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D:\Projects\Financial Analysis of an Engineer\"/>
    </mc:Choice>
  </mc:AlternateContent>
  <xr:revisionPtr revIDLastSave="0" documentId="13_ncr:1_{294F1121-627B-4EB0-BB8F-32D19EBDD5E4}" xr6:coauthVersionLast="47" xr6:coauthVersionMax="47" xr10:uidLastSave="{00000000-0000-0000-0000-000000000000}"/>
  <bookViews>
    <workbookView xWindow="28680" yWindow="-120" windowWidth="29040" windowHeight="16440" tabRatio="717" activeTab="8" autoFilterDateGrouping="0" xr2:uid="{00000000-000D-0000-FFFF-FFFF00000000}"/>
  </bookViews>
  <sheets>
    <sheet name="Alternative Comparisons (4)" sheetId="39" r:id="rId1"/>
    <sheet name="Alternative Comparisons (3)" sheetId="38" r:id="rId2"/>
    <sheet name="Alternative Comparisons (2)" sheetId="37" r:id="rId3"/>
    <sheet name="Alternative Comparisons" sheetId="4" r:id="rId4"/>
    <sheet name="VLookups" sheetId="2" r:id="rId5"/>
    <sheet name="B-B-NS" sheetId="13" r:id="rId6"/>
    <sheet name="B-B-LS" sheetId="27" r:id="rId7"/>
    <sheet name="B-M-LS" sheetId="30" r:id="rId8"/>
    <sheet name="B-B-HS" sheetId="28" r:id="rId9"/>
    <sheet name="B-M-NS" sheetId="17" r:id="rId10"/>
    <sheet name="B-M-HS" sheetId="29" r:id="rId11"/>
    <sheet name="LA-M-HS" sheetId="34" r:id="rId12"/>
    <sheet name="LA-B-NS" sheetId="20" r:id="rId13"/>
    <sheet name="LA-B-LS" sheetId="31" r:id="rId14"/>
    <sheet name="LA-B-HS" sheetId="32" r:id="rId15"/>
    <sheet name="LA-M-NS" sheetId="23" r:id="rId16"/>
    <sheet name="LA-M-LS" sheetId="33" r:id="rId17"/>
    <sheet name="-" sheetId="26" r:id="rId18"/>
    <sheet name="Sheet1" sheetId="35" r:id="rId19"/>
    <sheet name="Sheet1 (2)" sheetId="40" r:id="rId20"/>
    <sheet name="Sheet2" sheetId="36" r:id="rId21"/>
  </sheets>
  <externalReferences>
    <externalReference r:id="rId22"/>
    <externalReference r:id="rId23"/>
    <externalReference r:id="rId2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36" l="1"/>
  <c r="H4" i="36"/>
  <c r="H5" i="36"/>
  <c r="H6" i="36"/>
  <c r="H7" i="36"/>
  <c r="H8" i="36"/>
  <c r="H9" i="36"/>
  <c r="H10" i="36"/>
  <c r="H11" i="36"/>
  <c r="H12" i="36"/>
  <c r="H13" i="36"/>
  <c r="H14" i="36"/>
  <c r="H15" i="36"/>
  <c r="H16" i="36"/>
  <c r="H17" i="36"/>
  <c r="H18" i="36"/>
  <c r="H19" i="36"/>
  <c r="H20" i="36"/>
  <c r="H21" i="36"/>
  <c r="H22" i="36"/>
  <c r="H23" i="36"/>
  <c r="H24" i="36"/>
  <c r="H25" i="36"/>
  <c r="H26" i="36"/>
  <c r="H27" i="36"/>
  <c r="H28" i="36"/>
  <c r="H29" i="36"/>
  <c r="H30" i="36"/>
  <c r="H31" i="36"/>
  <c r="H32" i="36"/>
  <c r="H33" i="36"/>
  <c r="H34" i="36"/>
  <c r="H35" i="36"/>
  <c r="H36" i="36"/>
  <c r="H37" i="36"/>
  <c r="H38" i="36"/>
  <c r="H39" i="36"/>
  <c r="H40" i="36"/>
  <c r="H41" i="36"/>
  <c r="H42" i="36"/>
  <c r="H43" i="36"/>
  <c r="H44" i="36"/>
  <c r="H45" i="36"/>
  <c r="H46" i="36"/>
  <c r="H47" i="36"/>
  <c r="H48" i="36"/>
  <c r="H49" i="36"/>
  <c r="H50" i="36"/>
  <c r="H51" i="36"/>
  <c r="H52" i="36"/>
  <c r="H53" i="36"/>
  <c r="H54" i="36"/>
  <c r="H55" i="36"/>
  <c r="H56" i="36"/>
  <c r="H57" i="36"/>
  <c r="H58" i="36"/>
  <c r="H59" i="36"/>
  <c r="H60" i="36"/>
  <c r="H61" i="36"/>
  <c r="H62" i="36"/>
  <c r="H63" i="36"/>
  <c r="H64" i="36"/>
  <c r="H65" i="36"/>
  <c r="H66" i="36"/>
  <c r="H67" i="36"/>
  <c r="H68" i="36"/>
  <c r="H69" i="36"/>
  <c r="H70" i="36"/>
  <c r="H71" i="36"/>
  <c r="H72" i="36"/>
  <c r="H73" i="36"/>
  <c r="H74" i="36"/>
  <c r="H75" i="36"/>
  <c r="H76" i="36"/>
  <c r="H77" i="36"/>
  <c r="H78" i="36"/>
  <c r="H79" i="36"/>
  <c r="H80" i="36"/>
  <c r="H81" i="36"/>
  <c r="H82" i="36"/>
  <c r="H83" i="36"/>
  <c r="H84" i="36"/>
  <c r="H85" i="36"/>
  <c r="H86" i="36"/>
  <c r="H87" i="36"/>
  <c r="H88" i="36"/>
  <c r="H89" i="36"/>
  <c r="H90" i="36"/>
  <c r="H91" i="36"/>
  <c r="H92" i="36"/>
  <c r="H93" i="36"/>
  <c r="H94" i="36"/>
  <c r="H95" i="36"/>
  <c r="H96" i="36"/>
  <c r="H97" i="36"/>
  <c r="H98" i="36"/>
  <c r="H99" i="36"/>
  <c r="H100" i="36"/>
  <c r="H101" i="36"/>
  <c r="H102" i="36"/>
  <c r="H103" i="36"/>
  <c r="H104" i="36"/>
  <c r="H105" i="36"/>
  <c r="H106" i="36"/>
  <c r="H107" i="36"/>
  <c r="H108" i="36"/>
  <c r="H109" i="36"/>
  <c r="H110" i="36"/>
  <c r="H111" i="36"/>
  <c r="H112" i="36"/>
  <c r="H113" i="36"/>
  <c r="H114" i="36"/>
  <c r="H115" i="36"/>
  <c r="H116" i="36"/>
  <c r="H117" i="36"/>
  <c r="H118" i="36"/>
  <c r="H119" i="36"/>
  <c r="H120" i="36"/>
  <c r="H121" i="36"/>
  <c r="H122" i="36"/>
  <c r="H123" i="36"/>
  <c r="H124" i="36"/>
  <c r="H125" i="36"/>
  <c r="H126" i="36"/>
  <c r="H127" i="36"/>
  <c r="H128" i="36"/>
  <c r="H129" i="36"/>
  <c r="H130" i="36"/>
  <c r="H131" i="36"/>
  <c r="H132" i="36"/>
  <c r="H133" i="36"/>
  <c r="H134" i="36"/>
  <c r="H135" i="36"/>
  <c r="H136" i="36"/>
  <c r="H137" i="36"/>
  <c r="H138" i="36"/>
  <c r="H139" i="36"/>
  <c r="H140" i="36"/>
  <c r="H141" i="36"/>
  <c r="H142" i="36"/>
  <c r="H143" i="36"/>
  <c r="H144" i="36"/>
  <c r="H145" i="36"/>
  <c r="H146" i="36"/>
  <c r="H147" i="36"/>
  <c r="H148" i="36"/>
  <c r="H149" i="36"/>
  <c r="H150" i="36"/>
  <c r="H151" i="36"/>
  <c r="H152" i="36"/>
  <c r="H153" i="36"/>
  <c r="H154" i="36"/>
  <c r="H155" i="36"/>
  <c r="H156" i="36"/>
  <c r="H157" i="36"/>
  <c r="H158" i="36"/>
  <c r="H159" i="36"/>
  <c r="H160" i="36"/>
  <c r="H161" i="36"/>
  <c r="H162" i="36"/>
  <c r="H163" i="36"/>
  <c r="H164" i="36"/>
  <c r="H165" i="36"/>
  <c r="H166" i="36"/>
  <c r="H167" i="36"/>
  <c r="H168" i="36"/>
  <c r="H169" i="36"/>
  <c r="H170" i="36"/>
  <c r="H171" i="36"/>
  <c r="H172" i="36"/>
  <c r="H173" i="36"/>
  <c r="H174" i="36"/>
  <c r="H175" i="36"/>
  <c r="H176" i="36"/>
  <c r="H177" i="36"/>
  <c r="H178" i="36"/>
  <c r="H179" i="36"/>
  <c r="H180" i="36"/>
  <c r="H181" i="36"/>
  <c r="H182" i="36"/>
  <c r="H183" i="36"/>
  <c r="H184" i="36"/>
  <c r="H185" i="36"/>
  <c r="H186" i="36"/>
  <c r="H187" i="36"/>
  <c r="H188" i="36"/>
  <c r="H189" i="36"/>
  <c r="H190" i="36"/>
  <c r="H191" i="36"/>
  <c r="H192" i="36"/>
  <c r="H193" i="36"/>
  <c r="H194" i="36"/>
  <c r="H195" i="36"/>
  <c r="H196" i="36"/>
  <c r="H197" i="36"/>
  <c r="H198" i="36"/>
  <c r="H199" i="36"/>
  <c r="H200" i="36"/>
  <c r="H201" i="36"/>
  <c r="H202" i="36"/>
  <c r="H203" i="36"/>
  <c r="H204" i="36"/>
  <c r="H205" i="36"/>
  <c r="H206" i="36"/>
  <c r="H207" i="36"/>
  <c r="H208" i="36"/>
  <c r="H209" i="36"/>
  <c r="H210" i="36"/>
  <c r="H211" i="36"/>
  <c r="H212" i="36"/>
  <c r="H213" i="36"/>
  <c r="H214" i="36"/>
  <c r="H215" i="36"/>
  <c r="H216" i="36"/>
  <c r="H217" i="36"/>
  <c r="H218" i="36"/>
  <c r="H219" i="36"/>
  <c r="H220" i="36"/>
  <c r="H221" i="36"/>
  <c r="H222" i="36"/>
  <c r="H223" i="36"/>
  <c r="H224" i="36"/>
  <c r="H225" i="36"/>
  <c r="H226" i="36"/>
  <c r="H227" i="36"/>
  <c r="H228" i="36"/>
  <c r="H229" i="36"/>
  <c r="H230" i="36"/>
  <c r="H231" i="36"/>
  <c r="H232" i="36"/>
  <c r="H233" i="36"/>
  <c r="H234" i="36"/>
  <c r="H235" i="36"/>
  <c r="H236" i="36"/>
  <c r="H237" i="36"/>
  <c r="H238" i="36"/>
  <c r="H239" i="36"/>
  <c r="H240" i="36"/>
  <c r="H241" i="36"/>
  <c r="H242" i="36"/>
  <c r="H243" i="36"/>
  <c r="H244" i="36"/>
  <c r="H245" i="36"/>
  <c r="H246" i="36"/>
  <c r="H247" i="36"/>
  <c r="H248" i="36"/>
  <c r="H249" i="36"/>
  <c r="H250" i="36"/>
  <c r="H251" i="36"/>
  <c r="H252" i="36"/>
  <c r="H253" i="36"/>
  <c r="H254" i="36"/>
  <c r="H255" i="36"/>
  <c r="H256" i="36"/>
  <c r="H257" i="36"/>
  <c r="H258" i="36"/>
  <c r="H259" i="36"/>
  <c r="H260" i="36"/>
  <c r="H261" i="36"/>
  <c r="H262" i="36"/>
  <c r="H263" i="36"/>
  <c r="H264" i="36"/>
  <c r="H265" i="36"/>
  <c r="H266" i="36"/>
  <c r="H267" i="36"/>
  <c r="H268" i="36"/>
  <c r="H269" i="36"/>
  <c r="H270" i="36"/>
  <c r="H271" i="36"/>
  <c r="H272" i="36"/>
  <c r="H273" i="36"/>
  <c r="H274" i="36"/>
  <c r="H275" i="36"/>
  <c r="H276" i="36"/>
  <c r="H277" i="36"/>
  <c r="H278" i="36"/>
  <c r="H279" i="36"/>
  <c r="H280" i="36"/>
  <c r="H281" i="36"/>
  <c r="H282" i="36"/>
  <c r="H283" i="36"/>
  <c r="H284" i="36"/>
  <c r="H285" i="36"/>
  <c r="H286" i="36"/>
  <c r="H287" i="36"/>
  <c r="H288" i="36"/>
  <c r="H289" i="36"/>
  <c r="H290" i="36"/>
  <c r="H291" i="36"/>
  <c r="H292" i="36"/>
  <c r="H293" i="36"/>
  <c r="H294" i="36"/>
  <c r="H295" i="36"/>
  <c r="H296" i="36"/>
  <c r="H297" i="36"/>
  <c r="H298" i="36"/>
  <c r="H299" i="36"/>
  <c r="H300" i="36"/>
  <c r="H301" i="36"/>
  <c r="H302" i="36"/>
  <c r="H303" i="36"/>
  <c r="H304" i="36"/>
  <c r="H305" i="36"/>
  <c r="H306" i="36"/>
  <c r="H307" i="36"/>
  <c r="H308" i="36"/>
  <c r="H309" i="36"/>
  <c r="H310" i="36"/>
  <c r="H311" i="36"/>
  <c r="H312" i="36"/>
  <c r="H313" i="36"/>
  <c r="H314" i="36"/>
  <c r="H315" i="36"/>
  <c r="H316" i="36"/>
  <c r="H317" i="36"/>
  <c r="H318" i="36"/>
  <c r="H319" i="36"/>
  <c r="H320" i="36"/>
  <c r="H321" i="36"/>
  <c r="H322" i="36"/>
  <c r="H323" i="36"/>
  <c r="H324" i="36"/>
  <c r="H325" i="36"/>
  <c r="H326" i="36"/>
  <c r="H327" i="36"/>
  <c r="H328" i="36"/>
  <c r="H329" i="36"/>
  <c r="H330" i="36"/>
  <c r="H331" i="36"/>
  <c r="H332" i="36"/>
  <c r="H333" i="36"/>
  <c r="H334" i="36"/>
  <c r="H335" i="36"/>
  <c r="H336" i="36"/>
  <c r="H337" i="36"/>
  <c r="H338" i="36"/>
  <c r="H339" i="36"/>
  <c r="H340" i="36"/>
  <c r="H341" i="36"/>
  <c r="H342" i="36"/>
  <c r="H343" i="36"/>
  <c r="H344" i="36"/>
  <c r="H345" i="36"/>
  <c r="H346" i="36"/>
  <c r="H347" i="36"/>
  <c r="H348" i="36"/>
  <c r="H349" i="36"/>
  <c r="H350" i="36"/>
  <c r="H351" i="36"/>
  <c r="H352" i="36"/>
  <c r="H353" i="36"/>
  <c r="H354" i="36"/>
  <c r="H355" i="36"/>
  <c r="H356" i="36"/>
  <c r="H357" i="36"/>
  <c r="H358" i="36"/>
  <c r="H359" i="36"/>
  <c r="H360" i="36"/>
  <c r="H361" i="36"/>
  <c r="H362" i="36"/>
  <c r="H363" i="36"/>
  <c r="H364" i="36"/>
  <c r="H365" i="36"/>
  <c r="H366" i="36"/>
  <c r="H367" i="36"/>
  <c r="H368" i="36"/>
  <c r="H369" i="36"/>
  <c r="H370" i="36"/>
  <c r="H371" i="36"/>
  <c r="H372" i="36"/>
  <c r="H373" i="36"/>
  <c r="H374" i="36"/>
  <c r="H375" i="36"/>
  <c r="H376" i="36"/>
  <c r="H377" i="36"/>
  <c r="H378" i="36"/>
  <c r="H379" i="36"/>
  <c r="H380" i="36"/>
  <c r="H381" i="36"/>
  <c r="H382" i="36"/>
  <c r="H383" i="36"/>
  <c r="H384" i="36"/>
  <c r="H385" i="36"/>
  <c r="H386" i="36"/>
  <c r="H387" i="36"/>
  <c r="H388" i="36"/>
  <c r="H389" i="36"/>
  <c r="H390" i="36"/>
  <c r="H391" i="36"/>
  <c r="H392" i="36"/>
  <c r="H393" i="36"/>
  <c r="H394" i="36"/>
  <c r="H395" i="36"/>
  <c r="H396" i="36"/>
  <c r="H397" i="36"/>
  <c r="H398" i="36"/>
  <c r="H399" i="36"/>
  <c r="H400" i="36"/>
  <c r="H401" i="36"/>
  <c r="H402" i="36"/>
  <c r="H403" i="36"/>
  <c r="H404" i="36"/>
  <c r="H405" i="36"/>
  <c r="H406" i="36"/>
  <c r="H407" i="36"/>
  <c r="H408" i="36"/>
  <c r="H409" i="36"/>
  <c r="H410" i="36"/>
  <c r="H411" i="36"/>
  <c r="H412" i="36"/>
  <c r="H413" i="36"/>
  <c r="H414" i="36"/>
  <c r="H415" i="36"/>
  <c r="H416" i="36"/>
  <c r="H417" i="36"/>
  <c r="H418" i="36"/>
  <c r="H419" i="36"/>
  <c r="H420" i="36"/>
  <c r="H421" i="36"/>
  <c r="H422" i="36"/>
  <c r="H423" i="36"/>
  <c r="H424" i="36"/>
  <c r="H425" i="36"/>
  <c r="H426" i="36"/>
  <c r="H427" i="36"/>
  <c r="H428" i="36"/>
  <c r="H429" i="36"/>
  <c r="H430" i="36"/>
  <c r="H431" i="36"/>
  <c r="H432" i="36"/>
  <c r="H433" i="36"/>
  <c r="H434" i="36"/>
  <c r="H435" i="36"/>
  <c r="H436" i="36"/>
  <c r="H437" i="36"/>
  <c r="H438" i="36"/>
  <c r="H439" i="36"/>
  <c r="H440" i="36"/>
  <c r="H441" i="36"/>
  <c r="H442" i="36"/>
  <c r="H443" i="36"/>
  <c r="H444" i="36"/>
  <c r="H445" i="36"/>
  <c r="H446" i="36"/>
  <c r="H447" i="36"/>
  <c r="H448" i="36"/>
  <c r="H449" i="36"/>
  <c r="H450" i="36"/>
  <c r="H451" i="36"/>
  <c r="H452" i="36"/>
  <c r="H453" i="36"/>
  <c r="H454" i="36"/>
  <c r="H455" i="36"/>
  <c r="H456" i="36"/>
  <c r="H457" i="36"/>
  <c r="H458" i="36"/>
  <c r="H459" i="36"/>
  <c r="H460" i="36"/>
  <c r="H461" i="36"/>
  <c r="H462" i="36"/>
  <c r="H463" i="36"/>
  <c r="H464" i="36"/>
  <c r="H465" i="36"/>
  <c r="H466" i="36"/>
  <c r="H467" i="36"/>
  <c r="H468" i="36"/>
  <c r="H469" i="36"/>
  <c r="H470" i="36"/>
  <c r="H471" i="36"/>
  <c r="H472" i="36"/>
  <c r="H473" i="36"/>
  <c r="H474" i="36"/>
  <c r="H475" i="36"/>
  <c r="H476" i="36"/>
  <c r="H477" i="36"/>
  <c r="H478" i="36"/>
  <c r="H479" i="36"/>
  <c r="H480" i="36"/>
  <c r="H481" i="36"/>
  <c r="H482" i="36"/>
  <c r="H483" i="36"/>
  <c r="H484" i="36"/>
  <c r="H485" i="36"/>
  <c r="H486" i="36"/>
  <c r="H487" i="36"/>
  <c r="H488" i="36"/>
  <c r="H489" i="36"/>
  <c r="H490" i="36"/>
  <c r="H491" i="36"/>
  <c r="H492" i="36"/>
  <c r="H493" i="36"/>
  <c r="H494" i="36"/>
  <c r="H495" i="36"/>
  <c r="H496" i="36"/>
  <c r="H497" i="36"/>
  <c r="H498" i="36"/>
  <c r="H499" i="36"/>
  <c r="H500" i="36"/>
  <c r="H501" i="36"/>
  <c r="H502" i="36"/>
  <c r="H503" i="36"/>
  <c r="H504" i="36"/>
  <c r="H505" i="36"/>
  <c r="H506" i="36"/>
  <c r="H2" i="36"/>
  <c r="H507" i="36" s="1"/>
  <c r="F508" i="40"/>
  <c r="E508" i="40"/>
  <c r="D508" i="40"/>
  <c r="B508" i="40"/>
  <c r="A508" i="40"/>
  <c r="G506" i="40"/>
  <c r="C506" i="40"/>
  <c r="G505" i="40"/>
  <c r="C505" i="40"/>
  <c r="G504" i="40"/>
  <c r="C504" i="40"/>
  <c r="G503" i="40"/>
  <c r="C503" i="40"/>
  <c r="G502" i="40"/>
  <c r="C502" i="40"/>
  <c r="G501" i="40"/>
  <c r="C501" i="40"/>
  <c r="G500" i="40"/>
  <c r="C500" i="40"/>
  <c r="G499" i="40"/>
  <c r="C499" i="40"/>
  <c r="G498" i="40"/>
  <c r="C498" i="40"/>
  <c r="G497" i="40"/>
  <c r="C497" i="40"/>
  <c r="G496" i="40"/>
  <c r="C496" i="40"/>
  <c r="G495" i="40"/>
  <c r="C495" i="40"/>
  <c r="G494" i="40"/>
  <c r="C494" i="40"/>
  <c r="G493" i="40"/>
  <c r="C493" i="40"/>
  <c r="G492" i="40"/>
  <c r="C492" i="40"/>
  <c r="G491" i="40"/>
  <c r="C491" i="40"/>
  <c r="G490" i="40"/>
  <c r="C490" i="40"/>
  <c r="G489" i="40"/>
  <c r="C489" i="40"/>
  <c r="G488" i="40"/>
  <c r="C488" i="40"/>
  <c r="G487" i="40"/>
  <c r="C487" i="40"/>
  <c r="G486" i="40"/>
  <c r="C486" i="40"/>
  <c r="G485" i="40"/>
  <c r="C485" i="40"/>
  <c r="G484" i="40"/>
  <c r="C484" i="40"/>
  <c r="G483" i="40"/>
  <c r="C483" i="40"/>
  <c r="G482" i="40"/>
  <c r="C482" i="40"/>
  <c r="G481" i="40"/>
  <c r="C481" i="40"/>
  <c r="G480" i="40"/>
  <c r="C480" i="40"/>
  <c r="G479" i="40"/>
  <c r="C479" i="40"/>
  <c r="G478" i="40"/>
  <c r="C478" i="40"/>
  <c r="G477" i="40"/>
  <c r="C477" i="40"/>
  <c r="G476" i="40"/>
  <c r="C476" i="40"/>
  <c r="G475" i="40"/>
  <c r="C475" i="40"/>
  <c r="G474" i="40"/>
  <c r="C474" i="40"/>
  <c r="G473" i="40"/>
  <c r="C473" i="40"/>
  <c r="G472" i="40"/>
  <c r="C472" i="40"/>
  <c r="G471" i="40"/>
  <c r="C471" i="40"/>
  <c r="G470" i="40"/>
  <c r="C470" i="40"/>
  <c r="G469" i="40"/>
  <c r="C469" i="40"/>
  <c r="G468" i="40"/>
  <c r="C468" i="40"/>
  <c r="G467" i="40"/>
  <c r="C467" i="40"/>
  <c r="G466" i="40"/>
  <c r="C466" i="40"/>
  <c r="G465" i="40"/>
  <c r="C465" i="40"/>
  <c r="G464" i="40"/>
  <c r="C464" i="40"/>
  <c r="G463" i="40"/>
  <c r="C463" i="40"/>
  <c r="G462" i="40"/>
  <c r="C462" i="40"/>
  <c r="G461" i="40"/>
  <c r="C461" i="40"/>
  <c r="G460" i="40"/>
  <c r="C460" i="40"/>
  <c r="G459" i="40"/>
  <c r="C459" i="40"/>
  <c r="G458" i="40"/>
  <c r="C458" i="40"/>
  <c r="G457" i="40"/>
  <c r="C457" i="40"/>
  <c r="G456" i="40"/>
  <c r="C456" i="40"/>
  <c r="G455" i="40"/>
  <c r="C455" i="40"/>
  <c r="G454" i="40"/>
  <c r="C454" i="40"/>
  <c r="G453" i="40"/>
  <c r="C453" i="40"/>
  <c r="G452" i="40"/>
  <c r="C452" i="40"/>
  <c r="G451" i="40"/>
  <c r="C451" i="40"/>
  <c r="G450" i="40"/>
  <c r="C450" i="40"/>
  <c r="G449" i="40"/>
  <c r="C449" i="40"/>
  <c r="G448" i="40"/>
  <c r="C448" i="40"/>
  <c r="G447" i="40"/>
  <c r="C447" i="40"/>
  <c r="G446" i="40"/>
  <c r="C446" i="40"/>
  <c r="G445" i="40"/>
  <c r="C445" i="40"/>
  <c r="G444" i="40"/>
  <c r="C444" i="40"/>
  <c r="G443" i="40"/>
  <c r="C443" i="40"/>
  <c r="G442" i="40"/>
  <c r="C442" i="40"/>
  <c r="G441" i="40"/>
  <c r="C441" i="40"/>
  <c r="G440" i="40"/>
  <c r="C440" i="40"/>
  <c r="G439" i="40"/>
  <c r="C439" i="40"/>
  <c r="G438" i="40"/>
  <c r="C438" i="40"/>
  <c r="G437" i="40"/>
  <c r="C437" i="40"/>
  <c r="G436" i="40"/>
  <c r="C436" i="40"/>
  <c r="G435" i="40"/>
  <c r="C435" i="40"/>
  <c r="G434" i="40"/>
  <c r="C434" i="40"/>
  <c r="G433" i="40"/>
  <c r="C433" i="40"/>
  <c r="G432" i="40"/>
  <c r="C432" i="40"/>
  <c r="G431" i="40"/>
  <c r="C431" i="40"/>
  <c r="G430" i="40"/>
  <c r="C430" i="40"/>
  <c r="G429" i="40"/>
  <c r="C429" i="40"/>
  <c r="G428" i="40"/>
  <c r="C428" i="40"/>
  <c r="G427" i="40"/>
  <c r="C427" i="40"/>
  <c r="G426" i="40"/>
  <c r="C426" i="40"/>
  <c r="G425" i="40"/>
  <c r="C425" i="40"/>
  <c r="G424" i="40"/>
  <c r="C424" i="40"/>
  <c r="G423" i="40"/>
  <c r="C423" i="40"/>
  <c r="G422" i="40"/>
  <c r="C422" i="40"/>
  <c r="G421" i="40"/>
  <c r="C421" i="40"/>
  <c r="G420" i="40"/>
  <c r="C420" i="40"/>
  <c r="G419" i="40"/>
  <c r="C419" i="40"/>
  <c r="G418" i="40"/>
  <c r="C418" i="40"/>
  <c r="G417" i="40"/>
  <c r="C417" i="40"/>
  <c r="G416" i="40"/>
  <c r="C416" i="40"/>
  <c r="G415" i="40"/>
  <c r="C415" i="40"/>
  <c r="G414" i="40"/>
  <c r="C414" i="40"/>
  <c r="G413" i="40"/>
  <c r="C413" i="40"/>
  <c r="G412" i="40"/>
  <c r="C412" i="40"/>
  <c r="G411" i="40"/>
  <c r="C411" i="40"/>
  <c r="G410" i="40"/>
  <c r="C410" i="40"/>
  <c r="G409" i="40"/>
  <c r="C409" i="40"/>
  <c r="G408" i="40"/>
  <c r="C408" i="40"/>
  <c r="G407" i="40"/>
  <c r="C407" i="40"/>
  <c r="G406" i="40"/>
  <c r="C406" i="40"/>
  <c r="G405" i="40"/>
  <c r="C405" i="40"/>
  <c r="G404" i="40"/>
  <c r="C404" i="40"/>
  <c r="G403" i="40"/>
  <c r="C403" i="40"/>
  <c r="G402" i="40"/>
  <c r="C402" i="40"/>
  <c r="G401" i="40"/>
  <c r="C401" i="40"/>
  <c r="G400" i="40"/>
  <c r="C400" i="40"/>
  <c r="G399" i="40"/>
  <c r="C399" i="40"/>
  <c r="G398" i="40"/>
  <c r="C398" i="40"/>
  <c r="G397" i="40"/>
  <c r="C397" i="40"/>
  <c r="G396" i="40"/>
  <c r="C396" i="40"/>
  <c r="G395" i="40"/>
  <c r="C395" i="40"/>
  <c r="G394" i="40"/>
  <c r="C394" i="40"/>
  <c r="G393" i="40"/>
  <c r="C393" i="40"/>
  <c r="G392" i="40"/>
  <c r="C392" i="40"/>
  <c r="G391" i="40"/>
  <c r="C391" i="40"/>
  <c r="G390" i="40"/>
  <c r="C390" i="40"/>
  <c r="G389" i="40"/>
  <c r="C389" i="40"/>
  <c r="G388" i="40"/>
  <c r="C388" i="40"/>
  <c r="G387" i="40"/>
  <c r="C387" i="40"/>
  <c r="G386" i="40"/>
  <c r="C386" i="40"/>
  <c r="G385" i="40"/>
  <c r="C385" i="40"/>
  <c r="G384" i="40"/>
  <c r="C384" i="40"/>
  <c r="G383" i="40"/>
  <c r="C383" i="40"/>
  <c r="G382" i="40"/>
  <c r="C382" i="40"/>
  <c r="G381" i="40"/>
  <c r="C381" i="40"/>
  <c r="G380" i="40"/>
  <c r="C380" i="40"/>
  <c r="G379" i="40"/>
  <c r="C379" i="40"/>
  <c r="G378" i="40"/>
  <c r="C378" i="40"/>
  <c r="G377" i="40"/>
  <c r="C377" i="40"/>
  <c r="G376" i="40"/>
  <c r="C376" i="40"/>
  <c r="G375" i="40"/>
  <c r="C375" i="40"/>
  <c r="G374" i="40"/>
  <c r="C374" i="40"/>
  <c r="G373" i="40"/>
  <c r="C373" i="40"/>
  <c r="G372" i="40"/>
  <c r="C372" i="40"/>
  <c r="G371" i="40"/>
  <c r="C371" i="40"/>
  <c r="G370" i="40"/>
  <c r="C370" i="40"/>
  <c r="G369" i="40"/>
  <c r="C369" i="40"/>
  <c r="G368" i="40"/>
  <c r="C368" i="40"/>
  <c r="G367" i="40"/>
  <c r="C367" i="40"/>
  <c r="G366" i="40"/>
  <c r="C366" i="40"/>
  <c r="G365" i="40"/>
  <c r="C365" i="40"/>
  <c r="G364" i="40"/>
  <c r="C364" i="40"/>
  <c r="G363" i="40"/>
  <c r="C363" i="40"/>
  <c r="G362" i="40"/>
  <c r="C362" i="40"/>
  <c r="G361" i="40"/>
  <c r="C361" i="40"/>
  <c r="G360" i="40"/>
  <c r="C360" i="40"/>
  <c r="G359" i="40"/>
  <c r="C359" i="40"/>
  <c r="G358" i="40"/>
  <c r="C358" i="40"/>
  <c r="G357" i="40"/>
  <c r="C357" i="40"/>
  <c r="G356" i="40"/>
  <c r="C356" i="40"/>
  <c r="G355" i="40"/>
  <c r="C355" i="40"/>
  <c r="G354" i="40"/>
  <c r="C354" i="40"/>
  <c r="G353" i="40"/>
  <c r="C353" i="40"/>
  <c r="G352" i="40"/>
  <c r="C352" i="40"/>
  <c r="G351" i="40"/>
  <c r="C351" i="40"/>
  <c r="G350" i="40"/>
  <c r="C350" i="40"/>
  <c r="G349" i="40"/>
  <c r="C349" i="40"/>
  <c r="G348" i="40"/>
  <c r="C348" i="40"/>
  <c r="G347" i="40"/>
  <c r="C347" i="40"/>
  <c r="G346" i="40"/>
  <c r="C346" i="40"/>
  <c r="G345" i="40"/>
  <c r="C345" i="40"/>
  <c r="G344" i="40"/>
  <c r="C344" i="40"/>
  <c r="G343" i="40"/>
  <c r="C343" i="40"/>
  <c r="G342" i="40"/>
  <c r="C342" i="40"/>
  <c r="G341" i="40"/>
  <c r="C341" i="40"/>
  <c r="G340" i="40"/>
  <c r="C340" i="40"/>
  <c r="G339" i="40"/>
  <c r="C339" i="40"/>
  <c r="G338" i="40"/>
  <c r="C338" i="40"/>
  <c r="G337" i="40"/>
  <c r="C337" i="40"/>
  <c r="G336" i="40"/>
  <c r="C336" i="40"/>
  <c r="G335" i="40"/>
  <c r="C335" i="40"/>
  <c r="G334" i="40"/>
  <c r="C334" i="40"/>
  <c r="G333" i="40"/>
  <c r="C333" i="40"/>
  <c r="G332" i="40"/>
  <c r="C332" i="40"/>
  <c r="G331" i="40"/>
  <c r="C331" i="40"/>
  <c r="G330" i="40"/>
  <c r="C330" i="40"/>
  <c r="G329" i="40"/>
  <c r="C329" i="40"/>
  <c r="G328" i="40"/>
  <c r="C328" i="40"/>
  <c r="G327" i="40"/>
  <c r="C327" i="40"/>
  <c r="G326" i="40"/>
  <c r="C326" i="40"/>
  <c r="G325" i="40"/>
  <c r="C325" i="40"/>
  <c r="G324" i="40"/>
  <c r="C324" i="40"/>
  <c r="G323" i="40"/>
  <c r="C323" i="40"/>
  <c r="G322" i="40"/>
  <c r="C322" i="40"/>
  <c r="G321" i="40"/>
  <c r="C321" i="40"/>
  <c r="G320" i="40"/>
  <c r="C320" i="40"/>
  <c r="G319" i="40"/>
  <c r="C319" i="40"/>
  <c r="G318" i="40"/>
  <c r="C318" i="40"/>
  <c r="G317" i="40"/>
  <c r="C317" i="40"/>
  <c r="G316" i="40"/>
  <c r="C316" i="40"/>
  <c r="G315" i="40"/>
  <c r="C315" i="40"/>
  <c r="G314" i="40"/>
  <c r="C314" i="40"/>
  <c r="G313" i="40"/>
  <c r="C313" i="40"/>
  <c r="G312" i="40"/>
  <c r="C312" i="40"/>
  <c r="G311" i="40"/>
  <c r="C311" i="40"/>
  <c r="G310" i="40"/>
  <c r="C310" i="40"/>
  <c r="G309" i="40"/>
  <c r="C309" i="40"/>
  <c r="G308" i="40"/>
  <c r="C308" i="40"/>
  <c r="G307" i="40"/>
  <c r="C307" i="40"/>
  <c r="G306" i="40"/>
  <c r="C306" i="40"/>
  <c r="G305" i="40"/>
  <c r="C305" i="40"/>
  <c r="G304" i="40"/>
  <c r="C304" i="40"/>
  <c r="G303" i="40"/>
  <c r="C303" i="40"/>
  <c r="G302" i="40"/>
  <c r="C302" i="40"/>
  <c r="G301" i="40"/>
  <c r="C301" i="40"/>
  <c r="G300" i="40"/>
  <c r="C300" i="40"/>
  <c r="G299" i="40"/>
  <c r="C299" i="40"/>
  <c r="G298" i="40"/>
  <c r="C298" i="40"/>
  <c r="G297" i="40"/>
  <c r="C297" i="40"/>
  <c r="G296" i="40"/>
  <c r="C296" i="40"/>
  <c r="G295" i="40"/>
  <c r="C295" i="40"/>
  <c r="G294" i="40"/>
  <c r="C294" i="40"/>
  <c r="G293" i="40"/>
  <c r="C293" i="40"/>
  <c r="G292" i="40"/>
  <c r="C292" i="40"/>
  <c r="G291" i="40"/>
  <c r="C291" i="40"/>
  <c r="G290" i="40"/>
  <c r="C290" i="40"/>
  <c r="G289" i="40"/>
  <c r="C289" i="40"/>
  <c r="G288" i="40"/>
  <c r="C288" i="40"/>
  <c r="G287" i="40"/>
  <c r="C287" i="40"/>
  <c r="G286" i="40"/>
  <c r="C286" i="40"/>
  <c r="G285" i="40"/>
  <c r="C285" i="40"/>
  <c r="G284" i="40"/>
  <c r="C284" i="40"/>
  <c r="G283" i="40"/>
  <c r="C283" i="40"/>
  <c r="G282" i="40"/>
  <c r="C282" i="40"/>
  <c r="G281" i="40"/>
  <c r="C281" i="40"/>
  <c r="G280" i="40"/>
  <c r="C280" i="40"/>
  <c r="G279" i="40"/>
  <c r="C279" i="40"/>
  <c r="G278" i="40"/>
  <c r="C278" i="40"/>
  <c r="G277" i="40"/>
  <c r="C277" i="40"/>
  <c r="G276" i="40"/>
  <c r="C276" i="40"/>
  <c r="G275" i="40"/>
  <c r="C275" i="40"/>
  <c r="G274" i="40"/>
  <c r="C274" i="40"/>
  <c r="G273" i="40"/>
  <c r="C273" i="40"/>
  <c r="G272" i="40"/>
  <c r="C272" i="40"/>
  <c r="G271" i="40"/>
  <c r="C271" i="40"/>
  <c r="G270" i="40"/>
  <c r="C270" i="40"/>
  <c r="G269" i="40"/>
  <c r="C269" i="40"/>
  <c r="G268" i="40"/>
  <c r="C268" i="40"/>
  <c r="G267" i="40"/>
  <c r="C267" i="40"/>
  <c r="G266" i="40"/>
  <c r="C266" i="40"/>
  <c r="G265" i="40"/>
  <c r="C265" i="40"/>
  <c r="G264" i="40"/>
  <c r="C264" i="40"/>
  <c r="G263" i="40"/>
  <c r="C263" i="40"/>
  <c r="G262" i="40"/>
  <c r="C262" i="40"/>
  <c r="G261" i="40"/>
  <c r="C261" i="40"/>
  <c r="G260" i="40"/>
  <c r="C260" i="40"/>
  <c r="G259" i="40"/>
  <c r="C259" i="40"/>
  <c r="G258" i="40"/>
  <c r="C258" i="40"/>
  <c r="G257" i="40"/>
  <c r="C257" i="40"/>
  <c r="G256" i="40"/>
  <c r="C256" i="40"/>
  <c r="G255" i="40"/>
  <c r="C255" i="40"/>
  <c r="G254" i="40"/>
  <c r="C254" i="40"/>
  <c r="G253" i="40"/>
  <c r="C253" i="40"/>
  <c r="G252" i="40"/>
  <c r="C252" i="40"/>
  <c r="G251" i="40"/>
  <c r="C251" i="40"/>
  <c r="G250" i="40"/>
  <c r="C250" i="40"/>
  <c r="G249" i="40"/>
  <c r="C249" i="40"/>
  <c r="G248" i="40"/>
  <c r="C248" i="40"/>
  <c r="G247" i="40"/>
  <c r="C247" i="40"/>
  <c r="G246" i="40"/>
  <c r="C246" i="40"/>
  <c r="G245" i="40"/>
  <c r="C245" i="40"/>
  <c r="G244" i="40"/>
  <c r="C244" i="40"/>
  <c r="G243" i="40"/>
  <c r="C243" i="40"/>
  <c r="G242" i="40"/>
  <c r="C242" i="40"/>
  <c r="G241" i="40"/>
  <c r="C241" i="40"/>
  <c r="G240" i="40"/>
  <c r="C240" i="40"/>
  <c r="G239" i="40"/>
  <c r="C239" i="40"/>
  <c r="G238" i="40"/>
  <c r="C238" i="40"/>
  <c r="G237" i="40"/>
  <c r="C237" i="40"/>
  <c r="G236" i="40"/>
  <c r="C236" i="40"/>
  <c r="G235" i="40"/>
  <c r="C235" i="40"/>
  <c r="G234" i="40"/>
  <c r="C234" i="40"/>
  <c r="G233" i="40"/>
  <c r="C233" i="40"/>
  <c r="G232" i="40"/>
  <c r="C232" i="40"/>
  <c r="G231" i="40"/>
  <c r="C231" i="40"/>
  <c r="G230" i="40"/>
  <c r="C230" i="40"/>
  <c r="G229" i="40"/>
  <c r="C229" i="40"/>
  <c r="G228" i="40"/>
  <c r="C228" i="40"/>
  <c r="G227" i="40"/>
  <c r="C227" i="40"/>
  <c r="G226" i="40"/>
  <c r="C226" i="40"/>
  <c r="G225" i="40"/>
  <c r="C225" i="40"/>
  <c r="G224" i="40"/>
  <c r="C224" i="40"/>
  <c r="G223" i="40"/>
  <c r="C223" i="40"/>
  <c r="G222" i="40"/>
  <c r="C222" i="40"/>
  <c r="G221" i="40"/>
  <c r="C221" i="40"/>
  <c r="G220" i="40"/>
  <c r="C220" i="40"/>
  <c r="G219" i="40"/>
  <c r="C219" i="40"/>
  <c r="G218" i="40"/>
  <c r="C218" i="40"/>
  <c r="G217" i="40"/>
  <c r="C217" i="40"/>
  <c r="G216" i="40"/>
  <c r="C216" i="40"/>
  <c r="G215" i="40"/>
  <c r="C215" i="40"/>
  <c r="G214" i="40"/>
  <c r="C214" i="40"/>
  <c r="G213" i="40"/>
  <c r="C213" i="40"/>
  <c r="G212" i="40"/>
  <c r="C212" i="40"/>
  <c r="G211" i="40"/>
  <c r="C211" i="40"/>
  <c r="G210" i="40"/>
  <c r="C210" i="40"/>
  <c r="G209" i="40"/>
  <c r="C209" i="40"/>
  <c r="G208" i="40"/>
  <c r="C208" i="40"/>
  <c r="G207" i="40"/>
  <c r="C207" i="40"/>
  <c r="G206" i="40"/>
  <c r="C206" i="40"/>
  <c r="G205" i="40"/>
  <c r="C205" i="40"/>
  <c r="G204" i="40"/>
  <c r="C204" i="40"/>
  <c r="G203" i="40"/>
  <c r="C203" i="40"/>
  <c r="G202" i="40"/>
  <c r="C202" i="40"/>
  <c r="G201" i="40"/>
  <c r="C201" i="40"/>
  <c r="G200" i="40"/>
  <c r="C200" i="40"/>
  <c r="G199" i="40"/>
  <c r="C199" i="40"/>
  <c r="G198" i="40"/>
  <c r="C198" i="40"/>
  <c r="G197" i="40"/>
  <c r="C197" i="40"/>
  <c r="G196" i="40"/>
  <c r="C196" i="40"/>
  <c r="G195" i="40"/>
  <c r="C195" i="40"/>
  <c r="G194" i="40"/>
  <c r="C194" i="40"/>
  <c r="G193" i="40"/>
  <c r="C193" i="40"/>
  <c r="G192" i="40"/>
  <c r="C192" i="40"/>
  <c r="G191" i="40"/>
  <c r="C191" i="40"/>
  <c r="G190" i="40"/>
  <c r="C190" i="40"/>
  <c r="G189" i="40"/>
  <c r="C189" i="40"/>
  <c r="G188" i="40"/>
  <c r="C188" i="40"/>
  <c r="G187" i="40"/>
  <c r="C187" i="40"/>
  <c r="G186" i="40"/>
  <c r="C186" i="40"/>
  <c r="G185" i="40"/>
  <c r="C185" i="40"/>
  <c r="G184" i="40"/>
  <c r="C184" i="40"/>
  <c r="G183" i="40"/>
  <c r="C183" i="40"/>
  <c r="G182" i="40"/>
  <c r="C182" i="40"/>
  <c r="G181" i="40"/>
  <c r="C181" i="40"/>
  <c r="G180" i="40"/>
  <c r="C180" i="40"/>
  <c r="G179" i="40"/>
  <c r="C179" i="40"/>
  <c r="G178" i="40"/>
  <c r="C178" i="40"/>
  <c r="G177" i="40"/>
  <c r="C177" i="40"/>
  <c r="G176" i="40"/>
  <c r="C176" i="40"/>
  <c r="G175" i="40"/>
  <c r="C175" i="40"/>
  <c r="G174" i="40"/>
  <c r="C174" i="40"/>
  <c r="G173" i="40"/>
  <c r="C173" i="40"/>
  <c r="G172" i="40"/>
  <c r="C172" i="40"/>
  <c r="G171" i="40"/>
  <c r="C171" i="40"/>
  <c r="G170" i="40"/>
  <c r="C170" i="40"/>
  <c r="G169" i="40"/>
  <c r="C169" i="40"/>
  <c r="G168" i="40"/>
  <c r="C168" i="40"/>
  <c r="G167" i="40"/>
  <c r="C167" i="40"/>
  <c r="G166" i="40"/>
  <c r="C166" i="40"/>
  <c r="G165" i="40"/>
  <c r="C165" i="40"/>
  <c r="G164" i="40"/>
  <c r="C164" i="40"/>
  <c r="G163" i="40"/>
  <c r="C163" i="40"/>
  <c r="G162" i="40"/>
  <c r="C162" i="40"/>
  <c r="G161" i="40"/>
  <c r="C161" i="40"/>
  <c r="G160" i="40"/>
  <c r="C160" i="40"/>
  <c r="G159" i="40"/>
  <c r="C159" i="40"/>
  <c r="G158" i="40"/>
  <c r="C158" i="40"/>
  <c r="G157" i="40"/>
  <c r="C157" i="40"/>
  <c r="G156" i="40"/>
  <c r="C156" i="40"/>
  <c r="G155" i="40"/>
  <c r="C155" i="40"/>
  <c r="G154" i="40"/>
  <c r="C154" i="40"/>
  <c r="G153" i="40"/>
  <c r="C153" i="40"/>
  <c r="G152" i="40"/>
  <c r="C152" i="40"/>
  <c r="G151" i="40"/>
  <c r="C151" i="40"/>
  <c r="G150" i="40"/>
  <c r="C150" i="40"/>
  <c r="G149" i="40"/>
  <c r="C149" i="40"/>
  <c r="G148" i="40"/>
  <c r="C148" i="40"/>
  <c r="G147" i="40"/>
  <c r="C147" i="40"/>
  <c r="G146" i="40"/>
  <c r="C146" i="40"/>
  <c r="G145" i="40"/>
  <c r="C145" i="40"/>
  <c r="G144" i="40"/>
  <c r="C144" i="40"/>
  <c r="G143" i="40"/>
  <c r="C143" i="40"/>
  <c r="G142" i="40"/>
  <c r="C142" i="40"/>
  <c r="G141" i="40"/>
  <c r="C141" i="40"/>
  <c r="G140" i="40"/>
  <c r="C140" i="40"/>
  <c r="G139" i="40"/>
  <c r="C139" i="40"/>
  <c r="G138" i="40"/>
  <c r="C138" i="40"/>
  <c r="G137" i="40"/>
  <c r="C137" i="40"/>
  <c r="G136" i="40"/>
  <c r="C136" i="40"/>
  <c r="G135" i="40"/>
  <c r="C135" i="40"/>
  <c r="G134" i="40"/>
  <c r="C134" i="40"/>
  <c r="G133" i="40"/>
  <c r="C133" i="40"/>
  <c r="G132" i="40"/>
  <c r="C132" i="40"/>
  <c r="G131" i="40"/>
  <c r="C131" i="40"/>
  <c r="G130" i="40"/>
  <c r="C130" i="40"/>
  <c r="G129" i="40"/>
  <c r="C129" i="40"/>
  <c r="G128" i="40"/>
  <c r="C128" i="40"/>
  <c r="G127" i="40"/>
  <c r="C127" i="40"/>
  <c r="G126" i="40"/>
  <c r="C126" i="40"/>
  <c r="G125" i="40"/>
  <c r="C125" i="40"/>
  <c r="G124" i="40"/>
  <c r="C124" i="40"/>
  <c r="G123" i="40"/>
  <c r="C123" i="40"/>
  <c r="G122" i="40"/>
  <c r="C122" i="40"/>
  <c r="G121" i="40"/>
  <c r="C121" i="40"/>
  <c r="G120" i="40"/>
  <c r="C120" i="40"/>
  <c r="G119" i="40"/>
  <c r="C119" i="40"/>
  <c r="G118" i="40"/>
  <c r="C118" i="40"/>
  <c r="G117" i="40"/>
  <c r="C117" i="40"/>
  <c r="G116" i="40"/>
  <c r="C116" i="40"/>
  <c r="G115" i="40"/>
  <c r="C115" i="40"/>
  <c r="G114" i="40"/>
  <c r="C114" i="40"/>
  <c r="G113" i="40"/>
  <c r="C113" i="40"/>
  <c r="G112" i="40"/>
  <c r="C112" i="40"/>
  <c r="G111" i="40"/>
  <c r="C111" i="40"/>
  <c r="G110" i="40"/>
  <c r="C110" i="40"/>
  <c r="G109" i="40"/>
  <c r="C109" i="40"/>
  <c r="G108" i="40"/>
  <c r="C108" i="40"/>
  <c r="G107" i="40"/>
  <c r="C107" i="40"/>
  <c r="G106" i="40"/>
  <c r="C106" i="40"/>
  <c r="G105" i="40"/>
  <c r="C105" i="40"/>
  <c r="G104" i="40"/>
  <c r="C104" i="40"/>
  <c r="G103" i="40"/>
  <c r="C103" i="40"/>
  <c r="G102" i="40"/>
  <c r="C102" i="40"/>
  <c r="G101" i="40"/>
  <c r="C101" i="40"/>
  <c r="G100" i="40"/>
  <c r="C100" i="40"/>
  <c r="G99" i="40"/>
  <c r="C99" i="40"/>
  <c r="G98" i="40"/>
  <c r="C98" i="40"/>
  <c r="G97" i="40"/>
  <c r="C97" i="40"/>
  <c r="G96" i="40"/>
  <c r="C96" i="40"/>
  <c r="G95" i="40"/>
  <c r="C95" i="40"/>
  <c r="G94" i="40"/>
  <c r="C94" i="40"/>
  <c r="G93" i="40"/>
  <c r="C93" i="40"/>
  <c r="G92" i="40"/>
  <c r="C92" i="40"/>
  <c r="G91" i="40"/>
  <c r="C91" i="40"/>
  <c r="G90" i="40"/>
  <c r="C90" i="40"/>
  <c r="G89" i="40"/>
  <c r="C89" i="40"/>
  <c r="G88" i="40"/>
  <c r="C88" i="40"/>
  <c r="G87" i="40"/>
  <c r="C87" i="40"/>
  <c r="G86" i="40"/>
  <c r="C86" i="40"/>
  <c r="G85" i="40"/>
  <c r="C85" i="40"/>
  <c r="G84" i="40"/>
  <c r="C84" i="40"/>
  <c r="G83" i="40"/>
  <c r="C83" i="40"/>
  <c r="G82" i="40"/>
  <c r="C82" i="40"/>
  <c r="G81" i="40"/>
  <c r="C81" i="40"/>
  <c r="G80" i="40"/>
  <c r="C80" i="40"/>
  <c r="G79" i="40"/>
  <c r="C79" i="40"/>
  <c r="G78" i="40"/>
  <c r="C78" i="40"/>
  <c r="G77" i="40"/>
  <c r="C77" i="40"/>
  <c r="G76" i="40"/>
  <c r="C76" i="40"/>
  <c r="G75" i="40"/>
  <c r="C75" i="40"/>
  <c r="G74" i="40"/>
  <c r="C74" i="40"/>
  <c r="G73" i="40"/>
  <c r="C73" i="40"/>
  <c r="G72" i="40"/>
  <c r="C72" i="40"/>
  <c r="G71" i="40"/>
  <c r="C71" i="40"/>
  <c r="G70" i="40"/>
  <c r="C70" i="40"/>
  <c r="G69" i="40"/>
  <c r="C69" i="40"/>
  <c r="G68" i="40"/>
  <c r="C68" i="40"/>
  <c r="G67" i="40"/>
  <c r="C67" i="40"/>
  <c r="G66" i="40"/>
  <c r="C66" i="40"/>
  <c r="G65" i="40"/>
  <c r="C65" i="40"/>
  <c r="G64" i="40"/>
  <c r="C64" i="40"/>
  <c r="G63" i="40"/>
  <c r="C63" i="40"/>
  <c r="G62" i="40"/>
  <c r="C62" i="40"/>
  <c r="G61" i="40"/>
  <c r="C61" i="40"/>
  <c r="G60" i="40"/>
  <c r="C60" i="40"/>
  <c r="G59" i="40"/>
  <c r="C59" i="40"/>
  <c r="G58" i="40"/>
  <c r="C58" i="40"/>
  <c r="G57" i="40"/>
  <c r="C57" i="40"/>
  <c r="G56" i="40"/>
  <c r="C56" i="40"/>
  <c r="G55" i="40"/>
  <c r="C55" i="40"/>
  <c r="G54" i="40"/>
  <c r="C54" i="40"/>
  <c r="G53" i="40"/>
  <c r="C53" i="40"/>
  <c r="G52" i="40"/>
  <c r="C52" i="40"/>
  <c r="G51" i="40"/>
  <c r="C51" i="40"/>
  <c r="G50" i="40"/>
  <c r="C50" i="40"/>
  <c r="G49" i="40"/>
  <c r="C49" i="40"/>
  <c r="G48" i="40"/>
  <c r="C48" i="40"/>
  <c r="G47" i="40"/>
  <c r="C47" i="40"/>
  <c r="G46" i="40"/>
  <c r="C46" i="40"/>
  <c r="G45" i="40"/>
  <c r="C45" i="40"/>
  <c r="G44" i="40"/>
  <c r="C44" i="40"/>
  <c r="G43" i="40"/>
  <c r="C43" i="40"/>
  <c r="G42" i="40"/>
  <c r="C42" i="40"/>
  <c r="G41" i="40"/>
  <c r="C41" i="40"/>
  <c r="G40" i="40"/>
  <c r="C40" i="40"/>
  <c r="G39" i="40"/>
  <c r="C39" i="40"/>
  <c r="G38" i="40"/>
  <c r="C38" i="40"/>
  <c r="G37" i="40"/>
  <c r="C37" i="40"/>
  <c r="G36" i="40"/>
  <c r="C36" i="40"/>
  <c r="G35" i="40"/>
  <c r="C35" i="40"/>
  <c r="G34" i="40"/>
  <c r="C34" i="40"/>
  <c r="G33" i="40"/>
  <c r="C33" i="40"/>
  <c r="G32" i="40"/>
  <c r="C32" i="40"/>
  <c r="G31" i="40"/>
  <c r="C31" i="40"/>
  <c r="G30" i="40"/>
  <c r="C30" i="40"/>
  <c r="G29" i="40"/>
  <c r="C29" i="40"/>
  <c r="G28" i="40"/>
  <c r="C28" i="40"/>
  <c r="G27" i="40"/>
  <c r="C27" i="40"/>
  <c r="G26" i="40"/>
  <c r="C26" i="40"/>
  <c r="G25" i="40"/>
  <c r="C25" i="40"/>
  <c r="G24" i="40"/>
  <c r="C24" i="40"/>
  <c r="G23" i="40"/>
  <c r="C23" i="40"/>
  <c r="G22" i="40"/>
  <c r="C22" i="40"/>
  <c r="G21" i="40"/>
  <c r="C21" i="40"/>
  <c r="G20" i="40"/>
  <c r="C20" i="40"/>
  <c r="G19" i="40"/>
  <c r="C19" i="40"/>
  <c r="G18" i="40"/>
  <c r="C18" i="40"/>
  <c r="G17" i="40"/>
  <c r="C17" i="40"/>
  <c r="G16" i="40"/>
  <c r="C16" i="40"/>
  <c r="G15" i="40"/>
  <c r="C15" i="40"/>
  <c r="G14" i="40"/>
  <c r="C14" i="40"/>
  <c r="G13" i="40"/>
  <c r="C13" i="40"/>
  <c r="G12" i="40"/>
  <c r="C12" i="40"/>
  <c r="G11" i="40"/>
  <c r="C11" i="40"/>
  <c r="G10" i="40"/>
  <c r="C10" i="40"/>
  <c r="G9" i="40"/>
  <c r="C9" i="40"/>
  <c r="G8" i="40"/>
  <c r="C8" i="40"/>
  <c r="G7" i="40"/>
  <c r="C7" i="40"/>
  <c r="G6" i="40"/>
  <c r="C6" i="40"/>
  <c r="G5" i="40"/>
  <c r="C5" i="40"/>
  <c r="G4" i="40"/>
  <c r="C4" i="40"/>
  <c r="G3" i="40"/>
  <c r="C3" i="40"/>
  <c r="G2" i="40"/>
  <c r="C2" i="40"/>
  <c r="C508" i="40" s="1"/>
  <c r="E39" i="32"/>
  <c r="E51" i="32" s="1"/>
  <c r="E63" i="32" s="1"/>
  <c r="E75" i="32" s="1"/>
  <c r="E87" i="32" s="1"/>
  <c r="E99" i="32" s="1"/>
  <c r="E111" i="32" s="1"/>
  <c r="E123" i="32" s="1"/>
  <c r="E135" i="32" s="1"/>
  <c r="E147" i="32" s="1"/>
  <c r="E159" i="32" s="1"/>
  <c r="E171" i="32" s="1"/>
  <c r="E183" i="32" s="1"/>
  <c r="E195" i="32" s="1"/>
  <c r="E207" i="32" s="1"/>
  <c r="E219" i="32" s="1"/>
  <c r="E231" i="32" s="1"/>
  <c r="E243" i="32" s="1"/>
  <c r="E255" i="32" s="1"/>
  <c r="E267" i="32" s="1"/>
  <c r="E279" i="32" s="1"/>
  <c r="E291" i="32" s="1"/>
  <c r="E303" i="32" s="1"/>
  <c r="E315" i="32" s="1"/>
  <c r="E327" i="32" s="1"/>
  <c r="E339" i="32" s="1"/>
  <c r="E351" i="32" s="1"/>
  <c r="E363" i="32" s="1"/>
  <c r="E375" i="32" s="1"/>
  <c r="E387" i="32" s="1"/>
  <c r="E399" i="32" s="1"/>
  <c r="E411" i="32" s="1"/>
  <c r="E423" i="32" s="1"/>
  <c r="E435" i="32" s="1"/>
  <c r="E447" i="32" s="1"/>
  <c r="E459" i="32" s="1"/>
  <c r="E471" i="32" s="1"/>
  <c r="E483" i="32" s="1"/>
  <c r="E495" i="32" s="1"/>
  <c r="E507" i="32" s="1"/>
  <c r="E39" i="31"/>
  <c r="E51" i="31" s="1"/>
  <c r="E63" i="31" s="1"/>
  <c r="E75" i="31" s="1"/>
  <c r="E87" i="31" s="1"/>
  <c r="E99" i="31" s="1"/>
  <c r="E111" i="31" s="1"/>
  <c r="E123" i="31" s="1"/>
  <c r="E135" i="31" s="1"/>
  <c r="E147" i="31" s="1"/>
  <c r="E159" i="31" s="1"/>
  <c r="E171" i="31" s="1"/>
  <c r="E183" i="31" s="1"/>
  <c r="E195" i="31" s="1"/>
  <c r="E207" i="31" s="1"/>
  <c r="E219" i="31" s="1"/>
  <c r="E231" i="31" s="1"/>
  <c r="E243" i="31" s="1"/>
  <c r="E255" i="31" s="1"/>
  <c r="E267" i="31" s="1"/>
  <c r="E279" i="31" s="1"/>
  <c r="E291" i="31" s="1"/>
  <c r="E303" i="31" s="1"/>
  <c r="E315" i="31" s="1"/>
  <c r="E327" i="31" s="1"/>
  <c r="E339" i="31" s="1"/>
  <c r="E351" i="31" s="1"/>
  <c r="E363" i="31" s="1"/>
  <c r="E375" i="31" s="1"/>
  <c r="E387" i="31" s="1"/>
  <c r="E399" i="31" s="1"/>
  <c r="E411" i="31" s="1"/>
  <c r="E423" i="31" s="1"/>
  <c r="E435" i="31" s="1"/>
  <c r="E447" i="31" s="1"/>
  <c r="E459" i="31" s="1"/>
  <c r="E471" i="31" s="1"/>
  <c r="E483" i="31" s="1"/>
  <c r="E495" i="31" s="1"/>
  <c r="E507" i="31" s="1"/>
  <c r="E39" i="20"/>
  <c r="E51" i="20"/>
  <c r="E63" i="20" s="1"/>
  <c r="E75" i="20" s="1"/>
  <c r="E87" i="20" s="1"/>
  <c r="E99" i="20" s="1"/>
  <c r="E111" i="20" s="1"/>
  <c r="E123" i="20" s="1"/>
  <c r="E135" i="20" s="1"/>
  <c r="E147" i="20" s="1"/>
  <c r="E159" i="20" s="1"/>
  <c r="E171" i="20" s="1"/>
  <c r="E183" i="20" s="1"/>
  <c r="E195" i="20" s="1"/>
  <c r="E207" i="20" s="1"/>
  <c r="E219" i="20" s="1"/>
  <c r="E231" i="20" s="1"/>
  <c r="E243" i="20" s="1"/>
  <c r="E255" i="20" s="1"/>
  <c r="E267" i="20" s="1"/>
  <c r="E279" i="20" s="1"/>
  <c r="E291" i="20" s="1"/>
  <c r="E303" i="20" s="1"/>
  <c r="E315" i="20" s="1"/>
  <c r="E327" i="20" s="1"/>
  <c r="E339" i="20" s="1"/>
  <c r="E351" i="20" s="1"/>
  <c r="E363" i="20" s="1"/>
  <c r="E375" i="20" s="1"/>
  <c r="E387" i="20" s="1"/>
  <c r="E399" i="20" s="1"/>
  <c r="E411" i="20" s="1"/>
  <c r="E423" i="20" s="1"/>
  <c r="E435" i="20" s="1"/>
  <c r="E447" i="20" s="1"/>
  <c r="E459" i="20" s="1"/>
  <c r="E471" i="20" s="1"/>
  <c r="E483" i="20" s="1"/>
  <c r="E495" i="20" s="1"/>
  <c r="E507" i="20" s="1"/>
  <c r="E4" i="30"/>
  <c r="E5" i="30"/>
  <c r="E6" i="30"/>
  <c r="E7" i="30"/>
  <c r="E8" i="30"/>
  <c r="E9" i="30"/>
  <c r="E10" i="30"/>
  <c r="E11" i="30"/>
  <c r="E12" i="30"/>
  <c r="E13" i="30"/>
  <c r="E14" i="30"/>
  <c r="E15" i="30"/>
  <c r="E16" i="30"/>
  <c r="E17" i="30"/>
  <c r="E18" i="30"/>
  <c r="E19" i="30"/>
  <c r="E20" i="30"/>
  <c r="E21" i="30"/>
  <c r="E22" i="30"/>
  <c r="E23" i="30"/>
  <c r="E24" i="30"/>
  <c r="E25" i="30"/>
  <c r="E26" i="30"/>
  <c r="E27" i="30"/>
  <c r="E63" i="30"/>
  <c r="E75" i="30"/>
  <c r="E87" i="30" s="1"/>
  <c r="E99" i="30" s="1"/>
  <c r="E111" i="30" s="1"/>
  <c r="E123" i="30" s="1"/>
  <c r="E135" i="30" s="1"/>
  <c r="E147" i="30" s="1"/>
  <c r="E159" i="30" s="1"/>
  <c r="E171" i="30" s="1"/>
  <c r="E183" i="30" s="1"/>
  <c r="E195" i="30" s="1"/>
  <c r="E207" i="30" s="1"/>
  <c r="E219" i="30" s="1"/>
  <c r="E231" i="30" s="1"/>
  <c r="E243" i="30" s="1"/>
  <c r="E255" i="30" s="1"/>
  <c r="E267" i="30" s="1"/>
  <c r="E279" i="30" s="1"/>
  <c r="E291" i="30" s="1"/>
  <c r="E303" i="30" s="1"/>
  <c r="E315" i="30" s="1"/>
  <c r="E327" i="30" s="1"/>
  <c r="E339" i="30" s="1"/>
  <c r="E351" i="30" s="1"/>
  <c r="E363" i="30" s="1"/>
  <c r="E375" i="30" s="1"/>
  <c r="E387" i="30" s="1"/>
  <c r="E399" i="30" s="1"/>
  <c r="E411" i="30" s="1"/>
  <c r="E423" i="30" s="1"/>
  <c r="E435" i="30" s="1"/>
  <c r="E447" i="30" s="1"/>
  <c r="E459" i="30" s="1"/>
  <c r="E471" i="30" s="1"/>
  <c r="E483" i="30" s="1"/>
  <c r="E495" i="30" s="1"/>
  <c r="E507" i="30" s="1"/>
  <c r="E39" i="13"/>
  <c r="E51" i="13" s="1"/>
  <c r="E63" i="13" s="1"/>
  <c r="E75" i="13" s="1"/>
  <c r="E87" i="13" s="1"/>
  <c r="E99" i="13" s="1"/>
  <c r="E111" i="13" s="1"/>
  <c r="E123" i="13" s="1"/>
  <c r="E135" i="13" s="1"/>
  <c r="E147" i="13" s="1"/>
  <c r="E159" i="13" s="1"/>
  <c r="E171" i="13" s="1"/>
  <c r="E183" i="13" s="1"/>
  <c r="E195" i="13" s="1"/>
  <c r="E207" i="13" s="1"/>
  <c r="E219" i="13" s="1"/>
  <c r="E231" i="13" s="1"/>
  <c r="E243" i="13" s="1"/>
  <c r="E255" i="13" s="1"/>
  <c r="E267" i="13" s="1"/>
  <c r="E279" i="13" s="1"/>
  <c r="E291" i="13" s="1"/>
  <c r="E303" i="13" s="1"/>
  <c r="E315" i="13" s="1"/>
  <c r="E327" i="13" s="1"/>
  <c r="E339" i="13" s="1"/>
  <c r="E351" i="13" s="1"/>
  <c r="E363" i="13" s="1"/>
  <c r="E375" i="13" s="1"/>
  <c r="E387" i="13" s="1"/>
  <c r="E399" i="13" s="1"/>
  <c r="E411" i="13" s="1"/>
  <c r="E423" i="13" s="1"/>
  <c r="E435" i="13" s="1"/>
  <c r="E447" i="13" s="1"/>
  <c r="E459" i="13" s="1"/>
  <c r="E471" i="13" s="1"/>
  <c r="E483" i="13" s="1"/>
  <c r="E495" i="13" s="1"/>
  <c r="E507" i="13" s="1"/>
  <c r="E63" i="34"/>
  <c r="E75" i="34" s="1"/>
  <c r="E87" i="34" s="1"/>
  <c r="E99" i="34" s="1"/>
  <c r="E111" i="34" s="1"/>
  <c r="E123" i="34" s="1"/>
  <c r="E135" i="34" s="1"/>
  <c r="E147" i="34" s="1"/>
  <c r="E159" i="34" s="1"/>
  <c r="E171" i="34" s="1"/>
  <c r="E183" i="34" s="1"/>
  <c r="E195" i="34" s="1"/>
  <c r="E207" i="34" s="1"/>
  <c r="E219" i="34" s="1"/>
  <c r="E231" i="34" s="1"/>
  <c r="E243" i="34" s="1"/>
  <c r="E255" i="34" s="1"/>
  <c r="E267" i="34" s="1"/>
  <c r="E279" i="34" s="1"/>
  <c r="E291" i="34" s="1"/>
  <c r="E303" i="34" s="1"/>
  <c r="E315" i="34" s="1"/>
  <c r="E327" i="34" s="1"/>
  <c r="E339" i="34" s="1"/>
  <c r="E351" i="34" s="1"/>
  <c r="E363" i="34" s="1"/>
  <c r="E375" i="34" s="1"/>
  <c r="E387" i="34" s="1"/>
  <c r="E399" i="34" s="1"/>
  <c r="E411" i="34" s="1"/>
  <c r="E423" i="34" s="1"/>
  <c r="E435" i="34" s="1"/>
  <c r="E447" i="34" s="1"/>
  <c r="E459" i="34" s="1"/>
  <c r="E471" i="34" s="1"/>
  <c r="E483" i="34" s="1"/>
  <c r="E495" i="34" s="1"/>
  <c r="E507" i="34" s="1"/>
  <c r="E27" i="34"/>
  <c r="E26" i="34"/>
  <c r="E25" i="34"/>
  <c r="E24" i="34"/>
  <c r="E23" i="34"/>
  <c r="E22" i="34"/>
  <c r="E21" i="34"/>
  <c r="E20" i="34"/>
  <c r="E19" i="34"/>
  <c r="E18" i="34"/>
  <c r="E17" i="34"/>
  <c r="E16" i="34"/>
  <c r="E15" i="34"/>
  <c r="E14" i="34"/>
  <c r="E13" i="34"/>
  <c r="E12" i="34"/>
  <c r="E11" i="34"/>
  <c r="E10" i="34"/>
  <c r="E9" i="34"/>
  <c r="E8" i="34"/>
  <c r="E7" i="34"/>
  <c r="E6" i="34"/>
  <c r="E5" i="34"/>
  <c r="E4" i="34"/>
  <c r="E63" i="33"/>
  <c r="E75" i="33" s="1"/>
  <c r="E87" i="33" s="1"/>
  <c r="E99" i="33" s="1"/>
  <c r="E111" i="33" s="1"/>
  <c r="E123" i="33" s="1"/>
  <c r="E135" i="33" s="1"/>
  <c r="E147" i="33" s="1"/>
  <c r="E159" i="33" s="1"/>
  <c r="E171" i="33" s="1"/>
  <c r="E183" i="33" s="1"/>
  <c r="E195" i="33" s="1"/>
  <c r="E207" i="33" s="1"/>
  <c r="E219" i="33" s="1"/>
  <c r="E231" i="33" s="1"/>
  <c r="E243" i="33" s="1"/>
  <c r="E255" i="33" s="1"/>
  <c r="E267" i="33" s="1"/>
  <c r="E279" i="33" s="1"/>
  <c r="E291" i="33" s="1"/>
  <c r="E303" i="33" s="1"/>
  <c r="E315" i="33" s="1"/>
  <c r="E327" i="33" s="1"/>
  <c r="E339" i="33" s="1"/>
  <c r="E351" i="33" s="1"/>
  <c r="E363" i="33" s="1"/>
  <c r="E375" i="33" s="1"/>
  <c r="E387" i="33" s="1"/>
  <c r="E399" i="33" s="1"/>
  <c r="E411" i="33" s="1"/>
  <c r="E423" i="33" s="1"/>
  <c r="E435" i="33" s="1"/>
  <c r="E447" i="33" s="1"/>
  <c r="E459" i="33" s="1"/>
  <c r="E471" i="33" s="1"/>
  <c r="E483" i="33" s="1"/>
  <c r="E495" i="33" s="1"/>
  <c r="E507" i="33" s="1"/>
  <c r="E27" i="33"/>
  <c r="E26" i="33"/>
  <c r="E25" i="33"/>
  <c r="E24" i="33"/>
  <c r="E23" i="33"/>
  <c r="E22" i="33"/>
  <c r="E21" i="33"/>
  <c r="E20" i="33"/>
  <c r="E19" i="33"/>
  <c r="E18" i="33"/>
  <c r="E17" i="33"/>
  <c r="E16" i="33"/>
  <c r="E15" i="33"/>
  <c r="E14" i="33"/>
  <c r="E13" i="33"/>
  <c r="E12" i="33"/>
  <c r="E11" i="33"/>
  <c r="E10" i="33"/>
  <c r="E9" i="33"/>
  <c r="E8" i="33"/>
  <c r="E7" i="33"/>
  <c r="E6" i="33"/>
  <c r="E5" i="33"/>
  <c r="E4" i="33"/>
  <c r="E63" i="29"/>
  <c r="E75" i="29" s="1"/>
  <c r="E87" i="29" s="1"/>
  <c r="E99" i="29" s="1"/>
  <c r="E111" i="29" s="1"/>
  <c r="E123" i="29" s="1"/>
  <c r="E135" i="29" s="1"/>
  <c r="E147" i="29" s="1"/>
  <c r="E159" i="29" s="1"/>
  <c r="E171" i="29" s="1"/>
  <c r="E183" i="29" s="1"/>
  <c r="E195" i="29" s="1"/>
  <c r="E207" i="29" s="1"/>
  <c r="E219" i="29" s="1"/>
  <c r="E231" i="29" s="1"/>
  <c r="E243" i="29" s="1"/>
  <c r="E255" i="29" s="1"/>
  <c r="E267" i="29" s="1"/>
  <c r="E279" i="29" s="1"/>
  <c r="E291" i="29" s="1"/>
  <c r="E303" i="29" s="1"/>
  <c r="E315" i="29" s="1"/>
  <c r="E327" i="29" s="1"/>
  <c r="E339" i="29" s="1"/>
  <c r="E351" i="29" s="1"/>
  <c r="E363" i="29" s="1"/>
  <c r="E375" i="29" s="1"/>
  <c r="E387" i="29" s="1"/>
  <c r="E399" i="29" s="1"/>
  <c r="E411" i="29" s="1"/>
  <c r="E423" i="29" s="1"/>
  <c r="E435" i="29" s="1"/>
  <c r="E447" i="29" s="1"/>
  <c r="E459" i="29" s="1"/>
  <c r="E471" i="29" s="1"/>
  <c r="E483" i="29" s="1"/>
  <c r="E495" i="29" s="1"/>
  <c r="E507" i="29" s="1"/>
  <c r="E27" i="29"/>
  <c r="E26" i="29"/>
  <c r="E25" i="29"/>
  <c r="E24" i="29"/>
  <c r="E23" i="29"/>
  <c r="E22" i="29"/>
  <c r="E21" i="29"/>
  <c r="E20" i="29"/>
  <c r="E19" i="29"/>
  <c r="E18" i="29"/>
  <c r="E17" i="29"/>
  <c r="E16" i="29"/>
  <c r="E15" i="29"/>
  <c r="E14" i="29"/>
  <c r="E13" i="29"/>
  <c r="E12" i="29"/>
  <c r="E11" i="29"/>
  <c r="E10" i="29"/>
  <c r="E9" i="29"/>
  <c r="E8" i="29"/>
  <c r="E7" i="29"/>
  <c r="E6" i="29"/>
  <c r="E5" i="29"/>
  <c r="E4" i="29"/>
  <c r="E63" i="17"/>
  <c r="E75" i="17" s="1"/>
  <c r="E87" i="17" s="1"/>
  <c r="E99" i="17" s="1"/>
  <c r="E111" i="17" s="1"/>
  <c r="E123" i="17" s="1"/>
  <c r="E135" i="17" s="1"/>
  <c r="E147" i="17" s="1"/>
  <c r="E159" i="17" s="1"/>
  <c r="E171" i="17" s="1"/>
  <c r="E183" i="17" s="1"/>
  <c r="E195" i="17" s="1"/>
  <c r="E207" i="17" s="1"/>
  <c r="E219" i="17" s="1"/>
  <c r="E231" i="17" s="1"/>
  <c r="E243" i="17" s="1"/>
  <c r="E255" i="17" s="1"/>
  <c r="E267" i="17" s="1"/>
  <c r="E279" i="17" s="1"/>
  <c r="E291" i="17" s="1"/>
  <c r="E303" i="17" s="1"/>
  <c r="E315" i="17" s="1"/>
  <c r="E327" i="17" s="1"/>
  <c r="E339" i="17" s="1"/>
  <c r="E351" i="17" s="1"/>
  <c r="E363" i="17" s="1"/>
  <c r="E375" i="17" s="1"/>
  <c r="E387" i="17" s="1"/>
  <c r="E399" i="17" s="1"/>
  <c r="E411" i="17" s="1"/>
  <c r="E423" i="17" s="1"/>
  <c r="E435" i="17" s="1"/>
  <c r="E447" i="17" s="1"/>
  <c r="E459" i="17" s="1"/>
  <c r="E471" i="17" s="1"/>
  <c r="E483" i="17" s="1"/>
  <c r="E495" i="17" s="1"/>
  <c r="E507" i="17" s="1"/>
  <c r="E5" i="17"/>
  <c r="E6" i="17"/>
  <c r="E7" i="17"/>
  <c r="E8" i="17"/>
  <c r="E9" i="17"/>
  <c r="E10" i="17"/>
  <c r="E11" i="17"/>
  <c r="E12" i="17"/>
  <c r="E13" i="17"/>
  <c r="E14" i="17"/>
  <c r="E15" i="17"/>
  <c r="E16" i="17"/>
  <c r="E17" i="17"/>
  <c r="E18" i="17"/>
  <c r="E19" i="17"/>
  <c r="E20" i="17"/>
  <c r="E21" i="17"/>
  <c r="E22" i="17"/>
  <c r="E23" i="17"/>
  <c r="E24" i="17"/>
  <c r="E25" i="17"/>
  <c r="E26" i="17"/>
  <c r="E27" i="17"/>
  <c r="C11" i="39"/>
  <c r="C12" i="39" s="1"/>
  <c r="C13" i="39" s="1"/>
  <c r="C14" i="39" s="1"/>
  <c r="C15" i="39" s="1"/>
  <c r="C16" i="39" s="1"/>
  <c r="C17" i="39" s="1"/>
  <c r="C18" i="39" s="1"/>
  <c r="C19" i="39" s="1"/>
  <c r="C20" i="39" s="1"/>
  <c r="C21" i="39" s="1"/>
  <c r="C11" i="38"/>
  <c r="C12" i="38" s="1"/>
  <c r="C13" i="38" s="1"/>
  <c r="C14" i="38" s="1"/>
  <c r="C15" i="38" s="1"/>
  <c r="C16" i="38" s="1"/>
  <c r="C17" i="38" s="1"/>
  <c r="C18" i="38" s="1"/>
  <c r="C19" i="38" s="1"/>
  <c r="C20" i="38" s="1"/>
  <c r="C21" i="38" s="1"/>
  <c r="C11" i="37"/>
  <c r="C12" i="37" s="1"/>
  <c r="C13" i="37" s="1"/>
  <c r="C14" i="37" s="1"/>
  <c r="C15" i="37" s="1"/>
  <c r="C16" i="37" s="1"/>
  <c r="C17" i="37" s="1"/>
  <c r="C18" i="37" s="1"/>
  <c r="C19" i="37" s="1"/>
  <c r="C20" i="37" s="1"/>
  <c r="C21" i="37" s="1"/>
  <c r="G3" i="35"/>
  <c r="G4" i="35"/>
  <c r="G5" i="35"/>
  <c r="G6" i="35"/>
  <c r="G7" i="35"/>
  <c r="G8" i="35"/>
  <c r="G9" i="35"/>
  <c r="G10" i="35"/>
  <c r="G11" i="35"/>
  <c r="G12" i="35"/>
  <c r="G13" i="35"/>
  <c r="G14" i="35"/>
  <c r="G15" i="35"/>
  <c r="G16" i="35"/>
  <c r="G17" i="35"/>
  <c r="G18" i="35"/>
  <c r="G19" i="35"/>
  <c r="G20" i="35"/>
  <c r="G21" i="35"/>
  <c r="G22" i="35"/>
  <c r="G23" i="35"/>
  <c r="G24" i="35"/>
  <c r="G25" i="35"/>
  <c r="G26" i="35"/>
  <c r="G27" i="35"/>
  <c r="G28" i="35"/>
  <c r="G29" i="35"/>
  <c r="G30" i="35"/>
  <c r="G31" i="35"/>
  <c r="G32" i="35"/>
  <c r="G33" i="35"/>
  <c r="G34" i="35"/>
  <c r="G35" i="35"/>
  <c r="G36" i="35"/>
  <c r="G37" i="35"/>
  <c r="G38" i="35"/>
  <c r="G39" i="35"/>
  <c r="G40" i="35"/>
  <c r="G41" i="35"/>
  <c r="G42" i="35"/>
  <c r="G43" i="35"/>
  <c r="G44" i="35"/>
  <c r="G45" i="35"/>
  <c r="G46" i="35"/>
  <c r="G47" i="35"/>
  <c r="G48" i="35"/>
  <c r="G49" i="35"/>
  <c r="G50" i="35"/>
  <c r="G51" i="35"/>
  <c r="G52" i="35"/>
  <c r="G53" i="35"/>
  <c r="G54" i="35"/>
  <c r="G55" i="35"/>
  <c r="G56" i="35"/>
  <c r="G57" i="35"/>
  <c r="G58" i="35"/>
  <c r="G59" i="35"/>
  <c r="G60" i="35"/>
  <c r="G61" i="35"/>
  <c r="G62" i="35"/>
  <c r="G63" i="35"/>
  <c r="G64" i="35"/>
  <c r="G65" i="35"/>
  <c r="G66" i="35"/>
  <c r="G67" i="35"/>
  <c r="G68" i="35"/>
  <c r="G69" i="35"/>
  <c r="G70" i="35"/>
  <c r="G71" i="35"/>
  <c r="G72" i="35"/>
  <c r="G73" i="35"/>
  <c r="G74" i="35"/>
  <c r="G75" i="35"/>
  <c r="G76" i="35"/>
  <c r="G77" i="35"/>
  <c r="G78" i="35"/>
  <c r="G79" i="35"/>
  <c r="G80" i="35"/>
  <c r="G81" i="35"/>
  <c r="G82" i="35"/>
  <c r="G83" i="35"/>
  <c r="G84" i="35"/>
  <c r="G85" i="35"/>
  <c r="G86" i="35"/>
  <c r="G87" i="35"/>
  <c r="G88" i="35"/>
  <c r="G89" i="35"/>
  <c r="G90" i="35"/>
  <c r="G91" i="35"/>
  <c r="G92" i="35"/>
  <c r="G93" i="35"/>
  <c r="G94" i="35"/>
  <c r="G95" i="35"/>
  <c r="G96" i="35"/>
  <c r="G97" i="35"/>
  <c r="G98" i="35"/>
  <c r="G99" i="35"/>
  <c r="G100" i="35"/>
  <c r="G101" i="35"/>
  <c r="G102" i="35"/>
  <c r="G103" i="35"/>
  <c r="G104" i="35"/>
  <c r="G105" i="35"/>
  <c r="G106" i="35"/>
  <c r="G107" i="35"/>
  <c r="G108" i="35"/>
  <c r="G109" i="35"/>
  <c r="G110" i="35"/>
  <c r="G111" i="35"/>
  <c r="G112" i="35"/>
  <c r="G113" i="35"/>
  <c r="G114" i="35"/>
  <c r="G115" i="35"/>
  <c r="G116" i="35"/>
  <c r="G117" i="35"/>
  <c r="G118" i="35"/>
  <c r="G119" i="35"/>
  <c r="G120" i="35"/>
  <c r="G121" i="35"/>
  <c r="G122" i="35"/>
  <c r="G123" i="35"/>
  <c r="G124" i="35"/>
  <c r="G125" i="35"/>
  <c r="G126" i="35"/>
  <c r="G127" i="35"/>
  <c r="G128" i="35"/>
  <c r="G129" i="35"/>
  <c r="G130" i="35"/>
  <c r="G131" i="35"/>
  <c r="G132" i="35"/>
  <c r="G133" i="35"/>
  <c r="G134" i="35"/>
  <c r="G135" i="35"/>
  <c r="G136" i="35"/>
  <c r="G137" i="35"/>
  <c r="G138" i="35"/>
  <c r="G139" i="35"/>
  <c r="G140" i="35"/>
  <c r="G141" i="35"/>
  <c r="G142" i="35"/>
  <c r="G143" i="35"/>
  <c r="G144" i="35"/>
  <c r="G145" i="35"/>
  <c r="G146" i="35"/>
  <c r="G147" i="35"/>
  <c r="G148" i="35"/>
  <c r="G149" i="35"/>
  <c r="G150" i="35"/>
  <c r="G151" i="35"/>
  <c r="G152" i="35"/>
  <c r="G153" i="35"/>
  <c r="G154" i="35"/>
  <c r="G155" i="35"/>
  <c r="G156" i="35"/>
  <c r="G157" i="35"/>
  <c r="G158" i="35"/>
  <c r="G159" i="35"/>
  <c r="G160" i="35"/>
  <c r="G161" i="35"/>
  <c r="G162" i="35"/>
  <c r="G163" i="35"/>
  <c r="G164" i="35"/>
  <c r="G165" i="35"/>
  <c r="G166" i="35"/>
  <c r="G167" i="35"/>
  <c r="G168" i="35"/>
  <c r="G169" i="35"/>
  <c r="G170" i="35"/>
  <c r="G171" i="35"/>
  <c r="G172" i="35"/>
  <c r="G173" i="35"/>
  <c r="G174" i="35"/>
  <c r="G175" i="35"/>
  <c r="G176" i="35"/>
  <c r="G177" i="35"/>
  <c r="G178" i="35"/>
  <c r="G179" i="35"/>
  <c r="G180" i="35"/>
  <c r="G181" i="35"/>
  <c r="G182" i="35"/>
  <c r="G183" i="35"/>
  <c r="G184" i="35"/>
  <c r="G185" i="35"/>
  <c r="G186" i="35"/>
  <c r="G187" i="35"/>
  <c r="G188" i="35"/>
  <c r="G189" i="35"/>
  <c r="G190" i="35"/>
  <c r="G191" i="35"/>
  <c r="G192" i="35"/>
  <c r="G193" i="35"/>
  <c r="G194" i="35"/>
  <c r="G195" i="35"/>
  <c r="G196" i="35"/>
  <c r="G197" i="35"/>
  <c r="G198" i="35"/>
  <c r="G199" i="35"/>
  <c r="G200" i="35"/>
  <c r="G201" i="35"/>
  <c r="G202" i="35"/>
  <c r="G203" i="35"/>
  <c r="G204" i="35"/>
  <c r="G205" i="35"/>
  <c r="G206" i="35"/>
  <c r="G207" i="35"/>
  <c r="G208" i="35"/>
  <c r="G209" i="35"/>
  <c r="G210" i="35"/>
  <c r="G211" i="35"/>
  <c r="G212" i="35"/>
  <c r="G213" i="35"/>
  <c r="G214" i="35"/>
  <c r="G215" i="35"/>
  <c r="G216" i="35"/>
  <c r="G217" i="35"/>
  <c r="G218" i="35"/>
  <c r="G219" i="35"/>
  <c r="G220" i="35"/>
  <c r="G221" i="35"/>
  <c r="G222" i="35"/>
  <c r="G223" i="35"/>
  <c r="G224" i="35"/>
  <c r="G225" i="35"/>
  <c r="G226" i="35"/>
  <c r="G227" i="35"/>
  <c r="G228" i="35"/>
  <c r="G229" i="35"/>
  <c r="G230" i="35"/>
  <c r="G231" i="35"/>
  <c r="G232" i="35"/>
  <c r="G233" i="35"/>
  <c r="G234" i="35"/>
  <c r="G235" i="35"/>
  <c r="G236" i="35"/>
  <c r="G237" i="35"/>
  <c r="G238" i="35"/>
  <c r="G239" i="35"/>
  <c r="G240" i="35"/>
  <c r="G241" i="35"/>
  <c r="G242" i="35"/>
  <c r="G243" i="35"/>
  <c r="G244" i="35"/>
  <c r="G245" i="35"/>
  <c r="G246" i="35"/>
  <c r="G247" i="35"/>
  <c r="G248" i="35"/>
  <c r="G249" i="35"/>
  <c r="G250" i="35"/>
  <c r="G251" i="35"/>
  <c r="G252" i="35"/>
  <c r="G253" i="35"/>
  <c r="G254" i="35"/>
  <c r="G255" i="35"/>
  <c r="G256" i="35"/>
  <c r="G257" i="35"/>
  <c r="G258" i="35"/>
  <c r="G259" i="35"/>
  <c r="G260" i="35"/>
  <c r="G261" i="35"/>
  <c r="G262" i="35"/>
  <c r="G263" i="35"/>
  <c r="G264" i="35"/>
  <c r="G265" i="35"/>
  <c r="G266" i="35"/>
  <c r="G267" i="35"/>
  <c r="G268" i="35"/>
  <c r="G269" i="35"/>
  <c r="G270" i="35"/>
  <c r="G271" i="35"/>
  <c r="G272" i="35"/>
  <c r="G273" i="35"/>
  <c r="G274" i="35"/>
  <c r="G275" i="35"/>
  <c r="G276" i="35"/>
  <c r="G277" i="35"/>
  <c r="G278" i="35"/>
  <c r="G279" i="35"/>
  <c r="G280" i="35"/>
  <c r="G281" i="35"/>
  <c r="G282" i="35"/>
  <c r="G283" i="35"/>
  <c r="G284" i="35"/>
  <c r="G285" i="35"/>
  <c r="G286" i="35"/>
  <c r="G287" i="35"/>
  <c r="G288" i="35"/>
  <c r="G289" i="35"/>
  <c r="G290" i="35"/>
  <c r="G291" i="35"/>
  <c r="G292" i="35"/>
  <c r="G293" i="35"/>
  <c r="G294" i="35"/>
  <c r="G295" i="35"/>
  <c r="G296" i="35"/>
  <c r="G297" i="35"/>
  <c r="G298" i="35"/>
  <c r="G299" i="35"/>
  <c r="G300" i="35"/>
  <c r="G301" i="35"/>
  <c r="G302" i="35"/>
  <c r="G303" i="35"/>
  <c r="G304" i="35"/>
  <c r="G305" i="35"/>
  <c r="G306" i="35"/>
  <c r="G307" i="35"/>
  <c r="G308" i="35"/>
  <c r="G309" i="35"/>
  <c r="G310" i="35"/>
  <c r="G311" i="35"/>
  <c r="G312" i="35"/>
  <c r="G313" i="35"/>
  <c r="G314" i="35"/>
  <c r="G315" i="35"/>
  <c r="G316" i="35"/>
  <c r="G317" i="35"/>
  <c r="G318" i="35"/>
  <c r="G319" i="35"/>
  <c r="G320" i="35"/>
  <c r="G321" i="35"/>
  <c r="G322" i="35"/>
  <c r="G323" i="35"/>
  <c r="G324" i="35"/>
  <c r="G325" i="35"/>
  <c r="G326" i="35"/>
  <c r="G327" i="35"/>
  <c r="G328" i="35"/>
  <c r="G329" i="35"/>
  <c r="G330" i="35"/>
  <c r="G331" i="35"/>
  <c r="G332" i="35"/>
  <c r="G333" i="35"/>
  <c r="G334" i="35"/>
  <c r="G335" i="35"/>
  <c r="G336" i="35"/>
  <c r="G337" i="35"/>
  <c r="G338" i="35"/>
  <c r="G339" i="35"/>
  <c r="G340" i="35"/>
  <c r="G341" i="35"/>
  <c r="G342" i="35"/>
  <c r="G343" i="35"/>
  <c r="G344" i="35"/>
  <c r="G345" i="35"/>
  <c r="G346" i="35"/>
  <c r="G347" i="35"/>
  <c r="G348" i="35"/>
  <c r="G349" i="35"/>
  <c r="G350" i="35"/>
  <c r="G351" i="35"/>
  <c r="G352" i="35"/>
  <c r="G353" i="35"/>
  <c r="G354" i="35"/>
  <c r="G355" i="35"/>
  <c r="G356" i="35"/>
  <c r="G357" i="35"/>
  <c r="G358" i="35"/>
  <c r="G359" i="35"/>
  <c r="G360" i="35"/>
  <c r="G361" i="35"/>
  <c r="G362" i="35"/>
  <c r="G363" i="35"/>
  <c r="G364" i="35"/>
  <c r="G365" i="35"/>
  <c r="G366" i="35"/>
  <c r="G367" i="35"/>
  <c r="G368" i="35"/>
  <c r="G369" i="35"/>
  <c r="G370" i="35"/>
  <c r="G371" i="35"/>
  <c r="G372" i="35"/>
  <c r="G373" i="35"/>
  <c r="G374" i="35"/>
  <c r="G375" i="35"/>
  <c r="G376" i="35"/>
  <c r="G377" i="35"/>
  <c r="G378" i="35"/>
  <c r="G379" i="35"/>
  <c r="G380" i="35"/>
  <c r="G381" i="35"/>
  <c r="G382" i="35"/>
  <c r="G383" i="35"/>
  <c r="G384" i="35"/>
  <c r="G385" i="35"/>
  <c r="G386" i="35"/>
  <c r="G387" i="35"/>
  <c r="G388" i="35"/>
  <c r="G389" i="35"/>
  <c r="G390" i="35"/>
  <c r="G391" i="35"/>
  <c r="G392" i="35"/>
  <c r="G393" i="35"/>
  <c r="G394" i="35"/>
  <c r="G395" i="35"/>
  <c r="G396" i="35"/>
  <c r="G397" i="35"/>
  <c r="G398" i="35"/>
  <c r="G399" i="35"/>
  <c r="G400" i="35"/>
  <c r="G401" i="35"/>
  <c r="G402" i="35"/>
  <c r="G403" i="35"/>
  <c r="G404" i="35"/>
  <c r="G405" i="35"/>
  <c r="G406" i="35"/>
  <c r="G407" i="35"/>
  <c r="G408" i="35"/>
  <c r="G409" i="35"/>
  <c r="G410" i="35"/>
  <c r="G411" i="35"/>
  <c r="G412" i="35"/>
  <c r="G413" i="35"/>
  <c r="G414" i="35"/>
  <c r="G415" i="35"/>
  <c r="G416" i="35"/>
  <c r="G417" i="35"/>
  <c r="G418" i="35"/>
  <c r="G419" i="35"/>
  <c r="G420" i="35"/>
  <c r="G421" i="35"/>
  <c r="G422" i="35"/>
  <c r="G423" i="35"/>
  <c r="G424" i="35"/>
  <c r="G425" i="35"/>
  <c r="G426" i="35"/>
  <c r="G427" i="35"/>
  <c r="G428" i="35"/>
  <c r="G429" i="35"/>
  <c r="G430" i="35"/>
  <c r="G431" i="35"/>
  <c r="G432" i="35"/>
  <c r="G433" i="35"/>
  <c r="G434" i="35"/>
  <c r="G435" i="35"/>
  <c r="G436" i="35"/>
  <c r="G437" i="35"/>
  <c r="G438" i="35"/>
  <c r="G439" i="35"/>
  <c r="G440" i="35"/>
  <c r="G441" i="35"/>
  <c r="G442" i="35"/>
  <c r="G443" i="35"/>
  <c r="G444" i="35"/>
  <c r="G445" i="35"/>
  <c r="G446" i="35"/>
  <c r="G447" i="35"/>
  <c r="G448" i="35"/>
  <c r="G449" i="35"/>
  <c r="G450" i="35"/>
  <c r="G451" i="35"/>
  <c r="G452" i="35"/>
  <c r="G453" i="35"/>
  <c r="G454" i="35"/>
  <c r="G455" i="35"/>
  <c r="G456" i="35"/>
  <c r="G457" i="35"/>
  <c r="G458" i="35"/>
  <c r="G459" i="35"/>
  <c r="G460" i="35"/>
  <c r="G461" i="35"/>
  <c r="G462" i="35"/>
  <c r="G463" i="35"/>
  <c r="G464" i="35"/>
  <c r="G465" i="35"/>
  <c r="G466" i="35"/>
  <c r="G467" i="35"/>
  <c r="G468" i="35"/>
  <c r="G469" i="35"/>
  <c r="G470" i="35"/>
  <c r="G471" i="35"/>
  <c r="G472" i="35"/>
  <c r="G473" i="35"/>
  <c r="G474" i="35"/>
  <c r="G475" i="35"/>
  <c r="G476" i="35"/>
  <c r="G477" i="35"/>
  <c r="G478" i="35"/>
  <c r="G479" i="35"/>
  <c r="G480" i="35"/>
  <c r="G481" i="35"/>
  <c r="G482" i="35"/>
  <c r="G483" i="35"/>
  <c r="G484" i="35"/>
  <c r="G485" i="35"/>
  <c r="G486" i="35"/>
  <c r="G487" i="35"/>
  <c r="G488" i="35"/>
  <c r="G489" i="35"/>
  <c r="G490" i="35"/>
  <c r="G491" i="35"/>
  <c r="G492" i="35"/>
  <c r="G493" i="35"/>
  <c r="G494" i="35"/>
  <c r="G495" i="35"/>
  <c r="G496" i="35"/>
  <c r="G497" i="35"/>
  <c r="G498" i="35"/>
  <c r="G499" i="35"/>
  <c r="G500" i="35"/>
  <c r="G501" i="35"/>
  <c r="G502" i="35"/>
  <c r="G503" i="35"/>
  <c r="G504" i="35"/>
  <c r="G505" i="35"/>
  <c r="G506" i="35"/>
  <c r="G2" i="35"/>
  <c r="D508" i="35"/>
  <c r="E508" i="35"/>
  <c r="F508" i="35"/>
  <c r="C3" i="35"/>
  <c r="C4" i="35"/>
  <c r="C5" i="35"/>
  <c r="C6" i="35"/>
  <c r="C7" i="35"/>
  <c r="C8" i="35"/>
  <c r="C9" i="35"/>
  <c r="C10" i="35"/>
  <c r="C11" i="35"/>
  <c r="C12" i="35"/>
  <c r="C13" i="35"/>
  <c r="C14" i="35"/>
  <c r="C15" i="35"/>
  <c r="C16" i="35"/>
  <c r="C17" i="35"/>
  <c r="C18" i="35"/>
  <c r="C19" i="35"/>
  <c r="C20" i="35"/>
  <c r="C21" i="35"/>
  <c r="C22" i="35"/>
  <c r="C23" i="35"/>
  <c r="C24" i="35"/>
  <c r="C25" i="35"/>
  <c r="C26" i="35"/>
  <c r="C27" i="35"/>
  <c r="C28" i="35"/>
  <c r="C29" i="35"/>
  <c r="C30" i="35"/>
  <c r="C31" i="35"/>
  <c r="C32" i="35"/>
  <c r="C33" i="35"/>
  <c r="C34" i="35"/>
  <c r="C35" i="35"/>
  <c r="C36" i="35"/>
  <c r="C37" i="35"/>
  <c r="C38" i="35"/>
  <c r="C39" i="35"/>
  <c r="C40" i="35"/>
  <c r="C41" i="35"/>
  <c r="C42" i="35"/>
  <c r="C43" i="35"/>
  <c r="C44" i="35"/>
  <c r="C45" i="35"/>
  <c r="C46" i="35"/>
  <c r="C47" i="35"/>
  <c r="C48" i="35"/>
  <c r="C49" i="35"/>
  <c r="C50" i="35"/>
  <c r="C51" i="35"/>
  <c r="C52" i="35"/>
  <c r="C53" i="35"/>
  <c r="C54" i="35"/>
  <c r="C55" i="35"/>
  <c r="C56" i="35"/>
  <c r="C57" i="35"/>
  <c r="C58" i="35"/>
  <c r="C59" i="35"/>
  <c r="C60" i="35"/>
  <c r="C61" i="35"/>
  <c r="C62" i="35"/>
  <c r="C63" i="35"/>
  <c r="C64" i="35"/>
  <c r="C65" i="35"/>
  <c r="C66" i="35"/>
  <c r="C67" i="35"/>
  <c r="C68" i="35"/>
  <c r="C69" i="35"/>
  <c r="C70" i="35"/>
  <c r="C71" i="35"/>
  <c r="C72" i="35"/>
  <c r="C73" i="35"/>
  <c r="C74" i="35"/>
  <c r="C75" i="35"/>
  <c r="C76" i="35"/>
  <c r="C77" i="35"/>
  <c r="C78" i="35"/>
  <c r="C79" i="35"/>
  <c r="C80" i="35"/>
  <c r="C81" i="35"/>
  <c r="C82" i="35"/>
  <c r="C83" i="35"/>
  <c r="C84" i="35"/>
  <c r="C85" i="35"/>
  <c r="C86" i="35"/>
  <c r="C87" i="35"/>
  <c r="C88" i="35"/>
  <c r="C89" i="35"/>
  <c r="C90" i="35"/>
  <c r="C91" i="35"/>
  <c r="C92" i="35"/>
  <c r="C93" i="35"/>
  <c r="C94" i="35"/>
  <c r="C95" i="35"/>
  <c r="C96" i="35"/>
  <c r="C97" i="35"/>
  <c r="C98" i="35"/>
  <c r="C99" i="35"/>
  <c r="C100" i="35"/>
  <c r="C101" i="35"/>
  <c r="C102" i="35"/>
  <c r="C103" i="35"/>
  <c r="C104" i="35"/>
  <c r="C105" i="35"/>
  <c r="C106" i="35"/>
  <c r="C107" i="35"/>
  <c r="C108" i="35"/>
  <c r="C109" i="35"/>
  <c r="C110" i="35"/>
  <c r="C111" i="35"/>
  <c r="C112" i="35"/>
  <c r="C113" i="35"/>
  <c r="C114" i="35"/>
  <c r="C115" i="35"/>
  <c r="C116" i="35"/>
  <c r="C117" i="35"/>
  <c r="C118" i="35"/>
  <c r="C119" i="35"/>
  <c r="C120" i="35"/>
  <c r="C121" i="35"/>
  <c r="C122" i="35"/>
  <c r="C123" i="35"/>
  <c r="C124" i="35"/>
  <c r="C125" i="35"/>
  <c r="C126" i="35"/>
  <c r="C127" i="35"/>
  <c r="C128" i="35"/>
  <c r="C129" i="35"/>
  <c r="C130" i="35"/>
  <c r="C131" i="35"/>
  <c r="C132" i="35"/>
  <c r="C133" i="35"/>
  <c r="C134" i="35"/>
  <c r="C135" i="35"/>
  <c r="C136" i="35"/>
  <c r="C137" i="35"/>
  <c r="C138" i="35"/>
  <c r="C139" i="35"/>
  <c r="C140" i="35"/>
  <c r="C141" i="35"/>
  <c r="C142" i="35"/>
  <c r="C143" i="35"/>
  <c r="C144" i="35"/>
  <c r="C145" i="35"/>
  <c r="C146" i="35"/>
  <c r="C147" i="35"/>
  <c r="C148" i="35"/>
  <c r="C149" i="35"/>
  <c r="C150" i="35"/>
  <c r="C151" i="35"/>
  <c r="C152" i="35"/>
  <c r="C153" i="35"/>
  <c r="C154" i="35"/>
  <c r="C155" i="35"/>
  <c r="C156" i="35"/>
  <c r="C157" i="35"/>
  <c r="C158" i="35"/>
  <c r="C159" i="35"/>
  <c r="C160" i="35"/>
  <c r="C161" i="35"/>
  <c r="C162" i="35"/>
  <c r="C163" i="35"/>
  <c r="C164" i="35"/>
  <c r="C165" i="35"/>
  <c r="C166" i="35"/>
  <c r="C167" i="35"/>
  <c r="C168" i="35"/>
  <c r="C169" i="35"/>
  <c r="C170" i="35"/>
  <c r="C171" i="35"/>
  <c r="C172" i="35"/>
  <c r="C173" i="35"/>
  <c r="C174" i="35"/>
  <c r="C175" i="35"/>
  <c r="C176" i="35"/>
  <c r="C177" i="35"/>
  <c r="C178" i="35"/>
  <c r="C179" i="35"/>
  <c r="C180" i="35"/>
  <c r="C181" i="35"/>
  <c r="C182" i="35"/>
  <c r="C183" i="35"/>
  <c r="C184" i="35"/>
  <c r="C185" i="35"/>
  <c r="C186" i="35"/>
  <c r="C187" i="35"/>
  <c r="C188" i="35"/>
  <c r="C189" i="35"/>
  <c r="C190" i="35"/>
  <c r="C191" i="35"/>
  <c r="C192" i="35"/>
  <c r="C193" i="35"/>
  <c r="C194" i="35"/>
  <c r="C195" i="35"/>
  <c r="C196" i="35"/>
  <c r="C197" i="35"/>
  <c r="C198" i="35"/>
  <c r="C199" i="35"/>
  <c r="C200" i="35"/>
  <c r="C201" i="35"/>
  <c r="C202" i="35"/>
  <c r="C203" i="35"/>
  <c r="C204" i="35"/>
  <c r="C205" i="35"/>
  <c r="C206" i="35"/>
  <c r="C207" i="35"/>
  <c r="C208" i="35"/>
  <c r="C209" i="35"/>
  <c r="C210" i="35"/>
  <c r="C211" i="35"/>
  <c r="C212" i="35"/>
  <c r="C213" i="35"/>
  <c r="C214" i="35"/>
  <c r="C215" i="35"/>
  <c r="C216" i="35"/>
  <c r="C217" i="35"/>
  <c r="C218" i="35"/>
  <c r="C219" i="35"/>
  <c r="C220" i="35"/>
  <c r="C221" i="35"/>
  <c r="C222" i="35"/>
  <c r="C223" i="35"/>
  <c r="C224" i="35"/>
  <c r="C225" i="35"/>
  <c r="C226" i="35"/>
  <c r="C227" i="35"/>
  <c r="C228" i="35"/>
  <c r="C229" i="35"/>
  <c r="C230" i="35"/>
  <c r="C231" i="35"/>
  <c r="C232" i="35"/>
  <c r="C233" i="35"/>
  <c r="C234" i="35"/>
  <c r="C235" i="35"/>
  <c r="C236" i="35"/>
  <c r="C237" i="35"/>
  <c r="C238" i="35"/>
  <c r="C239" i="35"/>
  <c r="C240" i="35"/>
  <c r="C241" i="35"/>
  <c r="C242" i="35"/>
  <c r="C243" i="35"/>
  <c r="C244" i="35"/>
  <c r="C245" i="35"/>
  <c r="C246" i="35"/>
  <c r="C247" i="35"/>
  <c r="C248" i="35"/>
  <c r="C249" i="35"/>
  <c r="C250" i="35"/>
  <c r="C251" i="35"/>
  <c r="C252" i="35"/>
  <c r="C253" i="35"/>
  <c r="C254" i="35"/>
  <c r="C255" i="35"/>
  <c r="C256" i="35"/>
  <c r="C257" i="35"/>
  <c r="C258" i="35"/>
  <c r="C259" i="35"/>
  <c r="C260" i="35"/>
  <c r="C261" i="35"/>
  <c r="C262" i="35"/>
  <c r="C263" i="35"/>
  <c r="C264" i="35"/>
  <c r="C265" i="35"/>
  <c r="C266" i="35"/>
  <c r="C267" i="35"/>
  <c r="C268" i="35"/>
  <c r="C269" i="35"/>
  <c r="C270" i="35"/>
  <c r="C271" i="35"/>
  <c r="C272" i="35"/>
  <c r="C273" i="35"/>
  <c r="C274" i="35"/>
  <c r="C275" i="35"/>
  <c r="C276" i="35"/>
  <c r="C277" i="35"/>
  <c r="C278" i="35"/>
  <c r="C279" i="35"/>
  <c r="C280" i="35"/>
  <c r="C281" i="35"/>
  <c r="C282" i="35"/>
  <c r="C283" i="35"/>
  <c r="C284" i="35"/>
  <c r="C285" i="35"/>
  <c r="C286" i="35"/>
  <c r="C287" i="35"/>
  <c r="C288" i="35"/>
  <c r="C289" i="35"/>
  <c r="C290" i="35"/>
  <c r="C291" i="35"/>
  <c r="C292" i="35"/>
  <c r="C293" i="35"/>
  <c r="C294" i="35"/>
  <c r="C295" i="35"/>
  <c r="C296" i="35"/>
  <c r="C297" i="35"/>
  <c r="C298" i="35"/>
  <c r="C299" i="35"/>
  <c r="C300" i="35"/>
  <c r="C301" i="35"/>
  <c r="C302" i="35"/>
  <c r="C303" i="35"/>
  <c r="C304" i="35"/>
  <c r="C305" i="35"/>
  <c r="C306" i="35"/>
  <c r="C307" i="35"/>
  <c r="C308" i="35"/>
  <c r="C309" i="35"/>
  <c r="C310" i="35"/>
  <c r="C311" i="35"/>
  <c r="C312" i="35"/>
  <c r="C313" i="35"/>
  <c r="C314" i="35"/>
  <c r="C315" i="35"/>
  <c r="C316" i="35"/>
  <c r="C317" i="35"/>
  <c r="C318" i="35"/>
  <c r="C319" i="35"/>
  <c r="C320" i="35"/>
  <c r="C321" i="35"/>
  <c r="C322" i="35"/>
  <c r="C323" i="35"/>
  <c r="C324" i="35"/>
  <c r="C325" i="35"/>
  <c r="C326" i="35"/>
  <c r="C327" i="35"/>
  <c r="C328" i="35"/>
  <c r="C329" i="35"/>
  <c r="C330" i="35"/>
  <c r="C331" i="35"/>
  <c r="C332" i="35"/>
  <c r="C333" i="35"/>
  <c r="C334" i="35"/>
  <c r="C335" i="35"/>
  <c r="C336" i="35"/>
  <c r="C337" i="35"/>
  <c r="C338" i="35"/>
  <c r="C339" i="35"/>
  <c r="C340" i="35"/>
  <c r="C341" i="35"/>
  <c r="C342" i="35"/>
  <c r="C343" i="35"/>
  <c r="C344" i="35"/>
  <c r="C345" i="35"/>
  <c r="C346" i="35"/>
  <c r="C347" i="35"/>
  <c r="C348" i="35"/>
  <c r="C349" i="35"/>
  <c r="C350" i="35"/>
  <c r="C351" i="35"/>
  <c r="C352" i="35"/>
  <c r="C353" i="35"/>
  <c r="C354" i="35"/>
  <c r="C355" i="35"/>
  <c r="C356" i="35"/>
  <c r="C357" i="35"/>
  <c r="C358" i="35"/>
  <c r="C359" i="35"/>
  <c r="C360" i="35"/>
  <c r="C361" i="35"/>
  <c r="C362" i="35"/>
  <c r="C363" i="35"/>
  <c r="C364" i="35"/>
  <c r="C365" i="35"/>
  <c r="C366" i="35"/>
  <c r="C367" i="35"/>
  <c r="C368" i="35"/>
  <c r="C369" i="35"/>
  <c r="C370" i="35"/>
  <c r="C371" i="35"/>
  <c r="C372" i="35"/>
  <c r="C373" i="35"/>
  <c r="C374" i="35"/>
  <c r="C375" i="35"/>
  <c r="C376" i="35"/>
  <c r="C377" i="35"/>
  <c r="C378" i="35"/>
  <c r="C379" i="35"/>
  <c r="C380" i="35"/>
  <c r="C381" i="35"/>
  <c r="C382" i="35"/>
  <c r="C383" i="35"/>
  <c r="C384" i="35"/>
  <c r="C385" i="35"/>
  <c r="C386" i="35"/>
  <c r="C387" i="35"/>
  <c r="C388" i="35"/>
  <c r="C389" i="35"/>
  <c r="C390" i="35"/>
  <c r="C391" i="35"/>
  <c r="C392" i="35"/>
  <c r="C393" i="35"/>
  <c r="C394" i="35"/>
  <c r="C395" i="35"/>
  <c r="C396" i="35"/>
  <c r="C397" i="35"/>
  <c r="C398" i="35"/>
  <c r="C399" i="35"/>
  <c r="C400" i="35"/>
  <c r="C401" i="35"/>
  <c r="C402" i="35"/>
  <c r="C403" i="35"/>
  <c r="C404" i="35"/>
  <c r="C405" i="35"/>
  <c r="C406" i="35"/>
  <c r="C407" i="35"/>
  <c r="C408" i="35"/>
  <c r="C409" i="35"/>
  <c r="C410" i="35"/>
  <c r="C411" i="35"/>
  <c r="C412" i="35"/>
  <c r="C413" i="35"/>
  <c r="C414" i="35"/>
  <c r="C415" i="35"/>
  <c r="C416" i="35"/>
  <c r="C417" i="35"/>
  <c r="C418" i="35"/>
  <c r="C419" i="35"/>
  <c r="C420" i="35"/>
  <c r="C421" i="35"/>
  <c r="C422" i="35"/>
  <c r="C423" i="35"/>
  <c r="C424" i="35"/>
  <c r="C425" i="35"/>
  <c r="C426" i="35"/>
  <c r="C427" i="35"/>
  <c r="C428" i="35"/>
  <c r="C429" i="35"/>
  <c r="C430" i="35"/>
  <c r="C431" i="35"/>
  <c r="C432" i="35"/>
  <c r="C433" i="35"/>
  <c r="C434" i="35"/>
  <c r="C435" i="35"/>
  <c r="C436" i="35"/>
  <c r="C437" i="35"/>
  <c r="C438" i="35"/>
  <c r="C439" i="35"/>
  <c r="C440" i="35"/>
  <c r="C441" i="35"/>
  <c r="C442" i="35"/>
  <c r="C443" i="35"/>
  <c r="C444" i="35"/>
  <c r="C445" i="35"/>
  <c r="C446" i="35"/>
  <c r="C447" i="35"/>
  <c r="C448" i="35"/>
  <c r="C449" i="35"/>
  <c r="C450" i="35"/>
  <c r="C451" i="35"/>
  <c r="C452" i="35"/>
  <c r="C453" i="35"/>
  <c r="C454" i="35"/>
  <c r="C455" i="35"/>
  <c r="C456" i="35"/>
  <c r="C457" i="35"/>
  <c r="C458" i="35"/>
  <c r="C459" i="35"/>
  <c r="C460" i="35"/>
  <c r="C461" i="35"/>
  <c r="C462" i="35"/>
  <c r="C463" i="35"/>
  <c r="C464" i="35"/>
  <c r="C465" i="35"/>
  <c r="C466" i="35"/>
  <c r="C467" i="35"/>
  <c r="C468" i="35"/>
  <c r="C469" i="35"/>
  <c r="C470" i="35"/>
  <c r="C471" i="35"/>
  <c r="C472" i="35"/>
  <c r="C473" i="35"/>
  <c r="C474" i="35"/>
  <c r="C475" i="35"/>
  <c r="C476" i="35"/>
  <c r="C477" i="35"/>
  <c r="C478" i="35"/>
  <c r="C479" i="35"/>
  <c r="C480" i="35"/>
  <c r="C481" i="35"/>
  <c r="C482" i="35"/>
  <c r="C483" i="35"/>
  <c r="C484" i="35"/>
  <c r="C485" i="35"/>
  <c r="C486" i="35"/>
  <c r="C487" i="35"/>
  <c r="C488" i="35"/>
  <c r="C489" i="35"/>
  <c r="C490" i="35"/>
  <c r="C491" i="35"/>
  <c r="C492" i="35"/>
  <c r="C493" i="35"/>
  <c r="C494" i="35"/>
  <c r="C495" i="35"/>
  <c r="C496" i="35"/>
  <c r="C497" i="35"/>
  <c r="C498" i="35"/>
  <c r="C499" i="35"/>
  <c r="C500" i="35"/>
  <c r="C501" i="35"/>
  <c r="C502" i="35"/>
  <c r="C503" i="35"/>
  <c r="C504" i="35"/>
  <c r="C505" i="35"/>
  <c r="C506" i="35"/>
  <c r="C2" i="35"/>
  <c r="B508" i="35"/>
  <c r="A508" i="35"/>
  <c r="C3" i="2"/>
  <c r="G508" i="40" l="1"/>
  <c r="G508" i="35"/>
  <c r="C508" i="35"/>
  <c r="I10" i="2"/>
  <c r="H10" i="2"/>
  <c r="Y29" i="34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Y84" i="34" s="1"/>
  <c r="Y85" i="34" s="1"/>
  <c r="Y86" i="34" s="1"/>
  <c r="Y87" i="34" s="1"/>
  <c r="Y88" i="34" s="1"/>
  <c r="Y89" i="34" s="1"/>
  <c r="Y90" i="34" s="1"/>
  <c r="Y91" i="34" s="1"/>
  <c r="Y92" i="34" s="1"/>
  <c r="Y93" i="34" s="1"/>
  <c r="Y94" i="34" s="1"/>
  <c r="Y95" i="34" s="1"/>
  <c r="Y96" i="34" s="1"/>
  <c r="Y97" i="34" s="1"/>
  <c r="Y98" i="34" s="1"/>
  <c r="Y99" i="34" s="1"/>
  <c r="Y100" i="34" s="1"/>
  <c r="Y101" i="34" s="1"/>
  <c r="Y102" i="34" s="1"/>
  <c r="Y103" i="34" s="1"/>
  <c r="Y104" i="34" s="1"/>
  <c r="Y105" i="34" s="1"/>
  <c r="Y106" i="34" s="1"/>
  <c r="Y107" i="34" s="1"/>
  <c r="Y108" i="34" s="1"/>
  <c r="Y109" i="34" s="1"/>
  <c r="Y110" i="34" s="1"/>
  <c r="Y111" i="34" s="1"/>
  <c r="Y112" i="34" s="1"/>
  <c r="Y113" i="34" s="1"/>
  <c r="Y114" i="34" s="1"/>
  <c r="Y115" i="34" s="1"/>
  <c r="Y116" i="34" s="1"/>
  <c r="Y117" i="34" s="1"/>
  <c r="Y118" i="34" s="1"/>
  <c r="Y119" i="34" s="1"/>
  <c r="Y120" i="34" s="1"/>
  <c r="Y121" i="34" s="1"/>
  <c r="Y122" i="34" s="1"/>
  <c r="Y123" i="34" s="1"/>
  <c r="Y124" i="34" s="1"/>
  <c r="Y125" i="34" s="1"/>
  <c r="Y126" i="34" s="1"/>
  <c r="Y127" i="34" s="1"/>
  <c r="Y128" i="34" s="1"/>
  <c r="Y129" i="34" s="1"/>
  <c r="Y130" i="34" s="1"/>
  <c r="Y131" i="34" s="1"/>
  <c r="Y132" i="34" s="1"/>
  <c r="Y133" i="34" s="1"/>
  <c r="Y134" i="34" s="1"/>
  <c r="Y135" i="34" s="1"/>
  <c r="Y136" i="34" s="1"/>
  <c r="Y137" i="34" s="1"/>
  <c r="Y138" i="34" s="1"/>
  <c r="Y139" i="34" s="1"/>
  <c r="Y140" i="34" s="1"/>
  <c r="Y141" i="34" s="1"/>
  <c r="Y142" i="34" s="1"/>
  <c r="Y143" i="34" s="1"/>
  <c r="Y144" i="34" s="1"/>
  <c r="Y145" i="34" s="1"/>
  <c r="Y146" i="34" s="1"/>
  <c r="Y147" i="34" s="1"/>
  <c r="Y148" i="34" s="1"/>
  <c r="Y149" i="34" s="1"/>
  <c r="Y150" i="34" s="1"/>
  <c r="Y151" i="34" s="1"/>
  <c r="Y152" i="34" s="1"/>
  <c r="Y153" i="34" s="1"/>
  <c r="Y154" i="34" s="1"/>
  <c r="Y155" i="34" s="1"/>
  <c r="Y156" i="34" s="1"/>
  <c r="Y157" i="34" s="1"/>
  <c r="Y158" i="34" s="1"/>
  <c r="Y159" i="34" s="1"/>
  <c r="Y160" i="34" s="1"/>
  <c r="Y161" i="34" s="1"/>
  <c r="Y162" i="34" s="1"/>
  <c r="Y163" i="34" s="1"/>
  <c r="Y164" i="34" s="1"/>
  <c r="Y165" i="34" s="1"/>
  <c r="Y166" i="34" s="1"/>
  <c r="Y167" i="34" s="1"/>
  <c r="Y168" i="34" s="1"/>
  <c r="Y169" i="34" s="1"/>
  <c r="Y170" i="34" s="1"/>
  <c r="Y171" i="34" s="1"/>
  <c r="Y172" i="34" s="1"/>
  <c r="Y173" i="34" s="1"/>
  <c r="Y174" i="34" s="1"/>
  <c r="Y175" i="34" s="1"/>
  <c r="Y176" i="34" s="1"/>
  <c r="Y177" i="34" s="1"/>
  <c r="Y178" i="34" s="1"/>
  <c r="Y179" i="34" s="1"/>
  <c r="Y180" i="34" s="1"/>
  <c r="Y181" i="34" s="1"/>
  <c r="Y182" i="34" s="1"/>
  <c r="Y183" i="34" s="1"/>
  <c r="Y184" i="34" s="1"/>
  <c r="Y185" i="34" s="1"/>
  <c r="Y186" i="34" s="1"/>
  <c r="Y187" i="34" s="1"/>
  <c r="Y188" i="34" s="1"/>
  <c r="Y189" i="34" s="1"/>
  <c r="Y190" i="34" s="1"/>
  <c r="Y191" i="34" s="1"/>
  <c r="Y192" i="34" s="1"/>
  <c r="Y193" i="34" s="1"/>
  <c r="Y194" i="34" s="1"/>
  <c r="Y195" i="34" s="1"/>
  <c r="Y196" i="34" s="1"/>
  <c r="Y197" i="34" s="1"/>
  <c r="Y198" i="34" s="1"/>
  <c r="Y199" i="34" s="1"/>
  <c r="Y200" i="34" s="1"/>
  <c r="Y201" i="34" s="1"/>
  <c r="Y202" i="34" s="1"/>
  <c r="Y203" i="34" s="1"/>
  <c r="Y204" i="34" s="1"/>
  <c r="Y205" i="34" s="1"/>
  <c r="Y206" i="34" s="1"/>
  <c r="Y207" i="34" s="1"/>
  <c r="Y208" i="34" s="1"/>
  <c r="Y209" i="34" s="1"/>
  <c r="Y210" i="34" s="1"/>
  <c r="Y211" i="34" s="1"/>
  <c r="Y212" i="34" s="1"/>
  <c r="Y213" i="34" s="1"/>
  <c r="Y214" i="34" s="1"/>
  <c r="Y215" i="34" s="1"/>
  <c r="Y216" i="34" s="1"/>
  <c r="Y217" i="34" s="1"/>
  <c r="Y218" i="34" s="1"/>
  <c r="Y219" i="34" s="1"/>
  <c r="Y220" i="34" s="1"/>
  <c r="Y221" i="34" s="1"/>
  <c r="Y222" i="34" s="1"/>
  <c r="Y223" i="34" s="1"/>
  <c r="Y224" i="34" s="1"/>
  <c r="Y225" i="34" s="1"/>
  <c r="Y226" i="34" s="1"/>
  <c r="Y227" i="34" s="1"/>
  <c r="Y228" i="34" s="1"/>
  <c r="Y229" i="34" s="1"/>
  <c r="Y230" i="34" s="1"/>
  <c r="Y231" i="34" s="1"/>
  <c r="Y232" i="34" s="1"/>
  <c r="Y233" i="34" s="1"/>
  <c r="Y234" i="34" s="1"/>
  <c r="Y235" i="34" s="1"/>
  <c r="Y236" i="34" s="1"/>
  <c r="Y237" i="34" s="1"/>
  <c r="Y238" i="34" s="1"/>
  <c r="Y239" i="34" s="1"/>
  <c r="Y240" i="34" s="1"/>
  <c r="Y241" i="34" s="1"/>
  <c r="Y242" i="34" s="1"/>
  <c r="Y243" i="34" s="1"/>
  <c r="Y244" i="34" s="1"/>
  <c r="Y245" i="34" s="1"/>
  <c r="Y246" i="34" s="1"/>
  <c r="Y247" i="34" s="1"/>
  <c r="Y248" i="34" s="1"/>
  <c r="Y249" i="34" s="1"/>
  <c r="Y250" i="34" s="1"/>
  <c r="Y251" i="34" s="1"/>
  <c r="Y252" i="34" s="1"/>
  <c r="Y253" i="34" s="1"/>
  <c r="Y254" i="34" s="1"/>
  <c r="Y255" i="34" s="1"/>
  <c r="Y256" i="34" s="1"/>
  <c r="Y257" i="34" s="1"/>
  <c r="Y258" i="34" s="1"/>
  <c r="Y259" i="34" s="1"/>
  <c r="Y260" i="34" s="1"/>
  <c r="Y261" i="34" s="1"/>
  <c r="Y262" i="34" s="1"/>
  <c r="Y263" i="34" s="1"/>
  <c r="Y264" i="34" s="1"/>
  <c r="Y265" i="34" s="1"/>
  <c r="Y266" i="34" s="1"/>
  <c r="Y267" i="34" s="1"/>
  <c r="Y268" i="34" s="1"/>
  <c r="Y269" i="34" s="1"/>
  <c r="Y270" i="34" s="1"/>
  <c r="Y271" i="34" s="1"/>
  <c r="Y272" i="34" s="1"/>
  <c r="Y273" i="34" s="1"/>
  <c r="Y274" i="34" s="1"/>
  <c r="Y275" i="34" s="1"/>
  <c r="Y276" i="34" s="1"/>
  <c r="Y277" i="34" s="1"/>
  <c r="Y278" i="34" s="1"/>
  <c r="Y279" i="34" s="1"/>
  <c r="Y280" i="34" s="1"/>
  <c r="Y281" i="34" s="1"/>
  <c r="Y282" i="34" s="1"/>
  <c r="Y283" i="34" s="1"/>
  <c r="Y284" i="34" s="1"/>
  <c r="Y285" i="34" s="1"/>
  <c r="Y286" i="34" s="1"/>
  <c r="Y287" i="34" s="1"/>
  <c r="Y288" i="34" s="1"/>
  <c r="Y289" i="34" s="1"/>
  <c r="Y290" i="34" s="1"/>
  <c r="Y291" i="34" s="1"/>
  <c r="Y292" i="34" s="1"/>
  <c r="Y293" i="34" s="1"/>
  <c r="Y294" i="34" s="1"/>
  <c r="Y295" i="34" s="1"/>
  <c r="Y296" i="34" s="1"/>
  <c r="Y297" i="34" s="1"/>
  <c r="Y298" i="34" s="1"/>
  <c r="Y299" i="34" s="1"/>
  <c r="Y300" i="34" s="1"/>
  <c r="Y301" i="34" s="1"/>
  <c r="Y302" i="34" s="1"/>
  <c r="Y303" i="34" s="1"/>
  <c r="Y304" i="34" s="1"/>
  <c r="Y305" i="34" s="1"/>
  <c r="Y306" i="34" s="1"/>
  <c r="Y307" i="34" s="1"/>
  <c r="Y308" i="34" s="1"/>
  <c r="Y309" i="34" s="1"/>
  <c r="Y310" i="34" s="1"/>
  <c r="Y311" i="34" s="1"/>
  <c r="Y312" i="34" s="1"/>
  <c r="Y313" i="34" s="1"/>
  <c r="Y314" i="34" s="1"/>
  <c r="Y315" i="34" s="1"/>
  <c r="Y316" i="34" s="1"/>
  <c r="Y317" i="34" s="1"/>
  <c r="Y318" i="34" s="1"/>
  <c r="Y319" i="34" s="1"/>
  <c r="Y320" i="34" s="1"/>
  <c r="Y321" i="34" s="1"/>
  <c r="Y322" i="34" s="1"/>
  <c r="Y323" i="34" s="1"/>
  <c r="Y324" i="34" s="1"/>
  <c r="Y325" i="34" s="1"/>
  <c r="Y326" i="34" s="1"/>
  <c r="Y327" i="34" s="1"/>
  <c r="Y328" i="34" s="1"/>
  <c r="Y329" i="34" s="1"/>
  <c r="Y330" i="34" s="1"/>
  <c r="Y331" i="34" s="1"/>
  <c r="Y332" i="34" s="1"/>
  <c r="Y333" i="34" s="1"/>
  <c r="Y334" i="34" s="1"/>
  <c r="Y335" i="34" s="1"/>
  <c r="Y336" i="34" s="1"/>
  <c r="Y337" i="34" s="1"/>
  <c r="Y338" i="34" s="1"/>
  <c r="Y339" i="34" s="1"/>
  <c r="Y340" i="34" s="1"/>
  <c r="Y341" i="34" s="1"/>
  <c r="Y342" i="34" s="1"/>
  <c r="Y343" i="34" s="1"/>
  <c r="Y344" i="34" s="1"/>
  <c r="Y345" i="34" s="1"/>
  <c r="Y346" i="34" s="1"/>
  <c r="Y347" i="34" s="1"/>
  <c r="Y348" i="34" s="1"/>
  <c r="Y349" i="34" s="1"/>
  <c r="Y350" i="34" s="1"/>
  <c r="Y351" i="34" s="1"/>
  <c r="Y352" i="34" s="1"/>
  <c r="Y353" i="34" s="1"/>
  <c r="Y354" i="34" s="1"/>
  <c r="Y355" i="34" s="1"/>
  <c r="Y356" i="34" s="1"/>
  <c r="Y357" i="34" s="1"/>
  <c r="Y358" i="34" s="1"/>
  <c r="Y359" i="34" s="1"/>
  <c r="Y360" i="34" s="1"/>
  <c r="Y361" i="34" s="1"/>
  <c r="Y362" i="34" s="1"/>
  <c r="Y363" i="34" s="1"/>
  <c r="Y364" i="34" s="1"/>
  <c r="Y365" i="34" s="1"/>
  <c r="Y366" i="34" s="1"/>
  <c r="Y367" i="34" s="1"/>
  <c r="Y368" i="34" s="1"/>
  <c r="Y369" i="34" s="1"/>
  <c r="Y370" i="34" s="1"/>
  <c r="Y371" i="34" s="1"/>
  <c r="Y372" i="34" s="1"/>
  <c r="Y373" i="34" s="1"/>
  <c r="Y374" i="34" s="1"/>
  <c r="Y375" i="34" s="1"/>
  <c r="Y376" i="34" s="1"/>
  <c r="Y377" i="34" s="1"/>
  <c r="Y378" i="34" s="1"/>
  <c r="Y379" i="34" s="1"/>
  <c r="Y380" i="34" s="1"/>
  <c r="Y381" i="34" s="1"/>
  <c r="Y382" i="34" s="1"/>
  <c r="Y383" i="34" s="1"/>
  <c r="Y384" i="34" s="1"/>
  <c r="Y385" i="34" s="1"/>
  <c r="Y386" i="34" s="1"/>
  <c r="Y387" i="34" s="1"/>
  <c r="Y388" i="34" s="1"/>
  <c r="Y389" i="34" s="1"/>
  <c r="Y390" i="34" s="1"/>
  <c r="Y391" i="34" s="1"/>
  <c r="Y392" i="34" s="1"/>
  <c r="Y393" i="34" s="1"/>
  <c r="Y394" i="34" s="1"/>
  <c r="Y395" i="34" s="1"/>
  <c r="Y396" i="34" s="1"/>
  <c r="Y397" i="34" s="1"/>
  <c r="Y398" i="34" s="1"/>
  <c r="Y399" i="34" s="1"/>
  <c r="Y400" i="34" s="1"/>
  <c r="Y401" i="34" s="1"/>
  <c r="Y402" i="34" s="1"/>
  <c r="Y403" i="34" s="1"/>
  <c r="Y404" i="34" s="1"/>
  <c r="Y405" i="34" s="1"/>
  <c r="Y406" i="34" s="1"/>
  <c r="Y407" i="34" s="1"/>
  <c r="Y408" i="34" s="1"/>
  <c r="Y409" i="34" s="1"/>
  <c r="Y410" i="34" s="1"/>
  <c r="Y411" i="34" s="1"/>
  <c r="Y412" i="34" s="1"/>
  <c r="Y413" i="34" s="1"/>
  <c r="Y414" i="34" s="1"/>
  <c r="Y415" i="34" s="1"/>
  <c r="Y416" i="34" s="1"/>
  <c r="Y417" i="34" s="1"/>
  <c r="Y418" i="34" s="1"/>
  <c r="Y419" i="34" s="1"/>
  <c r="Y420" i="34" s="1"/>
  <c r="Y421" i="34" s="1"/>
  <c r="Y422" i="34" s="1"/>
  <c r="Y423" i="34" s="1"/>
  <c r="Y424" i="34" s="1"/>
  <c r="Y425" i="34" s="1"/>
  <c r="Y426" i="34" s="1"/>
  <c r="Y427" i="34" s="1"/>
  <c r="Y428" i="34" s="1"/>
  <c r="Y429" i="34" s="1"/>
  <c r="Y430" i="34" s="1"/>
  <c r="Y431" i="34" s="1"/>
  <c r="Y432" i="34" s="1"/>
  <c r="Y433" i="34" s="1"/>
  <c r="Y434" i="34" s="1"/>
  <c r="Y435" i="34" s="1"/>
  <c r="Y436" i="34" s="1"/>
  <c r="Y437" i="34" s="1"/>
  <c r="Y438" i="34" s="1"/>
  <c r="Y439" i="34" s="1"/>
  <c r="Y440" i="34" s="1"/>
  <c r="Y441" i="34" s="1"/>
  <c r="Y442" i="34" s="1"/>
  <c r="Y443" i="34" s="1"/>
  <c r="Y444" i="34" s="1"/>
  <c r="Y445" i="34" s="1"/>
  <c r="Y446" i="34" s="1"/>
  <c r="Y447" i="34" s="1"/>
  <c r="Y448" i="34" s="1"/>
  <c r="Y449" i="34" s="1"/>
  <c r="Y450" i="34" s="1"/>
  <c r="Y451" i="34" s="1"/>
  <c r="Y452" i="34" s="1"/>
  <c r="Y453" i="34" s="1"/>
  <c r="Y454" i="34" s="1"/>
  <c r="Y455" i="34" s="1"/>
  <c r="Y456" i="34" s="1"/>
  <c r="Y457" i="34" s="1"/>
  <c r="Y458" i="34" s="1"/>
  <c r="Y459" i="34" s="1"/>
  <c r="Y460" i="34" s="1"/>
  <c r="Y461" i="34" s="1"/>
  <c r="Y462" i="34" s="1"/>
  <c r="Y463" i="34" s="1"/>
  <c r="Y464" i="34" s="1"/>
  <c r="Y465" i="34" s="1"/>
  <c r="Y466" i="34" s="1"/>
  <c r="Y467" i="34" s="1"/>
  <c r="Y468" i="34" s="1"/>
  <c r="Y469" i="34" s="1"/>
  <c r="Y470" i="34" s="1"/>
  <c r="Y471" i="34" s="1"/>
  <c r="Y472" i="34" s="1"/>
  <c r="Y473" i="34" s="1"/>
  <c r="Y474" i="34" s="1"/>
  <c r="Y475" i="34" s="1"/>
  <c r="Y476" i="34" s="1"/>
  <c r="Y477" i="34" s="1"/>
  <c r="Y478" i="34" s="1"/>
  <c r="Y479" i="34" s="1"/>
  <c r="Y480" i="34" s="1"/>
  <c r="Y481" i="34" s="1"/>
  <c r="Y482" i="34" s="1"/>
  <c r="Y483" i="34" s="1"/>
  <c r="Y484" i="34" s="1"/>
  <c r="Y485" i="34" s="1"/>
  <c r="Y486" i="34" s="1"/>
  <c r="Y487" i="34" s="1"/>
  <c r="Y488" i="34" s="1"/>
  <c r="Y489" i="34" s="1"/>
  <c r="Y490" i="34" s="1"/>
  <c r="Y491" i="34" s="1"/>
  <c r="Y492" i="34" s="1"/>
  <c r="Y493" i="34" s="1"/>
  <c r="Y494" i="34" s="1"/>
  <c r="Y495" i="34" s="1"/>
  <c r="Y496" i="34" s="1"/>
  <c r="Y497" i="34" s="1"/>
  <c r="Y498" i="34" s="1"/>
  <c r="Y499" i="34" s="1"/>
  <c r="Y500" i="34" s="1"/>
  <c r="Y501" i="34" s="1"/>
  <c r="Y502" i="34" s="1"/>
  <c r="Y503" i="34" s="1"/>
  <c r="Y504" i="34" s="1"/>
  <c r="Y505" i="34" s="1"/>
  <c r="Y506" i="34" s="1"/>
  <c r="Y507" i="34" s="1"/>
  <c r="Y508" i="34" s="1"/>
  <c r="Y29" i="33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Y84" i="33" s="1"/>
  <c r="Y85" i="33" s="1"/>
  <c r="Y86" i="33" s="1"/>
  <c r="Y87" i="33" s="1"/>
  <c r="Y88" i="33" s="1"/>
  <c r="Y89" i="33" s="1"/>
  <c r="Y90" i="33" s="1"/>
  <c r="Y91" i="33" s="1"/>
  <c r="Y92" i="33" s="1"/>
  <c r="Y93" i="33" s="1"/>
  <c r="Y94" i="33" s="1"/>
  <c r="Y95" i="33" s="1"/>
  <c r="Y96" i="33" s="1"/>
  <c r="Y97" i="33" s="1"/>
  <c r="Y98" i="33" s="1"/>
  <c r="Y99" i="33" s="1"/>
  <c r="Y100" i="33" s="1"/>
  <c r="Y101" i="33" s="1"/>
  <c r="Y102" i="33" s="1"/>
  <c r="Y103" i="33" s="1"/>
  <c r="Y104" i="33" s="1"/>
  <c r="Y105" i="33" s="1"/>
  <c r="Y106" i="33" s="1"/>
  <c r="Y107" i="33" s="1"/>
  <c r="Y108" i="33" s="1"/>
  <c r="Y109" i="33" s="1"/>
  <c r="Y110" i="33" s="1"/>
  <c r="Y111" i="33" s="1"/>
  <c r="Y112" i="33" s="1"/>
  <c r="Y113" i="33" s="1"/>
  <c r="Y114" i="33" s="1"/>
  <c r="Y115" i="33" s="1"/>
  <c r="Y116" i="33" s="1"/>
  <c r="Y117" i="33" s="1"/>
  <c r="Y118" i="33" s="1"/>
  <c r="Y119" i="33" s="1"/>
  <c r="Y120" i="33" s="1"/>
  <c r="Y121" i="33" s="1"/>
  <c r="Y122" i="33" s="1"/>
  <c r="Y123" i="33" s="1"/>
  <c r="Y124" i="33" s="1"/>
  <c r="Y125" i="33" s="1"/>
  <c r="Y126" i="33" s="1"/>
  <c r="Y127" i="33" s="1"/>
  <c r="Y128" i="33" s="1"/>
  <c r="Y129" i="33" s="1"/>
  <c r="Y130" i="33" s="1"/>
  <c r="Y131" i="33" s="1"/>
  <c r="Y132" i="33" s="1"/>
  <c r="Y133" i="33" s="1"/>
  <c r="Y134" i="33" s="1"/>
  <c r="Y135" i="33" s="1"/>
  <c r="Y136" i="33" s="1"/>
  <c r="Y137" i="33" s="1"/>
  <c r="Y138" i="33" s="1"/>
  <c r="Y139" i="33" s="1"/>
  <c r="Y140" i="33" s="1"/>
  <c r="Y141" i="33" s="1"/>
  <c r="Y142" i="33" s="1"/>
  <c r="Y143" i="33" s="1"/>
  <c r="Y144" i="33" s="1"/>
  <c r="Y145" i="33" s="1"/>
  <c r="Y146" i="33" s="1"/>
  <c r="Y147" i="33" s="1"/>
  <c r="Y148" i="33" s="1"/>
  <c r="Y149" i="33" s="1"/>
  <c r="Y150" i="33" s="1"/>
  <c r="Y151" i="33" s="1"/>
  <c r="Y152" i="33" s="1"/>
  <c r="Y153" i="33" s="1"/>
  <c r="Y154" i="33" s="1"/>
  <c r="Y155" i="33" s="1"/>
  <c r="Y156" i="33" s="1"/>
  <c r="Y157" i="33" s="1"/>
  <c r="Y158" i="33" s="1"/>
  <c r="Y159" i="33" s="1"/>
  <c r="Y160" i="33" s="1"/>
  <c r="Y161" i="33" s="1"/>
  <c r="Y162" i="33" s="1"/>
  <c r="Y163" i="33" s="1"/>
  <c r="Y164" i="33" s="1"/>
  <c r="Y165" i="33" s="1"/>
  <c r="Y166" i="33" s="1"/>
  <c r="Y167" i="33" s="1"/>
  <c r="Y168" i="33" s="1"/>
  <c r="Y169" i="33" s="1"/>
  <c r="Y170" i="33" s="1"/>
  <c r="Y171" i="33" s="1"/>
  <c r="Y172" i="33" s="1"/>
  <c r="Y173" i="33" s="1"/>
  <c r="Y174" i="33" s="1"/>
  <c r="Y175" i="33" s="1"/>
  <c r="Y176" i="33" s="1"/>
  <c r="Y177" i="33" s="1"/>
  <c r="Y178" i="33" s="1"/>
  <c r="Y179" i="33" s="1"/>
  <c r="Y180" i="33" s="1"/>
  <c r="Y181" i="33" s="1"/>
  <c r="Y182" i="33" s="1"/>
  <c r="Y183" i="33" s="1"/>
  <c r="Y184" i="33" s="1"/>
  <c r="Y185" i="33" s="1"/>
  <c r="Y186" i="33" s="1"/>
  <c r="Y187" i="33" s="1"/>
  <c r="Y188" i="33" s="1"/>
  <c r="Y189" i="33" s="1"/>
  <c r="Y190" i="33" s="1"/>
  <c r="Y191" i="33" s="1"/>
  <c r="Y192" i="33" s="1"/>
  <c r="Y193" i="33" s="1"/>
  <c r="Y194" i="33" s="1"/>
  <c r="Y195" i="33" s="1"/>
  <c r="Y196" i="33" s="1"/>
  <c r="Y197" i="33" s="1"/>
  <c r="Y198" i="33" s="1"/>
  <c r="Y199" i="33" s="1"/>
  <c r="Y200" i="33" s="1"/>
  <c r="Y201" i="33" s="1"/>
  <c r="Y202" i="33" s="1"/>
  <c r="Y203" i="33" s="1"/>
  <c r="Y204" i="33" s="1"/>
  <c r="Y205" i="33" s="1"/>
  <c r="Y206" i="33" s="1"/>
  <c r="Y207" i="33" s="1"/>
  <c r="Y208" i="33" s="1"/>
  <c r="Y209" i="33" s="1"/>
  <c r="Y210" i="33" s="1"/>
  <c r="Y211" i="33" s="1"/>
  <c r="Y212" i="33" s="1"/>
  <c r="Y213" i="33" s="1"/>
  <c r="Y214" i="33" s="1"/>
  <c r="Y215" i="33" s="1"/>
  <c r="Y216" i="33" s="1"/>
  <c r="Y217" i="33" s="1"/>
  <c r="Y218" i="33" s="1"/>
  <c r="Y219" i="33" s="1"/>
  <c r="Y220" i="33" s="1"/>
  <c r="Y221" i="33" s="1"/>
  <c r="Y222" i="33" s="1"/>
  <c r="Y223" i="33" s="1"/>
  <c r="Y224" i="33" s="1"/>
  <c r="Y225" i="33" s="1"/>
  <c r="Y226" i="33" s="1"/>
  <c r="Y227" i="33" s="1"/>
  <c r="Y228" i="33" s="1"/>
  <c r="Y229" i="33" s="1"/>
  <c r="Y230" i="33" s="1"/>
  <c r="Y231" i="33" s="1"/>
  <c r="Y232" i="33" s="1"/>
  <c r="Y233" i="33" s="1"/>
  <c r="Y234" i="33" s="1"/>
  <c r="Y235" i="33" s="1"/>
  <c r="Y236" i="33" s="1"/>
  <c r="Y237" i="33" s="1"/>
  <c r="Y238" i="33" s="1"/>
  <c r="Y239" i="33" s="1"/>
  <c r="Y240" i="33" s="1"/>
  <c r="Y241" i="33" s="1"/>
  <c r="Y242" i="33" s="1"/>
  <c r="Y243" i="33" s="1"/>
  <c r="Y244" i="33" s="1"/>
  <c r="Y245" i="33" s="1"/>
  <c r="Y246" i="33" s="1"/>
  <c r="Y247" i="33" s="1"/>
  <c r="Y248" i="33" s="1"/>
  <c r="Y249" i="33" s="1"/>
  <c r="Y250" i="33" s="1"/>
  <c r="Y251" i="33" s="1"/>
  <c r="Y252" i="33" s="1"/>
  <c r="Y253" i="33" s="1"/>
  <c r="Y254" i="33" s="1"/>
  <c r="Y255" i="33" s="1"/>
  <c r="Y256" i="33" s="1"/>
  <c r="Y257" i="33" s="1"/>
  <c r="Y258" i="33" s="1"/>
  <c r="Y259" i="33" s="1"/>
  <c r="Y260" i="33" s="1"/>
  <c r="Y261" i="33" s="1"/>
  <c r="Y262" i="33" s="1"/>
  <c r="Y263" i="33" s="1"/>
  <c r="Y264" i="33" s="1"/>
  <c r="Y265" i="33" s="1"/>
  <c r="Y266" i="33" s="1"/>
  <c r="Y267" i="33" s="1"/>
  <c r="Y268" i="33" s="1"/>
  <c r="Y269" i="33" s="1"/>
  <c r="Y270" i="33" s="1"/>
  <c r="Y271" i="33" s="1"/>
  <c r="Y272" i="33" s="1"/>
  <c r="Y273" i="33" s="1"/>
  <c r="Y274" i="33" s="1"/>
  <c r="Y275" i="33" s="1"/>
  <c r="Y276" i="33" s="1"/>
  <c r="Y277" i="33" s="1"/>
  <c r="Y278" i="33" s="1"/>
  <c r="Y279" i="33" s="1"/>
  <c r="Y280" i="33" s="1"/>
  <c r="Y281" i="33" s="1"/>
  <c r="Y282" i="33" s="1"/>
  <c r="Y283" i="33" s="1"/>
  <c r="Y284" i="33" s="1"/>
  <c r="Y285" i="33" s="1"/>
  <c r="Y286" i="33" s="1"/>
  <c r="Y287" i="33" s="1"/>
  <c r="Y288" i="33" s="1"/>
  <c r="Y289" i="33" s="1"/>
  <c r="Y290" i="33" s="1"/>
  <c r="Y291" i="33" s="1"/>
  <c r="Y292" i="33" s="1"/>
  <c r="Y293" i="33" s="1"/>
  <c r="Y294" i="33" s="1"/>
  <c r="Y295" i="33" s="1"/>
  <c r="Y296" i="33" s="1"/>
  <c r="Y297" i="33" s="1"/>
  <c r="Y298" i="33" s="1"/>
  <c r="Y299" i="33" s="1"/>
  <c r="Y300" i="33" s="1"/>
  <c r="Y301" i="33" s="1"/>
  <c r="Y302" i="33" s="1"/>
  <c r="Y303" i="33" s="1"/>
  <c r="Y304" i="33" s="1"/>
  <c r="Y305" i="33" s="1"/>
  <c r="Y306" i="33" s="1"/>
  <c r="Y307" i="33" s="1"/>
  <c r="Y308" i="33" s="1"/>
  <c r="Y309" i="33" s="1"/>
  <c r="Y310" i="33" s="1"/>
  <c r="Y311" i="33" s="1"/>
  <c r="Y312" i="33" s="1"/>
  <c r="Y313" i="33" s="1"/>
  <c r="Y314" i="33" s="1"/>
  <c r="Y315" i="33" s="1"/>
  <c r="Y316" i="33" s="1"/>
  <c r="Y317" i="33" s="1"/>
  <c r="Y318" i="33" s="1"/>
  <c r="Y319" i="33" s="1"/>
  <c r="Y320" i="33" s="1"/>
  <c r="Y321" i="33" s="1"/>
  <c r="Y322" i="33" s="1"/>
  <c r="Y323" i="33" s="1"/>
  <c r="Y324" i="33" s="1"/>
  <c r="Y325" i="33" s="1"/>
  <c r="Y326" i="33" s="1"/>
  <c r="Y327" i="33" s="1"/>
  <c r="Y328" i="33" s="1"/>
  <c r="Y329" i="33" s="1"/>
  <c r="Y330" i="33" s="1"/>
  <c r="Y331" i="33" s="1"/>
  <c r="Y332" i="33" s="1"/>
  <c r="Y333" i="33" s="1"/>
  <c r="Y334" i="33" s="1"/>
  <c r="Y335" i="33" s="1"/>
  <c r="Y336" i="33" s="1"/>
  <c r="Y337" i="33" s="1"/>
  <c r="Y338" i="33" s="1"/>
  <c r="Y339" i="33" s="1"/>
  <c r="Y340" i="33" s="1"/>
  <c r="Y341" i="33" s="1"/>
  <c r="Y342" i="33" s="1"/>
  <c r="Y343" i="33" s="1"/>
  <c r="Y344" i="33" s="1"/>
  <c r="Y345" i="33" s="1"/>
  <c r="Y346" i="33" s="1"/>
  <c r="Y347" i="33" s="1"/>
  <c r="Y348" i="33" s="1"/>
  <c r="Y349" i="33" s="1"/>
  <c r="Y350" i="33" s="1"/>
  <c r="Y351" i="33" s="1"/>
  <c r="Y352" i="33" s="1"/>
  <c r="Y353" i="33" s="1"/>
  <c r="Y354" i="33" s="1"/>
  <c r="Y355" i="33" s="1"/>
  <c r="Y356" i="33" s="1"/>
  <c r="Y357" i="33" s="1"/>
  <c r="Y358" i="33" s="1"/>
  <c r="Y359" i="33" s="1"/>
  <c r="Y360" i="33" s="1"/>
  <c r="Y361" i="33" s="1"/>
  <c r="Y362" i="33" s="1"/>
  <c r="Y363" i="33" s="1"/>
  <c r="Y364" i="33" s="1"/>
  <c r="Y365" i="33" s="1"/>
  <c r="Y366" i="33" s="1"/>
  <c r="Y367" i="33" s="1"/>
  <c r="Y368" i="33" s="1"/>
  <c r="Y369" i="33" s="1"/>
  <c r="Y370" i="33" s="1"/>
  <c r="Y371" i="33" s="1"/>
  <c r="Y372" i="33" s="1"/>
  <c r="Y373" i="33" s="1"/>
  <c r="Y374" i="33" s="1"/>
  <c r="Y375" i="33" s="1"/>
  <c r="Y376" i="33" s="1"/>
  <c r="Y377" i="33" s="1"/>
  <c r="Y378" i="33" s="1"/>
  <c r="Y379" i="33" s="1"/>
  <c r="Y380" i="33" s="1"/>
  <c r="Y381" i="33" s="1"/>
  <c r="Y382" i="33" s="1"/>
  <c r="Y383" i="33" s="1"/>
  <c r="Y384" i="33" s="1"/>
  <c r="Y385" i="33" s="1"/>
  <c r="Y386" i="33" s="1"/>
  <c r="Y387" i="33" s="1"/>
  <c r="Y388" i="33" s="1"/>
  <c r="Y389" i="33" s="1"/>
  <c r="Y390" i="33" s="1"/>
  <c r="Y391" i="33" s="1"/>
  <c r="Y392" i="33" s="1"/>
  <c r="Y393" i="33" s="1"/>
  <c r="Y394" i="33" s="1"/>
  <c r="Y395" i="33" s="1"/>
  <c r="Y396" i="33" s="1"/>
  <c r="Y397" i="33" s="1"/>
  <c r="Y398" i="33" s="1"/>
  <c r="Y399" i="33" s="1"/>
  <c r="Y400" i="33" s="1"/>
  <c r="Y401" i="33" s="1"/>
  <c r="Y402" i="33" s="1"/>
  <c r="Y403" i="33" s="1"/>
  <c r="Y404" i="33" s="1"/>
  <c r="Y405" i="33" s="1"/>
  <c r="Y406" i="33" s="1"/>
  <c r="Y407" i="33" s="1"/>
  <c r="Y408" i="33" s="1"/>
  <c r="Y409" i="33" s="1"/>
  <c r="Y410" i="33" s="1"/>
  <c r="Y411" i="33" s="1"/>
  <c r="Y412" i="33" s="1"/>
  <c r="Y413" i="33" s="1"/>
  <c r="Y414" i="33" s="1"/>
  <c r="Y415" i="33" s="1"/>
  <c r="Y416" i="33" s="1"/>
  <c r="Y417" i="33" s="1"/>
  <c r="Y418" i="33" s="1"/>
  <c r="Y419" i="33" s="1"/>
  <c r="Y420" i="33" s="1"/>
  <c r="Y421" i="33" s="1"/>
  <c r="Y422" i="33" s="1"/>
  <c r="Y423" i="33" s="1"/>
  <c r="Y424" i="33" s="1"/>
  <c r="Y425" i="33" s="1"/>
  <c r="Y426" i="33" s="1"/>
  <c r="Y427" i="33" s="1"/>
  <c r="Y428" i="33" s="1"/>
  <c r="Y429" i="33" s="1"/>
  <c r="Y430" i="33" s="1"/>
  <c r="Y431" i="33" s="1"/>
  <c r="Y432" i="33" s="1"/>
  <c r="Y433" i="33" s="1"/>
  <c r="Y434" i="33" s="1"/>
  <c r="Y435" i="33" s="1"/>
  <c r="Y436" i="33" s="1"/>
  <c r="Y437" i="33" s="1"/>
  <c r="Y438" i="33" s="1"/>
  <c r="Y439" i="33" s="1"/>
  <c r="Y440" i="33" s="1"/>
  <c r="Y441" i="33" s="1"/>
  <c r="Y442" i="33" s="1"/>
  <c r="Y443" i="33" s="1"/>
  <c r="Y444" i="33" s="1"/>
  <c r="Y445" i="33" s="1"/>
  <c r="Y446" i="33" s="1"/>
  <c r="Y447" i="33" s="1"/>
  <c r="Y448" i="33" s="1"/>
  <c r="Y449" i="33" s="1"/>
  <c r="Y450" i="33" s="1"/>
  <c r="Y451" i="33" s="1"/>
  <c r="Y452" i="33" s="1"/>
  <c r="Y453" i="33" s="1"/>
  <c r="Y454" i="33" s="1"/>
  <c r="Y455" i="33" s="1"/>
  <c r="Y456" i="33" s="1"/>
  <c r="Y457" i="33" s="1"/>
  <c r="Y458" i="33" s="1"/>
  <c r="Y459" i="33" s="1"/>
  <c r="Y460" i="33" s="1"/>
  <c r="Y461" i="33" s="1"/>
  <c r="Y462" i="33" s="1"/>
  <c r="Y463" i="33" s="1"/>
  <c r="Y464" i="33" s="1"/>
  <c r="Y465" i="33" s="1"/>
  <c r="Y466" i="33" s="1"/>
  <c r="Y467" i="33" s="1"/>
  <c r="Y468" i="33" s="1"/>
  <c r="Y469" i="33" s="1"/>
  <c r="Y470" i="33" s="1"/>
  <c r="Y471" i="33" s="1"/>
  <c r="Y472" i="33" s="1"/>
  <c r="Y473" i="33" s="1"/>
  <c r="Y474" i="33" s="1"/>
  <c r="Y475" i="33" s="1"/>
  <c r="Y476" i="33" s="1"/>
  <c r="Y477" i="33" s="1"/>
  <c r="Y478" i="33" s="1"/>
  <c r="Y479" i="33" s="1"/>
  <c r="Y480" i="33" s="1"/>
  <c r="Y481" i="33" s="1"/>
  <c r="Y482" i="33" s="1"/>
  <c r="Y483" i="33" s="1"/>
  <c r="Y484" i="33" s="1"/>
  <c r="Y485" i="33" s="1"/>
  <c r="Y486" i="33" s="1"/>
  <c r="Y487" i="33" s="1"/>
  <c r="Y488" i="33" s="1"/>
  <c r="Y489" i="33" s="1"/>
  <c r="Y490" i="33" s="1"/>
  <c r="Y491" i="33" s="1"/>
  <c r="Y492" i="33" s="1"/>
  <c r="Y493" i="33" s="1"/>
  <c r="Y494" i="33" s="1"/>
  <c r="Y495" i="33" s="1"/>
  <c r="Y496" i="33" s="1"/>
  <c r="Y497" i="33" s="1"/>
  <c r="Y498" i="33" s="1"/>
  <c r="Y499" i="33" s="1"/>
  <c r="Y500" i="33" s="1"/>
  <c r="Y501" i="33" s="1"/>
  <c r="Y502" i="33" s="1"/>
  <c r="Y503" i="33" s="1"/>
  <c r="Y504" i="33" s="1"/>
  <c r="Y505" i="33" s="1"/>
  <c r="Y506" i="33" s="1"/>
  <c r="Y507" i="33" s="1"/>
  <c r="Y508" i="33" s="1"/>
  <c r="Y29" i="23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Y84" i="23" s="1"/>
  <c r="Y85" i="23" s="1"/>
  <c r="Y86" i="23" s="1"/>
  <c r="Y87" i="23" s="1"/>
  <c r="Y88" i="23" s="1"/>
  <c r="Y89" i="23" s="1"/>
  <c r="Y90" i="23" s="1"/>
  <c r="Y91" i="23" s="1"/>
  <c r="Y92" i="23" s="1"/>
  <c r="Y93" i="23" s="1"/>
  <c r="Y94" i="23" s="1"/>
  <c r="Y95" i="23" s="1"/>
  <c r="Y96" i="23" s="1"/>
  <c r="Y97" i="23" s="1"/>
  <c r="Y98" i="23" s="1"/>
  <c r="Y99" i="23" s="1"/>
  <c r="Y100" i="23" s="1"/>
  <c r="Y101" i="23" s="1"/>
  <c r="Y102" i="23" s="1"/>
  <c r="Y103" i="23" s="1"/>
  <c r="Y104" i="23" s="1"/>
  <c r="Y105" i="23" s="1"/>
  <c r="Y106" i="23" s="1"/>
  <c r="Y107" i="23" s="1"/>
  <c r="Y108" i="23" s="1"/>
  <c r="Y109" i="23" s="1"/>
  <c r="Y110" i="23" s="1"/>
  <c r="Y111" i="23" s="1"/>
  <c r="Y112" i="23" s="1"/>
  <c r="Y113" i="23" s="1"/>
  <c r="Y114" i="23" s="1"/>
  <c r="Y115" i="23" s="1"/>
  <c r="Y116" i="23" s="1"/>
  <c r="Y117" i="23" s="1"/>
  <c r="Y118" i="23" s="1"/>
  <c r="Y119" i="23" s="1"/>
  <c r="Y120" i="23" s="1"/>
  <c r="Y121" i="23" s="1"/>
  <c r="Y122" i="23" s="1"/>
  <c r="Y123" i="23" s="1"/>
  <c r="Y124" i="23" s="1"/>
  <c r="Y125" i="23" s="1"/>
  <c r="Y126" i="23" s="1"/>
  <c r="Y127" i="23" s="1"/>
  <c r="Y128" i="23" s="1"/>
  <c r="Y129" i="23" s="1"/>
  <c r="Y130" i="23" s="1"/>
  <c r="Y131" i="23" s="1"/>
  <c r="Y132" i="23" s="1"/>
  <c r="Y133" i="23" s="1"/>
  <c r="Y134" i="23" s="1"/>
  <c r="Y135" i="23" s="1"/>
  <c r="Y136" i="23" s="1"/>
  <c r="Y137" i="23" s="1"/>
  <c r="Y138" i="23" s="1"/>
  <c r="Y139" i="23" s="1"/>
  <c r="Y140" i="23" s="1"/>
  <c r="Y141" i="23" s="1"/>
  <c r="Y142" i="23" s="1"/>
  <c r="Y143" i="23" s="1"/>
  <c r="Y144" i="23" s="1"/>
  <c r="Y145" i="23" s="1"/>
  <c r="Y146" i="23" s="1"/>
  <c r="Y147" i="23" s="1"/>
  <c r="Y148" i="23" s="1"/>
  <c r="Y149" i="23" s="1"/>
  <c r="Y150" i="23" s="1"/>
  <c r="Y151" i="23" s="1"/>
  <c r="Y152" i="23" s="1"/>
  <c r="Y153" i="23" s="1"/>
  <c r="Y154" i="23" s="1"/>
  <c r="Y155" i="23" s="1"/>
  <c r="Y156" i="23" s="1"/>
  <c r="Y157" i="23" s="1"/>
  <c r="Y158" i="23" s="1"/>
  <c r="Y159" i="23" s="1"/>
  <c r="Y160" i="23" s="1"/>
  <c r="Y161" i="23" s="1"/>
  <c r="Y162" i="23" s="1"/>
  <c r="Y163" i="23" s="1"/>
  <c r="Y164" i="23" s="1"/>
  <c r="Y165" i="23" s="1"/>
  <c r="Y166" i="23" s="1"/>
  <c r="Y167" i="23" s="1"/>
  <c r="Y168" i="23" s="1"/>
  <c r="Y169" i="23" s="1"/>
  <c r="Y170" i="23" s="1"/>
  <c r="Y171" i="23" s="1"/>
  <c r="Y172" i="23" s="1"/>
  <c r="Y173" i="23" s="1"/>
  <c r="Y174" i="23" s="1"/>
  <c r="Y175" i="23" s="1"/>
  <c r="Y176" i="23" s="1"/>
  <c r="Y177" i="23" s="1"/>
  <c r="Y178" i="23" s="1"/>
  <c r="Y179" i="23" s="1"/>
  <c r="Y180" i="23" s="1"/>
  <c r="Y181" i="23" s="1"/>
  <c r="Y182" i="23" s="1"/>
  <c r="Y183" i="23" s="1"/>
  <c r="Y184" i="23" s="1"/>
  <c r="Y185" i="23" s="1"/>
  <c r="Y186" i="23" s="1"/>
  <c r="Y187" i="23" s="1"/>
  <c r="Y188" i="23" s="1"/>
  <c r="Y189" i="23" s="1"/>
  <c r="Y190" i="23" s="1"/>
  <c r="Y191" i="23" s="1"/>
  <c r="Y192" i="23" s="1"/>
  <c r="Y193" i="23" s="1"/>
  <c r="Y194" i="23" s="1"/>
  <c r="Y195" i="23" s="1"/>
  <c r="Y196" i="23" s="1"/>
  <c r="Y197" i="23" s="1"/>
  <c r="Y198" i="23" s="1"/>
  <c r="Y199" i="23" s="1"/>
  <c r="Y200" i="23" s="1"/>
  <c r="Y201" i="23" s="1"/>
  <c r="Y202" i="23" s="1"/>
  <c r="Y203" i="23" s="1"/>
  <c r="Y204" i="23" s="1"/>
  <c r="Y205" i="23" s="1"/>
  <c r="Y206" i="23" s="1"/>
  <c r="Y207" i="23" s="1"/>
  <c r="Y208" i="23" s="1"/>
  <c r="Y209" i="23" s="1"/>
  <c r="Y210" i="23" s="1"/>
  <c r="Y211" i="23" s="1"/>
  <c r="Y212" i="23" s="1"/>
  <c r="Y213" i="23" s="1"/>
  <c r="Y214" i="23" s="1"/>
  <c r="Y215" i="23" s="1"/>
  <c r="Y216" i="23" s="1"/>
  <c r="Y217" i="23" s="1"/>
  <c r="Y218" i="23" s="1"/>
  <c r="Y219" i="23" s="1"/>
  <c r="Y220" i="23" s="1"/>
  <c r="Y221" i="23" s="1"/>
  <c r="Y222" i="23" s="1"/>
  <c r="Y223" i="23" s="1"/>
  <c r="Y224" i="23" s="1"/>
  <c r="Y225" i="23" s="1"/>
  <c r="Y226" i="23" s="1"/>
  <c r="Y227" i="23" s="1"/>
  <c r="Y228" i="23" s="1"/>
  <c r="Y229" i="23" s="1"/>
  <c r="Y230" i="23" s="1"/>
  <c r="Y231" i="23" s="1"/>
  <c r="Y232" i="23" s="1"/>
  <c r="Y233" i="23" s="1"/>
  <c r="Y234" i="23" s="1"/>
  <c r="Y235" i="23" s="1"/>
  <c r="Y236" i="23" s="1"/>
  <c r="Y237" i="23" s="1"/>
  <c r="Y238" i="23" s="1"/>
  <c r="Y239" i="23" s="1"/>
  <c r="Y240" i="23" s="1"/>
  <c r="Y241" i="23" s="1"/>
  <c r="Y242" i="23" s="1"/>
  <c r="Y243" i="23" s="1"/>
  <c r="Y244" i="23" s="1"/>
  <c r="Y245" i="23" s="1"/>
  <c r="Y246" i="23" s="1"/>
  <c r="Y247" i="23" s="1"/>
  <c r="Y248" i="23" s="1"/>
  <c r="Y249" i="23" s="1"/>
  <c r="Y250" i="23" s="1"/>
  <c r="Y251" i="23" s="1"/>
  <c r="Y252" i="23" s="1"/>
  <c r="Y253" i="23" s="1"/>
  <c r="Y254" i="23" s="1"/>
  <c r="Y255" i="23" s="1"/>
  <c r="Y256" i="23" s="1"/>
  <c r="Y257" i="23" s="1"/>
  <c r="Y258" i="23" s="1"/>
  <c r="Y259" i="23" s="1"/>
  <c r="Y260" i="23" s="1"/>
  <c r="Y261" i="23" s="1"/>
  <c r="Y262" i="23" s="1"/>
  <c r="Y263" i="23" s="1"/>
  <c r="Y264" i="23" s="1"/>
  <c r="Y265" i="23" s="1"/>
  <c r="Y266" i="23" s="1"/>
  <c r="Y267" i="23" s="1"/>
  <c r="Y268" i="23" s="1"/>
  <c r="Y269" i="23" s="1"/>
  <c r="Y270" i="23" s="1"/>
  <c r="Y271" i="23" s="1"/>
  <c r="Y272" i="23" s="1"/>
  <c r="Y273" i="23" s="1"/>
  <c r="Y274" i="23" s="1"/>
  <c r="Y275" i="23" s="1"/>
  <c r="Y276" i="23" s="1"/>
  <c r="Y277" i="23" s="1"/>
  <c r="Y278" i="23" s="1"/>
  <c r="Y279" i="23" s="1"/>
  <c r="Y280" i="23" s="1"/>
  <c r="Y281" i="23" s="1"/>
  <c r="Y282" i="23" s="1"/>
  <c r="Y283" i="23" s="1"/>
  <c r="Y284" i="23" s="1"/>
  <c r="Y285" i="23" s="1"/>
  <c r="Y286" i="23" s="1"/>
  <c r="Y287" i="23" s="1"/>
  <c r="Y288" i="23" s="1"/>
  <c r="Y289" i="23" s="1"/>
  <c r="Y290" i="23" s="1"/>
  <c r="Y291" i="23" s="1"/>
  <c r="Y292" i="23" s="1"/>
  <c r="Y293" i="23" s="1"/>
  <c r="Y294" i="23" s="1"/>
  <c r="Y295" i="23" s="1"/>
  <c r="Y296" i="23" s="1"/>
  <c r="Y297" i="23" s="1"/>
  <c r="Y298" i="23" s="1"/>
  <c r="Y299" i="23" s="1"/>
  <c r="Y300" i="23" s="1"/>
  <c r="Y301" i="23" s="1"/>
  <c r="Y302" i="23" s="1"/>
  <c r="Y303" i="23" s="1"/>
  <c r="Y304" i="23" s="1"/>
  <c r="Y305" i="23" s="1"/>
  <c r="Y306" i="23" s="1"/>
  <c r="Y307" i="23" s="1"/>
  <c r="Y308" i="23" s="1"/>
  <c r="Y309" i="23" s="1"/>
  <c r="Y310" i="23" s="1"/>
  <c r="Y311" i="23" s="1"/>
  <c r="Y312" i="23" s="1"/>
  <c r="Y313" i="23" s="1"/>
  <c r="Y314" i="23" s="1"/>
  <c r="Y315" i="23" s="1"/>
  <c r="Y316" i="23" s="1"/>
  <c r="Y317" i="23" s="1"/>
  <c r="Y318" i="23" s="1"/>
  <c r="Y319" i="23" s="1"/>
  <c r="Y320" i="23" s="1"/>
  <c r="Y321" i="23" s="1"/>
  <c r="Y322" i="23" s="1"/>
  <c r="Y323" i="23" s="1"/>
  <c r="Y324" i="23" s="1"/>
  <c r="Y325" i="23" s="1"/>
  <c r="Y326" i="23" s="1"/>
  <c r="Y327" i="23" s="1"/>
  <c r="Y328" i="23" s="1"/>
  <c r="Y329" i="23" s="1"/>
  <c r="Y330" i="23" s="1"/>
  <c r="Y331" i="23" s="1"/>
  <c r="Y332" i="23" s="1"/>
  <c r="Y333" i="23" s="1"/>
  <c r="Y334" i="23" s="1"/>
  <c r="Y335" i="23" s="1"/>
  <c r="Y336" i="23" s="1"/>
  <c r="Y337" i="23" s="1"/>
  <c r="Y338" i="23" s="1"/>
  <c r="Y339" i="23" s="1"/>
  <c r="Y340" i="23" s="1"/>
  <c r="Y341" i="23" s="1"/>
  <c r="Y342" i="23" s="1"/>
  <c r="Y343" i="23" s="1"/>
  <c r="Y344" i="23" s="1"/>
  <c r="Y345" i="23" s="1"/>
  <c r="Y346" i="23" s="1"/>
  <c r="Y347" i="23" s="1"/>
  <c r="Y348" i="23" s="1"/>
  <c r="Y349" i="23" s="1"/>
  <c r="Y350" i="23" s="1"/>
  <c r="Y351" i="23" s="1"/>
  <c r="Y352" i="23" s="1"/>
  <c r="Y353" i="23" s="1"/>
  <c r="Y354" i="23" s="1"/>
  <c r="Y355" i="23" s="1"/>
  <c r="Y356" i="23" s="1"/>
  <c r="Y357" i="23" s="1"/>
  <c r="Y358" i="23" s="1"/>
  <c r="Y359" i="23" s="1"/>
  <c r="Y360" i="23" s="1"/>
  <c r="Y361" i="23" s="1"/>
  <c r="Y362" i="23" s="1"/>
  <c r="Y363" i="23" s="1"/>
  <c r="Y364" i="23" s="1"/>
  <c r="Y365" i="23" s="1"/>
  <c r="Y366" i="23" s="1"/>
  <c r="Y367" i="23" s="1"/>
  <c r="Y368" i="23" s="1"/>
  <c r="Y369" i="23" s="1"/>
  <c r="Y370" i="23" s="1"/>
  <c r="Y371" i="23" s="1"/>
  <c r="Y372" i="23" s="1"/>
  <c r="Y373" i="23" s="1"/>
  <c r="Y374" i="23" s="1"/>
  <c r="Y375" i="23" s="1"/>
  <c r="Y376" i="23" s="1"/>
  <c r="Y377" i="23" s="1"/>
  <c r="Y378" i="23" s="1"/>
  <c r="Y379" i="23" s="1"/>
  <c r="Y380" i="23" s="1"/>
  <c r="Y381" i="23" s="1"/>
  <c r="Y382" i="23" s="1"/>
  <c r="Y383" i="23" s="1"/>
  <c r="Y384" i="23" s="1"/>
  <c r="Y385" i="23" s="1"/>
  <c r="Y386" i="23" s="1"/>
  <c r="Y387" i="23" s="1"/>
  <c r="Y388" i="23" s="1"/>
  <c r="Y389" i="23" s="1"/>
  <c r="Y390" i="23" s="1"/>
  <c r="Y391" i="23" s="1"/>
  <c r="Y392" i="23" s="1"/>
  <c r="Y393" i="23" s="1"/>
  <c r="Y394" i="23" s="1"/>
  <c r="Y395" i="23" s="1"/>
  <c r="Y396" i="23" s="1"/>
  <c r="Y397" i="23" s="1"/>
  <c r="Y398" i="23" s="1"/>
  <c r="Y399" i="23" s="1"/>
  <c r="Y400" i="23" s="1"/>
  <c r="Y401" i="23" s="1"/>
  <c r="Y402" i="23" s="1"/>
  <c r="Y403" i="23" s="1"/>
  <c r="Y404" i="23" s="1"/>
  <c r="Y405" i="23" s="1"/>
  <c r="Y406" i="23" s="1"/>
  <c r="Y407" i="23" s="1"/>
  <c r="Y408" i="23" s="1"/>
  <c r="Y409" i="23" s="1"/>
  <c r="Y410" i="23" s="1"/>
  <c r="Y411" i="23" s="1"/>
  <c r="Y412" i="23" s="1"/>
  <c r="Y413" i="23" s="1"/>
  <c r="Y414" i="23" s="1"/>
  <c r="Y415" i="23" s="1"/>
  <c r="Y416" i="23" s="1"/>
  <c r="Y417" i="23" s="1"/>
  <c r="Y418" i="23" s="1"/>
  <c r="Y419" i="23" s="1"/>
  <c r="Y420" i="23" s="1"/>
  <c r="Y421" i="23" s="1"/>
  <c r="Y422" i="23" s="1"/>
  <c r="Y423" i="23" s="1"/>
  <c r="Y424" i="23" s="1"/>
  <c r="Y425" i="23" s="1"/>
  <c r="Y426" i="23" s="1"/>
  <c r="Y427" i="23" s="1"/>
  <c r="Y428" i="23" s="1"/>
  <c r="Y429" i="23" s="1"/>
  <c r="Y430" i="23" s="1"/>
  <c r="Y431" i="23" s="1"/>
  <c r="Y432" i="23" s="1"/>
  <c r="Y433" i="23" s="1"/>
  <c r="Y434" i="23" s="1"/>
  <c r="Y435" i="23" s="1"/>
  <c r="Y436" i="23" s="1"/>
  <c r="Y437" i="23" s="1"/>
  <c r="Y438" i="23" s="1"/>
  <c r="Y439" i="23" s="1"/>
  <c r="Y440" i="23" s="1"/>
  <c r="Y441" i="23" s="1"/>
  <c r="Y442" i="23" s="1"/>
  <c r="Y443" i="23" s="1"/>
  <c r="Y444" i="23" s="1"/>
  <c r="Y445" i="23" s="1"/>
  <c r="Y446" i="23" s="1"/>
  <c r="Y447" i="23" s="1"/>
  <c r="Y448" i="23" s="1"/>
  <c r="Y449" i="23" s="1"/>
  <c r="Y450" i="23" s="1"/>
  <c r="Y451" i="23" s="1"/>
  <c r="Y452" i="23" s="1"/>
  <c r="Y453" i="23" s="1"/>
  <c r="Y454" i="23" s="1"/>
  <c r="Y455" i="23" s="1"/>
  <c r="Y456" i="23" s="1"/>
  <c r="Y457" i="23" s="1"/>
  <c r="Y458" i="23" s="1"/>
  <c r="Y459" i="23" s="1"/>
  <c r="Y460" i="23" s="1"/>
  <c r="Y461" i="23" s="1"/>
  <c r="Y462" i="23" s="1"/>
  <c r="Y463" i="23" s="1"/>
  <c r="Y464" i="23" s="1"/>
  <c r="Y465" i="23" s="1"/>
  <c r="Y466" i="23" s="1"/>
  <c r="Y467" i="23" s="1"/>
  <c r="Y468" i="23" s="1"/>
  <c r="Y469" i="23" s="1"/>
  <c r="Y470" i="23" s="1"/>
  <c r="Y471" i="23" s="1"/>
  <c r="Y472" i="23" s="1"/>
  <c r="Y473" i="23" s="1"/>
  <c r="Y474" i="23" s="1"/>
  <c r="Y475" i="23" s="1"/>
  <c r="Y476" i="23" s="1"/>
  <c r="Y477" i="23" s="1"/>
  <c r="Y478" i="23" s="1"/>
  <c r="Y479" i="23" s="1"/>
  <c r="Y480" i="23" s="1"/>
  <c r="Y481" i="23" s="1"/>
  <c r="Y482" i="23" s="1"/>
  <c r="Y483" i="23" s="1"/>
  <c r="Y484" i="23" s="1"/>
  <c r="Y485" i="23" s="1"/>
  <c r="Y486" i="23" s="1"/>
  <c r="Y487" i="23" s="1"/>
  <c r="Y488" i="23" s="1"/>
  <c r="Y489" i="23" s="1"/>
  <c r="Y490" i="23" s="1"/>
  <c r="Y491" i="23" s="1"/>
  <c r="Y492" i="23" s="1"/>
  <c r="Y493" i="23" s="1"/>
  <c r="Y494" i="23" s="1"/>
  <c r="Y495" i="23" s="1"/>
  <c r="Y496" i="23" s="1"/>
  <c r="Y497" i="23" s="1"/>
  <c r="Y498" i="23" s="1"/>
  <c r="Y499" i="23" s="1"/>
  <c r="Y500" i="23" s="1"/>
  <c r="Y501" i="23" s="1"/>
  <c r="Y502" i="23" s="1"/>
  <c r="Y503" i="23" s="1"/>
  <c r="Y504" i="23" s="1"/>
  <c r="Y505" i="23" s="1"/>
  <c r="Y506" i="23" s="1"/>
  <c r="Y507" i="23" s="1"/>
  <c r="Y508" i="23" s="1"/>
  <c r="D3" i="2" l="1"/>
  <c r="C7" i="2"/>
  <c r="D7" i="2"/>
  <c r="L64" i="34"/>
  <c r="Z51" i="29"/>
  <c r="C13" i="2"/>
  <c r="C11" i="4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E11" i="32" l="1"/>
  <c r="E22" i="32" s="1"/>
  <c r="E34" i="32" s="1"/>
  <c r="E46" i="32" s="1"/>
  <c r="E58" i="32" s="1"/>
  <c r="E70" i="32" s="1"/>
  <c r="E82" i="32" s="1"/>
  <c r="E94" i="32" s="1"/>
  <c r="E106" i="32" s="1"/>
  <c r="E118" i="32" s="1"/>
  <c r="E130" i="32" s="1"/>
  <c r="E142" i="32" s="1"/>
  <c r="E154" i="32" s="1"/>
  <c r="E166" i="32" s="1"/>
  <c r="E178" i="32" s="1"/>
  <c r="E190" i="32" s="1"/>
  <c r="E202" i="32" s="1"/>
  <c r="E214" i="32" s="1"/>
  <c r="E226" i="32" s="1"/>
  <c r="E238" i="32" s="1"/>
  <c r="E250" i="32" s="1"/>
  <c r="E262" i="32" s="1"/>
  <c r="E274" i="32" s="1"/>
  <c r="E286" i="32" s="1"/>
  <c r="E298" i="32" s="1"/>
  <c r="E310" i="32" s="1"/>
  <c r="E322" i="32" s="1"/>
  <c r="E334" i="32" s="1"/>
  <c r="E346" i="32" s="1"/>
  <c r="E358" i="32" s="1"/>
  <c r="E370" i="32" s="1"/>
  <c r="E382" i="32" s="1"/>
  <c r="E394" i="32" s="1"/>
  <c r="E406" i="32" s="1"/>
  <c r="E418" i="32" s="1"/>
  <c r="E430" i="32" s="1"/>
  <c r="E442" i="32" s="1"/>
  <c r="E454" i="32" s="1"/>
  <c r="E466" i="32" s="1"/>
  <c r="E478" i="32" s="1"/>
  <c r="E490" i="32" s="1"/>
  <c r="E502" i="32" s="1"/>
  <c r="E6" i="31"/>
  <c r="E17" i="31" s="1"/>
  <c r="E29" i="31" s="1"/>
  <c r="E41" i="31" s="1"/>
  <c r="E53" i="31" s="1"/>
  <c r="E65" i="31" s="1"/>
  <c r="E77" i="31" s="1"/>
  <c r="E89" i="31" s="1"/>
  <c r="E101" i="31" s="1"/>
  <c r="E113" i="31" s="1"/>
  <c r="E125" i="31" s="1"/>
  <c r="E137" i="31" s="1"/>
  <c r="E149" i="31" s="1"/>
  <c r="E161" i="31" s="1"/>
  <c r="E173" i="31" s="1"/>
  <c r="E185" i="31" s="1"/>
  <c r="E197" i="31" s="1"/>
  <c r="E209" i="31" s="1"/>
  <c r="E221" i="31" s="1"/>
  <c r="E233" i="31" s="1"/>
  <c r="E245" i="31" s="1"/>
  <c r="E257" i="31" s="1"/>
  <c r="E269" i="31" s="1"/>
  <c r="E281" i="31" s="1"/>
  <c r="E293" i="31" s="1"/>
  <c r="E305" i="31" s="1"/>
  <c r="E317" i="31" s="1"/>
  <c r="E329" i="31" s="1"/>
  <c r="E341" i="31" s="1"/>
  <c r="E353" i="31" s="1"/>
  <c r="E365" i="31" s="1"/>
  <c r="E377" i="31" s="1"/>
  <c r="E389" i="31" s="1"/>
  <c r="E401" i="31" s="1"/>
  <c r="E413" i="31" s="1"/>
  <c r="E425" i="31" s="1"/>
  <c r="E437" i="31" s="1"/>
  <c r="E449" i="31" s="1"/>
  <c r="E461" i="31" s="1"/>
  <c r="E473" i="31" s="1"/>
  <c r="E485" i="31" s="1"/>
  <c r="E497" i="31" s="1"/>
  <c r="E12" i="31"/>
  <c r="E23" i="31" s="1"/>
  <c r="E35" i="31" s="1"/>
  <c r="E47" i="31" s="1"/>
  <c r="E59" i="31" s="1"/>
  <c r="E71" i="31" s="1"/>
  <c r="E83" i="31" s="1"/>
  <c r="E95" i="31" s="1"/>
  <c r="E107" i="31" s="1"/>
  <c r="E119" i="31" s="1"/>
  <c r="E131" i="31" s="1"/>
  <c r="E143" i="31" s="1"/>
  <c r="E155" i="31" s="1"/>
  <c r="E167" i="31" s="1"/>
  <c r="E179" i="31" s="1"/>
  <c r="E191" i="31" s="1"/>
  <c r="E203" i="31" s="1"/>
  <c r="E215" i="31" s="1"/>
  <c r="E227" i="31" s="1"/>
  <c r="E239" i="31" s="1"/>
  <c r="E251" i="31" s="1"/>
  <c r="E263" i="31" s="1"/>
  <c r="E275" i="31" s="1"/>
  <c r="E287" i="31" s="1"/>
  <c r="E299" i="31" s="1"/>
  <c r="E311" i="31" s="1"/>
  <c r="E323" i="31" s="1"/>
  <c r="E335" i="31" s="1"/>
  <c r="E347" i="31" s="1"/>
  <c r="E359" i="31" s="1"/>
  <c r="E371" i="31" s="1"/>
  <c r="E383" i="31" s="1"/>
  <c r="E395" i="31" s="1"/>
  <c r="E407" i="31" s="1"/>
  <c r="E419" i="31" s="1"/>
  <c r="E431" i="31" s="1"/>
  <c r="E443" i="31" s="1"/>
  <c r="E455" i="31" s="1"/>
  <c r="E467" i="31" s="1"/>
  <c r="E479" i="31" s="1"/>
  <c r="E491" i="31" s="1"/>
  <c r="E503" i="31" s="1"/>
  <c r="E10" i="31"/>
  <c r="E21" i="31" s="1"/>
  <c r="E33" i="31" s="1"/>
  <c r="E45" i="31" s="1"/>
  <c r="E57" i="31" s="1"/>
  <c r="E69" i="31" s="1"/>
  <c r="E81" i="31" s="1"/>
  <c r="E93" i="31" s="1"/>
  <c r="E105" i="31" s="1"/>
  <c r="E117" i="31" s="1"/>
  <c r="E129" i="31" s="1"/>
  <c r="E141" i="31" s="1"/>
  <c r="E153" i="31" s="1"/>
  <c r="E165" i="31" s="1"/>
  <c r="E177" i="31" s="1"/>
  <c r="E189" i="31" s="1"/>
  <c r="E201" i="31" s="1"/>
  <c r="E213" i="31" s="1"/>
  <c r="E225" i="31" s="1"/>
  <c r="E237" i="31" s="1"/>
  <c r="E249" i="31" s="1"/>
  <c r="E261" i="31" s="1"/>
  <c r="E273" i="31" s="1"/>
  <c r="E285" i="31" s="1"/>
  <c r="E297" i="31" s="1"/>
  <c r="E309" i="31" s="1"/>
  <c r="E321" i="31" s="1"/>
  <c r="E333" i="31" s="1"/>
  <c r="E345" i="31" s="1"/>
  <c r="E357" i="31" s="1"/>
  <c r="E369" i="31" s="1"/>
  <c r="E381" i="31" s="1"/>
  <c r="E393" i="31" s="1"/>
  <c r="E405" i="31" s="1"/>
  <c r="E417" i="31" s="1"/>
  <c r="E429" i="31" s="1"/>
  <c r="E441" i="31" s="1"/>
  <c r="E453" i="31" s="1"/>
  <c r="E465" i="31" s="1"/>
  <c r="E477" i="31" s="1"/>
  <c r="E489" i="31" s="1"/>
  <c r="E501" i="31" s="1"/>
  <c r="E10" i="32"/>
  <c r="E21" i="32" s="1"/>
  <c r="E33" i="32" s="1"/>
  <c r="E45" i="32" s="1"/>
  <c r="E57" i="32" s="1"/>
  <c r="E69" i="32" s="1"/>
  <c r="E81" i="32" s="1"/>
  <c r="E93" i="32" s="1"/>
  <c r="E105" i="32" s="1"/>
  <c r="E117" i="32" s="1"/>
  <c r="E129" i="32" s="1"/>
  <c r="E141" i="32" s="1"/>
  <c r="E153" i="32" s="1"/>
  <c r="E165" i="32" s="1"/>
  <c r="E177" i="32" s="1"/>
  <c r="E189" i="32" s="1"/>
  <c r="E201" i="32" s="1"/>
  <c r="E213" i="32" s="1"/>
  <c r="E225" i="32" s="1"/>
  <c r="E237" i="32" s="1"/>
  <c r="E249" i="32" s="1"/>
  <c r="E261" i="32" s="1"/>
  <c r="E273" i="32" s="1"/>
  <c r="E285" i="32" s="1"/>
  <c r="E297" i="32" s="1"/>
  <c r="E309" i="32" s="1"/>
  <c r="E321" i="32" s="1"/>
  <c r="E333" i="32" s="1"/>
  <c r="E345" i="32" s="1"/>
  <c r="E357" i="32" s="1"/>
  <c r="E369" i="32" s="1"/>
  <c r="E381" i="32" s="1"/>
  <c r="E393" i="32" s="1"/>
  <c r="E405" i="32" s="1"/>
  <c r="E417" i="32" s="1"/>
  <c r="E429" i="32" s="1"/>
  <c r="E441" i="32" s="1"/>
  <c r="E453" i="32" s="1"/>
  <c r="E465" i="32" s="1"/>
  <c r="E477" i="32" s="1"/>
  <c r="E489" i="32" s="1"/>
  <c r="E501" i="32" s="1"/>
  <c r="E5" i="31"/>
  <c r="E16" i="31" s="1"/>
  <c r="E28" i="31" s="1"/>
  <c r="E40" i="31" s="1"/>
  <c r="E52" i="31" s="1"/>
  <c r="E64" i="31" s="1"/>
  <c r="E76" i="31" s="1"/>
  <c r="E88" i="31" s="1"/>
  <c r="E100" i="31" s="1"/>
  <c r="E112" i="31" s="1"/>
  <c r="E124" i="31" s="1"/>
  <c r="E136" i="31" s="1"/>
  <c r="E148" i="31" s="1"/>
  <c r="E160" i="31" s="1"/>
  <c r="E172" i="31" s="1"/>
  <c r="E184" i="31" s="1"/>
  <c r="E196" i="31" s="1"/>
  <c r="E208" i="31" s="1"/>
  <c r="E220" i="31" s="1"/>
  <c r="E232" i="31" s="1"/>
  <c r="E244" i="31" s="1"/>
  <c r="E256" i="31" s="1"/>
  <c r="E268" i="31" s="1"/>
  <c r="E280" i="31" s="1"/>
  <c r="E292" i="31" s="1"/>
  <c r="E304" i="31" s="1"/>
  <c r="E316" i="31" s="1"/>
  <c r="E328" i="31" s="1"/>
  <c r="E340" i="31" s="1"/>
  <c r="E352" i="31" s="1"/>
  <c r="E364" i="31" s="1"/>
  <c r="E376" i="31" s="1"/>
  <c r="E388" i="31" s="1"/>
  <c r="E400" i="31" s="1"/>
  <c r="E412" i="31" s="1"/>
  <c r="E424" i="31" s="1"/>
  <c r="E436" i="31" s="1"/>
  <c r="E448" i="31" s="1"/>
  <c r="E460" i="31" s="1"/>
  <c r="E472" i="31" s="1"/>
  <c r="E484" i="31" s="1"/>
  <c r="E496" i="31" s="1"/>
  <c r="E508" i="31" s="1"/>
  <c r="E9" i="32"/>
  <c r="E20" i="32" s="1"/>
  <c r="E32" i="32" s="1"/>
  <c r="E44" i="32" s="1"/>
  <c r="E56" i="32" s="1"/>
  <c r="E68" i="32" s="1"/>
  <c r="E80" i="32" s="1"/>
  <c r="E92" i="32" s="1"/>
  <c r="E104" i="32" s="1"/>
  <c r="E116" i="32" s="1"/>
  <c r="E128" i="32" s="1"/>
  <c r="E140" i="32" s="1"/>
  <c r="E152" i="32" s="1"/>
  <c r="E164" i="32" s="1"/>
  <c r="E176" i="32" s="1"/>
  <c r="E188" i="32" s="1"/>
  <c r="E200" i="32" s="1"/>
  <c r="E212" i="32" s="1"/>
  <c r="E224" i="32" s="1"/>
  <c r="E236" i="32" s="1"/>
  <c r="E248" i="32" s="1"/>
  <c r="E260" i="32" s="1"/>
  <c r="E272" i="32" s="1"/>
  <c r="E284" i="32" s="1"/>
  <c r="E296" i="32" s="1"/>
  <c r="E308" i="32" s="1"/>
  <c r="E320" i="32" s="1"/>
  <c r="E332" i="32" s="1"/>
  <c r="E344" i="32" s="1"/>
  <c r="E356" i="32" s="1"/>
  <c r="E368" i="32" s="1"/>
  <c r="E380" i="32" s="1"/>
  <c r="E392" i="32" s="1"/>
  <c r="E404" i="32" s="1"/>
  <c r="E416" i="32" s="1"/>
  <c r="E428" i="32" s="1"/>
  <c r="E440" i="32" s="1"/>
  <c r="E452" i="32" s="1"/>
  <c r="E464" i="32" s="1"/>
  <c r="E476" i="32" s="1"/>
  <c r="E488" i="32" s="1"/>
  <c r="E500" i="32" s="1"/>
  <c r="E8" i="32"/>
  <c r="E19" i="32" s="1"/>
  <c r="E31" i="32" s="1"/>
  <c r="E43" i="32" s="1"/>
  <c r="E55" i="32" s="1"/>
  <c r="E67" i="32" s="1"/>
  <c r="E79" i="32" s="1"/>
  <c r="E91" i="32" s="1"/>
  <c r="E103" i="32" s="1"/>
  <c r="E115" i="32" s="1"/>
  <c r="E127" i="32" s="1"/>
  <c r="E139" i="32" s="1"/>
  <c r="E151" i="32" s="1"/>
  <c r="E163" i="32" s="1"/>
  <c r="E175" i="32" s="1"/>
  <c r="E187" i="32" s="1"/>
  <c r="E199" i="32" s="1"/>
  <c r="E211" i="32" s="1"/>
  <c r="E223" i="32" s="1"/>
  <c r="E235" i="32" s="1"/>
  <c r="E247" i="32" s="1"/>
  <c r="E259" i="32" s="1"/>
  <c r="E271" i="32" s="1"/>
  <c r="E283" i="32" s="1"/>
  <c r="E295" i="32" s="1"/>
  <c r="E307" i="32" s="1"/>
  <c r="E319" i="32" s="1"/>
  <c r="E331" i="32" s="1"/>
  <c r="E343" i="32" s="1"/>
  <c r="E355" i="32" s="1"/>
  <c r="E367" i="32" s="1"/>
  <c r="E379" i="32" s="1"/>
  <c r="E391" i="32" s="1"/>
  <c r="E403" i="32" s="1"/>
  <c r="E415" i="32" s="1"/>
  <c r="E427" i="32" s="1"/>
  <c r="E439" i="32" s="1"/>
  <c r="E451" i="32" s="1"/>
  <c r="E463" i="32" s="1"/>
  <c r="E475" i="32" s="1"/>
  <c r="E487" i="32" s="1"/>
  <c r="E499" i="32" s="1"/>
  <c r="E15" i="31"/>
  <c r="E26" i="31" s="1"/>
  <c r="E38" i="31" s="1"/>
  <c r="E50" i="31" s="1"/>
  <c r="E62" i="31" s="1"/>
  <c r="E74" i="31" s="1"/>
  <c r="E86" i="31" s="1"/>
  <c r="E98" i="31" s="1"/>
  <c r="E110" i="31" s="1"/>
  <c r="E122" i="31" s="1"/>
  <c r="E134" i="31" s="1"/>
  <c r="E146" i="31" s="1"/>
  <c r="E158" i="31" s="1"/>
  <c r="E170" i="31" s="1"/>
  <c r="E182" i="31" s="1"/>
  <c r="E194" i="31" s="1"/>
  <c r="E206" i="31" s="1"/>
  <c r="E218" i="31" s="1"/>
  <c r="E230" i="31" s="1"/>
  <c r="E242" i="31" s="1"/>
  <c r="E254" i="31" s="1"/>
  <c r="E266" i="31" s="1"/>
  <c r="E278" i="31" s="1"/>
  <c r="E290" i="31" s="1"/>
  <c r="E302" i="31" s="1"/>
  <c r="E314" i="31" s="1"/>
  <c r="E326" i="31" s="1"/>
  <c r="E338" i="31" s="1"/>
  <c r="E350" i="31" s="1"/>
  <c r="E362" i="31" s="1"/>
  <c r="E374" i="31" s="1"/>
  <c r="E386" i="31" s="1"/>
  <c r="E398" i="31" s="1"/>
  <c r="E410" i="31" s="1"/>
  <c r="E422" i="31" s="1"/>
  <c r="E434" i="31" s="1"/>
  <c r="E446" i="31" s="1"/>
  <c r="E458" i="31" s="1"/>
  <c r="E470" i="31" s="1"/>
  <c r="E482" i="31" s="1"/>
  <c r="E494" i="31" s="1"/>
  <c r="E506" i="31" s="1"/>
  <c r="E7" i="32"/>
  <c r="E18" i="32" s="1"/>
  <c r="E30" i="32" s="1"/>
  <c r="E42" i="32" s="1"/>
  <c r="E54" i="32" s="1"/>
  <c r="E66" i="32" s="1"/>
  <c r="E78" i="32" s="1"/>
  <c r="E90" i="32" s="1"/>
  <c r="E102" i="32" s="1"/>
  <c r="E114" i="32" s="1"/>
  <c r="E126" i="32" s="1"/>
  <c r="E138" i="32" s="1"/>
  <c r="E150" i="32" s="1"/>
  <c r="E162" i="32" s="1"/>
  <c r="E174" i="32" s="1"/>
  <c r="E186" i="32" s="1"/>
  <c r="E198" i="32" s="1"/>
  <c r="E210" i="32" s="1"/>
  <c r="E222" i="32" s="1"/>
  <c r="E234" i="32" s="1"/>
  <c r="E246" i="32" s="1"/>
  <c r="E258" i="32" s="1"/>
  <c r="E270" i="32" s="1"/>
  <c r="E282" i="32" s="1"/>
  <c r="E294" i="32" s="1"/>
  <c r="E306" i="32" s="1"/>
  <c r="E318" i="32" s="1"/>
  <c r="E330" i="32" s="1"/>
  <c r="E342" i="32" s="1"/>
  <c r="E354" i="32" s="1"/>
  <c r="E366" i="32" s="1"/>
  <c r="E378" i="32" s="1"/>
  <c r="E390" i="32" s="1"/>
  <c r="E402" i="32" s="1"/>
  <c r="E414" i="32" s="1"/>
  <c r="E426" i="32" s="1"/>
  <c r="E438" i="32" s="1"/>
  <c r="E450" i="32" s="1"/>
  <c r="E462" i="32" s="1"/>
  <c r="E474" i="32" s="1"/>
  <c r="E486" i="32" s="1"/>
  <c r="E498" i="32" s="1"/>
  <c r="E14" i="31"/>
  <c r="E25" i="31" s="1"/>
  <c r="E37" i="31" s="1"/>
  <c r="E49" i="31" s="1"/>
  <c r="E61" i="31" s="1"/>
  <c r="E73" i="31" s="1"/>
  <c r="E85" i="31" s="1"/>
  <c r="E97" i="31" s="1"/>
  <c r="E109" i="31" s="1"/>
  <c r="E121" i="31" s="1"/>
  <c r="E133" i="31" s="1"/>
  <c r="E145" i="31" s="1"/>
  <c r="E157" i="31" s="1"/>
  <c r="E169" i="31" s="1"/>
  <c r="E181" i="31" s="1"/>
  <c r="E193" i="31" s="1"/>
  <c r="E205" i="31" s="1"/>
  <c r="E217" i="31" s="1"/>
  <c r="E229" i="31" s="1"/>
  <c r="E241" i="31" s="1"/>
  <c r="E253" i="31" s="1"/>
  <c r="E265" i="31" s="1"/>
  <c r="E277" i="31" s="1"/>
  <c r="E289" i="31" s="1"/>
  <c r="E301" i="31" s="1"/>
  <c r="E313" i="31" s="1"/>
  <c r="E325" i="31" s="1"/>
  <c r="E337" i="31" s="1"/>
  <c r="E349" i="31" s="1"/>
  <c r="E361" i="31" s="1"/>
  <c r="E373" i="31" s="1"/>
  <c r="E385" i="31" s="1"/>
  <c r="E397" i="31" s="1"/>
  <c r="E409" i="31" s="1"/>
  <c r="E421" i="31" s="1"/>
  <c r="E433" i="31" s="1"/>
  <c r="E445" i="31" s="1"/>
  <c r="E457" i="31" s="1"/>
  <c r="E469" i="31" s="1"/>
  <c r="E481" i="31" s="1"/>
  <c r="E493" i="31" s="1"/>
  <c r="E505" i="31" s="1"/>
  <c r="E6" i="32"/>
  <c r="E17" i="32" s="1"/>
  <c r="E29" i="32" s="1"/>
  <c r="E41" i="32" s="1"/>
  <c r="E53" i="32" s="1"/>
  <c r="E65" i="32" s="1"/>
  <c r="E77" i="32" s="1"/>
  <c r="E89" i="32" s="1"/>
  <c r="E101" i="32" s="1"/>
  <c r="E113" i="32" s="1"/>
  <c r="E125" i="32" s="1"/>
  <c r="E137" i="32" s="1"/>
  <c r="E149" i="32" s="1"/>
  <c r="E161" i="32" s="1"/>
  <c r="E173" i="32" s="1"/>
  <c r="E185" i="32" s="1"/>
  <c r="E197" i="32" s="1"/>
  <c r="E209" i="32" s="1"/>
  <c r="E221" i="32" s="1"/>
  <c r="E233" i="32" s="1"/>
  <c r="E245" i="32" s="1"/>
  <c r="E257" i="32" s="1"/>
  <c r="E269" i="32" s="1"/>
  <c r="E281" i="32" s="1"/>
  <c r="E293" i="32" s="1"/>
  <c r="E305" i="32" s="1"/>
  <c r="E317" i="32" s="1"/>
  <c r="E329" i="32" s="1"/>
  <c r="E341" i="32" s="1"/>
  <c r="E353" i="32" s="1"/>
  <c r="E365" i="32" s="1"/>
  <c r="E377" i="32" s="1"/>
  <c r="E389" i="32" s="1"/>
  <c r="E401" i="32" s="1"/>
  <c r="E413" i="32" s="1"/>
  <c r="E425" i="32" s="1"/>
  <c r="E437" i="32" s="1"/>
  <c r="E449" i="32" s="1"/>
  <c r="E461" i="32" s="1"/>
  <c r="E473" i="32" s="1"/>
  <c r="E485" i="32" s="1"/>
  <c r="E497" i="32" s="1"/>
  <c r="E13" i="31"/>
  <c r="E24" i="31" s="1"/>
  <c r="E36" i="31" s="1"/>
  <c r="E48" i="31" s="1"/>
  <c r="E60" i="31" s="1"/>
  <c r="E72" i="31" s="1"/>
  <c r="E84" i="31" s="1"/>
  <c r="E96" i="31" s="1"/>
  <c r="E108" i="31" s="1"/>
  <c r="E120" i="31" s="1"/>
  <c r="E132" i="31" s="1"/>
  <c r="E144" i="31" s="1"/>
  <c r="E156" i="31" s="1"/>
  <c r="E168" i="31" s="1"/>
  <c r="E180" i="31" s="1"/>
  <c r="E192" i="31" s="1"/>
  <c r="E204" i="31" s="1"/>
  <c r="E216" i="31" s="1"/>
  <c r="E228" i="31" s="1"/>
  <c r="E240" i="31" s="1"/>
  <c r="E252" i="31" s="1"/>
  <c r="E264" i="31" s="1"/>
  <c r="E276" i="31" s="1"/>
  <c r="E288" i="31" s="1"/>
  <c r="E300" i="31" s="1"/>
  <c r="E312" i="31" s="1"/>
  <c r="E324" i="31" s="1"/>
  <c r="E336" i="31" s="1"/>
  <c r="E348" i="31" s="1"/>
  <c r="E360" i="31" s="1"/>
  <c r="E372" i="31" s="1"/>
  <c r="E384" i="31" s="1"/>
  <c r="E396" i="31" s="1"/>
  <c r="E408" i="31" s="1"/>
  <c r="E420" i="31" s="1"/>
  <c r="E432" i="31" s="1"/>
  <c r="E444" i="31" s="1"/>
  <c r="E456" i="31" s="1"/>
  <c r="E468" i="31" s="1"/>
  <c r="E480" i="31" s="1"/>
  <c r="E492" i="31" s="1"/>
  <c r="E504" i="31" s="1"/>
  <c r="E5" i="32"/>
  <c r="E16" i="32" s="1"/>
  <c r="E28" i="32" s="1"/>
  <c r="E40" i="32" s="1"/>
  <c r="E52" i="32" s="1"/>
  <c r="E64" i="32" s="1"/>
  <c r="E76" i="32" s="1"/>
  <c r="E88" i="32" s="1"/>
  <c r="E100" i="32" s="1"/>
  <c r="E112" i="32" s="1"/>
  <c r="E124" i="32" s="1"/>
  <c r="E136" i="32" s="1"/>
  <c r="E148" i="32" s="1"/>
  <c r="E160" i="32" s="1"/>
  <c r="E172" i="32" s="1"/>
  <c r="E184" i="32" s="1"/>
  <c r="E196" i="32" s="1"/>
  <c r="E208" i="32" s="1"/>
  <c r="E220" i="32" s="1"/>
  <c r="E232" i="32" s="1"/>
  <c r="E244" i="32" s="1"/>
  <c r="E256" i="32" s="1"/>
  <c r="E268" i="32" s="1"/>
  <c r="E280" i="32" s="1"/>
  <c r="E292" i="32" s="1"/>
  <c r="E304" i="32" s="1"/>
  <c r="E316" i="32" s="1"/>
  <c r="E328" i="32" s="1"/>
  <c r="E340" i="32" s="1"/>
  <c r="E352" i="32" s="1"/>
  <c r="E364" i="32" s="1"/>
  <c r="E376" i="32" s="1"/>
  <c r="E388" i="32" s="1"/>
  <c r="E400" i="32" s="1"/>
  <c r="E412" i="32" s="1"/>
  <c r="E424" i="32" s="1"/>
  <c r="E436" i="32" s="1"/>
  <c r="E448" i="32" s="1"/>
  <c r="E460" i="32" s="1"/>
  <c r="E472" i="32" s="1"/>
  <c r="E484" i="32" s="1"/>
  <c r="E496" i="32" s="1"/>
  <c r="E508" i="32" s="1"/>
  <c r="E11" i="31"/>
  <c r="E22" i="31" s="1"/>
  <c r="E34" i="31" s="1"/>
  <c r="E46" i="31" s="1"/>
  <c r="E58" i="31" s="1"/>
  <c r="E70" i="31" s="1"/>
  <c r="E82" i="31" s="1"/>
  <c r="E94" i="31" s="1"/>
  <c r="E106" i="31" s="1"/>
  <c r="E118" i="31" s="1"/>
  <c r="E130" i="31" s="1"/>
  <c r="E142" i="31" s="1"/>
  <c r="E154" i="31" s="1"/>
  <c r="E166" i="31" s="1"/>
  <c r="E178" i="31" s="1"/>
  <c r="E190" i="31" s="1"/>
  <c r="E202" i="31" s="1"/>
  <c r="E214" i="31" s="1"/>
  <c r="E226" i="31" s="1"/>
  <c r="E238" i="31" s="1"/>
  <c r="E250" i="31" s="1"/>
  <c r="E262" i="31" s="1"/>
  <c r="E274" i="31" s="1"/>
  <c r="E286" i="31" s="1"/>
  <c r="E298" i="31" s="1"/>
  <c r="E310" i="31" s="1"/>
  <c r="E322" i="31" s="1"/>
  <c r="E334" i="31" s="1"/>
  <c r="E346" i="31" s="1"/>
  <c r="E358" i="31" s="1"/>
  <c r="E370" i="31" s="1"/>
  <c r="E382" i="31" s="1"/>
  <c r="E394" i="31" s="1"/>
  <c r="E406" i="31" s="1"/>
  <c r="E418" i="31" s="1"/>
  <c r="E430" i="31" s="1"/>
  <c r="E442" i="31" s="1"/>
  <c r="E454" i="31" s="1"/>
  <c r="E466" i="31" s="1"/>
  <c r="E478" i="31" s="1"/>
  <c r="E490" i="31" s="1"/>
  <c r="E502" i="31" s="1"/>
  <c r="E14" i="32"/>
  <c r="E25" i="32" s="1"/>
  <c r="E37" i="32" s="1"/>
  <c r="E49" i="32" s="1"/>
  <c r="E61" i="32" s="1"/>
  <c r="E73" i="32" s="1"/>
  <c r="E85" i="32" s="1"/>
  <c r="E97" i="32" s="1"/>
  <c r="E109" i="32" s="1"/>
  <c r="E121" i="32" s="1"/>
  <c r="E133" i="32" s="1"/>
  <c r="E145" i="32" s="1"/>
  <c r="E157" i="32" s="1"/>
  <c r="E169" i="32" s="1"/>
  <c r="E181" i="32" s="1"/>
  <c r="E193" i="32" s="1"/>
  <c r="E205" i="32" s="1"/>
  <c r="E217" i="32" s="1"/>
  <c r="E229" i="32" s="1"/>
  <c r="E241" i="32" s="1"/>
  <c r="E253" i="32" s="1"/>
  <c r="E265" i="32" s="1"/>
  <c r="E277" i="32" s="1"/>
  <c r="E289" i="32" s="1"/>
  <c r="E301" i="32" s="1"/>
  <c r="E313" i="32" s="1"/>
  <c r="E325" i="32" s="1"/>
  <c r="E337" i="32" s="1"/>
  <c r="E349" i="32" s="1"/>
  <c r="E361" i="32" s="1"/>
  <c r="E373" i="32" s="1"/>
  <c r="E385" i="32" s="1"/>
  <c r="E397" i="32" s="1"/>
  <c r="E409" i="32" s="1"/>
  <c r="E421" i="32" s="1"/>
  <c r="E433" i="32" s="1"/>
  <c r="E445" i="32" s="1"/>
  <c r="E457" i="32" s="1"/>
  <c r="E469" i="32" s="1"/>
  <c r="E481" i="32" s="1"/>
  <c r="E493" i="32" s="1"/>
  <c r="E505" i="32" s="1"/>
  <c r="E9" i="31"/>
  <c r="E20" i="31" s="1"/>
  <c r="E32" i="31" s="1"/>
  <c r="E44" i="31" s="1"/>
  <c r="E56" i="31" s="1"/>
  <c r="E68" i="31" s="1"/>
  <c r="E80" i="31" s="1"/>
  <c r="E92" i="31" s="1"/>
  <c r="E104" i="31" s="1"/>
  <c r="E116" i="31" s="1"/>
  <c r="E128" i="31" s="1"/>
  <c r="E140" i="31" s="1"/>
  <c r="E152" i="31" s="1"/>
  <c r="E164" i="31" s="1"/>
  <c r="E176" i="31" s="1"/>
  <c r="E188" i="31" s="1"/>
  <c r="E200" i="31" s="1"/>
  <c r="E212" i="31" s="1"/>
  <c r="E224" i="31" s="1"/>
  <c r="E236" i="31" s="1"/>
  <c r="E248" i="31" s="1"/>
  <c r="E260" i="31" s="1"/>
  <c r="E272" i="31" s="1"/>
  <c r="E284" i="31" s="1"/>
  <c r="E296" i="31" s="1"/>
  <c r="E308" i="31" s="1"/>
  <c r="E320" i="31" s="1"/>
  <c r="E332" i="31" s="1"/>
  <c r="E344" i="31" s="1"/>
  <c r="E356" i="31" s="1"/>
  <c r="E368" i="31" s="1"/>
  <c r="E380" i="31" s="1"/>
  <c r="E392" i="31" s="1"/>
  <c r="E404" i="31" s="1"/>
  <c r="E416" i="31" s="1"/>
  <c r="E428" i="31" s="1"/>
  <c r="E440" i="31" s="1"/>
  <c r="E452" i="31" s="1"/>
  <c r="E464" i="31" s="1"/>
  <c r="E476" i="31" s="1"/>
  <c r="E488" i="31" s="1"/>
  <c r="E500" i="31" s="1"/>
  <c r="E13" i="32"/>
  <c r="E24" i="32" s="1"/>
  <c r="E36" i="32" s="1"/>
  <c r="E48" i="32" s="1"/>
  <c r="E60" i="32" s="1"/>
  <c r="E72" i="32" s="1"/>
  <c r="E84" i="32" s="1"/>
  <c r="E96" i="32" s="1"/>
  <c r="E108" i="32" s="1"/>
  <c r="E120" i="32" s="1"/>
  <c r="E132" i="32" s="1"/>
  <c r="E144" i="32" s="1"/>
  <c r="E156" i="32" s="1"/>
  <c r="E168" i="32" s="1"/>
  <c r="E180" i="32" s="1"/>
  <c r="E192" i="32" s="1"/>
  <c r="E204" i="32" s="1"/>
  <c r="E216" i="32" s="1"/>
  <c r="E228" i="32" s="1"/>
  <c r="E240" i="32" s="1"/>
  <c r="E252" i="32" s="1"/>
  <c r="E264" i="32" s="1"/>
  <c r="E276" i="32" s="1"/>
  <c r="E288" i="32" s="1"/>
  <c r="E300" i="32" s="1"/>
  <c r="E312" i="32" s="1"/>
  <c r="E324" i="32" s="1"/>
  <c r="E336" i="32" s="1"/>
  <c r="E348" i="32" s="1"/>
  <c r="E360" i="32" s="1"/>
  <c r="E372" i="32" s="1"/>
  <c r="E384" i="32" s="1"/>
  <c r="E396" i="32" s="1"/>
  <c r="E408" i="32" s="1"/>
  <c r="E420" i="32" s="1"/>
  <c r="E432" i="32" s="1"/>
  <c r="E444" i="32" s="1"/>
  <c r="E456" i="32" s="1"/>
  <c r="E468" i="32" s="1"/>
  <c r="E480" i="32" s="1"/>
  <c r="E492" i="32" s="1"/>
  <c r="E504" i="32" s="1"/>
  <c r="E8" i="31"/>
  <c r="E19" i="31" s="1"/>
  <c r="E31" i="31" s="1"/>
  <c r="E43" i="31" s="1"/>
  <c r="E55" i="31" s="1"/>
  <c r="E67" i="31" s="1"/>
  <c r="E79" i="31" s="1"/>
  <c r="E91" i="31" s="1"/>
  <c r="E103" i="31" s="1"/>
  <c r="E115" i="31" s="1"/>
  <c r="E127" i="31" s="1"/>
  <c r="E139" i="31" s="1"/>
  <c r="E151" i="31" s="1"/>
  <c r="E163" i="31" s="1"/>
  <c r="E175" i="31" s="1"/>
  <c r="E187" i="31" s="1"/>
  <c r="E199" i="31" s="1"/>
  <c r="E211" i="31" s="1"/>
  <c r="E223" i="31" s="1"/>
  <c r="E235" i="31" s="1"/>
  <c r="E247" i="31" s="1"/>
  <c r="E259" i="31" s="1"/>
  <c r="E271" i="31" s="1"/>
  <c r="E283" i="31" s="1"/>
  <c r="E295" i="31" s="1"/>
  <c r="E307" i="31" s="1"/>
  <c r="E319" i="31" s="1"/>
  <c r="E331" i="31" s="1"/>
  <c r="E343" i="31" s="1"/>
  <c r="E355" i="31" s="1"/>
  <c r="E367" i="31" s="1"/>
  <c r="E379" i="31" s="1"/>
  <c r="E391" i="31" s="1"/>
  <c r="E403" i="31" s="1"/>
  <c r="E415" i="31" s="1"/>
  <c r="E427" i="31" s="1"/>
  <c r="E439" i="31" s="1"/>
  <c r="E451" i="31" s="1"/>
  <c r="E463" i="31" s="1"/>
  <c r="E475" i="31" s="1"/>
  <c r="E487" i="31" s="1"/>
  <c r="E499" i="31" s="1"/>
  <c r="E15" i="32"/>
  <c r="E26" i="32" s="1"/>
  <c r="E38" i="32" s="1"/>
  <c r="E50" i="32" s="1"/>
  <c r="E62" i="32" s="1"/>
  <c r="E74" i="32" s="1"/>
  <c r="E86" i="32" s="1"/>
  <c r="E98" i="32" s="1"/>
  <c r="E110" i="32" s="1"/>
  <c r="E122" i="32" s="1"/>
  <c r="E134" i="32" s="1"/>
  <c r="E146" i="32" s="1"/>
  <c r="E158" i="32" s="1"/>
  <c r="E170" i="32" s="1"/>
  <c r="E182" i="32" s="1"/>
  <c r="E194" i="32" s="1"/>
  <c r="E206" i="32" s="1"/>
  <c r="E218" i="32" s="1"/>
  <c r="E230" i="32" s="1"/>
  <c r="E242" i="32" s="1"/>
  <c r="E254" i="32" s="1"/>
  <c r="E266" i="32" s="1"/>
  <c r="E278" i="32" s="1"/>
  <c r="E290" i="32" s="1"/>
  <c r="E302" i="32" s="1"/>
  <c r="E314" i="32" s="1"/>
  <c r="E326" i="32" s="1"/>
  <c r="E338" i="32" s="1"/>
  <c r="E350" i="32" s="1"/>
  <c r="E362" i="32" s="1"/>
  <c r="E374" i="32" s="1"/>
  <c r="E386" i="32" s="1"/>
  <c r="E398" i="32" s="1"/>
  <c r="E410" i="32" s="1"/>
  <c r="E422" i="32" s="1"/>
  <c r="E434" i="32" s="1"/>
  <c r="E446" i="32" s="1"/>
  <c r="E458" i="32" s="1"/>
  <c r="E470" i="32" s="1"/>
  <c r="E482" i="32" s="1"/>
  <c r="E494" i="32" s="1"/>
  <c r="E506" i="32" s="1"/>
  <c r="E12" i="32"/>
  <c r="E23" i="32" s="1"/>
  <c r="E35" i="32" s="1"/>
  <c r="E47" i="32" s="1"/>
  <c r="E59" i="32" s="1"/>
  <c r="E71" i="32" s="1"/>
  <c r="E83" i="32" s="1"/>
  <c r="E95" i="32" s="1"/>
  <c r="E107" i="32" s="1"/>
  <c r="E119" i="32" s="1"/>
  <c r="E131" i="32" s="1"/>
  <c r="E143" i="32" s="1"/>
  <c r="E155" i="32" s="1"/>
  <c r="E167" i="32" s="1"/>
  <c r="E179" i="32" s="1"/>
  <c r="E191" i="32" s="1"/>
  <c r="E203" i="32" s="1"/>
  <c r="E215" i="32" s="1"/>
  <c r="E227" i="32" s="1"/>
  <c r="E239" i="32" s="1"/>
  <c r="E251" i="32" s="1"/>
  <c r="E263" i="32" s="1"/>
  <c r="E275" i="32" s="1"/>
  <c r="E287" i="32" s="1"/>
  <c r="E299" i="32" s="1"/>
  <c r="E311" i="32" s="1"/>
  <c r="E323" i="32" s="1"/>
  <c r="E335" i="32" s="1"/>
  <c r="E347" i="32" s="1"/>
  <c r="E359" i="32" s="1"/>
  <c r="E371" i="32" s="1"/>
  <c r="E383" i="32" s="1"/>
  <c r="E395" i="32" s="1"/>
  <c r="E407" i="32" s="1"/>
  <c r="E419" i="32" s="1"/>
  <c r="E431" i="32" s="1"/>
  <c r="E443" i="32" s="1"/>
  <c r="E455" i="32" s="1"/>
  <c r="E467" i="32" s="1"/>
  <c r="E479" i="32" s="1"/>
  <c r="E491" i="32" s="1"/>
  <c r="E503" i="32" s="1"/>
  <c r="E7" i="31"/>
  <c r="E18" i="31" s="1"/>
  <c r="E30" i="31" s="1"/>
  <c r="E42" i="31" s="1"/>
  <c r="E54" i="31" s="1"/>
  <c r="E66" i="31" s="1"/>
  <c r="E78" i="31" s="1"/>
  <c r="E90" i="31" s="1"/>
  <c r="E102" i="31" s="1"/>
  <c r="E114" i="31" s="1"/>
  <c r="E126" i="31" s="1"/>
  <c r="E138" i="31" s="1"/>
  <c r="E150" i="31" s="1"/>
  <c r="E162" i="31" s="1"/>
  <c r="E174" i="31" s="1"/>
  <c r="E186" i="31" s="1"/>
  <c r="E198" i="31" s="1"/>
  <c r="E210" i="31" s="1"/>
  <c r="E222" i="31" s="1"/>
  <c r="E234" i="31" s="1"/>
  <c r="E246" i="31" s="1"/>
  <c r="E258" i="31" s="1"/>
  <c r="E270" i="31" s="1"/>
  <c r="E282" i="31" s="1"/>
  <c r="E294" i="31" s="1"/>
  <c r="E306" i="31" s="1"/>
  <c r="E318" i="31" s="1"/>
  <c r="E330" i="31" s="1"/>
  <c r="E342" i="31" s="1"/>
  <c r="E354" i="31" s="1"/>
  <c r="E366" i="31" s="1"/>
  <c r="E378" i="31" s="1"/>
  <c r="E390" i="31" s="1"/>
  <c r="E402" i="31" s="1"/>
  <c r="E414" i="31" s="1"/>
  <c r="E426" i="31" s="1"/>
  <c r="E438" i="31" s="1"/>
  <c r="E450" i="31" s="1"/>
  <c r="E462" i="31" s="1"/>
  <c r="E474" i="31" s="1"/>
  <c r="E486" i="31" s="1"/>
  <c r="E498" i="31" s="1"/>
  <c r="E30" i="34"/>
  <c r="E41" i="34" s="1"/>
  <c r="E53" i="34" s="1"/>
  <c r="E65" i="34" s="1"/>
  <c r="E77" i="34" s="1"/>
  <c r="E89" i="34" s="1"/>
  <c r="E101" i="34" s="1"/>
  <c r="E113" i="34" s="1"/>
  <c r="E125" i="34" s="1"/>
  <c r="E137" i="34" s="1"/>
  <c r="E149" i="34" s="1"/>
  <c r="E161" i="34" s="1"/>
  <c r="E173" i="34" s="1"/>
  <c r="E185" i="34" s="1"/>
  <c r="E197" i="34" s="1"/>
  <c r="E209" i="34" s="1"/>
  <c r="E221" i="34" s="1"/>
  <c r="E233" i="34" s="1"/>
  <c r="E245" i="34" s="1"/>
  <c r="E257" i="34" s="1"/>
  <c r="E269" i="34" s="1"/>
  <c r="E281" i="34" s="1"/>
  <c r="E293" i="34" s="1"/>
  <c r="E305" i="34" s="1"/>
  <c r="E317" i="34" s="1"/>
  <c r="E329" i="34" s="1"/>
  <c r="E341" i="34" s="1"/>
  <c r="E353" i="34" s="1"/>
  <c r="E365" i="34" s="1"/>
  <c r="E377" i="34" s="1"/>
  <c r="E389" i="34" s="1"/>
  <c r="E401" i="34" s="1"/>
  <c r="E413" i="34" s="1"/>
  <c r="E425" i="34" s="1"/>
  <c r="E437" i="34" s="1"/>
  <c r="E449" i="34" s="1"/>
  <c r="E461" i="34" s="1"/>
  <c r="E473" i="34" s="1"/>
  <c r="E485" i="34" s="1"/>
  <c r="E497" i="34" s="1"/>
  <c r="E36" i="33"/>
  <c r="E47" i="33" s="1"/>
  <c r="E59" i="33" s="1"/>
  <c r="E71" i="33" s="1"/>
  <c r="E83" i="33" s="1"/>
  <c r="E95" i="33" s="1"/>
  <c r="E107" i="33" s="1"/>
  <c r="E119" i="33" s="1"/>
  <c r="E131" i="33" s="1"/>
  <c r="E143" i="33" s="1"/>
  <c r="E155" i="33" s="1"/>
  <c r="E167" i="33" s="1"/>
  <c r="E179" i="33" s="1"/>
  <c r="E191" i="33" s="1"/>
  <c r="E203" i="33" s="1"/>
  <c r="E215" i="33" s="1"/>
  <c r="E227" i="33" s="1"/>
  <c r="E239" i="33" s="1"/>
  <c r="E251" i="33" s="1"/>
  <c r="E263" i="33" s="1"/>
  <c r="E275" i="33" s="1"/>
  <c r="E287" i="33" s="1"/>
  <c r="E299" i="33" s="1"/>
  <c r="E311" i="33" s="1"/>
  <c r="E323" i="33" s="1"/>
  <c r="E335" i="33" s="1"/>
  <c r="E347" i="33" s="1"/>
  <c r="E359" i="33" s="1"/>
  <c r="E371" i="33" s="1"/>
  <c r="E383" i="33" s="1"/>
  <c r="E395" i="33" s="1"/>
  <c r="E407" i="33" s="1"/>
  <c r="E419" i="33" s="1"/>
  <c r="E431" i="33" s="1"/>
  <c r="E443" i="33" s="1"/>
  <c r="E455" i="33" s="1"/>
  <c r="E467" i="33" s="1"/>
  <c r="E479" i="33" s="1"/>
  <c r="E491" i="33" s="1"/>
  <c r="E503" i="33" s="1"/>
  <c r="E30" i="33"/>
  <c r="E41" i="33" s="1"/>
  <c r="E53" i="33" s="1"/>
  <c r="E65" i="33" s="1"/>
  <c r="E77" i="33" s="1"/>
  <c r="E89" i="33" s="1"/>
  <c r="E101" i="33" s="1"/>
  <c r="E113" i="33" s="1"/>
  <c r="E125" i="33" s="1"/>
  <c r="E137" i="33" s="1"/>
  <c r="E149" i="33" s="1"/>
  <c r="E161" i="33" s="1"/>
  <c r="E173" i="33" s="1"/>
  <c r="E185" i="33" s="1"/>
  <c r="E197" i="33" s="1"/>
  <c r="E209" i="33" s="1"/>
  <c r="E221" i="33" s="1"/>
  <c r="E233" i="33" s="1"/>
  <c r="E245" i="33" s="1"/>
  <c r="E257" i="33" s="1"/>
  <c r="E269" i="33" s="1"/>
  <c r="E281" i="33" s="1"/>
  <c r="E293" i="33" s="1"/>
  <c r="E305" i="33" s="1"/>
  <c r="E317" i="33" s="1"/>
  <c r="E329" i="33" s="1"/>
  <c r="E341" i="33" s="1"/>
  <c r="E353" i="33" s="1"/>
  <c r="E365" i="33" s="1"/>
  <c r="E377" i="33" s="1"/>
  <c r="E389" i="33" s="1"/>
  <c r="E401" i="33" s="1"/>
  <c r="E413" i="33" s="1"/>
  <c r="E425" i="33" s="1"/>
  <c r="E437" i="33" s="1"/>
  <c r="E449" i="33" s="1"/>
  <c r="E461" i="33" s="1"/>
  <c r="E473" i="33" s="1"/>
  <c r="E485" i="33" s="1"/>
  <c r="E497" i="33" s="1"/>
  <c r="E29" i="34"/>
  <c r="E40" i="34" s="1"/>
  <c r="E52" i="34" s="1"/>
  <c r="E64" i="34" s="1"/>
  <c r="E76" i="34" s="1"/>
  <c r="E88" i="34" s="1"/>
  <c r="E100" i="34" s="1"/>
  <c r="E112" i="34" s="1"/>
  <c r="E124" i="34" s="1"/>
  <c r="E136" i="34" s="1"/>
  <c r="E148" i="34" s="1"/>
  <c r="E160" i="34" s="1"/>
  <c r="E172" i="34" s="1"/>
  <c r="E184" i="34" s="1"/>
  <c r="E196" i="34" s="1"/>
  <c r="E208" i="34" s="1"/>
  <c r="E220" i="34" s="1"/>
  <c r="E232" i="34" s="1"/>
  <c r="E244" i="34" s="1"/>
  <c r="E256" i="34" s="1"/>
  <c r="E268" i="34" s="1"/>
  <c r="E280" i="34" s="1"/>
  <c r="E292" i="34" s="1"/>
  <c r="E304" i="34" s="1"/>
  <c r="E316" i="34" s="1"/>
  <c r="E328" i="34" s="1"/>
  <c r="E340" i="34" s="1"/>
  <c r="E352" i="34" s="1"/>
  <c r="E364" i="34" s="1"/>
  <c r="E376" i="34" s="1"/>
  <c r="E388" i="34" s="1"/>
  <c r="E400" i="34" s="1"/>
  <c r="E412" i="34" s="1"/>
  <c r="E424" i="34" s="1"/>
  <c r="E436" i="34" s="1"/>
  <c r="E448" i="34" s="1"/>
  <c r="E460" i="34" s="1"/>
  <c r="E472" i="34" s="1"/>
  <c r="E484" i="34" s="1"/>
  <c r="E496" i="34" s="1"/>
  <c r="E508" i="34" s="1"/>
  <c r="E35" i="33"/>
  <c r="E46" i="33" s="1"/>
  <c r="E58" i="33" s="1"/>
  <c r="E70" i="33" s="1"/>
  <c r="E82" i="33" s="1"/>
  <c r="E94" i="33" s="1"/>
  <c r="E106" i="33" s="1"/>
  <c r="E118" i="33" s="1"/>
  <c r="E130" i="33" s="1"/>
  <c r="E142" i="33" s="1"/>
  <c r="E154" i="33" s="1"/>
  <c r="E166" i="33" s="1"/>
  <c r="E178" i="33" s="1"/>
  <c r="E190" i="33" s="1"/>
  <c r="E202" i="33" s="1"/>
  <c r="E214" i="33" s="1"/>
  <c r="E226" i="33" s="1"/>
  <c r="E238" i="33" s="1"/>
  <c r="E250" i="33" s="1"/>
  <c r="E262" i="33" s="1"/>
  <c r="E274" i="33" s="1"/>
  <c r="E286" i="33" s="1"/>
  <c r="E298" i="33" s="1"/>
  <c r="E310" i="33" s="1"/>
  <c r="E322" i="33" s="1"/>
  <c r="E334" i="33" s="1"/>
  <c r="E346" i="33" s="1"/>
  <c r="E358" i="33" s="1"/>
  <c r="E370" i="33" s="1"/>
  <c r="E382" i="33" s="1"/>
  <c r="E394" i="33" s="1"/>
  <c r="E406" i="33" s="1"/>
  <c r="E418" i="33" s="1"/>
  <c r="E430" i="33" s="1"/>
  <c r="E442" i="33" s="1"/>
  <c r="E454" i="33" s="1"/>
  <c r="E466" i="33" s="1"/>
  <c r="E478" i="33" s="1"/>
  <c r="E490" i="33" s="1"/>
  <c r="E502" i="33" s="1"/>
  <c r="E34" i="33"/>
  <c r="E45" i="33" s="1"/>
  <c r="E57" i="33" s="1"/>
  <c r="E69" i="33" s="1"/>
  <c r="E81" i="33" s="1"/>
  <c r="E93" i="33" s="1"/>
  <c r="E105" i="33" s="1"/>
  <c r="E117" i="33" s="1"/>
  <c r="E129" i="33" s="1"/>
  <c r="E141" i="33" s="1"/>
  <c r="E153" i="33" s="1"/>
  <c r="E165" i="33" s="1"/>
  <c r="E177" i="33" s="1"/>
  <c r="E189" i="33" s="1"/>
  <c r="E201" i="33" s="1"/>
  <c r="E213" i="33" s="1"/>
  <c r="E225" i="33" s="1"/>
  <c r="E237" i="33" s="1"/>
  <c r="E249" i="33" s="1"/>
  <c r="E261" i="33" s="1"/>
  <c r="E273" i="33" s="1"/>
  <c r="E285" i="33" s="1"/>
  <c r="E297" i="33" s="1"/>
  <c r="E309" i="33" s="1"/>
  <c r="E321" i="33" s="1"/>
  <c r="E333" i="33" s="1"/>
  <c r="E345" i="33" s="1"/>
  <c r="E357" i="33" s="1"/>
  <c r="E369" i="33" s="1"/>
  <c r="E381" i="33" s="1"/>
  <c r="E393" i="33" s="1"/>
  <c r="E405" i="33" s="1"/>
  <c r="E417" i="33" s="1"/>
  <c r="E429" i="33" s="1"/>
  <c r="E441" i="33" s="1"/>
  <c r="E453" i="33" s="1"/>
  <c r="E465" i="33" s="1"/>
  <c r="E477" i="33" s="1"/>
  <c r="E489" i="33" s="1"/>
  <c r="E501" i="33" s="1"/>
  <c r="E39" i="34"/>
  <c r="E50" i="34" s="1"/>
  <c r="E62" i="34" s="1"/>
  <c r="E74" i="34" s="1"/>
  <c r="E86" i="34" s="1"/>
  <c r="E98" i="34" s="1"/>
  <c r="E110" i="34" s="1"/>
  <c r="E122" i="34" s="1"/>
  <c r="E134" i="34" s="1"/>
  <c r="E146" i="34" s="1"/>
  <c r="E158" i="34" s="1"/>
  <c r="E170" i="34" s="1"/>
  <c r="E182" i="34" s="1"/>
  <c r="E194" i="34" s="1"/>
  <c r="E206" i="34" s="1"/>
  <c r="E218" i="34" s="1"/>
  <c r="E230" i="34" s="1"/>
  <c r="E242" i="34" s="1"/>
  <c r="E254" i="34" s="1"/>
  <c r="E266" i="34" s="1"/>
  <c r="E278" i="34" s="1"/>
  <c r="E290" i="34" s="1"/>
  <c r="E302" i="34" s="1"/>
  <c r="E314" i="34" s="1"/>
  <c r="E326" i="34" s="1"/>
  <c r="E338" i="34" s="1"/>
  <c r="E350" i="34" s="1"/>
  <c r="E362" i="34" s="1"/>
  <c r="E374" i="34" s="1"/>
  <c r="E386" i="34" s="1"/>
  <c r="E398" i="34" s="1"/>
  <c r="E410" i="34" s="1"/>
  <c r="E422" i="34" s="1"/>
  <c r="E434" i="34" s="1"/>
  <c r="E446" i="34" s="1"/>
  <c r="E458" i="34" s="1"/>
  <c r="E470" i="34" s="1"/>
  <c r="E482" i="34" s="1"/>
  <c r="E494" i="34" s="1"/>
  <c r="E506" i="34" s="1"/>
  <c r="E33" i="33"/>
  <c r="E44" i="33" s="1"/>
  <c r="E56" i="33" s="1"/>
  <c r="E68" i="33" s="1"/>
  <c r="E80" i="33" s="1"/>
  <c r="E92" i="33" s="1"/>
  <c r="E104" i="33" s="1"/>
  <c r="E116" i="33" s="1"/>
  <c r="E128" i="33" s="1"/>
  <c r="E140" i="33" s="1"/>
  <c r="E152" i="33" s="1"/>
  <c r="E164" i="33" s="1"/>
  <c r="E176" i="33" s="1"/>
  <c r="E188" i="33" s="1"/>
  <c r="E200" i="33" s="1"/>
  <c r="E212" i="33" s="1"/>
  <c r="E224" i="33" s="1"/>
  <c r="E236" i="33" s="1"/>
  <c r="E248" i="33" s="1"/>
  <c r="E260" i="33" s="1"/>
  <c r="E272" i="33" s="1"/>
  <c r="E284" i="33" s="1"/>
  <c r="E296" i="33" s="1"/>
  <c r="E308" i="33" s="1"/>
  <c r="E320" i="33" s="1"/>
  <c r="E332" i="33" s="1"/>
  <c r="E344" i="33" s="1"/>
  <c r="E356" i="33" s="1"/>
  <c r="E368" i="33" s="1"/>
  <c r="E380" i="33" s="1"/>
  <c r="E392" i="33" s="1"/>
  <c r="E404" i="33" s="1"/>
  <c r="E416" i="33" s="1"/>
  <c r="E428" i="33" s="1"/>
  <c r="E440" i="33" s="1"/>
  <c r="E452" i="33" s="1"/>
  <c r="E464" i="33" s="1"/>
  <c r="E476" i="33" s="1"/>
  <c r="E488" i="33" s="1"/>
  <c r="E500" i="33" s="1"/>
  <c r="E38" i="34"/>
  <c r="E49" i="34" s="1"/>
  <c r="E61" i="34" s="1"/>
  <c r="E73" i="34" s="1"/>
  <c r="E85" i="34" s="1"/>
  <c r="E97" i="34" s="1"/>
  <c r="E109" i="34" s="1"/>
  <c r="E121" i="34" s="1"/>
  <c r="E133" i="34" s="1"/>
  <c r="E145" i="34" s="1"/>
  <c r="E157" i="34" s="1"/>
  <c r="E169" i="34" s="1"/>
  <c r="E181" i="34" s="1"/>
  <c r="E193" i="34" s="1"/>
  <c r="E205" i="34" s="1"/>
  <c r="E217" i="34" s="1"/>
  <c r="E229" i="34" s="1"/>
  <c r="E241" i="34" s="1"/>
  <c r="E253" i="34" s="1"/>
  <c r="E265" i="34" s="1"/>
  <c r="E277" i="34" s="1"/>
  <c r="E289" i="34" s="1"/>
  <c r="E301" i="34" s="1"/>
  <c r="E313" i="34" s="1"/>
  <c r="E325" i="34" s="1"/>
  <c r="E337" i="34" s="1"/>
  <c r="E349" i="34" s="1"/>
  <c r="E361" i="34" s="1"/>
  <c r="E373" i="34" s="1"/>
  <c r="E385" i="34" s="1"/>
  <c r="E397" i="34" s="1"/>
  <c r="E409" i="34" s="1"/>
  <c r="E421" i="34" s="1"/>
  <c r="E433" i="34" s="1"/>
  <c r="E445" i="34" s="1"/>
  <c r="E457" i="34" s="1"/>
  <c r="E469" i="34" s="1"/>
  <c r="E481" i="34" s="1"/>
  <c r="E493" i="34" s="1"/>
  <c r="E505" i="34" s="1"/>
  <c r="E32" i="33"/>
  <c r="E43" i="33" s="1"/>
  <c r="E55" i="33" s="1"/>
  <c r="E67" i="33" s="1"/>
  <c r="E79" i="33" s="1"/>
  <c r="E91" i="33" s="1"/>
  <c r="E103" i="33" s="1"/>
  <c r="E115" i="33" s="1"/>
  <c r="E127" i="33" s="1"/>
  <c r="E139" i="33" s="1"/>
  <c r="E151" i="33" s="1"/>
  <c r="E163" i="33" s="1"/>
  <c r="E175" i="33" s="1"/>
  <c r="E187" i="33" s="1"/>
  <c r="E199" i="33" s="1"/>
  <c r="E211" i="33" s="1"/>
  <c r="E223" i="33" s="1"/>
  <c r="E235" i="33" s="1"/>
  <c r="E247" i="33" s="1"/>
  <c r="E259" i="33" s="1"/>
  <c r="E271" i="33" s="1"/>
  <c r="E283" i="33" s="1"/>
  <c r="E295" i="33" s="1"/>
  <c r="E307" i="33" s="1"/>
  <c r="E319" i="33" s="1"/>
  <c r="E331" i="33" s="1"/>
  <c r="E343" i="33" s="1"/>
  <c r="E355" i="33" s="1"/>
  <c r="E367" i="33" s="1"/>
  <c r="E379" i="33" s="1"/>
  <c r="E391" i="33" s="1"/>
  <c r="E403" i="33" s="1"/>
  <c r="E415" i="33" s="1"/>
  <c r="E427" i="33" s="1"/>
  <c r="E439" i="33" s="1"/>
  <c r="E451" i="33" s="1"/>
  <c r="E463" i="33" s="1"/>
  <c r="E475" i="33" s="1"/>
  <c r="E487" i="33" s="1"/>
  <c r="E499" i="33" s="1"/>
  <c r="E37" i="34"/>
  <c r="E48" i="34" s="1"/>
  <c r="E60" i="34" s="1"/>
  <c r="E72" i="34" s="1"/>
  <c r="E84" i="34" s="1"/>
  <c r="E96" i="34" s="1"/>
  <c r="E108" i="34" s="1"/>
  <c r="E120" i="34" s="1"/>
  <c r="E132" i="34" s="1"/>
  <c r="E144" i="34" s="1"/>
  <c r="E156" i="34" s="1"/>
  <c r="E168" i="34" s="1"/>
  <c r="E180" i="34" s="1"/>
  <c r="E192" i="34" s="1"/>
  <c r="E204" i="34" s="1"/>
  <c r="E216" i="34" s="1"/>
  <c r="E228" i="34" s="1"/>
  <c r="E240" i="34" s="1"/>
  <c r="E252" i="34" s="1"/>
  <c r="E264" i="34" s="1"/>
  <c r="E276" i="34" s="1"/>
  <c r="E288" i="34" s="1"/>
  <c r="E300" i="34" s="1"/>
  <c r="E312" i="34" s="1"/>
  <c r="E324" i="34" s="1"/>
  <c r="E336" i="34" s="1"/>
  <c r="E348" i="34" s="1"/>
  <c r="E360" i="34" s="1"/>
  <c r="E372" i="34" s="1"/>
  <c r="E384" i="34" s="1"/>
  <c r="E396" i="34" s="1"/>
  <c r="E408" i="34" s="1"/>
  <c r="E420" i="34" s="1"/>
  <c r="E432" i="34" s="1"/>
  <c r="E444" i="34" s="1"/>
  <c r="E456" i="34" s="1"/>
  <c r="E468" i="34" s="1"/>
  <c r="E480" i="34" s="1"/>
  <c r="E492" i="34" s="1"/>
  <c r="E504" i="34" s="1"/>
  <c r="E31" i="33"/>
  <c r="E42" i="33" s="1"/>
  <c r="E54" i="33" s="1"/>
  <c r="E66" i="33" s="1"/>
  <c r="E78" i="33" s="1"/>
  <c r="E90" i="33" s="1"/>
  <c r="E102" i="33" s="1"/>
  <c r="E114" i="33" s="1"/>
  <c r="E126" i="33" s="1"/>
  <c r="E138" i="33" s="1"/>
  <c r="E150" i="33" s="1"/>
  <c r="E162" i="33" s="1"/>
  <c r="E174" i="33" s="1"/>
  <c r="E186" i="33" s="1"/>
  <c r="E198" i="33" s="1"/>
  <c r="E210" i="33" s="1"/>
  <c r="E222" i="33" s="1"/>
  <c r="E234" i="33" s="1"/>
  <c r="E246" i="33" s="1"/>
  <c r="E258" i="33" s="1"/>
  <c r="E270" i="33" s="1"/>
  <c r="E282" i="33" s="1"/>
  <c r="E294" i="33" s="1"/>
  <c r="E306" i="33" s="1"/>
  <c r="E318" i="33" s="1"/>
  <c r="E330" i="33" s="1"/>
  <c r="E342" i="33" s="1"/>
  <c r="E354" i="33" s="1"/>
  <c r="E366" i="33" s="1"/>
  <c r="E378" i="33" s="1"/>
  <c r="E390" i="33" s="1"/>
  <c r="E402" i="33" s="1"/>
  <c r="E414" i="33" s="1"/>
  <c r="E426" i="33" s="1"/>
  <c r="E438" i="33" s="1"/>
  <c r="E450" i="33" s="1"/>
  <c r="E462" i="33" s="1"/>
  <c r="E474" i="33" s="1"/>
  <c r="E486" i="33" s="1"/>
  <c r="E498" i="33" s="1"/>
  <c r="E36" i="34"/>
  <c r="E47" i="34" s="1"/>
  <c r="E59" i="34" s="1"/>
  <c r="E71" i="34" s="1"/>
  <c r="E83" i="34" s="1"/>
  <c r="E95" i="34" s="1"/>
  <c r="E107" i="34" s="1"/>
  <c r="E119" i="34" s="1"/>
  <c r="E131" i="34" s="1"/>
  <c r="E143" i="34" s="1"/>
  <c r="E155" i="34" s="1"/>
  <c r="E167" i="34" s="1"/>
  <c r="E179" i="34" s="1"/>
  <c r="E191" i="34" s="1"/>
  <c r="E203" i="34" s="1"/>
  <c r="E215" i="34" s="1"/>
  <c r="E227" i="34" s="1"/>
  <c r="E239" i="34" s="1"/>
  <c r="E251" i="34" s="1"/>
  <c r="E263" i="34" s="1"/>
  <c r="E275" i="34" s="1"/>
  <c r="E287" i="34" s="1"/>
  <c r="E299" i="34" s="1"/>
  <c r="E311" i="34" s="1"/>
  <c r="E323" i="34" s="1"/>
  <c r="E335" i="34" s="1"/>
  <c r="E347" i="34" s="1"/>
  <c r="E359" i="34" s="1"/>
  <c r="E371" i="34" s="1"/>
  <c r="E383" i="34" s="1"/>
  <c r="E395" i="34" s="1"/>
  <c r="E407" i="34" s="1"/>
  <c r="E419" i="34" s="1"/>
  <c r="E431" i="34" s="1"/>
  <c r="E443" i="34" s="1"/>
  <c r="E455" i="34" s="1"/>
  <c r="E467" i="34" s="1"/>
  <c r="E479" i="34" s="1"/>
  <c r="E491" i="34" s="1"/>
  <c r="E503" i="34" s="1"/>
  <c r="E35" i="34"/>
  <c r="E46" i="34" s="1"/>
  <c r="E58" i="34" s="1"/>
  <c r="E70" i="34" s="1"/>
  <c r="E82" i="34" s="1"/>
  <c r="E94" i="34" s="1"/>
  <c r="E106" i="34" s="1"/>
  <c r="E118" i="34" s="1"/>
  <c r="E130" i="34" s="1"/>
  <c r="E142" i="34" s="1"/>
  <c r="E154" i="34" s="1"/>
  <c r="E166" i="34" s="1"/>
  <c r="E178" i="34" s="1"/>
  <c r="E190" i="34" s="1"/>
  <c r="E202" i="34" s="1"/>
  <c r="E214" i="34" s="1"/>
  <c r="E226" i="34" s="1"/>
  <c r="E238" i="34" s="1"/>
  <c r="E250" i="34" s="1"/>
  <c r="E262" i="34" s="1"/>
  <c r="E274" i="34" s="1"/>
  <c r="E286" i="34" s="1"/>
  <c r="E298" i="34" s="1"/>
  <c r="E310" i="34" s="1"/>
  <c r="E322" i="34" s="1"/>
  <c r="E334" i="34" s="1"/>
  <c r="E346" i="34" s="1"/>
  <c r="E358" i="34" s="1"/>
  <c r="E370" i="34" s="1"/>
  <c r="E382" i="34" s="1"/>
  <c r="E394" i="34" s="1"/>
  <c r="E406" i="34" s="1"/>
  <c r="E418" i="34" s="1"/>
  <c r="E430" i="34" s="1"/>
  <c r="E442" i="34" s="1"/>
  <c r="E454" i="34" s="1"/>
  <c r="E466" i="34" s="1"/>
  <c r="E478" i="34" s="1"/>
  <c r="E490" i="34" s="1"/>
  <c r="E502" i="34" s="1"/>
  <c r="E29" i="33"/>
  <c r="E40" i="33" s="1"/>
  <c r="E52" i="33" s="1"/>
  <c r="E64" i="33" s="1"/>
  <c r="E76" i="33" s="1"/>
  <c r="E88" i="33" s="1"/>
  <c r="E100" i="33" s="1"/>
  <c r="E112" i="33" s="1"/>
  <c r="E124" i="33" s="1"/>
  <c r="E136" i="33" s="1"/>
  <c r="E148" i="33" s="1"/>
  <c r="E160" i="33" s="1"/>
  <c r="E172" i="33" s="1"/>
  <c r="E184" i="33" s="1"/>
  <c r="E196" i="33" s="1"/>
  <c r="E208" i="33" s="1"/>
  <c r="E220" i="33" s="1"/>
  <c r="E232" i="33" s="1"/>
  <c r="E244" i="33" s="1"/>
  <c r="E256" i="33" s="1"/>
  <c r="E268" i="33" s="1"/>
  <c r="E280" i="33" s="1"/>
  <c r="E292" i="33" s="1"/>
  <c r="E304" i="33" s="1"/>
  <c r="E316" i="33" s="1"/>
  <c r="E328" i="33" s="1"/>
  <c r="E340" i="33" s="1"/>
  <c r="E352" i="33" s="1"/>
  <c r="E364" i="33" s="1"/>
  <c r="E376" i="33" s="1"/>
  <c r="E388" i="33" s="1"/>
  <c r="E400" i="33" s="1"/>
  <c r="E412" i="33" s="1"/>
  <c r="E424" i="33" s="1"/>
  <c r="E436" i="33" s="1"/>
  <c r="E448" i="33" s="1"/>
  <c r="E460" i="33" s="1"/>
  <c r="E472" i="33" s="1"/>
  <c r="E484" i="33" s="1"/>
  <c r="E496" i="33" s="1"/>
  <c r="E508" i="33" s="1"/>
  <c r="E33" i="34"/>
  <c r="E44" i="34" s="1"/>
  <c r="E56" i="34" s="1"/>
  <c r="E68" i="34" s="1"/>
  <c r="E80" i="34" s="1"/>
  <c r="E92" i="34" s="1"/>
  <c r="E104" i="34" s="1"/>
  <c r="E116" i="34" s="1"/>
  <c r="E128" i="34" s="1"/>
  <c r="E140" i="34" s="1"/>
  <c r="E152" i="34" s="1"/>
  <c r="E164" i="34" s="1"/>
  <c r="E176" i="34" s="1"/>
  <c r="E188" i="34" s="1"/>
  <c r="E200" i="34" s="1"/>
  <c r="E212" i="34" s="1"/>
  <c r="E224" i="34" s="1"/>
  <c r="E236" i="34" s="1"/>
  <c r="E248" i="34" s="1"/>
  <c r="E260" i="34" s="1"/>
  <c r="E272" i="34" s="1"/>
  <c r="E284" i="34" s="1"/>
  <c r="E296" i="34" s="1"/>
  <c r="E308" i="34" s="1"/>
  <c r="E320" i="34" s="1"/>
  <c r="E332" i="34" s="1"/>
  <c r="E344" i="34" s="1"/>
  <c r="E356" i="34" s="1"/>
  <c r="E368" i="34" s="1"/>
  <c r="E380" i="34" s="1"/>
  <c r="E392" i="34" s="1"/>
  <c r="E404" i="34" s="1"/>
  <c r="E416" i="34" s="1"/>
  <c r="E428" i="34" s="1"/>
  <c r="E440" i="34" s="1"/>
  <c r="E452" i="34" s="1"/>
  <c r="E464" i="34" s="1"/>
  <c r="E476" i="34" s="1"/>
  <c r="E488" i="34" s="1"/>
  <c r="E500" i="34" s="1"/>
  <c r="E39" i="33"/>
  <c r="E50" i="33" s="1"/>
  <c r="E62" i="33" s="1"/>
  <c r="E74" i="33" s="1"/>
  <c r="E86" i="33" s="1"/>
  <c r="E98" i="33" s="1"/>
  <c r="E110" i="33" s="1"/>
  <c r="E122" i="33" s="1"/>
  <c r="E134" i="33" s="1"/>
  <c r="E146" i="33" s="1"/>
  <c r="E158" i="33" s="1"/>
  <c r="E170" i="33" s="1"/>
  <c r="E182" i="33" s="1"/>
  <c r="E194" i="33" s="1"/>
  <c r="E206" i="33" s="1"/>
  <c r="E218" i="33" s="1"/>
  <c r="E230" i="33" s="1"/>
  <c r="E242" i="33" s="1"/>
  <c r="E254" i="33" s="1"/>
  <c r="E266" i="33" s="1"/>
  <c r="E278" i="33" s="1"/>
  <c r="E290" i="33" s="1"/>
  <c r="E302" i="33" s="1"/>
  <c r="E314" i="33" s="1"/>
  <c r="E326" i="33" s="1"/>
  <c r="E338" i="33" s="1"/>
  <c r="E350" i="33" s="1"/>
  <c r="E362" i="33" s="1"/>
  <c r="E374" i="33" s="1"/>
  <c r="E386" i="33" s="1"/>
  <c r="E398" i="33" s="1"/>
  <c r="E410" i="33" s="1"/>
  <c r="E422" i="33" s="1"/>
  <c r="E434" i="33" s="1"/>
  <c r="E446" i="33" s="1"/>
  <c r="E458" i="33" s="1"/>
  <c r="E470" i="33" s="1"/>
  <c r="E482" i="33" s="1"/>
  <c r="E494" i="33" s="1"/>
  <c r="E506" i="33" s="1"/>
  <c r="E34" i="34"/>
  <c r="E45" i="34" s="1"/>
  <c r="E57" i="34" s="1"/>
  <c r="E69" i="34" s="1"/>
  <c r="E81" i="34" s="1"/>
  <c r="E93" i="34" s="1"/>
  <c r="E105" i="34" s="1"/>
  <c r="E117" i="34" s="1"/>
  <c r="E129" i="34" s="1"/>
  <c r="E141" i="34" s="1"/>
  <c r="E153" i="34" s="1"/>
  <c r="E165" i="34" s="1"/>
  <c r="E177" i="34" s="1"/>
  <c r="E189" i="34" s="1"/>
  <c r="E201" i="34" s="1"/>
  <c r="E213" i="34" s="1"/>
  <c r="E225" i="34" s="1"/>
  <c r="E237" i="34" s="1"/>
  <c r="E249" i="34" s="1"/>
  <c r="E261" i="34" s="1"/>
  <c r="E273" i="34" s="1"/>
  <c r="E285" i="34" s="1"/>
  <c r="E297" i="34" s="1"/>
  <c r="E309" i="34" s="1"/>
  <c r="E321" i="34" s="1"/>
  <c r="E333" i="34" s="1"/>
  <c r="E345" i="34" s="1"/>
  <c r="E357" i="34" s="1"/>
  <c r="E369" i="34" s="1"/>
  <c r="E381" i="34" s="1"/>
  <c r="E393" i="34" s="1"/>
  <c r="E405" i="34" s="1"/>
  <c r="E417" i="34" s="1"/>
  <c r="E429" i="34" s="1"/>
  <c r="E441" i="34" s="1"/>
  <c r="E453" i="34" s="1"/>
  <c r="E465" i="34" s="1"/>
  <c r="E477" i="34" s="1"/>
  <c r="E489" i="34" s="1"/>
  <c r="E501" i="34" s="1"/>
  <c r="E32" i="34"/>
  <c r="E43" i="34" s="1"/>
  <c r="E55" i="34" s="1"/>
  <c r="E67" i="34" s="1"/>
  <c r="E79" i="34" s="1"/>
  <c r="E91" i="34" s="1"/>
  <c r="E103" i="34" s="1"/>
  <c r="E115" i="34" s="1"/>
  <c r="E127" i="34" s="1"/>
  <c r="E139" i="34" s="1"/>
  <c r="E151" i="34" s="1"/>
  <c r="E163" i="34" s="1"/>
  <c r="E175" i="34" s="1"/>
  <c r="E187" i="34" s="1"/>
  <c r="E199" i="34" s="1"/>
  <c r="E211" i="34" s="1"/>
  <c r="E223" i="34" s="1"/>
  <c r="E235" i="34" s="1"/>
  <c r="E247" i="34" s="1"/>
  <c r="E259" i="34" s="1"/>
  <c r="E271" i="34" s="1"/>
  <c r="E283" i="34" s="1"/>
  <c r="E295" i="34" s="1"/>
  <c r="E307" i="34" s="1"/>
  <c r="E319" i="34" s="1"/>
  <c r="E331" i="34" s="1"/>
  <c r="E343" i="34" s="1"/>
  <c r="E355" i="34" s="1"/>
  <c r="E367" i="34" s="1"/>
  <c r="E379" i="34" s="1"/>
  <c r="E391" i="34" s="1"/>
  <c r="E403" i="34" s="1"/>
  <c r="E415" i="34" s="1"/>
  <c r="E427" i="34" s="1"/>
  <c r="E439" i="34" s="1"/>
  <c r="E451" i="34" s="1"/>
  <c r="E463" i="34" s="1"/>
  <c r="E475" i="34" s="1"/>
  <c r="E487" i="34" s="1"/>
  <c r="E499" i="34" s="1"/>
  <c r="E38" i="33"/>
  <c r="E49" i="33" s="1"/>
  <c r="E61" i="33" s="1"/>
  <c r="E73" i="33" s="1"/>
  <c r="E85" i="33" s="1"/>
  <c r="E97" i="33" s="1"/>
  <c r="E109" i="33" s="1"/>
  <c r="E121" i="33" s="1"/>
  <c r="E133" i="33" s="1"/>
  <c r="E145" i="33" s="1"/>
  <c r="E157" i="33" s="1"/>
  <c r="E169" i="33" s="1"/>
  <c r="E181" i="33" s="1"/>
  <c r="E193" i="33" s="1"/>
  <c r="E205" i="33" s="1"/>
  <c r="E217" i="33" s="1"/>
  <c r="E229" i="33" s="1"/>
  <c r="E241" i="33" s="1"/>
  <c r="E253" i="33" s="1"/>
  <c r="E265" i="33" s="1"/>
  <c r="E277" i="33" s="1"/>
  <c r="E289" i="33" s="1"/>
  <c r="E301" i="33" s="1"/>
  <c r="E313" i="33" s="1"/>
  <c r="E325" i="33" s="1"/>
  <c r="E337" i="33" s="1"/>
  <c r="E349" i="33" s="1"/>
  <c r="E361" i="33" s="1"/>
  <c r="E373" i="33" s="1"/>
  <c r="E385" i="33" s="1"/>
  <c r="E397" i="33" s="1"/>
  <c r="E409" i="33" s="1"/>
  <c r="E421" i="33" s="1"/>
  <c r="E433" i="33" s="1"/>
  <c r="E445" i="33" s="1"/>
  <c r="E457" i="33" s="1"/>
  <c r="E469" i="33" s="1"/>
  <c r="E481" i="33" s="1"/>
  <c r="E493" i="33" s="1"/>
  <c r="E505" i="33" s="1"/>
  <c r="E31" i="34"/>
  <c r="E42" i="34" s="1"/>
  <c r="E54" i="34" s="1"/>
  <c r="E66" i="34" s="1"/>
  <c r="E78" i="34" s="1"/>
  <c r="E90" i="34" s="1"/>
  <c r="E102" i="34" s="1"/>
  <c r="E114" i="34" s="1"/>
  <c r="E126" i="34" s="1"/>
  <c r="E138" i="34" s="1"/>
  <c r="E150" i="34" s="1"/>
  <c r="E162" i="34" s="1"/>
  <c r="E174" i="34" s="1"/>
  <c r="E186" i="34" s="1"/>
  <c r="E198" i="34" s="1"/>
  <c r="E210" i="34" s="1"/>
  <c r="E222" i="34" s="1"/>
  <c r="E234" i="34" s="1"/>
  <c r="E246" i="34" s="1"/>
  <c r="E258" i="34" s="1"/>
  <c r="E270" i="34" s="1"/>
  <c r="E282" i="34" s="1"/>
  <c r="E294" i="34" s="1"/>
  <c r="E306" i="34" s="1"/>
  <c r="E318" i="34" s="1"/>
  <c r="E330" i="34" s="1"/>
  <c r="E342" i="34" s="1"/>
  <c r="E354" i="34" s="1"/>
  <c r="E366" i="34" s="1"/>
  <c r="E378" i="34" s="1"/>
  <c r="E390" i="34" s="1"/>
  <c r="E402" i="34" s="1"/>
  <c r="E414" i="34" s="1"/>
  <c r="E426" i="34" s="1"/>
  <c r="E438" i="34" s="1"/>
  <c r="E450" i="34" s="1"/>
  <c r="E462" i="34" s="1"/>
  <c r="E474" i="34" s="1"/>
  <c r="E486" i="34" s="1"/>
  <c r="E498" i="34" s="1"/>
  <c r="E37" i="33"/>
  <c r="E48" i="33" s="1"/>
  <c r="E60" i="33" s="1"/>
  <c r="E72" i="33" s="1"/>
  <c r="E84" i="33" s="1"/>
  <c r="E96" i="33" s="1"/>
  <c r="E108" i="33" s="1"/>
  <c r="E120" i="33" s="1"/>
  <c r="E132" i="33" s="1"/>
  <c r="E144" i="33" s="1"/>
  <c r="E156" i="33" s="1"/>
  <c r="E168" i="33" s="1"/>
  <c r="E180" i="33" s="1"/>
  <c r="E192" i="33" s="1"/>
  <c r="E204" i="33" s="1"/>
  <c r="E216" i="33" s="1"/>
  <c r="E228" i="33" s="1"/>
  <c r="E240" i="33" s="1"/>
  <c r="E252" i="33" s="1"/>
  <c r="E264" i="33" s="1"/>
  <c r="E276" i="33" s="1"/>
  <c r="E288" i="33" s="1"/>
  <c r="E300" i="33" s="1"/>
  <c r="E312" i="33" s="1"/>
  <c r="E324" i="33" s="1"/>
  <c r="E336" i="33" s="1"/>
  <c r="E348" i="33" s="1"/>
  <c r="E360" i="33" s="1"/>
  <c r="E372" i="33" s="1"/>
  <c r="E384" i="33" s="1"/>
  <c r="E396" i="33" s="1"/>
  <c r="E408" i="33" s="1"/>
  <c r="E420" i="33" s="1"/>
  <c r="E432" i="33" s="1"/>
  <c r="E444" i="33" s="1"/>
  <c r="E456" i="33" s="1"/>
  <c r="E468" i="33" s="1"/>
  <c r="E480" i="33" s="1"/>
  <c r="E492" i="33" s="1"/>
  <c r="E504" i="33" s="1"/>
  <c r="E31" i="30"/>
  <c r="E42" i="30" s="1"/>
  <c r="E54" i="30" s="1"/>
  <c r="E66" i="30" s="1"/>
  <c r="E78" i="30" s="1"/>
  <c r="E90" i="30" s="1"/>
  <c r="E102" i="30" s="1"/>
  <c r="E114" i="30" s="1"/>
  <c r="E126" i="30" s="1"/>
  <c r="E138" i="30" s="1"/>
  <c r="E150" i="30" s="1"/>
  <c r="E162" i="30" s="1"/>
  <c r="E174" i="30" s="1"/>
  <c r="E186" i="30" s="1"/>
  <c r="E198" i="30" s="1"/>
  <c r="E210" i="30" s="1"/>
  <c r="E222" i="30" s="1"/>
  <c r="E234" i="30" s="1"/>
  <c r="E246" i="30" s="1"/>
  <c r="E258" i="30" s="1"/>
  <c r="E270" i="30" s="1"/>
  <c r="E282" i="30" s="1"/>
  <c r="E294" i="30" s="1"/>
  <c r="E306" i="30" s="1"/>
  <c r="E318" i="30" s="1"/>
  <c r="E330" i="30" s="1"/>
  <c r="E342" i="30" s="1"/>
  <c r="E354" i="30" s="1"/>
  <c r="E366" i="30" s="1"/>
  <c r="E378" i="30" s="1"/>
  <c r="E390" i="30" s="1"/>
  <c r="E402" i="30" s="1"/>
  <c r="E414" i="30" s="1"/>
  <c r="E426" i="30" s="1"/>
  <c r="E438" i="30" s="1"/>
  <c r="E450" i="30" s="1"/>
  <c r="E462" i="30" s="1"/>
  <c r="E474" i="30" s="1"/>
  <c r="E486" i="30" s="1"/>
  <c r="E498" i="30" s="1"/>
  <c r="E30" i="29"/>
  <c r="E41" i="29" s="1"/>
  <c r="E53" i="29" s="1"/>
  <c r="E65" i="29" s="1"/>
  <c r="E77" i="29" s="1"/>
  <c r="E89" i="29" s="1"/>
  <c r="E101" i="29" s="1"/>
  <c r="E113" i="29" s="1"/>
  <c r="E125" i="29" s="1"/>
  <c r="E137" i="29" s="1"/>
  <c r="E149" i="29" s="1"/>
  <c r="E161" i="29" s="1"/>
  <c r="E173" i="29" s="1"/>
  <c r="E185" i="29" s="1"/>
  <c r="E197" i="29" s="1"/>
  <c r="E209" i="29" s="1"/>
  <c r="E221" i="29" s="1"/>
  <c r="E233" i="29" s="1"/>
  <c r="E245" i="29" s="1"/>
  <c r="E257" i="29" s="1"/>
  <c r="E269" i="29" s="1"/>
  <c r="E281" i="29" s="1"/>
  <c r="E293" i="29" s="1"/>
  <c r="E305" i="29" s="1"/>
  <c r="E317" i="29" s="1"/>
  <c r="E329" i="29" s="1"/>
  <c r="E341" i="29" s="1"/>
  <c r="E353" i="29" s="1"/>
  <c r="E365" i="29" s="1"/>
  <c r="E377" i="29" s="1"/>
  <c r="E389" i="29" s="1"/>
  <c r="E401" i="29" s="1"/>
  <c r="E413" i="29" s="1"/>
  <c r="E425" i="29" s="1"/>
  <c r="E437" i="29" s="1"/>
  <c r="E449" i="29" s="1"/>
  <c r="E461" i="29" s="1"/>
  <c r="E473" i="29" s="1"/>
  <c r="E485" i="29" s="1"/>
  <c r="E497" i="29" s="1"/>
  <c r="E30" i="17"/>
  <c r="E41" i="17" s="1"/>
  <c r="E53" i="17" s="1"/>
  <c r="E65" i="17" s="1"/>
  <c r="E77" i="17" s="1"/>
  <c r="E89" i="17" s="1"/>
  <c r="E101" i="17" s="1"/>
  <c r="E113" i="17" s="1"/>
  <c r="E125" i="17" s="1"/>
  <c r="E137" i="17" s="1"/>
  <c r="E149" i="17" s="1"/>
  <c r="E161" i="17" s="1"/>
  <c r="E173" i="17" s="1"/>
  <c r="E185" i="17" s="1"/>
  <c r="E197" i="17" s="1"/>
  <c r="E209" i="17" s="1"/>
  <c r="E221" i="17" s="1"/>
  <c r="E233" i="17" s="1"/>
  <c r="E245" i="17" s="1"/>
  <c r="E257" i="17" s="1"/>
  <c r="E269" i="17" s="1"/>
  <c r="E281" i="17" s="1"/>
  <c r="E293" i="17" s="1"/>
  <c r="E305" i="17" s="1"/>
  <c r="E317" i="17" s="1"/>
  <c r="E329" i="17" s="1"/>
  <c r="E341" i="17" s="1"/>
  <c r="E353" i="17" s="1"/>
  <c r="E365" i="17" s="1"/>
  <c r="E377" i="17" s="1"/>
  <c r="E389" i="17" s="1"/>
  <c r="E401" i="17" s="1"/>
  <c r="E413" i="17" s="1"/>
  <c r="E425" i="17" s="1"/>
  <c r="E437" i="17" s="1"/>
  <c r="E449" i="17" s="1"/>
  <c r="E461" i="17" s="1"/>
  <c r="E473" i="17" s="1"/>
  <c r="E485" i="17" s="1"/>
  <c r="E497" i="17" s="1"/>
  <c r="E38" i="17"/>
  <c r="E49" i="17" s="1"/>
  <c r="E61" i="17" s="1"/>
  <c r="E73" i="17" s="1"/>
  <c r="E85" i="17" s="1"/>
  <c r="E97" i="17" s="1"/>
  <c r="E109" i="17" s="1"/>
  <c r="E121" i="17" s="1"/>
  <c r="E133" i="17" s="1"/>
  <c r="E145" i="17" s="1"/>
  <c r="E157" i="17" s="1"/>
  <c r="E169" i="17" s="1"/>
  <c r="E181" i="17" s="1"/>
  <c r="E193" i="17" s="1"/>
  <c r="E205" i="17" s="1"/>
  <c r="E217" i="17" s="1"/>
  <c r="E229" i="17" s="1"/>
  <c r="E241" i="17" s="1"/>
  <c r="E253" i="17" s="1"/>
  <c r="E265" i="17" s="1"/>
  <c r="E277" i="17" s="1"/>
  <c r="E289" i="17" s="1"/>
  <c r="E301" i="17" s="1"/>
  <c r="E313" i="17" s="1"/>
  <c r="E325" i="17" s="1"/>
  <c r="E337" i="17" s="1"/>
  <c r="E349" i="17" s="1"/>
  <c r="E361" i="17" s="1"/>
  <c r="E373" i="17" s="1"/>
  <c r="E385" i="17" s="1"/>
  <c r="E397" i="17" s="1"/>
  <c r="E409" i="17" s="1"/>
  <c r="E421" i="17" s="1"/>
  <c r="E433" i="17" s="1"/>
  <c r="E445" i="17" s="1"/>
  <c r="E457" i="17" s="1"/>
  <c r="E469" i="17" s="1"/>
  <c r="E481" i="17" s="1"/>
  <c r="E493" i="17" s="1"/>
  <c r="E505" i="17" s="1"/>
  <c r="E32" i="30"/>
  <c r="E43" i="30" s="1"/>
  <c r="E55" i="30" s="1"/>
  <c r="E67" i="30" s="1"/>
  <c r="E79" i="30" s="1"/>
  <c r="E91" i="30" s="1"/>
  <c r="E103" i="30" s="1"/>
  <c r="E115" i="30" s="1"/>
  <c r="E127" i="30" s="1"/>
  <c r="E139" i="30" s="1"/>
  <c r="E151" i="30" s="1"/>
  <c r="E163" i="30" s="1"/>
  <c r="E175" i="30" s="1"/>
  <c r="E187" i="30" s="1"/>
  <c r="E199" i="30" s="1"/>
  <c r="E211" i="30" s="1"/>
  <c r="E223" i="30" s="1"/>
  <c r="E235" i="30" s="1"/>
  <c r="E247" i="30" s="1"/>
  <c r="E259" i="30" s="1"/>
  <c r="E271" i="30" s="1"/>
  <c r="E283" i="30" s="1"/>
  <c r="E295" i="30" s="1"/>
  <c r="E307" i="30" s="1"/>
  <c r="E319" i="30" s="1"/>
  <c r="E331" i="30" s="1"/>
  <c r="E343" i="30" s="1"/>
  <c r="E355" i="30" s="1"/>
  <c r="E367" i="30" s="1"/>
  <c r="E379" i="30" s="1"/>
  <c r="E391" i="30" s="1"/>
  <c r="E403" i="30" s="1"/>
  <c r="E415" i="30" s="1"/>
  <c r="E427" i="30" s="1"/>
  <c r="E439" i="30" s="1"/>
  <c r="E451" i="30" s="1"/>
  <c r="E463" i="30" s="1"/>
  <c r="E475" i="30" s="1"/>
  <c r="E487" i="30" s="1"/>
  <c r="E499" i="30" s="1"/>
  <c r="E29" i="29"/>
  <c r="E40" i="29" s="1"/>
  <c r="E52" i="29" s="1"/>
  <c r="E64" i="29" s="1"/>
  <c r="E76" i="29" s="1"/>
  <c r="E88" i="29" s="1"/>
  <c r="E100" i="29" s="1"/>
  <c r="E112" i="29" s="1"/>
  <c r="E124" i="29" s="1"/>
  <c r="E136" i="29" s="1"/>
  <c r="E148" i="29" s="1"/>
  <c r="E160" i="29" s="1"/>
  <c r="E172" i="29" s="1"/>
  <c r="E184" i="29" s="1"/>
  <c r="E196" i="29" s="1"/>
  <c r="E208" i="29" s="1"/>
  <c r="E220" i="29" s="1"/>
  <c r="E232" i="29" s="1"/>
  <c r="E244" i="29" s="1"/>
  <c r="E256" i="29" s="1"/>
  <c r="E268" i="29" s="1"/>
  <c r="E280" i="29" s="1"/>
  <c r="E292" i="29" s="1"/>
  <c r="E304" i="29" s="1"/>
  <c r="E316" i="29" s="1"/>
  <c r="E328" i="29" s="1"/>
  <c r="E340" i="29" s="1"/>
  <c r="E352" i="29" s="1"/>
  <c r="E364" i="29" s="1"/>
  <c r="E376" i="29" s="1"/>
  <c r="E388" i="29" s="1"/>
  <c r="E400" i="29" s="1"/>
  <c r="E412" i="29" s="1"/>
  <c r="E424" i="29" s="1"/>
  <c r="E436" i="29" s="1"/>
  <c r="E448" i="29" s="1"/>
  <c r="E460" i="29" s="1"/>
  <c r="E472" i="29" s="1"/>
  <c r="E484" i="29" s="1"/>
  <c r="E496" i="29" s="1"/>
  <c r="E508" i="29" s="1"/>
  <c r="E31" i="17"/>
  <c r="E42" i="17" s="1"/>
  <c r="E54" i="17" s="1"/>
  <c r="E66" i="17" s="1"/>
  <c r="E78" i="17" s="1"/>
  <c r="E90" i="17" s="1"/>
  <c r="E102" i="17" s="1"/>
  <c r="E114" i="17" s="1"/>
  <c r="E126" i="17" s="1"/>
  <c r="E138" i="17" s="1"/>
  <c r="E150" i="17" s="1"/>
  <c r="E162" i="17" s="1"/>
  <c r="E174" i="17" s="1"/>
  <c r="E186" i="17" s="1"/>
  <c r="E198" i="17" s="1"/>
  <c r="E210" i="17" s="1"/>
  <c r="E222" i="17" s="1"/>
  <c r="E234" i="17" s="1"/>
  <c r="E246" i="17" s="1"/>
  <c r="E258" i="17" s="1"/>
  <c r="E270" i="17" s="1"/>
  <c r="E282" i="17" s="1"/>
  <c r="E294" i="17" s="1"/>
  <c r="E306" i="17" s="1"/>
  <c r="E318" i="17" s="1"/>
  <c r="E330" i="17" s="1"/>
  <c r="E342" i="17" s="1"/>
  <c r="E354" i="17" s="1"/>
  <c r="E366" i="17" s="1"/>
  <c r="E378" i="17" s="1"/>
  <c r="E390" i="17" s="1"/>
  <c r="E402" i="17" s="1"/>
  <c r="E414" i="17" s="1"/>
  <c r="E426" i="17" s="1"/>
  <c r="E438" i="17" s="1"/>
  <c r="E450" i="17" s="1"/>
  <c r="E462" i="17" s="1"/>
  <c r="E474" i="17" s="1"/>
  <c r="E486" i="17" s="1"/>
  <c r="E498" i="17" s="1"/>
  <c r="E33" i="30"/>
  <c r="E44" i="30" s="1"/>
  <c r="E56" i="30" s="1"/>
  <c r="E68" i="30" s="1"/>
  <c r="E80" i="30" s="1"/>
  <c r="E92" i="30" s="1"/>
  <c r="E104" i="30" s="1"/>
  <c r="E116" i="30" s="1"/>
  <c r="E128" i="30" s="1"/>
  <c r="E140" i="30" s="1"/>
  <c r="E152" i="30" s="1"/>
  <c r="E164" i="30" s="1"/>
  <c r="E176" i="30" s="1"/>
  <c r="E188" i="30" s="1"/>
  <c r="E200" i="30" s="1"/>
  <c r="E212" i="30" s="1"/>
  <c r="E224" i="30" s="1"/>
  <c r="E236" i="30" s="1"/>
  <c r="E248" i="30" s="1"/>
  <c r="E260" i="30" s="1"/>
  <c r="E272" i="30" s="1"/>
  <c r="E284" i="30" s="1"/>
  <c r="E296" i="30" s="1"/>
  <c r="E308" i="30" s="1"/>
  <c r="E320" i="30" s="1"/>
  <c r="E332" i="30" s="1"/>
  <c r="E344" i="30" s="1"/>
  <c r="E356" i="30" s="1"/>
  <c r="E368" i="30" s="1"/>
  <c r="E380" i="30" s="1"/>
  <c r="E392" i="30" s="1"/>
  <c r="E404" i="30" s="1"/>
  <c r="E416" i="30" s="1"/>
  <c r="E428" i="30" s="1"/>
  <c r="E440" i="30" s="1"/>
  <c r="E452" i="30" s="1"/>
  <c r="E464" i="30" s="1"/>
  <c r="E476" i="30" s="1"/>
  <c r="E488" i="30" s="1"/>
  <c r="E500" i="30" s="1"/>
  <c r="E32" i="17"/>
  <c r="E43" i="17" s="1"/>
  <c r="E55" i="17" s="1"/>
  <c r="E67" i="17" s="1"/>
  <c r="E79" i="17" s="1"/>
  <c r="E91" i="17" s="1"/>
  <c r="E103" i="17" s="1"/>
  <c r="E115" i="17" s="1"/>
  <c r="E127" i="17" s="1"/>
  <c r="E139" i="17" s="1"/>
  <c r="E151" i="17" s="1"/>
  <c r="E163" i="17" s="1"/>
  <c r="E175" i="17" s="1"/>
  <c r="E187" i="17" s="1"/>
  <c r="E199" i="17" s="1"/>
  <c r="E211" i="17" s="1"/>
  <c r="E223" i="17" s="1"/>
  <c r="E235" i="17" s="1"/>
  <c r="E247" i="17" s="1"/>
  <c r="E259" i="17" s="1"/>
  <c r="E271" i="17" s="1"/>
  <c r="E283" i="17" s="1"/>
  <c r="E295" i="17" s="1"/>
  <c r="E307" i="17" s="1"/>
  <c r="E319" i="17" s="1"/>
  <c r="E331" i="17" s="1"/>
  <c r="E343" i="17" s="1"/>
  <c r="E355" i="17" s="1"/>
  <c r="E367" i="17" s="1"/>
  <c r="E379" i="17" s="1"/>
  <c r="E391" i="17" s="1"/>
  <c r="E403" i="17" s="1"/>
  <c r="E415" i="17" s="1"/>
  <c r="E427" i="17" s="1"/>
  <c r="E439" i="17" s="1"/>
  <c r="E451" i="17" s="1"/>
  <c r="E463" i="17" s="1"/>
  <c r="E475" i="17" s="1"/>
  <c r="E487" i="17" s="1"/>
  <c r="E499" i="17" s="1"/>
  <c r="E36" i="29"/>
  <c r="E47" i="29" s="1"/>
  <c r="E59" i="29" s="1"/>
  <c r="E71" i="29" s="1"/>
  <c r="E83" i="29" s="1"/>
  <c r="E95" i="29" s="1"/>
  <c r="E107" i="29" s="1"/>
  <c r="E119" i="29" s="1"/>
  <c r="E131" i="29" s="1"/>
  <c r="E143" i="29" s="1"/>
  <c r="E155" i="29" s="1"/>
  <c r="E167" i="29" s="1"/>
  <c r="E179" i="29" s="1"/>
  <c r="E191" i="29" s="1"/>
  <c r="E203" i="29" s="1"/>
  <c r="E215" i="29" s="1"/>
  <c r="E227" i="29" s="1"/>
  <c r="E239" i="29" s="1"/>
  <c r="E251" i="29" s="1"/>
  <c r="E263" i="29" s="1"/>
  <c r="E275" i="29" s="1"/>
  <c r="E287" i="29" s="1"/>
  <c r="E299" i="29" s="1"/>
  <c r="E311" i="29" s="1"/>
  <c r="E323" i="29" s="1"/>
  <c r="E335" i="29" s="1"/>
  <c r="E347" i="29" s="1"/>
  <c r="E359" i="29" s="1"/>
  <c r="E371" i="29" s="1"/>
  <c r="E383" i="29" s="1"/>
  <c r="E395" i="29" s="1"/>
  <c r="E407" i="29" s="1"/>
  <c r="E419" i="29" s="1"/>
  <c r="E431" i="29" s="1"/>
  <c r="E443" i="29" s="1"/>
  <c r="E455" i="29" s="1"/>
  <c r="E467" i="29" s="1"/>
  <c r="E479" i="29" s="1"/>
  <c r="E491" i="29" s="1"/>
  <c r="E503" i="29" s="1"/>
  <c r="E34" i="30"/>
  <c r="E45" i="30" s="1"/>
  <c r="E57" i="30" s="1"/>
  <c r="E69" i="30" s="1"/>
  <c r="E81" i="30" s="1"/>
  <c r="E93" i="30" s="1"/>
  <c r="E105" i="30" s="1"/>
  <c r="E117" i="30" s="1"/>
  <c r="E129" i="30" s="1"/>
  <c r="E141" i="30" s="1"/>
  <c r="E153" i="30" s="1"/>
  <c r="E165" i="30" s="1"/>
  <c r="E177" i="30" s="1"/>
  <c r="E189" i="30" s="1"/>
  <c r="E201" i="30" s="1"/>
  <c r="E213" i="30" s="1"/>
  <c r="E225" i="30" s="1"/>
  <c r="E237" i="30" s="1"/>
  <c r="E249" i="30" s="1"/>
  <c r="E261" i="30" s="1"/>
  <c r="E273" i="30" s="1"/>
  <c r="E285" i="30" s="1"/>
  <c r="E297" i="30" s="1"/>
  <c r="E309" i="30" s="1"/>
  <c r="E321" i="30" s="1"/>
  <c r="E333" i="30" s="1"/>
  <c r="E345" i="30" s="1"/>
  <c r="E357" i="30" s="1"/>
  <c r="E369" i="30" s="1"/>
  <c r="E381" i="30" s="1"/>
  <c r="E393" i="30" s="1"/>
  <c r="E405" i="30" s="1"/>
  <c r="E417" i="30" s="1"/>
  <c r="E429" i="30" s="1"/>
  <c r="E441" i="30" s="1"/>
  <c r="E453" i="30" s="1"/>
  <c r="E465" i="30" s="1"/>
  <c r="E477" i="30" s="1"/>
  <c r="E489" i="30" s="1"/>
  <c r="E501" i="30" s="1"/>
  <c r="E39" i="29"/>
  <c r="E50" i="29" s="1"/>
  <c r="E62" i="29" s="1"/>
  <c r="E74" i="29" s="1"/>
  <c r="E86" i="29" s="1"/>
  <c r="E98" i="29" s="1"/>
  <c r="E110" i="29" s="1"/>
  <c r="E122" i="29" s="1"/>
  <c r="E134" i="29" s="1"/>
  <c r="E146" i="29" s="1"/>
  <c r="E158" i="29" s="1"/>
  <c r="E170" i="29" s="1"/>
  <c r="E182" i="29" s="1"/>
  <c r="E194" i="29" s="1"/>
  <c r="E206" i="29" s="1"/>
  <c r="E218" i="29" s="1"/>
  <c r="E230" i="29" s="1"/>
  <c r="E242" i="29" s="1"/>
  <c r="E254" i="29" s="1"/>
  <c r="E266" i="29" s="1"/>
  <c r="E278" i="29" s="1"/>
  <c r="E290" i="29" s="1"/>
  <c r="E302" i="29" s="1"/>
  <c r="E314" i="29" s="1"/>
  <c r="E326" i="29" s="1"/>
  <c r="E338" i="29" s="1"/>
  <c r="E350" i="29" s="1"/>
  <c r="E362" i="29" s="1"/>
  <c r="E374" i="29" s="1"/>
  <c r="E386" i="29" s="1"/>
  <c r="E398" i="29" s="1"/>
  <c r="E410" i="29" s="1"/>
  <c r="E422" i="29" s="1"/>
  <c r="E434" i="29" s="1"/>
  <c r="E446" i="29" s="1"/>
  <c r="E458" i="29" s="1"/>
  <c r="E470" i="29" s="1"/>
  <c r="E482" i="29" s="1"/>
  <c r="E494" i="29" s="1"/>
  <c r="E506" i="29" s="1"/>
  <c r="E33" i="17"/>
  <c r="E44" i="17" s="1"/>
  <c r="E56" i="17" s="1"/>
  <c r="E68" i="17" s="1"/>
  <c r="E80" i="17" s="1"/>
  <c r="E92" i="17" s="1"/>
  <c r="E104" i="17" s="1"/>
  <c r="E116" i="17" s="1"/>
  <c r="E128" i="17" s="1"/>
  <c r="E140" i="17" s="1"/>
  <c r="E152" i="17" s="1"/>
  <c r="E164" i="17" s="1"/>
  <c r="E176" i="17" s="1"/>
  <c r="E188" i="17" s="1"/>
  <c r="E200" i="17" s="1"/>
  <c r="E212" i="17" s="1"/>
  <c r="E224" i="17" s="1"/>
  <c r="E236" i="17" s="1"/>
  <c r="E248" i="17" s="1"/>
  <c r="E260" i="17" s="1"/>
  <c r="E272" i="17" s="1"/>
  <c r="E284" i="17" s="1"/>
  <c r="E296" i="17" s="1"/>
  <c r="E308" i="17" s="1"/>
  <c r="E320" i="17" s="1"/>
  <c r="E332" i="17" s="1"/>
  <c r="E344" i="17" s="1"/>
  <c r="E356" i="17" s="1"/>
  <c r="E368" i="17" s="1"/>
  <c r="E380" i="17" s="1"/>
  <c r="E392" i="17" s="1"/>
  <c r="E404" i="17" s="1"/>
  <c r="E416" i="17" s="1"/>
  <c r="E428" i="17" s="1"/>
  <c r="E440" i="17" s="1"/>
  <c r="E452" i="17" s="1"/>
  <c r="E464" i="17" s="1"/>
  <c r="E476" i="17" s="1"/>
  <c r="E488" i="17" s="1"/>
  <c r="E500" i="17" s="1"/>
  <c r="E35" i="30"/>
  <c r="E46" i="30" s="1"/>
  <c r="E58" i="30" s="1"/>
  <c r="E70" i="30" s="1"/>
  <c r="E82" i="30" s="1"/>
  <c r="E94" i="30" s="1"/>
  <c r="E106" i="30" s="1"/>
  <c r="E118" i="30" s="1"/>
  <c r="E130" i="30" s="1"/>
  <c r="E142" i="30" s="1"/>
  <c r="E154" i="30" s="1"/>
  <c r="E166" i="30" s="1"/>
  <c r="E178" i="30" s="1"/>
  <c r="E190" i="30" s="1"/>
  <c r="E202" i="30" s="1"/>
  <c r="E214" i="30" s="1"/>
  <c r="E226" i="30" s="1"/>
  <c r="E238" i="30" s="1"/>
  <c r="E250" i="30" s="1"/>
  <c r="E262" i="30" s="1"/>
  <c r="E274" i="30" s="1"/>
  <c r="E286" i="30" s="1"/>
  <c r="E298" i="30" s="1"/>
  <c r="E310" i="30" s="1"/>
  <c r="E322" i="30" s="1"/>
  <c r="E334" i="30" s="1"/>
  <c r="E346" i="30" s="1"/>
  <c r="E358" i="30" s="1"/>
  <c r="E370" i="30" s="1"/>
  <c r="E382" i="30" s="1"/>
  <c r="E394" i="30" s="1"/>
  <c r="E406" i="30" s="1"/>
  <c r="E418" i="30" s="1"/>
  <c r="E430" i="30" s="1"/>
  <c r="E442" i="30" s="1"/>
  <c r="E454" i="30" s="1"/>
  <c r="E466" i="30" s="1"/>
  <c r="E478" i="30" s="1"/>
  <c r="E490" i="30" s="1"/>
  <c r="E502" i="30" s="1"/>
  <c r="E38" i="29"/>
  <c r="E49" i="29" s="1"/>
  <c r="E61" i="29" s="1"/>
  <c r="E73" i="29" s="1"/>
  <c r="E85" i="29" s="1"/>
  <c r="E97" i="29" s="1"/>
  <c r="E109" i="29" s="1"/>
  <c r="E121" i="29" s="1"/>
  <c r="E133" i="29" s="1"/>
  <c r="E145" i="29" s="1"/>
  <c r="E157" i="29" s="1"/>
  <c r="E169" i="29" s="1"/>
  <c r="E181" i="29" s="1"/>
  <c r="E193" i="29" s="1"/>
  <c r="E205" i="29" s="1"/>
  <c r="E217" i="29" s="1"/>
  <c r="E229" i="29" s="1"/>
  <c r="E241" i="29" s="1"/>
  <c r="E253" i="29" s="1"/>
  <c r="E265" i="29" s="1"/>
  <c r="E277" i="29" s="1"/>
  <c r="E289" i="29" s="1"/>
  <c r="E301" i="29" s="1"/>
  <c r="E313" i="29" s="1"/>
  <c r="E325" i="29" s="1"/>
  <c r="E337" i="29" s="1"/>
  <c r="E349" i="29" s="1"/>
  <c r="E361" i="29" s="1"/>
  <c r="E373" i="29" s="1"/>
  <c r="E385" i="29" s="1"/>
  <c r="E397" i="29" s="1"/>
  <c r="E409" i="29" s="1"/>
  <c r="E421" i="29" s="1"/>
  <c r="E433" i="29" s="1"/>
  <c r="E445" i="29" s="1"/>
  <c r="E457" i="29" s="1"/>
  <c r="E469" i="29" s="1"/>
  <c r="E481" i="29" s="1"/>
  <c r="E493" i="29" s="1"/>
  <c r="E505" i="29" s="1"/>
  <c r="E34" i="17"/>
  <c r="E45" i="17" s="1"/>
  <c r="E57" i="17" s="1"/>
  <c r="E69" i="17" s="1"/>
  <c r="E81" i="17" s="1"/>
  <c r="E93" i="17" s="1"/>
  <c r="E105" i="17" s="1"/>
  <c r="E117" i="17" s="1"/>
  <c r="E129" i="17" s="1"/>
  <c r="E141" i="17" s="1"/>
  <c r="E153" i="17" s="1"/>
  <c r="E165" i="17" s="1"/>
  <c r="E177" i="17" s="1"/>
  <c r="E189" i="17" s="1"/>
  <c r="E201" i="17" s="1"/>
  <c r="E213" i="17" s="1"/>
  <c r="E225" i="17" s="1"/>
  <c r="E237" i="17" s="1"/>
  <c r="E249" i="17" s="1"/>
  <c r="E261" i="17" s="1"/>
  <c r="E273" i="17" s="1"/>
  <c r="E285" i="17" s="1"/>
  <c r="E297" i="17" s="1"/>
  <c r="E309" i="17" s="1"/>
  <c r="E321" i="17" s="1"/>
  <c r="E333" i="17" s="1"/>
  <c r="E345" i="17" s="1"/>
  <c r="E357" i="17" s="1"/>
  <c r="E369" i="17" s="1"/>
  <c r="E381" i="17" s="1"/>
  <c r="E393" i="17" s="1"/>
  <c r="E405" i="17" s="1"/>
  <c r="E417" i="17" s="1"/>
  <c r="E429" i="17" s="1"/>
  <c r="E441" i="17" s="1"/>
  <c r="E453" i="17" s="1"/>
  <c r="E465" i="17" s="1"/>
  <c r="E477" i="17" s="1"/>
  <c r="E489" i="17" s="1"/>
  <c r="E501" i="17" s="1"/>
  <c r="E36" i="30"/>
  <c r="E47" i="30" s="1"/>
  <c r="E59" i="30" s="1"/>
  <c r="E71" i="30" s="1"/>
  <c r="E83" i="30" s="1"/>
  <c r="E95" i="30" s="1"/>
  <c r="E107" i="30" s="1"/>
  <c r="E119" i="30" s="1"/>
  <c r="E131" i="30" s="1"/>
  <c r="E143" i="30" s="1"/>
  <c r="E155" i="30" s="1"/>
  <c r="E167" i="30" s="1"/>
  <c r="E179" i="30" s="1"/>
  <c r="E191" i="30" s="1"/>
  <c r="E203" i="30" s="1"/>
  <c r="E215" i="30" s="1"/>
  <c r="E227" i="30" s="1"/>
  <c r="E239" i="30" s="1"/>
  <c r="E251" i="30" s="1"/>
  <c r="E263" i="30" s="1"/>
  <c r="E275" i="30" s="1"/>
  <c r="E287" i="30" s="1"/>
  <c r="E299" i="30" s="1"/>
  <c r="E311" i="30" s="1"/>
  <c r="E323" i="30" s="1"/>
  <c r="E335" i="30" s="1"/>
  <c r="E347" i="30" s="1"/>
  <c r="E359" i="30" s="1"/>
  <c r="E371" i="30" s="1"/>
  <c r="E383" i="30" s="1"/>
  <c r="E395" i="30" s="1"/>
  <c r="E407" i="30" s="1"/>
  <c r="E419" i="30" s="1"/>
  <c r="E431" i="30" s="1"/>
  <c r="E443" i="30" s="1"/>
  <c r="E455" i="30" s="1"/>
  <c r="E467" i="30" s="1"/>
  <c r="E479" i="30" s="1"/>
  <c r="E491" i="30" s="1"/>
  <c r="E503" i="30" s="1"/>
  <c r="E37" i="29"/>
  <c r="E48" i="29" s="1"/>
  <c r="E60" i="29" s="1"/>
  <c r="E72" i="29" s="1"/>
  <c r="E84" i="29" s="1"/>
  <c r="E96" i="29" s="1"/>
  <c r="E108" i="29" s="1"/>
  <c r="E120" i="29" s="1"/>
  <c r="E132" i="29" s="1"/>
  <c r="E144" i="29" s="1"/>
  <c r="E156" i="29" s="1"/>
  <c r="E168" i="29" s="1"/>
  <c r="E180" i="29" s="1"/>
  <c r="E192" i="29" s="1"/>
  <c r="E204" i="29" s="1"/>
  <c r="E216" i="29" s="1"/>
  <c r="E228" i="29" s="1"/>
  <c r="E240" i="29" s="1"/>
  <c r="E252" i="29" s="1"/>
  <c r="E264" i="29" s="1"/>
  <c r="E276" i="29" s="1"/>
  <c r="E288" i="29" s="1"/>
  <c r="E300" i="29" s="1"/>
  <c r="E312" i="29" s="1"/>
  <c r="E324" i="29" s="1"/>
  <c r="E336" i="29" s="1"/>
  <c r="E348" i="29" s="1"/>
  <c r="E360" i="29" s="1"/>
  <c r="E372" i="29" s="1"/>
  <c r="E384" i="29" s="1"/>
  <c r="E396" i="29" s="1"/>
  <c r="E408" i="29" s="1"/>
  <c r="E420" i="29" s="1"/>
  <c r="E432" i="29" s="1"/>
  <c r="E444" i="29" s="1"/>
  <c r="E456" i="29" s="1"/>
  <c r="E468" i="29" s="1"/>
  <c r="E480" i="29" s="1"/>
  <c r="E492" i="29" s="1"/>
  <c r="E504" i="29" s="1"/>
  <c r="E35" i="17"/>
  <c r="E46" i="17" s="1"/>
  <c r="E58" i="17" s="1"/>
  <c r="E70" i="17" s="1"/>
  <c r="E82" i="17" s="1"/>
  <c r="E94" i="17" s="1"/>
  <c r="E106" i="17" s="1"/>
  <c r="E118" i="17" s="1"/>
  <c r="E130" i="17" s="1"/>
  <c r="E142" i="17" s="1"/>
  <c r="E154" i="17" s="1"/>
  <c r="E166" i="17" s="1"/>
  <c r="E178" i="17" s="1"/>
  <c r="E190" i="17" s="1"/>
  <c r="E202" i="17" s="1"/>
  <c r="E214" i="17" s="1"/>
  <c r="E226" i="17" s="1"/>
  <c r="E238" i="17" s="1"/>
  <c r="E250" i="17" s="1"/>
  <c r="E262" i="17" s="1"/>
  <c r="E274" i="17" s="1"/>
  <c r="E286" i="17" s="1"/>
  <c r="E298" i="17" s="1"/>
  <c r="E310" i="17" s="1"/>
  <c r="E322" i="17" s="1"/>
  <c r="E334" i="17" s="1"/>
  <c r="E346" i="17" s="1"/>
  <c r="E358" i="17" s="1"/>
  <c r="E370" i="17" s="1"/>
  <c r="E382" i="17" s="1"/>
  <c r="E394" i="17" s="1"/>
  <c r="E406" i="17" s="1"/>
  <c r="E418" i="17" s="1"/>
  <c r="E430" i="17" s="1"/>
  <c r="E442" i="17" s="1"/>
  <c r="E454" i="17" s="1"/>
  <c r="E466" i="17" s="1"/>
  <c r="E478" i="17" s="1"/>
  <c r="E490" i="17" s="1"/>
  <c r="E502" i="17" s="1"/>
  <c r="E37" i="30"/>
  <c r="E48" i="30" s="1"/>
  <c r="E60" i="30" s="1"/>
  <c r="E72" i="30" s="1"/>
  <c r="E84" i="30" s="1"/>
  <c r="E96" i="30" s="1"/>
  <c r="E108" i="30" s="1"/>
  <c r="E120" i="30" s="1"/>
  <c r="E132" i="30" s="1"/>
  <c r="E144" i="30" s="1"/>
  <c r="E156" i="30" s="1"/>
  <c r="E168" i="30" s="1"/>
  <c r="E180" i="30" s="1"/>
  <c r="E192" i="30" s="1"/>
  <c r="E204" i="30" s="1"/>
  <c r="E216" i="30" s="1"/>
  <c r="E228" i="30" s="1"/>
  <c r="E240" i="30" s="1"/>
  <c r="E252" i="30" s="1"/>
  <c r="E264" i="30" s="1"/>
  <c r="E276" i="30" s="1"/>
  <c r="E288" i="30" s="1"/>
  <c r="E300" i="30" s="1"/>
  <c r="E312" i="30" s="1"/>
  <c r="E324" i="30" s="1"/>
  <c r="E336" i="30" s="1"/>
  <c r="E348" i="30" s="1"/>
  <c r="E360" i="30" s="1"/>
  <c r="E372" i="30" s="1"/>
  <c r="E384" i="30" s="1"/>
  <c r="E396" i="30" s="1"/>
  <c r="E408" i="30" s="1"/>
  <c r="E420" i="30" s="1"/>
  <c r="E432" i="30" s="1"/>
  <c r="E444" i="30" s="1"/>
  <c r="E456" i="30" s="1"/>
  <c r="E468" i="30" s="1"/>
  <c r="E480" i="30" s="1"/>
  <c r="E492" i="30" s="1"/>
  <c r="E504" i="30" s="1"/>
  <c r="E39" i="30"/>
  <c r="E50" i="30" s="1"/>
  <c r="E62" i="30" s="1"/>
  <c r="E74" i="30" s="1"/>
  <c r="E86" i="30" s="1"/>
  <c r="E98" i="30" s="1"/>
  <c r="E110" i="30" s="1"/>
  <c r="E122" i="30" s="1"/>
  <c r="E134" i="30" s="1"/>
  <c r="E146" i="30" s="1"/>
  <c r="E158" i="30" s="1"/>
  <c r="E170" i="30" s="1"/>
  <c r="E182" i="30" s="1"/>
  <c r="E194" i="30" s="1"/>
  <c r="E206" i="30" s="1"/>
  <c r="E218" i="30" s="1"/>
  <c r="E230" i="30" s="1"/>
  <c r="E242" i="30" s="1"/>
  <c r="E254" i="30" s="1"/>
  <c r="E266" i="30" s="1"/>
  <c r="E278" i="30" s="1"/>
  <c r="E290" i="30" s="1"/>
  <c r="E302" i="30" s="1"/>
  <c r="E314" i="30" s="1"/>
  <c r="E326" i="30" s="1"/>
  <c r="E338" i="30" s="1"/>
  <c r="E350" i="30" s="1"/>
  <c r="E362" i="30" s="1"/>
  <c r="E374" i="30" s="1"/>
  <c r="E386" i="30" s="1"/>
  <c r="E398" i="30" s="1"/>
  <c r="E410" i="30" s="1"/>
  <c r="E422" i="30" s="1"/>
  <c r="E434" i="30" s="1"/>
  <c r="E446" i="30" s="1"/>
  <c r="E458" i="30" s="1"/>
  <c r="E470" i="30" s="1"/>
  <c r="E482" i="30" s="1"/>
  <c r="E494" i="30" s="1"/>
  <c r="E506" i="30" s="1"/>
  <c r="E38" i="30"/>
  <c r="E49" i="30" s="1"/>
  <c r="E61" i="30" s="1"/>
  <c r="E73" i="30" s="1"/>
  <c r="E85" i="30" s="1"/>
  <c r="E97" i="30" s="1"/>
  <c r="E109" i="30" s="1"/>
  <c r="E121" i="30" s="1"/>
  <c r="E133" i="30" s="1"/>
  <c r="E145" i="30" s="1"/>
  <c r="E157" i="30" s="1"/>
  <c r="E169" i="30" s="1"/>
  <c r="E181" i="30" s="1"/>
  <c r="E193" i="30" s="1"/>
  <c r="E205" i="30" s="1"/>
  <c r="E217" i="30" s="1"/>
  <c r="E229" i="30" s="1"/>
  <c r="E241" i="30" s="1"/>
  <c r="E253" i="30" s="1"/>
  <c r="E265" i="30" s="1"/>
  <c r="E277" i="30" s="1"/>
  <c r="E289" i="30" s="1"/>
  <c r="E301" i="30" s="1"/>
  <c r="E313" i="30" s="1"/>
  <c r="E325" i="30" s="1"/>
  <c r="E337" i="30" s="1"/>
  <c r="E349" i="30" s="1"/>
  <c r="E361" i="30" s="1"/>
  <c r="E373" i="30" s="1"/>
  <c r="E385" i="30" s="1"/>
  <c r="E397" i="30" s="1"/>
  <c r="E409" i="30" s="1"/>
  <c r="E421" i="30" s="1"/>
  <c r="E433" i="30" s="1"/>
  <c r="E445" i="30" s="1"/>
  <c r="E457" i="30" s="1"/>
  <c r="E469" i="30" s="1"/>
  <c r="E481" i="30" s="1"/>
  <c r="E493" i="30" s="1"/>
  <c r="E505" i="30" s="1"/>
  <c r="E35" i="29"/>
  <c r="E46" i="29" s="1"/>
  <c r="E58" i="29" s="1"/>
  <c r="E70" i="29" s="1"/>
  <c r="E82" i="29" s="1"/>
  <c r="E94" i="29" s="1"/>
  <c r="E106" i="29" s="1"/>
  <c r="E118" i="29" s="1"/>
  <c r="E130" i="29" s="1"/>
  <c r="E142" i="29" s="1"/>
  <c r="E154" i="29" s="1"/>
  <c r="E166" i="29" s="1"/>
  <c r="E178" i="29" s="1"/>
  <c r="E190" i="29" s="1"/>
  <c r="E202" i="29" s="1"/>
  <c r="E214" i="29" s="1"/>
  <c r="E226" i="29" s="1"/>
  <c r="E238" i="29" s="1"/>
  <c r="E250" i="29" s="1"/>
  <c r="E262" i="29" s="1"/>
  <c r="E274" i="29" s="1"/>
  <c r="E286" i="29" s="1"/>
  <c r="E298" i="29" s="1"/>
  <c r="E310" i="29" s="1"/>
  <c r="E322" i="29" s="1"/>
  <c r="E334" i="29" s="1"/>
  <c r="E346" i="29" s="1"/>
  <c r="E358" i="29" s="1"/>
  <c r="E370" i="29" s="1"/>
  <c r="E382" i="29" s="1"/>
  <c r="E394" i="29" s="1"/>
  <c r="E406" i="29" s="1"/>
  <c r="E418" i="29" s="1"/>
  <c r="E430" i="29" s="1"/>
  <c r="E442" i="29" s="1"/>
  <c r="E454" i="29" s="1"/>
  <c r="E466" i="29" s="1"/>
  <c r="E478" i="29" s="1"/>
  <c r="E490" i="29" s="1"/>
  <c r="E502" i="29" s="1"/>
  <c r="E37" i="17"/>
  <c r="E48" i="17" s="1"/>
  <c r="E60" i="17" s="1"/>
  <c r="E72" i="17" s="1"/>
  <c r="E84" i="17" s="1"/>
  <c r="E96" i="17" s="1"/>
  <c r="E108" i="17" s="1"/>
  <c r="E120" i="17" s="1"/>
  <c r="E132" i="17" s="1"/>
  <c r="E144" i="17" s="1"/>
  <c r="E156" i="17" s="1"/>
  <c r="E168" i="17" s="1"/>
  <c r="E180" i="17" s="1"/>
  <c r="E192" i="17" s="1"/>
  <c r="E204" i="17" s="1"/>
  <c r="E216" i="17" s="1"/>
  <c r="E228" i="17" s="1"/>
  <c r="E240" i="17" s="1"/>
  <c r="E252" i="17" s="1"/>
  <c r="E264" i="17" s="1"/>
  <c r="E276" i="17" s="1"/>
  <c r="E288" i="17" s="1"/>
  <c r="E300" i="17" s="1"/>
  <c r="E312" i="17" s="1"/>
  <c r="E324" i="17" s="1"/>
  <c r="E336" i="17" s="1"/>
  <c r="E348" i="17" s="1"/>
  <c r="E360" i="17" s="1"/>
  <c r="E372" i="17" s="1"/>
  <c r="E384" i="17" s="1"/>
  <c r="E396" i="17" s="1"/>
  <c r="E408" i="17" s="1"/>
  <c r="E420" i="17" s="1"/>
  <c r="E432" i="17" s="1"/>
  <c r="E444" i="17" s="1"/>
  <c r="E456" i="17" s="1"/>
  <c r="E468" i="17" s="1"/>
  <c r="E480" i="17" s="1"/>
  <c r="E492" i="17" s="1"/>
  <c r="E504" i="17" s="1"/>
  <c r="E34" i="29"/>
  <c r="E45" i="29" s="1"/>
  <c r="E57" i="29" s="1"/>
  <c r="E69" i="29" s="1"/>
  <c r="E81" i="29" s="1"/>
  <c r="E93" i="29" s="1"/>
  <c r="E105" i="29" s="1"/>
  <c r="E117" i="29" s="1"/>
  <c r="E129" i="29" s="1"/>
  <c r="E141" i="29" s="1"/>
  <c r="E153" i="29" s="1"/>
  <c r="E165" i="29" s="1"/>
  <c r="E177" i="29" s="1"/>
  <c r="E189" i="29" s="1"/>
  <c r="E201" i="29" s="1"/>
  <c r="E213" i="29" s="1"/>
  <c r="E225" i="29" s="1"/>
  <c r="E237" i="29" s="1"/>
  <c r="E249" i="29" s="1"/>
  <c r="E261" i="29" s="1"/>
  <c r="E273" i="29" s="1"/>
  <c r="E285" i="29" s="1"/>
  <c r="E297" i="29" s="1"/>
  <c r="E309" i="29" s="1"/>
  <c r="E321" i="29" s="1"/>
  <c r="E333" i="29" s="1"/>
  <c r="E345" i="29" s="1"/>
  <c r="E357" i="29" s="1"/>
  <c r="E369" i="29" s="1"/>
  <c r="E381" i="29" s="1"/>
  <c r="E393" i="29" s="1"/>
  <c r="E405" i="29" s="1"/>
  <c r="E417" i="29" s="1"/>
  <c r="E429" i="29" s="1"/>
  <c r="E441" i="29" s="1"/>
  <c r="E453" i="29" s="1"/>
  <c r="E465" i="29" s="1"/>
  <c r="E477" i="29" s="1"/>
  <c r="E489" i="29" s="1"/>
  <c r="E501" i="29" s="1"/>
  <c r="E33" i="29"/>
  <c r="E44" i="29" s="1"/>
  <c r="E56" i="29" s="1"/>
  <c r="E68" i="29" s="1"/>
  <c r="E80" i="29" s="1"/>
  <c r="E92" i="29" s="1"/>
  <c r="E104" i="29" s="1"/>
  <c r="E116" i="29" s="1"/>
  <c r="E128" i="29" s="1"/>
  <c r="E140" i="29" s="1"/>
  <c r="E152" i="29" s="1"/>
  <c r="E164" i="29" s="1"/>
  <c r="E176" i="29" s="1"/>
  <c r="E188" i="29" s="1"/>
  <c r="E200" i="29" s="1"/>
  <c r="E212" i="29" s="1"/>
  <c r="E224" i="29" s="1"/>
  <c r="E236" i="29" s="1"/>
  <c r="E248" i="29" s="1"/>
  <c r="E260" i="29" s="1"/>
  <c r="E272" i="29" s="1"/>
  <c r="E284" i="29" s="1"/>
  <c r="E296" i="29" s="1"/>
  <c r="E308" i="29" s="1"/>
  <c r="E320" i="29" s="1"/>
  <c r="E332" i="29" s="1"/>
  <c r="E344" i="29" s="1"/>
  <c r="E356" i="29" s="1"/>
  <c r="E368" i="29" s="1"/>
  <c r="E380" i="29" s="1"/>
  <c r="E392" i="29" s="1"/>
  <c r="E404" i="29" s="1"/>
  <c r="E416" i="29" s="1"/>
  <c r="E428" i="29" s="1"/>
  <c r="E440" i="29" s="1"/>
  <c r="E452" i="29" s="1"/>
  <c r="E464" i="29" s="1"/>
  <c r="E476" i="29" s="1"/>
  <c r="E488" i="29" s="1"/>
  <c r="E500" i="29" s="1"/>
  <c r="E39" i="17"/>
  <c r="E50" i="17" s="1"/>
  <c r="E62" i="17" s="1"/>
  <c r="E74" i="17" s="1"/>
  <c r="E86" i="17" s="1"/>
  <c r="E98" i="17" s="1"/>
  <c r="E110" i="17" s="1"/>
  <c r="E122" i="17" s="1"/>
  <c r="E134" i="17" s="1"/>
  <c r="E146" i="17" s="1"/>
  <c r="E158" i="17" s="1"/>
  <c r="E170" i="17" s="1"/>
  <c r="E182" i="17" s="1"/>
  <c r="E194" i="17" s="1"/>
  <c r="E206" i="17" s="1"/>
  <c r="E218" i="17" s="1"/>
  <c r="E230" i="17" s="1"/>
  <c r="E242" i="17" s="1"/>
  <c r="E254" i="17" s="1"/>
  <c r="E266" i="17" s="1"/>
  <c r="E278" i="17" s="1"/>
  <c r="E290" i="17" s="1"/>
  <c r="E302" i="17" s="1"/>
  <c r="E314" i="17" s="1"/>
  <c r="E326" i="17" s="1"/>
  <c r="E338" i="17" s="1"/>
  <c r="E350" i="17" s="1"/>
  <c r="E362" i="17" s="1"/>
  <c r="E374" i="17" s="1"/>
  <c r="E386" i="17" s="1"/>
  <c r="E398" i="17" s="1"/>
  <c r="E410" i="17" s="1"/>
  <c r="E422" i="17" s="1"/>
  <c r="E434" i="17" s="1"/>
  <c r="E446" i="17" s="1"/>
  <c r="E458" i="17" s="1"/>
  <c r="E470" i="17" s="1"/>
  <c r="E482" i="17" s="1"/>
  <c r="E494" i="17" s="1"/>
  <c r="E506" i="17" s="1"/>
  <c r="E29" i="30"/>
  <c r="E40" i="30" s="1"/>
  <c r="E52" i="30" s="1"/>
  <c r="E64" i="30" s="1"/>
  <c r="E76" i="30" s="1"/>
  <c r="E88" i="30" s="1"/>
  <c r="E100" i="30" s="1"/>
  <c r="E112" i="30" s="1"/>
  <c r="E124" i="30" s="1"/>
  <c r="E136" i="30" s="1"/>
  <c r="E148" i="30" s="1"/>
  <c r="E160" i="30" s="1"/>
  <c r="E172" i="30" s="1"/>
  <c r="E184" i="30" s="1"/>
  <c r="E196" i="30" s="1"/>
  <c r="E208" i="30" s="1"/>
  <c r="E220" i="30" s="1"/>
  <c r="E232" i="30" s="1"/>
  <c r="E244" i="30" s="1"/>
  <c r="E256" i="30" s="1"/>
  <c r="E268" i="30" s="1"/>
  <c r="E280" i="30" s="1"/>
  <c r="E292" i="30" s="1"/>
  <c r="E304" i="30" s="1"/>
  <c r="E316" i="30" s="1"/>
  <c r="E328" i="30" s="1"/>
  <c r="E340" i="30" s="1"/>
  <c r="E352" i="30" s="1"/>
  <c r="E364" i="30" s="1"/>
  <c r="E376" i="30" s="1"/>
  <c r="E388" i="30" s="1"/>
  <c r="E400" i="30" s="1"/>
  <c r="E412" i="30" s="1"/>
  <c r="E424" i="30" s="1"/>
  <c r="E436" i="30" s="1"/>
  <c r="E448" i="30" s="1"/>
  <c r="E460" i="30" s="1"/>
  <c r="E472" i="30" s="1"/>
  <c r="E484" i="30" s="1"/>
  <c r="E496" i="30" s="1"/>
  <c r="E508" i="30" s="1"/>
  <c r="E32" i="29"/>
  <c r="E43" i="29" s="1"/>
  <c r="E55" i="29" s="1"/>
  <c r="E67" i="29" s="1"/>
  <c r="E79" i="29" s="1"/>
  <c r="E91" i="29" s="1"/>
  <c r="E103" i="29" s="1"/>
  <c r="E115" i="29" s="1"/>
  <c r="E127" i="29" s="1"/>
  <c r="E139" i="29" s="1"/>
  <c r="E151" i="29" s="1"/>
  <c r="E163" i="29" s="1"/>
  <c r="E175" i="29" s="1"/>
  <c r="E187" i="29" s="1"/>
  <c r="E199" i="29" s="1"/>
  <c r="E211" i="29" s="1"/>
  <c r="E223" i="29" s="1"/>
  <c r="E235" i="29" s="1"/>
  <c r="E247" i="29" s="1"/>
  <c r="E259" i="29" s="1"/>
  <c r="E271" i="29" s="1"/>
  <c r="E283" i="29" s="1"/>
  <c r="E295" i="29" s="1"/>
  <c r="E307" i="29" s="1"/>
  <c r="E319" i="29" s="1"/>
  <c r="E331" i="29" s="1"/>
  <c r="E343" i="29" s="1"/>
  <c r="E355" i="29" s="1"/>
  <c r="E367" i="29" s="1"/>
  <c r="E379" i="29" s="1"/>
  <c r="E391" i="29" s="1"/>
  <c r="E403" i="29" s="1"/>
  <c r="E415" i="29" s="1"/>
  <c r="E427" i="29" s="1"/>
  <c r="E439" i="29" s="1"/>
  <c r="E451" i="29" s="1"/>
  <c r="E463" i="29" s="1"/>
  <c r="E475" i="29" s="1"/>
  <c r="E487" i="29" s="1"/>
  <c r="E499" i="29" s="1"/>
  <c r="E30" i="30"/>
  <c r="E41" i="30" s="1"/>
  <c r="E53" i="30" s="1"/>
  <c r="E65" i="30" s="1"/>
  <c r="E77" i="30" s="1"/>
  <c r="E89" i="30" s="1"/>
  <c r="E101" i="30" s="1"/>
  <c r="E113" i="30" s="1"/>
  <c r="E125" i="30" s="1"/>
  <c r="E137" i="30" s="1"/>
  <c r="E149" i="30" s="1"/>
  <c r="E161" i="30" s="1"/>
  <c r="E173" i="30" s="1"/>
  <c r="E185" i="30" s="1"/>
  <c r="E197" i="30" s="1"/>
  <c r="E209" i="30" s="1"/>
  <c r="E221" i="30" s="1"/>
  <c r="E233" i="30" s="1"/>
  <c r="E245" i="30" s="1"/>
  <c r="E257" i="30" s="1"/>
  <c r="E269" i="30" s="1"/>
  <c r="E281" i="30" s="1"/>
  <c r="E293" i="30" s="1"/>
  <c r="E305" i="30" s="1"/>
  <c r="E317" i="30" s="1"/>
  <c r="E329" i="30" s="1"/>
  <c r="E341" i="30" s="1"/>
  <c r="E353" i="30" s="1"/>
  <c r="E365" i="30" s="1"/>
  <c r="E377" i="30" s="1"/>
  <c r="E389" i="30" s="1"/>
  <c r="E401" i="30" s="1"/>
  <c r="E413" i="30" s="1"/>
  <c r="E425" i="30" s="1"/>
  <c r="E437" i="30" s="1"/>
  <c r="E449" i="30" s="1"/>
  <c r="E461" i="30" s="1"/>
  <c r="E473" i="30" s="1"/>
  <c r="E485" i="30" s="1"/>
  <c r="E497" i="30" s="1"/>
  <c r="E31" i="29"/>
  <c r="E42" i="29" s="1"/>
  <c r="E54" i="29" s="1"/>
  <c r="E66" i="29" s="1"/>
  <c r="E78" i="29" s="1"/>
  <c r="E90" i="29" s="1"/>
  <c r="E102" i="29" s="1"/>
  <c r="E114" i="29" s="1"/>
  <c r="E126" i="29" s="1"/>
  <c r="E138" i="29" s="1"/>
  <c r="E150" i="29" s="1"/>
  <c r="E162" i="29" s="1"/>
  <c r="E174" i="29" s="1"/>
  <c r="E186" i="29" s="1"/>
  <c r="E198" i="29" s="1"/>
  <c r="E210" i="29" s="1"/>
  <c r="E222" i="29" s="1"/>
  <c r="E234" i="29" s="1"/>
  <c r="E246" i="29" s="1"/>
  <c r="E258" i="29" s="1"/>
  <c r="E270" i="29" s="1"/>
  <c r="E282" i="29" s="1"/>
  <c r="E294" i="29" s="1"/>
  <c r="E306" i="29" s="1"/>
  <c r="E318" i="29" s="1"/>
  <c r="E330" i="29" s="1"/>
  <c r="E342" i="29" s="1"/>
  <c r="E354" i="29" s="1"/>
  <c r="E366" i="29" s="1"/>
  <c r="E378" i="29" s="1"/>
  <c r="E390" i="29" s="1"/>
  <c r="E402" i="29" s="1"/>
  <c r="E414" i="29" s="1"/>
  <c r="E426" i="29" s="1"/>
  <c r="E438" i="29" s="1"/>
  <c r="E450" i="29" s="1"/>
  <c r="E462" i="29" s="1"/>
  <c r="E474" i="29" s="1"/>
  <c r="E486" i="29" s="1"/>
  <c r="E498" i="29" s="1"/>
  <c r="E29" i="17"/>
  <c r="E40" i="17" s="1"/>
  <c r="E52" i="17" s="1"/>
  <c r="E64" i="17" s="1"/>
  <c r="E76" i="17" s="1"/>
  <c r="E88" i="17" s="1"/>
  <c r="E100" i="17" s="1"/>
  <c r="E112" i="17" s="1"/>
  <c r="E124" i="17" s="1"/>
  <c r="E136" i="17" s="1"/>
  <c r="E148" i="17" s="1"/>
  <c r="E160" i="17" s="1"/>
  <c r="E172" i="17" s="1"/>
  <c r="E184" i="17" s="1"/>
  <c r="E196" i="17" s="1"/>
  <c r="E208" i="17" s="1"/>
  <c r="E220" i="17" s="1"/>
  <c r="E232" i="17" s="1"/>
  <c r="E244" i="17" s="1"/>
  <c r="E256" i="17" s="1"/>
  <c r="E268" i="17" s="1"/>
  <c r="E280" i="17" s="1"/>
  <c r="E292" i="17" s="1"/>
  <c r="E304" i="17" s="1"/>
  <c r="E316" i="17" s="1"/>
  <c r="E328" i="17" s="1"/>
  <c r="E340" i="17" s="1"/>
  <c r="E352" i="17" s="1"/>
  <c r="E364" i="17" s="1"/>
  <c r="E376" i="17" s="1"/>
  <c r="E388" i="17" s="1"/>
  <c r="E400" i="17" s="1"/>
  <c r="E412" i="17" s="1"/>
  <c r="E424" i="17" s="1"/>
  <c r="E436" i="17" s="1"/>
  <c r="E448" i="17" s="1"/>
  <c r="E460" i="17" s="1"/>
  <c r="E472" i="17" s="1"/>
  <c r="E484" i="17" s="1"/>
  <c r="E496" i="17" s="1"/>
  <c r="E508" i="17" s="1"/>
  <c r="E36" i="17"/>
  <c r="E47" i="17" s="1"/>
  <c r="E59" i="17" s="1"/>
  <c r="E71" i="17" s="1"/>
  <c r="E83" i="17" s="1"/>
  <c r="E95" i="17" s="1"/>
  <c r="E107" i="17" s="1"/>
  <c r="E119" i="17" s="1"/>
  <c r="E131" i="17" s="1"/>
  <c r="E143" i="17" s="1"/>
  <c r="E155" i="17" s="1"/>
  <c r="E167" i="17" s="1"/>
  <c r="E179" i="17" s="1"/>
  <c r="E191" i="17" s="1"/>
  <c r="E203" i="17" s="1"/>
  <c r="E215" i="17" s="1"/>
  <c r="E227" i="17" s="1"/>
  <c r="E239" i="17" s="1"/>
  <c r="E251" i="17" s="1"/>
  <c r="E263" i="17" s="1"/>
  <c r="E275" i="17" s="1"/>
  <c r="E287" i="17" s="1"/>
  <c r="E299" i="17" s="1"/>
  <c r="E311" i="17" s="1"/>
  <c r="E323" i="17" s="1"/>
  <c r="E335" i="17" s="1"/>
  <c r="E347" i="17" s="1"/>
  <c r="E359" i="17" s="1"/>
  <c r="E371" i="17" s="1"/>
  <c r="E383" i="17" s="1"/>
  <c r="E395" i="17" s="1"/>
  <c r="E407" i="17" s="1"/>
  <c r="E419" i="17" s="1"/>
  <c r="E431" i="17" s="1"/>
  <c r="E443" i="17" s="1"/>
  <c r="E455" i="17" s="1"/>
  <c r="E467" i="17" s="1"/>
  <c r="E479" i="17" s="1"/>
  <c r="E491" i="17" s="1"/>
  <c r="E503" i="17" s="1"/>
  <c r="L244" i="28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J102" i="29"/>
  <c r="J103" i="29"/>
  <c r="J104" i="29"/>
  <c r="J105" i="29"/>
  <c r="J106" i="29"/>
  <c r="J107" i="29"/>
  <c r="J108" i="29"/>
  <c r="J109" i="29"/>
  <c r="J110" i="29"/>
  <c r="J111" i="29"/>
  <c r="J112" i="29"/>
  <c r="J113" i="29"/>
  <c r="J114" i="29"/>
  <c r="J115" i="29"/>
  <c r="J116" i="29"/>
  <c r="J117" i="29"/>
  <c r="J118" i="29"/>
  <c r="J119" i="29"/>
  <c r="J120" i="29"/>
  <c r="J121" i="29"/>
  <c r="J122" i="29"/>
  <c r="J123" i="29"/>
  <c r="J124" i="29"/>
  <c r="J125" i="29"/>
  <c r="J126" i="29"/>
  <c r="J127" i="29"/>
  <c r="J128" i="29"/>
  <c r="J129" i="29"/>
  <c r="J130" i="29"/>
  <c r="J131" i="29"/>
  <c r="J132" i="29"/>
  <c r="J133" i="29"/>
  <c r="J134" i="29"/>
  <c r="J135" i="29"/>
  <c r="J136" i="29"/>
  <c r="J137" i="29"/>
  <c r="J138" i="29"/>
  <c r="J139" i="29"/>
  <c r="J140" i="29"/>
  <c r="J141" i="29"/>
  <c r="J142" i="29"/>
  <c r="J143" i="29"/>
  <c r="J144" i="29"/>
  <c r="J145" i="29"/>
  <c r="J146" i="29"/>
  <c r="J147" i="29"/>
  <c r="J148" i="29"/>
  <c r="J149" i="29"/>
  <c r="J150" i="29"/>
  <c r="J151" i="29"/>
  <c r="J152" i="29"/>
  <c r="J153" i="29"/>
  <c r="J154" i="29"/>
  <c r="J155" i="29"/>
  <c r="J156" i="29"/>
  <c r="J157" i="29"/>
  <c r="J158" i="29"/>
  <c r="J159" i="29"/>
  <c r="J160" i="29"/>
  <c r="J161" i="29"/>
  <c r="J162" i="29"/>
  <c r="J163" i="29"/>
  <c r="J164" i="29"/>
  <c r="J165" i="29"/>
  <c r="J166" i="29"/>
  <c r="J167" i="29"/>
  <c r="J168" i="29"/>
  <c r="J169" i="29"/>
  <c r="J170" i="29"/>
  <c r="J171" i="29"/>
  <c r="J172" i="29"/>
  <c r="J173" i="29"/>
  <c r="J174" i="29"/>
  <c r="J175" i="29"/>
  <c r="J176" i="29"/>
  <c r="J177" i="29"/>
  <c r="J178" i="29"/>
  <c r="J179" i="29"/>
  <c r="J180" i="29"/>
  <c r="J181" i="29"/>
  <c r="J182" i="29"/>
  <c r="J183" i="29"/>
  <c r="J184" i="29"/>
  <c r="J185" i="29"/>
  <c r="J186" i="29"/>
  <c r="J187" i="29"/>
  <c r="J188" i="29"/>
  <c r="J189" i="29"/>
  <c r="J190" i="29"/>
  <c r="J191" i="29"/>
  <c r="J192" i="29"/>
  <c r="J193" i="29"/>
  <c r="J194" i="29"/>
  <c r="J195" i="29"/>
  <c r="J196" i="29"/>
  <c r="J197" i="29"/>
  <c r="J198" i="29"/>
  <c r="J199" i="29"/>
  <c r="J200" i="29"/>
  <c r="J201" i="29"/>
  <c r="J202" i="29"/>
  <c r="J203" i="29"/>
  <c r="J204" i="29"/>
  <c r="J205" i="29"/>
  <c r="J206" i="29"/>
  <c r="J207" i="29"/>
  <c r="J208" i="29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J102" i="30"/>
  <c r="J103" i="30"/>
  <c r="J104" i="30"/>
  <c r="J105" i="30"/>
  <c r="J106" i="30"/>
  <c r="J107" i="30"/>
  <c r="J108" i="30"/>
  <c r="J109" i="30"/>
  <c r="J110" i="30"/>
  <c r="J111" i="30"/>
  <c r="J112" i="30"/>
  <c r="J113" i="30"/>
  <c r="J114" i="30"/>
  <c r="J115" i="30"/>
  <c r="J116" i="30"/>
  <c r="J117" i="30"/>
  <c r="J118" i="30"/>
  <c r="J119" i="30"/>
  <c r="J120" i="30"/>
  <c r="J121" i="30"/>
  <c r="J122" i="30"/>
  <c r="J123" i="30"/>
  <c r="J124" i="30"/>
  <c r="J125" i="30"/>
  <c r="J126" i="30"/>
  <c r="J127" i="30"/>
  <c r="J128" i="30"/>
  <c r="J129" i="30"/>
  <c r="J130" i="30"/>
  <c r="J131" i="30"/>
  <c r="J132" i="30"/>
  <c r="J133" i="30"/>
  <c r="J134" i="30"/>
  <c r="J135" i="30"/>
  <c r="J136" i="30"/>
  <c r="J137" i="30"/>
  <c r="J138" i="30"/>
  <c r="J139" i="30"/>
  <c r="J140" i="30"/>
  <c r="J141" i="30"/>
  <c r="J142" i="30"/>
  <c r="J143" i="30"/>
  <c r="J144" i="30"/>
  <c r="J145" i="30"/>
  <c r="J146" i="30"/>
  <c r="J147" i="30"/>
  <c r="J148" i="30"/>
  <c r="J149" i="30"/>
  <c r="J150" i="30"/>
  <c r="J151" i="30"/>
  <c r="J152" i="30"/>
  <c r="J153" i="30"/>
  <c r="J154" i="30"/>
  <c r="J155" i="30"/>
  <c r="J156" i="30"/>
  <c r="J157" i="30"/>
  <c r="J158" i="30"/>
  <c r="J159" i="30"/>
  <c r="J160" i="30"/>
  <c r="J161" i="30"/>
  <c r="J162" i="30"/>
  <c r="J163" i="30"/>
  <c r="J164" i="30"/>
  <c r="J165" i="30"/>
  <c r="J166" i="30"/>
  <c r="J167" i="30"/>
  <c r="J168" i="30"/>
  <c r="J169" i="30"/>
  <c r="J170" i="30"/>
  <c r="J171" i="30"/>
  <c r="J172" i="30"/>
  <c r="J173" i="30"/>
  <c r="J174" i="30"/>
  <c r="J175" i="30"/>
  <c r="J176" i="30"/>
  <c r="J177" i="30"/>
  <c r="J178" i="30"/>
  <c r="J179" i="30"/>
  <c r="J180" i="30"/>
  <c r="J181" i="30"/>
  <c r="J182" i="30"/>
  <c r="J183" i="30"/>
  <c r="J184" i="30"/>
  <c r="J185" i="30"/>
  <c r="J186" i="30"/>
  <c r="J187" i="30"/>
  <c r="J188" i="30"/>
  <c r="J189" i="30"/>
  <c r="J190" i="30"/>
  <c r="J191" i="30"/>
  <c r="J192" i="30"/>
  <c r="J193" i="30"/>
  <c r="J194" i="30"/>
  <c r="J195" i="30"/>
  <c r="J196" i="30"/>
  <c r="J197" i="30"/>
  <c r="J198" i="30"/>
  <c r="J199" i="30"/>
  <c r="J200" i="30"/>
  <c r="J201" i="30"/>
  <c r="J202" i="30"/>
  <c r="J203" i="30"/>
  <c r="J204" i="30"/>
  <c r="J205" i="30"/>
  <c r="J206" i="30"/>
  <c r="J207" i="30"/>
  <c r="J208" i="30"/>
  <c r="Z51" i="34"/>
  <c r="X508" i="34"/>
  <c r="W508" i="34"/>
  <c r="O508" i="34"/>
  <c r="X507" i="34"/>
  <c r="W507" i="34"/>
  <c r="X506" i="34"/>
  <c r="W506" i="34"/>
  <c r="X505" i="34"/>
  <c r="W505" i="34"/>
  <c r="X504" i="34"/>
  <c r="W504" i="34"/>
  <c r="X503" i="34"/>
  <c r="W503" i="34"/>
  <c r="X502" i="34"/>
  <c r="W502" i="34"/>
  <c r="X501" i="34"/>
  <c r="W501" i="34"/>
  <c r="X500" i="34"/>
  <c r="W500" i="34"/>
  <c r="X499" i="34"/>
  <c r="W499" i="34"/>
  <c r="X498" i="34"/>
  <c r="W498" i="34"/>
  <c r="X497" i="34"/>
  <c r="W497" i="34"/>
  <c r="X496" i="34"/>
  <c r="W496" i="34"/>
  <c r="X495" i="34"/>
  <c r="W495" i="34"/>
  <c r="X494" i="34"/>
  <c r="W494" i="34"/>
  <c r="X493" i="34"/>
  <c r="W493" i="34"/>
  <c r="X492" i="34"/>
  <c r="W492" i="34"/>
  <c r="X491" i="34"/>
  <c r="W491" i="34"/>
  <c r="X490" i="34"/>
  <c r="W490" i="34"/>
  <c r="X489" i="34"/>
  <c r="W489" i="34"/>
  <c r="X488" i="34"/>
  <c r="W488" i="34"/>
  <c r="X487" i="34"/>
  <c r="W487" i="34"/>
  <c r="X486" i="34"/>
  <c r="W486" i="34"/>
  <c r="X485" i="34"/>
  <c r="W485" i="34"/>
  <c r="X484" i="34"/>
  <c r="W484" i="34"/>
  <c r="X483" i="34"/>
  <c r="W483" i="34"/>
  <c r="X482" i="34"/>
  <c r="W482" i="34"/>
  <c r="X481" i="34"/>
  <c r="W481" i="34"/>
  <c r="X480" i="34"/>
  <c r="W480" i="34"/>
  <c r="X479" i="34"/>
  <c r="W479" i="34"/>
  <c r="X478" i="34"/>
  <c r="W478" i="34"/>
  <c r="X477" i="34"/>
  <c r="W477" i="34"/>
  <c r="X476" i="34"/>
  <c r="W476" i="34"/>
  <c r="X475" i="34"/>
  <c r="W475" i="34"/>
  <c r="X474" i="34"/>
  <c r="W474" i="34"/>
  <c r="X473" i="34"/>
  <c r="W473" i="34"/>
  <c r="X472" i="34"/>
  <c r="W472" i="34"/>
  <c r="X471" i="34"/>
  <c r="W471" i="34"/>
  <c r="X470" i="34"/>
  <c r="W470" i="34"/>
  <c r="X469" i="34"/>
  <c r="W469" i="34"/>
  <c r="X468" i="34"/>
  <c r="W468" i="34"/>
  <c r="X467" i="34"/>
  <c r="W467" i="34"/>
  <c r="X466" i="34"/>
  <c r="W466" i="34"/>
  <c r="X465" i="34"/>
  <c r="W465" i="34"/>
  <c r="X464" i="34"/>
  <c r="W464" i="34"/>
  <c r="X463" i="34"/>
  <c r="W463" i="34"/>
  <c r="X462" i="34"/>
  <c r="W462" i="34"/>
  <c r="X461" i="34"/>
  <c r="W461" i="34"/>
  <c r="X460" i="34"/>
  <c r="W460" i="34"/>
  <c r="X459" i="34"/>
  <c r="W459" i="34"/>
  <c r="X458" i="34"/>
  <c r="W458" i="34"/>
  <c r="X457" i="34"/>
  <c r="W457" i="34"/>
  <c r="X456" i="34"/>
  <c r="W456" i="34"/>
  <c r="X455" i="34"/>
  <c r="W455" i="34"/>
  <c r="X454" i="34"/>
  <c r="W454" i="34"/>
  <c r="X453" i="34"/>
  <c r="W453" i="34"/>
  <c r="X452" i="34"/>
  <c r="W452" i="34"/>
  <c r="X451" i="34"/>
  <c r="W451" i="34"/>
  <c r="X450" i="34"/>
  <c r="W450" i="34"/>
  <c r="X449" i="34"/>
  <c r="W449" i="34"/>
  <c r="X448" i="34"/>
  <c r="W448" i="34"/>
  <c r="X447" i="34"/>
  <c r="W447" i="34"/>
  <c r="X446" i="34"/>
  <c r="W446" i="34"/>
  <c r="X445" i="34"/>
  <c r="W445" i="34"/>
  <c r="X444" i="34"/>
  <c r="W444" i="34"/>
  <c r="X443" i="34"/>
  <c r="W443" i="34"/>
  <c r="X442" i="34"/>
  <c r="W442" i="34"/>
  <c r="X441" i="34"/>
  <c r="W441" i="34"/>
  <c r="X440" i="34"/>
  <c r="W440" i="34"/>
  <c r="X439" i="34"/>
  <c r="W439" i="34"/>
  <c r="X438" i="34"/>
  <c r="W438" i="34"/>
  <c r="X437" i="34"/>
  <c r="W437" i="34"/>
  <c r="X436" i="34"/>
  <c r="W436" i="34"/>
  <c r="X435" i="34"/>
  <c r="W435" i="34"/>
  <c r="X434" i="34"/>
  <c r="W434" i="34"/>
  <c r="X433" i="34"/>
  <c r="W433" i="34"/>
  <c r="X432" i="34"/>
  <c r="W432" i="34"/>
  <c r="X431" i="34"/>
  <c r="W431" i="34"/>
  <c r="X430" i="34"/>
  <c r="W430" i="34"/>
  <c r="X429" i="34"/>
  <c r="W429" i="34"/>
  <c r="X428" i="34"/>
  <c r="W428" i="34"/>
  <c r="X427" i="34"/>
  <c r="W427" i="34"/>
  <c r="X426" i="34"/>
  <c r="W426" i="34"/>
  <c r="X425" i="34"/>
  <c r="W425" i="34"/>
  <c r="X424" i="34"/>
  <c r="W424" i="34"/>
  <c r="X423" i="34"/>
  <c r="W423" i="34"/>
  <c r="X422" i="34"/>
  <c r="W422" i="34"/>
  <c r="X421" i="34"/>
  <c r="W421" i="34"/>
  <c r="X420" i="34"/>
  <c r="W420" i="34"/>
  <c r="X419" i="34"/>
  <c r="W419" i="34"/>
  <c r="X418" i="34"/>
  <c r="W418" i="34"/>
  <c r="X417" i="34"/>
  <c r="W417" i="34"/>
  <c r="X416" i="34"/>
  <c r="W416" i="34"/>
  <c r="X415" i="34"/>
  <c r="W415" i="34"/>
  <c r="X414" i="34"/>
  <c r="W414" i="34"/>
  <c r="X413" i="34"/>
  <c r="W413" i="34"/>
  <c r="X412" i="34"/>
  <c r="W412" i="34"/>
  <c r="X411" i="34"/>
  <c r="W411" i="34"/>
  <c r="X410" i="34"/>
  <c r="W410" i="34"/>
  <c r="X409" i="34"/>
  <c r="W409" i="34"/>
  <c r="X408" i="34"/>
  <c r="W408" i="34"/>
  <c r="X407" i="34"/>
  <c r="W407" i="34"/>
  <c r="X406" i="34"/>
  <c r="W406" i="34"/>
  <c r="X405" i="34"/>
  <c r="W405" i="34"/>
  <c r="X404" i="34"/>
  <c r="W404" i="34"/>
  <c r="X403" i="34"/>
  <c r="W403" i="34"/>
  <c r="X402" i="34"/>
  <c r="W402" i="34"/>
  <c r="X401" i="34"/>
  <c r="W401" i="34"/>
  <c r="X400" i="34"/>
  <c r="W400" i="34"/>
  <c r="X399" i="34"/>
  <c r="W399" i="34"/>
  <c r="X398" i="34"/>
  <c r="W398" i="34"/>
  <c r="X397" i="34"/>
  <c r="W397" i="34"/>
  <c r="X396" i="34"/>
  <c r="W396" i="34"/>
  <c r="X395" i="34"/>
  <c r="W395" i="34"/>
  <c r="X394" i="34"/>
  <c r="W394" i="34"/>
  <c r="X393" i="34"/>
  <c r="W393" i="34"/>
  <c r="X392" i="34"/>
  <c r="W392" i="34"/>
  <c r="X391" i="34"/>
  <c r="W391" i="34"/>
  <c r="X390" i="34"/>
  <c r="W390" i="34"/>
  <c r="X389" i="34"/>
  <c r="W389" i="34"/>
  <c r="X388" i="34"/>
  <c r="W388" i="34"/>
  <c r="X387" i="34"/>
  <c r="W387" i="34"/>
  <c r="X386" i="34"/>
  <c r="W386" i="34"/>
  <c r="X385" i="34"/>
  <c r="W385" i="34"/>
  <c r="X384" i="34"/>
  <c r="W384" i="34"/>
  <c r="X383" i="34"/>
  <c r="W383" i="34"/>
  <c r="X382" i="34"/>
  <c r="W382" i="34"/>
  <c r="X381" i="34"/>
  <c r="W381" i="34"/>
  <c r="X380" i="34"/>
  <c r="W380" i="34"/>
  <c r="X379" i="34"/>
  <c r="W379" i="34"/>
  <c r="X378" i="34"/>
  <c r="W378" i="34"/>
  <c r="X377" i="34"/>
  <c r="W377" i="34"/>
  <c r="X376" i="34"/>
  <c r="W376" i="34"/>
  <c r="X375" i="34"/>
  <c r="W375" i="34"/>
  <c r="X374" i="34"/>
  <c r="W374" i="34"/>
  <c r="X373" i="34"/>
  <c r="W373" i="34"/>
  <c r="X372" i="34"/>
  <c r="W372" i="34"/>
  <c r="X371" i="34"/>
  <c r="W371" i="34"/>
  <c r="X370" i="34"/>
  <c r="W370" i="34"/>
  <c r="X369" i="34"/>
  <c r="W369" i="34"/>
  <c r="X368" i="34"/>
  <c r="W368" i="34"/>
  <c r="X367" i="34"/>
  <c r="W367" i="34"/>
  <c r="X366" i="34"/>
  <c r="W366" i="34"/>
  <c r="X365" i="34"/>
  <c r="W365" i="34"/>
  <c r="X364" i="34"/>
  <c r="W364" i="34"/>
  <c r="X363" i="34"/>
  <c r="W363" i="34"/>
  <c r="X362" i="34"/>
  <c r="W362" i="34"/>
  <c r="X361" i="34"/>
  <c r="W361" i="34"/>
  <c r="X360" i="34"/>
  <c r="W360" i="34"/>
  <c r="X359" i="34"/>
  <c r="W359" i="34"/>
  <c r="X358" i="34"/>
  <c r="W358" i="34"/>
  <c r="X357" i="34"/>
  <c r="W357" i="34"/>
  <c r="X356" i="34"/>
  <c r="W356" i="34"/>
  <c r="X355" i="34"/>
  <c r="W355" i="34"/>
  <c r="X354" i="34"/>
  <c r="W354" i="34"/>
  <c r="X353" i="34"/>
  <c r="W353" i="34"/>
  <c r="X352" i="34"/>
  <c r="W352" i="34"/>
  <c r="X351" i="34"/>
  <c r="W351" i="34"/>
  <c r="X350" i="34"/>
  <c r="W350" i="34"/>
  <c r="X349" i="34"/>
  <c r="W349" i="34"/>
  <c r="X348" i="34"/>
  <c r="W348" i="34"/>
  <c r="X347" i="34"/>
  <c r="W347" i="34"/>
  <c r="X346" i="34"/>
  <c r="W346" i="34"/>
  <c r="X345" i="34"/>
  <c r="W345" i="34"/>
  <c r="X344" i="34"/>
  <c r="W344" i="34"/>
  <c r="X343" i="34"/>
  <c r="W343" i="34"/>
  <c r="X342" i="34"/>
  <c r="W342" i="34"/>
  <c r="X341" i="34"/>
  <c r="W341" i="34"/>
  <c r="X340" i="34"/>
  <c r="W340" i="34"/>
  <c r="X339" i="34"/>
  <c r="W339" i="34"/>
  <c r="X338" i="34"/>
  <c r="W338" i="34"/>
  <c r="X337" i="34"/>
  <c r="W337" i="34"/>
  <c r="X336" i="34"/>
  <c r="W336" i="34"/>
  <c r="X335" i="34"/>
  <c r="W335" i="34"/>
  <c r="X334" i="34"/>
  <c r="W334" i="34"/>
  <c r="X333" i="34"/>
  <c r="W333" i="34"/>
  <c r="X332" i="34"/>
  <c r="W332" i="34"/>
  <c r="X331" i="34"/>
  <c r="W331" i="34"/>
  <c r="X330" i="34"/>
  <c r="W330" i="34"/>
  <c r="X329" i="34"/>
  <c r="W329" i="34"/>
  <c r="X328" i="34"/>
  <c r="W328" i="34"/>
  <c r="X327" i="34"/>
  <c r="W327" i="34"/>
  <c r="X326" i="34"/>
  <c r="W326" i="34"/>
  <c r="X325" i="34"/>
  <c r="W325" i="34"/>
  <c r="X324" i="34"/>
  <c r="W324" i="34"/>
  <c r="X323" i="34"/>
  <c r="W323" i="34"/>
  <c r="X322" i="34"/>
  <c r="W322" i="34"/>
  <c r="X321" i="34"/>
  <c r="W321" i="34"/>
  <c r="X320" i="34"/>
  <c r="W320" i="34"/>
  <c r="X319" i="34"/>
  <c r="W319" i="34"/>
  <c r="X318" i="34"/>
  <c r="W318" i="34"/>
  <c r="X317" i="34"/>
  <c r="W317" i="34"/>
  <c r="X316" i="34"/>
  <c r="W316" i="34"/>
  <c r="X315" i="34"/>
  <c r="W315" i="34"/>
  <c r="X314" i="34"/>
  <c r="W314" i="34"/>
  <c r="X313" i="34"/>
  <c r="W313" i="34"/>
  <c r="X312" i="34"/>
  <c r="W312" i="34"/>
  <c r="X311" i="34"/>
  <c r="W311" i="34"/>
  <c r="X310" i="34"/>
  <c r="W310" i="34"/>
  <c r="X309" i="34"/>
  <c r="W309" i="34"/>
  <c r="X308" i="34"/>
  <c r="W308" i="34"/>
  <c r="X307" i="34"/>
  <c r="W307" i="34"/>
  <c r="X306" i="34"/>
  <c r="W306" i="34"/>
  <c r="X305" i="34"/>
  <c r="W305" i="34"/>
  <c r="X304" i="34"/>
  <c r="W304" i="34"/>
  <c r="X303" i="34"/>
  <c r="W303" i="34"/>
  <c r="X302" i="34"/>
  <c r="W302" i="34"/>
  <c r="X301" i="34"/>
  <c r="W301" i="34"/>
  <c r="X300" i="34"/>
  <c r="W300" i="34"/>
  <c r="X299" i="34"/>
  <c r="W299" i="34"/>
  <c r="X298" i="34"/>
  <c r="W298" i="34"/>
  <c r="X297" i="34"/>
  <c r="W297" i="34"/>
  <c r="X296" i="34"/>
  <c r="W296" i="34"/>
  <c r="X295" i="34"/>
  <c r="W295" i="34"/>
  <c r="X294" i="34"/>
  <c r="W294" i="34"/>
  <c r="X293" i="34"/>
  <c r="W293" i="34"/>
  <c r="X292" i="34"/>
  <c r="W292" i="34"/>
  <c r="X291" i="34"/>
  <c r="W291" i="34"/>
  <c r="X290" i="34"/>
  <c r="W290" i="34"/>
  <c r="X289" i="34"/>
  <c r="W289" i="34"/>
  <c r="X288" i="34"/>
  <c r="W288" i="34"/>
  <c r="X287" i="34"/>
  <c r="W287" i="34"/>
  <c r="X286" i="34"/>
  <c r="W286" i="34"/>
  <c r="X285" i="34"/>
  <c r="W285" i="34"/>
  <c r="X284" i="34"/>
  <c r="W284" i="34"/>
  <c r="X283" i="34"/>
  <c r="W283" i="34"/>
  <c r="X282" i="34"/>
  <c r="W282" i="34"/>
  <c r="X281" i="34"/>
  <c r="W281" i="34"/>
  <c r="X280" i="34"/>
  <c r="W280" i="34"/>
  <c r="X279" i="34"/>
  <c r="W279" i="34"/>
  <c r="X278" i="34"/>
  <c r="W278" i="34"/>
  <c r="X277" i="34"/>
  <c r="W277" i="34"/>
  <c r="X276" i="34"/>
  <c r="W276" i="34"/>
  <c r="X275" i="34"/>
  <c r="W275" i="34"/>
  <c r="X274" i="34"/>
  <c r="W274" i="34"/>
  <c r="X273" i="34"/>
  <c r="W273" i="34"/>
  <c r="X272" i="34"/>
  <c r="W272" i="34"/>
  <c r="X271" i="34"/>
  <c r="W271" i="34"/>
  <c r="X270" i="34"/>
  <c r="W270" i="34"/>
  <c r="X269" i="34"/>
  <c r="W269" i="34"/>
  <c r="X268" i="34"/>
  <c r="W268" i="34"/>
  <c r="X267" i="34"/>
  <c r="W267" i="34"/>
  <c r="X266" i="34"/>
  <c r="W266" i="34"/>
  <c r="X265" i="34"/>
  <c r="W265" i="34"/>
  <c r="X264" i="34"/>
  <c r="W264" i="34"/>
  <c r="X263" i="34"/>
  <c r="W263" i="34"/>
  <c r="X262" i="34"/>
  <c r="W262" i="34"/>
  <c r="X261" i="34"/>
  <c r="W261" i="34"/>
  <c r="X260" i="34"/>
  <c r="W260" i="34"/>
  <c r="X259" i="34"/>
  <c r="W259" i="34"/>
  <c r="X258" i="34"/>
  <c r="W258" i="34"/>
  <c r="X257" i="34"/>
  <c r="W257" i="34"/>
  <c r="X256" i="34"/>
  <c r="W256" i="34"/>
  <c r="X255" i="34"/>
  <c r="W255" i="34"/>
  <c r="X254" i="34"/>
  <c r="W254" i="34"/>
  <c r="X253" i="34"/>
  <c r="W253" i="34"/>
  <c r="X252" i="34"/>
  <c r="W252" i="34"/>
  <c r="X251" i="34"/>
  <c r="W251" i="34"/>
  <c r="X250" i="34"/>
  <c r="W250" i="34"/>
  <c r="X249" i="34"/>
  <c r="W249" i="34"/>
  <c r="X248" i="34"/>
  <c r="W248" i="34"/>
  <c r="X247" i="34"/>
  <c r="W247" i="34"/>
  <c r="X246" i="34"/>
  <c r="W246" i="34"/>
  <c r="X245" i="34"/>
  <c r="W245" i="34"/>
  <c r="P245" i="34"/>
  <c r="P246" i="34" s="1"/>
  <c r="P247" i="34" s="1"/>
  <c r="P248" i="34" s="1"/>
  <c r="P249" i="34" s="1"/>
  <c r="P250" i="34" s="1"/>
  <c r="P251" i="34" s="1"/>
  <c r="P252" i="34" s="1"/>
  <c r="P253" i="34" s="1"/>
  <c r="P254" i="34" s="1"/>
  <c r="P255" i="34" s="1"/>
  <c r="P256" i="34" s="1"/>
  <c r="P257" i="34" s="1"/>
  <c r="P258" i="34" s="1"/>
  <c r="P259" i="34" s="1"/>
  <c r="P260" i="34" s="1"/>
  <c r="P261" i="34" s="1"/>
  <c r="P262" i="34" s="1"/>
  <c r="P263" i="34" s="1"/>
  <c r="P264" i="34" s="1"/>
  <c r="P265" i="34" s="1"/>
  <c r="P266" i="34" s="1"/>
  <c r="P267" i="34" s="1"/>
  <c r="P268" i="34" s="1"/>
  <c r="P269" i="34" s="1"/>
  <c r="P270" i="34" s="1"/>
  <c r="P271" i="34" s="1"/>
  <c r="P272" i="34" s="1"/>
  <c r="P273" i="34" s="1"/>
  <c r="P274" i="34" s="1"/>
  <c r="P275" i="34" s="1"/>
  <c r="P276" i="34" s="1"/>
  <c r="P277" i="34" s="1"/>
  <c r="P278" i="34" s="1"/>
  <c r="P279" i="34" s="1"/>
  <c r="P280" i="34" s="1"/>
  <c r="P281" i="34" s="1"/>
  <c r="P282" i="34" s="1"/>
  <c r="P283" i="34" s="1"/>
  <c r="P284" i="34" s="1"/>
  <c r="P285" i="34" s="1"/>
  <c r="P286" i="34" s="1"/>
  <c r="P287" i="34" s="1"/>
  <c r="P288" i="34" s="1"/>
  <c r="P289" i="34" s="1"/>
  <c r="P290" i="34" s="1"/>
  <c r="P291" i="34" s="1"/>
  <c r="P292" i="34" s="1"/>
  <c r="P293" i="34" s="1"/>
  <c r="P294" i="34" s="1"/>
  <c r="P295" i="34" s="1"/>
  <c r="P296" i="34" s="1"/>
  <c r="P297" i="34" s="1"/>
  <c r="P298" i="34" s="1"/>
  <c r="P299" i="34" s="1"/>
  <c r="P300" i="34" s="1"/>
  <c r="P301" i="34" s="1"/>
  <c r="P302" i="34" s="1"/>
  <c r="P303" i="34" s="1"/>
  <c r="P304" i="34" s="1"/>
  <c r="P305" i="34" s="1"/>
  <c r="P306" i="34" s="1"/>
  <c r="P307" i="34" s="1"/>
  <c r="P308" i="34" s="1"/>
  <c r="P309" i="34" s="1"/>
  <c r="P310" i="34" s="1"/>
  <c r="P311" i="34" s="1"/>
  <c r="P312" i="34" s="1"/>
  <c r="P313" i="34" s="1"/>
  <c r="P314" i="34" s="1"/>
  <c r="P315" i="34" s="1"/>
  <c r="P316" i="34" s="1"/>
  <c r="P317" i="34" s="1"/>
  <c r="P318" i="34" s="1"/>
  <c r="P319" i="34" s="1"/>
  <c r="P320" i="34" s="1"/>
  <c r="P321" i="34" s="1"/>
  <c r="P322" i="34" s="1"/>
  <c r="P323" i="34" s="1"/>
  <c r="P324" i="34" s="1"/>
  <c r="P325" i="34" s="1"/>
  <c r="P326" i="34" s="1"/>
  <c r="P327" i="34" s="1"/>
  <c r="P328" i="34" s="1"/>
  <c r="P329" i="34" s="1"/>
  <c r="P330" i="34" s="1"/>
  <c r="P331" i="34" s="1"/>
  <c r="P332" i="34" s="1"/>
  <c r="P333" i="34" s="1"/>
  <c r="P334" i="34" s="1"/>
  <c r="P335" i="34" s="1"/>
  <c r="P336" i="34" s="1"/>
  <c r="P337" i="34" s="1"/>
  <c r="P338" i="34" s="1"/>
  <c r="P339" i="34" s="1"/>
  <c r="P340" i="34" s="1"/>
  <c r="P341" i="34" s="1"/>
  <c r="P342" i="34" s="1"/>
  <c r="P343" i="34" s="1"/>
  <c r="P344" i="34" s="1"/>
  <c r="P345" i="34" s="1"/>
  <c r="P346" i="34" s="1"/>
  <c r="P347" i="34" s="1"/>
  <c r="P348" i="34" s="1"/>
  <c r="P349" i="34" s="1"/>
  <c r="P350" i="34" s="1"/>
  <c r="P351" i="34" s="1"/>
  <c r="P352" i="34" s="1"/>
  <c r="P353" i="34" s="1"/>
  <c r="P354" i="34" s="1"/>
  <c r="P355" i="34" s="1"/>
  <c r="P356" i="34" s="1"/>
  <c r="P357" i="34" s="1"/>
  <c r="P358" i="34" s="1"/>
  <c r="P359" i="34" s="1"/>
  <c r="P360" i="34" s="1"/>
  <c r="P361" i="34" s="1"/>
  <c r="P362" i="34" s="1"/>
  <c r="P363" i="34" s="1"/>
  <c r="P364" i="34" s="1"/>
  <c r="P365" i="34" s="1"/>
  <c r="P366" i="34" s="1"/>
  <c r="P367" i="34" s="1"/>
  <c r="P368" i="34" s="1"/>
  <c r="P369" i="34" s="1"/>
  <c r="P370" i="34" s="1"/>
  <c r="P371" i="34" s="1"/>
  <c r="P372" i="34" s="1"/>
  <c r="P373" i="34" s="1"/>
  <c r="P374" i="34" s="1"/>
  <c r="P375" i="34" s="1"/>
  <c r="P376" i="34" s="1"/>
  <c r="P377" i="34" s="1"/>
  <c r="P378" i="34" s="1"/>
  <c r="P379" i="34" s="1"/>
  <c r="P380" i="34" s="1"/>
  <c r="P381" i="34" s="1"/>
  <c r="P382" i="34" s="1"/>
  <c r="P383" i="34" s="1"/>
  <c r="P384" i="34" s="1"/>
  <c r="P385" i="34" s="1"/>
  <c r="P386" i="34" s="1"/>
  <c r="P387" i="34" s="1"/>
  <c r="P388" i="34" s="1"/>
  <c r="P389" i="34" s="1"/>
  <c r="P390" i="34" s="1"/>
  <c r="P391" i="34" s="1"/>
  <c r="P392" i="34" s="1"/>
  <c r="P393" i="34" s="1"/>
  <c r="P394" i="34" s="1"/>
  <c r="P395" i="34" s="1"/>
  <c r="P396" i="34" s="1"/>
  <c r="P397" i="34" s="1"/>
  <c r="P398" i="34" s="1"/>
  <c r="P399" i="34" s="1"/>
  <c r="P400" i="34" s="1"/>
  <c r="P401" i="34" s="1"/>
  <c r="P402" i="34" s="1"/>
  <c r="P403" i="34" s="1"/>
  <c r="P404" i="34" s="1"/>
  <c r="P405" i="34" s="1"/>
  <c r="P406" i="34" s="1"/>
  <c r="P407" i="34" s="1"/>
  <c r="P408" i="34" s="1"/>
  <c r="P409" i="34" s="1"/>
  <c r="P410" i="34" s="1"/>
  <c r="P411" i="34" s="1"/>
  <c r="P412" i="34" s="1"/>
  <c r="P413" i="34" s="1"/>
  <c r="P414" i="34" s="1"/>
  <c r="P415" i="34" s="1"/>
  <c r="P416" i="34" s="1"/>
  <c r="P417" i="34" s="1"/>
  <c r="P418" i="34" s="1"/>
  <c r="P419" i="34" s="1"/>
  <c r="P420" i="34" s="1"/>
  <c r="P421" i="34" s="1"/>
  <c r="P422" i="34" s="1"/>
  <c r="P423" i="34" s="1"/>
  <c r="P424" i="34" s="1"/>
  <c r="P425" i="34" s="1"/>
  <c r="P426" i="34" s="1"/>
  <c r="P427" i="34" s="1"/>
  <c r="P428" i="34" s="1"/>
  <c r="P429" i="34" s="1"/>
  <c r="P430" i="34" s="1"/>
  <c r="P431" i="34" s="1"/>
  <c r="P432" i="34" s="1"/>
  <c r="P433" i="34" s="1"/>
  <c r="P434" i="34" s="1"/>
  <c r="P435" i="34" s="1"/>
  <c r="P436" i="34" s="1"/>
  <c r="P437" i="34" s="1"/>
  <c r="P438" i="34" s="1"/>
  <c r="P439" i="34" s="1"/>
  <c r="P440" i="34" s="1"/>
  <c r="P441" i="34" s="1"/>
  <c r="P442" i="34" s="1"/>
  <c r="P443" i="34" s="1"/>
  <c r="P444" i="34" s="1"/>
  <c r="P445" i="34" s="1"/>
  <c r="P446" i="34" s="1"/>
  <c r="P447" i="34" s="1"/>
  <c r="P448" i="34" s="1"/>
  <c r="P449" i="34" s="1"/>
  <c r="P450" i="34" s="1"/>
  <c r="P451" i="34" s="1"/>
  <c r="P452" i="34" s="1"/>
  <c r="P453" i="34" s="1"/>
  <c r="P454" i="34" s="1"/>
  <c r="P455" i="34" s="1"/>
  <c r="P456" i="34" s="1"/>
  <c r="P457" i="34" s="1"/>
  <c r="P458" i="34" s="1"/>
  <c r="P459" i="34" s="1"/>
  <c r="P460" i="34" s="1"/>
  <c r="P461" i="34" s="1"/>
  <c r="P462" i="34" s="1"/>
  <c r="P463" i="34" s="1"/>
  <c r="P464" i="34" s="1"/>
  <c r="P465" i="34" s="1"/>
  <c r="P466" i="34" s="1"/>
  <c r="P467" i="34" s="1"/>
  <c r="P468" i="34" s="1"/>
  <c r="P469" i="34" s="1"/>
  <c r="P470" i="34" s="1"/>
  <c r="P471" i="34" s="1"/>
  <c r="P472" i="34" s="1"/>
  <c r="P473" i="34" s="1"/>
  <c r="P474" i="34" s="1"/>
  <c r="P475" i="34" s="1"/>
  <c r="P476" i="34" s="1"/>
  <c r="P477" i="34" s="1"/>
  <c r="P478" i="34" s="1"/>
  <c r="P479" i="34" s="1"/>
  <c r="P480" i="34" s="1"/>
  <c r="P481" i="34" s="1"/>
  <c r="P482" i="34" s="1"/>
  <c r="P483" i="34" s="1"/>
  <c r="P484" i="34" s="1"/>
  <c r="P485" i="34" s="1"/>
  <c r="P486" i="34" s="1"/>
  <c r="P487" i="34" s="1"/>
  <c r="P488" i="34" s="1"/>
  <c r="P489" i="34" s="1"/>
  <c r="P490" i="34" s="1"/>
  <c r="P491" i="34" s="1"/>
  <c r="P492" i="34" s="1"/>
  <c r="P493" i="34" s="1"/>
  <c r="P494" i="34" s="1"/>
  <c r="P495" i="34" s="1"/>
  <c r="P496" i="34" s="1"/>
  <c r="P497" i="34" s="1"/>
  <c r="P498" i="34" s="1"/>
  <c r="P499" i="34" s="1"/>
  <c r="P500" i="34" s="1"/>
  <c r="P501" i="34" s="1"/>
  <c r="P502" i="34" s="1"/>
  <c r="P503" i="34" s="1"/>
  <c r="P504" i="34" s="1"/>
  <c r="P505" i="34" s="1"/>
  <c r="P506" i="34" s="1"/>
  <c r="P507" i="34" s="1"/>
  <c r="P508" i="34" s="1"/>
  <c r="X244" i="34"/>
  <c r="W244" i="34"/>
  <c r="O244" i="34"/>
  <c r="L244" i="34"/>
  <c r="X243" i="34"/>
  <c r="W243" i="34"/>
  <c r="X242" i="34"/>
  <c r="W242" i="34"/>
  <c r="X241" i="34"/>
  <c r="W241" i="34"/>
  <c r="X240" i="34"/>
  <c r="W240" i="34"/>
  <c r="X239" i="34"/>
  <c r="W239" i="34"/>
  <c r="X238" i="34"/>
  <c r="W238" i="34"/>
  <c r="X237" i="34"/>
  <c r="W237" i="34"/>
  <c r="X236" i="34"/>
  <c r="W236" i="34"/>
  <c r="X235" i="34"/>
  <c r="W235" i="34"/>
  <c r="X234" i="34"/>
  <c r="W234" i="34"/>
  <c r="X233" i="34"/>
  <c r="W233" i="34"/>
  <c r="X232" i="34"/>
  <c r="W232" i="34"/>
  <c r="X231" i="34"/>
  <c r="W231" i="34"/>
  <c r="X230" i="34"/>
  <c r="W230" i="34"/>
  <c r="X229" i="34"/>
  <c r="W229" i="34"/>
  <c r="X228" i="34"/>
  <c r="W228" i="34"/>
  <c r="X227" i="34"/>
  <c r="W227" i="34"/>
  <c r="X226" i="34"/>
  <c r="W226" i="34"/>
  <c r="X225" i="34"/>
  <c r="W225" i="34"/>
  <c r="X224" i="34"/>
  <c r="W224" i="34"/>
  <c r="X223" i="34"/>
  <c r="W223" i="34"/>
  <c r="X222" i="34"/>
  <c r="W222" i="34"/>
  <c r="X221" i="34"/>
  <c r="W221" i="34"/>
  <c r="X220" i="34"/>
  <c r="W220" i="34"/>
  <c r="X219" i="34"/>
  <c r="W219" i="34"/>
  <c r="X218" i="34"/>
  <c r="W218" i="34"/>
  <c r="X217" i="34"/>
  <c r="W217" i="34"/>
  <c r="X216" i="34"/>
  <c r="W216" i="34"/>
  <c r="X215" i="34"/>
  <c r="W215" i="34"/>
  <c r="X214" i="34"/>
  <c r="W214" i="34"/>
  <c r="X213" i="34"/>
  <c r="W213" i="34"/>
  <c r="X212" i="34"/>
  <c r="W212" i="34"/>
  <c r="X211" i="34"/>
  <c r="W211" i="34"/>
  <c r="X210" i="34"/>
  <c r="W210" i="34"/>
  <c r="X209" i="34"/>
  <c r="W209" i="34"/>
  <c r="X208" i="34"/>
  <c r="W208" i="34"/>
  <c r="J208" i="34"/>
  <c r="I208" i="34"/>
  <c r="X207" i="34"/>
  <c r="W207" i="34"/>
  <c r="J207" i="34"/>
  <c r="I207" i="34"/>
  <c r="X206" i="34"/>
  <c r="W206" i="34"/>
  <c r="J206" i="34"/>
  <c r="I206" i="34"/>
  <c r="X205" i="34"/>
  <c r="W205" i="34"/>
  <c r="J205" i="34"/>
  <c r="I205" i="34"/>
  <c r="X204" i="34"/>
  <c r="W204" i="34"/>
  <c r="J204" i="34"/>
  <c r="I204" i="34"/>
  <c r="X203" i="34"/>
  <c r="W203" i="34"/>
  <c r="J203" i="34"/>
  <c r="I203" i="34"/>
  <c r="X202" i="34"/>
  <c r="W202" i="34"/>
  <c r="J202" i="34"/>
  <c r="I202" i="34"/>
  <c r="X201" i="34"/>
  <c r="W201" i="34"/>
  <c r="J201" i="34"/>
  <c r="I201" i="34"/>
  <c r="X200" i="34"/>
  <c r="W200" i="34"/>
  <c r="J200" i="34"/>
  <c r="I200" i="34"/>
  <c r="X199" i="34"/>
  <c r="W199" i="34"/>
  <c r="J199" i="34"/>
  <c r="I199" i="34"/>
  <c r="X198" i="34"/>
  <c r="W198" i="34"/>
  <c r="J198" i="34"/>
  <c r="I198" i="34"/>
  <c r="X197" i="34"/>
  <c r="W197" i="34"/>
  <c r="J197" i="34"/>
  <c r="I197" i="34"/>
  <c r="X196" i="34"/>
  <c r="W196" i="34"/>
  <c r="J196" i="34"/>
  <c r="I196" i="34"/>
  <c r="X195" i="34"/>
  <c r="W195" i="34"/>
  <c r="J195" i="34"/>
  <c r="I195" i="34"/>
  <c r="X194" i="34"/>
  <c r="W194" i="34"/>
  <c r="J194" i="34"/>
  <c r="I194" i="34"/>
  <c r="X193" i="34"/>
  <c r="W193" i="34"/>
  <c r="J193" i="34"/>
  <c r="I193" i="34"/>
  <c r="X192" i="34"/>
  <c r="W192" i="34"/>
  <c r="J192" i="34"/>
  <c r="I192" i="34"/>
  <c r="X191" i="34"/>
  <c r="W191" i="34"/>
  <c r="J191" i="34"/>
  <c r="I191" i="34"/>
  <c r="X190" i="34"/>
  <c r="W190" i="34"/>
  <c r="J190" i="34"/>
  <c r="I190" i="34"/>
  <c r="X189" i="34"/>
  <c r="W189" i="34"/>
  <c r="J189" i="34"/>
  <c r="I189" i="34"/>
  <c r="X188" i="34"/>
  <c r="W188" i="34"/>
  <c r="J188" i="34"/>
  <c r="I188" i="34"/>
  <c r="X187" i="34"/>
  <c r="W187" i="34"/>
  <c r="J187" i="34"/>
  <c r="I187" i="34"/>
  <c r="X186" i="34"/>
  <c r="W186" i="34"/>
  <c r="J186" i="34"/>
  <c r="I186" i="34"/>
  <c r="X185" i="34"/>
  <c r="W185" i="34"/>
  <c r="J185" i="34"/>
  <c r="I185" i="34"/>
  <c r="X184" i="34"/>
  <c r="W184" i="34"/>
  <c r="J184" i="34"/>
  <c r="I184" i="34"/>
  <c r="X183" i="34"/>
  <c r="W183" i="34"/>
  <c r="J183" i="34"/>
  <c r="I183" i="34"/>
  <c r="X182" i="34"/>
  <c r="W182" i="34"/>
  <c r="J182" i="34"/>
  <c r="I182" i="34"/>
  <c r="X181" i="34"/>
  <c r="W181" i="34"/>
  <c r="J181" i="34"/>
  <c r="I181" i="34"/>
  <c r="X180" i="34"/>
  <c r="W180" i="34"/>
  <c r="J180" i="34"/>
  <c r="I180" i="34"/>
  <c r="X179" i="34"/>
  <c r="W179" i="34"/>
  <c r="J179" i="34"/>
  <c r="I179" i="34"/>
  <c r="X178" i="34"/>
  <c r="W178" i="34"/>
  <c r="J178" i="34"/>
  <c r="I178" i="34"/>
  <c r="X177" i="34"/>
  <c r="W177" i="34"/>
  <c r="J177" i="34"/>
  <c r="I177" i="34"/>
  <c r="X176" i="34"/>
  <c r="W176" i="34"/>
  <c r="J176" i="34"/>
  <c r="I176" i="34"/>
  <c r="X175" i="34"/>
  <c r="W175" i="34"/>
  <c r="J175" i="34"/>
  <c r="I175" i="34"/>
  <c r="X174" i="34"/>
  <c r="W174" i="34"/>
  <c r="J174" i="34"/>
  <c r="I174" i="34"/>
  <c r="X173" i="34"/>
  <c r="W173" i="34"/>
  <c r="J173" i="34"/>
  <c r="I173" i="34"/>
  <c r="X172" i="34"/>
  <c r="W172" i="34"/>
  <c r="J172" i="34"/>
  <c r="I172" i="34"/>
  <c r="X171" i="34"/>
  <c r="W171" i="34"/>
  <c r="J171" i="34"/>
  <c r="I171" i="34"/>
  <c r="X170" i="34"/>
  <c r="W170" i="34"/>
  <c r="J170" i="34"/>
  <c r="I170" i="34"/>
  <c r="X169" i="34"/>
  <c r="W169" i="34"/>
  <c r="J169" i="34"/>
  <c r="I169" i="34"/>
  <c r="X168" i="34"/>
  <c r="W168" i="34"/>
  <c r="J168" i="34"/>
  <c r="I168" i="34"/>
  <c r="X167" i="34"/>
  <c r="W167" i="34"/>
  <c r="J167" i="34"/>
  <c r="I167" i="34"/>
  <c r="X166" i="34"/>
  <c r="W166" i="34"/>
  <c r="J166" i="34"/>
  <c r="I166" i="34"/>
  <c r="X165" i="34"/>
  <c r="W165" i="34"/>
  <c r="J165" i="34"/>
  <c r="I165" i="34"/>
  <c r="X164" i="34"/>
  <c r="W164" i="34"/>
  <c r="J164" i="34"/>
  <c r="I164" i="34"/>
  <c r="X163" i="34"/>
  <c r="W163" i="34"/>
  <c r="J163" i="34"/>
  <c r="I163" i="34"/>
  <c r="X162" i="34"/>
  <c r="W162" i="34"/>
  <c r="J162" i="34"/>
  <c r="I162" i="34"/>
  <c r="X161" i="34"/>
  <c r="W161" i="34"/>
  <c r="J161" i="34"/>
  <c r="I161" i="34"/>
  <c r="X160" i="34"/>
  <c r="W160" i="34"/>
  <c r="J160" i="34"/>
  <c r="I160" i="34"/>
  <c r="X159" i="34"/>
  <c r="W159" i="34"/>
  <c r="J159" i="34"/>
  <c r="I159" i="34"/>
  <c r="X158" i="34"/>
  <c r="W158" i="34"/>
  <c r="J158" i="34"/>
  <c r="I158" i="34"/>
  <c r="X157" i="34"/>
  <c r="W157" i="34"/>
  <c r="J157" i="34"/>
  <c r="I157" i="34"/>
  <c r="X156" i="34"/>
  <c r="W156" i="34"/>
  <c r="J156" i="34"/>
  <c r="I156" i="34"/>
  <c r="X155" i="34"/>
  <c r="W155" i="34"/>
  <c r="J155" i="34"/>
  <c r="I155" i="34"/>
  <c r="X154" i="34"/>
  <c r="W154" i="34"/>
  <c r="J154" i="34"/>
  <c r="I154" i="34"/>
  <c r="X153" i="34"/>
  <c r="W153" i="34"/>
  <c r="J153" i="34"/>
  <c r="I153" i="34"/>
  <c r="X152" i="34"/>
  <c r="W152" i="34"/>
  <c r="J152" i="34"/>
  <c r="I152" i="34"/>
  <c r="X151" i="34"/>
  <c r="W151" i="34"/>
  <c r="J151" i="34"/>
  <c r="I151" i="34"/>
  <c r="X150" i="34"/>
  <c r="W150" i="34"/>
  <c r="J150" i="34"/>
  <c r="I150" i="34"/>
  <c r="X149" i="34"/>
  <c r="W149" i="34"/>
  <c r="J149" i="34"/>
  <c r="I149" i="34"/>
  <c r="X148" i="34"/>
  <c r="W148" i="34"/>
  <c r="S148" i="34"/>
  <c r="J148" i="34"/>
  <c r="I148" i="34"/>
  <c r="X147" i="34"/>
  <c r="W147" i="34"/>
  <c r="J147" i="34"/>
  <c r="I147" i="34"/>
  <c r="W146" i="34"/>
  <c r="J146" i="34"/>
  <c r="I146" i="34"/>
  <c r="W145" i="34"/>
  <c r="J145" i="34"/>
  <c r="I145" i="34"/>
  <c r="W144" i="34"/>
  <c r="J144" i="34"/>
  <c r="I144" i="34"/>
  <c r="W143" i="34"/>
  <c r="J143" i="34"/>
  <c r="I143" i="34"/>
  <c r="W142" i="34"/>
  <c r="J142" i="34"/>
  <c r="I142" i="34"/>
  <c r="W141" i="34"/>
  <c r="J141" i="34"/>
  <c r="I141" i="34"/>
  <c r="W140" i="34"/>
  <c r="J140" i="34"/>
  <c r="I140" i="34"/>
  <c r="W139" i="34"/>
  <c r="J139" i="34"/>
  <c r="I139" i="34"/>
  <c r="W138" i="34"/>
  <c r="J138" i="34"/>
  <c r="I138" i="34"/>
  <c r="W137" i="34"/>
  <c r="J137" i="34"/>
  <c r="I137" i="34"/>
  <c r="W136" i="34"/>
  <c r="J136" i="34"/>
  <c r="I136" i="34"/>
  <c r="W135" i="34"/>
  <c r="J135" i="34"/>
  <c r="I135" i="34"/>
  <c r="W134" i="34"/>
  <c r="J134" i="34"/>
  <c r="I134" i="34"/>
  <c r="W133" i="34"/>
  <c r="J133" i="34"/>
  <c r="I133" i="34"/>
  <c r="W132" i="34"/>
  <c r="J132" i="34"/>
  <c r="I132" i="34"/>
  <c r="W131" i="34"/>
  <c r="J131" i="34"/>
  <c r="I131" i="34"/>
  <c r="W130" i="34"/>
  <c r="J130" i="34"/>
  <c r="I130" i="34"/>
  <c r="W129" i="34"/>
  <c r="J129" i="34"/>
  <c r="I129" i="34"/>
  <c r="W128" i="34"/>
  <c r="J128" i="34"/>
  <c r="I128" i="34"/>
  <c r="W127" i="34"/>
  <c r="J127" i="34"/>
  <c r="I127" i="34"/>
  <c r="W126" i="34"/>
  <c r="J126" i="34"/>
  <c r="I126" i="34"/>
  <c r="W125" i="34"/>
  <c r="J125" i="34"/>
  <c r="I125" i="34"/>
  <c r="W124" i="34"/>
  <c r="J124" i="34"/>
  <c r="I124" i="34"/>
  <c r="W123" i="34"/>
  <c r="J123" i="34"/>
  <c r="I123" i="34"/>
  <c r="W122" i="34"/>
  <c r="J122" i="34"/>
  <c r="I122" i="34"/>
  <c r="W121" i="34"/>
  <c r="J121" i="34"/>
  <c r="I121" i="34"/>
  <c r="W120" i="34"/>
  <c r="J120" i="34"/>
  <c r="I120" i="34"/>
  <c r="W119" i="34"/>
  <c r="J119" i="34"/>
  <c r="I119" i="34"/>
  <c r="W118" i="34"/>
  <c r="J118" i="34"/>
  <c r="I118" i="34"/>
  <c r="W117" i="34"/>
  <c r="J117" i="34"/>
  <c r="I117" i="34"/>
  <c r="W116" i="34"/>
  <c r="J116" i="34"/>
  <c r="I116" i="34"/>
  <c r="W115" i="34"/>
  <c r="J115" i="34"/>
  <c r="I115" i="34"/>
  <c r="W114" i="34"/>
  <c r="J114" i="34"/>
  <c r="I114" i="34"/>
  <c r="W113" i="34"/>
  <c r="J113" i="34"/>
  <c r="I113" i="34"/>
  <c r="W112" i="34"/>
  <c r="J112" i="34"/>
  <c r="I112" i="34"/>
  <c r="W111" i="34"/>
  <c r="J111" i="34"/>
  <c r="I111" i="34"/>
  <c r="W110" i="34"/>
  <c r="J110" i="34"/>
  <c r="I110" i="34"/>
  <c r="W109" i="34"/>
  <c r="J109" i="34"/>
  <c r="I109" i="34"/>
  <c r="W108" i="34"/>
  <c r="J108" i="34"/>
  <c r="I108" i="34"/>
  <c r="W107" i="34"/>
  <c r="J107" i="34"/>
  <c r="I107" i="34"/>
  <c r="W106" i="34"/>
  <c r="J106" i="34"/>
  <c r="I106" i="34"/>
  <c r="W105" i="34"/>
  <c r="J105" i="34"/>
  <c r="I105" i="34"/>
  <c r="W104" i="34"/>
  <c r="J104" i="34"/>
  <c r="I104" i="34"/>
  <c r="W103" i="34"/>
  <c r="J103" i="34"/>
  <c r="I103" i="34"/>
  <c r="W102" i="34"/>
  <c r="J102" i="34"/>
  <c r="I102" i="34"/>
  <c r="W101" i="34"/>
  <c r="J101" i="34"/>
  <c r="I101" i="34"/>
  <c r="W100" i="34"/>
  <c r="J100" i="34"/>
  <c r="I100" i="34"/>
  <c r="W99" i="34"/>
  <c r="J99" i="34"/>
  <c r="I99" i="34"/>
  <c r="W98" i="34"/>
  <c r="J98" i="34"/>
  <c r="I98" i="34"/>
  <c r="W97" i="34"/>
  <c r="J97" i="34"/>
  <c r="I97" i="34"/>
  <c r="W96" i="34"/>
  <c r="J96" i="34"/>
  <c r="I96" i="34"/>
  <c r="W95" i="34"/>
  <c r="J95" i="34"/>
  <c r="I95" i="34"/>
  <c r="W94" i="34"/>
  <c r="J94" i="34"/>
  <c r="I94" i="34"/>
  <c r="W93" i="34"/>
  <c r="J93" i="34"/>
  <c r="I93" i="34"/>
  <c r="W92" i="34"/>
  <c r="J92" i="34"/>
  <c r="I92" i="34"/>
  <c r="W91" i="34"/>
  <c r="J91" i="34"/>
  <c r="I91" i="34"/>
  <c r="W90" i="34"/>
  <c r="J90" i="34"/>
  <c r="I90" i="34"/>
  <c r="W89" i="34"/>
  <c r="J89" i="34"/>
  <c r="I89" i="34"/>
  <c r="W88" i="34"/>
  <c r="J88" i="34"/>
  <c r="I88" i="34"/>
  <c r="W87" i="34"/>
  <c r="J87" i="34"/>
  <c r="I87" i="34"/>
  <c r="W86" i="34"/>
  <c r="J86" i="34"/>
  <c r="I86" i="34"/>
  <c r="W85" i="34"/>
  <c r="J85" i="34"/>
  <c r="I85" i="34"/>
  <c r="W84" i="34"/>
  <c r="J84" i="34"/>
  <c r="I84" i="34"/>
  <c r="W83" i="34"/>
  <c r="J83" i="34"/>
  <c r="I83" i="34"/>
  <c r="W82" i="34"/>
  <c r="J82" i="34"/>
  <c r="I82" i="34"/>
  <c r="W81" i="34"/>
  <c r="J81" i="34"/>
  <c r="I81" i="34"/>
  <c r="W80" i="34"/>
  <c r="J80" i="34"/>
  <c r="I80" i="34"/>
  <c r="W79" i="34"/>
  <c r="J79" i="34"/>
  <c r="I79" i="34"/>
  <c r="W78" i="34"/>
  <c r="J78" i="34"/>
  <c r="I78" i="34"/>
  <c r="W77" i="34"/>
  <c r="J77" i="34"/>
  <c r="I77" i="34"/>
  <c r="W76" i="34"/>
  <c r="J76" i="34"/>
  <c r="I76" i="34"/>
  <c r="W75" i="34"/>
  <c r="J75" i="34"/>
  <c r="I75" i="34"/>
  <c r="W74" i="34"/>
  <c r="J74" i="34"/>
  <c r="I74" i="34"/>
  <c r="W73" i="34"/>
  <c r="J73" i="34"/>
  <c r="I73" i="34"/>
  <c r="W72" i="34"/>
  <c r="J72" i="34"/>
  <c r="I72" i="34"/>
  <c r="W71" i="34"/>
  <c r="J71" i="34"/>
  <c r="I71" i="34"/>
  <c r="W70" i="34"/>
  <c r="J70" i="34"/>
  <c r="I70" i="34"/>
  <c r="W69" i="34"/>
  <c r="J69" i="34"/>
  <c r="I69" i="34"/>
  <c r="W68" i="34"/>
  <c r="J68" i="34"/>
  <c r="I68" i="34"/>
  <c r="W67" i="34"/>
  <c r="J67" i="34"/>
  <c r="I67" i="34"/>
  <c r="W66" i="34"/>
  <c r="J66" i="34"/>
  <c r="I66" i="34"/>
  <c r="W65" i="34"/>
  <c r="M65" i="34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M84" i="34" s="1"/>
  <c r="M85" i="34" s="1"/>
  <c r="M86" i="34" s="1"/>
  <c r="M87" i="34" s="1"/>
  <c r="M88" i="34" s="1"/>
  <c r="M89" i="34" s="1"/>
  <c r="M90" i="34" s="1"/>
  <c r="M91" i="34" s="1"/>
  <c r="M92" i="34" s="1"/>
  <c r="M93" i="34" s="1"/>
  <c r="M94" i="34" s="1"/>
  <c r="M95" i="34" s="1"/>
  <c r="M96" i="34" s="1"/>
  <c r="M97" i="34" s="1"/>
  <c r="M98" i="34" s="1"/>
  <c r="M99" i="34" s="1"/>
  <c r="M100" i="34" s="1"/>
  <c r="M101" i="34" s="1"/>
  <c r="M102" i="34" s="1"/>
  <c r="M103" i="34" s="1"/>
  <c r="M104" i="34" s="1"/>
  <c r="M105" i="34" s="1"/>
  <c r="M106" i="34" s="1"/>
  <c r="M107" i="34" s="1"/>
  <c r="M108" i="34" s="1"/>
  <c r="M109" i="34" s="1"/>
  <c r="M110" i="34" s="1"/>
  <c r="M111" i="34" s="1"/>
  <c r="M112" i="34" s="1"/>
  <c r="M113" i="34" s="1"/>
  <c r="M114" i="34" s="1"/>
  <c r="M115" i="34" s="1"/>
  <c r="M116" i="34" s="1"/>
  <c r="M117" i="34" s="1"/>
  <c r="M118" i="34" s="1"/>
  <c r="M119" i="34" s="1"/>
  <c r="M120" i="34" s="1"/>
  <c r="M121" i="34" s="1"/>
  <c r="M122" i="34" s="1"/>
  <c r="M123" i="34" s="1"/>
  <c r="M124" i="34" s="1"/>
  <c r="M125" i="34" s="1"/>
  <c r="M126" i="34" s="1"/>
  <c r="M127" i="34" s="1"/>
  <c r="M128" i="34" s="1"/>
  <c r="M129" i="34" s="1"/>
  <c r="M130" i="34" s="1"/>
  <c r="M131" i="34" s="1"/>
  <c r="M132" i="34" s="1"/>
  <c r="M133" i="34" s="1"/>
  <c r="M134" i="34" s="1"/>
  <c r="M135" i="34" s="1"/>
  <c r="M136" i="34" s="1"/>
  <c r="M137" i="34" s="1"/>
  <c r="M138" i="34" s="1"/>
  <c r="M139" i="34" s="1"/>
  <c r="M140" i="34" s="1"/>
  <c r="M141" i="34" s="1"/>
  <c r="M142" i="34" s="1"/>
  <c r="M143" i="34" s="1"/>
  <c r="M144" i="34" s="1"/>
  <c r="M145" i="34" s="1"/>
  <c r="M146" i="34" s="1"/>
  <c r="M147" i="34" s="1"/>
  <c r="M148" i="34" s="1"/>
  <c r="M149" i="34" s="1"/>
  <c r="M150" i="34" s="1"/>
  <c r="M151" i="34" s="1"/>
  <c r="M152" i="34" s="1"/>
  <c r="M153" i="34" s="1"/>
  <c r="M154" i="34" s="1"/>
  <c r="M155" i="34" s="1"/>
  <c r="M156" i="34" s="1"/>
  <c r="M157" i="34" s="1"/>
  <c r="M158" i="34" s="1"/>
  <c r="M159" i="34" s="1"/>
  <c r="M160" i="34" s="1"/>
  <c r="M161" i="34" s="1"/>
  <c r="M162" i="34" s="1"/>
  <c r="M163" i="34" s="1"/>
  <c r="M164" i="34" s="1"/>
  <c r="M165" i="34" s="1"/>
  <c r="M166" i="34" s="1"/>
  <c r="M167" i="34" s="1"/>
  <c r="M168" i="34" s="1"/>
  <c r="M169" i="34" s="1"/>
  <c r="M170" i="34" s="1"/>
  <c r="M171" i="34" s="1"/>
  <c r="M172" i="34" s="1"/>
  <c r="M173" i="34" s="1"/>
  <c r="M174" i="34" s="1"/>
  <c r="M175" i="34" s="1"/>
  <c r="M176" i="34" s="1"/>
  <c r="M177" i="34" s="1"/>
  <c r="M178" i="34" s="1"/>
  <c r="M179" i="34" s="1"/>
  <c r="M180" i="34" s="1"/>
  <c r="M181" i="34" s="1"/>
  <c r="M182" i="34" s="1"/>
  <c r="M183" i="34" s="1"/>
  <c r="M184" i="34" s="1"/>
  <c r="M185" i="34" s="1"/>
  <c r="M186" i="34" s="1"/>
  <c r="M187" i="34" s="1"/>
  <c r="M188" i="34" s="1"/>
  <c r="M189" i="34" s="1"/>
  <c r="M190" i="34" s="1"/>
  <c r="M191" i="34" s="1"/>
  <c r="M192" i="34" s="1"/>
  <c r="M193" i="34" s="1"/>
  <c r="M194" i="34" s="1"/>
  <c r="M195" i="34" s="1"/>
  <c r="M196" i="34" s="1"/>
  <c r="M197" i="34" s="1"/>
  <c r="M198" i="34" s="1"/>
  <c r="M199" i="34" s="1"/>
  <c r="M200" i="34" s="1"/>
  <c r="M201" i="34" s="1"/>
  <c r="M202" i="34" s="1"/>
  <c r="M203" i="34" s="1"/>
  <c r="M204" i="34" s="1"/>
  <c r="M205" i="34" s="1"/>
  <c r="M206" i="34" s="1"/>
  <c r="M207" i="34" s="1"/>
  <c r="M208" i="34" s="1"/>
  <c r="M209" i="34" s="1"/>
  <c r="M210" i="34" s="1"/>
  <c r="M211" i="34" s="1"/>
  <c r="M212" i="34" s="1"/>
  <c r="M213" i="34" s="1"/>
  <c r="M214" i="34" s="1"/>
  <c r="M215" i="34" s="1"/>
  <c r="M216" i="34" s="1"/>
  <c r="M217" i="34" s="1"/>
  <c r="M218" i="34" s="1"/>
  <c r="M219" i="34" s="1"/>
  <c r="M220" i="34" s="1"/>
  <c r="M221" i="34" s="1"/>
  <c r="M222" i="34" s="1"/>
  <c r="M223" i="34" s="1"/>
  <c r="M224" i="34" s="1"/>
  <c r="M225" i="34" s="1"/>
  <c r="M226" i="34" s="1"/>
  <c r="M227" i="34" s="1"/>
  <c r="M228" i="34" s="1"/>
  <c r="M229" i="34" s="1"/>
  <c r="M230" i="34" s="1"/>
  <c r="M231" i="34" s="1"/>
  <c r="M232" i="34" s="1"/>
  <c r="M233" i="34" s="1"/>
  <c r="M234" i="34" s="1"/>
  <c r="M235" i="34" s="1"/>
  <c r="M236" i="34" s="1"/>
  <c r="M237" i="34" s="1"/>
  <c r="M238" i="34" s="1"/>
  <c r="M239" i="34" s="1"/>
  <c r="M240" i="34" s="1"/>
  <c r="M241" i="34" s="1"/>
  <c r="M242" i="34" s="1"/>
  <c r="M243" i="34" s="1"/>
  <c r="M244" i="34" s="1"/>
  <c r="J65" i="34"/>
  <c r="I65" i="34"/>
  <c r="W64" i="34"/>
  <c r="J64" i="34"/>
  <c r="I64" i="34"/>
  <c r="J63" i="34"/>
  <c r="I63" i="34"/>
  <c r="Z63" i="34"/>
  <c r="J62" i="34"/>
  <c r="I62" i="34"/>
  <c r="J61" i="34"/>
  <c r="I61" i="34"/>
  <c r="J60" i="34"/>
  <c r="I60" i="34"/>
  <c r="J59" i="34"/>
  <c r="I59" i="34"/>
  <c r="J58" i="34"/>
  <c r="I58" i="34"/>
  <c r="J57" i="34"/>
  <c r="I57" i="34"/>
  <c r="J56" i="34"/>
  <c r="I56" i="34"/>
  <c r="J55" i="34"/>
  <c r="I55" i="34"/>
  <c r="J54" i="34"/>
  <c r="I54" i="34"/>
  <c r="J53" i="34"/>
  <c r="I53" i="34"/>
  <c r="J52" i="34"/>
  <c r="I52" i="34"/>
  <c r="J51" i="34"/>
  <c r="I51" i="34"/>
  <c r="F51" i="34"/>
  <c r="H51" i="34" s="1"/>
  <c r="J50" i="34"/>
  <c r="I50" i="34"/>
  <c r="J49" i="34"/>
  <c r="I49" i="34"/>
  <c r="J48" i="34"/>
  <c r="I48" i="34"/>
  <c r="J47" i="34"/>
  <c r="I47" i="34"/>
  <c r="J46" i="34"/>
  <c r="I46" i="34"/>
  <c r="J45" i="34"/>
  <c r="I45" i="34"/>
  <c r="J44" i="34"/>
  <c r="I44" i="34"/>
  <c r="J43" i="34"/>
  <c r="I43" i="34"/>
  <c r="J42" i="34"/>
  <c r="I42" i="34"/>
  <c r="J41" i="34"/>
  <c r="I41" i="34"/>
  <c r="J40" i="34"/>
  <c r="I40" i="34"/>
  <c r="J39" i="34"/>
  <c r="I39" i="34"/>
  <c r="J38" i="34"/>
  <c r="I38" i="34"/>
  <c r="J37" i="34"/>
  <c r="I37" i="34"/>
  <c r="J36" i="34"/>
  <c r="I36" i="34"/>
  <c r="J35" i="34"/>
  <c r="I35" i="34"/>
  <c r="J34" i="34"/>
  <c r="I34" i="34"/>
  <c r="J33" i="34"/>
  <c r="I33" i="34"/>
  <c r="J32" i="34"/>
  <c r="I32" i="34"/>
  <c r="J31" i="34"/>
  <c r="I31" i="34"/>
  <c r="J30" i="34"/>
  <c r="I30" i="34"/>
  <c r="J29" i="34"/>
  <c r="I29" i="34"/>
  <c r="K28" i="34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27" i="34"/>
  <c r="D27" i="34"/>
  <c r="D39" i="34" s="1"/>
  <c r="D51" i="34" s="1"/>
  <c r="D63" i="34" s="1"/>
  <c r="D75" i="34" s="1"/>
  <c r="D87" i="34" s="1"/>
  <c r="D99" i="34" s="1"/>
  <c r="D111" i="34" s="1"/>
  <c r="D123" i="34" s="1"/>
  <c r="D135" i="34" s="1"/>
  <c r="D147" i="34" s="1"/>
  <c r="D159" i="34" s="1"/>
  <c r="D171" i="34" s="1"/>
  <c r="D183" i="34" s="1"/>
  <c r="D195" i="34" s="1"/>
  <c r="D207" i="34" s="1"/>
  <c r="D219" i="34" s="1"/>
  <c r="D231" i="34" s="1"/>
  <c r="D243" i="34" s="1"/>
  <c r="D255" i="34" s="1"/>
  <c r="D267" i="34" s="1"/>
  <c r="D279" i="34" s="1"/>
  <c r="D291" i="34" s="1"/>
  <c r="D303" i="34" s="1"/>
  <c r="D315" i="34" s="1"/>
  <c r="D327" i="34" s="1"/>
  <c r="D339" i="34" s="1"/>
  <c r="D351" i="34" s="1"/>
  <c r="D363" i="34" s="1"/>
  <c r="D375" i="34" s="1"/>
  <c r="D387" i="34" s="1"/>
  <c r="D399" i="34" s="1"/>
  <c r="D411" i="34" s="1"/>
  <c r="D423" i="34" s="1"/>
  <c r="D435" i="34" s="1"/>
  <c r="D447" i="34" s="1"/>
  <c r="D459" i="34" s="1"/>
  <c r="D471" i="34" s="1"/>
  <c r="D483" i="34" s="1"/>
  <c r="D495" i="34" s="1"/>
  <c r="D507" i="34" s="1"/>
  <c r="K26" i="34"/>
  <c r="D26" i="34"/>
  <c r="D38" i="34" s="1"/>
  <c r="D50" i="34" s="1"/>
  <c r="D62" i="34" s="1"/>
  <c r="D74" i="34" s="1"/>
  <c r="D86" i="34" s="1"/>
  <c r="D98" i="34" s="1"/>
  <c r="D110" i="34" s="1"/>
  <c r="D122" i="34" s="1"/>
  <c r="D134" i="34" s="1"/>
  <c r="D146" i="34" s="1"/>
  <c r="D158" i="34" s="1"/>
  <c r="D170" i="34" s="1"/>
  <c r="D182" i="34" s="1"/>
  <c r="D194" i="34" s="1"/>
  <c r="D206" i="34" s="1"/>
  <c r="D218" i="34" s="1"/>
  <c r="D230" i="34" s="1"/>
  <c r="D242" i="34" s="1"/>
  <c r="D254" i="34" s="1"/>
  <c r="D266" i="34" s="1"/>
  <c r="D278" i="34" s="1"/>
  <c r="D290" i="34" s="1"/>
  <c r="D302" i="34" s="1"/>
  <c r="D314" i="34" s="1"/>
  <c r="D326" i="34" s="1"/>
  <c r="D338" i="34" s="1"/>
  <c r="D350" i="34" s="1"/>
  <c r="D362" i="34" s="1"/>
  <c r="D374" i="34" s="1"/>
  <c r="D386" i="34" s="1"/>
  <c r="D398" i="34" s="1"/>
  <c r="D410" i="34" s="1"/>
  <c r="D422" i="34" s="1"/>
  <c r="D434" i="34" s="1"/>
  <c r="D446" i="34" s="1"/>
  <c r="D458" i="34" s="1"/>
  <c r="D470" i="34" s="1"/>
  <c r="D482" i="34" s="1"/>
  <c r="D494" i="34" s="1"/>
  <c r="D506" i="34" s="1"/>
  <c r="K25" i="34"/>
  <c r="D25" i="34"/>
  <c r="D37" i="34" s="1"/>
  <c r="D49" i="34" s="1"/>
  <c r="D61" i="34" s="1"/>
  <c r="D73" i="34" s="1"/>
  <c r="D85" i="34" s="1"/>
  <c r="D97" i="34" s="1"/>
  <c r="D109" i="34" s="1"/>
  <c r="D121" i="34" s="1"/>
  <c r="D133" i="34" s="1"/>
  <c r="D145" i="34" s="1"/>
  <c r="D157" i="34" s="1"/>
  <c r="D169" i="34" s="1"/>
  <c r="D181" i="34" s="1"/>
  <c r="D193" i="34" s="1"/>
  <c r="D205" i="34" s="1"/>
  <c r="D217" i="34" s="1"/>
  <c r="D229" i="34" s="1"/>
  <c r="D241" i="34" s="1"/>
  <c r="D253" i="34" s="1"/>
  <c r="D265" i="34" s="1"/>
  <c r="D277" i="34" s="1"/>
  <c r="D289" i="34" s="1"/>
  <c r="D301" i="34" s="1"/>
  <c r="D313" i="34" s="1"/>
  <c r="D325" i="34" s="1"/>
  <c r="D337" i="34" s="1"/>
  <c r="D349" i="34" s="1"/>
  <c r="D361" i="34" s="1"/>
  <c r="D373" i="34" s="1"/>
  <c r="D385" i="34" s="1"/>
  <c r="D397" i="34" s="1"/>
  <c r="D409" i="34" s="1"/>
  <c r="D421" i="34" s="1"/>
  <c r="D433" i="34" s="1"/>
  <c r="D445" i="34" s="1"/>
  <c r="D457" i="34" s="1"/>
  <c r="D469" i="34" s="1"/>
  <c r="D481" i="34" s="1"/>
  <c r="D493" i="34" s="1"/>
  <c r="D505" i="34" s="1"/>
  <c r="K24" i="34"/>
  <c r="D24" i="34"/>
  <c r="D36" i="34" s="1"/>
  <c r="D48" i="34" s="1"/>
  <c r="D60" i="34" s="1"/>
  <c r="D72" i="34" s="1"/>
  <c r="D84" i="34" s="1"/>
  <c r="D96" i="34" s="1"/>
  <c r="D108" i="34" s="1"/>
  <c r="D120" i="34" s="1"/>
  <c r="D132" i="34" s="1"/>
  <c r="D144" i="34" s="1"/>
  <c r="D156" i="34" s="1"/>
  <c r="D168" i="34" s="1"/>
  <c r="D180" i="34" s="1"/>
  <c r="D192" i="34" s="1"/>
  <c r="D204" i="34" s="1"/>
  <c r="D216" i="34" s="1"/>
  <c r="D228" i="34" s="1"/>
  <c r="D240" i="34" s="1"/>
  <c r="D252" i="34" s="1"/>
  <c r="D264" i="34" s="1"/>
  <c r="D276" i="34" s="1"/>
  <c r="D288" i="34" s="1"/>
  <c r="D300" i="34" s="1"/>
  <c r="D312" i="34" s="1"/>
  <c r="D324" i="34" s="1"/>
  <c r="D336" i="34" s="1"/>
  <c r="D348" i="34" s="1"/>
  <c r="D360" i="34" s="1"/>
  <c r="D372" i="34" s="1"/>
  <c r="D384" i="34" s="1"/>
  <c r="D396" i="34" s="1"/>
  <c r="D408" i="34" s="1"/>
  <c r="D420" i="34" s="1"/>
  <c r="D432" i="34" s="1"/>
  <c r="D444" i="34" s="1"/>
  <c r="D456" i="34" s="1"/>
  <c r="D468" i="34" s="1"/>
  <c r="D480" i="34" s="1"/>
  <c r="D492" i="34" s="1"/>
  <c r="D504" i="34" s="1"/>
  <c r="K23" i="34"/>
  <c r="D23" i="34"/>
  <c r="D35" i="34" s="1"/>
  <c r="D47" i="34" s="1"/>
  <c r="D59" i="34" s="1"/>
  <c r="D71" i="34" s="1"/>
  <c r="D83" i="34" s="1"/>
  <c r="D95" i="34" s="1"/>
  <c r="D107" i="34" s="1"/>
  <c r="D119" i="34" s="1"/>
  <c r="D131" i="34" s="1"/>
  <c r="D143" i="34" s="1"/>
  <c r="D155" i="34" s="1"/>
  <c r="D167" i="34" s="1"/>
  <c r="D179" i="34" s="1"/>
  <c r="D191" i="34" s="1"/>
  <c r="D203" i="34" s="1"/>
  <c r="D215" i="34" s="1"/>
  <c r="D227" i="34" s="1"/>
  <c r="D239" i="34" s="1"/>
  <c r="D251" i="34" s="1"/>
  <c r="D263" i="34" s="1"/>
  <c r="D275" i="34" s="1"/>
  <c r="D287" i="34" s="1"/>
  <c r="D299" i="34" s="1"/>
  <c r="D311" i="34" s="1"/>
  <c r="D323" i="34" s="1"/>
  <c r="D335" i="34" s="1"/>
  <c r="D347" i="34" s="1"/>
  <c r="D359" i="34" s="1"/>
  <c r="D371" i="34" s="1"/>
  <c r="D383" i="34" s="1"/>
  <c r="D395" i="34" s="1"/>
  <c r="D407" i="34" s="1"/>
  <c r="D419" i="34" s="1"/>
  <c r="D431" i="34" s="1"/>
  <c r="D443" i="34" s="1"/>
  <c r="D455" i="34" s="1"/>
  <c r="D467" i="34" s="1"/>
  <c r="D479" i="34" s="1"/>
  <c r="D491" i="34" s="1"/>
  <c r="D503" i="34" s="1"/>
  <c r="K22" i="34"/>
  <c r="D22" i="34"/>
  <c r="D34" i="34" s="1"/>
  <c r="D46" i="34" s="1"/>
  <c r="D58" i="34" s="1"/>
  <c r="D70" i="34" s="1"/>
  <c r="D82" i="34" s="1"/>
  <c r="D94" i="34" s="1"/>
  <c r="D106" i="34" s="1"/>
  <c r="D118" i="34" s="1"/>
  <c r="D130" i="34" s="1"/>
  <c r="D142" i="34" s="1"/>
  <c r="D154" i="34" s="1"/>
  <c r="D166" i="34" s="1"/>
  <c r="D178" i="34" s="1"/>
  <c r="D190" i="34" s="1"/>
  <c r="D202" i="34" s="1"/>
  <c r="D214" i="34" s="1"/>
  <c r="D226" i="34" s="1"/>
  <c r="D238" i="34" s="1"/>
  <c r="D250" i="34" s="1"/>
  <c r="D262" i="34" s="1"/>
  <c r="D274" i="34" s="1"/>
  <c r="D286" i="34" s="1"/>
  <c r="D298" i="34" s="1"/>
  <c r="D310" i="34" s="1"/>
  <c r="D322" i="34" s="1"/>
  <c r="D334" i="34" s="1"/>
  <c r="D346" i="34" s="1"/>
  <c r="D358" i="34" s="1"/>
  <c r="D370" i="34" s="1"/>
  <c r="D382" i="34" s="1"/>
  <c r="D394" i="34" s="1"/>
  <c r="D406" i="34" s="1"/>
  <c r="D418" i="34" s="1"/>
  <c r="D430" i="34" s="1"/>
  <c r="D442" i="34" s="1"/>
  <c r="D454" i="34" s="1"/>
  <c r="D466" i="34" s="1"/>
  <c r="D478" i="34" s="1"/>
  <c r="D490" i="34" s="1"/>
  <c r="D502" i="34" s="1"/>
  <c r="K21" i="34"/>
  <c r="D21" i="34"/>
  <c r="D33" i="34" s="1"/>
  <c r="D45" i="34" s="1"/>
  <c r="D57" i="34" s="1"/>
  <c r="D69" i="34" s="1"/>
  <c r="D81" i="34" s="1"/>
  <c r="D93" i="34" s="1"/>
  <c r="D105" i="34" s="1"/>
  <c r="D117" i="34" s="1"/>
  <c r="D129" i="34" s="1"/>
  <c r="D141" i="34" s="1"/>
  <c r="D153" i="34" s="1"/>
  <c r="D165" i="34" s="1"/>
  <c r="D177" i="34" s="1"/>
  <c r="D189" i="34" s="1"/>
  <c r="D201" i="34" s="1"/>
  <c r="D213" i="34" s="1"/>
  <c r="D225" i="34" s="1"/>
  <c r="D237" i="34" s="1"/>
  <c r="D249" i="34" s="1"/>
  <c r="D261" i="34" s="1"/>
  <c r="D273" i="34" s="1"/>
  <c r="D285" i="34" s="1"/>
  <c r="D297" i="34" s="1"/>
  <c r="D309" i="34" s="1"/>
  <c r="D321" i="34" s="1"/>
  <c r="D333" i="34" s="1"/>
  <c r="D345" i="34" s="1"/>
  <c r="D357" i="34" s="1"/>
  <c r="D369" i="34" s="1"/>
  <c r="D381" i="34" s="1"/>
  <c r="D393" i="34" s="1"/>
  <c r="D405" i="34" s="1"/>
  <c r="D417" i="34" s="1"/>
  <c r="D429" i="34" s="1"/>
  <c r="D441" i="34" s="1"/>
  <c r="D453" i="34" s="1"/>
  <c r="D465" i="34" s="1"/>
  <c r="D477" i="34" s="1"/>
  <c r="D489" i="34" s="1"/>
  <c r="D501" i="34" s="1"/>
  <c r="K20" i="34"/>
  <c r="D20" i="34"/>
  <c r="D32" i="34" s="1"/>
  <c r="D44" i="34" s="1"/>
  <c r="D56" i="34" s="1"/>
  <c r="D68" i="34" s="1"/>
  <c r="D80" i="34" s="1"/>
  <c r="D92" i="34" s="1"/>
  <c r="D104" i="34" s="1"/>
  <c r="D116" i="34" s="1"/>
  <c r="D128" i="34" s="1"/>
  <c r="D140" i="34" s="1"/>
  <c r="D152" i="34" s="1"/>
  <c r="D164" i="34" s="1"/>
  <c r="D176" i="34" s="1"/>
  <c r="D188" i="34" s="1"/>
  <c r="D200" i="34" s="1"/>
  <c r="D212" i="34" s="1"/>
  <c r="D224" i="34" s="1"/>
  <c r="D236" i="34" s="1"/>
  <c r="D248" i="34" s="1"/>
  <c r="D260" i="34" s="1"/>
  <c r="D272" i="34" s="1"/>
  <c r="D284" i="34" s="1"/>
  <c r="D296" i="34" s="1"/>
  <c r="D308" i="34" s="1"/>
  <c r="D320" i="34" s="1"/>
  <c r="D332" i="34" s="1"/>
  <c r="D344" i="34" s="1"/>
  <c r="D356" i="34" s="1"/>
  <c r="D368" i="34" s="1"/>
  <c r="D380" i="34" s="1"/>
  <c r="D392" i="34" s="1"/>
  <c r="D404" i="34" s="1"/>
  <c r="D416" i="34" s="1"/>
  <c r="D428" i="34" s="1"/>
  <c r="D440" i="34" s="1"/>
  <c r="D452" i="34" s="1"/>
  <c r="D464" i="34" s="1"/>
  <c r="D476" i="34" s="1"/>
  <c r="D488" i="34" s="1"/>
  <c r="D500" i="34" s="1"/>
  <c r="K19" i="34"/>
  <c r="D19" i="34"/>
  <c r="D31" i="34" s="1"/>
  <c r="D43" i="34" s="1"/>
  <c r="D55" i="34" s="1"/>
  <c r="D67" i="34" s="1"/>
  <c r="D79" i="34" s="1"/>
  <c r="D91" i="34" s="1"/>
  <c r="D103" i="34" s="1"/>
  <c r="D115" i="34" s="1"/>
  <c r="D127" i="34" s="1"/>
  <c r="D139" i="34" s="1"/>
  <c r="D151" i="34" s="1"/>
  <c r="D163" i="34" s="1"/>
  <c r="D175" i="34" s="1"/>
  <c r="D187" i="34" s="1"/>
  <c r="D199" i="34" s="1"/>
  <c r="D211" i="34" s="1"/>
  <c r="D223" i="34" s="1"/>
  <c r="D235" i="34" s="1"/>
  <c r="D247" i="34" s="1"/>
  <c r="D259" i="34" s="1"/>
  <c r="D271" i="34" s="1"/>
  <c r="D283" i="34" s="1"/>
  <c r="D295" i="34" s="1"/>
  <c r="D307" i="34" s="1"/>
  <c r="D319" i="34" s="1"/>
  <c r="D331" i="34" s="1"/>
  <c r="D343" i="34" s="1"/>
  <c r="D355" i="34" s="1"/>
  <c r="D367" i="34" s="1"/>
  <c r="D379" i="34" s="1"/>
  <c r="D391" i="34" s="1"/>
  <c r="D403" i="34" s="1"/>
  <c r="D415" i="34" s="1"/>
  <c r="D427" i="34" s="1"/>
  <c r="D439" i="34" s="1"/>
  <c r="D451" i="34" s="1"/>
  <c r="D463" i="34" s="1"/>
  <c r="D475" i="34" s="1"/>
  <c r="D487" i="34" s="1"/>
  <c r="D499" i="34" s="1"/>
  <c r="K18" i="34"/>
  <c r="D18" i="34"/>
  <c r="D30" i="34" s="1"/>
  <c r="D42" i="34" s="1"/>
  <c r="D54" i="34" s="1"/>
  <c r="D66" i="34" s="1"/>
  <c r="D78" i="34" s="1"/>
  <c r="D90" i="34" s="1"/>
  <c r="D102" i="34" s="1"/>
  <c r="D114" i="34" s="1"/>
  <c r="D126" i="34" s="1"/>
  <c r="D138" i="34" s="1"/>
  <c r="D150" i="34" s="1"/>
  <c r="D162" i="34" s="1"/>
  <c r="D174" i="34" s="1"/>
  <c r="D186" i="34" s="1"/>
  <c r="D198" i="34" s="1"/>
  <c r="D210" i="34" s="1"/>
  <c r="D222" i="34" s="1"/>
  <c r="D234" i="34" s="1"/>
  <c r="D246" i="34" s="1"/>
  <c r="D258" i="34" s="1"/>
  <c r="D270" i="34" s="1"/>
  <c r="D282" i="34" s="1"/>
  <c r="D294" i="34" s="1"/>
  <c r="D306" i="34" s="1"/>
  <c r="D318" i="34" s="1"/>
  <c r="D330" i="34" s="1"/>
  <c r="D342" i="34" s="1"/>
  <c r="D354" i="34" s="1"/>
  <c r="D366" i="34" s="1"/>
  <c r="D378" i="34" s="1"/>
  <c r="D390" i="34" s="1"/>
  <c r="D402" i="34" s="1"/>
  <c r="D414" i="34" s="1"/>
  <c r="D426" i="34" s="1"/>
  <c r="D438" i="34" s="1"/>
  <c r="D450" i="34" s="1"/>
  <c r="D462" i="34" s="1"/>
  <c r="D474" i="34" s="1"/>
  <c r="D486" i="34" s="1"/>
  <c r="D498" i="34" s="1"/>
  <c r="K17" i="34"/>
  <c r="D17" i="34"/>
  <c r="D29" i="34" s="1"/>
  <c r="D41" i="34" s="1"/>
  <c r="D53" i="34" s="1"/>
  <c r="D65" i="34" s="1"/>
  <c r="D77" i="34" s="1"/>
  <c r="D89" i="34" s="1"/>
  <c r="D101" i="34" s="1"/>
  <c r="D113" i="34" s="1"/>
  <c r="D125" i="34" s="1"/>
  <c r="D137" i="34" s="1"/>
  <c r="D149" i="34" s="1"/>
  <c r="D161" i="34" s="1"/>
  <c r="D173" i="34" s="1"/>
  <c r="D185" i="34" s="1"/>
  <c r="D197" i="34" s="1"/>
  <c r="D209" i="34" s="1"/>
  <c r="D221" i="34" s="1"/>
  <c r="D233" i="34" s="1"/>
  <c r="D245" i="34" s="1"/>
  <c r="D257" i="34" s="1"/>
  <c r="D269" i="34" s="1"/>
  <c r="D281" i="34" s="1"/>
  <c r="D293" i="34" s="1"/>
  <c r="D305" i="34" s="1"/>
  <c r="D317" i="34" s="1"/>
  <c r="D329" i="34" s="1"/>
  <c r="D341" i="34" s="1"/>
  <c r="D353" i="34" s="1"/>
  <c r="D365" i="34" s="1"/>
  <c r="D377" i="34" s="1"/>
  <c r="D389" i="34" s="1"/>
  <c r="D401" i="34" s="1"/>
  <c r="D413" i="34" s="1"/>
  <c r="D425" i="34" s="1"/>
  <c r="D437" i="34" s="1"/>
  <c r="D449" i="34" s="1"/>
  <c r="D461" i="34" s="1"/>
  <c r="D473" i="34" s="1"/>
  <c r="D485" i="34" s="1"/>
  <c r="D497" i="34" s="1"/>
  <c r="K16" i="34"/>
  <c r="D16" i="34"/>
  <c r="D28" i="34" s="1"/>
  <c r="D40" i="34" s="1"/>
  <c r="D52" i="34" s="1"/>
  <c r="D64" i="34" s="1"/>
  <c r="D76" i="34" s="1"/>
  <c r="D88" i="34" s="1"/>
  <c r="D100" i="34" s="1"/>
  <c r="D112" i="34" s="1"/>
  <c r="D124" i="34" s="1"/>
  <c r="D136" i="34" s="1"/>
  <c r="D148" i="34" s="1"/>
  <c r="D160" i="34" s="1"/>
  <c r="D172" i="34" s="1"/>
  <c r="D184" i="34" s="1"/>
  <c r="D196" i="34" s="1"/>
  <c r="D208" i="34" s="1"/>
  <c r="D220" i="34" s="1"/>
  <c r="D232" i="34" s="1"/>
  <c r="D244" i="34" s="1"/>
  <c r="D256" i="34" s="1"/>
  <c r="D268" i="34" s="1"/>
  <c r="D280" i="34" s="1"/>
  <c r="D292" i="34" s="1"/>
  <c r="D304" i="34" s="1"/>
  <c r="D316" i="34" s="1"/>
  <c r="D328" i="34" s="1"/>
  <c r="D340" i="34" s="1"/>
  <c r="D352" i="34" s="1"/>
  <c r="D364" i="34" s="1"/>
  <c r="D376" i="34" s="1"/>
  <c r="D388" i="34" s="1"/>
  <c r="D400" i="34" s="1"/>
  <c r="D412" i="34" s="1"/>
  <c r="D424" i="34" s="1"/>
  <c r="D436" i="34" s="1"/>
  <c r="D448" i="34" s="1"/>
  <c r="D460" i="34" s="1"/>
  <c r="D472" i="34" s="1"/>
  <c r="D484" i="34" s="1"/>
  <c r="D496" i="34" s="1"/>
  <c r="D508" i="34" s="1"/>
  <c r="R15" i="34"/>
  <c r="R27" i="34" s="1"/>
  <c r="R39" i="34" s="1"/>
  <c r="R51" i="34" s="1"/>
  <c r="R63" i="34" s="1"/>
  <c r="R75" i="34" s="1"/>
  <c r="R87" i="34" s="1"/>
  <c r="R99" i="34" s="1"/>
  <c r="R111" i="34" s="1"/>
  <c r="R123" i="34" s="1"/>
  <c r="R135" i="34" s="1"/>
  <c r="R147" i="34" s="1"/>
  <c r="K15" i="34"/>
  <c r="C15" i="34"/>
  <c r="C27" i="34" s="1"/>
  <c r="C39" i="34" s="1"/>
  <c r="C51" i="34" s="1"/>
  <c r="C63" i="34" s="1"/>
  <c r="C75" i="34" s="1"/>
  <c r="C87" i="34" s="1"/>
  <c r="C99" i="34" s="1"/>
  <c r="C111" i="34" s="1"/>
  <c r="C123" i="34" s="1"/>
  <c r="C135" i="34" s="1"/>
  <c r="C147" i="34" s="1"/>
  <c r="C159" i="34" s="1"/>
  <c r="C171" i="34" s="1"/>
  <c r="C183" i="34" s="1"/>
  <c r="C195" i="34" s="1"/>
  <c r="C207" i="34" s="1"/>
  <c r="C219" i="34" s="1"/>
  <c r="C231" i="34" s="1"/>
  <c r="C243" i="34" s="1"/>
  <c r="C255" i="34" s="1"/>
  <c r="C267" i="34" s="1"/>
  <c r="C279" i="34" s="1"/>
  <c r="C291" i="34" s="1"/>
  <c r="C303" i="34" s="1"/>
  <c r="C315" i="34" s="1"/>
  <c r="C327" i="34" s="1"/>
  <c r="C339" i="34" s="1"/>
  <c r="C351" i="34" s="1"/>
  <c r="C363" i="34" s="1"/>
  <c r="C375" i="34" s="1"/>
  <c r="C387" i="34" s="1"/>
  <c r="C399" i="34" s="1"/>
  <c r="C411" i="34" s="1"/>
  <c r="C423" i="34" s="1"/>
  <c r="C435" i="34" s="1"/>
  <c r="C447" i="34" s="1"/>
  <c r="C459" i="34" s="1"/>
  <c r="C471" i="34" s="1"/>
  <c r="C483" i="34" s="1"/>
  <c r="C495" i="34" s="1"/>
  <c r="C507" i="34" s="1"/>
  <c r="R14" i="34"/>
  <c r="R26" i="34" s="1"/>
  <c r="R38" i="34" s="1"/>
  <c r="R50" i="34" s="1"/>
  <c r="R62" i="34" s="1"/>
  <c r="R74" i="34" s="1"/>
  <c r="R86" i="34" s="1"/>
  <c r="R98" i="34" s="1"/>
  <c r="R110" i="34" s="1"/>
  <c r="R122" i="34" s="1"/>
  <c r="R134" i="34" s="1"/>
  <c r="R146" i="34" s="1"/>
  <c r="K14" i="34"/>
  <c r="C14" i="34"/>
  <c r="C26" i="34" s="1"/>
  <c r="C38" i="34" s="1"/>
  <c r="C50" i="34" s="1"/>
  <c r="C62" i="34" s="1"/>
  <c r="C74" i="34" s="1"/>
  <c r="C86" i="34" s="1"/>
  <c r="C98" i="34" s="1"/>
  <c r="C110" i="34" s="1"/>
  <c r="C122" i="34" s="1"/>
  <c r="C134" i="34" s="1"/>
  <c r="C146" i="34" s="1"/>
  <c r="C158" i="34" s="1"/>
  <c r="C170" i="34" s="1"/>
  <c r="C182" i="34" s="1"/>
  <c r="C194" i="34" s="1"/>
  <c r="C206" i="34" s="1"/>
  <c r="C218" i="34" s="1"/>
  <c r="C230" i="34" s="1"/>
  <c r="C242" i="34" s="1"/>
  <c r="C254" i="34" s="1"/>
  <c r="C266" i="34" s="1"/>
  <c r="C278" i="34" s="1"/>
  <c r="C290" i="34" s="1"/>
  <c r="C302" i="34" s="1"/>
  <c r="C314" i="34" s="1"/>
  <c r="C326" i="34" s="1"/>
  <c r="C338" i="34" s="1"/>
  <c r="C350" i="34" s="1"/>
  <c r="C362" i="34" s="1"/>
  <c r="C374" i="34" s="1"/>
  <c r="C386" i="34" s="1"/>
  <c r="C398" i="34" s="1"/>
  <c r="C410" i="34" s="1"/>
  <c r="C422" i="34" s="1"/>
  <c r="C434" i="34" s="1"/>
  <c r="C446" i="34" s="1"/>
  <c r="C458" i="34" s="1"/>
  <c r="C470" i="34" s="1"/>
  <c r="C482" i="34" s="1"/>
  <c r="C494" i="34" s="1"/>
  <c r="C506" i="34" s="1"/>
  <c r="R13" i="34"/>
  <c r="R25" i="34" s="1"/>
  <c r="R37" i="34" s="1"/>
  <c r="R49" i="34" s="1"/>
  <c r="R61" i="34" s="1"/>
  <c r="R73" i="34" s="1"/>
  <c r="R85" i="34" s="1"/>
  <c r="R97" i="34" s="1"/>
  <c r="R109" i="34" s="1"/>
  <c r="R121" i="34" s="1"/>
  <c r="R133" i="34" s="1"/>
  <c r="R145" i="34" s="1"/>
  <c r="K13" i="34"/>
  <c r="C13" i="34"/>
  <c r="C25" i="34" s="1"/>
  <c r="C37" i="34" s="1"/>
  <c r="C49" i="34" s="1"/>
  <c r="C61" i="34" s="1"/>
  <c r="C73" i="34" s="1"/>
  <c r="C85" i="34" s="1"/>
  <c r="C97" i="34" s="1"/>
  <c r="C109" i="34" s="1"/>
  <c r="C121" i="34" s="1"/>
  <c r="C133" i="34" s="1"/>
  <c r="C145" i="34" s="1"/>
  <c r="C157" i="34" s="1"/>
  <c r="C169" i="34" s="1"/>
  <c r="C181" i="34" s="1"/>
  <c r="C193" i="34" s="1"/>
  <c r="C205" i="34" s="1"/>
  <c r="C217" i="34" s="1"/>
  <c r="C229" i="34" s="1"/>
  <c r="C241" i="34" s="1"/>
  <c r="C253" i="34" s="1"/>
  <c r="C265" i="34" s="1"/>
  <c r="C277" i="34" s="1"/>
  <c r="C289" i="34" s="1"/>
  <c r="C301" i="34" s="1"/>
  <c r="C313" i="34" s="1"/>
  <c r="C325" i="34" s="1"/>
  <c r="C337" i="34" s="1"/>
  <c r="C349" i="34" s="1"/>
  <c r="C361" i="34" s="1"/>
  <c r="C373" i="34" s="1"/>
  <c r="C385" i="34" s="1"/>
  <c r="C397" i="34" s="1"/>
  <c r="C409" i="34" s="1"/>
  <c r="C421" i="34" s="1"/>
  <c r="C433" i="34" s="1"/>
  <c r="C445" i="34" s="1"/>
  <c r="C457" i="34" s="1"/>
  <c r="C469" i="34" s="1"/>
  <c r="C481" i="34" s="1"/>
  <c r="C493" i="34" s="1"/>
  <c r="C505" i="34" s="1"/>
  <c r="R12" i="34"/>
  <c r="R24" i="34" s="1"/>
  <c r="R36" i="34" s="1"/>
  <c r="R48" i="34" s="1"/>
  <c r="R60" i="34" s="1"/>
  <c r="R72" i="34" s="1"/>
  <c r="R84" i="34" s="1"/>
  <c r="R96" i="34" s="1"/>
  <c r="R108" i="34" s="1"/>
  <c r="R120" i="34" s="1"/>
  <c r="R132" i="34" s="1"/>
  <c r="R144" i="34" s="1"/>
  <c r="K12" i="34"/>
  <c r="C12" i="34"/>
  <c r="C24" i="34" s="1"/>
  <c r="C36" i="34" s="1"/>
  <c r="C48" i="34" s="1"/>
  <c r="C60" i="34" s="1"/>
  <c r="C72" i="34" s="1"/>
  <c r="C84" i="34" s="1"/>
  <c r="C96" i="34" s="1"/>
  <c r="C108" i="34" s="1"/>
  <c r="C120" i="34" s="1"/>
  <c r="C132" i="34" s="1"/>
  <c r="C144" i="34" s="1"/>
  <c r="C156" i="34" s="1"/>
  <c r="C168" i="34" s="1"/>
  <c r="C180" i="34" s="1"/>
  <c r="C192" i="34" s="1"/>
  <c r="C204" i="34" s="1"/>
  <c r="C216" i="34" s="1"/>
  <c r="C228" i="34" s="1"/>
  <c r="C240" i="34" s="1"/>
  <c r="C252" i="34" s="1"/>
  <c r="C264" i="34" s="1"/>
  <c r="C276" i="34" s="1"/>
  <c r="C288" i="34" s="1"/>
  <c r="C300" i="34" s="1"/>
  <c r="C312" i="34" s="1"/>
  <c r="C324" i="34" s="1"/>
  <c r="C336" i="34" s="1"/>
  <c r="C348" i="34" s="1"/>
  <c r="C360" i="34" s="1"/>
  <c r="C372" i="34" s="1"/>
  <c r="C384" i="34" s="1"/>
  <c r="C396" i="34" s="1"/>
  <c r="C408" i="34" s="1"/>
  <c r="C420" i="34" s="1"/>
  <c r="C432" i="34" s="1"/>
  <c r="C444" i="34" s="1"/>
  <c r="C456" i="34" s="1"/>
  <c r="C468" i="34" s="1"/>
  <c r="C480" i="34" s="1"/>
  <c r="C492" i="34" s="1"/>
  <c r="C504" i="34" s="1"/>
  <c r="R11" i="34"/>
  <c r="R23" i="34" s="1"/>
  <c r="R35" i="34" s="1"/>
  <c r="R47" i="34" s="1"/>
  <c r="R59" i="34" s="1"/>
  <c r="R71" i="34" s="1"/>
  <c r="R83" i="34" s="1"/>
  <c r="R95" i="34" s="1"/>
  <c r="R107" i="34" s="1"/>
  <c r="R119" i="34" s="1"/>
  <c r="R131" i="34" s="1"/>
  <c r="R143" i="34" s="1"/>
  <c r="K11" i="34"/>
  <c r="C11" i="34"/>
  <c r="C23" i="34" s="1"/>
  <c r="C35" i="34" s="1"/>
  <c r="C47" i="34" s="1"/>
  <c r="C59" i="34" s="1"/>
  <c r="C71" i="34" s="1"/>
  <c r="C83" i="34" s="1"/>
  <c r="C95" i="34" s="1"/>
  <c r="C107" i="34" s="1"/>
  <c r="C119" i="34" s="1"/>
  <c r="C131" i="34" s="1"/>
  <c r="C143" i="34" s="1"/>
  <c r="C155" i="34" s="1"/>
  <c r="C167" i="34" s="1"/>
  <c r="C179" i="34" s="1"/>
  <c r="C191" i="34" s="1"/>
  <c r="C203" i="34" s="1"/>
  <c r="C215" i="34" s="1"/>
  <c r="C227" i="34" s="1"/>
  <c r="C239" i="34" s="1"/>
  <c r="C251" i="34" s="1"/>
  <c r="C263" i="34" s="1"/>
  <c r="C275" i="34" s="1"/>
  <c r="C287" i="34" s="1"/>
  <c r="C299" i="34" s="1"/>
  <c r="C311" i="34" s="1"/>
  <c r="C323" i="34" s="1"/>
  <c r="C335" i="34" s="1"/>
  <c r="C347" i="34" s="1"/>
  <c r="C359" i="34" s="1"/>
  <c r="C371" i="34" s="1"/>
  <c r="C383" i="34" s="1"/>
  <c r="C395" i="34" s="1"/>
  <c r="C407" i="34" s="1"/>
  <c r="C419" i="34" s="1"/>
  <c r="C431" i="34" s="1"/>
  <c r="C443" i="34" s="1"/>
  <c r="C455" i="34" s="1"/>
  <c r="C467" i="34" s="1"/>
  <c r="C479" i="34" s="1"/>
  <c r="C491" i="34" s="1"/>
  <c r="C503" i="34" s="1"/>
  <c r="R10" i="34"/>
  <c r="R22" i="34" s="1"/>
  <c r="R34" i="34" s="1"/>
  <c r="R46" i="34" s="1"/>
  <c r="R58" i="34" s="1"/>
  <c r="R70" i="34" s="1"/>
  <c r="R82" i="34" s="1"/>
  <c r="R94" i="34" s="1"/>
  <c r="R106" i="34" s="1"/>
  <c r="R118" i="34" s="1"/>
  <c r="R130" i="34" s="1"/>
  <c r="R142" i="34" s="1"/>
  <c r="K10" i="34"/>
  <c r="C10" i="34"/>
  <c r="C22" i="34" s="1"/>
  <c r="C34" i="34" s="1"/>
  <c r="C46" i="34" s="1"/>
  <c r="C58" i="34" s="1"/>
  <c r="C70" i="34" s="1"/>
  <c r="C82" i="34" s="1"/>
  <c r="C94" i="34" s="1"/>
  <c r="C106" i="34" s="1"/>
  <c r="C118" i="34" s="1"/>
  <c r="C130" i="34" s="1"/>
  <c r="C142" i="34" s="1"/>
  <c r="C154" i="34" s="1"/>
  <c r="C166" i="34" s="1"/>
  <c r="C178" i="34" s="1"/>
  <c r="C190" i="34" s="1"/>
  <c r="C202" i="34" s="1"/>
  <c r="C214" i="34" s="1"/>
  <c r="C226" i="34" s="1"/>
  <c r="C238" i="34" s="1"/>
  <c r="C250" i="34" s="1"/>
  <c r="C262" i="34" s="1"/>
  <c r="C274" i="34" s="1"/>
  <c r="C286" i="34" s="1"/>
  <c r="C298" i="34" s="1"/>
  <c r="C310" i="34" s="1"/>
  <c r="C322" i="34" s="1"/>
  <c r="C334" i="34" s="1"/>
  <c r="C346" i="34" s="1"/>
  <c r="C358" i="34" s="1"/>
  <c r="C370" i="34" s="1"/>
  <c r="C382" i="34" s="1"/>
  <c r="C394" i="34" s="1"/>
  <c r="C406" i="34" s="1"/>
  <c r="C418" i="34" s="1"/>
  <c r="C430" i="34" s="1"/>
  <c r="C442" i="34" s="1"/>
  <c r="C454" i="34" s="1"/>
  <c r="C466" i="34" s="1"/>
  <c r="C478" i="34" s="1"/>
  <c r="C490" i="34" s="1"/>
  <c r="C502" i="34" s="1"/>
  <c r="R9" i="34"/>
  <c r="R21" i="34" s="1"/>
  <c r="R33" i="34" s="1"/>
  <c r="R45" i="34" s="1"/>
  <c r="R57" i="34" s="1"/>
  <c r="R69" i="34" s="1"/>
  <c r="R81" i="34" s="1"/>
  <c r="R93" i="34" s="1"/>
  <c r="R105" i="34" s="1"/>
  <c r="R117" i="34" s="1"/>
  <c r="R129" i="34" s="1"/>
  <c r="R141" i="34" s="1"/>
  <c r="K9" i="34"/>
  <c r="C9" i="34"/>
  <c r="C21" i="34" s="1"/>
  <c r="C33" i="34" s="1"/>
  <c r="C45" i="34" s="1"/>
  <c r="C57" i="34" s="1"/>
  <c r="C69" i="34" s="1"/>
  <c r="C81" i="34" s="1"/>
  <c r="C93" i="34" s="1"/>
  <c r="C105" i="34" s="1"/>
  <c r="C117" i="34" s="1"/>
  <c r="C129" i="34" s="1"/>
  <c r="C141" i="34" s="1"/>
  <c r="C153" i="34" s="1"/>
  <c r="C165" i="34" s="1"/>
  <c r="C177" i="34" s="1"/>
  <c r="C189" i="34" s="1"/>
  <c r="C201" i="34" s="1"/>
  <c r="C213" i="34" s="1"/>
  <c r="C225" i="34" s="1"/>
  <c r="C237" i="34" s="1"/>
  <c r="C249" i="34" s="1"/>
  <c r="C261" i="34" s="1"/>
  <c r="C273" i="34" s="1"/>
  <c r="C285" i="34" s="1"/>
  <c r="C297" i="34" s="1"/>
  <c r="C309" i="34" s="1"/>
  <c r="C321" i="34" s="1"/>
  <c r="C333" i="34" s="1"/>
  <c r="C345" i="34" s="1"/>
  <c r="C357" i="34" s="1"/>
  <c r="C369" i="34" s="1"/>
  <c r="C381" i="34" s="1"/>
  <c r="C393" i="34" s="1"/>
  <c r="C405" i="34" s="1"/>
  <c r="C417" i="34" s="1"/>
  <c r="C429" i="34" s="1"/>
  <c r="C441" i="34" s="1"/>
  <c r="C453" i="34" s="1"/>
  <c r="C465" i="34" s="1"/>
  <c r="C477" i="34" s="1"/>
  <c r="C489" i="34" s="1"/>
  <c r="C501" i="34" s="1"/>
  <c r="R8" i="34"/>
  <c r="R20" i="34" s="1"/>
  <c r="R32" i="34" s="1"/>
  <c r="R44" i="34" s="1"/>
  <c r="R56" i="34" s="1"/>
  <c r="R68" i="34" s="1"/>
  <c r="R80" i="34" s="1"/>
  <c r="R92" i="34" s="1"/>
  <c r="R104" i="34" s="1"/>
  <c r="R116" i="34" s="1"/>
  <c r="R128" i="34" s="1"/>
  <c r="R140" i="34" s="1"/>
  <c r="K8" i="34"/>
  <c r="C8" i="34"/>
  <c r="C20" i="34" s="1"/>
  <c r="C32" i="34" s="1"/>
  <c r="C44" i="34" s="1"/>
  <c r="C56" i="34" s="1"/>
  <c r="C68" i="34" s="1"/>
  <c r="C80" i="34" s="1"/>
  <c r="C92" i="34" s="1"/>
  <c r="C104" i="34" s="1"/>
  <c r="C116" i="34" s="1"/>
  <c r="C128" i="34" s="1"/>
  <c r="C140" i="34" s="1"/>
  <c r="C152" i="34" s="1"/>
  <c r="C164" i="34" s="1"/>
  <c r="C176" i="34" s="1"/>
  <c r="C188" i="34" s="1"/>
  <c r="C200" i="34" s="1"/>
  <c r="C212" i="34" s="1"/>
  <c r="C224" i="34" s="1"/>
  <c r="C236" i="34" s="1"/>
  <c r="C248" i="34" s="1"/>
  <c r="C260" i="34" s="1"/>
  <c r="C272" i="34" s="1"/>
  <c r="C284" i="34" s="1"/>
  <c r="C296" i="34" s="1"/>
  <c r="C308" i="34" s="1"/>
  <c r="C320" i="34" s="1"/>
  <c r="C332" i="34" s="1"/>
  <c r="C344" i="34" s="1"/>
  <c r="C356" i="34" s="1"/>
  <c r="C368" i="34" s="1"/>
  <c r="C380" i="34" s="1"/>
  <c r="C392" i="34" s="1"/>
  <c r="C404" i="34" s="1"/>
  <c r="C416" i="34" s="1"/>
  <c r="C428" i="34" s="1"/>
  <c r="C440" i="34" s="1"/>
  <c r="C452" i="34" s="1"/>
  <c r="C464" i="34" s="1"/>
  <c r="C476" i="34" s="1"/>
  <c r="C488" i="34" s="1"/>
  <c r="C500" i="34" s="1"/>
  <c r="R7" i="34"/>
  <c r="R19" i="34" s="1"/>
  <c r="R31" i="34" s="1"/>
  <c r="R43" i="34" s="1"/>
  <c r="R55" i="34" s="1"/>
  <c r="R67" i="34" s="1"/>
  <c r="R79" i="34" s="1"/>
  <c r="R91" i="34" s="1"/>
  <c r="R103" i="34" s="1"/>
  <c r="R115" i="34" s="1"/>
  <c r="R127" i="34" s="1"/>
  <c r="R139" i="34" s="1"/>
  <c r="K7" i="34"/>
  <c r="C7" i="34"/>
  <c r="C19" i="34" s="1"/>
  <c r="C31" i="34" s="1"/>
  <c r="C43" i="34" s="1"/>
  <c r="C55" i="34" s="1"/>
  <c r="C67" i="34" s="1"/>
  <c r="C79" i="34" s="1"/>
  <c r="C91" i="34" s="1"/>
  <c r="C103" i="34" s="1"/>
  <c r="C115" i="34" s="1"/>
  <c r="C127" i="34" s="1"/>
  <c r="C139" i="34" s="1"/>
  <c r="C151" i="34" s="1"/>
  <c r="C163" i="34" s="1"/>
  <c r="C175" i="34" s="1"/>
  <c r="C187" i="34" s="1"/>
  <c r="C199" i="34" s="1"/>
  <c r="C211" i="34" s="1"/>
  <c r="C223" i="34" s="1"/>
  <c r="C235" i="34" s="1"/>
  <c r="C247" i="34" s="1"/>
  <c r="C259" i="34" s="1"/>
  <c r="C271" i="34" s="1"/>
  <c r="C283" i="34" s="1"/>
  <c r="C295" i="34" s="1"/>
  <c r="C307" i="34" s="1"/>
  <c r="C319" i="34" s="1"/>
  <c r="C331" i="34" s="1"/>
  <c r="C343" i="34" s="1"/>
  <c r="C355" i="34" s="1"/>
  <c r="C367" i="34" s="1"/>
  <c r="C379" i="34" s="1"/>
  <c r="C391" i="34" s="1"/>
  <c r="C403" i="34" s="1"/>
  <c r="C415" i="34" s="1"/>
  <c r="C427" i="34" s="1"/>
  <c r="C439" i="34" s="1"/>
  <c r="C451" i="34" s="1"/>
  <c r="C463" i="34" s="1"/>
  <c r="C475" i="34" s="1"/>
  <c r="C487" i="34" s="1"/>
  <c r="C499" i="34" s="1"/>
  <c r="R6" i="34"/>
  <c r="R18" i="34" s="1"/>
  <c r="R30" i="34" s="1"/>
  <c r="R42" i="34" s="1"/>
  <c r="R54" i="34" s="1"/>
  <c r="R66" i="34" s="1"/>
  <c r="R78" i="34" s="1"/>
  <c r="R90" i="34" s="1"/>
  <c r="R102" i="34" s="1"/>
  <c r="R114" i="34" s="1"/>
  <c r="R126" i="34" s="1"/>
  <c r="R138" i="34" s="1"/>
  <c r="K6" i="34"/>
  <c r="C6" i="34"/>
  <c r="C18" i="34" s="1"/>
  <c r="C30" i="34" s="1"/>
  <c r="C42" i="34" s="1"/>
  <c r="C54" i="34" s="1"/>
  <c r="C66" i="34" s="1"/>
  <c r="C78" i="34" s="1"/>
  <c r="C90" i="34" s="1"/>
  <c r="C102" i="34" s="1"/>
  <c r="C114" i="34" s="1"/>
  <c r="C126" i="34" s="1"/>
  <c r="C138" i="34" s="1"/>
  <c r="C150" i="34" s="1"/>
  <c r="C162" i="34" s="1"/>
  <c r="C174" i="34" s="1"/>
  <c r="C186" i="34" s="1"/>
  <c r="C198" i="34" s="1"/>
  <c r="C210" i="34" s="1"/>
  <c r="C222" i="34" s="1"/>
  <c r="C234" i="34" s="1"/>
  <c r="C246" i="34" s="1"/>
  <c r="C258" i="34" s="1"/>
  <c r="C270" i="34" s="1"/>
  <c r="C282" i="34" s="1"/>
  <c r="C294" i="34" s="1"/>
  <c r="C306" i="34" s="1"/>
  <c r="C318" i="34" s="1"/>
  <c r="C330" i="34" s="1"/>
  <c r="C342" i="34" s="1"/>
  <c r="C354" i="34" s="1"/>
  <c r="C366" i="34" s="1"/>
  <c r="C378" i="34" s="1"/>
  <c r="C390" i="34" s="1"/>
  <c r="C402" i="34" s="1"/>
  <c r="C414" i="34" s="1"/>
  <c r="C426" i="34" s="1"/>
  <c r="C438" i="34" s="1"/>
  <c r="C450" i="34" s="1"/>
  <c r="C462" i="34" s="1"/>
  <c r="C474" i="34" s="1"/>
  <c r="C486" i="34" s="1"/>
  <c r="C498" i="34" s="1"/>
  <c r="R5" i="34"/>
  <c r="R17" i="34" s="1"/>
  <c r="R29" i="34" s="1"/>
  <c r="R41" i="34" s="1"/>
  <c r="R53" i="34" s="1"/>
  <c r="R65" i="34" s="1"/>
  <c r="R77" i="34" s="1"/>
  <c r="R89" i="34" s="1"/>
  <c r="R101" i="34" s="1"/>
  <c r="R113" i="34" s="1"/>
  <c r="R125" i="34" s="1"/>
  <c r="R137" i="34" s="1"/>
  <c r="K5" i="34"/>
  <c r="C5" i="34"/>
  <c r="C17" i="34" s="1"/>
  <c r="C29" i="34" s="1"/>
  <c r="C41" i="34" s="1"/>
  <c r="C53" i="34" s="1"/>
  <c r="C65" i="34" s="1"/>
  <c r="C77" i="34" s="1"/>
  <c r="C89" i="34" s="1"/>
  <c r="C101" i="34" s="1"/>
  <c r="C113" i="34" s="1"/>
  <c r="C125" i="34" s="1"/>
  <c r="C137" i="34" s="1"/>
  <c r="C149" i="34" s="1"/>
  <c r="C161" i="34" s="1"/>
  <c r="C173" i="34" s="1"/>
  <c r="C185" i="34" s="1"/>
  <c r="C197" i="34" s="1"/>
  <c r="C209" i="34" s="1"/>
  <c r="C221" i="34" s="1"/>
  <c r="C233" i="34" s="1"/>
  <c r="C245" i="34" s="1"/>
  <c r="C257" i="34" s="1"/>
  <c r="C269" i="34" s="1"/>
  <c r="C281" i="34" s="1"/>
  <c r="C293" i="34" s="1"/>
  <c r="C305" i="34" s="1"/>
  <c r="C317" i="34" s="1"/>
  <c r="C329" i="34" s="1"/>
  <c r="C341" i="34" s="1"/>
  <c r="C353" i="34" s="1"/>
  <c r="C365" i="34" s="1"/>
  <c r="C377" i="34" s="1"/>
  <c r="C389" i="34" s="1"/>
  <c r="C401" i="34" s="1"/>
  <c r="C413" i="34" s="1"/>
  <c r="C425" i="34" s="1"/>
  <c r="C437" i="34" s="1"/>
  <c r="C449" i="34" s="1"/>
  <c r="C461" i="34" s="1"/>
  <c r="C473" i="34" s="1"/>
  <c r="C485" i="34" s="1"/>
  <c r="C497" i="34" s="1"/>
  <c r="V4" i="34"/>
  <c r="V5" i="34" s="1"/>
  <c r="V6" i="34" s="1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R4" i="34"/>
  <c r="R16" i="34" s="1"/>
  <c r="R28" i="34" s="1"/>
  <c r="R40" i="34" s="1"/>
  <c r="R52" i="34" s="1"/>
  <c r="R64" i="34" s="1"/>
  <c r="R76" i="34" s="1"/>
  <c r="R88" i="34" s="1"/>
  <c r="R100" i="34" s="1"/>
  <c r="R112" i="34" s="1"/>
  <c r="R124" i="34" s="1"/>
  <c r="R136" i="34" s="1"/>
  <c r="R148" i="34" s="1"/>
  <c r="K4" i="34"/>
  <c r="AB4" i="34" s="1"/>
  <c r="C4" i="34"/>
  <c r="C16" i="34" s="1"/>
  <c r="C28" i="34" s="1"/>
  <c r="C40" i="34" s="1"/>
  <c r="C52" i="34" s="1"/>
  <c r="C64" i="34" s="1"/>
  <c r="C76" i="34" s="1"/>
  <c r="C88" i="34" s="1"/>
  <c r="C100" i="34" s="1"/>
  <c r="C112" i="34" s="1"/>
  <c r="C124" i="34" s="1"/>
  <c r="C136" i="34" s="1"/>
  <c r="C148" i="34" s="1"/>
  <c r="C160" i="34" s="1"/>
  <c r="C172" i="34" s="1"/>
  <c r="C184" i="34" s="1"/>
  <c r="C196" i="34" s="1"/>
  <c r="C208" i="34" s="1"/>
  <c r="C220" i="34" s="1"/>
  <c r="C232" i="34" s="1"/>
  <c r="C244" i="34" s="1"/>
  <c r="C256" i="34" s="1"/>
  <c r="C268" i="34" s="1"/>
  <c r="C280" i="34" s="1"/>
  <c r="C292" i="34" s="1"/>
  <c r="C304" i="34" s="1"/>
  <c r="C316" i="34" s="1"/>
  <c r="C328" i="34" s="1"/>
  <c r="C340" i="34" s="1"/>
  <c r="C352" i="34" s="1"/>
  <c r="C364" i="34" s="1"/>
  <c r="C376" i="34" s="1"/>
  <c r="C388" i="34" s="1"/>
  <c r="C400" i="34" s="1"/>
  <c r="C412" i="34" s="1"/>
  <c r="C424" i="34" s="1"/>
  <c r="C436" i="34" s="1"/>
  <c r="C448" i="34" s="1"/>
  <c r="C460" i="34" s="1"/>
  <c r="C472" i="34" s="1"/>
  <c r="C484" i="34" s="1"/>
  <c r="C496" i="34" s="1"/>
  <c r="C508" i="34" s="1"/>
  <c r="Z51" i="33"/>
  <c r="X508" i="33"/>
  <c r="W508" i="33"/>
  <c r="O508" i="33"/>
  <c r="X507" i="33"/>
  <c r="W507" i="33"/>
  <c r="X506" i="33"/>
  <c r="W506" i="33"/>
  <c r="X505" i="33"/>
  <c r="W505" i="33"/>
  <c r="X504" i="33"/>
  <c r="W504" i="33"/>
  <c r="X503" i="33"/>
  <c r="W503" i="33"/>
  <c r="X502" i="33"/>
  <c r="W502" i="33"/>
  <c r="X501" i="33"/>
  <c r="W501" i="33"/>
  <c r="X500" i="33"/>
  <c r="W500" i="33"/>
  <c r="X499" i="33"/>
  <c r="W499" i="33"/>
  <c r="X498" i="33"/>
  <c r="W498" i="33"/>
  <c r="X497" i="33"/>
  <c r="W497" i="33"/>
  <c r="X496" i="33"/>
  <c r="W496" i="33"/>
  <c r="X495" i="33"/>
  <c r="W495" i="33"/>
  <c r="X494" i="33"/>
  <c r="W494" i="33"/>
  <c r="X493" i="33"/>
  <c r="W493" i="33"/>
  <c r="X492" i="33"/>
  <c r="W492" i="33"/>
  <c r="X491" i="33"/>
  <c r="W491" i="33"/>
  <c r="X490" i="33"/>
  <c r="W490" i="33"/>
  <c r="X489" i="33"/>
  <c r="W489" i="33"/>
  <c r="X488" i="33"/>
  <c r="W488" i="33"/>
  <c r="X487" i="33"/>
  <c r="W487" i="33"/>
  <c r="X486" i="33"/>
  <c r="W486" i="33"/>
  <c r="X485" i="33"/>
  <c r="W485" i="33"/>
  <c r="X484" i="33"/>
  <c r="W484" i="33"/>
  <c r="X483" i="33"/>
  <c r="W483" i="33"/>
  <c r="X482" i="33"/>
  <c r="W482" i="33"/>
  <c r="X481" i="33"/>
  <c r="W481" i="33"/>
  <c r="X480" i="33"/>
  <c r="W480" i="33"/>
  <c r="X479" i="33"/>
  <c r="W479" i="33"/>
  <c r="X478" i="33"/>
  <c r="W478" i="33"/>
  <c r="X477" i="33"/>
  <c r="W477" i="33"/>
  <c r="X476" i="33"/>
  <c r="W476" i="33"/>
  <c r="X475" i="33"/>
  <c r="W475" i="33"/>
  <c r="X474" i="33"/>
  <c r="W474" i="33"/>
  <c r="X473" i="33"/>
  <c r="W473" i="33"/>
  <c r="X472" i="33"/>
  <c r="W472" i="33"/>
  <c r="X471" i="33"/>
  <c r="W471" i="33"/>
  <c r="X470" i="33"/>
  <c r="W470" i="33"/>
  <c r="X469" i="33"/>
  <c r="W469" i="33"/>
  <c r="X468" i="33"/>
  <c r="W468" i="33"/>
  <c r="X467" i="33"/>
  <c r="W467" i="33"/>
  <c r="X466" i="33"/>
  <c r="W466" i="33"/>
  <c r="X465" i="33"/>
  <c r="W465" i="33"/>
  <c r="X464" i="33"/>
  <c r="W464" i="33"/>
  <c r="X463" i="33"/>
  <c r="W463" i="33"/>
  <c r="X462" i="33"/>
  <c r="W462" i="33"/>
  <c r="X461" i="33"/>
  <c r="W461" i="33"/>
  <c r="X460" i="33"/>
  <c r="W460" i="33"/>
  <c r="X459" i="33"/>
  <c r="W459" i="33"/>
  <c r="X458" i="33"/>
  <c r="W458" i="33"/>
  <c r="X457" i="33"/>
  <c r="W457" i="33"/>
  <c r="X456" i="33"/>
  <c r="W456" i="33"/>
  <c r="X455" i="33"/>
  <c r="W455" i="33"/>
  <c r="X454" i="33"/>
  <c r="W454" i="33"/>
  <c r="X453" i="33"/>
  <c r="W453" i="33"/>
  <c r="X452" i="33"/>
  <c r="W452" i="33"/>
  <c r="X451" i="33"/>
  <c r="W451" i="33"/>
  <c r="X450" i="33"/>
  <c r="W450" i="33"/>
  <c r="X449" i="33"/>
  <c r="W449" i="33"/>
  <c r="X448" i="33"/>
  <c r="W448" i="33"/>
  <c r="X447" i="33"/>
  <c r="W447" i="33"/>
  <c r="X446" i="33"/>
  <c r="W446" i="33"/>
  <c r="X445" i="33"/>
  <c r="W445" i="33"/>
  <c r="X444" i="33"/>
  <c r="W444" i="33"/>
  <c r="X443" i="33"/>
  <c r="W443" i="33"/>
  <c r="X442" i="33"/>
  <c r="W442" i="33"/>
  <c r="X441" i="33"/>
  <c r="W441" i="33"/>
  <c r="X440" i="33"/>
  <c r="W440" i="33"/>
  <c r="X439" i="33"/>
  <c r="W439" i="33"/>
  <c r="X438" i="33"/>
  <c r="W438" i="33"/>
  <c r="X437" i="33"/>
  <c r="W437" i="33"/>
  <c r="X436" i="33"/>
  <c r="W436" i="33"/>
  <c r="X435" i="33"/>
  <c r="W435" i="33"/>
  <c r="X434" i="33"/>
  <c r="W434" i="33"/>
  <c r="X433" i="33"/>
  <c r="W433" i="33"/>
  <c r="X432" i="33"/>
  <c r="W432" i="33"/>
  <c r="X431" i="33"/>
  <c r="W431" i="33"/>
  <c r="X430" i="33"/>
  <c r="W430" i="33"/>
  <c r="X429" i="33"/>
  <c r="W429" i="33"/>
  <c r="X428" i="33"/>
  <c r="W428" i="33"/>
  <c r="X427" i="33"/>
  <c r="W427" i="33"/>
  <c r="X426" i="33"/>
  <c r="W426" i="33"/>
  <c r="X425" i="33"/>
  <c r="W425" i="33"/>
  <c r="X424" i="33"/>
  <c r="W424" i="33"/>
  <c r="X423" i="33"/>
  <c r="W423" i="33"/>
  <c r="X422" i="33"/>
  <c r="W422" i="33"/>
  <c r="X421" i="33"/>
  <c r="W421" i="33"/>
  <c r="X420" i="33"/>
  <c r="W420" i="33"/>
  <c r="X419" i="33"/>
  <c r="W419" i="33"/>
  <c r="X418" i="33"/>
  <c r="W418" i="33"/>
  <c r="X417" i="33"/>
  <c r="W417" i="33"/>
  <c r="X416" i="33"/>
  <c r="W416" i="33"/>
  <c r="X415" i="33"/>
  <c r="W415" i="33"/>
  <c r="X414" i="33"/>
  <c r="W414" i="33"/>
  <c r="X413" i="33"/>
  <c r="W413" i="33"/>
  <c r="X412" i="33"/>
  <c r="W412" i="33"/>
  <c r="X411" i="33"/>
  <c r="W411" i="33"/>
  <c r="X410" i="33"/>
  <c r="W410" i="33"/>
  <c r="X409" i="33"/>
  <c r="W409" i="33"/>
  <c r="X408" i="33"/>
  <c r="W408" i="33"/>
  <c r="X407" i="33"/>
  <c r="W407" i="33"/>
  <c r="X406" i="33"/>
  <c r="W406" i="33"/>
  <c r="X405" i="33"/>
  <c r="W405" i="33"/>
  <c r="X404" i="33"/>
  <c r="W404" i="33"/>
  <c r="X403" i="33"/>
  <c r="W403" i="33"/>
  <c r="X402" i="33"/>
  <c r="W402" i="33"/>
  <c r="X401" i="33"/>
  <c r="W401" i="33"/>
  <c r="X400" i="33"/>
  <c r="W400" i="33"/>
  <c r="X399" i="33"/>
  <c r="W399" i="33"/>
  <c r="X398" i="33"/>
  <c r="W398" i="33"/>
  <c r="X397" i="33"/>
  <c r="W397" i="33"/>
  <c r="X396" i="33"/>
  <c r="W396" i="33"/>
  <c r="X395" i="33"/>
  <c r="W395" i="33"/>
  <c r="X394" i="33"/>
  <c r="W394" i="33"/>
  <c r="X393" i="33"/>
  <c r="W393" i="33"/>
  <c r="X392" i="33"/>
  <c r="W392" i="33"/>
  <c r="X391" i="33"/>
  <c r="W391" i="33"/>
  <c r="X390" i="33"/>
  <c r="W390" i="33"/>
  <c r="X389" i="33"/>
  <c r="W389" i="33"/>
  <c r="X388" i="33"/>
  <c r="W388" i="33"/>
  <c r="X387" i="33"/>
  <c r="W387" i="33"/>
  <c r="X386" i="33"/>
  <c r="W386" i="33"/>
  <c r="X385" i="33"/>
  <c r="W385" i="33"/>
  <c r="X384" i="33"/>
  <c r="W384" i="33"/>
  <c r="X383" i="33"/>
  <c r="W383" i="33"/>
  <c r="X382" i="33"/>
  <c r="W382" i="33"/>
  <c r="X381" i="33"/>
  <c r="W381" i="33"/>
  <c r="X380" i="33"/>
  <c r="W380" i="33"/>
  <c r="X379" i="33"/>
  <c r="W379" i="33"/>
  <c r="X378" i="33"/>
  <c r="W378" i="33"/>
  <c r="X377" i="33"/>
  <c r="W377" i="33"/>
  <c r="X376" i="33"/>
  <c r="W376" i="33"/>
  <c r="X375" i="33"/>
  <c r="W375" i="33"/>
  <c r="X374" i="33"/>
  <c r="W374" i="33"/>
  <c r="X373" i="33"/>
  <c r="W373" i="33"/>
  <c r="X372" i="33"/>
  <c r="W372" i="33"/>
  <c r="X371" i="33"/>
  <c r="W371" i="33"/>
  <c r="X370" i="33"/>
  <c r="W370" i="33"/>
  <c r="X369" i="33"/>
  <c r="W369" i="33"/>
  <c r="X368" i="33"/>
  <c r="W368" i="33"/>
  <c r="X367" i="33"/>
  <c r="W367" i="33"/>
  <c r="X366" i="33"/>
  <c r="W366" i="33"/>
  <c r="X365" i="33"/>
  <c r="W365" i="33"/>
  <c r="X364" i="33"/>
  <c r="W364" i="33"/>
  <c r="X363" i="33"/>
  <c r="W363" i="33"/>
  <c r="X362" i="33"/>
  <c r="W362" i="33"/>
  <c r="X361" i="33"/>
  <c r="W361" i="33"/>
  <c r="X360" i="33"/>
  <c r="W360" i="33"/>
  <c r="X359" i="33"/>
  <c r="W359" i="33"/>
  <c r="X358" i="33"/>
  <c r="W358" i="33"/>
  <c r="X357" i="33"/>
  <c r="W357" i="33"/>
  <c r="X356" i="33"/>
  <c r="W356" i="33"/>
  <c r="X355" i="33"/>
  <c r="W355" i="33"/>
  <c r="X354" i="33"/>
  <c r="W354" i="33"/>
  <c r="X353" i="33"/>
  <c r="W353" i="33"/>
  <c r="X352" i="33"/>
  <c r="W352" i="33"/>
  <c r="X351" i="33"/>
  <c r="W351" i="33"/>
  <c r="X350" i="33"/>
  <c r="W350" i="33"/>
  <c r="X349" i="33"/>
  <c r="W349" i="33"/>
  <c r="X348" i="33"/>
  <c r="W348" i="33"/>
  <c r="X347" i="33"/>
  <c r="W347" i="33"/>
  <c r="X346" i="33"/>
  <c r="W346" i="33"/>
  <c r="X345" i="33"/>
  <c r="W345" i="33"/>
  <c r="X344" i="33"/>
  <c r="W344" i="33"/>
  <c r="X343" i="33"/>
  <c r="W343" i="33"/>
  <c r="X342" i="33"/>
  <c r="W342" i="33"/>
  <c r="X341" i="33"/>
  <c r="W341" i="33"/>
  <c r="X340" i="33"/>
  <c r="W340" i="33"/>
  <c r="X339" i="33"/>
  <c r="W339" i="33"/>
  <c r="X338" i="33"/>
  <c r="W338" i="33"/>
  <c r="X337" i="33"/>
  <c r="W337" i="33"/>
  <c r="X336" i="33"/>
  <c r="W336" i="33"/>
  <c r="X335" i="33"/>
  <c r="W335" i="33"/>
  <c r="X334" i="33"/>
  <c r="W334" i="33"/>
  <c r="X333" i="33"/>
  <c r="W333" i="33"/>
  <c r="X332" i="33"/>
  <c r="W332" i="33"/>
  <c r="X331" i="33"/>
  <c r="W331" i="33"/>
  <c r="X330" i="33"/>
  <c r="W330" i="33"/>
  <c r="X329" i="33"/>
  <c r="W329" i="33"/>
  <c r="X328" i="33"/>
  <c r="W328" i="33"/>
  <c r="X327" i="33"/>
  <c r="W327" i="33"/>
  <c r="X326" i="33"/>
  <c r="W326" i="33"/>
  <c r="X325" i="33"/>
  <c r="W325" i="33"/>
  <c r="X324" i="33"/>
  <c r="W324" i="33"/>
  <c r="X323" i="33"/>
  <c r="W323" i="33"/>
  <c r="X322" i="33"/>
  <c r="W322" i="33"/>
  <c r="X321" i="33"/>
  <c r="W321" i="33"/>
  <c r="X320" i="33"/>
  <c r="W320" i="33"/>
  <c r="X319" i="33"/>
  <c r="W319" i="33"/>
  <c r="X318" i="33"/>
  <c r="W318" i="33"/>
  <c r="X317" i="33"/>
  <c r="W317" i="33"/>
  <c r="X316" i="33"/>
  <c r="W316" i="33"/>
  <c r="X315" i="33"/>
  <c r="W315" i="33"/>
  <c r="X314" i="33"/>
  <c r="W314" i="33"/>
  <c r="X313" i="33"/>
  <c r="W313" i="33"/>
  <c r="X312" i="33"/>
  <c r="W312" i="33"/>
  <c r="X311" i="33"/>
  <c r="W311" i="33"/>
  <c r="X310" i="33"/>
  <c r="W310" i="33"/>
  <c r="X309" i="33"/>
  <c r="W309" i="33"/>
  <c r="X308" i="33"/>
  <c r="W308" i="33"/>
  <c r="X307" i="33"/>
  <c r="W307" i="33"/>
  <c r="X306" i="33"/>
  <c r="W306" i="33"/>
  <c r="X305" i="33"/>
  <c r="W305" i="33"/>
  <c r="X304" i="33"/>
  <c r="W304" i="33"/>
  <c r="X303" i="33"/>
  <c r="W303" i="33"/>
  <c r="X302" i="33"/>
  <c r="W302" i="33"/>
  <c r="X301" i="33"/>
  <c r="W301" i="33"/>
  <c r="X300" i="33"/>
  <c r="W300" i="33"/>
  <c r="X299" i="33"/>
  <c r="W299" i="33"/>
  <c r="X298" i="33"/>
  <c r="W298" i="33"/>
  <c r="X297" i="33"/>
  <c r="W297" i="33"/>
  <c r="X296" i="33"/>
  <c r="W296" i="33"/>
  <c r="X295" i="33"/>
  <c r="W295" i="33"/>
  <c r="X294" i="33"/>
  <c r="W294" i="33"/>
  <c r="X293" i="33"/>
  <c r="W293" i="33"/>
  <c r="X292" i="33"/>
  <c r="W292" i="33"/>
  <c r="X291" i="33"/>
  <c r="W291" i="33"/>
  <c r="X290" i="33"/>
  <c r="W290" i="33"/>
  <c r="X289" i="33"/>
  <c r="W289" i="33"/>
  <c r="X288" i="33"/>
  <c r="W288" i="33"/>
  <c r="X287" i="33"/>
  <c r="W287" i="33"/>
  <c r="X286" i="33"/>
  <c r="W286" i="33"/>
  <c r="X285" i="33"/>
  <c r="W285" i="33"/>
  <c r="X284" i="33"/>
  <c r="W284" i="33"/>
  <c r="X283" i="33"/>
  <c r="W283" i="33"/>
  <c r="X282" i="33"/>
  <c r="W282" i="33"/>
  <c r="X281" i="33"/>
  <c r="W281" i="33"/>
  <c r="X280" i="33"/>
  <c r="W280" i="33"/>
  <c r="X279" i="33"/>
  <c r="W279" i="33"/>
  <c r="X278" i="33"/>
  <c r="W278" i="33"/>
  <c r="X277" i="33"/>
  <c r="W277" i="33"/>
  <c r="X276" i="33"/>
  <c r="W276" i="33"/>
  <c r="X275" i="33"/>
  <c r="W275" i="33"/>
  <c r="X274" i="33"/>
  <c r="W274" i="33"/>
  <c r="X273" i="33"/>
  <c r="W273" i="33"/>
  <c r="X272" i="33"/>
  <c r="W272" i="33"/>
  <c r="X271" i="33"/>
  <c r="W271" i="33"/>
  <c r="X270" i="33"/>
  <c r="W270" i="33"/>
  <c r="X269" i="33"/>
  <c r="W269" i="33"/>
  <c r="X268" i="33"/>
  <c r="W268" i="33"/>
  <c r="X267" i="33"/>
  <c r="W267" i="33"/>
  <c r="X266" i="33"/>
  <c r="W266" i="33"/>
  <c r="X265" i="33"/>
  <c r="W265" i="33"/>
  <c r="X264" i="33"/>
  <c r="W264" i="33"/>
  <c r="X263" i="33"/>
  <c r="W263" i="33"/>
  <c r="X262" i="33"/>
  <c r="W262" i="33"/>
  <c r="X261" i="33"/>
  <c r="W261" i="33"/>
  <c r="X260" i="33"/>
  <c r="W260" i="33"/>
  <c r="X259" i="33"/>
  <c r="W259" i="33"/>
  <c r="X258" i="33"/>
  <c r="W258" i="33"/>
  <c r="X257" i="33"/>
  <c r="W257" i="33"/>
  <c r="X256" i="33"/>
  <c r="W256" i="33"/>
  <c r="X255" i="33"/>
  <c r="W255" i="33"/>
  <c r="X254" i="33"/>
  <c r="W254" i="33"/>
  <c r="X253" i="33"/>
  <c r="W253" i="33"/>
  <c r="X252" i="33"/>
  <c r="W252" i="33"/>
  <c r="X251" i="33"/>
  <c r="W251" i="33"/>
  <c r="X250" i="33"/>
  <c r="W250" i="33"/>
  <c r="X249" i="33"/>
  <c r="W249" i="33"/>
  <c r="X248" i="33"/>
  <c r="W248" i="33"/>
  <c r="X247" i="33"/>
  <c r="W247" i="33"/>
  <c r="X246" i="33"/>
  <c r="W246" i="33"/>
  <c r="X245" i="33"/>
  <c r="W245" i="33"/>
  <c r="P245" i="33"/>
  <c r="P246" i="33" s="1"/>
  <c r="P247" i="33" s="1"/>
  <c r="P248" i="33" s="1"/>
  <c r="P249" i="33" s="1"/>
  <c r="P250" i="33" s="1"/>
  <c r="P251" i="33" s="1"/>
  <c r="P252" i="33" s="1"/>
  <c r="P253" i="33" s="1"/>
  <c r="P254" i="33" s="1"/>
  <c r="P255" i="33" s="1"/>
  <c r="P256" i="33" s="1"/>
  <c r="P257" i="33" s="1"/>
  <c r="P258" i="33" s="1"/>
  <c r="P259" i="33" s="1"/>
  <c r="P260" i="33" s="1"/>
  <c r="P261" i="33" s="1"/>
  <c r="P262" i="33" s="1"/>
  <c r="P263" i="33" s="1"/>
  <c r="P264" i="33" s="1"/>
  <c r="P265" i="33" s="1"/>
  <c r="P266" i="33" s="1"/>
  <c r="P267" i="33" s="1"/>
  <c r="P268" i="33" s="1"/>
  <c r="P269" i="33" s="1"/>
  <c r="P270" i="33" s="1"/>
  <c r="P271" i="33" s="1"/>
  <c r="P272" i="33" s="1"/>
  <c r="P273" i="33" s="1"/>
  <c r="P274" i="33" s="1"/>
  <c r="P275" i="33" s="1"/>
  <c r="P276" i="33" s="1"/>
  <c r="P277" i="33" s="1"/>
  <c r="P278" i="33" s="1"/>
  <c r="P279" i="33" s="1"/>
  <c r="P280" i="33" s="1"/>
  <c r="P281" i="33" s="1"/>
  <c r="P282" i="33" s="1"/>
  <c r="P283" i="33" s="1"/>
  <c r="P284" i="33" s="1"/>
  <c r="P285" i="33" s="1"/>
  <c r="P286" i="33" s="1"/>
  <c r="P287" i="33" s="1"/>
  <c r="P288" i="33" s="1"/>
  <c r="P289" i="33" s="1"/>
  <c r="P290" i="33" s="1"/>
  <c r="P291" i="33" s="1"/>
  <c r="P292" i="33" s="1"/>
  <c r="P293" i="33" s="1"/>
  <c r="P294" i="33" s="1"/>
  <c r="P295" i="33" s="1"/>
  <c r="P296" i="33" s="1"/>
  <c r="P297" i="33" s="1"/>
  <c r="P298" i="33" s="1"/>
  <c r="P299" i="33" s="1"/>
  <c r="P300" i="33" s="1"/>
  <c r="P301" i="33" s="1"/>
  <c r="P302" i="33" s="1"/>
  <c r="P303" i="33" s="1"/>
  <c r="P304" i="33" s="1"/>
  <c r="P305" i="33" s="1"/>
  <c r="P306" i="33" s="1"/>
  <c r="P307" i="33" s="1"/>
  <c r="P308" i="33" s="1"/>
  <c r="P309" i="33" s="1"/>
  <c r="P310" i="33" s="1"/>
  <c r="P311" i="33" s="1"/>
  <c r="P312" i="33" s="1"/>
  <c r="P313" i="33" s="1"/>
  <c r="P314" i="33" s="1"/>
  <c r="P315" i="33" s="1"/>
  <c r="P316" i="33" s="1"/>
  <c r="P317" i="33" s="1"/>
  <c r="P318" i="33" s="1"/>
  <c r="P319" i="33" s="1"/>
  <c r="P320" i="33" s="1"/>
  <c r="P321" i="33" s="1"/>
  <c r="P322" i="33" s="1"/>
  <c r="P323" i="33" s="1"/>
  <c r="P324" i="33" s="1"/>
  <c r="P325" i="33" s="1"/>
  <c r="P326" i="33" s="1"/>
  <c r="P327" i="33" s="1"/>
  <c r="P328" i="33" s="1"/>
  <c r="P329" i="33" s="1"/>
  <c r="P330" i="33" s="1"/>
  <c r="P331" i="33" s="1"/>
  <c r="P332" i="33" s="1"/>
  <c r="P333" i="33" s="1"/>
  <c r="P334" i="33" s="1"/>
  <c r="P335" i="33" s="1"/>
  <c r="P336" i="33" s="1"/>
  <c r="P337" i="33" s="1"/>
  <c r="P338" i="33" s="1"/>
  <c r="P339" i="33" s="1"/>
  <c r="P340" i="33" s="1"/>
  <c r="P341" i="33" s="1"/>
  <c r="P342" i="33" s="1"/>
  <c r="P343" i="33" s="1"/>
  <c r="P344" i="33" s="1"/>
  <c r="P345" i="33" s="1"/>
  <c r="P346" i="33" s="1"/>
  <c r="P347" i="33" s="1"/>
  <c r="P348" i="33" s="1"/>
  <c r="P349" i="33" s="1"/>
  <c r="P350" i="33" s="1"/>
  <c r="P351" i="33" s="1"/>
  <c r="P352" i="33" s="1"/>
  <c r="P353" i="33" s="1"/>
  <c r="P354" i="33" s="1"/>
  <c r="P355" i="33" s="1"/>
  <c r="P356" i="33" s="1"/>
  <c r="P357" i="33" s="1"/>
  <c r="P358" i="33" s="1"/>
  <c r="P359" i="33" s="1"/>
  <c r="P360" i="33" s="1"/>
  <c r="P361" i="33" s="1"/>
  <c r="P362" i="33" s="1"/>
  <c r="P363" i="33" s="1"/>
  <c r="P364" i="33" s="1"/>
  <c r="P365" i="33" s="1"/>
  <c r="P366" i="33" s="1"/>
  <c r="P367" i="33" s="1"/>
  <c r="P368" i="33" s="1"/>
  <c r="P369" i="33" s="1"/>
  <c r="P370" i="33" s="1"/>
  <c r="P371" i="33" s="1"/>
  <c r="P372" i="33" s="1"/>
  <c r="P373" i="33" s="1"/>
  <c r="P374" i="33" s="1"/>
  <c r="P375" i="33" s="1"/>
  <c r="P376" i="33" s="1"/>
  <c r="P377" i="33" s="1"/>
  <c r="P378" i="33" s="1"/>
  <c r="P379" i="33" s="1"/>
  <c r="P380" i="33" s="1"/>
  <c r="P381" i="33" s="1"/>
  <c r="P382" i="33" s="1"/>
  <c r="P383" i="33" s="1"/>
  <c r="P384" i="33" s="1"/>
  <c r="P385" i="33" s="1"/>
  <c r="P386" i="33" s="1"/>
  <c r="P387" i="33" s="1"/>
  <c r="P388" i="33" s="1"/>
  <c r="P389" i="33" s="1"/>
  <c r="P390" i="33" s="1"/>
  <c r="P391" i="33" s="1"/>
  <c r="P392" i="33" s="1"/>
  <c r="P393" i="33" s="1"/>
  <c r="P394" i="33" s="1"/>
  <c r="P395" i="33" s="1"/>
  <c r="P396" i="33" s="1"/>
  <c r="P397" i="33" s="1"/>
  <c r="P398" i="33" s="1"/>
  <c r="P399" i="33" s="1"/>
  <c r="P400" i="33" s="1"/>
  <c r="P401" i="33" s="1"/>
  <c r="P402" i="33" s="1"/>
  <c r="P403" i="33" s="1"/>
  <c r="P404" i="33" s="1"/>
  <c r="P405" i="33" s="1"/>
  <c r="P406" i="33" s="1"/>
  <c r="P407" i="33" s="1"/>
  <c r="P408" i="33" s="1"/>
  <c r="P409" i="33" s="1"/>
  <c r="P410" i="33" s="1"/>
  <c r="P411" i="33" s="1"/>
  <c r="P412" i="33" s="1"/>
  <c r="P413" i="33" s="1"/>
  <c r="P414" i="33" s="1"/>
  <c r="P415" i="33" s="1"/>
  <c r="P416" i="33" s="1"/>
  <c r="P417" i="33" s="1"/>
  <c r="P418" i="33" s="1"/>
  <c r="P419" i="33" s="1"/>
  <c r="P420" i="33" s="1"/>
  <c r="P421" i="33" s="1"/>
  <c r="P422" i="33" s="1"/>
  <c r="P423" i="33" s="1"/>
  <c r="P424" i="33" s="1"/>
  <c r="P425" i="33" s="1"/>
  <c r="P426" i="33" s="1"/>
  <c r="P427" i="33" s="1"/>
  <c r="P428" i="33" s="1"/>
  <c r="P429" i="33" s="1"/>
  <c r="P430" i="33" s="1"/>
  <c r="P431" i="33" s="1"/>
  <c r="P432" i="33" s="1"/>
  <c r="P433" i="33" s="1"/>
  <c r="P434" i="33" s="1"/>
  <c r="P435" i="33" s="1"/>
  <c r="P436" i="33" s="1"/>
  <c r="P437" i="33" s="1"/>
  <c r="P438" i="33" s="1"/>
  <c r="P439" i="33" s="1"/>
  <c r="P440" i="33" s="1"/>
  <c r="P441" i="33" s="1"/>
  <c r="P442" i="33" s="1"/>
  <c r="P443" i="33" s="1"/>
  <c r="P444" i="33" s="1"/>
  <c r="P445" i="33" s="1"/>
  <c r="P446" i="33" s="1"/>
  <c r="P447" i="33" s="1"/>
  <c r="P448" i="33" s="1"/>
  <c r="P449" i="33" s="1"/>
  <c r="P450" i="33" s="1"/>
  <c r="P451" i="33" s="1"/>
  <c r="P452" i="33" s="1"/>
  <c r="P453" i="33" s="1"/>
  <c r="P454" i="33" s="1"/>
  <c r="P455" i="33" s="1"/>
  <c r="P456" i="33" s="1"/>
  <c r="P457" i="33" s="1"/>
  <c r="P458" i="33" s="1"/>
  <c r="P459" i="33" s="1"/>
  <c r="P460" i="33" s="1"/>
  <c r="P461" i="33" s="1"/>
  <c r="P462" i="33" s="1"/>
  <c r="P463" i="33" s="1"/>
  <c r="P464" i="33" s="1"/>
  <c r="P465" i="33" s="1"/>
  <c r="P466" i="33" s="1"/>
  <c r="P467" i="33" s="1"/>
  <c r="P468" i="33" s="1"/>
  <c r="P469" i="33" s="1"/>
  <c r="P470" i="33" s="1"/>
  <c r="P471" i="33" s="1"/>
  <c r="P472" i="33" s="1"/>
  <c r="P473" i="33" s="1"/>
  <c r="P474" i="33" s="1"/>
  <c r="P475" i="33" s="1"/>
  <c r="P476" i="33" s="1"/>
  <c r="P477" i="33" s="1"/>
  <c r="P478" i="33" s="1"/>
  <c r="P479" i="33" s="1"/>
  <c r="P480" i="33" s="1"/>
  <c r="P481" i="33" s="1"/>
  <c r="P482" i="33" s="1"/>
  <c r="P483" i="33" s="1"/>
  <c r="P484" i="33" s="1"/>
  <c r="P485" i="33" s="1"/>
  <c r="P486" i="33" s="1"/>
  <c r="P487" i="33" s="1"/>
  <c r="P488" i="33" s="1"/>
  <c r="P489" i="33" s="1"/>
  <c r="P490" i="33" s="1"/>
  <c r="P491" i="33" s="1"/>
  <c r="P492" i="33" s="1"/>
  <c r="P493" i="33" s="1"/>
  <c r="P494" i="33" s="1"/>
  <c r="P495" i="33" s="1"/>
  <c r="P496" i="33" s="1"/>
  <c r="P497" i="33" s="1"/>
  <c r="P498" i="33" s="1"/>
  <c r="P499" i="33" s="1"/>
  <c r="P500" i="33" s="1"/>
  <c r="P501" i="33" s="1"/>
  <c r="P502" i="33" s="1"/>
  <c r="P503" i="33" s="1"/>
  <c r="P504" i="33" s="1"/>
  <c r="P505" i="33" s="1"/>
  <c r="P506" i="33" s="1"/>
  <c r="P507" i="33" s="1"/>
  <c r="P508" i="33" s="1"/>
  <c r="X244" i="33"/>
  <c r="W244" i="33"/>
  <c r="O244" i="33"/>
  <c r="L244" i="33"/>
  <c r="X243" i="33"/>
  <c r="W243" i="33"/>
  <c r="X242" i="33"/>
  <c r="W242" i="33"/>
  <c r="X241" i="33"/>
  <c r="W241" i="33"/>
  <c r="X240" i="33"/>
  <c r="W240" i="33"/>
  <c r="X239" i="33"/>
  <c r="W239" i="33"/>
  <c r="X238" i="33"/>
  <c r="W238" i="33"/>
  <c r="X237" i="33"/>
  <c r="W237" i="33"/>
  <c r="X236" i="33"/>
  <c r="W236" i="33"/>
  <c r="X235" i="33"/>
  <c r="W235" i="33"/>
  <c r="X234" i="33"/>
  <c r="W234" i="33"/>
  <c r="X233" i="33"/>
  <c r="W233" i="33"/>
  <c r="X232" i="33"/>
  <c r="W232" i="33"/>
  <c r="X231" i="33"/>
  <c r="W231" i="33"/>
  <c r="X230" i="33"/>
  <c r="W230" i="33"/>
  <c r="X229" i="33"/>
  <c r="W229" i="33"/>
  <c r="X228" i="33"/>
  <c r="W228" i="33"/>
  <c r="X227" i="33"/>
  <c r="W227" i="33"/>
  <c r="X226" i="33"/>
  <c r="W226" i="33"/>
  <c r="X225" i="33"/>
  <c r="W225" i="33"/>
  <c r="X224" i="33"/>
  <c r="W224" i="33"/>
  <c r="X223" i="33"/>
  <c r="W223" i="33"/>
  <c r="X222" i="33"/>
  <c r="W222" i="33"/>
  <c r="X221" i="33"/>
  <c r="W221" i="33"/>
  <c r="X220" i="33"/>
  <c r="W220" i="33"/>
  <c r="X219" i="33"/>
  <c r="W219" i="33"/>
  <c r="X218" i="33"/>
  <c r="W218" i="33"/>
  <c r="X217" i="33"/>
  <c r="W217" i="33"/>
  <c r="X216" i="33"/>
  <c r="W216" i="33"/>
  <c r="X215" i="33"/>
  <c r="W215" i="33"/>
  <c r="X214" i="33"/>
  <c r="W214" i="33"/>
  <c r="X213" i="33"/>
  <c r="W213" i="33"/>
  <c r="X212" i="33"/>
  <c r="W212" i="33"/>
  <c r="X211" i="33"/>
  <c r="W211" i="33"/>
  <c r="X210" i="33"/>
  <c r="W210" i="33"/>
  <c r="X209" i="33"/>
  <c r="W209" i="33"/>
  <c r="X208" i="33"/>
  <c r="W208" i="33"/>
  <c r="J208" i="33"/>
  <c r="I208" i="33"/>
  <c r="X207" i="33"/>
  <c r="W207" i="33"/>
  <c r="J207" i="33"/>
  <c r="I207" i="33"/>
  <c r="X206" i="33"/>
  <c r="W206" i="33"/>
  <c r="J206" i="33"/>
  <c r="I206" i="33"/>
  <c r="X205" i="33"/>
  <c r="W205" i="33"/>
  <c r="J205" i="33"/>
  <c r="I205" i="33"/>
  <c r="X204" i="33"/>
  <c r="W204" i="33"/>
  <c r="J204" i="33"/>
  <c r="I204" i="33"/>
  <c r="X203" i="33"/>
  <c r="W203" i="33"/>
  <c r="J203" i="33"/>
  <c r="I203" i="33"/>
  <c r="X202" i="33"/>
  <c r="W202" i="33"/>
  <c r="J202" i="33"/>
  <c r="I202" i="33"/>
  <c r="X201" i="33"/>
  <c r="W201" i="33"/>
  <c r="J201" i="33"/>
  <c r="I201" i="33"/>
  <c r="X200" i="33"/>
  <c r="W200" i="33"/>
  <c r="J200" i="33"/>
  <c r="I200" i="33"/>
  <c r="X199" i="33"/>
  <c r="W199" i="33"/>
  <c r="J199" i="33"/>
  <c r="I199" i="33"/>
  <c r="X198" i="33"/>
  <c r="W198" i="33"/>
  <c r="J198" i="33"/>
  <c r="I198" i="33"/>
  <c r="X197" i="33"/>
  <c r="W197" i="33"/>
  <c r="J197" i="33"/>
  <c r="I197" i="33"/>
  <c r="X196" i="33"/>
  <c r="W196" i="33"/>
  <c r="J196" i="33"/>
  <c r="I196" i="33"/>
  <c r="X195" i="33"/>
  <c r="W195" i="33"/>
  <c r="J195" i="33"/>
  <c r="I195" i="33"/>
  <c r="X194" i="33"/>
  <c r="W194" i="33"/>
  <c r="J194" i="33"/>
  <c r="I194" i="33"/>
  <c r="X193" i="33"/>
  <c r="W193" i="33"/>
  <c r="J193" i="33"/>
  <c r="I193" i="33"/>
  <c r="X192" i="33"/>
  <c r="W192" i="33"/>
  <c r="J192" i="33"/>
  <c r="I192" i="33"/>
  <c r="X191" i="33"/>
  <c r="W191" i="33"/>
  <c r="J191" i="33"/>
  <c r="I191" i="33"/>
  <c r="X190" i="33"/>
  <c r="W190" i="33"/>
  <c r="J190" i="33"/>
  <c r="I190" i="33"/>
  <c r="X189" i="33"/>
  <c r="W189" i="33"/>
  <c r="J189" i="33"/>
  <c r="I189" i="33"/>
  <c r="X188" i="33"/>
  <c r="W188" i="33"/>
  <c r="J188" i="33"/>
  <c r="I188" i="33"/>
  <c r="X187" i="33"/>
  <c r="W187" i="33"/>
  <c r="J187" i="33"/>
  <c r="I187" i="33"/>
  <c r="X186" i="33"/>
  <c r="W186" i="33"/>
  <c r="J186" i="33"/>
  <c r="I186" i="33"/>
  <c r="X185" i="33"/>
  <c r="W185" i="33"/>
  <c r="J185" i="33"/>
  <c r="I185" i="33"/>
  <c r="X184" i="33"/>
  <c r="W184" i="33"/>
  <c r="J184" i="33"/>
  <c r="I184" i="33"/>
  <c r="X183" i="33"/>
  <c r="W183" i="33"/>
  <c r="J183" i="33"/>
  <c r="I183" i="33"/>
  <c r="X182" i="33"/>
  <c r="W182" i="33"/>
  <c r="J182" i="33"/>
  <c r="I182" i="33"/>
  <c r="X181" i="33"/>
  <c r="W181" i="33"/>
  <c r="J181" i="33"/>
  <c r="I181" i="33"/>
  <c r="X180" i="33"/>
  <c r="W180" i="33"/>
  <c r="J180" i="33"/>
  <c r="I180" i="33"/>
  <c r="X179" i="33"/>
  <c r="W179" i="33"/>
  <c r="J179" i="33"/>
  <c r="I179" i="33"/>
  <c r="X178" i="33"/>
  <c r="W178" i="33"/>
  <c r="J178" i="33"/>
  <c r="I178" i="33"/>
  <c r="X177" i="33"/>
  <c r="W177" i="33"/>
  <c r="J177" i="33"/>
  <c r="I177" i="33"/>
  <c r="X176" i="33"/>
  <c r="W176" i="33"/>
  <c r="J176" i="33"/>
  <c r="I176" i="33"/>
  <c r="X175" i="33"/>
  <c r="W175" i="33"/>
  <c r="J175" i="33"/>
  <c r="I175" i="33"/>
  <c r="X174" i="33"/>
  <c r="W174" i="33"/>
  <c r="J174" i="33"/>
  <c r="I174" i="33"/>
  <c r="X173" i="33"/>
  <c r="W173" i="33"/>
  <c r="J173" i="33"/>
  <c r="I173" i="33"/>
  <c r="X172" i="33"/>
  <c r="W172" i="33"/>
  <c r="J172" i="33"/>
  <c r="I172" i="33"/>
  <c r="X171" i="33"/>
  <c r="W171" i="33"/>
  <c r="J171" i="33"/>
  <c r="I171" i="33"/>
  <c r="X170" i="33"/>
  <c r="W170" i="33"/>
  <c r="J170" i="33"/>
  <c r="I170" i="33"/>
  <c r="X169" i="33"/>
  <c r="W169" i="33"/>
  <c r="J169" i="33"/>
  <c r="I169" i="33"/>
  <c r="X168" i="33"/>
  <c r="W168" i="33"/>
  <c r="J168" i="33"/>
  <c r="I168" i="33"/>
  <c r="X167" i="33"/>
  <c r="W167" i="33"/>
  <c r="J167" i="33"/>
  <c r="I167" i="33"/>
  <c r="X166" i="33"/>
  <c r="W166" i="33"/>
  <c r="J166" i="33"/>
  <c r="I166" i="33"/>
  <c r="X165" i="33"/>
  <c r="W165" i="33"/>
  <c r="J165" i="33"/>
  <c r="I165" i="33"/>
  <c r="X164" i="33"/>
  <c r="W164" i="33"/>
  <c r="J164" i="33"/>
  <c r="I164" i="33"/>
  <c r="X163" i="33"/>
  <c r="W163" i="33"/>
  <c r="J163" i="33"/>
  <c r="I163" i="33"/>
  <c r="X162" i="33"/>
  <c r="W162" i="33"/>
  <c r="J162" i="33"/>
  <c r="I162" i="33"/>
  <c r="X161" i="33"/>
  <c r="W161" i="33"/>
  <c r="J161" i="33"/>
  <c r="I161" i="33"/>
  <c r="X160" i="33"/>
  <c r="W160" i="33"/>
  <c r="J160" i="33"/>
  <c r="I160" i="33"/>
  <c r="X159" i="33"/>
  <c r="W159" i="33"/>
  <c r="J159" i="33"/>
  <c r="I159" i="33"/>
  <c r="X158" i="33"/>
  <c r="W158" i="33"/>
  <c r="J158" i="33"/>
  <c r="I158" i="33"/>
  <c r="X157" i="33"/>
  <c r="W157" i="33"/>
  <c r="J157" i="33"/>
  <c r="I157" i="33"/>
  <c r="X156" i="33"/>
  <c r="W156" i="33"/>
  <c r="J156" i="33"/>
  <c r="I156" i="33"/>
  <c r="X155" i="33"/>
  <c r="W155" i="33"/>
  <c r="J155" i="33"/>
  <c r="I155" i="33"/>
  <c r="X154" i="33"/>
  <c r="W154" i="33"/>
  <c r="J154" i="33"/>
  <c r="I154" i="33"/>
  <c r="X153" i="33"/>
  <c r="W153" i="33"/>
  <c r="J153" i="33"/>
  <c r="I153" i="33"/>
  <c r="X152" i="33"/>
  <c r="W152" i="33"/>
  <c r="J152" i="33"/>
  <c r="I152" i="33"/>
  <c r="X151" i="33"/>
  <c r="W151" i="33"/>
  <c r="J151" i="33"/>
  <c r="I151" i="33"/>
  <c r="X150" i="33"/>
  <c r="W150" i="33"/>
  <c r="J150" i="33"/>
  <c r="I150" i="33"/>
  <c r="X149" i="33"/>
  <c r="W149" i="33"/>
  <c r="J149" i="33"/>
  <c r="I149" i="33"/>
  <c r="X148" i="33"/>
  <c r="W148" i="33"/>
  <c r="S148" i="33"/>
  <c r="J148" i="33"/>
  <c r="I148" i="33"/>
  <c r="X147" i="33"/>
  <c r="W147" i="33"/>
  <c r="J147" i="33"/>
  <c r="I147" i="33"/>
  <c r="W146" i="33"/>
  <c r="J146" i="33"/>
  <c r="I146" i="33"/>
  <c r="W145" i="33"/>
  <c r="J145" i="33"/>
  <c r="I145" i="33"/>
  <c r="W144" i="33"/>
  <c r="J144" i="33"/>
  <c r="I144" i="33"/>
  <c r="W143" i="33"/>
  <c r="J143" i="33"/>
  <c r="I143" i="33"/>
  <c r="W142" i="33"/>
  <c r="J142" i="33"/>
  <c r="I142" i="33"/>
  <c r="W141" i="33"/>
  <c r="J141" i="33"/>
  <c r="I141" i="33"/>
  <c r="W140" i="33"/>
  <c r="J140" i="33"/>
  <c r="I140" i="33"/>
  <c r="W139" i="33"/>
  <c r="J139" i="33"/>
  <c r="I139" i="33"/>
  <c r="W138" i="33"/>
  <c r="J138" i="33"/>
  <c r="I138" i="33"/>
  <c r="W137" i="33"/>
  <c r="J137" i="33"/>
  <c r="I137" i="33"/>
  <c r="W136" i="33"/>
  <c r="J136" i="33"/>
  <c r="I136" i="33"/>
  <c r="W135" i="33"/>
  <c r="J135" i="33"/>
  <c r="I135" i="33"/>
  <c r="W134" i="33"/>
  <c r="J134" i="33"/>
  <c r="I134" i="33"/>
  <c r="W133" i="33"/>
  <c r="J133" i="33"/>
  <c r="I133" i="33"/>
  <c r="W132" i="33"/>
  <c r="J132" i="33"/>
  <c r="I132" i="33"/>
  <c r="W131" i="33"/>
  <c r="J131" i="33"/>
  <c r="I131" i="33"/>
  <c r="W130" i="33"/>
  <c r="J130" i="33"/>
  <c r="I130" i="33"/>
  <c r="W129" i="33"/>
  <c r="J129" i="33"/>
  <c r="I129" i="33"/>
  <c r="W128" i="33"/>
  <c r="J128" i="33"/>
  <c r="I128" i="33"/>
  <c r="W127" i="33"/>
  <c r="J127" i="33"/>
  <c r="I127" i="33"/>
  <c r="W126" i="33"/>
  <c r="J126" i="33"/>
  <c r="I126" i="33"/>
  <c r="W125" i="33"/>
  <c r="J125" i="33"/>
  <c r="I125" i="33"/>
  <c r="W124" i="33"/>
  <c r="J124" i="33"/>
  <c r="I124" i="33"/>
  <c r="W123" i="33"/>
  <c r="J123" i="33"/>
  <c r="I123" i="33"/>
  <c r="W122" i="33"/>
  <c r="J122" i="33"/>
  <c r="I122" i="33"/>
  <c r="W121" i="33"/>
  <c r="J121" i="33"/>
  <c r="I121" i="33"/>
  <c r="W120" i="33"/>
  <c r="J120" i="33"/>
  <c r="I120" i="33"/>
  <c r="W119" i="33"/>
  <c r="J119" i="33"/>
  <c r="I119" i="33"/>
  <c r="W118" i="33"/>
  <c r="J118" i="33"/>
  <c r="I118" i="33"/>
  <c r="W117" i="33"/>
  <c r="J117" i="33"/>
  <c r="I117" i="33"/>
  <c r="W116" i="33"/>
  <c r="J116" i="33"/>
  <c r="I116" i="33"/>
  <c r="W115" i="33"/>
  <c r="J115" i="33"/>
  <c r="I115" i="33"/>
  <c r="W114" i="33"/>
  <c r="J114" i="33"/>
  <c r="I114" i="33"/>
  <c r="W113" i="33"/>
  <c r="J113" i="33"/>
  <c r="I113" i="33"/>
  <c r="W112" i="33"/>
  <c r="J112" i="33"/>
  <c r="I112" i="33"/>
  <c r="W111" i="33"/>
  <c r="J111" i="33"/>
  <c r="I111" i="33"/>
  <c r="W110" i="33"/>
  <c r="J110" i="33"/>
  <c r="I110" i="33"/>
  <c r="W109" i="33"/>
  <c r="J109" i="33"/>
  <c r="I109" i="33"/>
  <c r="W108" i="33"/>
  <c r="J108" i="33"/>
  <c r="I108" i="33"/>
  <c r="W107" i="33"/>
  <c r="J107" i="33"/>
  <c r="I107" i="33"/>
  <c r="W106" i="33"/>
  <c r="J106" i="33"/>
  <c r="I106" i="33"/>
  <c r="W105" i="33"/>
  <c r="J105" i="33"/>
  <c r="I105" i="33"/>
  <c r="W104" i="33"/>
  <c r="J104" i="33"/>
  <c r="I104" i="33"/>
  <c r="W103" i="33"/>
  <c r="J103" i="33"/>
  <c r="I103" i="33"/>
  <c r="W102" i="33"/>
  <c r="J102" i="33"/>
  <c r="I102" i="33"/>
  <c r="W101" i="33"/>
  <c r="J101" i="33"/>
  <c r="I101" i="33"/>
  <c r="W100" i="33"/>
  <c r="J100" i="33"/>
  <c r="I100" i="33"/>
  <c r="W99" i="33"/>
  <c r="J99" i="33"/>
  <c r="I99" i="33"/>
  <c r="W98" i="33"/>
  <c r="J98" i="33"/>
  <c r="I98" i="33"/>
  <c r="W97" i="33"/>
  <c r="J97" i="33"/>
  <c r="I97" i="33"/>
  <c r="W96" i="33"/>
  <c r="J96" i="33"/>
  <c r="I96" i="33"/>
  <c r="W95" i="33"/>
  <c r="J95" i="33"/>
  <c r="I95" i="33"/>
  <c r="W94" i="33"/>
  <c r="J94" i="33"/>
  <c r="I94" i="33"/>
  <c r="W93" i="33"/>
  <c r="J93" i="33"/>
  <c r="I93" i="33"/>
  <c r="W92" i="33"/>
  <c r="J92" i="33"/>
  <c r="I92" i="33"/>
  <c r="W91" i="33"/>
  <c r="J91" i="33"/>
  <c r="I91" i="33"/>
  <c r="W90" i="33"/>
  <c r="J90" i="33"/>
  <c r="I90" i="33"/>
  <c r="W89" i="33"/>
  <c r="J89" i="33"/>
  <c r="I89" i="33"/>
  <c r="W88" i="33"/>
  <c r="J88" i="33"/>
  <c r="I88" i="33"/>
  <c r="W87" i="33"/>
  <c r="J87" i="33"/>
  <c r="I87" i="33"/>
  <c r="W86" i="33"/>
  <c r="J86" i="33"/>
  <c r="I86" i="33"/>
  <c r="W85" i="33"/>
  <c r="J85" i="33"/>
  <c r="I85" i="33"/>
  <c r="W84" i="33"/>
  <c r="J84" i="33"/>
  <c r="I84" i="33"/>
  <c r="W83" i="33"/>
  <c r="J83" i="33"/>
  <c r="I83" i="33"/>
  <c r="W82" i="33"/>
  <c r="J82" i="33"/>
  <c r="I82" i="33"/>
  <c r="W81" i="33"/>
  <c r="J81" i="33"/>
  <c r="I81" i="33"/>
  <c r="W80" i="33"/>
  <c r="J80" i="33"/>
  <c r="I80" i="33"/>
  <c r="W79" i="33"/>
  <c r="J79" i="33"/>
  <c r="I79" i="33"/>
  <c r="W78" i="33"/>
  <c r="J78" i="33"/>
  <c r="I78" i="33"/>
  <c r="W77" i="33"/>
  <c r="J77" i="33"/>
  <c r="I77" i="33"/>
  <c r="W76" i="33"/>
  <c r="J76" i="33"/>
  <c r="I76" i="33"/>
  <c r="W75" i="33"/>
  <c r="J75" i="33"/>
  <c r="I75" i="33"/>
  <c r="W74" i="33"/>
  <c r="J74" i="33"/>
  <c r="I74" i="33"/>
  <c r="W73" i="33"/>
  <c r="J73" i="33"/>
  <c r="I73" i="33"/>
  <c r="W72" i="33"/>
  <c r="J72" i="33"/>
  <c r="I72" i="33"/>
  <c r="W71" i="33"/>
  <c r="J71" i="33"/>
  <c r="I71" i="33"/>
  <c r="W70" i="33"/>
  <c r="J70" i="33"/>
  <c r="I70" i="33"/>
  <c r="W69" i="33"/>
  <c r="J69" i="33"/>
  <c r="I69" i="33"/>
  <c r="W68" i="33"/>
  <c r="J68" i="33"/>
  <c r="I68" i="33"/>
  <c r="W67" i="33"/>
  <c r="J67" i="33"/>
  <c r="I67" i="33"/>
  <c r="W66" i="33"/>
  <c r="J66" i="33"/>
  <c r="I66" i="33"/>
  <c r="W65" i="33"/>
  <c r="M65" i="33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M84" i="33" s="1"/>
  <c r="M85" i="33" s="1"/>
  <c r="M86" i="33" s="1"/>
  <c r="M87" i="33" s="1"/>
  <c r="M88" i="33" s="1"/>
  <c r="M89" i="33" s="1"/>
  <c r="M90" i="33" s="1"/>
  <c r="M91" i="33" s="1"/>
  <c r="M92" i="33" s="1"/>
  <c r="M93" i="33" s="1"/>
  <c r="M94" i="33" s="1"/>
  <c r="M95" i="33" s="1"/>
  <c r="M96" i="33" s="1"/>
  <c r="M97" i="33" s="1"/>
  <c r="M98" i="33" s="1"/>
  <c r="M99" i="33" s="1"/>
  <c r="M100" i="33" s="1"/>
  <c r="M101" i="33" s="1"/>
  <c r="M102" i="33" s="1"/>
  <c r="M103" i="33" s="1"/>
  <c r="M104" i="33" s="1"/>
  <c r="M105" i="33" s="1"/>
  <c r="M106" i="33" s="1"/>
  <c r="M107" i="33" s="1"/>
  <c r="M108" i="33" s="1"/>
  <c r="M109" i="33" s="1"/>
  <c r="M110" i="33" s="1"/>
  <c r="M111" i="33" s="1"/>
  <c r="M112" i="33" s="1"/>
  <c r="M113" i="33" s="1"/>
  <c r="M114" i="33" s="1"/>
  <c r="M115" i="33" s="1"/>
  <c r="M116" i="33" s="1"/>
  <c r="M117" i="33" s="1"/>
  <c r="M118" i="33" s="1"/>
  <c r="M119" i="33" s="1"/>
  <c r="M120" i="33" s="1"/>
  <c r="M121" i="33" s="1"/>
  <c r="M122" i="33" s="1"/>
  <c r="M123" i="33" s="1"/>
  <c r="M124" i="33" s="1"/>
  <c r="M125" i="33" s="1"/>
  <c r="M126" i="33" s="1"/>
  <c r="M127" i="33" s="1"/>
  <c r="M128" i="33" s="1"/>
  <c r="M129" i="33" s="1"/>
  <c r="M130" i="33" s="1"/>
  <c r="M131" i="33" s="1"/>
  <c r="M132" i="33" s="1"/>
  <c r="M133" i="33" s="1"/>
  <c r="M134" i="33" s="1"/>
  <c r="M135" i="33" s="1"/>
  <c r="M136" i="33" s="1"/>
  <c r="M137" i="33" s="1"/>
  <c r="M138" i="33" s="1"/>
  <c r="M139" i="33" s="1"/>
  <c r="M140" i="33" s="1"/>
  <c r="M141" i="33" s="1"/>
  <c r="M142" i="33" s="1"/>
  <c r="M143" i="33" s="1"/>
  <c r="M144" i="33" s="1"/>
  <c r="M145" i="33" s="1"/>
  <c r="M146" i="33" s="1"/>
  <c r="M147" i="33" s="1"/>
  <c r="M148" i="33" s="1"/>
  <c r="M149" i="33" s="1"/>
  <c r="M150" i="33" s="1"/>
  <c r="M151" i="33" s="1"/>
  <c r="M152" i="33" s="1"/>
  <c r="M153" i="33" s="1"/>
  <c r="M154" i="33" s="1"/>
  <c r="M155" i="33" s="1"/>
  <c r="M156" i="33" s="1"/>
  <c r="M157" i="33" s="1"/>
  <c r="M158" i="33" s="1"/>
  <c r="M159" i="33" s="1"/>
  <c r="M160" i="33" s="1"/>
  <c r="M161" i="33" s="1"/>
  <c r="M162" i="33" s="1"/>
  <c r="M163" i="33" s="1"/>
  <c r="M164" i="33" s="1"/>
  <c r="M165" i="33" s="1"/>
  <c r="M166" i="33" s="1"/>
  <c r="M167" i="33" s="1"/>
  <c r="M168" i="33" s="1"/>
  <c r="M169" i="33" s="1"/>
  <c r="M170" i="33" s="1"/>
  <c r="M171" i="33" s="1"/>
  <c r="M172" i="33" s="1"/>
  <c r="M173" i="33" s="1"/>
  <c r="M174" i="33" s="1"/>
  <c r="M175" i="33" s="1"/>
  <c r="M176" i="33" s="1"/>
  <c r="M177" i="33" s="1"/>
  <c r="M178" i="33" s="1"/>
  <c r="M179" i="33" s="1"/>
  <c r="M180" i="33" s="1"/>
  <c r="M181" i="33" s="1"/>
  <c r="M182" i="33" s="1"/>
  <c r="M183" i="33" s="1"/>
  <c r="M184" i="33" s="1"/>
  <c r="M185" i="33" s="1"/>
  <c r="M186" i="33" s="1"/>
  <c r="M187" i="33" s="1"/>
  <c r="M188" i="33" s="1"/>
  <c r="M189" i="33" s="1"/>
  <c r="M190" i="33" s="1"/>
  <c r="M191" i="33" s="1"/>
  <c r="M192" i="33" s="1"/>
  <c r="M193" i="33" s="1"/>
  <c r="M194" i="33" s="1"/>
  <c r="M195" i="33" s="1"/>
  <c r="M196" i="33" s="1"/>
  <c r="M197" i="33" s="1"/>
  <c r="M198" i="33" s="1"/>
  <c r="M199" i="33" s="1"/>
  <c r="M200" i="33" s="1"/>
  <c r="M201" i="33" s="1"/>
  <c r="M202" i="33" s="1"/>
  <c r="M203" i="33" s="1"/>
  <c r="M204" i="33" s="1"/>
  <c r="M205" i="33" s="1"/>
  <c r="M206" i="33" s="1"/>
  <c r="M207" i="33" s="1"/>
  <c r="M208" i="33" s="1"/>
  <c r="M209" i="33" s="1"/>
  <c r="M210" i="33" s="1"/>
  <c r="M211" i="33" s="1"/>
  <c r="M212" i="33" s="1"/>
  <c r="M213" i="33" s="1"/>
  <c r="M214" i="33" s="1"/>
  <c r="M215" i="33" s="1"/>
  <c r="M216" i="33" s="1"/>
  <c r="M217" i="33" s="1"/>
  <c r="M218" i="33" s="1"/>
  <c r="M219" i="33" s="1"/>
  <c r="M220" i="33" s="1"/>
  <c r="M221" i="33" s="1"/>
  <c r="M222" i="33" s="1"/>
  <c r="M223" i="33" s="1"/>
  <c r="M224" i="33" s="1"/>
  <c r="M225" i="33" s="1"/>
  <c r="M226" i="33" s="1"/>
  <c r="M227" i="33" s="1"/>
  <c r="M228" i="33" s="1"/>
  <c r="M229" i="33" s="1"/>
  <c r="M230" i="33" s="1"/>
  <c r="M231" i="33" s="1"/>
  <c r="M232" i="33" s="1"/>
  <c r="M233" i="33" s="1"/>
  <c r="M234" i="33" s="1"/>
  <c r="M235" i="33" s="1"/>
  <c r="M236" i="33" s="1"/>
  <c r="M237" i="33" s="1"/>
  <c r="M238" i="33" s="1"/>
  <c r="M239" i="33" s="1"/>
  <c r="M240" i="33" s="1"/>
  <c r="M241" i="33" s="1"/>
  <c r="M242" i="33" s="1"/>
  <c r="M243" i="33" s="1"/>
  <c r="M244" i="33" s="1"/>
  <c r="J65" i="33"/>
  <c r="I65" i="33"/>
  <c r="W64" i="33"/>
  <c r="L64" i="33"/>
  <c r="J64" i="33"/>
  <c r="I64" i="33"/>
  <c r="J63" i="33"/>
  <c r="I63" i="33"/>
  <c r="J62" i="33"/>
  <c r="I62" i="33"/>
  <c r="J61" i="33"/>
  <c r="I61" i="33"/>
  <c r="J60" i="33"/>
  <c r="I60" i="33"/>
  <c r="J59" i="33"/>
  <c r="I59" i="33"/>
  <c r="J58" i="33"/>
  <c r="I58" i="33"/>
  <c r="J57" i="33"/>
  <c r="I57" i="33"/>
  <c r="J56" i="33"/>
  <c r="I56" i="33"/>
  <c r="J55" i="33"/>
  <c r="I55" i="33"/>
  <c r="J54" i="33"/>
  <c r="I54" i="33"/>
  <c r="J53" i="33"/>
  <c r="I53" i="33"/>
  <c r="J52" i="33"/>
  <c r="I52" i="33"/>
  <c r="J51" i="33"/>
  <c r="I51" i="33"/>
  <c r="F51" i="33"/>
  <c r="H51" i="33" s="1"/>
  <c r="J50" i="33"/>
  <c r="I50" i="33"/>
  <c r="J49" i="33"/>
  <c r="I49" i="33"/>
  <c r="J48" i="33"/>
  <c r="I48" i="33"/>
  <c r="J47" i="33"/>
  <c r="I47" i="33"/>
  <c r="J46" i="33"/>
  <c r="I46" i="33"/>
  <c r="J45" i="33"/>
  <c r="I45" i="33"/>
  <c r="J44" i="33"/>
  <c r="I44" i="33"/>
  <c r="J43" i="33"/>
  <c r="I43" i="33"/>
  <c r="J42" i="33"/>
  <c r="I42" i="33"/>
  <c r="J41" i="33"/>
  <c r="I41" i="33"/>
  <c r="J40" i="33"/>
  <c r="I40" i="33"/>
  <c r="J39" i="33"/>
  <c r="I39" i="33"/>
  <c r="J38" i="33"/>
  <c r="I38" i="33"/>
  <c r="J37" i="33"/>
  <c r="I37" i="33"/>
  <c r="J36" i="33"/>
  <c r="I36" i="33"/>
  <c r="J35" i="33"/>
  <c r="I35" i="33"/>
  <c r="J34" i="33"/>
  <c r="I34" i="33"/>
  <c r="J33" i="33"/>
  <c r="I33" i="33"/>
  <c r="J32" i="33"/>
  <c r="I32" i="33"/>
  <c r="J31" i="33"/>
  <c r="I31" i="33"/>
  <c r="J30" i="33"/>
  <c r="I30" i="33"/>
  <c r="J29" i="33"/>
  <c r="I29" i="33"/>
  <c r="K28" i="33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27" i="33"/>
  <c r="D27" i="33"/>
  <c r="D39" i="33" s="1"/>
  <c r="D51" i="33" s="1"/>
  <c r="D63" i="33" s="1"/>
  <c r="D75" i="33" s="1"/>
  <c r="D87" i="33" s="1"/>
  <c r="D99" i="33" s="1"/>
  <c r="D111" i="33" s="1"/>
  <c r="D123" i="33" s="1"/>
  <c r="D135" i="33" s="1"/>
  <c r="D147" i="33" s="1"/>
  <c r="D159" i="33" s="1"/>
  <c r="D171" i="33" s="1"/>
  <c r="D183" i="33" s="1"/>
  <c r="D195" i="33" s="1"/>
  <c r="D207" i="33" s="1"/>
  <c r="D219" i="33" s="1"/>
  <c r="D231" i="33" s="1"/>
  <c r="D243" i="33" s="1"/>
  <c r="D255" i="33" s="1"/>
  <c r="D267" i="33" s="1"/>
  <c r="D279" i="33" s="1"/>
  <c r="D291" i="33" s="1"/>
  <c r="D303" i="33" s="1"/>
  <c r="D315" i="33" s="1"/>
  <c r="D327" i="33" s="1"/>
  <c r="D339" i="33" s="1"/>
  <c r="D351" i="33" s="1"/>
  <c r="D363" i="33" s="1"/>
  <c r="D375" i="33" s="1"/>
  <c r="D387" i="33" s="1"/>
  <c r="D399" i="33" s="1"/>
  <c r="D411" i="33" s="1"/>
  <c r="D423" i="33" s="1"/>
  <c r="D435" i="33" s="1"/>
  <c r="D447" i="33" s="1"/>
  <c r="D459" i="33" s="1"/>
  <c r="D471" i="33" s="1"/>
  <c r="D483" i="33" s="1"/>
  <c r="D495" i="33" s="1"/>
  <c r="D507" i="33" s="1"/>
  <c r="K26" i="33"/>
  <c r="D26" i="33"/>
  <c r="D38" i="33" s="1"/>
  <c r="D50" i="33" s="1"/>
  <c r="D62" i="33" s="1"/>
  <c r="D74" i="33" s="1"/>
  <c r="D86" i="33" s="1"/>
  <c r="D98" i="33" s="1"/>
  <c r="D110" i="33" s="1"/>
  <c r="D122" i="33" s="1"/>
  <c r="D134" i="33" s="1"/>
  <c r="D146" i="33" s="1"/>
  <c r="D158" i="33" s="1"/>
  <c r="D170" i="33" s="1"/>
  <c r="D182" i="33" s="1"/>
  <c r="D194" i="33" s="1"/>
  <c r="D206" i="33" s="1"/>
  <c r="D218" i="33" s="1"/>
  <c r="D230" i="33" s="1"/>
  <c r="D242" i="33" s="1"/>
  <c r="D254" i="33" s="1"/>
  <c r="D266" i="33" s="1"/>
  <c r="D278" i="33" s="1"/>
  <c r="D290" i="33" s="1"/>
  <c r="D302" i="33" s="1"/>
  <c r="D314" i="33" s="1"/>
  <c r="D326" i="33" s="1"/>
  <c r="D338" i="33" s="1"/>
  <c r="D350" i="33" s="1"/>
  <c r="D362" i="33" s="1"/>
  <c r="D374" i="33" s="1"/>
  <c r="D386" i="33" s="1"/>
  <c r="D398" i="33" s="1"/>
  <c r="D410" i="33" s="1"/>
  <c r="D422" i="33" s="1"/>
  <c r="D434" i="33" s="1"/>
  <c r="D446" i="33" s="1"/>
  <c r="D458" i="33" s="1"/>
  <c r="D470" i="33" s="1"/>
  <c r="D482" i="33" s="1"/>
  <c r="D494" i="33" s="1"/>
  <c r="D506" i="33" s="1"/>
  <c r="K25" i="33"/>
  <c r="D25" i="33"/>
  <c r="D37" i="33" s="1"/>
  <c r="D49" i="33" s="1"/>
  <c r="D61" i="33" s="1"/>
  <c r="D73" i="33" s="1"/>
  <c r="D85" i="33" s="1"/>
  <c r="D97" i="33" s="1"/>
  <c r="D109" i="33" s="1"/>
  <c r="D121" i="33" s="1"/>
  <c r="D133" i="33" s="1"/>
  <c r="D145" i="33" s="1"/>
  <c r="D157" i="33" s="1"/>
  <c r="D169" i="33" s="1"/>
  <c r="D181" i="33" s="1"/>
  <c r="D193" i="33" s="1"/>
  <c r="D205" i="33" s="1"/>
  <c r="D217" i="33" s="1"/>
  <c r="D229" i="33" s="1"/>
  <c r="D241" i="33" s="1"/>
  <c r="D253" i="33" s="1"/>
  <c r="D265" i="33" s="1"/>
  <c r="D277" i="33" s="1"/>
  <c r="D289" i="33" s="1"/>
  <c r="D301" i="33" s="1"/>
  <c r="D313" i="33" s="1"/>
  <c r="D325" i="33" s="1"/>
  <c r="D337" i="33" s="1"/>
  <c r="D349" i="33" s="1"/>
  <c r="D361" i="33" s="1"/>
  <c r="D373" i="33" s="1"/>
  <c r="D385" i="33" s="1"/>
  <c r="D397" i="33" s="1"/>
  <c r="D409" i="33" s="1"/>
  <c r="D421" i="33" s="1"/>
  <c r="D433" i="33" s="1"/>
  <c r="D445" i="33" s="1"/>
  <c r="D457" i="33" s="1"/>
  <c r="D469" i="33" s="1"/>
  <c r="D481" i="33" s="1"/>
  <c r="D493" i="33" s="1"/>
  <c r="D505" i="33" s="1"/>
  <c r="K24" i="33"/>
  <c r="D24" i="33"/>
  <c r="D36" i="33" s="1"/>
  <c r="D48" i="33" s="1"/>
  <c r="D60" i="33" s="1"/>
  <c r="D72" i="33" s="1"/>
  <c r="D84" i="33" s="1"/>
  <c r="D96" i="33" s="1"/>
  <c r="D108" i="33" s="1"/>
  <c r="D120" i="33" s="1"/>
  <c r="D132" i="33" s="1"/>
  <c r="D144" i="33" s="1"/>
  <c r="D156" i="33" s="1"/>
  <c r="D168" i="33" s="1"/>
  <c r="D180" i="33" s="1"/>
  <c r="D192" i="33" s="1"/>
  <c r="D204" i="33" s="1"/>
  <c r="D216" i="33" s="1"/>
  <c r="D228" i="33" s="1"/>
  <c r="D240" i="33" s="1"/>
  <c r="D252" i="33" s="1"/>
  <c r="D264" i="33" s="1"/>
  <c r="D276" i="33" s="1"/>
  <c r="D288" i="33" s="1"/>
  <c r="D300" i="33" s="1"/>
  <c r="D312" i="33" s="1"/>
  <c r="D324" i="33" s="1"/>
  <c r="D336" i="33" s="1"/>
  <c r="D348" i="33" s="1"/>
  <c r="D360" i="33" s="1"/>
  <c r="D372" i="33" s="1"/>
  <c r="D384" i="33" s="1"/>
  <c r="D396" i="33" s="1"/>
  <c r="D408" i="33" s="1"/>
  <c r="D420" i="33" s="1"/>
  <c r="D432" i="33" s="1"/>
  <c r="D444" i="33" s="1"/>
  <c r="D456" i="33" s="1"/>
  <c r="D468" i="33" s="1"/>
  <c r="D480" i="33" s="1"/>
  <c r="D492" i="33" s="1"/>
  <c r="D504" i="33" s="1"/>
  <c r="K23" i="33"/>
  <c r="D23" i="33"/>
  <c r="D35" i="33" s="1"/>
  <c r="D47" i="33" s="1"/>
  <c r="D59" i="33" s="1"/>
  <c r="D71" i="33" s="1"/>
  <c r="D83" i="33" s="1"/>
  <c r="D95" i="33" s="1"/>
  <c r="D107" i="33" s="1"/>
  <c r="D119" i="33" s="1"/>
  <c r="D131" i="33" s="1"/>
  <c r="D143" i="33" s="1"/>
  <c r="D155" i="33" s="1"/>
  <c r="D167" i="33" s="1"/>
  <c r="D179" i="33" s="1"/>
  <c r="D191" i="33" s="1"/>
  <c r="D203" i="33" s="1"/>
  <c r="D215" i="33" s="1"/>
  <c r="D227" i="33" s="1"/>
  <c r="D239" i="33" s="1"/>
  <c r="D251" i="33" s="1"/>
  <c r="D263" i="33" s="1"/>
  <c r="D275" i="33" s="1"/>
  <c r="D287" i="33" s="1"/>
  <c r="D299" i="33" s="1"/>
  <c r="D311" i="33" s="1"/>
  <c r="D323" i="33" s="1"/>
  <c r="D335" i="33" s="1"/>
  <c r="D347" i="33" s="1"/>
  <c r="D359" i="33" s="1"/>
  <c r="D371" i="33" s="1"/>
  <c r="D383" i="33" s="1"/>
  <c r="D395" i="33" s="1"/>
  <c r="D407" i="33" s="1"/>
  <c r="D419" i="33" s="1"/>
  <c r="D431" i="33" s="1"/>
  <c r="D443" i="33" s="1"/>
  <c r="D455" i="33" s="1"/>
  <c r="D467" i="33" s="1"/>
  <c r="D479" i="33" s="1"/>
  <c r="D491" i="33" s="1"/>
  <c r="D503" i="33" s="1"/>
  <c r="K22" i="33"/>
  <c r="D22" i="33"/>
  <c r="D34" i="33" s="1"/>
  <c r="D46" i="33" s="1"/>
  <c r="D58" i="33" s="1"/>
  <c r="D70" i="33" s="1"/>
  <c r="D82" i="33" s="1"/>
  <c r="D94" i="33" s="1"/>
  <c r="D106" i="33" s="1"/>
  <c r="D118" i="33" s="1"/>
  <c r="D130" i="33" s="1"/>
  <c r="D142" i="33" s="1"/>
  <c r="D154" i="33" s="1"/>
  <c r="D166" i="33" s="1"/>
  <c r="D178" i="33" s="1"/>
  <c r="D190" i="33" s="1"/>
  <c r="D202" i="33" s="1"/>
  <c r="D214" i="33" s="1"/>
  <c r="D226" i="33" s="1"/>
  <c r="D238" i="33" s="1"/>
  <c r="D250" i="33" s="1"/>
  <c r="D262" i="33" s="1"/>
  <c r="D274" i="33" s="1"/>
  <c r="D286" i="33" s="1"/>
  <c r="D298" i="33" s="1"/>
  <c r="D310" i="33" s="1"/>
  <c r="D322" i="33" s="1"/>
  <c r="D334" i="33" s="1"/>
  <c r="D346" i="33" s="1"/>
  <c r="D358" i="33" s="1"/>
  <c r="D370" i="33" s="1"/>
  <c r="D382" i="33" s="1"/>
  <c r="D394" i="33" s="1"/>
  <c r="D406" i="33" s="1"/>
  <c r="D418" i="33" s="1"/>
  <c r="D430" i="33" s="1"/>
  <c r="D442" i="33" s="1"/>
  <c r="D454" i="33" s="1"/>
  <c r="D466" i="33" s="1"/>
  <c r="D478" i="33" s="1"/>
  <c r="D490" i="33" s="1"/>
  <c r="D502" i="33" s="1"/>
  <c r="K21" i="33"/>
  <c r="D21" i="33"/>
  <c r="D33" i="33" s="1"/>
  <c r="D45" i="33" s="1"/>
  <c r="D57" i="33" s="1"/>
  <c r="D69" i="33" s="1"/>
  <c r="D81" i="33" s="1"/>
  <c r="D93" i="33" s="1"/>
  <c r="D105" i="33" s="1"/>
  <c r="D117" i="33" s="1"/>
  <c r="D129" i="33" s="1"/>
  <c r="D141" i="33" s="1"/>
  <c r="D153" i="33" s="1"/>
  <c r="D165" i="33" s="1"/>
  <c r="D177" i="33" s="1"/>
  <c r="D189" i="33" s="1"/>
  <c r="D201" i="33" s="1"/>
  <c r="D213" i="33" s="1"/>
  <c r="D225" i="33" s="1"/>
  <c r="D237" i="33" s="1"/>
  <c r="D249" i="33" s="1"/>
  <c r="D261" i="33" s="1"/>
  <c r="D273" i="33" s="1"/>
  <c r="D285" i="33" s="1"/>
  <c r="D297" i="33" s="1"/>
  <c r="D309" i="33" s="1"/>
  <c r="D321" i="33" s="1"/>
  <c r="D333" i="33" s="1"/>
  <c r="D345" i="33" s="1"/>
  <c r="D357" i="33" s="1"/>
  <c r="D369" i="33" s="1"/>
  <c r="D381" i="33" s="1"/>
  <c r="D393" i="33" s="1"/>
  <c r="D405" i="33" s="1"/>
  <c r="D417" i="33" s="1"/>
  <c r="D429" i="33" s="1"/>
  <c r="D441" i="33" s="1"/>
  <c r="D453" i="33" s="1"/>
  <c r="D465" i="33" s="1"/>
  <c r="D477" i="33" s="1"/>
  <c r="D489" i="33" s="1"/>
  <c r="D501" i="33" s="1"/>
  <c r="K20" i="33"/>
  <c r="D20" i="33"/>
  <c r="D32" i="33" s="1"/>
  <c r="D44" i="33" s="1"/>
  <c r="D56" i="33" s="1"/>
  <c r="D68" i="33" s="1"/>
  <c r="D80" i="33" s="1"/>
  <c r="D92" i="33" s="1"/>
  <c r="D104" i="33" s="1"/>
  <c r="D116" i="33" s="1"/>
  <c r="D128" i="33" s="1"/>
  <c r="D140" i="33" s="1"/>
  <c r="D152" i="33" s="1"/>
  <c r="D164" i="33" s="1"/>
  <c r="D176" i="33" s="1"/>
  <c r="D188" i="33" s="1"/>
  <c r="D200" i="33" s="1"/>
  <c r="D212" i="33" s="1"/>
  <c r="D224" i="33" s="1"/>
  <c r="D236" i="33" s="1"/>
  <c r="D248" i="33" s="1"/>
  <c r="D260" i="33" s="1"/>
  <c r="D272" i="33" s="1"/>
  <c r="D284" i="33" s="1"/>
  <c r="D296" i="33" s="1"/>
  <c r="D308" i="33" s="1"/>
  <c r="D320" i="33" s="1"/>
  <c r="D332" i="33" s="1"/>
  <c r="D344" i="33" s="1"/>
  <c r="D356" i="33" s="1"/>
  <c r="D368" i="33" s="1"/>
  <c r="D380" i="33" s="1"/>
  <c r="D392" i="33" s="1"/>
  <c r="D404" i="33" s="1"/>
  <c r="D416" i="33" s="1"/>
  <c r="D428" i="33" s="1"/>
  <c r="D440" i="33" s="1"/>
  <c r="D452" i="33" s="1"/>
  <c r="D464" i="33" s="1"/>
  <c r="D476" i="33" s="1"/>
  <c r="D488" i="33" s="1"/>
  <c r="D500" i="33" s="1"/>
  <c r="K19" i="33"/>
  <c r="D19" i="33"/>
  <c r="D31" i="33" s="1"/>
  <c r="D43" i="33" s="1"/>
  <c r="D55" i="33" s="1"/>
  <c r="D67" i="33" s="1"/>
  <c r="D79" i="33" s="1"/>
  <c r="D91" i="33" s="1"/>
  <c r="D103" i="33" s="1"/>
  <c r="D115" i="33" s="1"/>
  <c r="D127" i="33" s="1"/>
  <c r="D139" i="33" s="1"/>
  <c r="D151" i="33" s="1"/>
  <c r="D163" i="33" s="1"/>
  <c r="D175" i="33" s="1"/>
  <c r="D187" i="33" s="1"/>
  <c r="D199" i="33" s="1"/>
  <c r="D211" i="33" s="1"/>
  <c r="D223" i="33" s="1"/>
  <c r="D235" i="33" s="1"/>
  <c r="D247" i="33" s="1"/>
  <c r="D259" i="33" s="1"/>
  <c r="D271" i="33" s="1"/>
  <c r="D283" i="33" s="1"/>
  <c r="D295" i="33" s="1"/>
  <c r="D307" i="33" s="1"/>
  <c r="D319" i="33" s="1"/>
  <c r="D331" i="33" s="1"/>
  <c r="D343" i="33" s="1"/>
  <c r="D355" i="33" s="1"/>
  <c r="D367" i="33" s="1"/>
  <c r="D379" i="33" s="1"/>
  <c r="D391" i="33" s="1"/>
  <c r="D403" i="33" s="1"/>
  <c r="D415" i="33" s="1"/>
  <c r="D427" i="33" s="1"/>
  <c r="D439" i="33" s="1"/>
  <c r="D451" i="33" s="1"/>
  <c r="D463" i="33" s="1"/>
  <c r="D475" i="33" s="1"/>
  <c r="D487" i="33" s="1"/>
  <c r="D499" i="33" s="1"/>
  <c r="K18" i="33"/>
  <c r="D18" i="33"/>
  <c r="D30" i="33" s="1"/>
  <c r="D42" i="33" s="1"/>
  <c r="D54" i="33" s="1"/>
  <c r="D66" i="33" s="1"/>
  <c r="D78" i="33" s="1"/>
  <c r="D90" i="33" s="1"/>
  <c r="D102" i="33" s="1"/>
  <c r="D114" i="33" s="1"/>
  <c r="D126" i="33" s="1"/>
  <c r="D138" i="33" s="1"/>
  <c r="D150" i="33" s="1"/>
  <c r="D162" i="33" s="1"/>
  <c r="D174" i="33" s="1"/>
  <c r="D186" i="33" s="1"/>
  <c r="D198" i="33" s="1"/>
  <c r="D210" i="33" s="1"/>
  <c r="D222" i="33" s="1"/>
  <c r="D234" i="33" s="1"/>
  <c r="D246" i="33" s="1"/>
  <c r="D258" i="33" s="1"/>
  <c r="D270" i="33" s="1"/>
  <c r="D282" i="33" s="1"/>
  <c r="D294" i="33" s="1"/>
  <c r="D306" i="33" s="1"/>
  <c r="D318" i="33" s="1"/>
  <c r="D330" i="33" s="1"/>
  <c r="D342" i="33" s="1"/>
  <c r="D354" i="33" s="1"/>
  <c r="D366" i="33" s="1"/>
  <c r="D378" i="33" s="1"/>
  <c r="D390" i="33" s="1"/>
  <c r="D402" i="33" s="1"/>
  <c r="D414" i="33" s="1"/>
  <c r="D426" i="33" s="1"/>
  <c r="D438" i="33" s="1"/>
  <c r="D450" i="33" s="1"/>
  <c r="D462" i="33" s="1"/>
  <c r="D474" i="33" s="1"/>
  <c r="D486" i="33" s="1"/>
  <c r="D498" i="33" s="1"/>
  <c r="K17" i="33"/>
  <c r="D17" i="33"/>
  <c r="D29" i="33" s="1"/>
  <c r="D41" i="33" s="1"/>
  <c r="D53" i="33" s="1"/>
  <c r="D65" i="33" s="1"/>
  <c r="D77" i="33" s="1"/>
  <c r="D89" i="33" s="1"/>
  <c r="D101" i="33" s="1"/>
  <c r="D113" i="33" s="1"/>
  <c r="D125" i="33" s="1"/>
  <c r="D137" i="33" s="1"/>
  <c r="D149" i="33" s="1"/>
  <c r="D161" i="33" s="1"/>
  <c r="D173" i="33" s="1"/>
  <c r="D185" i="33" s="1"/>
  <c r="D197" i="33" s="1"/>
  <c r="D209" i="33" s="1"/>
  <c r="D221" i="33" s="1"/>
  <c r="D233" i="33" s="1"/>
  <c r="D245" i="33" s="1"/>
  <c r="D257" i="33" s="1"/>
  <c r="D269" i="33" s="1"/>
  <c r="D281" i="33" s="1"/>
  <c r="D293" i="33" s="1"/>
  <c r="D305" i="33" s="1"/>
  <c r="D317" i="33" s="1"/>
  <c r="D329" i="33" s="1"/>
  <c r="D341" i="33" s="1"/>
  <c r="D353" i="33" s="1"/>
  <c r="D365" i="33" s="1"/>
  <c r="D377" i="33" s="1"/>
  <c r="D389" i="33" s="1"/>
  <c r="D401" i="33" s="1"/>
  <c r="D413" i="33" s="1"/>
  <c r="D425" i="33" s="1"/>
  <c r="D437" i="33" s="1"/>
  <c r="D449" i="33" s="1"/>
  <c r="D461" i="33" s="1"/>
  <c r="D473" i="33" s="1"/>
  <c r="D485" i="33" s="1"/>
  <c r="D497" i="33" s="1"/>
  <c r="K16" i="33"/>
  <c r="D16" i="33"/>
  <c r="D28" i="33" s="1"/>
  <c r="D40" i="33" s="1"/>
  <c r="D52" i="33" s="1"/>
  <c r="D64" i="33" s="1"/>
  <c r="D76" i="33" s="1"/>
  <c r="D88" i="33" s="1"/>
  <c r="D100" i="33" s="1"/>
  <c r="D112" i="33" s="1"/>
  <c r="D124" i="33" s="1"/>
  <c r="D136" i="33" s="1"/>
  <c r="D148" i="33" s="1"/>
  <c r="D160" i="33" s="1"/>
  <c r="D172" i="33" s="1"/>
  <c r="D184" i="33" s="1"/>
  <c r="D196" i="33" s="1"/>
  <c r="D208" i="33" s="1"/>
  <c r="D220" i="33" s="1"/>
  <c r="D232" i="33" s="1"/>
  <c r="D244" i="33" s="1"/>
  <c r="D256" i="33" s="1"/>
  <c r="D268" i="33" s="1"/>
  <c r="D280" i="33" s="1"/>
  <c r="D292" i="33" s="1"/>
  <c r="D304" i="33" s="1"/>
  <c r="D316" i="33" s="1"/>
  <c r="D328" i="33" s="1"/>
  <c r="D340" i="33" s="1"/>
  <c r="D352" i="33" s="1"/>
  <c r="D364" i="33" s="1"/>
  <c r="D376" i="33" s="1"/>
  <c r="D388" i="33" s="1"/>
  <c r="D400" i="33" s="1"/>
  <c r="D412" i="33" s="1"/>
  <c r="D424" i="33" s="1"/>
  <c r="D436" i="33" s="1"/>
  <c r="D448" i="33" s="1"/>
  <c r="D460" i="33" s="1"/>
  <c r="D472" i="33" s="1"/>
  <c r="D484" i="33" s="1"/>
  <c r="D496" i="33" s="1"/>
  <c r="D508" i="33" s="1"/>
  <c r="R15" i="33"/>
  <c r="R27" i="33" s="1"/>
  <c r="K15" i="33"/>
  <c r="C15" i="33"/>
  <c r="C27" i="33" s="1"/>
  <c r="C39" i="33" s="1"/>
  <c r="C51" i="33" s="1"/>
  <c r="C63" i="33" s="1"/>
  <c r="C75" i="33" s="1"/>
  <c r="C87" i="33" s="1"/>
  <c r="C99" i="33" s="1"/>
  <c r="C111" i="33" s="1"/>
  <c r="C123" i="33" s="1"/>
  <c r="C135" i="33" s="1"/>
  <c r="C147" i="33" s="1"/>
  <c r="C159" i="33" s="1"/>
  <c r="C171" i="33" s="1"/>
  <c r="C183" i="33" s="1"/>
  <c r="C195" i="33" s="1"/>
  <c r="C207" i="33" s="1"/>
  <c r="C219" i="33" s="1"/>
  <c r="C231" i="33" s="1"/>
  <c r="C243" i="33" s="1"/>
  <c r="C255" i="33" s="1"/>
  <c r="C267" i="33" s="1"/>
  <c r="C279" i="33" s="1"/>
  <c r="C291" i="33" s="1"/>
  <c r="C303" i="33" s="1"/>
  <c r="C315" i="33" s="1"/>
  <c r="C327" i="33" s="1"/>
  <c r="C339" i="33" s="1"/>
  <c r="C351" i="33" s="1"/>
  <c r="C363" i="33" s="1"/>
  <c r="C375" i="33" s="1"/>
  <c r="C387" i="33" s="1"/>
  <c r="C399" i="33" s="1"/>
  <c r="C411" i="33" s="1"/>
  <c r="C423" i="33" s="1"/>
  <c r="C435" i="33" s="1"/>
  <c r="C447" i="33" s="1"/>
  <c r="C459" i="33" s="1"/>
  <c r="C471" i="33" s="1"/>
  <c r="C483" i="33" s="1"/>
  <c r="C495" i="33" s="1"/>
  <c r="C507" i="33" s="1"/>
  <c r="R14" i="33"/>
  <c r="R26" i="33" s="1"/>
  <c r="R38" i="33" s="1"/>
  <c r="R50" i="33" s="1"/>
  <c r="R62" i="33" s="1"/>
  <c r="R74" i="33" s="1"/>
  <c r="R86" i="33" s="1"/>
  <c r="R98" i="33" s="1"/>
  <c r="R110" i="33" s="1"/>
  <c r="R122" i="33" s="1"/>
  <c r="R134" i="33" s="1"/>
  <c r="R146" i="33" s="1"/>
  <c r="K14" i="33"/>
  <c r="C14" i="33"/>
  <c r="C26" i="33" s="1"/>
  <c r="C38" i="33" s="1"/>
  <c r="C50" i="33" s="1"/>
  <c r="C62" i="33" s="1"/>
  <c r="C74" i="33" s="1"/>
  <c r="C86" i="33" s="1"/>
  <c r="C98" i="33" s="1"/>
  <c r="C110" i="33" s="1"/>
  <c r="C122" i="33" s="1"/>
  <c r="C134" i="33" s="1"/>
  <c r="C146" i="33" s="1"/>
  <c r="C158" i="33" s="1"/>
  <c r="C170" i="33" s="1"/>
  <c r="C182" i="33" s="1"/>
  <c r="C194" i="33" s="1"/>
  <c r="C206" i="33" s="1"/>
  <c r="C218" i="33" s="1"/>
  <c r="C230" i="33" s="1"/>
  <c r="C242" i="33" s="1"/>
  <c r="C254" i="33" s="1"/>
  <c r="C266" i="33" s="1"/>
  <c r="C278" i="33" s="1"/>
  <c r="C290" i="33" s="1"/>
  <c r="C302" i="33" s="1"/>
  <c r="C314" i="33" s="1"/>
  <c r="C326" i="33" s="1"/>
  <c r="C338" i="33" s="1"/>
  <c r="C350" i="33" s="1"/>
  <c r="C362" i="33" s="1"/>
  <c r="C374" i="33" s="1"/>
  <c r="C386" i="33" s="1"/>
  <c r="C398" i="33" s="1"/>
  <c r="C410" i="33" s="1"/>
  <c r="C422" i="33" s="1"/>
  <c r="C434" i="33" s="1"/>
  <c r="C446" i="33" s="1"/>
  <c r="C458" i="33" s="1"/>
  <c r="C470" i="33" s="1"/>
  <c r="C482" i="33" s="1"/>
  <c r="C494" i="33" s="1"/>
  <c r="C506" i="33" s="1"/>
  <c r="R13" i="33"/>
  <c r="R25" i="33" s="1"/>
  <c r="R37" i="33" s="1"/>
  <c r="R49" i="33" s="1"/>
  <c r="R61" i="33" s="1"/>
  <c r="R73" i="33" s="1"/>
  <c r="R85" i="33" s="1"/>
  <c r="R97" i="33" s="1"/>
  <c r="R109" i="33" s="1"/>
  <c r="R121" i="33" s="1"/>
  <c r="R133" i="33" s="1"/>
  <c r="R145" i="33" s="1"/>
  <c r="K13" i="33"/>
  <c r="C13" i="33"/>
  <c r="C25" i="33" s="1"/>
  <c r="C37" i="33" s="1"/>
  <c r="C49" i="33" s="1"/>
  <c r="C61" i="33" s="1"/>
  <c r="C73" i="33" s="1"/>
  <c r="C85" i="33" s="1"/>
  <c r="C97" i="33" s="1"/>
  <c r="C109" i="33" s="1"/>
  <c r="C121" i="33" s="1"/>
  <c r="C133" i="33" s="1"/>
  <c r="C145" i="33" s="1"/>
  <c r="C157" i="33" s="1"/>
  <c r="C169" i="33" s="1"/>
  <c r="C181" i="33" s="1"/>
  <c r="C193" i="33" s="1"/>
  <c r="C205" i="33" s="1"/>
  <c r="C217" i="33" s="1"/>
  <c r="C229" i="33" s="1"/>
  <c r="C241" i="33" s="1"/>
  <c r="C253" i="33" s="1"/>
  <c r="C265" i="33" s="1"/>
  <c r="C277" i="33" s="1"/>
  <c r="C289" i="33" s="1"/>
  <c r="C301" i="33" s="1"/>
  <c r="C313" i="33" s="1"/>
  <c r="C325" i="33" s="1"/>
  <c r="C337" i="33" s="1"/>
  <c r="C349" i="33" s="1"/>
  <c r="C361" i="33" s="1"/>
  <c r="C373" i="33" s="1"/>
  <c r="C385" i="33" s="1"/>
  <c r="C397" i="33" s="1"/>
  <c r="C409" i="33" s="1"/>
  <c r="C421" i="33" s="1"/>
  <c r="C433" i="33" s="1"/>
  <c r="C445" i="33" s="1"/>
  <c r="C457" i="33" s="1"/>
  <c r="C469" i="33" s="1"/>
  <c r="C481" i="33" s="1"/>
  <c r="C493" i="33" s="1"/>
  <c r="C505" i="33" s="1"/>
  <c r="R12" i="33"/>
  <c r="R24" i="33" s="1"/>
  <c r="K12" i="33"/>
  <c r="C12" i="33"/>
  <c r="C24" i="33" s="1"/>
  <c r="C36" i="33" s="1"/>
  <c r="C48" i="33" s="1"/>
  <c r="C60" i="33" s="1"/>
  <c r="C72" i="33" s="1"/>
  <c r="C84" i="33" s="1"/>
  <c r="C96" i="33" s="1"/>
  <c r="C108" i="33" s="1"/>
  <c r="C120" i="33" s="1"/>
  <c r="C132" i="33" s="1"/>
  <c r="C144" i="33" s="1"/>
  <c r="C156" i="33" s="1"/>
  <c r="C168" i="33" s="1"/>
  <c r="C180" i="33" s="1"/>
  <c r="C192" i="33" s="1"/>
  <c r="C204" i="33" s="1"/>
  <c r="C216" i="33" s="1"/>
  <c r="C228" i="33" s="1"/>
  <c r="C240" i="33" s="1"/>
  <c r="C252" i="33" s="1"/>
  <c r="C264" i="33" s="1"/>
  <c r="C276" i="33" s="1"/>
  <c r="C288" i="33" s="1"/>
  <c r="C300" i="33" s="1"/>
  <c r="C312" i="33" s="1"/>
  <c r="C324" i="33" s="1"/>
  <c r="C336" i="33" s="1"/>
  <c r="C348" i="33" s="1"/>
  <c r="C360" i="33" s="1"/>
  <c r="C372" i="33" s="1"/>
  <c r="C384" i="33" s="1"/>
  <c r="C396" i="33" s="1"/>
  <c r="C408" i="33" s="1"/>
  <c r="C420" i="33" s="1"/>
  <c r="C432" i="33" s="1"/>
  <c r="C444" i="33" s="1"/>
  <c r="C456" i="33" s="1"/>
  <c r="C468" i="33" s="1"/>
  <c r="C480" i="33" s="1"/>
  <c r="C492" i="33" s="1"/>
  <c r="C504" i="33" s="1"/>
  <c r="R11" i="33"/>
  <c r="R23" i="33" s="1"/>
  <c r="K11" i="33"/>
  <c r="C11" i="33"/>
  <c r="C23" i="33" s="1"/>
  <c r="C35" i="33" s="1"/>
  <c r="C47" i="33" s="1"/>
  <c r="C59" i="33" s="1"/>
  <c r="C71" i="33" s="1"/>
  <c r="C83" i="33" s="1"/>
  <c r="C95" i="33" s="1"/>
  <c r="C107" i="33" s="1"/>
  <c r="C119" i="33" s="1"/>
  <c r="C131" i="33" s="1"/>
  <c r="C143" i="33" s="1"/>
  <c r="C155" i="33" s="1"/>
  <c r="C167" i="33" s="1"/>
  <c r="C179" i="33" s="1"/>
  <c r="C191" i="33" s="1"/>
  <c r="C203" i="33" s="1"/>
  <c r="C215" i="33" s="1"/>
  <c r="C227" i="33" s="1"/>
  <c r="C239" i="33" s="1"/>
  <c r="C251" i="33" s="1"/>
  <c r="C263" i="33" s="1"/>
  <c r="C275" i="33" s="1"/>
  <c r="C287" i="33" s="1"/>
  <c r="C299" i="33" s="1"/>
  <c r="C311" i="33" s="1"/>
  <c r="C323" i="33" s="1"/>
  <c r="C335" i="33" s="1"/>
  <c r="C347" i="33" s="1"/>
  <c r="C359" i="33" s="1"/>
  <c r="C371" i="33" s="1"/>
  <c r="C383" i="33" s="1"/>
  <c r="C395" i="33" s="1"/>
  <c r="C407" i="33" s="1"/>
  <c r="C419" i="33" s="1"/>
  <c r="C431" i="33" s="1"/>
  <c r="C443" i="33" s="1"/>
  <c r="C455" i="33" s="1"/>
  <c r="C467" i="33" s="1"/>
  <c r="C479" i="33" s="1"/>
  <c r="C491" i="33" s="1"/>
  <c r="C503" i="33" s="1"/>
  <c r="R10" i="33"/>
  <c r="R22" i="33" s="1"/>
  <c r="R34" i="33" s="1"/>
  <c r="R46" i="33" s="1"/>
  <c r="R58" i="33" s="1"/>
  <c r="R70" i="33" s="1"/>
  <c r="R82" i="33" s="1"/>
  <c r="R94" i="33" s="1"/>
  <c r="R106" i="33" s="1"/>
  <c r="R118" i="33" s="1"/>
  <c r="R130" i="33" s="1"/>
  <c r="R142" i="33" s="1"/>
  <c r="K10" i="33"/>
  <c r="C10" i="33"/>
  <c r="C22" i="33" s="1"/>
  <c r="C34" i="33" s="1"/>
  <c r="C46" i="33" s="1"/>
  <c r="C58" i="33" s="1"/>
  <c r="C70" i="33" s="1"/>
  <c r="C82" i="33" s="1"/>
  <c r="C94" i="33" s="1"/>
  <c r="C106" i="33" s="1"/>
  <c r="C118" i="33" s="1"/>
  <c r="C130" i="33" s="1"/>
  <c r="C142" i="33" s="1"/>
  <c r="C154" i="33" s="1"/>
  <c r="C166" i="33" s="1"/>
  <c r="C178" i="33" s="1"/>
  <c r="C190" i="33" s="1"/>
  <c r="C202" i="33" s="1"/>
  <c r="C214" i="33" s="1"/>
  <c r="C226" i="33" s="1"/>
  <c r="C238" i="33" s="1"/>
  <c r="C250" i="33" s="1"/>
  <c r="C262" i="33" s="1"/>
  <c r="C274" i="33" s="1"/>
  <c r="C286" i="33" s="1"/>
  <c r="C298" i="33" s="1"/>
  <c r="C310" i="33" s="1"/>
  <c r="C322" i="33" s="1"/>
  <c r="C334" i="33" s="1"/>
  <c r="C346" i="33" s="1"/>
  <c r="C358" i="33" s="1"/>
  <c r="C370" i="33" s="1"/>
  <c r="C382" i="33" s="1"/>
  <c r="C394" i="33" s="1"/>
  <c r="C406" i="33" s="1"/>
  <c r="C418" i="33" s="1"/>
  <c r="C430" i="33" s="1"/>
  <c r="C442" i="33" s="1"/>
  <c r="C454" i="33" s="1"/>
  <c r="C466" i="33" s="1"/>
  <c r="C478" i="33" s="1"/>
  <c r="C490" i="33" s="1"/>
  <c r="C502" i="33" s="1"/>
  <c r="R9" i="33"/>
  <c r="R21" i="33" s="1"/>
  <c r="R33" i="33" s="1"/>
  <c r="R45" i="33" s="1"/>
  <c r="R57" i="33" s="1"/>
  <c r="R69" i="33" s="1"/>
  <c r="R81" i="33" s="1"/>
  <c r="R93" i="33" s="1"/>
  <c r="R105" i="33" s="1"/>
  <c r="R117" i="33" s="1"/>
  <c r="R129" i="33" s="1"/>
  <c r="R141" i="33" s="1"/>
  <c r="K9" i="33"/>
  <c r="C9" i="33"/>
  <c r="C21" i="33" s="1"/>
  <c r="C33" i="33" s="1"/>
  <c r="C45" i="33" s="1"/>
  <c r="C57" i="33" s="1"/>
  <c r="C69" i="33" s="1"/>
  <c r="C81" i="33" s="1"/>
  <c r="C93" i="33" s="1"/>
  <c r="C105" i="33" s="1"/>
  <c r="C117" i="33" s="1"/>
  <c r="C129" i="33" s="1"/>
  <c r="C141" i="33" s="1"/>
  <c r="C153" i="33" s="1"/>
  <c r="C165" i="33" s="1"/>
  <c r="C177" i="33" s="1"/>
  <c r="C189" i="33" s="1"/>
  <c r="C201" i="33" s="1"/>
  <c r="C213" i="33" s="1"/>
  <c r="C225" i="33" s="1"/>
  <c r="C237" i="33" s="1"/>
  <c r="C249" i="33" s="1"/>
  <c r="C261" i="33" s="1"/>
  <c r="C273" i="33" s="1"/>
  <c r="C285" i="33" s="1"/>
  <c r="C297" i="33" s="1"/>
  <c r="C309" i="33" s="1"/>
  <c r="C321" i="33" s="1"/>
  <c r="C333" i="33" s="1"/>
  <c r="C345" i="33" s="1"/>
  <c r="C357" i="33" s="1"/>
  <c r="C369" i="33" s="1"/>
  <c r="C381" i="33" s="1"/>
  <c r="C393" i="33" s="1"/>
  <c r="C405" i="33" s="1"/>
  <c r="C417" i="33" s="1"/>
  <c r="C429" i="33" s="1"/>
  <c r="C441" i="33" s="1"/>
  <c r="C453" i="33" s="1"/>
  <c r="C465" i="33" s="1"/>
  <c r="C477" i="33" s="1"/>
  <c r="C489" i="33" s="1"/>
  <c r="C501" i="33" s="1"/>
  <c r="R8" i="33"/>
  <c r="R20" i="33" s="1"/>
  <c r="K8" i="33"/>
  <c r="C8" i="33"/>
  <c r="C20" i="33" s="1"/>
  <c r="C32" i="33" s="1"/>
  <c r="C44" i="33" s="1"/>
  <c r="C56" i="33" s="1"/>
  <c r="C68" i="33" s="1"/>
  <c r="C80" i="33" s="1"/>
  <c r="C92" i="33" s="1"/>
  <c r="C104" i="33" s="1"/>
  <c r="C116" i="33" s="1"/>
  <c r="C128" i="33" s="1"/>
  <c r="C140" i="33" s="1"/>
  <c r="C152" i="33" s="1"/>
  <c r="C164" i="33" s="1"/>
  <c r="C176" i="33" s="1"/>
  <c r="C188" i="33" s="1"/>
  <c r="C200" i="33" s="1"/>
  <c r="C212" i="33" s="1"/>
  <c r="C224" i="33" s="1"/>
  <c r="C236" i="33" s="1"/>
  <c r="C248" i="33" s="1"/>
  <c r="C260" i="33" s="1"/>
  <c r="C272" i="33" s="1"/>
  <c r="C284" i="33" s="1"/>
  <c r="C296" i="33" s="1"/>
  <c r="C308" i="33" s="1"/>
  <c r="C320" i="33" s="1"/>
  <c r="C332" i="33" s="1"/>
  <c r="C344" i="33" s="1"/>
  <c r="C356" i="33" s="1"/>
  <c r="C368" i="33" s="1"/>
  <c r="C380" i="33" s="1"/>
  <c r="C392" i="33" s="1"/>
  <c r="C404" i="33" s="1"/>
  <c r="C416" i="33" s="1"/>
  <c r="C428" i="33" s="1"/>
  <c r="C440" i="33" s="1"/>
  <c r="C452" i="33" s="1"/>
  <c r="C464" i="33" s="1"/>
  <c r="C476" i="33" s="1"/>
  <c r="C488" i="33" s="1"/>
  <c r="C500" i="33" s="1"/>
  <c r="R7" i="33"/>
  <c r="R19" i="33" s="1"/>
  <c r="K7" i="33"/>
  <c r="C7" i="33"/>
  <c r="C19" i="33" s="1"/>
  <c r="C31" i="33" s="1"/>
  <c r="C43" i="33" s="1"/>
  <c r="C55" i="33" s="1"/>
  <c r="C67" i="33" s="1"/>
  <c r="C79" i="33" s="1"/>
  <c r="C91" i="33" s="1"/>
  <c r="C103" i="33" s="1"/>
  <c r="C115" i="33" s="1"/>
  <c r="C127" i="33" s="1"/>
  <c r="C139" i="33" s="1"/>
  <c r="C151" i="33" s="1"/>
  <c r="C163" i="33" s="1"/>
  <c r="C175" i="33" s="1"/>
  <c r="C187" i="33" s="1"/>
  <c r="C199" i="33" s="1"/>
  <c r="C211" i="33" s="1"/>
  <c r="C223" i="33" s="1"/>
  <c r="C235" i="33" s="1"/>
  <c r="C247" i="33" s="1"/>
  <c r="C259" i="33" s="1"/>
  <c r="C271" i="33" s="1"/>
  <c r="C283" i="33" s="1"/>
  <c r="C295" i="33" s="1"/>
  <c r="C307" i="33" s="1"/>
  <c r="C319" i="33" s="1"/>
  <c r="C331" i="33" s="1"/>
  <c r="C343" i="33" s="1"/>
  <c r="C355" i="33" s="1"/>
  <c r="C367" i="33" s="1"/>
  <c r="C379" i="33" s="1"/>
  <c r="C391" i="33" s="1"/>
  <c r="C403" i="33" s="1"/>
  <c r="C415" i="33" s="1"/>
  <c r="C427" i="33" s="1"/>
  <c r="C439" i="33" s="1"/>
  <c r="C451" i="33" s="1"/>
  <c r="C463" i="33" s="1"/>
  <c r="C475" i="33" s="1"/>
  <c r="C487" i="33" s="1"/>
  <c r="C499" i="33" s="1"/>
  <c r="R6" i="33"/>
  <c r="R18" i="33" s="1"/>
  <c r="R30" i="33" s="1"/>
  <c r="R42" i="33" s="1"/>
  <c r="R54" i="33" s="1"/>
  <c r="R66" i="33" s="1"/>
  <c r="R78" i="33" s="1"/>
  <c r="R90" i="33" s="1"/>
  <c r="R102" i="33" s="1"/>
  <c r="R114" i="33" s="1"/>
  <c r="R126" i="33" s="1"/>
  <c r="R138" i="33" s="1"/>
  <c r="K6" i="33"/>
  <c r="C6" i="33"/>
  <c r="C18" i="33" s="1"/>
  <c r="C30" i="33" s="1"/>
  <c r="C42" i="33" s="1"/>
  <c r="C54" i="33" s="1"/>
  <c r="C66" i="33" s="1"/>
  <c r="C78" i="33" s="1"/>
  <c r="C90" i="33" s="1"/>
  <c r="C102" i="33" s="1"/>
  <c r="C114" i="33" s="1"/>
  <c r="C126" i="33" s="1"/>
  <c r="C138" i="33" s="1"/>
  <c r="C150" i="33" s="1"/>
  <c r="C162" i="33" s="1"/>
  <c r="C174" i="33" s="1"/>
  <c r="C186" i="33" s="1"/>
  <c r="C198" i="33" s="1"/>
  <c r="C210" i="33" s="1"/>
  <c r="C222" i="33" s="1"/>
  <c r="C234" i="33" s="1"/>
  <c r="C246" i="33" s="1"/>
  <c r="C258" i="33" s="1"/>
  <c r="C270" i="33" s="1"/>
  <c r="C282" i="33" s="1"/>
  <c r="C294" i="33" s="1"/>
  <c r="C306" i="33" s="1"/>
  <c r="C318" i="33" s="1"/>
  <c r="C330" i="33" s="1"/>
  <c r="C342" i="33" s="1"/>
  <c r="C354" i="33" s="1"/>
  <c r="C366" i="33" s="1"/>
  <c r="C378" i="33" s="1"/>
  <c r="C390" i="33" s="1"/>
  <c r="C402" i="33" s="1"/>
  <c r="C414" i="33" s="1"/>
  <c r="C426" i="33" s="1"/>
  <c r="C438" i="33" s="1"/>
  <c r="C450" i="33" s="1"/>
  <c r="C462" i="33" s="1"/>
  <c r="C474" i="33" s="1"/>
  <c r="C486" i="33" s="1"/>
  <c r="C498" i="33" s="1"/>
  <c r="R5" i="33"/>
  <c r="R17" i="33" s="1"/>
  <c r="R29" i="33" s="1"/>
  <c r="R41" i="33" s="1"/>
  <c r="R53" i="33" s="1"/>
  <c r="R65" i="33" s="1"/>
  <c r="R77" i="33" s="1"/>
  <c r="R89" i="33" s="1"/>
  <c r="R101" i="33" s="1"/>
  <c r="R113" i="33" s="1"/>
  <c r="R125" i="33" s="1"/>
  <c r="R137" i="33" s="1"/>
  <c r="K5" i="33"/>
  <c r="C5" i="33"/>
  <c r="C17" i="33" s="1"/>
  <c r="C29" i="33" s="1"/>
  <c r="C41" i="33" s="1"/>
  <c r="C53" i="33" s="1"/>
  <c r="C65" i="33" s="1"/>
  <c r="C77" i="33" s="1"/>
  <c r="C89" i="33" s="1"/>
  <c r="C101" i="33" s="1"/>
  <c r="C113" i="33" s="1"/>
  <c r="C125" i="33" s="1"/>
  <c r="C137" i="33" s="1"/>
  <c r="C149" i="33" s="1"/>
  <c r="C161" i="33" s="1"/>
  <c r="C173" i="33" s="1"/>
  <c r="C185" i="33" s="1"/>
  <c r="C197" i="33" s="1"/>
  <c r="C209" i="33" s="1"/>
  <c r="C221" i="33" s="1"/>
  <c r="C233" i="33" s="1"/>
  <c r="C245" i="33" s="1"/>
  <c r="C257" i="33" s="1"/>
  <c r="C269" i="33" s="1"/>
  <c r="C281" i="33" s="1"/>
  <c r="C293" i="33" s="1"/>
  <c r="C305" i="33" s="1"/>
  <c r="C317" i="33" s="1"/>
  <c r="C329" i="33" s="1"/>
  <c r="C341" i="33" s="1"/>
  <c r="C353" i="33" s="1"/>
  <c r="C365" i="33" s="1"/>
  <c r="C377" i="33" s="1"/>
  <c r="C389" i="33" s="1"/>
  <c r="C401" i="33" s="1"/>
  <c r="C413" i="33" s="1"/>
  <c r="C425" i="33" s="1"/>
  <c r="C437" i="33" s="1"/>
  <c r="C449" i="33" s="1"/>
  <c r="C461" i="33" s="1"/>
  <c r="C473" i="33" s="1"/>
  <c r="C485" i="33" s="1"/>
  <c r="C497" i="33" s="1"/>
  <c r="V4" i="33"/>
  <c r="V5" i="33" s="1"/>
  <c r="V6" i="33" s="1"/>
  <c r="V7" i="33" s="1"/>
  <c r="V8" i="33" s="1"/>
  <c r="V9" i="33" s="1"/>
  <c r="R4" i="33"/>
  <c r="R16" i="33" s="1"/>
  <c r="K4" i="33"/>
  <c r="C4" i="33"/>
  <c r="C16" i="33" s="1"/>
  <c r="C28" i="33" s="1"/>
  <c r="C40" i="33" s="1"/>
  <c r="C52" i="33" s="1"/>
  <c r="C64" i="33" s="1"/>
  <c r="C76" i="33" s="1"/>
  <c r="C88" i="33" s="1"/>
  <c r="C100" i="33" s="1"/>
  <c r="C112" i="33" s="1"/>
  <c r="C124" i="33" s="1"/>
  <c r="C136" i="33" s="1"/>
  <c r="C148" i="33" s="1"/>
  <c r="C160" i="33" s="1"/>
  <c r="C172" i="33" s="1"/>
  <c r="C184" i="33" s="1"/>
  <c r="C196" i="33" s="1"/>
  <c r="C208" i="33" s="1"/>
  <c r="C220" i="33" s="1"/>
  <c r="C232" i="33" s="1"/>
  <c r="C244" i="33" s="1"/>
  <c r="C256" i="33" s="1"/>
  <c r="C268" i="33" s="1"/>
  <c r="C280" i="33" s="1"/>
  <c r="C292" i="33" s="1"/>
  <c r="C304" i="33" s="1"/>
  <c r="C316" i="33" s="1"/>
  <c r="C328" i="33" s="1"/>
  <c r="C340" i="33" s="1"/>
  <c r="C352" i="33" s="1"/>
  <c r="C364" i="33" s="1"/>
  <c r="C376" i="33" s="1"/>
  <c r="C388" i="33" s="1"/>
  <c r="C400" i="33" s="1"/>
  <c r="C412" i="33" s="1"/>
  <c r="C424" i="33" s="1"/>
  <c r="C436" i="33" s="1"/>
  <c r="C448" i="33" s="1"/>
  <c r="C460" i="33" s="1"/>
  <c r="C472" i="33" s="1"/>
  <c r="C484" i="33" s="1"/>
  <c r="C496" i="33" s="1"/>
  <c r="C508" i="33" s="1"/>
  <c r="Z27" i="32"/>
  <c r="X508" i="32"/>
  <c r="W508" i="32"/>
  <c r="O508" i="32"/>
  <c r="X507" i="32"/>
  <c r="W507" i="32"/>
  <c r="X506" i="32"/>
  <c r="W506" i="32"/>
  <c r="X505" i="32"/>
  <c r="W505" i="32"/>
  <c r="X504" i="32"/>
  <c r="W504" i="32"/>
  <c r="X503" i="32"/>
  <c r="W503" i="32"/>
  <c r="X502" i="32"/>
  <c r="W502" i="32"/>
  <c r="X501" i="32"/>
  <c r="W501" i="32"/>
  <c r="X500" i="32"/>
  <c r="W500" i="32"/>
  <c r="X499" i="32"/>
  <c r="W499" i="32"/>
  <c r="X498" i="32"/>
  <c r="W498" i="32"/>
  <c r="X497" i="32"/>
  <c r="W497" i="32"/>
  <c r="X496" i="32"/>
  <c r="W496" i="32"/>
  <c r="X495" i="32"/>
  <c r="W495" i="32"/>
  <c r="X494" i="32"/>
  <c r="W494" i="32"/>
  <c r="X493" i="32"/>
  <c r="W493" i="32"/>
  <c r="X492" i="32"/>
  <c r="W492" i="32"/>
  <c r="X491" i="32"/>
  <c r="W491" i="32"/>
  <c r="X490" i="32"/>
  <c r="W490" i="32"/>
  <c r="X489" i="32"/>
  <c r="W489" i="32"/>
  <c r="X488" i="32"/>
  <c r="W488" i="32"/>
  <c r="X487" i="32"/>
  <c r="W487" i="32"/>
  <c r="X486" i="32"/>
  <c r="W486" i="32"/>
  <c r="X485" i="32"/>
  <c r="W485" i="32"/>
  <c r="X484" i="32"/>
  <c r="W484" i="32"/>
  <c r="X483" i="32"/>
  <c r="W483" i="32"/>
  <c r="X482" i="32"/>
  <c r="W482" i="32"/>
  <c r="X481" i="32"/>
  <c r="W481" i="32"/>
  <c r="X480" i="32"/>
  <c r="W480" i="32"/>
  <c r="X479" i="32"/>
  <c r="W479" i="32"/>
  <c r="X478" i="32"/>
  <c r="W478" i="32"/>
  <c r="X477" i="32"/>
  <c r="W477" i="32"/>
  <c r="X476" i="32"/>
  <c r="W476" i="32"/>
  <c r="X475" i="32"/>
  <c r="W475" i="32"/>
  <c r="X474" i="32"/>
  <c r="W474" i="32"/>
  <c r="X473" i="32"/>
  <c r="W473" i="32"/>
  <c r="X472" i="32"/>
  <c r="W472" i="32"/>
  <c r="X471" i="32"/>
  <c r="W471" i="32"/>
  <c r="X470" i="32"/>
  <c r="W470" i="32"/>
  <c r="X469" i="32"/>
  <c r="W469" i="32"/>
  <c r="X468" i="32"/>
  <c r="W468" i="32"/>
  <c r="X467" i="32"/>
  <c r="W467" i="32"/>
  <c r="X466" i="32"/>
  <c r="W466" i="32"/>
  <c r="X465" i="32"/>
  <c r="W465" i="32"/>
  <c r="X464" i="32"/>
  <c r="W464" i="32"/>
  <c r="X463" i="32"/>
  <c r="W463" i="32"/>
  <c r="X462" i="32"/>
  <c r="W462" i="32"/>
  <c r="X461" i="32"/>
  <c r="W461" i="32"/>
  <c r="X460" i="32"/>
  <c r="W460" i="32"/>
  <c r="X459" i="32"/>
  <c r="W459" i="32"/>
  <c r="X458" i="32"/>
  <c r="W458" i="32"/>
  <c r="X457" i="32"/>
  <c r="W457" i="32"/>
  <c r="X456" i="32"/>
  <c r="W456" i="32"/>
  <c r="X455" i="32"/>
  <c r="W455" i="32"/>
  <c r="X454" i="32"/>
  <c r="W454" i="32"/>
  <c r="X453" i="32"/>
  <c r="W453" i="32"/>
  <c r="X452" i="32"/>
  <c r="W452" i="32"/>
  <c r="X451" i="32"/>
  <c r="W451" i="32"/>
  <c r="X450" i="32"/>
  <c r="W450" i="32"/>
  <c r="X449" i="32"/>
  <c r="W449" i="32"/>
  <c r="X448" i="32"/>
  <c r="W448" i="32"/>
  <c r="X447" i="32"/>
  <c r="W447" i="32"/>
  <c r="X446" i="32"/>
  <c r="W446" i="32"/>
  <c r="X445" i="32"/>
  <c r="W445" i="32"/>
  <c r="X444" i="32"/>
  <c r="W444" i="32"/>
  <c r="X443" i="32"/>
  <c r="W443" i="32"/>
  <c r="X442" i="32"/>
  <c r="W442" i="32"/>
  <c r="X441" i="32"/>
  <c r="W441" i="32"/>
  <c r="X440" i="32"/>
  <c r="W440" i="32"/>
  <c r="X439" i="32"/>
  <c r="W439" i="32"/>
  <c r="X438" i="32"/>
  <c r="W438" i="32"/>
  <c r="X437" i="32"/>
  <c r="W437" i="32"/>
  <c r="X436" i="32"/>
  <c r="W436" i="32"/>
  <c r="X435" i="32"/>
  <c r="W435" i="32"/>
  <c r="X434" i="32"/>
  <c r="W434" i="32"/>
  <c r="X433" i="32"/>
  <c r="W433" i="32"/>
  <c r="X432" i="32"/>
  <c r="W432" i="32"/>
  <c r="X431" i="32"/>
  <c r="W431" i="32"/>
  <c r="X430" i="32"/>
  <c r="W430" i="32"/>
  <c r="X429" i="32"/>
  <c r="W429" i="32"/>
  <c r="X428" i="32"/>
  <c r="W428" i="32"/>
  <c r="X427" i="32"/>
  <c r="W427" i="32"/>
  <c r="X426" i="32"/>
  <c r="W426" i="32"/>
  <c r="X425" i="32"/>
  <c r="W425" i="32"/>
  <c r="X424" i="32"/>
  <c r="W424" i="32"/>
  <c r="X423" i="32"/>
  <c r="W423" i="32"/>
  <c r="X422" i="32"/>
  <c r="W422" i="32"/>
  <c r="X421" i="32"/>
  <c r="W421" i="32"/>
  <c r="X420" i="32"/>
  <c r="W420" i="32"/>
  <c r="X419" i="32"/>
  <c r="W419" i="32"/>
  <c r="X418" i="32"/>
  <c r="W418" i="32"/>
  <c r="X417" i="32"/>
  <c r="W417" i="32"/>
  <c r="X416" i="32"/>
  <c r="W416" i="32"/>
  <c r="X415" i="32"/>
  <c r="W415" i="32"/>
  <c r="X414" i="32"/>
  <c r="W414" i="32"/>
  <c r="X413" i="32"/>
  <c r="W413" i="32"/>
  <c r="X412" i="32"/>
  <c r="W412" i="32"/>
  <c r="X411" i="32"/>
  <c r="W411" i="32"/>
  <c r="X410" i="32"/>
  <c r="W410" i="32"/>
  <c r="X409" i="32"/>
  <c r="W409" i="32"/>
  <c r="X408" i="32"/>
  <c r="W408" i="32"/>
  <c r="X407" i="32"/>
  <c r="W407" i="32"/>
  <c r="X406" i="32"/>
  <c r="W406" i="32"/>
  <c r="X405" i="32"/>
  <c r="W405" i="32"/>
  <c r="X404" i="32"/>
  <c r="W404" i="32"/>
  <c r="X403" i="32"/>
  <c r="W403" i="32"/>
  <c r="X402" i="32"/>
  <c r="W402" i="32"/>
  <c r="X401" i="32"/>
  <c r="W401" i="32"/>
  <c r="X400" i="32"/>
  <c r="W400" i="32"/>
  <c r="X399" i="32"/>
  <c r="W399" i="32"/>
  <c r="X398" i="32"/>
  <c r="W398" i="32"/>
  <c r="X397" i="32"/>
  <c r="W397" i="32"/>
  <c r="X396" i="32"/>
  <c r="W396" i="32"/>
  <c r="X395" i="32"/>
  <c r="W395" i="32"/>
  <c r="X394" i="32"/>
  <c r="W394" i="32"/>
  <c r="X393" i="32"/>
  <c r="W393" i="32"/>
  <c r="X392" i="32"/>
  <c r="W392" i="32"/>
  <c r="X391" i="32"/>
  <c r="W391" i="32"/>
  <c r="X390" i="32"/>
  <c r="W390" i="32"/>
  <c r="X389" i="32"/>
  <c r="W389" i="32"/>
  <c r="X388" i="32"/>
  <c r="W388" i="32"/>
  <c r="X387" i="32"/>
  <c r="W387" i="32"/>
  <c r="X386" i="32"/>
  <c r="W386" i="32"/>
  <c r="X385" i="32"/>
  <c r="W385" i="32"/>
  <c r="X384" i="32"/>
  <c r="W384" i="32"/>
  <c r="X383" i="32"/>
  <c r="W383" i="32"/>
  <c r="X382" i="32"/>
  <c r="W382" i="32"/>
  <c r="X381" i="32"/>
  <c r="W381" i="32"/>
  <c r="X380" i="32"/>
  <c r="W380" i="32"/>
  <c r="X379" i="32"/>
  <c r="W379" i="32"/>
  <c r="X378" i="32"/>
  <c r="W378" i="32"/>
  <c r="X377" i="32"/>
  <c r="W377" i="32"/>
  <c r="X376" i="32"/>
  <c r="W376" i="32"/>
  <c r="X375" i="32"/>
  <c r="W375" i="32"/>
  <c r="X374" i="32"/>
  <c r="W374" i="32"/>
  <c r="X373" i="32"/>
  <c r="W373" i="32"/>
  <c r="X372" i="32"/>
  <c r="W372" i="32"/>
  <c r="X371" i="32"/>
  <c r="W371" i="32"/>
  <c r="X370" i="32"/>
  <c r="W370" i="32"/>
  <c r="X369" i="32"/>
  <c r="W369" i="32"/>
  <c r="X368" i="32"/>
  <c r="W368" i="32"/>
  <c r="X367" i="32"/>
  <c r="W367" i="32"/>
  <c r="X366" i="32"/>
  <c r="W366" i="32"/>
  <c r="X365" i="32"/>
  <c r="W365" i="32"/>
  <c r="X364" i="32"/>
  <c r="W364" i="32"/>
  <c r="X363" i="32"/>
  <c r="W363" i="32"/>
  <c r="X362" i="32"/>
  <c r="W362" i="32"/>
  <c r="X361" i="32"/>
  <c r="W361" i="32"/>
  <c r="X360" i="32"/>
  <c r="W360" i="32"/>
  <c r="X359" i="32"/>
  <c r="W359" i="32"/>
  <c r="X358" i="32"/>
  <c r="W358" i="32"/>
  <c r="X357" i="32"/>
  <c r="W357" i="32"/>
  <c r="X356" i="32"/>
  <c r="W356" i="32"/>
  <c r="X355" i="32"/>
  <c r="W355" i="32"/>
  <c r="X354" i="32"/>
  <c r="W354" i="32"/>
  <c r="X353" i="32"/>
  <c r="W353" i="32"/>
  <c r="X352" i="32"/>
  <c r="W352" i="32"/>
  <c r="X351" i="32"/>
  <c r="W351" i="32"/>
  <c r="X350" i="32"/>
  <c r="W350" i="32"/>
  <c r="X349" i="32"/>
  <c r="W349" i="32"/>
  <c r="X348" i="32"/>
  <c r="W348" i="32"/>
  <c r="X347" i="32"/>
  <c r="W347" i="32"/>
  <c r="X346" i="32"/>
  <c r="W346" i="32"/>
  <c r="X345" i="32"/>
  <c r="W345" i="32"/>
  <c r="X344" i="32"/>
  <c r="W344" i="32"/>
  <c r="X343" i="32"/>
  <c r="W343" i="32"/>
  <c r="X342" i="32"/>
  <c r="W342" i="32"/>
  <c r="X341" i="32"/>
  <c r="W341" i="32"/>
  <c r="X340" i="32"/>
  <c r="W340" i="32"/>
  <c r="X339" i="32"/>
  <c r="W339" i="32"/>
  <c r="X338" i="32"/>
  <c r="W338" i="32"/>
  <c r="X337" i="32"/>
  <c r="W337" i="32"/>
  <c r="X336" i="32"/>
  <c r="W336" i="32"/>
  <c r="X335" i="32"/>
  <c r="W335" i="32"/>
  <c r="X334" i="32"/>
  <c r="W334" i="32"/>
  <c r="X333" i="32"/>
  <c r="W333" i="32"/>
  <c r="X332" i="32"/>
  <c r="W332" i="32"/>
  <c r="X331" i="32"/>
  <c r="W331" i="32"/>
  <c r="X330" i="32"/>
  <c r="W330" i="32"/>
  <c r="X329" i="32"/>
  <c r="W329" i="32"/>
  <c r="X328" i="32"/>
  <c r="W328" i="32"/>
  <c r="X327" i="32"/>
  <c r="W327" i="32"/>
  <c r="X326" i="32"/>
  <c r="W326" i="32"/>
  <c r="X325" i="32"/>
  <c r="W325" i="32"/>
  <c r="X324" i="32"/>
  <c r="W324" i="32"/>
  <c r="X323" i="32"/>
  <c r="W323" i="32"/>
  <c r="X322" i="32"/>
  <c r="W322" i="32"/>
  <c r="X321" i="32"/>
  <c r="W321" i="32"/>
  <c r="X320" i="32"/>
  <c r="W320" i="32"/>
  <c r="X319" i="32"/>
  <c r="W319" i="32"/>
  <c r="X318" i="32"/>
  <c r="W318" i="32"/>
  <c r="X317" i="32"/>
  <c r="W317" i="32"/>
  <c r="X316" i="32"/>
  <c r="W316" i="32"/>
  <c r="X315" i="32"/>
  <c r="W315" i="32"/>
  <c r="X314" i="32"/>
  <c r="W314" i="32"/>
  <c r="X313" i="32"/>
  <c r="W313" i="32"/>
  <c r="X312" i="32"/>
  <c r="W312" i="32"/>
  <c r="X311" i="32"/>
  <c r="W311" i="32"/>
  <c r="X310" i="32"/>
  <c r="W310" i="32"/>
  <c r="X309" i="32"/>
  <c r="W309" i="32"/>
  <c r="X308" i="32"/>
  <c r="W308" i="32"/>
  <c r="X307" i="32"/>
  <c r="W307" i="32"/>
  <c r="X306" i="32"/>
  <c r="W306" i="32"/>
  <c r="X305" i="32"/>
  <c r="W305" i="32"/>
  <c r="X304" i="32"/>
  <c r="W304" i="32"/>
  <c r="X303" i="32"/>
  <c r="W303" i="32"/>
  <c r="X302" i="32"/>
  <c r="W302" i="32"/>
  <c r="X301" i="32"/>
  <c r="W301" i="32"/>
  <c r="X300" i="32"/>
  <c r="W300" i="32"/>
  <c r="X299" i="32"/>
  <c r="W299" i="32"/>
  <c r="X298" i="32"/>
  <c r="W298" i="32"/>
  <c r="X297" i="32"/>
  <c r="W297" i="32"/>
  <c r="X296" i="32"/>
  <c r="W296" i="32"/>
  <c r="X295" i="32"/>
  <c r="W295" i="32"/>
  <c r="X294" i="32"/>
  <c r="W294" i="32"/>
  <c r="X293" i="32"/>
  <c r="W293" i="32"/>
  <c r="X292" i="32"/>
  <c r="W292" i="32"/>
  <c r="X291" i="32"/>
  <c r="W291" i="32"/>
  <c r="X290" i="32"/>
  <c r="W290" i="32"/>
  <c r="X289" i="32"/>
  <c r="W289" i="32"/>
  <c r="X288" i="32"/>
  <c r="W288" i="32"/>
  <c r="X287" i="32"/>
  <c r="W287" i="32"/>
  <c r="X286" i="32"/>
  <c r="W286" i="32"/>
  <c r="X285" i="32"/>
  <c r="W285" i="32"/>
  <c r="X284" i="32"/>
  <c r="W284" i="32"/>
  <c r="X283" i="32"/>
  <c r="W283" i="32"/>
  <c r="X282" i="32"/>
  <c r="W282" i="32"/>
  <c r="X281" i="32"/>
  <c r="W281" i="32"/>
  <c r="X280" i="32"/>
  <c r="W280" i="32"/>
  <c r="X279" i="32"/>
  <c r="W279" i="32"/>
  <c r="X278" i="32"/>
  <c r="W278" i="32"/>
  <c r="X277" i="32"/>
  <c r="W277" i="32"/>
  <c r="X276" i="32"/>
  <c r="W276" i="32"/>
  <c r="X275" i="32"/>
  <c r="W275" i="32"/>
  <c r="X274" i="32"/>
  <c r="W274" i="32"/>
  <c r="X273" i="32"/>
  <c r="W273" i="32"/>
  <c r="X272" i="32"/>
  <c r="W272" i="32"/>
  <c r="X271" i="32"/>
  <c r="W271" i="32"/>
  <c r="X270" i="32"/>
  <c r="W270" i="32"/>
  <c r="X269" i="32"/>
  <c r="W269" i="32"/>
  <c r="X268" i="32"/>
  <c r="W268" i="32"/>
  <c r="X267" i="32"/>
  <c r="W267" i="32"/>
  <c r="X266" i="32"/>
  <c r="W266" i="32"/>
  <c r="X265" i="32"/>
  <c r="W265" i="32"/>
  <c r="X264" i="32"/>
  <c r="W264" i="32"/>
  <c r="X263" i="32"/>
  <c r="W263" i="32"/>
  <c r="X262" i="32"/>
  <c r="W262" i="32"/>
  <c r="X261" i="32"/>
  <c r="W261" i="32"/>
  <c r="X260" i="32"/>
  <c r="W260" i="32"/>
  <c r="X259" i="32"/>
  <c r="W259" i="32"/>
  <c r="X258" i="32"/>
  <c r="W258" i="32"/>
  <c r="X257" i="32"/>
  <c r="W257" i="32"/>
  <c r="X256" i="32"/>
  <c r="W256" i="32"/>
  <c r="X255" i="32"/>
  <c r="W255" i="32"/>
  <c r="X254" i="32"/>
  <c r="W254" i="32"/>
  <c r="X253" i="32"/>
  <c r="W253" i="32"/>
  <c r="X252" i="32"/>
  <c r="W252" i="32"/>
  <c r="X251" i="32"/>
  <c r="W251" i="32"/>
  <c r="X250" i="32"/>
  <c r="W250" i="32"/>
  <c r="X249" i="32"/>
  <c r="W249" i="32"/>
  <c r="X248" i="32"/>
  <c r="W248" i="32"/>
  <c r="X247" i="32"/>
  <c r="W247" i="32"/>
  <c r="X246" i="32"/>
  <c r="W246" i="32"/>
  <c r="X245" i="32"/>
  <c r="W245" i="32"/>
  <c r="P245" i="32"/>
  <c r="P246" i="32" s="1"/>
  <c r="P247" i="32" s="1"/>
  <c r="P248" i="32" s="1"/>
  <c r="P249" i="32" s="1"/>
  <c r="P250" i="32" s="1"/>
  <c r="P251" i="32" s="1"/>
  <c r="P252" i="32" s="1"/>
  <c r="P253" i="32" s="1"/>
  <c r="P254" i="32" s="1"/>
  <c r="P255" i="32" s="1"/>
  <c r="P256" i="32" s="1"/>
  <c r="P257" i="32" s="1"/>
  <c r="P258" i="32" s="1"/>
  <c r="P259" i="32" s="1"/>
  <c r="P260" i="32" s="1"/>
  <c r="P261" i="32" s="1"/>
  <c r="P262" i="32" s="1"/>
  <c r="P263" i="32" s="1"/>
  <c r="P264" i="32" s="1"/>
  <c r="P265" i="32" s="1"/>
  <c r="P266" i="32" s="1"/>
  <c r="P267" i="32" s="1"/>
  <c r="P268" i="32" s="1"/>
  <c r="P269" i="32" s="1"/>
  <c r="P270" i="32" s="1"/>
  <c r="P271" i="32" s="1"/>
  <c r="P272" i="32" s="1"/>
  <c r="P273" i="32" s="1"/>
  <c r="P274" i="32" s="1"/>
  <c r="P275" i="32" s="1"/>
  <c r="P276" i="32" s="1"/>
  <c r="P277" i="32" s="1"/>
  <c r="P278" i="32" s="1"/>
  <c r="P279" i="32" s="1"/>
  <c r="P280" i="32" s="1"/>
  <c r="P281" i="32" s="1"/>
  <c r="P282" i="32" s="1"/>
  <c r="P283" i="32" s="1"/>
  <c r="P284" i="32" s="1"/>
  <c r="P285" i="32" s="1"/>
  <c r="P286" i="32" s="1"/>
  <c r="P287" i="32" s="1"/>
  <c r="P288" i="32" s="1"/>
  <c r="P289" i="32" s="1"/>
  <c r="P290" i="32" s="1"/>
  <c r="P291" i="32" s="1"/>
  <c r="P292" i="32" s="1"/>
  <c r="P293" i="32" s="1"/>
  <c r="P294" i="32" s="1"/>
  <c r="P295" i="32" s="1"/>
  <c r="P296" i="32" s="1"/>
  <c r="P297" i="32" s="1"/>
  <c r="P298" i="32" s="1"/>
  <c r="P299" i="32" s="1"/>
  <c r="P300" i="32" s="1"/>
  <c r="P301" i="32" s="1"/>
  <c r="P302" i="32" s="1"/>
  <c r="P303" i="32" s="1"/>
  <c r="P304" i="32" s="1"/>
  <c r="P305" i="32" s="1"/>
  <c r="P306" i="32" s="1"/>
  <c r="P307" i="32" s="1"/>
  <c r="P308" i="32" s="1"/>
  <c r="P309" i="32" s="1"/>
  <c r="P310" i="32" s="1"/>
  <c r="P311" i="32" s="1"/>
  <c r="P312" i="32" s="1"/>
  <c r="P313" i="32" s="1"/>
  <c r="P314" i="32" s="1"/>
  <c r="P315" i="32" s="1"/>
  <c r="P316" i="32" s="1"/>
  <c r="P317" i="32" s="1"/>
  <c r="P318" i="32" s="1"/>
  <c r="P319" i="32" s="1"/>
  <c r="P320" i="32" s="1"/>
  <c r="P321" i="32" s="1"/>
  <c r="P322" i="32" s="1"/>
  <c r="P323" i="32" s="1"/>
  <c r="P324" i="32" s="1"/>
  <c r="P325" i="32" s="1"/>
  <c r="P326" i="32" s="1"/>
  <c r="P327" i="32" s="1"/>
  <c r="P328" i="32" s="1"/>
  <c r="P329" i="32" s="1"/>
  <c r="P330" i="32" s="1"/>
  <c r="P331" i="32" s="1"/>
  <c r="P332" i="32" s="1"/>
  <c r="P333" i="32" s="1"/>
  <c r="P334" i="32" s="1"/>
  <c r="P335" i="32" s="1"/>
  <c r="P336" i="32" s="1"/>
  <c r="P337" i="32" s="1"/>
  <c r="P338" i="32" s="1"/>
  <c r="P339" i="32" s="1"/>
  <c r="P340" i="32" s="1"/>
  <c r="P341" i="32" s="1"/>
  <c r="P342" i="32" s="1"/>
  <c r="P343" i="32" s="1"/>
  <c r="P344" i="32" s="1"/>
  <c r="P345" i="32" s="1"/>
  <c r="P346" i="32" s="1"/>
  <c r="P347" i="32" s="1"/>
  <c r="P348" i="32" s="1"/>
  <c r="P349" i="32" s="1"/>
  <c r="P350" i="32" s="1"/>
  <c r="P351" i="32" s="1"/>
  <c r="P352" i="32" s="1"/>
  <c r="P353" i="32" s="1"/>
  <c r="P354" i="32" s="1"/>
  <c r="P355" i="32" s="1"/>
  <c r="P356" i="32" s="1"/>
  <c r="P357" i="32" s="1"/>
  <c r="P358" i="32" s="1"/>
  <c r="P359" i="32" s="1"/>
  <c r="P360" i="32" s="1"/>
  <c r="P361" i="32" s="1"/>
  <c r="P362" i="32" s="1"/>
  <c r="P363" i="32" s="1"/>
  <c r="P364" i="32" s="1"/>
  <c r="P365" i="32" s="1"/>
  <c r="P366" i="32" s="1"/>
  <c r="P367" i="32" s="1"/>
  <c r="P368" i="32" s="1"/>
  <c r="P369" i="32" s="1"/>
  <c r="P370" i="32" s="1"/>
  <c r="P371" i="32" s="1"/>
  <c r="P372" i="32" s="1"/>
  <c r="P373" i="32" s="1"/>
  <c r="P374" i="32" s="1"/>
  <c r="P375" i="32" s="1"/>
  <c r="P376" i="32" s="1"/>
  <c r="P377" i="32" s="1"/>
  <c r="P378" i="32" s="1"/>
  <c r="P379" i="32" s="1"/>
  <c r="P380" i="32" s="1"/>
  <c r="P381" i="32" s="1"/>
  <c r="P382" i="32" s="1"/>
  <c r="P383" i="32" s="1"/>
  <c r="P384" i="32" s="1"/>
  <c r="P385" i="32" s="1"/>
  <c r="P386" i="32" s="1"/>
  <c r="P387" i="32" s="1"/>
  <c r="P388" i="32" s="1"/>
  <c r="P389" i="32" s="1"/>
  <c r="P390" i="32" s="1"/>
  <c r="P391" i="32" s="1"/>
  <c r="P392" i="32" s="1"/>
  <c r="P393" i="32" s="1"/>
  <c r="P394" i="32" s="1"/>
  <c r="P395" i="32" s="1"/>
  <c r="P396" i="32" s="1"/>
  <c r="P397" i="32" s="1"/>
  <c r="P398" i="32" s="1"/>
  <c r="P399" i="32" s="1"/>
  <c r="P400" i="32" s="1"/>
  <c r="P401" i="32" s="1"/>
  <c r="P402" i="32" s="1"/>
  <c r="P403" i="32" s="1"/>
  <c r="P404" i="32" s="1"/>
  <c r="P405" i="32" s="1"/>
  <c r="P406" i="32" s="1"/>
  <c r="P407" i="32" s="1"/>
  <c r="P408" i="32" s="1"/>
  <c r="P409" i="32" s="1"/>
  <c r="P410" i="32" s="1"/>
  <c r="P411" i="32" s="1"/>
  <c r="P412" i="32" s="1"/>
  <c r="P413" i="32" s="1"/>
  <c r="P414" i="32" s="1"/>
  <c r="P415" i="32" s="1"/>
  <c r="P416" i="32" s="1"/>
  <c r="P417" i="32" s="1"/>
  <c r="P418" i="32" s="1"/>
  <c r="P419" i="32" s="1"/>
  <c r="P420" i="32" s="1"/>
  <c r="P421" i="32" s="1"/>
  <c r="P422" i="32" s="1"/>
  <c r="P423" i="32" s="1"/>
  <c r="P424" i="32" s="1"/>
  <c r="P425" i="32" s="1"/>
  <c r="P426" i="32" s="1"/>
  <c r="P427" i="32" s="1"/>
  <c r="P428" i="32" s="1"/>
  <c r="P429" i="32" s="1"/>
  <c r="P430" i="32" s="1"/>
  <c r="P431" i="32" s="1"/>
  <c r="P432" i="32" s="1"/>
  <c r="P433" i="32" s="1"/>
  <c r="P434" i="32" s="1"/>
  <c r="P435" i="32" s="1"/>
  <c r="P436" i="32" s="1"/>
  <c r="P437" i="32" s="1"/>
  <c r="P438" i="32" s="1"/>
  <c r="P439" i="32" s="1"/>
  <c r="P440" i="32" s="1"/>
  <c r="P441" i="32" s="1"/>
  <c r="P442" i="32" s="1"/>
  <c r="P443" i="32" s="1"/>
  <c r="P444" i="32" s="1"/>
  <c r="P445" i="32" s="1"/>
  <c r="P446" i="32" s="1"/>
  <c r="P447" i="32" s="1"/>
  <c r="P448" i="32" s="1"/>
  <c r="P449" i="32" s="1"/>
  <c r="P450" i="32" s="1"/>
  <c r="P451" i="32" s="1"/>
  <c r="P452" i="32" s="1"/>
  <c r="P453" i="32" s="1"/>
  <c r="P454" i="32" s="1"/>
  <c r="P455" i="32" s="1"/>
  <c r="P456" i="32" s="1"/>
  <c r="P457" i="32" s="1"/>
  <c r="P458" i="32" s="1"/>
  <c r="P459" i="32" s="1"/>
  <c r="P460" i="32" s="1"/>
  <c r="P461" i="32" s="1"/>
  <c r="P462" i="32" s="1"/>
  <c r="P463" i="32" s="1"/>
  <c r="P464" i="32" s="1"/>
  <c r="P465" i="32" s="1"/>
  <c r="P466" i="32" s="1"/>
  <c r="P467" i="32" s="1"/>
  <c r="P468" i="32" s="1"/>
  <c r="P469" i="32" s="1"/>
  <c r="P470" i="32" s="1"/>
  <c r="P471" i="32" s="1"/>
  <c r="P472" i="32" s="1"/>
  <c r="P473" i="32" s="1"/>
  <c r="P474" i="32" s="1"/>
  <c r="P475" i="32" s="1"/>
  <c r="P476" i="32" s="1"/>
  <c r="P477" i="32" s="1"/>
  <c r="P478" i="32" s="1"/>
  <c r="P479" i="32" s="1"/>
  <c r="P480" i="32" s="1"/>
  <c r="P481" i="32" s="1"/>
  <c r="P482" i="32" s="1"/>
  <c r="P483" i="32" s="1"/>
  <c r="P484" i="32" s="1"/>
  <c r="P485" i="32" s="1"/>
  <c r="P486" i="32" s="1"/>
  <c r="P487" i="32" s="1"/>
  <c r="P488" i="32" s="1"/>
  <c r="P489" i="32" s="1"/>
  <c r="P490" i="32" s="1"/>
  <c r="P491" i="32" s="1"/>
  <c r="P492" i="32" s="1"/>
  <c r="P493" i="32" s="1"/>
  <c r="P494" i="32" s="1"/>
  <c r="P495" i="32" s="1"/>
  <c r="P496" i="32" s="1"/>
  <c r="P497" i="32" s="1"/>
  <c r="P498" i="32" s="1"/>
  <c r="P499" i="32" s="1"/>
  <c r="P500" i="32" s="1"/>
  <c r="P501" i="32" s="1"/>
  <c r="P502" i="32" s="1"/>
  <c r="P503" i="32" s="1"/>
  <c r="P504" i="32" s="1"/>
  <c r="P505" i="32" s="1"/>
  <c r="P506" i="32" s="1"/>
  <c r="P507" i="32" s="1"/>
  <c r="P508" i="32" s="1"/>
  <c r="X244" i="32"/>
  <c r="W244" i="32"/>
  <c r="O244" i="32"/>
  <c r="L244" i="32"/>
  <c r="X243" i="32"/>
  <c r="W243" i="32"/>
  <c r="X242" i="32"/>
  <c r="W242" i="32"/>
  <c r="X241" i="32"/>
  <c r="W241" i="32"/>
  <c r="X240" i="32"/>
  <c r="W240" i="32"/>
  <c r="X239" i="32"/>
  <c r="W239" i="32"/>
  <c r="X238" i="32"/>
  <c r="W238" i="32"/>
  <c r="X237" i="32"/>
  <c r="W237" i="32"/>
  <c r="X236" i="32"/>
  <c r="W236" i="32"/>
  <c r="X235" i="32"/>
  <c r="W235" i="32"/>
  <c r="X234" i="32"/>
  <c r="W234" i="32"/>
  <c r="X233" i="32"/>
  <c r="W233" i="32"/>
  <c r="X232" i="32"/>
  <c r="W232" i="32"/>
  <c r="X231" i="32"/>
  <c r="W231" i="32"/>
  <c r="X230" i="32"/>
  <c r="W230" i="32"/>
  <c r="X229" i="32"/>
  <c r="W229" i="32"/>
  <c r="X228" i="32"/>
  <c r="W228" i="32"/>
  <c r="X227" i="32"/>
  <c r="W227" i="32"/>
  <c r="X226" i="32"/>
  <c r="W226" i="32"/>
  <c r="X225" i="32"/>
  <c r="W225" i="32"/>
  <c r="X224" i="32"/>
  <c r="W224" i="32"/>
  <c r="X223" i="32"/>
  <c r="W223" i="32"/>
  <c r="X222" i="32"/>
  <c r="W222" i="32"/>
  <c r="X221" i="32"/>
  <c r="W221" i="32"/>
  <c r="X220" i="32"/>
  <c r="W220" i="32"/>
  <c r="X219" i="32"/>
  <c r="W219" i="32"/>
  <c r="X218" i="32"/>
  <c r="W218" i="32"/>
  <c r="X217" i="32"/>
  <c r="W217" i="32"/>
  <c r="X216" i="32"/>
  <c r="W216" i="32"/>
  <c r="X215" i="32"/>
  <c r="W215" i="32"/>
  <c r="X214" i="32"/>
  <c r="W214" i="32"/>
  <c r="X213" i="32"/>
  <c r="W213" i="32"/>
  <c r="X212" i="32"/>
  <c r="W212" i="32"/>
  <c r="X211" i="32"/>
  <c r="W211" i="32"/>
  <c r="X210" i="32"/>
  <c r="W210" i="32"/>
  <c r="X209" i="32"/>
  <c r="W209" i="32"/>
  <c r="X208" i="32"/>
  <c r="W208" i="32"/>
  <c r="X207" i="32"/>
  <c r="W207" i="32"/>
  <c r="X206" i="32"/>
  <c r="W206" i="32"/>
  <c r="X205" i="32"/>
  <c r="W205" i="32"/>
  <c r="X204" i="32"/>
  <c r="W204" i="32"/>
  <c r="X203" i="32"/>
  <c r="W203" i="32"/>
  <c r="X202" i="32"/>
  <c r="W202" i="32"/>
  <c r="X201" i="32"/>
  <c r="W201" i="32"/>
  <c r="X200" i="32"/>
  <c r="W200" i="32"/>
  <c r="X199" i="32"/>
  <c r="W199" i="32"/>
  <c r="X198" i="32"/>
  <c r="W198" i="32"/>
  <c r="X197" i="32"/>
  <c r="W197" i="32"/>
  <c r="X196" i="32"/>
  <c r="W196" i="32"/>
  <c r="X195" i="32"/>
  <c r="W195" i="32"/>
  <c r="X194" i="32"/>
  <c r="W194" i="32"/>
  <c r="X193" i="32"/>
  <c r="W193" i="32"/>
  <c r="X192" i="32"/>
  <c r="W192" i="32"/>
  <c r="X191" i="32"/>
  <c r="W191" i="32"/>
  <c r="X190" i="32"/>
  <c r="W190" i="32"/>
  <c r="X189" i="32"/>
  <c r="W189" i="32"/>
  <c r="X188" i="32"/>
  <c r="W188" i="32"/>
  <c r="X187" i="32"/>
  <c r="W187" i="32"/>
  <c r="X186" i="32"/>
  <c r="W186" i="32"/>
  <c r="X185" i="32"/>
  <c r="W185" i="32"/>
  <c r="X184" i="32"/>
  <c r="W184" i="32"/>
  <c r="I184" i="32"/>
  <c r="X183" i="32"/>
  <c r="W183" i="32"/>
  <c r="I183" i="32"/>
  <c r="X182" i="32"/>
  <c r="W182" i="32"/>
  <c r="I182" i="32"/>
  <c r="X181" i="32"/>
  <c r="W181" i="32"/>
  <c r="I181" i="32"/>
  <c r="X180" i="32"/>
  <c r="W180" i="32"/>
  <c r="I180" i="32"/>
  <c r="X179" i="32"/>
  <c r="W179" i="32"/>
  <c r="I179" i="32"/>
  <c r="X178" i="32"/>
  <c r="W178" i="32"/>
  <c r="I178" i="32"/>
  <c r="X177" i="32"/>
  <c r="W177" i="32"/>
  <c r="I177" i="32"/>
  <c r="X176" i="32"/>
  <c r="W176" i="32"/>
  <c r="I176" i="32"/>
  <c r="X175" i="32"/>
  <c r="W175" i="32"/>
  <c r="I175" i="32"/>
  <c r="X174" i="32"/>
  <c r="W174" i="32"/>
  <c r="I174" i="32"/>
  <c r="X173" i="32"/>
  <c r="W173" i="32"/>
  <c r="I173" i="32"/>
  <c r="X172" i="32"/>
  <c r="W172" i="32"/>
  <c r="I172" i="32"/>
  <c r="X171" i="32"/>
  <c r="W171" i="32"/>
  <c r="I171" i="32"/>
  <c r="X170" i="32"/>
  <c r="W170" i="32"/>
  <c r="I170" i="32"/>
  <c r="X169" i="32"/>
  <c r="W169" i="32"/>
  <c r="I169" i="32"/>
  <c r="X168" i="32"/>
  <c r="W168" i="32"/>
  <c r="I168" i="32"/>
  <c r="X167" i="32"/>
  <c r="W167" i="32"/>
  <c r="I167" i="32"/>
  <c r="X166" i="32"/>
  <c r="W166" i="32"/>
  <c r="I166" i="32"/>
  <c r="X165" i="32"/>
  <c r="W165" i="32"/>
  <c r="I165" i="32"/>
  <c r="X164" i="32"/>
  <c r="W164" i="32"/>
  <c r="I164" i="32"/>
  <c r="X163" i="32"/>
  <c r="W163" i="32"/>
  <c r="I163" i="32"/>
  <c r="X162" i="32"/>
  <c r="W162" i="32"/>
  <c r="I162" i="32"/>
  <c r="X161" i="32"/>
  <c r="W161" i="32"/>
  <c r="I161" i="32"/>
  <c r="X160" i="32"/>
  <c r="W160" i="32"/>
  <c r="I160" i="32"/>
  <c r="X159" i="32"/>
  <c r="W159" i="32"/>
  <c r="I159" i="32"/>
  <c r="X158" i="32"/>
  <c r="W158" i="32"/>
  <c r="I158" i="32"/>
  <c r="X157" i="32"/>
  <c r="W157" i="32"/>
  <c r="I157" i="32"/>
  <c r="X156" i="32"/>
  <c r="W156" i="32"/>
  <c r="I156" i="32"/>
  <c r="X155" i="32"/>
  <c r="W155" i="32"/>
  <c r="I155" i="32"/>
  <c r="X154" i="32"/>
  <c r="W154" i="32"/>
  <c r="I154" i="32"/>
  <c r="X153" i="32"/>
  <c r="W153" i="32"/>
  <c r="I153" i="32"/>
  <c r="X152" i="32"/>
  <c r="W152" i="32"/>
  <c r="I152" i="32"/>
  <c r="X151" i="32"/>
  <c r="W151" i="32"/>
  <c r="I151" i="32"/>
  <c r="X150" i="32"/>
  <c r="W150" i="32"/>
  <c r="I150" i="32"/>
  <c r="X149" i="32"/>
  <c r="W149" i="32"/>
  <c r="I149" i="32"/>
  <c r="X148" i="32"/>
  <c r="W148" i="32"/>
  <c r="S148" i="32"/>
  <c r="I148" i="32"/>
  <c r="W147" i="32"/>
  <c r="I147" i="32"/>
  <c r="W146" i="32"/>
  <c r="I146" i="32"/>
  <c r="W145" i="32"/>
  <c r="I145" i="32"/>
  <c r="W144" i="32"/>
  <c r="I144" i="32"/>
  <c r="W143" i="32"/>
  <c r="I143" i="32"/>
  <c r="W142" i="32"/>
  <c r="I142" i="32"/>
  <c r="W141" i="32"/>
  <c r="I141" i="32"/>
  <c r="W140" i="32"/>
  <c r="I140" i="32"/>
  <c r="W139" i="32"/>
  <c r="I139" i="32"/>
  <c r="W138" i="32"/>
  <c r="I138" i="32"/>
  <c r="W137" i="32"/>
  <c r="I137" i="32"/>
  <c r="W136" i="32"/>
  <c r="I136" i="32"/>
  <c r="W135" i="32"/>
  <c r="I135" i="32"/>
  <c r="W134" i="32"/>
  <c r="I134" i="32"/>
  <c r="W133" i="32"/>
  <c r="I133" i="32"/>
  <c r="W132" i="32"/>
  <c r="I132" i="32"/>
  <c r="W131" i="32"/>
  <c r="I131" i="32"/>
  <c r="W130" i="32"/>
  <c r="I130" i="32"/>
  <c r="W129" i="32"/>
  <c r="I129" i="32"/>
  <c r="W128" i="32"/>
  <c r="I128" i="32"/>
  <c r="W127" i="32"/>
  <c r="I127" i="32"/>
  <c r="W126" i="32"/>
  <c r="I126" i="32"/>
  <c r="W125" i="32"/>
  <c r="I125" i="32"/>
  <c r="W124" i="32"/>
  <c r="I124" i="32"/>
  <c r="W123" i="32"/>
  <c r="I123" i="32"/>
  <c r="W122" i="32"/>
  <c r="I122" i="32"/>
  <c r="W121" i="32"/>
  <c r="I121" i="32"/>
  <c r="W120" i="32"/>
  <c r="I120" i="32"/>
  <c r="W119" i="32"/>
  <c r="I119" i="32"/>
  <c r="W118" i="32"/>
  <c r="I118" i="32"/>
  <c r="W117" i="32"/>
  <c r="I117" i="32"/>
  <c r="W116" i="32"/>
  <c r="I116" i="32"/>
  <c r="W115" i="32"/>
  <c r="I115" i="32"/>
  <c r="W114" i="32"/>
  <c r="I114" i="32"/>
  <c r="W113" i="32"/>
  <c r="I113" i="32"/>
  <c r="W112" i="32"/>
  <c r="I112" i="32"/>
  <c r="W111" i="32"/>
  <c r="I111" i="32"/>
  <c r="W110" i="32"/>
  <c r="I110" i="32"/>
  <c r="W109" i="32"/>
  <c r="I109" i="32"/>
  <c r="W108" i="32"/>
  <c r="I108" i="32"/>
  <c r="W107" i="32"/>
  <c r="I107" i="32"/>
  <c r="W106" i="32"/>
  <c r="I106" i="32"/>
  <c r="W105" i="32"/>
  <c r="I105" i="32"/>
  <c r="W104" i="32"/>
  <c r="I104" i="32"/>
  <c r="W103" i="32"/>
  <c r="I103" i="32"/>
  <c r="W102" i="32"/>
  <c r="I102" i="32"/>
  <c r="W101" i="32"/>
  <c r="I101" i="32"/>
  <c r="W100" i="32"/>
  <c r="I100" i="32"/>
  <c r="W99" i="32"/>
  <c r="I99" i="32"/>
  <c r="W98" i="32"/>
  <c r="I98" i="32"/>
  <c r="W97" i="32"/>
  <c r="I97" i="32"/>
  <c r="W96" i="32"/>
  <c r="I96" i="32"/>
  <c r="W95" i="32"/>
  <c r="I95" i="32"/>
  <c r="W94" i="32"/>
  <c r="I94" i="32"/>
  <c r="W93" i="32"/>
  <c r="I93" i="32"/>
  <c r="W92" i="32"/>
  <c r="I92" i="32"/>
  <c r="W91" i="32"/>
  <c r="I91" i="32"/>
  <c r="W90" i="32"/>
  <c r="I90" i="32"/>
  <c r="W89" i="32"/>
  <c r="I89" i="32"/>
  <c r="W88" i="32"/>
  <c r="I88" i="32"/>
  <c r="W87" i="32"/>
  <c r="I87" i="32"/>
  <c r="W86" i="32"/>
  <c r="I86" i="32"/>
  <c r="W85" i="32"/>
  <c r="I85" i="32"/>
  <c r="W84" i="32"/>
  <c r="I84" i="32"/>
  <c r="W83" i="32"/>
  <c r="I83" i="32"/>
  <c r="W82" i="32"/>
  <c r="I82" i="32"/>
  <c r="W81" i="32"/>
  <c r="I81" i="32"/>
  <c r="W80" i="32"/>
  <c r="I80" i="32"/>
  <c r="W79" i="32"/>
  <c r="I79" i="32"/>
  <c r="W78" i="32"/>
  <c r="I78" i="32"/>
  <c r="W77" i="32"/>
  <c r="I77" i="32"/>
  <c r="W76" i="32"/>
  <c r="I76" i="32"/>
  <c r="W75" i="32"/>
  <c r="I75" i="32"/>
  <c r="W74" i="32"/>
  <c r="I74" i="32"/>
  <c r="W73" i="32"/>
  <c r="I73" i="32"/>
  <c r="W72" i="32"/>
  <c r="I72" i="32"/>
  <c r="W71" i="32"/>
  <c r="I71" i="32"/>
  <c r="W70" i="32"/>
  <c r="I70" i="32"/>
  <c r="W69" i="32"/>
  <c r="I69" i="32"/>
  <c r="W68" i="32"/>
  <c r="I68" i="32"/>
  <c r="W67" i="32"/>
  <c r="I67" i="32"/>
  <c r="W66" i="32"/>
  <c r="I66" i="32"/>
  <c r="W65" i="32"/>
  <c r="M65" i="32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M84" i="32" s="1"/>
  <c r="M85" i="32" s="1"/>
  <c r="M86" i="32" s="1"/>
  <c r="M87" i="32" s="1"/>
  <c r="M88" i="32" s="1"/>
  <c r="M89" i="32" s="1"/>
  <c r="M90" i="32" s="1"/>
  <c r="M91" i="32" s="1"/>
  <c r="M92" i="32" s="1"/>
  <c r="M93" i="32" s="1"/>
  <c r="M94" i="32" s="1"/>
  <c r="M95" i="32" s="1"/>
  <c r="M96" i="32" s="1"/>
  <c r="M97" i="32" s="1"/>
  <c r="M98" i="32" s="1"/>
  <c r="M99" i="32" s="1"/>
  <c r="M100" i="32" s="1"/>
  <c r="M101" i="32" s="1"/>
  <c r="M102" i="32" s="1"/>
  <c r="M103" i="32" s="1"/>
  <c r="M104" i="32" s="1"/>
  <c r="M105" i="32" s="1"/>
  <c r="M106" i="32" s="1"/>
  <c r="M107" i="32" s="1"/>
  <c r="M108" i="32" s="1"/>
  <c r="M109" i="32" s="1"/>
  <c r="M110" i="32" s="1"/>
  <c r="M111" i="32" s="1"/>
  <c r="M112" i="32" s="1"/>
  <c r="M113" i="32" s="1"/>
  <c r="M114" i="32" s="1"/>
  <c r="M115" i="32" s="1"/>
  <c r="M116" i="32" s="1"/>
  <c r="M117" i="32" s="1"/>
  <c r="M118" i="32" s="1"/>
  <c r="M119" i="32" s="1"/>
  <c r="M120" i="32" s="1"/>
  <c r="M121" i="32" s="1"/>
  <c r="M122" i="32" s="1"/>
  <c r="M123" i="32" s="1"/>
  <c r="M124" i="32" s="1"/>
  <c r="M125" i="32" s="1"/>
  <c r="M126" i="32" s="1"/>
  <c r="M127" i="32" s="1"/>
  <c r="M128" i="32" s="1"/>
  <c r="M129" i="32" s="1"/>
  <c r="M130" i="32" s="1"/>
  <c r="M131" i="32" s="1"/>
  <c r="M132" i="32" s="1"/>
  <c r="M133" i="32" s="1"/>
  <c r="M134" i="32" s="1"/>
  <c r="M135" i="32" s="1"/>
  <c r="M136" i="32" s="1"/>
  <c r="M137" i="32" s="1"/>
  <c r="M138" i="32" s="1"/>
  <c r="M139" i="32" s="1"/>
  <c r="M140" i="32" s="1"/>
  <c r="M141" i="32" s="1"/>
  <c r="M142" i="32" s="1"/>
  <c r="M143" i="32" s="1"/>
  <c r="M144" i="32" s="1"/>
  <c r="M145" i="32" s="1"/>
  <c r="M146" i="32" s="1"/>
  <c r="M147" i="32" s="1"/>
  <c r="M148" i="32" s="1"/>
  <c r="M149" i="32" s="1"/>
  <c r="M150" i="32" s="1"/>
  <c r="M151" i="32" s="1"/>
  <c r="M152" i="32" s="1"/>
  <c r="M153" i="32" s="1"/>
  <c r="M154" i="32" s="1"/>
  <c r="M155" i="32" s="1"/>
  <c r="M156" i="32" s="1"/>
  <c r="M157" i="32" s="1"/>
  <c r="M158" i="32" s="1"/>
  <c r="M159" i="32" s="1"/>
  <c r="M160" i="32" s="1"/>
  <c r="M161" i="32" s="1"/>
  <c r="M162" i="32" s="1"/>
  <c r="M163" i="32" s="1"/>
  <c r="M164" i="32" s="1"/>
  <c r="M165" i="32" s="1"/>
  <c r="M166" i="32" s="1"/>
  <c r="M167" i="32" s="1"/>
  <c r="M168" i="32" s="1"/>
  <c r="M169" i="32" s="1"/>
  <c r="M170" i="32" s="1"/>
  <c r="M171" i="32" s="1"/>
  <c r="M172" i="32" s="1"/>
  <c r="M173" i="32" s="1"/>
  <c r="M174" i="32" s="1"/>
  <c r="M175" i="32" s="1"/>
  <c r="M176" i="32" s="1"/>
  <c r="M177" i="32" s="1"/>
  <c r="M178" i="32" s="1"/>
  <c r="M179" i="32" s="1"/>
  <c r="M180" i="32" s="1"/>
  <c r="M181" i="32" s="1"/>
  <c r="M182" i="32" s="1"/>
  <c r="M183" i="32" s="1"/>
  <c r="M184" i="32" s="1"/>
  <c r="M185" i="32" s="1"/>
  <c r="M186" i="32" s="1"/>
  <c r="M187" i="32" s="1"/>
  <c r="M188" i="32" s="1"/>
  <c r="M189" i="32" s="1"/>
  <c r="M190" i="32" s="1"/>
  <c r="M191" i="32" s="1"/>
  <c r="M192" i="32" s="1"/>
  <c r="M193" i="32" s="1"/>
  <c r="M194" i="32" s="1"/>
  <c r="M195" i="32" s="1"/>
  <c r="M196" i="32" s="1"/>
  <c r="M197" i="32" s="1"/>
  <c r="M198" i="32" s="1"/>
  <c r="M199" i="32" s="1"/>
  <c r="M200" i="32" s="1"/>
  <c r="M201" i="32" s="1"/>
  <c r="M202" i="32" s="1"/>
  <c r="M203" i="32" s="1"/>
  <c r="M204" i="32" s="1"/>
  <c r="M205" i="32" s="1"/>
  <c r="M206" i="32" s="1"/>
  <c r="M207" i="32" s="1"/>
  <c r="M208" i="32" s="1"/>
  <c r="M209" i="32" s="1"/>
  <c r="M210" i="32" s="1"/>
  <c r="M211" i="32" s="1"/>
  <c r="M212" i="32" s="1"/>
  <c r="M213" i="32" s="1"/>
  <c r="M214" i="32" s="1"/>
  <c r="M215" i="32" s="1"/>
  <c r="M216" i="32" s="1"/>
  <c r="M217" i="32" s="1"/>
  <c r="M218" i="32" s="1"/>
  <c r="M219" i="32" s="1"/>
  <c r="M220" i="32" s="1"/>
  <c r="M221" i="32" s="1"/>
  <c r="M222" i="32" s="1"/>
  <c r="M223" i="32" s="1"/>
  <c r="M224" i="32" s="1"/>
  <c r="M225" i="32" s="1"/>
  <c r="M226" i="32" s="1"/>
  <c r="M227" i="32" s="1"/>
  <c r="M228" i="32" s="1"/>
  <c r="M229" i="32" s="1"/>
  <c r="M230" i="32" s="1"/>
  <c r="M231" i="32" s="1"/>
  <c r="M232" i="32" s="1"/>
  <c r="M233" i="32" s="1"/>
  <c r="M234" i="32" s="1"/>
  <c r="M235" i="32" s="1"/>
  <c r="M236" i="32" s="1"/>
  <c r="M237" i="32" s="1"/>
  <c r="M238" i="32" s="1"/>
  <c r="M239" i="32" s="1"/>
  <c r="M240" i="32" s="1"/>
  <c r="M241" i="32" s="1"/>
  <c r="M242" i="32" s="1"/>
  <c r="M243" i="32" s="1"/>
  <c r="M244" i="32" s="1"/>
  <c r="I65" i="32"/>
  <c r="W64" i="32"/>
  <c r="L64" i="32"/>
  <c r="I64" i="32"/>
  <c r="I63" i="32"/>
  <c r="I62" i="32"/>
  <c r="I61" i="32"/>
  <c r="I60" i="32"/>
  <c r="I59" i="32"/>
  <c r="I58" i="32"/>
  <c r="I57" i="32"/>
  <c r="I56" i="32"/>
  <c r="I55" i="32"/>
  <c r="I54" i="32"/>
  <c r="I53" i="32"/>
  <c r="I52" i="32"/>
  <c r="I51" i="32"/>
  <c r="I50" i="32"/>
  <c r="I49" i="32"/>
  <c r="I48" i="32"/>
  <c r="I47" i="32"/>
  <c r="I46" i="32"/>
  <c r="I45" i="32"/>
  <c r="I44" i="32"/>
  <c r="I43" i="32"/>
  <c r="I42" i="32"/>
  <c r="I41" i="32"/>
  <c r="I40" i="32"/>
  <c r="I39" i="32"/>
  <c r="I38" i="32"/>
  <c r="I37" i="32"/>
  <c r="I36" i="32"/>
  <c r="I35" i="32"/>
  <c r="I34" i="32"/>
  <c r="I33" i="32"/>
  <c r="I32" i="32"/>
  <c r="I31" i="32"/>
  <c r="I30" i="32"/>
  <c r="I29" i="32"/>
  <c r="I28" i="32"/>
  <c r="I27" i="32"/>
  <c r="F27" i="32"/>
  <c r="C27" i="32"/>
  <c r="C39" i="32" s="1"/>
  <c r="C51" i="32" s="1"/>
  <c r="C63" i="32" s="1"/>
  <c r="C75" i="32" s="1"/>
  <c r="C87" i="32" s="1"/>
  <c r="C99" i="32" s="1"/>
  <c r="C111" i="32" s="1"/>
  <c r="C123" i="32" s="1"/>
  <c r="C135" i="32" s="1"/>
  <c r="C147" i="32" s="1"/>
  <c r="C159" i="32" s="1"/>
  <c r="C171" i="32" s="1"/>
  <c r="C183" i="32" s="1"/>
  <c r="C195" i="32" s="1"/>
  <c r="C207" i="32" s="1"/>
  <c r="C219" i="32" s="1"/>
  <c r="C231" i="32" s="1"/>
  <c r="C243" i="32" s="1"/>
  <c r="C255" i="32" s="1"/>
  <c r="C267" i="32" s="1"/>
  <c r="C279" i="32" s="1"/>
  <c r="C291" i="32" s="1"/>
  <c r="C303" i="32" s="1"/>
  <c r="C315" i="32" s="1"/>
  <c r="C327" i="32" s="1"/>
  <c r="C339" i="32" s="1"/>
  <c r="C351" i="32" s="1"/>
  <c r="C363" i="32" s="1"/>
  <c r="C375" i="32" s="1"/>
  <c r="C387" i="32" s="1"/>
  <c r="C399" i="32" s="1"/>
  <c r="C411" i="32" s="1"/>
  <c r="C423" i="32" s="1"/>
  <c r="C435" i="32" s="1"/>
  <c r="C447" i="32" s="1"/>
  <c r="C459" i="32" s="1"/>
  <c r="C471" i="32" s="1"/>
  <c r="C483" i="32" s="1"/>
  <c r="C495" i="32" s="1"/>
  <c r="C507" i="32" s="1"/>
  <c r="I26" i="32"/>
  <c r="C26" i="32"/>
  <c r="C38" i="32" s="1"/>
  <c r="C50" i="32" s="1"/>
  <c r="C62" i="32" s="1"/>
  <c r="C74" i="32" s="1"/>
  <c r="C86" i="32" s="1"/>
  <c r="C98" i="32" s="1"/>
  <c r="C110" i="32" s="1"/>
  <c r="C122" i="32" s="1"/>
  <c r="C134" i="32" s="1"/>
  <c r="C146" i="32" s="1"/>
  <c r="C158" i="32" s="1"/>
  <c r="C170" i="32" s="1"/>
  <c r="C182" i="32" s="1"/>
  <c r="C194" i="32" s="1"/>
  <c r="C206" i="32" s="1"/>
  <c r="C218" i="32" s="1"/>
  <c r="C230" i="32" s="1"/>
  <c r="C242" i="32" s="1"/>
  <c r="C254" i="32" s="1"/>
  <c r="C266" i="32" s="1"/>
  <c r="C278" i="32" s="1"/>
  <c r="C290" i="32" s="1"/>
  <c r="C302" i="32" s="1"/>
  <c r="C314" i="32" s="1"/>
  <c r="C326" i="32" s="1"/>
  <c r="C338" i="32" s="1"/>
  <c r="C350" i="32" s="1"/>
  <c r="C362" i="32" s="1"/>
  <c r="C374" i="32" s="1"/>
  <c r="C386" i="32" s="1"/>
  <c r="C398" i="32" s="1"/>
  <c r="C410" i="32" s="1"/>
  <c r="C422" i="32" s="1"/>
  <c r="C434" i="32" s="1"/>
  <c r="C446" i="32" s="1"/>
  <c r="C458" i="32" s="1"/>
  <c r="C470" i="32" s="1"/>
  <c r="C482" i="32" s="1"/>
  <c r="C494" i="32" s="1"/>
  <c r="C506" i="32" s="1"/>
  <c r="I25" i="32"/>
  <c r="C25" i="32"/>
  <c r="C37" i="32" s="1"/>
  <c r="C49" i="32" s="1"/>
  <c r="C61" i="32" s="1"/>
  <c r="C73" i="32" s="1"/>
  <c r="C85" i="32" s="1"/>
  <c r="C97" i="32" s="1"/>
  <c r="C109" i="32" s="1"/>
  <c r="C121" i="32" s="1"/>
  <c r="C133" i="32" s="1"/>
  <c r="C145" i="32" s="1"/>
  <c r="C157" i="32" s="1"/>
  <c r="C169" i="32" s="1"/>
  <c r="C181" i="32" s="1"/>
  <c r="C193" i="32" s="1"/>
  <c r="C205" i="32" s="1"/>
  <c r="C217" i="32" s="1"/>
  <c r="C229" i="32" s="1"/>
  <c r="C241" i="32" s="1"/>
  <c r="C253" i="32" s="1"/>
  <c r="C265" i="32" s="1"/>
  <c r="C277" i="32" s="1"/>
  <c r="C289" i="32" s="1"/>
  <c r="C301" i="32" s="1"/>
  <c r="C313" i="32" s="1"/>
  <c r="C325" i="32" s="1"/>
  <c r="C337" i="32" s="1"/>
  <c r="C349" i="32" s="1"/>
  <c r="C361" i="32" s="1"/>
  <c r="C373" i="32" s="1"/>
  <c r="C385" i="32" s="1"/>
  <c r="C397" i="32" s="1"/>
  <c r="C409" i="32" s="1"/>
  <c r="C421" i="32" s="1"/>
  <c r="C433" i="32" s="1"/>
  <c r="C445" i="32" s="1"/>
  <c r="C457" i="32" s="1"/>
  <c r="C469" i="32" s="1"/>
  <c r="C481" i="32" s="1"/>
  <c r="C493" i="32" s="1"/>
  <c r="C505" i="32" s="1"/>
  <c r="I24" i="32"/>
  <c r="C24" i="32"/>
  <c r="C36" i="32" s="1"/>
  <c r="C48" i="32" s="1"/>
  <c r="C60" i="32" s="1"/>
  <c r="C72" i="32" s="1"/>
  <c r="C84" i="32" s="1"/>
  <c r="C96" i="32" s="1"/>
  <c r="C108" i="32" s="1"/>
  <c r="C120" i="32" s="1"/>
  <c r="C132" i="32" s="1"/>
  <c r="C144" i="32" s="1"/>
  <c r="C156" i="32" s="1"/>
  <c r="C168" i="32" s="1"/>
  <c r="C180" i="32" s="1"/>
  <c r="C192" i="32" s="1"/>
  <c r="C204" i="32" s="1"/>
  <c r="C216" i="32" s="1"/>
  <c r="C228" i="32" s="1"/>
  <c r="C240" i="32" s="1"/>
  <c r="C252" i="32" s="1"/>
  <c r="C264" i="32" s="1"/>
  <c r="C276" i="32" s="1"/>
  <c r="C288" i="32" s="1"/>
  <c r="C300" i="32" s="1"/>
  <c r="C312" i="32" s="1"/>
  <c r="C324" i="32" s="1"/>
  <c r="C336" i="32" s="1"/>
  <c r="C348" i="32" s="1"/>
  <c r="C360" i="32" s="1"/>
  <c r="C372" i="32" s="1"/>
  <c r="C384" i="32" s="1"/>
  <c r="C396" i="32" s="1"/>
  <c r="C408" i="32" s="1"/>
  <c r="C420" i="32" s="1"/>
  <c r="C432" i="32" s="1"/>
  <c r="C444" i="32" s="1"/>
  <c r="C456" i="32" s="1"/>
  <c r="C468" i="32" s="1"/>
  <c r="C480" i="32" s="1"/>
  <c r="C492" i="32" s="1"/>
  <c r="C504" i="32" s="1"/>
  <c r="I23" i="32"/>
  <c r="C23" i="32"/>
  <c r="C35" i="32" s="1"/>
  <c r="C47" i="32" s="1"/>
  <c r="C59" i="32" s="1"/>
  <c r="C71" i="32" s="1"/>
  <c r="C83" i="32" s="1"/>
  <c r="C95" i="32" s="1"/>
  <c r="C107" i="32" s="1"/>
  <c r="C119" i="32" s="1"/>
  <c r="C131" i="32" s="1"/>
  <c r="C143" i="32" s="1"/>
  <c r="C155" i="32" s="1"/>
  <c r="C167" i="32" s="1"/>
  <c r="C179" i="32" s="1"/>
  <c r="C191" i="32" s="1"/>
  <c r="C203" i="32" s="1"/>
  <c r="C215" i="32" s="1"/>
  <c r="C227" i="32" s="1"/>
  <c r="C239" i="32" s="1"/>
  <c r="C251" i="32" s="1"/>
  <c r="C263" i="32" s="1"/>
  <c r="C275" i="32" s="1"/>
  <c r="C287" i="32" s="1"/>
  <c r="C299" i="32" s="1"/>
  <c r="C311" i="32" s="1"/>
  <c r="C323" i="32" s="1"/>
  <c r="C335" i="32" s="1"/>
  <c r="C347" i="32" s="1"/>
  <c r="C359" i="32" s="1"/>
  <c r="C371" i="32" s="1"/>
  <c r="C383" i="32" s="1"/>
  <c r="C395" i="32" s="1"/>
  <c r="C407" i="32" s="1"/>
  <c r="C419" i="32" s="1"/>
  <c r="C431" i="32" s="1"/>
  <c r="C443" i="32" s="1"/>
  <c r="C455" i="32" s="1"/>
  <c r="C467" i="32" s="1"/>
  <c r="C479" i="32" s="1"/>
  <c r="C491" i="32" s="1"/>
  <c r="C503" i="32" s="1"/>
  <c r="I22" i="32"/>
  <c r="C22" i="32"/>
  <c r="C34" i="32" s="1"/>
  <c r="C46" i="32" s="1"/>
  <c r="C58" i="32" s="1"/>
  <c r="C70" i="32" s="1"/>
  <c r="C82" i="32" s="1"/>
  <c r="C94" i="32" s="1"/>
  <c r="C106" i="32" s="1"/>
  <c r="C118" i="32" s="1"/>
  <c r="C130" i="32" s="1"/>
  <c r="C142" i="32" s="1"/>
  <c r="C154" i="32" s="1"/>
  <c r="C166" i="32" s="1"/>
  <c r="C178" i="32" s="1"/>
  <c r="C190" i="32" s="1"/>
  <c r="C202" i="32" s="1"/>
  <c r="C214" i="32" s="1"/>
  <c r="C226" i="32" s="1"/>
  <c r="C238" i="32" s="1"/>
  <c r="C250" i="32" s="1"/>
  <c r="C262" i="32" s="1"/>
  <c r="C274" i="32" s="1"/>
  <c r="C286" i="32" s="1"/>
  <c r="C298" i="32" s="1"/>
  <c r="C310" i="32" s="1"/>
  <c r="C322" i="32" s="1"/>
  <c r="C334" i="32" s="1"/>
  <c r="C346" i="32" s="1"/>
  <c r="C358" i="32" s="1"/>
  <c r="C370" i="32" s="1"/>
  <c r="C382" i="32" s="1"/>
  <c r="C394" i="32" s="1"/>
  <c r="C406" i="32" s="1"/>
  <c r="C418" i="32" s="1"/>
  <c r="C430" i="32" s="1"/>
  <c r="C442" i="32" s="1"/>
  <c r="C454" i="32" s="1"/>
  <c r="C466" i="32" s="1"/>
  <c r="C478" i="32" s="1"/>
  <c r="C490" i="32" s="1"/>
  <c r="C502" i="32" s="1"/>
  <c r="I21" i="32"/>
  <c r="C21" i="32"/>
  <c r="C33" i="32" s="1"/>
  <c r="C45" i="32" s="1"/>
  <c r="C57" i="32" s="1"/>
  <c r="C69" i="32" s="1"/>
  <c r="C81" i="32" s="1"/>
  <c r="C93" i="32" s="1"/>
  <c r="C105" i="32" s="1"/>
  <c r="C117" i="32" s="1"/>
  <c r="C129" i="32" s="1"/>
  <c r="C141" i="32" s="1"/>
  <c r="C153" i="32" s="1"/>
  <c r="C165" i="32" s="1"/>
  <c r="C177" i="32" s="1"/>
  <c r="C189" i="32" s="1"/>
  <c r="C201" i="32" s="1"/>
  <c r="C213" i="32" s="1"/>
  <c r="C225" i="32" s="1"/>
  <c r="C237" i="32" s="1"/>
  <c r="C249" i="32" s="1"/>
  <c r="C261" i="32" s="1"/>
  <c r="C273" i="32" s="1"/>
  <c r="C285" i="32" s="1"/>
  <c r="C297" i="32" s="1"/>
  <c r="C309" i="32" s="1"/>
  <c r="C321" i="32" s="1"/>
  <c r="C333" i="32" s="1"/>
  <c r="C345" i="32" s="1"/>
  <c r="C357" i="32" s="1"/>
  <c r="C369" i="32" s="1"/>
  <c r="C381" i="32" s="1"/>
  <c r="C393" i="32" s="1"/>
  <c r="C405" i="32" s="1"/>
  <c r="C417" i="32" s="1"/>
  <c r="C429" i="32" s="1"/>
  <c r="C441" i="32" s="1"/>
  <c r="C453" i="32" s="1"/>
  <c r="C465" i="32" s="1"/>
  <c r="C477" i="32" s="1"/>
  <c r="C489" i="32" s="1"/>
  <c r="C501" i="32" s="1"/>
  <c r="I20" i="32"/>
  <c r="C20" i="32"/>
  <c r="C32" i="32" s="1"/>
  <c r="C44" i="32" s="1"/>
  <c r="C56" i="32" s="1"/>
  <c r="C68" i="32" s="1"/>
  <c r="C80" i="32" s="1"/>
  <c r="C92" i="32" s="1"/>
  <c r="C104" i="32" s="1"/>
  <c r="C116" i="32" s="1"/>
  <c r="C128" i="32" s="1"/>
  <c r="C140" i="32" s="1"/>
  <c r="C152" i="32" s="1"/>
  <c r="C164" i="32" s="1"/>
  <c r="C176" i="32" s="1"/>
  <c r="C188" i="32" s="1"/>
  <c r="C200" i="32" s="1"/>
  <c r="C212" i="32" s="1"/>
  <c r="C224" i="32" s="1"/>
  <c r="C236" i="32" s="1"/>
  <c r="C248" i="32" s="1"/>
  <c r="C260" i="32" s="1"/>
  <c r="C272" i="32" s="1"/>
  <c r="C284" i="32" s="1"/>
  <c r="C296" i="32" s="1"/>
  <c r="C308" i="32" s="1"/>
  <c r="C320" i="32" s="1"/>
  <c r="C332" i="32" s="1"/>
  <c r="C344" i="32" s="1"/>
  <c r="C356" i="32" s="1"/>
  <c r="C368" i="32" s="1"/>
  <c r="C380" i="32" s="1"/>
  <c r="C392" i="32" s="1"/>
  <c r="C404" i="32" s="1"/>
  <c r="C416" i="32" s="1"/>
  <c r="C428" i="32" s="1"/>
  <c r="C440" i="32" s="1"/>
  <c r="C452" i="32" s="1"/>
  <c r="C464" i="32" s="1"/>
  <c r="C476" i="32" s="1"/>
  <c r="C488" i="32" s="1"/>
  <c r="C500" i="32" s="1"/>
  <c r="I19" i="32"/>
  <c r="C19" i="32"/>
  <c r="C31" i="32" s="1"/>
  <c r="C43" i="32" s="1"/>
  <c r="C55" i="32" s="1"/>
  <c r="C67" i="32" s="1"/>
  <c r="C79" i="32" s="1"/>
  <c r="C91" i="32" s="1"/>
  <c r="C103" i="32" s="1"/>
  <c r="C115" i="32" s="1"/>
  <c r="C127" i="32" s="1"/>
  <c r="C139" i="32" s="1"/>
  <c r="C151" i="32" s="1"/>
  <c r="C163" i="32" s="1"/>
  <c r="C175" i="32" s="1"/>
  <c r="C187" i="32" s="1"/>
  <c r="C199" i="32" s="1"/>
  <c r="C211" i="32" s="1"/>
  <c r="C223" i="32" s="1"/>
  <c r="C235" i="32" s="1"/>
  <c r="C247" i="32" s="1"/>
  <c r="C259" i="32" s="1"/>
  <c r="C271" i="32" s="1"/>
  <c r="C283" i="32" s="1"/>
  <c r="C295" i="32" s="1"/>
  <c r="C307" i="32" s="1"/>
  <c r="C319" i="32" s="1"/>
  <c r="C331" i="32" s="1"/>
  <c r="C343" i="32" s="1"/>
  <c r="C355" i="32" s="1"/>
  <c r="C367" i="32" s="1"/>
  <c r="C379" i="32" s="1"/>
  <c r="C391" i="32" s="1"/>
  <c r="C403" i="32" s="1"/>
  <c r="C415" i="32" s="1"/>
  <c r="C427" i="32" s="1"/>
  <c r="C439" i="32" s="1"/>
  <c r="C451" i="32" s="1"/>
  <c r="C463" i="32" s="1"/>
  <c r="C475" i="32" s="1"/>
  <c r="C487" i="32" s="1"/>
  <c r="C499" i="32" s="1"/>
  <c r="I18" i="32"/>
  <c r="C18" i="32"/>
  <c r="C30" i="32" s="1"/>
  <c r="C42" i="32" s="1"/>
  <c r="C54" i="32" s="1"/>
  <c r="C66" i="32" s="1"/>
  <c r="C78" i="32" s="1"/>
  <c r="C90" i="32" s="1"/>
  <c r="C102" i="32" s="1"/>
  <c r="C114" i="32" s="1"/>
  <c r="C126" i="32" s="1"/>
  <c r="C138" i="32" s="1"/>
  <c r="C150" i="32" s="1"/>
  <c r="C162" i="32" s="1"/>
  <c r="C174" i="32" s="1"/>
  <c r="C186" i="32" s="1"/>
  <c r="C198" i="32" s="1"/>
  <c r="C210" i="32" s="1"/>
  <c r="C222" i="32" s="1"/>
  <c r="C234" i="32" s="1"/>
  <c r="C246" i="32" s="1"/>
  <c r="C258" i="32" s="1"/>
  <c r="C270" i="32" s="1"/>
  <c r="C282" i="32" s="1"/>
  <c r="C294" i="32" s="1"/>
  <c r="C306" i="32" s="1"/>
  <c r="C318" i="32" s="1"/>
  <c r="C330" i="32" s="1"/>
  <c r="C342" i="32" s="1"/>
  <c r="C354" i="32" s="1"/>
  <c r="C366" i="32" s="1"/>
  <c r="C378" i="32" s="1"/>
  <c r="C390" i="32" s="1"/>
  <c r="C402" i="32" s="1"/>
  <c r="C414" i="32" s="1"/>
  <c r="C426" i="32" s="1"/>
  <c r="C438" i="32" s="1"/>
  <c r="C450" i="32" s="1"/>
  <c r="C462" i="32" s="1"/>
  <c r="C474" i="32" s="1"/>
  <c r="C486" i="32" s="1"/>
  <c r="C498" i="32" s="1"/>
  <c r="I17" i="32"/>
  <c r="C17" i="32"/>
  <c r="C29" i="32" s="1"/>
  <c r="C41" i="32" s="1"/>
  <c r="C53" i="32" s="1"/>
  <c r="C65" i="32" s="1"/>
  <c r="C77" i="32" s="1"/>
  <c r="C89" i="32" s="1"/>
  <c r="C101" i="32" s="1"/>
  <c r="C113" i="32" s="1"/>
  <c r="C125" i="32" s="1"/>
  <c r="C137" i="32" s="1"/>
  <c r="C149" i="32" s="1"/>
  <c r="C161" i="32" s="1"/>
  <c r="C173" i="32" s="1"/>
  <c r="C185" i="32" s="1"/>
  <c r="C197" i="32" s="1"/>
  <c r="C209" i="32" s="1"/>
  <c r="C221" i="32" s="1"/>
  <c r="C233" i="32" s="1"/>
  <c r="C245" i="32" s="1"/>
  <c r="C257" i="32" s="1"/>
  <c r="C269" i="32" s="1"/>
  <c r="C281" i="32" s="1"/>
  <c r="C293" i="32" s="1"/>
  <c r="C305" i="32" s="1"/>
  <c r="C317" i="32" s="1"/>
  <c r="C329" i="32" s="1"/>
  <c r="C341" i="32" s="1"/>
  <c r="C353" i="32" s="1"/>
  <c r="C365" i="32" s="1"/>
  <c r="C377" i="32" s="1"/>
  <c r="C389" i="32" s="1"/>
  <c r="C401" i="32" s="1"/>
  <c r="C413" i="32" s="1"/>
  <c r="C425" i="32" s="1"/>
  <c r="C437" i="32" s="1"/>
  <c r="C449" i="32" s="1"/>
  <c r="C461" i="32" s="1"/>
  <c r="C473" i="32" s="1"/>
  <c r="C485" i="32" s="1"/>
  <c r="C497" i="32" s="1"/>
  <c r="I16" i="32"/>
  <c r="C16" i="32"/>
  <c r="C28" i="32" s="1"/>
  <c r="C40" i="32" s="1"/>
  <c r="C52" i="32" s="1"/>
  <c r="C64" i="32" s="1"/>
  <c r="C76" i="32" s="1"/>
  <c r="C88" i="32" s="1"/>
  <c r="C100" i="32" s="1"/>
  <c r="C112" i="32" s="1"/>
  <c r="C124" i="32" s="1"/>
  <c r="C136" i="32" s="1"/>
  <c r="C148" i="32" s="1"/>
  <c r="C160" i="32" s="1"/>
  <c r="C172" i="32" s="1"/>
  <c r="C184" i="32" s="1"/>
  <c r="C196" i="32" s="1"/>
  <c r="C208" i="32" s="1"/>
  <c r="C220" i="32" s="1"/>
  <c r="C232" i="32" s="1"/>
  <c r="C244" i="32" s="1"/>
  <c r="C256" i="32" s="1"/>
  <c r="C268" i="32" s="1"/>
  <c r="C280" i="32" s="1"/>
  <c r="C292" i="32" s="1"/>
  <c r="C304" i="32" s="1"/>
  <c r="C316" i="32" s="1"/>
  <c r="C328" i="32" s="1"/>
  <c r="C340" i="32" s="1"/>
  <c r="C352" i="32" s="1"/>
  <c r="C364" i="32" s="1"/>
  <c r="C376" i="32" s="1"/>
  <c r="C388" i="32" s="1"/>
  <c r="C400" i="32" s="1"/>
  <c r="C412" i="32" s="1"/>
  <c r="C424" i="32" s="1"/>
  <c r="C436" i="32" s="1"/>
  <c r="C448" i="32" s="1"/>
  <c r="C460" i="32" s="1"/>
  <c r="C472" i="32" s="1"/>
  <c r="C484" i="32" s="1"/>
  <c r="C496" i="32" s="1"/>
  <c r="C508" i="32" s="1"/>
  <c r="R15" i="32"/>
  <c r="I15" i="32"/>
  <c r="R14" i="32"/>
  <c r="I14" i="32"/>
  <c r="R13" i="32"/>
  <c r="I13" i="32"/>
  <c r="R12" i="32"/>
  <c r="I12" i="32"/>
  <c r="R11" i="32"/>
  <c r="I11" i="32"/>
  <c r="R10" i="32"/>
  <c r="I10" i="32"/>
  <c r="R9" i="32"/>
  <c r="I9" i="32"/>
  <c r="R8" i="32"/>
  <c r="I8" i="32"/>
  <c r="R7" i="32"/>
  <c r="I7" i="32"/>
  <c r="R6" i="32"/>
  <c r="I6" i="32"/>
  <c r="Y5" i="32"/>
  <c r="Y6" i="32" s="1"/>
  <c r="Y7" i="32" s="1"/>
  <c r="Y8" i="32" s="1"/>
  <c r="Y9" i="32" s="1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Y84" i="32" s="1"/>
  <c r="Y85" i="32" s="1"/>
  <c r="Y86" i="32" s="1"/>
  <c r="Y87" i="32" s="1"/>
  <c r="Y88" i="32" s="1"/>
  <c r="Y89" i="32" s="1"/>
  <c r="Y90" i="32" s="1"/>
  <c r="Y91" i="32" s="1"/>
  <c r="Y92" i="32" s="1"/>
  <c r="Y93" i="32" s="1"/>
  <c r="Y94" i="32" s="1"/>
  <c r="Y95" i="32" s="1"/>
  <c r="Y96" i="32" s="1"/>
  <c r="Y97" i="32" s="1"/>
  <c r="Y98" i="32" s="1"/>
  <c r="Y99" i="32" s="1"/>
  <c r="Y100" i="32" s="1"/>
  <c r="Y101" i="32" s="1"/>
  <c r="Y102" i="32" s="1"/>
  <c r="Y103" i="32" s="1"/>
  <c r="Y104" i="32" s="1"/>
  <c r="Y105" i="32" s="1"/>
  <c r="Y106" i="32" s="1"/>
  <c r="Y107" i="32" s="1"/>
  <c r="Y108" i="32" s="1"/>
  <c r="Y109" i="32" s="1"/>
  <c r="Y110" i="32" s="1"/>
  <c r="Y111" i="32" s="1"/>
  <c r="Y112" i="32" s="1"/>
  <c r="Y113" i="32" s="1"/>
  <c r="Y114" i="32" s="1"/>
  <c r="Y115" i="32" s="1"/>
  <c r="Y116" i="32" s="1"/>
  <c r="Y117" i="32" s="1"/>
  <c r="Y118" i="32" s="1"/>
  <c r="Y119" i="32" s="1"/>
  <c r="Y120" i="32" s="1"/>
  <c r="Y121" i="32" s="1"/>
  <c r="Y122" i="32" s="1"/>
  <c r="Y123" i="32" s="1"/>
  <c r="Y124" i="32" s="1"/>
  <c r="Y125" i="32" s="1"/>
  <c r="Y126" i="32" s="1"/>
  <c r="Y127" i="32" s="1"/>
  <c r="Y128" i="32" s="1"/>
  <c r="Y129" i="32" s="1"/>
  <c r="Y130" i="32" s="1"/>
  <c r="Y131" i="32" s="1"/>
  <c r="Y132" i="32" s="1"/>
  <c r="Y133" i="32" s="1"/>
  <c r="Y134" i="32" s="1"/>
  <c r="Y135" i="32" s="1"/>
  <c r="Y136" i="32" s="1"/>
  <c r="Y137" i="32" s="1"/>
  <c r="Y138" i="32" s="1"/>
  <c r="Y139" i="32" s="1"/>
  <c r="Y140" i="32" s="1"/>
  <c r="Y141" i="32" s="1"/>
  <c r="Y142" i="32" s="1"/>
  <c r="Y143" i="32" s="1"/>
  <c r="Y144" i="32" s="1"/>
  <c r="Y145" i="32" s="1"/>
  <c r="Y146" i="32" s="1"/>
  <c r="Y147" i="32" s="1"/>
  <c r="Y148" i="32" s="1"/>
  <c r="Y149" i="32" s="1"/>
  <c r="Y150" i="32" s="1"/>
  <c r="Y151" i="32" s="1"/>
  <c r="Y152" i="32" s="1"/>
  <c r="Y153" i="32" s="1"/>
  <c r="Y154" i="32" s="1"/>
  <c r="Y155" i="32" s="1"/>
  <c r="Y156" i="32" s="1"/>
  <c r="Y157" i="32" s="1"/>
  <c r="Y158" i="32" s="1"/>
  <c r="Y159" i="32" s="1"/>
  <c r="Y160" i="32" s="1"/>
  <c r="Y161" i="32" s="1"/>
  <c r="Y162" i="32" s="1"/>
  <c r="Y163" i="32" s="1"/>
  <c r="Y164" i="32" s="1"/>
  <c r="Y165" i="32" s="1"/>
  <c r="Y166" i="32" s="1"/>
  <c r="Y167" i="32" s="1"/>
  <c r="Y168" i="32" s="1"/>
  <c r="Y169" i="32" s="1"/>
  <c r="Y170" i="32" s="1"/>
  <c r="Y171" i="32" s="1"/>
  <c r="Y172" i="32" s="1"/>
  <c r="Y173" i="32" s="1"/>
  <c r="Y174" i="32" s="1"/>
  <c r="Y175" i="32" s="1"/>
  <c r="Y176" i="32" s="1"/>
  <c r="Y177" i="32" s="1"/>
  <c r="Y178" i="32" s="1"/>
  <c r="Y179" i="32" s="1"/>
  <c r="Y180" i="32" s="1"/>
  <c r="Y181" i="32" s="1"/>
  <c r="Y182" i="32" s="1"/>
  <c r="Y183" i="32" s="1"/>
  <c r="Y184" i="32" s="1"/>
  <c r="Y185" i="32" s="1"/>
  <c r="Y186" i="32" s="1"/>
  <c r="Y187" i="32" s="1"/>
  <c r="Y188" i="32" s="1"/>
  <c r="Y189" i="32" s="1"/>
  <c r="Y190" i="32" s="1"/>
  <c r="Y191" i="32" s="1"/>
  <c r="Y192" i="32" s="1"/>
  <c r="Y193" i="32" s="1"/>
  <c r="Y194" i="32" s="1"/>
  <c r="Y195" i="32" s="1"/>
  <c r="Y196" i="32" s="1"/>
  <c r="Y197" i="32" s="1"/>
  <c r="Y198" i="32" s="1"/>
  <c r="Y199" i="32" s="1"/>
  <c r="Y200" i="32" s="1"/>
  <c r="Y201" i="32" s="1"/>
  <c r="Y202" i="32" s="1"/>
  <c r="Y203" i="32" s="1"/>
  <c r="Y204" i="32" s="1"/>
  <c r="Y205" i="32" s="1"/>
  <c r="Y206" i="32" s="1"/>
  <c r="Y207" i="32" s="1"/>
  <c r="Y208" i="32" s="1"/>
  <c r="Y209" i="32" s="1"/>
  <c r="Y210" i="32" s="1"/>
  <c r="Y211" i="32" s="1"/>
  <c r="Y212" i="32" s="1"/>
  <c r="Y213" i="32" s="1"/>
  <c r="Y214" i="32" s="1"/>
  <c r="Y215" i="32" s="1"/>
  <c r="Y216" i="32" s="1"/>
  <c r="Y217" i="32" s="1"/>
  <c r="Y218" i="32" s="1"/>
  <c r="Y219" i="32" s="1"/>
  <c r="Y220" i="32" s="1"/>
  <c r="Y221" i="32" s="1"/>
  <c r="Y222" i="32" s="1"/>
  <c r="Y223" i="32" s="1"/>
  <c r="Y224" i="32" s="1"/>
  <c r="Y225" i="32" s="1"/>
  <c r="Y226" i="32" s="1"/>
  <c r="Y227" i="32" s="1"/>
  <c r="Y228" i="32" s="1"/>
  <c r="Y229" i="32" s="1"/>
  <c r="Y230" i="32" s="1"/>
  <c r="Y231" i="32" s="1"/>
  <c r="Y232" i="32" s="1"/>
  <c r="Y233" i="32" s="1"/>
  <c r="Y234" i="32" s="1"/>
  <c r="Y235" i="32" s="1"/>
  <c r="Y236" i="32" s="1"/>
  <c r="Y237" i="32" s="1"/>
  <c r="Y238" i="32" s="1"/>
  <c r="Y239" i="32" s="1"/>
  <c r="Y240" i="32" s="1"/>
  <c r="Y241" i="32" s="1"/>
  <c r="Y242" i="32" s="1"/>
  <c r="Y243" i="32" s="1"/>
  <c r="Y244" i="32" s="1"/>
  <c r="Y245" i="32" s="1"/>
  <c r="Y246" i="32" s="1"/>
  <c r="Y247" i="32" s="1"/>
  <c r="Y248" i="32" s="1"/>
  <c r="Y249" i="32" s="1"/>
  <c r="Y250" i="32" s="1"/>
  <c r="Y251" i="32" s="1"/>
  <c r="Y252" i="32" s="1"/>
  <c r="Y253" i="32" s="1"/>
  <c r="Y254" i="32" s="1"/>
  <c r="Y255" i="32" s="1"/>
  <c r="Y256" i="32" s="1"/>
  <c r="Y257" i="32" s="1"/>
  <c r="Y258" i="32" s="1"/>
  <c r="Y259" i="32" s="1"/>
  <c r="Y260" i="32" s="1"/>
  <c r="Y261" i="32" s="1"/>
  <c r="Y262" i="32" s="1"/>
  <c r="Y263" i="32" s="1"/>
  <c r="Y264" i="32" s="1"/>
  <c r="Y265" i="32" s="1"/>
  <c r="Y266" i="32" s="1"/>
  <c r="Y267" i="32" s="1"/>
  <c r="Y268" i="32" s="1"/>
  <c r="Y269" i="32" s="1"/>
  <c r="Y270" i="32" s="1"/>
  <c r="Y271" i="32" s="1"/>
  <c r="Y272" i="32" s="1"/>
  <c r="Y273" i="32" s="1"/>
  <c r="Y274" i="32" s="1"/>
  <c r="Y275" i="32" s="1"/>
  <c r="Y276" i="32" s="1"/>
  <c r="Y277" i="32" s="1"/>
  <c r="Y278" i="32" s="1"/>
  <c r="Y279" i="32" s="1"/>
  <c r="Y280" i="32" s="1"/>
  <c r="Y281" i="32" s="1"/>
  <c r="Y282" i="32" s="1"/>
  <c r="Y283" i="32" s="1"/>
  <c r="Y284" i="32" s="1"/>
  <c r="Y285" i="32" s="1"/>
  <c r="Y286" i="32" s="1"/>
  <c r="Y287" i="32" s="1"/>
  <c r="Y288" i="32" s="1"/>
  <c r="Y289" i="32" s="1"/>
  <c r="Y290" i="32" s="1"/>
  <c r="Y291" i="32" s="1"/>
  <c r="Y292" i="32" s="1"/>
  <c r="Y293" i="32" s="1"/>
  <c r="Y294" i="32" s="1"/>
  <c r="Y295" i="32" s="1"/>
  <c r="Y296" i="32" s="1"/>
  <c r="Y297" i="32" s="1"/>
  <c r="Y298" i="32" s="1"/>
  <c r="Y299" i="32" s="1"/>
  <c r="Y300" i="32" s="1"/>
  <c r="Y301" i="32" s="1"/>
  <c r="Y302" i="32" s="1"/>
  <c r="Y303" i="32" s="1"/>
  <c r="Y304" i="32" s="1"/>
  <c r="Y305" i="32" s="1"/>
  <c r="Y306" i="32" s="1"/>
  <c r="Y307" i="32" s="1"/>
  <c r="Y308" i="32" s="1"/>
  <c r="Y309" i="32" s="1"/>
  <c r="Y310" i="32" s="1"/>
  <c r="Y311" i="32" s="1"/>
  <c r="Y312" i="32" s="1"/>
  <c r="Y313" i="32" s="1"/>
  <c r="Y314" i="32" s="1"/>
  <c r="Y315" i="32" s="1"/>
  <c r="Y316" i="32" s="1"/>
  <c r="Y317" i="32" s="1"/>
  <c r="Y318" i="32" s="1"/>
  <c r="Y319" i="32" s="1"/>
  <c r="Y320" i="32" s="1"/>
  <c r="Y321" i="32" s="1"/>
  <c r="Y322" i="32" s="1"/>
  <c r="Y323" i="32" s="1"/>
  <c r="Y324" i="32" s="1"/>
  <c r="Y325" i="32" s="1"/>
  <c r="Y326" i="32" s="1"/>
  <c r="Y327" i="32" s="1"/>
  <c r="Y328" i="32" s="1"/>
  <c r="Y329" i="32" s="1"/>
  <c r="Y330" i="32" s="1"/>
  <c r="Y331" i="32" s="1"/>
  <c r="Y332" i="32" s="1"/>
  <c r="Y333" i="32" s="1"/>
  <c r="Y334" i="32" s="1"/>
  <c r="Y335" i="32" s="1"/>
  <c r="Y336" i="32" s="1"/>
  <c r="Y337" i="32" s="1"/>
  <c r="Y338" i="32" s="1"/>
  <c r="Y339" i="32" s="1"/>
  <c r="Y340" i="32" s="1"/>
  <c r="Y341" i="32" s="1"/>
  <c r="Y342" i="32" s="1"/>
  <c r="Y343" i="32" s="1"/>
  <c r="Y344" i="32" s="1"/>
  <c r="Y345" i="32" s="1"/>
  <c r="Y346" i="32" s="1"/>
  <c r="Y347" i="32" s="1"/>
  <c r="Y348" i="32" s="1"/>
  <c r="Y349" i="32" s="1"/>
  <c r="Y350" i="32" s="1"/>
  <c r="Y351" i="32" s="1"/>
  <c r="Y352" i="32" s="1"/>
  <c r="Y353" i="32" s="1"/>
  <c r="Y354" i="32" s="1"/>
  <c r="Y355" i="32" s="1"/>
  <c r="Y356" i="32" s="1"/>
  <c r="Y357" i="32" s="1"/>
  <c r="Y358" i="32" s="1"/>
  <c r="Y359" i="32" s="1"/>
  <c r="Y360" i="32" s="1"/>
  <c r="Y361" i="32" s="1"/>
  <c r="Y362" i="32" s="1"/>
  <c r="Y363" i="32" s="1"/>
  <c r="Y364" i="32" s="1"/>
  <c r="Y365" i="32" s="1"/>
  <c r="Y366" i="32" s="1"/>
  <c r="Y367" i="32" s="1"/>
  <c r="Y368" i="32" s="1"/>
  <c r="Y369" i="32" s="1"/>
  <c r="Y370" i="32" s="1"/>
  <c r="Y371" i="32" s="1"/>
  <c r="Y372" i="32" s="1"/>
  <c r="Y373" i="32" s="1"/>
  <c r="Y374" i="32" s="1"/>
  <c r="Y375" i="32" s="1"/>
  <c r="Y376" i="32" s="1"/>
  <c r="Y377" i="32" s="1"/>
  <c r="Y378" i="32" s="1"/>
  <c r="Y379" i="32" s="1"/>
  <c r="Y380" i="32" s="1"/>
  <c r="Y381" i="32" s="1"/>
  <c r="Y382" i="32" s="1"/>
  <c r="Y383" i="32" s="1"/>
  <c r="Y384" i="32" s="1"/>
  <c r="Y385" i="32" s="1"/>
  <c r="Y386" i="32" s="1"/>
  <c r="Y387" i="32" s="1"/>
  <c r="Y388" i="32" s="1"/>
  <c r="Y389" i="32" s="1"/>
  <c r="Y390" i="32" s="1"/>
  <c r="Y391" i="32" s="1"/>
  <c r="Y392" i="32" s="1"/>
  <c r="Y393" i="32" s="1"/>
  <c r="Y394" i="32" s="1"/>
  <c r="Y395" i="32" s="1"/>
  <c r="Y396" i="32" s="1"/>
  <c r="Y397" i="32" s="1"/>
  <c r="Y398" i="32" s="1"/>
  <c r="Y399" i="32" s="1"/>
  <c r="Y400" i="32" s="1"/>
  <c r="Y401" i="32" s="1"/>
  <c r="Y402" i="32" s="1"/>
  <c r="Y403" i="32" s="1"/>
  <c r="Y404" i="32" s="1"/>
  <c r="Y405" i="32" s="1"/>
  <c r="Y406" i="32" s="1"/>
  <c r="Y407" i="32" s="1"/>
  <c r="Y408" i="32" s="1"/>
  <c r="Y409" i="32" s="1"/>
  <c r="Y410" i="32" s="1"/>
  <c r="Y411" i="32" s="1"/>
  <c r="Y412" i="32" s="1"/>
  <c r="Y413" i="32" s="1"/>
  <c r="Y414" i="32" s="1"/>
  <c r="Y415" i="32" s="1"/>
  <c r="Y416" i="32" s="1"/>
  <c r="Y417" i="32" s="1"/>
  <c r="Y418" i="32" s="1"/>
  <c r="Y419" i="32" s="1"/>
  <c r="Y420" i="32" s="1"/>
  <c r="Y421" i="32" s="1"/>
  <c r="Y422" i="32" s="1"/>
  <c r="Y423" i="32" s="1"/>
  <c r="Y424" i="32" s="1"/>
  <c r="Y425" i="32" s="1"/>
  <c r="Y426" i="32" s="1"/>
  <c r="Y427" i="32" s="1"/>
  <c r="Y428" i="32" s="1"/>
  <c r="Y429" i="32" s="1"/>
  <c r="Y430" i="32" s="1"/>
  <c r="Y431" i="32" s="1"/>
  <c r="Y432" i="32" s="1"/>
  <c r="Y433" i="32" s="1"/>
  <c r="Y434" i="32" s="1"/>
  <c r="Y435" i="32" s="1"/>
  <c r="Y436" i="32" s="1"/>
  <c r="Y437" i="32" s="1"/>
  <c r="Y438" i="32" s="1"/>
  <c r="Y439" i="32" s="1"/>
  <c r="Y440" i="32" s="1"/>
  <c r="Y441" i="32" s="1"/>
  <c r="Y442" i="32" s="1"/>
  <c r="Y443" i="32" s="1"/>
  <c r="Y444" i="32" s="1"/>
  <c r="Y445" i="32" s="1"/>
  <c r="Y446" i="32" s="1"/>
  <c r="Y447" i="32" s="1"/>
  <c r="Y448" i="32" s="1"/>
  <c r="Y449" i="32" s="1"/>
  <c r="Y450" i="32" s="1"/>
  <c r="Y451" i="32" s="1"/>
  <c r="Y452" i="32" s="1"/>
  <c r="Y453" i="32" s="1"/>
  <c r="Y454" i="32" s="1"/>
  <c r="Y455" i="32" s="1"/>
  <c r="Y456" i="32" s="1"/>
  <c r="Y457" i="32" s="1"/>
  <c r="Y458" i="32" s="1"/>
  <c r="Y459" i="32" s="1"/>
  <c r="Y460" i="32" s="1"/>
  <c r="Y461" i="32" s="1"/>
  <c r="Y462" i="32" s="1"/>
  <c r="Y463" i="32" s="1"/>
  <c r="Y464" i="32" s="1"/>
  <c r="Y465" i="32" s="1"/>
  <c r="Y466" i="32" s="1"/>
  <c r="Y467" i="32" s="1"/>
  <c r="Y468" i="32" s="1"/>
  <c r="Y469" i="32" s="1"/>
  <c r="Y470" i="32" s="1"/>
  <c r="Y471" i="32" s="1"/>
  <c r="Y472" i="32" s="1"/>
  <c r="Y473" i="32" s="1"/>
  <c r="Y474" i="32" s="1"/>
  <c r="Y475" i="32" s="1"/>
  <c r="Y476" i="32" s="1"/>
  <c r="Y477" i="32" s="1"/>
  <c r="Y478" i="32" s="1"/>
  <c r="Y479" i="32" s="1"/>
  <c r="Y480" i="32" s="1"/>
  <c r="Y481" i="32" s="1"/>
  <c r="Y482" i="32" s="1"/>
  <c r="Y483" i="32" s="1"/>
  <c r="Y484" i="32" s="1"/>
  <c r="Y485" i="32" s="1"/>
  <c r="Y486" i="32" s="1"/>
  <c r="Y487" i="32" s="1"/>
  <c r="Y488" i="32" s="1"/>
  <c r="Y489" i="32" s="1"/>
  <c r="Y490" i="32" s="1"/>
  <c r="Y491" i="32" s="1"/>
  <c r="Y492" i="32" s="1"/>
  <c r="Y493" i="32" s="1"/>
  <c r="Y494" i="32" s="1"/>
  <c r="Y495" i="32" s="1"/>
  <c r="Y496" i="32" s="1"/>
  <c r="Y497" i="32" s="1"/>
  <c r="Y498" i="32" s="1"/>
  <c r="Y499" i="32" s="1"/>
  <c r="Y500" i="32" s="1"/>
  <c r="Y501" i="32" s="1"/>
  <c r="Y502" i="32" s="1"/>
  <c r="Y503" i="32" s="1"/>
  <c r="Y504" i="32" s="1"/>
  <c r="Y505" i="32" s="1"/>
  <c r="Y506" i="32" s="1"/>
  <c r="Y507" i="32" s="1"/>
  <c r="Y508" i="32" s="1"/>
  <c r="R5" i="32"/>
  <c r="K5" i="32"/>
  <c r="K6" i="32" s="1"/>
  <c r="K7" i="32" s="1"/>
  <c r="K8" i="32" s="1"/>
  <c r="K9" i="32" s="1"/>
  <c r="K10" i="32" s="1"/>
  <c r="K11" i="32" s="1"/>
  <c r="K12" i="32" s="1"/>
  <c r="K13" i="32" s="1"/>
  <c r="K14" i="32" s="1"/>
  <c r="I5" i="32"/>
  <c r="V4" i="32"/>
  <c r="R4" i="32"/>
  <c r="R16" i="32" s="1"/>
  <c r="Z27" i="31"/>
  <c r="X508" i="31"/>
  <c r="W508" i="31"/>
  <c r="O508" i="31"/>
  <c r="X507" i="31"/>
  <c r="W507" i="31"/>
  <c r="X506" i="31"/>
  <c r="W506" i="31"/>
  <c r="X505" i="31"/>
  <c r="W505" i="31"/>
  <c r="X504" i="31"/>
  <c r="W504" i="31"/>
  <c r="X503" i="31"/>
  <c r="W503" i="31"/>
  <c r="X502" i="31"/>
  <c r="W502" i="31"/>
  <c r="X501" i="31"/>
  <c r="W501" i="31"/>
  <c r="X500" i="31"/>
  <c r="W500" i="31"/>
  <c r="X499" i="31"/>
  <c r="W499" i="31"/>
  <c r="X498" i="31"/>
  <c r="W498" i="31"/>
  <c r="X497" i="31"/>
  <c r="W497" i="31"/>
  <c r="X496" i="31"/>
  <c r="W496" i="31"/>
  <c r="X495" i="31"/>
  <c r="W495" i="31"/>
  <c r="X494" i="31"/>
  <c r="W494" i="31"/>
  <c r="X493" i="31"/>
  <c r="W493" i="31"/>
  <c r="X492" i="31"/>
  <c r="W492" i="31"/>
  <c r="X491" i="31"/>
  <c r="W491" i="31"/>
  <c r="X490" i="31"/>
  <c r="W490" i="31"/>
  <c r="X489" i="31"/>
  <c r="W489" i="31"/>
  <c r="X488" i="31"/>
  <c r="W488" i="31"/>
  <c r="X487" i="31"/>
  <c r="W487" i="31"/>
  <c r="X486" i="31"/>
  <c r="W486" i="31"/>
  <c r="X485" i="31"/>
  <c r="W485" i="31"/>
  <c r="X484" i="31"/>
  <c r="W484" i="31"/>
  <c r="X483" i="31"/>
  <c r="W483" i="31"/>
  <c r="X482" i="31"/>
  <c r="W482" i="31"/>
  <c r="X481" i="31"/>
  <c r="W481" i="31"/>
  <c r="X480" i="31"/>
  <c r="W480" i="31"/>
  <c r="X479" i="31"/>
  <c r="W479" i="31"/>
  <c r="X478" i="31"/>
  <c r="W478" i="31"/>
  <c r="X477" i="31"/>
  <c r="W477" i="31"/>
  <c r="X476" i="31"/>
  <c r="W476" i="31"/>
  <c r="X475" i="31"/>
  <c r="W475" i="31"/>
  <c r="X474" i="31"/>
  <c r="W474" i="31"/>
  <c r="X473" i="31"/>
  <c r="W473" i="31"/>
  <c r="X472" i="31"/>
  <c r="W472" i="31"/>
  <c r="X471" i="31"/>
  <c r="W471" i="31"/>
  <c r="X470" i="31"/>
  <c r="W470" i="31"/>
  <c r="X469" i="31"/>
  <c r="W469" i="31"/>
  <c r="X468" i="31"/>
  <c r="W468" i="31"/>
  <c r="X467" i="31"/>
  <c r="W467" i="31"/>
  <c r="X466" i="31"/>
  <c r="W466" i="31"/>
  <c r="X465" i="31"/>
  <c r="W465" i="31"/>
  <c r="X464" i="31"/>
  <c r="W464" i="31"/>
  <c r="X463" i="31"/>
  <c r="W463" i="31"/>
  <c r="X462" i="31"/>
  <c r="W462" i="31"/>
  <c r="X461" i="31"/>
  <c r="W461" i="31"/>
  <c r="X460" i="31"/>
  <c r="W460" i="31"/>
  <c r="X459" i="31"/>
  <c r="W459" i="31"/>
  <c r="X458" i="31"/>
  <c r="W458" i="31"/>
  <c r="X457" i="31"/>
  <c r="W457" i="31"/>
  <c r="X456" i="31"/>
  <c r="W456" i="31"/>
  <c r="X455" i="31"/>
  <c r="W455" i="31"/>
  <c r="X454" i="31"/>
  <c r="W454" i="31"/>
  <c r="X453" i="31"/>
  <c r="W453" i="31"/>
  <c r="X452" i="31"/>
  <c r="W452" i="31"/>
  <c r="X451" i="31"/>
  <c r="W451" i="31"/>
  <c r="X450" i="31"/>
  <c r="W450" i="31"/>
  <c r="X449" i="31"/>
  <c r="W449" i="31"/>
  <c r="X448" i="31"/>
  <c r="W448" i="31"/>
  <c r="X447" i="31"/>
  <c r="W447" i="31"/>
  <c r="X446" i="31"/>
  <c r="W446" i="31"/>
  <c r="X445" i="31"/>
  <c r="W445" i="31"/>
  <c r="X444" i="31"/>
  <c r="W444" i="31"/>
  <c r="X443" i="31"/>
  <c r="W443" i="31"/>
  <c r="X442" i="31"/>
  <c r="W442" i="31"/>
  <c r="X441" i="31"/>
  <c r="W441" i="31"/>
  <c r="X440" i="31"/>
  <c r="W440" i="31"/>
  <c r="X439" i="31"/>
  <c r="W439" i="31"/>
  <c r="X438" i="31"/>
  <c r="W438" i="31"/>
  <c r="X437" i="31"/>
  <c r="W437" i="31"/>
  <c r="X436" i="31"/>
  <c r="W436" i="31"/>
  <c r="X435" i="31"/>
  <c r="W435" i="31"/>
  <c r="X434" i="31"/>
  <c r="W434" i="31"/>
  <c r="X433" i="31"/>
  <c r="W433" i="31"/>
  <c r="X432" i="31"/>
  <c r="W432" i="31"/>
  <c r="X431" i="31"/>
  <c r="W431" i="31"/>
  <c r="X430" i="31"/>
  <c r="W430" i="31"/>
  <c r="X429" i="31"/>
  <c r="W429" i="31"/>
  <c r="X428" i="31"/>
  <c r="W428" i="31"/>
  <c r="X427" i="31"/>
  <c r="W427" i="31"/>
  <c r="X426" i="31"/>
  <c r="W426" i="31"/>
  <c r="X425" i="31"/>
  <c r="W425" i="31"/>
  <c r="X424" i="31"/>
  <c r="W424" i="31"/>
  <c r="X423" i="31"/>
  <c r="W423" i="31"/>
  <c r="X422" i="31"/>
  <c r="W422" i="31"/>
  <c r="X421" i="31"/>
  <c r="W421" i="31"/>
  <c r="X420" i="31"/>
  <c r="W420" i="31"/>
  <c r="X419" i="31"/>
  <c r="W419" i="31"/>
  <c r="X418" i="31"/>
  <c r="W418" i="31"/>
  <c r="X417" i="31"/>
  <c r="W417" i="31"/>
  <c r="X416" i="31"/>
  <c r="W416" i="31"/>
  <c r="X415" i="31"/>
  <c r="W415" i="31"/>
  <c r="X414" i="31"/>
  <c r="W414" i="31"/>
  <c r="X413" i="31"/>
  <c r="W413" i="31"/>
  <c r="X412" i="31"/>
  <c r="W412" i="31"/>
  <c r="X411" i="31"/>
  <c r="W411" i="31"/>
  <c r="X410" i="31"/>
  <c r="W410" i="31"/>
  <c r="X409" i="31"/>
  <c r="W409" i="31"/>
  <c r="X408" i="31"/>
  <c r="W408" i="31"/>
  <c r="X407" i="31"/>
  <c r="W407" i="31"/>
  <c r="X406" i="31"/>
  <c r="W406" i="31"/>
  <c r="X405" i="31"/>
  <c r="W405" i="31"/>
  <c r="X404" i="31"/>
  <c r="W404" i="31"/>
  <c r="X403" i="31"/>
  <c r="W403" i="31"/>
  <c r="X402" i="31"/>
  <c r="W402" i="31"/>
  <c r="X401" i="31"/>
  <c r="W401" i="31"/>
  <c r="X400" i="31"/>
  <c r="W400" i="31"/>
  <c r="X399" i="31"/>
  <c r="W399" i="31"/>
  <c r="X398" i="31"/>
  <c r="W398" i="31"/>
  <c r="X397" i="31"/>
  <c r="W397" i="31"/>
  <c r="X396" i="31"/>
  <c r="W396" i="31"/>
  <c r="X395" i="31"/>
  <c r="W395" i="31"/>
  <c r="X394" i="31"/>
  <c r="W394" i="31"/>
  <c r="X393" i="31"/>
  <c r="W393" i="31"/>
  <c r="X392" i="31"/>
  <c r="W392" i="31"/>
  <c r="X391" i="31"/>
  <c r="W391" i="31"/>
  <c r="X390" i="31"/>
  <c r="W390" i="31"/>
  <c r="X389" i="31"/>
  <c r="W389" i="31"/>
  <c r="X388" i="31"/>
  <c r="W388" i="31"/>
  <c r="X387" i="31"/>
  <c r="W387" i="31"/>
  <c r="X386" i="31"/>
  <c r="W386" i="31"/>
  <c r="X385" i="31"/>
  <c r="W385" i="31"/>
  <c r="X384" i="31"/>
  <c r="W384" i="31"/>
  <c r="X383" i="31"/>
  <c r="W383" i="31"/>
  <c r="X382" i="31"/>
  <c r="W382" i="31"/>
  <c r="X381" i="31"/>
  <c r="W381" i="31"/>
  <c r="X380" i="31"/>
  <c r="W380" i="31"/>
  <c r="X379" i="31"/>
  <c r="W379" i="31"/>
  <c r="X378" i="31"/>
  <c r="W378" i="31"/>
  <c r="X377" i="31"/>
  <c r="W377" i="31"/>
  <c r="X376" i="31"/>
  <c r="W376" i="31"/>
  <c r="X375" i="31"/>
  <c r="W375" i="31"/>
  <c r="X374" i="31"/>
  <c r="W374" i="31"/>
  <c r="X373" i="31"/>
  <c r="W373" i="31"/>
  <c r="X372" i="31"/>
  <c r="W372" i="31"/>
  <c r="X371" i="31"/>
  <c r="W371" i="31"/>
  <c r="X370" i="31"/>
  <c r="W370" i="31"/>
  <c r="X369" i="31"/>
  <c r="W369" i="31"/>
  <c r="X368" i="31"/>
  <c r="W368" i="31"/>
  <c r="X367" i="31"/>
  <c r="W367" i="31"/>
  <c r="X366" i="31"/>
  <c r="W366" i="31"/>
  <c r="X365" i="31"/>
  <c r="W365" i="31"/>
  <c r="X364" i="31"/>
  <c r="W364" i="31"/>
  <c r="X363" i="31"/>
  <c r="W363" i="31"/>
  <c r="X362" i="31"/>
  <c r="W362" i="31"/>
  <c r="X361" i="31"/>
  <c r="W361" i="31"/>
  <c r="X360" i="31"/>
  <c r="W360" i="31"/>
  <c r="X359" i="31"/>
  <c r="W359" i="31"/>
  <c r="X358" i="31"/>
  <c r="W358" i="31"/>
  <c r="X357" i="31"/>
  <c r="W357" i="31"/>
  <c r="X356" i="31"/>
  <c r="W356" i="31"/>
  <c r="X355" i="31"/>
  <c r="W355" i="31"/>
  <c r="X354" i="31"/>
  <c r="W354" i="31"/>
  <c r="X353" i="31"/>
  <c r="W353" i="31"/>
  <c r="X352" i="31"/>
  <c r="W352" i="31"/>
  <c r="X351" i="31"/>
  <c r="W351" i="31"/>
  <c r="X350" i="31"/>
  <c r="W350" i="31"/>
  <c r="X349" i="31"/>
  <c r="W349" i="31"/>
  <c r="X348" i="31"/>
  <c r="W348" i="31"/>
  <c r="X347" i="31"/>
  <c r="W347" i="31"/>
  <c r="X346" i="31"/>
  <c r="W346" i="31"/>
  <c r="X345" i="31"/>
  <c r="W345" i="31"/>
  <c r="X344" i="31"/>
  <c r="W344" i="31"/>
  <c r="X343" i="31"/>
  <c r="W343" i="31"/>
  <c r="X342" i="31"/>
  <c r="W342" i="31"/>
  <c r="X341" i="31"/>
  <c r="W341" i="31"/>
  <c r="X340" i="31"/>
  <c r="W340" i="31"/>
  <c r="X339" i="31"/>
  <c r="W339" i="31"/>
  <c r="X338" i="31"/>
  <c r="W338" i="31"/>
  <c r="X337" i="31"/>
  <c r="W337" i="31"/>
  <c r="X336" i="31"/>
  <c r="W336" i="31"/>
  <c r="X335" i="31"/>
  <c r="W335" i="31"/>
  <c r="X334" i="31"/>
  <c r="W334" i="31"/>
  <c r="X333" i="31"/>
  <c r="W333" i="31"/>
  <c r="X332" i="31"/>
  <c r="W332" i="31"/>
  <c r="X331" i="31"/>
  <c r="W331" i="31"/>
  <c r="X330" i="31"/>
  <c r="W330" i="31"/>
  <c r="X329" i="31"/>
  <c r="W329" i="31"/>
  <c r="X328" i="31"/>
  <c r="W328" i="31"/>
  <c r="X327" i="31"/>
  <c r="W327" i="31"/>
  <c r="X326" i="31"/>
  <c r="W326" i="31"/>
  <c r="X325" i="31"/>
  <c r="W325" i="31"/>
  <c r="X324" i="31"/>
  <c r="W324" i="31"/>
  <c r="X323" i="31"/>
  <c r="W323" i="31"/>
  <c r="X322" i="31"/>
  <c r="W322" i="31"/>
  <c r="X321" i="31"/>
  <c r="W321" i="31"/>
  <c r="X320" i="31"/>
  <c r="W320" i="31"/>
  <c r="X319" i="31"/>
  <c r="W319" i="31"/>
  <c r="X318" i="31"/>
  <c r="W318" i="31"/>
  <c r="X317" i="31"/>
  <c r="W317" i="31"/>
  <c r="X316" i="31"/>
  <c r="W316" i="31"/>
  <c r="X315" i="31"/>
  <c r="W315" i="31"/>
  <c r="X314" i="31"/>
  <c r="W314" i="31"/>
  <c r="X313" i="31"/>
  <c r="W313" i="31"/>
  <c r="X312" i="31"/>
  <c r="W312" i="31"/>
  <c r="X311" i="31"/>
  <c r="W311" i="31"/>
  <c r="X310" i="31"/>
  <c r="W310" i="31"/>
  <c r="X309" i="31"/>
  <c r="W309" i="31"/>
  <c r="X308" i="31"/>
  <c r="W308" i="31"/>
  <c r="X307" i="31"/>
  <c r="W307" i="31"/>
  <c r="X306" i="31"/>
  <c r="W306" i="31"/>
  <c r="X305" i="31"/>
  <c r="W305" i="31"/>
  <c r="X304" i="31"/>
  <c r="W304" i="31"/>
  <c r="X303" i="31"/>
  <c r="W303" i="31"/>
  <c r="X302" i="31"/>
  <c r="W302" i="31"/>
  <c r="X301" i="31"/>
  <c r="W301" i="31"/>
  <c r="X300" i="31"/>
  <c r="W300" i="31"/>
  <c r="X299" i="31"/>
  <c r="W299" i="31"/>
  <c r="X298" i="31"/>
  <c r="W298" i="31"/>
  <c r="X297" i="31"/>
  <c r="W297" i="31"/>
  <c r="X296" i="31"/>
  <c r="W296" i="31"/>
  <c r="X295" i="31"/>
  <c r="W295" i="31"/>
  <c r="X294" i="31"/>
  <c r="W294" i="31"/>
  <c r="X293" i="31"/>
  <c r="W293" i="31"/>
  <c r="X292" i="31"/>
  <c r="W292" i="31"/>
  <c r="X291" i="31"/>
  <c r="W291" i="31"/>
  <c r="X290" i="31"/>
  <c r="W290" i="31"/>
  <c r="X289" i="31"/>
  <c r="W289" i="31"/>
  <c r="X288" i="31"/>
  <c r="W288" i="31"/>
  <c r="X287" i="31"/>
  <c r="W287" i="31"/>
  <c r="X286" i="31"/>
  <c r="W286" i="31"/>
  <c r="X285" i="31"/>
  <c r="W285" i="31"/>
  <c r="X284" i="31"/>
  <c r="W284" i="31"/>
  <c r="X283" i="31"/>
  <c r="W283" i="31"/>
  <c r="X282" i="31"/>
  <c r="W282" i="31"/>
  <c r="X281" i="31"/>
  <c r="W281" i="31"/>
  <c r="X280" i="31"/>
  <c r="W280" i="31"/>
  <c r="X279" i="31"/>
  <c r="W279" i="31"/>
  <c r="X278" i="31"/>
  <c r="W278" i="31"/>
  <c r="X277" i="31"/>
  <c r="W277" i="31"/>
  <c r="X276" i="31"/>
  <c r="W276" i="31"/>
  <c r="X275" i="31"/>
  <c r="W275" i="31"/>
  <c r="X274" i="31"/>
  <c r="W274" i="31"/>
  <c r="X273" i="31"/>
  <c r="W273" i="31"/>
  <c r="X272" i="31"/>
  <c r="W272" i="31"/>
  <c r="X271" i="31"/>
  <c r="W271" i="31"/>
  <c r="X270" i="31"/>
  <c r="W270" i="31"/>
  <c r="X269" i="31"/>
  <c r="W269" i="31"/>
  <c r="X268" i="31"/>
  <c r="W268" i="31"/>
  <c r="X267" i="31"/>
  <c r="W267" i="31"/>
  <c r="X266" i="31"/>
  <c r="W266" i="31"/>
  <c r="X265" i="31"/>
  <c r="W265" i="31"/>
  <c r="X264" i="31"/>
  <c r="W264" i="31"/>
  <c r="X263" i="31"/>
  <c r="W263" i="31"/>
  <c r="X262" i="31"/>
  <c r="W262" i="31"/>
  <c r="X261" i="31"/>
  <c r="W261" i="31"/>
  <c r="X260" i="31"/>
  <c r="W260" i="31"/>
  <c r="X259" i="31"/>
  <c r="W259" i="31"/>
  <c r="X258" i="31"/>
  <c r="W258" i="31"/>
  <c r="X257" i="31"/>
  <c r="W257" i="31"/>
  <c r="X256" i="31"/>
  <c r="W256" i="31"/>
  <c r="X255" i="31"/>
  <c r="W255" i="31"/>
  <c r="X254" i="31"/>
  <c r="W254" i="31"/>
  <c r="X253" i="31"/>
  <c r="W253" i="31"/>
  <c r="X252" i="31"/>
  <c r="W252" i="31"/>
  <c r="X251" i="31"/>
  <c r="W251" i="31"/>
  <c r="X250" i="31"/>
  <c r="W250" i="31"/>
  <c r="X249" i="31"/>
  <c r="W249" i="31"/>
  <c r="X248" i="31"/>
  <c r="W248" i="31"/>
  <c r="X247" i="31"/>
  <c r="W247" i="31"/>
  <c r="X246" i="31"/>
  <c r="W246" i="31"/>
  <c r="X245" i="31"/>
  <c r="W245" i="31"/>
  <c r="P245" i="31"/>
  <c r="P246" i="31" s="1"/>
  <c r="P247" i="31" s="1"/>
  <c r="P248" i="31" s="1"/>
  <c r="P249" i="31" s="1"/>
  <c r="P250" i="31" s="1"/>
  <c r="P251" i="31" s="1"/>
  <c r="P252" i="31" s="1"/>
  <c r="P253" i="31" s="1"/>
  <c r="P254" i="31" s="1"/>
  <c r="P255" i="31" s="1"/>
  <c r="P256" i="31" s="1"/>
  <c r="P257" i="31" s="1"/>
  <c r="P258" i="31" s="1"/>
  <c r="P259" i="31" s="1"/>
  <c r="P260" i="31" s="1"/>
  <c r="P261" i="31" s="1"/>
  <c r="P262" i="31" s="1"/>
  <c r="P263" i="31" s="1"/>
  <c r="P264" i="31" s="1"/>
  <c r="P265" i="31" s="1"/>
  <c r="P266" i="31" s="1"/>
  <c r="P267" i="31" s="1"/>
  <c r="P268" i="31" s="1"/>
  <c r="P269" i="31" s="1"/>
  <c r="P270" i="31" s="1"/>
  <c r="P271" i="31" s="1"/>
  <c r="P272" i="31" s="1"/>
  <c r="P273" i="31" s="1"/>
  <c r="P274" i="31" s="1"/>
  <c r="P275" i="31" s="1"/>
  <c r="P276" i="31" s="1"/>
  <c r="P277" i="31" s="1"/>
  <c r="P278" i="31" s="1"/>
  <c r="P279" i="31" s="1"/>
  <c r="P280" i="31" s="1"/>
  <c r="P281" i="31" s="1"/>
  <c r="P282" i="31" s="1"/>
  <c r="P283" i="31" s="1"/>
  <c r="P284" i="31" s="1"/>
  <c r="P285" i="31" s="1"/>
  <c r="P286" i="31" s="1"/>
  <c r="P287" i="31" s="1"/>
  <c r="P288" i="31" s="1"/>
  <c r="P289" i="31" s="1"/>
  <c r="P290" i="31" s="1"/>
  <c r="P291" i="31" s="1"/>
  <c r="P292" i="31" s="1"/>
  <c r="P293" i="31" s="1"/>
  <c r="P294" i="31" s="1"/>
  <c r="P295" i="31" s="1"/>
  <c r="P296" i="31" s="1"/>
  <c r="P297" i="31" s="1"/>
  <c r="P298" i="31" s="1"/>
  <c r="P299" i="31" s="1"/>
  <c r="P300" i="31" s="1"/>
  <c r="P301" i="31" s="1"/>
  <c r="P302" i="31" s="1"/>
  <c r="P303" i="31" s="1"/>
  <c r="P304" i="31" s="1"/>
  <c r="P305" i="31" s="1"/>
  <c r="P306" i="31" s="1"/>
  <c r="P307" i="31" s="1"/>
  <c r="P308" i="31" s="1"/>
  <c r="P309" i="31" s="1"/>
  <c r="P310" i="31" s="1"/>
  <c r="P311" i="31" s="1"/>
  <c r="P312" i="31" s="1"/>
  <c r="P313" i="31" s="1"/>
  <c r="P314" i="31" s="1"/>
  <c r="P315" i="31" s="1"/>
  <c r="P316" i="31" s="1"/>
  <c r="P317" i="31" s="1"/>
  <c r="P318" i="31" s="1"/>
  <c r="P319" i="31" s="1"/>
  <c r="P320" i="31" s="1"/>
  <c r="P321" i="31" s="1"/>
  <c r="P322" i="31" s="1"/>
  <c r="P323" i="31" s="1"/>
  <c r="P324" i="31" s="1"/>
  <c r="P325" i="31" s="1"/>
  <c r="P326" i="31" s="1"/>
  <c r="P327" i="31" s="1"/>
  <c r="P328" i="31" s="1"/>
  <c r="P329" i="31" s="1"/>
  <c r="P330" i="31" s="1"/>
  <c r="P331" i="31" s="1"/>
  <c r="P332" i="31" s="1"/>
  <c r="P333" i="31" s="1"/>
  <c r="P334" i="31" s="1"/>
  <c r="P335" i="31" s="1"/>
  <c r="P336" i="31" s="1"/>
  <c r="P337" i="31" s="1"/>
  <c r="P338" i="31" s="1"/>
  <c r="P339" i="31" s="1"/>
  <c r="P340" i="31" s="1"/>
  <c r="P341" i="31" s="1"/>
  <c r="P342" i="31" s="1"/>
  <c r="P343" i="31" s="1"/>
  <c r="P344" i="31" s="1"/>
  <c r="P345" i="31" s="1"/>
  <c r="P346" i="31" s="1"/>
  <c r="P347" i="31" s="1"/>
  <c r="P348" i="31" s="1"/>
  <c r="P349" i="31" s="1"/>
  <c r="P350" i="31" s="1"/>
  <c r="P351" i="31" s="1"/>
  <c r="P352" i="31" s="1"/>
  <c r="P353" i="31" s="1"/>
  <c r="P354" i="31" s="1"/>
  <c r="P355" i="31" s="1"/>
  <c r="P356" i="31" s="1"/>
  <c r="P357" i="31" s="1"/>
  <c r="P358" i="31" s="1"/>
  <c r="P359" i="31" s="1"/>
  <c r="P360" i="31" s="1"/>
  <c r="P361" i="31" s="1"/>
  <c r="P362" i="31" s="1"/>
  <c r="P363" i="31" s="1"/>
  <c r="P364" i="31" s="1"/>
  <c r="P365" i="31" s="1"/>
  <c r="P366" i="31" s="1"/>
  <c r="P367" i="31" s="1"/>
  <c r="P368" i="31" s="1"/>
  <c r="P369" i="31" s="1"/>
  <c r="P370" i="31" s="1"/>
  <c r="P371" i="31" s="1"/>
  <c r="P372" i="31" s="1"/>
  <c r="P373" i="31" s="1"/>
  <c r="P374" i="31" s="1"/>
  <c r="P375" i="31" s="1"/>
  <c r="P376" i="31" s="1"/>
  <c r="P377" i="31" s="1"/>
  <c r="P378" i="31" s="1"/>
  <c r="P379" i="31" s="1"/>
  <c r="P380" i="31" s="1"/>
  <c r="P381" i="31" s="1"/>
  <c r="P382" i="31" s="1"/>
  <c r="P383" i="31" s="1"/>
  <c r="P384" i="31" s="1"/>
  <c r="P385" i="31" s="1"/>
  <c r="P386" i="31" s="1"/>
  <c r="P387" i="31" s="1"/>
  <c r="P388" i="31" s="1"/>
  <c r="P389" i="31" s="1"/>
  <c r="P390" i="31" s="1"/>
  <c r="P391" i="31" s="1"/>
  <c r="P392" i="31" s="1"/>
  <c r="P393" i="31" s="1"/>
  <c r="P394" i="31" s="1"/>
  <c r="P395" i="31" s="1"/>
  <c r="P396" i="31" s="1"/>
  <c r="P397" i="31" s="1"/>
  <c r="P398" i="31" s="1"/>
  <c r="P399" i="31" s="1"/>
  <c r="P400" i="31" s="1"/>
  <c r="P401" i="31" s="1"/>
  <c r="P402" i="31" s="1"/>
  <c r="P403" i="31" s="1"/>
  <c r="P404" i="31" s="1"/>
  <c r="P405" i="31" s="1"/>
  <c r="P406" i="31" s="1"/>
  <c r="P407" i="31" s="1"/>
  <c r="P408" i="31" s="1"/>
  <c r="P409" i="31" s="1"/>
  <c r="P410" i="31" s="1"/>
  <c r="P411" i="31" s="1"/>
  <c r="P412" i="31" s="1"/>
  <c r="P413" i="31" s="1"/>
  <c r="P414" i="31" s="1"/>
  <c r="P415" i="31" s="1"/>
  <c r="P416" i="31" s="1"/>
  <c r="P417" i="31" s="1"/>
  <c r="P418" i="31" s="1"/>
  <c r="P419" i="31" s="1"/>
  <c r="P420" i="31" s="1"/>
  <c r="P421" i="31" s="1"/>
  <c r="P422" i="31" s="1"/>
  <c r="P423" i="31" s="1"/>
  <c r="P424" i="31" s="1"/>
  <c r="P425" i="31" s="1"/>
  <c r="P426" i="31" s="1"/>
  <c r="P427" i="31" s="1"/>
  <c r="P428" i="31" s="1"/>
  <c r="P429" i="31" s="1"/>
  <c r="P430" i="31" s="1"/>
  <c r="P431" i="31" s="1"/>
  <c r="P432" i="31" s="1"/>
  <c r="P433" i="31" s="1"/>
  <c r="P434" i="31" s="1"/>
  <c r="P435" i="31" s="1"/>
  <c r="P436" i="31" s="1"/>
  <c r="P437" i="31" s="1"/>
  <c r="P438" i="31" s="1"/>
  <c r="P439" i="31" s="1"/>
  <c r="P440" i="31" s="1"/>
  <c r="P441" i="31" s="1"/>
  <c r="P442" i="31" s="1"/>
  <c r="P443" i="31" s="1"/>
  <c r="P444" i="31" s="1"/>
  <c r="P445" i="31" s="1"/>
  <c r="P446" i="31" s="1"/>
  <c r="P447" i="31" s="1"/>
  <c r="P448" i="31" s="1"/>
  <c r="P449" i="31" s="1"/>
  <c r="P450" i="31" s="1"/>
  <c r="P451" i="31" s="1"/>
  <c r="P452" i="31" s="1"/>
  <c r="P453" i="31" s="1"/>
  <c r="P454" i="31" s="1"/>
  <c r="P455" i="31" s="1"/>
  <c r="P456" i="31" s="1"/>
  <c r="P457" i="31" s="1"/>
  <c r="P458" i="31" s="1"/>
  <c r="P459" i="31" s="1"/>
  <c r="P460" i="31" s="1"/>
  <c r="P461" i="31" s="1"/>
  <c r="P462" i="31" s="1"/>
  <c r="P463" i="31" s="1"/>
  <c r="P464" i="31" s="1"/>
  <c r="P465" i="31" s="1"/>
  <c r="P466" i="31" s="1"/>
  <c r="P467" i="31" s="1"/>
  <c r="P468" i="31" s="1"/>
  <c r="P469" i="31" s="1"/>
  <c r="P470" i="31" s="1"/>
  <c r="P471" i="31" s="1"/>
  <c r="P472" i="31" s="1"/>
  <c r="P473" i="31" s="1"/>
  <c r="P474" i="31" s="1"/>
  <c r="P475" i="31" s="1"/>
  <c r="P476" i="31" s="1"/>
  <c r="P477" i="31" s="1"/>
  <c r="P478" i="31" s="1"/>
  <c r="P479" i="31" s="1"/>
  <c r="P480" i="31" s="1"/>
  <c r="P481" i="31" s="1"/>
  <c r="P482" i="31" s="1"/>
  <c r="P483" i="31" s="1"/>
  <c r="P484" i="31" s="1"/>
  <c r="P485" i="31" s="1"/>
  <c r="P486" i="31" s="1"/>
  <c r="P487" i="31" s="1"/>
  <c r="P488" i="31" s="1"/>
  <c r="P489" i="31" s="1"/>
  <c r="P490" i="31" s="1"/>
  <c r="P491" i="31" s="1"/>
  <c r="P492" i="31" s="1"/>
  <c r="P493" i="31" s="1"/>
  <c r="P494" i="31" s="1"/>
  <c r="P495" i="31" s="1"/>
  <c r="P496" i="31" s="1"/>
  <c r="P497" i="31" s="1"/>
  <c r="P498" i="31" s="1"/>
  <c r="P499" i="31" s="1"/>
  <c r="P500" i="31" s="1"/>
  <c r="P501" i="31" s="1"/>
  <c r="P502" i="31" s="1"/>
  <c r="P503" i="31" s="1"/>
  <c r="P504" i="31" s="1"/>
  <c r="P505" i="31" s="1"/>
  <c r="P506" i="31" s="1"/>
  <c r="P507" i="31" s="1"/>
  <c r="P508" i="31" s="1"/>
  <c r="X244" i="31"/>
  <c r="W244" i="31"/>
  <c r="O244" i="31"/>
  <c r="L244" i="31"/>
  <c r="X243" i="31"/>
  <c r="W243" i="31"/>
  <c r="X242" i="31"/>
  <c r="W242" i="31"/>
  <c r="X241" i="31"/>
  <c r="W241" i="31"/>
  <c r="X240" i="31"/>
  <c r="W240" i="31"/>
  <c r="X239" i="31"/>
  <c r="W239" i="31"/>
  <c r="X238" i="31"/>
  <c r="W238" i="31"/>
  <c r="X237" i="31"/>
  <c r="W237" i="31"/>
  <c r="X236" i="31"/>
  <c r="W236" i="31"/>
  <c r="X235" i="31"/>
  <c r="W235" i="31"/>
  <c r="X234" i="31"/>
  <c r="W234" i="31"/>
  <c r="X233" i="31"/>
  <c r="W233" i="31"/>
  <c r="X232" i="31"/>
  <c r="W232" i="31"/>
  <c r="X231" i="31"/>
  <c r="W231" i="31"/>
  <c r="X230" i="31"/>
  <c r="W230" i="31"/>
  <c r="X229" i="31"/>
  <c r="W229" i="31"/>
  <c r="X228" i="31"/>
  <c r="W228" i="31"/>
  <c r="X227" i="31"/>
  <c r="W227" i="31"/>
  <c r="X226" i="31"/>
  <c r="W226" i="31"/>
  <c r="X225" i="31"/>
  <c r="W225" i="31"/>
  <c r="X224" i="31"/>
  <c r="W224" i="31"/>
  <c r="X223" i="31"/>
  <c r="W223" i="31"/>
  <c r="X222" i="31"/>
  <c r="W222" i="31"/>
  <c r="X221" i="31"/>
  <c r="W221" i="31"/>
  <c r="X220" i="31"/>
  <c r="W220" i="31"/>
  <c r="X219" i="31"/>
  <c r="W219" i="31"/>
  <c r="X218" i="31"/>
  <c r="W218" i="31"/>
  <c r="X217" i="31"/>
  <c r="W217" i="31"/>
  <c r="X216" i="31"/>
  <c r="W216" i="31"/>
  <c r="X215" i="31"/>
  <c r="W215" i="31"/>
  <c r="X214" i="31"/>
  <c r="W214" i="31"/>
  <c r="X213" i="31"/>
  <c r="W213" i="31"/>
  <c r="X212" i="31"/>
  <c r="W212" i="31"/>
  <c r="X211" i="31"/>
  <c r="W211" i="31"/>
  <c r="X210" i="31"/>
  <c r="W210" i="31"/>
  <c r="X209" i="31"/>
  <c r="W209" i="31"/>
  <c r="X208" i="31"/>
  <c r="W208" i="31"/>
  <c r="X207" i="31"/>
  <c r="W207" i="31"/>
  <c r="X206" i="31"/>
  <c r="W206" i="31"/>
  <c r="X205" i="31"/>
  <c r="W205" i="31"/>
  <c r="X204" i="31"/>
  <c r="W204" i="31"/>
  <c r="X203" i="31"/>
  <c r="W203" i="31"/>
  <c r="X202" i="31"/>
  <c r="W202" i="31"/>
  <c r="X201" i="31"/>
  <c r="W201" i="31"/>
  <c r="X200" i="31"/>
  <c r="W200" i="31"/>
  <c r="X199" i="31"/>
  <c r="W199" i="31"/>
  <c r="X198" i="31"/>
  <c r="W198" i="31"/>
  <c r="X197" i="31"/>
  <c r="W197" i="31"/>
  <c r="X196" i="31"/>
  <c r="W196" i="31"/>
  <c r="X195" i="31"/>
  <c r="W195" i="31"/>
  <c r="X194" i="31"/>
  <c r="W194" i="31"/>
  <c r="X193" i="31"/>
  <c r="W193" i="31"/>
  <c r="X192" i="31"/>
  <c r="W192" i="31"/>
  <c r="X191" i="31"/>
  <c r="W191" i="31"/>
  <c r="X190" i="31"/>
  <c r="W190" i="31"/>
  <c r="X189" i="31"/>
  <c r="W189" i="31"/>
  <c r="X188" i="31"/>
  <c r="W188" i="31"/>
  <c r="X187" i="31"/>
  <c r="W187" i="31"/>
  <c r="X186" i="31"/>
  <c r="W186" i="31"/>
  <c r="X185" i="31"/>
  <c r="W185" i="31"/>
  <c r="X184" i="31"/>
  <c r="W184" i="31"/>
  <c r="I184" i="31"/>
  <c r="X183" i="31"/>
  <c r="W183" i="31"/>
  <c r="I183" i="31"/>
  <c r="X182" i="31"/>
  <c r="W182" i="31"/>
  <c r="I182" i="31"/>
  <c r="X181" i="31"/>
  <c r="W181" i="31"/>
  <c r="I181" i="31"/>
  <c r="X180" i="31"/>
  <c r="W180" i="31"/>
  <c r="I180" i="31"/>
  <c r="X179" i="31"/>
  <c r="W179" i="31"/>
  <c r="I179" i="31"/>
  <c r="X178" i="31"/>
  <c r="W178" i="31"/>
  <c r="I178" i="31"/>
  <c r="X177" i="31"/>
  <c r="W177" i="31"/>
  <c r="I177" i="31"/>
  <c r="X176" i="31"/>
  <c r="W176" i="31"/>
  <c r="I176" i="31"/>
  <c r="X175" i="31"/>
  <c r="W175" i="31"/>
  <c r="I175" i="31"/>
  <c r="X174" i="31"/>
  <c r="W174" i="31"/>
  <c r="I174" i="31"/>
  <c r="X173" i="31"/>
  <c r="W173" i="31"/>
  <c r="I173" i="31"/>
  <c r="X172" i="31"/>
  <c r="W172" i="31"/>
  <c r="I172" i="31"/>
  <c r="X171" i="31"/>
  <c r="W171" i="31"/>
  <c r="I171" i="31"/>
  <c r="X170" i="31"/>
  <c r="W170" i="31"/>
  <c r="I170" i="31"/>
  <c r="X169" i="31"/>
  <c r="W169" i="31"/>
  <c r="I169" i="31"/>
  <c r="X168" i="31"/>
  <c r="W168" i="31"/>
  <c r="I168" i="31"/>
  <c r="X167" i="31"/>
  <c r="W167" i="31"/>
  <c r="I167" i="31"/>
  <c r="X166" i="31"/>
  <c r="W166" i="31"/>
  <c r="I166" i="31"/>
  <c r="X165" i="31"/>
  <c r="W165" i="31"/>
  <c r="I165" i="31"/>
  <c r="X164" i="31"/>
  <c r="W164" i="31"/>
  <c r="I164" i="31"/>
  <c r="X163" i="31"/>
  <c r="W163" i="31"/>
  <c r="I163" i="31"/>
  <c r="X162" i="31"/>
  <c r="W162" i="31"/>
  <c r="I162" i="31"/>
  <c r="X161" i="31"/>
  <c r="W161" i="31"/>
  <c r="I161" i="31"/>
  <c r="X160" i="31"/>
  <c r="W160" i="31"/>
  <c r="I160" i="31"/>
  <c r="X159" i="31"/>
  <c r="W159" i="31"/>
  <c r="I159" i="31"/>
  <c r="X158" i="31"/>
  <c r="W158" i="31"/>
  <c r="I158" i="31"/>
  <c r="X157" i="31"/>
  <c r="W157" i="31"/>
  <c r="I157" i="31"/>
  <c r="X156" i="31"/>
  <c r="W156" i="31"/>
  <c r="I156" i="31"/>
  <c r="X155" i="31"/>
  <c r="W155" i="31"/>
  <c r="I155" i="31"/>
  <c r="X154" i="31"/>
  <c r="W154" i="31"/>
  <c r="I154" i="31"/>
  <c r="X153" i="31"/>
  <c r="W153" i="31"/>
  <c r="I153" i="31"/>
  <c r="X152" i="31"/>
  <c r="W152" i="31"/>
  <c r="I152" i="31"/>
  <c r="X151" i="31"/>
  <c r="W151" i="31"/>
  <c r="I151" i="31"/>
  <c r="X150" i="31"/>
  <c r="W150" i="31"/>
  <c r="I150" i="31"/>
  <c r="X149" i="31"/>
  <c r="W149" i="31"/>
  <c r="I149" i="31"/>
  <c r="X148" i="31"/>
  <c r="W148" i="31"/>
  <c r="S148" i="31"/>
  <c r="I148" i="31"/>
  <c r="W147" i="31"/>
  <c r="I147" i="31"/>
  <c r="W146" i="31"/>
  <c r="I146" i="31"/>
  <c r="W145" i="31"/>
  <c r="I145" i="31"/>
  <c r="W144" i="31"/>
  <c r="I144" i="31"/>
  <c r="W143" i="31"/>
  <c r="I143" i="31"/>
  <c r="W142" i="31"/>
  <c r="I142" i="31"/>
  <c r="W141" i="31"/>
  <c r="I141" i="31"/>
  <c r="W140" i="31"/>
  <c r="I140" i="31"/>
  <c r="W139" i="31"/>
  <c r="I139" i="31"/>
  <c r="W138" i="31"/>
  <c r="I138" i="31"/>
  <c r="W137" i="31"/>
  <c r="I137" i="31"/>
  <c r="W136" i="31"/>
  <c r="I136" i="31"/>
  <c r="W135" i="31"/>
  <c r="I135" i="31"/>
  <c r="W134" i="31"/>
  <c r="I134" i="31"/>
  <c r="W133" i="31"/>
  <c r="I133" i="31"/>
  <c r="W132" i="31"/>
  <c r="I132" i="31"/>
  <c r="W131" i="31"/>
  <c r="I131" i="31"/>
  <c r="W130" i="31"/>
  <c r="I130" i="31"/>
  <c r="W129" i="31"/>
  <c r="I129" i="31"/>
  <c r="W128" i="31"/>
  <c r="I128" i="31"/>
  <c r="W127" i="31"/>
  <c r="I127" i="31"/>
  <c r="W126" i="31"/>
  <c r="I126" i="31"/>
  <c r="W125" i="31"/>
  <c r="I125" i="31"/>
  <c r="W124" i="31"/>
  <c r="I124" i="31"/>
  <c r="W123" i="31"/>
  <c r="I123" i="31"/>
  <c r="W122" i="31"/>
  <c r="I122" i="31"/>
  <c r="W121" i="31"/>
  <c r="I121" i="31"/>
  <c r="W120" i="31"/>
  <c r="I120" i="31"/>
  <c r="W119" i="31"/>
  <c r="I119" i="31"/>
  <c r="W118" i="31"/>
  <c r="I118" i="31"/>
  <c r="W117" i="31"/>
  <c r="I117" i="31"/>
  <c r="W116" i="31"/>
  <c r="I116" i="31"/>
  <c r="W115" i="31"/>
  <c r="I115" i="31"/>
  <c r="W114" i="31"/>
  <c r="I114" i="31"/>
  <c r="W113" i="31"/>
  <c r="I113" i="31"/>
  <c r="W112" i="31"/>
  <c r="I112" i="31"/>
  <c r="W111" i="31"/>
  <c r="I111" i="31"/>
  <c r="W110" i="31"/>
  <c r="I110" i="31"/>
  <c r="W109" i="31"/>
  <c r="I109" i="31"/>
  <c r="W108" i="31"/>
  <c r="I108" i="31"/>
  <c r="W107" i="31"/>
  <c r="I107" i="31"/>
  <c r="W106" i="31"/>
  <c r="I106" i="31"/>
  <c r="W105" i="31"/>
  <c r="I105" i="31"/>
  <c r="W104" i="31"/>
  <c r="I104" i="31"/>
  <c r="W103" i="31"/>
  <c r="I103" i="31"/>
  <c r="W102" i="31"/>
  <c r="I102" i="31"/>
  <c r="W101" i="31"/>
  <c r="I101" i="31"/>
  <c r="W100" i="31"/>
  <c r="I100" i="31"/>
  <c r="W99" i="31"/>
  <c r="I99" i="31"/>
  <c r="W98" i="31"/>
  <c r="I98" i="31"/>
  <c r="W97" i="31"/>
  <c r="I97" i="31"/>
  <c r="W96" i="31"/>
  <c r="I96" i="31"/>
  <c r="W95" i="31"/>
  <c r="I95" i="31"/>
  <c r="W94" i="31"/>
  <c r="I94" i="31"/>
  <c r="W93" i="31"/>
  <c r="I93" i="31"/>
  <c r="W92" i="31"/>
  <c r="I92" i="31"/>
  <c r="W91" i="31"/>
  <c r="I91" i="31"/>
  <c r="W90" i="31"/>
  <c r="I90" i="31"/>
  <c r="W89" i="31"/>
  <c r="I89" i="31"/>
  <c r="W88" i="31"/>
  <c r="I88" i="31"/>
  <c r="W87" i="31"/>
  <c r="I87" i="31"/>
  <c r="W86" i="31"/>
  <c r="I86" i="31"/>
  <c r="W85" i="31"/>
  <c r="I85" i="31"/>
  <c r="W84" i="31"/>
  <c r="I84" i="31"/>
  <c r="W83" i="31"/>
  <c r="I83" i="31"/>
  <c r="W82" i="31"/>
  <c r="I82" i="31"/>
  <c r="W81" i="31"/>
  <c r="I81" i="31"/>
  <c r="W80" i="31"/>
  <c r="I80" i="31"/>
  <c r="W79" i="31"/>
  <c r="I79" i="31"/>
  <c r="W78" i="31"/>
  <c r="I78" i="31"/>
  <c r="W77" i="31"/>
  <c r="I77" i="31"/>
  <c r="W76" i="31"/>
  <c r="I76" i="31"/>
  <c r="W75" i="31"/>
  <c r="I75" i="31"/>
  <c r="W74" i="31"/>
  <c r="I74" i="31"/>
  <c r="W73" i="31"/>
  <c r="I73" i="31"/>
  <c r="W72" i="31"/>
  <c r="I72" i="31"/>
  <c r="W71" i="31"/>
  <c r="I71" i="31"/>
  <c r="W70" i="31"/>
  <c r="I70" i="31"/>
  <c r="W69" i="31"/>
  <c r="I69" i="31"/>
  <c r="W68" i="31"/>
  <c r="I68" i="31"/>
  <c r="W67" i="31"/>
  <c r="I67" i="31"/>
  <c r="W66" i="31"/>
  <c r="I66" i="31"/>
  <c r="W65" i="31"/>
  <c r="M65" i="3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M84" i="31" s="1"/>
  <c r="M85" i="31" s="1"/>
  <c r="M86" i="31" s="1"/>
  <c r="M87" i="31" s="1"/>
  <c r="M88" i="31" s="1"/>
  <c r="M89" i="31" s="1"/>
  <c r="M90" i="31" s="1"/>
  <c r="M91" i="31" s="1"/>
  <c r="M92" i="31" s="1"/>
  <c r="M93" i="31" s="1"/>
  <c r="M94" i="31" s="1"/>
  <c r="M95" i="31" s="1"/>
  <c r="M96" i="31" s="1"/>
  <c r="M97" i="31" s="1"/>
  <c r="M98" i="31" s="1"/>
  <c r="M99" i="31" s="1"/>
  <c r="M100" i="31" s="1"/>
  <c r="M101" i="31" s="1"/>
  <c r="M102" i="31" s="1"/>
  <c r="M103" i="31" s="1"/>
  <c r="M104" i="31" s="1"/>
  <c r="M105" i="31" s="1"/>
  <c r="M106" i="31" s="1"/>
  <c r="M107" i="31" s="1"/>
  <c r="M108" i="31" s="1"/>
  <c r="M109" i="31" s="1"/>
  <c r="M110" i="31" s="1"/>
  <c r="M111" i="31" s="1"/>
  <c r="M112" i="31" s="1"/>
  <c r="M113" i="31" s="1"/>
  <c r="M114" i="31" s="1"/>
  <c r="M115" i="31" s="1"/>
  <c r="M116" i="31" s="1"/>
  <c r="M117" i="31" s="1"/>
  <c r="M118" i="31" s="1"/>
  <c r="M119" i="31" s="1"/>
  <c r="M120" i="31" s="1"/>
  <c r="M121" i="31" s="1"/>
  <c r="M122" i="31" s="1"/>
  <c r="M123" i="31" s="1"/>
  <c r="M124" i="31" s="1"/>
  <c r="M125" i="31" s="1"/>
  <c r="M126" i="31" s="1"/>
  <c r="M127" i="31" s="1"/>
  <c r="M128" i="31" s="1"/>
  <c r="M129" i="31" s="1"/>
  <c r="M130" i="31" s="1"/>
  <c r="M131" i="31" s="1"/>
  <c r="M132" i="31" s="1"/>
  <c r="M133" i="31" s="1"/>
  <c r="M134" i="31" s="1"/>
  <c r="M135" i="31" s="1"/>
  <c r="M136" i="31" s="1"/>
  <c r="M137" i="31" s="1"/>
  <c r="M138" i="31" s="1"/>
  <c r="M139" i="31" s="1"/>
  <c r="M140" i="31" s="1"/>
  <c r="M141" i="31" s="1"/>
  <c r="M142" i="31" s="1"/>
  <c r="M143" i="31" s="1"/>
  <c r="M144" i="31" s="1"/>
  <c r="M145" i="31" s="1"/>
  <c r="M146" i="31" s="1"/>
  <c r="M147" i="31" s="1"/>
  <c r="M148" i="31" s="1"/>
  <c r="M149" i="31" s="1"/>
  <c r="M150" i="31" s="1"/>
  <c r="M151" i="31" s="1"/>
  <c r="M152" i="31" s="1"/>
  <c r="M153" i="31" s="1"/>
  <c r="M154" i="31" s="1"/>
  <c r="M155" i="31" s="1"/>
  <c r="M156" i="31" s="1"/>
  <c r="M157" i="31" s="1"/>
  <c r="M158" i="31" s="1"/>
  <c r="M159" i="31" s="1"/>
  <c r="M160" i="31" s="1"/>
  <c r="M161" i="31" s="1"/>
  <c r="M162" i="31" s="1"/>
  <c r="M163" i="31" s="1"/>
  <c r="M164" i="31" s="1"/>
  <c r="M165" i="31" s="1"/>
  <c r="M166" i="31" s="1"/>
  <c r="M167" i="31" s="1"/>
  <c r="M168" i="31" s="1"/>
  <c r="M169" i="31" s="1"/>
  <c r="M170" i="31" s="1"/>
  <c r="M171" i="31" s="1"/>
  <c r="M172" i="31" s="1"/>
  <c r="M173" i="31" s="1"/>
  <c r="M174" i="31" s="1"/>
  <c r="M175" i="31" s="1"/>
  <c r="M176" i="31" s="1"/>
  <c r="M177" i="31" s="1"/>
  <c r="M178" i="31" s="1"/>
  <c r="M179" i="31" s="1"/>
  <c r="M180" i="31" s="1"/>
  <c r="M181" i="31" s="1"/>
  <c r="M182" i="31" s="1"/>
  <c r="M183" i="31" s="1"/>
  <c r="M184" i="31" s="1"/>
  <c r="M185" i="31" s="1"/>
  <c r="M186" i="31" s="1"/>
  <c r="M187" i="31" s="1"/>
  <c r="M188" i="31" s="1"/>
  <c r="M189" i="31" s="1"/>
  <c r="M190" i="31" s="1"/>
  <c r="M191" i="31" s="1"/>
  <c r="M192" i="31" s="1"/>
  <c r="M193" i="31" s="1"/>
  <c r="M194" i="31" s="1"/>
  <c r="M195" i="31" s="1"/>
  <c r="M196" i="31" s="1"/>
  <c r="M197" i="31" s="1"/>
  <c r="M198" i="31" s="1"/>
  <c r="M199" i="31" s="1"/>
  <c r="M200" i="31" s="1"/>
  <c r="M201" i="31" s="1"/>
  <c r="M202" i="31" s="1"/>
  <c r="M203" i="31" s="1"/>
  <c r="M204" i="31" s="1"/>
  <c r="M205" i="31" s="1"/>
  <c r="M206" i="31" s="1"/>
  <c r="M207" i="31" s="1"/>
  <c r="M208" i="31" s="1"/>
  <c r="M209" i="31" s="1"/>
  <c r="M210" i="31" s="1"/>
  <c r="M211" i="31" s="1"/>
  <c r="M212" i="31" s="1"/>
  <c r="M213" i="31" s="1"/>
  <c r="M214" i="31" s="1"/>
  <c r="M215" i="31" s="1"/>
  <c r="M216" i="31" s="1"/>
  <c r="M217" i="31" s="1"/>
  <c r="M218" i="31" s="1"/>
  <c r="M219" i="31" s="1"/>
  <c r="M220" i="31" s="1"/>
  <c r="M221" i="31" s="1"/>
  <c r="M222" i="31" s="1"/>
  <c r="M223" i="31" s="1"/>
  <c r="M224" i="31" s="1"/>
  <c r="M225" i="31" s="1"/>
  <c r="M226" i="31" s="1"/>
  <c r="M227" i="31" s="1"/>
  <c r="M228" i="31" s="1"/>
  <c r="M229" i="31" s="1"/>
  <c r="M230" i="31" s="1"/>
  <c r="M231" i="31" s="1"/>
  <c r="M232" i="31" s="1"/>
  <c r="M233" i="31" s="1"/>
  <c r="M234" i="31" s="1"/>
  <c r="M235" i="31" s="1"/>
  <c r="M236" i="31" s="1"/>
  <c r="M237" i="31" s="1"/>
  <c r="M238" i="31" s="1"/>
  <c r="M239" i="31" s="1"/>
  <c r="M240" i="31" s="1"/>
  <c r="M241" i="31" s="1"/>
  <c r="M242" i="31" s="1"/>
  <c r="M243" i="31" s="1"/>
  <c r="M244" i="31" s="1"/>
  <c r="I65" i="31"/>
  <c r="W64" i="31"/>
  <c r="L64" i="31"/>
  <c r="I64" i="31"/>
  <c r="I63" i="31"/>
  <c r="I62" i="31"/>
  <c r="I61" i="31"/>
  <c r="I60" i="31"/>
  <c r="I59" i="31"/>
  <c r="I58" i="31"/>
  <c r="I57" i="31"/>
  <c r="I56" i="31"/>
  <c r="I55" i="31"/>
  <c r="I54" i="31"/>
  <c r="I53" i="31"/>
  <c r="I52" i="31"/>
  <c r="I51" i="31"/>
  <c r="I50" i="31"/>
  <c r="I49" i="31"/>
  <c r="I48" i="31"/>
  <c r="I47" i="31"/>
  <c r="I46" i="31"/>
  <c r="I45" i="31"/>
  <c r="I44" i="31"/>
  <c r="I43" i="31"/>
  <c r="I42" i="31"/>
  <c r="I41" i="31"/>
  <c r="I40" i="31"/>
  <c r="I39" i="31"/>
  <c r="Z39" i="31"/>
  <c r="I38" i="31"/>
  <c r="I37" i="31"/>
  <c r="I36" i="31"/>
  <c r="I35" i="31"/>
  <c r="I34" i="31"/>
  <c r="I33" i="31"/>
  <c r="I32" i="31"/>
  <c r="I31" i="31"/>
  <c r="I30" i="31"/>
  <c r="I29" i="31"/>
  <c r="I28" i="31"/>
  <c r="I27" i="31"/>
  <c r="F27" i="31"/>
  <c r="H27" i="31" s="1"/>
  <c r="C27" i="31"/>
  <c r="C39" i="31" s="1"/>
  <c r="C51" i="31" s="1"/>
  <c r="C63" i="31" s="1"/>
  <c r="C75" i="31" s="1"/>
  <c r="C87" i="31" s="1"/>
  <c r="C99" i="31" s="1"/>
  <c r="C111" i="31" s="1"/>
  <c r="C123" i="31" s="1"/>
  <c r="C135" i="31" s="1"/>
  <c r="C147" i="31" s="1"/>
  <c r="C159" i="31" s="1"/>
  <c r="C171" i="31" s="1"/>
  <c r="C183" i="31" s="1"/>
  <c r="C195" i="31" s="1"/>
  <c r="C207" i="31" s="1"/>
  <c r="C219" i="31" s="1"/>
  <c r="C231" i="31" s="1"/>
  <c r="C243" i="31" s="1"/>
  <c r="C255" i="31" s="1"/>
  <c r="C267" i="31" s="1"/>
  <c r="C279" i="31" s="1"/>
  <c r="C291" i="31" s="1"/>
  <c r="C303" i="31" s="1"/>
  <c r="C315" i="31" s="1"/>
  <c r="C327" i="31" s="1"/>
  <c r="C339" i="31" s="1"/>
  <c r="C351" i="31" s="1"/>
  <c r="C363" i="31" s="1"/>
  <c r="C375" i="31" s="1"/>
  <c r="C387" i="31" s="1"/>
  <c r="C399" i="31" s="1"/>
  <c r="C411" i="31" s="1"/>
  <c r="C423" i="31" s="1"/>
  <c r="C435" i="31" s="1"/>
  <c r="C447" i="31" s="1"/>
  <c r="C459" i="31" s="1"/>
  <c r="C471" i="31" s="1"/>
  <c r="C483" i="31" s="1"/>
  <c r="C495" i="31" s="1"/>
  <c r="C507" i="31" s="1"/>
  <c r="I26" i="31"/>
  <c r="C26" i="31"/>
  <c r="C38" i="31" s="1"/>
  <c r="C50" i="31" s="1"/>
  <c r="C62" i="31" s="1"/>
  <c r="C74" i="31" s="1"/>
  <c r="C86" i="31" s="1"/>
  <c r="C98" i="31" s="1"/>
  <c r="C110" i="31" s="1"/>
  <c r="C122" i="31" s="1"/>
  <c r="C134" i="31" s="1"/>
  <c r="C146" i="31" s="1"/>
  <c r="C158" i="31" s="1"/>
  <c r="C170" i="31" s="1"/>
  <c r="C182" i="31" s="1"/>
  <c r="C194" i="31" s="1"/>
  <c r="C206" i="31" s="1"/>
  <c r="C218" i="31" s="1"/>
  <c r="C230" i="31" s="1"/>
  <c r="C242" i="31" s="1"/>
  <c r="C254" i="31" s="1"/>
  <c r="C266" i="31" s="1"/>
  <c r="C278" i="31" s="1"/>
  <c r="C290" i="31" s="1"/>
  <c r="C302" i="31" s="1"/>
  <c r="C314" i="31" s="1"/>
  <c r="C326" i="31" s="1"/>
  <c r="C338" i="31" s="1"/>
  <c r="C350" i="31" s="1"/>
  <c r="C362" i="31" s="1"/>
  <c r="C374" i="31" s="1"/>
  <c r="C386" i="31" s="1"/>
  <c r="C398" i="31" s="1"/>
  <c r="C410" i="31" s="1"/>
  <c r="C422" i="31" s="1"/>
  <c r="C434" i="31" s="1"/>
  <c r="C446" i="31" s="1"/>
  <c r="C458" i="31" s="1"/>
  <c r="C470" i="31" s="1"/>
  <c r="C482" i="31" s="1"/>
  <c r="C494" i="31" s="1"/>
  <c r="C506" i="31" s="1"/>
  <c r="I25" i="31"/>
  <c r="C25" i="31"/>
  <c r="C37" i="31" s="1"/>
  <c r="C49" i="31" s="1"/>
  <c r="C61" i="31" s="1"/>
  <c r="C73" i="31" s="1"/>
  <c r="C85" i="31" s="1"/>
  <c r="C97" i="31" s="1"/>
  <c r="C109" i="31" s="1"/>
  <c r="C121" i="31" s="1"/>
  <c r="C133" i="31" s="1"/>
  <c r="C145" i="31" s="1"/>
  <c r="C157" i="31" s="1"/>
  <c r="C169" i="31" s="1"/>
  <c r="C181" i="31" s="1"/>
  <c r="C193" i="31" s="1"/>
  <c r="C205" i="31" s="1"/>
  <c r="C217" i="31" s="1"/>
  <c r="C229" i="31" s="1"/>
  <c r="C241" i="31" s="1"/>
  <c r="C253" i="31" s="1"/>
  <c r="C265" i="31" s="1"/>
  <c r="C277" i="31" s="1"/>
  <c r="C289" i="31" s="1"/>
  <c r="C301" i="31" s="1"/>
  <c r="C313" i="31" s="1"/>
  <c r="C325" i="31" s="1"/>
  <c r="C337" i="31" s="1"/>
  <c r="C349" i="31" s="1"/>
  <c r="C361" i="31" s="1"/>
  <c r="C373" i="31" s="1"/>
  <c r="C385" i="31" s="1"/>
  <c r="C397" i="31" s="1"/>
  <c r="C409" i="31" s="1"/>
  <c r="C421" i="31" s="1"/>
  <c r="C433" i="31" s="1"/>
  <c r="C445" i="31" s="1"/>
  <c r="C457" i="31" s="1"/>
  <c r="C469" i="31" s="1"/>
  <c r="C481" i="31" s="1"/>
  <c r="C493" i="31" s="1"/>
  <c r="C505" i="31" s="1"/>
  <c r="I24" i="31"/>
  <c r="C24" i="31"/>
  <c r="C36" i="31" s="1"/>
  <c r="C48" i="31" s="1"/>
  <c r="C60" i="31" s="1"/>
  <c r="C72" i="31" s="1"/>
  <c r="C84" i="31" s="1"/>
  <c r="C96" i="31" s="1"/>
  <c r="C108" i="31" s="1"/>
  <c r="C120" i="31" s="1"/>
  <c r="C132" i="31" s="1"/>
  <c r="C144" i="31" s="1"/>
  <c r="C156" i="31" s="1"/>
  <c r="C168" i="31" s="1"/>
  <c r="C180" i="31" s="1"/>
  <c r="C192" i="31" s="1"/>
  <c r="C204" i="31" s="1"/>
  <c r="C216" i="31" s="1"/>
  <c r="C228" i="31" s="1"/>
  <c r="C240" i="31" s="1"/>
  <c r="C252" i="31" s="1"/>
  <c r="C264" i="31" s="1"/>
  <c r="C276" i="31" s="1"/>
  <c r="C288" i="31" s="1"/>
  <c r="C300" i="31" s="1"/>
  <c r="C312" i="31" s="1"/>
  <c r="C324" i="31" s="1"/>
  <c r="C336" i="31" s="1"/>
  <c r="C348" i="31" s="1"/>
  <c r="C360" i="31" s="1"/>
  <c r="C372" i="31" s="1"/>
  <c r="C384" i="31" s="1"/>
  <c r="C396" i="31" s="1"/>
  <c r="C408" i="31" s="1"/>
  <c r="C420" i="31" s="1"/>
  <c r="C432" i="31" s="1"/>
  <c r="C444" i="31" s="1"/>
  <c r="C456" i="31" s="1"/>
  <c r="C468" i="31" s="1"/>
  <c r="C480" i="31" s="1"/>
  <c r="C492" i="31" s="1"/>
  <c r="C504" i="31" s="1"/>
  <c r="I23" i="31"/>
  <c r="C23" i="31"/>
  <c r="C35" i="31" s="1"/>
  <c r="C47" i="31" s="1"/>
  <c r="C59" i="31" s="1"/>
  <c r="C71" i="31" s="1"/>
  <c r="C83" i="31" s="1"/>
  <c r="C95" i="31" s="1"/>
  <c r="C107" i="31" s="1"/>
  <c r="C119" i="31" s="1"/>
  <c r="C131" i="31" s="1"/>
  <c r="C143" i="31" s="1"/>
  <c r="C155" i="31" s="1"/>
  <c r="C167" i="31" s="1"/>
  <c r="C179" i="31" s="1"/>
  <c r="C191" i="31" s="1"/>
  <c r="C203" i="31" s="1"/>
  <c r="C215" i="31" s="1"/>
  <c r="C227" i="31" s="1"/>
  <c r="C239" i="31" s="1"/>
  <c r="C251" i="31" s="1"/>
  <c r="C263" i="31" s="1"/>
  <c r="C275" i="31" s="1"/>
  <c r="C287" i="31" s="1"/>
  <c r="C299" i="31" s="1"/>
  <c r="C311" i="31" s="1"/>
  <c r="C323" i="31" s="1"/>
  <c r="C335" i="31" s="1"/>
  <c r="C347" i="31" s="1"/>
  <c r="C359" i="31" s="1"/>
  <c r="C371" i="31" s="1"/>
  <c r="C383" i="31" s="1"/>
  <c r="C395" i="31" s="1"/>
  <c r="C407" i="31" s="1"/>
  <c r="C419" i="31" s="1"/>
  <c r="C431" i="31" s="1"/>
  <c r="C443" i="31" s="1"/>
  <c r="C455" i="31" s="1"/>
  <c r="C467" i="31" s="1"/>
  <c r="C479" i="31" s="1"/>
  <c r="C491" i="31" s="1"/>
  <c r="C503" i="31" s="1"/>
  <c r="I22" i="31"/>
  <c r="C22" i="31"/>
  <c r="C34" i="31" s="1"/>
  <c r="C46" i="31" s="1"/>
  <c r="C58" i="31" s="1"/>
  <c r="C70" i="31" s="1"/>
  <c r="C82" i="31" s="1"/>
  <c r="C94" i="31" s="1"/>
  <c r="C106" i="31" s="1"/>
  <c r="C118" i="31" s="1"/>
  <c r="C130" i="31" s="1"/>
  <c r="C142" i="31" s="1"/>
  <c r="C154" i="31" s="1"/>
  <c r="C166" i="31" s="1"/>
  <c r="C178" i="31" s="1"/>
  <c r="C190" i="31" s="1"/>
  <c r="C202" i="31" s="1"/>
  <c r="C214" i="31" s="1"/>
  <c r="C226" i="31" s="1"/>
  <c r="C238" i="31" s="1"/>
  <c r="C250" i="31" s="1"/>
  <c r="C262" i="31" s="1"/>
  <c r="C274" i="31" s="1"/>
  <c r="C286" i="31" s="1"/>
  <c r="C298" i="31" s="1"/>
  <c r="C310" i="31" s="1"/>
  <c r="C322" i="31" s="1"/>
  <c r="C334" i="31" s="1"/>
  <c r="C346" i="31" s="1"/>
  <c r="C358" i="31" s="1"/>
  <c r="C370" i="31" s="1"/>
  <c r="C382" i="31" s="1"/>
  <c r="C394" i="31" s="1"/>
  <c r="C406" i="31" s="1"/>
  <c r="C418" i="31" s="1"/>
  <c r="C430" i="31" s="1"/>
  <c r="C442" i="31" s="1"/>
  <c r="C454" i="31" s="1"/>
  <c r="C466" i="31" s="1"/>
  <c r="C478" i="31" s="1"/>
  <c r="C490" i="31" s="1"/>
  <c r="C502" i="31" s="1"/>
  <c r="I21" i="31"/>
  <c r="C21" i="31"/>
  <c r="C33" i="31" s="1"/>
  <c r="C45" i="31" s="1"/>
  <c r="C57" i="31" s="1"/>
  <c r="C69" i="31" s="1"/>
  <c r="C81" i="31" s="1"/>
  <c r="C93" i="31" s="1"/>
  <c r="C105" i="31" s="1"/>
  <c r="C117" i="31" s="1"/>
  <c r="C129" i="31" s="1"/>
  <c r="C141" i="31" s="1"/>
  <c r="C153" i="31" s="1"/>
  <c r="C165" i="31" s="1"/>
  <c r="C177" i="31" s="1"/>
  <c r="C189" i="31" s="1"/>
  <c r="C201" i="31" s="1"/>
  <c r="C213" i="31" s="1"/>
  <c r="C225" i="31" s="1"/>
  <c r="C237" i="31" s="1"/>
  <c r="C249" i="31" s="1"/>
  <c r="C261" i="31" s="1"/>
  <c r="C273" i="31" s="1"/>
  <c r="C285" i="31" s="1"/>
  <c r="C297" i="31" s="1"/>
  <c r="C309" i="31" s="1"/>
  <c r="C321" i="31" s="1"/>
  <c r="C333" i="31" s="1"/>
  <c r="C345" i="31" s="1"/>
  <c r="C357" i="31" s="1"/>
  <c r="C369" i="31" s="1"/>
  <c r="C381" i="31" s="1"/>
  <c r="C393" i="31" s="1"/>
  <c r="C405" i="31" s="1"/>
  <c r="C417" i="31" s="1"/>
  <c r="C429" i="31" s="1"/>
  <c r="C441" i="31" s="1"/>
  <c r="C453" i="31" s="1"/>
  <c r="C465" i="31" s="1"/>
  <c r="C477" i="31" s="1"/>
  <c r="C489" i="31" s="1"/>
  <c r="C501" i="31" s="1"/>
  <c r="I20" i="31"/>
  <c r="C20" i="31"/>
  <c r="C32" i="31" s="1"/>
  <c r="C44" i="31" s="1"/>
  <c r="C56" i="31" s="1"/>
  <c r="C68" i="31" s="1"/>
  <c r="C80" i="31" s="1"/>
  <c r="C92" i="31" s="1"/>
  <c r="C104" i="31" s="1"/>
  <c r="C116" i="31" s="1"/>
  <c r="C128" i="31" s="1"/>
  <c r="C140" i="31" s="1"/>
  <c r="C152" i="31" s="1"/>
  <c r="C164" i="31" s="1"/>
  <c r="C176" i="31" s="1"/>
  <c r="C188" i="31" s="1"/>
  <c r="C200" i="31" s="1"/>
  <c r="C212" i="31" s="1"/>
  <c r="C224" i="31" s="1"/>
  <c r="C236" i="31" s="1"/>
  <c r="C248" i="31" s="1"/>
  <c r="C260" i="31" s="1"/>
  <c r="C272" i="31" s="1"/>
  <c r="C284" i="31" s="1"/>
  <c r="C296" i="31" s="1"/>
  <c r="C308" i="31" s="1"/>
  <c r="C320" i="31" s="1"/>
  <c r="C332" i="31" s="1"/>
  <c r="C344" i="31" s="1"/>
  <c r="C356" i="31" s="1"/>
  <c r="C368" i="31" s="1"/>
  <c r="C380" i="31" s="1"/>
  <c r="C392" i="31" s="1"/>
  <c r="C404" i="31" s="1"/>
  <c r="C416" i="31" s="1"/>
  <c r="C428" i="31" s="1"/>
  <c r="C440" i="31" s="1"/>
  <c r="C452" i="31" s="1"/>
  <c r="C464" i="31" s="1"/>
  <c r="C476" i="31" s="1"/>
  <c r="C488" i="31" s="1"/>
  <c r="C500" i="31" s="1"/>
  <c r="I19" i="31"/>
  <c r="C19" i="31"/>
  <c r="C31" i="31" s="1"/>
  <c r="C43" i="31" s="1"/>
  <c r="C55" i="31" s="1"/>
  <c r="C67" i="31" s="1"/>
  <c r="C79" i="31" s="1"/>
  <c r="C91" i="31" s="1"/>
  <c r="C103" i="31" s="1"/>
  <c r="C115" i="31" s="1"/>
  <c r="C127" i="31" s="1"/>
  <c r="C139" i="31" s="1"/>
  <c r="C151" i="31" s="1"/>
  <c r="C163" i="31" s="1"/>
  <c r="C175" i="31" s="1"/>
  <c r="C187" i="31" s="1"/>
  <c r="C199" i="31" s="1"/>
  <c r="C211" i="31" s="1"/>
  <c r="C223" i="31" s="1"/>
  <c r="C235" i="31" s="1"/>
  <c r="C247" i="31" s="1"/>
  <c r="C259" i="31" s="1"/>
  <c r="C271" i="31" s="1"/>
  <c r="C283" i="31" s="1"/>
  <c r="C295" i="31" s="1"/>
  <c r="C307" i="31" s="1"/>
  <c r="C319" i="31" s="1"/>
  <c r="C331" i="31" s="1"/>
  <c r="C343" i="31" s="1"/>
  <c r="C355" i="31" s="1"/>
  <c r="C367" i="31" s="1"/>
  <c r="C379" i="31" s="1"/>
  <c r="C391" i="31" s="1"/>
  <c r="C403" i="31" s="1"/>
  <c r="C415" i="31" s="1"/>
  <c r="C427" i="31" s="1"/>
  <c r="C439" i="31" s="1"/>
  <c r="C451" i="31" s="1"/>
  <c r="C463" i="31" s="1"/>
  <c r="C475" i="31" s="1"/>
  <c r="C487" i="31" s="1"/>
  <c r="C499" i="31" s="1"/>
  <c r="I18" i="31"/>
  <c r="C18" i="31"/>
  <c r="C30" i="31" s="1"/>
  <c r="C42" i="31" s="1"/>
  <c r="C54" i="31" s="1"/>
  <c r="C66" i="31" s="1"/>
  <c r="C78" i="31" s="1"/>
  <c r="C90" i="31" s="1"/>
  <c r="C102" i="31" s="1"/>
  <c r="C114" i="31" s="1"/>
  <c r="C126" i="31" s="1"/>
  <c r="C138" i="31" s="1"/>
  <c r="C150" i="31" s="1"/>
  <c r="C162" i="31" s="1"/>
  <c r="C174" i="31" s="1"/>
  <c r="C186" i="31" s="1"/>
  <c r="C198" i="31" s="1"/>
  <c r="C210" i="31" s="1"/>
  <c r="C222" i="31" s="1"/>
  <c r="C234" i="31" s="1"/>
  <c r="C246" i="31" s="1"/>
  <c r="C258" i="31" s="1"/>
  <c r="C270" i="31" s="1"/>
  <c r="C282" i="31" s="1"/>
  <c r="C294" i="31" s="1"/>
  <c r="C306" i="31" s="1"/>
  <c r="C318" i="31" s="1"/>
  <c r="C330" i="31" s="1"/>
  <c r="C342" i="31" s="1"/>
  <c r="C354" i="31" s="1"/>
  <c r="C366" i="31" s="1"/>
  <c r="C378" i="31" s="1"/>
  <c r="C390" i="31" s="1"/>
  <c r="C402" i="31" s="1"/>
  <c r="C414" i="31" s="1"/>
  <c r="C426" i="31" s="1"/>
  <c r="C438" i="31" s="1"/>
  <c r="C450" i="31" s="1"/>
  <c r="C462" i="31" s="1"/>
  <c r="C474" i="31" s="1"/>
  <c r="C486" i="31" s="1"/>
  <c r="C498" i="31" s="1"/>
  <c r="I17" i="31"/>
  <c r="C17" i="31"/>
  <c r="C29" i="31" s="1"/>
  <c r="C41" i="31" s="1"/>
  <c r="C53" i="31" s="1"/>
  <c r="C65" i="31" s="1"/>
  <c r="C77" i="31" s="1"/>
  <c r="C89" i="31" s="1"/>
  <c r="C101" i="31" s="1"/>
  <c r="C113" i="31" s="1"/>
  <c r="C125" i="31" s="1"/>
  <c r="C137" i="31" s="1"/>
  <c r="C149" i="31" s="1"/>
  <c r="C161" i="31" s="1"/>
  <c r="C173" i="31" s="1"/>
  <c r="C185" i="31" s="1"/>
  <c r="C197" i="31" s="1"/>
  <c r="C209" i="31" s="1"/>
  <c r="C221" i="31" s="1"/>
  <c r="C233" i="31" s="1"/>
  <c r="C245" i="31" s="1"/>
  <c r="C257" i="31" s="1"/>
  <c r="C269" i="31" s="1"/>
  <c r="C281" i="31" s="1"/>
  <c r="C293" i="31" s="1"/>
  <c r="C305" i="31" s="1"/>
  <c r="C317" i="31" s="1"/>
  <c r="C329" i="31" s="1"/>
  <c r="C341" i="31" s="1"/>
  <c r="C353" i="31" s="1"/>
  <c r="C365" i="31" s="1"/>
  <c r="C377" i="31" s="1"/>
  <c r="C389" i="31" s="1"/>
  <c r="C401" i="31" s="1"/>
  <c r="C413" i="31" s="1"/>
  <c r="C425" i="31" s="1"/>
  <c r="C437" i="31" s="1"/>
  <c r="C449" i="31" s="1"/>
  <c r="C461" i="31" s="1"/>
  <c r="C473" i="31" s="1"/>
  <c r="C485" i="31" s="1"/>
  <c r="C497" i="31" s="1"/>
  <c r="I16" i="31"/>
  <c r="C16" i="31"/>
  <c r="C28" i="31" s="1"/>
  <c r="C40" i="31" s="1"/>
  <c r="C52" i="31" s="1"/>
  <c r="C64" i="31" s="1"/>
  <c r="C76" i="31" s="1"/>
  <c r="C88" i="31" s="1"/>
  <c r="C100" i="31" s="1"/>
  <c r="C112" i="31" s="1"/>
  <c r="C124" i="31" s="1"/>
  <c r="C136" i="31" s="1"/>
  <c r="C148" i="31" s="1"/>
  <c r="C160" i="31" s="1"/>
  <c r="C172" i="31" s="1"/>
  <c r="C184" i="31" s="1"/>
  <c r="C196" i="31" s="1"/>
  <c r="C208" i="31" s="1"/>
  <c r="C220" i="31" s="1"/>
  <c r="C232" i="31" s="1"/>
  <c r="C244" i="31" s="1"/>
  <c r="C256" i="31" s="1"/>
  <c r="C268" i="31" s="1"/>
  <c r="C280" i="31" s="1"/>
  <c r="C292" i="31" s="1"/>
  <c r="C304" i="31" s="1"/>
  <c r="C316" i="31" s="1"/>
  <c r="C328" i="31" s="1"/>
  <c r="C340" i="31" s="1"/>
  <c r="C352" i="31" s="1"/>
  <c r="C364" i="31" s="1"/>
  <c r="C376" i="31" s="1"/>
  <c r="C388" i="31" s="1"/>
  <c r="C400" i="31" s="1"/>
  <c r="C412" i="31" s="1"/>
  <c r="C424" i="31" s="1"/>
  <c r="C436" i="31" s="1"/>
  <c r="C448" i="31" s="1"/>
  <c r="C460" i="31" s="1"/>
  <c r="C472" i="31" s="1"/>
  <c r="C484" i="31" s="1"/>
  <c r="C496" i="31" s="1"/>
  <c r="C508" i="31" s="1"/>
  <c r="R15" i="31"/>
  <c r="I15" i="31"/>
  <c r="R14" i="31"/>
  <c r="I14" i="31"/>
  <c r="R13" i="31"/>
  <c r="I13" i="31"/>
  <c r="R12" i="31"/>
  <c r="I12" i="31"/>
  <c r="R11" i="31"/>
  <c r="I11" i="31"/>
  <c r="R10" i="31"/>
  <c r="I10" i="31"/>
  <c r="R9" i="31"/>
  <c r="I9" i="31"/>
  <c r="R8" i="31"/>
  <c r="I8" i="31"/>
  <c r="R7" i="31"/>
  <c r="I7" i="31"/>
  <c r="R6" i="31"/>
  <c r="I6" i="31"/>
  <c r="Y5" i="3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Y84" i="31" s="1"/>
  <c r="Y85" i="31" s="1"/>
  <c r="Y86" i="31" s="1"/>
  <c r="Y87" i="31" s="1"/>
  <c r="Y88" i="31" s="1"/>
  <c r="Y89" i="31" s="1"/>
  <c r="Y90" i="31" s="1"/>
  <c r="Y91" i="31" s="1"/>
  <c r="Y92" i="31" s="1"/>
  <c r="Y93" i="31" s="1"/>
  <c r="Y94" i="31" s="1"/>
  <c r="Y95" i="31" s="1"/>
  <c r="Y96" i="31" s="1"/>
  <c r="Y97" i="31" s="1"/>
  <c r="Y98" i="31" s="1"/>
  <c r="Y99" i="31" s="1"/>
  <c r="Y100" i="31" s="1"/>
  <c r="Y101" i="31" s="1"/>
  <c r="Y102" i="31" s="1"/>
  <c r="Y103" i="31" s="1"/>
  <c r="Y104" i="31" s="1"/>
  <c r="Y105" i="31" s="1"/>
  <c r="Y106" i="31" s="1"/>
  <c r="Y107" i="31" s="1"/>
  <c r="Y108" i="31" s="1"/>
  <c r="Y109" i="31" s="1"/>
  <c r="Y110" i="31" s="1"/>
  <c r="Y111" i="31" s="1"/>
  <c r="Y112" i="31" s="1"/>
  <c r="Y113" i="31" s="1"/>
  <c r="Y114" i="31" s="1"/>
  <c r="Y115" i="31" s="1"/>
  <c r="Y116" i="31" s="1"/>
  <c r="Y117" i="31" s="1"/>
  <c r="Y118" i="31" s="1"/>
  <c r="Y119" i="31" s="1"/>
  <c r="Y120" i="31" s="1"/>
  <c r="Y121" i="31" s="1"/>
  <c r="Y122" i="31" s="1"/>
  <c r="Y123" i="31" s="1"/>
  <c r="Y124" i="31" s="1"/>
  <c r="Y125" i="31" s="1"/>
  <c r="Y126" i="31" s="1"/>
  <c r="Y127" i="31" s="1"/>
  <c r="Y128" i="31" s="1"/>
  <c r="Y129" i="31" s="1"/>
  <c r="Y130" i="31" s="1"/>
  <c r="Y131" i="31" s="1"/>
  <c r="Y132" i="31" s="1"/>
  <c r="Y133" i="31" s="1"/>
  <c r="Y134" i="31" s="1"/>
  <c r="Y135" i="31" s="1"/>
  <c r="Y136" i="31" s="1"/>
  <c r="Y137" i="31" s="1"/>
  <c r="Y138" i="31" s="1"/>
  <c r="Y139" i="31" s="1"/>
  <c r="Y140" i="31" s="1"/>
  <c r="Y141" i="31" s="1"/>
  <c r="Y142" i="31" s="1"/>
  <c r="Y143" i="31" s="1"/>
  <c r="Y144" i="31" s="1"/>
  <c r="Y145" i="31" s="1"/>
  <c r="Y146" i="31" s="1"/>
  <c r="Y147" i="31" s="1"/>
  <c r="Y148" i="31" s="1"/>
  <c r="Y149" i="31" s="1"/>
  <c r="Y150" i="31" s="1"/>
  <c r="Y151" i="31" s="1"/>
  <c r="Y152" i="31" s="1"/>
  <c r="Y153" i="31" s="1"/>
  <c r="Y154" i="31" s="1"/>
  <c r="Y155" i="31" s="1"/>
  <c r="Y156" i="31" s="1"/>
  <c r="Y157" i="31" s="1"/>
  <c r="Y158" i="31" s="1"/>
  <c r="Y159" i="31" s="1"/>
  <c r="Y160" i="31" s="1"/>
  <c r="Y161" i="31" s="1"/>
  <c r="Y162" i="31" s="1"/>
  <c r="Y163" i="31" s="1"/>
  <c r="Y164" i="31" s="1"/>
  <c r="Y165" i="31" s="1"/>
  <c r="Y166" i="31" s="1"/>
  <c r="Y167" i="31" s="1"/>
  <c r="Y168" i="31" s="1"/>
  <c r="Y169" i="31" s="1"/>
  <c r="Y170" i="31" s="1"/>
  <c r="Y171" i="31" s="1"/>
  <c r="Y172" i="31" s="1"/>
  <c r="Y173" i="31" s="1"/>
  <c r="Y174" i="31" s="1"/>
  <c r="Y175" i="31" s="1"/>
  <c r="Y176" i="31" s="1"/>
  <c r="Y177" i="31" s="1"/>
  <c r="Y178" i="31" s="1"/>
  <c r="Y179" i="31" s="1"/>
  <c r="Y180" i="31" s="1"/>
  <c r="Y181" i="31" s="1"/>
  <c r="Y182" i="31" s="1"/>
  <c r="Y183" i="31" s="1"/>
  <c r="Y184" i="31" s="1"/>
  <c r="Y185" i="31" s="1"/>
  <c r="Y186" i="31" s="1"/>
  <c r="Y187" i="31" s="1"/>
  <c r="Y188" i="31" s="1"/>
  <c r="Y189" i="31" s="1"/>
  <c r="Y190" i="31" s="1"/>
  <c r="Y191" i="31" s="1"/>
  <c r="Y192" i="31" s="1"/>
  <c r="Y193" i="31" s="1"/>
  <c r="Y194" i="31" s="1"/>
  <c r="Y195" i="31" s="1"/>
  <c r="Y196" i="31" s="1"/>
  <c r="Y197" i="31" s="1"/>
  <c r="Y198" i="31" s="1"/>
  <c r="Y199" i="31" s="1"/>
  <c r="Y200" i="31" s="1"/>
  <c r="Y201" i="31" s="1"/>
  <c r="Y202" i="31" s="1"/>
  <c r="Y203" i="31" s="1"/>
  <c r="Y204" i="31" s="1"/>
  <c r="Y205" i="31" s="1"/>
  <c r="Y206" i="31" s="1"/>
  <c r="Y207" i="31" s="1"/>
  <c r="Y208" i="31" s="1"/>
  <c r="Y209" i="31" s="1"/>
  <c r="Y210" i="31" s="1"/>
  <c r="Y211" i="31" s="1"/>
  <c r="Y212" i="31" s="1"/>
  <c r="Y213" i="31" s="1"/>
  <c r="Y214" i="31" s="1"/>
  <c r="Y215" i="31" s="1"/>
  <c r="Y216" i="31" s="1"/>
  <c r="Y217" i="31" s="1"/>
  <c r="Y218" i="31" s="1"/>
  <c r="Y219" i="31" s="1"/>
  <c r="Y220" i="31" s="1"/>
  <c r="Y221" i="31" s="1"/>
  <c r="Y222" i="31" s="1"/>
  <c r="Y223" i="31" s="1"/>
  <c r="Y224" i="31" s="1"/>
  <c r="Y225" i="31" s="1"/>
  <c r="Y226" i="31" s="1"/>
  <c r="Y227" i="31" s="1"/>
  <c r="Y228" i="31" s="1"/>
  <c r="Y229" i="31" s="1"/>
  <c r="Y230" i="31" s="1"/>
  <c r="Y231" i="31" s="1"/>
  <c r="Y232" i="31" s="1"/>
  <c r="Y233" i="31" s="1"/>
  <c r="Y234" i="31" s="1"/>
  <c r="Y235" i="31" s="1"/>
  <c r="Y236" i="31" s="1"/>
  <c r="Y237" i="31" s="1"/>
  <c r="Y238" i="31" s="1"/>
  <c r="Y239" i="31" s="1"/>
  <c r="Y240" i="31" s="1"/>
  <c r="Y241" i="31" s="1"/>
  <c r="Y242" i="31" s="1"/>
  <c r="Y243" i="31" s="1"/>
  <c r="Y244" i="31" s="1"/>
  <c r="Y245" i="31" s="1"/>
  <c r="Y246" i="31" s="1"/>
  <c r="Y247" i="31" s="1"/>
  <c r="Y248" i="31" s="1"/>
  <c r="Y249" i="31" s="1"/>
  <c r="Y250" i="31" s="1"/>
  <c r="Y251" i="31" s="1"/>
  <c r="Y252" i="31" s="1"/>
  <c r="Y253" i="31" s="1"/>
  <c r="Y254" i="31" s="1"/>
  <c r="Y255" i="31" s="1"/>
  <c r="Y256" i="31" s="1"/>
  <c r="Y257" i="31" s="1"/>
  <c r="Y258" i="31" s="1"/>
  <c r="Y259" i="31" s="1"/>
  <c r="Y260" i="31" s="1"/>
  <c r="Y261" i="31" s="1"/>
  <c r="Y262" i="31" s="1"/>
  <c r="Y263" i="31" s="1"/>
  <c r="Y264" i="31" s="1"/>
  <c r="Y265" i="31" s="1"/>
  <c r="Y266" i="31" s="1"/>
  <c r="Y267" i="31" s="1"/>
  <c r="Y268" i="31" s="1"/>
  <c r="Y269" i="31" s="1"/>
  <c r="Y270" i="31" s="1"/>
  <c r="Y271" i="31" s="1"/>
  <c r="Y272" i="31" s="1"/>
  <c r="Y273" i="31" s="1"/>
  <c r="Y274" i="31" s="1"/>
  <c r="Y275" i="31" s="1"/>
  <c r="Y276" i="31" s="1"/>
  <c r="Y277" i="31" s="1"/>
  <c r="Y278" i="31" s="1"/>
  <c r="Y279" i="31" s="1"/>
  <c r="Y280" i="31" s="1"/>
  <c r="Y281" i="31" s="1"/>
  <c r="Y282" i="31" s="1"/>
  <c r="Y283" i="31" s="1"/>
  <c r="Y284" i="31" s="1"/>
  <c r="Y285" i="31" s="1"/>
  <c r="Y286" i="31" s="1"/>
  <c r="Y287" i="31" s="1"/>
  <c r="Y288" i="31" s="1"/>
  <c r="Y289" i="31" s="1"/>
  <c r="Y290" i="31" s="1"/>
  <c r="Y291" i="31" s="1"/>
  <c r="Y292" i="31" s="1"/>
  <c r="Y293" i="31" s="1"/>
  <c r="Y294" i="31" s="1"/>
  <c r="Y295" i="31" s="1"/>
  <c r="Y296" i="31" s="1"/>
  <c r="Y297" i="31" s="1"/>
  <c r="Y298" i="31" s="1"/>
  <c r="Y299" i="31" s="1"/>
  <c r="Y300" i="31" s="1"/>
  <c r="Y301" i="31" s="1"/>
  <c r="Y302" i="31" s="1"/>
  <c r="Y303" i="31" s="1"/>
  <c r="Y304" i="31" s="1"/>
  <c r="Y305" i="31" s="1"/>
  <c r="Y306" i="31" s="1"/>
  <c r="Y307" i="31" s="1"/>
  <c r="Y308" i="31" s="1"/>
  <c r="Y309" i="31" s="1"/>
  <c r="Y310" i="31" s="1"/>
  <c r="Y311" i="31" s="1"/>
  <c r="Y312" i="31" s="1"/>
  <c r="Y313" i="31" s="1"/>
  <c r="Y314" i="31" s="1"/>
  <c r="Y315" i="31" s="1"/>
  <c r="Y316" i="31" s="1"/>
  <c r="Y317" i="31" s="1"/>
  <c r="Y318" i="31" s="1"/>
  <c r="Y319" i="31" s="1"/>
  <c r="Y320" i="31" s="1"/>
  <c r="Y321" i="31" s="1"/>
  <c r="Y322" i="31" s="1"/>
  <c r="Y323" i="31" s="1"/>
  <c r="Y324" i="31" s="1"/>
  <c r="Y325" i="31" s="1"/>
  <c r="Y326" i="31" s="1"/>
  <c r="Y327" i="31" s="1"/>
  <c r="Y328" i="31" s="1"/>
  <c r="Y329" i="31" s="1"/>
  <c r="Y330" i="31" s="1"/>
  <c r="Y331" i="31" s="1"/>
  <c r="Y332" i="31" s="1"/>
  <c r="Y333" i="31" s="1"/>
  <c r="Y334" i="31" s="1"/>
  <c r="Y335" i="31" s="1"/>
  <c r="Y336" i="31" s="1"/>
  <c r="Y337" i="31" s="1"/>
  <c r="Y338" i="31" s="1"/>
  <c r="Y339" i="31" s="1"/>
  <c r="Y340" i="31" s="1"/>
  <c r="Y341" i="31" s="1"/>
  <c r="Y342" i="31" s="1"/>
  <c r="Y343" i="31" s="1"/>
  <c r="Y344" i="31" s="1"/>
  <c r="Y345" i="31" s="1"/>
  <c r="Y346" i="31" s="1"/>
  <c r="Y347" i="31" s="1"/>
  <c r="Y348" i="31" s="1"/>
  <c r="Y349" i="31" s="1"/>
  <c r="Y350" i="31" s="1"/>
  <c r="Y351" i="31" s="1"/>
  <c r="Y352" i="31" s="1"/>
  <c r="Y353" i="31" s="1"/>
  <c r="Y354" i="31" s="1"/>
  <c r="Y355" i="31" s="1"/>
  <c r="Y356" i="31" s="1"/>
  <c r="Y357" i="31" s="1"/>
  <c r="Y358" i="31" s="1"/>
  <c r="Y359" i="31" s="1"/>
  <c r="Y360" i="31" s="1"/>
  <c r="Y361" i="31" s="1"/>
  <c r="Y362" i="31" s="1"/>
  <c r="Y363" i="31" s="1"/>
  <c r="Y364" i="31" s="1"/>
  <c r="Y365" i="31" s="1"/>
  <c r="Y366" i="31" s="1"/>
  <c r="Y367" i="31" s="1"/>
  <c r="Y368" i="31" s="1"/>
  <c r="Y369" i="31" s="1"/>
  <c r="Y370" i="31" s="1"/>
  <c r="Y371" i="31" s="1"/>
  <c r="Y372" i="31" s="1"/>
  <c r="Y373" i="31" s="1"/>
  <c r="Y374" i="31" s="1"/>
  <c r="Y375" i="31" s="1"/>
  <c r="Y376" i="31" s="1"/>
  <c r="Y377" i="31" s="1"/>
  <c r="Y378" i="31" s="1"/>
  <c r="Y379" i="31" s="1"/>
  <c r="Y380" i="31" s="1"/>
  <c r="Y381" i="31" s="1"/>
  <c r="Y382" i="31" s="1"/>
  <c r="Y383" i="31" s="1"/>
  <c r="Y384" i="31" s="1"/>
  <c r="Y385" i="31" s="1"/>
  <c r="Y386" i="31" s="1"/>
  <c r="Y387" i="31" s="1"/>
  <c r="Y388" i="31" s="1"/>
  <c r="Y389" i="31" s="1"/>
  <c r="Y390" i="31" s="1"/>
  <c r="Y391" i="31" s="1"/>
  <c r="Y392" i="31" s="1"/>
  <c r="Y393" i="31" s="1"/>
  <c r="Y394" i="31" s="1"/>
  <c r="Y395" i="31" s="1"/>
  <c r="Y396" i="31" s="1"/>
  <c r="Y397" i="31" s="1"/>
  <c r="Y398" i="31" s="1"/>
  <c r="Y399" i="31" s="1"/>
  <c r="Y400" i="31" s="1"/>
  <c r="Y401" i="31" s="1"/>
  <c r="Y402" i="31" s="1"/>
  <c r="Y403" i="31" s="1"/>
  <c r="Y404" i="31" s="1"/>
  <c r="Y405" i="31" s="1"/>
  <c r="Y406" i="31" s="1"/>
  <c r="Y407" i="31" s="1"/>
  <c r="Y408" i="31" s="1"/>
  <c r="Y409" i="31" s="1"/>
  <c r="Y410" i="31" s="1"/>
  <c r="Y411" i="31" s="1"/>
  <c r="Y412" i="31" s="1"/>
  <c r="Y413" i="31" s="1"/>
  <c r="Y414" i="31" s="1"/>
  <c r="Y415" i="31" s="1"/>
  <c r="Y416" i="31" s="1"/>
  <c r="Y417" i="31" s="1"/>
  <c r="Y418" i="31" s="1"/>
  <c r="Y419" i="31" s="1"/>
  <c r="Y420" i="31" s="1"/>
  <c r="Y421" i="31" s="1"/>
  <c r="Y422" i="31" s="1"/>
  <c r="Y423" i="31" s="1"/>
  <c r="Y424" i="31" s="1"/>
  <c r="Y425" i="31" s="1"/>
  <c r="Y426" i="31" s="1"/>
  <c r="Y427" i="31" s="1"/>
  <c r="Y428" i="31" s="1"/>
  <c r="Y429" i="31" s="1"/>
  <c r="Y430" i="31" s="1"/>
  <c r="Y431" i="31" s="1"/>
  <c r="Y432" i="31" s="1"/>
  <c r="Y433" i="31" s="1"/>
  <c r="Y434" i="31" s="1"/>
  <c r="Y435" i="31" s="1"/>
  <c r="Y436" i="31" s="1"/>
  <c r="Y437" i="31" s="1"/>
  <c r="Y438" i="31" s="1"/>
  <c r="Y439" i="31" s="1"/>
  <c r="Y440" i="31" s="1"/>
  <c r="Y441" i="31" s="1"/>
  <c r="Y442" i="31" s="1"/>
  <c r="Y443" i="31" s="1"/>
  <c r="Y444" i="31" s="1"/>
  <c r="Y445" i="31" s="1"/>
  <c r="Y446" i="31" s="1"/>
  <c r="Y447" i="31" s="1"/>
  <c r="Y448" i="31" s="1"/>
  <c r="Y449" i="31" s="1"/>
  <c r="Y450" i="31" s="1"/>
  <c r="Y451" i="31" s="1"/>
  <c r="Y452" i="31" s="1"/>
  <c r="Y453" i="31" s="1"/>
  <c r="Y454" i="31" s="1"/>
  <c r="Y455" i="31" s="1"/>
  <c r="Y456" i="31" s="1"/>
  <c r="Y457" i="31" s="1"/>
  <c r="Y458" i="31" s="1"/>
  <c r="Y459" i="31" s="1"/>
  <c r="Y460" i="31" s="1"/>
  <c r="Y461" i="31" s="1"/>
  <c r="Y462" i="31" s="1"/>
  <c r="Y463" i="31" s="1"/>
  <c r="Y464" i="31" s="1"/>
  <c r="Y465" i="31" s="1"/>
  <c r="Y466" i="31" s="1"/>
  <c r="Y467" i="31" s="1"/>
  <c r="Y468" i="31" s="1"/>
  <c r="Y469" i="31" s="1"/>
  <c r="Y470" i="31" s="1"/>
  <c r="Y471" i="31" s="1"/>
  <c r="Y472" i="31" s="1"/>
  <c r="Y473" i="31" s="1"/>
  <c r="Y474" i="31" s="1"/>
  <c r="Y475" i="31" s="1"/>
  <c r="Y476" i="31" s="1"/>
  <c r="Y477" i="31" s="1"/>
  <c r="Y478" i="31" s="1"/>
  <c r="Y479" i="31" s="1"/>
  <c r="Y480" i="31" s="1"/>
  <c r="Y481" i="31" s="1"/>
  <c r="Y482" i="31" s="1"/>
  <c r="Y483" i="31" s="1"/>
  <c r="Y484" i="31" s="1"/>
  <c r="Y485" i="31" s="1"/>
  <c r="Y486" i="31" s="1"/>
  <c r="Y487" i="31" s="1"/>
  <c r="Y488" i="31" s="1"/>
  <c r="Y489" i="31" s="1"/>
  <c r="Y490" i="31" s="1"/>
  <c r="Y491" i="31" s="1"/>
  <c r="Y492" i="31" s="1"/>
  <c r="Y493" i="31" s="1"/>
  <c r="Y494" i="31" s="1"/>
  <c r="Y495" i="31" s="1"/>
  <c r="Y496" i="31" s="1"/>
  <c r="Y497" i="31" s="1"/>
  <c r="Y498" i="31" s="1"/>
  <c r="Y499" i="31" s="1"/>
  <c r="Y500" i="31" s="1"/>
  <c r="Y501" i="31" s="1"/>
  <c r="Y502" i="31" s="1"/>
  <c r="Y503" i="31" s="1"/>
  <c r="Y504" i="31" s="1"/>
  <c r="Y505" i="31" s="1"/>
  <c r="Y506" i="31" s="1"/>
  <c r="Y507" i="31" s="1"/>
  <c r="Y508" i="31" s="1"/>
  <c r="R5" i="31"/>
  <c r="K5" i="31"/>
  <c r="K6" i="31" s="1"/>
  <c r="K7" i="31" s="1"/>
  <c r="K8" i="31" s="1"/>
  <c r="K9" i="31" s="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I5" i="31"/>
  <c r="V4" i="3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V18" i="31" s="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V84" i="31" s="1"/>
  <c r="V85" i="31" s="1"/>
  <c r="V86" i="31" s="1"/>
  <c r="V87" i="31" s="1"/>
  <c r="V88" i="31" s="1"/>
  <c r="V89" i="31" s="1"/>
  <c r="V90" i="31" s="1"/>
  <c r="V91" i="31" s="1"/>
  <c r="V92" i="31" s="1"/>
  <c r="V93" i="31" s="1"/>
  <c r="V94" i="31" s="1"/>
  <c r="V95" i="31" s="1"/>
  <c r="V96" i="31" s="1"/>
  <c r="V97" i="31" s="1"/>
  <c r="V98" i="31" s="1"/>
  <c r="V99" i="31" s="1"/>
  <c r="V100" i="31" s="1"/>
  <c r="V101" i="31" s="1"/>
  <c r="V102" i="31" s="1"/>
  <c r="V103" i="31" s="1"/>
  <c r="V104" i="31" s="1"/>
  <c r="V105" i="31" s="1"/>
  <c r="V106" i="31" s="1"/>
  <c r="V107" i="31" s="1"/>
  <c r="V108" i="31" s="1"/>
  <c r="V109" i="31" s="1"/>
  <c r="V110" i="31" s="1"/>
  <c r="V111" i="31" s="1"/>
  <c r="V112" i="31" s="1"/>
  <c r="V113" i="31" s="1"/>
  <c r="V114" i="31" s="1"/>
  <c r="V115" i="31" s="1"/>
  <c r="V116" i="31" s="1"/>
  <c r="V117" i="31" s="1"/>
  <c r="V118" i="31" s="1"/>
  <c r="V119" i="31" s="1"/>
  <c r="V120" i="31" s="1"/>
  <c r="V121" i="31" s="1"/>
  <c r="V122" i="31" s="1"/>
  <c r="V123" i="31" s="1"/>
  <c r="V124" i="31" s="1"/>
  <c r="V125" i="31" s="1"/>
  <c r="V126" i="31" s="1"/>
  <c r="V127" i="31" s="1"/>
  <c r="V128" i="31" s="1"/>
  <c r="V129" i="31" s="1"/>
  <c r="V130" i="31" s="1"/>
  <c r="V131" i="31" s="1"/>
  <c r="V132" i="31" s="1"/>
  <c r="V133" i="31" s="1"/>
  <c r="V134" i="31" s="1"/>
  <c r="V135" i="31" s="1"/>
  <c r="V136" i="31" s="1"/>
  <c r="V137" i="31" s="1"/>
  <c r="V138" i="31" s="1"/>
  <c r="V139" i="31" s="1"/>
  <c r="V140" i="31" s="1"/>
  <c r="V141" i="31" s="1"/>
  <c r="V142" i="31" s="1"/>
  <c r="V143" i="31" s="1"/>
  <c r="V144" i="31" s="1"/>
  <c r="V145" i="31" s="1"/>
  <c r="V146" i="31" s="1"/>
  <c r="V147" i="31" s="1"/>
  <c r="V148" i="31" s="1"/>
  <c r="V149" i="31" s="1"/>
  <c r="V150" i="31" s="1"/>
  <c r="V151" i="31" s="1"/>
  <c r="V152" i="31" s="1"/>
  <c r="V153" i="31" s="1"/>
  <c r="V154" i="31" s="1"/>
  <c r="V155" i="31" s="1"/>
  <c r="V156" i="31" s="1"/>
  <c r="V157" i="31" s="1"/>
  <c r="V158" i="31" s="1"/>
  <c r="V159" i="31" s="1"/>
  <c r="V160" i="31" s="1"/>
  <c r="V161" i="31" s="1"/>
  <c r="V162" i="31" s="1"/>
  <c r="V163" i="31" s="1"/>
  <c r="V164" i="31" s="1"/>
  <c r="V165" i="31" s="1"/>
  <c r="V166" i="31" s="1"/>
  <c r="V167" i="31" s="1"/>
  <c r="V168" i="31" s="1"/>
  <c r="V169" i="31" s="1"/>
  <c r="V170" i="31" s="1"/>
  <c r="V171" i="31" s="1"/>
  <c r="V172" i="31" s="1"/>
  <c r="V173" i="31" s="1"/>
  <c r="V174" i="31" s="1"/>
  <c r="V175" i="31" s="1"/>
  <c r="V176" i="31" s="1"/>
  <c r="V177" i="31" s="1"/>
  <c r="V178" i="31" s="1"/>
  <c r="V179" i="31" s="1"/>
  <c r="V180" i="31" s="1"/>
  <c r="V181" i="31" s="1"/>
  <c r="V182" i="31" s="1"/>
  <c r="V183" i="31" s="1"/>
  <c r="V184" i="31" s="1"/>
  <c r="V185" i="31" s="1"/>
  <c r="V186" i="31" s="1"/>
  <c r="V187" i="31" s="1"/>
  <c r="V188" i="31" s="1"/>
  <c r="V189" i="31" s="1"/>
  <c r="V190" i="31" s="1"/>
  <c r="V191" i="31" s="1"/>
  <c r="V192" i="31" s="1"/>
  <c r="V193" i="31" s="1"/>
  <c r="V194" i="31" s="1"/>
  <c r="V195" i="31" s="1"/>
  <c r="V196" i="31" s="1"/>
  <c r="V197" i="31" s="1"/>
  <c r="V198" i="31" s="1"/>
  <c r="V199" i="31" s="1"/>
  <c r="V200" i="31" s="1"/>
  <c r="V201" i="31" s="1"/>
  <c r="V202" i="31" s="1"/>
  <c r="V203" i="31" s="1"/>
  <c r="V204" i="31" s="1"/>
  <c r="V205" i="31" s="1"/>
  <c r="V206" i="31" s="1"/>
  <c r="V207" i="31" s="1"/>
  <c r="V208" i="31" s="1"/>
  <c r="V209" i="31" s="1"/>
  <c r="V210" i="31" s="1"/>
  <c r="V211" i="31" s="1"/>
  <c r="V212" i="31" s="1"/>
  <c r="V213" i="31" s="1"/>
  <c r="V214" i="31" s="1"/>
  <c r="V215" i="31" s="1"/>
  <c r="V216" i="31" s="1"/>
  <c r="V217" i="31" s="1"/>
  <c r="V218" i="31" s="1"/>
  <c r="V219" i="31" s="1"/>
  <c r="V220" i="31" s="1"/>
  <c r="V221" i="31" s="1"/>
  <c r="V222" i="31" s="1"/>
  <c r="V223" i="31" s="1"/>
  <c r="V224" i="31" s="1"/>
  <c r="V225" i="31" s="1"/>
  <c r="V226" i="31" s="1"/>
  <c r="V227" i="31" s="1"/>
  <c r="V228" i="31" s="1"/>
  <c r="V229" i="31" s="1"/>
  <c r="V230" i="31" s="1"/>
  <c r="V231" i="31" s="1"/>
  <c r="V232" i="31" s="1"/>
  <c r="V233" i="31" s="1"/>
  <c r="V234" i="31" s="1"/>
  <c r="V235" i="31" s="1"/>
  <c r="V236" i="31" s="1"/>
  <c r="V237" i="31" s="1"/>
  <c r="V238" i="31" s="1"/>
  <c r="V239" i="31" s="1"/>
  <c r="V240" i="31" s="1"/>
  <c r="V241" i="31" s="1"/>
  <c r="V242" i="31" s="1"/>
  <c r="V243" i="31" s="1"/>
  <c r="V244" i="31" s="1"/>
  <c r="V245" i="31" s="1"/>
  <c r="V246" i="31" s="1"/>
  <c r="V247" i="31" s="1"/>
  <c r="V248" i="31" s="1"/>
  <c r="V249" i="31" s="1"/>
  <c r="V250" i="31" s="1"/>
  <c r="V251" i="31" s="1"/>
  <c r="V252" i="31" s="1"/>
  <c r="V253" i="31" s="1"/>
  <c r="V254" i="31" s="1"/>
  <c r="V255" i="31" s="1"/>
  <c r="V256" i="31" s="1"/>
  <c r="V257" i="31" s="1"/>
  <c r="V258" i="31" s="1"/>
  <c r="V259" i="31" s="1"/>
  <c r="V260" i="31" s="1"/>
  <c r="V261" i="31" s="1"/>
  <c r="V262" i="31" s="1"/>
  <c r="V263" i="31" s="1"/>
  <c r="V264" i="31" s="1"/>
  <c r="V265" i="31" s="1"/>
  <c r="V266" i="31" s="1"/>
  <c r="V267" i="31" s="1"/>
  <c r="V268" i="31" s="1"/>
  <c r="V269" i="31" s="1"/>
  <c r="V270" i="31" s="1"/>
  <c r="V271" i="31" s="1"/>
  <c r="V272" i="31" s="1"/>
  <c r="V273" i="31" s="1"/>
  <c r="V274" i="31" s="1"/>
  <c r="V275" i="31" s="1"/>
  <c r="V276" i="31" s="1"/>
  <c r="V277" i="31" s="1"/>
  <c r="V278" i="31" s="1"/>
  <c r="V279" i="31" s="1"/>
  <c r="V280" i="31" s="1"/>
  <c r="V281" i="31" s="1"/>
  <c r="V282" i="31" s="1"/>
  <c r="V283" i="31" s="1"/>
  <c r="V284" i="31" s="1"/>
  <c r="V285" i="31" s="1"/>
  <c r="V286" i="31" s="1"/>
  <c r="V287" i="31" s="1"/>
  <c r="V288" i="31" s="1"/>
  <c r="V289" i="31" s="1"/>
  <c r="V290" i="31" s="1"/>
  <c r="V291" i="31" s="1"/>
  <c r="V292" i="31" s="1"/>
  <c r="V293" i="31" s="1"/>
  <c r="V294" i="31" s="1"/>
  <c r="V295" i="31" s="1"/>
  <c r="V296" i="31" s="1"/>
  <c r="V297" i="31" s="1"/>
  <c r="V298" i="31" s="1"/>
  <c r="V299" i="31" s="1"/>
  <c r="V300" i="31" s="1"/>
  <c r="V301" i="31" s="1"/>
  <c r="V302" i="31" s="1"/>
  <c r="V303" i="31" s="1"/>
  <c r="V304" i="31" s="1"/>
  <c r="V305" i="31" s="1"/>
  <c r="V306" i="31" s="1"/>
  <c r="V307" i="31" s="1"/>
  <c r="V308" i="31" s="1"/>
  <c r="V309" i="31" s="1"/>
  <c r="V310" i="31" s="1"/>
  <c r="V311" i="31" s="1"/>
  <c r="V312" i="31" s="1"/>
  <c r="V313" i="31" s="1"/>
  <c r="V314" i="31" s="1"/>
  <c r="V315" i="31" s="1"/>
  <c r="V316" i="31" s="1"/>
  <c r="V317" i="31" s="1"/>
  <c r="V318" i="31" s="1"/>
  <c r="V319" i="31" s="1"/>
  <c r="V320" i="31" s="1"/>
  <c r="V321" i="31" s="1"/>
  <c r="V322" i="31" s="1"/>
  <c r="V323" i="31" s="1"/>
  <c r="V324" i="31" s="1"/>
  <c r="V325" i="31" s="1"/>
  <c r="V326" i="31" s="1"/>
  <c r="V327" i="31" s="1"/>
  <c r="V328" i="31" s="1"/>
  <c r="V329" i="31" s="1"/>
  <c r="V330" i="31" s="1"/>
  <c r="V331" i="31" s="1"/>
  <c r="V332" i="31" s="1"/>
  <c r="V333" i="31" s="1"/>
  <c r="V334" i="31" s="1"/>
  <c r="V335" i="31" s="1"/>
  <c r="V336" i="31" s="1"/>
  <c r="V337" i="31" s="1"/>
  <c r="V338" i="31" s="1"/>
  <c r="V339" i="31" s="1"/>
  <c r="V340" i="31" s="1"/>
  <c r="V341" i="31" s="1"/>
  <c r="V342" i="31" s="1"/>
  <c r="V343" i="31" s="1"/>
  <c r="V344" i="31" s="1"/>
  <c r="V345" i="31" s="1"/>
  <c r="V346" i="31" s="1"/>
  <c r="V347" i="31" s="1"/>
  <c r="V348" i="31" s="1"/>
  <c r="V349" i="31" s="1"/>
  <c r="V350" i="31" s="1"/>
  <c r="V351" i="31" s="1"/>
  <c r="V352" i="31" s="1"/>
  <c r="V353" i="31" s="1"/>
  <c r="V354" i="31" s="1"/>
  <c r="V355" i="31" s="1"/>
  <c r="V356" i="31" s="1"/>
  <c r="V357" i="31" s="1"/>
  <c r="V358" i="31" s="1"/>
  <c r="V359" i="31" s="1"/>
  <c r="V360" i="31" s="1"/>
  <c r="V361" i="31" s="1"/>
  <c r="V362" i="31" s="1"/>
  <c r="V363" i="31" s="1"/>
  <c r="V364" i="31" s="1"/>
  <c r="V365" i="31" s="1"/>
  <c r="V366" i="31" s="1"/>
  <c r="V367" i="31" s="1"/>
  <c r="V368" i="31" s="1"/>
  <c r="V369" i="31" s="1"/>
  <c r="V370" i="31" s="1"/>
  <c r="V371" i="31" s="1"/>
  <c r="V372" i="31" s="1"/>
  <c r="V373" i="31" s="1"/>
  <c r="V374" i="31" s="1"/>
  <c r="V375" i="31" s="1"/>
  <c r="V376" i="31" s="1"/>
  <c r="V377" i="31" s="1"/>
  <c r="V378" i="31" s="1"/>
  <c r="V379" i="31" s="1"/>
  <c r="V380" i="31" s="1"/>
  <c r="V381" i="31" s="1"/>
  <c r="V382" i="31" s="1"/>
  <c r="V383" i="31" s="1"/>
  <c r="V384" i="31" s="1"/>
  <c r="V385" i="31" s="1"/>
  <c r="V386" i="31" s="1"/>
  <c r="V387" i="31" s="1"/>
  <c r="V388" i="31" s="1"/>
  <c r="V389" i="31" s="1"/>
  <c r="V390" i="31" s="1"/>
  <c r="V391" i="31" s="1"/>
  <c r="V392" i="31" s="1"/>
  <c r="V393" i="31" s="1"/>
  <c r="V394" i="31" s="1"/>
  <c r="V395" i="31" s="1"/>
  <c r="V396" i="31" s="1"/>
  <c r="V397" i="31" s="1"/>
  <c r="V398" i="31" s="1"/>
  <c r="V399" i="31" s="1"/>
  <c r="V400" i="31" s="1"/>
  <c r="V401" i="31" s="1"/>
  <c r="V402" i="31" s="1"/>
  <c r="V403" i="31" s="1"/>
  <c r="V404" i="31" s="1"/>
  <c r="V405" i="31" s="1"/>
  <c r="V406" i="31" s="1"/>
  <c r="V407" i="31" s="1"/>
  <c r="V408" i="31" s="1"/>
  <c r="V409" i="31" s="1"/>
  <c r="V410" i="31" s="1"/>
  <c r="V411" i="31" s="1"/>
  <c r="V412" i="31" s="1"/>
  <c r="V413" i="31" s="1"/>
  <c r="V414" i="31" s="1"/>
  <c r="V415" i="31" s="1"/>
  <c r="V416" i="31" s="1"/>
  <c r="V417" i="31" s="1"/>
  <c r="V418" i="31" s="1"/>
  <c r="V419" i="31" s="1"/>
  <c r="V420" i="31" s="1"/>
  <c r="V421" i="31" s="1"/>
  <c r="V422" i="31" s="1"/>
  <c r="V423" i="31" s="1"/>
  <c r="V424" i="31" s="1"/>
  <c r="V425" i="31" s="1"/>
  <c r="V426" i="31" s="1"/>
  <c r="V427" i="31" s="1"/>
  <c r="V428" i="31" s="1"/>
  <c r="V429" i="31" s="1"/>
  <c r="V430" i="31" s="1"/>
  <c r="V431" i="31" s="1"/>
  <c r="V432" i="31" s="1"/>
  <c r="V433" i="31" s="1"/>
  <c r="V434" i="31" s="1"/>
  <c r="V435" i="31" s="1"/>
  <c r="V436" i="31" s="1"/>
  <c r="V437" i="31" s="1"/>
  <c r="V438" i="31" s="1"/>
  <c r="V439" i="31" s="1"/>
  <c r="V440" i="31" s="1"/>
  <c r="V441" i="31" s="1"/>
  <c r="V442" i="31" s="1"/>
  <c r="V443" i="31" s="1"/>
  <c r="V444" i="31" s="1"/>
  <c r="V445" i="31" s="1"/>
  <c r="V446" i="31" s="1"/>
  <c r="V447" i="31" s="1"/>
  <c r="V448" i="31" s="1"/>
  <c r="V449" i="31" s="1"/>
  <c r="V450" i="31" s="1"/>
  <c r="V451" i="31" s="1"/>
  <c r="V452" i="31" s="1"/>
  <c r="V453" i="31" s="1"/>
  <c r="V454" i="31" s="1"/>
  <c r="V455" i="31" s="1"/>
  <c r="V456" i="31" s="1"/>
  <c r="V457" i="31" s="1"/>
  <c r="V458" i="31" s="1"/>
  <c r="V459" i="31" s="1"/>
  <c r="V460" i="31" s="1"/>
  <c r="V461" i="31" s="1"/>
  <c r="V462" i="31" s="1"/>
  <c r="V463" i="31" s="1"/>
  <c r="V464" i="31" s="1"/>
  <c r="V465" i="31" s="1"/>
  <c r="V466" i="31" s="1"/>
  <c r="V467" i="31" s="1"/>
  <c r="V468" i="31" s="1"/>
  <c r="V469" i="31" s="1"/>
  <c r="V470" i="31" s="1"/>
  <c r="V471" i="31" s="1"/>
  <c r="V472" i="31" s="1"/>
  <c r="V473" i="31" s="1"/>
  <c r="V474" i="31" s="1"/>
  <c r="V475" i="31" s="1"/>
  <c r="V476" i="31" s="1"/>
  <c r="V477" i="31" s="1"/>
  <c r="V478" i="31" s="1"/>
  <c r="V479" i="31" s="1"/>
  <c r="V480" i="31" s="1"/>
  <c r="V481" i="31" s="1"/>
  <c r="V482" i="31" s="1"/>
  <c r="V483" i="31" s="1"/>
  <c r="V484" i="31" s="1"/>
  <c r="V485" i="31" s="1"/>
  <c r="V486" i="31" s="1"/>
  <c r="V487" i="31" s="1"/>
  <c r="V488" i="31" s="1"/>
  <c r="V489" i="31" s="1"/>
  <c r="V490" i="31" s="1"/>
  <c r="V491" i="31" s="1"/>
  <c r="V492" i="31" s="1"/>
  <c r="V493" i="31" s="1"/>
  <c r="V494" i="31" s="1"/>
  <c r="V495" i="31" s="1"/>
  <c r="V496" i="31" s="1"/>
  <c r="V497" i="31" s="1"/>
  <c r="V498" i="31" s="1"/>
  <c r="V499" i="31" s="1"/>
  <c r="V500" i="31" s="1"/>
  <c r="V501" i="31" s="1"/>
  <c r="V502" i="31" s="1"/>
  <c r="V503" i="31" s="1"/>
  <c r="V504" i="31" s="1"/>
  <c r="V505" i="31" s="1"/>
  <c r="V506" i="31" s="1"/>
  <c r="V507" i="31" s="1"/>
  <c r="V508" i="31" s="1"/>
  <c r="R4" i="31"/>
  <c r="R16" i="31" s="1"/>
  <c r="R5" i="23"/>
  <c r="R17" i="23" s="1"/>
  <c r="R29" i="23" s="1"/>
  <c r="R41" i="23" s="1"/>
  <c r="R53" i="23" s="1"/>
  <c r="R65" i="23" s="1"/>
  <c r="R77" i="23" s="1"/>
  <c r="R89" i="23" s="1"/>
  <c r="R101" i="23" s="1"/>
  <c r="R113" i="23" s="1"/>
  <c r="R125" i="23" s="1"/>
  <c r="R137" i="23" s="1"/>
  <c r="R6" i="23"/>
  <c r="R18" i="23" s="1"/>
  <c r="R30" i="23" s="1"/>
  <c r="R42" i="23" s="1"/>
  <c r="R54" i="23" s="1"/>
  <c r="R66" i="23" s="1"/>
  <c r="R78" i="23" s="1"/>
  <c r="R90" i="23" s="1"/>
  <c r="R102" i="23" s="1"/>
  <c r="R114" i="23" s="1"/>
  <c r="R126" i="23" s="1"/>
  <c r="R138" i="23" s="1"/>
  <c r="R7" i="23"/>
  <c r="R19" i="23" s="1"/>
  <c r="R31" i="23" s="1"/>
  <c r="R43" i="23" s="1"/>
  <c r="R55" i="23" s="1"/>
  <c r="R67" i="23" s="1"/>
  <c r="R79" i="23" s="1"/>
  <c r="R91" i="23" s="1"/>
  <c r="R103" i="23" s="1"/>
  <c r="R115" i="23" s="1"/>
  <c r="R127" i="23" s="1"/>
  <c r="R139" i="23" s="1"/>
  <c r="R8" i="23"/>
  <c r="R20" i="23" s="1"/>
  <c r="R32" i="23" s="1"/>
  <c r="R44" i="23" s="1"/>
  <c r="R56" i="23" s="1"/>
  <c r="R68" i="23" s="1"/>
  <c r="R80" i="23" s="1"/>
  <c r="R92" i="23" s="1"/>
  <c r="R104" i="23" s="1"/>
  <c r="R116" i="23" s="1"/>
  <c r="R128" i="23" s="1"/>
  <c r="R140" i="23" s="1"/>
  <c r="R9" i="23"/>
  <c r="R21" i="23" s="1"/>
  <c r="R33" i="23" s="1"/>
  <c r="R45" i="23" s="1"/>
  <c r="R57" i="23" s="1"/>
  <c r="R69" i="23" s="1"/>
  <c r="R81" i="23" s="1"/>
  <c r="R93" i="23" s="1"/>
  <c r="R105" i="23" s="1"/>
  <c r="R117" i="23" s="1"/>
  <c r="R129" i="23" s="1"/>
  <c r="R141" i="23" s="1"/>
  <c r="R10" i="23"/>
  <c r="R22" i="23" s="1"/>
  <c r="R34" i="23" s="1"/>
  <c r="R46" i="23" s="1"/>
  <c r="R58" i="23" s="1"/>
  <c r="R70" i="23" s="1"/>
  <c r="R82" i="23" s="1"/>
  <c r="R94" i="23" s="1"/>
  <c r="R106" i="23" s="1"/>
  <c r="R118" i="23" s="1"/>
  <c r="R130" i="23" s="1"/>
  <c r="R142" i="23" s="1"/>
  <c r="R11" i="23"/>
  <c r="R23" i="23" s="1"/>
  <c r="R35" i="23" s="1"/>
  <c r="R47" i="23" s="1"/>
  <c r="R59" i="23" s="1"/>
  <c r="R71" i="23" s="1"/>
  <c r="R83" i="23" s="1"/>
  <c r="R95" i="23" s="1"/>
  <c r="R107" i="23" s="1"/>
  <c r="R119" i="23" s="1"/>
  <c r="R131" i="23" s="1"/>
  <c r="R143" i="23" s="1"/>
  <c r="R12" i="23"/>
  <c r="R24" i="23" s="1"/>
  <c r="R36" i="23" s="1"/>
  <c r="R48" i="23" s="1"/>
  <c r="R60" i="23" s="1"/>
  <c r="R72" i="23" s="1"/>
  <c r="R84" i="23" s="1"/>
  <c r="R96" i="23" s="1"/>
  <c r="R108" i="23" s="1"/>
  <c r="R120" i="23" s="1"/>
  <c r="R132" i="23" s="1"/>
  <c r="R144" i="23" s="1"/>
  <c r="R13" i="23"/>
  <c r="R25" i="23" s="1"/>
  <c r="R37" i="23" s="1"/>
  <c r="R49" i="23" s="1"/>
  <c r="R61" i="23" s="1"/>
  <c r="R73" i="23" s="1"/>
  <c r="R85" i="23" s="1"/>
  <c r="R97" i="23" s="1"/>
  <c r="R109" i="23" s="1"/>
  <c r="R121" i="23" s="1"/>
  <c r="R133" i="23" s="1"/>
  <c r="R145" i="23" s="1"/>
  <c r="R14" i="23"/>
  <c r="R26" i="23" s="1"/>
  <c r="R38" i="23" s="1"/>
  <c r="R50" i="23" s="1"/>
  <c r="R62" i="23" s="1"/>
  <c r="R74" i="23" s="1"/>
  <c r="R86" i="23" s="1"/>
  <c r="R98" i="23" s="1"/>
  <c r="R110" i="23" s="1"/>
  <c r="R122" i="23" s="1"/>
  <c r="R134" i="23" s="1"/>
  <c r="R146" i="23" s="1"/>
  <c r="R15" i="23"/>
  <c r="R27" i="23" s="1"/>
  <c r="R39" i="23" s="1"/>
  <c r="R51" i="23" s="1"/>
  <c r="R63" i="23" s="1"/>
  <c r="R75" i="23" s="1"/>
  <c r="R87" i="23" s="1"/>
  <c r="R99" i="23" s="1"/>
  <c r="R111" i="23" s="1"/>
  <c r="R123" i="23" s="1"/>
  <c r="R135" i="23" s="1"/>
  <c r="R147" i="23" s="1"/>
  <c r="R4" i="23"/>
  <c r="R16" i="23" s="1"/>
  <c r="R28" i="23" s="1"/>
  <c r="R40" i="23" s="1"/>
  <c r="R52" i="23" s="1"/>
  <c r="R64" i="23" s="1"/>
  <c r="R76" i="23" s="1"/>
  <c r="R88" i="23" s="1"/>
  <c r="R100" i="23" s="1"/>
  <c r="R112" i="23" s="1"/>
  <c r="R124" i="23" s="1"/>
  <c r="R136" i="23" s="1"/>
  <c r="R148" i="23" s="1"/>
  <c r="O508" i="23"/>
  <c r="L244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J102" i="23"/>
  <c r="J103" i="23"/>
  <c r="J104" i="23"/>
  <c r="J105" i="23"/>
  <c r="J106" i="23"/>
  <c r="J107" i="23"/>
  <c r="J108" i="23"/>
  <c r="J109" i="23"/>
  <c r="J110" i="23"/>
  <c r="J111" i="23"/>
  <c r="J112" i="23"/>
  <c r="J113" i="23"/>
  <c r="J114" i="23"/>
  <c r="J115" i="23"/>
  <c r="J116" i="23"/>
  <c r="J117" i="23"/>
  <c r="J118" i="23"/>
  <c r="J119" i="23"/>
  <c r="J120" i="23"/>
  <c r="J121" i="23"/>
  <c r="J122" i="23"/>
  <c r="J123" i="23"/>
  <c r="J124" i="23"/>
  <c r="J125" i="23"/>
  <c r="J126" i="23"/>
  <c r="J127" i="23"/>
  <c r="J128" i="23"/>
  <c r="J129" i="23"/>
  <c r="J130" i="23"/>
  <c r="J131" i="23"/>
  <c r="J132" i="23"/>
  <c r="J133" i="23"/>
  <c r="J134" i="23"/>
  <c r="J135" i="23"/>
  <c r="J136" i="23"/>
  <c r="J137" i="23"/>
  <c r="J138" i="23"/>
  <c r="J139" i="23"/>
  <c r="J140" i="23"/>
  <c r="J141" i="23"/>
  <c r="J142" i="23"/>
  <c r="J143" i="23"/>
  <c r="J144" i="23"/>
  <c r="J145" i="23"/>
  <c r="J146" i="23"/>
  <c r="J147" i="23"/>
  <c r="J148" i="23"/>
  <c r="J149" i="23"/>
  <c r="J150" i="23"/>
  <c r="J151" i="23"/>
  <c r="J152" i="23"/>
  <c r="J153" i="23"/>
  <c r="J154" i="23"/>
  <c r="J155" i="23"/>
  <c r="J156" i="23"/>
  <c r="J157" i="23"/>
  <c r="J158" i="23"/>
  <c r="J159" i="23"/>
  <c r="J160" i="23"/>
  <c r="J161" i="23"/>
  <c r="J162" i="23"/>
  <c r="J163" i="23"/>
  <c r="J164" i="23"/>
  <c r="J165" i="23"/>
  <c r="J166" i="23"/>
  <c r="J167" i="23"/>
  <c r="J168" i="23"/>
  <c r="J169" i="23"/>
  <c r="J170" i="23"/>
  <c r="J171" i="23"/>
  <c r="J172" i="23"/>
  <c r="J173" i="23"/>
  <c r="J174" i="23"/>
  <c r="J175" i="23"/>
  <c r="J176" i="23"/>
  <c r="J177" i="23"/>
  <c r="J178" i="23"/>
  <c r="J179" i="23"/>
  <c r="J180" i="23"/>
  <c r="J181" i="23"/>
  <c r="J182" i="23"/>
  <c r="J183" i="23"/>
  <c r="J184" i="23"/>
  <c r="J185" i="23"/>
  <c r="J186" i="23"/>
  <c r="J187" i="23"/>
  <c r="J188" i="23"/>
  <c r="J189" i="23"/>
  <c r="J190" i="23"/>
  <c r="J191" i="23"/>
  <c r="J192" i="23"/>
  <c r="J193" i="23"/>
  <c r="J194" i="23"/>
  <c r="J195" i="23"/>
  <c r="J196" i="23"/>
  <c r="J197" i="23"/>
  <c r="J198" i="23"/>
  <c r="J199" i="23"/>
  <c r="J200" i="23"/>
  <c r="J201" i="23"/>
  <c r="J202" i="23"/>
  <c r="J203" i="23"/>
  <c r="J204" i="23"/>
  <c r="J205" i="23"/>
  <c r="J206" i="23"/>
  <c r="J207" i="23"/>
  <c r="J208" i="23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9" i="17"/>
  <c r="J29" i="23"/>
  <c r="I30" i="23"/>
  <c r="I31" i="23"/>
  <c r="I32" i="23"/>
  <c r="I33" i="23"/>
  <c r="I34" i="23"/>
  <c r="I35" i="23"/>
  <c r="I36" i="23"/>
  <c r="I37" i="23"/>
  <c r="I38" i="23"/>
  <c r="I39" i="23"/>
  <c r="I40" i="23"/>
  <c r="I41" i="23"/>
  <c r="I42" i="23"/>
  <c r="I43" i="23"/>
  <c r="I44" i="23"/>
  <c r="I45" i="23"/>
  <c r="I46" i="23"/>
  <c r="I47" i="23"/>
  <c r="I48" i="23"/>
  <c r="I49" i="23"/>
  <c r="I50" i="23"/>
  <c r="I51" i="23"/>
  <c r="I52" i="23"/>
  <c r="I53" i="23"/>
  <c r="I54" i="23"/>
  <c r="I55" i="23"/>
  <c r="I56" i="23"/>
  <c r="I57" i="23"/>
  <c r="I58" i="23"/>
  <c r="I59" i="23"/>
  <c r="I60" i="23"/>
  <c r="I61" i="23"/>
  <c r="I62" i="23"/>
  <c r="I63" i="23"/>
  <c r="I64" i="23"/>
  <c r="I65" i="23"/>
  <c r="I66" i="23"/>
  <c r="I67" i="23"/>
  <c r="I68" i="23"/>
  <c r="I69" i="23"/>
  <c r="I70" i="23"/>
  <c r="I71" i="23"/>
  <c r="I72" i="23"/>
  <c r="I73" i="23"/>
  <c r="I74" i="23"/>
  <c r="I75" i="23"/>
  <c r="I76" i="23"/>
  <c r="I77" i="23"/>
  <c r="I78" i="23"/>
  <c r="I79" i="23"/>
  <c r="I80" i="23"/>
  <c r="I81" i="23"/>
  <c r="I82" i="23"/>
  <c r="I83" i="23"/>
  <c r="I84" i="23"/>
  <c r="I85" i="23"/>
  <c r="I86" i="23"/>
  <c r="I87" i="23"/>
  <c r="I88" i="23"/>
  <c r="I89" i="23"/>
  <c r="I90" i="23"/>
  <c r="I91" i="23"/>
  <c r="I92" i="23"/>
  <c r="I93" i="23"/>
  <c r="I94" i="23"/>
  <c r="I95" i="23"/>
  <c r="I96" i="23"/>
  <c r="I97" i="23"/>
  <c r="I98" i="23"/>
  <c r="I99" i="23"/>
  <c r="I100" i="23"/>
  <c r="I101" i="23"/>
  <c r="I102" i="23"/>
  <c r="I103" i="23"/>
  <c r="I104" i="23"/>
  <c r="I105" i="23"/>
  <c r="I106" i="23"/>
  <c r="I107" i="23"/>
  <c r="I108" i="23"/>
  <c r="I109" i="23"/>
  <c r="I110" i="23"/>
  <c r="I111" i="23"/>
  <c r="I112" i="23"/>
  <c r="I113" i="23"/>
  <c r="I114" i="23"/>
  <c r="I115" i="23"/>
  <c r="I116" i="23"/>
  <c r="I117" i="23"/>
  <c r="I118" i="23"/>
  <c r="I119" i="23"/>
  <c r="I120" i="23"/>
  <c r="I121" i="23"/>
  <c r="I122" i="23"/>
  <c r="I123" i="23"/>
  <c r="I124" i="23"/>
  <c r="I125" i="23"/>
  <c r="I126" i="23"/>
  <c r="I127" i="23"/>
  <c r="I128" i="23"/>
  <c r="I129" i="23"/>
  <c r="I130" i="23"/>
  <c r="I131" i="23"/>
  <c r="I132" i="23"/>
  <c r="I133" i="23"/>
  <c r="I134" i="23"/>
  <c r="I135" i="23"/>
  <c r="I136" i="23"/>
  <c r="I137" i="23"/>
  <c r="I138" i="23"/>
  <c r="I139" i="23"/>
  <c r="I140" i="23"/>
  <c r="I141" i="23"/>
  <c r="I142" i="23"/>
  <c r="I143" i="23"/>
  <c r="I144" i="23"/>
  <c r="I145" i="23"/>
  <c r="I146" i="23"/>
  <c r="I147" i="23"/>
  <c r="I148" i="23"/>
  <c r="I149" i="23"/>
  <c r="I150" i="23"/>
  <c r="I151" i="23"/>
  <c r="I152" i="23"/>
  <c r="I153" i="23"/>
  <c r="I154" i="23"/>
  <c r="I155" i="23"/>
  <c r="I156" i="23"/>
  <c r="I157" i="23"/>
  <c r="I158" i="23"/>
  <c r="I159" i="23"/>
  <c r="I160" i="23"/>
  <c r="I161" i="23"/>
  <c r="I162" i="23"/>
  <c r="I163" i="23"/>
  <c r="I164" i="23"/>
  <c r="I165" i="23"/>
  <c r="I166" i="23"/>
  <c r="I167" i="23"/>
  <c r="I168" i="23"/>
  <c r="I169" i="23"/>
  <c r="I170" i="23"/>
  <c r="I171" i="23"/>
  <c r="I172" i="23"/>
  <c r="I173" i="23"/>
  <c r="I174" i="23"/>
  <c r="I175" i="23"/>
  <c r="I176" i="23"/>
  <c r="I177" i="23"/>
  <c r="I178" i="23"/>
  <c r="I179" i="23"/>
  <c r="I180" i="23"/>
  <c r="I181" i="23"/>
  <c r="I182" i="23"/>
  <c r="I183" i="23"/>
  <c r="I184" i="23"/>
  <c r="I185" i="23"/>
  <c r="I186" i="23"/>
  <c r="I187" i="23"/>
  <c r="I188" i="23"/>
  <c r="I189" i="23"/>
  <c r="I190" i="23"/>
  <c r="I191" i="23"/>
  <c r="I192" i="23"/>
  <c r="I193" i="23"/>
  <c r="I194" i="23"/>
  <c r="I195" i="23"/>
  <c r="I196" i="23"/>
  <c r="I197" i="23"/>
  <c r="I198" i="23"/>
  <c r="I199" i="23"/>
  <c r="I200" i="23"/>
  <c r="I201" i="23"/>
  <c r="I202" i="23"/>
  <c r="I203" i="23"/>
  <c r="I204" i="23"/>
  <c r="I205" i="23"/>
  <c r="I206" i="23"/>
  <c r="I207" i="23"/>
  <c r="I208" i="23"/>
  <c r="I29" i="23"/>
  <c r="F51" i="23"/>
  <c r="E6" i="23"/>
  <c r="E7" i="23"/>
  <c r="E8" i="23"/>
  <c r="E9" i="23"/>
  <c r="E10" i="23"/>
  <c r="E11" i="23"/>
  <c r="E12" i="23"/>
  <c r="E13" i="23"/>
  <c r="E14" i="23"/>
  <c r="E15" i="23"/>
  <c r="E16" i="23"/>
  <c r="E17" i="23"/>
  <c r="E18" i="23"/>
  <c r="E19" i="23"/>
  <c r="E20" i="23"/>
  <c r="E21" i="23"/>
  <c r="E22" i="23"/>
  <c r="E23" i="23"/>
  <c r="E24" i="23"/>
  <c r="E25" i="23"/>
  <c r="E26" i="23"/>
  <c r="E27" i="23"/>
  <c r="E5" i="23"/>
  <c r="E4" i="17"/>
  <c r="E4" i="23"/>
  <c r="E63" i="23"/>
  <c r="F63" i="23" s="1"/>
  <c r="D51" i="2"/>
  <c r="R5" i="20"/>
  <c r="R6" i="20"/>
  <c r="R7" i="20"/>
  <c r="R8" i="20"/>
  <c r="R9" i="20"/>
  <c r="R10" i="20"/>
  <c r="R11" i="20"/>
  <c r="R12" i="20"/>
  <c r="R13" i="20"/>
  <c r="R14" i="20"/>
  <c r="R15" i="20"/>
  <c r="R4" i="20"/>
  <c r="R16" i="20" s="1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101" i="20"/>
  <c r="I102" i="20"/>
  <c r="I103" i="20"/>
  <c r="I104" i="20"/>
  <c r="I105" i="20"/>
  <c r="I106" i="20"/>
  <c r="I107" i="20"/>
  <c r="I108" i="20"/>
  <c r="I109" i="20"/>
  <c r="I110" i="20"/>
  <c r="I111" i="20"/>
  <c r="I112" i="20"/>
  <c r="I113" i="20"/>
  <c r="I114" i="20"/>
  <c r="I115" i="20"/>
  <c r="I116" i="20"/>
  <c r="I117" i="20"/>
  <c r="I118" i="20"/>
  <c r="I119" i="20"/>
  <c r="I120" i="20"/>
  <c r="I121" i="20"/>
  <c r="I122" i="20"/>
  <c r="I123" i="20"/>
  <c r="I124" i="20"/>
  <c r="I125" i="20"/>
  <c r="I126" i="20"/>
  <c r="I127" i="20"/>
  <c r="I128" i="20"/>
  <c r="I129" i="20"/>
  <c r="I130" i="20"/>
  <c r="I131" i="20"/>
  <c r="I132" i="20"/>
  <c r="I133" i="20"/>
  <c r="I134" i="20"/>
  <c r="I135" i="20"/>
  <c r="I136" i="20"/>
  <c r="I137" i="20"/>
  <c r="I138" i="20"/>
  <c r="I139" i="20"/>
  <c r="I140" i="20"/>
  <c r="I141" i="20"/>
  <c r="I142" i="20"/>
  <c r="I143" i="20"/>
  <c r="I144" i="20"/>
  <c r="I145" i="20"/>
  <c r="I146" i="20"/>
  <c r="I147" i="20"/>
  <c r="I148" i="20"/>
  <c r="I149" i="20"/>
  <c r="I150" i="20"/>
  <c r="I151" i="20"/>
  <c r="I152" i="20"/>
  <c r="I153" i="20"/>
  <c r="I154" i="20"/>
  <c r="I155" i="20"/>
  <c r="I156" i="20"/>
  <c r="I157" i="20"/>
  <c r="I158" i="20"/>
  <c r="I159" i="20"/>
  <c r="I160" i="20"/>
  <c r="I161" i="20"/>
  <c r="I162" i="20"/>
  <c r="I163" i="20"/>
  <c r="I164" i="20"/>
  <c r="I165" i="20"/>
  <c r="I166" i="20"/>
  <c r="I167" i="20"/>
  <c r="I168" i="20"/>
  <c r="I169" i="20"/>
  <c r="I170" i="20"/>
  <c r="I171" i="20"/>
  <c r="I172" i="20"/>
  <c r="I173" i="20"/>
  <c r="I174" i="20"/>
  <c r="I175" i="20"/>
  <c r="I176" i="20"/>
  <c r="I177" i="20"/>
  <c r="I178" i="20"/>
  <c r="I179" i="20"/>
  <c r="I180" i="20"/>
  <c r="I181" i="20"/>
  <c r="I182" i="20"/>
  <c r="I183" i="20"/>
  <c r="I184" i="20"/>
  <c r="I5" i="20"/>
  <c r="F27" i="20"/>
  <c r="E32" i="23"/>
  <c r="Z51" i="30"/>
  <c r="X508" i="30"/>
  <c r="W508" i="30"/>
  <c r="O508" i="30"/>
  <c r="X507" i="30"/>
  <c r="W507" i="30"/>
  <c r="X506" i="30"/>
  <c r="W506" i="30"/>
  <c r="X505" i="30"/>
  <c r="W505" i="30"/>
  <c r="X504" i="30"/>
  <c r="W504" i="30"/>
  <c r="X503" i="30"/>
  <c r="W503" i="30"/>
  <c r="X502" i="30"/>
  <c r="W502" i="30"/>
  <c r="X501" i="30"/>
  <c r="W501" i="30"/>
  <c r="X500" i="30"/>
  <c r="W500" i="30"/>
  <c r="X499" i="30"/>
  <c r="W499" i="30"/>
  <c r="X498" i="30"/>
  <c r="W498" i="30"/>
  <c r="X497" i="30"/>
  <c r="W497" i="30"/>
  <c r="X496" i="30"/>
  <c r="W496" i="30"/>
  <c r="X495" i="30"/>
  <c r="W495" i="30"/>
  <c r="X494" i="30"/>
  <c r="W494" i="30"/>
  <c r="X493" i="30"/>
  <c r="W493" i="30"/>
  <c r="X492" i="30"/>
  <c r="W492" i="30"/>
  <c r="X491" i="30"/>
  <c r="W491" i="30"/>
  <c r="X490" i="30"/>
  <c r="W490" i="30"/>
  <c r="X489" i="30"/>
  <c r="W489" i="30"/>
  <c r="X488" i="30"/>
  <c r="W488" i="30"/>
  <c r="X487" i="30"/>
  <c r="W487" i="30"/>
  <c r="X486" i="30"/>
  <c r="W486" i="30"/>
  <c r="X485" i="30"/>
  <c r="W485" i="30"/>
  <c r="X484" i="30"/>
  <c r="W484" i="30"/>
  <c r="X483" i="30"/>
  <c r="W483" i="30"/>
  <c r="X482" i="30"/>
  <c r="W482" i="30"/>
  <c r="X481" i="30"/>
  <c r="W481" i="30"/>
  <c r="X480" i="30"/>
  <c r="W480" i="30"/>
  <c r="X479" i="30"/>
  <c r="W479" i="30"/>
  <c r="X478" i="30"/>
  <c r="W478" i="30"/>
  <c r="X477" i="30"/>
  <c r="W477" i="30"/>
  <c r="X476" i="30"/>
  <c r="W476" i="30"/>
  <c r="X475" i="30"/>
  <c r="W475" i="30"/>
  <c r="X474" i="30"/>
  <c r="W474" i="30"/>
  <c r="X473" i="30"/>
  <c r="W473" i="30"/>
  <c r="X472" i="30"/>
  <c r="W472" i="30"/>
  <c r="X471" i="30"/>
  <c r="W471" i="30"/>
  <c r="X470" i="30"/>
  <c r="W470" i="30"/>
  <c r="X469" i="30"/>
  <c r="W469" i="30"/>
  <c r="X468" i="30"/>
  <c r="W468" i="30"/>
  <c r="X467" i="30"/>
  <c r="W467" i="30"/>
  <c r="X466" i="30"/>
  <c r="W466" i="30"/>
  <c r="X465" i="30"/>
  <c r="W465" i="30"/>
  <c r="X464" i="30"/>
  <c r="W464" i="30"/>
  <c r="X463" i="30"/>
  <c r="W463" i="30"/>
  <c r="X462" i="30"/>
  <c r="W462" i="30"/>
  <c r="X461" i="30"/>
  <c r="W461" i="30"/>
  <c r="X460" i="30"/>
  <c r="W460" i="30"/>
  <c r="X459" i="30"/>
  <c r="W459" i="30"/>
  <c r="X458" i="30"/>
  <c r="W458" i="30"/>
  <c r="X457" i="30"/>
  <c r="W457" i="30"/>
  <c r="X456" i="30"/>
  <c r="W456" i="30"/>
  <c r="X455" i="30"/>
  <c r="W455" i="30"/>
  <c r="X454" i="30"/>
  <c r="W454" i="30"/>
  <c r="X453" i="30"/>
  <c r="W453" i="30"/>
  <c r="X452" i="30"/>
  <c r="W452" i="30"/>
  <c r="X451" i="30"/>
  <c r="W451" i="30"/>
  <c r="X450" i="30"/>
  <c r="W450" i="30"/>
  <c r="X449" i="30"/>
  <c r="W449" i="30"/>
  <c r="X448" i="30"/>
  <c r="W448" i="30"/>
  <c r="X447" i="30"/>
  <c r="W447" i="30"/>
  <c r="X446" i="30"/>
  <c r="W446" i="30"/>
  <c r="X445" i="30"/>
  <c r="W445" i="30"/>
  <c r="X444" i="30"/>
  <c r="W444" i="30"/>
  <c r="X443" i="30"/>
  <c r="W443" i="30"/>
  <c r="X442" i="30"/>
  <c r="W442" i="30"/>
  <c r="X441" i="30"/>
  <c r="W441" i="30"/>
  <c r="X440" i="30"/>
  <c r="W440" i="30"/>
  <c r="X439" i="30"/>
  <c r="W439" i="30"/>
  <c r="X438" i="30"/>
  <c r="W438" i="30"/>
  <c r="X437" i="30"/>
  <c r="W437" i="30"/>
  <c r="X436" i="30"/>
  <c r="W436" i="30"/>
  <c r="X435" i="30"/>
  <c r="W435" i="30"/>
  <c r="X434" i="30"/>
  <c r="W434" i="30"/>
  <c r="X433" i="30"/>
  <c r="W433" i="30"/>
  <c r="X432" i="30"/>
  <c r="W432" i="30"/>
  <c r="X431" i="30"/>
  <c r="W431" i="30"/>
  <c r="X430" i="30"/>
  <c r="W430" i="30"/>
  <c r="X429" i="30"/>
  <c r="W429" i="30"/>
  <c r="X428" i="30"/>
  <c r="W428" i="30"/>
  <c r="X427" i="30"/>
  <c r="W427" i="30"/>
  <c r="X426" i="30"/>
  <c r="W426" i="30"/>
  <c r="X425" i="30"/>
  <c r="W425" i="30"/>
  <c r="X424" i="30"/>
  <c r="W424" i="30"/>
  <c r="X423" i="30"/>
  <c r="W423" i="30"/>
  <c r="X422" i="30"/>
  <c r="W422" i="30"/>
  <c r="X421" i="30"/>
  <c r="W421" i="30"/>
  <c r="X420" i="30"/>
  <c r="W420" i="30"/>
  <c r="X419" i="30"/>
  <c r="W419" i="30"/>
  <c r="X418" i="30"/>
  <c r="W418" i="30"/>
  <c r="X417" i="30"/>
  <c r="W417" i="30"/>
  <c r="X416" i="30"/>
  <c r="W416" i="30"/>
  <c r="X415" i="30"/>
  <c r="W415" i="30"/>
  <c r="X414" i="30"/>
  <c r="W414" i="30"/>
  <c r="X413" i="30"/>
  <c r="W413" i="30"/>
  <c r="X412" i="30"/>
  <c r="W412" i="30"/>
  <c r="X411" i="30"/>
  <c r="W411" i="30"/>
  <c r="X410" i="30"/>
  <c r="W410" i="30"/>
  <c r="X409" i="30"/>
  <c r="W409" i="30"/>
  <c r="X408" i="30"/>
  <c r="W408" i="30"/>
  <c r="X407" i="30"/>
  <c r="W407" i="30"/>
  <c r="X406" i="30"/>
  <c r="W406" i="30"/>
  <c r="X405" i="30"/>
  <c r="W405" i="30"/>
  <c r="X404" i="30"/>
  <c r="W404" i="30"/>
  <c r="X403" i="30"/>
  <c r="W403" i="30"/>
  <c r="X402" i="30"/>
  <c r="W402" i="30"/>
  <c r="X401" i="30"/>
  <c r="W401" i="30"/>
  <c r="X400" i="30"/>
  <c r="W400" i="30"/>
  <c r="X399" i="30"/>
  <c r="W399" i="30"/>
  <c r="X398" i="30"/>
  <c r="W398" i="30"/>
  <c r="X397" i="30"/>
  <c r="W397" i="30"/>
  <c r="X396" i="30"/>
  <c r="W396" i="30"/>
  <c r="X395" i="30"/>
  <c r="W395" i="30"/>
  <c r="X394" i="30"/>
  <c r="W394" i="30"/>
  <c r="X393" i="30"/>
  <c r="W393" i="30"/>
  <c r="X392" i="30"/>
  <c r="W392" i="30"/>
  <c r="X391" i="30"/>
  <c r="W391" i="30"/>
  <c r="X390" i="30"/>
  <c r="W390" i="30"/>
  <c r="X389" i="30"/>
  <c r="W389" i="30"/>
  <c r="X388" i="30"/>
  <c r="W388" i="30"/>
  <c r="X387" i="30"/>
  <c r="W387" i="30"/>
  <c r="X386" i="30"/>
  <c r="W386" i="30"/>
  <c r="X385" i="30"/>
  <c r="W385" i="30"/>
  <c r="X384" i="30"/>
  <c r="W384" i="30"/>
  <c r="X383" i="30"/>
  <c r="W383" i="30"/>
  <c r="X382" i="30"/>
  <c r="W382" i="30"/>
  <c r="X381" i="30"/>
  <c r="W381" i="30"/>
  <c r="X380" i="30"/>
  <c r="W380" i="30"/>
  <c r="X379" i="30"/>
  <c r="W379" i="30"/>
  <c r="X378" i="30"/>
  <c r="W378" i="30"/>
  <c r="X377" i="30"/>
  <c r="W377" i="30"/>
  <c r="X376" i="30"/>
  <c r="W376" i="30"/>
  <c r="X375" i="30"/>
  <c r="W375" i="30"/>
  <c r="X374" i="30"/>
  <c r="W374" i="30"/>
  <c r="X373" i="30"/>
  <c r="W373" i="30"/>
  <c r="X372" i="30"/>
  <c r="W372" i="30"/>
  <c r="X371" i="30"/>
  <c r="W371" i="30"/>
  <c r="X370" i="30"/>
  <c r="W370" i="30"/>
  <c r="X369" i="30"/>
  <c r="W369" i="30"/>
  <c r="X368" i="30"/>
  <c r="W368" i="30"/>
  <c r="X367" i="30"/>
  <c r="W367" i="30"/>
  <c r="X366" i="30"/>
  <c r="W366" i="30"/>
  <c r="X365" i="30"/>
  <c r="W365" i="30"/>
  <c r="X364" i="30"/>
  <c r="W364" i="30"/>
  <c r="X363" i="30"/>
  <c r="W363" i="30"/>
  <c r="X362" i="30"/>
  <c r="W362" i="30"/>
  <c r="X361" i="30"/>
  <c r="W361" i="30"/>
  <c r="X360" i="30"/>
  <c r="W360" i="30"/>
  <c r="X359" i="30"/>
  <c r="W359" i="30"/>
  <c r="X358" i="30"/>
  <c r="W358" i="30"/>
  <c r="X357" i="30"/>
  <c r="W357" i="30"/>
  <c r="X356" i="30"/>
  <c r="W356" i="30"/>
  <c r="X355" i="30"/>
  <c r="W355" i="30"/>
  <c r="X354" i="30"/>
  <c r="W354" i="30"/>
  <c r="X353" i="30"/>
  <c r="W353" i="30"/>
  <c r="X352" i="30"/>
  <c r="W352" i="30"/>
  <c r="X351" i="30"/>
  <c r="W351" i="30"/>
  <c r="X350" i="30"/>
  <c r="W350" i="30"/>
  <c r="X349" i="30"/>
  <c r="W349" i="30"/>
  <c r="X348" i="30"/>
  <c r="W348" i="30"/>
  <c r="X347" i="30"/>
  <c r="W347" i="30"/>
  <c r="X346" i="30"/>
  <c r="W346" i="30"/>
  <c r="X345" i="30"/>
  <c r="W345" i="30"/>
  <c r="X344" i="30"/>
  <c r="W344" i="30"/>
  <c r="X343" i="30"/>
  <c r="W343" i="30"/>
  <c r="X342" i="30"/>
  <c r="W342" i="30"/>
  <c r="X341" i="30"/>
  <c r="W341" i="30"/>
  <c r="X340" i="30"/>
  <c r="W340" i="30"/>
  <c r="X339" i="30"/>
  <c r="W339" i="30"/>
  <c r="X338" i="30"/>
  <c r="W338" i="30"/>
  <c r="X337" i="30"/>
  <c r="W337" i="30"/>
  <c r="X336" i="30"/>
  <c r="W336" i="30"/>
  <c r="X335" i="30"/>
  <c r="W335" i="30"/>
  <c r="X334" i="30"/>
  <c r="W334" i="30"/>
  <c r="X333" i="30"/>
  <c r="W333" i="30"/>
  <c r="X332" i="30"/>
  <c r="W332" i="30"/>
  <c r="X331" i="30"/>
  <c r="W331" i="30"/>
  <c r="X330" i="30"/>
  <c r="W330" i="30"/>
  <c r="X329" i="30"/>
  <c r="W329" i="30"/>
  <c r="X328" i="30"/>
  <c r="W328" i="30"/>
  <c r="X327" i="30"/>
  <c r="W327" i="30"/>
  <c r="X326" i="30"/>
  <c r="W326" i="30"/>
  <c r="X325" i="30"/>
  <c r="W325" i="30"/>
  <c r="X324" i="30"/>
  <c r="W324" i="30"/>
  <c r="X323" i="30"/>
  <c r="W323" i="30"/>
  <c r="X322" i="30"/>
  <c r="W322" i="30"/>
  <c r="X321" i="30"/>
  <c r="W321" i="30"/>
  <c r="X320" i="30"/>
  <c r="W320" i="30"/>
  <c r="X319" i="30"/>
  <c r="W319" i="30"/>
  <c r="X318" i="30"/>
  <c r="W318" i="30"/>
  <c r="X317" i="30"/>
  <c r="W317" i="30"/>
  <c r="X316" i="30"/>
  <c r="W316" i="30"/>
  <c r="X315" i="30"/>
  <c r="W315" i="30"/>
  <c r="X314" i="30"/>
  <c r="W314" i="30"/>
  <c r="X313" i="30"/>
  <c r="W313" i="30"/>
  <c r="X312" i="30"/>
  <c r="W312" i="30"/>
  <c r="X311" i="30"/>
  <c r="W311" i="30"/>
  <c r="X310" i="30"/>
  <c r="W310" i="30"/>
  <c r="X309" i="30"/>
  <c r="W309" i="30"/>
  <c r="X308" i="30"/>
  <c r="W308" i="30"/>
  <c r="X307" i="30"/>
  <c r="W307" i="30"/>
  <c r="X306" i="30"/>
  <c r="W306" i="30"/>
  <c r="X305" i="30"/>
  <c r="W305" i="30"/>
  <c r="X304" i="30"/>
  <c r="W304" i="30"/>
  <c r="X303" i="30"/>
  <c r="W303" i="30"/>
  <c r="X302" i="30"/>
  <c r="W302" i="30"/>
  <c r="X301" i="30"/>
  <c r="W301" i="30"/>
  <c r="X300" i="30"/>
  <c r="W300" i="30"/>
  <c r="X299" i="30"/>
  <c r="W299" i="30"/>
  <c r="X298" i="30"/>
  <c r="W298" i="30"/>
  <c r="X297" i="30"/>
  <c r="W297" i="30"/>
  <c r="X296" i="30"/>
  <c r="W296" i="30"/>
  <c r="X295" i="30"/>
  <c r="W295" i="30"/>
  <c r="X294" i="30"/>
  <c r="W294" i="30"/>
  <c r="X293" i="30"/>
  <c r="W293" i="30"/>
  <c r="X292" i="30"/>
  <c r="W292" i="30"/>
  <c r="X291" i="30"/>
  <c r="W291" i="30"/>
  <c r="X290" i="30"/>
  <c r="W290" i="30"/>
  <c r="X289" i="30"/>
  <c r="W289" i="30"/>
  <c r="X288" i="30"/>
  <c r="W288" i="30"/>
  <c r="X287" i="30"/>
  <c r="W287" i="30"/>
  <c r="X286" i="30"/>
  <c r="W286" i="30"/>
  <c r="X285" i="30"/>
  <c r="W285" i="30"/>
  <c r="X284" i="30"/>
  <c r="W284" i="30"/>
  <c r="X283" i="30"/>
  <c r="W283" i="30"/>
  <c r="X282" i="30"/>
  <c r="W282" i="30"/>
  <c r="X281" i="30"/>
  <c r="W281" i="30"/>
  <c r="X280" i="30"/>
  <c r="W280" i="30"/>
  <c r="X279" i="30"/>
  <c r="W279" i="30"/>
  <c r="X278" i="30"/>
  <c r="W278" i="30"/>
  <c r="X277" i="30"/>
  <c r="W277" i="30"/>
  <c r="X276" i="30"/>
  <c r="W276" i="30"/>
  <c r="X275" i="30"/>
  <c r="W275" i="30"/>
  <c r="X274" i="30"/>
  <c r="W274" i="30"/>
  <c r="X273" i="30"/>
  <c r="W273" i="30"/>
  <c r="X272" i="30"/>
  <c r="W272" i="30"/>
  <c r="X271" i="30"/>
  <c r="W271" i="30"/>
  <c r="X270" i="30"/>
  <c r="W270" i="30"/>
  <c r="X269" i="30"/>
  <c r="W269" i="30"/>
  <c r="X268" i="30"/>
  <c r="W268" i="30"/>
  <c r="X267" i="30"/>
  <c r="W267" i="30"/>
  <c r="X266" i="30"/>
  <c r="W266" i="30"/>
  <c r="X265" i="30"/>
  <c r="W265" i="30"/>
  <c r="X264" i="30"/>
  <c r="W264" i="30"/>
  <c r="X263" i="30"/>
  <c r="W263" i="30"/>
  <c r="X262" i="30"/>
  <c r="W262" i="30"/>
  <c r="X261" i="30"/>
  <c r="W261" i="30"/>
  <c r="X260" i="30"/>
  <c r="W260" i="30"/>
  <c r="X259" i="30"/>
  <c r="W259" i="30"/>
  <c r="X258" i="30"/>
  <c r="W258" i="30"/>
  <c r="X257" i="30"/>
  <c r="W257" i="30"/>
  <c r="X256" i="30"/>
  <c r="W256" i="30"/>
  <c r="X255" i="30"/>
  <c r="W255" i="30"/>
  <c r="X254" i="30"/>
  <c r="W254" i="30"/>
  <c r="X253" i="30"/>
  <c r="W253" i="30"/>
  <c r="X252" i="30"/>
  <c r="W252" i="30"/>
  <c r="X251" i="30"/>
  <c r="W251" i="30"/>
  <c r="X250" i="30"/>
  <c r="W250" i="30"/>
  <c r="X249" i="30"/>
  <c r="W249" i="30"/>
  <c r="X248" i="30"/>
  <c r="W248" i="30"/>
  <c r="X247" i="30"/>
  <c r="W247" i="30"/>
  <c r="X246" i="30"/>
  <c r="W246" i="30"/>
  <c r="X245" i="30"/>
  <c r="W245" i="30"/>
  <c r="P245" i="30"/>
  <c r="P246" i="30" s="1"/>
  <c r="P247" i="30" s="1"/>
  <c r="P248" i="30" s="1"/>
  <c r="P249" i="30" s="1"/>
  <c r="P250" i="30" s="1"/>
  <c r="P251" i="30" s="1"/>
  <c r="P252" i="30" s="1"/>
  <c r="P253" i="30" s="1"/>
  <c r="P254" i="30" s="1"/>
  <c r="P255" i="30" s="1"/>
  <c r="P256" i="30" s="1"/>
  <c r="P257" i="30" s="1"/>
  <c r="P258" i="30" s="1"/>
  <c r="P259" i="30" s="1"/>
  <c r="P260" i="30" s="1"/>
  <c r="P261" i="30" s="1"/>
  <c r="P262" i="30" s="1"/>
  <c r="P263" i="30" s="1"/>
  <c r="P264" i="30" s="1"/>
  <c r="P265" i="30" s="1"/>
  <c r="P266" i="30" s="1"/>
  <c r="P267" i="30" s="1"/>
  <c r="P268" i="30" s="1"/>
  <c r="P269" i="30" s="1"/>
  <c r="P270" i="30" s="1"/>
  <c r="P271" i="30" s="1"/>
  <c r="P272" i="30" s="1"/>
  <c r="P273" i="30" s="1"/>
  <c r="P274" i="30" s="1"/>
  <c r="P275" i="30" s="1"/>
  <c r="P276" i="30" s="1"/>
  <c r="P277" i="30" s="1"/>
  <c r="P278" i="30" s="1"/>
  <c r="P279" i="30" s="1"/>
  <c r="P280" i="30" s="1"/>
  <c r="P281" i="30" s="1"/>
  <c r="P282" i="30" s="1"/>
  <c r="P283" i="30" s="1"/>
  <c r="P284" i="30" s="1"/>
  <c r="P285" i="30" s="1"/>
  <c r="P286" i="30" s="1"/>
  <c r="P287" i="30" s="1"/>
  <c r="P288" i="30" s="1"/>
  <c r="P289" i="30" s="1"/>
  <c r="P290" i="30" s="1"/>
  <c r="P291" i="30" s="1"/>
  <c r="P292" i="30" s="1"/>
  <c r="P293" i="30" s="1"/>
  <c r="P294" i="30" s="1"/>
  <c r="P295" i="30" s="1"/>
  <c r="P296" i="30" s="1"/>
  <c r="P297" i="30" s="1"/>
  <c r="P298" i="30" s="1"/>
  <c r="P299" i="30" s="1"/>
  <c r="P300" i="30" s="1"/>
  <c r="P301" i="30" s="1"/>
  <c r="P302" i="30" s="1"/>
  <c r="P303" i="30" s="1"/>
  <c r="P304" i="30" s="1"/>
  <c r="P305" i="30" s="1"/>
  <c r="P306" i="30" s="1"/>
  <c r="P307" i="30" s="1"/>
  <c r="P308" i="30" s="1"/>
  <c r="P309" i="30" s="1"/>
  <c r="P310" i="30" s="1"/>
  <c r="P311" i="30" s="1"/>
  <c r="P312" i="30" s="1"/>
  <c r="P313" i="30" s="1"/>
  <c r="P314" i="30" s="1"/>
  <c r="P315" i="30" s="1"/>
  <c r="P316" i="30" s="1"/>
  <c r="P317" i="30" s="1"/>
  <c r="P318" i="30" s="1"/>
  <c r="P319" i="30" s="1"/>
  <c r="P320" i="30" s="1"/>
  <c r="P321" i="30" s="1"/>
  <c r="P322" i="30" s="1"/>
  <c r="P323" i="30" s="1"/>
  <c r="P324" i="30" s="1"/>
  <c r="P325" i="30" s="1"/>
  <c r="P326" i="30" s="1"/>
  <c r="P327" i="30" s="1"/>
  <c r="P328" i="30" s="1"/>
  <c r="P329" i="30" s="1"/>
  <c r="P330" i="30" s="1"/>
  <c r="P331" i="30" s="1"/>
  <c r="P332" i="30" s="1"/>
  <c r="P333" i="30" s="1"/>
  <c r="P334" i="30" s="1"/>
  <c r="P335" i="30" s="1"/>
  <c r="P336" i="30" s="1"/>
  <c r="P337" i="30" s="1"/>
  <c r="P338" i="30" s="1"/>
  <c r="P339" i="30" s="1"/>
  <c r="P340" i="30" s="1"/>
  <c r="P341" i="30" s="1"/>
  <c r="P342" i="30" s="1"/>
  <c r="P343" i="30" s="1"/>
  <c r="P344" i="30" s="1"/>
  <c r="P345" i="30" s="1"/>
  <c r="P346" i="30" s="1"/>
  <c r="P347" i="30" s="1"/>
  <c r="P348" i="30" s="1"/>
  <c r="P349" i="30" s="1"/>
  <c r="P350" i="30" s="1"/>
  <c r="P351" i="30" s="1"/>
  <c r="P352" i="30" s="1"/>
  <c r="P353" i="30" s="1"/>
  <c r="P354" i="30" s="1"/>
  <c r="P355" i="30" s="1"/>
  <c r="P356" i="30" s="1"/>
  <c r="P357" i="30" s="1"/>
  <c r="P358" i="30" s="1"/>
  <c r="P359" i="30" s="1"/>
  <c r="P360" i="30" s="1"/>
  <c r="P361" i="30" s="1"/>
  <c r="P362" i="30" s="1"/>
  <c r="P363" i="30" s="1"/>
  <c r="P364" i="30" s="1"/>
  <c r="P365" i="30" s="1"/>
  <c r="P366" i="30" s="1"/>
  <c r="P367" i="30" s="1"/>
  <c r="P368" i="30" s="1"/>
  <c r="P369" i="30" s="1"/>
  <c r="P370" i="30" s="1"/>
  <c r="P371" i="30" s="1"/>
  <c r="P372" i="30" s="1"/>
  <c r="P373" i="30" s="1"/>
  <c r="P374" i="30" s="1"/>
  <c r="P375" i="30" s="1"/>
  <c r="P376" i="30" s="1"/>
  <c r="P377" i="30" s="1"/>
  <c r="P378" i="30" s="1"/>
  <c r="P379" i="30" s="1"/>
  <c r="P380" i="30" s="1"/>
  <c r="P381" i="30" s="1"/>
  <c r="P382" i="30" s="1"/>
  <c r="P383" i="30" s="1"/>
  <c r="P384" i="30" s="1"/>
  <c r="P385" i="30" s="1"/>
  <c r="P386" i="30" s="1"/>
  <c r="P387" i="30" s="1"/>
  <c r="P388" i="30" s="1"/>
  <c r="P389" i="30" s="1"/>
  <c r="P390" i="30" s="1"/>
  <c r="P391" i="30" s="1"/>
  <c r="P392" i="30" s="1"/>
  <c r="P393" i="30" s="1"/>
  <c r="P394" i="30" s="1"/>
  <c r="P395" i="30" s="1"/>
  <c r="P396" i="30" s="1"/>
  <c r="P397" i="30" s="1"/>
  <c r="P398" i="30" s="1"/>
  <c r="P399" i="30" s="1"/>
  <c r="P400" i="30" s="1"/>
  <c r="P401" i="30" s="1"/>
  <c r="P402" i="30" s="1"/>
  <c r="P403" i="30" s="1"/>
  <c r="P404" i="30" s="1"/>
  <c r="P405" i="30" s="1"/>
  <c r="P406" i="30" s="1"/>
  <c r="P407" i="30" s="1"/>
  <c r="P408" i="30" s="1"/>
  <c r="P409" i="30" s="1"/>
  <c r="P410" i="30" s="1"/>
  <c r="P411" i="30" s="1"/>
  <c r="P412" i="30" s="1"/>
  <c r="P413" i="30" s="1"/>
  <c r="P414" i="30" s="1"/>
  <c r="P415" i="30" s="1"/>
  <c r="P416" i="30" s="1"/>
  <c r="P417" i="30" s="1"/>
  <c r="P418" i="30" s="1"/>
  <c r="P419" i="30" s="1"/>
  <c r="P420" i="30" s="1"/>
  <c r="P421" i="30" s="1"/>
  <c r="P422" i="30" s="1"/>
  <c r="P423" i="30" s="1"/>
  <c r="P424" i="30" s="1"/>
  <c r="P425" i="30" s="1"/>
  <c r="P426" i="30" s="1"/>
  <c r="P427" i="30" s="1"/>
  <c r="P428" i="30" s="1"/>
  <c r="P429" i="30" s="1"/>
  <c r="P430" i="30" s="1"/>
  <c r="P431" i="30" s="1"/>
  <c r="P432" i="30" s="1"/>
  <c r="P433" i="30" s="1"/>
  <c r="P434" i="30" s="1"/>
  <c r="P435" i="30" s="1"/>
  <c r="P436" i="30" s="1"/>
  <c r="P437" i="30" s="1"/>
  <c r="P438" i="30" s="1"/>
  <c r="P439" i="30" s="1"/>
  <c r="P440" i="30" s="1"/>
  <c r="P441" i="30" s="1"/>
  <c r="P442" i="30" s="1"/>
  <c r="P443" i="30" s="1"/>
  <c r="P444" i="30" s="1"/>
  <c r="P445" i="30" s="1"/>
  <c r="P446" i="30" s="1"/>
  <c r="P447" i="30" s="1"/>
  <c r="P448" i="30" s="1"/>
  <c r="P449" i="30" s="1"/>
  <c r="P450" i="30" s="1"/>
  <c r="P451" i="30" s="1"/>
  <c r="P452" i="30" s="1"/>
  <c r="P453" i="30" s="1"/>
  <c r="P454" i="30" s="1"/>
  <c r="P455" i="30" s="1"/>
  <c r="P456" i="30" s="1"/>
  <c r="P457" i="30" s="1"/>
  <c r="P458" i="30" s="1"/>
  <c r="P459" i="30" s="1"/>
  <c r="P460" i="30" s="1"/>
  <c r="P461" i="30" s="1"/>
  <c r="P462" i="30" s="1"/>
  <c r="P463" i="30" s="1"/>
  <c r="P464" i="30" s="1"/>
  <c r="P465" i="30" s="1"/>
  <c r="P466" i="30" s="1"/>
  <c r="P467" i="30" s="1"/>
  <c r="P468" i="30" s="1"/>
  <c r="P469" i="30" s="1"/>
  <c r="P470" i="30" s="1"/>
  <c r="P471" i="30" s="1"/>
  <c r="P472" i="30" s="1"/>
  <c r="P473" i="30" s="1"/>
  <c r="P474" i="30" s="1"/>
  <c r="P475" i="30" s="1"/>
  <c r="P476" i="30" s="1"/>
  <c r="P477" i="30" s="1"/>
  <c r="P478" i="30" s="1"/>
  <c r="P479" i="30" s="1"/>
  <c r="P480" i="30" s="1"/>
  <c r="P481" i="30" s="1"/>
  <c r="P482" i="30" s="1"/>
  <c r="P483" i="30" s="1"/>
  <c r="P484" i="30" s="1"/>
  <c r="P485" i="30" s="1"/>
  <c r="P486" i="30" s="1"/>
  <c r="P487" i="30" s="1"/>
  <c r="P488" i="30" s="1"/>
  <c r="P489" i="30" s="1"/>
  <c r="P490" i="30" s="1"/>
  <c r="P491" i="30" s="1"/>
  <c r="P492" i="30" s="1"/>
  <c r="P493" i="30" s="1"/>
  <c r="P494" i="30" s="1"/>
  <c r="P495" i="30" s="1"/>
  <c r="P496" i="30" s="1"/>
  <c r="P497" i="30" s="1"/>
  <c r="P498" i="30" s="1"/>
  <c r="P499" i="30" s="1"/>
  <c r="P500" i="30" s="1"/>
  <c r="P501" i="30" s="1"/>
  <c r="P502" i="30" s="1"/>
  <c r="P503" i="30" s="1"/>
  <c r="P504" i="30" s="1"/>
  <c r="P505" i="30" s="1"/>
  <c r="P506" i="30" s="1"/>
  <c r="P507" i="30" s="1"/>
  <c r="P508" i="30" s="1"/>
  <c r="X244" i="30"/>
  <c r="W244" i="30"/>
  <c r="O244" i="30"/>
  <c r="L244" i="30"/>
  <c r="X243" i="30"/>
  <c r="W243" i="30"/>
  <c r="X242" i="30"/>
  <c r="W242" i="30"/>
  <c r="X241" i="30"/>
  <c r="W241" i="30"/>
  <c r="X240" i="30"/>
  <c r="W240" i="30"/>
  <c r="X239" i="30"/>
  <c r="W239" i="30"/>
  <c r="X238" i="30"/>
  <c r="W238" i="30"/>
  <c r="X237" i="30"/>
  <c r="W237" i="30"/>
  <c r="X236" i="30"/>
  <c r="W236" i="30"/>
  <c r="X235" i="30"/>
  <c r="W235" i="30"/>
  <c r="X234" i="30"/>
  <c r="W234" i="30"/>
  <c r="X233" i="30"/>
  <c r="W233" i="30"/>
  <c r="X232" i="30"/>
  <c r="W232" i="30"/>
  <c r="X231" i="30"/>
  <c r="W231" i="30"/>
  <c r="X230" i="30"/>
  <c r="W230" i="30"/>
  <c r="X229" i="30"/>
  <c r="W229" i="30"/>
  <c r="X228" i="30"/>
  <c r="W228" i="30"/>
  <c r="X227" i="30"/>
  <c r="W227" i="30"/>
  <c r="X226" i="30"/>
  <c r="W226" i="30"/>
  <c r="X225" i="30"/>
  <c r="W225" i="30"/>
  <c r="X224" i="30"/>
  <c r="W224" i="30"/>
  <c r="X223" i="30"/>
  <c r="W223" i="30"/>
  <c r="X222" i="30"/>
  <c r="W222" i="30"/>
  <c r="X221" i="30"/>
  <c r="W221" i="30"/>
  <c r="X220" i="30"/>
  <c r="W220" i="30"/>
  <c r="X219" i="30"/>
  <c r="W219" i="30"/>
  <c r="X218" i="30"/>
  <c r="W218" i="30"/>
  <c r="X217" i="30"/>
  <c r="W217" i="30"/>
  <c r="X216" i="30"/>
  <c r="W216" i="30"/>
  <c r="X215" i="30"/>
  <c r="W215" i="30"/>
  <c r="X214" i="30"/>
  <c r="W214" i="30"/>
  <c r="X213" i="30"/>
  <c r="W213" i="30"/>
  <c r="X212" i="30"/>
  <c r="W212" i="30"/>
  <c r="X211" i="30"/>
  <c r="W211" i="30"/>
  <c r="X210" i="30"/>
  <c r="W210" i="30"/>
  <c r="X209" i="30"/>
  <c r="W209" i="30"/>
  <c r="X208" i="30"/>
  <c r="W208" i="30"/>
  <c r="I208" i="30"/>
  <c r="X207" i="30"/>
  <c r="W207" i="30"/>
  <c r="I207" i="30"/>
  <c r="X206" i="30"/>
  <c r="W206" i="30"/>
  <c r="I206" i="30"/>
  <c r="X205" i="30"/>
  <c r="W205" i="30"/>
  <c r="I205" i="30"/>
  <c r="X204" i="30"/>
  <c r="W204" i="30"/>
  <c r="I204" i="30"/>
  <c r="X203" i="30"/>
  <c r="W203" i="30"/>
  <c r="I203" i="30"/>
  <c r="X202" i="30"/>
  <c r="W202" i="30"/>
  <c r="I202" i="30"/>
  <c r="X201" i="30"/>
  <c r="W201" i="30"/>
  <c r="I201" i="30"/>
  <c r="X200" i="30"/>
  <c r="W200" i="30"/>
  <c r="I200" i="30"/>
  <c r="X199" i="30"/>
  <c r="W199" i="30"/>
  <c r="I199" i="30"/>
  <c r="X198" i="30"/>
  <c r="W198" i="30"/>
  <c r="I198" i="30"/>
  <c r="X197" i="30"/>
  <c r="W197" i="30"/>
  <c r="I197" i="30"/>
  <c r="X196" i="30"/>
  <c r="W196" i="30"/>
  <c r="I196" i="30"/>
  <c r="X195" i="30"/>
  <c r="W195" i="30"/>
  <c r="I195" i="30"/>
  <c r="X194" i="30"/>
  <c r="W194" i="30"/>
  <c r="I194" i="30"/>
  <c r="X193" i="30"/>
  <c r="W193" i="30"/>
  <c r="I193" i="30"/>
  <c r="X192" i="30"/>
  <c r="W192" i="30"/>
  <c r="I192" i="30"/>
  <c r="X191" i="30"/>
  <c r="W191" i="30"/>
  <c r="I191" i="30"/>
  <c r="X190" i="30"/>
  <c r="W190" i="30"/>
  <c r="I190" i="30"/>
  <c r="X189" i="30"/>
  <c r="W189" i="30"/>
  <c r="I189" i="30"/>
  <c r="X188" i="30"/>
  <c r="W188" i="30"/>
  <c r="I188" i="30"/>
  <c r="X187" i="30"/>
  <c r="W187" i="30"/>
  <c r="I187" i="30"/>
  <c r="X186" i="30"/>
  <c r="W186" i="30"/>
  <c r="I186" i="30"/>
  <c r="X185" i="30"/>
  <c r="W185" i="30"/>
  <c r="I185" i="30"/>
  <c r="X184" i="30"/>
  <c r="W184" i="30"/>
  <c r="I184" i="30"/>
  <c r="X183" i="30"/>
  <c r="W183" i="30"/>
  <c r="I183" i="30"/>
  <c r="X182" i="30"/>
  <c r="W182" i="30"/>
  <c r="I182" i="30"/>
  <c r="X181" i="30"/>
  <c r="W181" i="30"/>
  <c r="I181" i="30"/>
  <c r="X180" i="30"/>
  <c r="W180" i="30"/>
  <c r="I180" i="30"/>
  <c r="X179" i="30"/>
  <c r="W179" i="30"/>
  <c r="I179" i="30"/>
  <c r="X178" i="30"/>
  <c r="W178" i="30"/>
  <c r="I178" i="30"/>
  <c r="X177" i="30"/>
  <c r="W177" i="30"/>
  <c r="I177" i="30"/>
  <c r="X176" i="30"/>
  <c r="W176" i="30"/>
  <c r="I176" i="30"/>
  <c r="X175" i="30"/>
  <c r="W175" i="30"/>
  <c r="I175" i="30"/>
  <c r="X174" i="30"/>
  <c r="W174" i="30"/>
  <c r="I174" i="30"/>
  <c r="X173" i="30"/>
  <c r="W173" i="30"/>
  <c r="I173" i="30"/>
  <c r="X172" i="30"/>
  <c r="W172" i="30"/>
  <c r="I172" i="30"/>
  <c r="X171" i="30"/>
  <c r="W171" i="30"/>
  <c r="I171" i="30"/>
  <c r="X170" i="30"/>
  <c r="W170" i="30"/>
  <c r="I170" i="30"/>
  <c r="X169" i="30"/>
  <c r="W169" i="30"/>
  <c r="I169" i="30"/>
  <c r="X168" i="30"/>
  <c r="W168" i="30"/>
  <c r="I168" i="30"/>
  <c r="X167" i="30"/>
  <c r="W167" i="30"/>
  <c r="I167" i="30"/>
  <c r="X166" i="30"/>
  <c r="W166" i="30"/>
  <c r="I166" i="30"/>
  <c r="X165" i="30"/>
  <c r="W165" i="30"/>
  <c r="I165" i="30"/>
  <c r="X164" i="30"/>
  <c r="W164" i="30"/>
  <c r="I164" i="30"/>
  <c r="X163" i="30"/>
  <c r="W163" i="30"/>
  <c r="I163" i="30"/>
  <c r="X162" i="30"/>
  <c r="W162" i="30"/>
  <c r="I162" i="30"/>
  <c r="X161" i="30"/>
  <c r="W161" i="30"/>
  <c r="I161" i="30"/>
  <c r="X160" i="30"/>
  <c r="W160" i="30"/>
  <c r="I160" i="30"/>
  <c r="X159" i="30"/>
  <c r="W159" i="30"/>
  <c r="I159" i="30"/>
  <c r="X158" i="30"/>
  <c r="W158" i="30"/>
  <c r="I158" i="30"/>
  <c r="X157" i="30"/>
  <c r="W157" i="30"/>
  <c r="I157" i="30"/>
  <c r="X156" i="30"/>
  <c r="W156" i="30"/>
  <c r="I156" i="30"/>
  <c r="X155" i="30"/>
  <c r="W155" i="30"/>
  <c r="I155" i="30"/>
  <c r="X154" i="30"/>
  <c r="W154" i="30"/>
  <c r="I154" i="30"/>
  <c r="X153" i="30"/>
  <c r="W153" i="30"/>
  <c r="I153" i="30"/>
  <c r="X152" i="30"/>
  <c r="W152" i="30"/>
  <c r="I152" i="30"/>
  <c r="X151" i="30"/>
  <c r="W151" i="30"/>
  <c r="I151" i="30"/>
  <c r="X150" i="30"/>
  <c r="W150" i="30"/>
  <c r="I150" i="30"/>
  <c r="X149" i="30"/>
  <c r="W149" i="30"/>
  <c r="I149" i="30"/>
  <c r="X148" i="30"/>
  <c r="W148" i="30"/>
  <c r="S148" i="30"/>
  <c r="I148" i="30"/>
  <c r="X147" i="30"/>
  <c r="W147" i="30"/>
  <c r="I147" i="30"/>
  <c r="W146" i="30"/>
  <c r="I146" i="30"/>
  <c r="W145" i="30"/>
  <c r="I145" i="30"/>
  <c r="W144" i="30"/>
  <c r="I144" i="30"/>
  <c r="W143" i="30"/>
  <c r="I143" i="30"/>
  <c r="W142" i="30"/>
  <c r="I142" i="30"/>
  <c r="W141" i="30"/>
  <c r="I141" i="30"/>
  <c r="W140" i="30"/>
  <c r="I140" i="30"/>
  <c r="W139" i="30"/>
  <c r="I139" i="30"/>
  <c r="W138" i="30"/>
  <c r="I138" i="30"/>
  <c r="W137" i="30"/>
  <c r="I137" i="30"/>
  <c r="W136" i="30"/>
  <c r="I136" i="30"/>
  <c r="W135" i="30"/>
  <c r="I135" i="30"/>
  <c r="W134" i="30"/>
  <c r="I134" i="30"/>
  <c r="W133" i="30"/>
  <c r="I133" i="30"/>
  <c r="W132" i="30"/>
  <c r="I132" i="30"/>
  <c r="W131" i="30"/>
  <c r="I131" i="30"/>
  <c r="W130" i="30"/>
  <c r="I130" i="30"/>
  <c r="W129" i="30"/>
  <c r="I129" i="30"/>
  <c r="W128" i="30"/>
  <c r="I128" i="30"/>
  <c r="W127" i="30"/>
  <c r="I127" i="30"/>
  <c r="W126" i="30"/>
  <c r="I126" i="30"/>
  <c r="W125" i="30"/>
  <c r="I125" i="30"/>
  <c r="W124" i="30"/>
  <c r="I124" i="30"/>
  <c r="W123" i="30"/>
  <c r="I123" i="30"/>
  <c r="W122" i="30"/>
  <c r="I122" i="30"/>
  <c r="W121" i="30"/>
  <c r="I121" i="30"/>
  <c r="W120" i="30"/>
  <c r="I120" i="30"/>
  <c r="W119" i="30"/>
  <c r="I119" i="30"/>
  <c r="W118" i="30"/>
  <c r="I118" i="30"/>
  <c r="W117" i="30"/>
  <c r="I117" i="30"/>
  <c r="W116" i="30"/>
  <c r="I116" i="30"/>
  <c r="W115" i="30"/>
  <c r="I115" i="30"/>
  <c r="W114" i="30"/>
  <c r="I114" i="30"/>
  <c r="W113" i="30"/>
  <c r="I113" i="30"/>
  <c r="W112" i="30"/>
  <c r="I112" i="30"/>
  <c r="W111" i="30"/>
  <c r="I111" i="30"/>
  <c r="W110" i="30"/>
  <c r="I110" i="30"/>
  <c r="W109" i="30"/>
  <c r="I109" i="30"/>
  <c r="W108" i="30"/>
  <c r="I108" i="30"/>
  <c r="W107" i="30"/>
  <c r="I107" i="30"/>
  <c r="W106" i="30"/>
  <c r="I106" i="30"/>
  <c r="W105" i="30"/>
  <c r="I105" i="30"/>
  <c r="W104" i="30"/>
  <c r="I104" i="30"/>
  <c r="W103" i="30"/>
  <c r="I103" i="30"/>
  <c r="W102" i="30"/>
  <c r="I102" i="30"/>
  <c r="W101" i="30"/>
  <c r="I101" i="30"/>
  <c r="W100" i="30"/>
  <c r="I100" i="30"/>
  <c r="W99" i="30"/>
  <c r="I99" i="30"/>
  <c r="W98" i="30"/>
  <c r="I98" i="30"/>
  <c r="W97" i="30"/>
  <c r="I97" i="30"/>
  <c r="W96" i="30"/>
  <c r="I96" i="30"/>
  <c r="W95" i="30"/>
  <c r="I95" i="30"/>
  <c r="W94" i="30"/>
  <c r="I94" i="30"/>
  <c r="W93" i="30"/>
  <c r="I93" i="30"/>
  <c r="W92" i="30"/>
  <c r="I92" i="30"/>
  <c r="W91" i="30"/>
  <c r="I91" i="30"/>
  <c r="W90" i="30"/>
  <c r="I90" i="30"/>
  <c r="W89" i="30"/>
  <c r="I89" i="30"/>
  <c r="W88" i="30"/>
  <c r="I88" i="30"/>
  <c r="W87" i="30"/>
  <c r="I87" i="30"/>
  <c r="W86" i="30"/>
  <c r="I86" i="30"/>
  <c r="W85" i="30"/>
  <c r="I85" i="30"/>
  <c r="W84" i="30"/>
  <c r="I84" i="30"/>
  <c r="W83" i="30"/>
  <c r="I83" i="30"/>
  <c r="W82" i="30"/>
  <c r="I82" i="30"/>
  <c r="W81" i="30"/>
  <c r="I81" i="30"/>
  <c r="W80" i="30"/>
  <c r="I80" i="30"/>
  <c r="W79" i="30"/>
  <c r="I79" i="30"/>
  <c r="W78" i="30"/>
  <c r="I78" i="30"/>
  <c r="W77" i="30"/>
  <c r="I77" i="30"/>
  <c r="W76" i="30"/>
  <c r="I76" i="30"/>
  <c r="W75" i="30"/>
  <c r="I75" i="30"/>
  <c r="W74" i="30"/>
  <c r="I74" i="30"/>
  <c r="W73" i="30"/>
  <c r="I73" i="30"/>
  <c r="W72" i="30"/>
  <c r="I72" i="30"/>
  <c r="W71" i="30"/>
  <c r="I71" i="30"/>
  <c r="W70" i="30"/>
  <c r="I70" i="30"/>
  <c r="W69" i="30"/>
  <c r="I69" i="30"/>
  <c r="W68" i="30"/>
  <c r="I68" i="30"/>
  <c r="W67" i="30"/>
  <c r="I67" i="30"/>
  <c r="W66" i="30"/>
  <c r="I66" i="30"/>
  <c r="W65" i="30"/>
  <c r="M65" i="30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M84" i="30" s="1"/>
  <c r="M85" i="30" s="1"/>
  <c r="M86" i="30" s="1"/>
  <c r="M87" i="30" s="1"/>
  <c r="M88" i="30" s="1"/>
  <c r="M89" i="30" s="1"/>
  <c r="M90" i="30" s="1"/>
  <c r="M91" i="30" s="1"/>
  <c r="M92" i="30" s="1"/>
  <c r="M93" i="30" s="1"/>
  <c r="M94" i="30" s="1"/>
  <c r="M95" i="30" s="1"/>
  <c r="M96" i="30" s="1"/>
  <c r="M97" i="30" s="1"/>
  <c r="M98" i="30" s="1"/>
  <c r="M99" i="30" s="1"/>
  <c r="M100" i="30" s="1"/>
  <c r="M101" i="30" s="1"/>
  <c r="M102" i="30" s="1"/>
  <c r="M103" i="30" s="1"/>
  <c r="M104" i="30" s="1"/>
  <c r="M105" i="30" s="1"/>
  <c r="M106" i="30" s="1"/>
  <c r="M107" i="30" s="1"/>
  <c r="M108" i="30" s="1"/>
  <c r="M109" i="30" s="1"/>
  <c r="M110" i="30" s="1"/>
  <c r="M111" i="30" s="1"/>
  <c r="M112" i="30" s="1"/>
  <c r="M113" i="30" s="1"/>
  <c r="M114" i="30" s="1"/>
  <c r="M115" i="30" s="1"/>
  <c r="M116" i="30" s="1"/>
  <c r="M117" i="30" s="1"/>
  <c r="M118" i="30" s="1"/>
  <c r="M119" i="30" s="1"/>
  <c r="M120" i="30" s="1"/>
  <c r="M121" i="30" s="1"/>
  <c r="M122" i="30" s="1"/>
  <c r="M123" i="30" s="1"/>
  <c r="M124" i="30" s="1"/>
  <c r="M125" i="30" s="1"/>
  <c r="M126" i="30" s="1"/>
  <c r="M127" i="30" s="1"/>
  <c r="M128" i="30" s="1"/>
  <c r="M129" i="30" s="1"/>
  <c r="M130" i="30" s="1"/>
  <c r="M131" i="30" s="1"/>
  <c r="M132" i="30" s="1"/>
  <c r="M133" i="30" s="1"/>
  <c r="M134" i="30" s="1"/>
  <c r="M135" i="30" s="1"/>
  <c r="M136" i="30" s="1"/>
  <c r="M137" i="30" s="1"/>
  <c r="M138" i="30" s="1"/>
  <c r="M139" i="30" s="1"/>
  <c r="M140" i="30" s="1"/>
  <c r="M141" i="30" s="1"/>
  <c r="M142" i="30" s="1"/>
  <c r="M143" i="30" s="1"/>
  <c r="M144" i="30" s="1"/>
  <c r="M145" i="30" s="1"/>
  <c r="M146" i="30" s="1"/>
  <c r="M147" i="30" s="1"/>
  <c r="M148" i="30" s="1"/>
  <c r="M149" i="30" s="1"/>
  <c r="M150" i="30" s="1"/>
  <c r="M151" i="30" s="1"/>
  <c r="M152" i="30" s="1"/>
  <c r="M153" i="30" s="1"/>
  <c r="M154" i="30" s="1"/>
  <c r="M155" i="30" s="1"/>
  <c r="M156" i="30" s="1"/>
  <c r="M157" i="30" s="1"/>
  <c r="M158" i="30" s="1"/>
  <c r="M159" i="30" s="1"/>
  <c r="M160" i="30" s="1"/>
  <c r="M161" i="30" s="1"/>
  <c r="M162" i="30" s="1"/>
  <c r="M163" i="30" s="1"/>
  <c r="M164" i="30" s="1"/>
  <c r="M165" i="30" s="1"/>
  <c r="M166" i="30" s="1"/>
  <c r="M167" i="30" s="1"/>
  <c r="M168" i="30" s="1"/>
  <c r="M169" i="30" s="1"/>
  <c r="M170" i="30" s="1"/>
  <c r="M171" i="30" s="1"/>
  <c r="M172" i="30" s="1"/>
  <c r="M173" i="30" s="1"/>
  <c r="M174" i="30" s="1"/>
  <c r="M175" i="30" s="1"/>
  <c r="M176" i="30" s="1"/>
  <c r="M177" i="30" s="1"/>
  <c r="M178" i="30" s="1"/>
  <c r="M179" i="30" s="1"/>
  <c r="M180" i="30" s="1"/>
  <c r="M181" i="30" s="1"/>
  <c r="M182" i="30" s="1"/>
  <c r="M183" i="30" s="1"/>
  <c r="M184" i="30" s="1"/>
  <c r="M185" i="30" s="1"/>
  <c r="M186" i="30" s="1"/>
  <c r="M187" i="30" s="1"/>
  <c r="M188" i="30" s="1"/>
  <c r="M189" i="30" s="1"/>
  <c r="M190" i="30" s="1"/>
  <c r="M191" i="30" s="1"/>
  <c r="M192" i="30" s="1"/>
  <c r="M193" i="30" s="1"/>
  <c r="M194" i="30" s="1"/>
  <c r="M195" i="30" s="1"/>
  <c r="M196" i="30" s="1"/>
  <c r="M197" i="30" s="1"/>
  <c r="M198" i="30" s="1"/>
  <c r="M199" i="30" s="1"/>
  <c r="M200" i="30" s="1"/>
  <c r="M201" i="30" s="1"/>
  <c r="M202" i="30" s="1"/>
  <c r="M203" i="30" s="1"/>
  <c r="M204" i="30" s="1"/>
  <c r="M205" i="30" s="1"/>
  <c r="M206" i="30" s="1"/>
  <c r="M207" i="30" s="1"/>
  <c r="M208" i="30" s="1"/>
  <c r="M209" i="30" s="1"/>
  <c r="M210" i="30" s="1"/>
  <c r="M211" i="30" s="1"/>
  <c r="M212" i="30" s="1"/>
  <c r="M213" i="30" s="1"/>
  <c r="M214" i="30" s="1"/>
  <c r="M215" i="30" s="1"/>
  <c r="M216" i="30" s="1"/>
  <c r="M217" i="30" s="1"/>
  <c r="M218" i="30" s="1"/>
  <c r="M219" i="30" s="1"/>
  <c r="M220" i="30" s="1"/>
  <c r="M221" i="30" s="1"/>
  <c r="M222" i="30" s="1"/>
  <c r="M223" i="30" s="1"/>
  <c r="M224" i="30" s="1"/>
  <c r="M225" i="30" s="1"/>
  <c r="M226" i="30" s="1"/>
  <c r="M227" i="30" s="1"/>
  <c r="M228" i="30" s="1"/>
  <c r="M229" i="30" s="1"/>
  <c r="M230" i="30" s="1"/>
  <c r="M231" i="30" s="1"/>
  <c r="M232" i="30" s="1"/>
  <c r="M233" i="30" s="1"/>
  <c r="M234" i="30" s="1"/>
  <c r="M235" i="30" s="1"/>
  <c r="M236" i="30" s="1"/>
  <c r="M237" i="30" s="1"/>
  <c r="M238" i="30" s="1"/>
  <c r="M239" i="30" s="1"/>
  <c r="M240" i="30" s="1"/>
  <c r="M241" i="30" s="1"/>
  <c r="M242" i="30" s="1"/>
  <c r="M243" i="30" s="1"/>
  <c r="M244" i="30" s="1"/>
  <c r="I65" i="30"/>
  <c r="W64" i="30"/>
  <c r="L64" i="30"/>
  <c r="I64" i="30"/>
  <c r="I63" i="30"/>
  <c r="Z63" i="30"/>
  <c r="I62" i="30"/>
  <c r="I61" i="30"/>
  <c r="I60" i="30"/>
  <c r="I59" i="30"/>
  <c r="I58" i="30"/>
  <c r="I57" i="30"/>
  <c r="I56" i="30"/>
  <c r="I55" i="30"/>
  <c r="I54" i="30"/>
  <c r="I53" i="30"/>
  <c r="I52" i="30"/>
  <c r="I51" i="30"/>
  <c r="F51" i="30"/>
  <c r="I50" i="30"/>
  <c r="I49" i="30"/>
  <c r="I48" i="30"/>
  <c r="I47" i="30"/>
  <c r="I46" i="30"/>
  <c r="I45" i="30"/>
  <c r="I44" i="30"/>
  <c r="I43" i="30"/>
  <c r="I42" i="30"/>
  <c r="I41" i="30"/>
  <c r="I40" i="30"/>
  <c r="I39" i="30"/>
  <c r="I38" i="30"/>
  <c r="I37" i="30"/>
  <c r="I36" i="30"/>
  <c r="I35" i="30"/>
  <c r="I34" i="30"/>
  <c r="I33" i="30"/>
  <c r="I32" i="30"/>
  <c r="I31" i="30"/>
  <c r="I30" i="30"/>
  <c r="Y29" i="30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Y84" i="30" s="1"/>
  <c r="Y85" i="30" s="1"/>
  <c r="Y86" i="30" s="1"/>
  <c r="Y87" i="30" s="1"/>
  <c r="Y88" i="30" s="1"/>
  <c r="Y89" i="30" s="1"/>
  <c r="Y90" i="30" s="1"/>
  <c r="Y91" i="30" s="1"/>
  <c r="Y92" i="30" s="1"/>
  <c r="Y93" i="30" s="1"/>
  <c r="Y94" i="30" s="1"/>
  <c r="Y95" i="30" s="1"/>
  <c r="Y96" i="30" s="1"/>
  <c r="Y97" i="30" s="1"/>
  <c r="Y98" i="30" s="1"/>
  <c r="Y99" i="30" s="1"/>
  <c r="Y100" i="30" s="1"/>
  <c r="Y101" i="30" s="1"/>
  <c r="Y102" i="30" s="1"/>
  <c r="Y103" i="30" s="1"/>
  <c r="Y104" i="30" s="1"/>
  <c r="Y105" i="30" s="1"/>
  <c r="Y106" i="30" s="1"/>
  <c r="Y107" i="30" s="1"/>
  <c r="Y108" i="30" s="1"/>
  <c r="Y109" i="30" s="1"/>
  <c r="Y110" i="30" s="1"/>
  <c r="Y111" i="30" s="1"/>
  <c r="Y112" i="30" s="1"/>
  <c r="Y113" i="30" s="1"/>
  <c r="Y114" i="30" s="1"/>
  <c r="Y115" i="30" s="1"/>
  <c r="Y116" i="30" s="1"/>
  <c r="Y117" i="30" s="1"/>
  <c r="Y118" i="30" s="1"/>
  <c r="Y119" i="30" s="1"/>
  <c r="Y120" i="30" s="1"/>
  <c r="Y121" i="30" s="1"/>
  <c r="Y122" i="30" s="1"/>
  <c r="Y123" i="30" s="1"/>
  <c r="Y124" i="30" s="1"/>
  <c r="Y125" i="30" s="1"/>
  <c r="Y126" i="30" s="1"/>
  <c r="Y127" i="30" s="1"/>
  <c r="Y128" i="30" s="1"/>
  <c r="Y129" i="30" s="1"/>
  <c r="Y130" i="30" s="1"/>
  <c r="Y131" i="30" s="1"/>
  <c r="Y132" i="30" s="1"/>
  <c r="Y133" i="30" s="1"/>
  <c r="Y134" i="30" s="1"/>
  <c r="Y135" i="30" s="1"/>
  <c r="Y136" i="30" s="1"/>
  <c r="Y137" i="30" s="1"/>
  <c r="Y138" i="30" s="1"/>
  <c r="Y139" i="30" s="1"/>
  <c r="Y140" i="30" s="1"/>
  <c r="Y141" i="30" s="1"/>
  <c r="Y142" i="30" s="1"/>
  <c r="Y143" i="30" s="1"/>
  <c r="Y144" i="30" s="1"/>
  <c r="Y145" i="30" s="1"/>
  <c r="Y146" i="30" s="1"/>
  <c r="Y147" i="30" s="1"/>
  <c r="Y148" i="30" s="1"/>
  <c r="Y149" i="30" s="1"/>
  <c r="Y150" i="30" s="1"/>
  <c r="Y151" i="30" s="1"/>
  <c r="Y152" i="30" s="1"/>
  <c r="Y153" i="30" s="1"/>
  <c r="Y154" i="30" s="1"/>
  <c r="Y155" i="30" s="1"/>
  <c r="Y156" i="30" s="1"/>
  <c r="Y157" i="30" s="1"/>
  <c r="Y158" i="30" s="1"/>
  <c r="Y159" i="30" s="1"/>
  <c r="Y160" i="30" s="1"/>
  <c r="Y161" i="30" s="1"/>
  <c r="Y162" i="30" s="1"/>
  <c r="Y163" i="30" s="1"/>
  <c r="Y164" i="30" s="1"/>
  <c r="Y165" i="30" s="1"/>
  <c r="Y166" i="30" s="1"/>
  <c r="Y167" i="30" s="1"/>
  <c r="Y168" i="30" s="1"/>
  <c r="Y169" i="30" s="1"/>
  <c r="Y170" i="30" s="1"/>
  <c r="Y171" i="30" s="1"/>
  <c r="Y172" i="30" s="1"/>
  <c r="Y173" i="30" s="1"/>
  <c r="Y174" i="30" s="1"/>
  <c r="Y175" i="30" s="1"/>
  <c r="Y176" i="30" s="1"/>
  <c r="Y177" i="30" s="1"/>
  <c r="Y178" i="30" s="1"/>
  <c r="Y179" i="30" s="1"/>
  <c r="Y180" i="30" s="1"/>
  <c r="Y181" i="30" s="1"/>
  <c r="Y182" i="30" s="1"/>
  <c r="Y183" i="30" s="1"/>
  <c r="Y184" i="30" s="1"/>
  <c r="Y185" i="30" s="1"/>
  <c r="Y186" i="30" s="1"/>
  <c r="Y187" i="30" s="1"/>
  <c r="Y188" i="30" s="1"/>
  <c r="Y189" i="30" s="1"/>
  <c r="Y190" i="30" s="1"/>
  <c r="Y191" i="30" s="1"/>
  <c r="Y192" i="30" s="1"/>
  <c r="Y193" i="30" s="1"/>
  <c r="Y194" i="30" s="1"/>
  <c r="Y195" i="30" s="1"/>
  <c r="Y196" i="30" s="1"/>
  <c r="Y197" i="30" s="1"/>
  <c r="Y198" i="30" s="1"/>
  <c r="Y199" i="30" s="1"/>
  <c r="Y200" i="30" s="1"/>
  <c r="Y201" i="30" s="1"/>
  <c r="Y202" i="30" s="1"/>
  <c r="Y203" i="30" s="1"/>
  <c r="Y204" i="30" s="1"/>
  <c r="Y205" i="30" s="1"/>
  <c r="Y206" i="30" s="1"/>
  <c r="Y207" i="30" s="1"/>
  <c r="Y208" i="30" s="1"/>
  <c r="Y209" i="30" s="1"/>
  <c r="Y210" i="30" s="1"/>
  <c r="Y211" i="30" s="1"/>
  <c r="Y212" i="30" s="1"/>
  <c r="Y213" i="30" s="1"/>
  <c r="Y214" i="30" s="1"/>
  <c r="Y215" i="30" s="1"/>
  <c r="Y216" i="30" s="1"/>
  <c r="Y217" i="30" s="1"/>
  <c r="Y218" i="30" s="1"/>
  <c r="Y219" i="30" s="1"/>
  <c r="Y220" i="30" s="1"/>
  <c r="Y221" i="30" s="1"/>
  <c r="Y222" i="30" s="1"/>
  <c r="Y223" i="30" s="1"/>
  <c r="Y224" i="30" s="1"/>
  <c r="Y225" i="30" s="1"/>
  <c r="Y226" i="30" s="1"/>
  <c r="Y227" i="30" s="1"/>
  <c r="Y228" i="30" s="1"/>
  <c r="Y229" i="30" s="1"/>
  <c r="Y230" i="30" s="1"/>
  <c r="Y231" i="30" s="1"/>
  <c r="Y232" i="30" s="1"/>
  <c r="Y233" i="30" s="1"/>
  <c r="Y234" i="30" s="1"/>
  <c r="Y235" i="30" s="1"/>
  <c r="Y236" i="30" s="1"/>
  <c r="Y237" i="30" s="1"/>
  <c r="Y238" i="30" s="1"/>
  <c r="Y239" i="30" s="1"/>
  <c r="Y240" i="30" s="1"/>
  <c r="Y241" i="30" s="1"/>
  <c r="Y242" i="30" s="1"/>
  <c r="Y243" i="30" s="1"/>
  <c r="Y244" i="30" s="1"/>
  <c r="Y245" i="30" s="1"/>
  <c r="Y246" i="30" s="1"/>
  <c r="Y247" i="30" s="1"/>
  <c r="Y248" i="30" s="1"/>
  <c r="Y249" i="30" s="1"/>
  <c r="Y250" i="30" s="1"/>
  <c r="Y251" i="30" s="1"/>
  <c r="Y252" i="30" s="1"/>
  <c r="Y253" i="30" s="1"/>
  <c r="Y254" i="30" s="1"/>
  <c r="Y255" i="30" s="1"/>
  <c r="Y256" i="30" s="1"/>
  <c r="Y257" i="30" s="1"/>
  <c r="Y258" i="30" s="1"/>
  <c r="Y259" i="30" s="1"/>
  <c r="Y260" i="30" s="1"/>
  <c r="Y261" i="30" s="1"/>
  <c r="Y262" i="30" s="1"/>
  <c r="Y263" i="30" s="1"/>
  <c r="Y264" i="30" s="1"/>
  <c r="Y265" i="30" s="1"/>
  <c r="Y266" i="30" s="1"/>
  <c r="Y267" i="30" s="1"/>
  <c r="Y268" i="30" s="1"/>
  <c r="Y269" i="30" s="1"/>
  <c r="Y270" i="30" s="1"/>
  <c r="Y271" i="30" s="1"/>
  <c r="Y272" i="30" s="1"/>
  <c r="Y273" i="30" s="1"/>
  <c r="Y274" i="30" s="1"/>
  <c r="Y275" i="30" s="1"/>
  <c r="Y276" i="30" s="1"/>
  <c r="Y277" i="30" s="1"/>
  <c r="Y278" i="30" s="1"/>
  <c r="Y279" i="30" s="1"/>
  <c r="Y280" i="30" s="1"/>
  <c r="Y281" i="30" s="1"/>
  <c r="Y282" i="30" s="1"/>
  <c r="Y283" i="30" s="1"/>
  <c r="Y284" i="30" s="1"/>
  <c r="Y285" i="30" s="1"/>
  <c r="Y286" i="30" s="1"/>
  <c r="Y287" i="30" s="1"/>
  <c r="Y288" i="30" s="1"/>
  <c r="Y289" i="30" s="1"/>
  <c r="Y290" i="30" s="1"/>
  <c r="Y291" i="30" s="1"/>
  <c r="Y292" i="30" s="1"/>
  <c r="Y293" i="30" s="1"/>
  <c r="Y294" i="30" s="1"/>
  <c r="Y295" i="30" s="1"/>
  <c r="Y296" i="30" s="1"/>
  <c r="Y297" i="30" s="1"/>
  <c r="Y298" i="30" s="1"/>
  <c r="Y299" i="30" s="1"/>
  <c r="Y300" i="30" s="1"/>
  <c r="Y301" i="30" s="1"/>
  <c r="Y302" i="30" s="1"/>
  <c r="Y303" i="30" s="1"/>
  <c r="Y304" i="30" s="1"/>
  <c r="Y305" i="30" s="1"/>
  <c r="Y306" i="30" s="1"/>
  <c r="Y307" i="30" s="1"/>
  <c r="Y308" i="30" s="1"/>
  <c r="Y309" i="30" s="1"/>
  <c r="Y310" i="30" s="1"/>
  <c r="Y311" i="30" s="1"/>
  <c r="Y312" i="30" s="1"/>
  <c r="Y313" i="30" s="1"/>
  <c r="Y314" i="30" s="1"/>
  <c r="Y315" i="30" s="1"/>
  <c r="Y316" i="30" s="1"/>
  <c r="Y317" i="30" s="1"/>
  <c r="Y318" i="30" s="1"/>
  <c r="Y319" i="30" s="1"/>
  <c r="Y320" i="30" s="1"/>
  <c r="Y321" i="30" s="1"/>
  <c r="Y322" i="30" s="1"/>
  <c r="Y323" i="30" s="1"/>
  <c r="Y324" i="30" s="1"/>
  <c r="Y325" i="30" s="1"/>
  <c r="Y326" i="30" s="1"/>
  <c r="Y327" i="30" s="1"/>
  <c r="Y328" i="30" s="1"/>
  <c r="Y329" i="30" s="1"/>
  <c r="Y330" i="30" s="1"/>
  <c r="Y331" i="30" s="1"/>
  <c r="Y332" i="30" s="1"/>
  <c r="Y333" i="30" s="1"/>
  <c r="Y334" i="30" s="1"/>
  <c r="Y335" i="30" s="1"/>
  <c r="Y336" i="30" s="1"/>
  <c r="Y337" i="30" s="1"/>
  <c r="Y338" i="30" s="1"/>
  <c r="Y339" i="30" s="1"/>
  <c r="Y340" i="30" s="1"/>
  <c r="Y341" i="30" s="1"/>
  <c r="Y342" i="30" s="1"/>
  <c r="Y343" i="30" s="1"/>
  <c r="Y344" i="30" s="1"/>
  <c r="Y345" i="30" s="1"/>
  <c r="Y346" i="30" s="1"/>
  <c r="Y347" i="30" s="1"/>
  <c r="Y348" i="30" s="1"/>
  <c r="Y349" i="30" s="1"/>
  <c r="Y350" i="30" s="1"/>
  <c r="Y351" i="30" s="1"/>
  <c r="Y352" i="30" s="1"/>
  <c r="Y353" i="30" s="1"/>
  <c r="Y354" i="30" s="1"/>
  <c r="Y355" i="30" s="1"/>
  <c r="Y356" i="30" s="1"/>
  <c r="Y357" i="30" s="1"/>
  <c r="Y358" i="30" s="1"/>
  <c r="Y359" i="30" s="1"/>
  <c r="Y360" i="30" s="1"/>
  <c r="Y361" i="30" s="1"/>
  <c r="Y362" i="30" s="1"/>
  <c r="Y363" i="30" s="1"/>
  <c r="Y364" i="30" s="1"/>
  <c r="Y365" i="30" s="1"/>
  <c r="Y366" i="30" s="1"/>
  <c r="Y367" i="30" s="1"/>
  <c r="Y368" i="30" s="1"/>
  <c r="Y369" i="30" s="1"/>
  <c r="Y370" i="30" s="1"/>
  <c r="Y371" i="30" s="1"/>
  <c r="Y372" i="30" s="1"/>
  <c r="Y373" i="30" s="1"/>
  <c r="Y374" i="30" s="1"/>
  <c r="Y375" i="30" s="1"/>
  <c r="Y376" i="30" s="1"/>
  <c r="Y377" i="30" s="1"/>
  <c r="Y378" i="30" s="1"/>
  <c r="Y379" i="30" s="1"/>
  <c r="Y380" i="30" s="1"/>
  <c r="Y381" i="30" s="1"/>
  <c r="Y382" i="30" s="1"/>
  <c r="Y383" i="30" s="1"/>
  <c r="Y384" i="30" s="1"/>
  <c r="Y385" i="30" s="1"/>
  <c r="Y386" i="30" s="1"/>
  <c r="Y387" i="30" s="1"/>
  <c r="Y388" i="30" s="1"/>
  <c r="Y389" i="30" s="1"/>
  <c r="Y390" i="30" s="1"/>
  <c r="Y391" i="30" s="1"/>
  <c r="Y392" i="30" s="1"/>
  <c r="Y393" i="30" s="1"/>
  <c r="Y394" i="30" s="1"/>
  <c r="Y395" i="30" s="1"/>
  <c r="Y396" i="30" s="1"/>
  <c r="Y397" i="30" s="1"/>
  <c r="Y398" i="30" s="1"/>
  <c r="Y399" i="30" s="1"/>
  <c r="Y400" i="30" s="1"/>
  <c r="Y401" i="30" s="1"/>
  <c r="Y402" i="30" s="1"/>
  <c r="Y403" i="30" s="1"/>
  <c r="Y404" i="30" s="1"/>
  <c r="Y405" i="30" s="1"/>
  <c r="Y406" i="30" s="1"/>
  <c r="Y407" i="30" s="1"/>
  <c r="Y408" i="30" s="1"/>
  <c r="Y409" i="30" s="1"/>
  <c r="Y410" i="30" s="1"/>
  <c r="Y411" i="30" s="1"/>
  <c r="Y412" i="30" s="1"/>
  <c r="Y413" i="30" s="1"/>
  <c r="Y414" i="30" s="1"/>
  <c r="Y415" i="30" s="1"/>
  <c r="Y416" i="30" s="1"/>
  <c r="Y417" i="30" s="1"/>
  <c r="Y418" i="30" s="1"/>
  <c r="Y419" i="30" s="1"/>
  <c r="Y420" i="30" s="1"/>
  <c r="Y421" i="30" s="1"/>
  <c r="Y422" i="30" s="1"/>
  <c r="Y423" i="30" s="1"/>
  <c r="Y424" i="30" s="1"/>
  <c r="Y425" i="30" s="1"/>
  <c r="Y426" i="30" s="1"/>
  <c r="Y427" i="30" s="1"/>
  <c r="Y428" i="30" s="1"/>
  <c r="Y429" i="30" s="1"/>
  <c r="Y430" i="30" s="1"/>
  <c r="Y431" i="30" s="1"/>
  <c r="Y432" i="30" s="1"/>
  <c r="Y433" i="30" s="1"/>
  <c r="Y434" i="30" s="1"/>
  <c r="Y435" i="30" s="1"/>
  <c r="Y436" i="30" s="1"/>
  <c r="Y437" i="30" s="1"/>
  <c r="Y438" i="30" s="1"/>
  <c r="Y439" i="30" s="1"/>
  <c r="Y440" i="30" s="1"/>
  <c r="Y441" i="30" s="1"/>
  <c r="Y442" i="30" s="1"/>
  <c r="Y443" i="30" s="1"/>
  <c r="Y444" i="30" s="1"/>
  <c r="Y445" i="30" s="1"/>
  <c r="Y446" i="30" s="1"/>
  <c r="Y447" i="30" s="1"/>
  <c r="Y448" i="30" s="1"/>
  <c r="Y449" i="30" s="1"/>
  <c r="Y450" i="30" s="1"/>
  <c r="Y451" i="30" s="1"/>
  <c r="Y452" i="30" s="1"/>
  <c r="Y453" i="30" s="1"/>
  <c r="Y454" i="30" s="1"/>
  <c r="Y455" i="30" s="1"/>
  <c r="Y456" i="30" s="1"/>
  <c r="Y457" i="30" s="1"/>
  <c r="Y458" i="30" s="1"/>
  <c r="Y459" i="30" s="1"/>
  <c r="Y460" i="30" s="1"/>
  <c r="Y461" i="30" s="1"/>
  <c r="Y462" i="30" s="1"/>
  <c r="Y463" i="30" s="1"/>
  <c r="Y464" i="30" s="1"/>
  <c r="Y465" i="30" s="1"/>
  <c r="Y466" i="30" s="1"/>
  <c r="Y467" i="30" s="1"/>
  <c r="Y468" i="30" s="1"/>
  <c r="Y469" i="30" s="1"/>
  <c r="Y470" i="30" s="1"/>
  <c r="Y471" i="30" s="1"/>
  <c r="Y472" i="30" s="1"/>
  <c r="Y473" i="30" s="1"/>
  <c r="Y474" i="30" s="1"/>
  <c r="Y475" i="30" s="1"/>
  <c r="Y476" i="30" s="1"/>
  <c r="Y477" i="30" s="1"/>
  <c r="Y478" i="30" s="1"/>
  <c r="Y479" i="30" s="1"/>
  <c r="Y480" i="30" s="1"/>
  <c r="Y481" i="30" s="1"/>
  <c r="Y482" i="30" s="1"/>
  <c r="Y483" i="30" s="1"/>
  <c r="Y484" i="30" s="1"/>
  <c r="Y485" i="30" s="1"/>
  <c r="Y486" i="30" s="1"/>
  <c r="Y487" i="30" s="1"/>
  <c r="Y488" i="30" s="1"/>
  <c r="Y489" i="30" s="1"/>
  <c r="Y490" i="30" s="1"/>
  <c r="Y491" i="30" s="1"/>
  <c r="Y492" i="30" s="1"/>
  <c r="Y493" i="30" s="1"/>
  <c r="Y494" i="30" s="1"/>
  <c r="Y495" i="30" s="1"/>
  <c r="Y496" i="30" s="1"/>
  <c r="Y497" i="30" s="1"/>
  <c r="Y498" i="30" s="1"/>
  <c r="Y499" i="30" s="1"/>
  <c r="Y500" i="30" s="1"/>
  <c r="Y501" i="30" s="1"/>
  <c r="Y502" i="30" s="1"/>
  <c r="Y503" i="30" s="1"/>
  <c r="Y504" i="30" s="1"/>
  <c r="Y505" i="30" s="1"/>
  <c r="Y506" i="30" s="1"/>
  <c r="Y507" i="30" s="1"/>
  <c r="Y508" i="30" s="1"/>
  <c r="K29" i="30"/>
  <c r="K30" i="30" s="1"/>
  <c r="K31" i="30" s="1"/>
  <c r="K32" i="30" s="1"/>
  <c r="J29" i="30"/>
  <c r="I29" i="30"/>
  <c r="K28" i="30"/>
  <c r="K27" i="30"/>
  <c r="D27" i="30"/>
  <c r="D39" i="30" s="1"/>
  <c r="D51" i="30" s="1"/>
  <c r="D63" i="30" s="1"/>
  <c r="D75" i="30" s="1"/>
  <c r="D87" i="30" s="1"/>
  <c r="D99" i="30" s="1"/>
  <c r="D111" i="30" s="1"/>
  <c r="D123" i="30" s="1"/>
  <c r="D135" i="30" s="1"/>
  <c r="D147" i="30" s="1"/>
  <c r="D159" i="30" s="1"/>
  <c r="D171" i="30" s="1"/>
  <c r="D183" i="30" s="1"/>
  <c r="D195" i="30" s="1"/>
  <c r="D207" i="30" s="1"/>
  <c r="D219" i="30" s="1"/>
  <c r="D231" i="30" s="1"/>
  <c r="D243" i="30" s="1"/>
  <c r="D255" i="30" s="1"/>
  <c r="D267" i="30" s="1"/>
  <c r="D279" i="30" s="1"/>
  <c r="D291" i="30" s="1"/>
  <c r="D303" i="30" s="1"/>
  <c r="D315" i="30" s="1"/>
  <c r="D327" i="30" s="1"/>
  <c r="D339" i="30" s="1"/>
  <c r="D351" i="30" s="1"/>
  <c r="D363" i="30" s="1"/>
  <c r="D375" i="30" s="1"/>
  <c r="D387" i="30" s="1"/>
  <c r="D399" i="30" s="1"/>
  <c r="D411" i="30" s="1"/>
  <c r="D423" i="30" s="1"/>
  <c r="D435" i="30" s="1"/>
  <c r="D447" i="30" s="1"/>
  <c r="D459" i="30" s="1"/>
  <c r="D471" i="30" s="1"/>
  <c r="D483" i="30" s="1"/>
  <c r="D495" i="30" s="1"/>
  <c r="D507" i="30" s="1"/>
  <c r="K26" i="30"/>
  <c r="D26" i="30"/>
  <c r="D38" i="30" s="1"/>
  <c r="D50" i="30" s="1"/>
  <c r="D62" i="30" s="1"/>
  <c r="D74" i="30" s="1"/>
  <c r="D86" i="30" s="1"/>
  <c r="D98" i="30" s="1"/>
  <c r="D110" i="30" s="1"/>
  <c r="D122" i="30" s="1"/>
  <c r="D134" i="30" s="1"/>
  <c r="D146" i="30" s="1"/>
  <c r="D158" i="30" s="1"/>
  <c r="D170" i="30" s="1"/>
  <c r="D182" i="30" s="1"/>
  <c r="D194" i="30" s="1"/>
  <c r="D206" i="30" s="1"/>
  <c r="D218" i="30" s="1"/>
  <c r="D230" i="30" s="1"/>
  <c r="D242" i="30" s="1"/>
  <c r="D254" i="30" s="1"/>
  <c r="D266" i="30" s="1"/>
  <c r="D278" i="30" s="1"/>
  <c r="D290" i="30" s="1"/>
  <c r="D302" i="30" s="1"/>
  <c r="D314" i="30" s="1"/>
  <c r="D326" i="30" s="1"/>
  <c r="D338" i="30" s="1"/>
  <c r="D350" i="30" s="1"/>
  <c r="D362" i="30" s="1"/>
  <c r="D374" i="30" s="1"/>
  <c r="D386" i="30" s="1"/>
  <c r="D398" i="30" s="1"/>
  <c r="D410" i="30" s="1"/>
  <c r="D422" i="30" s="1"/>
  <c r="D434" i="30" s="1"/>
  <c r="D446" i="30" s="1"/>
  <c r="D458" i="30" s="1"/>
  <c r="D470" i="30" s="1"/>
  <c r="D482" i="30" s="1"/>
  <c r="D494" i="30" s="1"/>
  <c r="D506" i="30" s="1"/>
  <c r="K25" i="30"/>
  <c r="D25" i="30"/>
  <c r="D37" i="30" s="1"/>
  <c r="D49" i="30" s="1"/>
  <c r="D61" i="30" s="1"/>
  <c r="D73" i="30" s="1"/>
  <c r="D85" i="30" s="1"/>
  <c r="D97" i="30" s="1"/>
  <c r="D109" i="30" s="1"/>
  <c r="D121" i="30" s="1"/>
  <c r="D133" i="30" s="1"/>
  <c r="D145" i="30" s="1"/>
  <c r="D157" i="30" s="1"/>
  <c r="D169" i="30" s="1"/>
  <c r="D181" i="30" s="1"/>
  <c r="D193" i="30" s="1"/>
  <c r="D205" i="30" s="1"/>
  <c r="D217" i="30" s="1"/>
  <c r="D229" i="30" s="1"/>
  <c r="D241" i="30" s="1"/>
  <c r="D253" i="30" s="1"/>
  <c r="D265" i="30" s="1"/>
  <c r="D277" i="30" s="1"/>
  <c r="D289" i="30" s="1"/>
  <c r="D301" i="30" s="1"/>
  <c r="D313" i="30" s="1"/>
  <c r="D325" i="30" s="1"/>
  <c r="D337" i="30" s="1"/>
  <c r="D349" i="30" s="1"/>
  <c r="D361" i="30" s="1"/>
  <c r="D373" i="30" s="1"/>
  <c r="D385" i="30" s="1"/>
  <c r="D397" i="30" s="1"/>
  <c r="D409" i="30" s="1"/>
  <c r="D421" i="30" s="1"/>
  <c r="D433" i="30" s="1"/>
  <c r="D445" i="30" s="1"/>
  <c r="D457" i="30" s="1"/>
  <c r="D469" i="30" s="1"/>
  <c r="D481" i="30" s="1"/>
  <c r="D493" i="30" s="1"/>
  <c r="D505" i="30" s="1"/>
  <c r="K24" i="30"/>
  <c r="D24" i="30"/>
  <c r="D36" i="30" s="1"/>
  <c r="D48" i="30" s="1"/>
  <c r="D60" i="30" s="1"/>
  <c r="D72" i="30" s="1"/>
  <c r="D84" i="30" s="1"/>
  <c r="D96" i="30" s="1"/>
  <c r="D108" i="30" s="1"/>
  <c r="D120" i="30" s="1"/>
  <c r="D132" i="30" s="1"/>
  <c r="D144" i="30" s="1"/>
  <c r="D156" i="30" s="1"/>
  <c r="D168" i="30" s="1"/>
  <c r="D180" i="30" s="1"/>
  <c r="D192" i="30" s="1"/>
  <c r="D204" i="30" s="1"/>
  <c r="D216" i="30" s="1"/>
  <c r="D228" i="30" s="1"/>
  <c r="D240" i="30" s="1"/>
  <c r="D252" i="30" s="1"/>
  <c r="D264" i="30" s="1"/>
  <c r="D276" i="30" s="1"/>
  <c r="D288" i="30" s="1"/>
  <c r="D300" i="30" s="1"/>
  <c r="D312" i="30" s="1"/>
  <c r="D324" i="30" s="1"/>
  <c r="D336" i="30" s="1"/>
  <c r="D348" i="30" s="1"/>
  <c r="D360" i="30" s="1"/>
  <c r="D372" i="30" s="1"/>
  <c r="D384" i="30" s="1"/>
  <c r="D396" i="30" s="1"/>
  <c r="D408" i="30" s="1"/>
  <c r="D420" i="30" s="1"/>
  <c r="D432" i="30" s="1"/>
  <c r="D444" i="30" s="1"/>
  <c r="D456" i="30" s="1"/>
  <c r="D468" i="30" s="1"/>
  <c r="D480" i="30" s="1"/>
  <c r="D492" i="30" s="1"/>
  <c r="D504" i="30" s="1"/>
  <c r="K23" i="30"/>
  <c r="D23" i="30"/>
  <c r="D35" i="30" s="1"/>
  <c r="D47" i="30" s="1"/>
  <c r="D59" i="30" s="1"/>
  <c r="D71" i="30" s="1"/>
  <c r="D83" i="30" s="1"/>
  <c r="D95" i="30" s="1"/>
  <c r="D107" i="30" s="1"/>
  <c r="D119" i="30" s="1"/>
  <c r="D131" i="30" s="1"/>
  <c r="D143" i="30" s="1"/>
  <c r="D155" i="30" s="1"/>
  <c r="D167" i="30" s="1"/>
  <c r="D179" i="30" s="1"/>
  <c r="D191" i="30" s="1"/>
  <c r="D203" i="30" s="1"/>
  <c r="D215" i="30" s="1"/>
  <c r="D227" i="30" s="1"/>
  <c r="D239" i="30" s="1"/>
  <c r="D251" i="30" s="1"/>
  <c r="D263" i="30" s="1"/>
  <c r="D275" i="30" s="1"/>
  <c r="D287" i="30" s="1"/>
  <c r="D299" i="30" s="1"/>
  <c r="D311" i="30" s="1"/>
  <c r="D323" i="30" s="1"/>
  <c r="D335" i="30" s="1"/>
  <c r="D347" i="30" s="1"/>
  <c r="D359" i="30" s="1"/>
  <c r="D371" i="30" s="1"/>
  <c r="D383" i="30" s="1"/>
  <c r="D395" i="30" s="1"/>
  <c r="D407" i="30" s="1"/>
  <c r="D419" i="30" s="1"/>
  <c r="D431" i="30" s="1"/>
  <c r="D443" i="30" s="1"/>
  <c r="D455" i="30" s="1"/>
  <c r="D467" i="30" s="1"/>
  <c r="D479" i="30" s="1"/>
  <c r="D491" i="30" s="1"/>
  <c r="D503" i="30" s="1"/>
  <c r="K22" i="30"/>
  <c r="D22" i="30"/>
  <c r="D34" i="30" s="1"/>
  <c r="D46" i="30" s="1"/>
  <c r="D58" i="30" s="1"/>
  <c r="D70" i="30" s="1"/>
  <c r="D82" i="30" s="1"/>
  <c r="D94" i="30" s="1"/>
  <c r="D106" i="30" s="1"/>
  <c r="D118" i="30" s="1"/>
  <c r="D130" i="30" s="1"/>
  <c r="D142" i="30" s="1"/>
  <c r="D154" i="30" s="1"/>
  <c r="D166" i="30" s="1"/>
  <c r="D178" i="30" s="1"/>
  <c r="D190" i="30" s="1"/>
  <c r="D202" i="30" s="1"/>
  <c r="D214" i="30" s="1"/>
  <c r="D226" i="30" s="1"/>
  <c r="D238" i="30" s="1"/>
  <c r="D250" i="30" s="1"/>
  <c r="D262" i="30" s="1"/>
  <c r="D274" i="30" s="1"/>
  <c r="D286" i="30" s="1"/>
  <c r="D298" i="30" s="1"/>
  <c r="D310" i="30" s="1"/>
  <c r="D322" i="30" s="1"/>
  <c r="D334" i="30" s="1"/>
  <c r="D346" i="30" s="1"/>
  <c r="D358" i="30" s="1"/>
  <c r="D370" i="30" s="1"/>
  <c r="D382" i="30" s="1"/>
  <c r="D394" i="30" s="1"/>
  <c r="D406" i="30" s="1"/>
  <c r="D418" i="30" s="1"/>
  <c r="D430" i="30" s="1"/>
  <c r="D442" i="30" s="1"/>
  <c r="D454" i="30" s="1"/>
  <c r="D466" i="30" s="1"/>
  <c r="D478" i="30" s="1"/>
  <c r="D490" i="30" s="1"/>
  <c r="D502" i="30" s="1"/>
  <c r="K21" i="30"/>
  <c r="D21" i="30"/>
  <c r="D33" i="30" s="1"/>
  <c r="D45" i="30" s="1"/>
  <c r="D57" i="30" s="1"/>
  <c r="D69" i="30" s="1"/>
  <c r="D81" i="30" s="1"/>
  <c r="D93" i="30" s="1"/>
  <c r="D105" i="30" s="1"/>
  <c r="D117" i="30" s="1"/>
  <c r="D129" i="30" s="1"/>
  <c r="D141" i="30" s="1"/>
  <c r="D153" i="30" s="1"/>
  <c r="D165" i="30" s="1"/>
  <c r="D177" i="30" s="1"/>
  <c r="D189" i="30" s="1"/>
  <c r="D201" i="30" s="1"/>
  <c r="D213" i="30" s="1"/>
  <c r="D225" i="30" s="1"/>
  <c r="D237" i="30" s="1"/>
  <c r="D249" i="30" s="1"/>
  <c r="D261" i="30" s="1"/>
  <c r="D273" i="30" s="1"/>
  <c r="D285" i="30" s="1"/>
  <c r="D297" i="30" s="1"/>
  <c r="D309" i="30" s="1"/>
  <c r="D321" i="30" s="1"/>
  <c r="D333" i="30" s="1"/>
  <c r="D345" i="30" s="1"/>
  <c r="D357" i="30" s="1"/>
  <c r="D369" i="30" s="1"/>
  <c r="D381" i="30" s="1"/>
  <c r="D393" i="30" s="1"/>
  <c r="D405" i="30" s="1"/>
  <c r="D417" i="30" s="1"/>
  <c r="D429" i="30" s="1"/>
  <c r="D441" i="30" s="1"/>
  <c r="D453" i="30" s="1"/>
  <c r="D465" i="30" s="1"/>
  <c r="D477" i="30" s="1"/>
  <c r="D489" i="30" s="1"/>
  <c r="D501" i="30" s="1"/>
  <c r="K20" i="30"/>
  <c r="D20" i="30"/>
  <c r="D32" i="30" s="1"/>
  <c r="D44" i="30" s="1"/>
  <c r="D56" i="30" s="1"/>
  <c r="D68" i="30" s="1"/>
  <c r="D80" i="30" s="1"/>
  <c r="D92" i="30" s="1"/>
  <c r="D104" i="30" s="1"/>
  <c r="D116" i="30" s="1"/>
  <c r="D128" i="30" s="1"/>
  <c r="D140" i="30" s="1"/>
  <c r="D152" i="30" s="1"/>
  <c r="D164" i="30" s="1"/>
  <c r="D176" i="30" s="1"/>
  <c r="D188" i="30" s="1"/>
  <c r="D200" i="30" s="1"/>
  <c r="D212" i="30" s="1"/>
  <c r="D224" i="30" s="1"/>
  <c r="D236" i="30" s="1"/>
  <c r="D248" i="30" s="1"/>
  <c r="D260" i="30" s="1"/>
  <c r="D272" i="30" s="1"/>
  <c r="D284" i="30" s="1"/>
  <c r="D296" i="30" s="1"/>
  <c r="D308" i="30" s="1"/>
  <c r="D320" i="30" s="1"/>
  <c r="D332" i="30" s="1"/>
  <c r="D344" i="30" s="1"/>
  <c r="D356" i="30" s="1"/>
  <c r="D368" i="30" s="1"/>
  <c r="D380" i="30" s="1"/>
  <c r="D392" i="30" s="1"/>
  <c r="D404" i="30" s="1"/>
  <c r="D416" i="30" s="1"/>
  <c r="D428" i="30" s="1"/>
  <c r="D440" i="30" s="1"/>
  <c r="D452" i="30" s="1"/>
  <c r="D464" i="30" s="1"/>
  <c r="D476" i="30" s="1"/>
  <c r="D488" i="30" s="1"/>
  <c r="D500" i="30" s="1"/>
  <c r="K19" i="30"/>
  <c r="D19" i="30"/>
  <c r="D31" i="30" s="1"/>
  <c r="D43" i="30" s="1"/>
  <c r="D55" i="30" s="1"/>
  <c r="D67" i="30" s="1"/>
  <c r="D79" i="30" s="1"/>
  <c r="D91" i="30" s="1"/>
  <c r="D103" i="30" s="1"/>
  <c r="D115" i="30" s="1"/>
  <c r="D127" i="30" s="1"/>
  <c r="D139" i="30" s="1"/>
  <c r="D151" i="30" s="1"/>
  <c r="D163" i="30" s="1"/>
  <c r="D175" i="30" s="1"/>
  <c r="D187" i="30" s="1"/>
  <c r="D199" i="30" s="1"/>
  <c r="D211" i="30" s="1"/>
  <c r="D223" i="30" s="1"/>
  <c r="D235" i="30" s="1"/>
  <c r="D247" i="30" s="1"/>
  <c r="D259" i="30" s="1"/>
  <c r="D271" i="30" s="1"/>
  <c r="D283" i="30" s="1"/>
  <c r="D295" i="30" s="1"/>
  <c r="D307" i="30" s="1"/>
  <c r="D319" i="30" s="1"/>
  <c r="D331" i="30" s="1"/>
  <c r="D343" i="30" s="1"/>
  <c r="D355" i="30" s="1"/>
  <c r="D367" i="30" s="1"/>
  <c r="D379" i="30" s="1"/>
  <c r="D391" i="30" s="1"/>
  <c r="D403" i="30" s="1"/>
  <c r="D415" i="30" s="1"/>
  <c r="D427" i="30" s="1"/>
  <c r="D439" i="30" s="1"/>
  <c r="D451" i="30" s="1"/>
  <c r="D463" i="30" s="1"/>
  <c r="D475" i="30" s="1"/>
  <c r="D487" i="30" s="1"/>
  <c r="D499" i="30" s="1"/>
  <c r="K18" i="30"/>
  <c r="D18" i="30"/>
  <c r="D30" i="30" s="1"/>
  <c r="D42" i="30" s="1"/>
  <c r="D54" i="30" s="1"/>
  <c r="D66" i="30" s="1"/>
  <c r="D78" i="30" s="1"/>
  <c r="D90" i="30" s="1"/>
  <c r="D102" i="30" s="1"/>
  <c r="D114" i="30" s="1"/>
  <c r="D126" i="30" s="1"/>
  <c r="D138" i="30" s="1"/>
  <c r="D150" i="30" s="1"/>
  <c r="D162" i="30" s="1"/>
  <c r="D174" i="30" s="1"/>
  <c r="D186" i="30" s="1"/>
  <c r="D198" i="30" s="1"/>
  <c r="D210" i="30" s="1"/>
  <c r="D222" i="30" s="1"/>
  <c r="D234" i="30" s="1"/>
  <c r="D246" i="30" s="1"/>
  <c r="D258" i="30" s="1"/>
  <c r="D270" i="30" s="1"/>
  <c r="D282" i="30" s="1"/>
  <c r="D294" i="30" s="1"/>
  <c r="D306" i="30" s="1"/>
  <c r="D318" i="30" s="1"/>
  <c r="D330" i="30" s="1"/>
  <c r="D342" i="30" s="1"/>
  <c r="D354" i="30" s="1"/>
  <c r="D366" i="30" s="1"/>
  <c r="D378" i="30" s="1"/>
  <c r="D390" i="30" s="1"/>
  <c r="D402" i="30" s="1"/>
  <c r="D414" i="30" s="1"/>
  <c r="D426" i="30" s="1"/>
  <c r="D438" i="30" s="1"/>
  <c r="D450" i="30" s="1"/>
  <c r="D462" i="30" s="1"/>
  <c r="D474" i="30" s="1"/>
  <c r="D486" i="30" s="1"/>
  <c r="D498" i="30" s="1"/>
  <c r="K17" i="30"/>
  <c r="D17" i="30"/>
  <c r="D29" i="30" s="1"/>
  <c r="D41" i="30" s="1"/>
  <c r="D53" i="30" s="1"/>
  <c r="D65" i="30" s="1"/>
  <c r="D77" i="30" s="1"/>
  <c r="D89" i="30" s="1"/>
  <c r="D101" i="30" s="1"/>
  <c r="D113" i="30" s="1"/>
  <c r="D125" i="30" s="1"/>
  <c r="D137" i="30" s="1"/>
  <c r="D149" i="30" s="1"/>
  <c r="D161" i="30" s="1"/>
  <c r="D173" i="30" s="1"/>
  <c r="D185" i="30" s="1"/>
  <c r="D197" i="30" s="1"/>
  <c r="D209" i="30" s="1"/>
  <c r="D221" i="30" s="1"/>
  <c r="D233" i="30" s="1"/>
  <c r="D245" i="30" s="1"/>
  <c r="D257" i="30" s="1"/>
  <c r="D269" i="30" s="1"/>
  <c r="D281" i="30" s="1"/>
  <c r="D293" i="30" s="1"/>
  <c r="D305" i="30" s="1"/>
  <c r="D317" i="30" s="1"/>
  <c r="D329" i="30" s="1"/>
  <c r="D341" i="30" s="1"/>
  <c r="D353" i="30" s="1"/>
  <c r="D365" i="30" s="1"/>
  <c r="D377" i="30" s="1"/>
  <c r="D389" i="30" s="1"/>
  <c r="D401" i="30" s="1"/>
  <c r="D413" i="30" s="1"/>
  <c r="D425" i="30" s="1"/>
  <c r="D437" i="30" s="1"/>
  <c r="D449" i="30" s="1"/>
  <c r="D461" i="30" s="1"/>
  <c r="D473" i="30" s="1"/>
  <c r="D485" i="30" s="1"/>
  <c r="D497" i="30" s="1"/>
  <c r="K16" i="30"/>
  <c r="D16" i="30"/>
  <c r="D28" i="30" s="1"/>
  <c r="D40" i="30" s="1"/>
  <c r="D52" i="30" s="1"/>
  <c r="D64" i="30" s="1"/>
  <c r="D76" i="30" s="1"/>
  <c r="D88" i="30" s="1"/>
  <c r="D100" i="30" s="1"/>
  <c r="D112" i="30" s="1"/>
  <c r="D124" i="30" s="1"/>
  <c r="D136" i="30" s="1"/>
  <c r="D148" i="30" s="1"/>
  <c r="D160" i="30" s="1"/>
  <c r="D172" i="30" s="1"/>
  <c r="D184" i="30" s="1"/>
  <c r="D196" i="30" s="1"/>
  <c r="D208" i="30" s="1"/>
  <c r="D220" i="30" s="1"/>
  <c r="D232" i="30" s="1"/>
  <c r="D244" i="30" s="1"/>
  <c r="D256" i="30" s="1"/>
  <c r="D268" i="30" s="1"/>
  <c r="D280" i="30" s="1"/>
  <c r="D292" i="30" s="1"/>
  <c r="D304" i="30" s="1"/>
  <c r="D316" i="30" s="1"/>
  <c r="D328" i="30" s="1"/>
  <c r="D340" i="30" s="1"/>
  <c r="D352" i="30" s="1"/>
  <c r="D364" i="30" s="1"/>
  <c r="D376" i="30" s="1"/>
  <c r="D388" i="30" s="1"/>
  <c r="D400" i="30" s="1"/>
  <c r="D412" i="30" s="1"/>
  <c r="D424" i="30" s="1"/>
  <c r="D436" i="30" s="1"/>
  <c r="D448" i="30" s="1"/>
  <c r="D460" i="30" s="1"/>
  <c r="D472" i="30" s="1"/>
  <c r="D484" i="30" s="1"/>
  <c r="D496" i="30" s="1"/>
  <c r="D508" i="30" s="1"/>
  <c r="R15" i="30"/>
  <c r="K15" i="30"/>
  <c r="C15" i="30"/>
  <c r="C27" i="30" s="1"/>
  <c r="C39" i="30" s="1"/>
  <c r="C51" i="30" s="1"/>
  <c r="C63" i="30" s="1"/>
  <c r="C75" i="30" s="1"/>
  <c r="C87" i="30" s="1"/>
  <c r="C99" i="30" s="1"/>
  <c r="C111" i="30" s="1"/>
  <c r="C123" i="30" s="1"/>
  <c r="C135" i="30" s="1"/>
  <c r="C147" i="30" s="1"/>
  <c r="C159" i="30" s="1"/>
  <c r="C171" i="30" s="1"/>
  <c r="C183" i="30" s="1"/>
  <c r="C195" i="30" s="1"/>
  <c r="C207" i="30" s="1"/>
  <c r="C219" i="30" s="1"/>
  <c r="C231" i="30" s="1"/>
  <c r="C243" i="30" s="1"/>
  <c r="C255" i="30" s="1"/>
  <c r="C267" i="30" s="1"/>
  <c r="C279" i="30" s="1"/>
  <c r="C291" i="30" s="1"/>
  <c r="C303" i="30" s="1"/>
  <c r="C315" i="30" s="1"/>
  <c r="C327" i="30" s="1"/>
  <c r="C339" i="30" s="1"/>
  <c r="C351" i="30" s="1"/>
  <c r="C363" i="30" s="1"/>
  <c r="C375" i="30" s="1"/>
  <c r="C387" i="30" s="1"/>
  <c r="C399" i="30" s="1"/>
  <c r="C411" i="30" s="1"/>
  <c r="C423" i="30" s="1"/>
  <c r="C435" i="30" s="1"/>
  <c r="C447" i="30" s="1"/>
  <c r="C459" i="30" s="1"/>
  <c r="C471" i="30" s="1"/>
  <c r="C483" i="30" s="1"/>
  <c r="C495" i="30" s="1"/>
  <c r="C507" i="30" s="1"/>
  <c r="R14" i="30"/>
  <c r="K14" i="30"/>
  <c r="C14" i="30"/>
  <c r="C26" i="30" s="1"/>
  <c r="C38" i="30" s="1"/>
  <c r="C50" i="30" s="1"/>
  <c r="C62" i="30" s="1"/>
  <c r="C74" i="30" s="1"/>
  <c r="C86" i="30" s="1"/>
  <c r="C98" i="30" s="1"/>
  <c r="C110" i="30" s="1"/>
  <c r="C122" i="30" s="1"/>
  <c r="C134" i="30" s="1"/>
  <c r="C146" i="30" s="1"/>
  <c r="C158" i="30" s="1"/>
  <c r="C170" i="30" s="1"/>
  <c r="C182" i="30" s="1"/>
  <c r="C194" i="30" s="1"/>
  <c r="C206" i="30" s="1"/>
  <c r="C218" i="30" s="1"/>
  <c r="C230" i="30" s="1"/>
  <c r="C242" i="30" s="1"/>
  <c r="C254" i="30" s="1"/>
  <c r="C266" i="30" s="1"/>
  <c r="C278" i="30" s="1"/>
  <c r="C290" i="30" s="1"/>
  <c r="C302" i="30" s="1"/>
  <c r="C314" i="30" s="1"/>
  <c r="C326" i="30" s="1"/>
  <c r="C338" i="30" s="1"/>
  <c r="C350" i="30" s="1"/>
  <c r="C362" i="30" s="1"/>
  <c r="C374" i="30" s="1"/>
  <c r="C386" i="30" s="1"/>
  <c r="C398" i="30" s="1"/>
  <c r="C410" i="30" s="1"/>
  <c r="C422" i="30" s="1"/>
  <c r="C434" i="30" s="1"/>
  <c r="C446" i="30" s="1"/>
  <c r="C458" i="30" s="1"/>
  <c r="C470" i="30" s="1"/>
  <c r="C482" i="30" s="1"/>
  <c r="C494" i="30" s="1"/>
  <c r="C506" i="30" s="1"/>
  <c r="R13" i="30"/>
  <c r="K13" i="30"/>
  <c r="C13" i="30"/>
  <c r="C25" i="30" s="1"/>
  <c r="C37" i="30" s="1"/>
  <c r="C49" i="30" s="1"/>
  <c r="C61" i="30" s="1"/>
  <c r="C73" i="30" s="1"/>
  <c r="C85" i="30" s="1"/>
  <c r="C97" i="30" s="1"/>
  <c r="C109" i="30" s="1"/>
  <c r="C121" i="30" s="1"/>
  <c r="C133" i="30" s="1"/>
  <c r="C145" i="30" s="1"/>
  <c r="C157" i="30" s="1"/>
  <c r="C169" i="30" s="1"/>
  <c r="C181" i="30" s="1"/>
  <c r="C193" i="30" s="1"/>
  <c r="C205" i="30" s="1"/>
  <c r="C217" i="30" s="1"/>
  <c r="C229" i="30" s="1"/>
  <c r="C241" i="30" s="1"/>
  <c r="C253" i="30" s="1"/>
  <c r="C265" i="30" s="1"/>
  <c r="C277" i="30" s="1"/>
  <c r="C289" i="30" s="1"/>
  <c r="C301" i="30" s="1"/>
  <c r="C313" i="30" s="1"/>
  <c r="C325" i="30" s="1"/>
  <c r="C337" i="30" s="1"/>
  <c r="C349" i="30" s="1"/>
  <c r="C361" i="30" s="1"/>
  <c r="C373" i="30" s="1"/>
  <c r="C385" i="30" s="1"/>
  <c r="C397" i="30" s="1"/>
  <c r="C409" i="30" s="1"/>
  <c r="C421" i="30" s="1"/>
  <c r="C433" i="30" s="1"/>
  <c r="C445" i="30" s="1"/>
  <c r="C457" i="30" s="1"/>
  <c r="C469" i="30" s="1"/>
  <c r="C481" i="30" s="1"/>
  <c r="C493" i="30" s="1"/>
  <c r="C505" i="30" s="1"/>
  <c r="R12" i="30"/>
  <c r="K12" i="30"/>
  <c r="C12" i="30"/>
  <c r="C24" i="30" s="1"/>
  <c r="C36" i="30" s="1"/>
  <c r="C48" i="30" s="1"/>
  <c r="C60" i="30" s="1"/>
  <c r="C72" i="30" s="1"/>
  <c r="C84" i="30" s="1"/>
  <c r="C96" i="30" s="1"/>
  <c r="C108" i="30" s="1"/>
  <c r="C120" i="30" s="1"/>
  <c r="C132" i="30" s="1"/>
  <c r="C144" i="30" s="1"/>
  <c r="C156" i="30" s="1"/>
  <c r="C168" i="30" s="1"/>
  <c r="C180" i="30" s="1"/>
  <c r="C192" i="30" s="1"/>
  <c r="C204" i="30" s="1"/>
  <c r="C216" i="30" s="1"/>
  <c r="C228" i="30" s="1"/>
  <c r="C240" i="30" s="1"/>
  <c r="C252" i="30" s="1"/>
  <c r="C264" i="30" s="1"/>
  <c r="C276" i="30" s="1"/>
  <c r="C288" i="30" s="1"/>
  <c r="C300" i="30" s="1"/>
  <c r="C312" i="30" s="1"/>
  <c r="C324" i="30" s="1"/>
  <c r="C336" i="30" s="1"/>
  <c r="C348" i="30" s="1"/>
  <c r="C360" i="30" s="1"/>
  <c r="C372" i="30" s="1"/>
  <c r="C384" i="30" s="1"/>
  <c r="C396" i="30" s="1"/>
  <c r="C408" i="30" s="1"/>
  <c r="C420" i="30" s="1"/>
  <c r="C432" i="30" s="1"/>
  <c r="C444" i="30" s="1"/>
  <c r="C456" i="30" s="1"/>
  <c r="C468" i="30" s="1"/>
  <c r="C480" i="30" s="1"/>
  <c r="C492" i="30" s="1"/>
  <c r="C504" i="30" s="1"/>
  <c r="R11" i="30"/>
  <c r="K11" i="30"/>
  <c r="C11" i="30"/>
  <c r="C23" i="30" s="1"/>
  <c r="C35" i="30" s="1"/>
  <c r="C47" i="30" s="1"/>
  <c r="C59" i="30" s="1"/>
  <c r="C71" i="30" s="1"/>
  <c r="C83" i="30" s="1"/>
  <c r="C95" i="30" s="1"/>
  <c r="C107" i="30" s="1"/>
  <c r="C119" i="30" s="1"/>
  <c r="C131" i="30" s="1"/>
  <c r="C143" i="30" s="1"/>
  <c r="C155" i="30" s="1"/>
  <c r="C167" i="30" s="1"/>
  <c r="C179" i="30" s="1"/>
  <c r="C191" i="30" s="1"/>
  <c r="C203" i="30" s="1"/>
  <c r="C215" i="30" s="1"/>
  <c r="C227" i="30" s="1"/>
  <c r="C239" i="30" s="1"/>
  <c r="C251" i="30" s="1"/>
  <c r="C263" i="30" s="1"/>
  <c r="C275" i="30" s="1"/>
  <c r="C287" i="30" s="1"/>
  <c r="C299" i="30" s="1"/>
  <c r="C311" i="30" s="1"/>
  <c r="C323" i="30" s="1"/>
  <c r="C335" i="30" s="1"/>
  <c r="C347" i="30" s="1"/>
  <c r="C359" i="30" s="1"/>
  <c r="C371" i="30" s="1"/>
  <c r="C383" i="30" s="1"/>
  <c r="C395" i="30" s="1"/>
  <c r="C407" i="30" s="1"/>
  <c r="C419" i="30" s="1"/>
  <c r="C431" i="30" s="1"/>
  <c r="C443" i="30" s="1"/>
  <c r="C455" i="30" s="1"/>
  <c r="C467" i="30" s="1"/>
  <c r="C479" i="30" s="1"/>
  <c r="C491" i="30" s="1"/>
  <c r="C503" i="30" s="1"/>
  <c r="R10" i="30"/>
  <c r="K10" i="30"/>
  <c r="C10" i="30"/>
  <c r="C22" i="30" s="1"/>
  <c r="C34" i="30" s="1"/>
  <c r="C46" i="30" s="1"/>
  <c r="C58" i="30" s="1"/>
  <c r="C70" i="30" s="1"/>
  <c r="C82" i="30" s="1"/>
  <c r="C94" i="30" s="1"/>
  <c r="C106" i="30" s="1"/>
  <c r="C118" i="30" s="1"/>
  <c r="C130" i="30" s="1"/>
  <c r="C142" i="30" s="1"/>
  <c r="C154" i="30" s="1"/>
  <c r="C166" i="30" s="1"/>
  <c r="C178" i="30" s="1"/>
  <c r="C190" i="30" s="1"/>
  <c r="C202" i="30" s="1"/>
  <c r="C214" i="30" s="1"/>
  <c r="C226" i="30" s="1"/>
  <c r="C238" i="30" s="1"/>
  <c r="C250" i="30" s="1"/>
  <c r="C262" i="30" s="1"/>
  <c r="C274" i="30" s="1"/>
  <c r="C286" i="30" s="1"/>
  <c r="C298" i="30" s="1"/>
  <c r="C310" i="30" s="1"/>
  <c r="C322" i="30" s="1"/>
  <c r="C334" i="30" s="1"/>
  <c r="C346" i="30" s="1"/>
  <c r="C358" i="30" s="1"/>
  <c r="C370" i="30" s="1"/>
  <c r="C382" i="30" s="1"/>
  <c r="C394" i="30" s="1"/>
  <c r="C406" i="30" s="1"/>
  <c r="C418" i="30" s="1"/>
  <c r="C430" i="30" s="1"/>
  <c r="C442" i="30" s="1"/>
  <c r="C454" i="30" s="1"/>
  <c r="C466" i="30" s="1"/>
  <c r="C478" i="30" s="1"/>
  <c r="C490" i="30" s="1"/>
  <c r="C502" i="30" s="1"/>
  <c r="R9" i="30"/>
  <c r="K9" i="30"/>
  <c r="C9" i="30"/>
  <c r="C21" i="30" s="1"/>
  <c r="C33" i="30" s="1"/>
  <c r="C45" i="30" s="1"/>
  <c r="C57" i="30" s="1"/>
  <c r="C69" i="30" s="1"/>
  <c r="C81" i="30" s="1"/>
  <c r="C93" i="30" s="1"/>
  <c r="C105" i="30" s="1"/>
  <c r="C117" i="30" s="1"/>
  <c r="C129" i="30" s="1"/>
  <c r="C141" i="30" s="1"/>
  <c r="C153" i="30" s="1"/>
  <c r="C165" i="30" s="1"/>
  <c r="C177" i="30" s="1"/>
  <c r="C189" i="30" s="1"/>
  <c r="C201" i="30" s="1"/>
  <c r="C213" i="30" s="1"/>
  <c r="C225" i="30" s="1"/>
  <c r="C237" i="30" s="1"/>
  <c r="C249" i="30" s="1"/>
  <c r="C261" i="30" s="1"/>
  <c r="C273" i="30" s="1"/>
  <c r="C285" i="30" s="1"/>
  <c r="C297" i="30" s="1"/>
  <c r="C309" i="30" s="1"/>
  <c r="C321" i="30" s="1"/>
  <c r="C333" i="30" s="1"/>
  <c r="C345" i="30" s="1"/>
  <c r="C357" i="30" s="1"/>
  <c r="C369" i="30" s="1"/>
  <c r="C381" i="30" s="1"/>
  <c r="C393" i="30" s="1"/>
  <c r="C405" i="30" s="1"/>
  <c r="C417" i="30" s="1"/>
  <c r="C429" i="30" s="1"/>
  <c r="C441" i="30" s="1"/>
  <c r="C453" i="30" s="1"/>
  <c r="C465" i="30" s="1"/>
  <c r="C477" i="30" s="1"/>
  <c r="C489" i="30" s="1"/>
  <c r="C501" i="30" s="1"/>
  <c r="R8" i="30"/>
  <c r="K8" i="30"/>
  <c r="C8" i="30"/>
  <c r="C20" i="30" s="1"/>
  <c r="C32" i="30" s="1"/>
  <c r="C44" i="30" s="1"/>
  <c r="C56" i="30" s="1"/>
  <c r="C68" i="30" s="1"/>
  <c r="C80" i="30" s="1"/>
  <c r="C92" i="30" s="1"/>
  <c r="C104" i="30" s="1"/>
  <c r="C116" i="30" s="1"/>
  <c r="C128" i="30" s="1"/>
  <c r="C140" i="30" s="1"/>
  <c r="C152" i="30" s="1"/>
  <c r="C164" i="30" s="1"/>
  <c r="C176" i="30" s="1"/>
  <c r="C188" i="30" s="1"/>
  <c r="C200" i="30" s="1"/>
  <c r="C212" i="30" s="1"/>
  <c r="C224" i="30" s="1"/>
  <c r="C236" i="30" s="1"/>
  <c r="C248" i="30" s="1"/>
  <c r="C260" i="30" s="1"/>
  <c r="C272" i="30" s="1"/>
  <c r="C284" i="30" s="1"/>
  <c r="C296" i="30" s="1"/>
  <c r="C308" i="30" s="1"/>
  <c r="C320" i="30" s="1"/>
  <c r="C332" i="30" s="1"/>
  <c r="C344" i="30" s="1"/>
  <c r="C356" i="30" s="1"/>
  <c r="C368" i="30" s="1"/>
  <c r="C380" i="30" s="1"/>
  <c r="C392" i="30" s="1"/>
  <c r="C404" i="30" s="1"/>
  <c r="C416" i="30" s="1"/>
  <c r="C428" i="30" s="1"/>
  <c r="C440" i="30" s="1"/>
  <c r="C452" i="30" s="1"/>
  <c r="C464" i="30" s="1"/>
  <c r="C476" i="30" s="1"/>
  <c r="C488" i="30" s="1"/>
  <c r="C500" i="30" s="1"/>
  <c r="R7" i="30"/>
  <c r="K7" i="30"/>
  <c r="C7" i="30"/>
  <c r="C19" i="30" s="1"/>
  <c r="C31" i="30" s="1"/>
  <c r="C43" i="30" s="1"/>
  <c r="C55" i="30" s="1"/>
  <c r="C67" i="30" s="1"/>
  <c r="C79" i="30" s="1"/>
  <c r="C91" i="30" s="1"/>
  <c r="C103" i="30" s="1"/>
  <c r="C115" i="30" s="1"/>
  <c r="C127" i="30" s="1"/>
  <c r="C139" i="30" s="1"/>
  <c r="C151" i="30" s="1"/>
  <c r="C163" i="30" s="1"/>
  <c r="C175" i="30" s="1"/>
  <c r="C187" i="30" s="1"/>
  <c r="C199" i="30" s="1"/>
  <c r="C211" i="30" s="1"/>
  <c r="C223" i="30" s="1"/>
  <c r="C235" i="30" s="1"/>
  <c r="C247" i="30" s="1"/>
  <c r="C259" i="30" s="1"/>
  <c r="C271" i="30" s="1"/>
  <c r="C283" i="30" s="1"/>
  <c r="C295" i="30" s="1"/>
  <c r="C307" i="30" s="1"/>
  <c r="C319" i="30" s="1"/>
  <c r="C331" i="30" s="1"/>
  <c r="C343" i="30" s="1"/>
  <c r="C355" i="30" s="1"/>
  <c r="C367" i="30" s="1"/>
  <c r="C379" i="30" s="1"/>
  <c r="C391" i="30" s="1"/>
  <c r="C403" i="30" s="1"/>
  <c r="C415" i="30" s="1"/>
  <c r="C427" i="30" s="1"/>
  <c r="C439" i="30" s="1"/>
  <c r="C451" i="30" s="1"/>
  <c r="C463" i="30" s="1"/>
  <c r="C475" i="30" s="1"/>
  <c r="C487" i="30" s="1"/>
  <c r="C499" i="30" s="1"/>
  <c r="R6" i="30"/>
  <c r="K6" i="30"/>
  <c r="C6" i="30"/>
  <c r="C18" i="30" s="1"/>
  <c r="C30" i="30" s="1"/>
  <c r="C42" i="30" s="1"/>
  <c r="C54" i="30" s="1"/>
  <c r="C66" i="30" s="1"/>
  <c r="C78" i="30" s="1"/>
  <c r="C90" i="30" s="1"/>
  <c r="C102" i="30" s="1"/>
  <c r="C114" i="30" s="1"/>
  <c r="C126" i="30" s="1"/>
  <c r="C138" i="30" s="1"/>
  <c r="C150" i="30" s="1"/>
  <c r="C162" i="30" s="1"/>
  <c r="C174" i="30" s="1"/>
  <c r="C186" i="30" s="1"/>
  <c r="C198" i="30" s="1"/>
  <c r="C210" i="30" s="1"/>
  <c r="C222" i="30" s="1"/>
  <c r="C234" i="30" s="1"/>
  <c r="C246" i="30" s="1"/>
  <c r="C258" i="30" s="1"/>
  <c r="C270" i="30" s="1"/>
  <c r="C282" i="30" s="1"/>
  <c r="C294" i="30" s="1"/>
  <c r="C306" i="30" s="1"/>
  <c r="C318" i="30" s="1"/>
  <c r="C330" i="30" s="1"/>
  <c r="C342" i="30" s="1"/>
  <c r="C354" i="30" s="1"/>
  <c r="C366" i="30" s="1"/>
  <c r="C378" i="30" s="1"/>
  <c r="C390" i="30" s="1"/>
  <c r="C402" i="30" s="1"/>
  <c r="C414" i="30" s="1"/>
  <c r="C426" i="30" s="1"/>
  <c r="C438" i="30" s="1"/>
  <c r="C450" i="30" s="1"/>
  <c r="C462" i="30" s="1"/>
  <c r="C474" i="30" s="1"/>
  <c r="C486" i="30" s="1"/>
  <c r="C498" i="30" s="1"/>
  <c r="R5" i="30"/>
  <c r="K5" i="30"/>
  <c r="C5" i="30"/>
  <c r="C17" i="30" s="1"/>
  <c r="C29" i="30" s="1"/>
  <c r="C41" i="30" s="1"/>
  <c r="C53" i="30" s="1"/>
  <c r="C65" i="30" s="1"/>
  <c r="C77" i="30" s="1"/>
  <c r="C89" i="30" s="1"/>
  <c r="C101" i="30" s="1"/>
  <c r="C113" i="30" s="1"/>
  <c r="C125" i="30" s="1"/>
  <c r="C137" i="30" s="1"/>
  <c r="C149" i="30" s="1"/>
  <c r="C161" i="30" s="1"/>
  <c r="C173" i="30" s="1"/>
  <c r="C185" i="30" s="1"/>
  <c r="C197" i="30" s="1"/>
  <c r="C209" i="30" s="1"/>
  <c r="C221" i="30" s="1"/>
  <c r="C233" i="30" s="1"/>
  <c r="C245" i="30" s="1"/>
  <c r="C257" i="30" s="1"/>
  <c r="C269" i="30" s="1"/>
  <c r="C281" i="30" s="1"/>
  <c r="C293" i="30" s="1"/>
  <c r="C305" i="30" s="1"/>
  <c r="C317" i="30" s="1"/>
  <c r="C329" i="30" s="1"/>
  <c r="C341" i="30" s="1"/>
  <c r="C353" i="30" s="1"/>
  <c r="C365" i="30" s="1"/>
  <c r="C377" i="30" s="1"/>
  <c r="C389" i="30" s="1"/>
  <c r="C401" i="30" s="1"/>
  <c r="C413" i="30" s="1"/>
  <c r="C425" i="30" s="1"/>
  <c r="C437" i="30" s="1"/>
  <c r="C449" i="30" s="1"/>
  <c r="C461" i="30" s="1"/>
  <c r="C473" i="30" s="1"/>
  <c r="C485" i="30" s="1"/>
  <c r="C497" i="30" s="1"/>
  <c r="V4" i="30"/>
  <c r="R4" i="30"/>
  <c r="K4" i="30"/>
  <c r="C4" i="30"/>
  <c r="C16" i="30" s="1"/>
  <c r="C28" i="30" s="1"/>
  <c r="C40" i="30" s="1"/>
  <c r="C52" i="30" s="1"/>
  <c r="C64" i="30" s="1"/>
  <c r="C76" i="30" s="1"/>
  <c r="C88" i="30" s="1"/>
  <c r="C100" i="30" s="1"/>
  <c r="C112" i="30" s="1"/>
  <c r="C124" i="30" s="1"/>
  <c r="C136" i="30" s="1"/>
  <c r="C148" i="30" s="1"/>
  <c r="C160" i="30" s="1"/>
  <c r="C172" i="30" s="1"/>
  <c r="C184" i="30" s="1"/>
  <c r="C196" i="30" s="1"/>
  <c r="C208" i="30" s="1"/>
  <c r="C220" i="30" s="1"/>
  <c r="C232" i="30" s="1"/>
  <c r="C244" i="30" s="1"/>
  <c r="C256" i="30" s="1"/>
  <c r="C268" i="30" s="1"/>
  <c r="C280" i="30" s="1"/>
  <c r="C292" i="30" s="1"/>
  <c r="C304" i="30" s="1"/>
  <c r="C316" i="30" s="1"/>
  <c r="C328" i="30" s="1"/>
  <c r="C340" i="30" s="1"/>
  <c r="C352" i="30" s="1"/>
  <c r="C364" i="30" s="1"/>
  <c r="C376" i="30" s="1"/>
  <c r="C388" i="30" s="1"/>
  <c r="C400" i="30" s="1"/>
  <c r="C412" i="30" s="1"/>
  <c r="C424" i="30" s="1"/>
  <c r="C436" i="30" s="1"/>
  <c r="C448" i="30" s="1"/>
  <c r="C460" i="30" s="1"/>
  <c r="C472" i="30" s="1"/>
  <c r="C484" i="30" s="1"/>
  <c r="C496" i="30" s="1"/>
  <c r="C508" i="30" s="1"/>
  <c r="X508" i="29"/>
  <c r="W508" i="29"/>
  <c r="O508" i="29"/>
  <c r="X507" i="29"/>
  <c r="W507" i="29"/>
  <c r="X506" i="29"/>
  <c r="W506" i="29"/>
  <c r="X505" i="29"/>
  <c r="W505" i="29"/>
  <c r="X504" i="29"/>
  <c r="W504" i="29"/>
  <c r="X503" i="29"/>
  <c r="W503" i="29"/>
  <c r="X502" i="29"/>
  <c r="W502" i="29"/>
  <c r="X501" i="29"/>
  <c r="W501" i="29"/>
  <c r="X500" i="29"/>
  <c r="W500" i="29"/>
  <c r="X499" i="29"/>
  <c r="W499" i="29"/>
  <c r="X498" i="29"/>
  <c r="W498" i="29"/>
  <c r="X497" i="29"/>
  <c r="W497" i="29"/>
  <c r="X496" i="29"/>
  <c r="W496" i="29"/>
  <c r="X495" i="29"/>
  <c r="W495" i="29"/>
  <c r="X494" i="29"/>
  <c r="W494" i="29"/>
  <c r="X493" i="29"/>
  <c r="W493" i="29"/>
  <c r="X492" i="29"/>
  <c r="W492" i="29"/>
  <c r="X491" i="29"/>
  <c r="W491" i="29"/>
  <c r="X490" i="29"/>
  <c r="W490" i="29"/>
  <c r="X489" i="29"/>
  <c r="W489" i="29"/>
  <c r="X488" i="29"/>
  <c r="W488" i="29"/>
  <c r="X487" i="29"/>
  <c r="W487" i="29"/>
  <c r="X486" i="29"/>
  <c r="W486" i="29"/>
  <c r="X485" i="29"/>
  <c r="W485" i="29"/>
  <c r="X484" i="29"/>
  <c r="W484" i="29"/>
  <c r="X483" i="29"/>
  <c r="W483" i="29"/>
  <c r="X482" i="29"/>
  <c r="W482" i="29"/>
  <c r="X481" i="29"/>
  <c r="W481" i="29"/>
  <c r="X480" i="29"/>
  <c r="W480" i="29"/>
  <c r="X479" i="29"/>
  <c r="W479" i="29"/>
  <c r="X478" i="29"/>
  <c r="W478" i="29"/>
  <c r="X477" i="29"/>
  <c r="W477" i="29"/>
  <c r="X476" i="29"/>
  <c r="W476" i="29"/>
  <c r="X475" i="29"/>
  <c r="W475" i="29"/>
  <c r="X474" i="29"/>
  <c r="W474" i="29"/>
  <c r="X473" i="29"/>
  <c r="W473" i="29"/>
  <c r="X472" i="29"/>
  <c r="W472" i="29"/>
  <c r="X471" i="29"/>
  <c r="W471" i="29"/>
  <c r="X470" i="29"/>
  <c r="W470" i="29"/>
  <c r="X469" i="29"/>
  <c r="W469" i="29"/>
  <c r="X468" i="29"/>
  <c r="W468" i="29"/>
  <c r="X467" i="29"/>
  <c r="W467" i="29"/>
  <c r="X466" i="29"/>
  <c r="W466" i="29"/>
  <c r="X465" i="29"/>
  <c r="W465" i="29"/>
  <c r="X464" i="29"/>
  <c r="W464" i="29"/>
  <c r="X463" i="29"/>
  <c r="W463" i="29"/>
  <c r="X462" i="29"/>
  <c r="W462" i="29"/>
  <c r="X461" i="29"/>
  <c r="W461" i="29"/>
  <c r="X460" i="29"/>
  <c r="W460" i="29"/>
  <c r="X459" i="29"/>
  <c r="W459" i="29"/>
  <c r="X458" i="29"/>
  <c r="W458" i="29"/>
  <c r="X457" i="29"/>
  <c r="W457" i="29"/>
  <c r="X456" i="29"/>
  <c r="W456" i="29"/>
  <c r="X455" i="29"/>
  <c r="W455" i="29"/>
  <c r="X454" i="29"/>
  <c r="W454" i="29"/>
  <c r="X453" i="29"/>
  <c r="W453" i="29"/>
  <c r="X452" i="29"/>
  <c r="W452" i="29"/>
  <c r="X451" i="29"/>
  <c r="W451" i="29"/>
  <c r="X450" i="29"/>
  <c r="W450" i="29"/>
  <c r="X449" i="29"/>
  <c r="W449" i="29"/>
  <c r="X448" i="29"/>
  <c r="W448" i="29"/>
  <c r="X447" i="29"/>
  <c r="W447" i="29"/>
  <c r="X446" i="29"/>
  <c r="W446" i="29"/>
  <c r="X445" i="29"/>
  <c r="W445" i="29"/>
  <c r="X444" i="29"/>
  <c r="W444" i="29"/>
  <c r="X443" i="29"/>
  <c r="W443" i="29"/>
  <c r="X442" i="29"/>
  <c r="W442" i="29"/>
  <c r="X441" i="29"/>
  <c r="W441" i="29"/>
  <c r="X440" i="29"/>
  <c r="W440" i="29"/>
  <c r="X439" i="29"/>
  <c r="W439" i="29"/>
  <c r="X438" i="29"/>
  <c r="W438" i="29"/>
  <c r="X437" i="29"/>
  <c r="W437" i="29"/>
  <c r="X436" i="29"/>
  <c r="W436" i="29"/>
  <c r="X435" i="29"/>
  <c r="W435" i="29"/>
  <c r="X434" i="29"/>
  <c r="W434" i="29"/>
  <c r="X433" i="29"/>
  <c r="W433" i="29"/>
  <c r="X432" i="29"/>
  <c r="W432" i="29"/>
  <c r="X431" i="29"/>
  <c r="W431" i="29"/>
  <c r="X430" i="29"/>
  <c r="W430" i="29"/>
  <c r="X429" i="29"/>
  <c r="W429" i="29"/>
  <c r="X428" i="29"/>
  <c r="W428" i="29"/>
  <c r="X427" i="29"/>
  <c r="W427" i="29"/>
  <c r="X426" i="29"/>
  <c r="W426" i="29"/>
  <c r="X425" i="29"/>
  <c r="W425" i="29"/>
  <c r="X424" i="29"/>
  <c r="W424" i="29"/>
  <c r="X423" i="29"/>
  <c r="W423" i="29"/>
  <c r="X422" i="29"/>
  <c r="W422" i="29"/>
  <c r="X421" i="29"/>
  <c r="W421" i="29"/>
  <c r="X420" i="29"/>
  <c r="W420" i="29"/>
  <c r="X419" i="29"/>
  <c r="W419" i="29"/>
  <c r="X418" i="29"/>
  <c r="W418" i="29"/>
  <c r="X417" i="29"/>
  <c r="W417" i="29"/>
  <c r="X416" i="29"/>
  <c r="W416" i="29"/>
  <c r="X415" i="29"/>
  <c r="W415" i="29"/>
  <c r="X414" i="29"/>
  <c r="W414" i="29"/>
  <c r="X413" i="29"/>
  <c r="W413" i="29"/>
  <c r="X412" i="29"/>
  <c r="W412" i="29"/>
  <c r="X411" i="29"/>
  <c r="W411" i="29"/>
  <c r="X410" i="29"/>
  <c r="W410" i="29"/>
  <c r="X409" i="29"/>
  <c r="W409" i="29"/>
  <c r="X408" i="29"/>
  <c r="W408" i="29"/>
  <c r="X407" i="29"/>
  <c r="W407" i="29"/>
  <c r="X406" i="29"/>
  <c r="W406" i="29"/>
  <c r="X405" i="29"/>
  <c r="W405" i="29"/>
  <c r="X404" i="29"/>
  <c r="W404" i="29"/>
  <c r="X403" i="29"/>
  <c r="W403" i="29"/>
  <c r="X402" i="29"/>
  <c r="W402" i="29"/>
  <c r="X401" i="29"/>
  <c r="W401" i="29"/>
  <c r="X400" i="29"/>
  <c r="W400" i="29"/>
  <c r="X399" i="29"/>
  <c r="W399" i="29"/>
  <c r="X398" i="29"/>
  <c r="W398" i="29"/>
  <c r="X397" i="29"/>
  <c r="W397" i="29"/>
  <c r="X396" i="29"/>
  <c r="W396" i="29"/>
  <c r="X395" i="29"/>
  <c r="W395" i="29"/>
  <c r="X394" i="29"/>
  <c r="W394" i="29"/>
  <c r="X393" i="29"/>
  <c r="W393" i="29"/>
  <c r="X392" i="29"/>
  <c r="W392" i="29"/>
  <c r="X391" i="29"/>
  <c r="W391" i="29"/>
  <c r="X390" i="29"/>
  <c r="W390" i="29"/>
  <c r="X389" i="29"/>
  <c r="W389" i="29"/>
  <c r="X388" i="29"/>
  <c r="W388" i="29"/>
  <c r="X387" i="29"/>
  <c r="W387" i="29"/>
  <c r="X386" i="29"/>
  <c r="W386" i="29"/>
  <c r="X385" i="29"/>
  <c r="W385" i="29"/>
  <c r="X384" i="29"/>
  <c r="W384" i="29"/>
  <c r="X383" i="29"/>
  <c r="W383" i="29"/>
  <c r="X382" i="29"/>
  <c r="W382" i="29"/>
  <c r="X381" i="29"/>
  <c r="W381" i="29"/>
  <c r="X380" i="29"/>
  <c r="W380" i="29"/>
  <c r="X379" i="29"/>
  <c r="W379" i="29"/>
  <c r="X378" i="29"/>
  <c r="W378" i="29"/>
  <c r="X377" i="29"/>
  <c r="W377" i="29"/>
  <c r="X376" i="29"/>
  <c r="W376" i="29"/>
  <c r="X375" i="29"/>
  <c r="W375" i="29"/>
  <c r="X374" i="29"/>
  <c r="W374" i="29"/>
  <c r="X373" i="29"/>
  <c r="W373" i="29"/>
  <c r="X372" i="29"/>
  <c r="W372" i="29"/>
  <c r="X371" i="29"/>
  <c r="W371" i="29"/>
  <c r="X370" i="29"/>
  <c r="W370" i="29"/>
  <c r="X369" i="29"/>
  <c r="W369" i="29"/>
  <c r="X368" i="29"/>
  <c r="W368" i="29"/>
  <c r="X367" i="29"/>
  <c r="W367" i="29"/>
  <c r="X366" i="29"/>
  <c r="W366" i="29"/>
  <c r="X365" i="29"/>
  <c r="W365" i="29"/>
  <c r="X364" i="29"/>
  <c r="W364" i="29"/>
  <c r="X363" i="29"/>
  <c r="W363" i="29"/>
  <c r="X362" i="29"/>
  <c r="W362" i="29"/>
  <c r="X361" i="29"/>
  <c r="W361" i="29"/>
  <c r="X360" i="29"/>
  <c r="W360" i="29"/>
  <c r="X359" i="29"/>
  <c r="W359" i="29"/>
  <c r="X358" i="29"/>
  <c r="W358" i="29"/>
  <c r="X357" i="29"/>
  <c r="W357" i="29"/>
  <c r="X356" i="29"/>
  <c r="W356" i="29"/>
  <c r="X355" i="29"/>
  <c r="W355" i="29"/>
  <c r="X354" i="29"/>
  <c r="W354" i="29"/>
  <c r="X353" i="29"/>
  <c r="W353" i="29"/>
  <c r="X352" i="29"/>
  <c r="W352" i="29"/>
  <c r="X351" i="29"/>
  <c r="W351" i="29"/>
  <c r="X350" i="29"/>
  <c r="W350" i="29"/>
  <c r="X349" i="29"/>
  <c r="W349" i="29"/>
  <c r="X348" i="29"/>
  <c r="W348" i="29"/>
  <c r="X347" i="29"/>
  <c r="W347" i="29"/>
  <c r="X346" i="29"/>
  <c r="W346" i="29"/>
  <c r="X345" i="29"/>
  <c r="W345" i="29"/>
  <c r="X344" i="29"/>
  <c r="W344" i="29"/>
  <c r="X343" i="29"/>
  <c r="W343" i="29"/>
  <c r="X342" i="29"/>
  <c r="W342" i="29"/>
  <c r="X341" i="29"/>
  <c r="W341" i="29"/>
  <c r="X340" i="29"/>
  <c r="W340" i="29"/>
  <c r="X339" i="29"/>
  <c r="W339" i="29"/>
  <c r="X338" i="29"/>
  <c r="W338" i="29"/>
  <c r="X337" i="29"/>
  <c r="W337" i="29"/>
  <c r="X336" i="29"/>
  <c r="W336" i="29"/>
  <c r="X335" i="29"/>
  <c r="W335" i="29"/>
  <c r="X334" i="29"/>
  <c r="W334" i="29"/>
  <c r="X333" i="29"/>
  <c r="W333" i="29"/>
  <c r="X332" i="29"/>
  <c r="W332" i="29"/>
  <c r="X331" i="29"/>
  <c r="W331" i="29"/>
  <c r="X330" i="29"/>
  <c r="W330" i="29"/>
  <c r="X329" i="29"/>
  <c r="W329" i="29"/>
  <c r="X328" i="29"/>
  <c r="W328" i="29"/>
  <c r="X327" i="29"/>
  <c r="W327" i="29"/>
  <c r="X326" i="29"/>
  <c r="W326" i="29"/>
  <c r="X325" i="29"/>
  <c r="W325" i="29"/>
  <c r="X324" i="29"/>
  <c r="W324" i="29"/>
  <c r="X323" i="29"/>
  <c r="W323" i="29"/>
  <c r="X322" i="29"/>
  <c r="W322" i="29"/>
  <c r="X321" i="29"/>
  <c r="W321" i="29"/>
  <c r="X320" i="29"/>
  <c r="W320" i="29"/>
  <c r="X319" i="29"/>
  <c r="W319" i="29"/>
  <c r="X318" i="29"/>
  <c r="W318" i="29"/>
  <c r="X317" i="29"/>
  <c r="W317" i="29"/>
  <c r="X316" i="29"/>
  <c r="W316" i="29"/>
  <c r="X315" i="29"/>
  <c r="W315" i="29"/>
  <c r="X314" i="29"/>
  <c r="W314" i="29"/>
  <c r="X313" i="29"/>
  <c r="W313" i="29"/>
  <c r="X312" i="29"/>
  <c r="W312" i="29"/>
  <c r="X311" i="29"/>
  <c r="W311" i="29"/>
  <c r="X310" i="29"/>
  <c r="W310" i="29"/>
  <c r="X309" i="29"/>
  <c r="W309" i="29"/>
  <c r="X308" i="29"/>
  <c r="W308" i="29"/>
  <c r="X307" i="29"/>
  <c r="W307" i="29"/>
  <c r="X306" i="29"/>
  <c r="W306" i="29"/>
  <c r="X305" i="29"/>
  <c r="W305" i="29"/>
  <c r="X304" i="29"/>
  <c r="W304" i="29"/>
  <c r="X303" i="29"/>
  <c r="W303" i="29"/>
  <c r="X302" i="29"/>
  <c r="W302" i="29"/>
  <c r="X301" i="29"/>
  <c r="W301" i="29"/>
  <c r="X300" i="29"/>
  <c r="W300" i="29"/>
  <c r="X299" i="29"/>
  <c r="W299" i="29"/>
  <c r="X298" i="29"/>
  <c r="W298" i="29"/>
  <c r="X297" i="29"/>
  <c r="W297" i="29"/>
  <c r="X296" i="29"/>
  <c r="W296" i="29"/>
  <c r="X295" i="29"/>
  <c r="W295" i="29"/>
  <c r="X294" i="29"/>
  <c r="W294" i="29"/>
  <c r="X293" i="29"/>
  <c r="W293" i="29"/>
  <c r="X292" i="29"/>
  <c r="W292" i="29"/>
  <c r="X291" i="29"/>
  <c r="W291" i="29"/>
  <c r="X290" i="29"/>
  <c r="W290" i="29"/>
  <c r="X289" i="29"/>
  <c r="W289" i="29"/>
  <c r="X288" i="29"/>
  <c r="W288" i="29"/>
  <c r="X287" i="29"/>
  <c r="W287" i="29"/>
  <c r="X286" i="29"/>
  <c r="W286" i="29"/>
  <c r="X285" i="29"/>
  <c r="W285" i="29"/>
  <c r="X284" i="29"/>
  <c r="W284" i="29"/>
  <c r="X283" i="29"/>
  <c r="W283" i="29"/>
  <c r="X282" i="29"/>
  <c r="W282" i="29"/>
  <c r="X281" i="29"/>
  <c r="W281" i="29"/>
  <c r="X280" i="29"/>
  <c r="W280" i="29"/>
  <c r="X279" i="29"/>
  <c r="W279" i="29"/>
  <c r="X278" i="29"/>
  <c r="W278" i="29"/>
  <c r="X277" i="29"/>
  <c r="W277" i="29"/>
  <c r="X276" i="29"/>
  <c r="W276" i="29"/>
  <c r="X275" i="29"/>
  <c r="W275" i="29"/>
  <c r="X274" i="29"/>
  <c r="W274" i="29"/>
  <c r="X273" i="29"/>
  <c r="W273" i="29"/>
  <c r="X272" i="29"/>
  <c r="W272" i="29"/>
  <c r="X271" i="29"/>
  <c r="W271" i="29"/>
  <c r="X270" i="29"/>
  <c r="W270" i="29"/>
  <c r="X269" i="29"/>
  <c r="W269" i="29"/>
  <c r="X268" i="29"/>
  <c r="W268" i="29"/>
  <c r="X267" i="29"/>
  <c r="W267" i="29"/>
  <c r="X266" i="29"/>
  <c r="W266" i="29"/>
  <c r="X265" i="29"/>
  <c r="W265" i="29"/>
  <c r="X264" i="29"/>
  <c r="W264" i="29"/>
  <c r="X263" i="29"/>
  <c r="W263" i="29"/>
  <c r="X262" i="29"/>
  <c r="W262" i="29"/>
  <c r="X261" i="29"/>
  <c r="W261" i="29"/>
  <c r="X260" i="29"/>
  <c r="W260" i="29"/>
  <c r="X259" i="29"/>
  <c r="W259" i="29"/>
  <c r="X258" i="29"/>
  <c r="W258" i="29"/>
  <c r="X257" i="29"/>
  <c r="W257" i="29"/>
  <c r="X256" i="29"/>
  <c r="W256" i="29"/>
  <c r="X255" i="29"/>
  <c r="W255" i="29"/>
  <c r="X254" i="29"/>
  <c r="W254" i="29"/>
  <c r="X253" i="29"/>
  <c r="W253" i="29"/>
  <c r="X252" i="29"/>
  <c r="W252" i="29"/>
  <c r="X251" i="29"/>
  <c r="W251" i="29"/>
  <c r="X250" i="29"/>
  <c r="W250" i="29"/>
  <c r="X249" i="29"/>
  <c r="W249" i="29"/>
  <c r="X248" i="29"/>
  <c r="W248" i="29"/>
  <c r="X247" i="29"/>
  <c r="W247" i="29"/>
  <c r="X246" i="29"/>
  <c r="W246" i="29"/>
  <c r="X245" i="29"/>
  <c r="W245" i="29"/>
  <c r="P245" i="29"/>
  <c r="P246" i="29" s="1"/>
  <c r="P247" i="29" s="1"/>
  <c r="P248" i="29" s="1"/>
  <c r="P249" i="29" s="1"/>
  <c r="P250" i="29" s="1"/>
  <c r="P251" i="29" s="1"/>
  <c r="P252" i="29" s="1"/>
  <c r="P253" i="29" s="1"/>
  <c r="P254" i="29" s="1"/>
  <c r="P255" i="29" s="1"/>
  <c r="P256" i="29" s="1"/>
  <c r="P257" i="29" s="1"/>
  <c r="P258" i="29" s="1"/>
  <c r="P259" i="29" s="1"/>
  <c r="P260" i="29" s="1"/>
  <c r="P261" i="29" s="1"/>
  <c r="P262" i="29" s="1"/>
  <c r="P263" i="29" s="1"/>
  <c r="P264" i="29" s="1"/>
  <c r="P265" i="29" s="1"/>
  <c r="P266" i="29" s="1"/>
  <c r="P267" i="29" s="1"/>
  <c r="P268" i="29" s="1"/>
  <c r="P269" i="29" s="1"/>
  <c r="P270" i="29" s="1"/>
  <c r="P271" i="29" s="1"/>
  <c r="P272" i="29" s="1"/>
  <c r="P273" i="29" s="1"/>
  <c r="P274" i="29" s="1"/>
  <c r="P275" i="29" s="1"/>
  <c r="P276" i="29" s="1"/>
  <c r="P277" i="29" s="1"/>
  <c r="P278" i="29" s="1"/>
  <c r="P279" i="29" s="1"/>
  <c r="P280" i="29" s="1"/>
  <c r="P281" i="29" s="1"/>
  <c r="P282" i="29" s="1"/>
  <c r="P283" i="29" s="1"/>
  <c r="P284" i="29" s="1"/>
  <c r="P285" i="29" s="1"/>
  <c r="P286" i="29" s="1"/>
  <c r="P287" i="29" s="1"/>
  <c r="P288" i="29" s="1"/>
  <c r="P289" i="29" s="1"/>
  <c r="P290" i="29" s="1"/>
  <c r="P291" i="29" s="1"/>
  <c r="P292" i="29" s="1"/>
  <c r="P293" i="29" s="1"/>
  <c r="P294" i="29" s="1"/>
  <c r="P295" i="29" s="1"/>
  <c r="P296" i="29" s="1"/>
  <c r="P297" i="29" s="1"/>
  <c r="P298" i="29" s="1"/>
  <c r="P299" i="29" s="1"/>
  <c r="P300" i="29" s="1"/>
  <c r="P301" i="29" s="1"/>
  <c r="P302" i="29" s="1"/>
  <c r="P303" i="29" s="1"/>
  <c r="P304" i="29" s="1"/>
  <c r="P305" i="29" s="1"/>
  <c r="P306" i="29" s="1"/>
  <c r="P307" i="29" s="1"/>
  <c r="P308" i="29" s="1"/>
  <c r="P309" i="29" s="1"/>
  <c r="P310" i="29" s="1"/>
  <c r="P311" i="29" s="1"/>
  <c r="P312" i="29" s="1"/>
  <c r="P313" i="29" s="1"/>
  <c r="P314" i="29" s="1"/>
  <c r="P315" i="29" s="1"/>
  <c r="P316" i="29" s="1"/>
  <c r="P317" i="29" s="1"/>
  <c r="P318" i="29" s="1"/>
  <c r="P319" i="29" s="1"/>
  <c r="P320" i="29" s="1"/>
  <c r="P321" i="29" s="1"/>
  <c r="P322" i="29" s="1"/>
  <c r="P323" i="29" s="1"/>
  <c r="P324" i="29" s="1"/>
  <c r="P325" i="29" s="1"/>
  <c r="P326" i="29" s="1"/>
  <c r="P327" i="29" s="1"/>
  <c r="P328" i="29" s="1"/>
  <c r="P329" i="29" s="1"/>
  <c r="P330" i="29" s="1"/>
  <c r="P331" i="29" s="1"/>
  <c r="P332" i="29" s="1"/>
  <c r="P333" i="29" s="1"/>
  <c r="P334" i="29" s="1"/>
  <c r="P335" i="29" s="1"/>
  <c r="P336" i="29" s="1"/>
  <c r="P337" i="29" s="1"/>
  <c r="P338" i="29" s="1"/>
  <c r="P339" i="29" s="1"/>
  <c r="P340" i="29" s="1"/>
  <c r="P341" i="29" s="1"/>
  <c r="P342" i="29" s="1"/>
  <c r="P343" i="29" s="1"/>
  <c r="P344" i="29" s="1"/>
  <c r="P345" i="29" s="1"/>
  <c r="P346" i="29" s="1"/>
  <c r="P347" i="29" s="1"/>
  <c r="P348" i="29" s="1"/>
  <c r="P349" i="29" s="1"/>
  <c r="P350" i="29" s="1"/>
  <c r="P351" i="29" s="1"/>
  <c r="P352" i="29" s="1"/>
  <c r="P353" i="29" s="1"/>
  <c r="P354" i="29" s="1"/>
  <c r="P355" i="29" s="1"/>
  <c r="P356" i="29" s="1"/>
  <c r="P357" i="29" s="1"/>
  <c r="P358" i="29" s="1"/>
  <c r="P359" i="29" s="1"/>
  <c r="P360" i="29" s="1"/>
  <c r="P361" i="29" s="1"/>
  <c r="P362" i="29" s="1"/>
  <c r="P363" i="29" s="1"/>
  <c r="P364" i="29" s="1"/>
  <c r="P365" i="29" s="1"/>
  <c r="P366" i="29" s="1"/>
  <c r="P367" i="29" s="1"/>
  <c r="P368" i="29" s="1"/>
  <c r="P369" i="29" s="1"/>
  <c r="P370" i="29" s="1"/>
  <c r="P371" i="29" s="1"/>
  <c r="P372" i="29" s="1"/>
  <c r="P373" i="29" s="1"/>
  <c r="P374" i="29" s="1"/>
  <c r="P375" i="29" s="1"/>
  <c r="P376" i="29" s="1"/>
  <c r="P377" i="29" s="1"/>
  <c r="P378" i="29" s="1"/>
  <c r="P379" i="29" s="1"/>
  <c r="P380" i="29" s="1"/>
  <c r="P381" i="29" s="1"/>
  <c r="P382" i="29" s="1"/>
  <c r="P383" i="29" s="1"/>
  <c r="P384" i="29" s="1"/>
  <c r="P385" i="29" s="1"/>
  <c r="P386" i="29" s="1"/>
  <c r="P387" i="29" s="1"/>
  <c r="P388" i="29" s="1"/>
  <c r="P389" i="29" s="1"/>
  <c r="P390" i="29" s="1"/>
  <c r="P391" i="29" s="1"/>
  <c r="P392" i="29" s="1"/>
  <c r="P393" i="29" s="1"/>
  <c r="P394" i="29" s="1"/>
  <c r="P395" i="29" s="1"/>
  <c r="P396" i="29" s="1"/>
  <c r="P397" i="29" s="1"/>
  <c r="P398" i="29" s="1"/>
  <c r="P399" i="29" s="1"/>
  <c r="P400" i="29" s="1"/>
  <c r="P401" i="29" s="1"/>
  <c r="P402" i="29" s="1"/>
  <c r="P403" i="29" s="1"/>
  <c r="P404" i="29" s="1"/>
  <c r="P405" i="29" s="1"/>
  <c r="P406" i="29" s="1"/>
  <c r="P407" i="29" s="1"/>
  <c r="P408" i="29" s="1"/>
  <c r="P409" i="29" s="1"/>
  <c r="P410" i="29" s="1"/>
  <c r="P411" i="29" s="1"/>
  <c r="P412" i="29" s="1"/>
  <c r="P413" i="29" s="1"/>
  <c r="P414" i="29" s="1"/>
  <c r="P415" i="29" s="1"/>
  <c r="P416" i="29" s="1"/>
  <c r="P417" i="29" s="1"/>
  <c r="P418" i="29" s="1"/>
  <c r="P419" i="29" s="1"/>
  <c r="P420" i="29" s="1"/>
  <c r="P421" i="29" s="1"/>
  <c r="P422" i="29" s="1"/>
  <c r="P423" i="29" s="1"/>
  <c r="P424" i="29" s="1"/>
  <c r="P425" i="29" s="1"/>
  <c r="P426" i="29" s="1"/>
  <c r="P427" i="29" s="1"/>
  <c r="P428" i="29" s="1"/>
  <c r="P429" i="29" s="1"/>
  <c r="P430" i="29" s="1"/>
  <c r="P431" i="29" s="1"/>
  <c r="P432" i="29" s="1"/>
  <c r="P433" i="29" s="1"/>
  <c r="P434" i="29" s="1"/>
  <c r="P435" i="29" s="1"/>
  <c r="P436" i="29" s="1"/>
  <c r="P437" i="29" s="1"/>
  <c r="P438" i="29" s="1"/>
  <c r="P439" i="29" s="1"/>
  <c r="P440" i="29" s="1"/>
  <c r="P441" i="29" s="1"/>
  <c r="P442" i="29" s="1"/>
  <c r="P443" i="29" s="1"/>
  <c r="P444" i="29" s="1"/>
  <c r="P445" i="29" s="1"/>
  <c r="P446" i="29" s="1"/>
  <c r="P447" i="29" s="1"/>
  <c r="P448" i="29" s="1"/>
  <c r="P449" i="29" s="1"/>
  <c r="P450" i="29" s="1"/>
  <c r="P451" i="29" s="1"/>
  <c r="P452" i="29" s="1"/>
  <c r="P453" i="29" s="1"/>
  <c r="P454" i="29" s="1"/>
  <c r="P455" i="29" s="1"/>
  <c r="P456" i="29" s="1"/>
  <c r="P457" i="29" s="1"/>
  <c r="P458" i="29" s="1"/>
  <c r="P459" i="29" s="1"/>
  <c r="P460" i="29" s="1"/>
  <c r="P461" i="29" s="1"/>
  <c r="P462" i="29" s="1"/>
  <c r="P463" i="29" s="1"/>
  <c r="P464" i="29" s="1"/>
  <c r="P465" i="29" s="1"/>
  <c r="P466" i="29" s="1"/>
  <c r="P467" i="29" s="1"/>
  <c r="P468" i="29" s="1"/>
  <c r="P469" i="29" s="1"/>
  <c r="P470" i="29" s="1"/>
  <c r="P471" i="29" s="1"/>
  <c r="P472" i="29" s="1"/>
  <c r="P473" i="29" s="1"/>
  <c r="P474" i="29" s="1"/>
  <c r="P475" i="29" s="1"/>
  <c r="P476" i="29" s="1"/>
  <c r="P477" i="29" s="1"/>
  <c r="P478" i="29" s="1"/>
  <c r="P479" i="29" s="1"/>
  <c r="P480" i="29" s="1"/>
  <c r="P481" i="29" s="1"/>
  <c r="P482" i="29" s="1"/>
  <c r="P483" i="29" s="1"/>
  <c r="P484" i="29" s="1"/>
  <c r="P485" i="29" s="1"/>
  <c r="P486" i="29" s="1"/>
  <c r="P487" i="29" s="1"/>
  <c r="P488" i="29" s="1"/>
  <c r="P489" i="29" s="1"/>
  <c r="P490" i="29" s="1"/>
  <c r="P491" i="29" s="1"/>
  <c r="P492" i="29" s="1"/>
  <c r="P493" i="29" s="1"/>
  <c r="P494" i="29" s="1"/>
  <c r="P495" i="29" s="1"/>
  <c r="P496" i="29" s="1"/>
  <c r="P497" i="29" s="1"/>
  <c r="P498" i="29" s="1"/>
  <c r="P499" i="29" s="1"/>
  <c r="P500" i="29" s="1"/>
  <c r="P501" i="29" s="1"/>
  <c r="P502" i="29" s="1"/>
  <c r="P503" i="29" s="1"/>
  <c r="P504" i="29" s="1"/>
  <c r="P505" i="29" s="1"/>
  <c r="P506" i="29" s="1"/>
  <c r="P507" i="29" s="1"/>
  <c r="P508" i="29" s="1"/>
  <c r="X244" i="29"/>
  <c r="W244" i="29"/>
  <c r="O244" i="29"/>
  <c r="L244" i="29"/>
  <c r="X243" i="29"/>
  <c r="W243" i="29"/>
  <c r="X242" i="29"/>
  <c r="W242" i="29"/>
  <c r="X241" i="29"/>
  <c r="W241" i="29"/>
  <c r="X240" i="29"/>
  <c r="W240" i="29"/>
  <c r="X239" i="29"/>
  <c r="W239" i="29"/>
  <c r="X238" i="29"/>
  <c r="W238" i="29"/>
  <c r="X237" i="29"/>
  <c r="W237" i="29"/>
  <c r="X236" i="29"/>
  <c r="W236" i="29"/>
  <c r="X235" i="29"/>
  <c r="W235" i="29"/>
  <c r="X234" i="29"/>
  <c r="W234" i="29"/>
  <c r="X233" i="29"/>
  <c r="W233" i="29"/>
  <c r="X232" i="29"/>
  <c r="W232" i="29"/>
  <c r="X231" i="29"/>
  <c r="W231" i="29"/>
  <c r="X230" i="29"/>
  <c r="W230" i="29"/>
  <c r="X229" i="29"/>
  <c r="W229" i="29"/>
  <c r="X228" i="29"/>
  <c r="W228" i="29"/>
  <c r="X227" i="29"/>
  <c r="W227" i="29"/>
  <c r="X226" i="29"/>
  <c r="W226" i="29"/>
  <c r="X225" i="29"/>
  <c r="W225" i="29"/>
  <c r="X224" i="29"/>
  <c r="W224" i="29"/>
  <c r="X223" i="29"/>
  <c r="W223" i="29"/>
  <c r="X222" i="29"/>
  <c r="W222" i="29"/>
  <c r="X221" i="29"/>
  <c r="W221" i="29"/>
  <c r="X220" i="29"/>
  <c r="W220" i="29"/>
  <c r="X219" i="29"/>
  <c r="W219" i="29"/>
  <c r="X218" i="29"/>
  <c r="W218" i="29"/>
  <c r="X217" i="29"/>
  <c r="W217" i="29"/>
  <c r="X216" i="29"/>
  <c r="W216" i="29"/>
  <c r="X215" i="29"/>
  <c r="W215" i="29"/>
  <c r="X214" i="29"/>
  <c r="W214" i="29"/>
  <c r="X213" i="29"/>
  <c r="W213" i="29"/>
  <c r="X212" i="29"/>
  <c r="W212" i="29"/>
  <c r="X211" i="29"/>
  <c r="W211" i="29"/>
  <c r="X210" i="29"/>
  <c r="W210" i="29"/>
  <c r="X209" i="29"/>
  <c r="W209" i="29"/>
  <c r="X208" i="29"/>
  <c r="W208" i="29"/>
  <c r="I208" i="29"/>
  <c r="X207" i="29"/>
  <c r="W207" i="29"/>
  <c r="I207" i="29"/>
  <c r="X206" i="29"/>
  <c r="W206" i="29"/>
  <c r="I206" i="29"/>
  <c r="X205" i="29"/>
  <c r="W205" i="29"/>
  <c r="I205" i="29"/>
  <c r="X204" i="29"/>
  <c r="W204" i="29"/>
  <c r="I204" i="29"/>
  <c r="X203" i="29"/>
  <c r="W203" i="29"/>
  <c r="I203" i="29"/>
  <c r="X202" i="29"/>
  <c r="W202" i="29"/>
  <c r="I202" i="29"/>
  <c r="X201" i="29"/>
  <c r="W201" i="29"/>
  <c r="I201" i="29"/>
  <c r="X200" i="29"/>
  <c r="W200" i="29"/>
  <c r="I200" i="29"/>
  <c r="X199" i="29"/>
  <c r="W199" i="29"/>
  <c r="I199" i="29"/>
  <c r="X198" i="29"/>
  <c r="W198" i="29"/>
  <c r="I198" i="29"/>
  <c r="X197" i="29"/>
  <c r="W197" i="29"/>
  <c r="I197" i="29"/>
  <c r="X196" i="29"/>
  <c r="W196" i="29"/>
  <c r="I196" i="29"/>
  <c r="X195" i="29"/>
  <c r="W195" i="29"/>
  <c r="I195" i="29"/>
  <c r="X194" i="29"/>
  <c r="W194" i="29"/>
  <c r="I194" i="29"/>
  <c r="X193" i="29"/>
  <c r="W193" i="29"/>
  <c r="I193" i="29"/>
  <c r="X192" i="29"/>
  <c r="W192" i="29"/>
  <c r="I192" i="29"/>
  <c r="X191" i="29"/>
  <c r="W191" i="29"/>
  <c r="I191" i="29"/>
  <c r="X190" i="29"/>
  <c r="W190" i="29"/>
  <c r="I190" i="29"/>
  <c r="X189" i="29"/>
  <c r="W189" i="29"/>
  <c r="I189" i="29"/>
  <c r="X188" i="29"/>
  <c r="W188" i="29"/>
  <c r="I188" i="29"/>
  <c r="X187" i="29"/>
  <c r="W187" i="29"/>
  <c r="I187" i="29"/>
  <c r="X186" i="29"/>
  <c r="W186" i="29"/>
  <c r="I186" i="29"/>
  <c r="X185" i="29"/>
  <c r="W185" i="29"/>
  <c r="I185" i="29"/>
  <c r="X184" i="29"/>
  <c r="W184" i="29"/>
  <c r="I184" i="29"/>
  <c r="X183" i="29"/>
  <c r="W183" i="29"/>
  <c r="I183" i="29"/>
  <c r="X182" i="29"/>
  <c r="W182" i="29"/>
  <c r="I182" i="29"/>
  <c r="X181" i="29"/>
  <c r="W181" i="29"/>
  <c r="I181" i="29"/>
  <c r="X180" i="29"/>
  <c r="W180" i="29"/>
  <c r="I180" i="29"/>
  <c r="X179" i="29"/>
  <c r="W179" i="29"/>
  <c r="I179" i="29"/>
  <c r="X178" i="29"/>
  <c r="W178" i="29"/>
  <c r="I178" i="29"/>
  <c r="X177" i="29"/>
  <c r="W177" i="29"/>
  <c r="I177" i="29"/>
  <c r="X176" i="29"/>
  <c r="W176" i="29"/>
  <c r="I176" i="29"/>
  <c r="X175" i="29"/>
  <c r="W175" i="29"/>
  <c r="I175" i="29"/>
  <c r="X174" i="29"/>
  <c r="W174" i="29"/>
  <c r="I174" i="29"/>
  <c r="X173" i="29"/>
  <c r="W173" i="29"/>
  <c r="I173" i="29"/>
  <c r="X172" i="29"/>
  <c r="W172" i="29"/>
  <c r="I172" i="29"/>
  <c r="X171" i="29"/>
  <c r="W171" i="29"/>
  <c r="I171" i="29"/>
  <c r="X170" i="29"/>
  <c r="W170" i="29"/>
  <c r="I170" i="29"/>
  <c r="X169" i="29"/>
  <c r="W169" i="29"/>
  <c r="I169" i="29"/>
  <c r="X168" i="29"/>
  <c r="W168" i="29"/>
  <c r="I168" i="29"/>
  <c r="X167" i="29"/>
  <c r="W167" i="29"/>
  <c r="I167" i="29"/>
  <c r="X166" i="29"/>
  <c r="W166" i="29"/>
  <c r="I166" i="29"/>
  <c r="X165" i="29"/>
  <c r="W165" i="29"/>
  <c r="I165" i="29"/>
  <c r="X164" i="29"/>
  <c r="W164" i="29"/>
  <c r="I164" i="29"/>
  <c r="X163" i="29"/>
  <c r="W163" i="29"/>
  <c r="I163" i="29"/>
  <c r="X162" i="29"/>
  <c r="W162" i="29"/>
  <c r="I162" i="29"/>
  <c r="X161" i="29"/>
  <c r="W161" i="29"/>
  <c r="I161" i="29"/>
  <c r="X160" i="29"/>
  <c r="W160" i="29"/>
  <c r="I160" i="29"/>
  <c r="X159" i="29"/>
  <c r="W159" i="29"/>
  <c r="I159" i="29"/>
  <c r="X158" i="29"/>
  <c r="W158" i="29"/>
  <c r="I158" i="29"/>
  <c r="X157" i="29"/>
  <c r="W157" i="29"/>
  <c r="I157" i="29"/>
  <c r="X156" i="29"/>
  <c r="W156" i="29"/>
  <c r="I156" i="29"/>
  <c r="X155" i="29"/>
  <c r="W155" i="29"/>
  <c r="I155" i="29"/>
  <c r="X154" i="29"/>
  <c r="W154" i="29"/>
  <c r="I154" i="29"/>
  <c r="X153" i="29"/>
  <c r="W153" i="29"/>
  <c r="I153" i="29"/>
  <c r="X152" i="29"/>
  <c r="W152" i="29"/>
  <c r="I152" i="29"/>
  <c r="X151" i="29"/>
  <c r="W151" i="29"/>
  <c r="I151" i="29"/>
  <c r="X150" i="29"/>
  <c r="W150" i="29"/>
  <c r="I150" i="29"/>
  <c r="X149" i="29"/>
  <c r="W149" i="29"/>
  <c r="I149" i="29"/>
  <c r="X148" i="29"/>
  <c r="W148" i="29"/>
  <c r="S148" i="29"/>
  <c r="I148" i="29"/>
  <c r="X147" i="29"/>
  <c r="W147" i="29"/>
  <c r="I147" i="29"/>
  <c r="W146" i="29"/>
  <c r="I146" i="29"/>
  <c r="W145" i="29"/>
  <c r="I145" i="29"/>
  <c r="W144" i="29"/>
  <c r="I144" i="29"/>
  <c r="W143" i="29"/>
  <c r="I143" i="29"/>
  <c r="W142" i="29"/>
  <c r="I142" i="29"/>
  <c r="W141" i="29"/>
  <c r="I141" i="29"/>
  <c r="W140" i="29"/>
  <c r="I140" i="29"/>
  <c r="W139" i="29"/>
  <c r="I139" i="29"/>
  <c r="W138" i="29"/>
  <c r="I138" i="29"/>
  <c r="W137" i="29"/>
  <c r="I137" i="29"/>
  <c r="W136" i="29"/>
  <c r="I136" i="29"/>
  <c r="W135" i="29"/>
  <c r="I135" i="29"/>
  <c r="W134" i="29"/>
  <c r="I134" i="29"/>
  <c r="W133" i="29"/>
  <c r="I133" i="29"/>
  <c r="W132" i="29"/>
  <c r="I132" i="29"/>
  <c r="W131" i="29"/>
  <c r="I131" i="29"/>
  <c r="W130" i="29"/>
  <c r="I130" i="29"/>
  <c r="W129" i="29"/>
  <c r="I129" i="29"/>
  <c r="W128" i="29"/>
  <c r="I128" i="29"/>
  <c r="W127" i="29"/>
  <c r="I127" i="29"/>
  <c r="W126" i="29"/>
  <c r="I126" i="29"/>
  <c r="W125" i="29"/>
  <c r="I125" i="29"/>
  <c r="W124" i="29"/>
  <c r="I124" i="29"/>
  <c r="W123" i="29"/>
  <c r="I123" i="29"/>
  <c r="W122" i="29"/>
  <c r="I122" i="29"/>
  <c r="W121" i="29"/>
  <c r="I121" i="29"/>
  <c r="W120" i="29"/>
  <c r="I120" i="29"/>
  <c r="W119" i="29"/>
  <c r="I119" i="29"/>
  <c r="W118" i="29"/>
  <c r="I118" i="29"/>
  <c r="W117" i="29"/>
  <c r="I117" i="29"/>
  <c r="W116" i="29"/>
  <c r="I116" i="29"/>
  <c r="W115" i="29"/>
  <c r="I115" i="29"/>
  <c r="W114" i="29"/>
  <c r="I114" i="29"/>
  <c r="W113" i="29"/>
  <c r="I113" i="29"/>
  <c r="W112" i="29"/>
  <c r="I112" i="29"/>
  <c r="W111" i="29"/>
  <c r="I111" i="29"/>
  <c r="W110" i="29"/>
  <c r="I110" i="29"/>
  <c r="W109" i="29"/>
  <c r="I109" i="29"/>
  <c r="W108" i="29"/>
  <c r="I108" i="29"/>
  <c r="W107" i="29"/>
  <c r="I107" i="29"/>
  <c r="W106" i="29"/>
  <c r="I106" i="29"/>
  <c r="W105" i="29"/>
  <c r="I105" i="29"/>
  <c r="W104" i="29"/>
  <c r="I104" i="29"/>
  <c r="W103" i="29"/>
  <c r="I103" i="29"/>
  <c r="W102" i="29"/>
  <c r="I102" i="29"/>
  <c r="W101" i="29"/>
  <c r="I101" i="29"/>
  <c r="W100" i="29"/>
  <c r="I100" i="29"/>
  <c r="W99" i="29"/>
  <c r="I99" i="29"/>
  <c r="W98" i="29"/>
  <c r="I98" i="29"/>
  <c r="W97" i="29"/>
  <c r="I97" i="29"/>
  <c r="W96" i="29"/>
  <c r="I96" i="29"/>
  <c r="W95" i="29"/>
  <c r="I95" i="29"/>
  <c r="W94" i="29"/>
  <c r="I94" i="29"/>
  <c r="W93" i="29"/>
  <c r="I93" i="29"/>
  <c r="W92" i="29"/>
  <c r="I92" i="29"/>
  <c r="W91" i="29"/>
  <c r="I91" i="29"/>
  <c r="W90" i="29"/>
  <c r="I90" i="29"/>
  <c r="W89" i="29"/>
  <c r="I89" i="29"/>
  <c r="W88" i="29"/>
  <c r="I88" i="29"/>
  <c r="W87" i="29"/>
  <c r="I87" i="29"/>
  <c r="W86" i="29"/>
  <c r="I86" i="29"/>
  <c r="W85" i="29"/>
  <c r="I85" i="29"/>
  <c r="W84" i="29"/>
  <c r="I84" i="29"/>
  <c r="W83" i="29"/>
  <c r="I83" i="29"/>
  <c r="W82" i="29"/>
  <c r="I82" i="29"/>
  <c r="W81" i="29"/>
  <c r="I81" i="29"/>
  <c r="W80" i="29"/>
  <c r="I80" i="29"/>
  <c r="W79" i="29"/>
  <c r="I79" i="29"/>
  <c r="W78" i="29"/>
  <c r="I78" i="29"/>
  <c r="W77" i="29"/>
  <c r="I77" i="29"/>
  <c r="W76" i="29"/>
  <c r="I76" i="29"/>
  <c r="W75" i="29"/>
  <c r="I75" i="29"/>
  <c r="W74" i="29"/>
  <c r="I74" i="29"/>
  <c r="W73" i="29"/>
  <c r="I73" i="29"/>
  <c r="W72" i="29"/>
  <c r="I72" i="29"/>
  <c r="W71" i="29"/>
  <c r="I71" i="29"/>
  <c r="W70" i="29"/>
  <c r="I70" i="29"/>
  <c r="W69" i="29"/>
  <c r="I69" i="29"/>
  <c r="W68" i="29"/>
  <c r="I68" i="29"/>
  <c r="W67" i="29"/>
  <c r="I67" i="29"/>
  <c r="W66" i="29"/>
  <c r="I66" i="29"/>
  <c r="W65" i="29"/>
  <c r="M65" i="29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M84" i="29" s="1"/>
  <c r="M85" i="29" s="1"/>
  <c r="M86" i="29" s="1"/>
  <c r="M87" i="29" s="1"/>
  <c r="M88" i="29" s="1"/>
  <c r="M89" i="29" s="1"/>
  <c r="M90" i="29" s="1"/>
  <c r="M91" i="29" s="1"/>
  <c r="M92" i="29" s="1"/>
  <c r="M93" i="29" s="1"/>
  <c r="M94" i="29" s="1"/>
  <c r="M95" i="29" s="1"/>
  <c r="M96" i="29" s="1"/>
  <c r="M97" i="29" s="1"/>
  <c r="M98" i="29" s="1"/>
  <c r="M99" i="29" s="1"/>
  <c r="M100" i="29" s="1"/>
  <c r="M101" i="29" s="1"/>
  <c r="M102" i="29" s="1"/>
  <c r="M103" i="29" s="1"/>
  <c r="M104" i="29" s="1"/>
  <c r="M105" i="29" s="1"/>
  <c r="M106" i="29" s="1"/>
  <c r="M107" i="29" s="1"/>
  <c r="M108" i="29" s="1"/>
  <c r="M109" i="29" s="1"/>
  <c r="M110" i="29" s="1"/>
  <c r="M111" i="29" s="1"/>
  <c r="M112" i="29" s="1"/>
  <c r="M113" i="29" s="1"/>
  <c r="M114" i="29" s="1"/>
  <c r="M115" i="29" s="1"/>
  <c r="M116" i="29" s="1"/>
  <c r="M117" i="29" s="1"/>
  <c r="M118" i="29" s="1"/>
  <c r="M119" i="29" s="1"/>
  <c r="M120" i="29" s="1"/>
  <c r="M121" i="29" s="1"/>
  <c r="M122" i="29" s="1"/>
  <c r="M123" i="29" s="1"/>
  <c r="M124" i="29" s="1"/>
  <c r="M125" i="29" s="1"/>
  <c r="M126" i="29" s="1"/>
  <c r="M127" i="29" s="1"/>
  <c r="M128" i="29" s="1"/>
  <c r="M129" i="29" s="1"/>
  <c r="M130" i="29" s="1"/>
  <c r="M131" i="29" s="1"/>
  <c r="M132" i="29" s="1"/>
  <c r="M133" i="29" s="1"/>
  <c r="M134" i="29" s="1"/>
  <c r="M135" i="29" s="1"/>
  <c r="M136" i="29" s="1"/>
  <c r="M137" i="29" s="1"/>
  <c r="M138" i="29" s="1"/>
  <c r="M139" i="29" s="1"/>
  <c r="M140" i="29" s="1"/>
  <c r="M141" i="29" s="1"/>
  <c r="M142" i="29" s="1"/>
  <c r="M143" i="29" s="1"/>
  <c r="M144" i="29" s="1"/>
  <c r="M145" i="29" s="1"/>
  <c r="M146" i="29" s="1"/>
  <c r="M147" i="29" s="1"/>
  <c r="M148" i="29" s="1"/>
  <c r="M149" i="29" s="1"/>
  <c r="M150" i="29" s="1"/>
  <c r="M151" i="29" s="1"/>
  <c r="M152" i="29" s="1"/>
  <c r="M153" i="29" s="1"/>
  <c r="M154" i="29" s="1"/>
  <c r="M155" i="29" s="1"/>
  <c r="M156" i="29" s="1"/>
  <c r="M157" i="29" s="1"/>
  <c r="M158" i="29" s="1"/>
  <c r="M159" i="29" s="1"/>
  <c r="M160" i="29" s="1"/>
  <c r="M161" i="29" s="1"/>
  <c r="M162" i="29" s="1"/>
  <c r="M163" i="29" s="1"/>
  <c r="M164" i="29" s="1"/>
  <c r="M165" i="29" s="1"/>
  <c r="M166" i="29" s="1"/>
  <c r="M167" i="29" s="1"/>
  <c r="M168" i="29" s="1"/>
  <c r="M169" i="29" s="1"/>
  <c r="M170" i="29" s="1"/>
  <c r="M171" i="29" s="1"/>
  <c r="M172" i="29" s="1"/>
  <c r="M173" i="29" s="1"/>
  <c r="M174" i="29" s="1"/>
  <c r="M175" i="29" s="1"/>
  <c r="M176" i="29" s="1"/>
  <c r="M177" i="29" s="1"/>
  <c r="M178" i="29" s="1"/>
  <c r="M179" i="29" s="1"/>
  <c r="M180" i="29" s="1"/>
  <c r="M181" i="29" s="1"/>
  <c r="M182" i="29" s="1"/>
  <c r="M183" i="29" s="1"/>
  <c r="M184" i="29" s="1"/>
  <c r="M185" i="29" s="1"/>
  <c r="M186" i="29" s="1"/>
  <c r="M187" i="29" s="1"/>
  <c r="M188" i="29" s="1"/>
  <c r="M189" i="29" s="1"/>
  <c r="M190" i="29" s="1"/>
  <c r="M191" i="29" s="1"/>
  <c r="M192" i="29" s="1"/>
  <c r="M193" i="29" s="1"/>
  <c r="M194" i="29" s="1"/>
  <c r="M195" i="29" s="1"/>
  <c r="M196" i="29" s="1"/>
  <c r="M197" i="29" s="1"/>
  <c r="M198" i="29" s="1"/>
  <c r="M199" i="29" s="1"/>
  <c r="M200" i="29" s="1"/>
  <c r="M201" i="29" s="1"/>
  <c r="M202" i="29" s="1"/>
  <c r="M203" i="29" s="1"/>
  <c r="M204" i="29" s="1"/>
  <c r="M205" i="29" s="1"/>
  <c r="M206" i="29" s="1"/>
  <c r="M207" i="29" s="1"/>
  <c r="M208" i="29" s="1"/>
  <c r="M209" i="29" s="1"/>
  <c r="M210" i="29" s="1"/>
  <c r="M211" i="29" s="1"/>
  <c r="M212" i="29" s="1"/>
  <c r="M213" i="29" s="1"/>
  <c r="M214" i="29" s="1"/>
  <c r="M215" i="29" s="1"/>
  <c r="M216" i="29" s="1"/>
  <c r="M217" i="29" s="1"/>
  <c r="M218" i="29" s="1"/>
  <c r="M219" i="29" s="1"/>
  <c r="M220" i="29" s="1"/>
  <c r="M221" i="29" s="1"/>
  <c r="M222" i="29" s="1"/>
  <c r="M223" i="29" s="1"/>
  <c r="M224" i="29" s="1"/>
  <c r="M225" i="29" s="1"/>
  <c r="M226" i="29" s="1"/>
  <c r="M227" i="29" s="1"/>
  <c r="M228" i="29" s="1"/>
  <c r="M229" i="29" s="1"/>
  <c r="M230" i="29" s="1"/>
  <c r="M231" i="29" s="1"/>
  <c r="M232" i="29" s="1"/>
  <c r="M233" i="29" s="1"/>
  <c r="M234" i="29" s="1"/>
  <c r="M235" i="29" s="1"/>
  <c r="M236" i="29" s="1"/>
  <c r="M237" i="29" s="1"/>
  <c r="M238" i="29" s="1"/>
  <c r="M239" i="29" s="1"/>
  <c r="M240" i="29" s="1"/>
  <c r="M241" i="29" s="1"/>
  <c r="M242" i="29" s="1"/>
  <c r="M243" i="29" s="1"/>
  <c r="M244" i="29" s="1"/>
  <c r="I65" i="29"/>
  <c r="W64" i="29"/>
  <c r="L64" i="29"/>
  <c r="I64" i="29"/>
  <c r="I63" i="29"/>
  <c r="Z63" i="29"/>
  <c r="I62" i="29"/>
  <c r="I61" i="29"/>
  <c r="I60" i="29"/>
  <c r="I59" i="29"/>
  <c r="I58" i="29"/>
  <c r="I57" i="29"/>
  <c r="I56" i="29"/>
  <c r="I55" i="29"/>
  <c r="I54" i="29"/>
  <c r="I53" i="29"/>
  <c r="I52" i="29"/>
  <c r="I51" i="29"/>
  <c r="F51" i="29"/>
  <c r="I50" i="29"/>
  <c r="I49" i="29"/>
  <c r="I48" i="29"/>
  <c r="I47" i="29"/>
  <c r="I46" i="29"/>
  <c r="I45" i="29"/>
  <c r="I44" i="29"/>
  <c r="I43" i="29"/>
  <c r="I42" i="29"/>
  <c r="I41" i="29"/>
  <c r="I40" i="29"/>
  <c r="I39" i="29"/>
  <c r="I38" i="29"/>
  <c r="I37" i="29"/>
  <c r="I36" i="29"/>
  <c r="I35" i="29"/>
  <c r="I34" i="29"/>
  <c r="I33" i="29"/>
  <c r="I32" i="29"/>
  <c r="I31" i="29"/>
  <c r="I30" i="29"/>
  <c r="Y29" i="29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Y84" i="29" s="1"/>
  <c r="Y85" i="29" s="1"/>
  <c r="Y86" i="29" s="1"/>
  <c r="Y87" i="29" s="1"/>
  <c r="Y88" i="29" s="1"/>
  <c r="Y89" i="29" s="1"/>
  <c r="Y90" i="29" s="1"/>
  <c r="Y91" i="29" s="1"/>
  <c r="Y92" i="29" s="1"/>
  <c r="Y93" i="29" s="1"/>
  <c r="Y94" i="29" s="1"/>
  <c r="Y95" i="29" s="1"/>
  <c r="Y96" i="29" s="1"/>
  <c r="Y97" i="29" s="1"/>
  <c r="Y98" i="29" s="1"/>
  <c r="Y99" i="29" s="1"/>
  <c r="Y100" i="29" s="1"/>
  <c r="Y101" i="29" s="1"/>
  <c r="Y102" i="29" s="1"/>
  <c r="Y103" i="29" s="1"/>
  <c r="Y104" i="29" s="1"/>
  <c r="Y105" i="29" s="1"/>
  <c r="Y106" i="29" s="1"/>
  <c r="Y107" i="29" s="1"/>
  <c r="Y108" i="29" s="1"/>
  <c r="Y109" i="29" s="1"/>
  <c r="Y110" i="29" s="1"/>
  <c r="Y111" i="29" s="1"/>
  <c r="Y112" i="29" s="1"/>
  <c r="Y113" i="29" s="1"/>
  <c r="Y114" i="29" s="1"/>
  <c r="Y115" i="29" s="1"/>
  <c r="Y116" i="29" s="1"/>
  <c r="Y117" i="29" s="1"/>
  <c r="Y118" i="29" s="1"/>
  <c r="Y119" i="29" s="1"/>
  <c r="Y120" i="29" s="1"/>
  <c r="Y121" i="29" s="1"/>
  <c r="Y122" i="29" s="1"/>
  <c r="Y123" i="29" s="1"/>
  <c r="Y124" i="29" s="1"/>
  <c r="Y125" i="29" s="1"/>
  <c r="Y126" i="29" s="1"/>
  <c r="Y127" i="29" s="1"/>
  <c r="Y128" i="29" s="1"/>
  <c r="Y129" i="29" s="1"/>
  <c r="Y130" i="29" s="1"/>
  <c r="Y131" i="29" s="1"/>
  <c r="Y132" i="29" s="1"/>
  <c r="Y133" i="29" s="1"/>
  <c r="Y134" i="29" s="1"/>
  <c r="Y135" i="29" s="1"/>
  <c r="Y136" i="29" s="1"/>
  <c r="Y137" i="29" s="1"/>
  <c r="Y138" i="29" s="1"/>
  <c r="Y139" i="29" s="1"/>
  <c r="Y140" i="29" s="1"/>
  <c r="Y141" i="29" s="1"/>
  <c r="Y142" i="29" s="1"/>
  <c r="Y143" i="29" s="1"/>
  <c r="Y144" i="29" s="1"/>
  <c r="Y145" i="29" s="1"/>
  <c r="Y146" i="29" s="1"/>
  <c r="Y147" i="29" s="1"/>
  <c r="Y148" i="29" s="1"/>
  <c r="Y149" i="29" s="1"/>
  <c r="Y150" i="29" s="1"/>
  <c r="Y151" i="29" s="1"/>
  <c r="Y152" i="29" s="1"/>
  <c r="Y153" i="29" s="1"/>
  <c r="Y154" i="29" s="1"/>
  <c r="Y155" i="29" s="1"/>
  <c r="Y156" i="29" s="1"/>
  <c r="Y157" i="29" s="1"/>
  <c r="Y158" i="29" s="1"/>
  <c r="Y159" i="29" s="1"/>
  <c r="Y160" i="29" s="1"/>
  <c r="Y161" i="29" s="1"/>
  <c r="Y162" i="29" s="1"/>
  <c r="Y163" i="29" s="1"/>
  <c r="Y164" i="29" s="1"/>
  <c r="Y165" i="29" s="1"/>
  <c r="Y166" i="29" s="1"/>
  <c r="Y167" i="29" s="1"/>
  <c r="Y168" i="29" s="1"/>
  <c r="Y169" i="29" s="1"/>
  <c r="Y170" i="29" s="1"/>
  <c r="Y171" i="29" s="1"/>
  <c r="Y172" i="29" s="1"/>
  <c r="Y173" i="29" s="1"/>
  <c r="Y174" i="29" s="1"/>
  <c r="Y175" i="29" s="1"/>
  <c r="Y176" i="29" s="1"/>
  <c r="Y177" i="29" s="1"/>
  <c r="Y178" i="29" s="1"/>
  <c r="Y179" i="29" s="1"/>
  <c r="Y180" i="29" s="1"/>
  <c r="Y181" i="29" s="1"/>
  <c r="Y182" i="29" s="1"/>
  <c r="Y183" i="29" s="1"/>
  <c r="Y184" i="29" s="1"/>
  <c r="Y185" i="29" s="1"/>
  <c r="Y186" i="29" s="1"/>
  <c r="Y187" i="29" s="1"/>
  <c r="Y188" i="29" s="1"/>
  <c r="Y189" i="29" s="1"/>
  <c r="Y190" i="29" s="1"/>
  <c r="Y191" i="29" s="1"/>
  <c r="Y192" i="29" s="1"/>
  <c r="Y193" i="29" s="1"/>
  <c r="Y194" i="29" s="1"/>
  <c r="Y195" i="29" s="1"/>
  <c r="Y196" i="29" s="1"/>
  <c r="Y197" i="29" s="1"/>
  <c r="Y198" i="29" s="1"/>
  <c r="Y199" i="29" s="1"/>
  <c r="Y200" i="29" s="1"/>
  <c r="Y201" i="29" s="1"/>
  <c r="Y202" i="29" s="1"/>
  <c r="Y203" i="29" s="1"/>
  <c r="Y204" i="29" s="1"/>
  <c r="Y205" i="29" s="1"/>
  <c r="Y206" i="29" s="1"/>
  <c r="Y207" i="29" s="1"/>
  <c r="Y208" i="29" s="1"/>
  <c r="Y209" i="29" s="1"/>
  <c r="Y210" i="29" s="1"/>
  <c r="Y211" i="29" s="1"/>
  <c r="Y212" i="29" s="1"/>
  <c r="Y213" i="29" s="1"/>
  <c r="Y214" i="29" s="1"/>
  <c r="Y215" i="29" s="1"/>
  <c r="Y216" i="29" s="1"/>
  <c r="Y217" i="29" s="1"/>
  <c r="Y218" i="29" s="1"/>
  <c r="Y219" i="29" s="1"/>
  <c r="Y220" i="29" s="1"/>
  <c r="Y221" i="29" s="1"/>
  <c r="Y222" i="29" s="1"/>
  <c r="Y223" i="29" s="1"/>
  <c r="Y224" i="29" s="1"/>
  <c r="Y225" i="29" s="1"/>
  <c r="Y226" i="29" s="1"/>
  <c r="Y227" i="29" s="1"/>
  <c r="Y228" i="29" s="1"/>
  <c r="Y229" i="29" s="1"/>
  <c r="Y230" i="29" s="1"/>
  <c r="Y231" i="29" s="1"/>
  <c r="Y232" i="29" s="1"/>
  <c r="Y233" i="29" s="1"/>
  <c r="Y234" i="29" s="1"/>
  <c r="Y235" i="29" s="1"/>
  <c r="Y236" i="29" s="1"/>
  <c r="Y237" i="29" s="1"/>
  <c r="Y238" i="29" s="1"/>
  <c r="Y239" i="29" s="1"/>
  <c r="Y240" i="29" s="1"/>
  <c r="Y241" i="29" s="1"/>
  <c r="Y242" i="29" s="1"/>
  <c r="Y243" i="29" s="1"/>
  <c r="Y244" i="29" s="1"/>
  <c r="Y245" i="29" s="1"/>
  <c r="Y246" i="29" s="1"/>
  <c r="Y247" i="29" s="1"/>
  <c r="Y248" i="29" s="1"/>
  <c r="Y249" i="29" s="1"/>
  <c r="Y250" i="29" s="1"/>
  <c r="Y251" i="29" s="1"/>
  <c r="Y252" i="29" s="1"/>
  <c r="Y253" i="29" s="1"/>
  <c r="Y254" i="29" s="1"/>
  <c r="Y255" i="29" s="1"/>
  <c r="Y256" i="29" s="1"/>
  <c r="Y257" i="29" s="1"/>
  <c r="Y258" i="29" s="1"/>
  <c r="Y259" i="29" s="1"/>
  <c r="Y260" i="29" s="1"/>
  <c r="Y261" i="29" s="1"/>
  <c r="Y262" i="29" s="1"/>
  <c r="Y263" i="29" s="1"/>
  <c r="Y264" i="29" s="1"/>
  <c r="Y265" i="29" s="1"/>
  <c r="Y266" i="29" s="1"/>
  <c r="Y267" i="29" s="1"/>
  <c r="Y268" i="29" s="1"/>
  <c r="Y269" i="29" s="1"/>
  <c r="Y270" i="29" s="1"/>
  <c r="Y271" i="29" s="1"/>
  <c r="Y272" i="29" s="1"/>
  <c r="Y273" i="29" s="1"/>
  <c r="Y274" i="29" s="1"/>
  <c r="Y275" i="29" s="1"/>
  <c r="Y276" i="29" s="1"/>
  <c r="Y277" i="29" s="1"/>
  <c r="Y278" i="29" s="1"/>
  <c r="Y279" i="29" s="1"/>
  <c r="Y280" i="29" s="1"/>
  <c r="Y281" i="29" s="1"/>
  <c r="Y282" i="29" s="1"/>
  <c r="Y283" i="29" s="1"/>
  <c r="Y284" i="29" s="1"/>
  <c r="Y285" i="29" s="1"/>
  <c r="Y286" i="29" s="1"/>
  <c r="Y287" i="29" s="1"/>
  <c r="Y288" i="29" s="1"/>
  <c r="Y289" i="29" s="1"/>
  <c r="Y290" i="29" s="1"/>
  <c r="Y291" i="29" s="1"/>
  <c r="Y292" i="29" s="1"/>
  <c r="Y293" i="29" s="1"/>
  <c r="Y294" i="29" s="1"/>
  <c r="Y295" i="29" s="1"/>
  <c r="Y296" i="29" s="1"/>
  <c r="Y297" i="29" s="1"/>
  <c r="Y298" i="29" s="1"/>
  <c r="Y299" i="29" s="1"/>
  <c r="Y300" i="29" s="1"/>
  <c r="Y301" i="29" s="1"/>
  <c r="Y302" i="29" s="1"/>
  <c r="Y303" i="29" s="1"/>
  <c r="Y304" i="29" s="1"/>
  <c r="Y305" i="29" s="1"/>
  <c r="Y306" i="29" s="1"/>
  <c r="Y307" i="29" s="1"/>
  <c r="Y308" i="29" s="1"/>
  <c r="Y309" i="29" s="1"/>
  <c r="Y310" i="29" s="1"/>
  <c r="Y311" i="29" s="1"/>
  <c r="Y312" i="29" s="1"/>
  <c r="Y313" i="29" s="1"/>
  <c r="Y314" i="29" s="1"/>
  <c r="Y315" i="29" s="1"/>
  <c r="Y316" i="29" s="1"/>
  <c r="Y317" i="29" s="1"/>
  <c r="Y318" i="29" s="1"/>
  <c r="Y319" i="29" s="1"/>
  <c r="Y320" i="29" s="1"/>
  <c r="Y321" i="29" s="1"/>
  <c r="Y322" i="29" s="1"/>
  <c r="Y323" i="29" s="1"/>
  <c r="Y324" i="29" s="1"/>
  <c r="Y325" i="29" s="1"/>
  <c r="Y326" i="29" s="1"/>
  <c r="Y327" i="29" s="1"/>
  <c r="Y328" i="29" s="1"/>
  <c r="Y329" i="29" s="1"/>
  <c r="Y330" i="29" s="1"/>
  <c r="Y331" i="29" s="1"/>
  <c r="Y332" i="29" s="1"/>
  <c r="Y333" i="29" s="1"/>
  <c r="Y334" i="29" s="1"/>
  <c r="Y335" i="29" s="1"/>
  <c r="Y336" i="29" s="1"/>
  <c r="Y337" i="29" s="1"/>
  <c r="Y338" i="29" s="1"/>
  <c r="Y339" i="29" s="1"/>
  <c r="Y340" i="29" s="1"/>
  <c r="Y341" i="29" s="1"/>
  <c r="Y342" i="29" s="1"/>
  <c r="Y343" i="29" s="1"/>
  <c r="Y344" i="29" s="1"/>
  <c r="Y345" i="29" s="1"/>
  <c r="Y346" i="29" s="1"/>
  <c r="Y347" i="29" s="1"/>
  <c r="Y348" i="29" s="1"/>
  <c r="Y349" i="29" s="1"/>
  <c r="Y350" i="29" s="1"/>
  <c r="Y351" i="29" s="1"/>
  <c r="Y352" i="29" s="1"/>
  <c r="Y353" i="29" s="1"/>
  <c r="Y354" i="29" s="1"/>
  <c r="Y355" i="29" s="1"/>
  <c r="Y356" i="29" s="1"/>
  <c r="Y357" i="29" s="1"/>
  <c r="Y358" i="29" s="1"/>
  <c r="Y359" i="29" s="1"/>
  <c r="Y360" i="29" s="1"/>
  <c r="Y361" i="29" s="1"/>
  <c r="Y362" i="29" s="1"/>
  <c r="Y363" i="29" s="1"/>
  <c r="Y364" i="29" s="1"/>
  <c r="Y365" i="29" s="1"/>
  <c r="Y366" i="29" s="1"/>
  <c r="Y367" i="29" s="1"/>
  <c r="Y368" i="29" s="1"/>
  <c r="Y369" i="29" s="1"/>
  <c r="Y370" i="29" s="1"/>
  <c r="Y371" i="29" s="1"/>
  <c r="Y372" i="29" s="1"/>
  <c r="Y373" i="29" s="1"/>
  <c r="Y374" i="29" s="1"/>
  <c r="Y375" i="29" s="1"/>
  <c r="Y376" i="29" s="1"/>
  <c r="Y377" i="29" s="1"/>
  <c r="Y378" i="29" s="1"/>
  <c r="Y379" i="29" s="1"/>
  <c r="Y380" i="29" s="1"/>
  <c r="Y381" i="29" s="1"/>
  <c r="Y382" i="29" s="1"/>
  <c r="Y383" i="29" s="1"/>
  <c r="Y384" i="29" s="1"/>
  <c r="Y385" i="29" s="1"/>
  <c r="Y386" i="29" s="1"/>
  <c r="Y387" i="29" s="1"/>
  <c r="Y388" i="29" s="1"/>
  <c r="Y389" i="29" s="1"/>
  <c r="Y390" i="29" s="1"/>
  <c r="Y391" i="29" s="1"/>
  <c r="Y392" i="29" s="1"/>
  <c r="Y393" i="29" s="1"/>
  <c r="Y394" i="29" s="1"/>
  <c r="Y395" i="29" s="1"/>
  <c r="Y396" i="29" s="1"/>
  <c r="Y397" i="29" s="1"/>
  <c r="Y398" i="29" s="1"/>
  <c r="Y399" i="29" s="1"/>
  <c r="Y400" i="29" s="1"/>
  <c r="Y401" i="29" s="1"/>
  <c r="Y402" i="29" s="1"/>
  <c r="Y403" i="29" s="1"/>
  <c r="Y404" i="29" s="1"/>
  <c r="Y405" i="29" s="1"/>
  <c r="Y406" i="29" s="1"/>
  <c r="Y407" i="29" s="1"/>
  <c r="Y408" i="29" s="1"/>
  <c r="Y409" i="29" s="1"/>
  <c r="Y410" i="29" s="1"/>
  <c r="Y411" i="29" s="1"/>
  <c r="Y412" i="29" s="1"/>
  <c r="Y413" i="29" s="1"/>
  <c r="Y414" i="29" s="1"/>
  <c r="Y415" i="29" s="1"/>
  <c r="Y416" i="29" s="1"/>
  <c r="Y417" i="29" s="1"/>
  <c r="Y418" i="29" s="1"/>
  <c r="Y419" i="29" s="1"/>
  <c r="Y420" i="29" s="1"/>
  <c r="Y421" i="29" s="1"/>
  <c r="Y422" i="29" s="1"/>
  <c r="Y423" i="29" s="1"/>
  <c r="Y424" i="29" s="1"/>
  <c r="Y425" i="29" s="1"/>
  <c r="Y426" i="29" s="1"/>
  <c r="Y427" i="29" s="1"/>
  <c r="Y428" i="29" s="1"/>
  <c r="Y429" i="29" s="1"/>
  <c r="Y430" i="29" s="1"/>
  <c r="Y431" i="29" s="1"/>
  <c r="Y432" i="29" s="1"/>
  <c r="Y433" i="29" s="1"/>
  <c r="Y434" i="29" s="1"/>
  <c r="Y435" i="29" s="1"/>
  <c r="Y436" i="29" s="1"/>
  <c r="Y437" i="29" s="1"/>
  <c r="Y438" i="29" s="1"/>
  <c r="Y439" i="29" s="1"/>
  <c r="Y440" i="29" s="1"/>
  <c r="Y441" i="29" s="1"/>
  <c r="Y442" i="29" s="1"/>
  <c r="Y443" i="29" s="1"/>
  <c r="Y444" i="29" s="1"/>
  <c r="Y445" i="29" s="1"/>
  <c r="Y446" i="29" s="1"/>
  <c r="Y447" i="29" s="1"/>
  <c r="Y448" i="29" s="1"/>
  <c r="Y449" i="29" s="1"/>
  <c r="Y450" i="29" s="1"/>
  <c r="Y451" i="29" s="1"/>
  <c r="Y452" i="29" s="1"/>
  <c r="Y453" i="29" s="1"/>
  <c r="Y454" i="29" s="1"/>
  <c r="Y455" i="29" s="1"/>
  <c r="Y456" i="29" s="1"/>
  <c r="Y457" i="29" s="1"/>
  <c r="Y458" i="29" s="1"/>
  <c r="Y459" i="29" s="1"/>
  <c r="Y460" i="29" s="1"/>
  <c r="Y461" i="29" s="1"/>
  <c r="Y462" i="29" s="1"/>
  <c r="Y463" i="29" s="1"/>
  <c r="Y464" i="29" s="1"/>
  <c r="Y465" i="29" s="1"/>
  <c r="Y466" i="29" s="1"/>
  <c r="Y467" i="29" s="1"/>
  <c r="Y468" i="29" s="1"/>
  <c r="Y469" i="29" s="1"/>
  <c r="Y470" i="29" s="1"/>
  <c r="Y471" i="29" s="1"/>
  <c r="Y472" i="29" s="1"/>
  <c r="Y473" i="29" s="1"/>
  <c r="Y474" i="29" s="1"/>
  <c r="Y475" i="29" s="1"/>
  <c r="Y476" i="29" s="1"/>
  <c r="Y477" i="29" s="1"/>
  <c r="Y478" i="29" s="1"/>
  <c r="Y479" i="29" s="1"/>
  <c r="Y480" i="29" s="1"/>
  <c r="Y481" i="29" s="1"/>
  <c r="Y482" i="29" s="1"/>
  <c r="Y483" i="29" s="1"/>
  <c r="Y484" i="29" s="1"/>
  <c r="Y485" i="29" s="1"/>
  <c r="Y486" i="29" s="1"/>
  <c r="Y487" i="29" s="1"/>
  <c r="Y488" i="29" s="1"/>
  <c r="Y489" i="29" s="1"/>
  <c r="Y490" i="29" s="1"/>
  <c r="Y491" i="29" s="1"/>
  <c r="Y492" i="29" s="1"/>
  <c r="Y493" i="29" s="1"/>
  <c r="Y494" i="29" s="1"/>
  <c r="Y495" i="29" s="1"/>
  <c r="Y496" i="29" s="1"/>
  <c r="Y497" i="29" s="1"/>
  <c r="Y498" i="29" s="1"/>
  <c r="Y499" i="29" s="1"/>
  <c r="Y500" i="29" s="1"/>
  <c r="Y501" i="29" s="1"/>
  <c r="Y502" i="29" s="1"/>
  <c r="Y503" i="29" s="1"/>
  <c r="Y504" i="29" s="1"/>
  <c r="Y505" i="29" s="1"/>
  <c r="Y506" i="29" s="1"/>
  <c r="Y507" i="29" s="1"/>
  <c r="Y508" i="29" s="1"/>
  <c r="J29" i="29"/>
  <c r="I29" i="29"/>
  <c r="K28" i="29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27" i="29"/>
  <c r="D27" i="29"/>
  <c r="D39" i="29" s="1"/>
  <c r="D51" i="29" s="1"/>
  <c r="D63" i="29" s="1"/>
  <c r="D75" i="29" s="1"/>
  <c r="D87" i="29" s="1"/>
  <c r="D99" i="29" s="1"/>
  <c r="D111" i="29" s="1"/>
  <c r="D123" i="29" s="1"/>
  <c r="D135" i="29" s="1"/>
  <c r="D147" i="29" s="1"/>
  <c r="D159" i="29" s="1"/>
  <c r="D171" i="29" s="1"/>
  <c r="D183" i="29" s="1"/>
  <c r="D195" i="29" s="1"/>
  <c r="D207" i="29" s="1"/>
  <c r="D219" i="29" s="1"/>
  <c r="D231" i="29" s="1"/>
  <c r="D243" i="29" s="1"/>
  <c r="D255" i="29" s="1"/>
  <c r="D267" i="29" s="1"/>
  <c r="D279" i="29" s="1"/>
  <c r="D291" i="29" s="1"/>
  <c r="D303" i="29" s="1"/>
  <c r="D315" i="29" s="1"/>
  <c r="D327" i="29" s="1"/>
  <c r="D339" i="29" s="1"/>
  <c r="D351" i="29" s="1"/>
  <c r="D363" i="29" s="1"/>
  <c r="D375" i="29" s="1"/>
  <c r="D387" i="29" s="1"/>
  <c r="D399" i="29" s="1"/>
  <c r="D411" i="29" s="1"/>
  <c r="D423" i="29" s="1"/>
  <c r="D435" i="29" s="1"/>
  <c r="D447" i="29" s="1"/>
  <c r="D459" i="29" s="1"/>
  <c r="D471" i="29" s="1"/>
  <c r="D483" i="29" s="1"/>
  <c r="D495" i="29" s="1"/>
  <c r="D507" i="29" s="1"/>
  <c r="K26" i="29"/>
  <c r="D26" i="29"/>
  <c r="D38" i="29" s="1"/>
  <c r="D50" i="29" s="1"/>
  <c r="D62" i="29" s="1"/>
  <c r="D74" i="29" s="1"/>
  <c r="D86" i="29" s="1"/>
  <c r="D98" i="29" s="1"/>
  <c r="D110" i="29" s="1"/>
  <c r="D122" i="29" s="1"/>
  <c r="D134" i="29" s="1"/>
  <c r="D146" i="29" s="1"/>
  <c r="D158" i="29" s="1"/>
  <c r="D170" i="29" s="1"/>
  <c r="D182" i="29" s="1"/>
  <c r="D194" i="29" s="1"/>
  <c r="D206" i="29" s="1"/>
  <c r="D218" i="29" s="1"/>
  <c r="D230" i="29" s="1"/>
  <c r="D242" i="29" s="1"/>
  <c r="D254" i="29" s="1"/>
  <c r="D266" i="29" s="1"/>
  <c r="D278" i="29" s="1"/>
  <c r="D290" i="29" s="1"/>
  <c r="D302" i="29" s="1"/>
  <c r="D314" i="29" s="1"/>
  <c r="D326" i="29" s="1"/>
  <c r="D338" i="29" s="1"/>
  <c r="D350" i="29" s="1"/>
  <c r="D362" i="29" s="1"/>
  <c r="D374" i="29" s="1"/>
  <c r="D386" i="29" s="1"/>
  <c r="D398" i="29" s="1"/>
  <c r="D410" i="29" s="1"/>
  <c r="D422" i="29" s="1"/>
  <c r="D434" i="29" s="1"/>
  <c r="D446" i="29" s="1"/>
  <c r="D458" i="29" s="1"/>
  <c r="D470" i="29" s="1"/>
  <c r="D482" i="29" s="1"/>
  <c r="D494" i="29" s="1"/>
  <c r="D506" i="29" s="1"/>
  <c r="K25" i="29"/>
  <c r="D25" i="29"/>
  <c r="D37" i="29" s="1"/>
  <c r="D49" i="29" s="1"/>
  <c r="D61" i="29" s="1"/>
  <c r="D73" i="29" s="1"/>
  <c r="D85" i="29" s="1"/>
  <c r="D97" i="29" s="1"/>
  <c r="D109" i="29" s="1"/>
  <c r="D121" i="29" s="1"/>
  <c r="D133" i="29" s="1"/>
  <c r="D145" i="29" s="1"/>
  <c r="D157" i="29" s="1"/>
  <c r="D169" i="29" s="1"/>
  <c r="D181" i="29" s="1"/>
  <c r="D193" i="29" s="1"/>
  <c r="D205" i="29" s="1"/>
  <c r="D217" i="29" s="1"/>
  <c r="D229" i="29" s="1"/>
  <c r="D241" i="29" s="1"/>
  <c r="D253" i="29" s="1"/>
  <c r="D265" i="29" s="1"/>
  <c r="D277" i="29" s="1"/>
  <c r="D289" i="29" s="1"/>
  <c r="D301" i="29" s="1"/>
  <c r="D313" i="29" s="1"/>
  <c r="D325" i="29" s="1"/>
  <c r="D337" i="29" s="1"/>
  <c r="D349" i="29" s="1"/>
  <c r="D361" i="29" s="1"/>
  <c r="D373" i="29" s="1"/>
  <c r="D385" i="29" s="1"/>
  <c r="D397" i="29" s="1"/>
  <c r="D409" i="29" s="1"/>
  <c r="D421" i="29" s="1"/>
  <c r="D433" i="29" s="1"/>
  <c r="D445" i="29" s="1"/>
  <c r="D457" i="29" s="1"/>
  <c r="D469" i="29" s="1"/>
  <c r="D481" i="29" s="1"/>
  <c r="D493" i="29" s="1"/>
  <c r="D505" i="29" s="1"/>
  <c r="K24" i="29"/>
  <c r="D24" i="29"/>
  <c r="D36" i="29" s="1"/>
  <c r="D48" i="29" s="1"/>
  <c r="D60" i="29" s="1"/>
  <c r="D72" i="29" s="1"/>
  <c r="D84" i="29" s="1"/>
  <c r="D96" i="29" s="1"/>
  <c r="D108" i="29" s="1"/>
  <c r="D120" i="29" s="1"/>
  <c r="D132" i="29" s="1"/>
  <c r="D144" i="29" s="1"/>
  <c r="D156" i="29" s="1"/>
  <c r="D168" i="29" s="1"/>
  <c r="D180" i="29" s="1"/>
  <c r="D192" i="29" s="1"/>
  <c r="D204" i="29" s="1"/>
  <c r="D216" i="29" s="1"/>
  <c r="D228" i="29" s="1"/>
  <c r="D240" i="29" s="1"/>
  <c r="D252" i="29" s="1"/>
  <c r="D264" i="29" s="1"/>
  <c r="D276" i="29" s="1"/>
  <c r="D288" i="29" s="1"/>
  <c r="D300" i="29" s="1"/>
  <c r="D312" i="29" s="1"/>
  <c r="D324" i="29" s="1"/>
  <c r="D336" i="29" s="1"/>
  <c r="D348" i="29" s="1"/>
  <c r="D360" i="29" s="1"/>
  <c r="D372" i="29" s="1"/>
  <c r="D384" i="29" s="1"/>
  <c r="D396" i="29" s="1"/>
  <c r="D408" i="29" s="1"/>
  <c r="D420" i="29" s="1"/>
  <c r="D432" i="29" s="1"/>
  <c r="D444" i="29" s="1"/>
  <c r="D456" i="29" s="1"/>
  <c r="D468" i="29" s="1"/>
  <c r="D480" i="29" s="1"/>
  <c r="D492" i="29" s="1"/>
  <c r="D504" i="29" s="1"/>
  <c r="K23" i="29"/>
  <c r="D23" i="29"/>
  <c r="D35" i="29" s="1"/>
  <c r="D47" i="29" s="1"/>
  <c r="D59" i="29" s="1"/>
  <c r="D71" i="29" s="1"/>
  <c r="D83" i="29" s="1"/>
  <c r="D95" i="29" s="1"/>
  <c r="D107" i="29" s="1"/>
  <c r="D119" i="29" s="1"/>
  <c r="D131" i="29" s="1"/>
  <c r="D143" i="29" s="1"/>
  <c r="D155" i="29" s="1"/>
  <c r="D167" i="29" s="1"/>
  <c r="D179" i="29" s="1"/>
  <c r="D191" i="29" s="1"/>
  <c r="D203" i="29" s="1"/>
  <c r="D215" i="29" s="1"/>
  <c r="D227" i="29" s="1"/>
  <c r="D239" i="29" s="1"/>
  <c r="D251" i="29" s="1"/>
  <c r="D263" i="29" s="1"/>
  <c r="D275" i="29" s="1"/>
  <c r="D287" i="29" s="1"/>
  <c r="D299" i="29" s="1"/>
  <c r="D311" i="29" s="1"/>
  <c r="D323" i="29" s="1"/>
  <c r="D335" i="29" s="1"/>
  <c r="D347" i="29" s="1"/>
  <c r="D359" i="29" s="1"/>
  <c r="D371" i="29" s="1"/>
  <c r="D383" i="29" s="1"/>
  <c r="D395" i="29" s="1"/>
  <c r="D407" i="29" s="1"/>
  <c r="D419" i="29" s="1"/>
  <c r="D431" i="29" s="1"/>
  <c r="D443" i="29" s="1"/>
  <c r="D455" i="29" s="1"/>
  <c r="D467" i="29" s="1"/>
  <c r="D479" i="29" s="1"/>
  <c r="D491" i="29" s="1"/>
  <c r="D503" i="29" s="1"/>
  <c r="K22" i="29"/>
  <c r="D22" i="29"/>
  <c r="D34" i="29" s="1"/>
  <c r="D46" i="29" s="1"/>
  <c r="D58" i="29" s="1"/>
  <c r="D70" i="29" s="1"/>
  <c r="D82" i="29" s="1"/>
  <c r="D94" i="29" s="1"/>
  <c r="D106" i="29" s="1"/>
  <c r="D118" i="29" s="1"/>
  <c r="D130" i="29" s="1"/>
  <c r="D142" i="29" s="1"/>
  <c r="D154" i="29" s="1"/>
  <c r="D166" i="29" s="1"/>
  <c r="D178" i="29" s="1"/>
  <c r="D190" i="29" s="1"/>
  <c r="D202" i="29" s="1"/>
  <c r="D214" i="29" s="1"/>
  <c r="D226" i="29" s="1"/>
  <c r="D238" i="29" s="1"/>
  <c r="D250" i="29" s="1"/>
  <c r="D262" i="29" s="1"/>
  <c r="D274" i="29" s="1"/>
  <c r="D286" i="29" s="1"/>
  <c r="D298" i="29" s="1"/>
  <c r="D310" i="29" s="1"/>
  <c r="D322" i="29" s="1"/>
  <c r="D334" i="29" s="1"/>
  <c r="D346" i="29" s="1"/>
  <c r="D358" i="29" s="1"/>
  <c r="D370" i="29" s="1"/>
  <c r="D382" i="29" s="1"/>
  <c r="D394" i="29" s="1"/>
  <c r="D406" i="29" s="1"/>
  <c r="D418" i="29" s="1"/>
  <c r="D430" i="29" s="1"/>
  <c r="D442" i="29" s="1"/>
  <c r="D454" i="29" s="1"/>
  <c r="D466" i="29" s="1"/>
  <c r="D478" i="29" s="1"/>
  <c r="D490" i="29" s="1"/>
  <c r="D502" i="29" s="1"/>
  <c r="K21" i="29"/>
  <c r="D21" i="29"/>
  <c r="D33" i="29" s="1"/>
  <c r="D45" i="29" s="1"/>
  <c r="D57" i="29" s="1"/>
  <c r="D69" i="29" s="1"/>
  <c r="D81" i="29" s="1"/>
  <c r="D93" i="29" s="1"/>
  <c r="D105" i="29" s="1"/>
  <c r="D117" i="29" s="1"/>
  <c r="D129" i="29" s="1"/>
  <c r="D141" i="29" s="1"/>
  <c r="D153" i="29" s="1"/>
  <c r="D165" i="29" s="1"/>
  <c r="D177" i="29" s="1"/>
  <c r="D189" i="29" s="1"/>
  <c r="D201" i="29" s="1"/>
  <c r="D213" i="29" s="1"/>
  <c r="D225" i="29" s="1"/>
  <c r="D237" i="29" s="1"/>
  <c r="D249" i="29" s="1"/>
  <c r="D261" i="29" s="1"/>
  <c r="D273" i="29" s="1"/>
  <c r="D285" i="29" s="1"/>
  <c r="D297" i="29" s="1"/>
  <c r="D309" i="29" s="1"/>
  <c r="D321" i="29" s="1"/>
  <c r="D333" i="29" s="1"/>
  <c r="D345" i="29" s="1"/>
  <c r="D357" i="29" s="1"/>
  <c r="D369" i="29" s="1"/>
  <c r="D381" i="29" s="1"/>
  <c r="D393" i="29" s="1"/>
  <c r="D405" i="29" s="1"/>
  <c r="D417" i="29" s="1"/>
  <c r="D429" i="29" s="1"/>
  <c r="D441" i="29" s="1"/>
  <c r="D453" i="29" s="1"/>
  <c r="D465" i="29" s="1"/>
  <c r="D477" i="29" s="1"/>
  <c r="D489" i="29" s="1"/>
  <c r="D501" i="29" s="1"/>
  <c r="K20" i="29"/>
  <c r="D20" i="29"/>
  <c r="D32" i="29" s="1"/>
  <c r="D44" i="29" s="1"/>
  <c r="D56" i="29" s="1"/>
  <c r="D68" i="29" s="1"/>
  <c r="D80" i="29" s="1"/>
  <c r="D92" i="29" s="1"/>
  <c r="D104" i="29" s="1"/>
  <c r="D116" i="29" s="1"/>
  <c r="D128" i="29" s="1"/>
  <c r="D140" i="29" s="1"/>
  <c r="D152" i="29" s="1"/>
  <c r="D164" i="29" s="1"/>
  <c r="D176" i="29" s="1"/>
  <c r="D188" i="29" s="1"/>
  <c r="D200" i="29" s="1"/>
  <c r="D212" i="29" s="1"/>
  <c r="D224" i="29" s="1"/>
  <c r="D236" i="29" s="1"/>
  <c r="D248" i="29" s="1"/>
  <c r="D260" i="29" s="1"/>
  <c r="D272" i="29" s="1"/>
  <c r="D284" i="29" s="1"/>
  <c r="D296" i="29" s="1"/>
  <c r="D308" i="29" s="1"/>
  <c r="D320" i="29" s="1"/>
  <c r="D332" i="29" s="1"/>
  <c r="D344" i="29" s="1"/>
  <c r="D356" i="29" s="1"/>
  <c r="D368" i="29" s="1"/>
  <c r="D380" i="29" s="1"/>
  <c r="D392" i="29" s="1"/>
  <c r="D404" i="29" s="1"/>
  <c r="D416" i="29" s="1"/>
  <c r="D428" i="29" s="1"/>
  <c r="D440" i="29" s="1"/>
  <c r="D452" i="29" s="1"/>
  <c r="D464" i="29" s="1"/>
  <c r="D476" i="29" s="1"/>
  <c r="D488" i="29" s="1"/>
  <c r="D500" i="29" s="1"/>
  <c r="K19" i="29"/>
  <c r="D19" i="29"/>
  <c r="D31" i="29" s="1"/>
  <c r="D43" i="29" s="1"/>
  <c r="D55" i="29" s="1"/>
  <c r="D67" i="29" s="1"/>
  <c r="D79" i="29" s="1"/>
  <c r="D91" i="29" s="1"/>
  <c r="D103" i="29" s="1"/>
  <c r="D115" i="29" s="1"/>
  <c r="D127" i="29" s="1"/>
  <c r="D139" i="29" s="1"/>
  <c r="D151" i="29" s="1"/>
  <c r="D163" i="29" s="1"/>
  <c r="D175" i="29" s="1"/>
  <c r="D187" i="29" s="1"/>
  <c r="D199" i="29" s="1"/>
  <c r="D211" i="29" s="1"/>
  <c r="D223" i="29" s="1"/>
  <c r="D235" i="29" s="1"/>
  <c r="D247" i="29" s="1"/>
  <c r="D259" i="29" s="1"/>
  <c r="D271" i="29" s="1"/>
  <c r="D283" i="29" s="1"/>
  <c r="D295" i="29" s="1"/>
  <c r="D307" i="29" s="1"/>
  <c r="D319" i="29" s="1"/>
  <c r="D331" i="29" s="1"/>
  <c r="D343" i="29" s="1"/>
  <c r="D355" i="29" s="1"/>
  <c r="D367" i="29" s="1"/>
  <c r="D379" i="29" s="1"/>
  <c r="D391" i="29" s="1"/>
  <c r="D403" i="29" s="1"/>
  <c r="D415" i="29" s="1"/>
  <c r="D427" i="29" s="1"/>
  <c r="D439" i="29" s="1"/>
  <c r="D451" i="29" s="1"/>
  <c r="D463" i="29" s="1"/>
  <c r="D475" i="29" s="1"/>
  <c r="D487" i="29" s="1"/>
  <c r="D499" i="29" s="1"/>
  <c r="K18" i="29"/>
  <c r="D18" i="29"/>
  <c r="D30" i="29" s="1"/>
  <c r="D42" i="29" s="1"/>
  <c r="D54" i="29" s="1"/>
  <c r="D66" i="29" s="1"/>
  <c r="D78" i="29" s="1"/>
  <c r="D90" i="29" s="1"/>
  <c r="D102" i="29" s="1"/>
  <c r="D114" i="29" s="1"/>
  <c r="D126" i="29" s="1"/>
  <c r="D138" i="29" s="1"/>
  <c r="D150" i="29" s="1"/>
  <c r="D162" i="29" s="1"/>
  <c r="D174" i="29" s="1"/>
  <c r="D186" i="29" s="1"/>
  <c r="D198" i="29" s="1"/>
  <c r="D210" i="29" s="1"/>
  <c r="D222" i="29" s="1"/>
  <c r="D234" i="29" s="1"/>
  <c r="D246" i="29" s="1"/>
  <c r="D258" i="29" s="1"/>
  <c r="D270" i="29" s="1"/>
  <c r="D282" i="29" s="1"/>
  <c r="D294" i="29" s="1"/>
  <c r="D306" i="29" s="1"/>
  <c r="D318" i="29" s="1"/>
  <c r="D330" i="29" s="1"/>
  <c r="D342" i="29" s="1"/>
  <c r="D354" i="29" s="1"/>
  <c r="D366" i="29" s="1"/>
  <c r="D378" i="29" s="1"/>
  <c r="D390" i="29" s="1"/>
  <c r="D402" i="29" s="1"/>
  <c r="D414" i="29" s="1"/>
  <c r="D426" i="29" s="1"/>
  <c r="D438" i="29" s="1"/>
  <c r="D450" i="29" s="1"/>
  <c r="D462" i="29" s="1"/>
  <c r="D474" i="29" s="1"/>
  <c r="D486" i="29" s="1"/>
  <c r="D498" i="29" s="1"/>
  <c r="K17" i="29"/>
  <c r="D17" i="29"/>
  <c r="D29" i="29" s="1"/>
  <c r="D41" i="29" s="1"/>
  <c r="D53" i="29" s="1"/>
  <c r="D65" i="29" s="1"/>
  <c r="D77" i="29" s="1"/>
  <c r="D89" i="29" s="1"/>
  <c r="D101" i="29" s="1"/>
  <c r="D113" i="29" s="1"/>
  <c r="D125" i="29" s="1"/>
  <c r="D137" i="29" s="1"/>
  <c r="D149" i="29" s="1"/>
  <c r="D161" i="29" s="1"/>
  <c r="D173" i="29" s="1"/>
  <c r="D185" i="29" s="1"/>
  <c r="D197" i="29" s="1"/>
  <c r="D209" i="29" s="1"/>
  <c r="D221" i="29" s="1"/>
  <c r="D233" i="29" s="1"/>
  <c r="D245" i="29" s="1"/>
  <c r="D257" i="29" s="1"/>
  <c r="D269" i="29" s="1"/>
  <c r="D281" i="29" s="1"/>
  <c r="D293" i="29" s="1"/>
  <c r="D305" i="29" s="1"/>
  <c r="D317" i="29" s="1"/>
  <c r="D329" i="29" s="1"/>
  <c r="D341" i="29" s="1"/>
  <c r="D353" i="29" s="1"/>
  <c r="D365" i="29" s="1"/>
  <c r="D377" i="29" s="1"/>
  <c r="D389" i="29" s="1"/>
  <c r="D401" i="29" s="1"/>
  <c r="D413" i="29" s="1"/>
  <c r="D425" i="29" s="1"/>
  <c r="D437" i="29" s="1"/>
  <c r="D449" i="29" s="1"/>
  <c r="D461" i="29" s="1"/>
  <c r="D473" i="29" s="1"/>
  <c r="D485" i="29" s="1"/>
  <c r="D497" i="29" s="1"/>
  <c r="K16" i="29"/>
  <c r="D16" i="29"/>
  <c r="D28" i="29" s="1"/>
  <c r="D40" i="29" s="1"/>
  <c r="D52" i="29" s="1"/>
  <c r="D64" i="29" s="1"/>
  <c r="D76" i="29" s="1"/>
  <c r="D88" i="29" s="1"/>
  <c r="D100" i="29" s="1"/>
  <c r="D112" i="29" s="1"/>
  <c r="D124" i="29" s="1"/>
  <c r="D136" i="29" s="1"/>
  <c r="D148" i="29" s="1"/>
  <c r="D160" i="29" s="1"/>
  <c r="D172" i="29" s="1"/>
  <c r="D184" i="29" s="1"/>
  <c r="D196" i="29" s="1"/>
  <c r="D208" i="29" s="1"/>
  <c r="D220" i="29" s="1"/>
  <c r="D232" i="29" s="1"/>
  <c r="D244" i="29" s="1"/>
  <c r="D256" i="29" s="1"/>
  <c r="D268" i="29" s="1"/>
  <c r="D280" i="29" s="1"/>
  <c r="D292" i="29" s="1"/>
  <c r="D304" i="29" s="1"/>
  <c r="D316" i="29" s="1"/>
  <c r="D328" i="29" s="1"/>
  <c r="D340" i="29" s="1"/>
  <c r="D352" i="29" s="1"/>
  <c r="D364" i="29" s="1"/>
  <c r="D376" i="29" s="1"/>
  <c r="D388" i="29" s="1"/>
  <c r="D400" i="29" s="1"/>
  <c r="D412" i="29" s="1"/>
  <c r="D424" i="29" s="1"/>
  <c r="D436" i="29" s="1"/>
  <c r="D448" i="29" s="1"/>
  <c r="D460" i="29" s="1"/>
  <c r="D472" i="29" s="1"/>
  <c r="D484" i="29" s="1"/>
  <c r="D496" i="29" s="1"/>
  <c r="D508" i="29" s="1"/>
  <c r="R15" i="29"/>
  <c r="K15" i="29"/>
  <c r="C15" i="29"/>
  <c r="C27" i="29" s="1"/>
  <c r="C39" i="29" s="1"/>
  <c r="C51" i="29" s="1"/>
  <c r="C63" i="29" s="1"/>
  <c r="C75" i="29" s="1"/>
  <c r="C87" i="29" s="1"/>
  <c r="C99" i="29" s="1"/>
  <c r="C111" i="29" s="1"/>
  <c r="C123" i="29" s="1"/>
  <c r="C135" i="29" s="1"/>
  <c r="C147" i="29" s="1"/>
  <c r="C159" i="29" s="1"/>
  <c r="C171" i="29" s="1"/>
  <c r="C183" i="29" s="1"/>
  <c r="C195" i="29" s="1"/>
  <c r="C207" i="29" s="1"/>
  <c r="C219" i="29" s="1"/>
  <c r="C231" i="29" s="1"/>
  <c r="C243" i="29" s="1"/>
  <c r="C255" i="29" s="1"/>
  <c r="C267" i="29" s="1"/>
  <c r="C279" i="29" s="1"/>
  <c r="C291" i="29" s="1"/>
  <c r="C303" i="29" s="1"/>
  <c r="C315" i="29" s="1"/>
  <c r="C327" i="29" s="1"/>
  <c r="C339" i="29" s="1"/>
  <c r="C351" i="29" s="1"/>
  <c r="C363" i="29" s="1"/>
  <c r="C375" i="29" s="1"/>
  <c r="C387" i="29" s="1"/>
  <c r="C399" i="29" s="1"/>
  <c r="C411" i="29" s="1"/>
  <c r="C423" i="29" s="1"/>
  <c r="C435" i="29" s="1"/>
  <c r="C447" i="29" s="1"/>
  <c r="C459" i="29" s="1"/>
  <c r="C471" i="29" s="1"/>
  <c r="C483" i="29" s="1"/>
  <c r="C495" i="29" s="1"/>
  <c r="C507" i="29" s="1"/>
  <c r="R14" i="29"/>
  <c r="K14" i="29"/>
  <c r="C14" i="29"/>
  <c r="C26" i="29" s="1"/>
  <c r="C38" i="29" s="1"/>
  <c r="C50" i="29" s="1"/>
  <c r="C62" i="29" s="1"/>
  <c r="C74" i="29" s="1"/>
  <c r="C86" i="29" s="1"/>
  <c r="C98" i="29" s="1"/>
  <c r="C110" i="29" s="1"/>
  <c r="C122" i="29" s="1"/>
  <c r="C134" i="29" s="1"/>
  <c r="C146" i="29" s="1"/>
  <c r="C158" i="29" s="1"/>
  <c r="C170" i="29" s="1"/>
  <c r="C182" i="29" s="1"/>
  <c r="C194" i="29" s="1"/>
  <c r="C206" i="29" s="1"/>
  <c r="C218" i="29" s="1"/>
  <c r="C230" i="29" s="1"/>
  <c r="C242" i="29" s="1"/>
  <c r="C254" i="29" s="1"/>
  <c r="C266" i="29" s="1"/>
  <c r="C278" i="29" s="1"/>
  <c r="C290" i="29" s="1"/>
  <c r="C302" i="29" s="1"/>
  <c r="C314" i="29" s="1"/>
  <c r="C326" i="29" s="1"/>
  <c r="C338" i="29" s="1"/>
  <c r="C350" i="29" s="1"/>
  <c r="C362" i="29" s="1"/>
  <c r="C374" i="29" s="1"/>
  <c r="C386" i="29" s="1"/>
  <c r="C398" i="29" s="1"/>
  <c r="C410" i="29" s="1"/>
  <c r="C422" i="29" s="1"/>
  <c r="C434" i="29" s="1"/>
  <c r="C446" i="29" s="1"/>
  <c r="C458" i="29" s="1"/>
  <c r="C470" i="29" s="1"/>
  <c r="C482" i="29" s="1"/>
  <c r="C494" i="29" s="1"/>
  <c r="C506" i="29" s="1"/>
  <c r="R13" i="29"/>
  <c r="K13" i="29"/>
  <c r="C13" i="29"/>
  <c r="C25" i="29" s="1"/>
  <c r="C37" i="29" s="1"/>
  <c r="C49" i="29" s="1"/>
  <c r="C61" i="29" s="1"/>
  <c r="C73" i="29" s="1"/>
  <c r="C85" i="29" s="1"/>
  <c r="C97" i="29" s="1"/>
  <c r="C109" i="29" s="1"/>
  <c r="C121" i="29" s="1"/>
  <c r="C133" i="29" s="1"/>
  <c r="C145" i="29" s="1"/>
  <c r="C157" i="29" s="1"/>
  <c r="C169" i="29" s="1"/>
  <c r="C181" i="29" s="1"/>
  <c r="C193" i="29" s="1"/>
  <c r="C205" i="29" s="1"/>
  <c r="C217" i="29" s="1"/>
  <c r="C229" i="29" s="1"/>
  <c r="C241" i="29" s="1"/>
  <c r="C253" i="29" s="1"/>
  <c r="C265" i="29" s="1"/>
  <c r="C277" i="29" s="1"/>
  <c r="C289" i="29" s="1"/>
  <c r="C301" i="29" s="1"/>
  <c r="C313" i="29" s="1"/>
  <c r="C325" i="29" s="1"/>
  <c r="C337" i="29" s="1"/>
  <c r="C349" i="29" s="1"/>
  <c r="C361" i="29" s="1"/>
  <c r="C373" i="29" s="1"/>
  <c r="C385" i="29" s="1"/>
  <c r="C397" i="29" s="1"/>
  <c r="C409" i="29" s="1"/>
  <c r="C421" i="29" s="1"/>
  <c r="C433" i="29" s="1"/>
  <c r="C445" i="29" s="1"/>
  <c r="C457" i="29" s="1"/>
  <c r="C469" i="29" s="1"/>
  <c r="C481" i="29" s="1"/>
  <c r="C493" i="29" s="1"/>
  <c r="C505" i="29" s="1"/>
  <c r="R12" i="29"/>
  <c r="K12" i="29"/>
  <c r="C12" i="29"/>
  <c r="C24" i="29" s="1"/>
  <c r="C36" i="29" s="1"/>
  <c r="C48" i="29" s="1"/>
  <c r="C60" i="29" s="1"/>
  <c r="C72" i="29" s="1"/>
  <c r="C84" i="29" s="1"/>
  <c r="C96" i="29" s="1"/>
  <c r="C108" i="29" s="1"/>
  <c r="C120" i="29" s="1"/>
  <c r="C132" i="29" s="1"/>
  <c r="C144" i="29" s="1"/>
  <c r="C156" i="29" s="1"/>
  <c r="C168" i="29" s="1"/>
  <c r="C180" i="29" s="1"/>
  <c r="C192" i="29" s="1"/>
  <c r="C204" i="29" s="1"/>
  <c r="C216" i="29" s="1"/>
  <c r="C228" i="29" s="1"/>
  <c r="C240" i="29" s="1"/>
  <c r="C252" i="29" s="1"/>
  <c r="C264" i="29" s="1"/>
  <c r="C276" i="29" s="1"/>
  <c r="C288" i="29" s="1"/>
  <c r="C300" i="29" s="1"/>
  <c r="C312" i="29" s="1"/>
  <c r="C324" i="29" s="1"/>
  <c r="C336" i="29" s="1"/>
  <c r="C348" i="29" s="1"/>
  <c r="C360" i="29" s="1"/>
  <c r="C372" i="29" s="1"/>
  <c r="C384" i="29" s="1"/>
  <c r="C396" i="29" s="1"/>
  <c r="C408" i="29" s="1"/>
  <c r="C420" i="29" s="1"/>
  <c r="C432" i="29" s="1"/>
  <c r="C444" i="29" s="1"/>
  <c r="C456" i="29" s="1"/>
  <c r="C468" i="29" s="1"/>
  <c r="C480" i="29" s="1"/>
  <c r="C492" i="29" s="1"/>
  <c r="C504" i="29" s="1"/>
  <c r="R11" i="29"/>
  <c r="K11" i="29"/>
  <c r="C11" i="29"/>
  <c r="C23" i="29" s="1"/>
  <c r="C35" i="29" s="1"/>
  <c r="C47" i="29" s="1"/>
  <c r="C59" i="29" s="1"/>
  <c r="C71" i="29" s="1"/>
  <c r="C83" i="29" s="1"/>
  <c r="C95" i="29" s="1"/>
  <c r="C107" i="29" s="1"/>
  <c r="C119" i="29" s="1"/>
  <c r="C131" i="29" s="1"/>
  <c r="C143" i="29" s="1"/>
  <c r="C155" i="29" s="1"/>
  <c r="C167" i="29" s="1"/>
  <c r="C179" i="29" s="1"/>
  <c r="C191" i="29" s="1"/>
  <c r="C203" i="29" s="1"/>
  <c r="C215" i="29" s="1"/>
  <c r="C227" i="29" s="1"/>
  <c r="C239" i="29" s="1"/>
  <c r="C251" i="29" s="1"/>
  <c r="C263" i="29" s="1"/>
  <c r="C275" i="29" s="1"/>
  <c r="C287" i="29" s="1"/>
  <c r="C299" i="29" s="1"/>
  <c r="C311" i="29" s="1"/>
  <c r="C323" i="29" s="1"/>
  <c r="C335" i="29" s="1"/>
  <c r="C347" i="29" s="1"/>
  <c r="C359" i="29" s="1"/>
  <c r="C371" i="29" s="1"/>
  <c r="C383" i="29" s="1"/>
  <c r="C395" i="29" s="1"/>
  <c r="C407" i="29" s="1"/>
  <c r="C419" i="29" s="1"/>
  <c r="C431" i="29" s="1"/>
  <c r="C443" i="29" s="1"/>
  <c r="C455" i="29" s="1"/>
  <c r="C467" i="29" s="1"/>
  <c r="C479" i="29" s="1"/>
  <c r="C491" i="29" s="1"/>
  <c r="C503" i="29" s="1"/>
  <c r="R10" i="29"/>
  <c r="K10" i="29"/>
  <c r="C10" i="29"/>
  <c r="C22" i="29" s="1"/>
  <c r="C34" i="29" s="1"/>
  <c r="C46" i="29" s="1"/>
  <c r="C58" i="29" s="1"/>
  <c r="C70" i="29" s="1"/>
  <c r="C82" i="29" s="1"/>
  <c r="C94" i="29" s="1"/>
  <c r="C106" i="29" s="1"/>
  <c r="C118" i="29" s="1"/>
  <c r="C130" i="29" s="1"/>
  <c r="C142" i="29" s="1"/>
  <c r="C154" i="29" s="1"/>
  <c r="C166" i="29" s="1"/>
  <c r="C178" i="29" s="1"/>
  <c r="C190" i="29" s="1"/>
  <c r="C202" i="29" s="1"/>
  <c r="C214" i="29" s="1"/>
  <c r="C226" i="29" s="1"/>
  <c r="C238" i="29" s="1"/>
  <c r="C250" i="29" s="1"/>
  <c r="C262" i="29" s="1"/>
  <c r="C274" i="29" s="1"/>
  <c r="C286" i="29" s="1"/>
  <c r="C298" i="29" s="1"/>
  <c r="C310" i="29" s="1"/>
  <c r="C322" i="29" s="1"/>
  <c r="C334" i="29" s="1"/>
  <c r="C346" i="29" s="1"/>
  <c r="C358" i="29" s="1"/>
  <c r="C370" i="29" s="1"/>
  <c r="C382" i="29" s="1"/>
  <c r="C394" i="29" s="1"/>
  <c r="C406" i="29" s="1"/>
  <c r="C418" i="29" s="1"/>
  <c r="C430" i="29" s="1"/>
  <c r="C442" i="29" s="1"/>
  <c r="C454" i="29" s="1"/>
  <c r="C466" i="29" s="1"/>
  <c r="C478" i="29" s="1"/>
  <c r="C490" i="29" s="1"/>
  <c r="C502" i="29" s="1"/>
  <c r="R9" i="29"/>
  <c r="K9" i="29"/>
  <c r="C9" i="29"/>
  <c r="C21" i="29" s="1"/>
  <c r="C33" i="29" s="1"/>
  <c r="C45" i="29" s="1"/>
  <c r="C57" i="29" s="1"/>
  <c r="C69" i="29" s="1"/>
  <c r="C81" i="29" s="1"/>
  <c r="C93" i="29" s="1"/>
  <c r="C105" i="29" s="1"/>
  <c r="C117" i="29" s="1"/>
  <c r="C129" i="29" s="1"/>
  <c r="C141" i="29" s="1"/>
  <c r="C153" i="29" s="1"/>
  <c r="C165" i="29" s="1"/>
  <c r="C177" i="29" s="1"/>
  <c r="C189" i="29" s="1"/>
  <c r="C201" i="29" s="1"/>
  <c r="C213" i="29" s="1"/>
  <c r="C225" i="29" s="1"/>
  <c r="C237" i="29" s="1"/>
  <c r="C249" i="29" s="1"/>
  <c r="C261" i="29" s="1"/>
  <c r="C273" i="29" s="1"/>
  <c r="C285" i="29" s="1"/>
  <c r="C297" i="29" s="1"/>
  <c r="C309" i="29" s="1"/>
  <c r="C321" i="29" s="1"/>
  <c r="C333" i="29" s="1"/>
  <c r="C345" i="29" s="1"/>
  <c r="C357" i="29" s="1"/>
  <c r="C369" i="29" s="1"/>
  <c r="C381" i="29" s="1"/>
  <c r="C393" i="29" s="1"/>
  <c r="C405" i="29" s="1"/>
  <c r="C417" i="29" s="1"/>
  <c r="C429" i="29" s="1"/>
  <c r="C441" i="29" s="1"/>
  <c r="C453" i="29" s="1"/>
  <c r="C465" i="29" s="1"/>
  <c r="C477" i="29" s="1"/>
  <c r="C489" i="29" s="1"/>
  <c r="C501" i="29" s="1"/>
  <c r="R8" i="29"/>
  <c r="K8" i="29"/>
  <c r="C8" i="29"/>
  <c r="C20" i="29" s="1"/>
  <c r="C32" i="29" s="1"/>
  <c r="C44" i="29" s="1"/>
  <c r="C56" i="29" s="1"/>
  <c r="C68" i="29" s="1"/>
  <c r="C80" i="29" s="1"/>
  <c r="C92" i="29" s="1"/>
  <c r="C104" i="29" s="1"/>
  <c r="C116" i="29" s="1"/>
  <c r="C128" i="29" s="1"/>
  <c r="C140" i="29" s="1"/>
  <c r="C152" i="29" s="1"/>
  <c r="C164" i="29" s="1"/>
  <c r="C176" i="29" s="1"/>
  <c r="C188" i="29" s="1"/>
  <c r="C200" i="29" s="1"/>
  <c r="C212" i="29" s="1"/>
  <c r="C224" i="29" s="1"/>
  <c r="C236" i="29" s="1"/>
  <c r="C248" i="29" s="1"/>
  <c r="C260" i="29" s="1"/>
  <c r="C272" i="29" s="1"/>
  <c r="C284" i="29" s="1"/>
  <c r="C296" i="29" s="1"/>
  <c r="C308" i="29" s="1"/>
  <c r="C320" i="29" s="1"/>
  <c r="C332" i="29" s="1"/>
  <c r="C344" i="29" s="1"/>
  <c r="C356" i="29" s="1"/>
  <c r="C368" i="29" s="1"/>
  <c r="C380" i="29" s="1"/>
  <c r="C392" i="29" s="1"/>
  <c r="C404" i="29" s="1"/>
  <c r="C416" i="29" s="1"/>
  <c r="C428" i="29" s="1"/>
  <c r="C440" i="29" s="1"/>
  <c r="C452" i="29" s="1"/>
  <c r="C464" i="29" s="1"/>
  <c r="C476" i="29" s="1"/>
  <c r="C488" i="29" s="1"/>
  <c r="C500" i="29" s="1"/>
  <c r="R7" i="29"/>
  <c r="K7" i="29"/>
  <c r="C7" i="29"/>
  <c r="C19" i="29" s="1"/>
  <c r="C31" i="29" s="1"/>
  <c r="C43" i="29" s="1"/>
  <c r="C55" i="29" s="1"/>
  <c r="C67" i="29" s="1"/>
  <c r="C79" i="29" s="1"/>
  <c r="C91" i="29" s="1"/>
  <c r="C103" i="29" s="1"/>
  <c r="C115" i="29" s="1"/>
  <c r="C127" i="29" s="1"/>
  <c r="C139" i="29" s="1"/>
  <c r="C151" i="29" s="1"/>
  <c r="C163" i="29" s="1"/>
  <c r="C175" i="29" s="1"/>
  <c r="C187" i="29" s="1"/>
  <c r="C199" i="29" s="1"/>
  <c r="C211" i="29" s="1"/>
  <c r="C223" i="29" s="1"/>
  <c r="C235" i="29" s="1"/>
  <c r="C247" i="29" s="1"/>
  <c r="C259" i="29" s="1"/>
  <c r="C271" i="29" s="1"/>
  <c r="C283" i="29" s="1"/>
  <c r="C295" i="29" s="1"/>
  <c r="C307" i="29" s="1"/>
  <c r="C319" i="29" s="1"/>
  <c r="C331" i="29" s="1"/>
  <c r="C343" i="29" s="1"/>
  <c r="C355" i="29" s="1"/>
  <c r="C367" i="29" s="1"/>
  <c r="C379" i="29" s="1"/>
  <c r="C391" i="29" s="1"/>
  <c r="C403" i="29" s="1"/>
  <c r="C415" i="29" s="1"/>
  <c r="C427" i="29" s="1"/>
  <c r="C439" i="29" s="1"/>
  <c r="C451" i="29" s="1"/>
  <c r="C463" i="29" s="1"/>
  <c r="C475" i="29" s="1"/>
  <c r="C487" i="29" s="1"/>
  <c r="C499" i="29" s="1"/>
  <c r="R6" i="29"/>
  <c r="K6" i="29"/>
  <c r="C6" i="29"/>
  <c r="C18" i="29" s="1"/>
  <c r="C30" i="29" s="1"/>
  <c r="C42" i="29" s="1"/>
  <c r="C54" i="29" s="1"/>
  <c r="C66" i="29" s="1"/>
  <c r="C78" i="29" s="1"/>
  <c r="C90" i="29" s="1"/>
  <c r="C102" i="29" s="1"/>
  <c r="C114" i="29" s="1"/>
  <c r="C126" i="29" s="1"/>
  <c r="C138" i="29" s="1"/>
  <c r="C150" i="29" s="1"/>
  <c r="C162" i="29" s="1"/>
  <c r="C174" i="29" s="1"/>
  <c r="C186" i="29" s="1"/>
  <c r="C198" i="29" s="1"/>
  <c r="C210" i="29" s="1"/>
  <c r="C222" i="29" s="1"/>
  <c r="C234" i="29" s="1"/>
  <c r="C246" i="29" s="1"/>
  <c r="C258" i="29" s="1"/>
  <c r="C270" i="29" s="1"/>
  <c r="C282" i="29" s="1"/>
  <c r="C294" i="29" s="1"/>
  <c r="C306" i="29" s="1"/>
  <c r="C318" i="29" s="1"/>
  <c r="C330" i="29" s="1"/>
  <c r="C342" i="29" s="1"/>
  <c r="C354" i="29" s="1"/>
  <c r="C366" i="29" s="1"/>
  <c r="C378" i="29" s="1"/>
  <c r="C390" i="29" s="1"/>
  <c r="C402" i="29" s="1"/>
  <c r="C414" i="29" s="1"/>
  <c r="C426" i="29" s="1"/>
  <c r="C438" i="29" s="1"/>
  <c r="C450" i="29" s="1"/>
  <c r="C462" i="29" s="1"/>
  <c r="C474" i="29" s="1"/>
  <c r="C486" i="29" s="1"/>
  <c r="C498" i="29" s="1"/>
  <c r="R5" i="29"/>
  <c r="K5" i="29"/>
  <c r="C5" i="29"/>
  <c r="C17" i="29" s="1"/>
  <c r="C29" i="29" s="1"/>
  <c r="C41" i="29" s="1"/>
  <c r="C53" i="29" s="1"/>
  <c r="C65" i="29" s="1"/>
  <c r="C77" i="29" s="1"/>
  <c r="C89" i="29" s="1"/>
  <c r="C101" i="29" s="1"/>
  <c r="C113" i="29" s="1"/>
  <c r="C125" i="29" s="1"/>
  <c r="C137" i="29" s="1"/>
  <c r="C149" i="29" s="1"/>
  <c r="C161" i="29" s="1"/>
  <c r="C173" i="29" s="1"/>
  <c r="C185" i="29" s="1"/>
  <c r="C197" i="29" s="1"/>
  <c r="C209" i="29" s="1"/>
  <c r="C221" i="29" s="1"/>
  <c r="C233" i="29" s="1"/>
  <c r="C245" i="29" s="1"/>
  <c r="C257" i="29" s="1"/>
  <c r="C269" i="29" s="1"/>
  <c r="C281" i="29" s="1"/>
  <c r="C293" i="29" s="1"/>
  <c r="C305" i="29" s="1"/>
  <c r="C317" i="29" s="1"/>
  <c r="C329" i="29" s="1"/>
  <c r="C341" i="29" s="1"/>
  <c r="C353" i="29" s="1"/>
  <c r="C365" i="29" s="1"/>
  <c r="C377" i="29" s="1"/>
  <c r="C389" i="29" s="1"/>
  <c r="C401" i="29" s="1"/>
  <c r="C413" i="29" s="1"/>
  <c r="C425" i="29" s="1"/>
  <c r="C437" i="29" s="1"/>
  <c r="C449" i="29" s="1"/>
  <c r="C461" i="29" s="1"/>
  <c r="C473" i="29" s="1"/>
  <c r="C485" i="29" s="1"/>
  <c r="C497" i="29" s="1"/>
  <c r="V4" i="29"/>
  <c r="V5" i="29" s="1"/>
  <c r="V6" i="29" s="1"/>
  <c r="R4" i="29"/>
  <c r="K4" i="29"/>
  <c r="C4" i="29"/>
  <c r="C16" i="29" s="1"/>
  <c r="C28" i="29" s="1"/>
  <c r="C40" i="29" s="1"/>
  <c r="C52" i="29" s="1"/>
  <c r="C64" i="29" s="1"/>
  <c r="C76" i="29" s="1"/>
  <c r="C88" i="29" s="1"/>
  <c r="C100" i="29" s="1"/>
  <c r="C112" i="29" s="1"/>
  <c r="C124" i="29" s="1"/>
  <c r="C136" i="29" s="1"/>
  <c r="C148" i="29" s="1"/>
  <c r="C160" i="29" s="1"/>
  <c r="C172" i="29" s="1"/>
  <c r="C184" i="29" s="1"/>
  <c r="C196" i="29" s="1"/>
  <c r="C208" i="29" s="1"/>
  <c r="C220" i="29" s="1"/>
  <c r="C232" i="29" s="1"/>
  <c r="C244" i="29" s="1"/>
  <c r="C256" i="29" s="1"/>
  <c r="C268" i="29" s="1"/>
  <c r="C280" i="29" s="1"/>
  <c r="C292" i="29" s="1"/>
  <c r="C304" i="29" s="1"/>
  <c r="C316" i="29" s="1"/>
  <c r="C328" i="29" s="1"/>
  <c r="C340" i="29" s="1"/>
  <c r="C352" i="29" s="1"/>
  <c r="C364" i="29" s="1"/>
  <c r="C376" i="29" s="1"/>
  <c r="C388" i="29" s="1"/>
  <c r="C400" i="29" s="1"/>
  <c r="C412" i="29" s="1"/>
  <c r="C424" i="29" s="1"/>
  <c r="C436" i="29" s="1"/>
  <c r="C448" i="29" s="1"/>
  <c r="C460" i="29" s="1"/>
  <c r="C472" i="29" s="1"/>
  <c r="C484" i="29" s="1"/>
  <c r="C496" i="29" s="1"/>
  <c r="C508" i="29" s="1"/>
  <c r="Z27" i="28"/>
  <c r="Z27" i="27"/>
  <c r="X508" i="28"/>
  <c r="W508" i="28"/>
  <c r="O508" i="28"/>
  <c r="X507" i="28"/>
  <c r="W507" i="28"/>
  <c r="X506" i="28"/>
  <c r="W506" i="28"/>
  <c r="X505" i="28"/>
  <c r="W505" i="28"/>
  <c r="X504" i="28"/>
  <c r="W504" i="28"/>
  <c r="X503" i="28"/>
  <c r="W503" i="28"/>
  <c r="X502" i="28"/>
  <c r="W502" i="28"/>
  <c r="X501" i="28"/>
  <c r="W501" i="28"/>
  <c r="X500" i="28"/>
  <c r="W500" i="28"/>
  <c r="X499" i="28"/>
  <c r="W499" i="28"/>
  <c r="X498" i="28"/>
  <c r="W498" i="28"/>
  <c r="X497" i="28"/>
  <c r="W497" i="28"/>
  <c r="X496" i="28"/>
  <c r="W496" i="28"/>
  <c r="X495" i="28"/>
  <c r="W495" i="28"/>
  <c r="X494" i="28"/>
  <c r="W494" i="28"/>
  <c r="X493" i="28"/>
  <c r="W493" i="28"/>
  <c r="X492" i="28"/>
  <c r="W492" i="28"/>
  <c r="X491" i="28"/>
  <c r="W491" i="28"/>
  <c r="X490" i="28"/>
  <c r="W490" i="28"/>
  <c r="X489" i="28"/>
  <c r="W489" i="28"/>
  <c r="X488" i="28"/>
  <c r="W488" i="28"/>
  <c r="X487" i="28"/>
  <c r="W487" i="28"/>
  <c r="X486" i="28"/>
  <c r="W486" i="28"/>
  <c r="X485" i="28"/>
  <c r="W485" i="28"/>
  <c r="X484" i="28"/>
  <c r="W484" i="28"/>
  <c r="X483" i="28"/>
  <c r="W483" i="28"/>
  <c r="X482" i="28"/>
  <c r="W482" i="28"/>
  <c r="X481" i="28"/>
  <c r="W481" i="28"/>
  <c r="X480" i="28"/>
  <c r="W480" i="28"/>
  <c r="X479" i="28"/>
  <c r="W479" i="28"/>
  <c r="X478" i="28"/>
  <c r="W478" i="28"/>
  <c r="X477" i="28"/>
  <c r="W477" i="28"/>
  <c r="X476" i="28"/>
  <c r="W476" i="28"/>
  <c r="X475" i="28"/>
  <c r="W475" i="28"/>
  <c r="X474" i="28"/>
  <c r="W474" i="28"/>
  <c r="X473" i="28"/>
  <c r="W473" i="28"/>
  <c r="X472" i="28"/>
  <c r="W472" i="28"/>
  <c r="X471" i="28"/>
  <c r="W471" i="28"/>
  <c r="X470" i="28"/>
  <c r="W470" i="28"/>
  <c r="X469" i="28"/>
  <c r="W469" i="28"/>
  <c r="X468" i="28"/>
  <c r="W468" i="28"/>
  <c r="X467" i="28"/>
  <c r="W467" i="28"/>
  <c r="X466" i="28"/>
  <c r="W466" i="28"/>
  <c r="X465" i="28"/>
  <c r="W465" i="28"/>
  <c r="X464" i="28"/>
  <c r="W464" i="28"/>
  <c r="X463" i="28"/>
  <c r="W463" i="28"/>
  <c r="X462" i="28"/>
  <c r="W462" i="28"/>
  <c r="X461" i="28"/>
  <c r="W461" i="28"/>
  <c r="X460" i="28"/>
  <c r="W460" i="28"/>
  <c r="X459" i="28"/>
  <c r="W459" i="28"/>
  <c r="X458" i="28"/>
  <c r="W458" i="28"/>
  <c r="X457" i="28"/>
  <c r="W457" i="28"/>
  <c r="X456" i="28"/>
  <c r="W456" i="28"/>
  <c r="X455" i="28"/>
  <c r="W455" i="28"/>
  <c r="X454" i="28"/>
  <c r="W454" i="28"/>
  <c r="X453" i="28"/>
  <c r="W453" i="28"/>
  <c r="X452" i="28"/>
  <c r="W452" i="28"/>
  <c r="X451" i="28"/>
  <c r="W451" i="28"/>
  <c r="X450" i="28"/>
  <c r="W450" i="28"/>
  <c r="X449" i="28"/>
  <c r="W449" i="28"/>
  <c r="X448" i="28"/>
  <c r="W448" i="28"/>
  <c r="X447" i="28"/>
  <c r="W447" i="28"/>
  <c r="X446" i="28"/>
  <c r="W446" i="28"/>
  <c r="X445" i="28"/>
  <c r="W445" i="28"/>
  <c r="X444" i="28"/>
  <c r="W444" i="28"/>
  <c r="X443" i="28"/>
  <c r="W443" i="28"/>
  <c r="X442" i="28"/>
  <c r="W442" i="28"/>
  <c r="X441" i="28"/>
  <c r="W441" i="28"/>
  <c r="X440" i="28"/>
  <c r="W440" i="28"/>
  <c r="X439" i="28"/>
  <c r="W439" i="28"/>
  <c r="X438" i="28"/>
  <c r="W438" i="28"/>
  <c r="X437" i="28"/>
  <c r="W437" i="28"/>
  <c r="X436" i="28"/>
  <c r="W436" i="28"/>
  <c r="X435" i="28"/>
  <c r="W435" i="28"/>
  <c r="X434" i="28"/>
  <c r="W434" i="28"/>
  <c r="X433" i="28"/>
  <c r="W433" i="28"/>
  <c r="X432" i="28"/>
  <c r="W432" i="28"/>
  <c r="X431" i="28"/>
  <c r="W431" i="28"/>
  <c r="X430" i="28"/>
  <c r="W430" i="28"/>
  <c r="X429" i="28"/>
  <c r="W429" i="28"/>
  <c r="X428" i="28"/>
  <c r="W428" i="28"/>
  <c r="X427" i="28"/>
  <c r="W427" i="28"/>
  <c r="X426" i="28"/>
  <c r="W426" i="28"/>
  <c r="X425" i="28"/>
  <c r="W425" i="28"/>
  <c r="X424" i="28"/>
  <c r="W424" i="28"/>
  <c r="X423" i="28"/>
  <c r="W423" i="28"/>
  <c r="X422" i="28"/>
  <c r="W422" i="28"/>
  <c r="X421" i="28"/>
  <c r="W421" i="28"/>
  <c r="X420" i="28"/>
  <c r="W420" i="28"/>
  <c r="X419" i="28"/>
  <c r="W419" i="28"/>
  <c r="X418" i="28"/>
  <c r="W418" i="28"/>
  <c r="X417" i="28"/>
  <c r="W417" i="28"/>
  <c r="X416" i="28"/>
  <c r="W416" i="28"/>
  <c r="X415" i="28"/>
  <c r="W415" i="28"/>
  <c r="X414" i="28"/>
  <c r="W414" i="28"/>
  <c r="X413" i="28"/>
  <c r="W413" i="28"/>
  <c r="X412" i="28"/>
  <c r="W412" i="28"/>
  <c r="X411" i="28"/>
  <c r="W411" i="28"/>
  <c r="X410" i="28"/>
  <c r="W410" i="28"/>
  <c r="X409" i="28"/>
  <c r="W409" i="28"/>
  <c r="X408" i="28"/>
  <c r="W408" i="28"/>
  <c r="X407" i="28"/>
  <c r="W407" i="28"/>
  <c r="X406" i="28"/>
  <c r="W406" i="28"/>
  <c r="X405" i="28"/>
  <c r="W405" i="28"/>
  <c r="X404" i="28"/>
  <c r="W404" i="28"/>
  <c r="X403" i="28"/>
  <c r="W403" i="28"/>
  <c r="X402" i="28"/>
  <c r="W402" i="28"/>
  <c r="X401" i="28"/>
  <c r="W401" i="28"/>
  <c r="X400" i="28"/>
  <c r="W400" i="28"/>
  <c r="X399" i="28"/>
  <c r="W399" i="28"/>
  <c r="X398" i="28"/>
  <c r="W398" i="28"/>
  <c r="X397" i="28"/>
  <c r="W397" i="28"/>
  <c r="X396" i="28"/>
  <c r="W396" i="28"/>
  <c r="X395" i="28"/>
  <c r="W395" i="28"/>
  <c r="X394" i="28"/>
  <c r="W394" i="28"/>
  <c r="X393" i="28"/>
  <c r="W393" i="28"/>
  <c r="X392" i="28"/>
  <c r="W392" i="28"/>
  <c r="X391" i="28"/>
  <c r="W391" i="28"/>
  <c r="X390" i="28"/>
  <c r="W390" i="28"/>
  <c r="X389" i="28"/>
  <c r="W389" i="28"/>
  <c r="X388" i="28"/>
  <c r="W388" i="28"/>
  <c r="X387" i="28"/>
  <c r="W387" i="28"/>
  <c r="X386" i="28"/>
  <c r="W386" i="28"/>
  <c r="X385" i="28"/>
  <c r="W385" i="28"/>
  <c r="X384" i="28"/>
  <c r="W384" i="28"/>
  <c r="X383" i="28"/>
  <c r="W383" i="28"/>
  <c r="X382" i="28"/>
  <c r="W382" i="28"/>
  <c r="X381" i="28"/>
  <c r="W381" i="28"/>
  <c r="X380" i="28"/>
  <c r="W380" i="28"/>
  <c r="X379" i="28"/>
  <c r="W379" i="28"/>
  <c r="X378" i="28"/>
  <c r="W378" i="28"/>
  <c r="X377" i="28"/>
  <c r="W377" i="28"/>
  <c r="X376" i="28"/>
  <c r="W376" i="28"/>
  <c r="X375" i="28"/>
  <c r="W375" i="28"/>
  <c r="X374" i="28"/>
  <c r="W374" i="28"/>
  <c r="X373" i="28"/>
  <c r="W373" i="28"/>
  <c r="X372" i="28"/>
  <c r="W372" i="28"/>
  <c r="X371" i="28"/>
  <c r="W371" i="28"/>
  <c r="X370" i="28"/>
  <c r="W370" i="28"/>
  <c r="X369" i="28"/>
  <c r="W369" i="28"/>
  <c r="X368" i="28"/>
  <c r="W368" i="28"/>
  <c r="X367" i="28"/>
  <c r="W367" i="28"/>
  <c r="X366" i="28"/>
  <c r="W366" i="28"/>
  <c r="X365" i="28"/>
  <c r="W365" i="28"/>
  <c r="X364" i="28"/>
  <c r="W364" i="28"/>
  <c r="X363" i="28"/>
  <c r="W363" i="28"/>
  <c r="X362" i="28"/>
  <c r="W362" i="28"/>
  <c r="X361" i="28"/>
  <c r="W361" i="28"/>
  <c r="X360" i="28"/>
  <c r="W360" i="28"/>
  <c r="X359" i="28"/>
  <c r="W359" i="28"/>
  <c r="X358" i="28"/>
  <c r="W358" i="28"/>
  <c r="X357" i="28"/>
  <c r="W357" i="28"/>
  <c r="X356" i="28"/>
  <c r="W356" i="28"/>
  <c r="X355" i="28"/>
  <c r="W355" i="28"/>
  <c r="X354" i="28"/>
  <c r="W354" i="28"/>
  <c r="X353" i="28"/>
  <c r="W353" i="28"/>
  <c r="X352" i="28"/>
  <c r="W352" i="28"/>
  <c r="X351" i="28"/>
  <c r="W351" i="28"/>
  <c r="X350" i="28"/>
  <c r="W350" i="28"/>
  <c r="X349" i="28"/>
  <c r="W349" i="28"/>
  <c r="X348" i="28"/>
  <c r="W348" i="28"/>
  <c r="X347" i="28"/>
  <c r="W347" i="28"/>
  <c r="X346" i="28"/>
  <c r="W346" i="28"/>
  <c r="X345" i="28"/>
  <c r="W345" i="28"/>
  <c r="X344" i="28"/>
  <c r="W344" i="28"/>
  <c r="X343" i="28"/>
  <c r="W343" i="28"/>
  <c r="X342" i="28"/>
  <c r="W342" i="28"/>
  <c r="X341" i="28"/>
  <c r="W341" i="28"/>
  <c r="X340" i="28"/>
  <c r="W340" i="28"/>
  <c r="X339" i="28"/>
  <c r="W339" i="28"/>
  <c r="X338" i="28"/>
  <c r="W338" i="28"/>
  <c r="X337" i="28"/>
  <c r="W337" i="28"/>
  <c r="X336" i="28"/>
  <c r="W336" i="28"/>
  <c r="X335" i="28"/>
  <c r="W335" i="28"/>
  <c r="X334" i="28"/>
  <c r="W334" i="28"/>
  <c r="X333" i="28"/>
  <c r="W333" i="28"/>
  <c r="X332" i="28"/>
  <c r="W332" i="28"/>
  <c r="X331" i="28"/>
  <c r="W331" i="28"/>
  <c r="X330" i="28"/>
  <c r="W330" i="28"/>
  <c r="X329" i="28"/>
  <c r="W329" i="28"/>
  <c r="X328" i="28"/>
  <c r="W328" i="28"/>
  <c r="X327" i="28"/>
  <c r="W327" i="28"/>
  <c r="X326" i="28"/>
  <c r="W326" i="28"/>
  <c r="X325" i="28"/>
  <c r="W325" i="28"/>
  <c r="X324" i="28"/>
  <c r="W324" i="28"/>
  <c r="X323" i="28"/>
  <c r="W323" i="28"/>
  <c r="X322" i="28"/>
  <c r="W322" i="28"/>
  <c r="X321" i="28"/>
  <c r="W321" i="28"/>
  <c r="X320" i="28"/>
  <c r="W320" i="28"/>
  <c r="X319" i="28"/>
  <c r="W319" i="28"/>
  <c r="X318" i="28"/>
  <c r="W318" i="28"/>
  <c r="X317" i="28"/>
  <c r="W317" i="28"/>
  <c r="X316" i="28"/>
  <c r="W316" i="28"/>
  <c r="X315" i="28"/>
  <c r="W315" i="28"/>
  <c r="X314" i="28"/>
  <c r="W314" i="28"/>
  <c r="X313" i="28"/>
  <c r="W313" i="28"/>
  <c r="X312" i="28"/>
  <c r="W312" i="28"/>
  <c r="X311" i="28"/>
  <c r="W311" i="28"/>
  <c r="X310" i="28"/>
  <c r="W310" i="28"/>
  <c r="X309" i="28"/>
  <c r="W309" i="28"/>
  <c r="X308" i="28"/>
  <c r="W308" i="28"/>
  <c r="X307" i="28"/>
  <c r="W307" i="28"/>
  <c r="X306" i="28"/>
  <c r="W306" i="28"/>
  <c r="X305" i="28"/>
  <c r="W305" i="28"/>
  <c r="X304" i="28"/>
  <c r="W304" i="28"/>
  <c r="X303" i="28"/>
  <c r="W303" i="28"/>
  <c r="X302" i="28"/>
  <c r="W302" i="28"/>
  <c r="X301" i="28"/>
  <c r="W301" i="28"/>
  <c r="X300" i="28"/>
  <c r="W300" i="28"/>
  <c r="X299" i="28"/>
  <c r="W299" i="28"/>
  <c r="X298" i="28"/>
  <c r="W298" i="28"/>
  <c r="X297" i="28"/>
  <c r="W297" i="28"/>
  <c r="X296" i="28"/>
  <c r="W296" i="28"/>
  <c r="X295" i="28"/>
  <c r="W295" i="28"/>
  <c r="X294" i="28"/>
  <c r="W294" i="28"/>
  <c r="X293" i="28"/>
  <c r="W293" i="28"/>
  <c r="X292" i="28"/>
  <c r="W292" i="28"/>
  <c r="X291" i="28"/>
  <c r="W291" i="28"/>
  <c r="X290" i="28"/>
  <c r="W290" i="28"/>
  <c r="X289" i="28"/>
  <c r="W289" i="28"/>
  <c r="X288" i="28"/>
  <c r="W288" i="28"/>
  <c r="X287" i="28"/>
  <c r="W287" i="28"/>
  <c r="X286" i="28"/>
  <c r="W286" i="28"/>
  <c r="X285" i="28"/>
  <c r="W285" i="28"/>
  <c r="X284" i="28"/>
  <c r="W284" i="28"/>
  <c r="X283" i="28"/>
  <c r="W283" i="28"/>
  <c r="X282" i="28"/>
  <c r="W282" i="28"/>
  <c r="X281" i="28"/>
  <c r="W281" i="28"/>
  <c r="X280" i="28"/>
  <c r="W280" i="28"/>
  <c r="X279" i="28"/>
  <c r="W279" i="28"/>
  <c r="X278" i="28"/>
  <c r="W278" i="28"/>
  <c r="X277" i="28"/>
  <c r="W277" i="28"/>
  <c r="X276" i="28"/>
  <c r="W276" i="28"/>
  <c r="X275" i="28"/>
  <c r="W275" i="28"/>
  <c r="X274" i="28"/>
  <c r="W274" i="28"/>
  <c r="X273" i="28"/>
  <c r="W273" i="28"/>
  <c r="X272" i="28"/>
  <c r="W272" i="28"/>
  <c r="X271" i="28"/>
  <c r="W271" i="28"/>
  <c r="X270" i="28"/>
  <c r="W270" i="28"/>
  <c r="X269" i="28"/>
  <c r="W269" i="28"/>
  <c r="X268" i="28"/>
  <c r="W268" i="28"/>
  <c r="X267" i="28"/>
  <c r="W267" i="28"/>
  <c r="X266" i="28"/>
  <c r="W266" i="28"/>
  <c r="X265" i="28"/>
  <c r="W265" i="28"/>
  <c r="X264" i="28"/>
  <c r="W264" i="28"/>
  <c r="X263" i="28"/>
  <c r="W263" i="28"/>
  <c r="X262" i="28"/>
  <c r="W262" i="28"/>
  <c r="X261" i="28"/>
  <c r="W261" i="28"/>
  <c r="X260" i="28"/>
  <c r="W260" i="28"/>
  <c r="X259" i="28"/>
  <c r="W259" i="28"/>
  <c r="X258" i="28"/>
  <c r="W258" i="28"/>
  <c r="X257" i="28"/>
  <c r="W257" i="28"/>
  <c r="X256" i="28"/>
  <c r="W256" i="28"/>
  <c r="X255" i="28"/>
  <c r="W255" i="28"/>
  <c r="X254" i="28"/>
  <c r="W254" i="28"/>
  <c r="X253" i="28"/>
  <c r="W253" i="28"/>
  <c r="X252" i="28"/>
  <c r="W252" i="28"/>
  <c r="X251" i="28"/>
  <c r="W251" i="28"/>
  <c r="X250" i="28"/>
  <c r="W250" i="28"/>
  <c r="X249" i="28"/>
  <c r="W249" i="28"/>
  <c r="X248" i="28"/>
  <c r="W248" i="28"/>
  <c r="X247" i="28"/>
  <c r="W247" i="28"/>
  <c r="X246" i="28"/>
  <c r="W246" i="28"/>
  <c r="X245" i="28"/>
  <c r="W245" i="28"/>
  <c r="P245" i="28"/>
  <c r="P246" i="28" s="1"/>
  <c r="P247" i="28" s="1"/>
  <c r="P248" i="28" s="1"/>
  <c r="P249" i="28" s="1"/>
  <c r="P250" i="28" s="1"/>
  <c r="P251" i="28" s="1"/>
  <c r="P252" i="28" s="1"/>
  <c r="P253" i="28" s="1"/>
  <c r="P254" i="28" s="1"/>
  <c r="P255" i="28" s="1"/>
  <c r="P256" i="28" s="1"/>
  <c r="P257" i="28" s="1"/>
  <c r="P258" i="28" s="1"/>
  <c r="P259" i="28" s="1"/>
  <c r="P260" i="28" s="1"/>
  <c r="P261" i="28" s="1"/>
  <c r="P262" i="28" s="1"/>
  <c r="P263" i="28" s="1"/>
  <c r="P264" i="28" s="1"/>
  <c r="P265" i="28" s="1"/>
  <c r="P266" i="28" s="1"/>
  <c r="P267" i="28" s="1"/>
  <c r="P268" i="28" s="1"/>
  <c r="P269" i="28" s="1"/>
  <c r="P270" i="28" s="1"/>
  <c r="P271" i="28" s="1"/>
  <c r="P272" i="28" s="1"/>
  <c r="P273" i="28" s="1"/>
  <c r="P274" i="28" s="1"/>
  <c r="P275" i="28" s="1"/>
  <c r="P276" i="28" s="1"/>
  <c r="P277" i="28" s="1"/>
  <c r="P278" i="28" s="1"/>
  <c r="P279" i="28" s="1"/>
  <c r="P280" i="28" s="1"/>
  <c r="P281" i="28" s="1"/>
  <c r="P282" i="28" s="1"/>
  <c r="P283" i="28" s="1"/>
  <c r="P284" i="28" s="1"/>
  <c r="P285" i="28" s="1"/>
  <c r="P286" i="28" s="1"/>
  <c r="P287" i="28" s="1"/>
  <c r="P288" i="28" s="1"/>
  <c r="P289" i="28" s="1"/>
  <c r="P290" i="28" s="1"/>
  <c r="P291" i="28" s="1"/>
  <c r="P292" i="28" s="1"/>
  <c r="P293" i="28" s="1"/>
  <c r="P294" i="28" s="1"/>
  <c r="P295" i="28" s="1"/>
  <c r="P296" i="28" s="1"/>
  <c r="P297" i="28" s="1"/>
  <c r="P298" i="28" s="1"/>
  <c r="P299" i="28" s="1"/>
  <c r="P300" i="28" s="1"/>
  <c r="P301" i="28" s="1"/>
  <c r="P302" i="28" s="1"/>
  <c r="P303" i="28" s="1"/>
  <c r="P304" i="28" s="1"/>
  <c r="P305" i="28" s="1"/>
  <c r="P306" i="28" s="1"/>
  <c r="P307" i="28" s="1"/>
  <c r="P308" i="28" s="1"/>
  <c r="P309" i="28" s="1"/>
  <c r="P310" i="28" s="1"/>
  <c r="P311" i="28" s="1"/>
  <c r="P312" i="28" s="1"/>
  <c r="P313" i="28" s="1"/>
  <c r="P314" i="28" s="1"/>
  <c r="P315" i="28" s="1"/>
  <c r="P316" i="28" s="1"/>
  <c r="P317" i="28" s="1"/>
  <c r="P318" i="28" s="1"/>
  <c r="P319" i="28" s="1"/>
  <c r="P320" i="28" s="1"/>
  <c r="P321" i="28" s="1"/>
  <c r="P322" i="28" s="1"/>
  <c r="P323" i="28" s="1"/>
  <c r="P324" i="28" s="1"/>
  <c r="P325" i="28" s="1"/>
  <c r="P326" i="28" s="1"/>
  <c r="P327" i="28" s="1"/>
  <c r="P328" i="28" s="1"/>
  <c r="P329" i="28" s="1"/>
  <c r="P330" i="28" s="1"/>
  <c r="P331" i="28" s="1"/>
  <c r="P332" i="28" s="1"/>
  <c r="P333" i="28" s="1"/>
  <c r="P334" i="28" s="1"/>
  <c r="P335" i="28" s="1"/>
  <c r="P336" i="28" s="1"/>
  <c r="P337" i="28" s="1"/>
  <c r="P338" i="28" s="1"/>
  <c r="P339" i="28" s="1"/>
  <c r="P340" i="28" s="1"/>
  <c r="P341" i="28" s="1"/>
  <c r="P342" i="28" s="1"/>
  <c r="P343" i="28" s="1"/>
  <c r="P344" i="28" s="1"/>
  <c r="P345" i="28" s="1"/>
  <c r="P346" i="28" s="1"/>
  <c r="P347" i="28" s="1"/>
  <c r="P348" i="28" s="1"/>
  <c r="P349" i="28" s="1"/>
  <c r="P350" i="28" s="1"/>
  <c r="P351" i="28" s="1"/>
  <c r="P352" i="28" s="1"/>
  <c r="P353" i="28" s="1"/>
  <c r="P354" i="28" s="1"/>
  <c r="P355" i="28" s="1"/>
  <c r="P356" i="28" s="1"/>
  <c r="P357" i="28" s="1"/>
  <c r="P358" i="28" s="1"/>
  <c r="P359" i="28" s="1"/>
  <c r="P360" i="28" s="1"/>
  <c r="P361" i="28" s="1"/>
  <c r="P362" i="28" s="1"/>
  <c r="P363" i="28" s="1"/>
  <c r="P364" i="28" s="1"/>
  <c r="P365" i="28" s="1"/>
  <c r="P366" i="28" s="1"/>
  <c r="P367" i="28" s="1"/>
  <c r="P368" i="28" s="1"/>
  <c r="P369" i="28" s="1"/>
  <c r="P370" i="28" s="1"/>
  <c r="P371" i="28" s="1"/>
  <c r="P372" i="28" s="1"/>
  <c r="P373" i="28" s="1"/>
  <c r="P374" i="28" s="1"/>
  <c r="P375" i="28" s="1"/>
  <c r="P376" i="28" s="1"/>
  <c r="P377" i="28" s="1"/>
  <c r="P378" i="28" s="1"/>
  <c r="P379" i="28" s="1"/>
  <c r="P380" i="28" s="1"/>
  <c r="P381" i="28" s="1"/>
  <c r="P382" i="28" s="1"/>
  <c r="P383" i="28" s="1"/>
  <c r="P384" i="28" s="1"/>
  <c r="P385" i="28" s="1"/>
  <c r="P386" i="28" s="1"/>
  <c r="P387" i="28" s="1"/>
  <c r="P388" i="28" s="1"/>
  <c r="P389" i="28" s="1"/>
  <c r="P390" i="28" s="1"/>
  <c r="P391" i="28" s="1"/>
  <c r="P392" i="28" s="1"/>
  <c r="P393" i="28" s="1"/>
  <c r="P394" i="28" s="1"/>
  <c r="P395" i="28" s="1"/>
  <c r="P396" i="28" s="1"/>
  <c r="P397" i="28" s="1"/>
  <c r="P398" i="28" s="1"/>
  <c r="P399" i="28" s="1"/>
  <c r="P400" i="28" s="1"/>
  <c r="P401" i="28" s="1"/>
  <c r="P402" i="28" s="1"/>
  <c r="P403" i="28" s="1"/>
  <c r="P404" i="28" s="1"/>
  <c r="P405" i="28" s="1"/>
  <c r="P406" i="28" s="1"/>
  <c r="P407" i="28" s="1"/>
  <c r="P408" i="28" s="1"/>
  <c r="P409" i="28" s="1"/>
  <c r="P410" i="28" s="1"/>
  <c r="P411" i="28" s="1"/>
  <c r="P412" i="28" s="1"/>
  <c r="P413" i="28" s="1"/>
  <c r="P414" i="28" s="1"/>
  <c r="P415" i="28" s="1"/>
  <c r="P416" i="28" s="1"/>
  <c r="P417" i="28" s="1"/>
  <c r="P418" i="28" s="1"/>
  <c r="P419" i="28" s="1"/>
  <c r="P420" i="28" s="1"/>
  <c r="P421" i="28" s="1"/>
  <c r="P422" i="28" s="1"/>
  <c r="P423" i="28" s="1"/>
  <c r="P424" i="28" s="1"/>
  <c r="P425" i="28" s="1"/>
  <c r="P426" i="28" s="1"/>
  <c r="P427" i="28" s="1"/>
  <c r="P428" i="28" s="1"/>
  <c r="P429" i="28" s="1"/>
  <c r="P430" i="28" s="1"/>
  <c r="P431" i="28" s="1"/>
  <c r="P432" i="28" s="1"/>
  <c r="P433" i="28" s="1"/>
  <c r="P434" i="28" s="1"/>
  <c r="P435" i="28" s="1"/>
  <c r="P436" i="28" s="1"/>
  <c r="P437" i="28" s="1"/>
  <c r="P438" i="28" s="1"/>
  <c r="P439" i="28" s="1"/>
  <c r="P440" i="28" s="1"/>
  <c r="P441" i="28" s="1"/>
  <c r="P442" i="28" s="1"/>
  <c r="P443" i="28" s="1"/>
  <c r="P444" i="28" s="1"/>
  <c r="P445" i="28" s="1"/>
  <c r="P446" i="28" s="1"/>
  <c r="P447" i="28" s="1"/>
  <c r="P448" i="28" s="1"/>
  <c r="P449" i="28" s="1"/>
  <c r="P450" i="28" s="1"/>
  <c r="P451" i="28" s="1"/>
  <c r="P452" i="28" s="1"/>
  <c r="P453" i="28" s="1"/>
  <c r="P454" i="28" s="1"/>
  <c r="P455" i="28" s="1"/>
  <c r="P456" i="28" s="1"/>
  <c r="P457" i="28" s="1"/>
  <c r="P458" i="28" s="1"/>
  <c r="P459" i="28" s="1"/>
  <c r="P460" i="28" s="1"/>
  <c r="P461" i="28" s="1"/>
  <c r="P462" i="28" s="1"/>
  <c r="P463" i="28" s="1"/>
  <c r="P464" i="28" s="1"/>
  <c r="P465" i="28" s="1"/>
  <c r="P466" i="28" s="1"/>
  <c r="P467" i="28" s="1"/>
  <c r="P468" i="28" s="1"/>
  <c r="P469" i="28" s="1"/>
  <c r="P470" i="28" s="1"/>
  <c r="P471" i="28" s="1"/>
  <c r="P472" i="28" s="1"/>
  <c r="P473" i="28" s="1"/>
  <c r="P474" i="28" s="1"/>
  <c r="P475" i="28" s="1"/>
  <c r="P476" i="28" s="1"/>
  <c r="P477" i="28" s="1"/>
  <c r="P478" i="28" s="1"/>
  <c r="P479" i="28" s="1"/>
  <c r="P480" i="28" s="1"/>
  <c r="P481" i="28" s="1"/>
  <c r="P482" i="28" s="1"/>
  <c r="P483" i="28" s="1"/>
  <c r="P484" i="28" s="1"/>
  <c r="P485" i="28" s="1"/>
  <c r="P486" i="28" s="1"/>
  <c r="P487" i="28" s="1"/>
  <c r="P488" i="28" s="1"/>
  <c r="P489" i="28" s="1"/>
  <c r="P490" i="28" s="1"/>
  <c r="P491" i="28" s="1"/>
  <c r="P492" i="28" s="1"/>
  <c r="P493" i="28" s="1"/>
  <c r="P494" i="28" s="1"/>
  <c r="P495" i="28" s="1"/>
  <c r="P496" i="28" s="1"/>
  <c r="P497" i="28" s="1"/>
  <c r="P498" i="28" s="1"/>
  <c r="P499" i="28" s="1"/>
  <c r="P500" i="28" s="1"/>
  <c r="P501" i="28" s="1"/>
  <c r="P502" i="28" s="1"/>
  <c r="P503" i="28" s="1"/>
  <c r="P504" i="28" s="1"/>
  <c r="P505" i="28" s="1"/>
  <c r="P506" i="28" s="1"/>
  <c r="P507" i="28" s="1"/>
  <c r="P508" i="28" s="1"/>
  <c r="X244" i="28"/>
  <c r="W244" i="28"/>
  <c r="O244" i="28"/>
  <c r="X243" i="28"/>
  <c r="W243" i="28"/>
  <c r="X242" i="28"/>
  <c r="W242" i="28"/>
  <c r="X241" i="28"/>
  <c r="W241" i="28"/>
  <c r="X240" i="28"/>
  <c r="W240" i="28"/>
  <c r="X239" i="28"/>
  <c r="W239" i="28"/>
  <c r="X238" i="28"/>
  <c r="W238" i="28"/>
  <c r="X237" i="28"/>
  <c r="W237" i="28"/>
  <c r="X236" i="28"/>
  <c r="W236" i="28"/>
  <c r="X235" i="28"/>
  <c r="W235" i="28"/>
  <c r="X234" i="28"/>
  <c r="W234" i="28"/>
  <c r="X233" i="28"/>
  <c r="W233" i="28"/>
  <c r="X232" i="28"/>
  <c r="W232" i="28"/>
  <c r="X231" i="28"/>
  <c r="W231" i="28"/>
  <c r="X230" i="28"/>
  <c r="W230" i="28"/>
  <c r="X229" i="28"/>
  <c r="W229" i="28"/>
  <c r="X228" i="28"/>
  <c r="W228" i="28"/>
  <c r="X227" i="28"/>
  <c r="W227" i="28"/>
  <c r="X226" i="28"/>
  <c r="W226" i="28"/>
  <c r="X225" i="28"/>
  <c r="W225" i="28"/>
  <c r="X224" i="28"/>
  <c r="W224" i="28"/>
  <c r="X223" i="28"/>
  <c r="W223" i="28"/>
  <c r="X222" i="28"/>
  <c r="W222" i="28"/>
  <c r="X221" i="28"/>
  <c r="W221" i="28"/>
  <c r="X220" i="28"/>
  <c r="W220" i="28"/>
  <c r="X219" i="28"/>
  <c r="W219" i="28"/>
  <c r="X218" i="28"/>
  <c r="W218" i="28"/>
  <c r="X217" i="28"/>
  <c r="W217" i="28"/>
  <c r="X216" i="28"/>
  <c r="W216" i="28"/>
  <c r="X215" i="28"/>
  <c r="W215" i="28"/>
  <c r="X214" i="28"/>
  <c r="W214" i="28"/>
  <c r="X213" i="28"/>
  <c r="W213" i="28"/>
  <c r="X212" i="28"/>
  <c r="W212" i="28"/>
  <c r="X211" i="28"/>
  <c r="W211" i="28"/>
  <c r="X210" i="28"/>
  <c r="W210" i="28"/>
  <c r="X209" i="28"/>
  <c r="W209" i="28"/>
  <c r="X208" i="28"/>
  <c r="W208" i="28"/>
  <c r="X207" i="28"/>
  <c r="W207" i="28"/>
  <c r="X206" i="28"/>
  <c r="W206" i="28"/>
  <c r="X205" i="28"/>
  <c r="W205" i="28"/>
  <c r="X204" i="28"/>
  <c r="W204" i="28"/>
  <c r="X203" i="28"/>
  <c r="W203" i="28"/>
  <c r="X202" i="28"/>
  <c r="W202" i="28"/>
  <c r="X201" i="28"/>
  <c r="W201" i="28"/>
  <c r="X200" i="28"/>
  <c r="W200" i="28"/>
  <c r="X199" i="28"/>
  <c r="W199" i="28"/>
  <c r="X198" i="28"/>
  <c r="W198" i="28"/>
  <c r="X197" i="28"/>
  <c r="W197" i="28"/>
  <c r="X196" i="28"/>
  <c r="W196" i="28"/>
  <c r="X195" i="28"/>
  <c r="W195" i="28"/>
  <c r="X194" i="28"/>
  <c r="W194" i="28"/>
  <c r="X193" i="28"/>
  <c r="W193" i="28"/>
  <c r="X192" i="28"/>
  <c r="W192" i="28"/>
  <c r="X191" i="28"/>
  <c r="W191" i="28"/>
  <c r="X190" i="28"/>
  <c r="W190" i="28"/>
  <c r="X189" i="28"/>
  <c r="W189" i="28"/>
  <c r="X188" i="28"/>
  <c r="W188" i="28"/>
  <c r="X187" i="28"/>
  <c r="W187" i="28"/>
  <c r="X186" i="28"/>
  <c r="W186" i="28"/>
  <c r="X185" i="28"/>
  <c r="W185" i="28"/>
  <c r="X184" i="28"/>
  <c r="W184" i="28"/>
  <c r="I184" i="28"/>
  <c r="X183" i="28"/>
  <c r="W183" i="28"/>
  <c r="I183" i="28"/>
  <c r="X182" i="28"/>
  <c r="W182" i="28"/>
  <c r="I182" i="28"/>
  <c r="X181" i="28"/>
  <c r="W181" i="28"/>
  <c r="I181" i="28"/>
  <c r="X180" i="28"/>
  <c r="W180" i="28"/>
  <c r="I180" i="28"/>
  <c r="X179" i="28"/>
  <c r="W179" i="28"/>
  <c r="I179" i="28"/>
  <c r="X178" i="28"/>
  <c r="W178" i="28"/>
  <c r="I178" i="28"/>
  <c r="X177" i="28"/>
  <c r="W177" i="28"/>
  <c r="I177" i="28"/>
  <c r="X176" i="28"/>
  <c r="W176" i="28"/>
  <c r="I176" i="28"/>
  <c r="X175" i="28"/>
  <c r="W175" i="28"/>
  <c r="I175" i="28"/>
  <c r="X174" i="28"/>
  <c r="W174" i="28"/>
  <c r="I174" i="28"/>
  <c r="X173" i="28"/>
  <c r="W173" i="28"/>
  <c r="I173" i="28"/>
  <c r="X172" i="28"/>
  <c r="W172" i="28"/>
  <c r="I172" i="28"/>
  <c r="X171" i="28"/>
  <c r="W171" i="28"/>
  <c r="I171" i="28"/>
  <c r="X170" i="28"/>
  <c r="W170" i="28"/>
  <c r="I170" i="28"/>
  <c r="X169" i="28"/>
  <c r="W169" i="28"/>
  <c r="I169" i="28"/>
  <c r="X168" i="28"/>
  <c r="W168" i="28"/>
  <c r="I168" i="28"/>
  <c r="X167" i="28"/>
  <c r="W167" i="28"/>
  <c r="I167" i="28"/>
  <c r="X166" i="28"/>
  <c r="W166" i="28"/>
  <c r="I166" i="28"/>
  <c r="X165" i="28"/>
  <c r="W165" i="28"/>
  <c r="I165" i="28"/>
  <c r="X164" i="28"/>
  <c r="W164" i="28"/>
  <c r="I164" i="28"/>
  <c r="X163" i="28"/>
  <c r="W163" i="28"/>
  <c r="I163" i="28"/>
  <c r="X162" i="28"/>
  <c r="W162" i="28"/>
  <c r="I162" i="28"/>
  <c r="X161" i="28"/>
  <c r="W161" i="28"/>
  <c r="I161" i="28"/>
  <c r="X160" i="28"/>
  <c r="W160" i="28"/>
  <c r="I160" i="28"/>
  <c r="X159" i="28"/>
  <c r="W159" i="28"/>
  <c r="I159" i="28"/>
  <c r="X158" i="28"/>
  <c r="W158" i="28"/>
  <c r="I158" i="28"/>
  <c r="X157" i="28"/>
  <c r="W157" i="28"/>
  <c r="I157" i="28"/>
  <c r="X156" i="28"/>
  <c r="W156" i="28"/>
  <c r="I156" i="28"/>
  <c r="X155" i="28"/>
  <c r="W155" i="28"/>
  <c r="I155" i="28"/>
  <c r="X154" i="28"/>
  <c r="W154" i="28"/>
  <c r="I154" i="28"/>
  <c r="X153" i="28"/>
  <c r="W153" i="28"/>
  <c r="I153" i="28"/>
  <c r="X152" i="28"/>
  <c r="W152" i="28"/>
  <c r="I152" i="28"/>
  <c r="X151" i="28"/>
  <c r="W151" i="28"/>
  <c r="I151" i="28"/>
  <c r="X150" i="28"/>
  <c r="W150" i="28"/>
  <c r="I150" i="28"/>
  <c r="X149" i="28"/>
  <c r="W149" i="28"/>
  <c r="I149" i="28"/>
  <c r="X148" i="28"/>
  <c r="W148" i="28"/>
  <c r="S148" i="28"/>
  <c r="I148" i="28"/>
  <c r="W147" i="28"/>
  <c r="I147" i="28"/>
  <c r="W146" i="28"/>
  <c r="I146" i="28"/>
  <c r="W145" i="28"/>
  <c r="I145" i="28"/>
  <c r="W144" i="28"/>
  <c r="I144" i="28"/>
  <c r="W143" i="28"/>
  <c r="I143" i="28"/>
  <c r="W142" i="28"/>
  <c r="I142" i="28"/>
  <c r="W141" i="28"/>
  <c r="I141" i="28"/>
  <c r="W140" i="28"/>
  <c r="I140" i="28"/>
  <c r="W139" i="28"/>
  <c r="I139" i="28"/>
  <c r="W138" i="28"/>
  <c r="I138" i="28"/>
  <c r="W137" i="28"/>
  <c r="I137" i="28"/>
  <c r="W136" i="28"/>
  <c r="I136" i="28"/>
  <c r="W135" i="28"/>
  <c r="I135" i="28"/>
  <c r="W134" i="28"/>
  <c r="I134" i="28"/>
  <c r="W133" i="28"/>
  <c r="I133" i="28"/>
  <c r="W132" i="28"/>
  <c r="I132" i="28"/>
  <c r="W131" i="28"/>
  <c r="I131" i="28"/>
  <c r="W130" i="28"/>
  <c r="I130" i="28"/>
  <c r="W129" i="28"/>
  <c r="I129" i="28"/>
  <c r="W128" i="28"/>
  <c r="I128" i="28"/>
  <c r="W127" i="28"/>
  <c r="I127" i="28"/>
  <c r="W126" i="28"/>
  <c r="I126" i="28"/>
  <c r="W125" i="28"/>
  <c r="I125" i="28"/>
  <c r="W124" i="28"/>
  <c r="I124" i="28"/>
  <c r="W123" i="28"/>
  <c r="I123" i="28"/>
  <c r="W122" i="28"/>
  <c r="I122" i="28"/>
  <c r="W121" i="28"/>
  <c r="I121" i="28"/>
  <c r="W120" i="28"/>
  <c r="I120" i="28"/>
  <c r="W119" i="28"/>
  <c r="I119" i="28"/>
  <c r="W118" i="28"/>
  <c r="I118" i="28"/>
  <c r="W117" i="28"/>
  <c r="I117" i="28"/>
  <c r="W116" i="28"/>
  <c r="I116" i="28"/>
  <c r="W115" i="28"/>
  <c r="I115" i="28"/>
  <c r="W114" i="28"/>
  <c r="I114" i="28"/>
  <c r="W113" i="28"/>
  <c r="I113" i="28"/>
  <c r="W112" i="28"/>
  <c r="I112" i="28"/>
  <c r="W111" i="28"/>
  <c r="I111" i="28"/>
  <c r="W110" i="28"/>
  <c r="I110" i="28"/>
  <c r="W109" i="28"/>
  <c r="I109" i="28"/>
  <c r="W108" i="28"/>
  <c r="I108" i="28"/>
  <c r="W107" i="28"/>
  <c r="I107" i="28"/>
  <c r="W106" i="28"/>
  <c r="I106" i="28"/>
  <c r="W105" i="28"/>
  <c r="I105" i="28"/>
  <c r="W104" i="28"/>
  <c r="I104" i="28"/>
  <c r="W103" i="28"/>
  <c r="I103" i="28"/>
  <c r="W102" i="28"/>
  <c r="I102" i="28"/>
  <c r="W101" i="28"/>
  <c r="I101" i="28"/>
  <c r="W100" i="28"/>
  <c r="I100" i="28"/>
  <c r="W99" i="28"/>
  <c r="I99" i="28"/>
  <c r="W98" i="28"/>
  <c r="I98" i="28"/>
  <c r="W97" i="28"/>
  <c r="I97" i="28"/>
  <c r="W96" i="28"/>
  <c r="I96" i="28"/>
  <c r="W95" i="28"/>
  <c r="I95" i="28"/>
  <c r="W94" i="28"/>
  <c r="I94" i="28"/>
  <c r="W93" i="28"/>
  <c r="I93" i="28"/>
  <c r="W92" i="28"/>
  <c r="I92" i="28"/>
  <c r="W91" i="28"/>
  <c r="I91" i="28"/>
  <c r="W90" i="28"/>
  <c r="I90" i="28"/>
  <c r="W89" i="28"/>
  <c r="I89" i="28"/>
  <c r="W88" i="28"/>
  <c r="I88" i="28"/>
  <c r="W87" i="28"/>
  <c r="I87" i="28"/>
  <c r="W86" i="28"/>
  <c r="I86" i="28"/>
  <c r="W85" i="28"/>
  <c r="I85" i="28"/>
  <c r="W84" i="28"/>
  <c r="I84" i="28"/>
  <c r="W83" i="28"/>
  <c r="I83" i="28"/>
  <c r="W82" i="28"/>
  <c r="I82" i="28"/>
  <c r="W81" i="28"/>
  <c r="I81" i="28"/>
  <c r="W80" i="28"/>
  <c r="I80" i="28"/>
  <c r="W79" i="28"/>
  <c r="I79" i="28"/>
  <c r="W78" i="28"/>
  <c r="I78" i="28"/>
  <c r="W77" i="28"/>
  <c r="I77" i="28"/>
  <c r="W76" i="28"/>
  <c r="I76" i="28"/>
  <c r="W75" i="28"/>
  <c r="I75" i="28"/>
  <c r="W74" i="28"/>
  <c r="I74" i="28"/>
  <c r="W73" i="28"/>
  <c r="I73" i="28"/>
  <c r="W72" i="28"/>
  <c r="I72" i="28"/>
  <c r="W71" i="28"/>
  <c r="I71" i="28"/>
  <c r="W70" i="28"/>
  <c r="I70" i="28"/>
  <c r="W69" i="28"/>
  <c r="I69" i="28"/>
  <c r="W68" i="28"/>
  <c r="I68" i="28"/>
  <c r="W67" i="28"/>
  <c r="I67" i="28"/>
  <c r="W66" i="28"/>
  <c r="I66" i="28"/>
  <c r="W65" i="28"/>
  <c r="M65" i="28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M84" i="28" s="1"/>
  <c r="M85" i="28" s="1"/>
  <c r="M86" i="28" s="1"/>
  <c r="M87" i="28" s="1"/>
  <c r="M88" i="28" s="1"/>
  <c r="M89" i="28" s="1"/>
  <c r="M90" i="28" s="1"/>
  <c r="M91" i="28" s="1"/>
  <c r="M92" i="28" s="1"/>
  <c r="M93" i="28" s="1"/>
  <c r="M94" i="28" s="1"/>
  <c r="M95" i="28" s="1"/>
  <c r="M96" i="28" s="1"/>
  <c r="M97" i="28" s="1"/>
  <c r="M98" i="28" s="1"/>
  <c r="M99" i="28" s="1"/>
  <c r="M100" i="28" s="1"/>
  <c r="M101" i="28" s="1"/>
  <c r="M102" i="28" s="1"/>
  <c r="M103" i="28" s="1"/>
  <c r="M104" i="28" s="1"/>
  <c r="M105" i="28" s="1"/>
  <c r="M106" i="28" s="1"/>
  <c r="M107" i="28" s="1"/>
  <c r="M108" i="28" s="1"/>
  <c r="M109" i="28" s="1"/>
  <c r="M110" i="28" s="1"/>
  <c r="M111" i="28" s="1"/>
  <c r="M112" i="28" s="1"/>
  <c r="M113" i="28" s="1"/>
  <c r="M114" i="28" s="1"/>
  <c r="M115" i="28" s="1"/>
  <c r="M116" i="28" s="1"/>
  <c r="M117" i="28" s="1"/>
  <c r="M118" i="28" s="1"/>
  <c r="M119" i="28" s="1"/>
  <c r="M120" i="28" s="1"/>
  <c r="M121" i="28" s="1"/>
  <c r="M122" i="28" s="1"/>
  <c r="M123" i="28" s="1"/>
  <c r="M124" i="28" s="1"/>
  <c r="M125" i="28" s="1"/>
  <c r="M126" i="28" s="1"/>
  <c r="M127" i="28" s="1"/>
  <c r="M128" i="28" s="1"/>
  <c r="M129" i="28" s="1"/>
  <c r="M130" i="28" s="1"/>
  <c r="M131" i="28" s="1"/>
  <c r="M132" i="28" s="1"/>
  <c r="M133" i="28" s="1"/>
  <c r="M134" i="28" s="1"/>
  <c r="M135" i="28" s="1"/>
  <c r="M136" i="28" s="1"/>
  <c r="M137" i="28" s="1"/>
  <c r="M138" i="28" s="1"/>
  <c r="M139" i="28" s="1"/>
  <c r="M140" i="28" s="1"/>
  <c r="M141" i="28" s="1"/>
  <c r="M142" i="28" s="1"/>
  <c r="M143" i="28" s="1"/>
  <c r="M144" i="28" s="1"/>
  <c r="M145" i="28" s="1"/>
  <c r="M146" i="28" s="1"/>
  <c r="M147" i="28" s="1"/>
  <c r="M148" i="28" s="1"/>
  <c r="M149" i="28" s="1"/>
  <c r="M150" i="28" s="1"/>
  <c r="M151" i="28" s="1"/>
  <c r="M152" i="28" s="1"/>
  <c r="M153" i="28" s="1"/>
  <c r="M154" i="28" s="1"/>
  <c r="M155" i="28" s="1"/>
  <c r="M156" i="28" s="1"/>
  <c r="M157" i="28" s="1"/>
  <c r="M158" i="28" s="1"/>
  <c r="M159" i="28" s="1"/>
  <c r="M160" i="28" s="1"/>
  <c r="M161" i="28" s="1"/>
  <c r="M162" i="28" s="1"/>
  <c r="M163" i="28" s="1"/>
  <c r="M164" i="28" s="1"/>
  <c r="M165" i="28" s="1"/>
  <c r="M166" i="28" s="1"/>
  <c r="M167" i="28" s="1"/>
  <c r="M168" i="28" s="1"/>
  <c r="M169" i="28" s="1"/>
  <c r="M170" i="28" s="1"/>
  <c r="M171" i="28" s="1"/>
  <c r="M172" i="28" s="1"/>
  <c r="M173" i="28" s="1"/>
  <c r="M174" i="28" s="1"/>
  <c r="M175" i="28" s="1"/>
  <c r="M176" i="28" s="1"/>
  <c r="M177" i="28" s="1"/>
  <c r="M178" i="28" s="1"/>
  <c r="M179" i="28" s="1"/>
  <c r="M180" i="28" s="1"/>
  <c r="M181" i="28" s="1"/>
  <c r="M182" i="28" s="1"/>
  <c r="M183" i="28" s="1"/>
  <c r="M184" i="28" s="1"/>
  <c r="M185" i="28" s="1"/>
  <c r="M186" i="28" s="1"/>
  <c r="M187" i="28" s="1"/>
  <c r="M188" i="28" s="1"/>
  <c r="M189" i="28" s="1"/>
  <c r="M190" i="28" s="1"/>
  <c r="M191" i="28" s="1"/>
  <c r="M192" i="28" s="1"/>
  <c r="M193" i="28" s="1"/>
  <c r="M194" i="28" s="1"/>
  <c r="M195" i="28" s="1"/>
  <c r="M196" i="28" s="1"/>
  <c r="M197" i="28" s="1"/>
  <c r="M198" i="28" s="1"/>
  <c r="M199" i="28" s="1"/>
  <c r="M200" i="28" s="1"/>
  <c r="M201" i="28" s="1"/>
  <c r="M202" i="28" s="1"/>
  <c r="M203" i="28" s="1"/>
  <c r="M204" i="28" s="1"/>
  <c r="M205" i="28" s="1"/>
  <c r="M206" i="28" s="1"/>
  <c r="M207" i="28" s="1"/>
  <c r="M208" i="28" s="1"/>
  <c r="M209" i="28" s="1"/>
  <c r="M210" i="28" s="1"/>
  <c r="M211" i="28" s="1"/>
  <c r="M212" i="28" s="1"/>
  <c r="M213" i="28" s="1"/>
  <c r="M214" i="28" s="1"/>
  <c r="M215" i="28" s="1"/>
  <c r="M216" i="28" s="1"/>
  <c r="M217" i="28" s="1"/>
  <c r="M218" i="28" s="1"/>
  <c r="M219" i="28" s="1"/>
  <c r="M220" i="28" s="1"/>
  <c r="M221" i="28" s="1"/>
  <c r="M222" i="28" s="1"/>
  <c r="M223" i="28" s="1"/>
  <c r="M224" i="28" s="1"/>
  <c r="M225" i="28" s="1"/>
  <c r="M226" i="28" s="1"/>
  <c r="M227" i="28" s="1"/>
  <c r="M228" i="28" s="1"/>
  <c r="M229" i="28" s="1"/>
  <c r="M230" i="28" s="1"/>
  <c r="M231" i="28" s="1"/>
  <c r="M232" i="28" s="1"/>
  <c r="M233" i="28" s="1"/>
  <c r="M234" i="28" s="1"/>
  <c r="M235" i="28" s="1"/>
  <c r="M236" i="28" s="1"/>
  <c r="M237" i="28" s="1"/>
  <c r="M238" i="28" s="1"/>
  <c r="M239" i="28" s="1"/>
  <c r="M240" i="28" s="1"/>
  <c r="M241" i="28" s="1"/>
  <c r="M242" i="28" s="1"/>
  <c r="M243" i="28" s="1"/>
  <c r="M244" i="28" s="1"/>
  <c r="I65" i="28"/>
  <c r="W64" i="28"/>
  <c r="L64" i="28"/>
  <c r="I64" i="28"/>
  <c r="I63" i="28"/>
  <c r="I62" i="28"/>
  <c r="I61" i="28"/>
  <c r="I60" i="28"/>
  <c r="I59" i="28"/>
  <c r="I58" i="28"/>
  <c r="I57" i="28"/>
  <c r="I56" i="28"/>
  <c r="I55" i="28"/>
  <c r="I54" i="28"/>
  <c r="I53" i="28"/>
  <c r="I52" i="28"/>
  <c r="I51" i="28"/>
  <c r="I50" i="28"/>
  <c r="I49" i="28"/>
  <c r="I48" i="28"/>
  <c r="I47" i="28"/>
  <c r="I46" i="28"/>
  <c r="I45" i="28"/>
  <c r="I44" i="28"/>
  <c r="I43" i="28"/>
  <c r="I42" i="28"/>
  <c r="I41" i="28"/>
  <c r="I40" i="28"/>
  <c r="I39" i="28"/>
  <c r="I38" i="28"/>
  <c r="I37" i="28"/>
  <c r="I36" i="28"/>
  <c r="I35" i="28"/>
  <c r="I34" i="28"/>
  <c r="I33" i="28"/>
  <c r="I32" i="28"/>
  <c r="I31" i="28"/>
  <c r="I30" i="28"/>
  <c r="I29" i="28"/>
  <c r="I28" i="28"/>
  <c r="I27" i="28"/>
  <c r="F27" i="28"/>
  <c r="C27" i="28"/>
  <c r="C39" i="28" s="1"/>
  <c r="C51" i="28" s="1"/>
  <c r="C63" i="28" s="1"/>
  <c r="C75" i="28" s="1"/>
  <c r="C87" i="28" s="1"/>
  <c r="C99" i="28" s="1"/>
  <c r="C111" i="28" s="1"/>
  <c r="C123" i="28" s="1"/>
  <c r="C135" i="28" s="1"/>
  <c r="C147" i="28" s="1"/>
  <c r="C159" i="28" s="1"/>
  <c r="C171" i="28" s="1"/>
  <c r="C183" i="28" s="1"/>
  <c r="C195" i="28" s="1"/>
  <c r="C207" i="28" s="1"/>
  <c r="C219" i="28" s="1"/>
  <c r="C231" i="28" s="1"/>
  <c r="C243" i="28" s="1"/>
  <c r="C255" i="28" s="1"/>
  <c r="C267" i="28" s="1"/>
  <c r="C279" i="28" s="1"/>
  <c r="C291" i="28" s="1"/>
  <c r="C303" i="28" s="1"/>
  <c r="C315" i="28" s="1"/>
  <c r="C327" i="28" s="1"/>
  <c r="C339" i="28" s="1"/>
  <c r="C351" i="28" s="1"/>
  <c r="C363" i="28" s="1"/>
  <c r="C375" i="28" s="1"/>
  <c r="C387" i="28" s="1"/>
  <c r="C399" i="28" s="1"/>
  <c r="C411" i="28" s="1"/>
  <c r="C423" i="28" s="1"/>
  <c r="C435" i="28" s="1"/>
  <c r="C447" i="28" s="1"/>
  <c r="C459" i="28" s="1"/>
  <c r="C471" i="28" s="1"/>
  <c r="C483" i="28" s="1"/>
  <c r="C495" i="28" s="1"/>
  <c r="C507" i="28" s="1"/>
  <c r="I26" i="28"/>
  <c r="C26" i="28"/>
  <c r="C38" i="28" s="1"/>
  <c r="C50" i="28" s="1"/>
  <c r="C62" i="28" s="1"/>
  <c r="C74" i="28" s="1"/>
  <c r="C86" i="28" s="1"/>
  <c r="C98" i="28" s="1"/>
  <c r="C110" i="28" s="1"/>
  <c r="C122" i="28" s="1"/>
  <c r="C134" i="28" s="1"/>
  <c r="C146" i="28" s="1"/>
  <c r="C158" i="28" s="1"/>
  <c r="C170" i="28" s="1"/>
  <c r="C182" i="28" s="1"/>
  <c r="C194" i="28" s="1"/>
  <c r="C206" i="28" s="1"/>
  <c r="C218" i="28" s="1"/>
  <c r="C230" i="28" s="1"/>
  <c r="C242" i="28" s="1"/>
  <c r="C254" i="28" s="1"/>
  <c r="C266" i="28" s="1"/>
  <c r="C278" i="28" s="1"/>
  <c r="C290" i="28" s="1"/>
  <c r="C302" i="28" s="1"/>
  <c r="C314" i="28" s="1"/>
  <c r="C326" i="28" s="1"/>
  <c r="C338" i="28" s="1"/>
  <c r="C350" i="28" s="1"/>
  <c r="C362" i="28" s="1"/>
  <c r="C374" i="28" s="1"/>
  <c r="C386" i="28" s="1"/>
  <c r="C398" i="28" s="1"/>
  <c r="C410" i="28" s="1"/>
  <c r="C422" i="28" s="1"/>
  <c r="C434" i="28" s="1"/>
  <c r="C446" i="28" s="1"/>
  <c r="C458" i="28" s="1"/>
  <c r="C470" i="28" s="1"/>
  <c r="C482" i="28" s="1"/>
  <c r="C494" i="28" s="1"/>
  <c r="C506" i="28" s="1"/>
  <c r="I25" i="28"/>
  <c r="C25" i="28"/>
  <c r="C37" i="28" s="1"/>
  <c r="C49" i="28" s="1"/>
  <c r="C61" i="28" s="1"/>
  <c r="C73" i="28" s="1"/>
  <c r="C85" i="28" s="1"/>
  <c r="C97" i="28" s="1"/>
  <c r="C109" i="28" s="1"/>
  <c r="C121" i="28" s="1"/>
  <c r="C133" i="28" s="1"/>
  <c r="C145" i="28" s="1"/>
  <c r="C157" i="28" s="1"/>
  <c r="C169" i="28" s="1"/>
  <c r="C181" i="28" s="1"/>
  <c r="C193" i="28" s="1"/>
  <c r="C205" i="28" s="1"/>
  <c r="C217" i="28" s="1"/>
  <c r="C229" i="28" s="1"/>
  <c r="C241" i="28" s="1"/>
  <c r="C253" i="28" s="1"/>
  <c r="C265" i="28" s="1"/>
  <c r="C277" i="28" s="1"/>
  <c r="C289" i="28" s="1"/>
  <c r="C301" i="28" s="1"/>
  <c r="C313" i="28" s="1"/>
  <c r="C325" i="28" s="1"/>
  <c r="C337" i="28" s="1"/>
  <c r="C349" i="28" s="1"/>
  <c r="C361" i="28" s="1"/>
  <c r="C373" i="28" s="1"/>
  <c r="C385" i="28" s="1"/>
  <c r="C397" i="28" s="1"/>
  <c r="C409" i="28" s="1"/>
  <c r="C421" i="28" s="1"/>
  <c r="C433" i="28" s="1"/>
  <c r="C445" i="28" s="1"/>
  <c r="C457" i="28" s="1"/>
  <c r="C469" i="28" s="1"/>
  <c r="C481" i="28" s="1"/>
  <c r="C493" i="28" s="1"/>
  <c r="C505" i="28" s="1"/>
  <c r="I24" i="28"/>
  <c r="C24" i="28"/>
  <c r="C36" i="28" s="1"/>
  <c r="C48" i="28" s="1"/>
  <c r="C60" i="28" s="1"/>
  <c r="C72" i="28" s="1"/>
  <c r="C84" i="28" s="1"/>
  <c r="C96" i="28" s="1"/>
  <c r="C108" i="28" s="1"/>
  <c r="C120" i="28" s="1"/>
  <c r="C132" i="28" s="1"/>
  <c r="C144" i="28" s="1"/>
  <c r="C156" i="28" s="1"/>
  <c r="C168" i="28" s="1"/>
  <c r="C180" i="28" s="1"/>
  <c r="C192" i="28" s="1"/>
  <c r="C204" i="28" s="1"/>
  <c r="C216" i="28" s="1"/>
  <c r="C228" i="28" s="1"/>
  <c r="C240" i="28" s="1"/>
  <c r="C252" i="28" s="1"/>
  <c r="C264" i="28" s="1"/>
  <c r="C276" i="28" s="1"/>
  <c r="C288" i="28" s="1"/>
  <c r="C300" i="28" s="1"/>
  <c r="C312" i="28" s="1"/>
  <c r="C324" i="28" s="1"/>
  <c r="C336" i="28" s="1"/>
  <c r="C348" i="28" s="1"/>
  <c r="C360" i="28" s="1"/>
  <c r="C372" i="28" s="1"/>
  <c r="C384" i="28" s="1"/>
  <c r="C396" i="28" s="1"/>
  <c r="C408" i="28" s="1"/>
  <c r="C420" i="28" s="1"/>
  <c r="C432" i="28" s="1"/>
  <c r="C444" i="28" s="1"/>
  <c r="C456" i="28" s="1"/>
  <c r="C468" i="28" s="1"/>
  <c r="C480" i="28" s="1"/>
  <c r="C492" i="28" s="1"/>
  <c r="C504" i="28" s="1"/>
  <c r="I23" i="28"/>
  <c r="C23" i="28"/>
  <c r="C35" i="28" s="1"/>
  <c r="C47" i="28" s="1"/>
  <c r="C59" i="28" s="1"/>
  <c r="C71" i="28" s="1"/>
  <c r="C83" i="28" s="1"/>
  <c r="C95" i="28" s="1"/>
  <c r="C107" i="28" s="1"/>
  <c r="C119" i="28" s="1"/>
  <c r="C131" i="28" s="1"/>
  <c r="C143" i="28" s="1"/>
  <c r="C155" i="28" s="1"/>
  <c r="C167" i="28" s="1"/>
  <c r="C179" i="28" s="1"/>
  <c r="C191" i="28" s="1"/>
  <c r="C203" i="28" s="1"/>
  <c r="C215" i="28" s="1"/>
  <c r="C227" i="28" s="1"/>
  <c r="C239" i="28" s="1"/>
  <c r="C251" i="28" s="1"/>
  <c r="C263" i="28" s="1"/>
  <c r="C275" i="28" s="1"/>
  <c r="C287" i="28" s="1"/>
  <c r="C299" i="28" s="1"/>
  <c r="C311" i="28" s="1"/>
  <c r="C323" i="28" s="1"/>
  <c r="C335" i="28" s="1"/>
  <c r="C347" i="28" s="1"/>
  <c r="C359" i="28" s="1"/>
  <c r="C371" i="28" s="1"/>
  <c r="C383" i="28" s="1"/>
  <c r="C395" i="28" s="1"/>
  <c r="C407" i="28" s="1"/>
  <c r="C419" i="28" s="1"/>
  <c r="C431" i="28" s="1"/>
  <c r="C443" i="28" s="1"/>
  <c r="C455" i="28" s="1"/>
  <c r="C467" i="28" s="1"/>
  <c r="C479" i="28" s="1"/>
  <c r="C491" i="28" s="1"/>
  <c r="C503" i="28" s="1"/>
  <c r="I22" i="28"/>
  <c r="C22" i="28"/>
  <c r="C34" i="28" s="1"/>
  <c r="C46" i="28" s="1"/>
  <c r="C58" i="28" s="1"/>
  <c r="C70" i="28" s="1"/>
  <c r="C82" i="28" s="1"/>
  <c r="C94" i="28" s="1"/>
  <c r="C106" i="28" s="1"/>
  <c r="C118" i="28" s="1"/>
  <c r="C130" i="28" s="1"/>
  <c r="C142" i="28" s="1"/>
  <c r="C154" i="28" s="1"/>
  <c r="C166" i="28" s="1"/>
  <c r="C178" i="28" s="1"/>
  <c r="C190" i="28" s="1"/>
  <c r="C202" i="28" s="1"/>
  <c r="C214" i="28" s="1"/>
  <c r="C226" i="28" s="1"/>
  <c r="C238" i="28" s="1"/>
  <c r="C250" i="28" s="1"/>
  <c r="C262" i="28" s="1"/>
  <c r="C274" i="28" s="1"/>
  <c r="C286" i="28" s="1"/>
  <c r="C298" i="28" s="1"/>
  <c r="C310" i="28" s="1"/>
  <c r="C322" i="28" s="1"/>
  <c r="C334" i="28" s="1"/>
  <c r="C346" i="28" s="1"/>
  <c r="C358" i="28" s="1"/>
  <c r="C370" i="28" s="1"/>
  <c r="C382" i="28" s="1"/>
  <c r="C394" i="28" s="1"/>
  <c r="C406" i="28" s="1"/>
  <c r="C418" i="28" s="1"/>
  <c r="C430" i="28" s="1"/>
  <c r="C442" i="28" s="1"/>
  <c r="C454" i="28" s="1"/>
  <c r="C466" i="28" s="1"/>
  <c r="C478" i="28" s="1"/>
  <c r="C490" i="28" s="1"/>
  <c r="C502" i="28" s="1"/>
  <c r="I21" i="28"/>
  <c r="C21" i="28"/>
  <c r="C33" i="28" s="1"/>
  <c r="C45" i="28" s="1"/>
  <c r="C57" i="28" s="1"/>
  <c r="C69" i="28" s="1"/>
  <c r="C81" i="28" s="1"/>
  <c r="C93" i="28" s="1"/>
  <c r="C105" i="28" s="1"/>
  <c r="C117" i="28" s="1"/>
  <c r="C129" i="28" s="1"/>
  <c r="C141" i="28" s="1"/>
  <c r="C153" i="28" s="1"/>
  <c r="C165" i="28" s="1"/>
  <c r="C177" i="28" s="1"/>
  <c r="C189" i="28" s="1"/>
  <c r="C201" i="28" s="1"/>
  <c r="C213" i="28" s="1"/>
  <c r="C225" i="28" s="1"/>
  <c r="C237" i="28" s="1"/>
  <c r="C249" i="28" s="1"/>
  <c r="C261" i="28" s="1"/>
  <c r="C273" i="28" s="1"/>
  <c r="C285" i="28" s="1"/>
  <c r="C297" i="28" s="1"/>
  <c r="C309" i="28" s="1"/>
  <c r="C321" i="28" s="1"/>
  <c r="C333" i="28" s="1"/>
  <c r="C345" i="28" s="1"/>
  <c r="C357" i="28" s="1"/>
  <c r="C369" i="28" s="1"/>
  <c r="C381" i="28" s="1"/>
  <c r="C393" i="28" s="1"/>
  <c r="C405" i="28" s="1"/>
  <c r="C417" i="28" s="1"/>
  <c r="C429" i="28" s="1"/>
  <c r="C441" i="28" s="1"/>
  <c r="C453" i="28" s="1"/>
  <c r="C465" i="28" s="1"/>
  <c r="C477" i="28" s="1"/>
  <c r="C489" i="28" s="1"/>
  <c r="C501" i="28" s="1"/>
  <c r="I20" i="28"/>
  <c r="C20" i="28"/>
  <c r="C32" i="28" s="1"/>
  <c r="C44" i="28" s="1"/>
  <c r="C56" i="28" s="1"/>
  <c r="C68" i="28" s="1"/>
  <c r="C80" i="28" s="1"/>
  <c r="C92" i="28" s="1"/>
  <c r="C104" i="28" s="1"/>
  <c r="C116" i="28" s="1"/>
  <c r="C128" i="28" s="1"/>
  <c r="C140" i="28" s="1"/>
  <c r="C152" i="28" s="1"/>
  <c r="C164" i="28" s="1"/>
  <c r="C176" i="28" s="1"/>
  <c r="C188" i="28" s="1"/>
  <c r="C200" i="28" s="1"/>
  <c r="C212" i="28" s="1"/>
  <c r="C224" i="28" s="1"/>
  <c r="C236" i="28" s="1"/>
  <c r="C248" i="28" s="1"/>
  <c r="C260" i="28" s="1"/>
  <c r="C272" i="28" s="1"/>
  <c r="C284" i="28" s="1"/>
  <c r="C296" i="28" s="1"/>
  <c r="C308" i="28" s="1"/>
  <c r="C320" i="28" s="1"/>
  <c r="C332" i="28" s="1"/>
  <c r="C344" i="28" s="1"/>
  <c r="C356" i="28" s="1"/>
  <c r="C368" i="28" s="1"/>
  <c r="C380" i="28" s="1"/>
  <c r="C392" i="28" s="1"/>
  <c r="C404" i="28" s="1"/>
  <c r="C416" i="28" s="1"/>
  <c r="C428" i="28" s="1"/>
  <c r="C440" i="28" s="1"/>
  <c r="C452" i="28" s="1"/>
  <c r="C464" i="28" s="1"/>
  <c r="C476" i="28" s="1"/>
  <c r="C488" i="28" s="1"/>
  <c r="C500" i="28" s="1"/>
  <c r="I19" i="28"/>
  <c r="C19" i="28"/>
  <c r="C31" i="28" s="1"/>
  <c r="C43" i="28" s="1"/>
  <c r="C55" i="28" s="1"/>
  <c r="C67" i="28" s="1"/>
  <c r="C79" i="28" s="1"/>
  <c r="C91" i="28" s="1"/>
  <c r="C103" i="28" s="1"/>
  <c r="C115" i="28" s="1"/>
  <c r="C127" i="28" s="1"/>
  <c r="C139" i="28" s="1"/>
  <c r="C151" i="28" s="1"/>
  <c r="C163" i="28" s="1"/>
  <c r="C175" i="28" s="1"/>
  <c r="C187" i="28" s="1"/>
  <c r="C199" i="28" s="1"/>
  <c r="C211" i="28" s="1"/>
  <c r="C223" i="28" s="1"/>
  <c r="C235" i="28" s="1"/>
  <c r="C247" i="28" s="1"/>
  <c r="C259" i="28" s="1"/>
  <c r="C271" i="28" s="1"/>
  <c r="C283" i="28" s="1"/>
  <c r="C295" i="28" s="1"/>
  <c r="C307" i="28" s="1"/>
  <c r="C319" i="28" s="1"/>
  <c r="C331" i="28" s="1"/>
  <c r="C343" i="28" s="1"/>
  <c r="C355" i="28" s="1"/>
  <c r="C367" i="28" s="1"/>
  <c r="C379" i="28" s="1"/>
  <c r="C391" i="28" s="1"/>
  <c r="C403" i="28" s="1"/>
  <c r="C415" i="28" s="1"/>
  <c r="C427" i="28" s="1"/>
  <c r="C439" i="28" s="1"/>
  <c r="C451" i="28" s="1"/>
  <c r="C463" i="28" s="1"/>
  <c r="C475" i="28" s="1"/>
  <c r="C487" i="28" s="1"/>
  <c r="C499" i="28" s="1"/>
  <c r="I18" i="28"/>
  <c r="C18" i="28"/>
  <c r="C30" i="28" s="1"/>
  <c r="C42" i="28" s="1"/>
  <c r="C54" i="28" s="1"/>
  <c r="C66" i="28" s="1"/>
  <c r="C78" i="28" s="1"/>
  <c r="C90" i="28" s="1"/>
  <c r="C102" i="28" s="1"/>
  <c r="C114" i="28" s="1"/>
  <c r="C126" i="28" s="1"/>
  <c r="C138" i="28" s="1"/>
  <c r="C150" i="28" s="1"/>
  <c r="C162" i="28" s="1"/>
  <c r="C174" i="28" s="1"/>
  <c r="C186" i="28" s="1"/>
  <c r="C198" i="28" s="1"/>
  <c r="C210" i="28" s="1"/>
  <c r="C222" i="28" s="1"/>
  <c r="C234" i="28" s="1"/>
  <c r="C246" i="28" s="1"/>
  <c r="C258" i="28" s="1"/>
  <c r="C270" i="28" s="1"/>
  <c r="C282" i="28" s="1"/>
  <c r="C294" i="28" s="1"/>
  <c r="C306" i="28" s="1"/>
  <c r="C318" i="28" s="1"/>
  <c r="C330" i="28" s="1"/>
  <c r="C342" i="28" s="1"/>
  <c r="C354" i="28" s="1"/>
  <c r="C366" i="28" s="1"/>
  <c r="C378" i="28" s="1"/>
  <c r="C390" i="28" s="1"/>
  <c r="C402" i="28" s="1"/>
  <c r="C414" i="28" s="1"/>
  <c r="C426" i="28" s="1"/>
  <c r="C438" i="28" s="1"/>
  <c r="C450" i="28" s="1"/>
  <c r="C462" i="28" s="1"/>
  <c r="C474" i="28" s="1"/>
  <c r="C486" i="28" s="1"/>
  <c r="C498" i="28" s="1"/>
  <c r="I17" i="28"/>
  <c r="C17" i="28"/>
  <c r="C29" i="28" s="1"/>
  <c r="C41" i="28" s="1"/>
  <c r="C53" i="28" s="1"/>
  <c r="C65" i="28" s="1"/>
  <c r="C77" i="28" s="1"/>
  <c r="C89" i="28" s="1"/>
  <c r="C101" i="28" s="1"/>
  <c r="C113" i="28" s="1"/>
  <c r="C125" i="28" s="1"/>
  <c r="C137" i="28" s="1"/>
  <c r="C149" i="28" s="1"/>
  <c r="C161" i="28" s="1"/>
  <c r="C173" i="28" s="1"/>
  <c r="C185" i="28" s="1"/>
  <c r="C197" i="28" s="1"/>
  <c r="C209" i="28" s="1"/>
  <c r="C221" i="28" s="1"/>
  <c r="C233" i="28" s="1"/>
  <c r="C245" i="28" s="1"/>
  <c r="C257" i="28" s="1"/>
  <c r="C269" i="28" s="1"/>
  <c r="C281" i="28" s="1"/>
  <c r="C293" i="28" s="1"/>
  <c r="C305" i="28" s="1"/>
  <c r="C317" i="28" s="1"/>
  <c r="C329" i="28" s="1"/>
  <c r="C341" i="28" s="1"/>
  <c r="C353" i="28" s="1"/>
  <c r="C365" i="28" s="1"/>
  <c r="C377" i="28" s="1"/>
  <c r="C389" i="28" s="1"/>
  <c r="C401" i="28" s="1"/>
  <c r="C413" i="28" s="1"/>
  <c r="C425" i="28" s="1"/>
  <c r="C437" i="28" s="1"/>
  <c r="C449" i="28" s="1"/>
  <c r="C461" i="28" s="1"/>
  <c r="C473" i="28" s="1"/>
  <c r="C485" i="28" s="1"/>
  <c r="C497" i="28" s="1"/>
  <c r="I16" i="28"/>
  <c r="C16" i="28"/>
  <c r="C28" i="28" s="1"/>
  <c r="C40" i="28" s="1"/>
  <c r="C52" i="28" s="1"/>
  <c r="C64" i="28" s="1"/>
  <c r="C76" i="28" s="1"/>
  <c r="C88" i="28" s="1"/>
  <c r="C100" i="28" s="1"/>
  <c r="C112" i="28" s="1"/>
  <c r="C124" i="28" s="1"/>
  <c r="C136" i="28" s="1"/>
  <c r="C148" i="28" s="1"/>
  <c r="C160" i="28" s="1"/>
  <c r="C172" i="28" s="1"/>
  <c r="C184" i="28" s="1"/>
  <c r="C196" i="28" s="1"/>
  <c r="C208" i="28" s="1"/>
  <c r="C220" i="28" s="1"/>
  <c r="C232" i="28" s="1"/>
  <c r="C244" i="28" s="1"/>
  <c r="C256" i="28" s="1"/>
  <c r="C268" i="28" s="1"/>
  <c r="C280" i="28" s="1"/>
  <c r="C292" i="28" s="1"/>
  <c r="C304" i="28" s="1"/>
  <c r="C316" i="28" s="1"/>
  <c r="C328" i="28" s="1"/>
  <c r="C340" i="28" s="1"/>
  <c r="C352" i="28" s="1"/>
  <c r="C364" i="28" s="1"/>
  <c r="C376" i="28" s="1"/>
  <c r="C388" i="28" s="1"/>
  <c r="C400" i="28" s="1"/>
  <c r="C412" i="28" s="1"/>
  <c r="C424" i="28" s="1"/>
  <c r="C436" i="28" s="1"/>
  <c r="C448" i="28" s="1"/>
  <c r="C460" i="28" s="1"/>
  <c r="C472" i="28" s="1"/>
  <c r="C484" i="28" s="1"/>
  <c r="C496" i="28" s="1"/>
  <c r="C508" i="28" s="1"/>
  <c r="R15" i="28"/>
  <c r="I15" i="28"/>
  <c r="R14" i="28"/>
  <c r="I14" i="28"/>
  <c r="R13" i="28"/>
  <c r="I13" i="28"/>
  <c r="R12" i="28"/>
  <c r="I12" i="28"/>
  <c r="R11" i="28"/>
  <c r="I11" i="28"/>
  <c r="R10" i="28"/>
  <c r="I10" i="28"/>
  <c r="R9" i="28"/>
  <c r="I9" i="28"/>
  <c r="R8" i="28"/>
  <c r="I8" i="28"/>
  <c r="R7" i="28"/>
  <c r="I7" i="28"/>
  <c r="R6" i="28"/>
  <c r="I6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Y84" i="28" s="1"/>
  <c r="Y85" i="28" s="1"/>
  <c r="Y86" i="28" s="1"/>
  <c r="Y87" i="28" s="1"/>
  <c r="Y88" i="28" s="1"/>
  <c r="Y89" i="28" s="1"/>
  <c r="Y90" i="28" s="1"/>
  <c r="Y91" i="28" s="1"/>
  <c r="Y92" i="28" s="1"/>
  <c r="Y93" i="28" s="1"/>
  <c r="Y94" i="28" s="1"/>
  <c r="Y95" i="28" s="1"/>
  <c r="Y96" i="28" s="1"/>
  <c r="Y97" i="28" s="1"/>
  <c r="Y98" i="28" s="1"/>
  <c r="Y99" i="28" s="1"/>
  <c r="Y100" i="28" s="1"/>
  <c r="Y101" i="28" s="1"/>
  <c r="Y102" i="28" s="1"/>
  <c r="Y103" i="28" s="1"/>
  <c r="Y104" i="28" s="1"/>
  <c r="Y105" i="28" s="1"/>
  <c r="Y106" i="28" s="1"/>
  <c r="Y107" i="28" s="1"/>
  <c r="Y108" i="28" s="1"/>
  <c r="Y109" i="28" s="1"/>
  <c r="Y110" i="28" s="1"/>
  <c r="Y111" i="28" s="1"/>
  <c r="Y112" i="28" s="1"/>
  <c r="Y113" i="28" s="1"/>
  <c r="Y114" i="28" s="1"/>
  <c r="Y115" i="28" s="1"/>
  <c r="Y116" i="28" s="1"/>
  <c r="Y117" i="28" s="1"/>
  <c r="Y118" i="28" s="1"/>
  <c r="Y119" i="28" s="1"/>
  <c r="Y120" i="28" s="1"/>
  <c r="Y121" i="28" s="1"/>
  <c r="Y122" i="28" s="1"/>
  <c r="Y123" i="28" s="1"/>
  <c r="Y124" i="28" s="1"/>
  <c r="Y125" i="28" s="1"/>
  <c r="Y126" i="28" s="1"/>
  <c r="Y127" i="28" s="1"/>
  <c r="Y128" i="28" s="1"/>
  <c r="Y129" i="28" s="1"/>
  <c r="Y130" i="28" s="1"/>
  <c r="Y131" i="28" s="1"/>
  <c r="Y132" i="28" s="1"/>
  <c r="Y133" i="28" s="1"/>
  <c r="Y134" i="28" s="1"/>
  <c r="Y135" i="28" s="1"/>
  <c r="Y136" i="28" s="1"/>
  <c r="Y137" i="28" s="1"/>
  <c r="Y138" i="28" s="1"/>
  <c r="Y139" i="28" s="1"/>
  <c r="Y140" i="28" s="1"/>
  <c r="Y141" i="28" s="1"/>
  <c r="Y142" i="28" s="1"/>
  <c r="Y143" i="28" s="1"/>
  <c r="Y144" i="28" s="1"/>
  <c r="Y145" i="28" s="1"/>
  <c r="Y146" i="28" s="1"/>
  <c r="Y147" i="28" s="1"/>
  <c r="Y148" i="28" s="1"/>
  <c r="Y149" i="28" s="1"/>
  <c r="Y150" i="28" s="1"/>
  <c r="Y151" i="28" s="1"/>
  <c r="Y152" i="28" s="1"/>
  <c r="Y153" i="28" s="1"/>
  <c r="Y154" i="28" s="1"/>
  <c r="Y155" i="28" s="1"/>
  <c r="Y156" i="28" s="1"/>
  <c r="Y157" i="28" s="1"/>
  <c r="Y158" i="28" s="1"/>
  <c r="Y159" i="28" s="1"/>
  <c r="Y160" i="28" s="1"/>
  <c r="Y161" i="28" s="1"/>
  <c r="Y162" i="28" s="1"/>
  <c r="Y163" i="28" s="1"/>
  <c r="Y164" i="28" s="1"/>
  <c r="Y165" i="28" s="1"/>
  <c r="Y166" i="28" s="1"/>
  <c r="Y167" i="28" s="1"/>
  <c r="Y168" i="28" s="1"/>
  <c r="Y169" i="28" s="1"/>
  <c r="Y170" i="28" s="1"/>
  <c r="Y171" i="28" s="1"/>
  <c r="Y172" i="28" s="1"/>
  <c r="Y173" i="28" s="1"/>
  <c r="Y174" i="28" s="1"/>
  <c r="Y175" i="28" s="1"/>
  <c r="Y176" i="28" s="1"/>
  <c r="Y177" i="28" s="1"/>
  <c r="Y178" i="28" s="1"/>
  <c r="Y179" i="28" s="1"/>
  <c r="Y180" i="28" s="1"/>
  <c r="Y181" i="28" s="1"/>
  <c r="Y182" i="28" s="1"/>
  <c r="Y183" i="28" s="1"/>
  <c r="Y184" i="28" s="1"/>
  <c r="Y185" i="28" s="1"/>
  <c r="Y186" i="28" s="1"/>
  <c r="Y187" i="28" s="1"/>
  <c r="Y188" i="28" s="1"/>
  <c r="Y189" i="28" s="1"/>
  <c r="Y190" i="28" s="1"/>
  <c r="Y191" i="28" s="1"/>
  <c r="Y192" i="28" s="1"/>
  <c r="Y193" i="28" s="1"/>
  <c r="Y194" i="28" s="1"/>
  <c r="Y195" i="28" s="1"/>
  <c r="Y196" i="28" s="1"/>
  <c r="Y197" i="28" s="1"/>
  <c r="Y198" i="28" s="1"/>
  <c r="Y199" i="28" s="1"/>
  <c r="Y200" i="28" s="1"/>
  <c r="Y201" i="28" s="1"/>
  <c r="Y202" i="28" s="1"/>
  <c r="Y203" i="28" s="1"/>
  <c r="Y204" i="28" s="1"/>
  <c r="Y205" i="28" s="1"/>
  <c r="Y206" i="28" s="1"/>
  <c r="Y207" i="28" s="1"/>
  <c r="Y208" i="28" s="1"/>
  <c r="Y209" i="28" s="1"/>
  <c r="Y210" i="28" s="1"/>
  <c r="Y211" i="28" s="1"/>
  <c r="Y212" i="28" s="1"/>
  <c r="Y213" i="28" s="1"/>
  <c r="Y214" i="28" s="1"/>
  <c r="Y215" i="28" s="1"/>
  <c r="Y216" i="28" s="1"/>
  <c r="Y217" i="28" s="1"/>
  <c r="Y218" i="28" s="1"/>
  <c r="Y219" i="28" s="1"/>
  <c r="Y220" i="28" s="1"/>
  <c r="Y221" i="28" s="1"/>
  <c r="Y222" i="28" s="1"/>
  <c r="Y223" i="28" s="1"/>
  <c r="Y224" i="28" s="1"/>
  <c r="Y225" i="28" s="1"/>
  <c r="Y226" i="28" s="1"/>
  <c r="Y227" i="28" s="1"/>
  <c r="Y228" i="28" s="1"/>
  <c r="Y229" i="28" s="1"/>
  <c r="Y230" i="28" s="1"/>
  <c r="Y231" i="28" s="1"/>
  <c r="Y232" i="28" s="1"/>
  <c r="Y233" i="28" s="1"/>
  <c r="Y234" i="28" s="1"/>
  <c r="Y235" i="28" s="1"/>
  <c r="Y236" i="28" s="1"/>
  <c r="Y237" i="28" s="1"/>
  <c r="Y238" i="28" s="1"/>
  <c r="Y239" i="28" s="1"/>
  <c r="Y240" i="28" s="1"/>
  <c r="Y241" i="28" s="1"/>
  <c r="Y242" i="28" s="1"/>
  <c r="Y243" i="28" s="1"/>
  <c r="Y244" i="28" s="1"/>
  <c r="Y245" i="28" s="1"/>
  <c r="Y246" i="28" s="1"/>
  <c r="Y247" i="28" s="1"/>
  <c r="Y248" i="28" s="1"/>
  <c r="Y249" i="28" s="1"/>
  <c r="Y250" i="28" s="1"/>
  <c r="Y251" i="28" s="1"/>
  <c r="Y252" i="28" s="1"/>
  <c r="Y253" i="28" s="1"/>
  <c r="Y254" i="28" s="1"/>
  <c r="Y255" i="28" s="1"/>
  <c r="Y256" i="28" s="1"/>
  <c r="Y257" i="28" s="1"/>
  <c r="Y258" i="28" s="1"/>
  <c r="Y259" i="28" s="1"/>
  <c r="Y260" i="28" s="1"/>
  <c r="Y261" i="28" s="1"/>
  <c r="Y262" i="28" s="1"/>
  <c r="Y263" i="28" s="1"/>
  <c r="Y264" i="28" s="1"/>
  <c r="Y265" i="28" s="1"/>
  <c r="Y266" i="28" s="1"/>
  <c r="Y267" i="28" s="1"/>
  <c r="Y268" i="28" s="1"/>
  <c r="Y269" i="28" s="1"/>
  <c r="Y270" i="28" s="1"/>
  <c r="Y271" i="28" s="1"/>
  <c r="Y272" i="28" s="1"/>
  <c r="Y273" i="28" s="1"/>
  <c r="Y274" i="28" s="1"/>
  <c r="Y275" i="28" s="1"/>
  <c r="Y276" i="28" s="1"/>
  <c r="Y277" i="28" s="1"/>
  <c r="Y278" i="28" s="1"/>
  <c r="Y279" i="28" s="1"/>
  <c r="Y280" i="28" s="1"/>
  <c r="Y281" i="28" s="1"/>
  <c r="Y282" i="28" s="1"/>
  <c r="Y283" i="28" s="1"/>
  <c r="Y284" i="28" s="1"/>
  <c r="Y285" i="28" s="1"/>
  <c r="Y286" i="28" s="1"/>
  <c r="Y287" i="28" s="1"/>
  <c r="Y288" i="28" s="1"/>
  <c r="Y289" i="28" s="1"/>
  <c r="Y290" i="28" s="1"/>
  <c r="Y291" i="28" s="1"/>
  <c r="Y292" i="28" s="1"/>
  <c r="Y293" i="28" s="1"/>
  <c r="Y294" i="28" s="1"/>
  <c r="Y295" i="28" s="1"/>
  <c r="Y296" i="28" s="1"/>
  <c r="Y297" i="28" s="1"/>
  <c r="Y298" i="28" s="1"/>
  <c r="Y299" i="28" s="1"/>
  <c r="Y300" i="28" s="1"/>
  <c r="Y301" i="28" s="1"/>
  <c r="Y302" i="28" s="1"/>
  <c r="Y303" i="28" s="1"/>
  <c r="Y304" i="28" s="1"/>
  <c r="Y305" i="28" s="1"/>
  <c r="Y306" i="28" s="1"/>
  <c r="Y307" i="28" s="1"/>
  <c r="Y308" i="28" s="1"/>
  <c r="Y309" i="28" s="1"/>
  <c r="Y310" i="28" s="1"/>
  <c r="Y311" i="28" s="1"/>
  <c r="Y312" i="28" s="1"/>
  <c r="Y313" i="28" s="1"/>
  <c r="Y314" i="28" s="1"/>
  <c r="Y315" i="28" s="1"/>
  <c r="Y316" i="28" s="1"/>
  <c r="Y317" i="28" s="1"/>
  <c r="Y318" i="28" s="1"/>
  <c r="Y319" i="28" s="1"/>
  <c r="Y320" i="28" s="1"/>
  <c r="Y321" i="28" s="1"/>
  <c r="Y322" i="28" s="1"/>
  <c r="Y323" i="28" s="1"/>
  <c r="Y324" i="28" s="1"/>
  <c r="Y325" i="28" s="1"/>
  <c r="Y326" i="28" s="1"/>
  <c r="Y327" i="28" s="1"/>
  <c r="Y328" i="28" s="1"/>
  <c r="Y329" i="28" s="1"/>
  <c r="Y330" i="28" s="1"/>
  <c r="Y331" i="28" s="1"/>
  <c r="Y332" i="28" s="1"/>
  <c r="Y333" i="28" s="1"/>
  <c r="Y334" i="28" s="1"/>
  <c r="Y335" i="28" s="1"/>
  <c r="Y336" i="28" s="1"/>
  <c r="Y337" i="28" s="1"/>
  <c r="Y338" i="28" s="1"/>
  <c r="Y339" i="28" s="1"/>
  <c r="Y340" i="28" s="1"/>
  <c r="Y341" i="28" s="1"/>
  <c r="Y342" i="28" s="1"/>
  <c r="Y343" i="28" s="1"/>
  <c r="Y344" i="28" s="1"/>
  <c r="Y345" i="28" s="1"/>
  <c r="Y346" i="28" s="1"/>
  <c r="Y347" i="28" s="1"/>
  <c r="Y348" i="28" s="1"/>
  <c r="Y349" i="28" s="1"/>
  <c r="Y350" i="28" s="1"/>
  <c r="Y351" i="28" s="1"/>
  <c r="Y352" i="28" s="1"/>
  <c r="Y353" i="28" s="1"/>
  <c r="Y354" i="28" s="1"/>
  <c r="Y355" i="28" s="1"/>
  <c r="Y356" i="28" s="1"/>
  <c r="Y357" i="28" s="1"/>
  <c r="Y358" i="28" s="1"/>
  <c r="Y359" i="28" s="1"/>
  <c r="Y360" i="28" s="1"/>
  <c r="Y361" i="28" s="1"/>
  <c r="Y362" i="28" s="1"/>
  <c r="Y363" i="28" s="1"/>
  <c r="Y364" i="28" s="1"/>
  <c r="Y365" i="28" s="1"/>
  <c r="Y366" i="28" s="1"/>
  <c r="Y367" i="28" s="1"/>
  <c r="Y368" i="28" s="1"/>
  <c r="Y369" i="28" s="1"/>
  <c r="Y370" i="28" s="1"/>
  <c r="Y371" i="28" s="1"/>
  <c r="Y372" i="28" s="1"/>
  <c r="Y373" i="28" s="1"/>
  <c r="Y374" i="28" s="1"/>
  <c r="Y375" i="28" s="1"/>
  <c r="Y376" i="28" s="1"/>
  <c r="Y377" i="28" s="1"/>
  <c r="Y378" i="28" s="1"/>
  <c r="Y379" i="28" s="1"/>
  <c r="Y380" i="28" s="1"/>
  <c r="Y381" i="28" s="1"/>
  <c r="Y382" i="28" s="1"/>
  <c r="Y383" i="28" s="1"/>
  <c r="Y384" i="28" s="1"/>
  <c r="Y385" i="28" s="1"/>
  <c r="Y386" i="28" s="1"/>
  <c r="Y387" i="28" s="1"/>
  <c r="Y388" i="28" s="1"/>
  <c r="Y389" i="28" s="1"/>
  <c r="Y390" i="28" s="1"/>
  <c r="Y391" i="28" s="1"/>
  <c r="Y392" i="28" s="1"/>
  <c r="Y393" i="28" s="1"/>
  <c r="Y394" i="28" s="1"/>
  <c r="Y395" i="28" s="1"/>
  <c r="Y396" i="28" s="1"/>
  <c r="Y397" i="28" s="1"/>
  <c r="Y398" i="28" s="1"/>
  <c r="Y399" i="28" s="1"/>
  <c r="Y400" i="28" s="1"/>
  <c r="Y401" i="28" s="1"/>
  <c r="Y402" i="28" s="1"/>
  <c r="Y403" i="28" s="1"/>
  <c r="Y404" i="28" s="1"/>
  <c r="Y405" i="28" s="1"/>
  <c r="Y406" i="28" s="1"/>
  <c r="Y407" i="28" s="1"/>
  <c r="Y408" i="28" s="1"/>
  <c r="Y409" i="28" s="1"/>
  <c r="Y410" i="28" s="1"/>
  <c r="Y411" i="28" s="1"/>
  <c r="Y412" i="28" s="1"/>
  <c r="Y413" i="28" s="1"/>
  <c r="Y414" i="28" s="1"/>
  <c r="Y415" i="28" s="1"/>
  <c r="Y416" i="28" s="1"/>
  <c r="Y417" i="28" s="1"/>
  <c r="Y418" i="28" s="1"/>
  <c r="Y419" i="28" s="1"/>
  <c r="Y420" i="28" s="1"/>
  <c r="Y421" i="28" s="1"/>
  <c r="Y422" i="28" s="1"/>
  <c r="Y423" i="28" s="1"/>
  <c r="Y424" i="28" s="1"/>
  <c r="Y425" i="28" s="1"/>
  <c r="Y426" i="28" s="1"/>
  <c r="Y427" i="28" s="1"/>
  <c r="Y428" i="28" s="1"/>
  <c r="Y429" i="28" s="1"/>
  <c r="Y430" i="28" s="1"/>
  <c r="Y431" i="28" s="1"/>
  <c r="Y432" i="28" s="1"/>
  <c r="Y433" i="28" s="1"/>
  <c r="Y434" i="28" s="1"/>
  <c r="Y435" i="28" s="1"/>
  <c r="Y436" i="28" s="1"/>
  <c r="Y437" i="28" s="1"/>
  <c r="Y438" i="28" s="1"/>
  <c r="Y439" i="28" s="1"/>
  <c r="Y440" i="28" s="1"/>
  <c r="Y441" i="28" s="1"/>
  <c r="Y442" i="28" s="1"/>
  <c r="Y443" i="28" s="1"/>
  <c r="Y444" i="28" s="1"/>
  <c r="Y445" i="28" s="1"/>
  <c r="Y446" i="28" s="1"/>
  <c r="Y447" i="28" s="1"/>
  <c r="Y448" i="28" s="1"/>
  <c r="Y449" i="28" s="1"/>
  <c r="Y450" i="28" s="1"/>
  <c r="Y451" i="28" s="1"/>
  <c r="Y452" i="28" s="1"/>
  <c r="Y453" i="28" s="1"/>
  <c r="Y454" i="28" s="1"/>
  <c r="Y455" i="28" s="1"/>
  <c r="Y456" i="28" s="1"/>
  <c r="Y457" i="28" s="1"/>
  <c r="Y458" i="28" s="1"/>
  <c r="Y459" i="28" s="1"/>
  <c r="Y460" i="28" s="1"/>
  <c r="Y461" i="28" s="1"/>
  <c r="Y462" i="28" s="1"/>
  <c r="Y463" i="28" s="1"/>
  <c r="Y464" i="28" s="1"/>
  <c r="Y465" i="28" s="1"/>
  <c r="Y466" i="28" s="1"/>
  <c r="Y467" i="28" s="1"/>
  <c r="Y468" i="28" s="1"/>
  <c r="Y469" i="28" s="1"/>
  <c r="Y470" i="28" s="1"/>
  <c r="Y471" i="28" s="1"/>
  <c r="Y472" i="28" s="1"/>
  <c r="Y473" i="28" s="1"/>
  <c r="Y474" i="28" s="1"/>
  <c r="Y475" i="28" s="1"/>
  <c r="Y476" i="28" s="1"/>
  <c r="Y477" i="28" s="1"/>
  <c r="Y478" i="28" s="1"/>
  <c r="Y479" i="28" s="1"/>
  <c r="Y480" i="28" s="1"/>
  <c r="Y481" i="28" s="1"/>
  <c r="Y482" i="28" s="1"/>
  <c r="Y483" i="28" s="1"/>
  <c r="Y484" i="28" s="1"/>
  <c r="Y485" i="28" s="1"/>
  <c r="Y486" i="28" s="1"/>
  <c r="Y487" i="28" s="1"/>
  <c r="Y488" i="28" s="1"/>
  <c r="Y489" i="28" s="1"/>
  <c r="Y490" i="28" s="1"/>
  <c r="Y491" i="28" s="1"/>
  <c r="Y492" i="28" s="1"/>
  <c r="Y493" i="28" s="1"/>
  <c r="Y494" i="28" s="1"/>
  <c r="Y495" i="28" s="1"/>
  <c r="Y496" i="28" s="1"/>
  <c r="Y497" i="28" s="1"/>
  <c r="Y498" i="28" s="1"/>
  <c r="Y499" i="28" s="1"/>
  <c r="Y500" i="28" s="1"/>
  <c r="Y501" i="28" s="1"/>
  <c r="Y502" i="28" s="1"/>
  <c r="Y503" i="28" s="1"/>
  <c r="Y504" i="28" s="1"/>
  <c r="Y505" i="28" s="1"/>
  <c r="Y506" i="28" s="1"/>
  <c r="Y507" i="28" s="1"/>
  <c r="Y508" i="28" s="1"/>
  <c r="R5" i="28"/>
  <c r="K5" i="28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I5" i="28"/>
  <c r="V4" i="28"/>
  <c r="V5" i="28" s="1"/>
  <c r="V6" i="28" s="1"/>
  <c r="V7" i="28" s="1"/>
  <c r="V8" i="28" s="1"/>
  <c r="V9" i="28" s="1"/>
  <c r="V10" i="28" s="1"/>
  <c r="V11" i="28" s="1"/>
  <c r="V12" i="28" s="1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V84" i="28" s="1"/>
  <c r="V85" i="28" s="1"/>
  <c r="V86" i="28" s="1"/>
  <c r="V87" i="28" s="1"/>
  <c r="V88" i="28" s="1"/>
  <c r="V89" i="28" s="1"/>
  <c r="V90" i="28" s="1"/>
  <c r="V91" i="28" s="1"/>
  <c r="V92" i="28" s="1"/>
  <c r="V93" i="28" s="1"/>
  <c r="V94" i="28" s="1"/>
  <c r="V95" i="28" s="1"/>
  <c r="V96" i="28" s="1"/>
  <c r="V97" i="28" s="1"/>
  <c r="V98" i="28" s="1"/>
  <c r="V99" i="28" s="1"/>
  <c r="V100" i="28" s="1"/>
  <c r="V101" i="28" s="1"/>
  <c r="V102" i="28" s="1"/>
  <c r="V103" i="28" s="1"/>
  <c r="V104" i="28" s="1"/>
  <c r="V105" i="28" s="1"/>
  <c r="V106" i="28" s="1"/>
  <c r="V107" i="28" s="1"/>
  <c r="V108" i="28" s="1"/>
  <c r="V109" i="28" s="1"/>
  <c r="V110" i="28" s="1"/>
  <c r="V111" i="28" s="1"/>
  <c r="V112" i="28" s="1"/>
  <c r="V113" i="28" s="1"/>
  <c r="V114" i="28" s="1"/>
  <c r="V115" i="28" s="1"/>
  <c r="V116" i="28" s="1"/>
  <c r="V117" i="28" s="1"/>
  <c r="V118" i="28" s="1"/>
  <c r="V119" i="28" s="1"/>
  <c r="V120" i="28" s="1"/>
  <c r="V121" i="28" s="1"/>
  <c r="V122" i="28" s="1"/>
  <c r="V123" i="28" s="1"/>
  <c r="V124" i="28" s="1"/>
  <c r="V125" i="28" s="1"/>
  <c r="V126" i="28" s="1"/>
  <c r="V127" i="28" s="1"/>
  <c r="V128" i="28" s="1"/>
  <c r="V129" i="28" s="1"/>
  <c r="V130" i="28" s="1"/>
  <c r="V131" i="28" s="1"/>
  <c r="V132" i="28" s="1"/>
  <c r="V133" i="28" s="1"/>
  <c r="V134" i="28" s="1"/>
  <c r="V135" i="28" s="1"/>
  <c r="V136" i="28" s="1"/>
  <c r="V137" i="28" s="1"/>
  <c r="V138" i="28" s="1"/>
  <c r="V139" i="28" s="1"/>
  <c r="V140" i="28" s="1"/>
  <c r="V141" i="28" s="1"/>
  <c r="V142" i="28" s="1"/>
  <c r="V143" i="28" s="1"/>
  <c r="V144" i="28" s="1"/>
  <c r="V145" i="28" s="1"/>
  <c r="V146" i="28" s="1"/>
  <c r="V147" i="28" s="1"/>
  <c r="V148" i="28" s="1"/>
  <c r="V149" i="28" s="1"/>
  <c r="V150" i="28" s="1"/>
  <c r="V151" i="28" s="1"/>
  <c r="V152" i="28" s="1"/>
  <c r="V153" i="28" s="1"/>
  <c r="V154" i="28" s="1"/>
  <c r="V155" i="28" s="1"/>
  <c r="V156" i="28" s="1"/>
  <c r="V157" i="28" s="1"/>
  <c r="V158" i="28" s="1"/>
  <c r="V159" i="28" s="1"/>
  <c r="V160" i="28" s="1"/>
  <c r="V161" i="28" s="1"/>
  <c r="V162" i="28" s="1"/>
  <c r="V163" i="28" s="1"/>
  <c r="V164" i="28" s="1"/>
  <c r="V165" i="28" s="1"/>
  <c r="V166" i="28" s="1"/>
  <c r="V167" i="28" s="1"/>
  <c r="V168" i="28" s="1"/>
  <c r="V169" i="28" s="1"/>
  <c r="V170" i="28" s="1"/>
  <c r="V171" i="28" s="1"/>
  <c r="V172" i="28" s="1"/>
  <c r="V173" i="28" s="1"/>
  <c r="V174" i="28" s="1"/>
  <c r="V175" i="28" s="1"/>
  <c r="V176" i="28" s="1"/>
  <c r="V177" i="28" s="1"/>
  <c r="V178" i="28" s="1"/>
  <c r="V179" i="28" s="1"/>
  <c r="V180" i="28" s="1"/>
  <c r="V181" i="28" s="1"/>
  <c r="V182" i="28" s="1"/>
  <c r="V183" i="28" s="1"/>
  <c r="V184" i="28" s="1"/>
  <c r="V185" i="28" s="1"/>
  <c r="V186" i="28" s="1"/>
  <c r="V187" i="28" s="1"/>
  <c r="V188" i="28" s="1"/>
  <c r="V189" i="28" s="1"/>
  <c r="V190" i="28" s="1"/>
  <c r="V191" i="28" s="1"/>
  <c r="V192" i="28" s="1"/>
  <c r="V193" i="28" s="1"/>
  <c r="V194" i="28" s="1"/>
  <c r="V195" i="28" s="1"/>
  <c r="V196" i="28" s="1"/>
  <c r="V197" i="28" s="1"/>
  <c r="V198" i="28" s="1"/>
  <c r="V199" i="28" s="1"/>
  <c r="V200" i="28" s="1"/>
  <c r="V201" i="28" s="1"/>
  <c r="V202" i="28" s="1"/>
  <c r="V203" i="28" s="1"/>
  <c r="V204" i="28" s="1"/>
  <c r="V205" i="28" s="1"/>
  <c r="V206" i="28" s="1"/>
  <c r="V207" i="28" s="1"/>
  <c r="V208" i="28" s="1"/>
  <c r="V209" i="28" s="1"/>
  <c r="V210" i="28" s="1"/>
  <c r="V211" i="28" s="1"/>
  <c r="V212" i="28" s="1"/>
  <c r="V213" i="28" s="1"/>
  <c r="V214" i="28" s="1"/>
  <c r="V215" i="28" s="1"/>
  <c r="V216" i="28" s="1"/>
  <c r="V217" i="28" s="1"/>
  <c r="V218" i="28" s="1"/>
  <c r="V219" i="28" s="1"/>
  <c r="V220" i="28" s="1"/>
  <c r="V221" i="28" s="1"/>
  <c r="V222" i="28" s="1"/>
  <c r="V223" i="28" s="1"/>
  <c r="V224" i="28" s="1"/>
  <c r="V225" i="28" s="1"/>
  <c r="V226" i="28" s="1"/>
  <c r="V227" i="28" s="1"/>
  <c r="V228" i="28" s="1"/>
  <c r="V229" i="28" s="1"/>
  <c r="V230" i="28" s="1"/>
  <c r="V231" i="28" s="1"/>
  <c r="V232" i="28" s="1"/>
  <c r="V233" i="28" s="1"/>
  <c r="V234" i="28" s="1"/>
  <c r="V235" i="28" s="1"/>
  <c r="V236" i="28" s="1"/>
  <c r="V237" i="28" s="1"/>
  <c r="V238" i="28" s="1"/>
  <c r="V239" i="28" s="1"/>
  <c r="V240" i="28" s="1"/>
  <c r="V241" i="28" s="1"/>
  <c r="V242" i="28" s="1"/>
  <c r="V243" i="28" s="1"/>
  <c r="V244" i="28" s="1"/>
  <c r="V245" i="28" s="1"/>
  <c r="V246" i="28" s="1"/>
  <c r="V247" i="28" s="1"/>
  <c r="V248" i="28" s="1"/>
  <c r="V249" i="28" s="1"/>
  <c r="V250" i="28" s="1"/>
  <c r="V251" i="28" s="1"/>
  <c r="V252" i="28" s="1"/>
  <c r="V253" i="28" s="1"/>
  <c r="V254" i="28" s="1"/>
  <c r="V255" i="28" s="1"/>
  <c r="V256" i="28" s="1"/>
  <c r="V257" i="28" s="1"/>
  <c r="V258" i="28" s="1"/>
  <c r="V259" i="28" s="1"/>
  <c r="V260" i="28" s="1"/>
  <c r="V261" i="28" s="1"/>
  <c r="V262" i="28" s="1"/>
  <c r="V263" i="28" s="1"/>
  <c r="V264" i="28" s="1"/>
  <c r="V265" i="28" s="1"/>
  <c r="V266" i="28" s="1"/>
  <c r="V267" i="28" s="1"/>
  <c r="V268" i="28" s="1"/>
  <c r="V269" i="28" s="1"/>
  <c r="V270" i="28" s="1"/>
  <c r="V271" i="28" s="1"/>
  <c r="V272" i="28" s="1"/>
  <c r="V273" i="28" s="1"/>
  <c r="V274" i="28" s="1"/>
  <c r="V275" i="28" s="1"/>
  <c r="V276" i="28" s="1"/>
  <c r="V277" i="28" s="1"/>
  <c r="V278" i="28" s="1"/>
  <c r="V279" i="28" s="1"/>
  <c r="V280" i="28" s="1"/>
  <c r="V281" i="28" s="1"/>
  <c r="V282" i="28" s="1"/>
  <c r="V283" i="28" s="1"/>
  <c r="V284" i="28" s="1"/>
  <c r="V285" i="28" s="1"/>
  <c r="V286" i="28" s="1"/>
  <c r="V287" i="28" s="1"/>
  <c r="V288" i="28" s="1"/>
  <c r="V289" i="28" s="1"/>
  <c r="V290" i="28" s="1"/>
  <c r="V291" i="28" s="1"/>
  <c r="V292" i="28" s="1"/>
  <c r="V293" i="28" s="1"/>
  <c r="V294" i="28" s="1"/>
  <c r="V295" i="28" s="1"/>
  <c r="V296" i="28" s="1"/>
  <c r="V297" i="28" s="1"/>
  <c r="V298" i="28" s="1"/>
  <c r="V299" i="28" s="1"/>
  <c r="V300" i="28" s="1"/>
  <c r="V301" i="28" s="1"/>
  <c r="V302" i="28" s="1"/>
  <c r="V303" i="28" s="1"/>
  <c r="V304" i="28" s="1"/>
  <c r="V305" i="28" s="1"/>
  <c r="V306" i="28" s="1"/>
  <c r="V307" i="28" s="1"/>
  <c r="V308" i="28" s="1"/>
  <c r="V309" i="28" s="1"/>
  <c r="V310" i="28" s="1"/>
  <c r="V311" i="28" s="1"/>
  <c r="V312" i="28" s="1"/>
  <c r="V313" i="28" s="1"/>
  <c r="V314" i="28" s="1"/>
  <c r="V315" i="28" s="1"/>
  <c r="V316" i="28" s="1"/>
  <c r="V317" i="28" s="1"/>
  <c r="V318" i="28" s="1"/>
  <c r="V319" i="28" s="1"/>
  <c r="V320" i="28" s="1"/>
  <c r="V321" i="28" s="1"/>
  <c r="V322" i="28" s="1"/>
  <c r="V323" i="28" s="1"/>
  <c r="V324" i="28" s="1"/>
  <c r="V325" i="28" s="1"/>
  <c r="V326" i="28" s="1"/>
  <c r="V327" i="28" s="1"/>
  <c r="V328" i="28" s="1"/>
  <c r="V329" i="28" s="1"/>
  <c r="V330" i="28" s="1"/>
  <c r="V331" i="28" s="1"/>
  <c r="V332" i="28" s="1"/>
  <c r="V333" i="28" s="1"/>
  <c r="V334" i="28" s="1"/>
  <c r="V335" i="28" s="1"/>
  <c r="V336" i="28" s="1"/>
  <c r="V337" i="28" s="1"/>
  <c r="V338" i="28" s="1"/>
  <c r="V339" i="28" s="1"/>
  <c r="V340" i="28" s="1"/>
  <c r="V341" i="28" s="1"/>
  <c r="V342" i="28" s="1"/>
  <c r="V343" i="28" s="1"/>
  <c r="V344" i="28" s="1"/>
  <c r="V345" i="28" s="1"/>
  <c r="V346" i="28" s="1"/>
  <c r="V347" i="28" s="1"/>
  <c r="V348" i="28" s="1"/>
  <c r="V349" i="28" s="1"/>
  <c r="V350" i="28" s="1"/>
  <c r="V351" i="28" s="1"/>
  <c r="V352" i="28" s="1"/>
  <c r="V353" i="28" s="1"/>
  <c r="V354" i="28" s="1"/>
  <c r="V355" i="28" s="1"/>
  <c r="V356" i="28" s="1"/>
  <c r="V357" i="28" s="1"/>
  <c r="V358" i="28" s="1"/>
  <c r="V359" i="28" s="1"/>
  <c r="V360" i="28" s="1"/>
  <c r="V361" i="28" s="1"/>
  <c r="V362" i="28" s="1"/>
  <c r="V363" i="28" s="1"/>
  <c r="V364" i="28" s="1"/>
  <c r="V365" i="28" s="1"/>
  <c r="V366" i="28" s="1"/>
  <c r="V367" i="28" s="1"/>
  <c r="V368" i="28" s="1"/>
  <c r="V369" i="28" s="1"/>
  <c r="V370" i="28" s="1"/>
  <c r="V371" i="28" s="1"/>
  <c r="V372" i="28" s="1"/>
  <c r="V373" i="28" s="1"/>
  <c r="V374" i="28" s="1"/>
  <c r="V375" i="28" s="1"/>
  <c r="V376" i="28" s="1"/>
  <c r="V377" i="28" s="1"/>
  <c r="V378" i="28" s="1"/>
  <c r="V379" i="28" s="1"/>
  <c r="V380" i="28" s="1"/>
  <c r="V381" i="28" s="1"/>
  <c r="V382" i="28" s="1"/>
  <c r="V383" i="28" s="1"/>
  <c r="V384" i="28" s="1"/>
  <c r="V385" i="28" s="1"/>
  <c r="V386" i="28" s="1"/>
  <c r="V387" i="28" s="1"/>
  <c r="V388" i="28" s="1"/>
  <c r="V389" i="28" s="1"/>
  <c r="V390" i="28" s="1"/>
  <c r="V391" i="28" s="1"/>
  <c r="V392" i="28" s="1"/>
  <c r="V393" i="28" s="1"/>
  <c r="V394" i="28" s="1"/>
  <c r="V395" i="28" s="1"/>
  <c r="V396" i="28" s="1"/>
  <c r="V397" i="28" s="1"/>
  <c r="V398" i="28" s="1"/>
  <c r="V399" i="28" s="1"/>
  <c r="V400" i="28" s="1"/>
  <c r="V401" i="28" s="1"/>
  <c r="V402" i="28" s="1"/>
  <c r="V403" i="28" s="1"/>
  <c r="V404" i="28" s="1"/>
  <c r="V405" i="28" s="1"/>
  <c r="V406" i="28" s="1"/>
  <c r="V407" i="28" s="1"/>
  <c r="V408" i="28" s="1"/>
  <c r="V409" i="28" s="1"/>
  <c r="V410" i="28" s="1"/>
  <c r="V411" i="28" s="1"/>
  <c r="V412" i="28" s="1"/>
  <c r="V413" i="28" s="1"/>
  <c r="V414" i="28" s="1"/>
  <c r="V415" i="28" s="1"/>
  <c r="V416" i="28" s="1"/>
  <c r="V417" i="28" s="1"/>
  <c r="V418" i="28" s="1"/>
  <c r="V419" i="28" s="1"/>
  <c r="V420" i="28" s="1"/>
  <c r="V421" i="28" s="1"/>
  <c r="V422" i="28" s="1"/>
  <c r="V423" i="28" s="1"/>
  <c r="V424" i="28" s="1"/>
  <c r="V425" i="28" s="1"/>
  <c r="V426" i="28" s="1"/>
  <c r="V427" i="28" s="1"/>
  <c r="V428" i="28" s="1"/>
  <c r="V429" i="28" s="1"/>
  <c r="V430" i="28" s="1"/>
  <c r="V431" i="28" s="1"/>
  <c r="V432" i="28" s="1"/>
  <c r="V433" i="28" s="1"/>
  <c r="V434" i="28" s="1"/>
  <c r="V435" i="28" s="1"/>
  <c r="V436" i="28" s="1"/>
  <c r="V437" i="28" s="1"/>
  <c r="V438" i="28" s="1"/>
  <c r="V439" i="28" s="1"/>
  <c r="V440" i="28" s="1"/>
  <c r="V441" i="28" s="1"/>
  <c r="V442" i="28" s="1"/>
  <c r="V443" i="28" s="1"/>
  <c r="V444" i="28" s="1"/>
  <c r="V445" i="28" s="1"/>
  <c r="V446" i="28" s="1"/>
  <c r="V447" i="28" s="1"/>
  <c r="V448" i="28" s="1"/>
  <c r="V449" i="28" s="1"/>
  <c r="V450" i="28" s="1"/>
  <c r="V451" i="28" s="1"/>
  <c r="V452" i="28" s="1"/>
  <c r="V453" i="28" s="1"/>
  <c r="V454" i="28" s="1"/>
  <c r="V455" i="28" s="1"/>
  <c r="V456" i="28" s="1"/>
  <c r="V457" i="28" s="1"/>
  <c r="V458" i="28" s="1"/>
  <c r="V459" i="28" s="1"/>
  <c r="V460" i="28" s="1"/>
  <c r="V461" i="28" s="1"/>
  <c r="V462" i="28" s="1"/>
  <c r="V463" i="28" s="1"/>
  <c r="V464" i="28" s="1"/>
  <c r="V465" i="28" s="1"/>
  <c r="V466" i="28" s="1"/>
  <c r="V467" i="28" s="1"/>
  <c r="V468" i="28" s="1"/>
  <c r="V469" i="28" s="1"/>
  <c r="V470" i="28" s="1"/>
  <c r="V471" i="28" s="1"/>
  <c r="V472" i="28" s="1"/>
  <c r="V473" i="28" s="1"/>
  <c r="V474" i="28" s="1"/>
  <c r="V475" i="28" s="1"/>
  <c r="V476" i="28" s="1"/>
  <c r="V477" i="28" s="1"/>
  <c r="V478" i="28" s="1"/>
  <c r="V479" i="28" s="1"/>
  <c r="V480" i="28" s="1"/>
  <c r="V481" i="28" s="1"/>
  <c r="V482" i="28" s="1"/>
  <c r="V483" i="28" s="1"/>
  <c r="V484" i="28" s="1"/>
  <c r="V485" i="28" s="1"/>
  <c r="V486" i="28" s="1"/>
  <c r="V487" i="28" s="1"/>
  <c r="V488" i="28" s="1"/>
  <c r="V489" i="28" s="1"/>
  <c r="V490" i="28" s="1"/>
  <c r="V491" i="28" s="1"/>
  <c r="V492" i="28" s="1"/>
  <c r="V493" i="28" s="1"/>
  <c r="V494" i="28" s="1"/>
  <c r="V495" i="28" s="1"/>
  <c r="V496" i="28" s="1"/>
  <c r="V497" i="28" s="1"/>
  <c r="V498" i="28" s="1"/>
  <c r="V499" i="28" s="1"/>
  <c r="V500" i="28" s="1"/>
  <c r="V501" i="28" s="1"/>
  <c r="V502" i="28" s="1"/>
  <c r="V503" i="28" s="1"/>
  <c r="V504" i="28" s="1"/>
  <c r="V505" i="28" s="1"/>
  <c r="V506" i="28" s="1"/>
  <c r="V507" i="28" s="1"/>
  <c r="V508" i="28" s="1"/>
  <c r="R4" i="28"/>
  <c r="X508" i="27"/>
  <c r="W508" i="27"/>
  <c r="O508" i="27"/>
  <c r="X507" i="27"/>
  <c r="W507" i="27"/>
  <c r="X506" i="27"/>
  <c r="W506" i="27"/>
  <c r="X505" i="27"/>
  <c r="W505" i="27"/>
  <c r="X504" i="27"/>
  <c r="W504" i="27"/>
  <c r="X503" i="27"/>
  <c r="W503" i="27"/>
  <c r="X502" i="27"/>
  <c r="W502" i="27"/>
  <c r="X501" i="27"/>
  <c r="W501" i="27"/>
  <c r="X500" i="27"/>
  <c r="W500" i="27"/>
  <c r="X499" i="27"/>
  <c r="W499" i="27"/>
  <c r="X498" i="27"/>
  <c r="W498" i="27"/>
  <c r="X497" i="27"/>
  <c r="W497" i="27"/>
  <c r="X496" i="27"/>
  <c r="W496" i="27"/>
  <c r="X495" i="27"/>
  <c r="W495" i="27"/>
  <c r="X494" i="27"/>
  <c r="W494" i="27"/>
  <c r="X493" i="27"/>
  <c r="W493" i="27"/>
  <c r="X492" i="27"/>
  <c r="W492" i="27"/>
  <c r="X491" i="27"/>
  <c r="W491" i="27"/>
  <c r="X490" i="27"/>
  <c r="W490" i="27"/>
  <c r="X489" i="27"/>
  <c r="W489" i="27"/>
  <c r="X488" i="27"/>
  <c r="W488" i="27"/>
  <c r="X487" i="27"/>
  <c r="W487" i="27"/>
  <c r="X486" i="27"/>
  <c r="W486" i="27"/>
  <c r="X485" i="27"/>
  <c r="W485" i="27"/>
  <c r="X484" i="27"/>
  <c r="W484" i="27"/>
  <c r="X483" i="27"/>
  <c r="W483" i="27"/>
  <c r="X482" i="27"/>
  <c r="W482" i="27"/>
  <c r="X481" i="27"/>
  <c r="W481" i="27"/>
  <c r="X480" i="27"/>
  <c r="W480" i="27"/>
  <c r="X479" i="27"/>
  <c r="W479" i="27"/>
  <c r="X478" i="27"/>
  <c r="W478" i="27"/>
  <c r="X477" i="27"/>
  <c r="W477" i="27"/>
  <c r="X476" i="27"/>
  <c r="W476" i="27"/>
  <c r="X475" i="27"/>
  <c r="W475" i="27"/>
  <c r="X474" i="27"/>
  <c r="W474" i="27"/>
  <c r="X473" i="27"/>
  <c r="W473" i="27"/>
  <c r="X472" i="27"/>
  <c r="W472" i="27"/>
  <c r="X471" i="27"/>
  <c r="W471" i="27"/>
  <c r="X470" i="27"/>
  <c r="W470" i="27"/>
  <c r="X469" i="27"/>
  <c r="W469" i="27"/>
  <c r="X468" i="27"/>
  <c r="W468" i="27"/>
  <c r="X467" i="27"/>
  <c r="W467" i="27"/>
  <c r="X466" i="27"/>
  <c r="W466" i="27"/>
  <c r="X465" i="27"/>
  <c r="W465" i="27"/>
  <c r="X464" i="27"/>
  <c r="W464" i="27"/>
  <c r="X463" i="27"/>
  <c r="W463" i="27"/>
  <c r="X462" i="27"/>
  <c r="W462" i="27"/>
  <c r="X461" i="27"/>
  <c r="W461" i="27"/>
  <c r="X460" i="27"/>
  <c r="W460" i="27"/>
  <c r="X459" i="27"/>
  <c r="W459" i="27"/>
  <c r="X458" i="27"/>
  <c r="W458" i="27"/>
  <c r="X457" i="27"/>
  <c r="W457" i="27"/>
  <c r="X456" i="27"/>
  <c r="W456" i="27"/>
  <c r="X455" i="27"/>
  <c r="W455" i="27"/>
  <c r="X454" i="27"/>
  <c r="W454" i="27"/>
  <c r="X453" i="27"/>
  <c r="W453" i="27"/>
  <c r="X452" i="27"/>
  <c r="W452" i="27"/>
  <c r="X451" i="27"/>
  <c r="W451" i="27"/>
  <c r="X450" i="27"/>
  <c r="W450" i="27"/>
  <c r="X449" i="27"/>
  <c r="W449" i="27"/>
  <c r="X448" i="27"/>
  <c r="W448" i="27"/>
  <c r="X447" i="27"/>
  <c r="W447" i="27"/>
  <c r="X446" i="27"/>
  <c r="W446" i="27"/>
  <c r="X445" i="27"/>
  <c r="W445" i="27"/>
  <c r="X444" i="27"/>
  <c r="W444" i="27"/>
  <c r="X443" i="27"/>
  <c r="W443" i="27"/>
  <c r="X442" i="27"/>
  <c r="W442" i="27"/>
  <c r="X441" i="27"/>
  <c r="W441" i="27"/>
  <c r="X440" i="27"/>
  <c r="W440" i="27"/>
  <c r="X439" i="27"/>
  <c r="W439" i="27"/>
  <c r="X438" i="27"/>
  <c r="W438" i="27"/>
  <c r="X437" i="27"/>
  <c r="W437" i="27"/>
  <c r="X436" i="27"/>
  <c r="W436" i="27"/>
  <c r="X435" i="27"/>
  <c r="W435" i="27"/>
  <c r="X434" i="27"/>
  <c r="W434" i="27"/>
  <c r="X433" i="27"/>
  <c r="W433" i="27"/>
  <c r="X432" i="27"/>
  <c r="W432" i="27"/>
  <c r="X431" i="27"/>
  <c r="W431" i="27"/>
  <c r="X430" i="27"/>
  <c r="W430" i="27"/>
  <c r="X429" i="27"/>
  <c r="W429" i="27"/>
  <c r="X428" i="27"/>
  <c r="W428" i="27"/>
  <c r="X427" i="27"/>
  <c r="W427" i="27"/>
  <c r="X426" i="27"/>
  <c r="W426" i="27"/>
  <c r="X425" i="27"/>
  <c r="W425" i="27"/>
  <c r="X424" i="27"/>
  <c r="W424" i="27"/>
  <c r="X423" i="27"/>
  <c r="W423" i="27"/>
  <c r="X422" i="27"/>
  <c r="W422" i="27"/>
  <c r="X421" i="27"/>
  <c r="W421" i="27"/>
  <c r="X420" i="27"/>
  <c r="W420" i="27"/>
  <c r="X419" i="27"/>
  <c r="W419" i="27"/>
  <c r="X418" i="27"/>
  <c r="W418" i="27"/>
  <c r="X417" i="27"/>
  <c r="W417" i="27"/>
  <c r="X416" i="27"/>
  <c r="W416" i="27"/>
  <c r="X415" i="27"/>
  <c r="W415" i="27"/>
  <c r="X414" i="27"/>
  <c r="W414" i="27"/>
  <c r="X413" i="27"/>
  <c r="W413" i="27"/>
  <c r="X412" i="27"/>
  <c r="W412" i="27"/>
  <c r="X411" i="27"/>
  <c r="W411" i="27"/>
  <c r="X410" i="27"/>
  <c r="W410" i="27"/>
  <c r="X409" i="27"/>
  <c r="W409" i="27"/>
  <c r="X408" i="27"/>
  <c r="W408" i="27"/>
  <c r="X407" i="27"/>
  <c r="W407" i="27"/>
  <c r="X406" i="27"/>
  <c r="W406" i="27"/>
  <c r="X405" i="27"/>
  <c r="W405" i="27"/>
  <c r="X404" i="27"/>
  <c r="W404" i="27"/>
  <c r="X403" i="27"/>
  <c r="W403" i="27"/>
  <c r="X402" i="27"/>
  <c r="W402" i="27"/>
  <c r="X401" i="27"/>
  <c r="W401" i="27"/>
  <c r="X400" i="27"/>
  <c r="W400" i="27"/>
  <c r="X399" i="27"/>
  <c r="W399" i="27"/>
  <c r="X398" i="27"/>
  <c r="W398" i="27"/>
  <c r="X397" i="27"/>
  <c r="W397" i="27"/>
  <c r="X396" i="27"/>
  <c r="W396" i="27"/>
  <c r="X395" i="27"/>
  <c r="W395" i="27"/>
  <c r="X394" i="27"/>
  <c r="W394" i="27"/>
  <c r="X393" i="27"/>
  <c r="W393" i="27"/>
  <c r="X392" i="27"/>
  <c r="W392" i="27"/>
  <c r="X391" i="27"/>
  <c r="W391" i="27"/>
  <c r="X390" i="27"/>
  <c r="W390" i="27"/>
  <c r="X389" i="27"/>
  <c r="W389" i="27"/>
  <c r="X388" i="27"/>
  <c r="W388" i="27"/>
  <c r="X387" i="27"/>
  <c r="W387" i="27"/>
  <c r="X386" i="27"/>
  <c r="W386" i="27"/>
  <c r="X385" i="27"/>
  <c r="W385" i="27"/>
  <c r="X384" i="27"/>
  <c r="W384" i="27"/>
  <c r="X383" i="27"/>
  <c r="W383" i="27"/>
  <c r="X382" i="27"/>
  <c r="W382" i="27"/>
  <c r="X381" i="27"/>
  <c r="W381" i="27"/>
  <c r="X380" i="27"/>
  <c r="W380" i="27"/>
  <c r="X379" i="27"/>
  <c r="W379" i="27"/>
  <c r="X378" i="27"/>
  <c r="W378" i="27"/>
  <c r="X377" i="27"/>
  <c r="W377" i="27"/>
  <c r="X376" i="27"/>
  <c r="W376" i="27"/>
  <c r="X375" i="27"/>
  <c r="W375" i="27"/>
  <c r="X374" i="27"/>
  <c r="W374" i="27"/>
  <c r="X373" i="27"/>
  <c r="W373" i="27"/>
  <c r="X372" i="27"/>
  <c r="W372" i="27"/>
  <c r="X371" i="27"/>
  <c r="W371" i="27"/>
  <c r="X370" i="27"/>
  <c r="W370" i="27"/>
  <c r="X369" i="27"/>
  <c r="W369" i="27"/>
  <c r="X368" i="27"/>
  <c r="W368" i="27"/>
  <c r="X367" i="27"/>
  <c r="W367" i="27"/>
  <c r="X366" i="27"/>
  <c r="W366" i="27"/>
  <c r="X365" i="27"/>
  <c r="W365" i="27"/>
  <c r="X364" i="27"/>
  <c r="W364" i="27"/>
  <c r="X363" i="27"/>
  <c r="W363" i="27"/>
  <c r="X362" i="27"/>
  <c r="W362" i="27"/>
  <c r="X361" i="27"/>
  <c r="W361" i="27"/>
  <c r="X360" i="27"/>
  <c r="W360" i="27"/>
  <c r="X359" i="27"/>
  <c r="W359" i="27"/>
  <c r="X358" i="27"/>
  <c r="W358" i="27"/>
  <c r="X357" i="27"/>
  <c r="W357" i="27"/>
  <c r="X356" i="27"/>
  <c r="W356" i="27"/>
  <c r="X355" i="27"/>
  <c r="W355" i="27"/>
  <c r="X354" i="27"/>
  <c r="W354" i="27"/>
  <c r="X353" i="27"/>
  <c r="W353" i="27"/>
  <c r="X352" i="27"/>
  <c r="W352" i="27"/>
  <c r="X351" i="27"/>
  <c r="W351" i="27"/>
  <c r="X350" i="27"/>
  <c r="W350" i="27"/>
  <c r="X349" i="27"/>
  <c r="W349" i="27"/>
  <c r="X348" i="27"/>
  <c r="W348" i="27"/>
  <c r="X347" i="27"/>
  <c r="W347" i="27"/>
  <c r="X346" i="27"/>
  <c r="W346" i="27"/>
  <c r="X345" i="27"/>
  <c r="W345" i="27"/>
  <c r="X344" i="27"/>
  <c r="W344" i="27"/>
  <c r="X343" i="27"/>
  <c r="W343" i="27"/>
  <c r="X342" i="27"/>
  <c r="W342" i="27"/>
  <c r="X341" i="27"/>
  <c r="W341" i="27"/>
  <c r="X340" i="27"/>
  <c r="W340" i="27"/>
  <c r="X339" i="27"/>
  <c r="W339" i="27"/>
  <c r="X338" i="27"/>
  <c r="W338" i="27"/>
  <c r="X337" i="27"/>
  <c r="W337" i="27"/>
  <c r="X336" i="27"/>
  <c r="W336" i="27"/>
  <c r="X335" i="27"/>
  <c r="W335" i="27"/>
  <c r="X334" i="27"/>
  <c r="W334" i="27"/>
  <c r="X333" i="27"/>
  <c r="W333" i="27"/>
  <c r="X332" i="27"/>
  <c r="W332" i="27"/>
  <c r="X331" i="27"/>
  <c r="W331" i="27"/>
  <c r="X330" i="27"/>
  <c r="W330" i="27"/>
  <c r="X329" i="27"/>
  <c r="W329" i="27"/>
  <c r="X328" i="27"/>
  <c r="W328" i="27"/>
  <c r="X327" i="27"/>
  <c r="W327" i="27"/>
  <c r="X326" i="27"/>
  <c r="W326" i="27"/>
  <c r="X325" i="27"/>
  <c r="W325" i="27"/>
  <c r="X324" i="27"/>
  <c r="W324" i="27"/>
  <c r="X323" i="27"/>
  <c r="W323" i="27"/>
  <c r="X322" i="27"/>
  <c r="W322" i="27"/>
  <c r="X321" i="27"/>
  <c r="W321" i="27"/>
  <c r="X320" i="27"/>
  <c r="W320" i="27"/>
  <c r="X319" i="27"/>
  <c r="W319" i="27"/>
  <c r="X318" i="27"/>
  <c r="W318" i="27"/>
  <c r="X317" i="27"/>
  <c r="W317" i="27"/>
  <c r="X316" i="27"/>
  <c r="W316" i="27"/>
  <c r="X315" i="27"/>
  <c r="W315" i="27"/>
  <c r="X314" i="27"/>
  <c r="W314" i="27"/>
  <c r="X313" i="27"/>
  <c r="W313" i="27"/>
  <c r="X312" i="27"/>
  <c r="W312" i="27"/>
  <c r="X311" i="27"/>
  <c r="W311" i="27"/>
  <c r="X310" i="27"/>
  <c r="W310" i="27"/>
  <c r="X309" i="27"/>
  <c r="W309" i="27"/>
  <c r="X308" i="27"/>
  <c r="W308" i="27"/>
  <c r="X307" i="27"/>
  <c r="W307" i="27"/>
  <c r="X306" i="27"/>
  <c r="W306" i="27"/>
  <c r="X305" i="27"/>
  <c r="W305" i="27"/>
  <c r="X304" i="27"/>
  <c r="W304" i="27"/>
  <c r="X303" i="27"/>
  <c r="W303" i="27"/>
  <c r="X302" i="27"/>
  <c r="W302" i="27"/>
  <c r="X301" i="27"/>
  <c r="W301" i="27"/>
  <c r="X300" i="27"/>
  <c r="W300" i="27"/>
  <c r="X299" i="27"/>
  <c r="W299" i="27"/>
  <c r="X298" i="27"/>
  <c r="W298" i="27"/>
  <c r="X297" i="27"/>
  <c r="W297" i="27"/>
  <c r="X296" i="27"/>
  <c r="W296" i="27"/>
  <c r="X295" i="27"/>
  <c r="W295" i="27"/>
  <c r="X294" i="27"/>
  <c r="W294" i="27"/>
  <c r="X293" i="27"/>
  <c r="W293" i="27"/>
  <c r="X292" i="27"/>
  <c r="W292" i="27"/>
  <c r="X291" i="27"/>
  <c r="W291" i="27"/>
  <c r="X290" i="27"/>
  <c r="W290" i="27"/>
  <c r="X289" i="27"/>
  <c r="W289" i="27"/>
  <c r="X288" i="27"/>
  <c r="W288" i="27"/>
  <c r="X287" i="27"/>
  <c r="W287" i="27"/>
  <c r="X286" i="27"/>
  <c r="W286" i="27"/>
  <c r="X285" i="27"/>
  <c r="W285" i="27"/>
  <c r="X284" i="27"/>
  <c r="W284" i="27"/>
  <c r="X283" i="27"/>
  <c r="W283" i="27"/>
  <c r="X282" i="27"/>
  <c r="W282" i="27"/>
  <c r="X281" i="27"/>
  <c r="W281" i="27"/>
  <c r="X280" i="27"/>
  <c r="W280" i="27"/>
  <c r="X279" i="27"/>
  <c r="W279" i="27"/>
  <c r="X278" i="27"/>
  <c r="W278" i="27"/>
  <c r="X277" i="27"/>
  <c r="W277" i="27"/>
  <c r="X276" i="27"/>
  <c r="W276" i="27"/>
  <c r="X275" i="27"/>
  <c r="W275" i="27"/>
  <c r="X274" i="27"/>
  <c r="W274" i="27"/>
  <c r="X273" i="27"/>
  <c r="W273" i="27"/>
  <c r="X272" i="27"/>
  <c r="W272" i="27"/>
  <c r="X271" i="27"/>
  <c r="W271" i="27"/>
  <c r="X270" i="27"/>
  <c r="W270" i="27"/>
  <c r="X269" i="27"/>
  <c r="W269" i="27"/>
  <c r="X268" i="27"/>
  <c r="W268" i="27"/>
  <c r="X267" i="27"/>
  <c r="W267" i="27"/>
  <c r="X266" i="27"/>
  <c r="W266" i="27"/>
  <c r="X265" i="27"/>
  <c r="W265" i="27"/>
  <c r="X264" i="27"/>
  <c r="W264" i="27"/>
  <c r="X263" i="27"/>
  <c r="W263" i="27"/>
  <c r="X262" i="27"/>
  <c r="W262" i="27"/>
  <c r="X261" i="27"/>
  <c r="W261" i="27"/>
  <c r="X260" i="27"/>
  <c r="W260" i="27"/>
  <c r="X259" i="27"/>
  <c r="W259" i="27"/>
  <c r="X258" i="27"/>
  <c r="W258" i="27"/>
  <c r="X257" i="27"/>
  <c r="W257" i="27"/>
  <c r="X256" i="27"/>
  <c r="W256" i="27"/>
  <c r="X255" i="27"/>
  <c r="W255" i="27"/>
  <c r="X254" i="27"/>
  <c r="W254" i="27"/>
  <c r="X253" i="27"/>
  <c r="W253" i="27"/>
  <c r="X252" i="27"/>
  <c r="W252" i="27"/>
  <c r="X251" i="27"/>
  <c r="W251" i="27"/>
  <c r="X250" i="27"/>
  <c r="W250" i="27"/>
  <c r="X249" i="27"/>
  <c r="W249" i="27"/>
  <c r="X248" i="27"/>
  <c r="W248" i="27"/>
  <c r="X247" i="27"/>
  <c r="W247" i="27"/>
  <c r="X246" i="27"/>
  <c r="W246" i="27"/>
  <c r="X245" i="27"/>
  <c r="W245" i="27"/>
  <c r="P245" i="27"/>
  <c r="P246" i="27" s="1"/>
  <c r="P247" i="27" s="1"/>
  <c r="P248" i="27" s="1"/>
  <c r="P249" i="27" s="1"/>
  <c r="P250" i="27" s="1"/>
  <c r="P251" i="27" s="1"/>
  <c r="P252" i="27" s="1"/>
  <c r="P253" i="27" s="1"/>
  <c r="P254" i="27" s="1"/>
  <c r="P255" i="27" s="1"/>
  <c r="P256" i="27" s="1"/>
  <c r="P257" i="27" s="1"/>
  <c r="P258" i="27" s="1"/>
  <c r="P259" i="27" s="1"/>
  <c r="P260" i="27" s="1"/>
  <c r="P261" i="27" s="1"/>
  <c r="P262" i="27" s="1"/>
  <c r="P263" i="27" s="1"/>
  <c r="P264" i="27" s="1"/>
  <c r="P265" i="27" s="1"/>
  <c r="P266" i="27" s="1"/>
  <c r="P267" i="27" s="1"/>
  <c r="P268" i="27" s="1"/>
  <c r="P269" i="27" s="1"/>
  <c r="P270" i="27" s="1"/>
  <c r="P271" i="27" s="1"/>
  <c r="P272" i="27" s="1"/>
  <c r="P273" i="27" s="1"/>
  <c r="P274" i="27" s="1"/>
  <c r="P275" i="27" s="1"/>
  <c r="P276" i="27" s="1"/>
  <c r="P277" i="27" s="1"/>
  <c r="P278" i="27" s="1"/>
  <c r="P279" i="27" s="1"/>
  <c r="P280" i="27" s="1"/>
  <c r="P281" i="27" s="1"/>
  <c r="P282" i="27" s="1"/>
  <c r="P283" i="27" s="1"/>
  <c r="P284" i="27" s="1"/>
  <c r="P285" i="27" s="1"/>
  <c r="P286" i="27" s="1"/>
  <c r="P287" i="27" s="1"/>
  <c r="P288" i="27" s="1"/>
  <c r="P289" i="27" s="1"/>
  <c r="P290" i="27" s="1"/>
  <c r="P291" i="27" s="1"/>
  <c r="P292" i="27" s="1"/>
  <c r="P293" i="27" s="1"/>
  <c r="P294" i="27" s="1"/>
  <c r="P295" i="27" s="1"/>
  <c r="P296" i="27" s="1"/>
  <c r="P297" i="27" s="1"/>
  <c r="P298" i="27" s="1"/>
  <c r="P299" i="27" s="1"/>
  <c r="P300" i="27" s="1"/>
  <c r="P301" i="27" s="1"/>
  <c r="P302" i="27" s="1"/>
  <c r="P303" i="27" s="1"/>
  <c r="P304" i="27" s="1"/>
  <c r="P305" i="27" s="1"/>
  <c r="P306" i="27" s="1"/>
  <c r="P307" i="27" s="1"/>
  <c r="P308" i="27" s="1"/>
  <c r="P309" i="27" s="1"/>
  <c r="P310" i="27" s="1"/>
  <c r="P311" i="27" s="1"/>
  <c r="P312" i="27" s="1"/>
  <c r="P313" i="27" s="1"/>
  <c r="P314" i="27" s="1"/>
  <c r="P315" i="27" s="1"/>
  <c r="P316" i="27" s="1"/>
  <c r="P317" i="27" s="1"/>
  <c r="P318" i="27" s="1"/>
  <c r="P319" i="27" s="1"/>
  <c r="P320" i="27" s="1"/>
  <c r="P321" i="27" s="1"/>
  <c r="P322" i="27" s="1"/>
  <c r="P323" i="27" s="1"/>
  <c r="P324" i="27" s="1"/>
  <c r="P325" i="27" s="1"/>
  <c r="P326" i="27" s="1"/>
  <c r="P327" i="27" s="1"/>
  <c r="P328" i="27" s="1"/>
  <c r="P329" i="27" s="1"/>
  <c r="P330" i="27" s="1"/>
  <c r="P331" i="27" s="1"/>
  <c r="P332" i="27" s="1"/>
  <c r="P333" i="27" s="1"/>
  <c r="P334" i="27" s="1"/>
  <c r="P335" i="27" s="1"/>
  <c r="P336" i="27" s="1"/>
  <c r="P337" i="27" s="1"/>
  <c r="P338" i="27" s="1"/>
  <c r="P339" i="27" s="1"/>
  <c r="P340" i="27" s="1"/>
  <c r="P341" i="27" s="1"/>
  <c r="P342" i="27" s="1"/>
  <c r="P343" i="27" s="1"/>
  <c r="P344" i="27" s="1"/>
  <c r="P345" i="27" s="1"/>
  <c r="P346" i="27" s="1"/>
  <c r="P347" i="27" s="1"/>
  <c r="P348" i="27" s="1"/>
  <c r="P349" i="27" s="1"/>
  <c r="P350" i="27" s="1"/>
  <c r="P351" i="27" s="1"/>
  <c r="P352" i="27" s="1"/>
  <c r="P353" i="27" s="1"/>
  <c r="P354" i="27" s="1"/>
  <c r="P355" i="27" s="1"/>
  <c r="P356" i="27" s="1"/>
  <c r="P357" i="27" s="1"/>
  <c r="P358" i="27" s="1"/>
  <c r="P359" i="27" s="1"/>
  <c r="P360" i="27" s="1"/>
  <c r="P361" i="27" s="1"/>
  <c r="P362" i="27" s="1"/>
  <c r="P363" i="27" s="1"/>
  <c r="P364" i="27" s="1"/>
  <c r="P365" i="27" s="1"/>
  <c r="P366" i="27" s="1"/>
  <c r="P367" i="27" s="1"/>
  <c r="P368" i="27" s="1"/>
  <c r="P369" i="27" s="1"/>
  <c r="P370" i="27" s="1"/>
  <c r="P371" i="27" s="1"/>
  <c r="P372" i="27" s="1"/>
  <c r="P373" i="27" s="1"/>
  <c r="P374" i="27" s="1"/>
  <c r="P375" i="27" s="1"/>
  <c r="P376" i="27" s="1"/>
  <c r="P377" i="27" s="1"/>
  <c r="P378" i="27" s="1"/>
  <c r="P379" i="27" s="1"/>
  <c r="P380" i="27" s="1"/>
  <c r="P381" i="27" s="1"/>
  <c r="P382" i="27" s="1"/>
  <c r="P383" i="27" s="1"/>
  <c r="P384" i="27" s="1"/>
  <c r="P385" i="27" s="1"/>
  <c r="P386" i="27" s="1"/>
  <c r="P387" i="27" s="1"/>
  <c r="P388" i="27" s="1"/>
  <c r="P389" i="27" s="1"/>
  <c r="P390" i="27" s="1"/>
  <c r="P391" i="27" s="1"/>
  <c r="P392" i="27" s="1"/>
  <c r="P393" i="27" s="1"/>
  <c r="P394" i="27" s="1"/>
  <c r="P395" i="27" s="1"/>
  <c r="P396" i="27" s="1"/>
  <c r="P397" i="27" s="1"/>
  <c r="P398" i="27" s="1"/>
  <c r="P399" i="27" s="1"/>
  <c r="P400" i="27" s="1"/>
  <c r="P401" i="27" s="1"/>
  <c r="P402" i="27" s="1"/>
  <c r="P403" i="27" s="1"/>
  <c r="P404" i="27" s="1"/>
  <c r="P405" i="27" s="1"/>
  <c r="P406" i="27" s="1"/>
  <c r="P407" i="27" s="1"/>
  <c r="P408" i="27" s="1"/>
  <c r="P409" i="27" s="1"/>
  <c r="P410" i="27" s="1"/>
  <c r="P411" i="27" s="1"/>
  <c r="P412" i="27" s="1"/>
  <c r="P413" i="27" s="1"/>
  <c r="P414" i="27" s="1"/>
  <c r="P415" i="27" s="1"/>
  <c r="P416" i="27" s="1"/>
  <c r="P417" i="27" s="1"/>
  <c r="P418" i="27" s="1"/>
  <c r="P419" i="27" s="1"/>
  <c r="P420" i="27" s="1"/>
  <c r="P421" i="27" s="1"/>
  <c r="P422" i="27" s="1"/>
  <c r="P423" i="27" s="1"/>
  <c r="P424" i="27" s="1"/>
  <c r="P425" i="27" s="1"/>
  <c r="P426" i="27" s="1"/>
  <c r="P427" i="27" s="1"/>
  <c r="P428" i="27" s="1"/>
  <c r="P429" i="27" s="1"/>
  <c r="P430" i="27" s="1"/>
  <c r="P431" i="27" s="1"/>
  <c r="P432" i="27" s="1"/>
  <c r="P433" i="27" s="1"/>
  <c r="P434" i="27" s="1"/>
  <c r="P435" i="27" s="1"/>
  <c r="P436" i="27" s="1"/>
  <c r="P437" i="27" s="1"/>
  <c r="P438" i="27" s="1"/>
  <c r="P439" i="27" s="1"/>
  <c r="P440" i="27" s="1"/>
  <c r="P441" i="27" s="1"/>
  <c r="P442" i="27" s="1"/>
  <c r="P443" i="27" s="1"/>
  <c r="P444" i="27" s="1"/>
  <c r="P445" i="27" s="1"/>
  <c r="P446" i="27" s="1"/>
  <c r="P447" i="27" s="1"/>
  <c r="P448" i="27" s="1"/>
  <c r="P449" i="27" s="1"/>
  <c r="P450" i="27" s="1"/>
  <c r="P451" i="27" s="1"/>
  <c r="P452" i="27" s="1"/>
  <c r="P453" i="27" s="1"/>
  <c r="P454" i="27" s="1"/>
  <c r="P455" i="27" s="1"/>
  <c r="P456" i="27" s="1"/>
  <c r="P457" i="27" s="1"/>
  <c r="P458" i="27" s="1"/>
  <c r="P459" i="27" s="1"/>
  <c r="P460" i="27" s="1"/>
  <c r="P461" i="27" s="1"/>
  <c r="P462" i="27" s="1"/>
  <c r="P463" i="27" s="1"/>
  <c r="P464" i="27" s="1"/>
  <c r="P465" i="27" s="1"/>
  <c r="P466" i="27" s="1"/>
  <c r="P467" i="27" s="1"/>
  <c r="P468" i="27" s="1"/>
  <c r="P469" i="27" s="1"/>
  <c r="P470" i="27" s="1"/>
  <c r="P471" i="27" s="1"/>
  <c r="P472" i="27" s="1"/>
  <c r="P473" i="27" s="1"/>
  <c r="P474" i="27" s="1"/>
  <c r="P475" i="27" s="1"/>
  <c r="P476" i="27" s="1"/>
  <c r="P477" i="27" s="1"/>
  <c r="P478" i="27" s="1"/>
  <c r="P479" i="27" s="1"/>
  <c r="P480" i="27" s="1"/>
  <c r="P481" i="27" s="1"/>
  <c r="P482" i="27" s="1"/>
  <c r="P483" i="27" s="1"/>
  <c r="P484" i="27" s="1"/>
  <c r="P485" i="27" s="1"/>
  <c r="P486" i="27" s="1"/>
  <c r="P487" i="27" s="1"/>
  <c r="P488" i="27" s="1"/>
  <c r="P489" i="27" s="1"/>
  <c r="P490" i="27" s="1"/>
  <c r="P491" i="27" s="1"/>
  <c r="P492" i="27" s="1"/>
  <c r="P493" i="27" s="1"/>
  <c r="P494" i="27" s="1"/>
  <c r="P495" i="27" s="1"/>
  <c r="P496" i="27" s="1"/>
  <c r="P497" i="27" s="1"/>
  <c r="P498" i="27" s="1"/>
  <c r="P499" i="27" s="1"/>
  <c r="P500" i="27" s="1"/>
  <c r="P501" i="27" s="1"/>
  <c r="P502" i="27" s="1"/>
  <c r="P503" i="27" s="1"/>
  <c r="P504" i="27" s="1"/>
  <c r="P505" i="27" s="1"/>
  <c r="P506" i="27" s="1"/>
  <c r="P507" i="27" s="1"/>
  <c r="P508" i="27" s="1"/>
  <c r="X244" i="27"/>
  <c r="W244" i="27"/>
  <c r="O244" i="27"/>
  <c r="L244" i="27"/>
  <c r="X243" i="27"/>
  <c r="W243" i="27"/>
  <c r="X242" i="27"/>
  <c r="W242" i="27"/>
  <c r="X241" i="27"/>
  <c r="W241" i="27"/>
  <c r="X240" i="27"/>
  <c r="W240" i="27"/>
  <c r="X239" i="27"/>
  <c r="W239" i="27"/>
  <c r="X238" i="27"/>
  <c r="W238" i="27"/>
  <c r="X237" i="27"/>
  <c r="W237" i="27"/>
  <c r="X236" i="27"/>
  <c r="W236" i="27"/>
  <c r="X235" i="27"/>
  <c r="W235" i="27"/>
  <c r="X234" i="27"/>
  <c r="W234" i="27"/>
  <c r="X233" i="27"/>
  <c r="W233" i="27"/>
  <c r="X232" i="27"/>
  <c r="W232" i="27"/>
  <c r="X231" i="27"/>
  <c r="W231" i="27"/>
  <c r="X230" i="27"/>
  <c r="W230" i="27"/>
  <c r="X229" i="27"/>
  <c r="W229" i="27"/>
  <c r="X228" i="27"/>
  <c r="W228" i="27"/>
  <c r="X227" i="27"/>
  <c r="W227" i="27"/>
  <c r="X226" i="27"/>
  <c r="W226" i="27"/>
  <c r="X225" i="27"/>
  <c r="W225" i="27"/>
  <c r="X224" i="27"/>
  <c r="W224" i="27"/>
  <c r="X223" i="27"/>
  <c r="W223" i="27"/>
  <c r="X222" i="27"/>
  <c r="W222" i="27"/>
  <c r="X221" i="27"/>
  <c r="W221" i="27"/>
  <c r="X220" i="27"/>
  <c r="W220" i="27"/>
  <c r="X219" i="27"/>
  <c r="W219" i="27"/>
  <c r="X218" i="27"/>
  <c r="W218" i="27"/>
  <c r="X217" i="27"/>
  <c r="W217" i="27"/>
  <c r="X216" i="27"/>
  <c r="W216" i="27"/>
  <c r="X215" i="27"/>
  <c r="W215" i="27"/>
  <c r="X214" i="27"/>
  <c r="W214" i="27"/>
  <c r="X213" i="27"/>
  <c r="W213" i="27"/>
  <c r="X212" i="27"/>
  <c r="W212" i="27"/>
  <c r="X211" i="27"/>
  <c r="W211" i="27"/>
  <c r="X210" i="27"/>
  <c r="W210" i="27"/>
  <c r="X209" i="27"/>
  <c r="W209" i="27"/>
  <c r="X208" i="27"/>
  <c r="W208" i="27"/>
  <c r="X207" i="27"/>
  <c r="W207" i="27"/>
  <c r="X206" i="27"/>
  <c r="W206" i="27"/>
  <c r="X205" i="27"/>
  <c r="W205" i="27"/>
  <c r="X204" i="27"/>
  <c r="W204" i="27"/>
  <c r="X203" i="27"/>
  <c r="W203" i="27"/>
  <c r="X202" i="27"/>
  <c r="W202" i="27"/>
  <c r="X201" i="27"/>
  <c r="W201" i="27"/>
  <c r="X200" i="27"/>
  <c r="W200" i="27"/>
  <c r="X199" i="27"/>
  <c r="W199" i="27"/>
  <c r="X198" i="27"/>
  <c r="W198" i="27"/>
  <c r="X197" i="27"/>
  <c r="W197" i="27"/>
  <c r="X196" i="27"/>
  <c r="W196" i="27"/>
  <c r="X195" i="27"/>
  <c r="W195" i="27"/>
  <c r="X194" i="27"/>
  <c r="W194" i="27"/>
  <c r="X193" i="27"/>
  <c r="W193" i="27"/>
  <c r="X192" i="27"/>
  <c r="W192" i="27"/>
  <c r="X191" i="27"/>
  <c r="W191" i="27"/>
  <c r="X190" i="27"/>
  <c r="W190" i="27"/>
  <c r="X189" i="27"/>
  <c r="W189" i="27"/>
  <c r="X188" i="27"/>
  <c r="W188" i="27"/>
  <c r="X187" i="27"/>
  <c r="W187" i="27"/>
  <c r="X186" i="27"/>
  <c r="W186" i="27"/>
  <c r="X185" i="27"/>
  <c r="W185" i="27"/>
  <c r="X184" i="27"/>
  <c r="W184" i="27"/>
  <c r="I184" i="27"/>
  <c r="X183" i="27"/>
  <c r="W183" i="27"/>
  <c r="I183" i="27"/>
  <c r="X182" i="27"/>
  <c r="W182" i="27"/>
  <c r="I182" i="27"/>
  <c r="X181" i="27"/>
  <c r="W181" i="27"/>
  <c r="I181" i="27"/>
  <c r="X180" i="27"/>
  <c r="W180" i="27"/>
  <c r="I180" i="27"/>
  <c r="X179" i="27"/>
  <c r="W179" i="27"/>
  <c r="I179" i="27"/>
  <c r="X178" i="27"/>
  <c r="W178" i="27"/>
  <c r="I178" i="27"/>
  <c r="X177" i="27"/>
  <c r="W177" i="27"/>
  <c r="I177" i="27"/>
  <c r="X176" i="27"/>
  <c r="W176" i="27"/>
  <c r="I176" i="27"/>
  <c r="X175" i="27"/>
  <c r="W175" i="27"/>
  <c r="I175" i="27"/>
  <c r="X174" i="27"/>
  <c r="W174" i="27"/>
  <c r="I174" i="27"/>
  <c r="X173" i="27"/>
  <c r="W173" i="27"/>
  <c r="I173" i="27"/>
  <c r="X172" i="27"/>
  <c r="W172" i="27"/>
  <c r="I172" i="27"/>
  <c r="X171" i="27"/>
  <c r="W171" i="27"/>
  <c r="I171" i="27"/>
  <c r="X170" i="27"/>
  <c r="W170" i="27"/>
  <c r="I170" i="27"/>
  <c r="X169" i="27"/>
  <c r="W169" i="27"/>
  <c r="I169" i="27"/>
  <c r="X168" i="27"/>
  <c r="W168" i="27"/>
  <c r="I168" i="27"/>
  <c r="X167" i="27"/>
  <c r="W167" i="27"/>
  <c r="I167" i="27"/>
  <c r="X166" i="27"/>
  <c r="W166" i="27"/>
  <c r="I166" i="27"/>
  <c r="X165" i="27"/>
  <c r="W165" i="27"/>
  <c r="I165" i="27"/>
  <c r="X164" i="27"/>
  <c r="W164" i="27"/>
  <c r="I164" i="27"/>
  <c r="X163" i="27"/>
  <c r="W163" i="27"/>
  <c r="I163" i="27"/>
  <c r="X162" i="27"/>
  <c r="W162" i="27"/>
  <c r="I162" i="27"/>
  <c r="X161" i="27"/>
  <c r="W161" i="27"/>
  <c r="I161" i="27"/>
  <c r="X160" i="27"/>
  <c r="W160" i="27"/>
  <c r="I160" i="27"/>
  <c r="X159" i="27"/>
  <c r="W159" i="27"/>
  <c r="I159" i="27"/>
  <c r="X158" i="27"/>
  <c r="W158" i="27"/>
  <c r="I158" i="27"/>
  <c r="X157" i="27"/>
  <c r="W157" i="27"/>
  <c r="I157" i="27"/>
  <c r="X156" i="27"/>
  <c r="W156" i="27"/>
  <c r="I156" i="27"/>
  <c r="X155" i="27"/>
  <c r="W155" i="27"/>
  <c r="I155" i="27"/>
  <c r="X154" i="27"/>
  <c r="W154" i="27"/>
  <c r="I154" i="27"/>
  <c r="X153" i="27"/>
  <c r="W153" i="27"/>
  <c r="I153" i="27"/>
  <c r="X152" i="27"/>
  <c r="W152" i="27"/>
  <c r="I152" i="27"/>
  <c r="X151" i="27"/>
  <c r="W151" i="27"/>
  <c r="I151" i="27"/>
  <c r="X150" i="27"/>
  <c r="W150" i="27"/>
  <c r="I150" i="27"/>
  <c r="X149" i="27"/>
  <c r="W149" i="27"/>
  <c r="I149" i="27"/>
  <c r="X148" i="27"/>
  <c r="W148" i="27"/>
  <c r="S148" i="27"/>
  <c r="I148" i="27"/>
  <c r="W147" i="27"/>
  <c r="I147" i="27"/>
  <c r="W146" i="27"/>
  <c r="I146" i="27"/>
  <c r="W145" i="27"/>
  <c r="I145" i="27"/>
  <c r="W144" i="27"/>
  <c r="I144" i="27"/>
  <c r="W143" i="27"/>
  <c r="I143" i="27"/>
  <c r="W142" i="27"/>
  <c r="I142" i="27"/>
  <c r="W141" i="27"/>
  <c r="I141" i="27"/>
  <c r="W140" i="27"/>
  <c r="I140" i="27"/>
  <c r="W139" i="27"/>
  <c r="I139" i="27"/>
  <c r="W138" i="27"/>
  <c r="I138" i="27"/>
  <c r="W137" i="27"/>
  <c r="I137" i="27"/>
  <c r="W136" i="27"/>
  <c r="I136" i="27"/>
  <c r="W135" i="27"/>
  <c r="I135" i="27"/>
  <c r="W134" i="27"/>
  <c r="I134" i="27"/>
  <c r="W133" i="27"/>
  <c r="I133" i="27"/>
  <c r="W132" i="27"/>
  <c r="I132" i="27"/>
  <c r="W131" i="27"/>
  <c r="I131" i="27"/>
  <c r="W130" i="27"/>
  <c r="I130" i="27"/>
  <c r="W129" i="27"/>
  <c r="I129" i="27"/>
  <c r="W128" i="27"/>
  <c r="I128" i="27"/>
  <c r="W127" i="27"/>
  <c r="I127" i="27"/>
  <c r="W126" i="27"/>
  <c r="I126" i="27"/>
  <c r="W125" i="27"/>
  <c r="I125" i="27"/>
  <c r="W124" i="27"/>
  <c r="I124" i="27"/>
  <c r="W123" i="27"/>
  <c r="I123" i="27"/>
  <c r="W122" i="27"/>
  <c r="I122" i="27"/>
  <c r="W121" i="27"/>
  <c r="I121" i="27"/>
  <c r="W120" i="27"/>
  <c r="I120" i="27"/>
  <c r="W119" i="27"/>
  <c r="I119" i="27"/>
  <c r="W118" i="27"/>
  <c r="I118" i="27"/>
  <c r="W117" i="27"/>
  <c r="I117" i="27"/>
  <c r="W116" i="27"/>
  <c r="I116" i="27"/>
  <c r="W115" i="27"/>
  <c r="I115" i="27"/>
  <c r="W114" i="27"/>
  <c r="I114" i="27"/>
  <c r="W113" i="27"/>
  <c r="I113" i="27"/>
  <c r="W112" i="27"/>
  <c r="I112" i="27"/>
  <c r="W111" i="27"/>
  <c r="I111" i="27"/>
  <c r="W110" i="27"/>
  <c r="I110" i="27"/>
  <c r="W109" i="27"/>
  <c r="I109" i="27"/>
  <c r="W108" i="27"/>
  <c r="I108" i="27"/>
  <c r="W107" i="27"/>
  <c r="I107" i="27"/>
  <c r="W106" i="27"/>
  <c r="I106" i="27"/>
  <c r="W105" i="27"/>
  <c r="I105" i="27"/>
  <c r="W104" i="27"/>
  <c r="I104" i="27"/>
  <c r="W103" i="27"/>
  <c r="I103" i="27"/>
  <c r="W102" i="27"/>
  <c r="I102" i="27"/>
  <c r="W101" i="27"/>
  <c r="I101" i="27"/>
  <c r="W100" i="27"/>
  <c r="I100" i="27"/>
  <c r="W99" i="27"/>
  <c r="I99" i="27"/>
  <c r="W98" i="27"/>
  <c r="I98" i="27"/>
  <c r="W97" i="27"/>
  <c r="I97" i="27"/>
  <c r="W96" i="27"/>
  <c r="I96" i="27"/>
  <c r="W95" i="27"/>
  <c r="I95" i="27"/>
  <c r="W94" i="27"/>
  <c r="I94" i="27"/>
  <c r="W93" i="27"/>
  <c r="I93" i="27"/>
  <c r="W92" i="27"/>
  <c r="I92" i="27"/>
  <c r="W91" i="27"/>
  <c r="I91" i="27"/>
  <c r="W90" i="27"/>
  <c r="I90" i="27"/>
  <c r="W89" i="27"/>
  <c r="I89" i="27"/>
  <c r="W88" i="27"/>
  <c r="I88" i="27"/>
  <c r="W87" i="27"/>
  <c r="I87" i="27"/>
  <c r="W86" i="27"/>
  <c r="I86" i="27"/>
  <c r="W85" i="27"/>
  <c r="I85" i="27"/>
  <c r="W84" i="27"/>
  <c r="I84" i="27"/>
  <c r="W83" i="27"/>
  <c r="I83" i="27"/>
  <c r="W82" i="27"/>
  <c r="I82" i="27"/>
  <c r="W81" i="27"/>
  <c r="I81" i="27"/>
  <c r="W80" i="27"/>
  <c r="I80" i="27"/>
  <c r="W79" i="27"/>
  <c r="I79" i="27"/>
  <c r="W78" i="27"/>
  <c r="I78" i="27"/>
  <c r="W77" i="27"/>
  <c r="I77" i="27"/>
  <c r="W76" i="27"/>
  <c r="I76" i="27"/>
  <c r="W75" i="27"/>
  <c r="I75" i="27"/>
  <c r="W74" i="27"/>
  <c r="I74" i="27"/>
  <c r="W73" i="27"/>
  <c r="I73" i="27"/>
  <c r="W72" i="27"/>
  <c r="I72" i="27"/>
  <c r="W71" i="27"/>
  <c r="I71" i="27"/>
  <c r="W70" i="27"/>
  <c r="I70" i="27"/>
  <c r="W69" i="27"/>
  <c r="I69" i="27"/>
  <c r="W68" i="27"/>
  <c r="I68" i="27"/>
  <c r="W67" i="27"/>
  <c r="I67" i="27"/>
  <c r="W66" i="27"/>
  <c r="I66" i="27"/>
  <c r="W65" i="27"/>
  <c r="M65" i="27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M84" i="27" s="1"/>
  <c r="M85" i="27" s="1"/>
  <c r="M86" i="27" s="1"/>
  <c r="M87" i="27" s="1"/>
  <c r="M88" i="27" s="1"/>
  <c r="M89" i="27" s="1"/>
  <c r="M90" i="27" s="1"/>
  <c r="M91" i="27" s="1"/>
  <c r="M92" i="27" s="1"/>
  <c r="M93" i="27" s="1"/>
  <c r="M94" i="27" s="1"/>
  <c r="M95" i="27" s="1"/>
  <c r="M96" i="27" s="1"/>
  <c r="M97" i="27" s="1"/>
  <c r="M98" i="27" s="1"/>
  <c r="M99" i="27" s="1"/>
  <c r="M100" i="27" s="1"/>
  <c r="M101" i="27" s="1"/>
  <c r="M102" i="27" s="1"/>
  <c r="M103" i="27" s="1"/>
  <c r="M104" i="27" s="1"/>
  <c r="M105" i="27" s="1"/>
  <c r="M106" i="27" s="1"/>
  <c r="M107" i="27" s="1"/>
  <c r="M108" i="27" s="1"/>
  <c r="M109" i="27" s="1"/>
  <c r="M110" i="27" s="1"/>
  <c r="M111" i="27" s="1"/>
  <c r="M112" i="27" s="1"/>
  <c r="M113" i="27" s="1"/>
  <c r="M114" i="27" s="1"/>
  <c r="M115" i="27" s="1"/>
  <c r="M116" i="27" s="1"/>
  <c r="M117" i="27" s="1"/>
  <c r="M118" i="27" s="1"/>
  <c r="M119" i="27" s="1"/>
  <c r="M120" i="27" s="1"/>
  <c r="M121" i="27" s="1"/>
  <c r="M122" i="27" s="1"/>
  <c r="M123" i="27" s="1"/>
  <c r="M124" i="27" s="1"/>
  <c r="M125" i="27" s="1"/>
  <c r="M126" i="27" s="1"/>
  <c r="M127" i="27" s="1"/>
  <c r="M128" i="27" s="1"/>
  <c r="M129" i="27" s="1"/>
  <c r="M130" i="27" s="1"/>
  <c r="M131" i="27" s="1"/>
  <c r="M132" i="27" s="1"/>
  <c r="M133" i="27" s="1"/>
  <c r="M134" i="27" s="1"/>
  <c r="M135" i="27" s="1"/>
  <c r="M136" i="27" s="1"/>
  <c r="M137" i="27" s="1"/>
  <c r="M138" i="27" s="1"/>
  <c r="M139" i="27" s="1"/>
  <c r="M140" i="27" s="1"/>
  <c r="M141" i="27" s="1"/>
  <c r="M142" i="27" s="1"/>
  <c r="M143" i="27" s="1"/>
  <c r="M144" i="27" s="1"/>
  <c r="M145" i="27" s="1"/>
  <c r="M146" i="27" s="1"/>
  <c r="M147" i="27" s="1"/>
  <c r="M148" i="27" s="1"/>
  <c r="M149" i="27" s="1"/>
  <c r="M150" i="27" s="1"/>
  <c r="M151" i="27" s="1"/>
  <c r="M152" i="27" s="1"/>
  <c r="M153" i="27" s="1"/>
  <c r="M154" i="27" s="1"/>
  <c r="M155" i="27" s="1"/>
  <c r="M156" i="27" s="1"/>
  <c r="M157" i="27" s="1"/>
  <c r="M158" i="27" s="1"/>
  <c r="M159" i="27" s="1"/>
  <c r="M160" i="27" s="1"/>
  <c r="M161" i="27" s="1"/>
  <c r="M162" i="27" s="1"/>
  <c r="M163" i="27" s="1"/>
  <c r="M164" i="27" s="1"/>
  <c r="M165" i="27" s="1"/>
  <c r="M166" i="27" s="1"/>
  <c r="M167" i="27" s="1"/>
  <c r="M168" i="27" s="1"/>
  <c r="M169" i="27" s="1"/>
  <c r="M170" i="27" s="1"/>
  <c r="M171" i="27" s="1"/>
  <c r="M172" i="27" s="1"/>
  <c r="M173" i="27" s="1"/>
  <c r="M174" i="27" s="1"/>
  <c r="M175" i="27" s="1"/>
  <c r="M176" i="27" s="1"/>
  <c r="M177" i="27" s="1"/>
  <c r="M178" i="27" s="1"/>
  <c r="M179" i="27" s="1"/>
  <c r="M180" i="27" s="1"/>
  <c r="M181" i="27" s="1"/>
  <c r="M182" i="27" s="1"/>
  <c r="M183" i="27" s="1"/>
  <c r="M184" i="27" s="1"/>
  <c r="M185" i="27" s="1"/>
  <c r="M186" i="27" s="1"/>
  <c r="M187" i="27" s="1"/>
  <c r="M188" i="27" s="1"/>
  <c r="M189" i="27" s="1"/>
  <c r="M190" i="27" s="1"/>
  <c r="M191" i="27" s="1"/>
  <c r="M192" i="27" s="1"/>
  <c r="M193" i="27" s="1"/>
  <c r="M194" i="27" s="1"/>
  <c r="M195" i="27" s="1"/>
  <c r="M196" i="27" s="1"/>
  <c r="M197" i="27" s="1"/>
  <c r="M198" i="27" s="1"/>
  <c r="M199" i="27" s="1"/>
  <c r="M200" i="27" s="1"/>
  <c r="M201" i="27" s="1"/>
  <c r="M202" i="27" s="1"/>
  <c r="M203" i="27" s="1"/>
  <c r="M204" i="27" s="1"/>
  <c r="M205" i="27" s="1"/>
  <c r="M206" i="27" s="1"/>
  <c r="M207" i="27" s="1"/>
  <c r="M208" i="27" s="1"/>
  <c r="M209" i="27" s="1"/>
  <c r="M210" i="27" s="1"/>
  <c r="M211" i="27" s="1"/>
  <c r="M212" i="27" s="1"/>
  <c r="M213" i="27" s="1"/>
  <c r="M214" i="27" s="1"/>
  <c r="M215" i="27" s="1"/>
  <c r="M216" i="27" s="1"/>
  <c r="M217" i="27" s="1"/>
  <c r="M218" i="27" s="1"/>
  <c r="M219" i="27" s="1"/>
  <c r="M220" i="27" s="1"/>
  <c r="M221" i="27" s="1"/>
  <c r="M222" i="27" s="1"/>
  <c r="M223" i="27" s="1"/>
  <c r="M224" i="27" s="1"/>
  <c r="M225" i="27" s="1"/>
  <c r="M226" i="27" s="1"/>
  <c r="M227" i="27" s="1"/>
  <c r="M228" i="27" s="1"/>
  <c r="M229" i="27" s="1"/>
  <c r="M230" i="27" s="1"/>
  <c r="M231" i="27" s="1"/>
  <c r="M232" i="27" s="1"/>
  <c r="M233" i="27" s="1"/>
  <c r="M234" i="27" s="1"/>
  <c r="M235" i="27" s="1"/>
  <c r="M236" i="27" s="1"/>
  <c r="M237" i="27" s="1"/>
  <c r="M238" i="27" s="1"/>
  <c r="M239" i="27" s="1"/>
  <c r="M240" i="27" s="1"/>
  <c r="M241" i="27" s="1"/>
  <c r="M242" i="27" s="1"/>
  <c r="M243" i="27" s="1"/>
  <c r="M244" i="27" s="1"/>
  <c r="I65" i="27"/>
  <c r="W64" i="27"/>
  <c r="L64" i="27"/>
  <c r="I64" i="27"/>
  <c r="I63" i="27"/>
  <c r="I62" i="27"/>
  <c r="I61" i="27"/>
  <c r="I60" i="27"/>
  <c r="I59" i="27"/>
  <c r="I58" i="27"/>
  <c r="I57" i="27"/>
  <c r="I56" i="27"/>
  <c r="I55" i="27"/>
  <c r="I54" i="27"/>
  <c r="I53" i="27"/>
  <c r="I52" i="27"/>
  <c r="I51" i="27"/>
  <c r="I50" i="27"/>
  <c r="I49" i="27"/>
  <c r="I48" i="27"/>
  <c r="I47" i="27"/>
  <c r="I46" i="27"/>
  <c r="I45" i="27"/>
  <c r="I44" i="27"/>
  <c r="I43" i="27"/>
  <c r="I42" i="27"/>
  <c r="I41" i="27"/>
  <c r="I40" i="27"/>
  <c r="I39" i="27"/>
  <c r="Z39" i="27"/>
  <c r="I38" i="27"/>
  <c r="I37" i="27"/>
  <c r="I36" i="27"/>
  <c r="I35" i="27"/>
  <c r="I34" i="27"/>
  <c r="I33" i="27"/>
  <c r="I32" i="27"/>
  <c r="I31" i="27"/>
  <c r="I30" i="27"/>
  <c r="I29" i="27"/>
  <c r="I28" i="27"/>
  <c r="I27" i="27"/>
  <c r="F27" i="27"/>
  <c r="C27" i="27"/>
  <c r="C39" i="27" s="1"/>
  <c r="C51" i="27" s="1"/>
  <c r="C63" i="27" s="1"/>
  <c r="C75" i="27" s="1"/>
  <c r="C87" i="27" s="1"/>
  <c r="C99" i="27" s="1"/>
  <c r="C111" i="27" s="1"/>
  <c r="C123" i="27" s="1"/>
  <c r="C135" i="27" s="1"/>
  <c r="C147" i="27" s="1"/>
  <c r="C159" i="27" s="1"/>
  <c r="C171" i="27" s="1"/>
  <c r="C183" i="27" s="1"/>
  <c r="C195" i="27" s="1"/>
  <c r="C207" i="27" s="1"/>
  <c r="C219" i="27" s="1"/>
  <c r="C231" i="27" s="1"/>
  <c r="C243" i="27" s="1"/>
  <c r="C255" i="27" s="1"/>
  <c r="C267" i="27" s="1"/>
  <c r="C279" i="27" s="1"/>
  <c r="C291" i="27" s="1"/>
  <c r="C303" i="27" s="1"/>
  <c r="C315" i="27" s="1"/>
  <c r="C327" i="27" s="1"/>
  <c r="C339" i="27" s="1"/>
  <c r="C351" i="27" s="1"/>
  <c r="C363" i="27" s="1"/>
  <c r="C375" i="27" s="1"/>
  <c r="C387" i="27" s="1"/>
  <c r="C399" i="27" s="1"/>
  <c r="C411" i="27" s="1"/>
  <c r="C423" i="27" s="1"/>
  <c r="C435" i="27" s="1"/>
  <c r="C447" i="27" s="1"/>
  <c r="C459" i="27" s="1"/>
  <c r="C471" i="27" s="1"/>
  <c r="C483" i="27" s="1"/>
  <c r="C495" i="27" s="1"/>
  <c r="C507" i="27" s="1"/>
  <c r="I26" i="27"/>
  <c r="C26" i="27"/>
  <c r="C38" i="27" s="1"/>
  <c r="C50" i="27" s="1"/>
  <c r="C62" i="27" s="1"/>
  <c r="C74" i="27" s="1"/>
  <c r="C86" i="27" s="1"/>
  <c r="C98" i="27" s="1"/>
  <c r="C110" i="27" s="1"/>
  <c r="C122" i="27" s="1"/>
  <c r="C134" i="27" s="1"/>
  <c r="C146" i="27" s="1"/>
  <c r="C158" i="27" s="1"/>
  <c r="C170" i="27" s="1"/>
  <c r="C182" i="27" s="1"/>
  <c r="C194" i="27" s="1"/>
  <c r="C206" i="27" s="1"/>
  <c r="C218" i="27" s="1"/>
  <c r="C230" i="27" s="1"/>
  <c r="C242" i="27" s="1"/>
  <c r="C254" i="27" s="1"/>
  <c r="C266" i="27" s="1"/>
  <c r="C278" i="27" s="1"/>
  <c r="C290" i="27" s="1"/>
  <c r="C302" i="27" s="1"/>
  <c r="C314" i="27" s="1"/>
  <c r="C326" i="27" s="1"/>
  <c r="C338" i="27" s="1"/>
  <c r="C350" i="27" s="1"/>
  <c r="C362" i="27" s="1"/>
  <c r="C374" i="27" s="1"/>
  <c r="C386" i="27" s="1"/>
  <c r="C398" i="27" s="1"/>
  <c r="C410" i="27" s="1"/>
  <c r="C422" i="27" s="1"/>
  <c r="C434" i="27" s="1"/>
  <c r="C446" i="27" s="1"/>
  <c r="C458" i="27" s="1"/>
  <c r="C470" i="27" s="1"/>
  <c r="C482" i="27" s="1"/>
  <c r="C494" i="27" s="1"/>
  <c r="C506" i="27" s="1"/>
  <c r="I25" i="27"/>
  <c r="C25" i="27"/>
  <c r="C37" i="27" s="1"/>
  <c r="C49" i="27" s="1"/>
  <c r="C61" i="27" s="1"/>
  <c r="C73" i="27" s="1"/>
  <c r="C85" i="27" s="1"/>
  <c r="C97" i="27" s="1"/>
  <c r="C109" i="27" s="1"/>
  <c r="C121" i="27" s="1"/>
  <c r="C133" i="27" s="1"/>
  <c r="C145" i="27" s="1"/>
  <c r="C157" i="27" s="1"/>
  <c r="C169" i="27" s="1"/>
  <c r="C181" i="27" s="1"/>
  <c r="C193" i="27" s="1"/>
  <c r="C205" i="27" s="1"/>
  <c r="C217" i="27" s="1"/>
  <c r="C229" i="27" s="1"/>
  <c r="C241" i="27" s="1"/>
  <c r="C253" i="27" s="1"/>
  <c r="C265" i="27" s="1"/>
  <c r="C277" i="27" s="1"/>
  <c r="C289" i="27" s="1"/>
  <c r="C301" i="27" s="1"/>
  <c r="C313" i="27" s="1"/>
  <c r="C325" i="27" s="1"/>
  <c r="C337" i="27" s="1"/>
  <c r="C349" i="27" s="1"/>
  <c r="C361" i="27" s="1"/>
  <c r="C373" i="27" s="1"/>
  <c r="C385" i="27" s="1"/>
  <c r="C397" i="27" s="1"/>
  <c r="C409" i="27" s="1"/>
  <c r="C421" i="27" s="1"/>
  <c r="C433" i="27" s="1"/>
  <c r="C445" i="27" s="1"/>
  <c r="C457" i="27" s="1"/>
  <c r="C469" i="27" s="1"/>
  <c r="C481" i="27" s="1"/>
  <c r="C493" i="27" s="1"/>
  <c r="C505" i="27" s="1"/>
  <c r="I24" i="27"/>
  <c r="C24" i="27"/>
  <c r="C36" i="27" s="1"/>
  <c r="C48" i="27" s="1"/>
  <c r="C60" i="27" s="1"/>
  <c r="C72" i="27" s="1"/>
  <c r="C84" i="27" s="1"/>
  <c r="C96" i="27" s="1"/>
  <c r="C108" i="27" s="1"/>
  <c r="C120" i="27" s="1"/>
  <c r="C132" i="27" s="1"/>
  <c r="C144" i="27" s="1"/>
  <c r="C156" i="27" s="1"/>
  <c r="C168" i="27" s="1"/>
  <c r="C180" i="27" s="1"/>
  <c r="C192" i="27" s="1"/>
  <c r="C204" i="27" s="1"/>
  <c r="C216" i="27" s="1"/>
  <c r="C228" i="27" s="1"/>
  <c r="C240" i="27" s="1"/>
  <c r="C252" i="27" s="1"/>
  <c r="C264" i="27" s="1"/>
  <c r="C276" i="27" s="1"/>
  <c r="C288" i="27" s="1"/>
  <c r="C300" i="27" s="1"/>
  <c r="C312" i="27" s="1"/>
  <c r="C324" i="27" s="1"/>
  <c r="C336" i="27" s="1"/>
  <c r="C348" i="27" s="1"/>
  <c r="C360" i="27" s="1"/>
  <c r="C372" i="27" s="1"/>
  <c r="C384" i="27" s="1"/>
  <c r="C396" i="27" s="1"/>
  <c r="C408" i="27" s="1"/>
  <c r="C420" i="27" s="1"/>
  <c r="C432" i="27" s="1"/>
  <c r="C444" i="27" s="1"/>
  <c r="C456" i="27" s="1"/>
  <c r="C468" i="27" s="1"/>
  <c r="C480" i="27" s="1"/>
  <c r="C492" i="27" s="1"/>
  <c r="C504" i="27" s="1"/>
  <c r="I23" i="27"/>
  <c r="C23" i="27"/>
  <c r="C35" i="27" s="1"/>
  <c r="C47" i="27" s="1"/>
  <c r="C59" i="27" s="1"/>
  <c r="C71" i="27" s="1"/>
  <c r="C83" i="27" s="1"/>
  <c r="C95" i="27" s="1"/>
  <c r="C107" i="27" s="1"/>
  <c r="C119" i="27" s="1"/>
  <c r="C131" i="27" s="1"/>
  <c r="C143" i="27" s="1"/>
  <c r="C155" i="27" s="1"/>
  <c r="C167" i="27" s="1"/>
  <c r="C179" i="27" s="1"/>
  <c r="C191" i="27" s="1"/>
  <c r="C203" i="27" s="1"/>
  <c r="C215" i="27" s="1"/>
  <c r="C227" i="27" s="1"/>
  <c r="C239" i="27" s="1"/>
  <c r="C251" i="27" s="1"/>
  <c r="C263" i="27" s="1"/>
  <c r="C275" i="27" s="1"/>
  <c r="C287" i="27" s="1"/>
  <c r="C299" i="27" s="1"/>
  <c r="C311" i="27" s="1"/>
  <c r="C323" i="27" s="1"/>
  <c r="C335" i="27" s="1"/>
  <c r="C347" i="27" s="1"/>
  <c r="C359" i="27" s="1"/>
  <c r="C371" i="27" s="1"/>
  <c r="C383" i="27" s="1"/>
  <c r="C395" i="27" s="1"/>
  <c r="C407" i="27" s="1"/>
  <c r="C419" i="27" s="1"/>
  <c r="C431" i="27" s="1"/>
  <c r="C443" i="27" s="1"/>
  <c r="C455" i="27" s="1"/>
  <c r="C467" i="27" s="1"/>
  <c r="C479" i="27" s="1"/>
  <c r="C491" i="27" s="1"/>
  <c r="C503" i="27" s="1"/>
  <c r="I22" i="27"/>
  <c r="C22" i="27"/>
  <c r="C34" i="27" s="1"/>
  <c r="C46" i="27" s="1"/>
  <c r="C58" i="27" s="1"/>
  <c r="C70" i="27" s="1"/>
  <c r="C82" i="27" s="1"/>
  <c r="C94" i="27" s="1"/>
  <c r="C106" i="27" s="1"/>
  <c r="C118" i="27" s="1"/>
  <c r="C130" i="27" s="1"/>
  <c r="C142" i="27" s="1"/>
  <c r="C154" i="27" s="1"/>
  <c r="C166" i="27" s="1"/>
  <c r="C178" i="27" s="1"/>
  <c r="C190" i="27" s="1"/>
  <c r="C202" i="27" s="1"/>
  <c r="C214" i="27" s="1"/>
  <c r="C226" i="27" s="1"/>
  <c r="C238" i="27" s="1"/>
  <c r="C250" i="27" s="1"/>
  <c r="C262" i="27" s="1"/>
  <c r="C274" i="27" s="1"/>
  <c r="C286" i="27" s="1"/>
  <c r="C298" i="27" s="1"/>
  <c r="C310" i="27" s="1"/>
  <c r="C322" i="27" s="1"/>
  <c r="C334" i="27" s="1"/>
  <c r="C346" i="27" s="1"/>
  <c r="C358" i="27" s="1"/>
  <c r="C370" i="27" s="1"/>
  <c r="C382" i="27" s="1"/>
  <c r="C394" i="27" s="1"/>
  <c r="C406" i="27" s="1"/>
  <c r="C418" i="27" s="1"/>
  <c r="C430" i="27" s="1"/>
  <c r="C442" i="27" s="1"/>
  <c r="C454" i="27" s="1"/>
  <c r="C466" i="27" s="1"/>
  <c r="C478" i="27" s="1"/>
  <c r="C490" i="27" s="1"/>
  <c r="C502" i="27" s="1"/>
  <c r="I21" i="27"/>
  <c r="C21" i="27"/>
  <c r="C33" i="27" s="1"/>
  <c r="C45" i="27" s="1"/>
  <c r="C57" i="27" s="1"/>
  <c r="C69" i="27" s="1"/>
  <c r="C81" i="27" s="1"/>
  <c r="C93" i="27" s="1"/>
  <c r="C105" i="27" s="1"/>
  <c r="C117" i="27" s="1"/>
  <c r="C129" i="27" s="1"/>
  <c r="C141" i="27" s="1"/>
  <c r="C153" i="27" s="1"/>
  <c r="C165" i="27" s="1"/>
  <c r="C177" i="27" s="1"/>
  <c r="C189" i="27" s="1"/>
  <c r="C201" i="27" s="1"/>
  <c r="C213" i="27" s="1"/>
  <c r="C225" i="27" s="1"/>
  <c r="C237" i="27" s="1"/>
  <c r="C249" i="27" s="1"/>
  <c r="C261" i="27" s="1"/>
  <c r="C273" i="27" s="1"/>
  <c r="C285" i="27" s="1"/>
  <c r="C297" i="27" s="1"/>
  <c r="C309" i="27" s="1"/>
  <c r="C321" i="27" s="1"/>
  <c r="C333" i="27" s="1"/>
  <c r="C345" i="27" s="1"/>
  <c r="C357" i="27" s="1"/>
  <c r="C369" i="27" s="1"/>
  <c r="C381" i="27" s="1"/>
  <c r="C393" i="27" s="1"/>
  <c r="C405" i="27" s="1"/>
  <c r="C417" i="27" s="1"/>
  <c r="C429" i="27" s="1"/>
  <c r="C441" i="27" s="1"/>
  <c r="C453" i="27" s="1"/>
  <c r="C465" i="27" s="1"/>
  <c r="C477" i="27" s="1"/>
  <c r="C489" i="27" s="1"/>
  <c r="C501" i="27" s="1"/>
  <c r="I20" i="27"/>
  <c r="C20" i="27"/>
  <c r="C32" i="27" s="1"/>
  <c r="C44" i="27" s="1"/>
  <c r="C56" i="27" s="1"/>
  <c r="C68" i="27" s="1"/>
  <c r="C80" i="27" s="1"/>
  <c r="C92" i="27" s="1"/>
  <c r="C104" i="27" s="1"/>
  <c r="C116" i="27" s="1"/>
  <c r="C128" i="27" s="1"/>
  <c r="C140" i="27" s="1"/>
  <c r="C152" i="27" s="1"/>
  <c r="C164" i="27" s="1"/>
  <c r="C176" i="27" s="1"/>
  <c r="C188" i="27" s="1"/>
  <c r="C200" i="27" s="1"/>
  <c r="C212" i="27" s="1"/>
  <c r="C224" i="27" s="1"/>
  <c r="C236" i="27" s="1"/>
  <c r="C248" i="27" s="1"/>
  <c r="C260" i="27" s="1"/>
  <c r="C272" i="27" s="1"/>
  <c r="C284" i="27" s="1"/>
  <c r="C296" i="27" s="1"/>
  <c r="C308" i="27" s="1"/>
  <c r="C320" i="27" s="1"/>
  <c r="C332" i="27" s="1"/>
  <c r="C344" i="27" s="1"/>
  <c r="C356" i="27" s="1"/>
  <c r="C368" i="27" s="1"/>
  <c r="C380" i="27" s="1"/>
  <c r="C392" i="27" s="1"/>
  <c r="C404" i="27" s="1"/>
  <c r="C416" i="27" s="1"/>
  <c r="C428" i="27" s="1"/>
  <c r="C440" i="27" s="1"/>
  <c r="C452" i="27" s="1"/>
  <c r="C464" i="27" s="1"/>
  <c r="C476" i="27" s="1"/>
  <c r="C488" i="27" s="1"/>
  <c r="C500" i="27" s="1"/>
  <c r="I19" i="27"/>
  <c r="C19" i="27"/>
  <c r="C31" i="27" s="1"/>
  <c r="C43" i="27" s="1"/>
  <c r="C55" i="27" s="1"/>
  <c r="C67" i="27" s="1"/>
  <c r="C79" i="27" s="1"/>
  <c r="C91" i="27" s="1"/>
  <c r="C103" i="27" s="1"/>
  <c r="C115" i="27" s="1"/>
  <c r="C127" i="27" s="1"/>
  <c r="C139" i="27" s="1"/>
  <c r="C151" i="27" s="1"/>
  <c r="C163" i="27" s="1"/>
  <c r="C175" i="27" s="1"/>
  <c r="C187" i="27" s="1"/>
  <c r="C199" i="27" s="1"/>
  <c r="C211" i="27" s="1"/>
  <c r="C223" i="27" s="1"/>
  <c r="C235" i="27" s="1"/>
  <c r="C247" i="27" s="1"/>
  <c r="C259" i="27" s="1"/>
  <c r="C271" i="27" s="1"/>
  <c r="C283" i="27" s="1"/>
  <c r="C295" i="27" s="1"/>
  <c r="C307" i="27" s="1"/>
  <c r="C319" i="27" s="1"/>
  <c r="C331" i="27" s="1"/>
  <c r="C343" i="27" s="1"/>
  <c r="C355" i="27" s="1"/>
  <c r="C367" i="27" s="1"/>
  <c r="C379" i="27" s="1"/>
  <c r="C391" i="27" s="1"/>
  <c r="C403" i="27" s="1"/>
  <c r="C415" i="27" s="1"/>
  <c r="C427" i="27" s="1"/>
  <c r="C439" i="27" s="1"/>
  <c r="C451" i="27" s="1"/>
  <c r="C463" i="27" s="1"/>
  <c r="C475" i="27" s="1"/>
  <c r="C487" i="27" s="1"/>
  <c r="C499" i="27" s="1"/>
  <c r="I18" i="27"/>
  <c r="C18" i="27"/>
  <c r="C30" i="27" s="1"/>
  <c r="C42" i="27" s="1"/>
  <c r="C54" i="27" s="1"/>
  <c r="C66" i="27" s="1"/>
  <c r="C78" i="27" s="1"/>
  <c r="C90" i="27" s="1"/>
  <c r="C102" i="27" s="1"/>
  <c r="C114" i="27" s="1"/>
  <c r="C126" i="27" s="1"/>
  <c r="C138" i="27" s="1"/>
  <c r="C150" i="27" s="1"/>
  <c r="C162" i="27" s="1"/>
  <c r="C174" i="27" s="1"/>
  <c r="C186" i="27" s="1"/>
  <c r="C198" i="27" s="1"/>
  <c r="C210" i="27" s="1"/>
  <c r="C222" i="27" s="1"/>
  <c r="C234" i="27" s="1"/>
  <c r="C246" i="27" s="1"/>
  <c r="C258" i="27" s="1"/>
  <c r="C270" i="27" s="1"/>
  <c r="C282" i="27" s="1"/>
  <c r="C294" i="27" s="1"/>
  <c r="C306" i="27" s="1"/>
  <c r="C318" i="27" s="1"/>
  <c r="C330" i="27" s="1"/>
  <c r="C342" i="27" s="1"/>
  <c r="C354" i="27" s="1"/>
  <c r="C366" i="27" s="1"/>
  <c r="C378" i="27" s="1"/>
  <c r="C390" i="27" s="1"/>
  <c r="C402" i="27" s="1"/>
  <c r="C414" i="27" s="1"/>
  <c r="C426" i="27" s="1"/>
  <c r="C438" i="27" s="1"/>
  <c r="C450" i="27" s="1"/>
  <c r="C462" i="27" s="1"/>
  <c r="C474" i="27" s="1"/>
  <c r="C486" i="27" s="1"/>
  <c r="C498" i="27" s="1"/>
  <c r="I17" i="27"/>
  <c r="C17" i="27"/>
  <c r="C29" i="27" s="1"/>
  <c r="C41" i="27" s="1"/>
  <c r="C53" i="27" s="1"/>
  <c r="C65" i="27" s="1"/>
  <c r="C77" i="27" s="1"/>
  <c r="C89" i="27" s="1"/>
  <c r="C101" i="27" s="1"/>
  <c r="C113" i="27" s="1"/>
  <c r="C125" i="27" s="1"/>
  <c r="C137" i="27" s="1"/>
  <c r="C149" i="27" s="1"/>
  <c r="C161" i="27" s="1"/>
  <c r="C173" i="27" s="1"/>
  <c r="C185" i="27" s="1"/>
  <c r="C197" i="27" s="1"/>
  <c r="C209" i="27" s="1"/>
  <c r="C221" i="27" s="1"/>
  <c r="C233" i="27" s="1"/>
  <c r="C245" i="27" s="1"/>
  <c r="C257" i="27" s="1"/>
  <c r="C269" i="27" s="1"/>
  <c r="C281" i="27" s="1"/>
  <c r="C293" i="27" s="1"/>
  <c r="C305" i="27" s="1"/>
  <c r="C317" i="27" s="1"/>
  <c r="C329" i="27" s="1"/>
  <c r="C341" i="27" s="1"/>
  <c r="C353" i="27" s="1"/>
  <c r="C365" i="27" s="1"/>
  <c r="C377" i="27" s="1"/>
  <c r="C389" i="27" s="1"/>
  <c r="C401" i="27" s="1"/>
  <c r="C413" i="27" s="1"/>
  <c r="C425" i="27" s="1"/>
  <c r="C437" i="27" s="1"/>
  <c r="C449" i="27" s="1"/>
  <c r="C461" i="27" s="1"/>
  <c r="C473" i="27" s="1"/>
  <c r="C485" i="27" s="1"/>
  <c r="C497" i="27" s="1"/>
  <c r="I16" i="27"/>
  <c r="C16" i="27"/>
  <c r="C28" i="27" s="1"/>
  <c r="C40" i="27" s="1"/>
  <c r="C52" i="27" s="1"/>
  <c r="C64" i="27" s="1"/>
  <c r="C76" i="27" s="1"/>
  <c r="C88" i="27" s="1"/>
  <c r="C100" i="27" s="1"/>
  <c r="C112" i="27" s="1"/>
  <c r="C124" i="27" s="1"/>
  <c r="C136" i="27" s="1"/>
  <c r="C148" i="27" s="1"/>
  <c r="C160" i="27" s="1"/>
  <c r="C172" i="27" s="1"/>
  <c r="C184" i="27" s="1"/>
  <c r="C196" i="27" s="1"/>
  <c r="C208" i="27" s="1"/>
  <c r="C220" i="27" s="1"/>
  <c r="C232" i="27" s="1"/>
  <c r="C244" i="27" s="1"/>
  <c r="C256" i="27" s="1"/>
  <c r="C268" i="27" s="1"/>
  <c r="C280" i="27" s="1"/>
  <c r="C292" i="27" s="1"/>
  <c r="C304" i="27" s="1"/>
  <c r="C316" i="27" s="1"/>
  <c r="C328" i="27" s="1"/>
  <c r="C340" i="27" s="1"/>
  <c r="C352" i="27" s="1"/>
  <c r="C364" i="27" s="1"/>
  <c r="C376" i="27" s="1"/>
  <c r="C388" i="27" s="1"/>
  <c r="C400" i="27" s="1"/>
  <c r="C412" i="27" s="1"/>
  <c r="C424" i="27" s="1"/>
  <c r="C436" i="27" s="1"/>
  <c r="C448" i="27" s="1"/>
  <c r="C460" i="27" s="1"/>
  <c r="C472" i="27" s="1"/>
  <c r="C484" i="27" s="1"/>
  <c r="C496" i="27" s="1"/>
  <c r="C508" i="27" s="1"/>
  <c r="R15" i="27"/>
  <c r="I15" i="27"/>
  <c r="R14" i="27"/>
  <c r="I14" i="27"/>
  <c r="R13" i="27"/>
  <c r="I13" i="27"/>
  <c r="R12" i="27"/>
  <c r="I12" i="27"/>
  <c r="R11" i="27"/>
  <c r="I11" i="27"/>
  <c r="R10" i="27"/>
  <c r="I10" i="27"/>
  <c r="R9" i="27"/>
  <c r="I9" i="27"/>
  <c r="R8" i="27"/>
  <c r="I8" i="27"/>
  <c r="R7" i="27"/>
  <c r="I7" i="27"/>
  <c r="R6" i="27"/>
  <c r="I6" i="27"/>
  <c r="Y5" i="27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Y84" i="27" s="1"/>
  <c r="Y85" i="27" s="1"/>
  <c r="Y86" i="27" s="1"/>
  <c r="Y87" i="27" s="1"/>
  <c r="Y88" i="27" s="1"/>
  <c r="Y89" i="27" s="1"/>
  <c r="Y90" i="27" s="1"/>
  <c r="Y91" i="27" s="1"/>
  <c r="Y92" i="27" s="1"/>
  <c r="Y93" i="27" s="1"/>
  <c r="Y94" i="27" s="1"/>
  <c r="Y95" i="27" s="1"/>
  <c r="Y96" i="27" s="1"/>
  <c r="Y97" i="27" s="1"/>
  <c r="Y98" i="27" s="1"/>
  <c r="Y99" i="27" s="1"/>
  <c r="Y100" i="27" s="1"/>
  <c r="Y101" i="27" s="1"/>
  <c r="Y102" i="27" s="1"/>
  <c r="Y103" i="27" s="1"/>
  <c r="Y104" i="27" s="1"/>
  <c r="Y105" i="27" s="1"/>
  <c r="Y106" i="27" s="1"/>
  <c r="Y107" i="27" s="1"/>
  <c r="Y108" i="27" s="1"/>
  <c r="Y109" i="27" s="1"/>
  <c r="Y110" i="27" s="1"/>
  <c r="Y111" i="27" s="1"/>
  <c r="Y112" i="27" s="1"/>
  <c r="Y113" i="27" s="1"/>
  <c r="Y114" i="27" s="1"/>
  <c r="Y115" i="27" s="1"/>
  <c r="Y116" i="27" s="1"/>
  <c r="Y117" i="27" s="1"/>
  <c r="Y118" i="27" s="1"/>
  <c r="Y119" i="27" s="1"/>
  <c r="Y120" i="27" s="1"/>
  <c r="Y121" i="27" s="1"/>
  <c r="Y122" i="27" s="1"/>
  <c r="Y123" i="27" s="1"/>
  <c r="Y124" i="27" s="1"/>
  <c r="Y125" i="27" s="1"/>
  <c r="Y126" i="27" s="1"/>
  <c r="Y127" i="27" s="1"/>
  <c r="Y128" i="27" s="1"/>
  <c r="Y129" i="27" s="1"/>
  <c r="Y130" i="27" s="1"/>
  <c r="Y131" i="27" s="1"/>
  <c r="Y132" i="27" s="1"/>
  <c r="Y133" i="27" s="1"/>
  <c r="Y134" i="27" s="1"/>
  <c r="Y135" i="27" s="1"/>
  <c r="Y136" i="27" s="1"/>
  <c r="Y137" i="27" s="1"/>
  <c r="Y138" i="27" s="1"/>
  <c r="Y139" i="27" s="1"/>
  <c r="Y140" i="27" s="1"/>
  <c r="Y141" i="27" s="1"/>
  <c r="Y142" i="27" s="1"/>
  <c r="Y143" i="27" s="1"/>
  <c r="Y144" i="27" s="1"/>
  <c r="Y145" i="27" s="1"/>
  <c r="Y146" i="27" s="1"/>
  <c r="Y147" i="27" s="1"/>
  <c r="Y148" i="27" s="1"/>
  <c r="Y149" i="27" s="1"/>
  <c r="Y150" i="27" s="1"/>
  <c r="Y151" i="27" s="1"/>
  <c r="Y152" i="27" s="1"/>
  <c r="Y153" i="27" s="1"/>
  <c r="Y154" i="27" s="1"/>
  <c r="Y155" i="27" s="1"/>
  <c r="Y156" i="27" s="1"/>
  <c r="Y157" i="27" s="1"/>
  <c r="Y158" i="27" s="1"/>
  <c r="Y159" i="27" s="1"/>
  <c r="Y160" i="27" s="1"/>
  <c r="Y161" i="27" s="1"/>
  <c r="Y162" i="27" s="1"/>
  <c r="Y163" i="27" s="1"/>
  <c r="Y164" i="27" s="1"/>
  <c r="Y165" i="27" s="1"/>
  <c r="Y166" i="27" s="1"/>
  <c r="Y167" i="27" s="1"/>
  <c r="Y168" i="27" s="1"/>
  <c r="Y169" i="27" s="1"/>
  <c r="Y170" i="27" s="1"/>
  <c r="Y171" i="27" s="1"/>
  <c r="Y172" i="27" s="1"/>
  <c r="Y173" i="27" s="1"/>
  <c r="Y174" i="27" s="1"/>
  <c r="Y175" i="27" s="1"/>
  <c r="Y176" i="27" s="1"/>
  <c r="Y177" i="27" s="1"/>
  <c r="Y178" i="27" s="1"/>
  <c r="Y179" i="27" s="1"/>
  <c r="Y180" i="27" s="1"/>
  <c r="Y181" i="27" s="1"/>
  <c r="Y182" i="27" s="1"/>
  <c r="Y183" i="27" s="1"/>
  <c r="Y184" i="27" s="1"/>
  <c r="Y185" i="27" s="1"/>
  <c r="Y186" i="27" s="1"/>
  <c r="Y187" i="27" s="1"/>
  <c r="Y188" i="27" s="1"/>
  <c r="Y189" i="27" s="1"/>
  <c r="Y190" i="27" s="1"/>
  <c r="Y191" i="27" s="1"/>
  <c r="Y192" i="27" s="1"/>
  <c r="Y193" i="27" s="1"/>
  <c r="Y194" i="27" s="1"/>
  <c r="Y195" i="27" s="1"/>
  <c r="Y196" i="27" s="1"/>
  <c r="Y197" i="27" s="1"/>
  <c r="Y198" i="27" s="1"/>
  <c r="Y199" i="27" s="1"/>
  <c r="Y200" i="27" s="1"/>
  <c r="Y201" i="27" s="1"/>
  <c r="Y202" i="27" s="1"/>
  <c r="Y203" i="27" s="1"/>
  <c r="Y204" i="27" s="1"/>
  <c r="Y205" i="27" s="1"/>
  <c r="Y206" i="27" s="1"/>
  <c r="Y207" i="27" s="1"/>
  <c r="Y208" i="27" s="1"/>
  <c r="Y209" i="27" s="1"/>
  <c r="Y210" i="27" s="1"/>
  <c r="Y211" i="27" s="1"/>
  <c r="Y212" i="27" s="1"/>
  <c r="Y213" i="27" s="1"/>
  <c r="Y214" i="27" s="1"/>
  <c r="Y215" i="27" s="1"/>
  <c r="Y216" i="27" s="1"/>
  <c r="Y217" i="27" s="1"/>
  <c r="Y218" i="27" s="1"/>
  <c r="Y219" i="27" s="1"/>
  <c r="Y220" i="27" s="1"/>
  <c r="Y221" i="27" s="1"/>
  <c r="Y222" i="27" s="1"/>
  <c r="Y223" i="27" s="1"/>
  <c r="Y224" i="27" s="1"/>
  <c r="Y225" i="27" s="1"/>
  <c r="Y226" i="27" s="1"/>
  <c r="Y227" i="27" s="1"/>
  <c r="Y228" i="27" s="1"/>
  <c r="Y229" i="27" s="1"/>
  <c r="Y230" i="27" s="1"/>
  <c r="Y231" i="27" s="1"/>
  <c r="Y232" i="27" s="1"/>
  <c r="Y233" i="27" s="1"/>
  <c r="Y234" i="27" s="1"/>
  <c r="Y235" i="27" s="1"/>
  <c r="Y236" i="27" s="1"/>
  <c r="Y237" i="27" s="1"/>
  <c r="Y238" i="27" s="1"/>
  <c r="Y239" i="27" s="1"/>
  <c r="Y240" i="27" s="1"/>
  <c r="Y241" i="27" s="1"/>
  <c r="Y242" i="27" s="1"/>
  <c r="Y243" i="27" s="1"/>
  <c r="Y244" i="27" s="1"/>
  <c r="Y245" i="27" s="1"/>
  <c r="Y246" i="27" s="1"/>
  <c r="Y247" i="27" s="1"/>
  <c r="Y248" i="27" s="1"/>
  <c r="Y249" i="27" s="1"/>
  <c r="Y250" i="27" s="1"/>
  <c r="Y251" i="27" s="1"/>
  <c r="Y252" i="27" s="1"/>
  <c r="Y253" i="27" s="1"/>
  <c r="Y254" i="27" s="1"/>
  <c r="Y255" i="27" s="1"/>
  <c r="Y256" i="27" s="1"/>
  <c r="Y257" i="27" s="1"/>
  <c r="Y258" i="27" s="1"/>
  <c r="Y259" i="27" s="1"/>
  <c r="Y260" i="27" s="1"/>
  <c r="Y261" i="27" s="1"/>
  <c r="Y262" i="27" s="1"/>
  <c r="Y263" i="27" s="1"/>
  <c r="Y264" i="27" s="1"/>
  <c r="Y265" i="27" s="1"/>
  <c r="Y266" i="27" s="1"/>
  <c r="Y267" i="27" s="1"/>
  <c r="Y268" i="27" s="1"/>
  <c r="Y269" i="27" s="1"/>
  <c r="Y270" i="27" s="1"/>
  <c r="Y271" i="27" s="1"/>
  <c r="Y272" i="27" s="1"/>
  <c r="Y273" i="27" s="1"/>
  <c r="Y274" i="27" s="1"/>
  <c r="Y275" i="27" s="1"/>
  <c r="Y276" i="27" s="1"/>
  <c r="Y277" i="27" s="1"/>
  <c r="Y278" i="27" s="1"/>
  <c r="Y279" i="27" s="1"/>
  <c r="Y280" i="27" s="1"/>
  <c r="Y281" i="27" s="1"/>
  <c r="Y282" i="27" s="1"/>
  <c r="Y283" i="27" s="1"/>
  <c r="Y284" i="27" s="1"/>
  <c r="Y285" i="27" s="1"/>
  <c r="Y286" i="27" s="1"/>
  <c r="Y287" i="27" s="1"/>
  <c r="Y288" i="27" s="1"/>
  <c r="Y289" i="27" s="1"/>
  <c r="Y290" i="27" s="1"/>
  <c r="Y291" i="27" s="1"/>
  <c r="Y292" i="27" s="1"/>
  <c r="Y293" i="27" s="1"/>
  <c r="Y294" i="27" s="1"/>
  <c r="Y295" i="27" s="1"/>
  <c r="Y296" i="27" s="1"/>
  <c r="Y297" i="27" s="1"/>
  <c r="Y298" i="27" s="1"/>
  <c r="Y299" i="27" s="1"/>
  <c r="Y300" i="27" s="1"/>
  <c r="Y301" i="27" s="1"/>
  <c r="Y302" i="27" s="1"/>
  <c r="Y303" i="27" s="1"/>
  <c r="Y304" i="27" s="1"/>
  <c r="Y305" i="27" s="1"/>
  <c r="Y306" i="27" s="1"/>
  <c r="Y307" i="27" s="1"/>
  <c r="Y308" i="27" s="1"/>
  <c r="Y309" i="27" s="1"/>
  <c r="Y310" i="27" s="1"/>
  <c r="Y311" i="27" s="1"/>
  <c r="Y312" i="27" s="1"/>
  <c r="Y313" i="27" s="1"/>
  <c r="Y314" i="27" s="1"/>
  <c r="Y315" i="27" s="1"/>
  <c r="Y316" i="27" s="1"/>
  <c r="Y317" i="27" s="1"/>
  <c r="Y318" i="27" s="1"/>
  <c r="Y319" i="27" s="1"/>
  <c r="Y320" i="27" s="1"/>
  <c r="Y321" i="27" s="1"/>
  <c r="Y322" i="27" s="1"/>
  <c r="Y323" i="27" s="1"/>
  <c r="Y324" i="27" s="1"/>
  <c r="Y325" i="27" s="1"/>
  <c r="Y326" i="27" s="1"/>
  <c r="Y327" i="27" s="1"/>
  <c r="Y328" i="27" s="1"/>
  <c r="Y329" i="27" s="1"/>
  <c r="Y330" i="27" s="1"/>
  <c r="Y331" i="27" s="1"/>
  <c r="Y332" i="27" s="1"/>
  <c r="Y333" i="27" s="1"/>
  <c r="Y334" i="27" s="1"/>
  <c r="Y335" i="27" s="1"/>
  <c r="Y336" i="27" s="1"/>
  <c r="Y337" i="27" s="1"/>
  <c r="Y338" i="27" s="1"/>
  <c r="Y339" i="27" s="1"/>
  <c r="Y340" i="27" s="1"/>
  <c r="Y341" i="27" s="1"/>
  <c r="Y342" i="27" s="1"/>
  <c r="Y343" i="27" s="1"/>
  <c r="Y344" i="27" s="1"/>
  <c r="Y345" i="27" s="1"/>
  <c r="Y346" i="27" s="1"/>
  <c r="Y347" i="27" s="1"/>
  <c r="Y348" i="27" s="1"/>
  <c r="Y349" i="27" s="1"/>
  <c r="Y350" i="27" s="1"/>
  <c r="Y351" i="27" s="1"/>
  <c r="Y352" i="27" s="1"/>
  <c r="Y353" i="27" s="1"/>
  <c r="Y354" i="27" s="1"/>
  <c r="Y355" i="27" s="1"/>
  <c r="Y356" i="27" s="1"/>
  <c r="Y357" i="27" s="1"/>
  <c r="Y358" i="27" s="1"/>
  <c r="Y359" i="27" s="1"/>
  <c r="Y360" i="27" s="1"/>
  <c r="Y361" i="27" s="1"/>
  <c r="Y362" i="27" s="1"/>
  <c r="Y363" i="27" s="1"/>
  <c r="Y364" i="27" s="1"/>
  <c r="Y365" i="27" s="1"/>
  <c r="Y366" i="27" s="1"/>
  <c r="Y367" i="27" s="1"/>
  <c r="Y368" i="27" s="1"/>
  <c r="Y369" i="27" s="1"/>
  <c r="Y370" i="27" s="1"/>
  <c r="Y371" i="27" s="1"/>
  <c r="Y372" i="27" s="1"/>
  <c r="Y373" i="27" s="1"/>
  <c r="Y374" i="27" s="1"/>
  <c r="Y375" i="27" s="1"/>
  <c r="Y376" i="27" s="1"/>
  <c r="Y377" i="27" s="1"/>
  <c r="Y378" i="27" s="1"/>
  <c r="Y379" i="27" s="1"/>
  <c r="Y380" i="27" s="1"/>
  <c r="Y381" i="27" s="1"/>
  <c r="Y382" i="27" s="1"/>
  <c r="Y383" i="27" s="1"/>
  <c r="Y384" i="27" s="1"/>
  <c r="Y385" i="27" s="1"/>
  <c r="Y386" i="27" s="1"/>
  <c r="Y387" i="27" s="1"/>
  <c r="Y388" i="27" s="1"/>
  <c r="Y389" i="27" s="1"/>
  <c r="Y390" i="27" s="1"/>
  <c r="Y391" i="27" s="1"/>
  <c r="Y392" i="27" s="1"/>
  <c r="Y393" i="27" s="1"/>
  <c r="Y394" i="27" s="1"/>
  <c r="Y395" i="27" s="1"/>
  <c r="Y396" i="27" s="1"/>
  <c r="Y397" i="27" s="1"/>
  <c r="Y398" i="27" s="1"/>
  <c r="Y399" i="27" s="1"/>
  <c r="Y400" i="27" s="1"/>
  <c r="Y401" i="27" s="1"/>
  <c r="Y402" i="27" s="1"/>
  <c r="Y403" i="27" s="1"/>
  <c r="Y404" i="27" s="1"/>
  <c r="Y405" i="27" s="1"/>
  <c r="Y406" i="27" s="1"/>
  <c r="Y407" i="27" s="1"/>
  <c r="Y408" i="27" s="1"/>
  <c r="Y409" i="27" s="1"/>
  <c r="Y410" i="27" s="1"/>
  <c r="Y411" i="27" s="1"/>
  <c r="Y412" i="27" s="1"/>
  <c r="Y413" i="27" s="1"/>
  <c r="Y414" i="27" s="1"/>
  <c r="Y415" i="27" s="1"/>
  <c r="Y416" i="27" s="1"/>
  <c r="Y417" i="27" s="1"/>
  <c r="Y418" i="27" s="1"/>
  <c r="Y419" i="27" s="1"/>
  <c r="Y420" i="27" s="1"/>
  <c r="Y421" i="27" s="1"/>
  <c r="Y422" i="27" s="1"/>
  <c r="Y423" i="27" s="1"/>
  <c r="Y424" i="27" s="1"/>
  <c r="Y425" i="27" s="1"/>
  <c r="Y426" i="27" s="1"/>
  <c r="Y427" i="27" s="1"/>
  <c r="Y428" i="27" s="1"/>
  <c r="Y429" i="27" s="1"/>
  <c r="Y430" i="27" s="1"/>
  <c r="Y431" i="27" s="1"/>
  <c r="Y432" i="27" s="1"/>
  <c r="Y433" i="27" s="1"/>
  <c r="Y434" i="27" s="1"/>
  <c r="Y435" i="27" s="1"/>
  <c r="Y436" i="27" s="1"/>
  <c r="Y437" i="27" s="1"/>
  <c r="Y438" i="27" s="1"/>
  <c r="Y439" i="27" s="1"/>
  <c r="Y440" i="27" s="1"/>
  <c r="Y441" i="27" s="1"/>
  <c r="Y442" i="27" s="1"/>
  <c r="Y443" i="27" s="1"/>
  <c r="Y444" i="27" s="1"/>
  <c r="Y445" i="27" s="1"/>
  <c r="Y446" i="27" s="1"/>
  <c r="Y447" i="27" s="1"/>
  <c r="Y448" i="27" s="1"/>
  <c r="Y449" i="27" s="1"/>
  <c r="Y450" i="27" s="1"/>
  <c r="Y451" i="27" s="1"/>
  <c r="Y452" i="27" s="1"/>
  <c r="Y453" i="27" s="1"/>
  <c r="Y454" i="27" s="1"/>
  <c r="Y455" i="27" s="1"/>
  <c r="Y456" i="27" s="1"/>
  <c r="Y457" i="27" s="1"/>
  <c r="Y458" i="27" s="1"/>
  <c r="Y459" i="27" s="1"/>
  <c r="Y460" i="27" s="1"/>
  <c r="Y461" i="27" s="1"/>
  <c r="Y462" i="27" s="1"/>
  <c r="Y463" i="27" s="1"/>
  <c r="Y464" i="27" s="1"/>
  <c r="Y465" i="27" s="1"/>
  <c r="Y466" i="27" s="1"/>
  <c r="Y467" i="27" s="1"/>
  <c r="Y468" i="27" s="1"/>
  <c r="Y469" i="27" s="1"/>
  <c r="Y470" i="27" s="1"/>
  <c r="Y471" i="27" s="1"/>
  <c r="Y472" i="27" s="1"/>
  <c r="Y473" i="27" s="1"/>
  <c r="Y474" i="27" s="1"/>
  <c r="Y475" i="27" s="1"/>
  <c r="Y476" i="27" s="1"/>
  <c r="Y477" i="27" s="1"/>
  <c r="Y478" i="27" s="1"/>
  <c r="Y479" i="27" s="1"/>
  <c r="Y480" i="27" s="1"/>
  <c r="Y481" i="27" s="1"/>
  <c r="Y482" i="27" s="1"/>
  <c r="Y483" i="27" s="1"/>
  <c r="Y484" i="27" s="1"/>
  <c r="Y485" i="27" s="1"/>
  <c r="Y486" i="27" s="1"/>
  <c r="Y487" i="27" s="1"/>
  <c r="Y488" i="27" s="1"/>
  <c r="Y489" i="27" s="1"/>
  <c r="Y490" i="27" s="1"/>
  <c r="Y491" i="27" s="1"/>
  <c r="Y492" i="27" s="1"/>
  <c r="Y493" i="27" s="1"/>
  <c r="Y494" i="27" s="1"/>
  <c r="Y495" i="27" s="1"/>
  <c r="Y496" i="27" s="1"/>
  <c r="Y497" i="27" s="1"/>
  <c r="Y498" i="27" s="1"/>
  <c r="Y499" i="27" s="1"/>
  <c r="Y500" i="27" s="1"/>
  <c r="Y501" i="27" s="1"/>
  <c r="Y502" i="27" s="1"/>
  <c r="Y503" i="27" s="1"/>
  <c r="Y504" i="27" s="1"/>
  <c r="Y505" i="27" s="1"/>
  <c r="Y506" i="27" s="1"/>
  <c r="Y507" i="27" s="1"/>
  <c r="Y508" i="27" s="1"/>
  <c r="R5" i="27"/>
  <c r="K5" i="27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I5" i="27"/>
  <c r="V4" i="27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V67" i="27" s="1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V84" i="27" s="1"/>
  <c r="V85" i="27" s="1"/>
  <c r="V86" i="27" s="1"/>
  <c r="V87" i="27" s="1"/>
  <c r="V88" i="27" s="1"/>
  <c r="V89" i="27" s="1"/>
  <c r="V90" i="27" s="1"/>
  <c r="V91" i="27" s="1"/>
  <c r="V92" i="27" s="1"/>
  <c r="V93" i="27" s="1"/>
  <c r="V94" i="27" s="1"/>
  <c r="V95" i="27" s="1"/>
  <c r="V96" i="27" s="1"/>
  <c r="V97" i="27" s="1"/>
  <c r="V98" i="27" s="1"/>
  <c r="V99" i="27" s="1"/>
  <c r="V100" i="27" s="1"/>
  <c r="V101" i="27" s="1"/>
  <c r="V102" i="27" s="1"/>
  <c r="V103" i="27" s="1"/>
  <c r="V104" i="27" s="1"/>
  <c r="V105" i="27" s="1"/>
  <c r="V106" i="27" s="1"/>
  <c r="V107" i="27" s="1"/>
  <c r="V108" i="27" s="1"/>
  <c r="V109" i="27" s="1"/>
  <c r="V110" i="27" s="1"/>
  <c r="V111" i="27" s="1"/>
  <c r="V112" i="27" s="1"/>
  <c r="V113" i="27" s="1"/>
  <c r="V114" i="27" s="1"/>
  <c r="V115" i="27" s="1"/>
  <c r="V116" i="27" s="1"/>
  <c r="V117" i="27" s="1"/>
  <c r="V118" i="27" s="1"/>
  <c r="V119" i="27" s="1"/>
  <c r="V120" i="27" s="1"/>
  <c r="V121" i="27" s="1"/>
  <c r="V122" i="27" s="1"/>
  <c r="V123" i="27" s="1"/>
  <c r="V124" i="27" s="1"/>
  <c r="V125" i="27" s="1"/>
  <c r="V126" i="27" s="1"/>
  <c r="V127" i="27" s="1"/>
  <c r="V128" i="27" s="1"/>
  <c r="V129" i="27" s="1"/>
  <c r="V130" i="27" s="1"/>
  <c r="V131" i="27" s="1"/>
  <c r="V132" i="27" s="1"/>
  <c r="V133" i="27" s="1"/>
  <c r="V134" i="27" s="1"/>
  <c r="V135" i="27" s="1"/>
  <c r="V136" i="27" s="1"/>
  <c r="V137" i="27" s="1"/>
  <c r="V138" i="27" s="1"/>
  <c r="V139" i="27" s="1"/>
  <c r="V140" i="27" s="1"/>
  <c r="V141" i="27" s="1"/>
  <c r="V142" i="27" s="1"/>
  <c r="V143" i="27" s="1"/>
  <c r="V144" i="27" s="1"/>
  <c r="V145" i="27" s="1"/>
  <c r="V146" i="27" s="1"/>
  <c r="V147" i="27" s="1"/>
  <c r="V148" i="27" s="1"/>
  <c r="V149" i="27" s="1"/>
  <c r="V150" i="27" s="1"/>
  <c r="V151" i="27" s="1"/>
  <c r="V152" i="27" s="1"/>
  <c r="V153" i="27" s="1"/>
  <c r="V154" i="27" s="1"/>
  <c r="V155" i="27" s="1"/>
  <c r="V156" i="27" s="1"/>
  <c r="V157" i="27" s="1"/>
  <c r="V158" i="27" s="1"/>
  <c r="V159" i="27" s="1"/>
  <c r="V160" i="27" s="1"/>
  <c r="V161" i="27" s="1"/>
  <c r="V162" i="27" s="1"/>
  <c r="V163" i="27" s="1"/>
  <c r="V164" i="27" s="1"/>
  <c r="V165" i="27" s="1"/>
  <c r="V166" i="27" s="1"/>
  <c r="V167" i="27" s="1"/>
  <c r="V168" i="27" s="1"/>
  <c r="V169" i="27" s="1"/>
  <c r="V170" i="27" s="1"/>
  <c r="V171" i="27" s="1"/>
  <c r="V172" i="27" s="1"/>
  <c r="V173" i="27" s="1"/>
  <c r="V174" i="27" s="1"/>
  <c r="V175" i="27" s="1"/>
  <c r="V176" i="27" s="1"/>
  <c r="V177" i="27" s="1"/>
  <c r="V178" i="27" s="1"/>
  <c r="V179" i="27" s="1"/>
  <c r="V180" i="27" s="1"/>
  <c r="V181" i="27" s="1"/>
  <c r="V182" i="27" s="1"/>
  <c r="V183" i="27" s="1"/>
  <c r="V184" i="27" s="1"/>
  <c r="V185" i="27" s="1"/>
  <c r="V186" i="27" s="1"/>
  <c r="V187" i="27" s="1"/>
  <c r="V188" i="27" s="1"/>
  <c r="V189" i="27" s="1"/>
  <c r="V190" i="27" s="1"/>
  <c r="V191" i="27" s="1"/>
  <c r="V192" i="27" s="1"/>
  <c r="V193" i="27" s="1"/>
  <c r="V194" i="27" s="1"/>
  <c r="V195" i="27" s="1"/>
  <c r="V196" i="27" s="1"/>
  <c r="V197" i="27" s="1"/>
  <c r="V198" i="27" s="1"/>
  <c r="V199" i="27" s="1"/>
  <c r="V200" i="27" s="1"/>
  <c r="V201" i="27" s="1"/>
  <c r="V202" i="27" s="1"/>
  <c r="V203" i="27" s="1"/>
  <c r="V204" i="27" s="1"/>
  <c r="V205" i="27" s="1"/>
  <c r="V206" i="27" s="1"/>
  <c r="V207" i="27" s="1"/>
  <c r="V208" i="27" s="1"/>
  <c r="V209" i="27" s="1"/>
  <c r="V210" i="27" s="1"/>
  <c r="V211" i="27" s="1"/>
  <c r="V212" i="27" s="1"/>
  <c r="V213" i="27" s="1"/>
  <c r="V214" i="27" s="1"/>
  <c r="V215" i="27" s="1"/>
  <c r="V216" i="27" s="1"/>
  <c r="V217" i="27" s="1"/>
  <c r="V218" i="27" s="1"/>
  <c r="V219" i="27" s="1"/>
  <c r="V220" i="27" s="1"/>
  <c r="V221" i="27" s="1"/>
  <c r="V222" i="27" s="1"/>
  <c r="V223" i="27" s="1"/>
  <c r="V224" i="27" s="1"/>
  <c r="V225" i="27" s="1"/>
  <c r="V226" i="27" s="1"/>
  <c r="V227" i="27" s="1"/>
  <c r="V228" i="27" s="1"/>
  <c r="V229" i="27" s="1"/>
  <c r="V230" i="27" s="1"/>
  <c r="V231" i="27" s="1"/>
  <c r="V232" i="27" s="1"/>
  <c r="V233" i="27" s="1"/>
  <c r="V234" i="27" s="1"/>
  <c r="V235" i="27" s="1"/>
  <c r="V236" i="27" s="1"/>
  <c r="V237" i="27" s="1"/>
  <c r="V238" i="27" s="1"/>
  <c r="V239" i="27" s="1"/>
  <c r="V240" i="27" s="1"/>
  <c r="V241" i="27" s="1"/>
  <c r="V242" i="27" s="1"/>
  <c r="V243" i="27" s="1"/>
  <c r="V244" i="27" s="1"/>
  <c r="V245" i="27" s="1"/>
  <c r="V246" i="27" s="1"/>
  <c r="V247" i="27" s="1"/>
  <c r="V248" i="27" s="1"/>
  <c r="V249" i="27" s="1"/>
  <c r="V250" i="27" s="1"/>
  <c r="V251" i="27" s="1"/>
  <c r="V252" i="27" s="1"/>
  <c r="V253" i="27" s="1"/>
  <c r="V254" i="27" s="1"/>
  <c r="V255" i="27" s="1"/>
  <c r="V256" i="27" s="1"/>
  <c r="V257" i="27" s="1"/>
  <c r="V258" i="27" s="1"/>
  <c r="V259" i="27" s="1"/>
  <c r="V260" i="27" s="1"/>
  <c r="V261" i="27" s="1"/>
  <c r="V262" i="27" s="1"/>
  <c r="V263" i="27" s="1"/>
  <c r="V264" i="27" s="1"/>
  <c r="V265" i="27" s="1"/>
  <c r="V266" i="27" s="1"/>
  <c r="V267" i="27" s="1"/>
  <c r="V268" i="27" s="1"/>
  <c r="V269" i="27" s="1"/>
  <c r="V270" i="27" s="1"/>
  <c r="V271" i="27" s="1"/>
  <c r="V272" i="27" s="1"/>
  <c r="V273" i="27" s="1"/>
  <c r="V274" i="27" s="1"/>
  <c r="V275" i="27" s="1"/>
  <c r="V276" i="27" s="1"/>
  <c r="V277" i="27" s="1"/>
  <c r="V278" i="27" s="1"/>
  <c r="V279" i="27" s="1"/>
  <c r="V280" i="27" s="1"/>
  <c r="V281" i="27" s="1"/>
  <c r="V282" i="27" s="1"/>
  <c r="V283" i="27" s="1"/>
  <c r="V284" i="27" s="1"/>
  <c r="V285" i="27" s="1"/>
  <c r="V286" i="27" s="1"/>
  <c r="V287" i="27" s="1"/>
  <c r="V288" i="27" s="1"/>
  <c r="V289" i="27" s="1"/>
  <c r="V290" i="27" s="1"/>
  <c r="V291" i="27" s="1"/>
  <c r="V292" i="27" s="1"/>
  <c r="V293" i="27" s="1"/>
  <c r="V294" i="27" s="1"/>
  <c r="V295" i="27" s="1"/>
  <c r="V296" i="27" s="1"/>
  <c r="V297" i="27" s="1"/>
  <c r="V298" i="27" s="1"/>
  <c r="V299" i="27" s="1"/>
  <c r="V300" i="27" s="1"/>
  <c r="V301" i="27" s="1"/>
  <c r="V302" i="27" s="1"/>
  <c r="V303" i="27" s="1"/>
  <c r="V304" i="27" s="1"/>
  <c r="V305" i="27" s="1"/>
  <c r="V306" i="27" s="1"/>
  <c r="V307" i="27" s="1"/>
  <c r="V308" i="27" s="1"/>
  <c r="V309" i="27" s="1"/>
  <c r="V310" i="27" s="1"/>
  <c r="V311" i="27" s="1"/>
  <c r="V312" i="27" s="1"/>
  <c r="V313" i="27" s="1"/>
  <c r="V314" i="27" s="1"/>
  <c r="V315" i="27" s="1"/>
  <c r="V316" i="27" s="1"/>
  <c r="V317" i="27" s="1"/>
  <c r="V318" i="27" s="1"/>
  <c r="V319" i="27" s="1"/>
  <c r="V320" i="27" s="1"/>
  <c r="V321" i="27" s="1"/>
  <c r="V322" i="27" s="1"/>
  <c r="V323" i="27" s="1"/>
  <c r="V324" i="27" s="1"/>
  <c r="V325" i="27" s="1"/>
  <c r="V326" i="27" s="1"/>
  <c r="V327" i="27" s="1"/>
  <c r="V328" i="27" s="1"/>
  <c r="V329" i="27" s="1"/>
  <c r="V330" i="27" s="1"/>
  <c r="V331" i="27" s="1"/>
  <c r="V332" i="27" s="1"/>
  <c r="V333" i="27" s="1"/>
  <c r="V334" i="27" s="1"/>
  <c r="V335" i="27" s="1"/>
  <c r="V336" i="27" s="1"/>
  <c r="V337" i="27" s="1"/>
  <c r="V338" i="27" s="1"/>
  <c r="V339" i="27" s="1"/>
  <c r="V340" i="27" s="1"/>
  <c r="V341" i="27" s="1"/>
  <c r="V342" i="27" s="1"/>
  <c r="V343" i="27" s="1"/>
  <c r="V344" i="27" s="1"/>
  <c r="V345" i="27" s="1"/>
  <c r="V346" i="27" s="1"/>
  <c r="V347" i="27" s="1"/>
  <c r="V348" i="27" s="1"/>
  <c r="V349" i="27" s="1"/>
  <c r="V350" i="27" s="1"/>
  <c r="V351" i="27" s="1"/>
  <c r="V352" i="27" s="1"/>
  <c r="V353" i="27" s="1"/>
  <c r="V354" i="27" s="1"/>
  <c r="V355" i="27" s="1"/>
  <c r="V356" i="27" s="1"/>
  <c r="V357" i="27" s="1"/>
  <c r="V358" i="27" s="1"/>
  <c r="V359" i="27" s="1"/>
  <c r="V360" i="27" s="1"/>
  <c r="V361" i="27" s="1"/>
  <c r="V362" i="27" s="1"/>
  <c r="V363" i="27" s="1"/>
  <c r="V364" i="27" s="1"/>
  <c r="V365" i="27" s="1"/>
  <c r="V366" i="27" s="1"/>
  <c r="V367" i="27" s="1"/>
  <c r="V368" i="27" s="1"/>
  <c r="V369" i="27" s="1"/>
  <c r="V370" i="27" s="1"/>
  <c r="V371" i="27" s="1"/>
  <c r="V372" i="27" s="1"/>
  <c r="V373" i="27" s="1"/>
  <c r="V374" i="27" s="1"/>
  <c r="V375" i="27" s="1"/>
  <c r="V376" i="27" s="1"/>
  <c r="V377" i="27" s="1"/>
  <c r="V378" i="27" s="1"/>
  <c r="V379" i="27" s="1"/>
  <c r="V380" i="27" s="1"/>
  <c r="V381" i="27" s="1"/>
  <c r="V382" i="27" s="1"/>
  <c r="V383" i="27" s="1"/>
  <c r="V384" i="27" s="1"/>
  <c r="V385" i="27" s="1"/>
  <c r="V386" i="27" s="1"/>
  <c r="V387" i="27" s="1"/>
  <c r="V388" i="27" s="1"/>
  <c r="V389" i="27" s="1"/>
  <c r="V390" i="27" s="1"/>
  <c r="V391" i="27" s="1"/>
  <c r="V392" i="27" s="1"/>
  <c r="V393" i="27" s="1"/>
  <c r="V394" i="27" s="1"/>
  <c r="V395" i="27" s="1"/>
  <c r="V396" i="27" s="1"/>
  <c r="V397" i="27" s="1"/>
  <c r="V398" i="27" s="1"/>
  <c r="V399" i="27" s="1"/>
  <c r="V400" i="27" s="1"/>
  <c r="V401" i="27" s="1"/>
  <c r="V402" i="27" s="1"/>
  <c r="V403" i="27" s="1"/>
  <c r="V404" i="27" s="1"/>
  <c r="V405" i="27" s="1"/>
  <c r="V406" i="27" s="1"/>
  <c r="V407" i="27" s="1"/>
  <c r="V408" i="27" s="1"/>
  <c r="V409" i="27" s="1"/>
  <c r="V410" i="27" s="1"/>
  <c r="V411" i="27" s="1"/>
  <c r="V412" i="27" s="1"/>
  <c r="V413" i="27" s="1"/>
  <c r="V414" i="27" s="1"/>
  <c r="V415" i="27" s="1"/>
  <c r="V416" i="27" s="1"/>
  <c r="V417" i="27" s="1"/>
  <c r="V418" i="27" s="1"/>
  <c r="V419" i="27" s="1"/>
  <c r="V420" i="27" s="1"/>
  <c r="V421" i="27" s="1"/>
  <c r="V422" i="27" s="1"/>
  <c r="V423" i="27" s="1"/>
  <c r="V424" i="27" s="1"/>
  <c r="V425" i="27" s="1"/>
  <c r="V426" i="27" s="1"/>
  <c r="V427" i="27" s="1"/>
  <c r="V428" i="27" s="1"/>
  <c r="V429" i="27" s="1"/>
  <c r="V430" i="27" s="1"/>
  <c r="V431" i="27" s="1"/>
  <c r="V432" i="27" s="1"/>
  <c r="V433" i="27" s="1"/>
  <c r="V434" i="27" s="1"/>
  <c r="V435" i="27" s="1"/>
  <c r="V436" i="27" s="1"/>
  <c r="V437" i="27" s="1"/>
  <c r="V438" i="27" s="1"/>
  <c r="V439" i="27" s="1"/>
  <c r="V440" i="27" s="1"/>
  <c r="V441" i="27" s="1"/>
  <c r="V442" i="27" s="1"/>
  <c r="V443" i="27" s="1"/>
  <c r="V444" i="27" s="1"/>
  <c r="V445" i="27" s="1"/>
  <c r="V446" i="27" s="1"/>
  <c r="V447" i="27" s="1"/>
  <c r="V448" i="27" s="1"/>
  <c r="V449" i="27" s="1"/>
  <c r="V450" i="27" s="1"/>
  <c r="V451" i="27" s="1"/>
  <c r="V452" i="27" s="1"/>
  <c r="V453" i="27" s="1"/>
  <c r="V454" i="27" s="1"/>
  <c r="V455" i="27" s="1"/>
  <c r="V456" i="27" s="1"/>
  <c r="V457" i="27" s="1"/>
  <c r="V458" i="27" s="1"/>
  <c r="V459" i="27" s="1"/>
  <c r="V460" i="27" s="1"/>
  <c r="V461" i="27" s="1"/>
  <c r="V462" i="27" s="1"/>
  <c r="V463" i="27" s="1"/>
  <c r="V464" i="27" s="1"/>
  <c r="V465" i="27" s="1"/>
  <c r="V466" i="27" s="1"/>
  <c r="V467" i="27" s="1"/>
  <c r="V468" i="27" s="1"/>
  <c r="V469" i="27" s="1"/>
  <c r="V470" i="27" s="1"/>
  <c r="V471" i="27" s="1"/>
  <c r="V472" i="27" s="1"/>
  <c r="V473" i="27" s="1"/>
  <c r="V474" i="27" s="1"/>
  <c r="V475" i="27" s="1"/>
  <c r="V476" i="27" s="1"/>
  <c r="V477" i="27" s="1"/>
  <c r="V478" i="27" s="1"/>
  <c r="V479" i="27" s="1"/>
  <c r="V480" i="27" s="1"/>
  <c r="V481" i="27" s="1"/>
  <c r="V482" i="27" s="1"/>
  <c r="V483" i="27" s="1"/>
  <c r="V484" i="27" s="1"/>
  <c r="V485" i="27" s="1"/>
  <c r="V486" i="27" s="1"/>
  <c r="V487" i="27" s="1"/>
  <c r="V488" i="27" s="1"/>
  <c r="V489" i="27" s="1"/>
  <c r="V490" i="27" s="1"/>
  <c r="V491" i="27" s="1"/>
  <c r="V492" i="27" s="1"/>
  <c r="V493" i="27" s="1"/>
  <c r="V494" i="27" s="1"/>
  <c r="V495" i="27" s="1"/>
  <c r="V496" i="27" s="1"/>
  <c r="V497" i="27" s="1"/>
  <c r="V498" i="27" s="1"/>
  <c r="V499" i="27" s="1"/>
  <c r="V500" i="27" s="1"/>
  <c r="V501" i="27" s="1"/>
  <c r="V502" i="27" s="1"/>
  <c r="V503" i="27" s="1"/>
  <c r="V504" i="27" s="1"/>
  <c r="V505" i="27" s="1"/>
  <c r="V506" i="27" s="1"/>
  <c r="V507" i="27" s="1"/>
  <c r="V508" i="27" s="1"/>
  <c r="R4" i="27"/>
  <c r="Y29" i="17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Y84" i="17" s="1"/>
  <c r="Y85" i="17" s="1"/>
  <c r="Y86" i="17" s="1"/>
  <c r="Y87" i="17" s="1"/>
  <c r="Y88" i="17" s="1"/>
  <c r="Y89" i="17" s="1"/>
  <c r="Y90" i="17" s="1"/>
  <c r="Y91" i="17" s="1"/>
  <c r="Y92" i="17" s="1"/>
  <c r="Y93" i="17" s="1"/>
  <c r="Y94" i="17" s="1"/>
  <c r="Y95" i="17" s="1"/>
  <c r="Y96" i="17" s="1"/>
  <c r="Y97" i="17" s="1"/>
  <c r="Y98" i="17" s="1"/>
  <c r="Y99" i="17" s="1"/>
  <c r="Y100" i="17" s="1"/>
  <c r="Y101" i="17" s="1"/>
  <c r="Y102" i="17" s="1"/>
  <c r="Y103" i="17" s="1"/>
  <c r="Y104" i="17" s="1"/>
  <c r="Y105" i="17" s="1"/>
  <c r="Y106" i="17" s="1"/>
  <c r="Y107" i="17" s="1"/>
  <c r="Y108" i="17" s="1"/>
  <c r="Y109" i="17" s="1"/>
  <c r="Y110" i="17" s="1"/>
  <c r="Y111" i="17" s="1"/>
  <c r="Y112" i="17" s="1"/>
  <c r="Y113" i="17" s="1"/>
  <c r="Y114" i="17" s="1"/>
  <c r="Y115" i="17" s="1"/>
  <c r="Y116" i="17" s="1"/>
  <c r="Y117" i="17" s="1"/>
  <c r="Y118" i="17" s="1"/>
  <c r="Y119" i="17" s="1"/>
  <c r="Y120" i="17" s="1"/>
  <c r="Y121" i="17" s="1"/>
  <c r="Y122" i="17" s="1"/>
  <c r="Y123" i="17" s="1"/>
  <c r="Y124" i="17" s="1"/>
  <c r="Y125" i="17" s="1"/>
  <c r="Y126" i="17" s="1"/>
  <c r="Y127" i="17" s="1"/>
  <c r="Y128" i="17" s="1"/>
  <c r="Y129" i="17" s="1"/>
  <c r="Y130" i="17" s="1"/>
  <c r="Y131" i="17" s="1"/>
  <c r="Y132" i="17" s="1"/>
  <c r="Y133" i="17" s="1"/>
  <c r="Y134" i="17" s="1"/>
  <c r="Y135" i="17" s="1"/>
  <c r="Y136" i="17" s="1"/>
  <c r="Y137" i="17" s="1"/>
  <c r="Y138" i="17" s="1"/>
  <c r="Y139" i="17" s="1"/>
  <c r="Y140" i="17" s="1"/>
  <c r="Y141" i="17" s="1"/>
  <c r="Y142" i="17" s="1"/>
  <c r="Y143" i="17" s="1"/>
  <c r="Y144" i="17" s="1"/>
  <c r="Y145" i="17" s="1"/>
  <c r="Y146" i="17" s="1"/>
  <c r="Y147" i="17" s="1"/>
  <c r="Y148" i="17" s="1"/>
  <c r="Y149" i="17" s="1"/>
  <c r="Y150" i="17" s="1"/>
  <c r="Y151" i="17" s="1"/>
  <c r="Y152" i="17" s="1"/>
  <c r="Y153" i="17" s="1"/>
  <c r="Y154" i="17" s="1"/>
  <c r="Y155" i="17" s="1"/>
  <c r="Y156" i="17" s="1"/>
  <c r="Y157" i="17" s="1"/>
  <c r="Y158" i="17" s="1"/>
  <c r="Y159" i="17" s="1"/>
  <c r="Y160" i="17" s="1"/>
  <c r="Y161" i="17" s="1"/>
  <c r="Y162" i="17" s="1"/>
  <c r="Y163" i="17" s="1"/>
  <c r="Y164" i="17" s="1"/>
  <c r="Y165" i="17" s="1"/>
  <c r="Y166" i="17" s="1"/>
  <c r="Y167" i="17" s="1"/>
  <c r="Y168" i="17" s="1"/>
  <c r="Y169" i="17" s="1"/>
  <c r="Y170" i="17" s="1"/>
  <c r="Y171" i="17" s="1"/>
  <c r="Y172" i="17" s="1"/>
  <c r="Y173" i="17" s="1"/>
  <c r="Y174" i="17" s="1"/>
  <c r="Y175" i="17" s="1"/>
  <c r="Y176" i="17" s="1"/>
  <c r="Y177" i="17" s="1"/>
  <c r="Y178" i="17" s="1"/>
  <c r="Y179" i="17" s="1"/>
  <c r="Y180" i="17" s="1"/>
  <c r="Y181" i="17" s="1"/>
  <c r="Y182" i="17" s="1"/>
  <c r="Y183" i="17" s="1"/>
  <c r="Y184" i="17" s="1"/>
  <c r="Y185" i="17" s="1"/>
  <c r="Y186" i="17" s="1"/>
  <c r="Y187" i="17" s="1"/>
  <c r="Y188" i="17" s="1"/>
  <c r="Y189" i="17" s="1"/>
  <c r="Y190" i="17" s="1"/>
  <c r="Y191" i="17" s="1"/>
  <c r="Y192" i="17" s="1"/>
  <c r="Y193" i="17" s="1"/>
  <c r="Y194" i="17" s="1"/>
  <c r="Y195" i="17" s="1"/>
  <c r="Y196" i="17" s="1"/>
  <c r="Y197" i="17" s="1"/>
  <c r="Y198" i="17" s="1"/>
  <c r="Y199" i="17" s="1"/>
  <c r="Y200" i="17" s="1"/>
  <c r="Y201" i="17" s="1"/>
  <c r="Y202" i="17" s="1"/>
  <c r="Y203" i="17" s="1"/>
  <c r="Y204" i="17" s="1"/>
  <c r="Y205" i="17" s="1"/>
  <c r="Y206" i="17" s="1"/>
  <c r="Y207" i="17" s="1"/>
  <c r="Y208" i="17" s="1"/>
  <c r="Y209" i="17" s="1"/>
  <c r="Y210" i="17" s="1"/>
  <c r="Y211" i="17" s="1"/>
  <c r="Y212" i="17" s="1"/>
  <c r="Y213" i="17" s="1"/>
  <c r="Y214" i="17" s="1"/>
  <c r="Y215" i="17" s="1"/>
  <c r="Y216" i="17" s="1"/>
  <c r="Y217" i="17" s="1"/>
  <c r="Y218" i="17" s="1"/>
  <c r="Y219" i="17" s="1"/>
  <c r="Y220" i="17" s="1"/>
  <c r="Y221" i="17" s="1"/>
  <c r="Y222" i="17" s="1"/>
  <c r="Y223" i="17" s="1"/>
  <c r="Y224" i="17" s="1"/>
  <c r="Y225" i="17" s="1"/>
  <c r="Y226" i="17" s="1"/>
  <c r="Y227" i="17" s="1"/>
  <c r="Y228" i="17" s="1"/>
  <c r="Y229" i="17" s="1"/>
  <c r="Y230" i="17" s="1"/>
  <c r="Y231" i="17" s="1"/>
  <c r="Y232" i="17" s="1"/>
  <c r="Y233" i="17" s="1"/>
  <c r="Y234" i="17" s="1"/>
  <c r="Y235" i="17" s="1"/>
  <c r="Y236" i="17" s="1"/>
  <c r="Y237" i="17" s="1"/>
  <c r="Y238" i="17" s="1"/>
  <c r="Y239" i="17" s="1"/>
  <c r="Y240" i="17" s="1"/>
  <c r="Y241" i="17" s="1"/>
  <c r="Y242" i="17" s="1"/>
  <c r="Y243" i="17" s="1"/>
  <c r="Y244" i="17" s="1"/>
  <c r="Y245" i="17" s="1"/>
  <c r="Y246" i="17" s="1"/>
  <c r="Y247" i="17" s="1"/>
  <c r="Y248" i="17" s="1"/>
  <c r="Y249" i="17" s="1"/>
  <c r="Y250" i="17" s="1"/>
  <c r="Y251" i="17" s="1"/>
  <c r="Y252" i="17" s="1"/>
  <c r="Y253" i="17" s="1"/>
  <c r="Y254" i="17" s="1"/>
  <c r="Y255" i="17" s="1"/>
  <c r="Y256" i="17" s="1"/>
  <c r="Y257" i="17" s="1"/>
  <c r="Y258" i="17" s="1"/>
  <c r="Y259" i="17" s="1"/>
  <c r="Y260" i="17" s="1"/>
  <c r="Y261" i="17" s="1"/>
  <c r="Y262" i="17" s="1"/>
  <c r="Y263" i="17" s="1"/>
  <c r="Y264" i="17" s="1"/>
  <c r="Y265" i="17" s="1"/>
  <c r="Y266" i="17" s="1"/>
  <c r="Y267" i="17" s="1"/>
  <c r="Y268" i="17" s="1"/>
  <c r="Y269" i="17" s="1"/>
  <c r="Y270" i="17" s="1"/>
  <c r="Y271" i="17" s="1"/>
  <c r="Y272" i="17" s="1"/>
  <c r="Y273" i="17" s="1"/>
  <c r="Y274" i="17" s="1"/>
  <c r="Y275" i="17" s="1"/>
  <c r="Y276" i="17" s="1"/>
  <c r="Y277" i="17" s="1"/>
  <c r="Y278" i="17" s="1"/>
  <c r="Y279" i="17" s="1"/>
  <c r="Y280" i="17" s="1"/>
  <c r="Y281" i="17" s="1"/>
  <c r="Y282" i="17" s="1"/>
  <c r="Y283" i="17" s="1"/>
  <c r="Y284" i="17" s="1"/>
  <c r="Y285" i="17" s="1"/>
  <c r="Y286" i="17" s="1"/>
  <c r="Y287" i="17" s="1"/>
  <c r="Y288" i="17" s="1"/>
  <c r="Y289" i="17" s="1"/>
  <c r="Y290" i="17" s="1"/>
  <c r="Y291" i="17" s="1"/>
  <c r="Y292" i="17" s="1"/>
  <c r="Y293" i="17" s="1"/>
  <c r="Y294" i="17" s="1"/>
  <c r="Y295" i="17" s="1"/>
  <c r="Y296" i="17" s="1"/>
  <c r="Y297" i="17" s="1"/>
  <c r="Y298" i="17" s="1"/>
  <c r="Y299" i="17" s="1"/>
  <c r="Y300" i="17" s="1"/>
  <c r="Y301" i="17" s="1"/>
  <c r="Y302" i="17" s="1"/>
  <c r="Y303" i="17" s="1"/>
  <c r="Y304" i="17" s="1"/>
  <c r="Y305" i="17" s="1"/>
  <c r="Y306" i="17" s="1"/>
  <c r="Y307" i="17" s="1"/>
  <c r="Y308" i="17" s="1"/>
  <c r="Y309" i="17" s="1"/>
  <c r="Y310" i="17" s="1"/>
  <c r="Y311" i="17" s="1"/>
  <c r="Y312" i="17" s="1"/>
  <c r="Y313" i="17" s="1"/>
  <c r="Y314" i="17" s="1"/>
  <c r="Y315" i="17" s="1"/>
  <c r="Y316" i="17" s="1"/>
  <c r="Y317" i="17" s="1"/>
  <c r="Y318" i="17" s="1"/>
  <c r="Y319" i="17" s="1"/>
  <c r="Y320" i="17" s="1"/>
  <c r="Y321" i="17" s="1"/>
  <c r="Y322" i="17" s="1"/>
  <c r="Y323" i="17" s="1"/>
  <c r="Y324" i="17" s="1"/>
  <c r="Y325" i="17" s="1"/>
  <c r="Y326" i="17" s="1"/>
  <c r="Y327" i="17" s="1"/>
  <c r="Y328" i="17" s="1"/>
  <c r="Y329" i="17" s="1"/>
  <c r="Y330" i="17" s="1"/>
  <c r="Y331" i="17" s="1"/>
  <c r="Y332" i="17" s="1"/>
  <c r="Y333" i="17" s="1"/>
  <c r="Y334" i="17" s="1"/>
  <c r="Y335" i="17" s="1"/>
  <c r="Y336" i="17" s="1"/>
  <c r="Y337" i="17" s="1"/>
  <c r="Y338" i="17" s="1"/>
  <c r="Y339" i="17" s="1"/>
  <c r="Y340" i="17" s="1"/>
  <c r="Y341" i="17" s="1"/>
  <c r="Y342" i="17" s="1"/>
  <c r="Y343" i="17" s="1"/>
  <c r="Y344" i="17" s="1"/>
  <c r="Y345" i="17" s="1"/>
  <c r="Y346" i="17" s="1"/>
  <c r="Y347" i="17" s="1"/>
  <c r="Y348" i="17" s="1"/>
  <c r="Y349" i="17" s="1"/>
  <c r="Y350" i="17" s="1"/>
  <c r="Y351" i="17" s="1"/>
  <c r="Y352" i="17" s="1"/>
  <c r="Y353" i="17" s="1"/>
  <c r="Y354" i="17" s="1"/>
  <c r="Y355" i="17" s="1"/>
  <c r="Y356" i="17" s="1"/>
  <c r="Y357" i="17" s="1"/>
  <c r="Y358" i="17" s="1"/>
  <c r="Y359" i="17" s="1"/>
  <c r="Y360" i="17" s="1"/>
  <c r="Y361" i="17" s="1"/>
  <c r="Y362" i="17" s="1"/>
  <c r="Y363" i="17" s="1"/>
  <c r="Y364" i="17" s="1"/>
  <c r="Y365" i="17" s="1"/>
  <c r="Y366" i="17" s="1"/>
  <c r="Y367" i="17" s="1"/>
  <c r="Y368" i="17" s="1"/>
  <c r="Y369" i="17" s="1"/>
  <c r="Y370" i="17" s="1"/>
  <c r="Y371" i="17" s="1"/>
  <c r="Y372" i="17" s="1"/>
  <c r="Y373" i="17" s="1"/>
  <c r="Y374" i="17" s="1"/>
  <c r="Y375" i="17" s="1"/>
  <c r="Y376" i="17" s="1"/>
  <c r="Y377" i="17" s="1"/>
  <c r="Y378" i="17" s="1"/>
  <c r="Y379" i="17" s="1"/>
  <c r="Y380" i="17" s="1"/>
  <c r="Y381" i="17" s="1"/>
  <c r="Y382" i="17" s="1"/>
  <c r="Y383" i="17" s="1"/>
  <c r="Y384" i="17" s="1"/>
  <c r="Y385" i="17" s="1"/>
  <c r="Y386" i="17" s="1"/>
  <c r="Y387" i="17" s="1"/>
  <c r="Y388" i="17" s="1"/>
  <c r="Y389" i="17" s="1"/>
  <c r="Y390" i="17" s="1"/>
  <c r="Y391" i="17" s="1"/>
  <c r="Y392" i="17" s="1"/>
  <c r="Y393" i="17" s="1"/>
  <c r="Y394" i="17" s="1"/>
  <c r="Y395" i="17" s="1"/>
  <c r="Y396" i="17" s="1"/>
  <c r="Y397" i="17" s="1"/>
  <c r="Y398" i="17" s="1"/>
  <c r="Y399" i="17" s="1"/>
  <c r="Y400" i="17" s="1"/>
  <c r="Y401" i="17" s="1"/>
  <c r="Y402" i="17" s="1"/>
  <c r="Y403" i="17" s="1"/>
  <c r="Y404" i="17" s="1"/>
  <c r="Y405" i="17" s="1"/>
  <c r="Y406" i="17" s="1"/>
  <c r="Y407" i="17" s="1"/>
  <c r="Y408" i="17" s="1"/>
  <c r="Y409" i="17" s="1"/>
  <c r="Y410" i="17" s="1"/>
  <c r="Y411" i="17" s="1"/>
  <c r="Y412" i="17" s="1"/>
  <c r="Y413" i="17" s="1"/>
  <c r="Y414" i="17" s="1"/>
  <c r="Y415" i="17" s="1"/>
  <c r="Y416" i="17" s="1"/>
  <c r="Y417" i="17" s="1"/>
  <c r="Y418" i="17" s="1"/>
  <c r="Y419" i="17" s="1"/>
  <c r="Y420" i="17" s="1"/>
  <c r="Y421" i="17" s="1"/>
  <c r="Y422" i="17" s="1"/>
  <c r="Y423" i="17" s="1"/>
  <c r="Y424" i="17" s="1"/>
  <c r="Y425" i="17" s="1"/>
  <c r="Y426" i="17" s="1"/>
  <c r="Y427" i="17" s="1"/>
  <c r="Y428" i="17" s="1"/>
  <c r="Y429" i="17" s="1"/>
  <c r="Y430" i="17" s="1"/>
  <c r="Y431" i="17" s="1"/>
  <c r="Y432" i="17" s="1"/>
  <c r="Y433" i="17" s="1"/>
  <c r="Y434" i="17" s="1"/>
  <c r="Y435" i="17" s="1"/>
  <c r="Y436" i="17" s="1"/>
  <c r="Y437" i="17" s="1"/>
  <c r="Y438" i="17" s="1"/>
  <c r="Y439" i="17" s="1"/>
  <c r="Y440" i="17" s="1"/>
  <c r="Y441" i="17" s="1"/>
  <c r="Y442" i="17" s="1"/>
  <c r="Y443" i="17" s="1"/>
  <c r="Y444" i="17" s="1"/>
  <c r="Y445" i="17" s="1"/>
  <c r="Y446" i="17" s="1"/>
  <c r="Y447" i="17" s="1"/>
  <c r="Y448" i="17" s="1"/>
  <c r="Y449" i="17" s="1"/>
  <c r="Y450" i="17" s="1"/>
  <c r="Y451" i="17" s="1"/>
  <c r="Y452" i="17" s="1"/>
  <c r="Y453" i="17" s="1"/>
  <c r="Y454" i="17" s="1"/>
  <c r="Y455" i="17" s="1"/>
  <c r="Y456" i="17" s="1"/>
  <c r="Y457" i="17" s="1"/>
  <c r="Y458" i="17" s="1"/>
  <c r="Y459" i="17" s="1"/>
  <c r="Y460" i="17" s="1"/>
  <c r="Y461" i="17" s="1"/>
  <c r="Y462" i="17" s="1"/>
  <c r="Y463" i="17" s="1"/>
  <c r="Y464" i="17" s="1"/>
  <c r="Y465" i="17" s="1"/>
  <c r="Y466" i="17" s="1"/>
  <c r="Y467" i="17" s="1"/>
  <c r="Y468" i="17" s="1"/>
  <c r="Y469" i="17" s="1"/>
  <c r="Y470" i="17" s="1"/>
  <c r="Y471" i="17" s="1"/>
  <c r="Y472" i="17" s="1"/>
  <c r="Y473" i="17" s="1"/>
  <c r="Y474" i="17" s="1"/>
  <c r="Y475" i="17" s="1"/>
  <c r="Y476" i="17" s="1"/>
  <c r="Y477" i="17" s="1"/>
  <c r="Y478" i="17" s="1"/>
  <c r="Y479" i="17" s="1"/>
  <c r="Y480" i="17" s="1"/>
  <c r="Y481" i="17" s="1"/>
  <c r="Y482" i="17" s="1"/>
  <c r="Y483" i="17" s="1"/>
  <c r="Y484" i="17" s="1"/>
  <c r="Y485" i="17" s="1"/>
  <c r="Y486" i="17" s="1"/>
  <c r="Y487" i="17" s="1"/>
  <c r="Y488" i="17" s="1"/>
  <c r="Y489" i="17" s="1"/>
  <c r="Y490" i="17" s="1"/>
  <c r="Y491" i="17" s="1"/>
  <c r="Y492" i="17" s="1"/>
  <c r="Y493" i="17" s="1"/>
  <c r="Y494" i="17" s="1"/>
  <c r="Y495" i="17" s="1"/>
  <c r="Y496" i="17" s="1"/>
  <c r="Y497" i="17" s="1"/>
  <c r="Y498" i="17" s="1"/>
  <c r="Y499" i="17" s="1"/>
  <c r="Y500" i="17" s="1"/>
  <c r="Y501" i="17" s="1"/>
  <c r="Y502" i="17" s="1"/>
  <c r="Y503" i="17" s="1"/>
  <c r="Y504" i="17" s="1"/>
  <c r="Y505" i="17" s="1"/>
  <c r="Y506" i="17" s="1"/>
  <c r="Y507" i="17" s="1"/>
  <c r="Y508" i="17" s="1"/>
  <c r="R5" i="17"/>
  <c r="R6" i="17"/>
  <c r="R7" i="17"/>
  <c r="R8" i="17"/>
  <c r="R9" i="17"/>
  <c r="R10" i="17"/>
  <c r="R11" i="17"/>
  <c r="R12" i="17"/>
  <c r="R13" i="17"/>
  <c r="R14" i="17"/>
  <c r="R15" i="17"/>
  <c r="I185" i="17"/>
  <c r="I186" i="17"/>
  <c r="I187" i="17"/>
  <c r="I188" i="17"/>
  <c r="I189" i="17"/>
  <c r="I190" i="17"/>
  <c r="I191" i="17"/>
  <c r="I192" i="17"/>
  <c r="I193" i="17"/>
  <c r="I194" i="17"/>
  <c r="I195" i="17"/>
  <c r="I196" i="17"/>
  <c r="I197" i="17"/>
  <c r="I198" i="17"/>
  <c r="I199" i="17"/>
  <c r="I200" i="17"/>
  <c r="I201" i="17"/>
  <c r="I202" i="17"/>
  <c r="I203" i="17"/>
  <c r="I204" i="17"/>
  <c r="I205" i="17"/>
  <c r="I206" i="17"/>
  <c r="I207" i="17"/>
  <c r="I208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I120" i="17"/>
  <c r="I121" i="17"/>
  <c r="I122" i="17"/>
  <c r="I123" i="17"/>
  <c r="I124" i="17"/>
  <c r="I125" i="17"/>
  <c r="I126" i="17"/>
  <c r="I127" i="17"/>
  <c r="I128" i="17"/>
  <c r="I129" i="17"/>
  <c r="I130" i="17"/>
  <c r="I131" i="17"/>
  <c r="I132" i="17"/>
  <c r="I133" i="17"/>
  <c r="I134" i="17"/>
  <c r="I135" i="17"/>
  <c r="I136" i="17"/>
  <c r="I137" i="17"/>
  <c r="I138" i="17"/>
  <c r="I139" i="17"/>
  <c r="I140" i="17"/>
  <c r="I141" i="17"/>
  <c r="I142" i="17"/>
  <c r="I143" i="17"/>
  <c r="I144" i="17"/>
  <c r="I145" i="17"/>
  <c r="I146" i="17"/>
  <c r="I147" i="17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0" i="17"/>
  <c r="I181" i="17"/>
  <c r="I182" i="17"/>
  <c r="I183" i="17"/>
  <c r="I184" i="17"/>
  <c r="I29" i="17"/>
  <c r="F51" i="17"/>
  <c r="C9" i="2"/>
  <c r="C51" i="2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5" i="13"/>
  <c r="C45" i="2"/>
  <c r="R5" i="13"/>
  <c r="R6" i="13"/>
  <c r="R7" i="13"/>
  <c r="R8" i="13"/>
  <c r="R9" i="13"/>
  <c r="R10" i="13"/>
  <c r="R11" i="13"/>
  <c r="R12" i="13"/>
  <c r="R13" i="13"/>
  <c r="R14" i="13"/>
  <c r="R15" i="13"/>
  <c r="F27" i="13"/>
  <c r="F507" i="13"/>
  <c r="E13" i="13"/>
  <c r="E7" i="13"/>
  <c r="E18" i="13" s="1"/>
  <c r="X508" i="26"/>
  <c r="W508" i="26"/>
  <c r="T508" i="26"/>
  <c r="O508" i="26"/>
  <c r="X507" i="26"/>
  <c r="W507" i="26"/>
  <c r="X506" i="26"/>
  <c r="W506" i="26"/>
  <c r="X505" i="26"/>
  <c r="W505" i="26"/>
  <c r="X504" i="26"/>
  <c r="W504" i="26"/>
  <c r="X503" i="26"/>
  <c r="W503" i="26"/>
  <c r="X502" i="26"/>
  <c r="W502" i="26"/>
  <c r="X501" i="26"/>
  <c r="W501" i="26"/>
  <c r="X500" i="26"/>
  <c r="W500" i="26"/>
  <c r="X499" i="26"/>
  <c r="W499" i="26"/>
  <c r="X498" i="26"/>
  <c r="W498" i="26"/>
  <c r="X497" i="26"/>
  <c r="W497" i="26"/>
  <c r="X496" i="26"/>
  <c r="W496" i="26"/>
  <c r="X495" i="26"/>
  <c r="W495" i="26"/>
  <c r="X494" i="26"/>
  <c r="W494" i="26"/>
  <c r="X493" i="26"/>
  <c r="W493" i="26"/>
  <c r="X492" i="26"/>
  <c r="W492" i="26"/>
  <c r="X491" i="26"/>
  <c r="W491" i="26"/>
  <c r="X490" i="26"/>
  <c r="W490" i="26"/>
  <c r="X489" i="26"/>
  <c r="W489" i="26"/>
  <c r="X488" i="26"/>
  <c r="W488" i="26"/>
  <c r="X487" i="26"/>
  <c r="W487" i="26"/>
  <c r="X486" i="26"/>
  <c r="W486" i="26"/>
  <c r="X485" i="26"/>
  <c r="W485" i="26"/>
  <c r="X484" i="26"/>
  <c r="W484" i="26"/>
  <c r="X483" i="26"/>
  <c r="W483" i="26"/>
  <c r="X482" i="26"/>
  <c r="W482" i="26"/>
  <c r="X481" i="26"/>
  <c r="W481" i="26"/>
  <c r="X480" i="26"/>
  <c r="W480" i="26"/>
  <c r="X479" i="26"/>
  <c r="W479" i="26"/>
  <c r="X478" i="26"/>
  <c r="W478" i="26"/>
  <c r="X477" i="26"/>
  <c r="W477" i="26"/>
  <c r="X476" i="26"/>
  <c r="W476" i="26"/>
  <c r="X475" i="26"/>
  <c r="W475" i="26"/>
  <c r="X474" i="26"/>
  <c r="W474" i="26"/>
  <c r="X473" i="26"/>
  <c r="W473" i="26"/>
  <c r="X472" i="26"/>
  <c r="W472" i="26"/>
  <c r="X471" i="26"/>
  <c r="W471" i="26"/>
  <c r="X470" i="26"/>
  <c r="W470" i="26"/>
  <c r="X469" i="26"/>
  <c r="W469" i="26"/>
  <c r="X468" i="26"/>
  <c r="W468" i="26"/>
  <c r="X467" i="26"/>
  <c r="W467" i="26"/>
  <c r="X466" i="26"/>
  <c r="W466" i="26"/>
  <c r="X465" i="26"/>
  <c r="W465" i="26"/>
  <c r="X464" i="26"/>
  <c r="W464" i="26"/>
  <c r="X463" i="26"/>
  <c r="W463" i="26"/>
  <c r="X462" i="26"/>
  <c r="W462" i="26"/>
  <c r="X461" i="26"/>
  <c r="W461" i="26"/>
  <c r="X460" i="26"/>
  <c r="W460" i="26"/>
  <c r="X459" i="26"/>
  <c r="W459" i="26"/>
  <c r="X458" i="26"/>
  <c r="W458" i="26"/>
  <c r="X457" i="26"/>
  <c r="W457" i="26"/>
  <c r="X456" i="26"/>
  <c r="W456" i="26"/>
  <c r="X455" i="26"/>
  <c r="W455" i="26"/>
  <c r="X454" i="26"/>
  <c r="W454" i="26"/>
  <c r="X453" i="26"/>
  <c r="W453" i="26"/>
  <c r="X452" i="26"/>
  <c r="W452" i="26"/>
  <c r="X451" i="26"/>
  <c r="W451" i="26"/>
  <c r="X450" i="26"/>
  <c r="W450" i="26"/>
  <c r="X449" i="26"/>
  <c r="W449" i="26"/>
  <c r="X448" i="26"/>
  <c r="W448" i="26"/>
  <c r="X447" i="26"/>
  <c r="W447" i="26"/>
  <c r="X446" i="26"/>
  <c r="W446" i="26"/>
  <c r="X445" i="26"/>
  <c r="W445" i="26"/>
  <c r="X444" i="26"/>
  <c r="W444" i="26"/>
  <c r="X443" i="26"/>
  <c r="W443" i="26"/>
  <c r="X442" i="26"/>
  <c r="W442" i="26"/>
  <c r="X441" i="26"/>
  <c r="W441" i="26"/>
  <c r="X440" i="26"/>
  <c r="W440" i="26"/>
  <c r="X439" i="26"/>
  <c r="W439" i="26"/>
  <c r="X438" i="26"/>
  <c r="W438" i="26"/>
  <c r="X437" i="26"/>
  <c r="W437" i="26"/>
  <c r="X436" i="26"/>
  <c r="W436" i="26"/>
  <c r="X435" i="26"/>
  <c r="W435" i="26"/>
  <c r="X434" i="26"/>
  <c r="W434" i="26"/>
  <c r="X433" i="26"/>
  <c r="W433" i="26"/>
  <c r="X432" i="26"/>
  <c r="W432" i="26"/>
  <c r="X431" i="26"/>
  <c r="W431" i="26"/>
  <c r="X430" i="26"/>
  <c r="W430" i="26"/>
  <c r="X429" i="26"/>
  <c r="W429" i="26"/>
  <c r="X428" i="26"/>
  <c r="W428" i="26"/>
  <c r="X427" i="26"/>
  <c r="W427" i="26"/>
  <c r="X426" i="26"/>
  <c r="W426" i="26"/>
  <c r="X425" i="26"/>
  <c r="W425" i="26"/>
  <c r="X424" i="26"/>
  <c r="W424" i="26"/>
  <c r="X423" i="26"/>
  <c r="W423" i="26"/>
  <c r="X422" i="26"/>
  <c r="W422" i="26"/>
  <c r="X421" i="26"/>
  <c r="W421" i="26"/>
  <c r="X420" i="26"/>
  <c r="W420" i="26"/>
  <c r="X419" i="26"/>
  <c r="W419" i="26"/>
  <c r="X418" i="26"/>
  <c r="W418" i="26"/>
  <c r="X417" i="26"/>
  <c r="W417" i="26"/>
  <c r="X416" i="26"/>
  <c r="W416" i="26"/>
  <c r="X415" i="26"/>
  <c r="W415" i="26"/>
  <c r="X414" i="26"/>
  <c r="W414" i="26"/>
  <c r="X413" i="26"/>
  <c r="W413" i="26"/>
  <c r="X412" i="26"/>
  <c r="W412" i="26"/>
  <c r="X411" i="26"/>
  <c r="W411" i="26"/>
  <c r="X410" i="26"/>
  <c r="W410" i="26"/>
  <c r="X409" i="26"/>
  <c r="W409" i="26"/>
  <c r="X408" i="26"/>
  <c r="W408" i="26"/>
  <c r="X407" i="26"/>
  <c r="W407" i="26"/>
  <c r="X406" i="26"/>
  <c r="W406" i="26"/>
  <c r="X405" i="26"/>
  <c r="W405" i="26"/>
  <c r="X404" i="26"/>
  <c r="W404" i="26"/>
  <c r="X403" i="26"/>
  <c r="W403" i="26"/>
  <c r="X402" i="26"/>
  <c r="W402" i="26"/>
  <c r="X401" i="26"/>
  <c r="W401" i="26"/>
  <c r="X400" i="26"/>
  <c r="W400" i="26"/>
  <c r="X399" i="26"/>
  <c r="W399" i="26"/>
  <c r="X398" i="26"/>
  <c r="W398" i="26"/>
  <c r="X397" i="26"/>
  <c r="W397" i="26"/>
  <c r="X396" i="26"/>
  <c r="W396" i="26"/>
  <c r="X395" i="26"/>
  <c r="W395" i="26"/>
  <c r="X394" i="26"/>
  <c r="W394" i="26"/>
  <c r="X393" i="26"/>
  <c r="W393" i="26"/>
  <c r="X392" i="26"/>
  <c r="W392" i="26"/>
  <c r="X391" i="26"/>
  <c r="W391" i="26"/>
  <c r="X390" i="26"/>
  <c r="W390" i="26"/>
  <c r="X389" i="26"/>
  <c r="W389" i="26"/>
  <c r="X388" i="26"/>
  <c r="W388" i="26"/>
  <c r="X387" i="26"/>
  <c r="W387" i="26"/>
  <c r="X386" i="26"/>
  <c r="W386" i="26"/>
  <c r="X385" i="26"/>
  <c r="W385" i="26"/>
  <c r="X384" i="26"/>
  <c r="W384" i="26"/>
  <c r="X383" i="26"/>
  <c r="W383" i="26"/>
  <c r="X382" i="26"/>
  <c r="W382" i="26"/>
  <c r="X381" i="26"/>
  <c r="W381" i="26"/>
  <c r="X380" i="26"/>
  <c r="W380" i="26"/>
  <c r="X379" i="26"/>
  <c r="W379" i="26"/>
  <c r="X378" i="26"/>
  <c r="W378" i="26"/>
  <c r="X377" i="26"/>
  <c r="W377" i="26"/>
  <c r="X376" i="26"/>
  <c r="W376" i="26"/>
  <c r="X375" i="26"/>
  <c r="W375" i="26"/>
  <c r="X374" i="26"/>
  <c r="W374" i="26"/>
  <c r="X373" i="26"/>
  <c r="W373" i="26"/>
  <c r="X372" i="26"/>
  <c r="W372" i="26"/>
  <c r="X371" i="26"/>
  <c r="W371" i="26"/>
  <c r="X370" i="26"/>
  <c r="W370" i="26"/>
  <c r="X369" i="26"/>
  <c r="W369" i="26"/>
  <c r="X368" i="26"/>
  <c r="W368" i="26"/>
  <c r="X367" i="26"/>
  <c r="W367" i="26"/>
  <c r="X366" i="26"/>
  <c r="W366" i="26"/>
  <c r="X365" i="26"/>
  <c r="W365" i="26"/>
  <c r="X364" i="26"/>
  <c r="W364" i="26"/>
  <c r="X363" i="26"/>
  <c r="W363" i="26"/>
  <c r="X362" i="26"/>
  <c r="W362" i="26"/>
  <c r="X361" i="26"/>
  <c r="W361" i="26"/>
  <c r="X360" i="26"/>
  <c r="W360" i="26"/>
  <c r="X359" i="26"/>
  <c r="W359" i="26"/>
  <c r="X358" i="26"/>
  <c r="W358" i="26"/>
  <c r="X357" i="26"/>
  <c r="W357" i="26"/>
  <c r="X356" i="26"/>
  <c r="W356" i="26"/>
  <c r="X355" i="26"/>
  <c r="W355" i="26"/>
  <c r="X354" i="26"/>
  <c r="W354" i="26"/>
  <c r="X353" i="26"/>
  <c r="W353" i="26"/>
  <c r="X352" i="26"/>
  <c r="W352" i="26"/>
  <c r="X351" i="26"/>
  <c r="W351" i="26"/>
  <c r="X350" i="26"/>
  <c r="W350" i="26"/>
  <c r="X349" i="26"/>
  <c r="W349" i="26"/>
  <c r="X348" i="26"/>
  <c r="W348" i="26"/>
  <c r="X347" i="26"/>
  <c r="W347" i="26"/>
  <c r="X346" i="26"/>
  <c r="W346" i="26"/>
  <c r="X345" i="26"/>
  <c r="W345" i="26"/>
  <c r="X344" i="26"/>
  <c r="W344" i="26"/>
  <c r="X343" i="26"/>
  <c r="W343" i="26"/>
  <c r="X342" i="26"/>
  <c r="W342" i="26"/>
  <c r="X341" i="26"/>
  <c r="W341" i="26"/>
  <c r="X340" i="26"/>
  <c r="W340" i="26"/>
  <c r="X339" i="26"/>
  <c r="W339" i="26"/>
  <c r="X338" i="26"/>
  <c r="W338" i="26"/>
  <c r="X337" i="26"/>
  <c r="W337" i="26"/>
  <c r="X336" i="26"/>
  <c r="W336" i="26"/>
  <c r="X335" i="26"/>
  <c r="W335" i="26"/>
  <c r="X334" i="26"/>
  <c r="W334" i="26"/>
  <c r="X333" i="26"/>
  <c r="W333" i="26"/>
  <c r="X332" i="26"/>
  <c r="W332" i="26"/>
  <c r="X331" i="26"/>
  <c r="W331" i="26"/>
  <c r="X330" i="26"/>
  <c r="W330" i="26"/>
  <c r="X329" i="26"/>
  <c r="W329" i="26"/>
  <c r="X328" i="26"/>
  <c r="W328" i="26"/>
  <c r="X327" i="26"/>
  <c r="W327" i="26"/>
  <c r="X326" i="26"/>
  <c r="W326" i="26"/>
  <c r="X325" i="26"/>
  <c r="W325" i="26"/>
  <c r="X324" i="26"/>
  <c r="W324" i="26"/>
  <c r="X323" i="26"/>
  <c r="W323" i="26"/>
  <c r="X322" i="26"/>
  <c r="W322" i="26"/>
  <c r="X321" i="26"/>
  <c r="W321" i="26"/>
  <c r="X320" i="26"/>
  <c r="W320" i="26"/>
  <c r="X319" i="26"/>
  <c r="W319" i="26"/>
  <c r="X318" i="26"/>
  <c r="W318" i="26"/>
  <c r="X317" i="26"/>
  <c r="W317" i="26"/>
  <c r="X316" i="26"/>
  <c r="W316" i="26"/>
  <c r="X315" i="26"/>
  <c r="W315" i="26"/>
  <c r="X314" i="26"/>
  <c r="W314" i="26"/>
  <c r="X313" i="26"/>
  <c r="W313" i="26"/>
  <c r="X312" i="26"/>
  <c r="W312" i="26"/>
  <c r="X311" i="26"/>
  <c r="W311" i="26"/>
  <c r="X310" i="26"/>
  <c r="W310" i="26"/>
  <c r="X309" i="26"/>
  <c r="W309" i="26"/>
  <c r="X308" i="26"/>
  <c r="W308" i="26"/>
  <c r="X307" i="26"/>
  <c r="W307" i="26"/>
  <c r="X306" i="26"/>
  <c r="W306" i="26"/>
  <c r="X305" i="26"/>
  <c r="W305" i="26"/>
  <c r="X304" i="26"/>
  <c r="W304" i="26"/>
  <c r="X303" i="26"/>
  <c r="W303" i="26"/>
  <c r="X302" i="26"/>
  <c r="W302" i="26"/>
  <c r="X301" i="26"/>
  <c r="W301" i="26"/>
  <c r="X300" i="26"/>
  <c r="W300" i="26"/>
  <c r="X299" i="26"/>
  <c r="W299" i="26"/>
  <c r="X298" i="26"/>
  <c r="W298" i="26"/>
  <c r="X297" i="26"/>
  <c r="W297" i="26"/>
  <c r="X296" i="26"/>
  <c r="W296" i="26"/>
  <c r="X295" i="26"/>
  <c r="W295" i="26"/>
  <c r="X294" i="26"/>
  <c r="W294" i="26"/>
  <c r="X293" i="26"/>
  <c r="W293" i="26"/>
  <c r="X292" i="26"/>
  <c r="W292" i="26"/>
  <c r="X291" i="26"/>
  <c r="W291" i="26"/>
  <c r="X290" i="26"/>
  <c r="W290" i="26"/>
  <c r="X289" i="26"/>
  <c r="W289" i="26"/>
  <c r="X288" i="26"/>
  <c r="W288" i="26"/>
  <c r="X287" i="26"/>
  <c r="W287" i="26"/>
  <c r="X286" i="26"/>
  <c r="W286" i="26"/>
  <c r="X285" i="26"/>
  <c r="W285" i="26"/>
  <c r="X284" i="26"/>
  <c r="W284" i="26"/>
  <c r="X283" i="26"/>
  <c r="W283" i="26"/>
  <c r="X282" i="26"/>
  <c r="W282" i="26"/>
  <c r="X281" i="26"/>
  <c r="W281" i="26"/>
  <c r="X280" i="26"/>
  <c r="W280" i="26"/>
  <c r="X279" i="26"/>
  <c r="W279" i="26"/>
  <c r="X278" i="26"/>
  <c r="W278" i="26"/>
  <c r="X277" i="26"/>
  <c r="W277" i="26"/>
  <c r="X276" i="26"/>
  <c r="W276" i="26"/>
  <c r="X275" i="26"/>
  <c r="W275" i="26"/>
  <c r="X274" i="26"/>
  <c r="W274" i="26"/>
  <c r="X273" i="26"/>
  <c r="W273" i="26"/>
  <c r="X272" i="26"/>
  <c r="W272" i="26"/>
  <c r="X271" i="26"/>
  <c r="W271" i="26"/>
  <c r="X270" i="26"/>
  <c r="W270" i="26"/>
  <c r="X269" i="26"/>
  <c r="W269" i="26"/>
  <c r="X268" i="26"/>
  <c r="W268" i="26"/>
  <c r="X267" i="26"/>
  <c r="W267" i="26"/>
  <c r="X266" i="26"/>
  <c r="W266" i="26"/>
  <c r="X265" i="26"/>
  <c r="W265" i="26"/>
  <c r="X264" i="26"/>
  <c r="W264" i="26"/>
  <c r="X263" i="26"/>
  <c r="W263" i="26"/>
  <c r="X262" i="26"/>
  <c r="W262" i="26"/>
  <c r="X261" i="26"/>
  <c r="W261" i="26"/>
  <c r="X260" i="26"/>
  <c r="W260" i="26"/>
  <c r="X259" i="26"/>
  <c r="W259" i="26"/>
  <c r="X258" i="26"/>
  <c r="W258" i="26"/>
  <c r="X257" i="26"/>
  <c r="W257" i="26"/>
  <c r="X256" i="26"/>
  <c r="W256" i="26"/>
  <c r="X255" i="26"/>
  <c r="W255" i="26"/>
  <c r="X254" i="26"/>
  <c r="W254" i="26"/>
  <c r="X253" i="26"/>
  <c r="W253" i="26"/>
  <c r="X252" i="26"/>
  <c r="W252" i="26"/>
  <c r="X251" i="26"/>
  <c r="W251" i="26"/>
  <c r="X250" i="26"/>
  <c r="W250" i="26"/>
  <c r="X249" i="26"/>
  <c r="W249" i="26"/>
  <c r="X248" i="26"/>
  <c r="W248" i="26"/>
  <c r="X247" i="26"/>
  <c r="W247" i="26"/>
  <c r="X246" i="26"/>
  <c r="W246" i="26"/>
  <c r="X245" i="26"/>
  <c r="W245" i="26"/>
  <c r="P245" i="26"/>
  <c r="P246" i="26" s="1"/>
  <c r="P247" i="26" s="1"/>
  <c r="P248" i="26" s="1"/>
  <c r="P249" i="26" s="1"/>
  <c r="P250" i="26" s="1"/>
  <c r="P251" i="26" s="1"/>
  <c r="P252" i="26" s="1"/>
  <c r="P253" i="26" s="1"/>
  <c r="P254" i="26" s="1"/>
  <c r="P255" i="26" s="1"/>
  <c r="P256" i="26" s="1"/>
  <c r="P257" i="26" s="1"/>
  <c r="P258" i="26" s="1"/>
  <c r="P259" i="26" s="1"/>
  <c r="P260" i="26" s="1"/>
  <c r="P261" i="26" s="1"/>
  <c r="P262" i="26" s="1"/>
  <c r="P263" i="26" s="1"/>
  <c r="P264" i="26" s="1"/>
  <c r="P265" i="26" s="1"/>
  <c r="P266" i="26" s="1"/>
  <c r="P267" i="26" s="1"/>
  <c r="P268" i="26" s="1"/>
  <c r="P269" i="26" s="1"/>
  <c r="P270" i="26" s="1"/>
  <c r="P271" i="26" s="1"/>
  <c r="P272" i="26" s="1"/>
  <c r="P273" i="26" s="1"/>
  <c r="P274" i="26" s="1"/>
  <c r="P275" i="26" s="1"/>
  <c r="P276" i="26" s="1"/>
  <c r="P277" i="26" s="1"/>
  <c r="P278" i="26" s="1"/>
  <c r="P279" i="26" s="1"/>
  <c r="P280" i="26" s="1"/>
  <c r="P281" i="26" s="1"/>
  <c r="P282" i="26" s="1"/>
  <c r="P283" i="26" s="1"/>
  <c r="P284" i="26" s="1"/>
  <c r="P285" i="26" s="1"/>
  <c r="P286" i="26" s="1"/>
  <c r="P287" i="26" s="1"/>
  <c r="P288" i="26" s="1"/>
  <c r="P289" i="26" s="1"/>
  <c r="P290" i="26" s="1"/>
  <c r="P291" i="26" s="1"/>
  <c r="P292" i="26" s="1"/>
  <c r="P293" i="26" s="1"/>
  <c r="P294" i="26" s="1"/>
  <c r="P295" i="26" s="1"/>
  <c r="P296" i="26" s="1"/>
  <c r="P297" i="26" s="1"/>
  <c r="P298" i="26" s="1"/>
  <c r="P299" i="26" s="1"/>
  <c r="P300" i="26" s="1"/>
  <c r="P301" i="26" s="1"/>
  <c r="P302" i="26" s="1"/>
  <c r="P303" i="26" s="1"/>
  <c r="P304" i="26" s="1"/>
  <c r="P305" i="26" s="1"/>
  <c r="P306" i="26" s="1"/>
  <c r="P307" i="26" s="1"/>
  <c r="P308" i="26" s="1"/>
  <c r="P309" i="26" s="1"/>
  <c r="P310" i="26" s="1"/>
  <c r="P311" i="26" s="1"/>
  <c r="P312" i="26" s="1"/>
  <c r="P313" i="26" s="1"/>
  <c r="P314" i="26" s="1"/>
  <c r="P315" i="26" s="1"/>
  <c r="P316" i="26" s="1"/>
  <c r="P317" i="26" s="1"/>
  <c r="P318" i="26" s="1"/>
  <c r="P319" i="26" s="1"/>
  <c r="P320" i="26" s="1"/>
  <c r="P321" i="26" s="1"/>
  <c r="P322" i="26" s="1"/>
  <c r="P323" i="26" s="1"/>
  <c r="P324" i="26" s="1"/>
  <c r="P325" i="26" s="1"/>
  <c r="P326" i="26" s="1"/>
  <c r="P327" i="26" s="1"/>
  <c r="P328" i="26" s="1"/>
  <c r="P329" i="26" s="1"/>
  <c r="P330" i="26" s="1"/>
  <c r="P331" i="26" s="1"/>
  <c r="P332" i="26" s="1"/>
  <c r="P333" i="26" s="1"/>
  <c r="P334" i="26" s="1"/>
  <c r="P335" i="26" s="1"/>
  <c r="P336" i="26" s="1"/>
  <c r="P337" i="26" s="1"/>
  <c r="P338" i="26" s="1"/>
  <c r="P339" i="26" s="1"/>
  <c r="P340" i="26" s="1"/>
  <c r="P341" i="26" s="1"/>
  <c r="P342" i="26" s="1"/>
  <c r="P343" i="26" s="1"/>
  <c r="P344" i="26" s="1"/>
  <c r="P345" i="26" s="1"/>
  <c r="P346" i="26" s="1"/>
  <c r="P347" i="26" s="1"/>
  <c r="P348" i="26" s="1"/>
  <c r="P349" i="26" s="1"/>
  <c r="P350" i="26" s="1"/>
  <c r="P351" i="26" s="1"/>
  <c r="P352" i="26" s="1"/>
  <c r="P353" i="26" s="1"/>
  <c r="P354" i="26" s="1"/>
  <c r="P355" i="26" s="1"/>
  <c r="P356" i="26" s="1"/>
  <c r="P357" i="26" s="1"/>
  <c r="P358" i="26" s="1"/>
  <c r="P359" i="26" s="1"/>
  <c r="P360" i="26" s="1"/>
  <c r="P361" i="26" s="1"/>
  <c r="P362" i="26" s="1"/>
  <c r="P363" i="26" s="1"/>
  <c r="P364" i="26" s="1"/>
  <c r="P365" i="26" s="1"/>
  <c r="P366" i="26" s="1"/>
  <c r="P367" i="26" s="1"/>
  <c r="P368" i="26" s="1"/>
  <c r="P369" i="26" s="1"/>
  <c r="P370" i="26" s="1"/>
  <c r="P371" i="26" s="1"/>
  <c r="P372" i="26" s="1"/>
  <c r="P373" i="26" s="1"/>
  <c r="P374" i="26" s="1"/>
  <c r="P375" i="26" s="1"/>
  <c r="P376" i="26" s="1"/>
  <c r="P377" i="26" s="1"/>
  <c r="P378" i="26" s="1"/>
  <c r="P379" i="26" s="1"/>
  <c r="P380" i="26" s="1"/>
  <c r="P381" i="26" s="1"/>
  <c r="P382" i="26" s="1"/>
  <c r="P383" i="26" s="1"/>
  <c r="P384" i="26" s="1"/>
  <c r="P385" i="26" s="1"/>
  <c r="P386" i="26" s="1"/>
  <c r="P387" i="26" s="1"/>
  <c r="P388" i="26" s="1"/>
  <c r="P389" i="26" s="1"/>
  <c r="P390" i="26" s="1"/>
  <c r="P391" i="26" s="1"/>
  <c r="P392" i="26" s="1"/>
  <c r="P393" i="26" s="1"/>
  <c r="P394" i="26" s="1"/>
  <c r="P395" i="26" s="1"/>
  <c r="P396" i="26" s="1"/>
  <c r="P397" i="26" s="1"/>
  <c r="P398" i="26" s="1"/>
  <c r="P399" i="26" s="1"/>
  <c r="P400" i="26" s="1"/>
  <c r="P401" i="26" s="1"/>
  <c r="P402" i="26" s="1"/>
  <c r="P403" i="26" s="1"/>
  <c r="P404" i="26" s="1"/>
  <c r="P405" i="26" s="1"/>
  <c r="P406" i="26" s="1"/>
  <c r="P407" i="26" s="1"/>
  <c r="P408" i="26" s="1"/>
  <c r="P409" i="26" s="1"/>
  <c r="P410" i="26" s="1"/>
  <c r="P411" i="26" s="1"/>
  <c r="P412" i="26" s="1"/>
  <c r="P413" i="26" s="1"/>
  <c r="P414" i="26" s="1"/>
  <c r="P415" i="26" s="1"/>
  <c r="P416" i="26" s="1"/>
  <c r="P417" i="26" s="1"/>
  <c r="P418" i="26" s="1"/>
  <c r="P419" i="26" s="1"/>
  <c r="P420" i="26" s="1"/>
  <c r="P421" i="26" s="1"/>
  <c r="P422" i="26" s="1"/>
  <c r="P423" i="26" s="1"/>
  <c r="P424" i="26" s="1"/>
  <c r="P425" i="26" s="1"/>
  <c r="P426" i="26" s="1"/>
  <c r="P427" i="26" s="1"/>
  <c r="P428" i="26" s="1"/>
  <c r="P429" i="26" s="1"/>
  <c r="P430" i="26" s="1"/>
  <c r="P431" i="26" s="1"/>
  <c r="P432" i="26" s="1"/>
  <c r="P433" i="26" s="1"/>
  <c r="P434" i="26" s="1"/>
  <c r="P435" i="26" s="1"/>
  <c r="P436" i="26" s="1"/>
  <c r="P437" i="26" s="1"/>
  <c r="P438" i="26" s="1"/>
  <c r="P439" i="26" s="1"/>
  <c r="P440" i="26" s="1"/>
  <c r="P441" i="26" s="1"/>
  <c r="P442" i="26" s="1"/>
  <c r="P443" i="26" s="1"/>
  <c r="P444" i="26" s="1"/>
  <c r="P445" i="26" s="1"/>
  <c r="P446" i="26" s="1"/>
  <c r="P447" i="26" s="1"/>
  <c r="P448" i="26" s="1"/>
  <c r="P449" i="26" s="1"/>
  <c r="P450" i="26" s="1"/>
  <c r="P451" i="26" s="1"/>
  <c r="P452" i="26" s="1"/>
  <c r="P453" i="26" s="1"/>
  <c r="P454" i="26" s="1"/>
  <c r="P455" i="26" s="1"/>
  <c r="P456" i="26" s="1"/>
  <c r="P457" i="26" s="1"/>
  <c r="P458" i="26" s="1"/>
  <c r="P459" i="26" s="1"/>
  <c r="P460" i="26" s="1"/>
  <c r="P461" i="26" s="1"/>
  <c r="P462" i="26" s="1"/>
  <c r="P463" i="26" s="1"/>
  <c r="P464" i="26" s="1"/>
  <c r="P465" i="26" s="1"/>
  <c r="P466" i="26" s="1"/>
  <c r="P467" i="26" s="1"/>
  <c r="P468" i="26" s="1"/>
  <c r="P469" i="26" s="1"/>
  <c r="P470" i="26" s="1"/>
  <c r="P471" i="26" s="1"/>
  <c r="P472" i="26" s="1"/>
  <c r="P473" i="26" s="1"/>
  <c r="P474" i="26" s="1"/>
  <c r="P475" i="26" s="1"/>
  <c r="P476" i="26" s="1"/>
  <c r="P477" i="26" s="1"/>
  <c r="P478" i="26" s="1"/>
  <c r="P479" i="26" s="1"/>
  <c r="P480" i="26" s="1"/>
  <c r="P481" i="26" s="1"/>
  <c r="P482" i="26" s="1"/>
  <c r="P483" i="26" s="1"/>
  <c r="P484" i="26" s="1"/>
  <c r="P485" i="26" s="1"/>
  <c r="P486" i="26" s="1"/>
  <c r="P487" i="26" s="1"/>
  <c r="P488" i="26" s="1"/>
  <c r="P489" i="26" s="1"/>
  <c r="P490" i="26" s="1"/>
  <c r="P491" i="26" s="1"/>
  <c r="P492" i="26" s="1"/>
  <c r="P493" i="26" s="1"/>
  <c r="P494" i="26" s="1"/>
  <c r="P495" i="26" s="1"/>
  <c r="P496" i="26" s="1"/>
  <c r="P497" i="26" s="1"/>
  <c r="P498" i="26" s="1"/>
  <c r="P499" i="26" s="1"/>
  <c r="P500" i="26" s="1"/>
  <c r="P501" i="26" s="1"/>
  <c r="P502" i="26" s="1"/>
  <c r="P503" i="26" s="1"/>
  <c r="P504" i="26" s="1"/>
  <c r="P505" i="26" s="1"/>
  <c r="P506" i="26" s="1"/>
  <c r="P507" i="26" s="1"/>
  <c r="P508" i="26" s="1"/>
  <c r="X244" i="26"/>
  <c r="W244" i="26"/>
  <c r="O244" i="26"/>
  <c r="L244" i="26"/>
  <c r="X243" i="26"/>
  <c r="W243" i="26"/>
  <c r="X242" i="26"/>
  <c r="W242" i="26"/>
  <c r="X241" i="26"/>
  <c r="W241" i="26"/>
  <c r="X240" i="26"/>
  <c r="W240" i="26"/>
  <c r="X239" i="26"/>
  <c r="W239" i="26"/>
  <c r="X238" i="26"/>
  <c r="W238" i="26"/>
  <c r="X237" i="26"/>
  <c r="W237" i="26"/>
  <c r="X236" i="26"/>
  <c r="W236" i="26"/>
  <c r="X235" i="26"/>
  <c r="W235" i="26"/>
  <c r="X234" i="26"/>
  <c r="W234" i="26"/>
  <c r="X233" i="26"/>
  <c r="W233" i="26"/>
  <c r="X232" i="26"/>
  <c r="W232" i="26"/>
  <c r="X231" i="26"/>
  <c r="W231" i="26"/>
  <c r="X230" i="26"/>
  <c r="W230" i="26"/>
  <c r="X229" i="26"/>
  <c r="W229" i="26"/>
  <c r="X228" i="26"/>
  <c r="W228" i="26"/>
  <c r="X227" i="26"/>
  <c r="W227" i="26"/>
  <c r="X226" i="26"/>
  <c r="W226" i="26"/>
  <c r="X225" i="26"/>
  <c r="W225" i="26"/>
  <c r="X224" i="26"/>
  <c r="W224" i="26"/>
  <c r="X223" i="26"/>
  <c r="W223" i="26"/>
  <c r="X222" i="26"/>
  <c r="W222" i="26"/>
  <c r="X221" i="26"/>
  <c r="W221" i="26"/>
  <c r="X220" i="26"/>
  <c r="W220" i="26"/>
  <c r="X219" i="26"/>
  <c r="W219" i="26"/>
  <c r="X218" i="26"/>
  <c r="W218" i="26"/>
  <c r="X217" i="26"/>
  <c r="W217" i="26"/>
  <c r="X216" i="26"/>
  <c r="W216" i="26"/>
  <c r="X215" i="26"/>
  <c r="W215" i="26"/>
  <c r="X214" i="26"/>
  <c r="W214" i="26"/>
  <c r="X213" i="26"/>
  <c r="W213" i="26"/>
  <c r="X212" i="26"/>
  <c r="W212" i="26"/>
  <c r="X211" i="26"/>
  <c r="W211" i="26"/>
  <c r="X210" i="26"/>
  <c r="W210" i="26"/>
  <c r="X209" i="26"/>
  <c r="W209" i="26"/>
  <c r="X208" i="26"/>
  <c r="W208" i="26"/>
  <c r="X207" i="26"/>
  <c r="W207" i="26"/>
  <c r="X206" i="26"/>
  <c r="W206" i="26"/>
  <c r="X205" i="26"/>
  <c r="W205" i="26"/>
  <c r="X204" i="26"/>
  <c r="W204" i="26"/>
  <c r="X203" i="26"/>
  <c r="W203" i="26"/>
  <c r="X202" i="26"/>
  <c r="W202" i="26"/>
  <c r="X201" i="26"/>
  <c r="W201" i="26"/>
  <c r="X200" i="26"/>
  <c r="W200" i="26"/>
  <c r="X199" i="26"/>
  <c r="W199" i="26"/>
  <c r="X198" i="26"/>
  <c r="W198" i="26"/>
  <c r="X197" i="26"/>
  <c r="W197" i="26"/>
  <c r="X196" i="26"/>
  <c r="W196" i="26"/>
  <c r="X195" i="26"/>
  <c r="W195" i="26"/>
  <c r="X194" i="26"/>
  <c r="W194" i="26"/>
  <c r="X193" i="26"/>
  <c r="W193" i="26"/>
  <c r="X192" i="26"/>
  <c r="W192" i="26"/>
  <c r="X191" i="26"/>
  <c r="W191" i="26"/>
  <c r="X190" i="26"/>
  <c r="W190" i="26"/>
  <c r="X189" i="26"/>
  <c r="W189" i="26"/>
  <c r="X188" i="26"/>
  <c r="W188" i="26"/>
  <c r="X187" i="26"/>
  <c r="W187" i="26"/>
  <c r="X186" i="26"/>
  <c r="W186" i="26"/>
  <c r="X185" i="26"/>
  <c r="W185" i="26"/>
  <c r="X184" i="26"/>
  <c r="W184" i="26"/>
  <c r="X183" i="26"/>
  <c r="W183" i="26"/>
  <c r="X182" i="26"/>
  <c r="W182" i="26"/>
  <c r="X181" i="26"/>
  <c r="W181" i="26"/>
  <c r="X180" i="26"/>
  <c r="W180" i="26"/>
  <c r="X179" i="26"/>
  <c r="W179" i="26"/>
  <c r="X178" i="26"/>
  <c r="W178" i="26"/>
  <c r="X177" i="26"/>
  <c r="W177" i="26"/>
  <c r="X176" i="26"/>
  <c r="W176" i="26"/>
  <c r="X175" i="26"/>
  <c r="W175" i="26"/>
  <c r="X174" i="26"/>
  <c r="W174" i="26"/>
  <c r="X173" i="26"/>
  <c r="W173" i="26"/>
  <c r="X172" i="26"/>
  <c r="W172" i="26"/>
  <c r="X171" i="26"/>
  <c r="W171" i="26"/>
  <c r="X170" i="26"/>
  <c r="W170" i="26"/>
  <c r="X169" i="26"/>
  <c r="W169" i="26"/>
  <c r="X168" i="26"/>
  <c r="W168" i="26"/>
  <c r="X167" i="26"/>
  <c r="W167" i="26"/>
  <c r="X166" i="26"/>
  <c r="W166" i="26"/>
  <c r="X165" i="26"/>
  <c r="W165" i="26"/>
  <c r="X164" i="26"/>
  <c r="W164" i="26"/>
  <c r="X163" i="26"/>
  <c r="W163" i="26"/>
  <c r="X162" i="26"/>
  <c r="W162" i="26"/>
  <c r="X161" i="26"/>
  <c r="W161" i="26"/>
  <c r="X160" i="26"/>
  <c r="W160" i="26"/>
  <c r="X159" i="26"/>
  <c r="W159" i="26"/>
  <c r="X158" i="26"/>
  <c r="W158" i="26"/>
  <c r="X157" i="26"/>
  <c r="W157" i="26"/>
  <c r="X156" i="26"/>
  <c r="W156" i="26"/>
  <c r="X155" i="26"/>
  <c r="W155" i="26"/>
  <c r="X154" i="26"/>
  <c r="W154" i="26"/>
  <c r="X153" i="26"/>
  <c r="W153" i="26"/>
  <c r="X152" i="26"/>
  <c r="W152" i="26"/>
  <c r="X151" i="26"/>
  <c r="W151" i="26"/>
  <c r="X150" i="26"/>
  <c r="W150" i="26"/>
  <c r="X149" i="26"/>
  <c r="W149" i="26"/>
  <c r="X148" i="26"/>
  <c r="W148" i="26"/>
  <c r="S148" i="26"/>
  <c r="J148" i="26"/>
  <c r="I148" i="26"/>
  <c r="X147" i="26"/>
  <c r="W147" i="26"/>
  <c r="J147" i="26"/>
  <c r="I147" i="26"/>
  <c r="W146" i="26"/>
  <c r="J146" i="26"/>
  <c r="I146" i="26"/>
  <c r="W145" i="26"/>
  <c r="J145" i="26"/>
  <c r="I145" i="26"/>
  <c r="W144" i="26"/>
  <c r="J144" i="26"/>
  <c r="I144" i="26"/>
  <c r="W143" i="26"/>
  <c r="J143" i="26"/>
  <c r="I143" i="26"/>
  <c r="W142" i="26"/>
  <c r="J142" i="26"/>
  <c r="I142" i="26"/>
  <c r="W141" i="26"/>
  <c r="J141" i="26"/>
  <c r="I141" i="26"/>
  <c r="W140" i="26"/>
  <c r="J140" i="26"/>
  <c r="I140" i="26"/>
  <c r="W139" i="26"/>
  <c r="J139" i="26"/>
  <c r="I139" i="26"/>
  <c r="W138" i="26"/>
  <c r="J138" i="26"/>
  <c r="I138" i="26"/>
  <c r="W137" i="26"/>
  <c r="J137" i="26"/>
  <c r="I137" i="26"/>
  <c r="W136" i="26"/>
  <c r="J136" i="26"/>
  <c r="I136" i="26"/>
  <c r="W135" i="26"/>
  <c r="J135" i="26"/>
  <c r="I135" i="26"/>
  <c r="W134" i="26"/>
  <c r="J134" i="26"/>
  <c r="I134" i="26"/>
  <c r="W133" i="26"/>
  <c r="J133" i="26"/>
  <c r="I133" i="26"/>
  <c r="W132" i="26"/>
  <c r="J132" i="26"/>
  <c r="I132" i="26"/>
  <c r="W131" i="26"/>
  <c r="J131" i="26"/>
  <c r="I131" i="26"/>
  <c r="W130" i="26"/>
  <c r="J130" i="26"/>
  <c r="I130" i="26"/>
  <c r="W129" i="26"/>
  <c r="J129" i="26"/>
  <c r="I129" i="26"/>
  <c r="W128" i="26"/>
  <c r="J128" i="26"/>
  <c r="I128" i="26"/>
  <c r="W127" i="26"/>
  <c r="J127" i="26"/>
  <c r="I127" i="26"/>
  <c r="W126" i="26"/>
  <c r="J126" i="26"/>
  <c r="I126" i="26"/>
  <c r="W125" i="26"/>
  <c r="J125" i="26"/>
  <c r="I125" i="26"/>
  <c r="W124" i="26"/>
  <c r="J124" i="26"/>
  <c r="I124" i="26"/>
  <c r="W123" i="26"/>
  <c r="J123" i="26"/>
  <c r="I123" i="26"/>
  <c r="W122" i="26"/>
  <c r="J122" i="26"/>
  <c r="I122" i="26"/>
  <c r="W121" i="26"/>
  <c r="J121" i="26"/>
  <c r="I121" i="26"/>
  <c r="W120" i="26"/>
  <c r="J120" i="26"/>
  <c r="I120" i="26"/>
  <c r="W119" i="26"/>
  <c r="J119" i="26"/>
  <c r="I119" i="26"/>
  <c r="W118" i="26"/>
  <c r="J118" i="26"/>
  <c r="I118" i="26"/>
  <c r="W117" i="26"/>
  <c r="J117" i="26"/>
  <c r="I117" i="26"/>
  <c r="W116" i="26"/>
  <c r="J116" i="26"/>
  <c r="I116" i="26"/>
  <c r="W115" i="26"/>
  <c r="J115" i="26"/>
  <c r="I115" i="26"/>
  <c r="W114" i="26"/>
  <c r="J114" i="26"/>
  <c r="I114" i="26"/>
  <c r="W113" i="26"/>
  <c r="J113" i="26"/>
  <c r="I113" i="26"/>
  <c r="W112" i="26"/>
  <c r="J112" i="26"/>
  <c r="I112" i="26"/>
  <c r="W111" i="26"/>
  <c r="J111" i="26"/>
  <c r="I111" i="26"/>
  <c r="W110" i="26"/>
  <c r="J110" i="26"/>
  <c r="I110" i="26"/>
  <c r="W109" i="26"/>
  <c r="J109" i="26"/>
  <c r="I109" i="26"/>
  <c r="W108" i="26"/>
  <c r="J108" i="26"/>
  <c r="I108" i="26"/>
  <c r="W107" i="26"/>
  <c r="J107" i="26"/>
  <c r="I107" i="26"/>
  <c r="W106" i="26"/>
  <c r="J106" i="26"/>
  <c r="I106" i="26"/>
  <c r="W105" i="26"/>
  <c r="J105" i="26"/>
  <c r="I105" i="26"/>
  <c r="W104" i="26"/>
  <c r="J104" i="26"/>
  <c r="I104" i="26"/>
  <c r="W103" i="26"/>
  <c r="J103" i="26"/>
  <c r="I103" i="26"/>
  <c r="W102" i="26"/>
  <c r="J102" i="26"/>
  <c r="I102" i="26"/>
  <c r="W101" i="26"/>
  <c r="J101" i="26"/>
  <c r="I101" i="26"/>
  <c r="W100" i="26"/>
  <c r="J100" i="26"/>
  <c r="I100" i="26"/>
  <c r="W99" i="26"/>
  <c r="J99" i="26"/>
  <c r="I99" i="26"/>
  <c r="W98" i="26"/>
  <c r="J98" i="26"/>
  <c r="I98" i="26"/>
  <c r="W97" i="26"/>
  <c r="J97" i="26"/>
  <c r="I97" i="26"/>
  <c r="W96" i="26"/>
  <c r="J96" i="26"/>
  <c r="I96" i="26"/>
  <c r="W95" i="26"/>
  <c r="J95" i="26"/>
  <c r="I95" i="26"/>
  <c r="W94" i="26"/>
  <c r="J94" i="26"/>
  <c r="I94" i="26"/>
  <c r="W93" i="26"/>
  <c r="J93" i="26"/>
  <c r="I93" i="26"/>
  <c r="W92" i="26"/>
  <c r="J92" i="26"/>
  <c r="I92" i="26"/>
  <c r="W91" i="26"/>
  <c r="J91" i="26"/>
  <c r="I91" i="26"/>
  <c r="W90" i="26"/>
  <c r="J90" i="26"/>
  <c r="I90" i="26"/>
  <c r="W89" i="26"/>
  <c r="J89" i="26"/>
  <c r="I89" i="26"/>
  <c r="W88" i="26"/>
  <c r="J88" i="26"/>
  <c r="I88" i="26"/>
  <c r="W87" i="26"/>
  <c r="J87" i="26"/>
  <c r="I87" i="26"/>
  <c r="W86" i="26"/>
  <c r="J86" i="26"/>
  <c r="I86" i="26"/>
  <c r="W85" i="26"/>
  <c r="J85" i="26"/>
  <c r="I85" i="26"/>
  <c r="W84" i="26"/>
  <c r="J84" i="26"/>
  <c r="I84" i="26"/>
  <c r="W83" i="26"/>
  <c r="J83" i="26"/>
  <c r="I83" i="26"/>
  <c r="W82" i="26"/>
  <c r="J82" i="26"/>
  <c r="I82" i="26"/>
  <c r="W81" i="26"/>
  <c r="J81" i="26"/>
  <c r="I81" i="26"/>
  <c r="W80" i="26"/>
  <c r="J80" i="26"/>
  <c r="I80" i="26"/>
  <c r="W79" i="26"/>
  <c r="J79" i="26"/>
  <c r="I79" i="26"/>
  <c r="W78" i="26"/>
  <c r="J78" i="26"/>
  <c r="I78" i="26"/>
  <c r="W77" i="26"/>
  <c r="J77" i="26"/>
  <c r="I77" i="26"/>
  <c r="W76" i="26"/>
  <c r="J76" i="26"/>
  <c r="I76" i="26"/>
  <c r="W75" i="26"/>
  <c r="J75" i="26"/>
  <c r="I75" i="26"/>
  <c r="W74" i="26"/>
  <c r="J74" i="26"/>
  <c r="I74" i="26"/>
  <c r="W73" i="26"/>
  <c r="J73" i="26"/>
  <c r="I73" i="26"/>
  <c r="W72" i="26"/>
  <c r="J72" i="26"/>
  <c r="I72" i="26"/>
  <c r="W71" i="26"/>
  <c r="J71" i="26"/>
  <c r="I71" i="26"/>
  <c r="W70" i="26"/>
  <c r="J70" i="26"/>
  <c r="I70" i="26"/>
  <c r="W69" i="26"/>
  <c r="J69" i="26"/>
  <c r="I69" i="26"/>
  <c r="W68" i="26"/>
  <c r="J68" i="26"/>
  <c r="I68" i="26"/>
  <c r="W67" i="26"/>
  <c r="J67" i="26"/>
  <c r="I67" i="26"/>
  <c r="W66" i="26"/>
  <c r="J66" i="26"/>
  <c r="I66" i="26"/>
  <c r="W65" i="26"/>
  <c r="M65" i="26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M84" i="26" s="1"/>
  <c r="M85" i="26" s="1"/>
  <c r="M86" i="26" s="1"/>
  <c r="M87" i="26" s="1"/>
  <c r="M88" i="26" s="1"/>
  <c r="M89" i="26" s="1"/>
  <c r="M90" i="26" s="1"/>
  <c r="M91" i="26" s="1"/>
  <c r="M92" i="26" s="1"/>
  <c r="M93" i="26" s="1"/>
  <c r="M94" i="26" s="1"/>
  <c r="M95" i="26" s="1"/>
  <c r="M96" i="26" s="1"/>
  <c r="M97" i="26" s="1"/>
  <c r="M98" i="26" s="1"/>
  <c r="M99" i="26" s="1"/>
  <c r="M100" i="26" s="1"/>
  <c r="M101" i="26" s="1"/>
  <c r="M102" i="26" s="1"/>
  <c r="M103" i="26" s="1"/>
  <c r="M104" i="26" s="1"/>
  <c r="M105" i="26" s="1"/>
  <c r="M106" i="26" s="1"/>
  <c r="M107" i="26" s="1"/>
  <c r="M108" i="26" s="1"/>
  <c r="M109" i="26" s="1"/>
  <c r="M110" i="26" s="1"/>
  <c r="M111" i="26" s="1"/>
  <c r="M112" i="26" s="1"/>
  <c r="M113" i="26" s="1"/>
  <c r="M114" i="26" s="1"/>
  <c r="M115" i="26" s="1"/>
  <c r="M116" i="26" s="1"/>
  <c r="M117" i="26" s="1"/>
  <c r="M118" i="26" s="1"/>
  <c r="M119" i="26" s="1"/>
  <c r="M120" i="26" s="1"/>
  <c r="M121" i="26" s="1"/>
  <c r="M122" i="26" s="1"/>
  <c r="M123" i="26" s="1"/>
  <c r="M124" i="26" s="1"/>
  <c r="M125" i="26" s="1"/>
  <c r="M126" i="26" s="1"/>
  <c r="M127" i="26" s="1"/>
  <c r="M128" i="26" s="1"/>
  <c r="M129" i="26" s="1"/>
  <c r="M130" i="26" s="1"/>
  <c r="M131" i="26" s="1"/>
  <c r="M132" i="26" s="1"/>
  <c r="M133" i="26" s="1"/>
  <c r="M134" i="26" s="1"/>
  <c r="M135" i="26" s="1"/>
  <c r="M136" i="26" s="1"/>
  <c r="M137" i="26" s="1"/>
  <c r="M138" i="26" s="1"/>
  <c r="M139" i="26" s="1"/>
  <c r="M140" i="26" s="1"/>
  <c r="M141" i="26" s="1"/>
  <c r="M142" i="26" s="1"/>
  <c r="M143" i="26" s="1"/>
  <c r="M144" i="26" s="1"/>
  <c r="M145" i="26" s="1"/>
  <c r="M146" i="26" s="1"/>
  <c r="M147" i="26" s="1"/>
  <c r="M148" i="26" s="1"/>
  <c r="M149" i="26" s="1"/>
  <c r="M150" i="26" s="1"/>
  <c r="M151" i="26" s="1"/>
  <c r="M152" i="26" s="1"/>
  <c r="M153" i="26" s="1"/>
  <c r="M154" i="26" s="1"/>
  <c r="M155" i="26" s="1"/>
  <c r="M156" i="26" s="1"/>
  <c r="M157" i="26" s="1"/>
  <c r="M158" i="26" s="1"/>
  <c r="M159" i="26" s="1"/>
  <c r="M160" i="26" s="1"/>
  <c r="M161" i="26" s="1"/>
  <c r="M162" i="26" s="1"/>
  <c r="M163" i="26" s="1"/>
  <c r="M164" i="26" s="1"/>
  <c r="M165" i="26" s="1"/>
  <c r="M166" i="26" s="1"/>
  <c r="M167" i="26" s="1"/>
  <c r="M168" i="26" s="1"/>
  <c r="M169" i="26" s="1"/>
  <c r="M170" i="26" s="1"/>
  <c r="M171" i="26" s="1"/>
  <c r="M172" i="26" s="1"/>
  <c r="M173" i="26" s="1"/>
  <c r="M174" i="26" s="1"/>
  <c r="M175" i="26" s="1"/>
  <c r="M176" i="26" s="1"/>
  <c r="M177" i="26" s="1"/>
  <c r="M178" i="26" s="1"/>
  <c r="M179" i="26" s="1"/>
  <c r="M180" i="26" s="1"/>
  <c r="M181" i="26" s="1"/>
  <c r="M182" i="26" s="1"/>
  <c r="M183" i="26" s="1"/>
  <c r="M184" i="26" s="1"/>
  <c r="M185" i="26" s="1"/>
  <c r="M186" i="26" s="1"/>
  <c r="M187" i="26" s="1"/>
  <c r="M188" i="26" s="1"/>
  <c r="M189" i="26" s="1"/>
  <c r="M190" i="26" s="1"/>
  <c r="M191" i="26" s="1"/>
  <c r="M192" i="26" s="1"/>
  <c r="M193" i="26" s="1"/>
  <c r="M194" i="26" s="1"/>
  <c r="M195" i="26" s="1"/>
  <c r="M196" i="26" s="1"/>
  <c r="M197" i="26" s="1"/>
  <c r="M198" i="26" s="1"/>
  <c r="M199" i="26" s="1"/>
  <c r="M200" i="26" s="1"/>
  <c r="M201" i="26" s="1"/>
  <c r="M202" i="26" s="1"/>
  <c r="M203" i="26" s="1"/>
  <c r="M204" i="26" s="1"/>
  <c r="M205" i="26" s="1"/>
  <c r="M206" i="26" s="1"/>
  <c r="M207" i="26" s="1"/>
  <c r="M208" i="26" s="1"/>
  <c r="M209" i="26" s="1"/>
  <c r="M210" i="26" s="1"/>
  <c r="M211" i="26" s="1"/>
  <c r="M212" i="26" s="1"/>
  <c r="M213" i="26" s="1"/>
  <c r="M214" i="26" s="1"/>
  <c r="M215" i="26" s="1"/>
  <c r="M216" i="26" s="1"/>
  <c r="M217" i="26" s="1"/>
  <c r="M218" i="26" s="1"/>
  <c r="M219" i="26" s="1"/>
  <c r="M220" i="26" s="1"/>
  <c r="M221" i="26" s="1"/>
  <c r="M222" i="26" s="1"/>
  <c r="M223" i="26" s="1"/>
  <c r="M224" i="26" s="1"/>
  <c r="M225" i="26" s="1"/>
  <c r="M226" i="26" s="1"/>
  <c r="M227" i="26" s="1"/>
  <c r="M228" i="26" s="1"/>
  <c r="M229" i="26" s="1"/>
  <c r="M230" i="26" s="1"/>
  <c r="M231" i="26" s="1"/>
  <c r="M232" i="26" s="1"/>
  <c r="M233" i="26" s="1"/>
  <c r="M234" i="26" s="1"/>
  <c r="M235" i="26" s="1"/>
  <c r="M236" i="26" s="1"/>
  <c r="M237" i="26" s="1"/>
  <c r="M238" i="26" s="1"/>
  <c r="M239" i="26" s="1"/>
  <c r="M240" i="26" s="1"/>
  <c r="M241" i="26" s="1"/>
  <c r="M242" i="26" s="1"/>
  <c r="M243" i="26" s="1"/>
  <c r="M244" i="26" s="1"/>
  <c r="J65" i="26"/>
  <c r="I65" i="26"/>
  <c r="W64" i="26"/>
  <c r="L64" i="26"/>
  <c r="J64" i="26"/>
  <c r="I64" i="26"/>
  <c r="J63" i="26"/>
  <c r="I63" i="26"/>
  <c r="J62" i="26"/>
  <c r="I62" i="26"/>
  <c r="J61" i="26"/>
  <c r="I61" i="26"/>
  <c r="J60" i="26"/>
  <c r="I60" i="26"/>
  <c r="J59" i="26"/>
  <c r="I59" i="26"/>
  <c r="J58" i="26"/>
  <c r="I58" i="26"/>
  <c r="J57" i="26"/>
  <c r="I57" i="26"/>
  <c r="J56" i="26"/>
  <c r="I56" i="26"/>
  <c r="J55" i="26"/>
  <c r="I55" i="26"/>
  <c r="J54" i="26"/>
  <c r="I54" i="26"/>
  <c r="J53" i="26"/>
  <c r="I53" i="26"/>
  <c r="J52" i="26"/>
  <c r="I52" i="26"/>
  <c r="J51" i="26"/>
  <c r="I51" i="26"/>
  <c r="J50" i="26"/>
  <c r="I50" i="26"/>
  <c r="J49" i="26"/>
  <c r="I49" i="26"/>
  <c r="J48" i="26"/>
  <c r="I48" i="26"/>
  <c r="J47" i="26"/>
  <c r="I47" i="26"/>
  <c r="J46" i="26"/>
  <c r="I46" i="26"/>
  <c r="J45" i="26"/>
  <c r="I45" i="26"/>
  <c r="J44" i="26"/>
  <c r="I44" i="26"/>
  <c r="J43" i="26"/>
  <c r="I43" i="26"/>
  <c r="J42" i="26"/>
  <c r="I42" i="26"/>
  <c r="J41" i="26"/>
  <c r="I41" i="26"/>
  <c r="J40" i="26"/>
  <c r="I40" i="26"/>
  <c r="J39" i="26"/>
  <c r="I39" i="26"/>
  <c r="J38" i="26"/>
  <c r="I38" i="26"/>
  <c r="J37" i="26"/>
  <c r="I37" i="26"/>
  <c r="J36" i="26"/>
  <c r="I36" i="26"/>
  <c r="J35" i="26"/>
  <c r="I35" i="26"/>
  <c r="J34" i="26"/>
  <c r="I34" i="26"/>
  <c r="J33" i="26"/>
  <c r="I33" i="26"/>
  <c r="J32" i="26"/>
  <c r="I32" i="26"/>
  <c r="J31" i="26"/>
  <c r="I31" i="26"/>
  <c r="J30" i="26"/>
  <c r="I30" i="26"/>
  <c r="J29" i="26"/>
  <c r="I29" i="26"/>
  <c r="K28" i="26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27" i="26"/>
  <c r="E27" i="26"/>
  <c r="D27" i="26"/>
  <c r="D39" i="26" s="1"/>
  <c r="D51" i="26" s="1"/>
  <c r="D63" i="26" s="1"/>
  <c r="D75" i="26" s="1"/>
  <c r="D87" i="26" s="1"/>
  <c r="D99" i="26" s="1"/>
  <c r="D111" i="26" s="1"/>
  <c r="D123" i="26" s="1"/>
  <c r="D135" i="26" s="1"/>
  <c r="D147" i="26" s="1"/>
  <c r="D159" i="26" s="1"/>
  <c r="D171" i="26" s="1"/>
  <c r="D183" i="26" s="1"/>
  <c r="D195" i="26" s="1"/>
  <c r="D207" i="26" s="1"/>
  <c r="D219" i="26" s="1"/>
  <c r="D231" i="26" s="1"/>
  <c r="D243" i="26" s="1"/>
  <c r="D255" i="26" s="1"/>
  <c r="D267" i="26" s="1"/>
  <c r="D279" i="26" s="1"/>
  <c r="D291" i="26" s="1"/>
  <c r="D303" i="26" s="1"/>
  <c r="D315" i="26" s="1"/>
  <c r="D327" i="26" s="1"/>
  <c r="D339" i="26" s="1"/>
  <c r="D351" i="26" s="1"/>
  <c r="D363" i="26" s="1"/>
  <c r="D375" i="26" s="1"/>
  <c r="D387" i="26" s="1"/>
  <c r="D399" i="26" s="1"/>
  <c r="D411" i="26" s="1"/>
  <c r="D423" i="26" s="1"/>
  <c r="D435" i="26" s="1"/>
  <c r="D447" i="26" s="1"/>
  <c r="D459" i="26" s="1"/>
  <c r="D471" i="26" s="1"/>
  <c r="D483" i="26" s="1"/>
  <c r="D495" i="26" s="1"/>
  <c r="D507" i="26" s="1"/>
  <c r="K26" i="26"/>
  <c r="E26" i="26"/>
  <c r="D26" i="26"/>
  <c r="D38" i="26" s="1"/>
  <c r="D50" i="26" s="1"/>
  <c r="D62" i="26" s="1"/>
  <c r="D74" i="26" s="1"/>
  <c r="D86" i="26" s="1"/>
  <c r="D98" i="26" s="1"/>
  <c r="D110" i="26" s="1"/>
  <c r="D122" i="26" s="1"/>
  <c r="D134" i="26" s="1"/>
  <c r="D146" i="26" s="1"/>
  <c r="D158" i="26" s="1"/>
  <c r="D170" i="26" s="1"/>
  <c r="D182" i="26" s="1"/>
  <c r="D194" i="26" s="1"/>
  <c r="D206" i="26" s="1"/>
  <c r="D218" i="26" s="1"/>
  <c r="D230" i="26" s="1"/>
  <c r="D242" i="26" s="1"/>
  <c r="D254" i="26" s="1"/>
  <c r="D266" i="26" s="1"/>
  <c r="D278" i="26" s="1"/>
  <c r="D290" i="26" s="1"/>
  <c r="D302" i="26" s="1"/>
  <c r="D314" i="26" s="1"/>
  <c r="D326" i="26" s="1"/>
  <c r="D338" i="26" s="1"/>
  <c r="D350" i="26" s="1"/>
  <c r="D362" i="26" s="1"/>
  <c r="D374" i="26" s="1"/>
  <c r="D386" i="26" s="1"/>
  <c r="D398" i="26" s="1"/>
  <c r="D410" i="26" s="1"/>
  <c r="D422" i="26" s="1"/>
  <c r="D434" i="26" s="1"/>
  <c r="D446" i="26" s="1"/>
  <c r="D458" i="26" s="1"/>
  <c r="D470" i="26" s="1"/>
  <c r="D482" i="26" s="1"/>
  <c r="D494" i="26" s="1"/>
  <c r="D506" i="26" s="1"/>
  <c r="K25" i="26"/>
  <c r="E25" i="26"/>
  <c r="D25" i="26"/>
  <c r="D37" i="26" s="1"/>
  <c r="D49" i="26" s="1"/>
  <c r="D61" i="26" s="1"/>
  <c r="D73" i="26" s="1"/>
  <c r="D85" i="26" s="1"/>
  <c r="D97" i="26" s="1"/>
  <c r="D109" i="26" s="1"/>
  <c r="D121" i="26" s="1"/>
  <c r="D133" i="26" s="1"/>
  <c r="D145" i="26" s="1"/>
  <c r="D157" i="26" s="1"/>
  <c r="D169" i="26" s="1"/>
  <c r="D181" i="26" s="1"/>
  <c r="D193" i="26" s="1"/>
  <c r="D205" i="26" s="1"/>
  <c r="D217" i="26" s="1"/>
  <c r="D229" i="26" s="1"/>
  <c r="D241" i="26" s="1"/>
  <c r="D253" i="26" s="1"/>
  <c r="D265" i="26" s="1"/>
  <c r="D277" i="26" s="1"/>
  <c r="D289" i="26" s="1"/>
  <c r="D301" i="26" s="1"/>
  <c r="D313" i="26" s="1"/>
  <c r="D325" i="26" s="1"/>
  <c r="D337" i="26" s="1"/>
  <c r="D349" i="26" s="1"/>
  <c r="D361" i="26" s="1"/>
  <c r="D373" i="26" s="1"/>
  <c r="D385" i="26" s="1"/>
  <c r="D397" i="26" s="1"/>
  <c r="D409" i="26" s="1"/>
  <c r="D421" i="26" s="1"/>
  <c r="D433" i="26" s="1"/>
  <c r="D445" i="26" s="1"/>
  <c r="D457" i="26" s="1"/>
  <c r="D469" i="26" s="1"/>
  <c r="D481" i="26" s="1"/>
  <c r="D493" i="26" s="1"/>
  <c r="D505" i="26" s="1"/>
  <c r="K24" i="26"/>
  <c r="E24" i="26"/>
  <c r="D24" i="26"/>
  <c r="D36" i="26" s="1"/>
  <c r="D48" i="26" s="1"/>
  <c r="D60" i="26" s="1"/>
  <c r="D72" i="26" s="1"/>
  <c r="D84" i="26" s="1"/>
  <c r="D96" i="26" s="1"/>
  <c r="D108" i="26" s="1"/>
  <c r="D120" i="26" s="1"/>
  <c r="D132" i="26" s="1"/>
  <c r="D144" i="26" s="1"/>
  <c r="D156" i="26" s="1"/>
  <c r="D168" i="26" s="1"/>
  <c r="D180" i="26" s="1"/>
  <c r="D192" i="26" s="1"/>
  <c r="D204" i="26" s="1"/>
  <c r="D216" i="26" s="1"/>
  <c r="D228" i="26" s="1"/>
  <c r="D240" i="26" s="1"/>
  <c r="D252" i="26" s="1"/>
  <c r="D264" i="26" s="1"/>
  <c r="D276" i="26" s="1"/>
  <c r="D288" i="26" s="1"/>
  <c r="D300" i="26" s="1"/>
  <c r="D312" i="26" s="1"/>
  <c r="D324" i="26" s="1"/>
  <c r="D336" i="26" s="1"/>
  <c r="D348" i="26" s="1"/>
  <c r="D360" i="26" s="1"/>
  <c r="D372" i="26" s="1"/>
  <c r="D384" i="26" s="1"/>
  <c r="D396" i="26" s="1"/>
  <c r="D408" i="26" s="1"/>
  <c r="D420" i="26" s="1"/>
  <c r="D432" i="26" s="1"/>
  <c r="D444" i="26" s="1"/>
  <c r="D456" i="26" s="1"/>
  <c r="D468" i="26" s="1"/>
  <c r="D480" i="26" s="1"/>
  <c r="D492" i="26" s="1"/>
  <c r="D504" i="26" s="1"/>
  <c r="K23" i="26"/>
  <c r="E23" i="26"/>
  <c r="D23" i="26"/>
  <c r="D35" i="26" s="1"/>
  <c r="D47" i="26" s="1"/>
  <c r="D59" i="26" s="1"/>
  <c r="D71" i="26" s="1"/>
  <c r="D83" i="26" s="1"/>
  <c r="D95" i="26" s="1"/>
  <c r="D107" i="26" s="1"/>
  <c r="D119" i="26" s="1"/>
  <c r="D131" i="26" s="1"/>
  <c r="D143" i="26" s="1"/>
  <c r="D155" i="26" s="1"/>
  <c r="D167" i="26" s="1"/>
  <c r="D179" i="26" s="1"/>
  <c r="D191" i="26" s="1"/>
  <c r="D203" i="26" s="1"/>
  <c r="D215" i="26" s="1"/>
  <c r="D227" i="26" s="1"/>
  <c r="D239" i="26" s="1"/>
  <c r="D251" i="26" s="1"/>
  <c r="D263" i="26" s="1"/>
  <c r="D275" i="26" s="1"/>
  <c r="D287" i="26" s="1"/>
  <c r="D299" i="26" s="1"/>
  <c r="D311" i="26" s="1"/>
  <c r="D323" i="26" s="1"/>
  <c r="D335" i="26" s="1"/>
  <c r="D347" i="26" s="1"/>
  <c r="D359" i="26" s="1"/>
  <c r="D371" i="26" s="1"/>
  <c r="D383" i="26" s="1"/>
  <c r="D395" i="26" s="1"/>
  <c r="D407" i="26" s="1"/>
  <c r="D419" i="26" s="1"/>
  <c r="D431" i="26" s="1"/>
  <c r="D443" i="26" s="1"/>
  <c r="D455" i="26" s="1"/>
  <c r="D467" i="26" s="1"/>
  <c r="D479" i="26" s="1"/>
  <c r="D491" i="26" s="1"/>
  <c r="D503" i="26" s="1"/>
  <c r="K22" i="26"/>
  <c r="E22" i="26"/>
  <c r="D22" i="26"/>
  <c r="D34" i="26" s="1"/>
  <c r="D46" i="26" s="1"/>
  <c r="D58" i="26" s="1"/>
  <c r="D70" i="26" s="1"/>
  <c r="D82" i="26" s="1"/>
  <c r="D94" i="26" s="1"/>
  <c r="D106" i="26" s="1"/>
  <c r="D118" i="26" s="1"/>
  <c r="D130" i="26" s="1"/>
  <c r="D142" i="26" s="1"/>
  <c r="D154" i="26" s="1"/>
  <c r="D166" i="26" s="1"/>
  <c r="D178" i="26" s="1"/>
  <c r="D190" i="26" s="1"/>
  <c r="D202" i="26" s="1"/>
  <c r="D214" i="26" s="1"/>
  <c r="D226" i="26" s="1"/>
  <c r="D238" i="26" s="1"/>
  <c r="D250" i="26" s="1"/>
  <c r="D262" i="26" s="1"/>
  <c r="D274" i="26" s="1"/>
  <c r="D286" i="26" s="1"/>
  <c r="D298" i="26" s="1"/>
  <c r="D310" i="26" s="1"/>
  <c r="D322" i="26" s="1"/>
  <c r="D334" i="26" s="1"/>
  <c r="D346" i="26" s="1"/>
  <c r="D358" i="26" s="1"/>
  <c r="D370" i="26" s="1"/>
  <c r="D382" i="26" s="1"/>
  <c r="D394" i="26" s="1"/>
  <c r="D406" i="26" s="1"/>
  <c r="D418" i="26" s="1"/>
  <c r="D430" i="26" s="1"/>
  <c r="D442" i="26" s="1"/>
  <c r="D454" i="26" s="1"/>
  <c r="D466" i="26" s="1"/>
  <c r="D478" i="26" s="1"/>
  <c r="D490" i="26" s="1"/>
  <c r="D502" i="26" s="1"/>
  <c r="K21" i="26"/>
  <c r="E21" i="26"/>
  <c r="D21" i="26"/>
  <c r="D33" i="26" s="1"/>
  <c r="D45" i="26" s="1"/>
  <c r="D57" i="26" s="1"/>
  <c r="D69" i="26" s="1"/>
  <c r="D81" i="26" s="1"/>
  <c r="D93" i="26" s="1"/>
  <c r="D105" i="26" s="1"/>
  <c r="D117" i="26" s="1"/>
  <c r="D129" i="26" s="1"/>
  <c r="D141" i="26" s="1"/>
  <c r="D153" i="26" s="1"/>
  <c r="D165" i="26" s="1"/>
  <c r="D177" i="26" s="1"/>
  <c r="D189" i="26" s="1"/>
  <c r="D201" i="26" s="1"/>
  <c r="D213" i="26" s="1"/>
  <c r="D225" i="26" s="1"/>
  <c r="D237" i="26" s="1"/>
  <c r="D249" i="26" s="1"/>
  <c r="D261" i="26" s="1"/>
  <c r="D273" i="26" s="1"/>
  <c r="D285" i="26" s="1"/>
  <c r="D297" i="26" s="1"/>
  <c r="D309" i="26" s="1"/>
  <c r="D321" i="26" s="1"/>
  <c r="D333" i="26" s="1"/>
  <c r="D345" i="26" s="1"/>
  <c r="D357" i="26" s="1"/>
  <c r="D369" i="26" s="1"/>
  <c r="D381" i="26" s="1"/>
  <c r="D393" i="26" s="1"/>
  <c r="D405" i="26" s="1"/>
  <c r="D417" i="26" s="1"/>
  <c r="D429" i="26" s="1"/>
  <c r="D441" i="26" s="1"/>
  <c r="D453" i="26" s="1"/>
  <c r="D465" i="26" s="1"/>
  <c r="D477" i="26" s="1"/>
  <c r="D489" i="26" s="1"/>
  <c r="D501" i="26" s="1"/>
  <c r="K20" i="26"/>
  <c r="E20" i="26"/>
  <c r="D20" i="26"/>
  <c r="D32" i="26" s="1"/>
  <c r="D44" i="26" s="1"/>
  <c r="D56" i="26" s="1"/>
  <c r="D68" i="26" s="1"/>
  <c r="D80" i="26" s="1"/>
  <c r="D92" i="26" s="1"/>
  <c r="D104" i="26" s="1"/>
  <c r="D116" i="26" s="1"/>
  <c r="D128" i="26" s="1"/>
  <c r="D140" i="26" s="1"/>
  <c r="D152" i="26" s="1"/>
  <c r="D164" i="26" s="1"/>
  <c r="D176" i="26" s="1"/>
  <c r="D188" i="26" s="1"/>
  <c r="D200" i="26" s="1"/>
  <c r="D212" i="26" s="1"/>
  <c r="D224" i="26" s="1"/>
  <c r="D236" i="26" s="1"/>
  <c r="D248" i="26" s="1"/>
  <c r="D260" i="26" s="1"/>
  <c r="D272" i="26" s="1"/>
  <c r="D284" i="26" s="1"/>
  <c r="D296" i="26" s="1"/>
  <c r="D308" i="26" s="1"/>
  <c r="D320" i="26" s="1"/>
  <c r="D332" i="26" s="1"/>
  <c r="D344" i="26" s="1"/>
  <c r="D356" i="26" s="1"/>
  <c r="D368" i="26" s="1"/>
  <c r="D380" i="26" s="1"/>
  <c r="D392" i="26" s="1"/>
  <c r="D404" i="26" s="1"/>
  <c r="D416" i="26" s="1"/>
  <c r="D428" i="26" s="1"/>
  <c r="D440" i="26" s="1"/>
  <c r="D452" i="26" s="1"/>
  <c r="D464" i="26" s="1"/>
  <c r="D476" i="26" s="1"/>
  <c r="D488" i="26" s="1"/>
  <c r="D500" i="26" s="1"/>
  <c r="K19" i="26"/>
  <c r="E19" i="26"/>
  <c r="D19" i="26"/>
  <c r="D31" i="26" s="1"/>
  <c r="D43" i="26" s="1"/>
  <c r="D55" i="26" s="1"/>
  <c r="D67" i="26" s="1"/>
  <c r="D79" i="26" s="1"/>
  <c r="D91" i="26" s="1"/>
  <c r="D103" i="26" s="1"/>
  <c r="D115" i="26" s="1"/>
  <c r="D127" i="26" s="1"/>
  <c r="D139" i="26" s="1"/>
  <c r="D151" i="26" s="1"/>
  <c r="D163" i="26" s="1"/>
  <c r="D175" i="26" s="1"/>
  <c r="D187" i="26" s="1"/>
  <c r="D199" i="26" s="1"/>
  <c r="D211" i="26" s="1"/>
  <c r="D223" i="26" s="1"/>
  <c r="D235" i="26" s="1"/>
  <c r="D247" i="26" s="1"/>
  <c r="D259" i="26" s="1"/>
  <c r="D271" i="26" s="1"/>
  <c r="D283" i="26" s="1"/>
  <c r="D295" i="26" s="1"/>
  <c r="D307" i="26" s="1"/>
  <c r="D319" i="26" s="1"/>
  <c r="D331" i="26" s="1"/>
  <c r="D343" i="26" s="1"/>
  <c r="D355" i="26" s="1"/>
  <c r="D367" i="26" s="1"/>
  <c r="D379" i="26" s="1"/>
  <c r="D391" i="26" s="1"/>
  <c r="D403" i="26" s="1"/>
  <c r="D415" i="26" s="1"/>
  <c r="D427" i="26" s="1"/>
  <c r="D439" i="26" s="1"/>
  <c r="D451" i="26" s="1"/>
  <c r="D463" i="26" s="1"/>
  <c r="D475" i="26" s="1"/>
  <c r="D487" i="26" s="1"/>
  <c r="D499" i="26" s="1"/>
  <c r="K18" i="26"/>
  <c r="E18" i="26"/>
  <c r="D18" i="26"/>
  <c r="D30" i="26" s="1"/>
  <c r="D42" i="26" s="1"/>
  <c r="D54" i="26" s="1"/>
  <c r="D66" i="26" s="1"/>
  <c r="D78" i="26" s="1"/>
  <c r="D90" i="26" s="1"/>
  <c r="D102" i="26" s="1"/>
  <c r="D114" i="26" s="1"/>
  <c r="D126" i="26" s="1"/>
  <c r="D138" i="26" s="1"/>
  <c r="D150" i="26" s="1"/>
  <c r="D162" i="26" s="1"/>
  <c r="D174" i="26" s="1"/>
  <c r="D186" i="26" s="1"/>
  <c r="D198" i="26" s="1"/>
  <c r="D210" i="26" s="1"/>
  <c r="D222" i="26" s="1"/>
  <c r="D234" i="26" s="1"/>
  <c r="D246" i="26" s="1"/>
  <c r="D258" i="26" s="1"/>
  <c r="D270" i="26" s="1"/>
  <c r="D282" i="26" s="1"/>
  <c r="D294" i="26" s="1"/>
  <c r="D306" i="26" s="1"/>
  <c r="D318" i="26" s="1"/>
  <c r="D330" i="26" s="1"/>
  <c r="D342" i="26" s="1"/>
  <c r="D354" i="26" s="1"/>
  <c r="D366" i="26" s="1"/>
  <c r="D378" i="26" s="1"/>
  <c r="D390" i="26" s="1"/>
  <c r="D402" i="26" s="1"/>
  <c r="D414" i="26" s="1"/>
  <c r="D426" i="26" s="1"/>
  <c r="D438" i="26" s="1"/>
  <c r="D450" i="26" s="1"/>
  <c r="D462" i="26" s="1"/>
  <c r="D474" i="26" s="1"/>
  <c r="D486" i="26" s="1"/>
  <c r="D498" i="26" s="1"/>
  <c r="K17" i="26"/>
  <c r="E17" i="26"/>
  <c r="D17" i="26"/>
  <c r="D29" i="26" s="1"/>
  <c r="D41" i="26" s="1"/>
  <c r="D53" i="26" s="1"/>
  <c r="D65" i="26" s="1"/>
  <c r="D77" i="26" s="1"/>
  <c r="D89" i="26" s="1"/>
  <c r="D101" i="26" s="1"/>
  <c r="D113" i="26" s="1"/>
  <c r="D125" i="26" s="1"/>
  <c r="D137" i="26" s="1"/>
  <c r="D149" i="26" s="1"/>
  <c r="D161" i="26" s="1"/>
  <c r="D173" i="26" s="1"/>
  <c r="D185" i="26" s="1"/>
  <c r="D197" i="26" s="1"/>
  <c r="D209" i="26" s="1"/>
  <c r="D221" i="26" s="1"/>
  <c r="D233" i="26" s="1"/>
  <c r="D245" i="26" s="1"/>
  <c r="D257" i="26" s="1"/>
  <c r="D269" i="26" s="1"/>
  <c r="D281" i="26" s="1"/>
  <c r="D293" i="26" s="1"/>
  <c r="D305" i="26" s="1"/>
  <c r="D317" i="26" s="1"/>
  <c r="D329" i="26" s="1"/>
  <c r="D341" i="26" s="1"/>
  <c r="D353" i="26" s="1"/>
  <c r="D365" i="26" s="1"/>
  <c r="D377" i="26" s="1"/>
  <c r="D389" i="26" s="1"/>
  <c r="D401" i="26" s="1"/>
  <c r="D413" i="26" s="1"/>
  <c r="D425" i="26" s="1"/>
  <c r="D437" i="26" s="1"/>
  <c r="D449" i="26" s="1"/>
  <c r="D461" i="26" s="1"/>
  <c r="D473" i="26" s="1"/>
  <c r="D485" i="26" s="1"/>
  <c r="D497" i="26" s="1"/>
  <c r="K16" i="26"/>
  <c r="E16" i="26"/>
  <c r="D16" i="26"/>
  <c r="D28" i="26" s="1"/>
  <c r="D40" i="26" s="1"/>
  <c r="D52" i="26" s="1"/>
  <c r="D64" i="26" s="1"/>
  <c r="D76" i="26" s="1"/>
  <c r="D88" i="26" s="1"/>
  <c r="D100" i="26" s="1"/>
  <c r="D112" i="26" s="1"/>
  <c r="D124" i="26" s="1"/>
  <c r="D136" i="26" s="1"/>
  <c r="D148" i="26" s="1"/>
  <c r="D160" i="26" s="1"/>
  <c r="D172" i="26" s="1"/>
  <c r="D184" i="26" s="1"/>
  <c r="D196" i="26" s="1"/>
  <c r="D208" i="26" s="1"/>
  <c r="D220" i="26" s="1"/>
  <c r="D232" i="26" s="1"/>
  <c r="D244" i="26" s="1"/>
  <c r="D256" i="26" s="1"/>
  <c r="D268" i="26" s="1"/>
  <c r="D280" i="26" s="1"/>
  <c r="D292" i="26" s="1"/>
  <c r="D304" i="26" s="1"/>
  <c r="D316" i="26" s="1"/>
  <c r="D328" i="26" s="1"/>
  <c r="D340" i="26" s="1"/>
  <c r="D352" i="26" s="1"/>
  <c r="D364" i="26" s="1"/>
  <c r="D376" i="26" s="1"/>
  <c r="D388" i="26" s="1"/>
  <c r="D400" i="26" s="1"/>
  <c r="D412" i="26" s="1"/>
  <c r="D424" i="26" s="1"/>
  <c r="D436" i="26" s="1"/>
  <c r="D448" i="26" s="1"/>
  <c r="D460" i="26" s="1"/>
  <c r="D472" i="26" s="1"/>
  <c r="D484" i="26" s="1"/>
  <c r="D496" i="26" s="1"/>
  <c r="D508" i="26" s="1"/>
  <c r="K15" i="26"/>
  <c r="E15" i="26"/>
  <c r="C15" i="26"/>
  <c r="C27" i="26" s="1"/>
  <c r="C39" i="26" s="1"/>
  <c r="C51" i="26" s="1"/>
  <c r="C63" i="26" s="1"/>
  <c r="C75" i="26" s="1"/>
  <c r="C87" i="26" s="1"/>
  <c r="C99" i="26" s="1"/>
  <c r="C111" i="26" s="1"/>
  <c r="C123" i="26" s="1"/>
  <c r="C135" i="26" s="1"/>
  <c r="C147" i="26" s="1"/>
  <c r="C159" i="26" s="1"/>
  <c r="C171" i="26" s="1"/>
  <c r="C183" i="26" s="1"/>
  <c r="C195" i="26" s="1"/>
  <c r="C207" i="26" s="1"/>
  <c r="C219" i="26" s="1"/>
  <c r="C231" i="26" s="1"/>
  <c r="C243" i="26" s="1"/>
  <c r="C255" i="26" s="1"/>
  <c r="C267" i="26" s="1"/>
  <c r="C279" i="26" s="1"/>
  <c r="C291" i="26" s="1"/>
  <c r="C303" i="26" s="1"/>
  <c r="C315" i="26" s="1"/>
  <c r="C327" i="26" s="1"/>
  <c r="C339" i="26" s="1"/>
  <c r="C351" i="26" s="1"/>
  <c r="C363" i="26" s="1"/>
  <c r="C375" i="26" s="1"/>
  <c r="C387" i="26" s="1"/>
  <c r="C399" i="26" s="1"/>
  <c r="C411" i="26" s="1"/>
  <c r="C423" i="26" s="1"/>
  <c r="C435" i="26" s="1"/>
  <c r="C447" i="26" s="1"/>
  <c r="C459" i="26" s="1"/>
  <c r="C471" i="26" s="1"/>
  <c r="C483" i="26" s="1"/>
  <c r="C495" i="26" s="1"/>
  <c r="C507" i="26" s="1"/>
  <c r="K14" i="26"/>
  <c r="E14" i="26"/>
  <c r="C14" i="26"/>
  <c r="C26" i="26" s="1"/>
  <c r="C38" i="26" s="1"/>
  <c r="C50" i="26" s="1"/>
  <c r="C62" i="26" s="1"/>
  <c r="C74" i="26" s="1"/>
  <c r="C86" i="26" s="1"/>
  <c r="C98" i="26" s="1"/>
  <c r="C110" i="26" s="1"/>
  <c r="C122" i="26" s="1"/>
  <c r="C134" i="26" s="1"/>
  <c r="C146" i="26" s="1"/>
  <c r="C158" i="26" s="1"/>
  <c r="C170" i="26" s="1"/>
  <c r="C182" i="26" s="1"/>
  <c r="C194" i="26" s="1"/>
  <c r="C206" i="26" s="1"/>
  <c r="C218" i="26" s="1"/>
  <c r="C230" i="26" s="1"/>
  <c r="C242" i="26" s="1"/>
  <c r="C254" i="26" s="1"/>
  <c r="C266" i="26" s="1"/>
  <c r="C278" i="26" s="1"/>
  <c r="C290" i="26" s="1"/>
  <c r="C302" i="26" s="1"/>
  <c r="C314" i="26" s="1"/>
  <c r="C326" i="26" s="1"/>
  <c r="C338" i="26" s="1"/>
  <c r="C350" i="26" s="1"/>
  <c r="C362" i="26" s="1"/>
  <c r="C374" i="26" s="1"/>
  <c r="C386" i="26" s="1"/>
  <c r="C398" i="26" s="1"/>
  <c r="C410" i="26" s="1"/>
  <c r="C422" i="26" s="1"/>
  <c r="C434" i="26" s="1"/>
  <c r="C446" i="26" s="1"/>
  <c r="C458" i="26" s="1"/>
  <c r="C470" i="26" s="1"/>
  <c r="C482" i="26" s="1"/>
  <c r="C494" i="26" s="1"/>
  <c r="C506" i="26" s="1"/>
  <c r="K13" i="26"/>
  <c r="E13" i="26"/>
  <c r="C13" i="26"/>
  <c r="C25" i="26" s="1"/>
  <c r="C37" i="26" s="1"/>
  <c r="C49" i="26" s="1"/>
  <c r="C61" i="26" s="1"/>
  <c r="C73" i="26" s="1"/>
  <c r="C85" i="26" s="1"/>
  <c r="C97" i="26" s="1"/>
  <c r="C109" i="26" s="1"/>
  <c r="C121" i="26" s="1"/>
  <c r="C133" i="26" s="1"/>
  <c r="C145" i="26" s="1"/>
  <c r="C157" i="26" s="1"/>
  <c r="C169" i="26" s="1"/>
  <c r="C181" i="26" s="1"/>
  <c r="C193" i="26" s="1"/>
  <c r="C205" i="26" s="1"/>
  <c r="C217" i="26" s="1"/>
  <c r="C229" i="26" s="1"/>
  <c r="C241" i="26" s="1"/>
  <c r="C253" i="26" s="1"/>
  <c r="C265" i="26" s="1"/>
  <c r="C277" i="26" s="1"/>
  <c r="C289" i="26" s="1"/>
  <c r="C301" i="26" s="1"/>
  <c r="C313" i="26" s="1"/>
  <c r="C325" i="26" s="1"/>
  <c r="C337" i="26" s="1"/>
  <c r="C349" i="26" s="1"/>
  <c r="C361" i="26" s="1"/>
  <c r="C373" i="26" s="1"/>
  <c r="C385" i="26" s="1"/>
  <c r="C397" i="26" s="1"/>
  <c r="C409" i="26" s="1"/>
  <c r="C421" i="26" s="1"/>
  <c r="C433" i="26" s="1"/>
  <c r="C445" i="26" s="1"/>
  <c r="C457" i="26" s="1"/>
  <c r="C469" i="26" s="1"/>
  <c r="C481" i="26" s="1"/>
  <c r="C493" i="26" s="1"/>
  <c r="C505" i="26" s="1"/>
  <c r="K12" i="26"/>
  <c r="E12" i="26"/>
  <c r="C12" i="26"/>
  <c r="C24" i="26" s="1"/>
  <c r="C36" i="26" s="1"/>
  <c r="C48" i="26" s="1"/>
  <c r="C60" i="26" s="1"/>
  <c r="C72" i="26" s="1"/>
  <c r="C84" i="26" s="1"/>
  <c r="C96" i="26" s="1"/>
  <c r="C108" i="26" s="1"/>
  <c r="C120" i="26" s="1"/>
  <c r="C132" i="26" s="1"/>
  <c r="C144" i="26" s="1"/>
  <c r="C156" i="26" s="1"/>
  <c r="C168" i="26" s="1"/>
  <c r="C180" i="26" s="1"/>
  <c r="C192" i="26" s="1"/>
  <c r="C204" i="26" s="1"/>
  <c r="C216" i="26" s="1"/>
  <c r="C228" i="26" s="1"/>
  <c r="C240" i="26" s="1"/>
  <c r="C252" i="26" s="1"/>
  <c r="C264" i="26" s="1"/>
  <c r="C276" i="26" s="1"/>
  <c r="C288" i="26" s="1"/>
  <c r="C300" i="26" s="1"/>
  <c r="C312" i="26" s="1"/>
  <c r="C324" i="26" s="1"/>
  <c r="C336" i="26" s="1"/>
  <c r="C348" i="26" s="1"/>
  <c r="C360" i="26" s="1"/>
  <c r="C372" i="26" s="1"/>
  <c r="C384" i="26" s="1"/>
  <c r="C396" i="26" s="1"/>
  <c r="C408" i="26" s="1"/>
  <c r="C420" i="26" s="1"/>
  <c r="C432" i="26" s="1"/>
  <c r="C444" i="26" s="1"/>
  <c r="C456" i="26" s="1"/>
  <c r="C468" i="26" s="1"/>
  <c r="C480" i="26" s="1"/>
  <c r="C492" i="26" s="1"/>
  <c r="C504" i="26" s="1"/>
  <c r="K11" i="26"/>
  <c r="E11" i="26"/>
  <c r="C11" i="26"/>
  <c r="C23" i="26" s="1"/>
  <c r="C35" i="26" s="1"/>
  <c r="C47" i="26" s="1"/>
  <c r="C59" i="26" s="1"/>
  <c r="C71" i="26" s="1"/>
  <c r="C83" i="26" s="1"/>
  <c r="C95" i="26" s="1"/>
  <c r="C107" i="26" s="1"/>
  <c r="C119" i="26" s="1"/>
  <c r="C131" i="26" s="1"/>
  <c r="C143" i="26" s="1"/>
  <c r="C155" i="26" s="1"/>
  <c r="C167" i="26" s="1"/>
  <c r="C179" i="26" s="1"/>
  <c r="C191" i="26" s="1"/>
  <c r="C203" i="26" s="1"/>
  <c r="C215" i="26" s="1"/>
  <c r="C227" i="26" s="1"/>
  <c r="C239" i="26" s="1"/>
  <c r="C251" i="26" s="1"/>
  <c r="C263" i="26" s="1"/>
  <c r="C275" i="26" s="1"/>
  <c r="C287" i="26" s="1"/>
  <c r="C299" i="26" s="1"/>
  <c r="C311" i="26" s="1"/>
  <c r="C323" i="26" s="1"/>
  <c r="C335" i="26" s="1"/>
  <c r="C347" i="26" s="1"/>
  <c r="C359" i="26" s="1"/>
  <c r="C371" i="26" s="1"/>
  <c r="C383" i="26" s="1"/>
  <c r="C395" i="26" s="1"/>
  <c r="C407" i="26" s="1"/>
  <c r="C419" i="26" s="1"/>
  <c r="C431" i="26" s="1"/>
  <c r="C443" i="26" s="1"/>
  <c r="C455" i="26" s="1"/>
  <c r="C467" i="26" s="1"/>
  <c r="C479" i="26" s="1"/>
  <c r="C491" i="26" s="1"/>
  <c r="C503" i="26" s="1"/>
  <c r="K10" i="26"/>
  <c r="E10" i="26"/>
  <c r="C10" i="26"/>
  <c r="C22" i="26" s="1"/>
  <c r="C34" i="26" s="1"/>
  <c r="C46" i="26" s="1"/>
  <c r="C58" i="26" s="1"/>
  <c r="C70" i="26" s="1"/>
  <c r="C82" i="26" s="1"/>
  <c r="C94" i="26" s="1"/>
  <c r="C106" i="26" s="1"/>
  <c r="C118" i="26" s="1"/>
  <c r="C130" i="26" s="1"/>
  <c r="C142" i="26" s="1"/>
  <c r="C154" i="26" s="1"/>
  <c r="C166" i="26" s="1"/>
  <c r="C178" i="26" s="1"/>
  <c r="C190" i="26" s="1"/>
  <c r="C202" i="26" s="1"/>
  <c r="C214" i="26" s="1"/>
  <c r="C226" i="26" s="1"/>
  <c r="C238" i="26" s="1"/>
  <c r="C250" i="26" s="1"/>
  <c r="C262" i="26" s="1"/>
  <c r="C274" i="26" s="1"/>
  <c r="C286" i="26" s="1"/>
  <c r="C298" i="26" s="1"/>
  <c r="C310" i="26" s="1"/>
  <c r="C322" i="26" s="1"/>
  <c r="C334" i="26" s="1"/>
  <c r="C346" i="26" s="1"/>
  <c r="C358" i="26" s="1"/>
  <c r="C370" i="26" s="1"/>
  <c r="C382" i="26" s="1"/>
  <c r="C394" i="26" s="1"/>
  <c r="C406" i="26" s="1"/>
  <c r="C418" i="26" s="1"/>
  <c r="C430" i="26" s="1"/>
  <c r="C442" i="26" s="1"/>
  <c r="C454" i="26" s="1"/>
  <c r="C466" i="26" s="1"/>
  <c r="C478" i="26" s="1"/>
  <c r="C490" i="26" s="1"/>
  <c r="C502" i="26" s="1"/>
  <c r="K9" i="26"/>
  <c r="E9" i="26"/>
  <c r="C9" i="26"/>
  <c r="C21" i="26" s="1"/>
  <c r="C33" i="26" s="1"/>
  <c r="C45" i="26" s="1"/>
  <c r="C57" i="26" s="1"/>
  <c r="C69" i="26" s="1"/>
  <c r="C81" i="26" s="1"/>
  <c r="C93" i="26" s="1"/>
  <c r="C105" i="26" s="1"/>
  <c r="C117" i="26" s="1"/>
  <c r="C129" i="26" s="1"/>
  <c r="C141" i="26" s="1"/>
  <c r="C153" i="26" s="1"/>
  <c r="C165" i="26" s="1"/>
  <c r="C177" i="26" s="1"/>
  <c r="C189" i="26" s="1"/>
  <c r="C201" i="26" s="1"/>
  <c r="C213" i="26" s="1"/>
  <c r="C225" i="26" s="1"/>
  <c r="C237" i="26" s="1"/>
  <c r="C249" i="26" s="1"/>
  <c r="C261" i="26" s="1"/>
  <c r="C273" i="26" s="1"/>
  <c r="C285" i="26" s="1"/>
  <c r="C297" i="26" s="1"/>
  <c r="C309" i="26" s="1"/>
  <c r="C321" i="26" s="1"/>
  <c r="C333" i="26" s="1"/>
  <c r="C345" i="26" s="1"/>
  <c r="C357" i="26" s="1"/>
  <c r="C369" i="26" s="1"/>
  <c r="C381" i="26" s="1"/>
  <c r="C393" i="26" s="1"/>
  <c r="C405" i="26" s="1"/>
  <c r="C417" i="26" s="1"/>
  <c r="C429" i="26" s="1"/>
  <c r="C441" i="26" s="1"/>
  <c r="C453" i="26" s="1"/>
  <c r="C465" i="26" s="1"/>
  <c r="C477" i="26" s="1"/>
  <c r="C489" i="26" s="1"/>
  <c r="C501" i="26" s="1"/>
  <c r="K8" i="26"/>
  <c r="E8" i="26"/>
  <c r="C8" i="26"/>
  <c r="C20" i="26" s="1"/>
  <c r="C32" i="26" s="1"/>
  <c r="C44" i="26" s="1"/>
  <c r="C56" i="26" s="1"/>
  <c r="C68" i="26" s="1"/>
  <c r="C80" i="26" s="1"/>
  <c r="C92" i="26" s="1"/>
  <c r="C104" i="26" s="1"/>
  <c r="C116" i="26" s="1"/>
  <c r="C128" i="26" s="1"/>
  <c r="C140" i="26" s="1"/>
  <c r="C152" i="26" s="1"/>
  <c r="C164" i="26" s="1"/>
  <c r="C176" i="26" s="1"/>
  <c r="C188" i="26" s="1"/>
  <c r="C200" i="26" s="1"/>
  <c r="C212" i="26" s="1"/>
  <c r="C224" i="26" s="1"/>
  <c r="C236" i="26" s="1"/>
  <c r="C248" i="26" s="1"/>
  <c r="C260" i="26" s="1"/>
  <c r="C272" i="26" s="1"/>
  <c r="C284" i="26" s="1"/>
  <c r="C296" i="26" s="1"/>
  <c r="C308" i="26" s="1"/>
  <c r="C320" i="26" s="1"/>
  <c r="C332" i="26" s="1"/>
  <c r="C344" i="26" s="1"/>
  <c r="C356" i="26" s="1"/>
  <c r="C368" i="26" s="1"/>
  <c r="C380" i="26" s="1"/>
  <c r="C392" i="26" s="1"/>
  <c r="C404" i="26" s="1"/>
  <c r="C416" i="26" s="1"/>
  <c r="C428" i="26" s="1"/>
  <c r="C440" i="26" s="1"/>
  <c r="C452" i="26" s="1"/>
  <c r="C464" i="26" s="1"/>
  <c r="C476" i="26" s="1"/>
  <c r="C488" i="26" s="1"/>
  <c r="C500" i="26" s="1"/>
  <c r="K7" i="26"/>
  <c r="E7" i="26"/>
  <c r="C7" i="26"/>
  <c r="C19" i="26" s="1"/>
  <c r="C31" i="26" s="1"/>
  <c r="C43" i="26" s="1"/>
  <c r="C55" i="26" s="1"/>
  <c r="C67" i="26" s="1"/>
  <c r="C79" i="26" s="1"/>
  <c r="C91" i="26" s="1"/>
  <c r="C103" i="26" s="1"/>
  <c r="C115" i="26" s="1"/>
  <c r="C127" i="26" s="1"/>
  <c r="C139" i="26" s="1"/>
  <c r="C151" i="26" s="1"/>
  <c r="C163" i="26" s="1"/>
  <c r="C175" i="26" s="1"/>
  <c r="C187" i="26" s="1"/>
  <c r="C199" i="26" s="1"/>
  <c r="C211" i="26" s="1"/>
  <c r="C223" i="26" s="1"/>
  <c r="C235" i="26" s="1"/>
  <c r="C247" i="26" s="1"/>
  <c r="C259" i="26" s="1"/>
  <c r="C271" i="26" s="1"/>
  <c r="C283" i="26" s="1"/>
  <c r="C295" i="26" s="1"/>
  <c r="C307" i="26" s="1"/>
  <c r="C319" i="26" s="1"/>
  <c r="C331" i="26" s="1"/>
  <c r="C343" i="26" s="1"/>
  <c r="C355" i="26" s="1"/>
  <c r="C367" i="26" s="1"/>
  <c r="C379" i="26" s="1"/>
  <c r="C391" i="26" s="1"/>
  <c r="C403" i="26" s="1"/>
  <c r="C415" i="26" s="1"/>
  <c r="C427" i="26" s="1"/>
  <c r="C439" i="26" s="1"/>
  <c r="C451" i="26" s="1"/>
  <c r="C463" i="26" s="1"/>
  <c r="C475" i="26" s="1"/>
  <c r="C487" i="26" s="1"/>
  <c r="C499" i="26" s="1"/>
  <c r="K6" i="26"/>
  <c r="E6" i="26"/>
  <c r="C6" i="26"/>
  <c r="C18" i="26" s="1"/>
  <c r="C30" i="26" s="1"/>
  <c r="C42" i="26" s="1"/>
  <c r="C54" i="26" s="1"/>
  <c r="C66" i="26" s="1"/>
  <c r="C78" i="26" s="1"/>
  <c r="C90" i="26" s="1"/>
  <c r="C102" i="26" s="1"/>
  <c r="C114" i="26" s="1"/>
  <c r="C126" i="26" s="1"/>
  <c r="C138" i="26" s="1"/>
  <c r="C150" i="26" s="1"/>
  <c r="C162" i="26" s="1"/>
  <c r="C174" i="26" s="1"/>
  <c r="C186" i="26" s="1"/>
  <c r="C198" i="26" s="1"/>
  <c r="C210" i="26" s="1"/>
  <c r="C222" i="26" s="1"/>
  <c r="C234" i="26" s="1"/>
  <c r="C246" i="26" s="1"/>
  <c r="C258" i="26" s="1"/>
  <c r="C270" i="26" s="1"/>
  <c r="C282" i="26" s="1"/>
  <c r="C294" i="26" s="1"/>
  <c r="C306" i="26" s="1"/>
  <c r="C318" i="26" s="1"/>
  <c r="C330" i="26" s="1"/>
  <c r="C342" i="26" s="1"/>
  <c r="C354" i="26" s="1"/>
  <c r="C366" i="26" s="1"/>
  <c r="C378" i="26" s="1"/>
  <c r="C390" i="26" s="1"/>
  <c r="C402" i="26" s="1"/>
  <c r="C414" i="26" s="1"/>
  <c r="C426" i="26" s="1"/>
  <c r="C438" i="26" s="1"/>
  <c r="C450" i="26" s="1"/>
  <c r="C462" i="26" s="1"/>
  <c r="C474" i="26" s="1"/>
  <c r="C486" i="26" s="1"/>
  <c r="C498" i="26" s="1"/>
  <c r="K5" i="26"/>
  <c r="E5" i="26"/>
  <c r="C5" i="26"/>
  <c r="C17" i="26" s="1"/>
  <c r="C29" i="26" s="1"/>
  <c r="C41" i="26" s="1"/>
  <c r="C53" i="26" s="1"/>
  <c r="C65" i="26" s="1"/>
  <c r="C77" i="26" s="1"/>
  <c r="C89" i="26" s="1"/>
  <c r="C101" i="26" s="1"/>
  <c r="C113" i="26" s="1"/>
  <c r="C125" i="26" s="1"/>
  <c r="C137" i="26" s="1"/>
  <c r="C149" i="26" s="1"/>
  <c r="C161" i="26" s="1"/>
  <c r="C173" i="26" s="1"/>
  <c r="C185" i="26" s="1"/>
  <c r="C197" i="26" s="1"/>
  <c r="C209" i="26" s="1"/>
  <c r="C221" i="26" s="1"/>
  <c r="C233" i="26" s="1"/>
  <c r="C245" i="26" s="1"/>
  <c r="C257" i="26" s="1"/>
  <c r="C269" i="26" s="1"/>
  <c r="C281" i="26" s="1"/>
  <c r="C293" i="26" s="1"/>
  <c r="C305" i="26" s="1"/>
  <c r="C317" i="26" s="1"/>
  <c r="C329" i="26" s="1"/>
  <c r="C341" i="26" s="1"/>
  <c r="C353" i="26" s="1"/>
  <c r="C365" i="26" s="1"/>
  <c r="C377" i="26" s="1"/>
  <c r="C389" i="26" s="1"/>
  <c r="C401" i="26" s="1"/>
  <c r="C413" i="26" s="1"/>
  <c r="C425" i="26" s="1"/>
  <c r="C437" i="26" s="1"/>
  <c r="C449" i="26" s="1"/>
  <c r="C461" i="26" s="1"/>
  <c r="C473" i="26" s="1"/>
  <c r="C485" i="26" s="1"/>
  <c r="C497" i="26" s="1"/>
  <c r="Y4" i="26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Y84" i="26" s="1"/>
  <c r="Y85" i="26" s="1"/>
  <c r="Y86" i="26" s="1"/>
  <c r="Y87" i="26" s="1"/>
  <c r="Y88" i="26" s="1"/>
  <c r="Y89" i="26" s="1"/>
  <c r="Y90" i="26" s="1"/>
  <c r="Y91" i="26" s="1"/>
  <c r="Y92" i="26" s="1"/>
  <c r="Y93" i="26" s="1"/>
  <c r="Y94" i="26" s="1"/>
  <c r="Y95" i="26" s="1"/>
  <c r="Y96" i="26" s="1"/>
  <c r="Y97" i="26" s="1"/>
  <c r="Y98" i="26" s="1"/>
  <c r="Y99" i="26" s="1"/>
  <c r="Y100" i="26" s="1"/>
  <c r="Y101" i="26" s="1"/>
  <c r="Y102" i="26" s="1"/>
  <c r="Y103" i="26" s="1"/>
  <c r="Y104" i="26" s="1"/>
  <c r="Y105" i="26" s="1"/>
  <c r="Y106" i="26" s="1"/>
  <c r="Y107" i="26" s="1"/>
  <c r="Y108" i="26" s="1"/>
  <c r="Y109" i="26" s="1"/>
  <c r="Y110" i="26" s="1"/>
  <c r="Y111" i="26" s="1"/>
  <c r="Y112" i="26" s="1"/>
  <c r="Y113" i="26" s="1"/>
  <c r="Y114" i="26" s="1"/>
  <c r="Y115" i="26" s="1"/>
  <c r="Y116" i="26" s="1"/>
  <c r="Y117" i="26" s="1"/>
  <c r="Y118" i="26" s="1"/>
  <c r="Y119" i="26" s="1"/>
  <c r="Y120" i="26" s="1"/>
  <c r="Y121" i="26" s="1"/>
  <c r="Y122" i="26" s="1"/>
  <c r="Y123" i="26" s="1"/>
  <c r="Y124" i="26" s="1"/>
  <c r="Y125" i="26" s="1"/>
  <c r="Y126" i="26" s="1"/>
  <c r="Y127" i="26" s="1"/>
  <c r="Y128" i="26" s="1"/>
  <c r="Y129" i="26" s="1"/>
  <c r="Y130" i="26" s="1"/>
  <c r="Y131" i="26" s="1"/>
  <c r="Y132" i="26" s="1"/>
  <c r="Y133" i="26" s="1"/>
  <c r="Y134" i="26" s="1"/>
  <c r="Y135" i="26" s="1"/>
  <c r="Y136" i="26" s="1"/>
  <c r="Y137" i="26" s="1"/>
  <c r="Y138" i="26" s="1"/>
  <c r="Y139" i="26" s="1"/>
  <c r="Y140" i="26" s="1"/>
  <c r="Y141" i="26" s="1"/>
  <c r="Y142" i="26" s="1"/>
  <c r="Y143" i="26" s="1"/>
  <c r="Y144" i="26" s="1"/>
  <c r="Y145" i="26" s="1"/>
  <c r="Y146" i="26" s="1"/>
  <c r="Y147" i="26" s="1"/>
  <c r="Y148" i="26" s="1"/>
  <c r="Y149" i="26" s="1"/>
  <c r="Y150" i="26" s="1"/>
  <c r="Y151" i="26" s="1"/>
  <c r="Y152" i="26" s="1"/>
  <c r="Y153" i="26" s="1"/>
  <c r="Y154" i="26" s="1"/>
  <c r="Y155" i="26" s="1"/>
  <c r="Y156" i="26" s="1"/>
  <c r="Y157" i="26" s="1"/>
  <c r="Y158" i="26" s="1"/>
  <c r="Y159" i="26" s="1"/>
  <c r="Y160" i="26" s="1"/>
  <c r="Y161" i="26" s="1"/>
  <c r="Y162" i="26" s="1"/>
  <c r="Y163" i="26" s="1"/>
  <c r="Y164" i="26" s="1"/>
  <c r="Y165" i="26" s="1"/>
  <c r="Y166" i="26" s="1"/>
  <c r="Y167" i="26" s="1"/>
  <c r="Y168" i="26" s="1"/>
  <c r="Y169" i="26" s="1"/>
  <c r="Y170" i="26" s="1"/>
  <c r="Y171" i="26" s="1"/>
  <c r="Y172" i="26" s="1"/>
  <c r="Y173" i="26" s="1"/>
  <c r="Y174" i="26" s="1"/>
  <c r="Y175" i="26" s="1"/>
  <c r="Y176" i="26" s="1"/>
  <c r="Y177" i="26" s="1"/>
  <c r="Y178" i="26" s="1"/>
  <c r="Y179" i="26" s="1"/>
  <c r="Y180" i="26" s="1"/>
  <c r="Y181" i="26" s="1"/>
  <c r="Y182" i="26" s="1"/>
  <c r="Y183" i="26" s="1"/>
  <c r="Y184" i="26" s="1"/>
  <c r="Y185" i="26" s="1"/>
  <c r="Y186" i="26" s="1"/>
  <c r="Y187" i="26" s="1"/>
  <c r="Y188" i="26" s="1"/>
  <c r="Y189" i="26" s="1"/>
  <c r="Y190" i="26" s="1"/>
  <c r="Y191" i="26" s="1"/>
  <c r="Y192" i="26" s="1"/>
  <c r="Y193" i="26" s="1"/>
  <c r="Y194" i="26" s="1"/>
  <c r="Y195" i="26" s="1"/>
  <c r="Y196" i="26" s="1"/>
  <c r="Y197" i="26" s="1"/>
  <c r="Y198" i="26" s="1"/>
  <c r="Y199" i="26" s="1"/>
  <c r="Y200" i="26" s="1"/>
  <c r="Y201" i="26" s="1"/>
  <c r="Y202" i="26" s="1"/>
  <c r="Y203" i="26" s="1"/>
  <c r="Y204" i="26" s="1"/>
  <c r="Y205" i="26" s="1"/>
  <c r="Y206" i="26" s="1"/>
  <c r="Y207" i="26" s="1"/>
  <c r="Y208" i="26" s="1"/>
  <c r="Y209" i="26" s="1"/>
  <c r="Y210" i="26" s="1"/>
  <c r="Y211" i="26" s="1"/>
  <c r="Y212" i="26" s="1"/>
  <c r="Y213" i="26" s="1"/>
  <c r="Y214" i="26" s="1"/>
  <c r="Y215" i="26" s="1"/>
  <c r="Y216" i="26" s="1"/>
  <c r="Y217" i="26" s="1"/>
  <c r="Y218" i="26" s="1"/>
  <c r="Y219" i="26" s="1"/>
  <c r="Y220" i="26" s="1"/>
  <c r="Y221" i="26" s="1"/>
  <c r="Y222" i="26" s="1"/>
  <c r="Y223" i="26" s="1"/>
  <c r="Y224" i="26" s="1"/>
  <c r="Y225" i="26" s="1"/>
  <c r="Y226" i="26" s="1"/>
  <c r="Y227" i="26" s="1"/>
  <c r="Y228" i="26" s="1"/>
  <c r="Y229" i="26" s="1"/>
  <c r="Y230" i="26" s="1"/>
  <c r="Y231" i="26" s="1"/>
  <c r="Y232" i="26" s="1"/>
  <c r="Y233" i="26" s="1"/>
  <c r="Y234" i="26" s="1"/>
  <c r="Y235" i="26" s="1"/>
  <c r="Y236" i="26" s="1"/>
  <c r="Y237" i="26" s="1"/>
  <c r="Y238" i="26" s="1"/>
  <c r="Y239" i="26" s="1"/>
  <c r="Y240" i="26" s="1"/>
  <c r="Y241" i="26" s="1"/>
  <c r="Y242" i="26" s="1"/>
  <c r="Y243" i="26" s="1"/>
  <c r="Y244" i="26" s="1"/>
  <c r="Y245" i="26" s="1"/>
  <c r="Y246" i="26" s="1"/>
  <c r="Y247" i="26" s="1"/>
  <c r="Y248" i="26" s="1"/>
  <c r="Y249" i="26" s="1"/>
  <c r="Y250" i="26" s="1"/>
  <c r="Y251" i="26" s="1"/>
  <c r="Y252" i="26" s="1"/>
  <c r="Y253" i="26" s="1"/>
  <c r="Y254" i="26" s="1"/>
  <c r="Y255" i="26" s="1"/>
  <c r="Y256" i="26" s="1"/>
  <c r="Y257" i="26" s="1"/>
  <c r="Y258" i="26" s="1"/>
  <c r="Y259" i="26" s="1"/>
  <c r="Y260" i="26" s="1"/>
  <c r="Y261" i="26" s="1"/>
  <c r="Y262" i="26" s="1"/>
  <c r="Y263" i="26" s="1"/>
  <c r="Y264" i="26" s="1"/>
  <c r="Y265" i="26" s="1"/>
  <c r="Y266" i="26" s="1"/>
  <c r="Y267" i="26" s="1"/>
  <c r="Y268" i="26" s="1"/>
  <c r="Y269" i="26" s="1"/>
  <c r="Y270" i="26" s="1"/>
  <c r="Y271" i="26" s="1"/>
  <c r="Y272" i="26" s="1"/>
  <c r="Y273" i="26" s="1"/>
  <c r="Y274" i="26" s="1"/>
  <c r="Y275" i="26" s="1"/>
  <c r="Y276" i="26" s="1"/>
  <c r="Y277" i="26" s="1"/>
  <c r="Y278" i="26" s="1"/>
  <c r="Y279" i="26" s="1"/>
  <c r="Y280" i="26" s="1"/>
  <c r="Y281" i="26" s="1"/>
  <c r="Y282" i="26" s="1"/>
  <c r="Y283" i="26" s="1"/>
  <c r="Y284" i="26" s="1"/>
  <c r="Y285" i="26" s="1"/>
  <c r="Y286" i="26" s="1"/>
  <c r="Y287" i="26" s="1"/>
  <c r="Y288" i="26" s="1"/>
  <c r="Y289" i="26" s="1"/>
  <c r="Y290" i="26" s="1"/>
  <c r="Y291" i="26" s="1"/>
  <c r="Y292" i="26" s="1"/>
  <c r="Y293" i="26" s="1"/>
  <c r="Y294" i="26" s="1"/>
  <c r="Y295" i="26" s="1"/>
  <c r="Y296" i="26" s="1"/>
  <c r="Y297" i="26" s="1"/>
  <c r="Y298" i="26" s="1"/>
  <c r="Y299" i="26" s="1"/>
  <c r="Y300" i="26" s="1"/>
  <c r="Y301" i="26" s="1"/>
  <c r="Y302" i="26" s="1"/>
  <c r="Y303" i="26" s="1"/>
  <c r="Y304" i="26" s="1"/>
  <c r="Y305" i="26" s="1"/>
  <c r="Y306" i="26" s="1"/>
  <c r="Y307" i="26" s="1"/>
  <c r="Y308" i="26" s="1"/>
  <c r="Y309" i="26" s="1"/>
  <c r="Y310" i="26" s="1"/>
  <c r="Y311" i="26" s="1"/>
  <c r="Y312" i="26" s="1"/>
  <c r="Y313" i="26" s="1"/>
  <c r="Y314" i="26" s="1"/>
  <c r="Y315" i="26" s="1"/>
  <c r="Y316" i="26" s="1"/>
  <c r="Y317" i="26" s="1"/>
  <c r="Y318" i="26" s="1"/>
  <c r="Y319" i="26" s="1"/>
  <c r="Y320" i="26" s="1"/>
  <c r="Y321" i="26" s="1"/>
  <c r="Y322" i="26" s="1"/>
  <c r="Y323" i="26" s="1"/>
  <c r="Y324" i="26" s="1"/>
  <c r="Y325" i="26" s="1"/>
  <c r="Y326" i="26" s="1"/>
  <c r="Y327" i="26" s="1"/>
  <c r="Y328" i="26" s="1"/>
  <c r="Y329" i="26" s="1"/>
  <c r="Y330" i="26" s="1"/>
  <c r="Y331" i="26" s="1"/>
  <c r="Y332" i="26" s="1"/>
  <c r="Y333" i="26" s="1"/>
  <c r="Y334" i="26" s="1"/>
  <c r="Y335" i="26" s="1"/>
  <c r="Y336" i="26" s="1"/>
  <c r="Y337" i="26" s="1"/>
  <c r="Y338" i="26" s="1"/>
  <c r="Y339" i="26" s="1"/>
  <c r="Y340" i="26" s="1"/>
  <c r="Y341" i="26" s="1"/>
  <c r="Y342" i="26" s="1"/>
  <c r="Y343" i="26" s="1"/>
  <c r="Y344" i="26" s="1"/>
  <c r="Y345" i="26" s="1"/>
  <c r="Y346" i="26" s="1"/>
  <c r="Y347" i="26" s="1"/>
  <c r="Y348" i="26" s="1"/>
  <c r="Y349" i="26" s="1"/>
  <c r="Y350" i="26" s="1"/>
  <c r="Y351" i="26" s="1"/>
  <c r="Y352" i="26" s="1"/>
  <c r="Y353" i="26" s="1"/>
  <c r="Y354" i="26" s="1"/>
  <c r="Y355" i="26" s="1"/>
  <c r="Y356" i="26" s="1"/>
  <c r="Y357" i="26" s="1"/>
  <c r="Y358" i="26" s="1"/>
  <c r="Y359" i="26" s="1"/>
  <c r="Y360" i="26" s="1"/>
  <c r="Y361" i="26" s="1"/>
  <c r="Y362" i="26" s="1"/>
  <c r="Y363" i="26" s="1"/>
  <c r="Y364" i="26" s="1"/>
  <c r="Y365" i="26" s="1"/>
  <c r="Y366" i="26" s="1"/>
  <c r="Y367" i="26" s="1"/>
  <c r="Y368" i="26" s="1"/>
  <c r="Y369" i="26" s="1"/>
  <c r="Y370" i="26" s="1"/>
  <c r="Y371" i="26" s="1"/>
  <c r="Y372" i="26" s="1"/>
  <c r="Y373" i="26" s="1"/>
  <c r="Y374" i="26" s="1"/>
  <c r="Y375" i="26" s="1"/>
  <c r="Y376" i="26" s="1"/>
  <c r="Y377" i="26" s="1"/>
  <c r="Y378" i="26" s="1"/>
  <c r="Y379" i="26" s="1"/>
  <c r="Y380" i="26" s="1"/>
  <c r="Y381" i="26" s="1"/>
  <c r="Y382" i="26" s="1"/>
  <c r="Y383" i="26" s="1"/>
  <c r="Y384" i="26" s="1"/>
  <c r="Y385" i="26" s="1"/>
  <c r="Y386" i="26" s="1"/>
  <c r="Y387" i="26" s="1"/>
  <c r="Y388" i="26" s="1"/>
  <c r="Y389" i="26" s="1"/>
  <c r="Y390" i="26" s="1"/>
  <c r="Y391" i="26" s="1"/>
  <c r="Y392" i="26" s="1"/>
  <c r="Y393" i="26" s="1"/>
  <c r="Y394" i="26" s="1"/>
  <c r="Y395" i="26" s="1"/>
  <c r="Y396" i="26" s="1"/>
  <c r="Y397" i="26" s="1"/>
  <c r="Y398" i="26" s="1"/>
  <c r="Y399" i="26" s="1"/>
  <c r="Y400" i="26" s="1"/>
  <c r="Y401" i="26" s="1"/>
  <c r="Y402" i="26" s="1"/>
  <c r="Y403" i="26" s="1"/>
  <c r="Y404" i="26" s="1"/>
  <c r="Y405" i="26" s="1"/>
  <c r="Y406" i="26" s="1"/>
  <c r="Y407" i="26" s="1"/>
  <c r="Y408" i="26" s="1"/>
  <c r="Y409" i="26" s="1"/>
  <c r="Y410" i="26" s="1"/>
  <c r="Y411" i="26" s="1"/>
  <c r="Y412" i="26" s="1"/>
  <c r="Y413" i="26" s="1"/>
  <c r="Y414" i="26" s="1"/>
  <c r="Y415" i="26" s="1"/>
  <c r="Y416" i="26" s="1"/>
  <c r="Y417" i="26" s="1"/>
  <c r="Y418" i="26" s="1"/>
  <c r="Y419" i="26" s="1"/>
  <c r="Y420" i="26" s="1"/>
  <c r="Y421" i="26" s="1"/>
  <c r="Y422" i="26" s="1"/>
  <c r="Y423" i="26" s="1"/>
  <c r="Y424" i="26" s="1"/>
  <c r="Y425" i="26" s="1"/>
  <c r="Y426" i="26" s="1"/>
  <c r="Y427" i="26" s="1"/>
  <c r="Y428" i="26" s="1"/>
  <c r="Y429" i="26" s="1"/>
  <c r="Y430" i="26" s="1"/>
  <c r="Y431" i="26" s="1"/>
  <c r="Y432" i="26" s="1"/>
  <c r="Y433" i="26" s="1"/>
  <c r="Y434" i="26" s="1"/>
  <c r="Y435" i="26" s="1"/>
  <c r="Y436" i="26" s="1"/>
  <c r="Y437" i="26" s="1"/>
  <c r="Y438" i="26" s="1"/>
  <c r="Y439" i="26" s="1"/>
  <c r="Y440" i="26" s="1"/>
  <c r="Y441" i="26" s="1"/>
  <c r="Y442" i="26" s="1"/>
  <c r="Y443" i="26" s="1"/>
  <c r="Y444" i="26" s="1"/>
  <c r="Y445" i="26" s="1"/>
  <c r="Y446" i="26" s="1"/>
  <c r="Y447" i="26" s="1"/>
  <c r="Y448" i="26" s="1"/>
  <c r="Y449" i="26" s="1"/>
  <c r="Y450" i="26" s="1"/>
  <c r="Y451" i="26" s="1"/>
  <c r="Y452" i="26" s="1"/>
  <c r="Y453" i="26" s="1"/>
  <c r="Y454" i="26" s="1"/>
  <c r="Y455" i="26" s="1"/>
  <c r="Y456" i="26" s="1"/>
  <c r="Y457" i="26" s="1"/>
  <c r="Y458" i="26" s="1"/>
  <c r="Y459" i="26" s="1"/>
  <c r="Y460" i="26" s="1"/>
  <c r="Y461" i="26" s="1"/>
  <c r="Y462" i="26" s="1"/>
  <c r="Y463" i="26" s="1"/>
  <c r="Y464" i="26" s="1"/>
  <c r="Y465" i="26" s="1"/>
  <c r="Y466" i="26" s="1"/>
  <c r="Y467" i="26" s="1"/>
  <c r="Y468" i="26" s="1"/>
  <c r="Y469" i="26" s="1"/>
  <c r="Y470" i="26" s="1"/>
  <c r="Y471" i="26" s="1"/>
  <c r="Y472" i="26" s="1"/>
  <c r="Y473" i="26" s="1"/>
  <c r="Y474" i="26" s="1"/>
  <c r="Y475" i="26" s="1"/>
  <c r="Y476" i="26" s="1"/>
  <c r="Y477" i="26" s="1"/>
  <c r="Y478" i="26" s="1"/>
  <c r="Y479" i="26" s="1"/>
  <c r="Y480" i="26" s="1"/>
  <c r="Y481" i="26" s="1"/>
  <c r="Y482" i="26" s="1"/>
  <c r="Y483" i="26" s="1"/>
  <c r="Y484" i="26" s="1"/>
  <c r="Y485" i="26" s="1"/>
  <c r="Y486" i="26" s="1"/>
  <c r="Y487" i="26" s="1"/>
  <c r="Y488" i="26" s="1"/>
  <c r="Y489" i="26" s="1"/>
  <c r="Y490" i="26" s="1"/>
  <c r="Y491" i="26" s="1"/>
  <c r="Y492" i="26" s="1"/>
  <c r="Y493" i="26" s="1"/>
  <c r="Y494" i="26" s="1"/>
  <c r="Y495" i="26" s="1"/>
  <c r="Y496" i="26" s="1"/>
  <c r="Y497" i="26" s="1"/>
  <c r="Y498" i="26" s="1"/>
  <c r="Y499" i="26" s="1"/>
  <c r="Y500" i="26" s="1"/>
  <c r="Y501" i="26" s="1"/>
  <c r="Y502" i="26" s="1"/>
  <c r="Y503" i="26" s="1"/>
  <c r="Y504" i="26" s="1"/>
  <c r="Y505" i="26" s="1"/>
  <c r="Y506" i="26" s="1"/>
  <c r="Y507" i="26" s="1"/>
  <c r="Y508" i="26" s="1"/>
  <c r="V4" i="26"/>
  <c r="V5" i="26" s="1"/>
  <c r="V6" i="26" s="1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V84" i="26" s="1"/>
  <c r="V85" i="26" s="1"/>
  <c r="V86" i="26" s="1"/>
  <c r="V87" i="26" s="1"/>
  <c r="V88" i="26" s="1"/>
  <c r="V89" i="26" s="1"/>
  <c r="V90" i="26" s="1"/>
  <c r="V91" i="26" s="1"/>
  <c r="V92" i="26" s="1"/>
  <c r="V93" i="26" s="1"/>
  <c r="V94" i="26" s="1"/>
  <c r="V95" i="26" s="1"/>
  <c r="V96" i="26" s="1"/>
  <c r="V97" i="26" s="1"/>
  <c r="V98" i="26" s="1"/>
  <c r="V99" i="26" s="1"/>
  <c r="V100" i="26" s="1"/>
  <c r="V101" i="26" s="1"/>
  <c r="V102" i="26" s="1"/>
  <c r="V103" i="26" s="1"/>
  <c r="V104" i="26" s="1"/>
  <c r="V105" i="26" s="1"/>
  <c r="V106" i="26" s="1"/>
  <c r="V107" i="26" s="1"/>
  <c r="V108" i="26" s="1"/>
  <c r="V109" i="26" s="1"/>
  <c r="V110" i="26" s="1"/>
  <c r="V111" i="26" s="1"/>
  <c r="V112" i="26" s="1"/>
  <c r="V113" i="26" s="1"/>
  <c r="V114" i="26" s="1"/>
  <c r="V115" i="26" s="1"/>
  <c r="V116" i="26" s="1"/>
  <c r="V117" i="26" s="1"/>
  <c r="V118" i="26" s="1"/>
  <c r="V119" i="26" s="1"/>
  <c r="V120" i="26" s="1"/>
  <c r="V121" i="26" s="1"/>
  <c r="V122" i="26" s="1"/>
  <c r="V123" i="26" s="1"/>
  <c r="V124" i="26" s="1"/>
  <c r="V125" i="26" s="1"/>
  <c r="V126" i="26" s="1"/>
  <c r="V127" i="26" s="1"/>
  <c r="V128" i="26" s="1"/>
  <c r="V129" i="26" s="1"/>
  <c r="V130" i="26" s="1"/>
  <c r="V131" i="26" s="1"/>
  <c r="V132" i="26" s="1"/>
  <c r="V133" i="26" s="1"/>
  <c r="V134" i="26" s="1"/>
  <c r="V135" i="26" s="1"/>
  <c r="V136" i="26" s="1"/>
  <c r="V137" i="26" s="1"/>
  <c r="V138" i="26" s="1"/>
  <c r="V139" i="26" s="1"/>
  <c r="V140" i="26" s="1"/>
  <c r="V141" i="26" s="1"/>
  <c r="V142" i="26" s="1"/>
  <c r="V143" i="26" s="1"/>
  <c r="V144" i="26" s="1"/>
  <c r="V145" i="26" s="1"/>
  <c r="V146" i="26" s="1"/>
  <c r="V147" i="26" s="1"/>
  <c r="V148" i="26" s="1"/>
  <c r="V149" i="26" s="1"/>
  <c r="V150" i="26" s="1"/>
  <c r="V151" i="26" s="1"/>
  <c r="V152" i="26" s="1"/>
  <c r="V153" i="26" s="1"/>
  <c r="V154" i="26" s="1"/>
  <c r="V155" i="26" s="1"/>
  <c r="V156" i="26" s="1"/>
  <c r="V157" i="26" s="1"/>
  <c r="V158" i="26" s="1"/>
  <c r="V159" i="26" s="1"/>
  <c r="V160" i="26" s="1"/>
  <c r="V161" i="26" s="1"/>
  <c r="V162" i="26" s="1"/>
  <c r="V163" i="26" s="1"/>
  <c r="V164" i="26" s="1"/>
  <c r="V165" i="26" s="1"/>
  <c r="V166" i="26" s="1"/>
  <c r="V167" i="26" s="1"/>
  <c r="V168" i="26" s="1"/>
  <c r="V169" i="26" s="1"/>
  <c r="V170" i="26" s="1"/>
  <c r="V171" i="26" s="1"/>
  <c r="V172" i="26" s="1"/>
  <c r="V173" i="26" s="1"/>
  <c r="V174" i="26" s="1"/>
  <c r="V175" i="26" s="1"/>
  <c r="V176" i="26" s="1"/>
  <c r="V177" i="26" s="1"/>
  <c r="V178" i="26" s="1"/>
  <c r="V179" i="26" s="1"/>
  <c r="V180" i="26" s="1"/>
  <c r="V181" i="26" s="1"/>
  <c r="V182" i="26" s="1"/>
  <c r="V183" i="26" s="1"/>
  <c r="V184" i="26" s="1"/>
  <c r="V185" i="26" s="1"/>
  <c r="V186" i="26" s="1"/>
  <c r="V187" i="26" s="1"/>
  <c r="V188" i="26" s="1"/>
  <c r="V189" i="26" s="1"/>
  <c r="V190" i="26" s="1"/>
  <c r="V191" i="26" s="1"/>
  <c r="V192" i="26" s="1"/>
  <c r="V193" i="26" s="1"/>
  <c r="V194" i="26" s="1"/>
  <c r="V195" i="26" s="1"/>
  <c r="V196" i="26" s="1"/>
  <c r="V197" i="26" s="1"/>
  <c r="V198" i="26" s="1"/>
  <c r="V199" i="26" s="1"/>
  <c r="V200" i="26" s="1"/>
  <c r="V201" i="26" s="1"/>
  <c r="V202" i="26" s="1"/>
  <c r="V203" i="26" s="1"/>
  <c r="V204" i="26" s="1"/>
  <c r="V205" i="26" s="1"/>
  <c r="V206" i="26" s="1"/>
  <c r="V207" i="26" s="1"/>
  <c r="V208" i="26" s="1"/>
  <c r="V209" i="26" s="1"/>
  <c r="V210" i="26" s="1"/>
  <c r="V211" i="26" s="1"/>
  <c r="V212" i="26" s="1"/>
  <c r="V213" i="26" s="1"/>
  <c r="V214" i="26" s="1"/>
  <c r="V215" i="26" s="1"/>
  <c r="V216" i="26" s="1"/>
  <c r="V217" i="26" s="1"/>
  <c r="V218" i="26" s="1"/>
  <c r="V219" i="26" s="1"/>
  <c r="V220" i="26" s="1"/>
  <c r="V221" i="26" s="1"/>
  <c r="V222" i="26" s="1"/>
  <c r="V223" i="26" s="1"/>
  <c r="V224" i="26" s="1"/>
  <c r="V225" i="26" s="1"/>
  <c r="V226" i="26" s="1"/>
  <c r="V227" i="26" s="1"/>
  <c r="V228" i="26" s="1"/>
  <c r="V229" i="26" s="1"/>
  <c r="V230" i="26" s="1"/>
  <c r="V231" i="26" s="1"/>
  <c r="V232" i="26" s="1"/>
  <c r="V233" i="26" s="1"/>
  <c r="V234" i="26" s="1"/>
  <c r="V235" i="26" s="1"/>
  <c r="V236" i="26" s="1"/>
  <c r="V237" i="26" s="1"/>
  <c r="V238" i="26" s="1"/>
  <c r="V239" i="26" s="1"/>
  <c r="V240" i="26" s="1"/>
  <c r="V241" i="26" s="1"/>
  <c r="V242" i="26" s="1"/>
  <c r="V243" i="26" s="1"/>
  <c r="V244" i="26" s="1"/>
  <c r="V245" i="26" s="1"/>
  <c r="V246" i="26" s="1"/>
  <c r="V247" i="26" s="1"/>
  <c r="V248" i="26" s="1"/>
  <c r="V249" i="26" s="1"/>
  <c r="V250" i="26" s="1"/>
  <c r="V251" i="26" s="1"/>
  <c r="V252" i="26" s="1"/>
  <c r="V253" i="26" s="1"/>
  <c r="V254" i="26" s="1"/>
  <c r="V255" i="26" s="1"/>
  <c r="V256" i="26" s="1"/>
  <c r="V257" i="26" s="1"/>
  <c r="V258" i="26" s="1"/>
  <c r="V259" i="26" s="1"/>
  <c r="V260" i="26" s="1"/>
  <c r="V261" i="26" s="1"/>
  <c r="V262" i="26" s="1"/>
  <c r="V263" i="26" s="1"/>
  <c r="V264" i="26" s="1"/>
  <c r="V265" i="26" s="1"/>
  <c r="V266" i="26" s="1"/>
  <c r="V267" i="26" s="1"/>
  <c r="V268" i="26" s="1"/>
  <c r="V269" i="26" s="1"/>
  <c r="V270" i="26" s="1"/>
  <c r="V271" i="26" s="1"/>
  <c r="V272" i="26" s="1"/>
  <c r="V273" i="26" s="1"/>
  <c r="V274" i="26" s="1"/>
  <c r="V275" i="26" s="1"/>
  <c r="V276" i="26" s="1"/>
  <c r="V277" i="26" s="1"/>
  <c r="V278" i="26" s="1"/>
  <c r="V279" i="26" s="1"/>
  <c r="V280" i="26" s="1"/>
  <c r="V281" i="26" s="1"/>
  <c r="V282" i="26" s="1"/>
  <c r="V283" i="26" s="1"/>
  <c r="V284" i="26" s="1"/>
  <c r="V285" i="26" s="1"/>
  <c r="V286" i="26" s="1"/>
  <c r="V287" i="26" s="1"/>
  <c r="V288" i="26" s="1"/>
  <c r="V289" i="26" s="1"/>
  <c r="V290" i="26" s="1"/>
  <c r="V291" i="26" s="1"/>
  <c r="V292" i="26" s="1"/>
  <c r="V293" i="26" s="1"/>
  <c r="V294" i="26" s="1"/>
  <c r="V295" i="26" s="1"/>
  <c r="V296" i="26" s="1"/>
  <c r="V297" i="26" s="1"/>
  <c r="V298" i="26" s="1"/>
  <c r="V299" i="26" s="1"/>
  <c r="V300" i="26" s="1"/>
  <c r="V301" i="26" s="1"/>
  <c r="V302" i="26" s="1"/>
  <c r="V303" i="26" s="1"/>
  <c r="V304" i="26" s="1"/>
  <c r="V305" i="26" s="1"/>
  <c r="V306" i="26" s="1"/>
  <c r="V307" i="26" s="1"/>
  <c r="V308" i="26" s="1"/>
  <c r="V309" i="26" s="1"/>
  <c r="V310" i="26" s="1"/>
  <c r="V311" i="26" s="1"/>
  <c r="V312" i="26" s="1"/>
  <c r="V313" i="26" s="1"/>
  <c r="V314" i="26" s="1"/>
  <c r="V315" i="26" s="1"/>
  <c r="V316" i="26" s="1"/>
  <c r="V317" i="26" s="1"/>
  <c r="V318" i="26" s="1"/>
  <c r="V319" i="26" s="1"/>
  <c r="V320" i="26" s="1"/>
  <c r="V321" i="26" s="1"/>
  <c r="V322" i="26" s="1"/>
  <c r="V323" i="26" s="1"/>
  <c r="V324" i="26" s="1"/>
  <c r="V325" i="26" s="1"/>
  <c r="V326" i="26" s="1"/>
  <c r="V327" i="26" s="1"/>
  <c r="V328" i="26" s="1"/>
  <c r="V329" i="26" s="1"/>
  <c r="V330" i="26" s="1"/>
  <c r="V331" i="26" s="1"/>
  <c r="V332" i="26" s="1"/>
  <c r="V333" i="26" s="1"/>
  <c r="V334" i="26" s="1"/>
  <c r="V335" i="26" s="1"/>
  <c r="V336" i="26" s="1"/>
  <c r="V337" i="26" s="1"/>
  <c r="V338" i="26" s="1"/>
  <c r="V339" i="26" s="1"/>
  <c r="V340" i="26" s="1"/>
  <c r="V341" i="26" s="1"/>
  <c r="V342" i="26" s="1"/>
  <c r="V343" i="26" s="1"/>
  <c r="V344" i="26" s="1"/>
  <c r="V345" i="26" s="1"/>
  <c r="V346" i="26" s="1"/>
  <c r="V347" i="26" s="1"/>
  <c r="V348" i="26" s="1"/>
  <c r="V349" i="26" s="1"/>
  <c r="V350" i="26" s="1"/>
  <c r="V351" i="26" s="1"/>
  <c r="V352" i="26" s="1"/>
  <c r="V353" i="26" s="1"/>
  <c r="V354" i="26" s="1"/>
  <c r="V355" i="26" s="1"/>
  <c r="V356" i="26" s="1"/>
  <c r="V357" i="26" s="1"/>
  <c r="V358" i="26" s="1"/>
  <c r="V359" i="26" s="1"/>
  <c r="V360" i="26" s="1"/>
  <c r="V361" i="26" s="1"/>
  <c r="V362" i="26" s="1"/>
  <c r="V363" i="26" s="1"/>
  <c r="V364" i="26" s="1"/>
  <c r="V365" i="26" s="1"/>
  <c r="V366" i="26" s="1"/>
  <c r="V367" i="26" s="1"/>
  <c r="V368" i="26" s="1"/>
  <c r="V369" i="26" s="1"/>
  <c r="V370" i="26" s="1"/>
  <c r="V371" i="26" s="1"/>
  <c r="V372" i="26" s="1"/>
  <c r="V373" i="26" s="1"/>
  <c r="V374" i="26" s="1"/>
  <c r="V375" i="26" s="1"/>
  <c r="V376" i="26" s="1"/>
  <c r="V377" i="26" s="1"/>
  <c r="V378" i="26" s="1"/>
  <c r="V379" i="26" s="1"/>
  <c r="V380" i="26" s="1"/>
  <c r="V381" i="26" s="1"/>
  <c r="V382" i="26" s="1"/>
  <c r="V383" i="26" s="1"/>
  <c r="V384" i="26" s="1"/>
  <c r="V385" i="26" s="1"/>
  <c r="V386" i="26" s="1"/>
  <c r="V387" i="26" s="1"/>
  <c r="V388" i="26" s="1"/>
  <c r="V389" i="26" s="1"/>
  <c r="V390" i="26" s="1"/>
  <c r="V391" i="26" s="1"/>
  <c r="V392" i="26" s="1"/>
  <c r="V393" i="26" s="1"/>
  <c r="V394" i="26" s="1"/>
  <c r="V395" i="26" s="1"/>
  <c r="V396" i="26" s="1"/>
  <c r="V397" i="26" s="1"/>
  <c r="V398" i="26" s="1"/>
  <c r="V399" i="26" s="1"/>
  <c r="V400" i="26" s="1"/>
  <c r="V401" i="26" s="1"/>
  <c r="V402" i="26" s="1"/>
  <c r="V403" i="26" s="1"/>
  <c r="V404" i="26" s="1"/>
  <c r="V405" i="26" s="1"/>
  <c r="V406" i="26" s="1"/>
  <c r="V407" i="26" s="1"/>
  <c r="V408" i="26" s="1"/>
  <c r="V409" i="26" s="1"/>
  <c r="V410" i="26" s="1"/>
  <c r="V411" i="26" s="1"/>
  <c r="V412" i="26" s="1"/>
  <c r="V413" i="26" s="1"/>
  <c r="V414" i="26" s="1"/>
  <c r="V415" i="26" s="1"/>
  <c r="V416" i="26" s="1"/>
  <c r="V417" i="26" s="1"/>
  <c r="V418" i="26" s="1"/>
  <c r="V419" i="26" s="1"/>
  <c r="V420" i="26" s="1"/>
  <c r="V421" i="26" s="1"/>
  <c r="V422" i="26" s="1"/>
  <c r="V423" i="26" s="1"/>
  <c r="V424" i="26" s="1"/>
  <c r="V425" i="26" s="1"/>
  <c r="V426" i="26" s="1"/>
  <c r="V427" i="26" s="1"/>
  <c r="V428" i="26" s="1"/>
  <c r="V429" i="26" s="1"/>
  <c r="V430" i="26" s="1"/>
  <c r="V431" i="26" s="1"/>
  <c r="V432" i="26" s="1"/>
  <c r="V433" i="26" s="1"/>
  <c r="V434" i="26" s="1"/>
  <c r="V435" i="26" s="1"/>
  <c r="V436" i="26" s="1"/>
  <c r="V437" i="26" s="1"/>
  <c r="V438" i="26" s="1"/>
  <c r="V439" i="26" s="1"/>
  <c r="V440" i="26" s="1"/>
  <c r="V441" i="26" s="1"/>
  <c r="V442" i="26" s="1"/>
  <c r="V443" i="26" s="1"/>
  <c r="V444" i="26" s="1"/>
  <c r="V445" i="26" s="1"/>
  <c r="V446" i="26" s="1"/>
  <c r="V447" i="26" s="1"/>
  <c r="V448" i="26" s="1"/>
  <c r="V449" i="26" s="1"/>
  <c r="V450" i="26" s="1"/>
  <c r="V451" i="26" s="1"/>
  <c r="V452" i="26" s="1"/>
  <c r="V453" i="26" s="1"/>
  <c r="V454" i="26" s="1"/>
  <c r="V455" i="26" s="1"/>
  <c r="V456" i="26" s="1"/>
  <c r="V457" i="26" s="1"/>
  <c r="V458" i="26" s="1"/>
  <c r="V459" i="26" s="1"/>
  <c r="V460" i="26" s="1"/>
  <c r="V461" i="26" s="1"/>
  <c r="V462" i="26" s="1"/>
  <c r="V463" i="26" s="1"/>
  <c r="V464" i="26" s="1"/>
  <c r="V465" i="26" s="1"/>
  <c r="V466" i="26" s="1"/>
  <c r="V467" i="26" s="1"/>
  <c r="V468" i="26" s="1"/>
  <c r="V469" i="26" s="1"/>
  <c r="V470" i="26" s="1"/>
  <c r="V471" i="26" s="1"/>
  <c r="V472" i="26" s="1"/>
  <c r="V473" i="26" s="1"/>
  <c r="V474" i="26" s="1"/>
  <c r="V475" i="26" s="1"/>
  <c r="V476" i="26" s="1"/>
  <c r="V477" i="26" s="1"/>
  <c r="V478" i="26" s="1"/>
  <c r="V479" i="26" s="1"/>
  <c r="V480" i="26" s="1"/>
  <c r="V481" i="26" s="1"/>
  <c r="V482" i="26" s="1"/>
  <c r="V483" i="26" s="1"/>
  <c r="V484" i="26" s="1"/>
  <c r="V485" i="26" s="1"/>
  <c r="V486" i="26" s="1"/>
  <c r="V487" i="26" s="1"/>
  <c r="V488" i="26" s="1"/>
  <c r="V489" i="26" s="1"/>
  <c r="V490" i="26" s="1"/>
  <c r="V491" i="26" s="1"/>
  <c r="V492" i="26" s="1"/>
  <c r="V493" i="26" s="1"/>
  <c r="V494" i="26" s="1"/>
  <c r="V495" i="26" s="1"/>
  <c r="V496" i="26" s="1"/>
  <c r="V497" i="26" s="1"/>
  <c r="V498" i="26" s="1"/>
  <c r="V499" i="26" s="1"/>
  <c r="V500" i="26" s="1"/>
  <c r="V501" i="26" s="1"/>
  <c r="V502" i="26" s="1"/>
  <c r="V503" i="26" s="1"/>
  <c r="V504" i="26" s="1"/>
  <c r="V505" i="26" s="1"/>
  <c r="V506" i="26" s="1"/>
  <c r="V507" i="26" s="1"/>
  <c r="V508" i="26" s="1"/>
  <c r="R4" i="26"/>
  <c r="R5" i="26" s="1"/>
  <c r="K4" i="26"/>
  <c r="E4" i="26"/>
  <c r="C4" i="26"/>
  <c r="C16" i="26" s="1"/>
  <c r="C28" i="26" s="1"/>
  <c r="C40" i="26" s="1"/>
  <c r="C52" i="26" s="1"/>
  <c r="C64" i="26" s="1"/>
  <c r="C76" i="26" s="1"/>
  <c r="C88" i="26" s="1"/>
  <c r="C100" i="26" s="1"/>
  <c r="C112" i="26" s="1"/>
  <c r="C124" i="26" s="1"/>
  <c r="C136" i="26" s="1"/>
  <c r="C148" i="26" s="1"/>
  <c r="C160" i="26" s="1"/>
  <c r="C172" i="26" s="1"/>
  <c r="C184" i="26" s="1"/>
  <c r="C196" i="26" s="1"/>
  <c r="C208" i="26" s="1"/>
  <c r="C220" i="26" s="1"/>
  <c r="C232" i="26" s="1"/>
  <c r="C244" i="26" s="1"/>
  <c r="C256" i="26" s="1"/>
  <c r="C268" i="26" s="1"/>
  <c r="C280" i="26" s="1"/>
  <c r="C292" i="26" s="1"/>
  <c r="C304" i="26" s="1"/>
  <c r="C316" i="26" s="1"/>
  <c r="C328" i="26" s="1"/>
  <c r="C340" i="26" s="1"/>
  <c r="C352" i="26" s="1"/>
  <c r="C364" i="26" s="1"/>
  <c r="C376" i="26" s="1"/>
  <c r="C388" i="26" s="1"/>
  <c r="C400" i="26" s="1"/>
  <c r="C412" i="26" s="1"/>
  <c r="C424" i="26" s="1"/>
  <c r="C436" i="26" s="1"/>
  <c r="C448" i="26" s="1"/>
  <c r="C460" i="26" s="1"/>
  <c r="C472" i="26" s="1"/>
  <c r="C484" i="26" s="1"/>
  <c r="C496" i="26" s="1"/>
  <c r="C508" i="26" s="1"/>
  <c r="X148" i="23"/>
  <c r="X149" i="23"/>
  <c r="X150" i="23"/>
  <c r="X151" i="23"/>
  <c r="X152" i="23"/>
  <c r="X153" i="23"/>
  <c r="X154" i="23"/>
  <c r="X155" i="23"/>
  <c r="X156" i="23"/>
  <c r="X157" i="23"/>
  <c r="X158" i="23"/>
  <c r="X159" i="23"/>
  <c r="X160" i="23"/>
  <c r="X161" i="23"/>
  <c r="X162" i="23"/>
  <c r="X163" i="23"/>
  <c r="X164" i="23"/>
  <c r="X165" i="23"/>
  <c r="X166" i="23"/>
  <c r="X167" i="23"/>
  <c r="X168" i="23"/>
  <c r="X169" i="23"/>
  <c r="X170" i="23"/>
  <c r="X171" i="23"/>
  <c r="X172" i="23"/>
  <c r="X173" i="23"/>
  <c r="X174" i="23"/>
  <c r="X175" i="23"/>
  <c r="X176" i="23"/>
  <c r="X177" i="23"/>
  <c r="X178" i="23"/>
  <c r="X179" i="23"/>
  <c r="X180" i="23"/>
  <c r="X181" i="23"/>
  <c r="X182" i="23"/>
  <c r="X183" i="23"/>
  <c r="X184" i="23"/>
  <c r="X185" i="23"/>
  <c r="X186" i="23"/>
  <c r="X187" i="23"/>
  <c r="X188" i="23"/>
  <c r="X189" i="23"/>
  <c r="X190" i="23"/>
  <c r="X191" i="23"/>
  <c r="X192" i="23"/>
  <c r="X193" i="23"/>
  <c r="X194" i="23"/>
  <c r="X195" i="23"/>
  <c r="X196" i="23"/>
  <c r="X197" i="23"/>
  <c r="X198" i="23"/>
  <c r="X199" i="23"/>
  <c r="X200" i="23"/>
  <c r="X201" i="23"/>
  <c r="X202" i="23"/>
  <c r="X203" i="23"/>
  <c r="X204" i="23"/>
  <c r="X205" i="23"/>
  <c r="X206" i="23"/>
  <c r="X207" i="23"/>
  <c r="X208" i="23"/>
  <c r="X209" i="23"/>
  <c r="X210" i="23"/>
  <c r="X211" i="23"/>
  <c r="X212" i="23"/>
  <c r="X213" i="23"/>
  <c r="X214" i="23"/>
  <c r="X215" i="23"/>
  <c r="X216" i="23"/>
  <c r="X217" i="23"/>
  <c r="X218" i="23"/>
  <c r="X219" i="23"/>
  <c r="X220" i="23"/>
  <c r="X221" i="23"/>
  <c r="X222" i="23"/>
  <c r="X223" i="23"/>
  <c r="X224" i="23"/>
  <c r="X225" i="23"/>
  <c r="X226" i="23"/>
  <c r="X227" i="23"/>
  <c r="X228" i="23"/>
  <c r="X229" i="23"/>
  <c r="X230" i="23"/>
  <c r="X231" i="23"/>
  <c r="X232" i="23"/>
  <c r="X233" i="23"/>
  <c r="X234" i="23"/>
  <c r="X235" i="23"/>
  <c r="X236" i="23"/>
  <c r="X237" i="23"/>
  <c r="X238" i="23"/>
  <c r="X239" i="23"/>
  <c r="X240" i="23"/>
  <c r="X241" i="23"/>
  <c r="X242" i="23"/>
  <c r="X243" i="23"/>
  <c r="X244" i="23"/>
  <c r="X245" i="23"/>
  <c r="X246" i="23"/>
  <c r="X247" i="23"/>
  <c r="X248" i="23"/>
  <c r="X249" i="23"/>
  <c r="X250" i="23"/>
  <c r="X251" i="23"/>
  <c r="X252" i="23"/>
  <c r="X253" i="23"/>
  <c r="X254" i="23"/>
  <c r="X255" i="23"/>
  <c r="X256" i="23"/>
  <c r="X257" i="23"/>
  <c r="X258" i="23"/>
  <c r="X259" i="23"/>
  <c r="X260" i="23"/>
  <c r="X261" i="23"/>
  <c r="X262" i="23"/>
  <c r="X263" i="23"/>
  <c r="X264" i="23"/>
  <c r="X265" i="23"/>
  <c r="X266" i="23"/>
  <c r="X267" i="23"/>
  <c r="X268" i="23"/>
  <c r="X269" i="23"/>
  <c r="X270" i="23"/>
  <c r="X271" i="23"/>
  <c r="X272" i="23"/>
  <c r="X273" i="23"/>
  <c r="X274" i="23"/>
  <c r="X275" i="23"/>
  <c r="X276" i="23"/>
  <c r="X277" i="23"/>
  <c r="X278" i="23"/>
  <c r="X279" i="23"/>
  <c r="X280" i="23"/>
  <c r="X281" i="23"/>
  <c r="X282" i="23"/>
  <c r="X283" i="23"/>
  <c r="X284" i="23"/>
  <c r="X285" i="23"/>
  <c r="X286" i="23"/>
  <c r="X287" i="23"/>
  <c r="X288" i="23"/>
  <c r="X289" i="23"/>
  <c r="X290" i="23"/>
  <c r="X291" i="23"/>
  <c r="X292" i="23"/>
  <c r="X293" i="23"/>
  <c r="X294" i="23"/>
  <c r="X295" i="23"/>
  <c r="X296" i="23"/>
  <c r="X297" i="23"/>
  <c r="X298" i="23"/>
  <c r="X299" i="23"/>
  <c r="X300" i="23"/>
  <c r="X301" i="23"/>
  <c r="X302" i="23"/>
  <c r="X303" i="23"/>
  <c r="X304" i="23"/>
  <c r="X305" i="23"/>
  <c r="X306" i="23"/>
  <c r="X307" i="23"/>
  <c r="X308" i="23"/>
  <c r="X309" i="23"/>
  <c r="X310" i="23"/>
  <c r="X311" i="23"/>
  <c r="X312" i="23"/>
  <c r="X313" i="23"/>
  <c r="X314" i="23"/>
  <c r="X315" i="23"/>
  <c r="X316" i="23"/>
  <c r="X317" i="23"/>
  <c r="X318" i="23"/>
  <c r="X319" i="23"/>
  <c r="X320" i="23"/>
  <c r="X321" i="23"/>
  <c r="X322" i="23"/>
  <c r="X323" i="23"/>
  <c r="X324" i="23"/>
  <c r="X325" i="23"/>
  <c r="X326" i="23"/>
  <c r="X327" i="23"/>
  <c r="X328" i="23"/>
  <c r="X329" i="23"/>
  <c r="X330" i="23"/>
  <c r="X331" i="23"/>
  <c r="X332" i="23"/>
  <c r="X333" i="23"/>
  <c r="X334" i="23"/>
  <c r="X335" i="23"/>
  <c r="X336" i="23"/>
  <c r="X337" i="23"/>
  <c r="X338" i="23"/>
  <c r="X339" i="23"/>
  <c r="X340" i="23"/>
  <c r="X341" i="23"/>
  <c r="X342" i="23"/>
  <c r="X343" i="23"/>
  <c r="X344" i="23"/>
  <c r="X345" i="23"/>
  <c r="X346" i="23"/>
  <c r="X347" i="23"/>
  <c r="X348" i="23"/>
  <c r="X349" i="23"/>
  <c r="X350" i="23"/>
  <c r="X351" i="23"/>
  <c r="X352" i="23"/>
  <c r="X353" i="23"/>
  <c r="X354" i="23"/>
  <c r="X355" i="23"/>
  <c r="X356" i="23"/>
  <c r="X357" i="23"/>
  <c r="X358" i="23"/>
  <c r="X359" i="23"/>
  <c r="X360" i="23"/>
  <c r="X361" i="23"/>
  <c r="X362" i="23"/>
  <c r="X363" i="23"/>
  <c r="X364" i="23"/>
  <c r="X365" i="23"/>
  <c r="X366" i="23"/>
  <c r="X367" i="23"/>
  <c r="X368" i="23"/>
  <c r="X369" i="23"/>
  <c r="X370" i="23"/>
  <c r="X371" i="23"/>
  <c r="X372" i="23"/>
  <c r="X373" i="23"/>
  <c r="X374" i="23"/>
  <c r="X375" i="23"/>
  <c r="X376" i="23"/>
  <c r="X377" i="23"/>
  <c r="X378" i="23"/>
  <c r="X379" i="23"/>
  <c r="X380" i="23"/>
  <c r="X381" i="23"/>
  <c r="X382" i="23"/>
  <c r="X383" i="23"/>
  <c r="X384" i="23"/>
  <c r="X385" i="23"/>
  <c r="X386" i="23"/>
  <c r="X387" i="23"/>
  <c r="X388" i="23"/>
  <c r="X389" i="23"/>
  <c r="X390" i="23"/>
  <c r="X391" i="23"/>
  <c r="X392" i="23"/>
  <c r="X393" i="23"/>
  <c r="X394" i="23"/>
  <c r="X395" i="23"/>
  <c r="X396" i="23"/>
  <c r="X397" i="23"/>
  <c r="X398" i="23"/>
  <c r="X399" i="23"/>
  <c r="X400" i="23"/>
  <c r="X401" i="23"/>
  <c r="X402" i="23"/>
  <c r="X403" i="23"/>
  <c r="X404" i="23"/>
  <c r="X405" i="23"/>
  <c r="X406" i="23"/>
  <c r="X407" i="23"/>
  <c r="X408" i="23"/>
  <c r="X409" i="23"/>
  <c r="X410" i="23"/>
  <c r="X411" i="23"/>
  <c r="X412" i="23"/>
  <c r="X413" i="23"/>
  <c r="X414" i="23"/>
  <c r="X415" i="23"/>
  <c r="X416" i="23"/>
  <c r="X417" i="23"/>
  <c r="X418" i="23"/>
  <c r="X419" i="23"/>
  <c r="X420" i="23"/>
  <c r="X421" i="23"/>
  <c r="X422" i="23"/>
  <c r="X423" i="23"/>
  <c r="X424" i="23"/>
  <c r="X425" i="23"/>
  <c r="X426" i="23"/>
  <c r="X427" i="23"/>
  <c r="X428" i="23"/>
  <c r="X429" i="23"/>
  <c r="X430" i="23"/>
  <c r="X431" i="23"/>
  <c r="X432" i="23"/>
  <c r="X433" i="23"/>
  <c r="X434" i="23"/>
  <c r="X435" i="23"/>
  <c r="X436" i="23"/>
  <c r="X437" i="23"/>
  <c r="X438" i="23"/>
  <c r="X439" i="23"/>
  <c r="X440" i="23"/>
  <c r="X441" i="23"/>
  <c r="X442" i="23"/>
  <c r="X443" i="23"/>
  <c r="X444" i="23"/>
  <c r="X445" i="23"/>
  <c r="X446" i="23"/>
  <c r="X447" i="23"/>
  <c r="X448" i="23"/>
  <c r="X449" i="23"/>
  <c r="X450" i="23"/>
  <c r="X451" i="23"/>
  <c r="X452" i="23"/>
  <c r="X453" i="23"/>
  <c r="X454" i="23"/>
  <c r="X455" i="23"/>
  <c r="X456" i="23"/>
  <c r="X457" i="23"/>
  <c r="X458" i="23"/>
  <c r="X459" i="23"/>
  <c r="X460" i="23"/>
  <c r="X461" i="23"/>
  <c r="X462" i="23"/>
  <c r="X463" i="23"/>
  <c r="X464" i="23"/>
  <c r="X465" i="23"/>
  <c r="X466" i="23"/>
  <c r="X467" i="23"/>
  <c r="X468" i="23"/>
  <c r="X469" i="23"/>
  <c r="X470" i="23"/>
  <c r="X471" i="23"/>
  <c r="X472" i="23"/>
  <c r="X473" i="23"/>
  <c r="X474" i="23"/>
  <c r="X475" i="23"/>
  <c r="X476" i="23"/>
  <c r="X477" i="23"/>
  <c r="X478" i="23"/>
  <c r="X479" i="23"/>
  <c r="X480" i="23"/>
  <c r="X481" i="23"/>
  <c r="X482" i="23"/>
  <c r="X483" i="23"/>
  <c r="X484" i="23"/>
  <c r="X485" i="23"/>
  <c r="X486" i="23"/>
  <c r="X487" i="23"/>
  <c r="X488" i="23"/>
  <c r="X489" i="23"/>
  <c r="X490" i="23"/>
  <c r="X491" i="23"/>
  <c r="X492" i="23"/>
  <c r="X493" i="23"/>
  <c r="X494" i="23"/>
  <c r="X495" i="23"/>
  <c r="X496" i="23"/>
  <c r="X497" i="23"/>
  <c r="X498" i="23"/>
  <c r="X499" i="23"/>
  <c r="X500" i="23"/>
  <c r="X501" i="23"/>
  <c r="X502" i="23"/>
  <c r="X503" i="23"/>
  <c r="X504" i="23"/>
  <c r="X505" i="23"/>
  <c r="X506" i="23"/>
  <c r="X507" i="23"/>
  <c r="X508" i="23"/>
  <c r="X147" i="23"/>
  <c r="W246" i="23"/>
  <c r="W247" i="23"/>
  <c r="W248" i="23"/>
  <c r="W249" i="23"/>
  <c r="W250" i="23"/>
  <c r="W251" i="23"/>
  <c r="W252" i="23"/>
  <c r="W253" i="23"/>
  <c r="W254" i="23"/>
  <c r="W255" i="23"/>
  <c r="W256" i="23"/>
  <c r="W257" i="23"/>
  <c r="W258" i="23"/>
  <c r="W259" i="23"/>
  <c r="W260" i="23"/>
  <c r="W261" i="23"/>
  <c r="W262" i="23"/>
  <c r="W263" i="23"/>
  <c r="W264" i="23"/>
  <c r="W265" i="23"/>
  <c r="W266" i="23"/>
  <c r="W267" i="23"/>
  <c r="W268" i="23"/>
  <c r="W269" i="23"/>
  <c r="W270" i="23"/>
  <c r="W271" i="23"/>
  <c r="W272" i="23"/>
  <c r="W273" i="23"/>
  <c r="W274" i="23"/>
  <c r="W275" i="23"/>
  <c r="W276" i="23"/>
  <c r="W277" i="23"/>
  <c r="W278" i="23"/>
  <c r="W279" i="23"/>
  <c r="W280" i="23"/>
  <c r="W281" i="23"/>
  <c r="W282" i="23"/>
  <c r="W283" i="23"/>
  <c r="W284" i="23"/>
  <c r="W285" i="23"/>
  <c r="W286" i="23"/>
  <c r="W287" i="23"/>
  <c r="W288" i="23"/>
  <c r="W289" i="23"/>
  <c r="W290" i="23"/>
  <c r="W291" i="23"/>
  <c r="W292" i="23"/>
  <c r="W293" i="23"/>
  <c r="W294" i="23"/>
  <c r="W295" i="23"/>
  <c r="W296" i="23"/>
  <c r="W297" i="23"/>
  <c r="W298" i="23"/>
  <c r="W299" i="23"/>
  <c r="W300" i="23"/>
  <c r="W301" i="23"/>
  <c r="W302" i="23"/>
  <c r="W303" i="23"/>
  <c r="W304" i="23"/>
  <c r="W305" i="23"/>
  <c r="W306" i="23"/>
  <c r="W307" i="23"/>
  <c r="W308" i="23"/>
  <c r="W309" i="23"/>
  <c r="W310" i="23"/>
  <c r="W311" i="23"/>
  <c r="W312" i="23"/>
  <c r="W313" i="23"/>
  <c r="W314" i="23"/>
  <c r="W315" i="23"/>
  <c r="W316" i="23"/>
  <c r="W317" i="23"/>
  <c r="W318" i="23"/>
  <c r="W319" i="23"/>
  <c r="W320" i="23"/>
  <c r="W321" i="23"/>
  <c r="W322" i="23"/>
  <c r="W323" i="23"/>
  <c r="W324" i="23"/>
  <c r="W325" i="23"/>
  <c r="W326" i="23"/>
  <c r="W327" i="23"/>
  <c r="W328" i="23"/>
  <c r="W329" i="23"/>
  <c r="W330" i="23"/>
  <c r="W331" i="23"/>
  <c r="W332" i="23"/>
  <c r="W333" i="23"/>
  <c r="W334" i="23"/>
  <c r="W335" i="23"/>
  <c r="W336" i="23"/>
  <c r="W337" i="23"/>
  <c r="W338" i="23"/>
  <c r="W339" i="23"/>
  <c r="W340" i="23"/>
  <c r="W341" i="23"/>
  <c r="W342" i="23"/>
  <c r="W343" i="23"/>
  <c r="W344" i="23"/>
  <c r="W345" i="23"/>
  <c r="W346" i="23"/>
  <c r="W347" i="23"/>
  <c r="W348" i="23"/>
  <c r="W349" i="23"/>
  <c r="W350" i="23"/>
  <c r="W351" i="23"/>
  <c r="W352" i="23"/>
  <c r="W353" i="23"/>
  <c r="W354" i="23"/>
  <c r="W355" i="23"/>
  <c r="W356" i="23"/>
  <c r="W357" i="23"/>
  <c r="W358" i="23"/>
  <c r="W359" i="23"/>
  <c r="W360" i="23"/>
  <c r="W361" i="23"/>
  <c r="W362" i="23"/>
  <c r="W363" i="23"/>
  <c r="W364" i="23"/>
  <c r="W365" i="23"/>
  <c r="W366" i="23"/>
  <c r="W367" i="23"/>
  <c r="W368" i="23"/>
  <c r="W369" i="23"/>
  <c r="W370" i="23"/>
  <c r="W371" i="23"/>
  <c r="W372" i="23"/>
  <c r="W373" i="23"/>
  <c r="W374" i="23"/>
  <c r="W375" i="23"/>
  <c r="W376" i="23"/>
  <c r="W377" i="23"/>
  <c r="W378" i="23"/>
  <c r="W379" i="23"/>
  <c r="W380" i="23"/>
  <c r="W381" i="23"/>
  <c r="W382" i="23"/>
  <c r="W383" i="23"/>
  <c r="W384" i="23"/>
  <c r="W385" i="23"/>
  <c r="W386" i="23"/>
  <c r="W387" i="23"/>
  <c r="W388" i="23"/>
  <c r="W389" i="23"/>
  <c r="W390" i="23"/>
  <c r="W391" i="23"/>
  <c r="W392" i="23"/>
  <c r="W393" i="23"/>
  <c r="W394" i="23"/>
  <c r="W395" i="23"/>
  <c r="W396" i="23"/>
  <c r="W397" i="23"/>
  <c r="W398" i="23"/>
  <c r="W399" i="23"/>
  <c r="W400" i="23"/>
  <c r="W401" i="23"/>
  <c r="W402" i="23"/>
  <c r="W403" i="23"/>
  <c r="W404" i="23"/>
  <c r="W405" i="23"/>
  <c r="W406" i="23"/>
  <c r="W407" i="23"/>
  <c r="W408" i="23"/>
  <c r="W409" i="23"/>
  <c r="W410" i="23"/>
  <c r="W411" i="23"/>
  <c r="W412" i="23"/>
  <c r="W413" i="23"/>
  <c r="W414" i="23"/>
  <c r="W415" i="23"/>
  <c r="W416" i="23"/>
  <c r="W417" i="23"/>
  <c r="W418" i="23"/>
  <c r="W419" i="23"/>
  <c r="W420" i="23"/>
  <c r="W421" i="23"/>
  <c r="W422" i="23"/>
  <c r="W423" i="23"/>
  <c r="W424" i="23"/>
  <c r="W425" i="23"/>
  <c r="W426" i="23"/>
  <c r="W427" i="23"/>
  <c r="W428" i="23"/>
  <c r="W429" i="23"/>
  <c r="W430" i="23"/>
  <c r="W431" i="23"/>
  <c r="W432" i="23"/>
  <c r="W433" i="23"/>
  <c r="W434" i="23"/>
  <c r="W435" i="23"/>
  <c r="W436" i="23"/>
  <c r="W437" i="23"/>
  <c r="W438" i="23"/>
  <c r="W439" i="23"/>
  <c r="W440" i="23"/>
  <c r="W441" i="23"/>
  <c r="W442" i="23"/>
  <c r="W443" i="23"/>
  <c r="W444" i="23"/>
  <c r="W445" i="23"/>
  <c r="W446" i="23"/>
  <c r="W447" i="23"/>
  <c r="W448" i="23"/>
  <c r="W449" i="23"/>
  <c r="W450" i="23"/>
  <c r="W451" i="23"/>
  <c r="W452" i="23"/>
  <c r="W453" i="23"/>
  <c r="W454" i="23"/>
  <c r="W455" i="23"/>
  <c r="W456" i="23"/>
  <c r="W457" i="23"/>
  <c r="W458" i="23"/>
  <c r="W459" i="23"/>
  <c r="W460" i="23"/>
  <c r="W461" i="23"/>
  <c r="W462" i="23"/>
  <c r="W463" i="23"/>
  <c r="W464" i="23"/>
  <c r="W465" i="23"/>
  <c r="W466" i="23"/>
  <c r="W467" i="23"/>
  <c r="W468" i="23"/>
  <c r="W469" i="23"/>
  <c r="W470" i="23"/>
  <c r="W471" i="23"/>
  <c r="W472" i="23"/>
  <c r="W473" i="23"/>
  <c r="W474" i="23"/>
  <c r="W475" i="23"/>
  <c r="W476" i="23"/>
  <c r="W477" i="23"/>
  <c r="W478" i="23"/>
  <c r="W479" i="23"/>
  <c r="W480" i="23"/>
  <c r="W481" i="23"/>
  <c r="W482" i="23"/>
  <c r="W483" i="23"/>
  <c r="W484" i="23"/>
  <c r="W485" i="23"/>
  <c r="W486" i="23"/>
  <c r="W487" i="23"/>
  <c r="W488" i="23"/>
  <c r="W489" i="23"/>
  <c r="W490" i="23"/>
  <c r="W491" i="23"/>
  <c r="W492" i="23"/>
  <c r="W493" i="23"/>
  <c r="W494" i="23"/>
  <c r="W495" i="23"/>
  <c r="W496" i="23"/>
  <c r="W497" i="23"/>
  <c r="W498" i="23"/>
  <c r="W499" i="23"/>
  <c r="W500" i="23"/>
  <c r="W501" i="23"/>
  <c r="W502" i="23"/>
  <c r="W503" i="23"/>
  <c r="W504" i="23"/>
  <c r="W505" i="23"/>
  <c r="W506" i="23"/>
  <c r="W507" i="23"/>
  <c r="W508" i="23"/>
  <c r="W245" i="23"/>
  <c r="W65" i="23"/>
  <c r="W66" i="23"/>
  <c r="W67" i="23"/>
  <c r="W68" i="23"/>
  <c r="W69" i="23"/>
  <c r="W70" i="23"/>
  <c r="W71" i="23"/>
  <c r="W72" i="23"/>
  <c r="W73" i="23"/>
  <c r="W74" i="23"/>
  <c r="W75" i="23"/>
  <c r="W76" i="23"/>
  <c r="W77" i="23"/>
  <c r="W78" i="23"/>
  <c r="W79" i="23"/>
  <c r="W80" i="23"/>
  <c r="W81" i="23"/>
  <c r="W82" i="23"/>
  <c r="W83" i="23"/>
  <c r="W84" i="23"/>
  <c r="W85" i="23"/>
  <c r="W86" i="23"/>
  <c r="W87" i="23"/>
  <c r="W88" i="23"/>
  <c r="W89" i="23"/>
  <c r="W90" i="23"/>
  <c r="W91" i="23"/>
  <c r="W92" i="23"/>
  <c r="W93" i="23"/>
  <c r="W94" i="23"/>
  <c r="W95" i="23"/>
  <c r="W96" i="23"/>
  <c r="W97" i="23"/>
  <c r="W98" i="23"/>
  <c r="W99" i="23"/>
  <c r="W100" i="23"/>
  <c r="W101" i="23"/>
  <c r="W102" i="23"/>
  <c r="W103" i="23"/>
  <c r="W104" i="23"/>
  <c r="W105" i="23"/>
  <c r="W106" i="23"/>
  <c r="W107" i="23"/>
  <c r="W108" i="23"/>
  <c r="W109" i="23"/>
  <c r="W110" i="23"/>
  <c r="W111" i="23"/>
  <c r="W112" i="23"/>
  <c r="W113" i="23"/>
  <c r="W114" i="23"/>
  <c r="W115" i="23"/>
  <c r="W116" i="23"/>
  <c r="W117" i="23"/>
  <c r="W118" i="23"/>
  <c r="W119" i="23"/>
  <c r="W120" i="23"/>
  <c r="W121" i="23"/>
  <c r="W122" i="23"/>
  <c r="W123" i="23"/>
  <c r="W124" i="23"/>
  <c r="W125" i="23"/>
  <c r="W126" i="23"/>
  <c r="W127" i="23"/>
  <c r="W128" i="23"/>
  <c r="W129" i="23"/>
  <c r="W130" i="23"/>
  <c r="W131" i="23"/>
  <c r="W132" i="23"/>
  <c r="W133" i="23"/>
  <c r="W134" i="23"/>
  <c r="W135" i="23"/>
  <c r="W136" i="23"/>
  <c r="W137" i="23"/>
  <c r="W138" i="23"/>
  <c r="W139" i="23"/>
  <c r="W140" i="23"/>
  <c r="W141" i="23"/>
  <c r="W142" i="23"/>
  <c r="W143" i="23"/>
  <c r="W144" i="23"/>
  <c r="W145" i="23"/>
  <c r="W146" i="23"/>
  <c r="W147" i="23"/>
  <c r="W148" i="23"/>
  <c r="W149" i="23"/>
  <c r="W150" i="23"/>
  <c r="W151" i="23"/>
  <c r="W152" i="23"/>
  <c r="W153" i="23"/>
  <c r="W154" i="23"/>
  <c r="W155" i="23"/>
  <c r="W156" i="23"/>
  <c r="W157" i="23"/>
  <c r="W158" i="23"/>
  <c r="W159" i="23"/>
  <c r="W160" i="23"/>
  <c r="W161" i="23"/>
  <c r="W162" i="23"/>
  <c r="W163" i="23"/>
  <c r="W164" i="23"/>
  <c r="W165" i="23"/>
  <c r="W166" i="23"/>
  <c r="W167" i="23"/>
  <c r="W168" i="23"/>
  <c r="W169" i="23"/>
  <c r="W170" i="23"/>
  <c r="W171" i="23"/>
  <c r="W172" i="23"/>
  <c r="W173" i="23"/>
  <c r="W174" i="23"/>
  <c r="W175" i="23"/>
  <c r="W176" i="23"/>
  <c r="W177" i="23"/>
  <c r="W178" i="23"/>
  <c r="W179" i="23"/>
  <c r="W180" i="23"/>
  <c r="W181" i="23"/>
  <c r="W182" i="23"/>
  <c r="W183" i="23"/>
  <c r="W184" i="23"/>
  <c r="W185" i="23"/>
  <c r="W186" i="23"/>
  <c r="W187" i="23"/>
  <c r="W188" i="23"/>
  <c r="W189" i="23"/>
  <c r="W190" i="23"/>
  <c r="W191" i="23"/>
  <c r="W192" i="23"/>
  <c r="W193" i="23"/>
  <c r="W194" i="23"/>
  <c r="W195" i="23"/>
  <c r="W196" i="23"/>
  <c r="W197" i="23"/>
  <c r="W198" i="23"/>
  <c r="W199" i="23"/>
  <c r="W200" i="23"/>
  <c r="W201" i="23"/>
  <c r="W202" i="23"/>
  <c r="W203" i="23"/>
  <c r="W204" i="23"/>
  <c r="W205" i="23"/>
  <c r="W206" i="23"/>
  <c r="W207" i="23"/>
  <c r="W208" i="23"/>
  <c r="W209" i="23"/>
  <c r="W210" i="23"/>
  <c r="W211" i="23"/>
  <c r="W212" i="23"/>
  <c r="W213" i="23"/>
  <c r="W214" i="23"/>
  <c r="W215" i="23"/>
  <c r="W216" i="23"/>
  <c r="W217" i="23"/>
  <c r="W218" i="23"/>
  <c r="W219" i="23"/>
  <c r="W220" i="23"/>
  <c r="W221" i="23"/>
  <c r="W222" i="23"/>
  <c r="W223" i="23"/>
  <c r="W224" i="23"/>
  <c r="W225" i="23"/>
  <c r="W226" i="23"/>
  <c r="W227" i="23"/>
  <c r="W228" i="23"/>
  <c r="W229" i="23"/>
  <c r="W230" i="23"/>
  <c r="W231" i="23"/>
  <c r="W232" i="23"/>
  <c r="W233" i="23"/>
  <c r="W234" i="23"/>
  <c r="W235" i="23"/>
  <c r="W236" i="23"/>
  <c r="W237" i="23"/>
  <c r="W238" i="23"/>
  <c r="W239" i="23"/>
  <c r="W240" i="23"/>
  <c r="W241" i="23"/>
  <c r="W242" i="23"/>
  <c r="W243" i="23"/>
  <c r="W244" i="23"/>
  <c r="W64" i="23"/>
  <c r="V4" i="23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V84" i="23" s="1"/>
  <c r="V85" i="23" s="1"/>
  <c r="V86" i="23" s="1"/>
  <c r="V87" i="23" s="1"/>
  <c r="V88" i="23" s="1"/>
  <c r="V89" i="23" s="1"/>
  <c r="V90" i="23" s="1"/>
  <c r="V91" i="23" s="1"/>
  <c r="V92" i="23" s="1"/>
  <c r="V93" i="23" s="1"/>
  <c r="V94" i="23" s="1"/>
  <c r="V95" i="23" s="1"/>
  <c r="V96" i="23" s="1"/>
  <c r="V97" i="23" s="1"/>
  <c r="V98" i="23" s="1"/>
  <c r="V99" i="23" s="1"/>
  <c r="V100" i="23" s="1"/>
  <c r="V101" i="23" s="1"/>
  <c r="V102" i="23" s="1"/>
  <c r="V103" i="23" s="1"/>
  <c r="V104" i="23" s="1"/>
  <c r="V105" i="23" s="1"/>
  <c r="V106" i="23" s="1"/>
  <c r="V107" i="23" s="1"/>
  <c r="V108" i="23" s="1"/>
  <c r="V109" i="23" s="1"/>
  <c r="V110" i="23" s="1"/>
  <c r="V111" i="23" s="1"/>
  <c r="V112" i="23" s="1"/>
  <c r="V113" i="23" s="1"/>
  <c r="V114" i="23" s="1"/>
  <c r="V115" i="23" s="1"/>
  <c r="V116" i="23" s="1"/>
  <c r="V117" i="23" s="1"/>
  <c r="V118" i="23" s="1"/>
  <c r="V119" i="23" s="1"/>
  <c r="V120" i="23" s="1"/>
  <c r="V121" i="23" s="1"/>
  <c r="V122" i="23" s="1"/>
  <c r="V123" i="23" s="1"/>
  <c r="V124" i="23" s="1"/>
  <c r="V125" i="23" s="1"/>
  <c r="V126" i="23" s="1"/>
  <c r="V127" i="23" s="1"/>
  <c r="V128" i="23" s="1"/>
  <c r="V129" i="23" s="1"/>
  <c r="V130" i="23" s="1"/>
  <c r="V131" i="23" s="1"/>
  <c r="V132" i="23" s="1"/>
  <c r="V133" i="23" s="1"/>
  <c r="V134" i="23" s="1"/>
  <c r="V135" i="23" s="1"/>
  <c r="V136" i="23" s="1"/>
  <c r="V137" i="23" s="1"/>
  <c r="V138" i="23" s="1"/>
  <c r="V139" i="23" s="1"/>
  <c r="V140" i="23" s="1"/>
  <c r="V141" i="23" s="1"/>
  <c r="V142" i="23" s="1"/>
  <c r="V143" i="23" s="1"/>
  <c r="V144" i="23" s="1"/>
  <c r="V145" i="23" s="1"/>
  <c r="V146" i="23" s="1"/>
  <c r="V147" i="23" s="1"/>
  <c r="V148" i="23" s="1"/>
  <c r="V149" i="23" s="1"/>
  <c r="V150" i="23" s="1"/>
  <c r="V151" i="23" s="1"/>
  <c r="V152" i="23" s="1"/>
  <c r="V153" i="23" s="1"/>
  <c r="V154" i="23" s="1"/>
  <c r="V155" i="23" s="1"/>
  <c r="V156" i="23" s="1"/>
  <c r="V157" i="23" s="1"/>
  <c r="V158" i="23" s="1"/>
  <c r="V159" i="23" s="1"/>
  <c r="V160" i="23" s="1"/>
  <c r="V161" i="23" s="1"/>
  <c r="V162" i="23" s="1"/>
  <c r="V163" i="23" s="1"/>
  <c r="V164" i="23" s="1"/>
  <c r="V165" i="23" s="1"/>
  <c r="V166" i="23" s="1"/>
  <c r="V167" i="23" s="1"/>
  <c r="V168" i="23" s="1"/>
  <c r="V169" i="23" s="1"/>
  <c r="V170" i="23" s="1"/>
  <c r="V171" i="23" s="1"/>
  <c r="V172" i="23" s="1"/>
  <c r="V173" i="23" s="1"/>
  <c r="V174" i="23" s="1"/>
  <c r="V175" i="23" s="1"/>
  <c r="V176" i="23" s="1"/>
  <c r="V177" i="23" s="1"/>
  <c r="V178" i="23" s="1"/>
  <c r="V179" i="23" s="1"/>
  <c r="V180" i="23" s="1"/>
  <c r="V181" i="23" s="1"/>
  <c r="V182" i="23" s="1"/>
  <c r="V183" i="23" s="1"/>
  <c r="V184" i="23" s="1"/>
  <c r="V185" i="23" s="1"/>
  <c r="V186" i="23" s="1"/>
  <c r="V187" i="23" s="1"/>
  <c r="V188" i="23" s="1"/>
  <c r="V189" i="23" s="1"/>
  <c r="V190" i="23" s="1"/>
  <c r="V191" i="23" s="1"/>
  <c r="V192" i="23" s="1"/>
  <c r="V193" i="23" s="1"/>
  <c r="V194" i="23" s="1"/>
  <c r="V195" i="23" s="1"/>
  <c r="V196" i="23" s="1"/>
  <c r="V197" i="23" s="1"/>
  <c r="V198" i="23" s="1"/>
  <c r="V199" i="23" s="1"/>
  <c r="V200" i="23" s="1"/>
  <c r="V201" i="23" s="1"/>
  <c r="V202" i="23" s="1"/>
  <c r="V203" i="23" s="1"/>
  <c r="V204" i="23" s="1"/>
  <c r="V205" i="23" s="1"/>
  <c r="V206" i="23" s="1"/>
  <c r="V207" i="23" s="1"/>
  <c r="V208" i="23" s="1"/>
  <c r="V209" i="23" s="1"/>
  <c r="V210" i="23" s="1"/>
  <c r="V211" i="23" s="1"/>
  <c r="V212" i="23" s="1"/>
  <c r="V213" i="23" s="1"/>
  <c r="V214" i="23" s="1"/>
  <c r="V215" i="23" s="1"/>
  <c r="V216" i="23" s="1"/>
  <c r="V217" i="23" s="1"/>
  <c r="V218" i="23" s="1"/>
  <c r="V219" i="23" s="1"/>
  <c r="V220" i="23" s="1"/>
  <c r="V221" i="23" s="1"/>
  <c r="V222" i="23" s="1"/>
  <c r="V223" i="23" s="1"/>
  <c r="V224" i="23" s="1"/>
  <c r="V225" i="23" s="1"/>
  <c r="V226" i="23" s="1"/>
  <c r="V227" i="23" s="1"/>
  <c r="V228" i="23" s="1"/>
  <c r="V229" i="23" s="1"/>
  <c r="V230" i="23" s="1"/>
  <c r="V231" i="23" s="1"/>
  <c r="V232" i="23" s="1"/>
  <c r="V233" i="23" s="1"/>
  <c r="V234" i="23" s="1"/>
  <c r="V235" i="23" s="1"/>
  <c r="V236" i="23" s="1"/>
  <c r="V237" i="23" s="1"/>
  <c r="V238" i="23" s="1"/>
  <c r="V239" i="23" s="1"/>
  <c r="V240" i="23" s="1"/>
  <c r="V241" i="23" s="1"/>
  <c r="V242" i="23" s="1"/>
  <c r="V243" i="23" s="1"/>
  <c r="V244" i="23" s="1"/>
  <c r="V245" i="23" s="1"/>
  <c r="V246" i="23" s="1"/>
  <c r="V247" i="23" s="1"/>
  <c r="V248" i="23" s="1"/>
  <c r="V249" i="23" s="1"/>
  <c r="V250" i="23" s="1"/>
  <c r="V251" i="23" s="1"/>
  <c r="V252" i="23" s="1"/>
  <c r="V253" i="23" s="1"/>
  <c r="V254" i="23" s="1"/>
  <c r="V255" i="23" s="1"/>
  <c r="V256" i="23" s="1"/>
  <c r="V257" i="23" s="1"/>
  <c r="V258" i="23" s="1"/>
  <c r="V259" i="23" s="1"/>
  <c r="V260" i="23" s="1"/>
  <c r="V261" i="23" s="1"/>
  <c r="V262" i="23" s="1"/>
  <c r="V263" i="23" s="1"/>
  <c r="V264" i="23" s="1"/>
  <c r="V265" i="23" s="1"/>
  <c r="V266" i="23" s="1"/>
  <c r="V267" i="23" s="1"/>
  <c r="V268" i="23" s="1"/>
  <c r="V269" i="23" s="1"/>
  <c r="V270" i="23" s="1"/>
  <c r="V271" i="23" s="1"/>
  <c r="V272" i="23" s="1"/>
  <c r="V273" i="23" s="1"/>
  <c r="V274" i="23" s="1"/>
  <c r="V275" i="23" s="1"/>
  <c r="V276" i="23" s="1"/>
  <c r="V277" i="23" s="1"/>
  <c r="V278" i="23" s="1"/>
  <c r="V279" i="23" s="1"/>
  <c r="V280" i="23" s="1"/>
  <c r="V281" i="23" s="1"/>
  <c r="V282" i="23" s="1"/>
  <c r="V283" i="23" s="1"/>
  <c r="V284" i="23" s="1"/>
  <c r="V285" i="23" s="1"/>
  <c r="V286" i="23" s="1"/>
  <c r="V287" i="23" s="1"/>
  <c r="V288" i="23" s="1"/>
  <c r="V289" i="23" s="1"/>
  <c r="V290" i="23" s="1"/>
  <c r="V291" i="23" s="1"/>
  <c r="V292" i="23" s="1"/>
  <c r="V293" i="23" s="1"/>
  <c r="V294" i="23" s="1"/>
  <c r="V295" i="23" s="1"/>
  <c r="V296" i="23" s="1"/>
  <c r="V297" i="23" s="1"/>
  <c r="V298" i="23" s="1"/>
  <c r="V299" i="23" s="1"/>
  <c r="V300" i="23" s="1"/>
  <c r="V301" i="23" s="1"/>
  <c r="V302" i="23" s="1"/>
  <c r="V303" i="23" s="1"/>
  <c r="V304" i="23" s="1"/>
  <c r="V305" i="23" s="1"/>
  <c r="V306" i="23" s="1"/>
  <c r="V307" i="23" s="1"/>
  <c r="V308" i="23" s="1"/>
  <c r="V309" i="23" s="1"/>
  <c r="V310" i="23" s="1"/>
  <c r="V311" i="23" s="1"/>
  <c r="V312" i="23" s="1"/>
  <c r="V313" i="23" s="1"/>
  <c r="V314" i="23" s="1"/>
  <c r="V315" i="23" s="1"/>
  <c r="V316" i="23" s="1"/>
  <c r="V317" i="23" s="1"/>
  <c r="V318" i="23" s="1"/>
  <c r="V319" i="23" s="1"/>
  <c r="V320" i="23" s="1"/>
  <c r="V321" i="23" s="1"/>
  <c r="V322" i="23" s="1"/>
  <c r="V323" i="23" s="1"/>
  <c r="V324" i="23" s="1"/>
  <c r="V325" i="23" s="1"/>
  <c r="V326" i="23" s="1"/>
  <c r="V327" i="23" s="1"/>
  <c r="V328" i="23" s="1"/>
  <c r="V329" i="23" s="1"/>
  <c r="V330" i="23" s="1"/>
  <c r="V331" i="23" s="1"/>
  <c r="V332" i="23" s="1"/>
  <c r="V333" i="23" s="1"/>
  <c r="V334" i="23" s="1"/>
  <c r="V335" i="23" s="1"/>
  <c r="V336" i="23" s="1"/>
  <c r="V337" i="23" s="1"/>
  <c r="V338" i="23" s="1"/>
  <c r="V339" i="23" s="1"/>
  <c r="V340" i="23" s="1"/>
  <c r="V341" i="23" s="1"/>
  <c r="V342" i="23" s="1"/>
  <c r="V343" i="23" s="1"/>
  <c r="V344" i="23" s="1"/>
  <c r="V345" i="23" s="1"/>
  <c r="V346" i="23" s="1"/>
  <c r="V347" i="23" s="1"/>
  <c r="V348" i="23" s="1"/>
  <c r="V349" i="23" s="1"/>
  <c r="V350" i="23" s="1"/>
  <c r="V351" i="23" s="1"/>
  <c r="V352" i="23" s="1"/>
  <c r="V353" i="23" s="1"/>
  <c r="V354" i="23" s="1"/>
  <c r="V355" i="23" s="1"/>
  <c r="V356" i="23" s="1"/>
  <c r="V357" i="23" s="1"/>
  <c r="V358" i="23" s="1"/>
  <c r="V359" i="23" s="1"/>
  <c r="V360" i="23" s="1"/>
  <c r="V361" i="23" s="1"/>
  <c r="V362" i="23" s="1"/>
  <c r="V363" i="23" s="1"/>
  <c r="V364" i="23" s="1"/>
  <c r="V365" i="23" s="1"/>
  <c r="V366" i="23" s="1"/>
  <c r="V367" i="23" s="1"/>
  <c r="V368" i="23" s="1"/>
  <c r="V369" i="23" s="1"/>
  <c r="V370" i="23" s="1"/>
  <c r="V371" i="23" s="1"/>
  <c r="V372" i="23" s="1"/>
  <c r="V373" i="23" s="1"/>
  <c r="V374" i="23" s="1"/>
  <c r="V375" i="23" s="1"/>
  <c r="V376" i="23" s="1"/>
  <c r="V377" i="23" s="1"/>
  <c r="V378" i="23" s="1"/>
  <c r="V379" i="23" s="1"/>
  <c r="V380" i="23" s="1"/>
  <c r="V381" i="23" s="1"/>
  <c r="V382" i="23" s="1"/>
  <c r="V383" i="23" s="1"/>
  <c r="V384" i="23" s="1"/>
  <c r="V385" i="23" s="1"/>
  <c r="V386" i="23" s="1"/>
  <c r="V387" i="23" s="1"/>
  <c r="V388" i="23" s="1"/>
  <c r="V389" i="23" s="1"/>
  <c r="V390" i="23" s="1"/>
  <c r="V391" i="23" s="1"/>
  <c r="V392" i="23" s="1"/>
  <c r="V393" i="23" s="1"/>
  <c r="V394" i="23" s="1"/>
  <c r="V395" i="23" s="1"/>
  <c r="V396" i="23" s="1"/>
  <c r="V397" i="23" s="1"/>
  <c r="V398" i="23" s="1"/>
  <c r="V399" i="23" s="1"/>
  <c r="V400" i="23" s="1"/>
  <c r="V401" i="23" s="1"/>
  <c r="V402" i="23" s="1"/>
  <c r="V403" i="23" s="1"/>
  <c r="V404" i="23" s="1"/>
  <c r="V405" i="23" s="1"/>
  <c r="V406" i="23" s="1"/>
  <c r="V407" i="23" s="1"/>
  <c r="V408" i="23" s="1"/>
  <c r="V409" i="23" s="1"/>
  <c r="V410" i="23" s="1"/>
  <c r="V411" i="23" s="1"/>
  <c r="V412" i="23" s="1"/>
  <c r="V413" i="23" s="1"/>
  <c r="V414" i="23" s="1"/>
  <c r="V415" i="23" s="1"/>
  <c r="V416" i="23" s="1"/>
  <c r="V417" i="23" s="1"/>
  <c r="V418" i="23" s="1"/>
  <c r="V419" i="23" s="1"/>
  <c r="V420" i="23" s="1"/>
  <c r="V421" i="23" s="1"/>
  <c r="V422" i="23" s="1"/>
  <c r="V423" i="23" s="1"/>
  <c r="V424" i="23" s="1"/>
  <c r="V425" i="23" s="1"/>
  <c r="V426" i="23" s="1"/>
  <c r="V427" i="23" s="1"/>
  <c r="V428" i="23" s="1"/>
  <c r="V429" i="23" s="1"/>
  <c r="V430" i="23" s="1"/>
  <c r="V431" i="23" s="1"/>
  <c r="V432" i="23" s="1"/>
  <c r="V433" i="23" s="1"/>
  <c r="V434" i="23" s="1"/>
  <c r="V435" i="23" s="1"/>
  <c r="V436" i="23" s="1"/>
  <c r="V437" i="23" s="1"/>
  <c r="V438" i="23" s="1"/>
  <c r="V439" i="23" s="1"/>
  <c r="V440" i="23" s="1"/>
  <c r="V441" i="23" s="1"/>
  <c r="V442" i="23" s="1"/>
  <c r="V443" i="23" s="1"/>
  <c r="V444" i="23" s="1"/>
  <c r="V445" i="23" s="1"/>
  <c r="V446" i="23" s="1"/>
  <c r="V447" i="23" s="1"/>
  <c r="V448" i="23" s="1"/>
  <c r="V449" i="23" s="1"/>
  <c r="V450" i="23" s="1"/>
  <c r="V451" i="23" s="1"/>
  <c r="V452" i="23" s="1"/>
  <c r="V453" i="23" s="1"/>
  <c r="V454" i="23" s="1"/>
  <c r="V455" i="23" s="1"/>
  <c r="V456" i="23" s="1"/>
  <c r="V457" i="23" s="1"/>
  <c r="V458" i="23" s="1"/>
  <c r="V459" i="23" s="1"/>
  <c r="V460" i="23" s="1"/>
  <c r="V461" i="23" s="1"/>
  <c r="V462" i="23" s="1"/>
  <c r="V463" i="23" s="1"/>
  <c r="V464" i="23" s="1"/>
  <c r="V465" i="23" s="1"/>
  <c r="V466" i="23" s="1"/>
  <c r="V467" i="23" s="1"/>
  <c r="V468" i="23" s="1"/>
  <c r="V469" i="23" s="1"/>
  <c r="V470" i="23" s="1"/>
  <c r="V471" i="23" s="1"/>
  <c r="V472" i="23" s="1"/>
  <c r="V473" i="23" s="1"/>
  <c r="V474" i="23" s="1"/>
  <c r="V475" i="23" s="1"/>
  <c r="V476" i="23" s="1"/>
  <c r="V477" i="23" s="1"/>
  <c r="V478" i="23" s="1"/>
  <c r="V479" i="23" s="1"/>
  <c r="V480" i="23" s="1"/>
  <c r="V481" i="23" s="1"/>
  <c r="V482" i="23" s="1"/>
  <c r="V483" i="23" s="1"/>
  <c r="V484" i="23" s="1"/>
  <c r="V485" i="23" s="1"/>
  <c r="V486" i="23" s="1"/>
  <c r="V487" i="23" s="1"/>
  <c r="V488" i="23" s="1"/>
  <c r="V489" i="23" s="1"/>
  <c r="V490" i="23" s="1"/>
  <c r="V491" i="23" s="1"/>
  <c r="V492" i="23" s="1"/>
  <c r="V493" i="23" s="1"/>
  <c r="V494" i="23" s="1"/>
  <c r="V495" i="23" s="1"/>
  <c r="V496" i="23" s="1"/>
  <c r="V497" i="23" s="1"/>
  <c r="V498" i="23" s="1"/>
  <c r="V499" i="23" s="1"/>
  <c r="V500" i="23" s="1"/>
  <c r="V501" i="23" s="1"/>
  <c r="V502" i="23" s="1"/>
  <c r="V503" i="23" s="1"/>
  <c r="V504" i="23" s="1"/>
  <c r="V505" i="23" s="1"/>
  <c r="V506" i="23" s="1"/>
  <c r="V507" i="23" s="1"/>
  <c r="V508" i="23" s="1"/>
  <c r="T508" i="23"/>
  <c r="S148" i="23"/>
  <c r="P245" i="23"/>
  <c r="P246" i="23" s="1"/>
  <c r="P247" i="23" s="1"/>
  <c r="P248" i="23" s="1"/>
  <c r="P249" i="23" s="1"/>
  <c r="P250" i="23" s="1"/>
  <c r="P251" i="23" s="1"/>
  <c r="P252" i="23" s="1"/>
  <c r="P253" i="23" s="1"/>
  <c r="P254" i="23" s="1"/>
  <c r="P255" i="23" s="1"/>
  <c r="P256" i="23" s="1"/>
  <c r="P257" i="23" s="1"/>
  <c r="P258" i="23" s="1"/>
  <c r="P259" i="23" s="1"/>
  <c r="P260" i="23" s="1"/>
  <c r="P261" i="23" s="1"/>
  <c r="P262" i="23" s="1"/>
  <c r="P263" i="23" s="1"/>
  <c r="P264" i="23" s="1"/>
  <c r="P265" i="23" s="1"/>
  <c r="P266" i="23" s="1"/>
  <c r="P267" i="23" s="1"/>
  <c r="P268" i="23" s="1"/>
  <c r="P269" i="23" s="1"/>
  <c r="P270" i="23" s="1"/>
  <c r="P271" i="23" s="1"/>
  <c r="P272" i="23" s="1"/>
  <c r="P273" i="23" s="1"/>
  <c r="P274" i="23" s="1"/>
  <c r="P275" i="23" s="1"/>
  <c r="P276" i="23" s="1"/>
  <c r="P277" i="23" s="1"/>
  <c r="P278" i="23" s="1"/>
  <c r="P279" i="23" s="1"/>
  <c r="P280" i="23" s="1"/>
  <c r="P281" i="23" s="1"/>
  <c r="P282" i="23" s="1"/>
  <c r="P283" i="23" s="1"/>
  <c r="P284" i="23" s="1"/>
  <c r="P285" i="23" s="1"/>
  <c r="P286" i="23" s="1"/>
  <c r="P287" i="23" s="1"/>
  <c r="P288" i="23" s="1"/>
  <c r="P289" i="23" s="1"/>
  <c r="P290" i="23" s="1"/>
  <c r="P291" i="23" s="1"/>
  <c r="P292" i="23" s="1"/>
  <c r="P293" i="23" s="1"/>
  <c r="P294" i="23" s="1"/>
  <c r="P295" i="23" s="1"/>
  <c r="P296" i="23" s="1"/>
  <c r="P297" i="23" s="1"/>
  <c r="P298" i="23" s="1"/>
  <c r="P299" i="23" s="1"/>
  <c r="P300" i="23" s="1"/>
  <c r="P301" i="23" s="1"/>
  <c r="P302" i="23" s="1"/>
  <c r="P303" i="23" s="1"/>
  <c r="P304" i="23" s="1"/>
  <c r="P305" i="23" s="1"/>
  <c r="P306" i="23" s="1"/>
  <c r="P307" i="23" s="1"/>
  <c r="P308" i="23" s="1"/>
  <c r="P309" i="23" s="1"/>
  <c r="P310" i="23" s="1"/>
  <c r="P311" i="23" s="1"/>
  <c r="P312" i="23" s="1"/>
  <c r="P313" i="23" s="1"/>
  <c r="P314" i="23" s="1"/>
  <c r="P315" i="23" s="1"/>
  <c r="P316" i="23" s="1"/>
  <c r="P317" i="23" s="1"/>
  <c r="P318" i="23" s="1"/>
  <c r="P319" i="23" s="1"/>
  <c r="P320" i="23" s="1"/>
  <c r="P321" i="23" s="1"/>
  <c r="P322" i="23" s="1"/>
  <c r="P323" i="23" s="1"/>
  <c r="P324" i="23" s="1"/>
  <c r="P325" i="23" s="1"/>
  <c r="P326" i="23" s="1"/>
  <c r="P327" i="23" s="1"/>
  <c r="P328" i="23" s="1"/>
  <c r="P329" i="23" s="1"/>
  <c r="P330" i="23" s="1"/>
  <c r="P331" i="23" s="1"/>
  <c r="P332" i="23" s="1"/>
  <c r="P333" i="23" s="1"/>
  <c r="P334" i="23" s="1"/>
  <c r="P335" i="23" s="1"/>
  <c r="P336" i="23" s="1"/>
  <c r="P337" i="23" s="1"/>
  <c r="P338" i="23" s="1"/>
  <c r="P339" i="23" s="1"/>
  <c r="P340" i="23" s="1"/>
  <c r="P341" i="23" s="1"/>
  <c r="P342" i="23" s="1"/>
  <c r="P343" i="23" s="1"/>
  <c r="P344" i="23" s="1"/>
  <c r="P345" i="23" s="1"/>
  <c r="P346" i="23" s="1"/>
  <c r="P347" i="23" s="1"/>
  <c r="P348" i="23" s="1"/>
  <c r="P349" i="23" s="1"/>
  <c r="P350" i="23" s="1"/>
  <c r="P351" i="23" s="1"/>
  <c r="P352" i="23" s="1"/>
  <c r="P353" i="23" s="1"/>
  <c r="P354" i="23" s="1"/>
  <c r="P355" i="23" s="1"/>
  <c r="P356" i="23" s="1"/>
  <c r="P357" i="23" s="1"/>
  <c r="P358" i="23" s="1"/>
  <c r="P359" i="23" s="1"/>
  <c r="P360" i="23" s="1"/>
  <c r="P361" i="23" s="1"/>
  <c r="P362" i="23" s="1"/>
  <c r="P363" i="23" s="1"/>
  <c r="P364" i="23" s="1"/>
  <c r="P365" i="23" s="1"/>
  <c r="P366" i="23" s="1"/>
  <c r="P367" i="23" s="1"/>
  <c r="P368" i="23" s="1"/>
  <c r="P369" i="23" s="1"/>
  <c r="P370" i="23" s="1"/>
  <c r="P371" i="23" s="1"/>
  <c r="P372" i="23" s="1"/>
  <c r="P373" i="23" s="1"/>
  <c r="P374" i="23" s="1"/>
  <c r="P375" i="23" s="1"/>
  <c r="P376" i="23" s="1"/>
  <c r="P377" i="23" s="1"/>
  <c r="P378" i="23" s="1"/>
  <c r="P379" i="23" s="1"/>
  <c r="P380" i="23" s="1"/>
  <c r="P381" i="23" s="1"/>
  <c r="P382" i="23" s="1"/>
  <c r="P383" i="23" s="1"/>
  <c r="P384" i="23" s="1"/>
  <c r="P385" i="23" s="1"/>
  <c r="P386" i="23" s="1"/>
  <c r="P387" i="23" s="1"/>
  <c r="P388" i="23" s="1"/>
  <c r="P389" i="23" s="1"/>
  <c r="P390" i="23" s="1"/>
  <c r="P391" i="23" s="1"/>
  <c r="P392" i="23" s="1"/>
  <c r="P393" i="23" s="1"/>
  <c r="P394" i="23" s="1"/>
  <c r="P395" i="23" s="1"/>
  <c r="P396" i="23" s="1"/>
  <c r="P397" i="23" s="1"/>
  <c r="P398" i="23" s="1"/>
  <c r="P399" i="23" s="1"/>
  <c r="P400" i="23" s="1"/>
  <c r="P401" i="23" s="1"/>
  <c r="P402" i="23" s="1"/>
  <c r="P403" i="23" s="1"/>
  <c r="P404" i="23" s="1"/>
  <c r="P405" i="23" s="1"/>
  <c r="P406" i="23" s="1"/>
  <c r="P407" i="23" s="1"/>
  <c r="P408" i="23" s="1"/>
  <c r="P409" i="23" s="1"/>
  <c r="P410" i="23" s="1"/>
  <c r="P411" i="23" s="1"/>
  <c r="P412" i="23" s="1"/>
  <c r="P413" i="23" s="1"/>
  <c r="P414" i="23" s="1"/>
  <c r="P415" i="23" s="1"/>
  <c r="P416" i="23" s="1"/>
  <c r="P417" i="23" s="1"/>
  <c r="P418" i="23" s="1"/>
  <c r="P419" i="23" s="1"/>
  <c r="P420" i="23" s="1"/>
  <c r="P421" i="23" s="1"/>
  <c r="P422" i="23" s="1"/>
  <c r="P423" i="23" s="1"/>
  <c r="P424" i="23" s="1"/>
  <c r="P425" i="23" s="1"/>
  <c r="P426" i="23" s="1"/>
  <c r="P427" i="23" s="1"/>
  <c r="P428" i="23" s="1"/>
  <c r="P429" i="23" s="1"/>
  <c r="P430" i="23" s="1"/>
  <c r="P431" i="23" s="1"/>
  <c r="P432" i="23" s="1"/>
  <c r="P433" i="23" s="1"/>
  <c r="P434" i="23" s="1"/>
  <c r="P435" i="23" s="1"/>
  <c r="P436" i="23" s="1"/>
  <c r="P437" i="23" s="1"/>
  <c r="P438" i="23" s="1"/>
  <c r="P439" i="23" s="1"/>
  <c r="P440" i="23" s="1"/>
  <c r="P441" i="23" s="1"/>
  <c r="P442" i="23" s="1"/>
  <c r="P443" i="23" s="1"/>
  <c r="P444" i="23" s="1"/>
  <c r="P445" i="23" s="1"/>
  <c r="P446" i="23" s="1"/>
  <c r="P447" i="23" s="1"/>
  <c r="P448" i="23" s="1"/>
  <c r="P449" i="23" s="1"/>
  <c r="P450" i="23" s="1"/>
  <c r="P451" i="23" s="1"/>
  <c r="P452" i="23" s="1"/>
  <c r="P453" i="23" s="1"/>
  <c r="P454" i="23" s="1"/>
  <c r="P455" i="23" s="1"/>
  <c r="P456" i="23" s="1"/>
  <c r="P457" i="23" s="1"/>
  <c r="P458" i="23" s="1"/>
  <c r="P459" i="23" s="1"/>
  <c r="P460" i="23" s="1"/>
  <c r="P461" i="23" s="1"/>
  <c r="P462" i="23" s="1"/>
  <c r="P463" i="23" s="1"/>
  <c r="P464" i="23" s="1"/>
  <c r="P465" i="23" s="1"/>
  <c r="P466" i="23" s="1"/>
  <c r="P467" i="23" s="1"/>
  <c r="P468" i="23" s="1"/>
  <c r="P469" i="23" s="1"/>
  <c r="P470" i="23" s="1"/>
  <c r="P471" i="23" s="1"/>
  <c r="P472" i="23" s="1"/>
  <c r="P473" i="23" s="1"/>
  <c r="P474" i="23" s="1"/>
  <c r="P475" i="23" s="1"/>
  <c r="P476" i="23" s="1"/>
  <c r="P477" i="23" s="1"/>
  <c r="P478" i="23" s="1"/>
  <c r="P479" i="23" s="1"/>
  <c r="P480" i="23" s="1"/>
  <c r="P481" i="23" s="1"/>
  <c r="P482" i="23" s="1"/>
  <c r="P483" i="23" s="1"/>
  <c r="P484" i="23" s="1"/>
  <c r="P485" i="23" s="1"/>
  <c r="P486" i="23" s="1"/>
  <c r="P487" i="23" s="1"/>
  <c r="P488" i="23" s="1"/>
  <c r="P489" i="23" s="1"/>
  <c r="P490" i="23" s="1"/>
  <c r="P491" i="23" s="1"/>
  <c r="P492" i="23" s="1"/>
  <c r="P493" i="23" s="1"/>
  <c r="P494" i="23" s="1"/>
  <c r="P495" i="23" s="1"/>
  <c r="P496" i="23" s="1"/>
  <c r="P497" i="23" s="1"/>
  <c r="P498" i="23" s="1"/>
  <c r="P499" i="23" s="1"/>
  <c r="P500" i="23" s="1"/>
  <c r="P501" i="23" s="1"/>
  <c r="P502" i="23" s="1"/>
  <c r="P503" i="23" s="1"/>
  <c r="P504" i="23" s="1"/>
  <c r="P505" i="23" s="1"/>
  <c r="P506" i="23" s="1"/>
  <c r="P507" i="23" s="1"/>
  <c r="P508" i="23" s="1"/>
  <c r="O244" i="23"/>
  <c r="M65" i="23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M84" i="23" s="1"/>
  <c r="M85" i="23" s="1"/>
  <c r="M86" i="23" s="1"/>
  <c r="M87" i="23" s="1"/>
  <c r="M88" i="23" s="1"/>
  <c r="M89" i="23" s="1"/>
  <c r="M90" i="23" s="1"/>
  <c r="M91" i="23" s="1"/>
  <c r="M92" i="23" s="1"/>
  <c r="M93" i="23" s="1"/>
  <c r="M94" i="23" s="1"/>
  <c r="M95" i="23" s="1"/>
  <c r="M96" i="23" s="1"/>
  <c r="M97" i="23" s="1"/>
  <c r="M98" i="23" s="1"/>
  <c r="M99" i="23" s="1"/>
  <c r="M100" i="23" s="1"/>
  <c r="M101" i="23" s="1"/>
  <c r="M102" i="23" s="1"/>
  <c r="M103" i="23" s="1"/>
  <c r="M104" i="23" s="1"/>
  <c r="M105" i="23" s="1"/>
  <c r="M106" i="23" s="1"/>
  <c r="M107" i="23" s="1"/>
  <c r="M108" i="23" s="1"/>
  <c r="M109" i="23" s="1"/>
  <c r="M110" i="23" s="1"/>
  <c r="M111" i="23" s="1"/>
  <c r="M112" i="23" s="1"/>
  <c r="M113" i="23" s="1"/>
  <c r="M114" i="23" s="1"/>
  <c r="M115" i="23" s="1"/>
  <c r="M116" i="23" s="1"/>
  <c r="M117" i="23" s="1"/>
  <c r="M118" i="23" s="1"/>
  <c r="M119" i="23" s="1"/>
  <c r="M120" i="23" s="1"/>
  <c r="M121" i="23" s="1"/>
  <c r="M122" i="23" s="1"/>
  <c r="M123" i="23" s="1"/>
  <c r="M124" i="23" s="1"/>
  <c r="M125" i="23" s="1"/>
  <c r="M126" i="23" s="1"/>
  <c r="M127" i="23" s="1"/>
  <c r="M128" i="23" s="1"/>
  <c r="M129" i="23" s="1"/>
  <c r="M130" i="23" s="1"/>
  <c r="M131" i="23" s="1"/>
  <c r="M132" i="23" s="1"/>
  <c r="M133" i="23" s="1"/>
  <c r="M134" i="23" s="1"/>
  <c r="M135" i="23" s="1"/>
  <c r="M136" i="23" s="1"/>
  <c r="M137" i="23" s="1"/>
  <c r="M138" i="23" s="1"/>
  <c r="M139" i="23" s="1"/>
  <c r="M140" i="23" s="1"/>
  <c r="M141" i="23" s="1"/>
  <c r="M142" i="23" s="1"/>
  <c r="M143" i="23" s="1"/>
  <c r="M144" i="23" s="1"/>
  <c r="M145" i="23" s="1"/>
  <c r="M146" i="23" s="1"/>
  <c r="M147" i="23" s="1"/>
  <c r="M148" i="23" s="1"/>
  <c r="M149" i="23" s="1"/>
  <c r="M150" i="23" s="1"/>
  <c r="M151" i="23" s="1"/>
  <c r="M152" i="23" s="1"/>
  <c r="M153" i="23" s="1"/>
  <c r="M154" i="23" s="1"/>
  <c r="M155" i="23" s="1"/>
  <c r="M156" i="23" s="1"/>
  <c r="M157" i="23" s="1"/>
  <c r="M158" i="23" s="1"/>
  <c r="M159" i="23" s="1"/>
  <c r="M160" i="23" s="1"/>
  <c r="M161" i="23" s="1"/>
  <c r="M162" i="23" s="1"/>
  <c r="M163" i="23" s="1"/>
  <c r="M164" i="23" s="1"/>
  <c r="M165" i="23" s="1"/>
  <c r="M166" i="23" s="1"/>
  <c r="M167" i="23" s="1"/>
  <c r="M168" i="23" s="1"/>
  <c r="M169" i="23" s="1"/>
  <c r="M170" i="23" s="1"/>
  <c r="M171" i="23" s="1"/>
  <c r="M172" i="23" s="1"/>
  <c r="M173" i="23" s="1"/>
  <c r="M174" i="23" s="1"/>
  <c r="M175" i="23" s="1"/>
  <c r="M176" i="23" s="1"/>
  <c r="M177" i="23" s="1"/>
  <c r="M178" i="23" s="1"/>
  <c r="M179" i="23" s="1"/>
  <c r="M180" i="23" s="1"/>
  <c r="M181" i="23" s="1"/>
  <c r="M182" i="23" s="1"/>
  <c r="M183" i="23" s="1"/>
  <c r="M184" i="23" s="1"/>
  <c r="M185" i="23" s="1"/>
  <c r="M186" i="23" s="1"/>
  <c r="M187" i="23" s="1"/>
  <c r="M188" i="23" s="1"/>
  <c r="M189" i="23" s="1"/>
  <c r="M190" i="23" s="1"/>
  <c r="M191" i="23" s="1"/>
  <c r="M192" i="23" s="1"/>
  <c r="M193" i="23" s="1"/>
  <c r="M194" i="23" s="1"/>
  <c r="M195" i="23" s="1"/>
  <c r="M196" i="23" s="1"/>
  <c r="M197" i="23" s="1"/>
  <c r="M198" i="23" s="1"/>
  <c r="M199" i="23" s="1"/>
  <c r="M200" i="23" s="1"/>
  <c r="M201" i="23" s="1"/>
  <c r="M202" i="23" s="1"/>
  <c r="M203" i="23" s="1"/>
  <c r="M204" i="23" s="1"/>
  <c r="M205" i="23" s="1"/>
  <c r="M206" i="23" s="1"/>
  <c r="M207" i="23" s="1"/>
  <c r="M208" i="23" s="1"/>
  <c r="M209" i="23" s="1"/>
  <c r="M210" i="23" s="1"/>
  <c r="M211" i="23" s="1"/>
  <c r="M212" i="23" s="1"/>
  <c r="M213" i="23" s="1"/>
  <c r="M214" i="23" s="1"/>
  <c r="M215" i="23" s="1"/>
  <c r="M216" i="23" s="1"/>
  <c r="M217" i="23" s="1"/>
  <c r="M218" i="23" s="1"/>
  <c r="M219" i="23" s="1"/>
  <c r="M220" i="23" s="1"/>
  <c r="M221" i="23" s="1"/>
  <c r="M222" i="23" s="1"/>
  <c r="M223" i="23" s="1"/>
  <c r="M224" i="23" s="1"/>
  <c r="M225" i="23" s="1"/>
  <c r="M226" i="23" s="1"/>
  <c r="M227" i="23" s="1"/>
  <c r="M228" i="23" s="1"/>
  <c r="M229" i="23" s="1"/>
  <c r="M230" i="23" s="1"/>
  <c r="M231" i="23" s="1"/>
  <c r="M232" i="23" s="1"/>
  <c r="M233" i="23" s="1"/>
  <c r="M234" i="23" s="1"/>
  <c r="M235" i="23" s="1"/>
  <c r="M236" i="23" s="1"/>
  <c r="M237" i="23" s="1"/>
  <c r="M238" i="23" s="1"/>
  <c r="M239" i="23" s="1"/>
  <c r="M240" i="23" s="1"/>
  <c r="M241" i="23" s="1"/>
  <c r="M242" i="23" s="1"/>
  <c r="M243" i="23" s="1"/>
  <c r="M244" i="23" s="1"/>
  <c r="L64" i="23"/>
  <c r="K28" i="23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4" i="23"/>
  <c r="D27" i="23"/>
  <c r="D39" i="23" s="1"/>
  <c r="D51" i="23" s="1"/>
  <c r="D63" i="23" s="1"/>
  <c r="D75" i="23" s="1"/>
  <c r="D87" i="23" s="1"/>
  <c r="D99" i="23" s="1"/>
  <c r="D111" i="23" s="1"/>
  <c r="D123" i="23" s="1"/>
  <c r="D135" i="23" s="1"/>
  <c r="D147" i="23" s="1"/>
  <c r="D159" i="23" s="1"/>
  <c r="D171" i="23" s="1"/>
  <c r="D183" i="23" s="1"/>
  <c r="D195" i="23" s="1"/>
  <c r="D207" i="23" s="1"/>
  <c r="D219" i="23" s="1"/>
  <c r="D231" i="23" s="1"/>
  <c r="D243" i="23" s="1"/>
  <c r="D255" i="23" s="1"/>
  <c r="D267" i="23" s="1"/>
  <c r="D279" i="23" s="1"/>
  <c r="D291" i="23" s="1"/>
  <c r="D303" i="23" s="1"/>
  <c r="D315" i="23" s="1"/>
  <c r="D327" i="23" s="1"/>
  <c r="D339" i="23" s="1"/>
  <c r="D351" i="23" s="1"/>
  <c r="D363" i="23" s="1"/>
  <c r="D375" i="23" s="1"/>
  <c r="D387" i="23" s="1"/>
  <c r="D399" i="23" s="1"/>
  <c r="D411" i="23" s="1"/>
  <c r="D423" i="23" s="1"/>
  <c r="D435" i="23" s="1"/>
  <c r="D447" i="23" s="1"/>
  <c r="D459" i="23" s="1"/>
  <c r="D471" i="23" s="1"/>
  <c r="D483" i="23" s="1"/>
  <c r="D495" i="23" s="1"/>
  <c r="D507" i="23" s="1"/>
  <c r="D26" i="23"/>
  <c r="D38" i="23" s="1"/>
  <c r="D50" i="23" s="1"/>
  <c r="D62" i="23" s="1"/>
  <c r="D74" i="23" s="1"/>
  <c r="D86" i="23" s="1"/>
  <c r="D98" i="23" s="1"/>
  <c r="D110" i="23" s="1"/>
  <c r="D122" i="23" s="1"/>
  <c r="D134" i="23" s="1"/>
  <c r="D146" i="23" s="1"/>
  <c r="D158" i="23" s="1"/>
  <c r="D170" i="23" s="1"/>
  <c r="D182" i="23" s="1"/>
  <c r="D194" i="23" s="1"/>
  <c r="D206" i="23" s="1"/>
  <c r="D218" i="23" s="1"/>
  <c r="D230" i="23" s="1"/>
  <c r="D242" i="23" s="1"/>
  <c r="D254" i="23" s="1"/>
  <c r="D266" i="23" s="1"/>
  <c r="D278" i="23" s="1"/>
  <c r="D290" i="23" s="1"/>
  <c r="D302" i="23" s="1"/>
  <c r="D314" i="23" s="1"/>
  <c r="D326" i="23" s="1"/>
  <c r="D338" i="23" s="1"/>
  <c r="D350" i="23" s="1"/>
  <c r="D362" i="23" s="1"/>
  <c r="D374" i="23" s="1"/>
  <c r="D386" i="23" s="1"/>
  <c r="D398" i="23" s="1"/>
  <c r="D410" i="23" s="1"/>
  <c r="D422" i="23" s="1"/>
  <c r="D434" i="23" s="1"/>
  <c r="D446" i="23" s="1"/>
  <c r="D458" i="23" s="1"/>
  <c r="D470" i="23" s="1"/>
  <c r="D482" i="23" s="1"/>
  <c r="D494" i="23" s="1"/>
  <c r="D506" i="23" s="1"/>
  <c r="D25" i="23"/>
  <c r="D37" i="23" s="1"/>
  <c r="D49" i="23" s="1"/>
  <c r="D61" i="23" s="1"/>
  <c r="D73" i="23" s="1"/>
  <c r="D85" i="23" s="1"/>
  <c r="D97" i="23" s="1"/>
  <c r="D109" i="23" s="1"/>
  <c r="D121" i="23" s="1"/>
  <c r="D133" i="23" s="1"/>
  <c r="D145" i="23" s="1"/>
  <c r="D157" i="23" s="1"/>
  <c r="D169" i="23" s="1"/>
  <c r="D181" i="23" s="1"/>
  <c r="D193" i="23" s="1"/>
  <c r="D205" i="23" s="1"/>
  <c r="D217" i="23" s="1"/>
  <c r="D229" i="23" s="1"/>
  <c r="D241" i="23" s="1"/>
  <c r="D253" i="23" s="1"/>
  <c r="D265" i="23" s="1"/>
  <c r="D277" i="23" s="1"/>
  <c r="D289" i="23" s="1"/>
  <c r="D301" i="23" s="1"/>
  <c r="D313" i="23" s="1"/>
  <c r="D325" i="23" s="1"/>
  <c r="D337" i="23" s="1"/>
  <c r="D349" i="23" s="1"/>
  <c r="D361" i="23" s="1"/>
  <c r="D373" i="23" s="1"/>
  <c r="D385" i="23" s="1"/>
  <c r="D397" i="23" s="1"/>
  <c r="D409" i="23" s="1"/>
  <c r="D421" i="23" s="1"/>
  <c r="D433" i="23" s="1"/>
  <c r="D445" i="23" s="1"/>
  <c r="D457" i="23" s="1"/>
  <c r="D469" i="23" s="1"/>
  <c r="D481" i="23" s="1"/>
  <c r="D493" i="23" s="1"/>
  <c r="D505" i="23" s="1"/>
  <c r="D24" i="23"/>
  <c r="D36" i="23" s="1"/>
  <c r="D48" i="23" s="1"/>
  <c r="D60" i="23" s="1"/>
  <c r="D72" i="23" s="1"/>
  <c r="D84" i="23" s="1"/>
  <c r="D96" i="23" s="1"/>
  <c r="D108" i="23" s="1"/>
  <c r="D120" i="23" s="1"/>
  <c r="D132" i="23" s="1"/>
  <c r="D144" i="23" s="1"/>
  <c r="D156" i="23" s="1"/>
  <c r="D168" i="23" s="1"/>
  <c r="D180" i="23" s="1"/>
  <c r="D192" i="23" s="1"/>
  <c r="D204" i="23" s="1"/>
  <c r="D216" i="23" s="1"/>
  <c r="D228" i="23" s="1"/>
  <c r="D240" i="23" s="1"/>
  <c r="D252" i="23" s="1"/>
  <c r="D264" i="23" s="1"/>
  <c r="D276" i="23" s="1"/>
  <c r="D288" i="23" s="1"/>
  <c r="D300" i="23" s="1"/>
  <c r="D312" i="23" s="1"/>
  <c r="D324" i="23" s="1"/>
  <c r="D336" i="23" s="1"/>
  <c r="D348" i="23" s="1"/>
  <c r="D360" i="23" s="1"/>
  <c r="D372" i="23" s="1"/>
  <c r="D384" i="23" s="1"/>
  <c r="D396" i="23" s="1"/>
  <c r="D408" i="23" s="1"/>
  <c r="D420" i="23" s="1"/>
  <c r="D432" i="23" s="1"/>
  <c r="D444" i="23" s="1"/>
  <c r="D456" i="23" s="1"/>
  <c r="D468" i="23" s="1"/>
  <c r="D480" i="23" s="1"/>
  <c r="D492" i="23" s="1"/>
  <c r="D504" i="23" s="1"/>
  <c r="D23" i="23"/>
  <c r="D35" i="23" s="1"/>
  <c r="D47" i="23" s="1"/>
  <c r="D59" i="23" s="1"/>
  <c r="D71" i="23" s="1"/>
  <c r="D83" i="23" s="1"/>
  <c r="D95" i="23" s="1"/>
  <c r="D107" i="23" s="1"/>
  <c r="D119" i="23" s="1"/>
  <c r="D131" i="23" s="1"/>
  <c r="D143" i="23" s="1"/>
  <c r="D155" i="23" s="1"/>
  <c r="D167" i="23" s="1"/>
  <c r="D179" i="23" s="1"/>
  <c r="D191" i="23" s="1"/>
  <c r="D203" i="23" s="1"/>
  <c r="D215" i="23" s="1"/>
  <c r="D227" i="23" s="1"/>
  <c r="D239" i="23" s="1"/>
  <c r="D251" i="23" s="1"/>
  <c r="D263" i="23" s="1"/>
  <c r="D275" i="23" s="1"/>
  <c r="D287" i="23" s="1"/>
  <c r="D299" i="23" s="1"/>
  <c r="D311" i="23" s="1"/>
  <c r="D323" i="23" s="1"/>
  <c r="D335" i="23" s="1"/>
  <c r="D347" i="23" s="1"/>
  <c r="D359" i="23" s="1"/>
  <c r="D371" i="23" s="1"/>
  <c r="D383" i="23" s="1"/>
  <c r="D395" i="23" s="1"/>
  <c r="D407" i="23" s="1"/>
  <c r="D419" i="23" s="1"/>
  <c r="D431" i="23" s="1"/>
  <c r="D443" i="23" s="1"/>
  <c r="D455" i="23" s="1"/>
  <c r="D467" i="23" s="1"/>
  <c r="D479" i="23" s="1"/>
  <c r="D491" i="23" s="1"/>
  <c r="D503" i="23" s="1"/>
  <c r="D22" i="23"/>
  <c r="D34" i="23" s="1"/>
  <c r="D46" i="23" s="1"/>
  <c r="D58" i="23" s="1"/>
  <c r="D70" i="23" s="1"/>
  <c r="D82" i="23" s="1"/>
  <c r="D94" i="23" s="1"/>
  <c r="D106" i="23" s="1"/>
  <c r="D118" i="23" s="1"/>
  <c r="D130" i="23" s="1"/>
  <c r="D142" i="23" s="1"/>
  <c r="D154" i="23" s="1"/>
  <c r="D166" i="23" s="1"/>
  <c r="D178" i="23" s="1"/>
  <c r="D190" i="23" s="1"/>
  <c r="D202" i="23" s="1"/>
  <c r="D214" i="23" s="1"/>
  <c r="D226" i="23" s="1"/>
  <c r="D238" i="23" s="1"/>
  <c r="D250" i="23" s="1"/>
  <c r="D262" i="23" s="1"/>
  <c r="D274" i="23" s="1"/>
  <c r="D286" i="23" s="1"/>
  <c r="D298" i="23" s="1"/>
  <c r="D310" i="23" s="1"/>
  <c r="D322" i="23" s="1"/>
  <c r="D334" i="23" s="1"/>
  <c r="D346" i="23" s="1"/>
  <c r="D358" i="23" s="1"/>
  <c r="D370" i="23" s="1"/>
  <c r="D382" i="23" s="1"/>
  <c r="D394" i="23" s="1"/>
  <c r="D406" i="23" s="1"/>
  <c r="D418" i="23" s="1"/>
  <c r="D430" i="23" s="1"/>
  <c r="D442" i="23" s="1"/>
  <c r="D454" i="23" s="1"/>
  <c r="D466" i="23" s="1"/>
  <c r="D478" i="23" s="1"/>
  <c r="D490" i="23" s="1"/>
  <c r="D502" i="23" s="1"/>
  <c r="D21" i="23"/>
  <c r="D33" i="23" s="1"/>
  <c r="D45" i="23" s="1"/>
  <c r="D57" i="23" s="1"/>
  <c r="D69" i="23" s="1"/>
  <c r="D81" i="23" s="1"/>
  <c r="D93" i="23" s="1"/>
  <c r="D105" i="23" s="1"/>
  <c r="D117" i="23" s="1"/>
  <c r="D129" i="23" s="1"/>
  <c r="D141" i="23" s="1"/>
  <c r="D153" i="23" s="1"/>
  <c r="D165" i="23" s="1"/>
  <c r="D177" i="23" s="1"/>
  <c r="D189" i="23" s="1"/>
  <c r="D201" i="23" s="1"/>
  <c r="D213" i="23" s="1"/>
  <c r="D225" i="23" s="1"/>
  <c r="D237" i="23" s="1"/>
  <c r="D249" i="23" s="1"/>
  <c r="D261" i="23" s="1"/>
  <c r="D273" i="23" s="1"/>
  <c r="D285" i="23" s="1"/>
  <c r="D297" i="23" s="1"/>
  <c r="D309" i="23" s="1"/>
  <c r="D321" i="23" s="1"/>
  <c r="D333" i="23" s="1"/>
  <c r="D345" i="23" s="1"/>
  <c r="D357" i="23" s="1"/>
  <c r="D369" i="23" s="1"/>
  <c r="D381" i="23" s="1"/>
  <c r="D393" i="23" s="1"/>
  <c r="D405" i="23" s="1"/>
  <c r="D417" i="23" s="1"/>
  <c r="D429" i="23" s="1"/>
  <c r="D441" i="23" s="1"/>
  <c r="D453" i="23" s="1"/>
  <c r="D465" i="23" s="1"/>
  <c r="D477" i="23" s="1"/>
  <c r="D489" i="23" s="1"/>
  <c r="D501" i="23" s="1"/>
  <c r="D20" i="23"/>
  <c r="D32" i="23" s="1"/>
  <c r="D44" i="23" s="1"/>
  <c r="D56" i="23" s="1"/>
  <c r="D68" i="23" s="1"/>
  <c r="D80" i="23" s="1"/>
  <c r="D92" i="23" s="1"/>
  <c r="D104" i="23" s="1"/>
  <c r="D116" i="23" s="1"/>
  <c r="D128" i="23" s="1"/>
  <c r="D140" i="23" s="1"/>
  <c r="D152" i="23" s="1"/>
  <c r="D164" i="23" s="1"/>
  <c r="D176" i="23" s="1"/>
  <c r="D188" i="23" s="1"/>
  <c r="D200" i="23" s="1"/>
  <c r="D212" i="23" s="1"/>
  <c r="D224" i="23" s="1"/>
  <c r="D236" i="23" s="1"/>
  <c r="D248" i="23" s="1"/>
  <c r="D260" i="23" s="1"/>
  <c r="D272" i="23" s="1"/>
  <c r="D284" i="23" s="1"/>
  <c r="D296" i="23" s="1"/>
  <c r="D308" i="23" s="1"/>
  <c r="D320" i="23" s="1"/>
  <c r="D332" i="23" s="1"/>
  <c r="D344" i="23" s="1"/>
  <c r="D356" i="23" s="1"/>
  <c r="D368" i="23" s="1"/>
  <c r="D380" i="23" s="1"/>
  <c r="D392" i="23" s="1"/>
  <c r="D404" i="23" s="1"/>
  <c r="D416" i="23" s="1"/>
  <c r="D428" i="23" s="1"/>
  <c r="D440" i="23" s="1"/>
  <c r="D452" i="23" s="1"/>
  <c r="D464" i="23" s="1"/>
  <c r="D476" i="23" s="1"/>
  <c r="D488" i="23" s="1"/>
  <c r="D500" i="23" s="1"/>
  <c r="D19" i="23"/>
  <c r="D31" i="23" s="1"/>
  <c r="D43" i="23" s="1"/>
  <c r="D55" i="23" s="1"/>
  <c r="D67" i="23" s="1"/>
  <c r="D79" i="23" s="1"/>
  <c r="D91" i="23" s="1"/>
  <c r="D103" i="23" s="1"/>
  <c r="D115" i="23" s="1"/>
  <c r="D127" i="23" s="1"/>
  <c r="D139" i="23" s="1"/>
  <c r="D151" i="23" s="1"/>
  <c r="D163" i="23" s="1"/>
  <c r="D175" i="23" s="1"/>
  <c r="D187" i="23" s="1"/>
  <c r="D199" i="23" s="1"/>
  <c r="D211" i="23" s="1"/>
  <c r="D223" i="23" s="1"/>
  <c r="D235" i="23" s="1"/>
  <c r="D247" i="23" s="1"/>
  <c r="D259" i="23" s="1"/>
  <c r="D271" i="23" s="1"/>
  <c r="D283" i="23" s="1"/>
  <c r="D295" i="23" s="1"/>
  <c r="D307" i="23" s="1"/>
  <c r="D319" i="23" s="1"/>
  <c r="D331" i="23" s="1"/>
  <c r="D343" i="23" s="1"/>
  <c r="D355" i="23" s="1"/>
  <c r="D367" i="23" s="1"/>
  <c r="D379" i="23" s="1"/>
  <c r="D391" i="23" s="1"/>
  <c r="D403" i="23" s="1"/>
  <c r="D415" i="23" s="1"/>
  <c r="D427" i="23" s="1"/>
  <c r="D439" i="23" s="1"/>
  <c r="D451" i="23" s="1"/>
  <c r="D463" i="23" s="1"/>
  <c r="D475" i="23" s="1"/>
  <c r="D487" i="23" s="1"/>
  <c r="D499" i="23" s="1"/>
  <c r="D18" i="23"/>
  <c r="D30" i="23" s="1"/>
  <c r="D42" i="23" s="1"/>
  <c r="D54" i="23" s="1"/>
  <c r="D66" i="23" s="1"/>
  <c r="D78" i="23" s="1"/>
  <c r="D90" i="23" s="1"/>
  <c r="D102" i="23" s="1"/>
  <c r="D114" i="23" s="1"/>
  <c r="D126" i="23" s="1"/>
  <c r="D138" i="23" s="1"/>
  <c r="D150" i="23" s="1"/>
  <c r="D162" i="23" s="1"/>
  <c r="D174" i="23" s="1"/>
  <c r="D186" i="23" s="1"/>
  <c r="D198" i="23" s="1"/>
  <c r="D210" i="23" s="1"/>
  <c r="D222" i="23" s="1"/>
  <c r="D234" i="23" s="1"/>
  <c r="D246" i="23" s="1"/>
  <c r="D258" i="23" s="1"/>
  <c r="D270" i="23" s="1"/>
  <c r="D282" i="23" s="1"/>
  <c r="D294" i="23" s="1"/>
  <c r="D306" i="23" s="1"/>
  <c r="D318" i="23" s="1"/>
  <c r="D330" i="23" s="1"/>
  <c r="D342" i="23" s="1"/>
  <c r="D354" i="23" s="1"/>
  <c r="D366" i="23" s="1"/>
  <c r="D378" i="23" s="1"/>
  <c r="D390" i="23" s="1"/>
  <c r="D402" i="23" s="1"/>
  <c r="D414" i="23" s="1"/>
  <c r="D426" i="23" s="1"/>
  <c r="D438" i="23" s="1"/>
  <c r="D450" i="23" s="1"/>
  <c r="D462" i="23" s="1"/>
  <c r="D474" i="23" s="1"/>
  <c r="D486" i="23" s="1"/>
  <c r="D498" i="23" s="1"/>
  <c r="D17" i="23"/>
  <c r="D29" i="23" s="1"/>
  <c r="D41" i="23" s="1"/>
  <c r="D53" i="23" s="1"/>
  <c r="D65" i="23" s="1"/>
  <c r="D77" i="23" s="1"/>
  <c r="D89" i="23" s="1"/>
  <c r="D101" i="23" s="1"/>
  <c r="D113" i="23" s="1"/>
  <c r="D125" i="23" s="1"/>
  <c r="D137" i="23" s="1"/>
  <c r="D149" i="23" s="1"/>
  <c r="D161" i="23" s="1"/>
  <c r="D173" i="23" s="1"/>
  <c r="D185" i="23" s="1"/>
  <c r="D197" i="23" s="1"/>
  <c r="D209" i="23" s="1"/>
  <c r="D221" i="23" s="1"/>
  <c r="D233" i="23" s="1"/>
  <c r="D245" i="23" s="1"/>
  <c r="D257" i="23" s="1"/>
  <c r="D269" i="23" s="1"/>
  <c r="D281" i="23" s="1"/>
  <c r="D293" i="23" s="1"/>
  <c r="D305" i="23" s="1"/>
  <c r="D317" i="23" s="1"/>
  <c r="D329" i="23" s="1"/>
  <c r="D341" i="23" s="1"/>
  <c r="D353" i="23" s="1"/>
  <c r="D365" i="23" s="1"/>
  <c r="D377" i="23" s="1"/>
  <c r="D389" i="23" s="1"/>
  <c r="D401" i="23" s="1"/>
  <c r="D413" i="23" s="1"/>
  <c r="D425" i="23" s="1"/>
  <c r="D437" i="23" s="1"/>
  <c r="D449" i="23" s="1"/>
  <c r="D461" i="23" s="1"/>
  <c r="D473" i="23" s="1"/>
  <c r="D485" i="23" s="1"/>
  <c r="D497" i="23" s="1"/>
  <c r="D16" i="23"/>
  <c r="D28" i="23" s="1"/>
  <c r="D40" i="23" s="1"/>
  <c r="D52" i="23" s="1"/>
  <c r="D64" i="23" s="1"/>
  <c r="D76" i="23" s="1"/>
  <c r="D88" i="23" s="1"/>
  <c r="D100" i="23" s="1"/>
  <c r="D112" i="23" s="1"/>
  <c r="D124" i="23" s="1"/>
  <c r="D136" i="23" s="1"/>
  <c r="D148" i="23" s="1"/>
  <c r="D160" i="23" s="1"/>
  <c r="D172" i="23" s="1"/>
  <c r="D184" i="23" s="1"/>
  <c r="D196" i="23" s="1"/>
  <c r="D208" i="23" s="1"/>
  <c r="D220" i="23" s="1"/>
  <c r="D232" i="23" s="1"/>
  <c r="D244" i="23" s="1"/>
  <c r="D256" i="23" s="1"/>
  <c r="D268" i="23" s="1"/>
  <c r="D280" i="23" s="1"/>
  <c r="D292" i="23" s="1"/>
  <c r="D304" i="23" s="1"/>
  <c r="D316" i="23" s="1"/>
  <c r="D328" i="23" s="1"/>
  <c r="D340" i="23" s="1"/>
  <c r="D352" i="23" s="1"/>
  <c r="D364" i="23" s="1"/>
  <c r="D376" i="23" s="1"/>
  <c r="D388" i="23" s="1"/>
  <c r="D400" i="23" s="1"/>
  <c r="D412" i="23" s="1"/>
  <c r="D424" i="23" s="1"/>
  <c r="D436" i="23" s="1"/>
  <c r="D448" i="23" s="1"/>
  <c r="D460" i="23" s="1"/>
  <c r="D472" i="23" s="1"/>
  <c r="D484" i="23" s="1"/>
  <c r="D496" i="23" s="1"/>
  <c r="D508" i="23" s="1"/>
  <c r="C15" i="23"/>
  <c r="C27" i="23" s="1"/>
  <c r="C39" i="23" s="1"/>
  <c r="C51" i="23" s="1"/>
  <c r="C63" i="23" s="1"/>
  <c r="C75" i="23" s="1"/>
  <c r="C87" i="23" s="1"/>
  <c r="C99" i="23" s="1"/>
  <c r="C111" i="23" s="1"/>
  <c r="C123" i="23" s="1"/>
  <c r="C135" i="23" s="1"/>
  <c r="C147" i="23" s="1"/>
  <c r="C159" i="23" s="1"/>
  <c r="C171" i="23" s="1"/>
  <c r="C183" i="23" s="1"/>
  <c r="C195" i="23" s="1"/>
  <c r="C207" i="23" s="1"/>
  <c r="C219" i="23" s="1"/>
  <c r="C231" i="23" s="1"/>
  <c r="C243" i="23" s="1"/>
  <c r="C255" i="23" s="1"/>
  <c r="C267" i="23" s="1"/>
  <c r="C279" i="23" s="1"/>
  <c r="C291" i="23" s="1"/>
  <c r="C303" i="23" s="1"/>
  <c r="C315" i="23" s="1"/>
  <c r="C327" i="23" s="1"/>
  <c r="C339" i="23" s="1"/>
  <c r="C351" i="23" s="1"/>
  <c r="C363" i="23" s="1"/>
  <c r="C375" i="23" s="1"/>
  <c r="C387" i="23" s="1"/>
  <c r="C399" i="23" s="1"/>
  <c r="C411" i="23" s="1"/>
  <c r="C423" i="23" s="1"/>
  <c r="C435" i="23" s="1"/>
  <c r="C447" i="23" s="1"/>
  <c r="C459" i="23" s="1"/>
  <c r="C471" i="23" s="1"/>
  <c r="C483" i="23" s="1"/>
  <c r="C495" i="23" s="1"/>
  <c r="C507" i="23" s="1"/>
  <c r="C14" i="23"/>
  <c r="C26" i="23" s="1"/>
  <c r="C38" i="23" s="1"/>
  <c r="C50" i="23" s="1"/>
  <c r="C62" i="23" s="1"/>
  <c r="C74" i="23" s="1"/>
  <c r="C86" i="23" s="1"/>
  <c r="C98" i="23" s="1"/>
  <c r="C110" i="23" s="1"/>
  <c r="C122" i="23" s="1"/>
  <c r="C134" i="23" s="1"/>
  <c r="C146" i="23" s="1"/>
  <c r="C158" i="23" s="1"/>
  <c r="C170" i="23" s="1"/>
  <c r="C182" i="23" s="1"/>
  <c r="C194" i="23" s="1"/>
  <c r="C206" i="23" s="1"/>
  <c r="C218" i="23" s="1"/>
  <c r="C230" i="23" s="1"/>
  <c r="C242" i="23" s="1"/>
  <c r="C254" i="23" s="1"/>
  <c r="C266" i="23" s="1"/>
  <c r="C278" i="23" s="1"/>
  <c r="C290" i="23" s="1"/>
  <c r="C302" i="23" s="1"/>
  <c r="C314" i="23" s="1"/>
  <c r="C326" i="23" s="1"/>
  <c r="C338" i="23" s="1"/>
  <c r="C350" i="23" s="1"/>
  <c r="C362" i="23" s="1"/>
  <c r="C374" i="23" s="1"/>
  <c r="C386" i="23" s="1"/>
  <c r="C398" i="23" s="1"/>
  <c r="C410" i="23" s="1"/>
  <c r="C422" i="23" s="1"/>
  <c r="C434" i="23" s="1"/>
  <c r="C446" i="23" s="1"/>
  <c r="C458" i="23" s="1"/>
  <c r="C470" i="23" s="1"/>
  <c r="C482" i="23" s="1"/>
  <c r="C494" i="23" s="1"/>
  <c r="C506" i="23" s="1"/>
  <c r="C13" i="23"/>
  <c r="C25" i="23" s="1"/>
  <c r="C37" i="23" s="1"/>
  <c r="C49" i="23" s="1"/>
  <c r="C61" i="23" s="1"/>
  <c r="C73" i="23" s="1"/>
  <c r="C85" i="23" s="1"/>
  <c r="C97" i="23" s="1"/>
  <c r="C109" i="23" s="1"/>
  <c r="C121" i="23" s="1"/>
  <c r="C133" i="23" s="1"/>
  <c r="C145" i="23" s="1"/>
  <c r="C157" i="23" s="1"/>
  <c r="C169" i="23" s="1"/>
  <c r="C181" i="23" s="1"/>
  <c r="C193" i="23" s="1"/>
  <c r="C205" i="23" s="1"/>
  <c r="C217" i="23" s="1"/>
  <c r="C229" i="23" s="1"/>
  <c r="C241" i="23" s="1"/>
  <c r="C253" i="23" s="1"/>
  <c r="C265" i="23" s="1"/>
  <c r="C277" i="23" s="1"/>
  <c r="C289" i="23" s="1"/>
  <c r="C301" i="23" s="1"/>
  <c r="C313" i="23" s="1"/>
  <c r="C325" i="23" s="1"/>
  <c r="C337" i="23" s="1"/>
  <c r="C349" i="23" s="1"/>
  <c r="C361" i="23" s="1"/>
  <c r="C373" i="23" s="1"/>
  <c r="C385" i="23" s="1"/>
  <c r="C397" i="23" s="1"/>
  <c r="C409" i="23" s="1"/>
  <c r="C421" i="23" s="1"/>
  <c r="C433" i="23" s="1"/>
  <c r="C445" i="23" s="1"/>
  <c r="C457" i="23" s="1"/>
  <c r="C469" i="23" s="1"/>
  <c r="C481" i="23" s="1"/>
  <c r="C493" i="23" s="1"/>
  <c r="C505" i="23" s="1"/>
  <c r="C12" i="23"/>
  <c r="C24" i="23" s="1"/>
  <c r="C36" i="23" s="1"/>
  <c r="C48" i="23" s="1"/>
  <c r="C60" i="23" s="1"/>
  <c r="C72" i="23" s="1"/>
  <c r="C84" i="23" s="1"/>
  <c r="C96" i="23" s="1"/>
  <c r="C108" i="23" s="1"/>
  <c r="C120" i="23" s="1"/>
  <c r="C132" i="23" s="1"/>
  <c r="C144" i="23" s="1"/>
  <c r="C156" i="23" s="1"/>
  <c r="C168" i="23" s="1"/>
  <c r="C180" i="23" s="1"/>
  <c r="C192" i="23" s="1"/>
  <c r="C204" i="23" s="1"/>
  <c r="C216" i="23" s="1"/>
  <c r="C228" i="23" s="1"/>
  <c r="C240" i="23" s="1"/>
  <c r="C252" i="23" s="1"/>
  <c r="C264" i="23" s="1"/>
  <c r="C276" i="23" s="1"/>
  <c r="C288" i="23" s="1"/>
  <c r="C300" i="23" s="1"/>
  <c r="C312" i="23" s="1"/>
  <c r="C324" i="23" s="1"/>
  <c r="C336" i="23" s="1"/>
  <c r="C348" i="23" s="1"/>
  <c r="C360" i="23" s="1"/>
  <c r="C372" i="23" s="1"/>
  <c r="C384" i="23" s="1"/>
  <c r="C396" i="23" s="1"/>
  <c r="C408" i="23" s="1"/>
  <c r="C420" i="23" s="1"/>
  <c r="C432" i="23" s="1"/>
  <c r="C444" i="23" s="1"/>
  <c r="C456" i="23" s="1"/>
  <c r="C468" i="23" s="1"/>
  <c r="C480" i="23" s="1"/>
  <c r="C492" i="23" s="1"/>
  <c r="C504" i="23" s="1"/>
  <c r="C11" i="23"/>
  <c r="C23" i="23" s="1"/>
  <c r="C35" i="23" s="1"/>
  <c r="C47" i="23" s="1"/>
  <c r="C59" i="23" s="1"/>
  <c r="C71" i="23" s="1"/>
  <c r="C83" i="23" s="1"/>
  <c r="C95" i="23" s="1"/>
  <c r="C107" i="23" s="1"/>
  <c r="C119" i="23" s="1"/>
  <c r="C131" i="23" s="1"/>
  <c r="C143" i="23" s="1"/>
  <c r="C155" i="23" s="1"/>
  <c r="C167" i="23" s="1"/>
  <c r="C179" i="23" s="1"/>
  <c r="C191" i="23" s="1"/>
  <c r="C203" i="23" s="1"/>
  <c r="C215" i="23" s="1"/>
  <c r="C227" i="23" s="1"/>
  <c r="C239" i="23" s="1"/>
  <c r="C251" i="23" s="1"/>
  <c r="C263" i="23" s="1"/>
  <c r="C275" i="23" s="1"/>
  <c r="C287" i="23" s="1"/>
  <c r="C299" i="23" s="1"/>
  <c r="C311" i="23" s="1"/>
  <c r="C323" i="23" s="1"/>
  <c r="C335" i="23" s="1"/>
  <c r="C347" i="23" s="1"/>
  <c r="C359" i="23" s="1"/>
  <c r="C371" i="23" s="1"/>
  <c r="C383" i="23" s="1"/>
  <c r="C395" i="23" s="1"/>
  <c r="C407" i="23" s="1"/>
  <c r="C419" i="23" s="1"/>
  <c r="C431" i="23" s="1"/>
  <c r="C443" i="23" s="1"/>
  <c r="C455" i="23" s="1"/>
  <c r="C467" i="23" s="1"/>
  <c r="C479" i="23" s="1"/>
  <c r="C491" i="23" s="1"/>
  <c r="C503" i="23" s="1"/>
  <c r="C10" i="23"/>
  <c r="C22" i="23" s="1"/>
  <c r="C34" i="23" s="1"/>
  <c r="C46" i="23" s="1"/>
  <c r="C58" i="23" s="1"/>
  <c r="C70" i="23" s="1"/>
  <c r="C82" i="23" s="1"/>
  <c r="C94" i="23" s="1"/>
  <c r="C106" i="23" s="1"/>
  <c r="C118" i="23" s="1"/>
  <c r="C130" i="23" s="1"/>
  <c r="C142" i="23" s="1"/>
  <c r="C154" i="23" s="1"/>
  <c r="C166" i="23" s="1"/>
  <c r="C178" i="23" s="1"/>
  <c r="C190" i="23" s="1"/>
  <c r="C202" i="23" s="1"/>
  <c r="C214" i="23" s="1"/>
  <c r="C226" i="23" s="1"/>
  <c r="C238" i="23" s="1"/>
  <c r="C250" i="23" s="1"/>
  <c r="C262" i="23" s="1"/>
  <c r="C274" i="23" s="1"/>
  <c r="C286" i="23" s="1"/>
  <c r="C298" i="23" s="1"/>
  <c r="C310" i="23" s="1"/>
  <c r="C322" i="23" s="1"/>
  <c r="C334" i="23" s="1"/>
  <c r="C346" i="23" s="1"/>
  <c r="C358" i="23" s="1"/>
  <c r="C370" i="23" s="1"/>
  <c r="C382" i="23" s="1"/>
  <c r="C394" i="23" s="1"/>
  <c r="C406" i="23" s="1"/>
  <c r="C418" i="23" s="1"/>
  <c r="C430" i="23" s="1"/>
  <c r="C442" i="23" s="1"/>
  <c r="C454" i="23" s="1"/>
  <c r="C466" i="23" s="1"/>
  <c r="C478" i="23" s="1"/>
  <c r="C490" i="23" s="1"/>
  <c r="C502" i="23" s="1"/>
  <c r="C9" i="23"/>
  <c r="C21" i="23" s="1"/>
  <c r="C33" i="23" s="1"/>
  <c r="C45" i="23" s="1"/>
  <c r="C57" i="23" s="1"/>
  <c r="C69" i="23" s="1"/>
  <c r="C81" i="23" s="1"/>
  <c r="C93" i="23" s="1"/>
  <c r="C105" i="23" s="1"/>
  <c r="C117" i="23" s="1"/>
  <c r="C129" i="23" s="1"/>
  <c r="C141" i="23" s="1"/>
  <c r="C153" i="23" s="1"/>
  <c r="C165" i="23" s="1"/>
  <c r="C177" i="23" s="1"/>
  <c r="C189" i="23" s="1"/>
  <c r="C201" i="23" s="1"/>
  <c r="C213" i="23" s="1"/>
  <c r="C225" i="23" s="1"/>
  <c r="C237" i="23" s="1"/>
  <c r="C249" i="23" s="1"/>
  <c r="C261" i="23" s="1"/>
  <c r="C273" i="23" s="1"/>
  <c r="C285" i="23" s="1"/>
  <c r="C297" i="23" s="1"/>
  <c r="C309" i="23" s="1"/>
  <c r="C321" i="23" s="1"/>
  <c r="C333" i="23" s="1"/>
  <c r="C345" i="23" s="1"/>
  <c r="C357" i="23" s="1"/>
  <c r="C369" i="23" s="1"/>
  <c r="C381" i="23" s="1"/>
  <c r="C393" i="23" s="1"/>
  <c r="C405" i="23" s="1"/>
  <c r="C417" i="23" s="1"/>
  <c r="C429" i="23" s="1"/>
  <c r="C441" i="23" s="1"/>
  <c r="C453" i="23" s="1"/>
  <c r="C465" i="23" s="1"/>
  <c r="C477" i="23" s="1"/>
  <c r="C489" i="23" s="1"/>
  <c r="C501" i="23" s="1"/>
  <c r="C8" i="23"/>
  <c r="C20" i="23" s="1"/>
  <c r="C32" i="23" s="1"/>
  <c r="C44" i="23" s="1"/>
  <c r="C56" i="23" s="1"/>
  <c r="C68" i="23" s="1"/>
  <c r="C80" i="23" s="1"/>
  <c r="C92" i="23" s="1"/>
  <c r="C104" i="23" s="1"/>
  <c r="C116" i="23" s="1"/>
  <c r="C128" i="23" s="1"/>
  <c r="C140" i="23" s="1"/>
  <c r="C152" i="23" s="1"/>
  <c r="C164" i="23" s="1"/>
  <c r="C176" i="23" s="1"/>
  <c r="C188" i="23" s="1"/>
  <c r="C200" i="23" s="1"/>
  <c r="C212" i="23" s="1"/>
  <c r="C224" i="23" s="1"/>
  <c r="C236" i="23" s="1"/>
  <c r="C248" i="23" s="1"/>
  <c r="C260" i="23" s="1"/>
  <c r="C272" i="23" s="1"/>
  <c r="C284" i="23" s="1"/>
  <c r="C296" i="23" s="1"/>
  <c r="C308" i="23" s="1"/>
  <c r="C320" i="23" s="1"/>
  <c r="C332" i="23" s="1"/>
  <c r="C344" i="23" s="1"/>
  <c r="C356" i="23" s="1"/>
  <c r="C368" i="23" s="1"/>
  <c r="C380" i="23" s="1"/>
  <c r="C392" i="23" s="1"/>
  <c r="C404" i="23" s="1"/>
  <c r="C416" i="23" s="1"/>
  <c r="C428" i="23" s="1"/>
  <c r="C440" i="23" s="1"/>
  <c r="C452" i="23" s="1"/>
  <c r="C464" i="23" s="1"/>
  <c r="C476" i="23" s="1"/>
  <c r="C488" i="23" s="1"/>
  <c r="C500" i="23" s="1"/>
  <c r="C7" i="23"/>
  <c r="C19" i="23" s="1"/>
  <c r="C31" i="23" s="1"/>
  <c r="C43" i="23" s="1"/>
  <c r="C55" i="23" s="1"/>
  <c r="C67" i="23" s="1"/>
  <c r="C79" i="23" s="1"/>
  <c r="C91" i="23" s="1"/>
  <c r="C103" i="23" s="1"/>
  <c r="C115" i="23" s="1"/>
  <c r="C127" i="23" s="1"/>
  <c r="C139" i="23" s="1"/>
  <c r="C151" i="23" s="1"/>
  <c r="C163" i="23" s="1"/>
  <c r="C175" i="23" s="1"/>
  <c r="C187" i="23" s="1"/>
  <c r="C199" i="23" s="1"/>
  <c r="C211" i="23" s="1"/>
  <c r="C223" i="23" s="1"/>
  <c r="C235" i="23" s="1"/>
  <c r="C247" i="23" s="1"/>
  <c r="C259" i="23" s="1"/>
  <c r="C271" i="23" s="1"/>
  <c r="C283" i="23" s="1"/>
  <c r="C295" i="23" s="1"/>
  <c r="C307" i="23" s="1"/>
  <c r="C319" i="23" s="1"/>
  <c r="C331" i="23" s="1"/>
  <c r="C343" i="23" s="1"/>
  <c r="C355" i="23" s="1"/>
  <c r="C367" i="23" s="1"/>
  <c r="C379" i="23" s="1"/>
  <c r="C391" i="23" s="1"/>
  <c r="C403" i="23" s="1"/>
  <c r="C415" i="23" s="1"/>
  <c r="C427" i="23" s="1"/>
  <c r="C439" i="23" s="1"/>
  <c r="C451" i="23" s="1"/>
  <c r="C463" i="23" s="1"/>
  <c r="C475" i="23" s="1"/>
  <c r="C487" i="23" s="1"/>
  <c r="C499" i="23" s="1"/>
  <c r="C6" i="23"/>
  <c r="C18" i="23" s="1"/>
  <c r="C30" i="23" s="1"/>
  <c r="C42" i="23" s="1"/>
  <c r="C54" i="23" s="1"/>
  <c r="C66" i="23" s="1"/>
  <c r="C78" i="23" s="1"/>
  <c r="C90" i="23" s="1"/>
  <c r="C102" i="23" s="1"/>
  <c r="C114" i="23" s="1"/>
  <c r="C126" i="23" s="1"/>
  <c r="C138" i="23" s="1"/>
  <c r="C150" i="23" s="1"/>
  <c r="C162" i="23" s="1"/>
  <c r="C174" i="23" s="1"/>
  <c r="C186" i="23" s="1"/>
  <c r="C198" i="23" s="1"/>
  <c r="C210" i="23" s="1"/>
  <c r="C222" i="23" s="1"/>
  <c r="C234" i="23" s="1"/>
  <c r="C246" i="23" s="1"/>
  <c r="C258" i="23" s="1"/>
  <c r="C270" i="23" s="1"/>
  <c r="C282" i="23" s="1"/>
  <c r="C294" i="23" s="1"/>
  <c r="C306" i="23" s="1"/>
  <c r="C318" i="23" s="1"/>
  <c r="C330" i="23" s="1"/>
  <c r="C342" i="23" s="1"/>
  <c r="C354" i="23" s="1"/>
  <c r="C366" i="23" s="1"/>
  <c r="C378" i="23" s="1"/>
  <c r="C390" i="23" s="1"/>
  <c r="C402" i="23" s="1"/>
  <c r="C414" i="23" s="1"/>
  <c r="C426" i="23" s="1"/>
  <c r="C438" i="23" s="1"/>
  <c r="C450" i="23" s="1"/>
  <c r="C462" i="23" s="1"/>
  <c r="C474" i="23" s="1"/>
  <c r="C486" i="23" s="1"/>
  <c r="C498" i="23" s="1"/>
  <c r="C5" i="23"/>
  <c r="C17" i="23" s="1"/>
  <c r="C29" i="23" s="1"/>
  <c r="C41" i="23" s="1"/>
  <c r="C53" i="23" s="1"/>
  <c r="C65" i="23" s="1"/>
  <c r="C77" i="23" s="1"/>
  <c r="C89" i="23" s="1"/>
  <c r="C101" i="23" s="1"/>
  <c r="C113" i="23" s="1"/>
  <c r="C125" i="23" s="1"/>
  <c r="C137" i="23" s="1"/>
  <c r="C149" i="23" s="1"/>
  <c r="C161" i="23" s="1"/>
  <c r="C173" i="23" s="1"/>
  <c r="C185" i="23" s="1"/>
  <c r="C197" i="23" s="1"/>
  <c r="C209" i="23" s="1"/>
  <c r="C221" i="23" s="1"/>
  <c r="C233" i="23" s="1"/>
  <c r="C245" i="23" s="1"/>
  <c r="C257" i="23" s="1"/>
  <c r="C269" i="23" s="1"/>
  <c r="C281" i="23" s="1"/>
  <c r="C293" i="23" s="1"/>
  <c r="C305" i="23" s="1"/>
  <c r="C317" i="23" s="1"/>
  <c r="C329" i="23" s="1"/>
  <c r="C341" i="23" s="1"/>
  <c r="C353" i="23" s="1"/>
  <c r="C365" i="23" s="1"/>
  <c r="C377" i="23" s="1"/>
  <c r="C389" i="23" s="1"/>
  <c r="C401" i="23" s="1"/>
  <c r="C413" i="23" s="1"/>
  <c r="C425" i="23" s="1"/>
  <c r="C437" i="23" s="1"/>
  <c r="C449" i="23" s="1"/>
  <c r="C461" i="23" s="1"/>
  <c r="C473" i="23" s="1"/>
  <c r="C485" i="23" s="1"/>
  <c r="C497" i="23" s="1"/>
  <c r="C4" i="23"/>
  <c r="C16" i="23" s="1"/>
  <c r="C28" i="23" s="1"/>
  <c r="C40" i="23" s="1"/>
  <c r="C52" i="23" s="1"/>
  <c r="C64" i="23" s="1"/>
  <c r="C76" i="23" s="1"/>
  <c r="C88" i="23" s="1"/>
  <c r="C100" i="23" s="1"/>
  <c r="C112" i="23" s="1"/>
  <c r="C124" i="23" s="1"/>
  <c r="C136" i="23" s="1"/>
  <c r="C148" i="23" s="1"/>
  <c r="C160" i="23" s="1"/>
  <c r="C172" i="23" s="1"/>
  <c r="C184" i="23" s="1"/>
  <c r="C196" i="23" s="1"/>
  <c r="C208" i="23" s="1"/>
  <c r="C220" i="23" s="1"/>
  <c r="C232" i="23" s="1"/>
  <c r="C244" i="23" s="1"/>
  <c r="C256" i="23" s="1"/>
  <c r="C268" i="23" s="1"/>
  <c r="C280" i="23" s="1"/>
  <c r="C292" i="23" s="1"/>
  <c r="C304" i="23" s="1"/>
  <c r="C316" i="23" s="1"/>
  <c r="C328" i="23" s="1"/>
  <c r="C340" i="23" s="1"/>
  <c r="C352" i="23" s="1"/>
  <c r="C364" i="23" s="1"/>
  <c r="C376" i="23" s="1"/>
  <c r="C388" i="23" s="1"/>
  <c r="C400" i="23" s="1"/>
  <c r="C412" i="23" s="1"/>
  <c r="C424" i="23" s="1"/>
  <c r="C436" i="23" s="1"/>
  <c r="C448" i="23" s="1"/>
  <c r="C460" i="23" s="1"/>
  <c r="C472" i="23" s="1"/>
  <c r="C484" i="23" s="1"/>
  <c r="C496" i="23" s="1"/>
  <c r="C508" i="23" s="1"/>
  <c r="AB11" i="23" l="1"/>
  <c r="F18" i="13"/>
  <c r="E30" i="13"/>
  <c r="E42" i="13" s="1"/>
  <c r="E54" i="13" s="1"/>
  <c r="E66" i="13" s="1"/>
  <c r="E78" i="13" s="1"/>
  <c r="E90" i="13" s="1"/>
  <c r="E102" i="13" s="1"/>
  <c r="E114" i="13" s="1"/>
  <c r="E126" i="13" s="1"/>
  <c r="E138" i="13" s="1"/>
  <c r="E150" i="13" s="1"/>
  <c r="E162" i="13" s="1"/>
  <c r="E174" i="13" s="1"/>
  <c r="E186" i="13" s="1"/>
  <c r="E198" i="13" s="1"/>
  <c r="E210" i="13" s="1"/>
  <c r="E222" i="13" s="1"/>
  <c r="E234" i="13" s="1"/>
  <c r="E246" i="13" s="1"/>
  <c r="E258" i="13" s="1"/>
  <c r="E270" i="13" s="1"/>
  <c r="E282" i="13" s="1"/>
  <c r="E294" i="13" s="1"/>
  <c r="E306" i="13" s="1"/>
  <c r="E318" i="13" s="1"/>
  <c r="E330" i="13" s="1"/>
  <c r="E342" i="13" s="1"/>
  <c r="E354" i="13" s="1"/>
  <c r="E366" i="13" s="1"/>
  <c r="E378" i="13" s="1"/>
  <c r="E390" i="13" s="1"/>
  <c r="E402" i="13" s="1"/>
  <c r="E414" i="13" s="1"/>
  <c r="E426" i="13" s="1"/>
  <c r="E438" i="13" s="1"/>
  <c r="E450" i="13" s="1"/>
  <c r="E462" i="13" s="1"/>
  <c r="E474" i="13" s="1"/>
  <c r="E486" i="13" s="1"/>
  <c r="E498" i="13" s="1"/>
  <c r="E28" i="29"/>
  <c r="E28" i="30"/>
  <c r="E28" i="17"/>
  <c r="AB7" i="34"/>
  <c r="AB10" i="34"/>
  <c r="AB23" i="23"/>
  <c r="AB20" i="23"/>
  <c r="AB8" i="23"/>
  <c r="AB5" i="33"/>
  <c r="AB8" i="33"/>
  <c r="AB19" i="23"/>
  <c r="AB7" i="23"/>
  <c r="AB4" i="23"/>
  <c r="AB18" i="23"/>
  <c r="AB6" i="23"/>
  <c r="AB17" i="34"/>
  <c r="AB17" i="23"/>
  <c r="AB5" i="34"/>
  <c r="AB8" i="34"/>
  <c r="AB11" i="34"/>
  <c r="AB14" i="34"/>
  <c r="R23" i="13"/>
  <c r="R35" i="13" s="1"/>
  <c r="R47" i="13" s="1"/>
  <c r="R59" i="13" s="1"/>
  <c r="R71" i="13" s="1"/>
  <c r="R83" i="13" s="1"/>
  <c r="R95" i="13" s="1"/>
  <c r="R107" i="13" s="1"/>
  <c r="R119" i="13" s="1"/>
  <c r="R131" i="13" s="1"/>
  <c r="R143" i="13" s="1"/>
  <c r="AB5" i="29"/>
  <c r="AB5" i="23"/>
  <c r="AB16" i="23"/>
  <c r="AB4" i="30"/>
  <c r="AC4" i="30" s="1"/>
  <c r="AB6" i="33"/>
  <c r="AB9" i="33"/>
  <c r="AB27" i="23"/>
  <c r="AB15" i="23"/>
  <c r="AB4" i="29"/>
  <c r="AC4" i="29" s="1"/>
  <c r="AB26" i="23"/>
  <c r="AB14" i="23"/>
  <c r="AB25" i="23"/>
  <c r="AB13" i="23"/>
  <c r="AB4" i="33"/>
  <c r="AC4" i="33" s="1"/>
  <c r="AB6" i="34"/>
  <c r="AB9" i="34"/>
  <c r="AB12" i="34"/>
  <c r="AB15" i="34"/>
  <c r="AB6" i="29"/>
  <c r="AB24" i="23"/>
  <c r="AB12" i="23"/>
  <c r="AB7" i="33"/>
  <c r="R18" i="20"/>
  <c r="R30" i="20" s="1"/>
  <c r="R42" i="20" s="1"/>
  <c r="R54" i="20" s="1"/>
  <c r="R66" i="20" s="1"/>
  <c r="R78" i="20" s="1"/>
  <c r="R90" i="20" s="1"/>
  <c r="R102" i="20" s="1"/>
  <c r="R114" i="20" s="1"/>
  <c r="R126" i="20" s="1"/>
  <c r="R138" i="20" s="1"/>
  <c r="AB22" i="23"/>
  <c r="AB10" i="23"/>
  <c r="H27" i="20"/>
  <c r="AB21" i="23"/>
  <c r="AB9" i="23"/>
  <c r="AB13" i="34"/>
  <c r="AB16" i="34"/>
  <c r="F495" i="13"/>
  <c r="R28" i="20"/>
  <c r="R40" i="20" s="1"/>
  <c r="R52" i="20" s="1"/>
  <c r="R64" i="20" s="1"/>
  <c r="R76" i="20" s="1"/>
  <c r="R88" i="20" s="1"/>
  <c r="R100" i="20" s="1"/>
  <c r="R112" i="20" s="1"/>
  <c r="R124" i="20" s="1"/>
  <c r="R136" i="20" s="1"/>
  <c r="R148" i="20" s="1"/>
  <c r="F207" i="13"/>
  <c r="F423" i="13"/>
  <c r="F135" i="13"/>
  <c r="F399" i="13"/>
  <c r="F111" i="13"/>
  <c r="F147" i="13"/>
  <c r="F375" i="13"/>
  <c r="F87" i="13"/>
  <c r="F63" i="13"/>
  <c r="C5" i="2"/>
  <c r="F315" i="13"/>
  <c r="F435" i="13"/>
  <c r="E29" i="26"/>
  <c r="E30" i="26" s="1"/>
  <c r="E31" i="26" s="1"/>
  <c r="Z31" i="26" s="1"/>
  <c r="F351" i="13"/>
  <c r="E15" i="13"/>
  <c r="F15" i="13" s="1"/>
  <c r="F291" i="13"/>
  <c r="F279" i="13"/>
  <c r="E11" i="13"/>
  <c r="E22" i="13" s="1"/>
  <c r="E34" i="13" s="1"/>
  <c r="E46" i="13" s="1"/>
  <c r="E58" i="13" s="1"/>
  <c r="E70" i="13" s="1"/>
  <c r="E82" i="13" s="1"/>
  <c r="E94" i="13" s="1"/>
  <c r="E106" i="13" s="1"/>
  <c r="E118" i="13" s="1"/>
  <c r="E130" i="13" s="1"/>
  <c r="E142" i="13" s="1"/>
  <c r="E154" i="13" s="1"/>
  <c r="E166" i="13" s="1"/>
  <c r="E178" i="13" s="1"/>
  <c r="E190" i="13" s="1"/>
  <c r="E202" i="13" s="1"/>
  <c r="E214" i="13" s="1"/>
  <c r="E226" i="13" s="1"/>
  <c r="E238" i="13" s="1"/>
  <c r="E250" i="13" s="1"/>
  <c r="E262" i="13" s="1"/>
  <c r="E274" i="13" s="1"/>
  <c r="E286" i="13" s="1"/>
  <c r="E298" i="13" s="1"/>
  <c r="E310" i="13" s="1"/>
  <c r="E322" i="13" s="1"/>
  <c r="E334" i="13" s="1"/>
  <c r="E346" i="13" s="1"/>
  <c r="E358" i="13" s="1"/>
  <c r="E370" i="13" s="1"/>
  <c r="E382" i="13" s="1"/>
  <c r="E394" i="13" s="1"/>
  <c r="E406" i="13" s="1"/>
  <c r="E418" i="13" s="1"/>
  <c r="E430" i="13" s="1"/>
  <c r="E442" i="13" s="1"/>
  <c r="E454" i="13" s="1"/>
  <c r="E466" i="13" s="1"/>
  <c r="E478" i="13" s="1"/>
  <c r="E490" i="13" s="1"/>
  <c r="E502" i="13" s="1"/>
  <c r="F255" i="13"/>
  <c r="R25" i="13"/>
  <c r="R37" i="13" s="1"/>
  <c r="R49" i="13" s="1"/>
  <c r="R61" i="13" s="1"/>
  <c r="R73" i="13" s="1"/>
  <c r="R85" i="13" s="1"/>
  <c r="R97" i="13" s="1"/>
  <c r="R109" i="13" s="1"/>
  <c r="R121" i="13" s="1"/>
  <c r="R133" i="13" s="1"/>
  <c r="R145" i="13" s="1"/>
  <c r="R20" i="20"/>
  <c r="R32" i="20" s="1"/>
  <c r="R44" i="20" s="1"/>
  <c r="R56" i="20" s="1"/>
  <c r="R68" i="20" s="1"/>
  <c r="R80" i="20" s="1"/>
  <c r="R92" i="20" s="1"/>
  <c r="R104" i="20" s="1"/>
  <c r="R116" i="20" s="1"/>
  <c r="R128" i="20" s="1"/>
  <c r="R140" i="20" s="1"/>
  <c r="F231" i="13"/>
  <c r="F459" i="13"/>
  <c r="F171" i="13"/>
  <c r="R17" i="20"/>
  <c r="R29" i="20" s="1"/>
  <c r="R41" i="20" s="1"/>
  <c r="R53" i="20" s="1"/>
  <c r="R65" i="20" s="1"/>
  <c r="R77" i="20" s="1"/>
  <c r="R89" i="20" s="1"/>
  <c r="R101" i="20" s="1"/>
  <c r="R113" i="20" s="1"/>
  <c r="R125" i="20" s="1"/>
  <c r="R137" i="20" s="1"/>
  <c r="E43" i="23"/>
  <c r="F32" i="23"/>
  <c r="F7" i="13"/>
  <c r="R22" i="31"/>
  <c r="R34" i="31" s="1"/>
  <c r="R46" i="31" s="1"/>
  <c r="R58" i="31" s="1"/>
  <c r="R70" i="31" s="1"/>
  <c r="R82" i="31" s="1"/>
  <c r="R94" i="31" s="1"/>
  <c r="R106" i="31" s="1"/>
  <c r="R118" i="31" s="1"/>
  <c r="R130" i="31" s="1"/>
  <c r="R142" i="31" s="1"/>
  <c r="R17" i="31"/>
  <c r="R29" i="31" s="1"/>
  <c r="R41" i="31" s="1"/>
  <c r="R53" i="31" s="1"/>
  <c r="R65" i="31" s="1"/>
  <c r="R77" i="31" s="1"/>
  <c r="R89" i="31" s="1"/>
  <c r="R101" i="31" s="1"/>
  <c r="R113" i="31" s="1"/>
  <c r="R125" i="31" s="1"/>
  <c r="R137" i="31" s="1"/>
  <c r="R21" i="20"/>
  <c r="R33" i="20" s="1"/>
  <c r="R45" i="20" s="1"/>
  <c r="R57" i="20" s="1"/>
  <c r="R69" i="20" s="1"/>
  <c r="R81" i="20" s="1"/>
  <c r="R93" i="20" s="1"/>
  <c r="R105" i="20" s="1"/>
  <c r="R117" i="20" s="1"/>
  <c r="R129" i="20" s="1"/>
  <c r="R141" i="20" s="1"/>
  <c r="R22" i="20"/>
  <c r="R34" i="20" s="1"/>
  <c r="R46" i="20" s="1"/>
  <c r="R58" i="20" s="1"/>
  <c r="R70" i="20" s="1"/>
  <c r="R82" i="20" s="1"/>
  <c r="R94" i="20" s="1"/>
  <c r="R106" i="20" s="1"/>
  <c r="R118" i="20" s="1"/>
  <c r="R130" i="20" s="1"/>
  <c r="R142" i="20" s="1"/>
  <c r="E5" i="13"/>
  <c r="F411" i="13"/>
  <c r="F267" i="13"/>
  <c r="F123" i="13"/>
  <c r="F41" i="17"/>
  <c r="R27" i="20"/>
  <c r="R39" i="20" s="1"/>
  <c r="R51" i="20" s="1"/>
  <c r="R63" i="20" s="1"/>
  <c r="R75" i="20" s="1"/>
  <c r="R87" i="20" s="1"/>
  <c r="R99" i="20" s="1"/>
  <c r="R111" i="20" s="1"/>
  <c r="R123" i="20" s="1"/>
  <c r="R135" i="20" s="1"/>
  <c r="R147" i="20" s="1"/>
  <c r="T508" i="34"/>
  <c r="T508" i="33"/>
  <c r="T508" i="32"/>
  <c r="T508" i="31"/>
  <c r="AB4" i="26"/>
  <c r="AC4" i="26" s="1"/>
  <c r="E14" i="13"/>
  <c r="F14" i="13" s="1"/>
  <c r="F387" i="13"/>
  <c r="F243" i="13"/>
  <c r="F99" i="13"/>
  <c r="R26" i="20"/>
  <c r="R38" i="20" s="1"/>
  <c r="R50" i="20" s="1"/>
  <c r="R62" i="20" s="1"/>
  <c r="R74" i="20" s="1"/>
  <c r="R86" i="20" s="1"/>
  <c r="R98" i="20" s="1"/>
  <c r="R110" i="20" s="1"/>
  <c r="R122" i="20" s="1"/>
  <c r="R134" i="20" s="1"/>
  <c r="R146" i="20" s="1"/>
  <c r="F30" i="17"/>
  <c r="R25" i="20"/>
  <c r="R37" i="20" s="1"/>
  <c r="R49" i="20" s="1"/>
  <c r="R61" i="20" s="1"/>
  <c r="R73" i="20" s="1"/>
  <c r="R85" i="20" s="1"/>
  <c r="R97" i="20" s="1"/>
  <c r="R109" i="20" s="1"/>
  <c r="R121" i="20" s="1"/>
  <c r="R133" i="20" s="1"/>
  <c r="R145" i="20" s="1"/>
  <c r="E12" i="13"/>
  <c r="F12" i="13" s="1"/>
  <c r="F363" i="13"/>
  <c r="F219" i="13"/>
  <c r="F75" i="13"/>
  <c r="F37" i="17"/>
  <c r="R24" i="20"/>
  <c r="R36" i="20" s="1"/>
  <c r="R48" i="20" s="1"/>
  <c r="R60" i="20" s="1"/>
  <c r="R72" i="20" s="1"/>
  <c r="R84" i="20" s="1"/>
  <c r="R96" i="20" s="1"/>
  <c r="R108" i="20" s="1"/>
  <c r="R120" i="20" s="1"/>
  <c r="R132" i="20" s="1"/>
  <c r="R144" i="20" s="1"/>
  <c r="F36" i="17"/>
  <c r="Z40" i="34"/>
  <c r="F37" i="34"/>
  <c r="H37" i="34" s="1"/>
  <c r="Z34" i="34"/>
  <c r="F31" i="34"/>
  <c r="H31" i="34" s="1"/>
  <c r="Z46" i="34"/>
  <c r="Z30" i="33"/>
  <c r="Z38" i="33"/>
  <c r="Z44" i="33"/>
  <c r="Z32" i="33"/>
  <c r="E35" i="23"/>
  <c r="E37" i="23"/>
  <c r="E38" i="23"/>
  <c r="E30" i="23"/>
  <c r="E31" i="23"/>
  <c r="E34" i="23"/>
  <c r="R23" i="20"/>
  <c r="R35" i="20" s="1"/>
  <c r="R47" i="20" s="1"/>
  <c r="R59" i="20" s="1"/>
  <c r="R71" i="20" s="1"/>
  <c r="R83" i="20" s="1"/>
  <c r="R95" i="20" s="1"/>
  <c r="R107" i="20" s="1"/>
  <c r="R119" i="20" s="1"/>
  <c r="R131" i="20" s="1"/>
  <c r="R143" i="20" s="1"/>
  <c r="E10" i="13"/>
  <c r="F483" i="13"/>
  <c r="F339" i="13"/>
  <c r="F195" i="13"/>
  <c r="F51" i="13"/>
  <c r="F46" i="17"/>
  <c r="D9" i="2"/>
  <c r="E29" i="23"/>
  <c r="E9" i="13"/>
  <c r="F9" i="13" s="1"/>
  <c r="F471" i="13"/>
  <c r="F327" i="13"/>
  <c r="F183" i="13"/>
  <c r="F39" i="13"/>
  <c r="E39" i="23"/>
  <c r="E8" i="13"/>
  <c r="R19" i="20"/>
  <c r="R31" i="20" s="1"/>
  <c r="R43" i="20" s="1"/>
  <c r="R55" i="20" s="1"/>
  <c r="R67" i="20" s="1"/>
  <c r="R79" i="20" s="1"/>
  <c r="R91" i="20" s="1"/>
  <c r="R103" i="20" s="1"/>
  <c r="R115" i="20" s="1"/>
  <c r="R127" i="20" s="1"/>
  <c r="R139" i="20" s="1"/>
  <c r="E36" i="23"/>
  <c r="F447" i="13"/>
  <c r="F303" i="13"/>
  <c r="F159" i="13"/>
  <c r="Z51" i="27"/>
  <c r="F39" i="20"/>
  <c r="E33" i="23"/>
  <c r="E75" i="23"/>
  <c r="H63" i="23"/>
  <c r="AB63" i="23" s="1"/>
  <c r="H51" i="23"/>
  <c r="AB51" i="23" s="1"/>
  <c r="R18" i="31"/>
  <c r="R30" i="31" s="1"/>
  <c r="R42" i="31" s="1"/>
  <c r="R54" i="31" s="1"/>
  <c r="R66" i="31" s="1"/>
  <c r="R78" i="31" s="1"/>
  <c r="R90" i="31" s="1"/>
  <c r="R102" i="31" s="1"/>
  <c r="R114" i="31" s="1"/>
  <c r="R126" i="31" s="1"/>
  <c r="R138" i="31" s="1"/>
  <c r="R23" i="31"/>
  <c r="R35" i="31" s="1"/>
  <c r="R47" i="31" s="1"/>
  <c r="R59" i="31" s="1"/>
  <c r="R71" i="31" s="1"/>
  <c r="R83" i="31" s="1"/>
  <c r="R95" i="31" s="1"/>
  <c r="R107" i="31" s="1"/>
  <c r="R119" i="31" s="1"/>
  <c r="R131" i="31" s="1"/>
  <c r="R143" i="31" s="1"/>
  <c r="R28" i="31"/>
  <c r="R40" i="31" s="1"/>
  <c r="R52" i="31" s="1"/>
  <c r="R64" i="31" s="1"/>
  <c r="R76" i="31" s="1"/>
  <c r="R88" i="31" s="1"/>
  <c r="R100" i="31" s="1"/>
  <c r="R112" i="31" s="1"/>
  <c r="R124" i="31" s="1"/>
  <c r="R136" i="31" s="1"/>
  <c r="R148" i="31" s="1"/>
  <c r="R21" i="31"/>
  <c r="R33" i="31" s="1"/>
  <c r="R45" i="31" s="1"/>
  <c r="R57" i="31" s="1"/>
  <c r="R69" i="31" s="1"/>
  <c r="R81" i="31" s="1"/>
  <c r="R93" i="31" s="1"/>
  <c r="R105" i="31" s="1"/>
  <c r="R117" i="31" s="1"/>
  <c r="R129" i="31" s="1"/>
  <c r="R141" i="31" s="1"/>
  <c r="R26" i="31"/>
  <c r="R38" i="31" s="1"/>
  <c r="R50" i="31" s="1"/>
  <c r="R62" i="31" s="1"/>
  <c r="R74" i="31" s="1"/>
  <c r="R86" i="31" s="1"/>
  <c r="R98" i="31" s="1"/>
  <c r="R110" i="31" s="1"/>
  <c r="R122" i="31" s="1"/>
  <c r="R134" i="31" s="1"/>
  <c r="R146" i="31" s="1"/>
  <c r="R24" i="31"/>
  <c r="R36" i="31" s="1"/>
  <c r="R48" i="31" s="1"/>
  <c r="R60" i="31" s="1"/>
  <c r="R72" i="31" s="1"/>
  <c r="R84" i="31" s="1"/>
  <c r="R96" i="31" s="1"/>
  <c r="R108" i="31" s="1"/>
  <c r="R120" i="31" s="1"/>
  <c r="R132" i="31" s="1"/>
  <c r="R144" i="31" s="1"/>
  <c r="R27" i="31"/>
  <c r="R39" i="31" s="1"/>
  <c r="R51" i="31" s="1"/>
  <c r="R63" i="31" s="1"/>
  <c r="R75" i="31" s="1"/>
  <c r="R87" i="31" s="1"/>
  <c r="R99" i="31" s="1"/>
  <c r="R111" i="31" s="1"/>
  <c r="R123" i="31" s="1"/>
  <c r="R135" i="31" s="1"/>
  <c r="R147" i="31" s="1"/>
  <c r="Z51" i="32"/>
  <c r="Z39" i="32"/>
  <c r="F39" i="32"/>
  <c r="H39" i="32" s="1"/>
  <c r="R25" i="31"/>
  <c r="R37" i="31" s="1"/>
  <c r="R49" i="31" s="1"/>
  <c r="R61" i="31" s="1"/>
  <c r="R73" i="31" s="1"/>
  <c r="R85" i="31" s="1"/>
  <c r="R97" i="31" s="1"/>
  <c r="R109" i="31" s="1"/>
  <c r="R121" i="31" s="1"/>
  <c r="R133" i="31" s="1"/>
  <c r="R145" i="31" s="1"/>
  <c r="R19" i="31"/>
  <c r="R31" i="31" s="1"/>
  <c r="R43" i="31" s="1"/>
  <c r="R55" i="31" s="1"/>
  <c r="R67" i="31" s="1"/>
  <c r="R79" i="31" s="1"/>
  <c r="R91" i="31" s="1"/>
  <c r="R103" i="31" s="1"/>
  <c r="R115" i="31" s="1"/>
  <c r="R127" i="31" s="1"/>
  <c r="R139" i="31" s="1"/>
  <c r="R20" i="31"/>
  <c r="R32" i="31" s="1"/>
  <c r="R44" i="31" s="1"/>
  <c r="R56" i="31" s="1"/>
  <c r="R68" i="31" s="1"/>
  <c r="R80" i="31" s="1"/>
  <c r="R92" i="31" s="1"/>
  <c r="R104" i="31" s="1"/>
  <c r="R116" i="31" s="1"/>
  <c r="R128" i="31" s="1"/>
  <c r="R140" i="31" s="1"/>
  <c r="R28" i="32"/>
  <c r="R40" i="32" s="1"/>
  <c r="R52" i="32" s="1"/>
  <c r="R64" i="32" s="1"/>
  <c r="R76" i="32" s="1"/>
  <c r="R88" i="32" s="1"/>
  <c r="R100" i="32" s="1"/>
  <c r="R112" i="32" s="1"/>
  <c r="R124" i="32" s="1"/>
  <c r="R136" i="32" s="1"/>
  <c r="R148" i="32" s="1"/>
  <c r="R26" i="32"/>
  <c r="R38" i="32" s="1"/>
  <c r="R50" i="32" s="1"/>
  <c r="R62" i="32" s="1"/>
  <c r="R74" i="32" s="1"/>
  <c r="R86" i="32" s="1"/>
  <c r="R98" i="32" s="1"/>
  <c r="R110" i="32" s="1"/>
  <c r="R122" i="32" s="1"/>
  <c r="R134" i="32" s="1"/>
  <c r="R146" i="32" s="1"/>
  <c r="R22" i="32"/>
  <c r="R34" i="32" s="1"/>
  <c r="R46" i="32" s="1"/>
  <c r="R58" i="32" s="1"/>
  <c r="R70" i="32" s="1"/>
  <c r="R82" i="32" s="1"/>
  <c r="R94" i="32" s="1"/>
  <c r="R106" i="32" s="1"/>
  <c r="R118" i="32" s="1"/>
  <c r="R130" i="32" s="1"/>
  <c r="R142" i="32" s="1"/>
  <c r="R19" i="32"/>
  <c r="R31" i="32" s="1"/>
  <c r="R43" i="32" s="1"/>
  <c r="R55" i="32" s="1"/>
  <c r="R67" i="32" s="1"/>
  <c r="R79" i="32" s="1"/>
  <c r="R91" i="32" s="1"/>
  <c r="R103" i="32" s="1"/>
  <c r="R115" i="32" s="1"/>
  <c r="R127" i="32" s="1"/>
  <c r="R139" i="32" s="1"/>
  <c r="R23" i="32"/>
  <c r="R35" i="32" s="1"/>
  <c r="R47" i="32" s="1"/>
  <c r="R59" i="32" s="1"/>
  <c r="R71" i="32" s="1"/>
  <c r="R83" i="32" s="1"/>
  <c r="R95" i="32" s="1"/>
  <c r="R107" i="32" s="1"/>
  <c r="R119" i="32" s="1"/>
  <c r="R131" i="32" s="1"/>
  <c r="R143" i="32" s="1"/>
  <c r="R27" i="32"/>
  <c r="R39" i="32" s="1"/>
  <c r="R51" i="32" s="1"/>
  <c r="R63" i="32" s="1"/>
  <c r="R75" i="32" s="1"/>
  <c r="R87" i="32" s="1"/>
  <c r="R99" i="32" s="1"/>
  <c r="R111" i="32" s="1"/>
  <c r="R123" i="32" s="1"/>
  <c r="R135" i="32" s="1"/>
  <c r="R147" i="32" s="1"/>
  <c r="R20" i="32"/>
  <c r="R32" i="32" s="1"/>
  <c r="R44" i="32" s="1"/>
  <c r="R56" i="32" s="1"/>
  <c r="R68" i="32" s="1"/>
  <c r="R80" i="32" s="1"/>
  <c r="R92" i="32" s="1"/>
  <c r="R104" i="32" s="1"/>
  <c r="R116" i="32" s="1"/>
  <c r="R128" i="32" s="1"/>
  <c r="R140" i="32" s="1"/>
  <c r="R17" i="32"/>
  <c r="R29" i="32" s="1"/>
  <c r="R41" i="32" s="1"/>
  <c r="R53" i="32" s="1"/>
  <c r="R65" i="32" s="1"/>
  <c r="R77" i="32" s="1"/>
  <c r="R89" i="32" s="1"/>
  <c r="R101" i="32" s="1"/>
  <c r="R113" i="32" s="1"/>
  <c r="R125" i="32" s="1"/>
  <c r="R137" i="32" s="1"/>
  <c r="R24" i="32"/>
  <c r="R36" i="32" s="1"/>
  <c r="R48" i="32" s="1"/>
  <c r="R60" i="32" s="1"/>
  <c r="R72" i="32" s="1"/>
  <c r="R84" i="32" s="1"/>
  <c r="R96" i="32" s="1"/>
  <c r="R108" i="32" s="1"/>
  <c r="R120" i="32" s="1"/>
  <c r="R132" i="32" s="1"/>
  <c r="R144" i="32" s="1"/>
  <c r="R21" i="32"/>
  <c r="R33" i="32" s="1"/>
  <c r="R45" i="32" s="1"/>
  <c r="R57" i="32" s="1"/>
  <c r="R69" i="32" s="1"/>
  <c r="R81" i="32" s="1"/>
  <c r="R93" i="32" s="1"/>
  <c r="R105" i="32" s="1"/>
  <c r="R117" i="32" s="1"/>
  <c r="R129" i="32" s="1"/>
  <c r="R141" i="32" s="1"/>
  <c r="R25" i="32"/>
  <c r="R37" i="32" s="1"/>
  <c r="R49" i="32" s="1"/>
  <c r="R61" i="32" s="1"/>
  <c r="R73" i="32" s="1"/>
  <c r="R85" i="32" s="1"/>
  <c r="R97" i="32" s="1"/>
  <c r="R109" i="32" s="1"/>
  <c r="R121" i="32" s="1"/>
  <c r="R133" i="32" s="1"/>
  <c r="R145" i="32" s="1"/>
  <c r="R18" i="32"/>
  <c r="R30" i="32" s="1"/>
  <c r="R42" i="32" s="1"/>
  <c r="R54" i="32" s="1"/>
  <c r="R66" i="32" s="1"/>
  <c r="R78" i="32" s="1"/>
  <c r="R90" i="32" s="1"/>
  <c r="R102" i="32" s="1"/>
  <c r="R114" i="32" s="1"/>
  <c r="R126" i="32" s="1"/>
  <c r="R138" i="32" s="1"/>
  <c r="Z75" i="33"/>
  <c r="Z63" i="33"/>
  <c r="AC4" i="34"/>
  <c r="V18" i="34"/>
  <c r="AB18" i="34" s="1"/>
  <c r="K52" i="34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Z45" i="34"/>
  <c r="Z75" i="34"/>
  <c r="F63" i="34"/>
  <c r="H63" i="34" s="1"/>
  <c r="V10" i="33"/>
  <c r="V11" i="33" s="1"/>
  <c r="V12" i="33" s="1"/>
  <c r="AB12" i="33" s="1"/>
  <c r="R36" i="33"/>
  <c r="R48" i="33" s="1"/>
  <c r="R60" i="33" s="1"/>
  <c r="R72" i="33" s="1"/>
  <c r="R84" i="33" s="1"/>
  <c r="R96" i="33" s="1"/>
  <c r="R108" i="33" s="1"/>
  <c r="R120" i="33" s="1"/>
  <c r="R132" i="33" s="1"/>
  <c r="R144" i="33" s="1"/>
  <c r="R39" i="33"/>
  <c r="R51" i="33" s="1"/>
  <c r="R63" i="33" s="1"/>
  <c r="R75" i="33" s="1"/>
  <c r="R87" i="33" s="1"/>
  <c r="R99" i="33" s="1"/>
  <c r="R111" i="33" s="1"/>
  <c r="R123" i="33" s="1"/>
  <c r="R135" i="33" s="1"/>
  <c r="R147" i="33" s="1"/>
  <c r="R31" i="33"/>
  <c r="R43" i="33" s="1"/>
  <c r="R55" i="33" s="1"/>
  <c r="R67" i="33" s="1"/>
  <c r="R79" i="33" s="1"/>
  <c r="R91" i="33" s="1"/>
  <c r="R103" i="33" s="1"/>
  <c r="R115" i="33" s="1"/>
  <c r="R127" i="33" s="1"/>
  <c r="R139" i="33" s="1"/>
  <c r="R32" i="33"/>
  <c r="R44" i="33" s="1"/>
  <c r="R56" i="33" s="1"/>
  <c r="R68" i="33" s="1"/>
  <c r="R80" i="33" s="1"/>
  <c r="R92" i="33" s="1"/>
  <c r="R104" i="33" s="1"/>
  <c r="R116" i="33" s="1"/>
  <c r="R128" i="33" s="1"/>
  <c r="R140" i="33" s="1"/>
  <c r="R35" i="33"/>
  <c r="R47" i="33" s="1"/>
  <c r="R59" i="33" s="1"/>
  <c r="R71" i="33" s="1"/>
  <c r="R83" i="33" s="1"/>
  <c r="R95" i="33" s="1"/>
  <c r="R107" i="33" s="1"/>
  <c r="R119" i="33" s="1"/>
  <c r="R131" i="33" s="1"/>
  <c r="R143" i="33" s="1"/>
  <c r="R28" i="33"/>
  <c r="F63" i="33"/>
  <c r="H63" i="33" s="1"/>
  <c r="Z43" i="33"/>
  <c r="K15" i="32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H27" i="32"/>
  <c r="V5" i="32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V84" i="32" s="1"/>
  <c r="V85" i="32" s="1"/>
  <c r="V86" i="32" s="1"/>
  <c r="V87" i="32" s="1"/>
  <c r="V88" i="32" s="1"/>
  <c r="V89" i="32" s="1"/>
  <c r="V90" i="32" s="1"/>
  <c r="V91" i="32" s="1"/>
  <c r="V92" i="32" s="1"/>
  <c r="V93" i="32" s="1"/>
  <c r="V94" i="32" s="1"/>
  <c r="V95" i="32" s="1"/>
  <c r="V96" i="32" s="1"/>
  <c r="V97" i="32" s="1"/>
  <c r="V98" i="32" s="1"/>
  <c r="V99" i="32" s="1"/>
  <c r="V100" i="32" s="1"/>
  <c r="V101" i="32" s="1"/>
  <c r="V102" i="32" s="1"/>
  <c r="V103" i="32" s="1"/>
  <c r="V104" i="32" s="1"/>
  <c r="V105" i="32" s="1"/>
  <c r="V106" i="32" s="1"/>
  <c r="V107" i="32" s="1"/>
  <c r="V108" i="32" s="1"/>
  <c r="V109" i="32" s="1"/>
  <c r="V110" i="32" s="1"/>
  <c r="V111" i="32" s="1"/>
  <c r="V112" i="32" s="1"/>
  <c r="V113" i="32" s="1"/>
  <c r="V114" i="32" s="1"/>
  <c r="V115" i="32" s="1"/>
  <c r="V116" i="32" s="1"/>
  <c r="V117" i="32" s="1"/>
  <c r="V118" i="32" s="1"/>
  <c r="V119" i="32" s="1"/>
  <c r="V120" i="32" s="1"/>
  <c r="V121" i="32" s="1"/>
  <c r="V122" i="32" s="1"/>
  <c r="V123" i="32" s="1"/>
  <c r="V124" i="32" s="1"/>
  <c r="V125" i="32" s="1"/>
  <c r="V126" i="32" s="1"/>
  <c r="V127" i="32" s="1"/>
  <c r="V128" i="32" s="1"/>
  <c r="V129" i="32" s="1"/>
  <c r="V130" i="32" s="1"/>
  <c r="V131" i="32" s="1"/>
  <c r="V132" i="32" s="1"/>
  <c r="V133" i="32" s="1"/>
  <c r="V134" i="32" s="1"/>
  <c r="V135" i="32" s="1"/>
  <c r="V136" i="32" s="1"/>
  <c r="V137" i="32" s="1"/>
  <c r="V138" i="32" s="1"/>
  <c r="V139" i="32" s="1"/>
  <c r="V140" i="32" s="1"/>
  <c r="V141" i="32" s="1"/>
  <c r="V142" i="32" s="1"/>
  <c r="V143" i="32" s="1"/>
  <c r="V144" i="32" s="1"/>
  <c r="V145" i="32" s="1"/>
  <c r="V146" i="32" s="1"/>
  <c r="V147" i="32" s="1"/>
  <c r="V148" i="32" s="1"/>
  <c r="V149" i="32" s="1"/>
  <c r="V150" i="32" s="1"/>
  <c r="V151" i="32" s="1"/>
  <c r="V152" i="32" s="1"/>
  <c r="V153" i="32" s="1"/>
  <c r="V154" i="32" s="1"/>
  <c r="V155" i="32" s="1"/>
  <c r="V156" i="32" s="1"/>
  <c r="V157" i="32" s="1"/>
  <c r="V158" i="32" s="1"/>
  <c r="V159" i="32" s="1"/>
  <c r="V160" i="32" s="1"/>
  <c r="V161" i="32" s="1"/>
  <c r="V162" i="32" s="1"/>
  <c r="V163" i="32" s="1"/>
  <c r="V164" i="32" s="1"/>
  <c r="V165" i="32" s="1"/>
  <c r="V166" i="32" s="1"/>
  <c r="V167" i="32" s="1"/>
  <c r="V168" i="32" s="1"/>
  <c r="V169" i="32" s="1"/>
  <c r="V170" i="32" s="1"/>
  <c r="V171" i="32" s="1"/>
  <c r="V172" i="32" s="1"/>
  <c r="V173" i="32" s="1"/>
  <c r="V174" i="32" s="1"/>
  <c r="V175" i="32" s="1"/>
  <c r="V176" i="32" s="1"/>
  <c r="V177" i="32" s="1"/>
  <c r="V178" i="32" s="1"/>
  <c r="V179" i="32" s="1"/>
  <c r="V180" i="32" s="1"/>
  <c r="V181" i="32" s="1"/>
  <c r="V182" i="32" s="1"/>
  <c r="V183" i="32" s="1"/>
  <c r="V184" i="32" s="1"/>
  <c r="V185" i="32" s="1"/>
  <c r="V186" i="32" s="1"/>
  <c r="V187" i="32" s="1"/>
  <c r="V188" i="32" s="1"/>
  <c r="V189" i="32" s="1"/>
  <c r="V190" i="32" s="1"/>
  <c r="V191" i="32" s="1"/>
  <c r="V192" i="32" s="1"/>
  <c r="V193" i="32" s="1"/>
  <c r="V194" i="32" s="1"/>
  <c r="V195" i="32" s="1"/>
  <c r="V196" i="32" s="1"/>
  <c r="V197" i="32" s="1"/>
  <c r="V198" i="32" s="1"/>
  <c r="V199" i="32" s="1"/>
  <c r="V200" i="32" s="1"/>
  <c r="V201" i="32" s="1"/>
  <c r="V202" i="32" s="1"/>
  <c r="V203" i="32" s="1"/>
  <c r="V204" i="32" s="1"/>
  <c r="V205" i="32" s="1"/>
  <c r="V206" i="32" s="1"/>
  <c r="V207" i="32" s="1"/>
  <c r="V208" i="32" s="1"/>
  <c r="V209" i="32" s="1"/>
  <c r="V210" i="32" s="1"/>
  <c r="V211" i="32" s="1"/>
  <c r="V212" i="32" s="1"/>
  <c r="V213" i="32" s="1"/>
  <c r="V214" i="32" s="1"/>
  <c r="V215" i="32" s="1"/>
  <c r="V216" i="32" s="1"/>
  <c r="V217" i="32" s="1"/>
  <c r="V218" i="32" s="1"/>
  <c r="V219" i="32" s="1"/>
  <c r="V220" i="32" s="1"/>
  <c r="V221" i="32" s="1"/>
  <c r="V222" i="32" s="1"/>
  <c r="V223" i="32" s="1"/>
  <c r="V224" i="32" s="1"/>
  <c r="V225" i="32" s="1"/>
  <c r="V226" i="32" s="1"/>
  <c r="V227" i="32" s="1"/>
  <c r="V228" i="32" s="1"/>
  <c r="V229" i="32" s="1"/>
  <c r="V230" i="32" s="1"/>
  <c r="V231" i="32" s="1"/>
  <c r="V232" i="32" s="1"/>
  <c r="V233" i="32" s="1"/>
  <c r="V234" i="32" s="1"/>
  <c r="V235" i="32" s="1"/>
  <c r="V236" i="32" s="1"/>
  <c r="V237" i="32" s="1"/>
  <c r="V238" i="32" s="1"/>
  <c r="V239" i="32" s="1"/>
  <c r="V240" i="32" s="1"/>
  <c r="V241" i="32" s="1"/>
  <c r="V242" i="32" s="1"/>
  <c r="V243" i="32" s="1"/>
  <c r="V244" i="32" s="1"/>
  <c r="V245" i="32" s="1"/>
  <c r="V246" i="32" s="1"/>
  <c r="V247" i="32" s="1"/>
  <c r="V248" i="32" s="1"/>
  <c r="V249" i="32" s="1"/>
  <c r="V250" i="32" s="1"/>
  <c r="V251" i="32" s="1"/>
  <c r="V252" i="32" s="1"/>
  <c r="V253" i="32" s="1"/>
  <c r="V254" i="32" s="1"/>
  <c r="V255" i="32" s="1"/>
  <c r="V256" i="32" s="1"/>
  <c r="V257" i="32" s="1"/>
  <c r="V258" i="32" s="1"/>
  <c r="V259" i="32" s="1"/>
  <c r="V260" i="32" s="1"/>
  <c r="V261" i="32" s="1"/>
  <c r="V262" i="32" s="1"/>
  <c r="V263" i="32" s="1"/>
  <c r="V264" i="32" s="1"/>
  <c r="V265" i="32" s="1"/>
  <c r="V266" i="32" s="1"/>
  <c r="V267" i="32" s="1"/>
  <c r="V268" i="32" s="1"/>
  <c r="V269" i="32" s="1"/>
  <c r="V270" i="32" s="1"/>
  <c r="V271" i="32" s="1"/>
  <c r="V272" i="32" s="1"/>
  <c r="V273" i="32" s="1"/>
  <c r="V274" i="32" s="1"/>
  <c r="V275" i="32" s="1"/>
  <c r="V276" i="32" s="1"/>
  <c r="V277" i="32" s="1"/>
  <c r="V278" i="32" s="1"/>
  <c r="V279" i="32" s="1"/>
  <c r="V280" i="32" s="1"/>
  <c r="V281" i="32" s="1"/>
  <c r="V282" i="32" s="1"/>
  <c r="V283" i="32" s="1"/>
  <c r="V284" i="32" s="1"/>
  <c r="V285" i="32" s="1"/>
  <c r="V286" i="32" s="1"/>
  <c r="V287" i="32" s="1"/>
  <c r="V288" i="32" s="1"/>
  <c r="V289" i="32" s="1"/>
  <c r="V290" i="32" s="1"/>
  <c r="V291" i="32" s="1"/>
  <c r="V292" i="32" s="1"/>
  <c r="V293" i="32" s="1"/>
  <c r="V294" i="32" s="1"/>
  <c r="V295" i="32" s="1"/>
  <c r="V296" i="32" s="1"/>
  <c r="V297" i="32" s="1"/>
  <c r="V298" i="32" s="1"/>
  <c r="V299" i="32" s="1"/>
  <c r="V300" i="32" s="1"/>
  <c r="V301" i="32" s="1"/>
  <c r="V302" i="32" s="1"/>
  <c r="V303" i="32" s="1"/>
  <c r="V304" i="32" s="1"/>
  <c r="V305" i="32" s="1"/>
  <c r="V306" i="32" s="1"/>
  <c r="V307" i="32" s="1"/>
  <c r="V308" i="32" s="1"/>
  <c r="V309" i="32" s="1"/>
  <c r="V310" i="32" s="1"/>
  <c r="V311" i="32" s="1"/>
  <c r="V312" i="32" s="1"/>
  <c r="V313" i="32" s="1"/>
  <c r="V314" i="32" s="1"/>
  <c r="V315" i="32" s="1"/>
  <c r="V316" i="32" s="1"/>
  <c r="V317" i="32" s="1"/>
  <c r="V318" i="32" s="1"/>
  <c r="V319" i="32" s="1"/>
  <c r="V320" i="32" s="1"/>
  <c r="V321" i="32" s="1"/>
  <c r="V322" i="32" s="1"/>
  <c r="V323" i="32" s="1"/>
  <c r="V324" i="32" s="1"/>
  <c r="V325" i="32" s="1"/>
  <c r="V326" i="32" s="1"/>
  <c r="V327" i="32" s="1"/>
  <c r="V328" i="32" s="1"/>
  <c r="V329" i="32" s="1"/>
  <c r="V330" i="32" s="1"/>
  <c r="V331" i="32" s="1"/>
  <c r="V332" i="32" s="1"/>
  <c r="V333" i="32" s="1"/>
  <c r="V334" i="32" s="1"/>
  <c r="V335" i="32" s="1"/>
  <c r="V336" i="32" s="1"/>
  <c r="V337" i="32" s="1"/>
  <c r="V338" i="32" s="1"/>
  <c r="V339" i="32" s="1"/>
  <c r="V340" i="32" s="1"/>
  <c r="V341" i="32" s="1"/>
  <c r="V342" i="32" s="1"/>
  <c r="V343" i="32" s="1"/>
  <c r="V344" i="32" s="1"/>
  <c r="V345" i="32" s="1"/>
  <c r="V346" i="32" s="1"/>
  <c r="V347" i="32" s="1"/>
  <c r="V348" i="32" s="1"/>
  <c r="V349" i="32" s="1"/>
  <c r="V350" i="32" s="1"/>
  <c r="V351" i="32" s="1"/>
  <c r="V352" i="32" s="1"/>
  <c r="V353" i="32" s="1"/>
  <c r="V354" i="32" s="1"/>
  <c r="V355" i="32" s="1"/>
  <c r="V356" i="32" s="1"/>
  <c r="V357" i="32" s="1"/>
  <c r="V358" i="32" s="1"/>
  <c r="V359" i="32" s="1"/>
  <c r="V360" i="32" s="1"/>
  <c r="V361" i="32" s="1"/>
  <c r="V362" i="32" s="1"/>
  <c r="V363" i="32" s="1"/>
  <c r="V364" i="32" s="1"/>
  <c r="V365" i="32" s="1"/>
  <c r="V366" i="32" s="1"/>
  <c r="V367" i="32" s="1"/>
  <c r="V368" i="32" s="1"/>
  <c r="V369" i="32" s="1"/>
  <c r="V370" i="32" s="1"/>
  <c r="V371" i="32" s="1"/>
  <c r="V372" i="32" s="1"/>
  <c r="V373" i="32" s="1"/>
  <c r="V374" i="32" s="1"/>
  <c r="V375" i="32" s="1"/>
  <c r="V376" i="32" s="1"/>
  <c r="V377" i="32" s="1"/>
  <c r="V378" i="32" s="1"/>
  <c r="V379" i="32" s="1"/>
  <c r="V380" i="32" s="1"/>
  <c r="V381" i="32" s="1"/>
  <c r="V382" i="32" s="1"/>
  <c r="V383" i="32" s="1"/>
  <c r="V384" i="32" s="1"/>
  <c r="V385" i="32" s="1"/>
  <c r="V386" i="32" s="1"/>
  <c r="V387" i="32" s="1"/>
  <c r="V388" i="32" s="1"/>
  <c r="V389" i="32" s="1"/>
  <c r="V390" i="32" s="1"/>
  <c r="V391" i="32" s="1"/>
  <c r="V392" i="32" s="1"/>
  <c r="V393" i="32" s="1"/>
  <c r="V394" i="32" s="1"/>
  <c r="V395" i="32" s="1"/>
  <c r="V396" i="32" s="1"/>
  <c r="V397" i="32" s="1"/>
  <c r="V398" i="32" s="1"/>
  <c r="V399" i="32" s="1"/>
  <c r="V400" i="32" s="1"/>
  <c r="V401" i="32" s="1"/>
  <c r="V402" i="32" s="1"/>
  <c r="V403" i="32" s="1"/>
  <c r="V404" i="32" s="1"/>
  <c r="V405" i="32" s="1"/>
  <c r="V406" i="32" s="1"/>
  <c r="V407" i="32" s="1"/>
  <c r="V408" i="32" s="1"/>
  <c r="V409" i="32" s="1"/>
  <c r="V410" i="32" s="1"/>
  <c r="V411" i="32" s="1"/>
  <c r="V412" i="32" s="1"/>
  <c r="V413" i="32" s="1"/>
  <c r="V414" i="32" s="1"/>
  <c r="V415" i="32" s="1"/>
  <c r="V416" i="32" s="1"/>
  <c r="V417" i="32" s="1"/>
  <c r="V418" i="32" s="1"/>
  <c r="V419" i="32" s="1"/>
  <c r="V420" i="32" s="1"/>
  <c r="V421" i="32" s="1"/>
  <c r="V422" i="32" s="1"/>
  <c r="V423" i="32" s="1"/>
  <c r="V424" i="32" s="1"/>
  <c r="V425" i="32" s="1"/>
  <c r="V426" i="32" s="1"/>
  <c r="V427" i="32" s="1"/>
  <c r="V428" i="32" s="1"/>
  <c r="V429" i="32" s="1"/>
  <c r="V430" i="32" s="1"/>
  <c r="V431" i="32" s="1"/>
  <c r="V432" i="32" s="1"/>
  <c r="V433" i="32" s="1"/>
  <c r="V434" i="32" s="1"/>
  <c r="V435" i="32" s="1"/>
  <c r="V436" i="32" s="1"/>
  <c r="V437" i="32" s="1"/>
  <c r="V438" i="32" s="1"/>
  <c r="V439" i="32" s="1"/>
  <c r="V440" i="32" s="1"/>
  <c r="V441" i="32" s="1"/>
  <c r="V442" i="32" s="1"/>
  <c r="V443" i="32" s="1"/>
  <c r="V444" i="32" s="1"/>
  <c r="V445" i="32" s="1"/>
  <c r="V446" i="32" s="1"/>
  <c r="V447" i="32" s="1"/>
  <c r="V448" i="32" s="1"/>
  <c r="V449" i="32" s="1"/>
  <c r="V450" i="32" s="1"/>
  <c r="V451" i="32" s="1"/>
  <c r="V452" i="32" s="1"/>
  <c r="V453" i="32" s="1"/>
  <c r="V454" i="32" s="1"/>
  <c r="V455" i="32" s="1"/>
  <c r="V456" i="32" s="1"/>
  <c r="V457" i="32" s="1"/>
  <c r="V458" i="32" s="1"/>
  <c r="V459" i="32" s="1"/>
  <c r="V460" i="32" s="1"/>
  <c r="V461" i="32" s="1"/>
  <c r="V462" i="32" s="1"/>
  <c r="V463" i="32" s="1"/>
  <c r="V464" i="32" s="1"/>
  <c r="V465" i="32" s="1"/>
  <c r="V466" i="32" s="1"/>
  <c r="V467" i="32" s="1"/>
  <c r="V468" i="32" s="1"/>
  <c r="V469" i="32" s="1"/>
  <c r="V470" i="32" s="1"/>
  <c r="V471" i="32" s="1"/>
  <c r="V472" i="32" s="1"/>
  <c r="V473" i="32" s="1"/>
  <c r="V474" i="32" s="1"/>
  <c r="V475" i="32" s="1"/>
  <c r="V476" i="32" s="1"/>
  <c r="V477" i="32" s="1"/>
  <c r="V478" i="32" s="1"/>
  <c r="V479" i="32" s="1"/>
  <c r="V480" i="32" s="1"/>
  <c r="V481" i="32" s="1"/>
  <c r="V482" i="32" s="1"/>
  <c r="V483" i="32" s="1"/>
  <c r="V484" i="32" s="1"/>
  <c r="V485" i="32" s="1"/>
  <c r="V486" i="32" s="1"/>
  <c r="V487" i="32" s="1"/>
  <c r="V488" i="32" s="1"/>
  <c r="V489" i="32" s="1"/>
  <c r="V490" i="32" s="1"/>
  <c r="V491" i="32" s="1"/>
  <c r="V492" i="32" s="1"/>
  <c r="V493" i="32" s="1"/>
  <c r="V494" i="32" s="1"/>
  <c r="V495" i="32" s="1"/>
  <c r="V496" i="32" s="1"/>
  <c r="V497" i="32" s="1"/>
  <c r="V498" i="32" s="1"/>
  <c r="V499" i="32" s="1"/>
  <c r="V500" i="32" s="1"/>
  <c r="V501" i="32" s="1"/>
  <c r="V502" i="32" s="1"/>
  <c r="V503" i="32" s="1"/>
  <c r="V504" i="32" s="1"/>
  <c r="V505" i="32" s="1"/>
  <c r="V506" i="32" s="1"/>
  <c r="V507" i="32" s="1"/>
  <c r="V508" i="32" s="1"/>
  <c r="F39" i="31"/>
  <c r="H39" i="31" s="1"/>
  <c r="Z51" i="31"/>
  <c r="F13" i="13"/>
  <c r="E24" i="13"/>
  <c r="E36" i="13" s="1"/>
  <c r="E48" i="13" s="1"/>
  <c r="E60" i="13" s="1"/>
  <c r="E72" i="13" s="1"/>
  <c r="E84" i="13" s="1"/>
  <c r="E96" i="13" s="1"/>
  <c r="E108" i="13" s="1"/>
  <c r="E120" i="13" s="1"/>
  <c r="E132" i="13" s="1"/>
  <c r="E144" i="13" s="1"/>
  <c r="E156" i="13" s="1"/>
  <c r="E168" i="13" s="1"/>
  <c r="E180" i="13" s="1"/>
  <c r="E192" i="13" s="1"/>
  <c r="E204" i="13" s="1"/>
  <c r="E216" i="13" s="1"/>
  <c r="E228" i="13" s="1"/>
  <c r="E240" i="13" s="1"/>
  <c r="E252" i="13" s="1"/>
  <c r="E264" i="13" s="1"/>
  <c r="E276" i="13" s="1"/>
  <c r="E288" i="13" s="1"/>
  <c r="E300" i="13" s="1"/>
  <c r="E312" i="13" s="1"/>
  <c r="E324" i="13" s="1"/>
  <c r="E336" i="13" s="1"/>
  <c r="E348" i="13" s="1"/>
  <c r="E360" i="13" s="1"/>
  <c r="E372" i="13" s="1"/>
  <c r="E384" i="13" s="1"/>
  <c r="E396" i="13" s="1"/>
  <c r="E408" i="13" s="1"/>
  <c r="E420" i="13" s="1"/>
  <c r="E432" i="13" s="1"/>
  <c r="E444" i="13" s="1"/>
  <c r="E456" i="13" s="1"/>
  <c r="E468" i="13" s="1"/>
  <c r="E480" i="13" s="1"/>
  <c r="E492" i="13" s="1"/>
  <c r="E504" i="13" s="1"/>
  <c r="F11" i="13"/>
  <c r="R19" i="13"/>
  <c r="R31" i="13" s="1"/>
  <c r="R43" i="13" s="1"/>
  <c r="R55" i="13" s="1"/>
  <c r="R67" i="13" s="1"/>
  <c r="R79" i="13" s="1"/>
  <c r="R91" i="13" s="1"/>
  <c r="R103" i="13" s="1"/>
  <c r="R115" i="13" s="1"/>
  <c r="R127" i="13" s="1"/>
  <c r="R139" i="13" s="1"/>
  <c r="F65" i="17"/>
  <c r="R17" i="13"/>
  <c r="R29" i="13" s="1"/>
  <c r="R41" i="13" s="1"/>
  <c r="R53" i="13" s="1"/>
  <c r="R65" i="13" s="1"/>
  <c r="R77" i="13" s="1"/>
  <c r="R89" i="13" s="1"/>
  <c r="R101" i="13" s="1"/>
  <c r="R113" i="13" s="1"/>
  <c r="R125" i="13" s="1"/>
  <c r="R137" i="13" s="1"/>
  <c r="F75" i="17"/>
  <c r="R16" i="30"/>
  <c r="R28" i="30" s="1"/>
  <c r="R40" i="30" s="1"/>
  <c r="R52" i="30" s="1"/>
  <c r="R64" i="30" s="1"/>
  <c r="R76" i="30" s="1"/>
  <c r="R88" i="30" s="1"/>
  <c r="R100" i="30" s="1"/>
  <c r="R112" i="30" s="1"/>
  <c r="R124" i="30" s="1"/>
  <c r="R136" i="30" s="1"/>
  <c r="R148" i="30" s="1"/>
  <c r="R17" i="29"/>
  <c r="R29" i="29" s="1"/>
  <c r="R41" i="29" s="1"/>
  <c r="R53" i="29" s="1"/>
  <c r="R65" i="29" s="1"/>
  <c r="R77" i="29" s="1"/>
  <c r="R89" i="29" s="1"/>
  <c r="R101" i="29" s="1"/>
  <c r="R113" i="29" s="1"/>
  <c r="R125" i="29" s="1"/>
  <c r="R137" i="29" s="1"/>
  <c r="R22" i="29"/>
  <c r="R34" i="29" s="1"/>
  <c r="R46" i="29" s="1"/>
  <c r="R58" i="29" s="1"/>
  <c r="R70" i="29" s="1"/>
  <c r="R82" i="29" s="1"/>
  <c r="R94" i="29" s="1"/>
  <c r="R106" i="29" s="1"/>
  <c r="R118" i="29" s="1"/>
  <c r="R130" i="29" s="1"/>
  <c r="R142" i="29" s="1"/>
  <c r="R24" i="27"/>
  <c r="R36" i="27" s="1"/>
  <c r="R48" i="27" s="1"/>
  <c r="R60" i="27" s="1"/>
  <c r="R72" i="27" s="1"/>
  <c r="R84" i="27" s="1"/>
  <c r="R96" i="27" s="1"/>
  <c r="R108" i="27" s="1"/>
  <c r="R120" i="27" s="1"/>
  <c r="R132" i="27" s="1"/>
  <c r="R144" i="27" s="1"/>
  <c r="R17" i="17"/>
  <c r="R29" i="17" s="1"/>
  <c r="R41" i="17" s="1"/>
  <c r="R53" i="17" s="1"/>
  <c r="R65" i="17" s="1"/>
  <c r="R77" i="17" s="1"/>
  <c r="R89" i="17" s="1"/>
  <c r="R101" i="17" s="1"/>
  <c r="R113" i="17" s="1"/>
  <c r="R125" i="17" s="1"/>
  <c r="R137" i="17" s="1"/>
  <c r="R18" i="17"/>
  <c r="R30" i="17" s="1"/>
  <c r="R42" i="17" s="1"/>
  <c r="R54" i="17" s="1"/>
  <c r="R66" i="17" s="1"/>
  <c r="R78" i="17" s="1"/>
  <c r="R90" i="17" s="1"/>
  <c r="R102" i="17" s="1"/>
  <c r="R114" i="17" s="1"/>
  <c r="R126" i="17" s="1"/>
  <c r="R138" i="17" s="1"/>
  <c r="R25" i="17"/>
  <c r="R37" i="17" s="1"/>
  <c r="R49" i="17" s="1"/>
  <c r="R61" i="17" s="1"/>
  <c r="R73" i="17" s="1"/>
  <c r="R85" i="17" s="1"/>
  <c r="R97" i="17" s="1"/>
  <c r="R109" i="17" s="1"/>
  <c r="R121" i="17" s="1"/>
  <c r="R133" i="17" s="1"/>
  <c r="R145" i="17" s="1"/>
  <c r="R25" i="27"/>
  <c r="R37" i="27" s="1"/>
  <c r="R49" i="27" s="1"/>
  <c r="R61" i="27" s="1"/>
  <c r="R73" i="27" s="1"/>
  <c r="R85" i="27" s="1"/>
  <c r="R97" i="27" s="1"/>
  <c r="R109" i="27" s="1"/>
  <c r="R121" i="27" s="1"/>
  <c r="R133" i="27" s="1"/>
  <c r="R145" i="27" s="1"/>
  <c r="R26" i="17"/>
  <c r="R38" i="17" s="1"/>
  <c r="R50" i="17" s="1"/>
  <c r="R62" i="17" s="1"/>
  <c r="R74" i="17" s="1"/>
  <c r="R86" i="17" s="1"/>
  <c r="R98" i="17" s="1"/>
  <c r="R110" i="17" s="1"/>
  <c r="R122" i="17" s="1"/>
  <c r="R134" i="17" s="1"/>
  <c r="R146" i="17" s="1"/>
  <c r="R27" i="17"/>
  <c r="R39" i="17" s="1"/>
  <c r="R51" i="17" s="1"/>
  <c r="R63" i="17" s="1"/>
  <c r="R75" i="17" s="1"/>
  <c r="R87" i="17" s="1"/>
  <c r="R99" i="17" s="1"/>
  <c r="R111" i="17" s="1"/>
  <c r="R123" i="17" s="1"/>
  <c r="R135" i="17" s="1"/>
  <c r="R147" i="17" s="1"/>
  <c r="R20" i="13"/>
  <c r="R32" i="13" s="1"/>
  <c r="R44" i="13" s="1"/>
  <c r="R56" i="13" s="1"/>
  <c r="R68" i="13" s="1"/>
  <c r="R80" i="13" s="1"/>
  <c r="R92" i="13" s="1"/>
  <c r="R104" i="13" s="1"/>
  <c r="R116" i="13" s="1"/>
  <c r="R128" i="13" s="1"/>
  <c r="R140" i="13" s="1"/>
  <c r="R21" i="13"/>
  <c r="R33" i="13" s="1"/>
  <c r="R45" i="13" s="1"/>
  <c r="R57" i="13" s="1"/>
  <c r="R69" i="13" s="1"/>
  <c r="R81" i="13" s="1"/>
  <c r="R93" i="13" s="1"/>
  <c r="R105" i="13" s="1"/>
  <c r="R117" i="13" s="1"/>
  <c r="R129" i="13" s="1"/>
  <c r="R141" i="13" s="1"/>
  <c r="R22" i="13"/>
  <c r="R34" i="13" s="1"/>
  <c r="R46" i="13" s="1"/>
  <c r="R58" i="13" s="1"/>
  <c r="R70" i="13" s="1"/>
  <c r="R82" i="13" s="1"/>
  <c r="R94" i="13" s="1"/>
  <c r="R106" i="13" s="1"/>
  <c r="R118" i="13" s="1"/>
  <c r="R130" i="13" s="1"/>
  <c r="R142" i="13" s="1"/>
  <c r="R21" i="27"/>
  <c r="R33" i="27" s="1"/>
  <c r="R45" i="27" s="1"/>
  <c r="R57" i="27" s="1"/>
  <c r="R69" i="27" s="1"/>
  <c r="R81" i="27" s="1"/>
  <c r="R93" i="27" s="1"/>
  <c r="R105" i="27" s="1"/>
  <c r="R117" i="27" s="1"/>
  <c r="R129" i="27" s="1"/>
  <c r="R141" i="27" s="1"/>
  <c r="R24" i="13"/>
  <c r="R36" i="13" s="1"/>
  <c r="R48" i="13" s="1"/>
  <c r="R60" i="13" s="1"/>
  <c r="R72" i="13" s="1"/>
  <c r="R84" i="13" s="1"/>
  <c r="R96" i="13" s="1"/>
  <c r="R108" i="13" s="1"/>
  <c r="R120" i="13" s="1"/>
  <c r="R132" i="13" s="1"/>
  <c r="R144" i="13" s="1"/>
  <c r="R27" i="13"/>
  <c r="R39" i="13" s="1"/>
  <c r="R51" i="13" s="1"/>
  <c r="R63" i="13" s="1"/>
  <c r="R75" i="13" s="1"/>
  <c r="R87" i="13" s="1"/>
  <c r="R99" i="13" s="1"/>
  <c r="R111" i="13" s="1"/>
  <c r="R123" i="13" s="1"/>
  <c r="R135" i="13" s="1"/>
  <c r="R147" i="13" s="1"/>
  <c r="R26" i="13"/>
  <c r="R38" i="13" s="1"/>
  <c r="R50" i="13" s="1"/>
  <c r="R62" i="13" s="1"/>
  <c r="R74" i="13" s="1"/>
  <c r="R86" i="13" s="1"/>
  <c r="R98" i="13" s="1"/>
  <c r="R110" i="13" s="1"/>
  <c r="R122" i="13" s="1"/>
  <c r="R134" i="13" s="1"/>
  <c r="R146" i="13" s="1"/>
  <c r="R17" i="27"/>
  <c r="R29" i="27" s="1"/>
  <c r="R41" i="27" s="1"/>
  <c r="R53" i="27" s="1"/>
  <c r="R65" i="27" s="1"/>
  <c r="R77" i="27" s="1"/>
  <c r="R89" i="27" s="1"/>
  <c r="R101" i="27" s="1"/>
  <c r="R113" i="27" s="1"/>
  <c r="R125" i="27" s="1"/>
  <c r="R137" i="27" s="1"/>
  <c r="Z13" i="28"/>
  <c r="Z15" i="28"/>
  <c r="Z8" i="28"/>
  <c r="Z6" i="28"/>
  <c r="Z10" i="27"/>
  <c r="Z25" i="28"/>
  <c r="F9" i="28"/>
  <c r="Z26" i="27"/>
  <c r="Z6" i="27"/>
  <c r="Z12" i="28"/>
  <c r="Z14" i="27"/>
  <c r="F12" i="27"/>
  <c r="Z8" i="27"/>
  <c r="E6" i="13"/>
  <c r="F49" i="17"/>
  <c r="F53" i="17"/>
  <c r="R18" i="13"/>
  <c r="R30" i="13" s="1"/>
  <c r="R42" i="13" s="1"/>
  <c r="R54" i="13" s="1"/>
  <c r="R66" i="13" s="1"/>
  <c r="R78" i="13" s="1"/>
  <c r="R90" i="13" s="1"/>
  <c r="R102" i="13" s="1"/>
  <c r="R114" i="13" s="1"/>
  <c r="R126" i="13" s="1"/>
  <c r="R138" i="13" s="1"/>
  <c r="R24" i="17"/>
  <c r="R36" i="17" s="1"/>
  <c r="R48" i="17" s="1"/>
  <c r="R60" i="17" s="1"/>
  <c r="R72" i="17" s="1"/>
  <c r="R84" i="17" s="1"/>
  <c r="R96" i="17" s="1"/>
  <c r="R108" i="17" s="1"/>
  <c r="R120" i="17" s="1"/>
  <c r="R132" i="17" s="1"/>
  <c r="R144" i="17" s="1"/>
  <c r="R20" i="27"/>
  <c r="R32" i="27" s="1"/>
  <c r="R44" i="27" s="1"/>
  <c r="R56" i="27" s="1"/>
  <c r="R68" i="27" s="1"/>
  <c r="R80" i="27" s="1"/>
  <c r="R92" i="27" s="1"/>
  <c r="R104" i="27" s="1"/>
  <c r="R116" i="27" s="1"/>
  <c r="R128" i="27" s="1"/>
  <c r="R140" i="27" s="1"/>
  <c r="R19" i="17"/>
  <c r="R31" i="17" s="1"/>
  <c r="R43" i="17" s="1"/>
  <c r="R55" i="17" s="1"/>
  <c r="R67" i="17" s="1"/>
  <c r="R79" i="17" s="1"/>
  <c r="R91" i="17" s="1"/>
  <c r="R103" i="17" s="1"/>
  <c r="R115" i="17" s="1"/>
  <c r="R127" i="17" s="1"/>
  <c r="R139" i="17" s="1"/>
  <c r="R23" i="27"/>
  <c r="R35" i="27" s="1"/>
  <c r="R47" i="27" s="1"/>
  <c r="R59" i="27" s="1"/>
  <c r="R71" i="27" s="1"/>
  <c r="R83" i="27" s="1"/>
  <c r="R95" i="27" s="1"/>
  <c r="R107" i="27" s="1"/>
  <c r="R119" i="27" s="1"/>
  <c r="R131" i="27" s="1"/>
  <c r="R143" i="27" s="1"/>
  <c r="R27" i="27"/>
  <c r="R39" i="27" s="1"/>
  <c r="R51" i="27" s="1"/>
  <c r="R63" i="27" s="1"/>
  <c r="R75" i="27" s="1"/>
  <c r="R87" i="27" s="1"/>
  <c r="R99" i="27" s="1"/>
  <c r="R111" i="27" s="1"/>
  <c r="R123" i="27" s="1"/>
  <c r="R135" i="27" s="1"/>
  <c r="R147" i="27" s="1"/>
  <c r="R23" i="28"/>
  <c r="R35" i="28" s="1"/>
  <c r="R47" i="28" s="1"/>
  <c r="R59" i="28" s="1"/>
  <c r="R71" i="28" s="1"/>
  <c r="R83" i="28" s="1"/>
  <c r="R95" i="28" s="1"/>
  <c r="R107" i="28" s="1"/>
  <c r="R119" i="28" s="1"/>
  <c r="R131" i="28" s="1"/>
  <c r="R143" i="28" s="1"/>
  <c r="Z39" i="28"/>
  <c r="F39" i="28"/>
  <c r="R18" i="28"/>
  <c r="R30" i="28" s="1"/>
  <c r="R42" i="28" s="1"/>
  <c r="R54" i="28" s="1"/>
  <c r="R66" i="28" s="1"/>
  <c r="R78" i="28" s="1"/>
  <c r="R90" i="28" s="1"/>
  <c r="R102" i="28" s="1"/>
  <c r="R114" i="28" s="1"/>
  <c r="R126" i="28" s="1"/>
  <c r="R138" i="28" s="1"/>
  <c r="R23" i="17"/>
  <c r="R35" i="17" s="1"/>
  <c r="R47" i="17" s="1"/>
  <c r="R59" i="17" s="1"/>
  <c r="R71" i="17" s="1"/>
  <c r="R83" i="17" s="1"/>
  <c r="R95" i="17" s="1"/>
  <c r="R107" i="17" s="1"/>
  <c r="R119" i="17" s="1"/>
  <c r="R131" i="17" s="1"/>
  <c r="R143" i="17" s="1"/>
  <c r="F63" i="17"/>
  <c r="R22" i="17"/>
  <c r="R34" i="17" s="1"/>
  <c r="R46" i="17" s="1"/>
  <c r="R58" i="17" s="1"/>
  <c r="R70" i="17" s="1"/>
  <c r="R82" i="17" s="1"/>
  <c r="R94" i="17" s="1"/>
  <c r="R106" i="17" s="1"/>
  <c r="R118" i="17" s="1"/>
  <c r="R130" i="17" s="1"/>
  <c r="R142" i="17" s="1"/>
  <c r="R22" i="27"/>
  <c r="R34" i="27" s="1"/>
  <c r="R46" i="27" s="1"/>
  <c r="R58" i="27" s="1"/>
  <c r="R70" i="27" s="1"/>
  <c r="R82" i="27" s="1"/>
  <c r="R94" i="27" s="1"/>
  <c r="R106" i="27" s="1"/>
  <c r="R118" i="27" s="1"/>
  <c r="R130" i="27" s="1"/>
  <c r="R142" i="27" s="1"/>
  <c r="R26" i="27"/>
  <c r="R38" i="27" s="1"/>
  <c r="R50" i="27" s="1"/>
  <c r="R62" i="27" s="1"/>
  <c r="R74" i="27" s="1"/>
  <c r="R86" i="27" s="1"/>
  <c r="R98" i="27" s="1"/>
  <c r="R110" i="27" s="1"/>
  <c r="R122" i="27" s="1"/>
  <c r="R134" i="27" s="1"/>
  <c r="R146" i="27" s="1"/>
  <c r="T508" i="30"/>
  <c r="T508" i="29"/>
  <c r="T508" i="28"/>
  <c r="T508" i="27"/>
  <c r="F38" i="17"/>
  <c r="R21" i="17"/>
  <c r="R33" i="17" s="1"/>
  <c r="R45" i="17" s="1"/>
  <c r="R57" i="17" s="1"/>
  <c r="R69" i="17" s="1"/>
  <c r="R81" i="17" s="1"/>
  <c r="R93" i="17" s="1"/>
  <c r="R105" i="17" s="1"/>
  <c r="R117" i="17" s="1"/>
  <c r="R129" i="17" s="1"/>
  <c r="R141" i="17" s="1"/>
  <c r="Z33" i="29"/>
  <c r="Z44" i="30"/>
  <c r="Z30" i="29"/>
  <c r="Z39" i="29"/>
  <c r="Z30" i="30"/>
  <c r="Z38" i="30"/>
  <c r="Z34" i="29"/>
  <c r="F34" i="30"/>
  <c r="Z29" i="30"/>
  <c r="Z29" i="29"/>
  <c r="Z37" i="30"/>
  <c r="Z32" i="29"/>
  <c r="Z38" i="29"/>
  <c r="Z37" i="29"/>
  <c r="Z35" i="29"/>
  <c r="Z31" i="29"/>
  <c r="R20" i="17"/>
  <c r="R32" i="17" s="1"/>
  <c r="R44" i="17" s="1"/>
  <c r="R56" i="17" s="1"/>
  <c r="R68" i="17" s="1"/>
  <c r="R80" i="17" s="1"/>
  <c r="R92" i="17" s="1"/>
  <c r="R104" i="17" s="1"/>
  <c r="R116" i="17" s="1"/>
  <c r="R128" i="17" s="1"/>
  <c r="R140" i="17" s="1"/>
  <c r="R19" i="27"/>
  <c r="R31" i="27" s="1"/>
  <c r="R43" i="27" s="1"/>
  <c r="R55" i="27" s="1"/>
  <c r="R67" i="27" s="1"/>
  <c r="R79" i="27" s="1"/>
  <c r="R91" i="27" s="1"/>
  <c r="R103" i="27" s="1"/>
  <c r="R115" i="27" s="1"/>
  <c r="R127" i="27" s="1"/>
  <c r="R139" i="27" s="1"/>
  <c r="R22" i="28"/>
  <c r="R34" i="28" s="1"/>
  <c r="R46" i="28" s="1"/>
  <c r="R58" i="28" s="1"/>
  <c r="R70" i="28" s="1"/>
  <c r="R82" i="28" s="1"/>
  <c r="R94" i="28" s="1"/>
  <c r="R106" i="28" s="1"/>
  <c r="R118" i="28" s="1"/>
  <c r="R130" i="28" s="1"/>
  <c r="R142" i="28" s="1"/>
  <c r="R27" i="28"/>
  <c r="R39" i="28" s="1"/>
  <c r="R51" i="28" s="1"/>
  <c r="R63" i="28" s="1"/>
  <c r="R75" i="28" s="1"/>
  <c r="R87" i="28" s="1"/>
  <c r="R99" i="28" s="1"/>
  <c r="R111" i="28" s="1"/>
  <c r="R123" i="28" s="1"/>
  <c r="R135" i="28" s="1"/>
  <c r="R147" i="28" s="1"/>
  <c r="R20" i="28"/>
  <c r="R32" i="28" s="1"/>
  <c r="R44" i="28" s="1"/>
  <c r="R56" i="28" s="1"/>
  <c r="R68" i="28" s="1"/>
  <c r="R80" i="28" s="1"/>
  <c r="R92" i="28" s="1"/>
  <c r="R104" i="28" s="1"/>
  <c r="R116" i="28" s="1"/>
  <c r="R128" i="28" s="1"/>
  <c r="R140" i="28" s="1"/>
  <c r="R16" i="29"/>
  <c r="R28" i="29" s="1"/>
  <c r="R40" i="29" s="1"/>
  <c r="R52" i="29" s="1"/>
  <c r="R64" i="29" s="1"/>
  <c r="R76" i="29" s="1"/>
  <c r="R88" i="29" s="1"/>
  <c r="R100" i="29" s="1"/>
  <c r="R112" i="29" s="1"/>
  <c r="R124" i="29" s="1"/>
  <c r="R136" i="29" s="1"/>
  <c r="R148" i="29" s="1"/>
  <c r="R16" i="27"/>
  <c r="R28" i="27" s="1"/>
  <c r="R40" i="27" s="1"/>
  <c r="R52" i="27" s="1"/>
  <c r="R64" i="27" s="1"/>
  <c r="R76" i="27" s="1"/>
  <c r="R88" i="27" s="1"/>
  <c r="R100" i="27" s="1"/>
  <c r="R112" i="27" s="1"/>
  <c r="R124" i="27" s="1"/>
  <c r="R136" i="27" s="1"/>
  <c r="R148" i="27" s="1"/>
  <c r="R18" i="27"/>
  <c r="R30" i="27" s="1"/>
  <c r="R42" i="27" s="1"/>
  <c r="R54" i="27" s="1"/>
  <c r="R66" i="27" s="1"/>
  <c r="R78" i="27" s="1"/>
  <c r="R90" i="27" s="1"/>
  <c r="R102" i="27" s="1"/>
  <c r="R114" i="27" s="1"/>
  <c r="R126" i="27" s="1"/>
  <c r="R138" i="27" s="1"/>
  <c r="R17" i="28"/>
  <c r="R29" i="28" s="1"/>
  <c r="R41" i="28" s="1"/>
  <c r="R53" i="28" s="1"/>
  <c r="R65" i="28" s="1"/>
  <c r="R77" i="28" s="1"/>
  <c r="R89" i="28" s="1"/>
  <c r="R101" i="28" s="1"/>
  <c r="R113" i="28" s="1"/>
  <c r="R125" i="28" s="1"/>
  <c r="R137" i="28" s="1"/>
  <c r="R21" i="28"/>
  <c r="R33" i="28" s="1"/>
  <c r="R45" i="28" s="1"/>
  <c r="R57" i="28" s="1"/>
  <c r="R69" i="28" s="1"/>
  <c r="R81" i="28" s="1"/>
  <c r="R93" i="28" s="1"/>
  <c r="R105" i="28" s="1"/>
  <c r="R117" i="28" s="1"/>
  <c r="R129" i="28" s="1"/>
  <c r="R141" i="28" s="1"/>
  <c r="R26" i="28"/>
  <c r="R38" i="28" s="1"/>
  <c r="R50" i="28" s="1"/>
  <c r="R62" i="28" s="1"/>
  <c r="R74" i="28" s="1"/>
  <c r="R86" i="28" s="1"/>
  <c r="R98" i="28" s="1"/>
  <c r="R110" i="28" s="1"/>
  <c r="R122" i="28" s="1"/>
  <c r="R134" i="28" s="1"/>
  <c r="R146" i="28" s="1"/>
  <c r="F39" i="27"/>
  <c r="R24" i="28"/>
  <c r="R36" i="28" s="1"/>
  <c r="R48" i="28" s="1"/>
  <c r="R60" i="28" s="1"/>
  <c r="R72" i="28" s="1"/>
  <c r="R84" i="28" s="1"/>
  <c r="R96" i="28" s="1"/>
  <c r="R108" i="28" s="1"/>
  <c r="R120" i="28" s="1"/>
  <c r="R132" i="28" s="1"/>
  <c r="R144" i="28" s="1"/>
  <c r="R16" i="28"/>
  <c r="R28" i="28" s="1"/>
  <c r="R40" i="28" s="1"/>
  <c r="R52" i="28" s="1"/>
  <c r="R64" i="28" s="1"/>
  <c r="R76" i="28" s="1"/>
  <c r="R88" i="28" s="1"/>
  <c r="R100" i="28" s="1"/>
  <c r="R112" i="28" s="1"/>
  <c r="R124" i="28" s="1"/>
  <c r="R136" i="28" s="1"/>
  <c r="R148" i="28" s="1"/>
  <c r="R25" i="28"/>
  <c r="R37" i="28" s="1"/>
  <c r="R49" i="28" s="1"/>
  <c r="R61" i="28" s="1"/>
  <c r="R73" i="28" s="1"/>
  <c r="R85" i="28" s="1"/>
  <c r="R97" i="28" s="1"/>
  <c r="R109" i="28" s="1"/>
  <c r="R121" i="28" s="1"/>
  <c r="R133" i="28" s="1"/>
  <c r="R145" i="28" s="1"/>
  <c r="R19" i="28"/>
  <c r="R31" i="28" s="1"/>
  <c r="R43" i="28" s="1"/>
  <c r="R55" i="28" s="1"/>
  <c r="R67" i="28" s="1"/>
  <c r="R79" i="28" s="1"/>
  <c r="R91" i="28" s="1"/>
  <c r="R103" i="28" s="1"/>
  <c r="R115" i="28" s="1"/>
  <c r="R127" i="28" s="1"/>
  <c r="R139" i="28" s="1"/>
  <c r="R20" i="29"/>
  <c r="R32" i="29" s="1"/>
  <c r="R44" i="29" s="1"/>
  <c r="R56" i="29" s="1"/>
  <c r="R68" i="29" s="1"/>
  <c r="R80" i="29" s="1"/>
  <c r="R92" i="29" s="1"/>
  <c r="R104" i="29" s="1"/>
  <c r="R116" i="29" s="1"/>
  <c r="R128" i="29" s="1"/>
  <c r="R140" i="29" s="1"/>
  <c r="R23" i="29"/>
  <c r="R35" i="29" s="1"/>
  <c r="R47" i="29" s="1"/>
  <c r="R59" i="29" s="1"/>
  <c r="R71" i="29" s="1"/>
  <c r="R83" i="29" s="1"/>
  <c r="R95" i="29" s="1"/>
  <c r="R107" i="29" s="1"/>
  <c r="R119" i="29" s="1"/>
  <c r="R131" i="29" s="1"/>
  <c r="R143" i="29" s="1"/>
  <c r="R26" i="29"/>
  <c r="R38" i="29" s="1"/>
  <c r="R50" i="29" s="1"/>
  <c r="R62" i="29" s="1"/>
  <c r="R74" i="29" s="1"/>
  <c r="R86" i="29" s="1"/>
  <c r="R98" i="29" s="1"/>
  <c r="R110" i="29" s="1"/>
  <c r="R122" i="29" s="1"/>
  <c r="R134" i="29" s="1"/>
  <c r="R146" i="29" s="1"/>
  <c r="R17" i="30"/>
  <c r="R29" i="30" s="1"/>
  <c r="R41" i="30" s="1"/>
  <c r="R53" i="30" s="1"/>
  <c r="R65" i="30" s="1"/>
  <c r="R77" i="30" s="1"/>
  <c r="R89" i="30" s="1"/>
  <c r="R101" i="30" s="1"/>
  <c r="R113" i="30" s="1"/>
  <c r="R125" i="30" s="1"/>
  <c r="R137" i="30" s="1"/>
  <c r="R20" i="30"/>
  <c r="R32" i="30" s="1"/>
  <c r="R44" i="30" s="1"/>
  <c r="R56" i="30" s="1"/>
  <c r="R68" i="30" s="1"/>
  <c r="R80" i="30" s="1"/>
  <c r="R92" i="30" s="1"/>
  <c r="R104" i="30" s="1"/>
  <c r="R116" i="30" s="1"/>
  <c r="R128" i="30" s="1"/>
  <c r="R140" i="30" s="1"/>
  <c r="R23" i="30"/>
  <c r="R26" i="30"/>
  <c r="R38" i="30" s="1"/>
  <c r="R50" i="30" s="1"/>
  <c r="R62" i="30" s="1"/>
  <c r="R74" i="30" s="1"/>
  <c r="R86" i="30" s="1"/>
  <c r="R98" i="30" s="1"/>
  <c r="R110" i="30" s="1"/>
  <c r="R122" i="30" s="1"/>
  <c r="R134" i="30" s="1"/>
  <c r="R146" i="30" s="1"/>
  <c r="R19" i="30"/>
  <c r="R31" i="30" s="1"/>
  <c r="R43" i="30" s="1"/>
  <c r="R55" i="30" s="1"/>
  <c r="R67" i="30" s="1"/>
  <c r="R79" i="30" s="1"/>
  <c r="R91" i="30" s="1"/>
  <c r="R103" i="30" s="1"/>
  <c r="R115" i="30" s="1"/>
  <c r="R127" i="30" s="1"/>
  <c r="R139" i="30" s="1"/>
  <c r="R22" i="30"/>
  <c r="R34" i="30" s="1"/>
  <c r="R46" i="30" s="1"/>
  <c r="R58" i="30" s="1"/>
  <c r="R70" i="30" s="1"/>
  <c r="R82" i="30" s="1"/>
  <c r="R94" i="30" s="1"/>
  <c r="R106" i="30" s="1"/>
  <c r="R118" i="30" s="1"/>
  <c r="R130" i="30" s="1"/>
  <c r="R142" i="30" s="1"/>
  <c r="R25" i="30"/>
  <c r="R37" i="30" s="1"/>
  <c r="R49" i="30" s="1"/>
  <c r="R61" i="30" s="1"/>
  <c r="R73" i="30" s="1"/>
  <c r="R85" i="30" s="1"/>
  <c r="R97" i="30" s="1"/>
  <c r="R109" i="30" s="1"/>
  <c r="R121" i="30" s="1"/>
  <c r="R133" i="30" s="1"/>
  <c r="R145" i="30" s="1"/>
  <c r="R18" i="29"/>
  <c r="R30" i="29" s="1"/>
  <c r="R42" i="29" s="1"/>
  <c r="R54" i="29" s="1"/>
  <c r="R66" i="29" s="1"/>
  <c r="R78" i="29" s="1"/>
  <c r="R90" i="29" s="1"/>
  <c r="R102" i="29" s="1"/>
  <c r="R114" i="29" s="1"/>
  <c r="R126" i="29" s="1"/>
  <c r="R138" i="29" s="1"/>
  <c r="R21" i="29"/>
  <c r="R33" i="29" s="1"/>
  <c r="R45" i="29" s="1"/>
  <c r="R57" i="29" s="1"/>
  <c r="R69" i="29" s="1"/>
  <c r="R81" i="29" s="1"/>
  <c r="R93" i="29" s="1"/>
  <c r="R105" i="29" s="1"/>
  <c r="R117" i="29" s="1"/>
  <c r="R129" i="29" s="1"/>
  <c r="R141" i="29" s="1"/>
  <c r="R24" i="29"/>
  <c r="R36" i="29" s="1"/>
  <c r="R48" i="29" s="1"/>
  <c r="R60" i="29" s="1"/>
  <c r="R72" i="29" s="1"/>
  <c r="R84" i="29" s="1"/>
  <c r="R96" i="29" s="1"/>
  <c r="R108" i="29" s="1"/>
  <c r="R120" i="29" s="1"/>
  <c r="R132" i="29" s="1"/>
  <c r="R144" i="29" s="1"/>
  <c r="R27" i="29"/>
  <c r="R39" i="29" s="1"/>
  <c r="R51" i="29" s="1"/>
  <c r="R63" i="29" s="1"/>
  <c r="R75" i="29" s="1"/>
  <c r="R87" i="29" s="1"/>
  <c r="R99" i="29" s="1"/>
  <c r="R111" i="29" s="1"/>
  <c r="R123" i="29" s="1"/>
  <c r="R135" i="29" s="1"/>
  <c r="R147" i="29" s="1"/>
  <c r="R21" i="30"/>
  <c r="R33" i="30" s="1"/>
  <c r="R45" i="30" s="1"/>
  <c r="R57" i="30" s="1"/>
  <c r="R69" i="30" s="1"/>
  <c r="R81" i="30" s="1"/>
  <c r="R93" i="30" s="1"/>
  <c r="R105" i="30" s="1"/>
  <c r="R117" i="30" s="1"/>
  <c r="R129" i="30" s="1"/>
  <c r="R141" i="30" s="1"/>
  <c r="R19" i="29"/>
  <c r="R25" i="29"/>
  <c r="R18" i="30"/>
  <c r="R24" i="30"/>
  <c r="R36" i="30" s="1"/>
  <c r="R48" i="30" s="1"/>
  <c r="R60" i="30" s="1"/>
  <c r="R72" i="30" s="1"/>
  <c r="R84" i="30" s="1"/>
  <c r="R96" i="30" s="1"/>
  <c r="R108" i="30" s="1"/>
  <c r="R120" i="30" s="1"/>
  <c r="R132" i="30" s="1"/>
  <c r="R144" i="30" s="1"/>
  <c r="R27" i="30"/>
  <c r="R39" i="30" s="1"/>
  <c r="R51" i="30" s="1"/>
  <c r="R63" i="30" s="1"/>
  <c r="R75" i="30" s="1"/>
  <c r="R87" i="30" s="1"/>
  <c r="R99" i="30" s="1"/>
  <c r="R111" i="30" s="1"/>
  <c r="R123" i="30" s="1"/>
  <c r="R135" i="30" s="1"/>
  <c r="R147" i="30" s="1"/>
  <c r="K33" i="30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R30" i="30"/>
  <c r="R42" i="30" s="1"/>
  <c r="R54" i="30" s="1"/>
  <c r="R66" i="30" s="1"/>
  <c r="R78" i="30" s="1"/>
  <c r="R90" i="30" s="1"/>
  <c r="R102" i="30" s="1"/>
  <c r="R114" i="30" s="1"/>
  <c r="R126" i="30" s="1"/>
  <c r="R138" i="30" s="1"/>
  <c r="V5" i="30"/>
  <c r="V6" i="30" s="1"/>
  <c r="V7" i="30" s="1"/>
  <c r="V8" i="30" s="1"/>
  <c r="V9" i="30" s="1"/>
  <c r="V10" i="30" s="1"/>
  <c r="V11" i="30" s="1"/>
  <c r="V12" i="30" s="1"/>
  <c r="AB12" i="30" s="1"/>
  <c r="R35" i="30"/>
  <c r="R47" i="30" s="1"/>
  <c r="R59" i="30" s="1"/>
  <c r="R71" i="30" s="1"/>
  <c r="R83" i="30" s="1"/>
  <c r="R95" i="30" s="1"/>
  <c r="R107" i="30" s="1"/>
  <c r="R119" i="30" s="1"/>
  <c r="R131" i="30" s="1"/>
  <c r="R143" i="30" s="1"/>
  <c r="Z75" i="30"/>
  <c r="F63" i="30"/>
  <c r="V7" i="29"/>
  <c r="V8" i="29" s="1"/>
  <c r="AB8" i="29" s="1"/>
  <c r="Z75" i="29"/>
  <c r="F63" i="29"/>
  <c r="F37" i="29"/>
  <c r="Z24" i="28"/>
  <c r="F15" i="28"/>
  <c r="Z26" i="28"/>
  <c r="F7" i="28"/>
  <c r="AB5" i="26"/>
  <c r="R6" i="26"/>
  <c r="X149" i="20"/>
  <c r="X150" i="20"/>
  <c r="X151" i="20"/>
  <c r="X152" i="20"/>
  <c r="X153" i="20"/>
  <c r="X154" i="20"/>
  <c r="X155" i="20"/>
  <c r="X156" i="20"/>
  <c r="X157" i="20"/>
  <c r="X158" i="20"/>
  <c r="X159" i="20"/>
  <c r="X160" i="20"/>
  <c r="X161" i="20"/>
  <c r="X162" i="20"/>
  <c r="X163" i="20"/>
  <c r="X164" i="20"/>
  <c r="X165" i="20"/>
  <c r="X166" i="20"/>
  <c r="X167" i="20"/>
  <c r="X168" i="20"/>
  <c r="X169" i="20"/>
  <c r="X170" i="20"/>
  <c r="X171" i="20"/>
  <c r="X172" i="20"/>
  <c r="X173" i="20"/>
  <c r="X174" i="20"/>
  <c r="X175" i="20"/>
  <c r="X176" i="20"/>
  <c r="X177" i="20"/>
  <c r="X178" i="20"/>
  <c r="X179" i="20"/>
  <c r="X180" i="20"/>
  <c r="X181" i="20"/>
  <c r="X182" i="20"/>
  <c r="X183" i="20"/>
  <c r="X184" i="20"/>
  <c r="X185" i="20"/>
  <c r="X186" i="20"/>
  <c r="X187" i="20"/>
  <c r="X188" i="20"/>
  <c r="X189" i="20"/>
  <c r="X190" i="20"/>
  <c r="X191" i="20"/>
  <c r="X192" i="20"/>
  <c r="X193" i="20"/>
  <c r="X194" i="20"/>
  <c r="X195" i="20"/>
  <c r="X196" i="20"/>
  <c r="X197" i="20"/>
  <c r="X198" i="20"/>
  <c r="X199" i="20"/>
  <c r="X200" i="20"/>
  <c r="X201" i="20"/>
  <c r="X202" i="20"/>
  <c r="X203" i="20"/>
  <c r="X204" i="20"/>
  <c r="X205" i="20"/>
  <c r="X206" i="20"/>
  <c r="X207" i="20"/>
  <c r="X208" i="20"/>
  <c r="X209" i="20"/>
  <c r="X210" i="20"/>
  <c r="X211" i="20"/>
  <c r="X212" i="20"/>
  <c r="X213" i="20"/>
  <c r="X214" i="20"/>
  <c r="X215" i="20"/>
  <c r="X216" i="20"/>
  <c r="X217" i="20"/>
  <c r="X218" i="20"/>
  <c r="X219" i="20"/>
  <c r="X220" i="20"/>
  <c r="X221" i="20"/>
  <c r="X222" i="20"/>
  <c r="X223" i="20"/>
  <c r="X224" i="20"/>
  <c r="X225" i="20"/>
  <c r="X226" i="20"/>
  <c r="X227" i="20"/>
  <c r="X228" i="20"/>
  <c r="X229" i="20"/>
  <c r="X230" i="20"/>
  <c r="X231" i="20"/>
  <c r="X232" i="20"/>
  <c r="X233" i="20"/>
  <c r="X234" i="20"/>
  <c r="X235" i="20"/>
  <c r="X236" i="20"/>
  <c r="X237" i="20"/>
  <c r="X238" i="20"/>
  <c r="X239" i="20"/>
  <c r="X240" i="20"/>
  <c r="X241" i="20"/>
  <c r="X242" i="20"/>
  <c r="X243" i="20"/>
  <c r="X244" i="20"/>
  <c r="X245" i="20"/>
  <c r="X246" i="20"/>
  <c r="X247" i="20"/>
  <c r="X248" i="20"/>
  <c r="X249" i="20"/>
  <c r="X250" i="20"/>
  <c r="X251" i="20"/>
  <c r="X252" i="20"/>
  <c r="X253" i="20"/>
  <c r="X254" i="20"/>
  <c r="X255" i="20"/>
  <c r="X256" i="20"/>
  <c r="X257" i="20"/>
  <c r="X258" i="20"/>
  <c r="X259" i="20"/>
  <c r="X260" i="20"/>
  <c r="X261" i="20"/>
  <c r="X262" i="20"/>
  <c r="X263" i="20"/>
  <c r="X264" i="20"/>
  <c r="X265" i="20"/>
  <c r="X266" i="20"/>
  <c r="X267" i="20"/>
  <c r="X268" i="20"/>
  <c r="X269" i="20"/>
  <c r="X270" i="20"/>
  <c r="X271" i="20"/>
  <c r="X272" i="20"/>
  <c r="X273" i="20"/>
  <c r="X274" i="20"/>
  <c r="X275" i="20"/>
  <c r="X276" i="20"/>
  <c r="X277" i="20"/>
  <c r="X278" i="20"/>
  <c r="X279" i="20"/>
  <c r="X280" i="20"/>
  <c r="X281" i="20"/>
  <c r="X282" i="20"/>
  <c r="X283" i="20"/>
  <c r="X284" i="20"/>
  <c r="X285" i="20"/>
  <c r="X286" i="20"/>
  <c r="X287" i="20"/>
  <c r="X288" i="20"/>
  <c r="X289" i="20"/>
  <c r="X290" i="20"/>
  <c r="X291" i="20"/>
  <c r="X292" i="20"/>
  <c r="X293" i="20"/>
  <c r="X294" i="20"/>
  <c r="X295" i="20"/>
  <c r="X296" i="20"/>
  <c r="X297" i="20"/>
  <c r="X298" i="20"/>
  <c r="X299" i="20"/>
  <c r="X300" i="20"/>
  <c r="X301" i="20"/>
  <c r="X302" i="20"/>
  <c r="X303" i="20"/>
  <c r="X304" i="20"/>
  <c r="X305" i="20"/>
  <c r="X306" i="20"/>
  <c r="X307" i="20"/>
  <c r="X308" i="20"/>
  <c r="X309" i="20"/>
  <c r="X310" i="20"/>
  <c r="X311" i="20"/>
  <c r="X312" i="20"/>
  <c r="X313" i="20"/>
  <c r="X314" i="20"/>
  <c r="X315" i="20"/>
  <c r="X316" i="20"/>
  <c r="X317" i="20"/>
  <c r="X318" i="20"/>
  <c r="X319" i="20"/>
  <c r="X320" i="20"/>
  <c r="X321" i="20"/>
  <c r="X322" i="20"/>
  <c r="X323" i="20"/>
  <c r="X324" i="20"/>
  <c r="X325" i="20"/>
  <c r="X326" i="20"/>
  <c r="X327" i="20"/>
  <c r="X328" i="20"/>
  <c r="X329" i="20"/>
  <c r="X330" i="20"/>
  <c r="X331" i="20"/>
  <c r="X332" i="20"/>
  <c r="X333" i="20"/>
  <c r="X334" i="20"/>
  <c r="X335" i="20"/>
  <c r="X336" i="20"/>
  <c r="X337" i="20"/>
  <c r="X338" i="20"/>
  <c r="X339" i="20"/>
  <c r="X340" i="20"/>
  <c r="X341" i="20"/>
  <c r="X342" i="20"/>
  <c r="X343" i="20"/>
  <c r="X344" i="20"/>
  <c r="X345" i="20"/>
  <c r="X346" i="20"/>
  <c r="X347" i="20"/>
  <c r="X348" i="20"/>
  <c r="X349" i="20"/>
  <c r="X350" i="20"/>
  <c r="X351" i="20"/>
  <c r="X352" i="20"/>
  <c r="X353" i="20"/>
  <c r="X354" i="20"/>
  <c r="X355" i="20"/>
  <c r="X356" i="20"/>
  <c r="X357" i="20"/>
  <c r="X358" i="20"/>
  <c r="X359" i="20"/>
  <c r="X360" i="20"/>
  <c r="X361" i="20"/>
  <c r="X362" i="20"/>
  <c r="X363" i="20"/>
  <c r="X364" i="20"/>
  <c r="X365" i="20"/>
  <c r="X366" i="20"/>
  <c r="X367" i="20"/>
  <c r="X368" i="20"/>
  <c r="X369" i="20"/>
  <c r="X370" i="20"/>
  <c r="X371" i="20"/>
  <c r="X372" i="20"/>
  <c r="X373" i="20"/>
  <c r="X374" i="20"/>
  <c r="X375" i="20"/>
  <c r="X376" i="20"/>
  <c r="X377" i="20"/>
  <c r="X378" i="20"/>
  <c r="X379" i="20"/>
  <c r="X380" i="20"/>
  <c r="X381" i="20"/>
  <c r="X382" i="20"/>
  <c r="X383" i="20"/>
  <c r="X384" i="20"/>
  <c r="X385" i="20"/>
  <c r="X386" i="20"/>
  <c r="X387" i="20"/>
  <c r="X388" i="20"/>
  <c r="X389" i="20"/>
  <c r="X390" i="20"/>
  <c r="X391" i="20"/>
  <c r="X392" i="20"/>
  <c r="X393" i="20"/>
  <c r="X394" i="20"/>
  <c r="X395" i="20"/>
  <c r="X396" i="20"/>
  <c r="X397" i="20"/>
  <c r="X398" i="20"/>
  <c r="X399" i="20"/>
  <c r="X400" i="20"/>
  <c r="X401" i="20"/>
  <c r="X402" i="20"/>
  <c r="X403" i="20"/>
  <c r="X404" i="20"/>
  <c r="X405" i="20"/>
  <c r="X406" i="20"/>
  <c r="X407" i="20"/>
  <c r="X408" i="20"/>
  <c r="X409" i="20"/>
  <c r="X410" i="20"/>
  <c r="X411" i="20"/>
  <c r="X412" i="20"/>
  <c r="X413" i="20"/>
  <c r="X414" i="20"/>
  <c r="X415" i="20"/>
  <c r="X416" i="20"/>
  <c r="X417" i="20"/>
  <c r="X418" i="20"/>
  <c r="X419" i="20"/>
  <c r="X420" i="20"/>
  <c r="X421" i="20"/>
  <c r="X422" i="20"/>
  <c r="X423" i="20"/>
  <c r="X424" i="20"/>
  <c r="X425" i="20"/>
  <c r="X426" i="20"/>
  <c r="X427" i="20"/>
  <c r="X428" i="20"/>
  <c r="X429" i="20"/>
  <c r="X430" i="20"/>
  <c r="X431" i="20"/>
  <c r="X432" i="20"/>
  <c r="X433" i="20"/>
  <c r="X434" i="20"/>
  <c r="X435" i="20"/>
  <c r="X436" i="20"/>
  <c r="X437" i="20"/>
  <c r="X438" i="20"/>
  <c r="X439" i="20"/>
  <c r="X440" i="20"/>
  <c r="X441" i="20"/>
  <c r="X442" i="20"/>
  <c r="X443" i="20"/>
  <c r="X444" i="20"/>
  <c r="X445" i="20"/>
  <c r="X446" i="20"/>
  <c r="X447" i="20"/>
  <c r="X448" i="20"/>
  <c r="X449" i="20"/>
  <c r="X450" i="20"/>
  <c r="X451" i="20"/>
  <c r="X452" i="20"/>
  <c r="X453" i="20"/>
  <c r="X454" i="20"/>
  <c r="X455" i="20"/>
  <c r="X456" i="20"/>
  <c r="X457" i="20"/>
  <c r="X458" i="20"/>
  <c r="X459" i="20"/>
  <c r="X460" i="20"/>
  <c r="X461" i="20"/>
  <c r="X462" i="20"/>
  <c r="X463" i="20"/>
  <c r="X464" i="20"/>
  <c r="X465" i="20"/>
  <c r="X466" i="20"/>
  <c r="X467" i="20"/>
  <c r="X468" i="20"/>
  <c r="X469" i="20"/>
  <c r="X470" i="20"/>
  <c r="X471" i="20"/>
  <c r="X472" i="20"/>
  <c r="X473" i="20"/>
  <c r="X474" i="20"/>
  <c r="X475" i="20"/>
  <c r="X476" i="20"/>
  <c r="X477" i="20"/>
  <c r="X478" i="20"/>
  <c r="X479" i="20"/>
  <c r="X480" i="20"/>
  <c r="X481" i="20"/>
  <c r="X482" i="20"/>
  <c r="X483" i="20"/>
  <c r="X484" i="20"/>
  <c r="X485" i="20"/>
  <c r="X486" i="20"/>
  <c r="X487" i="20"/>
  <c r="X488" i="20"/>
  <c r="X489" i="20"/>
  <c r="X490" i="20"/>
  <c r="X491" i="20"/>
  <c r="X492" i="20"/>
  <c r="X493" i="20"/>
  <c r="X494" i="20"/>
  <c r="X495" i="20"/>
  <c r="X496" i="20"/>
  <c r="X497" i="20"/>
  <c r="X498" i="20"/>
  <c r="X499" i="20"/>
  <c r="X500" i="20"/>
  <c r="X501" i="20"/>
  <c r="X502" i="20"/>
  <c r="X503" i="20"/>
  <c r="X504" i="20"/>
  <c r="X505" i="20"/>
  <c r="X506" i="20"/>
  <c r="X507" i="20"/>
  <c r="X508" i="20"/>
  <c r="X148" i="20"/>
  <c r="W246" i="20"/>
  <c r="W247" i="20"/>
  <c r="W248" i="20"/>
  <c r="W249" i="20"/>
  <c r="W250" i="20"/>
  <c r="W251" i="20"/>
  <c r="W252" i="20"/>
  <c r="W253" i="20"/>
  <c r="W254" i="20"/>
  <c r="W255" i="20"/>
  <c r="W256" i="20"/>
  <c r="W257" i="20"/>
  <c r="W258" i="20"/>
  <c r="W259" i="20"/>
  <c r="W260" i="20"/>
  <c r="W261" i="20"/>
  <c r="W262" i="20"/>
  <c r="W263" i="20"/>
  <c r="W264" i="20"/>
  <c r="W265" i="20"/>
  <c r="W266" i="20"/>
  <c r="W267" i="20"/>
  <c r="W268" i="20"/>
  <c r="W269" i="20"/>
  <c r="W270" i="20"/>
  <c r="W271" i="20"/>
  <c r="W272" i="20"/>
  <c r="W273" i="20"/>
  <c r="W274" i="20"/>
  <c r="W275" i="20"/>
  <c r="W276" i="20"/>
  <c r="W277" i="20"/>
  <c r="W278" i="20"/>
  <c r="W279" i="20"/>
  <c r="W280" i="20"/>
  <c r="W281" i="20"/>
  <c r="W282" i="20"/>
  <c r="W283" i="20"/>
  <c r="W284" i="20"/>
  <c r="W285" i="20"/>
  <c r="W286" i="20"/>
  <c r="W287" i="20"/>
  <c r="W288" i="20"/>
  <c r="W289" i="20"/>
  <c r="W290" i="20"/>
  <c r="W291" i="20"/>
  <c r="W292" i="20"/>
  <c r="W293" i="20"/>
  <c r="W294" i="20"/>
  <c r="W295" i="20"/>
  <c r="W296" i="20"/>
  <c r="W297" i="20"/>
  <c r="W298" i="20"/>
  <c r="W299" i="20"/>
  <c r="W300" i="20"/>
  <c r="W301" i="20"/>
  <c r="W302" i="20"/>
  <c r="W303" i="20"/>
  <c r="W304" i="20"/>
  <c r="W305" i="20"/>
  <c r="W306" i="20"/>
  <c r="W307" i="20"/>
  <c r="W308" i="20"/>
  <c r="W309" i="20"/>
  <c r="W310" i="20"/>
  <c r="W311" i="20"/>
  <c r="W312" i="20"/>
  <c r="W313" i="20"/>
  <c r="W314" i="20"/>
  <c r="W315" i="20"/>
  <c r="W316" i="20"/>
  <c r="W317" i="20"/>
  <c r="W318" i="20"/>
  <c r="W319" i="20"/>
  <c r="W320" i="20"/>
  <c r="W321" i="20"/>
  <c r="W322" i="20"/>
  <c r="W323" i="20"/>
  <c r="W324" i="20"/>
  <c r="W325" i="20"/>
  <c r="W326" i="20"/>
  <c r="W327" i="20"/>
  <c r="W328" i="20"/>
  <c r="W329" i="20"/>
  <c r="W330" i="20"/>
  <c r="W331" i="20"/>
  <c r="W332" i="20"/>
  <c r="W333" i="20"/>
  <c r="W334" i="20"/>
  <c r="W335" i="20"/>
  <c r="W336" i="20"/>
  <c r="W337" i="20"/>
  <c r="W338" i="20"/>
  <c r="W339" i="20"/>
  <c r="W340" i="20"/>
  <c r="W341" i="20"/>
  <c r="W342" i="20"/>
  <c r="W343" i="20"/>
  <c r="W344" i="20"/>
  <c r="W345" i="20"/>
  <c r="W346" i="20"/>
  <c r="W347" i="20"/>
  <c r="W348" i="20"/>
  <c r="W349" i="20"/>
  <c r="W350" i="20"/>
  <c r="W351" i="20"/>
  <c r="W352" i="20"/>
  <c r="W353" i="20"/>
  <c r="W354" i="20"/>
  <c r="W355" i="20"/>
  <c r="W356" i="20"/>
  <c r="W357" i="20"/>
  <c r="W358" i="20"/>
  <c r="W359" i="20"/>
  <c r="W360" i="20"/>
  <c r="W361" i="20"/>
  <c r="W362" i="20"/>
  <c r="W363" i="20"/>
  <c r="W364" i="20"/>
  <c r="W365" i="20"/>
  <c r="W366" i="20"/>
  <c r="W367" i="20"/>
  <c r="W368" i="20"/>
  <c r="W369" i="20"/>
  <c r="W370" i="20"/>
  <c r="W371" i="20"/>
  <c r="W372" i="20"/>
  <c r="W373" i="20"/>
  <c r="W374" i="20"/>
  <c r="W375" i="20"/>
  <c r="W376" i="20"/>
  <c r="W377" i="20"/>
  <c r="W378" i="20"/>
  <c r="W379" i="20"/>
  <c r="W380" i="20"/>
  <c r="W381" i="20"/>
  <c r="W382" i="20"/>
  <c r="W383" i="20"/>
  <c r="W384" i="20"/>
  <c r="W385" i="20"/>
  <c r="W386" i="20"/>
  <c r="W387" i="20"/>
  <c r="W388" i="20"/>
  <c r="W389" i="20"/>
  <c r="W390" i="20"/>
  <c r="W391" i="20"/>
  <c r="W392" i="20"/>
  <c r="W393" i="20"/>
  <c r="W394" i="20"/>
  <c r="W395" i="20"/>
  <c r="W396" i="20"/>
  <c r="W397" i="20"/>
  <c r="W398" i="20"/>
  <c r="W399" i="20"/>
  <c r="W400" i="20"/>
  <c r="W401" i="20"/>
  <c r="W402" i="20"/>
  <c r="W403" i="20"/>
  <c r="W404" i="20"/>
  <c r="W405" i="20"/>
  <c r="W406" i="20"/>
  <c r="W407" i="20"/>
  <c r="W408" i="20"/>
  <c r="W409" i="20"/>
  <c r="W410" i="20"/>
  <c r="W411" i="20"/>
  <c r="W412" i="20"/>
  <c r="W413" i="20"/>
  <c r="W414" i="20"/>
  <c r="W415" i="20"/>
  <c r="W416" i="20"/>
  <c r="W417" i="20"/>
  <c r="W418" i="20"/>
  <c r="W419" i="20"/>
  <c r="W420" i="20"/>
  <c r="W421" i="20"/>
  <c r="W422" i="20"/>
  <c r="W423" i="20"/>
  <c r="W424" i="20"/>
  <c r="W425" i="20"/>
  <c r="W426" i="20"/>
  <c r="W427" i="20"/>
  <c r="W428" i="20"/>
  <c r="W429" i="20"/>
  <c r="W430" i="20"/>
  <c r="W431" i="20"/>
  <c r="W432" i="20"/>
  <c r="W433" i="20"/>
  <c r="W434" i="20"/>
  <c r="W435" i="20"/>
  <c r="W436" i="20"/>
  <c r="W437" i="20"/>
  <c r="W438" i="20"/>
  <c r="W439" i="20"/>
  <c r="W440" i="20"/>
  <c r="W441" i="20"/>
  <c r="W442" i="20"/>
  <c r="W443" i="20"/>
  <c r="W444" i="20"/>
  <c r="W445" i="20"/>
  <c r="W446" i="20"/>
  <c r="W447" i="20"/>
  <c r="W448" i="20"/>
  <c r="W449" i="20"/>
  <c r="W450" i="20"/>
  <c r="W451" i="20"/>
  <c r="W452" i="20"/>
  <c r="W453" i="20"/>
  <c r="W454" i="20"/>
  <c r="W455" i="20"/>
  <c r="W456" i="20"/>
  <c r="W457" i="20"/>
  <c r="W458" i="20"/>
  <c r="W459" i="20"/>
  <c r="W460" i="20"/>
  <c r="W461" i="20"/>
  <c r="W462" i="20"/>
  <c r="W463" i="20"/>
  <c r="W464" i="20"/>
  <c r="W465" i="20"/>
  <c r="W466" i="20"/>
  <c r="W467" i="20"/>
  <c r="W468" i="20"/>
  <c r="W469" i="20"/>
  <c r="W470" i="20"/>
  <c r="W471" i="20"/>
  <c r="W472" i="20"/>
  <c r="W473" i="20"/>
  <c r="W474" i="20"/>
  <c r="W475" i="20"/>
  <c r="W476" i="20"/>
  <c r="W477" i="20"/>
  <c r="W478" i="20"/>
  <c r="W479" i="20"/>
  <c r="W480" i="20"/>
  <c r="W481" i="20"/>
  <c r="W482" i="20"/>
  <c r="W483" i="20"/>
  <c r="W484" i="20"/>
  <c r="W485" i="20"/>
  <c r="W486" i="20"/>
  <c r="W487" i="20"/>
  <c r="W488" i="20"/>
  <c r="W489" i="20"/>
  <c r="W490" i="20"/>
  <c r="W491" i="20"/>
  <c r="W492" i="20"/>
  <c r="W493" i="20"/>
  <c r="W494" i="20"/>
  <c r="W495" i="20"/>
  <c r="W496" i="20"/>
  <c r="W497" i="20"/>
  <c r="W498" i="20"/>
  <c r="W499" i="20"/>
  <c r="W500" i="20"/>
  <c r="W501" i="20"/>
  <c r="W502" i="20"/>
  <c r="W503" i="20"/>
  <c r="W504" i="20"/>
  <c r="W505" i="20"/>
  <c r="W506" i="20"/>
  <c r="W507" i="20"/>
  <c r="W508" i="20"/>
  <c r="W245" i="20"/>
  <c r="W65" i="20"/>
  <c r="W66" i="20"/>
  <c r="W67" i="20"/>
  <c r="W68" i="20"/>
  <c r="W69" i="20"/>
  <c r="W70" i="20"/>
  <c r="W71" i="20"/>
  <c r="W72" i="20"/>
  <c r="W73" i="20"/>
  <c r="W74" i="20"/>
  <c r="W75" i="20"/>
  <c r="W76" i="20"/>
  <c r="W77" i="20"/>
  <c r="W78" i="20"/>
  <c r="W79" i="20"/>
  <c r="W80" i="20"/>
  <c r="W81" i="20"/>
  <c r="W82" i="20"/>
  <c r="W83" i="20"/>
  <c r="W84" i="20"/>
  <c r="W85" i="20"/>
  <c r="W86" i="20"/>
  <c r="W87" i="20"/>
  <c r="W88" i="20"/>
  <c r="W89" i="20"/>
  <c r="W90" i="20"/>
  <c r="W91" i="20"/>
  <c r="W92" i="20"/>
  <c r="W93" i="20"/>
  <c r="W94" i="20"/>
  <c r="W95" i="20"/>
  <c r="W96" i="20"/>
  <c r="W97" i="20"/>
  <c r="W98" i="20"/>
  <c r="W99" i="20"/>
  <c r="W100" i="20"/>
  <c r="W101" i="20"/>
  <c r="W102" i="20"/>
  <c r="W103" i="20"/>
  <c r="W104" i="20"/>
  <c r="W105" i="20"/>
  <c r="W106" i="20"/>
  <c r="W107" i="20"/>
  <c r="W108" i="20"/>
  <c r="W109" i="20"/>
  <c r="W110" i="20"/>
  <c r="W111" i="20"/>
  <c r="W112" i="20"/>
  <c r="W113" i="20"/>
  <c r="W114" i="20"/>
  <c r="W115" i="20"/>
  <c r="W116" i="20"/>
  <c r="W117" i="20"/>
  <c r="W118" i="20"/>
  <c r="W119" i="20"/>
  <c r="W120" i="20"/>
  <c r="W121" i="20"/>
  <c r="W122" i="20"/>
  <c r="W123" i="20"/>
  <c r="W124" i="20"/>
  <c r="W125" i="20"/>
  <c r="W126" i="20"/>
  <c r="W127" i="20"/>
  <c r="W128" i="20"/>
  <c r="W129" i="20"/>
  <c r="W130" i="20"/>
  <c r="W131" i="20"/>
  <c r="W132" i="20"/>
  <c r="W133" i="20"/>
  <c r="W134" i="20"/>
  <c r="W135" i="20"/>
  <c r="W136" i="20"/>
  <c r="W137" i="20"/>
  <c r="W138" i="20"/>
  <c r="W139" i="20"/>
  <c r="W140" i="20"/>
  <c r="W141" i="20"/>
  <c r="W142" i="20"/>
  <c r="W143" i="20"/>
  <c r="W144" i="20"/>
  <c r="W145" i="20"/>
  <c r="W146" i="20"/>
  <c r="W147" i="20"/>
  <c r="W148" i="20"/>
  <c r="W149" i="20"/>
  <c r="W150" i="20"/>
  <c r="W151" i="20"/>
  <c r="W152" i="20"/>
  <c r="W153" i="20"/>
  <c r="W154" i="20"/>
  <c r="W155" i="20"/>
  <c r="W156" i="20"/>
  <c r="W157" i="20"/>
  <c r="W158" i="20"/>
  <c r="W159" i="20"/>
  <c r="W160" i="20"/>
  <c r="W161" i="20"/>
  <c r="W162" i="20"/>
  <c r="W163" i="20"/>
  <c r="W164" i="20"/>
  <c r="W165" i="20"/>
  <c r="W166" i="20"/>
  <c r="W167" i="20"/>
  <c r="W168" i="20"/>
  <c r="W169" i="20"/>
  <c r="W170" i="20"/>
  <c r="W171" i="20"/>
  <c r="W172" i="20"/>
  <c r="W173" i="20"/>
  <c r="W174" i="20"/>
  <c r="W175" i="20"/>
  <c r="W176" i="20"/>
  <c r="W177" i="20"/>
  <c r="W178" i="20"/>
  <c r="W179" i="20"/>
  <c r="W180" i="20"/>
  <c r="W181" i="20"/>
  <c r="W182" i="20"/>
  <c r="W183" i="20"/>
  <c r="W184" i="20"/>
  <c r="W185" i="20"/>
  <c r="W186" i="20"/>
  <c r="W187" i="20"/>
  <c r="W188" i="20"/>
  <c r="W189" i="20"/>
  <c r="W190" i="20"/>
  <c r="W191" i="20"/>
  <c r="W192" i="20"/>
  <c r="W193" i="20"/>
  <c r="W194" i="20"/>
  <c r="W195" i="20"/>
  <c r="W196" i="20"/>
  <c r="W197" i="20"/>
  <c r="W198" i="20"/>
  <c r="W199" i="20"/>
  <c r="W200" i="20"/>
  <c r="W201" i="20"/>
  <c r="W202" i="20"/>
  <c r="W203" i="20"/>
  <c r="W204" i="20"/>
  <c r="W205" i="20"/>
  <c r="W206" i="20"/>
  <c r="W207" i="20"/>
  <c r="W208" i="20"/>
  <c r="W209" i="20"/>
  <c r="W210" i="20"/>
  <c r="W211" i="20"/>
  <c r="W212" i="20"/>
  <c r="W213" i="20"/>
  <c r="W214" i="20"/>
  <c r="W215" i="20"/>
  <c r="W216" i="20"/>
  <c r="W217" i="20"/>
  <c r="W218" i="20"/>
  <c r="W219" i="20"/>
  <c r="W220" i="20"/>
  <c r="W221" i="20"/>
  <c r="W222" i="20"/>
  <c r="W223" i="20"/>
  <c r="W224" i="20"/>
  <c r="W225" i="20"/>
  <c r="W226" i="20"/>
  <c r="W227" i="20"/>
  <c r="W228" i="20"/>
  <c r="W229" i="20"/>
  <c r="W230" i="20"/>
  <c r="W231" i="20"/>
  <c r="W232" i="20"/>
  <c r="W233" i="20"/>
  <c r="W234" i="20"/>
  <c r="W235" i="20"/>
  <c r="W236" i="20"/>
  <c r="W237" i="20"/>
  <c r="W238" i="20"/>
  <c r="W239" i="20"/>
  <c r="W240" i="20"/>
  <c r="W241" i="20"/>
  <c r="W242" i="20"/>
  <c r="W243" i="20"/>
  <c r="W244" i="20"/>
  <c r="W64" i="20"/>
  <c r="V4" i="20"/>
  <c r="V5" i="20" s="1"/>
  <c r="V6" i="20" s="1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V84" i="20" s="1"/>
  <c r="V85" i="20" s="1"/>
  <c r="V86" i="20" s="1"/>
  <c r="V87" i="20" s="1"/>
  <c r="V88" i="20" s="1"/>
  <c r="V89" i="20" s="1"/>
  <c r="V90" i="20" s="1"/>
  <c r="V91" i="20" s="1"/>
  <c r="V92" i="20" s="1"/>
  <c r="V93" i="20" s="1"/>
  <c r="V94" i="20" s="1"/>
  <c r="V95" i="20" s="1"/>
  <c r="V96" i="20" s="1"/>
  <c r="V97" i="20" s="1"/>
  <c r="V98" i="20" s="1"/>
  <c r="V99" i="20" s="1"/>
  <c r="V100" i="20" s="1"/>
  <c r="V101" i="20" s="1"/>
  <c r="V102" i="20" s="1"/>
  <c r="V103" i="20" s="1"/>
  <c r="V104" i="20" s="1"/>
  <c r="V105" i="20" s="1"/>
  <c r="V106" i="20" s="1"/>
  <c r="V107" i="20" s="1"/>
  <c r="V108" i="20" s="1"/>
  <c r="V109" i="20" s="1"/>
  <c r="V110" i="20" s="1"/>
  <c r="V111" i="20" s="1"/>
  <c r="V112" i="20" s="1"/>
  <c r="V113" i="20" s="1"/>
  <c r="V114" i="20" s="1"/>
  <c r="V115" i="20" s="1"/>
  <c r="V116" i="20" s="1"/>
  <c r="V117" i="20" s="1"/>
  <c r="V118" i="20" s="1"/>
  <c r="V119" i="20" s="1"/>
  <c r="V120" i="20" s="1"/>
  <c r="V121" i="20" s="1"/>
  <c r="V122" i="20" s="1"/>
  <c r="V123" i="20" s="1"/>
  <c r="V124" i="20" s="1"/>
  <c r="V125" i="20" s="1"/>
  <c r="V126" i="20" s="1"/>
  <c r="V127" i="20" s="1"/>
  <c r="V128" i="20" s="1"/>
  <c r="V129" i="20" s="1"/>
  <c r="V130" i="20" s="1"/>
  <c r="V131" i="20" s="1"/>
  <c r="V132" i="20" s="1"/>
  <c r="V133" i="20" s="1"/>
  <c r="V134" i="20" s="1"/>
  <c r="V135" i="20" s="1"/>
  <c r="V136" i="20" s="1"/>
  <c r="V137" i="20" s="1"/>
  <c r="V138" i="20" s="1"/>
  <c r="V139" i="20" s="1"/>
  <c r="V140" i="20" s="1"/>
  <c r="V141" i="20" s="1"/>
  <c r="V142" i="20" s="1"/>
  <c r="V143" i="20" s="1"/>
  <c r="V144" i="20" s="1"/>
  <c r="V145" i="20" s="1"/>
  <c r="V146" i="20" s="1"/>
  <c r="V147" i="20" s="1"/>
  <c r="V148" i="20" s="1"/>
  <c r="V149" i="20" s="1"/>
  <c r="V150" i="20" s="1"/>
  <c r="V151" i="20" s="1"/>
  <c r="V152" i="20" s="1"/>
  <c r="V153" i="20" s="1"/>
  <c r="V154" i="20" s="1"/>
  <c r="V155" i="20" s="1"/>
  <c r="V156" i="20" s="1"/>
  <c r="V157" i="20" s="1"/>
  <c r="V158" i="20" s="1"/>
  <c r="V159" i="20" s="1"/>
  <c r="V160" i="20" s="1"/>
  <c r="V161" i="20" s="1"/>
  <c r="V162" i="20" s="1"/>
  <c r="V163" i="20" s="1"/>
  <c r="V164" i="20" s="1"/>
  <c r="V165" i="20" s="1"/>
  <c r="V166" i="20" s="1"/>
  <c r="V167" i="20" s="1"/>
  <c r="V168" i="20" s="1"/>
  <c r="V169" i="20" s="1"/>
  <c r="V170" i="20" s="1"/>
  <c r="V171" i="20" s="1"/>
  <c r="V172" i="20" s="1"/>
  <c r="V173" i="20" s="1"/>
  <c r="V174" i="20" s="1"/>
  <c r="V175" i="20" s="1"/>
  <c r="V176" i="20" s="1"/>
  <c r="V177" i="20" s="1"/>
  <c r="V178" i="20" s="1"/>
  <c r="V179" i="20" s="1"/>
  <c r="V180" i="20" s="1"/>
  <c r="V181" i="20" s="1"/>
  <c r="V182" i="20" s="1"/>
  <c r="V183" i="20" s="1"/>
  <c r="V184" i="20" s="1"/>
  <c r="V185" i="20" s="1"/>
  <c r="V186" i="20" s="1"/>
  <c r="V187" i="20" s="1"/>
  <c r="V188" i="20" s="1"/>
  <c r="V189" i="20" s="1"/>
  <c r="V190" i="20" s="1"/>
  <c r="V191" i="20" s="1"/>
  <c r="V192" i="20" s="1"/>
  <c r="V193" i="20" s="1"/>
  <c r="V194" i="20" s="1"/>
  <c r="V195" i="20" s="1"/>
  <c r="V196" i="20" s="1"/>
  <c r="V197" i="20" s="1"/>
  <c r="V198" i="20" s="1"/>
  <c r="V199" i="20" s="1"/>
  <c r="V200" i="20" s="1"/>
  <c r="V201" i="20" s="1"/>
  <c r="V202" i="20" s="1"/>
  <c r="V203" i="20" s="1"/>
  <c r="V204" i="20" s="1"/>
  <c r="V205" i="20" s="1"/>
  <c r="V206" i="20" s="1"/>
  <c r="V207" i="20" s="1"/>
  <c r="V208" i="20" s="1"/>
  <c r="V209" i="20" s="1"/>
  <c r="V210" i="20" s="1"/>
  <c r="V211" i="20" s="1"/>
  <c r="V212" i="20" s="1"/>
  <c r="V213" i="20" s="1"/>
  <c r="V214" i="20" s="1"/>
  <c r="V215" i="20" s="1"/>
  <c r="V216" i="20" s="1"/>
  <c r="V217" i="20" s="1"/>
  <c r="V218" i="20" s="1"/>
  <c r="V219" i="20" s="1"/>
  <c r="V220" i="20" s="1"/>
  <c r="V221" i="20" s="1"/>
  <c r="V222" i="20" s="1"/>
  <c r="V223" i="20" s="1"/>
  <c r="V224" i="20" s="1"/>
  <c r="V225" i="20" s="1"/>
  <c r="V226" i="20" s="1"/>
  <c r="V227" i="20" s="1"/>
  <c r="V228" i="20" s="1"/>
  <c r="V229" i="20" s="1"/>
  <c r="V230" i="20" s="1"/>
  <c r="V231" i="20" s="1"/>
  <c r="V232" i="20" s="1"/>
  <c r="V233" i="20" s="1"/>
  <c r="V234" i="20" s="1"/>
  <c r="V235" i="20" s="1"/>
  <c r="V236" i="20" s="1"/>
  <c r="V237" i="20" s="1"/>
  <c r="V238" i="20" s="1"/>
  <c r="V239" i="20" s="1"/>
  <c r="V240" i="20" s="1"/>
  <c r="V241" i="20" s="1"/>
  <c r="V242" i="20" s="1"/>
  <c r="V243" i="20" s="1"/>
  <c r="V244" i="20" s="1"/>
  <c r="V245" i="20" s="1"/>
  <c r="V246" i="20" s="1"/>
  <c r="V247" i="20" s="1"/>
  <c r="V248" i="20" s="1"/>
  <c r="V249" i="20" s="1"/>
  <c r="V250" i="20" s="1"/>
  <c r="V251" i="20" s="1"/>
  <c r="V252" i="20" s="1"/>
  <c r="V253" i="20" s="1"/>
  <c r="V254" i="20" s="1"/>
  <c r="V255" i="20" s="1"/>
  <c r="V256" i="20" s="1"/>
  <c r="V257" i="20" s="1"/>
  <c r="V258" i="20" s="1"/>
  <c r="V259" i="20" s="1"/>
  <c r="V260" i="20" s="1"/>
  <c r="V261" i="20" s="1"/>
  <c r="V262" i="20" s="1"/>
  <c r="V263" i="20" s="1"/>
  <c r="V264" i="20" s="1"/>
  <c r="V265" i="20" s="1"/>
  <c r="V266" i="20" s="1"/>
  <c r="V267" i="20" s="1"/>
  <c r="V268" i="20" s="1"/>
  <c r="V269" i="20" s="1"/>
  <c r="V270" i="20" s="1"/>
  <c r="V271" i="20" s="1"/>
  <c r="V272" i="20" s="1"/>
  <c r="V273" i="20" s="1"/>
  <c r="V274" i="20" s="1"/>
  <c r="V275" i="20" s="1"/>
  <c r="V276" i="20" s="1"/>
  <c r="V277" i="20" s="1"/>
  <c r="V278" i="20" s="1"/>
  <c r="V279" i="20" s="1"/>
  <c r="V280" i="20" s="1"/>
  <c r="V281" i="20" s="1"/>
  <c r="V282" i="20" s="1"/>
  <c r="V283" i="20" s="1"/>
  <c r="V284" i="20" s="1"/>
  <c r="V285" i="20" s="1"/>
  <c r="V286" i="20" s="1"/>
  <c r="V287" i="20" s="1"/>
  <c r="V288" i="20" s="1"/>
  <c r="V289" i="20" s="1"/>
  <c r="V290" i="20" s="1"/>
  <c r="V291" i="20" s="1"/>
  <c r="V292" i="20" s="1"/>
  <c r="V293" i="20" s="1"/>
  <c r="V294" i="20" s="1"/>
  <c r="V295" i="20" s="1"/>
  <c r="V296" i="20" s="1"/>
  <c r="V297" i="20" s="1"/>
  <c r="V298" i="20" s="1"/>
  <c r="V299" i="20" s="1"/>
  <c r="V300" i="20" s="1"/>
  <c r="V301" i="20" s="1"/>
  <c r="V302" i="20" s="1"/>
  <c r="V303" i="20" s="1"/>
  <c r="V304" i="20" s="1"/>
  <c r="V305" i="20" s="1"/>
  <c r="V306" i="20" s="1"/>
  <c r="V307" i="20" s="1"/>
  <c r="V308" i="20" s="1"/>
  <c r="V309" i="20" s="1"/>
  <c r="V310" i="20" s="1"/>
  <c r="V311" i="20" s="1"/>
  <c r="V312" i="20" s="1"/>
  <c r="V313" i="20" s="1"/>
  <c r="V314" i="20" s="1"/>
  <c r="V315" i="20" s="1"/>
  <c r="V316" i="20" s="1"/>
  <c r="V317" i="20" s="1"/>
  <c r="V318" i="20" s="1"/>
  <c r="V319" i="20" s="1"/>
  <c r="V320" i="20" s="1"/>
  <c r="V321" i="20" s="1"/>
  <c r="V322" i="20" s="1"/>
  <c r="V323" i="20" s="1"/>
  <c r="V324" i="20" s="1"/>
  <c r="V325" i="20" s="1"/>
  <c r="V326" i="20" s="1"/>
  <c r="V327" i="20" s="1"/>
  <c r="V328" i="20" s="1"/>
  <c r="V329" i="20" s="1"/>
  <c r="V330" i="20" s="1"/>
  <c r="V331" i="20" s="1"/>
  <c r="V332" i="20" s="1"/>
  <c r="V333" i="20" s="1"/>
  <c r="V334" i="20" s="1"/>
  <c r="V335" i="20" s="1"/>
  <c r="V336" i="20" s="1"/>
  <c r="V337" i="20" s="1"/>
  <c r="V338" i="20" s="1"/>
  <c r="V339" i="20" s="1"/>
  <c r="V340" i="20" s="1"/>
  <c r="V341" i="20" s="1"/>
  <c r="V342" i="20" s="1"/>
  <c r="V343" i="20" s="1"/>
  <c r="V344" i="20" s="1"/>
  <c r="V345" i="20" s="1"/>
  <c r="V346" i="20" s="1"/>
  <c r="V347" i="20" s="1"/>
  <c r="V348" i="20" s="1"/>
  <c r="V349" i="20" s="1"/>
  <c r="V350" i="20" s="1"/>
  <c r="V351" i="20" s="1"/>
  <c r="V352" i="20" s="1"/>
  <c r="V353" i="20" s="1"/>
  <c r="V354" i="20" s="1"/>
  <c r="V355" i="20" s="1"/>
  <c r="V356" i="20" s="1"/>
  <c r="V357" i="20" s="1"/>
  <c r="V358" i="20" s="1"/>
  <c r="V359" i="20" s="1"/>
  <c r="V360" i="20" s="1"/>
  <c r="V361" i="20" s="1"/>
  <c r="V362" i="20" s="1"/>
  <c r="V363" i="20" s="1"/>
  <c r="V364" i="20" s="1"/>
  <c r="V365" i="20" s="1"/>
  <c r="V366" i="20" s="1"/>
  <c r="V367" i="20" s="1"/>
  <c r="V368" i="20" s="1"/>
  <c r="V369" i="20" s="1"/>
  <c r="V370" i="20" s="1"/>
  <c r="V371" i="20" s="1"/>
  <c r="V372" i="20" s="1"/>
  <c r="V373" i="20" s="1"/>
  <c r="V374" i="20" s="1"/>
  <c r="V375" i="20" s="1"/>
  <c r="V376" i="20" s="1"/>
  <c r="V377" i="20" s="1"/>
  <c r="V378" i="20" s="1"/>
  <c r="V379" i="20" s="1"/>
  <c r="V380" i="20" s="1"/>
  <c r="V381" i="20" s="1"/>
  <c r="V382" i="20" s="1"/>
  <c r="V383" i="20" s="1"/>
  <c r="V384" i="20" s="1"/>
  <c r="V385" i="20" s="1"/>
  <c r="V386" i="20" s="1"/>
  <c r="V387" i="20" s="1"/>
  <c r="V388" i="20" s="1"/>
  <c r="V389" i="20" s="1"/>
  <c r="V390" i="20" s="1"/>
  <c r="V391" i="20" s="1"/>
  <c r="V392" i="20" s="1"/>
  <c r="V393" i="20" s="1"/>
  <c r="V394" i="20" s="1"/>
  <c r="V395" i="20" s="1"/>
  <c r="V396" i="20" s="1"/>
  <c r="V397" i="20" s="1"/>
  <c r="V398" i="20" s="1"/>
  <c r="V399" i="20" s="1"/>
  <c r="V400" i="20" s="1"/>
  <c r="V401" i="20" s="1"/>
  <c r="V402" i="20" s="1"/>
  <c r="V403" i="20" s="1"/>
  <c r="V404" i="20" s="1"/>
  <c r="V405" i="20" s="1"/>
  <c r="V406" i="20" s="1"/>
  <c r="V407" i="20" s="1"/>
  <c r="V408" i="20" s="1"/>
  <c r="V409" i="20" s="1"/>
  <c r="V410" i="20" s="1"/>
  <c r="V411" i="20" s="1"/>
  <c r="V412" i="20" s="1"/>
  <c r="V413" i="20" s="1"/>
  <c r="V414" i="20" s="1"/>
  <c r="V415" i="20" s="1"/>
  <c r="V416" i="20" s="1"/>
  <c r="V417" i="20" s="1"/>
  <c r="V418" i="20" s="1"/>
  <c r="V419" i="20" s="1"/>
  <c r="V420" i="20" s="1"/>
  <c r="V421" i="20" s="1"/>
  <c r="V422" i="20" s="1"/>
  <c r="V423" i="20" s="1"/>
  <c r="V424" i="20" s="1"/>
  <c r="V425" i="20" s="1"/>
  <c r="V426" i="20" s="1"/>
  <c r="V427" i="20" s="1"/>
  <c r="V428" i="20" s="1"/>
  <c r="V429" i="20" s="1"/>
  <c r="V430" i="20" s="1"/>
  <c r="V431" i="20" s="1"/>
  <c r="V432" i="20" s="1"/>
  <c r="V433" i="20" s="1"/>
  <c r="V434" i="20" s="1"/>
  <c r="V435" i="20" s="1"/>
  <c r="V436" i="20" s="1"/>
  <c r="V437" i="20" s="1"/>
  <c r="V438" i="20" s="1"/>
  <c r="V439" i="20" s="1"/>
  <c r="V440" i="20" s="1"/>
  <c r="V441" i="20" s="1"/>
  <c r="V442" i="20" s="1"/>
  <c r="V443" i="20" s="1"/>
  <c r="V444" i="20" s="1"/>
  <c r="V445" i="20" s="1"/>
  <c r="V446" i="20" s="1"/>
  <c r="V447" i="20" s="1"/>
  <c r="V448" i="20" s="1"/>
  <c r="V449" i="20" s="1"/>
  <c r="V450" i="20" s="1"/>
  <c r="V451" i="20" s="1"/>
  <c r="V452" i="20" s="1"/>
  <c r="V453" i="20" s="1"/>
  <c r="V454" i="20" s="1"/>
  <c r="V455" i="20" s="1"/>
  <c r="V456" i="20" s="1"/>
  <c r="V457" i="20" s="1"/>
  <c r="V458" i="20" s="1"/>
  <c r="V459" i="20" s="1"/>
  <c r="V460" i="20" s="1"/>
  <c r="V461" i="20" s="1"/>
  <c r="V462" i="20" s="1"/>
  <c r="V463" i="20" s="1"/>
  <c r="V464" i="20" s="1"/>
  <c r="V465" i="20" s="1"/>
  <c r="V466" i="20" s="1"/>
  <c r="V467" i="20" s="1"/>
  <c r="V468" i="20" s="1"/>
  <c r="V469" i="20" s="1"/>
  <c r="V470" i="20" s="1"/>
  <c r="V471" i="20" s="1"/>
  <c r="V472" i="20" s="1"/>
  <c r="V473" i="20" s="1"/>
  <c r="V474" i="20" s="1"/>
  <c r="V475" i="20" s="1"/>
  <c r="V476" i="20" s="1"/>
  <c r="V477" i="20" s="1"/>
  <c r="V478" i="20" s="1"/>
  <c r="V479" i="20" s="1"/>
  <c r="V480" i="20" s="1"/>
  <c r="V481" i="20" s="1"/>
  <c r="V482" i="20" s="1"/>
  <c r="V483" i="20" s="1"/>
  <c r="V484" i="20" s="1"/>
  <c r="V485" i="20" s="1"/>
  <c r="V486" i="20" s="1"/>
  <c r="V487" i="20" s="1"/>
  <c r="V488" i="20" s="1"/>
  <c r="V489" i="20" s="1"/>
  <c r="V490" i="20" s="1"/>
  <c r="V491" i="20" s="1"/>
  <c r="V492" i="20" s="1"/>
  <c r="V493" i="20" s="1"/>
  <c r="V494" i="20" s="1"/>
  <c r="V495" i="20" s="1"/>
  <c r="V496" i="20" s="1"/>
  <c r="V497" i="20" s="1"/>
  <c r="V498" i="20" s="1"/>
  <c r="V499" i="20" s="1"/>
  <c r="V500" i="20" s="1"/>
  <c r="V501" i="20" s="1"/>
  <c r="V502" i="20" s="1"/>
  <c r="V503" i="20" s="1"/>
  <c r="V504" i="20" s="1"/>
  <c r="V505" i="20" s="1"/>
  <c r="V506" i="20" s="1"/>
  <c r="V507" i="20" s="1"/>
  <c r="V508" i="20" s="1"/>
  <c r="T508" i="20"/>
  <c r="D50" i="2"/>
  <c r="S196" i="20" s="1"/>
  <c r="S148" i="20"/>
  <c r="P245" i="20"/>
  <c r="P246" i="20" s="1"/>
  <c r="P247" i="20" s="1"/>
  <c r="P248" i="20" s="1"/>
  <c r="P249" i="20" s="1"/>
  <c r="P250" i="20" s="1"/>
  <c r="P251" i="20" s="1"/>
  <c r="P252" i="20" s="1"/>
  <c r="P253" i="20" s="1"/>
  <c r="P254" i="20" s="1"/>
  <c r="P255" i="20" s="1"/>
  <c r="P256" i="20" s="1"/>
  <c r="P257" i="20" s="1"/>
  <c r="P258" i="20" s="1"/>
  <c r="P259" i="20" s="1"/>
  <c r="P260" i="20" s="1"/>
  <c r="P261" i="20" s="1"/>
  <c r="P262" i="20" s="1"/>
  <c r="P263" i="20" s="1"/>
  <c r="P264" i="20" s="1"/>
  <c r="P265" i="20" s="1"/>
  <c r="P266" i="20" s="1"/>
  <c r="P267" i="20" s="1"/>
  <c r="P268" i="20" s="1"/>
  <c r="P269" i="20" s="1"/>
  <c r="P270" i="20" s="1"/>
  <c r="P271" i="20" s="1"/>
  <c r="P272" i="20" s="1"/>
  <c r="P273" i="20" s="1"/>
  <c r="P274" i="20" s="1"/>
  <c r="P275" i="20" s="1"/>
  <c r="P276" i="20" s="1"/>
  <c r="P277" i="20" s="1"/>
  <c r="P278" i="20" s="1"/>
  <c r="P279" i="20" s="1"/>
  <c r="P280" i="20" s="1"/>
  <c r="P281" i="20" s="1"/>
  <c r="P282" i="20" s="1"/>
  <c r="P283" i="20" s="1"/>
  <c r="P284" i="20" s="1"/>
  <c r="P285" i="20" s="1"/>
  <c r="P286" i="20" s="1"/>
  <c r="P287" i="20" s="1"/>
  <c r="P288" i="20" s="1"/>
  <c r="P289" i="20" s="1"/>
  <c r="P290" i="20" s="1"/>
  <c r="P291" i="20" s="1"/>
  <c r="P292" i="20" s="1"/>
  <c r="P293" i="20" s="1"/>
  <c r="P294" i="20" s="1"/>
  <c r="P295" i="20" s="1"/>
  <c r="P296" i="20" s="1"/>
  <c r="P297" i="20" s="1"/>
  <c r="P298" i="20" s="1"/>
  <c r="P299" i="20" s="1"/>
  <c r="P300" i="20" s="1"/>
  <c r="P301" i="20" s="1"/>
  <c r="P302" i="20" s="1"/>
  <c r="P303" i="20" s="1"/>
  <c r="P304" i="20" s="1"/>
  <c r="P305" i="20" s="1"/>
  <c r="P306" i="20" s="1"/>
  <c r="P307" i="20" s="1"/>
  <c r="P308" i="20" s="1"/>
  <c r="P309" i="20" s="1"/>
  <c r="P310" i="20" s="1"/>
  <c r="P311" i="20" s="1"/>
  <c r="P312" i="20" s="1"/>
  <c r="P313" i="20" s="1"/>
  <c r="P314" i="20" s="1"/>
  <c r="P315" i="20" s="1"/>
  <c r="P316" i="20" s="1"/>
  <c r="P317" i="20" s="1"/>
  <c r="P318" i="20" s="1"/>
  <c r="P319" i="20" s="1"/>
  <c r="P320" i="20" s="1"/>
  <c r="P321" i="20" s="1"/>
  <c r="P322" i="20" s="1"/>
  <c r="P323" i="20" s="1"/>
  <c r="P324" i="20" s="1"/>
  <c r="P325" i="20" s="1"/>
  <c r="P326" i="20" s="1"/>
  <c r="P327" i="20" s="1"/>
  <c r="P328" i="20" s="1"/>
  <c r="P329" i="20" s="1"/>
  <c r="P330" i="20" s="1"/>
  <c r="P331" i="20" s="1"/>
  <c r="P332" i="20" s="1"/>
  <c r="P333" i="20" s="1"/>
  <c r="P334" i="20" s="1"/>
  <c r="P335" i="20" s="1"/>
  <c r="P336" i="20" s="1"/>
  <c r="P337" i="20" s="1"/>
  <c r="P338" i="20" s="1"/>
  <c r="P339" i="20" s="1"/>
  <c r="P340" i="20" s="1"/>
  <c r="P341" i="20" s="1"/>
  <c r="P342" i="20" s="1"/>
  <c r="P343" i="20" s="1"/>
  <c r="P344" i="20" s="1"/>
  <c r="P345" i="20" s="1"/>
  <c r="P346" i="20" s="1"/>
  <c r="P347" i="20" s="1"/>
  <c r="P348" i="20" s="1"/>
  <c r="P349" i="20" s="1"/>
  <c r="P350" i="20" s="1"/>
  <c r="P351" i="20" s="1"/>
  <c r="P352" i="20" s="1"/>
  <c r="P353" i="20" s="1"/>
  <c r="P354" i="20" s="1"/>
  <c r="P355" i="20" s="1"/>
  <c r="P356" i="20" s="1"/>
  <c r="P357" i="20" s="1"/>
  <c r="P358" i="20" s="1"/>
  <c r="P359" i="20" s="1"/>
  <c r="P360" i="20" s="1"/>
  <c r="P361" i="20" s="1"/>
  <c r="P362" i="20" s="1"/>
  <c r="P363" i="20" s="1"/>
  <c r="P364" i="20" s="1"/>
  <c r="P365" i="20" s="1"/>
  <c r="P366" i="20" s="1"/>
  <c r="P367" i="20" s="1"/>
  <c r="P368" i="20" s="1"/>
  <c r="P369" i="20" s="1"/>
  <c r="P370" i="20" s="1"/>
  <c r="P371" i="20" s="1"/>
  <c r="P372" i="20" s="1"/>
  <c r="P373" i="20" s="1"/>
  <c r="P374" i="20" s="1"/>
  <c r="P375" i="20" s="1"/>
  <c r="P376" i="20" s="1"/>
  <c r="P377" i="20" s="1"/>
  <c r="P378" i="20" s="1"/>
  <c r="P379" i="20" s="1"/>
  <c r="P380" i="20" s="1"/>
  <c r="P381" i="20" s="1"/>
  <c r="P382" i="20" s="1"/>
  <c r="P383" i="20" s="1"/>
  <c r="P384" i="20" s="1"/>
  <c r="P385" i="20" s="1"/>
  <c r="P386" i="20" s="1"/>
  <c r="P387" i="20" s="1"/>
  <c r="P388" i="20" s="1"/>
  <c r="P389" i="20" s="1"/>
  <c r="P390" i="20" s="1"/>
  <c r="P391" i="20" s="1"/>
  <c r="P392" i="20" s="1"/>
  <c r="P393" i="20" s="1"/>
  <c r="P394" i="20" s="1"/>
  <c r="P395" i="20" s="1"/>
  <c r="P396" i="20" s="1"/>
  <c r="P397" i="20" s="1"/>
  <c r="P398" i="20" s="1"/>
  <c r="P399" i="20" s="1"/>
  <c r="P400" i="20" s="1"/>
  <c r="P401" i="20" s="1"/>
  <c r="P402" i="20" s="1"/>
  <c r="P403" i="20" s="1"/>
  <c r="P404" i="20" s="1"/>
  <c r="P405" i="20" s="1"/>
  <c r="P406" i="20" s="1"/>
  <c r="P407" i="20" s="1"/>
  <c r="P408" i="20" s="1"/>
  <c r="P409" i="20" s="1"/>
  <c r="P410" i="20" s="1"/>
  <c r="P411" i="20" s="1"/>
  <c r="P412" i="20" s="1"/>
  <c r="P413" i="20" s="1"/>
  <c r="P414" i="20" s="1"/>
  <c r="P415" i="20" s="1"/>
  <c r="P416" i="20" s="1"/>
  <c r="P417" i="20" s="1"/>
  <c r="P418" i="20" s="1"/>
  <c r="P419" i="20" s="1"/>
  <c r="P420" i="20" s="1"/>
  <c r="P421" i="20" s="1"/>
  <c r="P422" i="20" s="1"/>
  <c r="P423" i="20" s="1"/>
  <c r="P424" i="20" s="1"/>
  <c r="P425" i="20" s="1"/>
  <c r="P426" i="20" s="1"/>
  <c r="P427" i="20" s="1"/>
  <c r="P428" i="20" s="1"/>
  <c r="P429" i="20" s="1"/>
  <c r="P430" i="20" s="1"/>
  <c r="P431" i="20" s="1"/>
  <c r="P432" i="20" s="1"/>
  <c r="P433" i="20" s="1"/>
  <c r="P434" i="20" s="1"/>
  <c r="P435" i="20" s="1"/>
  <c r="P436" i="20" s="1"/>
  <c r="P437" i="20" s="1"/>
  <c r="P438" i="20" s="1"/>
  <c r="P439" i="20" s="1"/>
  <c r="P440" i="20" s="1"/>
  <c r="P441" i="20" s="1"/>
  <c r="P442" i="20" s="1"/>
  <c r="P443" i="20" s="1"/>
  <c r="P444" i="20" s="1"/>
  <c r="P445" i="20" s="1"/>
  <c r="P446" i="20" s="1"/>
  <c r="P447" i="20" s="1"/>
  <c r="P448" i="20" s="1"/>
  <c r="P449" i="20" s="1"/>
  <c r="P450" i="20" s="1"/>
  <c r="P451" i="20" s="1"/>
  <c r="P452" i="20" s="1"/>
  <c r="P453" i="20" s="1"/>
  <c r="P454" i="20" s="1"/>
  <c r="P455" i="20" s="1"/>
  <c r="P456" i="20" s="1"/>
  <c r="P457" i="20" s="1"/>
  <c r="P458" i="20" s="1"/>
  <c r="P459" i="20" s="1"/>
  <c r="P460" i="20" s="1"/>
  <c r="P461" i="20" s="1"/>
  <c r="P462" i="20" s="1"/>
  <c r="P463" i="20" s="1"/>
  <c r="P464" i="20" s="1"/>
  <c r="P465" i="20" s="1"/>
  <c r="P466" i="20" s="1"/>
  <c r="P467" i="20" s="1"/>
  <c r="P468" i="20" s="1"/>
  <c r="P469" i="20" s="1"/>
  <c r="P470" i="20" s="1"/>
  <c r="P471" i="20" s="1"/>
  <c r="P472" i="20" s="1"/>
  <c r="P473" i="20" s="1"/>
  <c r="P474" i="20" s="1"/>
  <c r="P475" i="20" s="1"/>
  <c r="P476" i="20" s="1"/>
  <c r="P477" i="20" s="1"/>
  <c r="P478" i="20" s="1"/>
  <c r="P479" i="20" s="1"/>
  <c r="P480" i="20" s="1"/>
  <c r="P481" i="20" s="1"/>
  <c r="P482" i="20" s="1"/>
  <c r="P483" i="20" s="1"/>
  <c r="P484" i="20" s="1"/>
  <c r="P485" i="20" s="1"/>
  <c r="P486" i="20" s="1"/>
  <c r="P487" i="20" s="1"/>
  <c r="P488" i="20" s="1"/>
  <c r="P489" i="20" s="1"/>
  <c r="P490" i="20" s="1"/>
  <c r="P491" i="20" s="1"/>
  <c r="P492" i="20" s="1"/>
  <c r="P493" i="20" s="1"/>
  <c r="P494" i="20" s="1"/>
  <c r="P495" i="20" s="1"/>
  <c r="P496" i="20" s="1"/>
  <c r="P497" i="20" s="1"/>
  <c r="P498" i="20" s="1"/>
  <c r="P499" i="20" s="1"/>
  <c r="P500" i="20" s="1"/>
  <c r="P501" i="20" s="1"/>
  <c r="P502" i="20" s="1"/>
  <c r="P503" i="20" s="1"/>
  <c r="P504" i="20" s="1"/>
  <c r="P505" i="20" s="1"/>
  <c r="P506" i="20" s="1"/>
  <c r="P507" i="20" s="1"/>
  <c r="P508" i="20" s="1"/>
  <c r="O508" i="20"/>
  <c r="O244" i="20"/>
  <c r="D39" i="2"/>
  <c r="O248" i="20" s="1"/>
  <c r="M65" i="20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M84" i="20" s="1"/>
  <c r="M85" i="20" s="1"/>
  <c r="M86" i="20" s="1"/>
  <c r="M87" i="20" s="1"/>
  <c r="M88" i="20" s="1"/>
  <c r="M89" i="20" s="1"/>
  <c r="M90" i="20" s="1"/>
  <c r="M91" i="20" s="1"/>
  <c r="M92" i="20" s="1"/>
  <c r="M93" i="20" s="1"/>
  <c r="M94" i="20" s="1"/>
  <c r="M95" i="20" s="1"/>
  <c r="M96" i="20" s="1"/>
  <c r="M97" i="20" s="1"/>
  <c r="M98" i="20" s="1"/>
  <c r="M99" i="20" s="1"/>
  <c r="M100" i="20" s="1"/>
  <c r="M101" i="20" s="1"/>
  <c r="M102" i="20" s="1"/>
  <c r="M103" i="20" s="1"/>
  <c r="M104" i="20" s="1"/>
  <c r="M105" i="20" s="1"/>
  <c r="M106" i="20" s="1"/>
  <c r="M107" i="20" s="1"/>
  <c r="M108" i="20" s="1"/>
  <c r="M109" i="20" s="1"/>
  <c r="M110" i="20" s="1"/>
  <c r="M111" i="20" s="1"/>
  <c r="M112" i="20" s="1"/>
  <c r="M113" i="20" s="1"/>
  <c r="M114" i="20" s="1"/>
  <c r="M115" i="20" s="1"/>
  <c r="M116" i="20" s="1"/>
  <c r="M117" i="20" s="1"/>
  <c r="M118" i="20" s="1"/>
  <c r="M119" i="20" s="1"/>
  <c r="M120" i="20" s="1"/>
  <c r="M121" i="20" s="1"/>
  <c r="M122" i="20" s="1"/>
  <c r="M123" i="20" s="1"/>
  <c r="M124" i="20" s="1"/>
  <c r="M125" i="20" s="1"/>
  <c r="M126" i="20" s="1"/>
  <c r="M127" i="20" s="1"/>
  <c r="M128" i="20" s="1"/>
  <c r="M129" i="20" s="1"/>
  <c r="M130" i="20" s="1"/>
  <c r="M131" i="20" s="1"/>
  <c r="M132" i="20" s="1"/>
  <c r="M133" i="20" s="1"/>
  <c r="M134" i="20" s="1"/>
  <c r="M135" i="20" s="1"/>
  <c r="M136" i="20" s="1"/>
  <c r="M137" i="20" s="1"/>
  <c r="M138" i="20" s="1"/>
  <c r="M139" i="20" s="1"/>
  <c r="M140" i="20" s="1"/>
  <c r="M141" i="20" s="1"/>
  <c r="M142" i="20" s="1"/>
  <c r="M143" i="20" s="1"/>
  <c r="M144" i="20" s="1"/>
  <c r="M145" i="20" s="1"/>
  <c r="M146" i="20" s="1"/>
  <c r="M147" i="20" s="1"/>
  <c r="M148" i="20" s="1"/>
  <c r="M149" i="20" s="1"/>
  <c r="M150" i="20" s="1"/>
  <c r="M151" i="20" s="1"/>
  <c r="M152" i="20" s="1"/>
  <c r="M153" i="20" s="1"/>
  <c r="M154" i="20" s="1"/>
  <c r="M155" i="20" s="1"/>
  <c r="M156" i="20" s="1"/>
  <c r="M157" i="20" s="1"/>
  <c r="M158" i="20" s="1"/>
  <c r="M159" i="20" s="1"/>
  <c r="M160" i="20" s="1"/>
  <c r="M161" i="20" s="1"/>
  <c r="M162" i="20" s="1"/>
  <c r="M163" i="20" s="1"/>
  <c r="M164" i="20" s="1"/>
  <c r="M165" i="20" s="1"/>
  <c r="M166" i="20" s="1"/>
  <c r="M167" i="20" s="1"/>
  <c r="M168" i="20" s="1"/>
  <c r="M169" i="20" s="1"/>
  <c r="M170" i="20" s="1"/>
  <c r="M171" i="20" s="1"/>
  <c r="M172" i="20" s="1"/>
  <c r="M173" i="20" s="1"/>
  <c r="M174" i="20" s="1"/>
  <c r="M175" i="20" s="1"/>
  <c r="M176" i="20" s="1"/>
  <c r="M177" i="20" s="1"/>
  <c r="M178" i="20" s="1"/>
  <c r="M179" i="20" s="1"/>
  <c r="M180" i="20" s="1"/>
  <c r="M181" i="20" s="1"/>
  <c r="M182" i="20" s="1"/>
  <c r="M183" i="20" s="1"/>
  <c r="M184" i="20" s="1"/>
  <c r="M185" i="20" s="1"/>
  <c r="M186" i="20" s="1"/>
  <c r="M187" i="20" s="1"/>
  <c r="M188" i="20" s="1"/>
  <c r="M189" i="20" s="1"/>
  <c r="M190" i="20" s="1"/>
  <c r="M191" i="20" s="1"/>
  <c r="M192" i="20" s="1"/>
  <c r="M193" i="20" s="1"/>
  <c r="M194" i="20" s="1"/>
  <c r="M195" i="20" s="1"/>
  <c r="M196" i="20" s="1"/>
  <c r="M197" i="20" s="1"/>
  <c r="M198" i="20" s="1"/>
  <c r="M199" i="20" s="1"/>
  <c r="M200" i="20" s="1"/>
  <c r="M201" i="20" s="1"/>
  <c r="M202" i="20" s="1"/>
  <c r="M203" i="20" s="1"/>
  <c r="M204" i="20" s="1"/>
  <c r="M205" i="20" s="1"/>
  <c r="M206" i="20" s="1"/>
  <c r="M207" i="20" s="1"/>
  <c r="M208" i="20" s="1"/>
  <c r="M209" i="20" s="1"/>
  <c r="M210" i="20" s="1"/>
  <c r="M211" i="20" s="1"/>
  <c r="M212" i="20" s="1"/>
  <c r="M213" i="20" s="1"/>
  <c r="M214" i="20" s="1"/>
  <c r="M215" i="20" s="1"/>
  <c r="M216" i="20" s="1"/>
  <c r="M217" i="20" s="1"/>
  <c r="M218" i="20" s="1"/>
  <c r="M219" i="20" s="1"/>
  <c r="M220" i="20" s="1"/>
  <c r="M221" i="20" s="1"/>
  <c r="M222" i="20" s="1"/>
  <c r="M223" i="20" s="1"/>
  <c r="M224" i="20" s="1"/>
  <c r="M225" i="20" s="1"/>
  <c r="M226" i="20" s="1"/>
  <c r="M227" i="20" s="1"/>
  <c r="M228" i="20" s="1"/>
  <c r="M229" i="20" s="1"/>
  <c r="M230" i="20" s="1"/>
  <c r="M231" i="20" s="1"/>
  <c r="M232" i="20" s="1"/>
  <c r="M233" i="20" s="1"/>
  <c r="M234" i="20" s="1"/>
  <c r="M235" i="20" s="1"/>
  <c r="M236" i="20" s="1"/>
  <c r="M237" i="20" s="1"/>
  <c r="M238" i="20" s="1"/>
  <c r="M239" i="20" s="1"/>
  <c r="M240" i="20" s="1"/>
  <c r="M241" i="20" s="1"/>
  <c r="M242" i="20" s="1"/>
  <c r="M243" i="20" s="1"/>
  <c r="M244" i="20" s="1"/>
  <c r="L244" i="20"/>
  <c r="L80" i="20"/>
  <c r="L88" i="20"/>
  <c r="L93" i="20"/>
  <c r="L117" i="20"/>
  <c r="L123" i="20"/>
  <c r="D30" i="2"/>
  <c r="L68" i="20" s="1"/>
  <c r="L64" i="20"/>
  <c r="K5" i="20"/>
  <c r="K6" i="20" s="1"/>
  <c r="C27" i="20"/>
  <c r="C39" i="20" s="1"/>
  <c r="C51" i="20" s="1"/>
  <c r="C63" i="20" s="1"/>
  <c r="C75" i="20" s="1"/>
  <c r="C87" i="20" s="1"/>
  <c r="C99" i="20" s="1"/>
  <c r="C111" i="20" s="1"/>
  <c r="C123" i="20" s="1"/>
  <c r="C135" i="20" s="1"/>
  <c r="C147" i="20" s="1"/>
  <c r="C159" i="20" s="1"/>
  <c r="C171" i="20" s="1"/>
  <c r="C183" i="20" s="1"/>
  <c r="C195" i="20" s="1"/>
  <c r="C207" i="20" s="1"/>
  <c r="C219" i="20" s="1"/>
  <c r="C231" i="20" s="1"/>
  <c r="C243" i="20" s="1"/>
  <c r="C255" i="20" s="1"/>
  <c r="C267" i="20" s="1"/>
  <c r="C279" i="20" s="1"/>
  <c r="C291" i="20" s="1"/>
  <c r="C303" i="20" s="1"/>
  <c r="C315" i="20" s="1"/>
  <c r="C327" i="20" s="1"/>
  <c r="C339" i="20" s="1"/>
  <c r="C351" i="20" s="1"/>
  <c r="C363" i="20" s="1"/>
  <c r="C375" i="20" s="1"/>
  <c r="C387" i="20" s="1"/>
  <c r="C399" i="20" s="1"/>
  <c r="C411" i="20" s="1"/>
  <c r="C423" i="20" s="1"/>
  <c r="C435" i="20" s="1"/>
  <c r="C447" i="20" s="1"/>
  <c r="C459" i="20" s="1"/>
  <c r="C471" i="20" s="1"/>
  <c r="C483" i="20" s="1"/>
  <c r="C495" i="20" s="1"/>
  <c r="C507" i="20" s="1"/>
  <c r="C26" i="20"/>
  <c r="C38" i="20" s="1"/>
  <c r="C50" i="20" s="1"/>
  <c r="C62" i="20" s="1"/>
  <c r="C74" i="20" s="1"/>
  <c r="C86" i="20" s="1"/>
  <c r="C98" i="20" s="1"/>
  <c r="C110" i="20" s="1"/>
  <c r="C122" i="20" s="1"/>
  <c r="C134" i="20" s="1"/>
  <c r="C146" i="20" s="1"/>
  <c r="C158" i="20" s="1"/>
  <c r="C170" i="20" s="1"/>
  <c r="C182" i="20" s="1"/>
  <c r="C194" i="20" s="1"/>
  <c r="C206" i="20" s="1"/>
  <c r="C218" i="20" s="1"/>
  <c r="C230" i="20" s="1"/>
  <c r="C242" i="20" s="1"/>
  <c r="C254" i="20" s="1"/>
  <c r="C266" i="20" s="1"/>
  <c r="C278" i="20" s="1"/>
  <c r="C290" i="20" s="1"/>
  <c r="C302" i="20" s="1"/>
  <c r="C314" i="20" s="1"/>
  <c r="C326" i="20" s="1"/>
  <c r="C338" i="20" s="1"/>
  <c r="C350" i="20" s="1"/>
  <c r="C362" i="20" s="1"/>
  <c r="C374" i="20" s="1"/>
  <c r="C386" i="20" s="1"/>
  <c r="C398" i="20" s="1"/>
  <c r="C410" i="20" s="1"/>
  <c r="C422" i="20" s="1"/>
  <c r="C434" i="20" s="1"/>
  <c r="C446" i="20" s="1"/>
  <c r="C458" i="20" s="1"/>
  <c r="C470" i="20" s="1"/>
  <c r="C482" i="20" s="1"/>
  <c r="C494" i="20" s="1"/>
  <c r="C506" i="20" s="1"/>
  <c r="C25" i="20"/>
  <c r="C37" i="20" s="1"/>
  <c r="C49" i="20" s="1"/>
  <c r="C61" i="20" s="1"/>
  <c r="C73" i="20" s="1"/>
  <c r="C85" i="20" s="1"/>
  <c r="C97" i="20" s="1"/>
  <c r="C109" i="20" s="1"/>
  <c r="C121" i="20" s="1"/>
  <c r="C133" i="20" s="1"/>
  <c r="C145" i="20" s="1"/>
  <c r="C157" i="20" s="1"/>
  <c r="C169" i="20" s="1"/>
  <c r="C181" i="20" s="1"/>
  <c r="C193" i="20" s="1"/>
  <c r="C205" i="20" s="1"/>
  <c r="C217" i="20" s="1"/>
  <c r="C229" i="20" s="1"/>
  <c r="C241" i="20" s="1"/>
  <c r="C253" i="20" s="1"/>
  <c r="C265" i="20" s="1"/>
  <c r="C277" i="20" s="1"/>
  <c r="C289" i="20" s="1"/>
  <c r="C301" i="20" s="1"/>
  <c r="C313" i="20" s="1"/>
  <c r="C325" i="20" s="1"/>
  <c r="C337" i="20" s="1"/>
  <c r="C349" i="20" s="1"/>
  <c r="C361" i="20" s="1"/>
  <c r="C373" i="20" s="1"/>
  <c r="C385" i="20" s="1"/>
  <c r="C397" i="20" s="1"/>
  <c r="C409" i="20" s="1"/>
  <c r="C421" i="20" s="1"/>
  <c r="C433" i="20" s="1"/>
  <c r="C445" i="20" s="1"/>
  <c r="C457" i="20" s="1"/>
  <c r="C469" i="20" s="1"/>
  <c r="C481" i="20" s="1"/>
  <c r="C493" i="20" s="1"/>
  <c r="C505" i="20" s="1"/>
  <c r="C24" i="20"/>
  <c r="C36" i="20" s="1"/>
  <c r="C48" i="20" s="1"/>
  <c r="C60" i="20" s="1"/>
  <c r="C72" i="20" s="1"/>
  <c r="C84" i="20" s="1"/>
  <c r="C96" i="20" s="1"/>
  <c r="C108" i="20" s="1"/>
  <c r="C120" i="20" s="1"/>
  <c r="C132" i="20" s="1"/>
  <c r="C144" i="20" s="1"/>
  <c r="C156" i="20" s="1"/>
  <c r="C168" i="20" s="1"/>
  <c r="C180" i="20" s="1"/>
  <c r="C192" i="20" s="1"/>
  <c r="C204" i="20" s="1"/>
  <c r="C216" i="20" s="1"/>
  <c r="C228" i="20" s="1"/>
  <c r="C240" i="20" s="1"/>
  <c r="C252" i="20" s="1"/>
  <c r="C264" i="20" s="1"/>
  <c r="C276" i="20" s="1"/>
  <c r="C288" i="20" s="1"/>
  <c r="C300" i="20" s="1"/>
  <c r="C312" i="20" s="1"/>
  <c r="C324" i="20" s="1"/>
  <c r="C336" i="20" s="1"/>
  <c r="C348" i="20" s="1"/>
  <c r="C360" i="20" s="1"/>
  <c r="C372" i="20" s="1"/>
  <c r="C384" i="20" s="1"/>
  <c r="C396" i="20" s="1"/>
  <c r="C408" i="20" s="1"/>
  <c r="C420" i="20" s="1"/>
  <c r="C432" i="20" s="1"/>
  <c r="C444" i="20" s="1"/>
  <c r="C456" i="20" s="1"/>
  <c r="C468" i="20" s="1"/>
  <c r="C480" i="20" s="1"/>
  <c r="C492" i="20" s="1"/>
  <c r="C504" i="20" s="1"/>
  <c r="C23" i="20"/>
  <c r="C35" i="20" s="1"/>
  <c r="C47" i="20" s="1"/>
  <c r="C59" i="20" s="1"/>
  <c r="C71" i="20" s="1"/>
  <c r="C83" i="20" s="1"/>
  <c r="C95" i="20" s="1"/>
  <c r="C107" i="20" s="1"/>
  <c r="C119" i="20" s="1"/>
  <c r="C131" i="20" s="1"/>
  <c r="C143" i="20" s="1"/>
  <c r="C155" i="20" s="1"/>
  <c r="C167" i="20" s="1"/>
  <c r="C179" i="20" s="1"/>
  <c r="C191" i="20" s="1"/>
  <c r="C203" i="20" s="1"/>
  <c r="C215" i="20" s="1"/>
  <c r="C227" i="20" s="1"/>
  <c r="C239" i="20" s="1"/>
  <c r="C251" i="20" s="1"/>
  <c r="C263" i="20" s="1"/>
  <c r="C275" i="20" s="1"/>
  <c r="C287" i="20" s="1"/>
  <c r="C299" i="20" s="1"/>
  <c r="C311" i="20" s="1"/>
  <c r="C323" i="20" s="1"/>
  <c r="C335" i="20" s="1"/>
  <c r="C347" i="20" s="1"/>
  <c r="C359" i="20" s="1"/>
  <c r="C371" i="20" s="1"/>
  <c r="C383" i="20" s="1"/>
  <c r="C395" i="20" s="1"/>
  <c r="C407" i="20" s="1"/>
  <c r="C419" i="20" s="1"/>
  <c r="C431" i="20" s="1"/>
  <c r="C443" i="20" s="1"/>
  <c r="C455" i="20" s="1"/>
  <c r="C467" i="20" s="1"/>
  <c r="C479" i="20" s="1"/>
  <c r="C491" i="20" s="1"/>
  <c r="C503" i="20" s="1"/>
  <c r="C22" i="20"/>
  <c r="C34" i="20" s="1"/>
  <c r="C46" i="20" s="1"/>
  <c r="C58" i="20" s="1"/>
  <c r="C70" i="20" s="1"/>
  <c r="C82" i="20" s="1"/>
  <c r="C94" i="20" s="1"/>
  <c r="C106" i="20" s="1"/>
  <c r="C118" i="20" s="1"/>
  <c r="C130" i="20" s="1"/>
  <c r="C142" i="20" s="1"/>
  <c r="C154" i="20" s="1"/>
  <c r="C166" i="20" s="1"/>
  <c r="C178" i="20" s="1"/>
  <c r="C190" i="20" s="1"/>
  <c r="C202" i="20" s="1"/>
  <c r="C214" i="20" s="1"/>
  <c r="C226" i="20" s="1"/>
  <c r="C238" i="20" s="1"/>
  <c r="C250" i="20" s="1"/>
  <c r="C262" i="20" s="1"/>
  <c r="C274" i="20" s="1"/>
  <c r="C286" i="20" s="1"/>
  <c r="C298" i="20" s="1"/>
  <c r="C310" i="20" s="1"/>
  <c r="C322" i="20" s="1"/>
  <c r="C334" i="20" s="1"/>
  <c r="C346" i="20" s="1"/>
  <c r="C358" i="20" s="1"/>
  <c r="C370" i="20" s="1"/>
  <c r="C382" i="20" s="1"/>
  <c r="C394" i="20" s="1"/>
  <c r="C406" i="20" s="1"/>
  <c r="C418" i="20" s="1"/>
  <c r="C430" i="20" s="1"/>
  <c r="C442" i="20" s="1"/>
  <c r="C454" i="20" s="1"/>
  <c r="C466" i="20" s="1"/>
  <c r="C478" i="20" s="1"/>
  <c r="C490" i="20" s="1"/>
  <c r="C502" i="20" s="1"/>
  <c r="C21" i="20"/>
  <c r="C33" i="20" s="1"/>
  <c r="C45" i="20" s="1"/>
  <c r="C57" i="20" s="1"/>
  <c r="C69" i="20" s="1"/>
  <c r="C81" i="20" s="1"/>
  <c r="C93" i="20" s="1"/>
  <c r="C105" i="20" s="1"/>
  <c r="C117" i="20" s="1"/>
  <c r="C129" i="20" s="1"/>
  <c r="C141" i="20" s="1"/>
  <c r="C153" i="20" s="1"/>
  <c r="C165" i="20" s="1"/>
  <c r="C177" i="20" s="1"/>
  <c r="C189" i="20" s="1"/>
  <c r="C201" i="20" s="1"/>
  <c r="C213" i="20" s="1"/>
  <c r="C225" i="20" s="1"/>
  <c r="C237" i="20" s="1"/>
  <c r="C249" i="20" s="1"/>
  <c r="C261" i="20" s="1"/>
  <c r="C273" i="20" s="1"/>
  <c r="C285" i="20" s="1"/>
  <c r="C297" i="20" s="1"/>
  <c r="C309" i="20" s="1"/>
  <c r="C321" i="20" s="1"/>
  <c r="C333" i="20" s="1"/>
  <c r="C345" i="20" s="1"/>
  <c r="C357" i="20" s="1"/>
  <c r="C369" i="20" s="1"/>
  <c r="C381" i="20" s="1"/>
  <c r="C393" i="20" s="1"/>
  <c r="C405" i="20" s="1"/>
  <c r="C417" i="20" s="1"/>
  <c r="C429" i="20" s="1"/>
  <c r="C441" i="20" s="1"/>
  <c r="C453" i="20" s="1"/>
  <c r="C465" i="20" s="1"/>
  <c r="C477" i="20" s="1"/>
  <c r="C489" i="20" s="1"/>
  <c r="C501" i="20" s="1"/>
  <c r="C20" i="20"/>
  <c r="C32" i="20" s="1"/>
  <c r="C44" i="20" s="1"/>
  <c r="C56" i="20" s="1"/>
  <c r="C68" i="20" s="1"/>
  <c r="C80" i="20" s="1"/>
  <c r="C92" i="20" s="1"/>
  <c r="C104" i="20" s="1"/>
  <c r="C116" i="20" s="1"/>
  <c r="C128" i="20" s="1"/>
  <c r="C140" i="20" s="1"/>
  <c r="C152" i="20" s="1"/>
  <c r="C164" i="20" s="1"/>
  <c r="C176" i="20" s="1"/>
  <c r="C188" i="20" s="1"/>
  <c r="C200" i="20" s="1"/>
  <c r="C212" i="20" s="1"/>
  <c r="C224" i="20" s="1"/>
  <c r="C236" i="20" s="1"/>
  <c r="C248" i="20" s="1"/>
  <c r="C260" i="20" s="1"/>
  <c r="C272" i="20" s="1"/>
  <c r="C284" i="20" s="1"/>
  <c r="C296" i="20" s="1"/>
  <c r="C308" i="20" s="1"/>
  <c r="C320" i="20" s="1"/>
  <c r="C332" i="20" s="1"/>
  <c r="C344" i="20" s="1"/>
  <c r="C356" i="20" s="1"/>
  <c r="C368" i="20" s="1"/>
  <c r="C380" i="20" s="1"/>
  <c r="C392" i="20" s="1"/>
  <c r="C404" i="20" s="1"/>
  <c r="C416" i="20" s="1"/>
  <c r="C428" i="20" s="1"/>
  <c r="C440" i="20" s="1"/>
  <c r="C452" i="20" s="1"/>
  <c r="C464" i="20" s="1"/>
  <c r="C476" i="20" s="1"/>
  <c r="C488" i="20" s="1"/>
  <c r="C500" i="20" s="1"/>
  <c r="C19" i="20"/>
  <c r="C31" i="20" s="1"/>
  <c r="C43" i="20" s="1"/>
  <c r="C55" i="20" s="1"/>
  <c r="C67" i="20" s="1"/>
  <c r="C79" i="20" s="1"/>
  <c r="C91" i="20" s="1"/>
  <c r="C103" i="20" s="1"/>
  <c r="C115" i="20" s="1"/>
  <c r="C127" i="20" s="1"/>
  <c r="C139" i="20" s="1"/>
  <c r="C151" i="20" s="1"/>
  <c r="C163" i="20" s="1"/>
  <c r="C175" i="20" s="1"/>
  <c r="C187" i="20" s="1"/>
  <c r="C199" i="20" s="1"/>
  <c r="C211" i="20" s="1"/>
  <c r="C223" i="20" s="1"/>
  <c r="C235" i="20" s="1"/>
  <c r="C247" i="20" s="1"/>
  <c r="C259" i="20" s="1"/>
  <c r="C271" i="20" s="1"/>
  <c r="C283" i="20" s="1"/>
  <c r="C295" i="20" s="1"/>
  <c r="C307" i="20" s="1"/>
  <c r="C319" i="20" s="1"/>
  <c r="C331" i="20" s="1"/>
  <c r="C343" i="20" s="1"/>
  <c r="C355" i="20" s="1"/>
  <c r="C367" i="20" s="1"/>
  <c r="C379" i="20" s="1"/>
  <c r="C391" i="20" s="1"/>
  <c r="C403" i="20" s="1"/>
  <c r="C415" i="20" s="1"/>
  <c r="C427" i="20" s="1"/>
  <c r="C439" i="20" s="1"/>
  <c r="C451" i="20" s="1"/>
  <c r="C463" i="20" s="1"/>
  <c r="C475" i="20" s="1"/>
  <c r="C487" i="20" s="1"/>
  <c r="C499" i="20" s="1"/>
  <c r="C18" i="20"/>
  <c r="C30" i="20" s="1"/>
  <c r="C42" i="20" s="1"/>
  <c r="C54" i="20" s="1"/>
  <c r="C66" i="20" s="1"/>
  <c r="C78" i="20" s="1"/>
  <c r="C90" i="20" s="1"/>
  <c r="C102" i="20" s="1"/>
  <c r="C114" i="20" s="1"/>
  <c r="C126" i="20" s="1"/>
  <c r="C138" i="20" s="1"/>
  <c r="C150" i="20" s="1"/>
  <c r="C162" i="20" s="1"/>
  <c r="C174" i="20" s="1"/>
  <c r="C186" i="20" s="1"/>
  <c r="C198" i="20" s="1"/>
  <c r="C210" i="20" s="1"/>
  <c r="C222" i="20" s="1"/>
  <c r="C234" i="20" s="1"/>
  <c r="C246" i="20" s="1"/>
  <c r="C258" i="20" s="1"/>
  <c r="C270" i="20" s="1"/>
  <c r="C282" i="20" s="1"/>
  <c r="C294" i="20" s="1"/>
  <c r="C306" i="20" s="1"/>
  <c r="C318" i="20" s="1"/>
  <c r="C330" i="20" s="1"/>
  <c r="C342" i="20" s="1"/>
  <c r="C354" i="20" s="1"/>
  <c r="C366" i="20" s="1"/>
  <c r="C378" i="20" s="1"/>
  <c r="C390" i="20" s="1"/>
  <c r="C402" i="20" s="1"/>
  <c r="C414" i="20" s="1"/>
  <c r="C426" i="20" s="1"/>
  <c r="C438" i="20" s="1"/>
  <c r="C450" i="20" s="1"/>
  <c r="C462" i="20" s="1"/>
  <c r="C474" i="20" s="1"/>
  <c r="C486" i="20" s="1"/>
  <c r="C498" i="20" s="1"/>
  <c r="C17" i="20"/>
  <c r="C29" i="20" s="1"/>
  <c r="C41" i="20" s="1"/>
  <c r="C53" i="20" s="1"/>
  <c r="C65" i="20" s="1"/>
  <c r="C77" i="20" s="1"/>
  <c r="C89" i="20" s="1"/>
  <c r="C101" i="20" s="1"/>
  <c r="C113" i="20" s="1"/>
  <c r="C125" i="20" s="1"/>
  <c r="C137" i="20" s="1"/>
  <c r="C149" i="20" s="1"/>
  <c r="C161" i="20" s="1"/>
  <c r="C173" i="20" s="1"/>
  <c r="C185" i="20" s="1"/>
  <c r="C197" i="20" s="1"/>
  <c r="C209" i="20" s="1"/>
  <c r="C221" i="20" s="1"/>
  <c r="C233" i="20" s="1"/>
  <c r="C245" i="20" s="1"/>
  <c r="C257" i="20" s="1"/>
  <c r="C269" i="20" s="1"/>
  <c r="C281" i="20" s="1"/>
  <c r="C293" i="20" s="1"/>
  <c r="C305" i="20" s="1"/>
  <c r="C317" i="20" s="1"/>
  <c r="C329" i="20" s="1"/>
  <c r="C341" i="20" s="1"/>
  <c r="C353" i="20" s="1"/>
  <c r="C365" i="20" s="1"/>
  <c r="C377" i="20" s="1"/>
  <c r="C389" i="20" s="1"/>
  <c r="C401" i="20" s="1"/>
  <c r="C413" i="20" s="1"/>
  <c r="C425" i="20" s="1"/>
  <c r="C437" i="20" s="1"/>
  <c r="C449" i="20" s="1"/>
  <c r="C461" i="20" s="1"/>
  <c r="C473" i="20" s="1"/>
  <c r="C485" i="20" s="1"/>
  <c r="C497" i="20" s="1"/>
  <c r="C16" i="20"/>
  <c r="C28" i="20" s="1"/>
  <c r="C40" i="20" s="1"/>
  <c r="C52" i="20" s="1"/>
  <c r="C64" i="20" s="1"/>
  <c r="C76" i="20" s="1"/>
  <c r="C88" i="20" s="1"/>
  <c r="C100" i="20" s="1"/>
  <c r="C112" i="20" s="1"/>
  <c r="C124" i="20" s="1"/>
  <c r="C136" i="20" s="1"/>
  <c r="C148" i="20" s="1"/>
  <c r="C160" i="20" s="1"/>
  <c r="C172" i="20" s="1"/>
  <c r="C184" i="20" s="1"/>
  <c r="C196" i="20" s="1"/>
  <c r="C208" i="20" s="1"/>
  <c r="C220" i="20" s="1"/>
  <c r="C232" i="20" s="1"/>
  <c r="C244" i="20" s="1"/>
  <c r="C256" i="20" s="1"/>
  <c r="C268" i="20" s="1"/>
  <c r="C280" i="20" s="1"/>
  <c r="C292" i="20" s="1"/>
  <c r="C304" i="20" s="1"/>
  <c r="C316" i="20" s="1"/>
  <c r="C328" i="20" s="1"/>
  <c r="C340" i="20" s="1"/>
  <c r="C352" i="20" s="1"/>
  <c r="C364" i="20" s="1"/>
  <c r="C376" i="20" s="1"/>
  <c r="C388" i="20" s="1"/>
  <c r="C400" i="20" s="1"/>
  <c r="C412" i="20" s="1"/>
  <c r="C424" i="20" s="1"/>
  <c r="C436" i="20" s="1"/>
  <c r="C448" i="20" s="1"/>
  <c r="C460" i="20" s="1"/>
  <c r="C472" i="20" s="1"/>
  <c r="C484" i="20" s="1"/>
  <c r="C496" i="20" s="1"/>
  <c r="C508" i="20" s="1"/>
  <c r="Y5" i="20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Y84" i="20" s="1"/>
  <c r="Y85" i="20" s="1"/>
  <c r="Y86" i="20" s="1"/>
  <c r="Y87" i="20" s="1"/>
  <c r="Y88" i="20" s="1"/>
  <c r="Y89" i="20" s="1"/>
  <c r="Y90" i="20" s="1"/>
  <c r="Y91" i="20" s="1"/>
  <c r="Y92" i="20" s="1"/>
  <c r="Y93" i="20" s="1"/>
  <c r="Y94" i="20" s="1"/>
  <c r="Y95" i="20" s="1"/>
  <c r="Y96" i="20" s="1"/>
  <c r="Y97" i="20" s="1"/>
  <c r="Y98" i="20" s="1"/>
  <c r="Y99" i="20" s="1"/>
  <c r="Y100" i="20" s="1"/>
  <c r="Y101" i="20" s="1"/>
  <c r="Y102" i="20" s="1"/>
  <c r="Y103" i="20" s="1"/>
  <c r="Y104" i="20" s="1"/>
  <c r="Y105" i="20" s="1"/>
  <c r="Y106" i="20" s="1"/>
  <c r="Y107" i="20" s="1"/>
  <c r="Y108" i="20" s="1"/>
  <c r="Y109" i="20" s="1"/>
  <c r="Y110" i="20" s="1"/>
  <c r="Y111" i="20" s="1"/>
  <c r="Y112" i="20" s="1"/>
  <c r="Y113" i="20" s="1"/>
  <c r="Y114" i="20" s="1"/>
  <c r="Y115" i="20" s="1"/>
  <c r="Y116" i="20" s="1"/>
  <c r="Y117" i="20" s="1"/>
  <c r="Y118" i="20" s="1"/>
  <c r="Y119" i="20" s="1"/>
  <c r="Y120" i="20" s="1"/>
  <c r="Y121" i="20" s="1"/>
  <c r="Y122" i="20" s="1"/>
  <c r="Y123" i="20" s="1"/>
  <c r="Y124" i="20" s="1"/>
  <c r="Y125" i="20" s="1"/>
  <c r="Y126" i="20" s="1"/>
  <c r="Y127" i="20" s="1"/>
  <c r="Y128" i="20" s="1"/>
  <c r="Y129" i="20" s="1"/>
  <c r="Y130" i="20" s="1"/>
  <c r="Y131" i="20" s="1"/>
  <c r="Y132" i="20" s="1"/>
  <c r="Y133" i="20" s="1"/>
  <c r="Y134" i="20" s="1"/>
  <c r="Y135" i="20" s="1"/>
  <c r="Y136" i="20" s="1"/>
  <c r="Y137" i="20" s="1"/>
  <c r="Y138" i="20" s="1"/>
  <c r="Y139" i="20" s="1"/>
  <c r="Y140" i="20" s="1"/>
  <c r="Y141" i="20" s="1"/>
  <c r="Y142" i="20" s="1"/>
  <c r="Y143" i="20" s="1"/>
  <c r="Y144" i="20" s="1"/>
  <c r="Y145" i="20" s="1"/>
  <c r="Y146" i="20" s="1"/>
  <c r="Y147" i="20" s="1"/>
  <c r="Y148" i="20" s="1"/>
  <c r="Y149" i="20" s="1"/>
  <c r="Y150" i="20" s="1"/>
  <c r="Y151" i="20" s="1"/>
  <c r="Y152" i="20" s="1"/>
  <c r="Y153" i="20" s="1"/>
  <c r="Y154" i="20" s="1"/>
  <c r="Y155" i="20" s="1"/>
  <c r="Y156" i="20" s="1"/>
  <c r="Y157" i="20" s="1"/>
  <c r="Y158" i="20" s="1"/>
  <c r="Y159" i="20" s="1"/>
  <c r="Y160" i="20" s="1"/>
  <c r="Y161" i="20" s="1"/>
  <c r="Y162" i="20" s="1"/>
  <c r="Y163" i="20" s="1"/>
  <c r="Y164" i="20" s="1"/>
  <c r="Y165" i="20" s="1"/>
  <c r="Y166" i="20" s="1"/>
  <c r="Y167" i="20" s="1"/>
  <c r="Y168" i="20" s="1"/>
  <c r="Y169" i="20" s="1"/>
  <c r="Y170" i="20" s="1"/>
  <c r="Y171" i="20" s="1"/>
  <c r="Y172" i="20" s="1"/>
  <c r="Y173" i="20" s="1"/>
  <c r="Y174" i="20" s="1"/>
  <c r="Y175" i="20" s="1"/>
  <c r="Y176" i="20" s="1"/>
  <c r="Y177" i="20" s="1"/>
  <c r="Y178" i="20" s="1"/>
  <c r="Y179" i="20" s="1"/>
  <c r="Y180" i="20" s="1"/>
  <c r="Y181" i="20" s="1"/>
  <c r="Y182" i="20" s="1"/>
  <c r="Y183" i="20" s="1"/>
  <c r="Y184" i="20" s="1"/>
  <c r="Y185" i="20" s="1"/>
  <c r="Y186" i="20" s="1"/>
  <c r="Y187" i="20" s="1"/>
  <c r="Y188" i="20" s="1"/>
  <c r="Y189" i="20" s="1"/>
  <c r="Y190" i="20" s="1"/>
  <c r="Y191" i="20" s="1"/>
  <c r="Y192" i="20" s="1"/>
  <c r="Y193" i="20" s="1"/>
  <c r="Y194" i="20" s="1"/>
  <c r="Y195" i="20" s="1"/>
  <c r="Y196" i="20" s="1"/>
  <c r="Y197" i="20" s="1"/>
  <c r="Y198" i="20" s="1"/>
  <c r="Y199" i="20" s="1"/>
  <c r="Y200" i="20" s="1"/>
  <c r="Y201" i="20" s="1"/>
  <c r="Y202" i="20" s="1"/>
  <c r="Y203" i="20" s="1"/>
  <c r="Y204" i="20" s="1"/>
  <c r="Y205" i="20" s="1"/>
  <c r="Y206" i="20" s="1"/>
  <c r="Y207" i="20" s="1"/>
  <c r="Y208" i="20" s="1"/>
  <c r="Y209" i="20" s="1"/>
  <c r="Y210" i="20" s="1"/>
  <c r="Y211" i="20" s="1"/>
  <c r="Y212" i="20" s="1"/>
  <c r="Y213" i="20" s="1"/>
  <c r="Y214" i="20" s="1"/>
  <c r="Y215" i="20" s="1"/>
  <c r="Y216" i="20" s="1"/>
  <c r="Y217" i="20" s="1"/>
  <c r="Y218" i="20" s="1"/>
  <c r="Y219" i="20" s="1"/>
  <c r="Y220" i="20" s="1"/>
  <c r="Y221" i="20" s="1"/>
  <c r="Y222" i="20" s="1"/>
  <c r="Y223" i="20" s="1"/>
  <c r="Y224" i="20" s="1"/>
  <c r="Y225" i="20" s="1"/>
  <c r="Y226" i="20" s="1"/>
  <c r="Y227" i="20" s="1"/>
  <c r="Y228" i="20" s="1"/>
  <c r="Y229" i="20" s="1"/>
  <c r="Y230" i="20" s="1"/>
  <c r="Y231" i="20" s="1"/>
  <c r="Y232" i="20" s="1"/>
  <c r="Y233" i="20" s="1"/>
  <c r="Y234" i="20" s="1"/>
  <c r="Y235" i="20" s="1"/>
  <c r="Y236" i="20" s="1"/>
  <c r="Y237" i="20" s="1"/>
  <c r="Y238" i="20" s="1"/>
  <c r="Y239" i="20" s="1"/>
  <c r="Y240" i="20" s="1"/>
  <c r="Y241" i="20" s="1"/>
  <c r="Y242" i="20" s="1"/>
  <c r="Y243" i="20" s="1"/>
  <c r="Y244" i="20" s="1"/>
  <c r="Y245" i="20" s="1"/>
  <c r="Y246" i="20" s="1"/>
  <c r="Y247" i="20" s="1"/>
  <c r="Y248" i="20" s="1"/>
  <c r="Y249" i="20" s="1"/>
  <c r="Y250" i="20" s="1"/>
  <c r="Y251" i="20" s="1"/>
  <c r="Y252" i="20" s="1"/>
  <c r="Y253" i="20" s="1"/>
  <c r="Y254" i="20" s="1"/>
  <c r="Y255" i="20" s="1"/>
  <c r="Y256" i="20" s="1"/>
  <c r="Y257" i="20" s="1"/>
  <c r="Y258" i="20" s="1"/>
  <c r="Y259" i="20" s="1"/>
  <c r="Y260" i="20" s="1"/>
  <c r="Y261" i="20" s="1"/>
  <c r="Y262" i="20" s="1"/>
  <c r="Y263" i="20" s="1"/>
  <c r="Y264" i="20" s="1"/>
  <c r="Y265" i="20" s="1"/>
  <c r="Y266" i="20" s="1"/>
  <c r="Y267" i="20" s="1"/>
  <c r="Y268" i="20" s="1"/>
  <c r="Y269" i="20" s="1"/>
  <c r="Y270" i="20" s="1"/>
  <c r="Y271" i="20" s="1"/>
  <c r="Y272" i="20" s="1"/>
  <c r="Y273" i="20" s="1"/>
  <c r="Y274" i="20" s="1"/>
  <c r="Y275" i="20" s="1"/>
  <c r="Y276" i="20" s="1"/>
  <c r="Y277" i="20" s="1"/>
  <c r="Y278" i="20" s="1"/>
  <c r="Y279" i="20" s="1"/>
  <c r="Y280" i="20" s="1"/>
  <c r="Y281" i="20" s="1"/>
  <c r="Y282" i="20" s="1"/>
  <c r="Y283" i="20" s="1"/>
  <c r="Y284" i="20" s="1"/>
  <c r="Y285" i="20" s="1"/>
  <c r="Y286" i="20" s="1"/>
  <c r="Y287" i="20" s="1"/>
  <c r="Y288" i="20" s="1"/>
  <c r="Y289" i="20" s="1"/>
  <c r="Y290" i="20" s="1"/>
  <c r="Y291" i="20" s="1"/>
  <c r="Y292" i="20" s="1"/>
  <c r="Y293" i="20" s="1"/>
  <c r="Y294" i="20" s="1"/>
  <c r="Y295" i="20" s="1"/>
  <c r="Y296" i="20" s="1"/>
  <c r="Y297" i="20" s="1"/>
  <c r="Y298" i="20" s="1"/>
  <c r="Y299" i="20" s="1"/>
  <c r="Y300" i="20" s="1"/>
  <c r="Y301" i="20" s="1"/>
  <c r="Y302" i="20" s="1"/>
  <c r="Y303" i="20" s="1"/>
  <c r="Y304" i="20" s="1"/>
  <c r="Y305" i="20" s="1"/>
  <c r="Y306" i="20" s="1"/>
  <c r="Y307" i="20" s="1"/>
  <c r="Y308" i="20" s="1"/>
  <c r="Y309" i="20" s="1"/>
  <c r="Y310" i="20" s="1"/>
  <c r="Y311" i="20" s="1"/>
  <c r="Y312" i="20" s="1"/>
  <c r="Y313" i="20" s="1"/>
  <c r="Y314" i="20" s="1"/>
  <c r="Y315" i="20" s="1"/>
  <c r="Y316" i="20" s="1"/>
  <c r="Y317" i="20" s="1"/>
  <c r="Y318" i="20" s="1"/>
  <c r="Y319" i="20" s="1"/>
  <c r="Y320" i="20" s="1"/>
  <c r="Y321" i="20" s="1"/>
  <c r="Y322" i="20" s="1"/>
  <c r="Y323" i="20" s="1"/>
  <c r="Y324" i="20" s="1"/>
  <c r="Y325" i="20" s="1"/>
  <c r="Y326" i="20" s="1"/>
  <c r="Y327" i="20" s="1"/>
  <c r="Y328" i="20" s="1"/>
  <c r="Y329" i="20" s="1"/>
  <c r="Y330" i="20" s="1"/>
  <c r="Y331" i="20" s="1"/>
  <c r="Y332" i="20" s="1"/>
  <c r="Y333" i="20" s="1"/>
  <c r="Y334" i="20" s="1"/>
  <c r="Y335" i="20" s="1"/>
  <c r="Y336" i="20" s="1"/>
  <c r="Y337" i="20" s="1"/>
  <c r="Y338" i="20" s="1"/>
  <c r="Y339" i="20" s="1"/>
  <c r="Y340" i="20" s="1"/>
  <c r="Y341" i="20" s="1"/>
  <c r="Y342" i="20" s="1"/>
  <c r="Y343" i="20" s="1"/>
  <c r="Y344" i="20" s="1"/>
  <c r="Y345" i="20" s="1"/>
  <c r="Y346" i="20" s="1"/>
  <c r="Y347" i="20" s="1"/>
  <c r="Y348" i="20" s="1"/>
  <c r="Y349" i="20" s="1"/>
  <c r="Y350" i="20" s="1"/>
  <c r="Y351" i="20" s="1"/>
  <c r="Y352" i="20" s="1"/>
  <c r="Y353" i="20" s="1"/>
  <c r="Y354" i="20" s="1"/>
  <c r="Y355" i="20" s="1"/>
  <c r="Y356" i="20" s="1"/>
  <c r="Y357" i="20" s="1"/>
  <c r="Y358" i="20" s="1"/>
  <c r="Y359" i="20" s="1"/>
  <c r="Y360" i="20" s="1"/>
  <c r="Y361" i="20" s="1"/>
  <c r="Y362" i="20" s="1"/>
  <c r="Y363" i="20" s="1"/>
  <c r="Y364" i="20" s="1"/>
  <c r="Y365" i="20" s="1"/>
  <c r="Y366" i="20" s="1"/>
  <c r="Y367" i="20" s="1"/>
  <c r="Y368" i="20" s="1"/>
  <c r="Y369" i="20" s="1"/>
  <c r="Y370" i="20" s="1"/>
  <c r="Y371" i="20" s="1"/>
  <c r="Y372" i="20" s="1"/>
  <c r="Y373" i="20" s="1"/>
  <c r="Y374" i="20" s="1"/>
  <c r="Y375" i="20" s="1"/>
  <c r="Y376" i="20" s="1"/>
  <c r="Y377" i="20" s="1"/>
  <c r="Y378" i="20" s="1"/>
  <c r="Y379" i="20" s="1"/>
  <c r="Y380" i="20" s="1"/>
  <c r="Y381" i="20" s="1"/>
  <c r="Y382" i="20" s="1"/>
  <c r="Y383" i="20" s="1"/>
  <c r="Y384" i="20" s="1"/>
  <c r="Y385" i="20" s="1"/>
  <c r="Y386" i="20" s="1"/>
  <c r="Y387" i="20" s="1"/>
  <c r="Y388" i="20" s="1"/>
  <c r="Y389" i="20" s="1"/>
  <c r="Y390" i="20" s="1"/>
  <c r="Y391" i="20" s="1"/>
  <c r="Y392" i="20" s="1"/>
  <c r="Y393" i="20" s="1"/>
  <c r="Y394" i="20" s="1"/>
  <c r="Y395" i="20" s="1"/>
  <c r="Y396" i="20" s="1"/>
  <c r="Y397" i="20" s="1"/>
  <c r="Y398" i="20" s="1"/>
  <c r="Y399" i="20" s="1"/>
  <c r="Y400" i="20" s="1"/>
  <c r="Y401" i="20" s="1"/>
  <c r="Y402" i="20" s="1"/>
  <c r="Y403" i="20" s="1"/>
  <c r="Y404" i="20" s="1"/>
  <c r="Y405" i="20" s="1"/>
  <c r="Y406" i="20" s="1"/>
  <c r="Y407" i="20" s="1"/>
  <c r="Y408" i="20" s="1"/>
  <c r="Y409" i="20" s="1"/>
  <c r="Y410" i="20" s="1"/>
  <c r="Y411" i="20" s="1"/>
  <c r="Y412" i="20" s="1"/>
  <c r="Y413" i="20" s="1"/>
  <c r="Y414" i="20" s="1"/>
  <c r="Y415" i="20" s="1"/>
  <c r="Y416" i="20" s="1"/>
  <c r="Y417" i="20" s="1"/>
  <c r="Y418" i="20" s="1"/>
  <c r="Y419" i="20" s="1"/>
  <c r="Y420" i="20" s="1"/>
  <c r="Y421" i="20" s="1"/>
  <c r="Y422" i="20" s="1"/>
  <c r="Y423" i="20" s="1"/>
  <c r="Y424" i="20" s="1"/>
  <c r="Y425" i="20" s="1"/>
  <c r="Y426" i="20" s="1"/>
  <c r="Y427" i="20" s="1"/>
  <c r="Y428" i="20" s="1"/>
  <c r="Y429" i="20" s="1"/>
  <c r="Y430" i="20" s="1"/>
  <c r="Y431" i="20" s="1"/>
  <c r="Y432" i="20" s="1"/>
  <c r="Y433" i="20" s="1"/>
  <c r="Y434" i="20" s="1"/>
  <c r="Y435" i="20" s="1"/>
  <c r="Y436" i="20" s="1"/>
  <c r="Y437" i="20" s="1"/>
  <c r="Y438" i="20" s="1"/>
  <c r="Y439" i="20" s="1"/>
  <c r="Y440" i="20" s="1"/>
  <c r="Y441" i="20" s="1"/>
  <c r="Y442" i="20" s="1"/>
  <c r="Y443" i="20" s="1"/>
  <c r="Y444" i="20" s="1"/>
  <c r="Y445" i="20" s="1"/>
  <c r="Y446" i="20" s="1"/>
  <c r="Y447" i="20" s="1"/>
  <c r="Y448" i="20" s="1"/>
  <c r="Y449" i="20" s="1"/>
  <c r="Y450" i="20" s="1"/>
  <c r="Y451" i="20" s="1"/>
  <c r="Y452" i="20" s="1"/>
  <c r="Y453" i="20" s="1"/>
  <c r="Y454" i="20" s="1"/>
  <c r="Y455" i="20" s="1"/>
  <c r="Y456" i="20" s="1"/>
  <c r="Y457" i="20" s="1"/>
  <c r="Y458" i="20" s="1"/>
  <c r="Y459" i="20" s="1"/>
  <c r="Y460" i="20" s="1"/>
  <c r="Y461" i="20" s="1"/>
  <c r="Y462" i="20" s="1"/>
  <c r="Y463" i="20" s="1"/>
  <c r="Y464" i="20" s="1"/>
  <c r="Y465" i="20" s="1"/>
  <c r="Y466" i="20" s="1"/>
  <c r="Y467" i="20" s="1"/>
  <c r="Y468" i="20" s="1"/>
  <c r="Y469" i="20" s="1"/>
  <c r="Y470" i="20" s="1"/>
  <c r="Y471" i="20" s="1"/>
  <c r="Y472" i="20" s="1"/>
  <c r="Y473" i="20" s="1"/>
  <c r="Y474" i="20" s="1"/>
  <c r="Y475" i="20" s="1"/>
  <c r="Y476" i="20" s="1"/>
  <c r="Y477" i="20" s="1"/>
  <c r="Y478" i="20" s="1"/>
  <c r="Y479" i="20" s="1"/>
  <c r="Y480" i="20" s="1"/>
  <c r="Y481" i="20" s="1"/>
  <c r="Y482" i="20" s="1"/>
  <c r="Y483" i="20" s="1"/>
  <c r="Y484" i="20" s="1"/>
  <c r="Y485" i="20" s="1"/>
  <c r="Y486" i="20" s="1"/>
  <c r="Y487" i="20" s="1"/>
  <c r="Y488" i="20" s="1"/>
  <c r="Y489" i="20" s="1"/>
  <c r="Y490" i="20" s="1"/>
  <c r="Y491" i="20" s="1"/>
  <c r="Y492" i="20" s="1"/>
  <c r="Y493" i="20" s="1"/>
  <c r="Y494" i="20" s="1"/>
  <c r="Y495" i="20" s="1"/>
  <c r="Y496" i="20" s="1"/>
  <c r="Y497" i="20" s="1"/>
  <c r="Y498" i="20" s="1"/>
  <c r="Y499" i="20" s="1"/>
  <c r="Y500" i="20" s="1"/>
  <c r="Y501" i="20" s="1"/>
  <c r="Y502" i="20" s="1"/>
  <c r="Y503" i="20" s="1"/>
  <c r="Y504" i="20" s="1"/>
  <c r="Y505" i="20" s="1"/>
  <c r="Y506" i="20" s="1"/>
  <c r="Y507" i="20" s="1"/>
  <c r="Y508" i="20" s="1"/>
  <c r="W246" i="17"/>
  <c r="W247" i="17"/>
  <c r="W248" i="17"/>
  <c r="W249" i="17"/>
  <c r="W250" i="17"/>
  <c r="W251" i="17"/>
  <c r="W252" i="17"/>
  <c r="W253" i="17"/>
  <c r="W254" i="17"/>
  <c r="W255" i="17"/>
  <c r="W256" i="17"/>
  <c r="W257" i="17"/>
  <c r="W258" i="17"/>
  <c r="W259" i="17"/>
  <c r="W260" i="17"/>
  <c r="W261" i="17"/>
  <c r="W262" i="17"/>
  <c r="W263" i="17"/>
  <c r="W264" i="17"/>
  <c r="W265" i="17"/>
  <c r="W266" i="17"/>
  <c r="W267" i="17"/>
  <c r="W268" i="17"/>
  <c r="W269" i="17"/>
  <c r="W270" i="17"/>
  <c r="W271" i="17"/>
  <c r="W272" i="17"/>
  <c r="W273" i="17"/>
  <c r="W274" i="17"/>
  <c r="W275" i="17"/>
  <c r="W276" i="17"/>
  <c r="W277" i="17"/>
  <c r="W278" i="17"/>
  <c r="W279" i="17"/>
  <c r="W280" i="17"/>
  <c r="W281" i="17"/>
  <c r="W282" i="17"/>
  <c r="W283" i="17"/>
  <c r="W284" i="17"/>
  <c r="W285" i="17"/>
  <c r="W286" i="17"/>
  <c r="W287" i="17"/>
  <c r="W288" i="17"/>
  <c r="W289" i="17"/>
  <c r="W290" i="17"/>
  <c r="W291" i="17"/>
  <c r="W292" i="17"/>
  <c r="W293" i="17"/>
  <c r="W294" i="17"/>
  <c r="W295" i="17"/>
  <c r="W296" i="17"/>
  <c r="W297" i="17"/>
  <c r="W298" i="17"/>
  <c r="W299" i="17"/>
  <c r="W300" i="17"/>
  <c r="W301" i="17"/>
  <c r="W302" i="17"/>
  <c r="W303" i="17"/>
  <c r="W304" i="17"/>
  <c r="W305" i="17"/>
  <c r="W306" i="17"/>
  <c r="W307" i="17"/>
  <c r="W308" i="17"/>
  <c r="W309" i="17"/>
  <c r="W310" i="17"/>
  <c r="W311" i="17"/>
  <c r="W312" i="17"/>
  <c r="W313" i="17"/>
  <c r="W314" i="17"/>
  <c r="W315" i="17"/>
  <c r="W316" i="17"/>
  <c r="W317" i="17"/>
  <c r="W318" i="17"/>
  <c r="W319" i="17"/>
  <c r="W320" i="17"/>
  <c r="W321" i="17"/>
  <c r="W322" i="17"/>
  <c r="W323" i="17"/>
  <c r="W324" i="17"/>
  <c r="W325" i="17"/>
  <c r="W326" i="17"/>
  <c r="W327" i="17"/>
  <c r="W328" i="17"/>
  <c r="W329" i="17"/>
  <c r="W330" i="17"/>
  <c r="W331" i="17"/>
  <c r="W332" i="17"/>
  <c r="W333" i="17"/>
  <c r="W334" i="17"/>
  <c r="W335" i="17"/>
  <c r="W336" i="17"/>
  <c r="W337" i="17"/>
  <c r="W338" i="17"/>
  <c r="W339" i="17"/>
  <c r="W340" i="17"/>
  <c r="W341" i="17"/>
  <c r="W342" i="17"/>
  <c r="W343" i="17"/>
  <c r="W344" i="17"/>
  <c r="W345" i="17"/>
  <c r="W346" i="17"/>
  <c r="W347" i="17"/>
  <c r="W348" i="17"/>
  <c r="W349" i="17"/>
  <c r="W350" i="17"/>
  <c r="W351" i="17"/>
  <c r="W352" i="17"/>
  <c r="W353" i="17"/>
  <c r="W354" i="17"/>
  <c r="W355" i="17"/>
  <c r="W356" i="17"/>
  <c r="W357" i="17"/>
  <c r="W358" i="17"/>
  <c r="W359" i="17"/>
  <c r="W360" i="17"/>
  <c r="W361" i="17"/>
  <c r="W362" i="17"/>
  <c r="W363" i="17"/>
  <c r="W364" i="17"/>
  <c r="W365" i="17"/>
  <c r="W366" i="17"/>
  <c r="W367" i="17"/>
  <c r="W368" i="17"/>
  <c r="W369" i="17"/>
  <c r="W370" i="17"/>
  <c r="W371" i="17"/>
  <c r="W372" i="17"/>
  <c r="W373" i="17"/>
  <c r="W374" i="17"/>
  <c r="W375" i="17"/>
  <c r="W376" i="17"/>
  <c r="W377" i="17"/>
  <c r="W378" i="17"/>
  <c r="W379" i="17"/>
  <c r="W380" i="17"/>
  <c r="W381" i="17"/>
  <c r="W382" i="17"/>
  <c r="W383" i="17"/>
  <c r="W384" i="17"/>
  <c r="W385" i="17"/>
  <c r="W386" i="17"/>
  <c r="W387" i="17"/>
  <c r="W388" i="17"/>
  <c r="W389" i="17"/>
  <c r="W390" i="17"/>
  <c r="W391" i="17"/>
  <c r="W392" i="17"/>
  <c r="W393" i="17"/>
  <c r="W394" i="17"/>
  <c r="W395" i="17"/>
  <c r="W396" i="17"/>
  <c r="W397" i="17"/>
  <c r="W398" i="17"/>
  <c r="W399" i="17"/>
  <c r="W400" i="17"/>
  <c r="W401" i="17"/>
  <c r="W402" i="17"/>
  <c r="W403" i="17"/>
  <c r="W404" i="17"/>
  <c r="W405" i="17"/>
  <c r="W406" i="17"/>
  <c r="W407" i="17"/>
  <c r="W408" i="17"/>
  <c r="W409" i="17"/>
  <c r="W410" i="17"/>
  <c r="W411" i="17"/>
  <c r="W412" i="17"/>
  <c r="W413" i="17"/>
  <c r="W414" i="17"/>
  <c r="W415" i="17"/>
  <c r="W416" i="17"/>
  <c r="W417" i="17"/>
  <c r="W418" i="17"/>
  <c r="W419" i="17"/>
  <c r="W420" i="17"/>
  <c r="W421" i="17"/>
  <c r="W422" i="17"/>
  <c r="W423" i="17"/>
  <c r="W424" i="17"/>
  <c r="W425" i="17"/>
  <c r="W426" i="17"/>
  <c r="W427" i="17"/>
  <c r="W428" i="17"/>
  <c r="W429" i="17"/>
  <c r="W430" i="17"/>
  <c r="W431" i="17"/>
  <c r="W432" i="17"/>
  <c r="W433" i="17"/>
  <c r="W434" i="17"/>
  <c r="W435" i="17"/>
  <c r="W436" i="17"/>
  <c r="W437" i="17"/>
  <c r="W438" i="17"/>
  <c r="W439" i="17"/>
  <c r="W440" i="17"/>
  <c r="W441" i="17"/>
  <c r="W442" i="17"/>
  <c r="W443" i="17"/>
  <c r="W444" i="17"/>
  <c r="W445" i="17"/>
  <c r="W446" i="17"/>
  <c r="W447" i="17"/>
  <c r="W448" i="17"/>
  <c r="W449" i="17"/>
  <c r="W450" i="17"/>
  <c r="W451" i="17"/>
  <c r="W452" i="17"/>
  <c r="W453" i="17"/>
  <c r="W454" i="17"/>
  <c r="W455" i="17"/>
  <c r="W456" i="17"/>
  <c r="W457" i="17"/>
  <c r="W458" i="17"/>
  <c r="W459" i="17"/>
  <c r="W460" i="17"/>
  <c r="W461" i="17"/>
  <c r="W462" i="17"/>
  <c r="W463" i="17"/>
  <c r="W464" i="17"/>
  <c r="W465" i="17"/>
  <c r="W466" i="17"/>
  <c r="W467" i="17"/>
  <c r="W468" i="17"/>
  <c r="W469" i="17"/>
  <c r="W470" i="17"/>
  <c r="W471" i="17"/>
  <c r="W472" i="17"/>
  <c r="W473" i="17"/>
  <c r="W474" i="17"/>
  <c r="W475" i="17"/>
  <c r="W476" i="17"/>
  <c r="W477" i="17"/>
  <c r="W478" i="17"/>
  <c r="W479" i="17"/>
  <c r="W480" i="17"/>
  <c r="W481" i="17"/>
  <c r="W482" i="17"/>
  <c r="W483" i="17"/>
  <c r="W484" i="17"/>
  <c r="W485" i="17"/>
  <c r="W486" i="17"/>
  <c r="W487" i="17"/>
  <c r="W488" i="17"/>
  <c r="W489" i="17"/>
  <c r="W490" i="17"/>
  <c r="W491" i="17"/>
  <c r="W492" i="17"/>
  <c r="W493" i="17"/>
  <c r="W494" i="17"/>
  <c r="W495" i="17"/>
  <c r="W496" i="17"/>
  <c r="W497" i="17"/>
  <c r="W498" i="17"/>
  <c r="W499" i="17"/>
  <c r="W500" i="17"/>
  <c r="W501" i="17"/>
  <c r="W502" i="17"/>
  <c r="W503" i="17"/>
  <c r="W504" i="17"/>
  <c r="W505" i="17"/>
  <c r="W506" i="17"/>
  <c r="W507" i="17"/>
  <c r="W508" i="17"/>
  <c r="W245" i="17"/>
  <c r="W65" i="17"/>
  <c r="W66" i="17"/>
  <c r="W67" i="17"/>
  <c r="W68" i="17"/>
  <c r="W69" i="17"/>
  <c r="W70" i="17"/>
  <c r="W71" i="17"/>
  <c r="W72" i="17"/>
  <c r="W73" i="17"/>
  <c r="W74" i="17"/>
  <c r="W75" i="17"/>
  <c r="W76" i="17"/>
  <c r="W77" i="17"/>
  <c r="W78" i="17"/>
  <c r="W79" i="17"/>
  <c r="W80" i="17"/>
  <c r="W81" i="17"/>
  <c r="W82" i="17"/>
  <c r="W83" i="17"/>
  <c r="W84" i="17"/>
  <c r="W85" i="17"/>
  <c r="W86" i="17"/>
  <c r="W87" i="17"/>
  <c r="W88" i="17"/>
  <c r="W89" i="17"/>
  <c r="W90" i="17"/>
  <c r="W91" i="17"/>
  <c r="W92" i="17"/>
  <c r="W93" i="17"/>
  <c r="W94" i="17"/>
  <c r="W95" i="17"/>
  <c r="W96" i="17"/>
  <c r="W97" i="17"/>
  <c r="W98" i="17"/>
  <c r="W99" i="17"/>
  <c r="W100" i="17"/>
  <c r="W101" i="17"/>
  <c r="W102" i="17"/>
  <c r="W103" i="17"/>
  <c r="W104" i="17"/>
  <c r="W105" i="17"/>
  <c r="W106" i="17"/>
  <c r="W107" i="17"/>
  <c r="W108" i="17"/>
  <c r="W109" i="17"/>
  <c r="W110" i="17"/>
  <c r="W111" i="17"/>
  <c r="W112" i="17"/>
  <c r="W113" i="17"/>
  <c r="W114" i="17"/>
  <c r="W115" i="17"/>
  <c r="W116" i="17"/>
  <c r="W117" i="17"/>
  <c r="W118" i="17"/>
  <c r="W119" i="17"/>
  <c r="W120" i="17"/>
  <c r="W121" i="17"/>
  <c r="W122" i="17"/>
  <c r="W123" i="17"/>
  <c r="W124" i="17"/>
  <c r="W125" i="17"/>
  <c r="W126" i="17"/>
  <c r="W127" i="17"/>
  <c r="W128" i="17"/>
  <c r="W129" i="17"/>
  <c r="W130" i="17"/>
  <c r="W131" i="17"/>
  <c r="W132" i="17"/>
  <c r="W133" i="17"/>
  <c r="W134" i="17"/>
  <c r="W135" i="17"/>
  <c r="W136" i="17"/>
  <c r="W137" i="17"/>
  <c r="W138" i="17"/>
  <c r="W139" i="17"/>
  <c r="W140" i="17"/>
  <c r="W141" i="17"/>
  <c r="W142" i="17"/>
  <c r="W143" i="17"/>
  <c r="W144" i="17"/>
  <c r="W145" i="17"/>
  <c r="W146" i="17"/>
  <c r="W147" i="17"/>
  <c r="W148" i="17"/>
  <c r="W149" i="17"/>
  <c r="W150" i="17"/>
  <c r="W151" i="17"/>
  <c r="W152" i="17"/>
  <c r="W153" i="17"/>
  <c r="W154" i="17"/>
  <c r="W155" i="17"/>
  <c r="W156" i="17"/>
  <c r="W157" i="17"/>
  <c r="W158" i="17"/>
  <c r="W159" i="17"/>
  <c r="W160" i="17"/>
  <c r="W161" i="17"/>
  <c r="W162" i="17"/>
  <c r="W163" i="17"/>
  <c r="W164" i="17"/>
  <c r="W165" i="17"/>
  <c r="W166" i="17"/>
  <c r="W167" i="17"/>
  <c r="W168" i="17"/>
  <c r="W169" i="17"/>
  <c r="W170" i="17"/>
  <c r="W171" i="17"/>
  <c r="W172" i="17"/>
  <c r="W173" i="17"/>
  <c r="W174" i="17"/>
  <c r="W175" i="17"/>
  <c r="W176" i="17"/>
  <c r="W177" i="17"/>
  <c r="W178" i="17"/>
  <c r="W179" i="17"/>
  <c r="W180" i="17"/>
  <c r="W181" i="17"/>
  <c r="W182" i="17"/>
  <c r="W183" i="17"/>
  <c r="W184" i="17"/>
  <c r="W185" i="17"/>
  <c r="W186" i="17"/>
  <c r="W187" i="17"/>
  <c r="W188" i="17"/>
  <c r="W189" i="17"/>
  <c r="W190" i="17"/>
  <c r="W191" i="17"/>
  <c r="W192" i="17"/>
  <c r="W193" i="17"/>
  <c r="W194" i="17"/>
  <c r="W195" i="17"/>
  <c r="W196" i="17"/>
  <c r="W197" i="17"/>
  <c r="W198" i="17"/>
  <c r="W199" i="17"/>
  <c r="W200" i="17"/>
  <c r="W201" i="17"/>
  <c r="W202" i="17"/>
  <c r="W203" i="17"/>
  <c r="W204" i="17"/>
  <c r="W205" i="17"/>
  <c r="W206" i="17"/>
  <c r="W207" i="17"/>
  <c r="W208" i="17"/>
  <c r="W209" i="17"/>
  <c r="W210" i="17"/>
  <c r="W211" i="17"/>
  <c r="W212" i="17"/>
  <c r="W213" i="17"/>
  <c r="W214" i="17"/>
  <c r="W215" i="17"/>
  <c r="W216" i="17"/>
  <c r="W217" i="17"/>
  <c r="W218" i="17"/>
  <c r="W219" i="17"/>
  <c r="W220" i="17"/>
  <c r="W221" i="17"/>
  <c r="W222" i="17"/>
  <c r="W223" i="17"/>
  <c r="W224" i="17"/>
  <c r="W225" i="17"/>
  <c r="W226" i="17"/>
  <c r="W227" i="17"/>
  <c r="W228" i="17"/>
  <c r="W229" i="17"/>
  <c r="W230" i="17"/>
  <c r="W231" i="17"/>
  <c r="W232" i="17"/>
  <c r="W233" i="17"/>
  <c r="W234" i="17"/>
  <c r="W235" i="17"/>
  <c r="W236" i="17"/>
  <c r="W237" i="17"/>
  <c r="W238" i="17"/>
  <c r="W239" i="17"/>
  <c r="W240" i="17"/>
  <c r="W241" i="17"/>
  <c r="W242" i="17"/>
  <c r="W243" i="17"/>
  <c r="W244" i="17"/>
  <c r="W64" i="17"/>
  <c r="V4" i="17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V84" i="17" s="1"/>
  <c r="V85" i="17" s="1"/>
  <c r="V86" i="17" s="1"/>
  <c r="V87" i="17" s="1"/>
  <c r="V88" i="17" s="1"/>
  <c r="V89" i="17" s="1"/>
  <c r="V90" i="17" s="1"/>
  <c r="V91" i="17" s="1"/>
  <c r="V92" i="17" s="1"/>
  <c r="V93" i="17" s="1"/>
  <c r="V94" i="17" s="1"/>
  <c r="V95" i="17" s="1"/>
  <c r="V96" i="17" s="1"/>
  <c r="V97" i="17" s="1"/>
  <c r="V98" i="17" s="1"/>
  <c r="V99" i="17" s="1"/>
  <c r="V100" i="17" s="1"/>
  <c r="V101" i="17" s="1"/>
  <c r="V102" i="17" s="1"/>
  <c r="V103" i="17" s="1"/>
  <c r="V104" i="17" s="1"/>
  <c r="V105" i="17" s="1"/>
  <c r="V106" i="17" s="1"/>
  <c r="V107" i="17" s="1"/>
  <c r="V108" i="17" s="1"/>
  <c r="V109" i="17" s="1"/>
  <c r="V110" i="17" s="1"/>
  <c r="V111" i="17" s="1"/>
  <c r="V112" i="17" s="1"/>
  <c r="V113" i="17" s="1"/>
  <c r="V114" i="17" s="1"/>
  <c r="V115" i="17" s="1"/>
  <c r="V116" i="17" s="1"/>
  <c r="V117" i="17" s="1"/>
  <c r="V118" i="17" s="1"/>
  <c r="V119" i="17" s="1"/>
  <c r="V120" i="17" s="1"/>
  <c r="V121" i="17" s="1"/>
  <c r="V122" i="17" s="1"/>
  <c r="V123" i="17" s="1"/>
  <c r="V124" i="17" s="1"/>
  <c r="V125" i="17" s="1"/>
  <c r="V126" i="17" s="1"/>
  <c r="V127" i="17" s="1"/>
  <c r="V128" i="17" s="1"/>
  <c r="V129" i="17" s="1"/>
  <c r="V130" i="17" s="1"/>
  <c r="V131" i="17" s="1"/>
  <c r="V132" i="17" s="1"/>
  <c r="V133" i="17" s="1"/>
  <c r="V134" i="17" s="1"/>
  <c r="V135" i="17" s="1"/>
  <c r="V136" i="17" s="1"/>
  <c r="V137" i="17" s="1"/>
  <c r="V138" i="17" s="1"/>
  <c r="V139" i="17" s="1"/>
  <c r="V140" i="17" s="1"/>
  <c r="V141" i="17" s="1"/>
  <c r="V142" i="17" s="1"/>
  <c r="V143" i="17" s="1"/>
  <c r="V144" i="17" s="1"/>
  <c r="V145" i="17" s="1"/>
  <c r="V146" i="17" s="1"/>
  <c r="V147" i="17" s="1"/>
  <c r="V148" i="17" s="1"/>
  <c r="V149" i="17" s="1"/>
  <c r="V150" i="17" s="1"/>
  <c r="V151" i="17" s="1"/>
  <c r="V152" i="17" s="1"/>
  <c r="V153" i="17" s="1"/>
  <c r="V154" i="17" s="1"/>
  <c r="V155" i="17" s="1"/>
  <c r="V156" i="17" s="1"/>
  <c r="V157" i="17" s="1"/>
  <c r="V158" i="17" s="1"/>
  <c r="V159" i="17" s="1"/>
  <c r="V160" i="17" s="1"/>
  <c r="V161" i="17" s="1"/>
  <c r="V162" i="17" s="1"/>
  <c r="V163" i="17" s="1"/>
  <c r="V164" i="17" s="1"/>
  <c r="V165" i="17" s="1"/>
  <c r="V166" i="17" s="1"/>
  <c r="V167" i="17" s="1"/>
  <c r="V168" i="17" s="1"/>
  <c r="V169" i="17" s="1"/>
  <c r="V170" i="17" s="1"/>
  <c r="V171" i="17" s="1"/>
  <c r="V172" i="17" s="1"/>
  <c r="V173" i="17" s="1"/>
  <c r="V174" i="17" s="1"/>
  <c r="V175" i="17" s="1"/>
  <c r="V176" i="17" s="1"/>
  <c r="V177" i="17" s="1"/>
  <c r="V178" i="17" s="1"/>
  <c r="V179" i="17" s="1"/>
  <c r="V180" i="17" s="1"/>
  <c r="V181" i="17" s="1"/>
  <c r="V182" i="17" s="1"/>
  <c r="V183" i="17" s="1"/>
  <c r="V184" i="17" s="1"/>
  <c r="V185" i="17" s="1"/>
  <c r="V186" i="17" s="1"/>
  <c r="V187" i="17" s="1"/>
  <c r="V188" i="17" s="1"/>
  <c r="V189" i="17" s="1"/>
  <c r="V190" i="17" s="1"/>
  <c r="V191" i="17" s="1"/>
  <c r="V192" i="17" s="1"/>
  <c r="V193" i="17" s="1"/>
  <c r="V194" i="17" s="1"/>
  <c r="V195" i="17" s="1"/>
  <c r="V196" i="17" s="1"/>
  <c r="V197" i="17" s="1"/>
  <c r="V198" i="17" s="1"/>
  <c r="V199" i="17" s="1"/>
  <c r="V200" i="17" s="1"/>
  <c r="V201" i="17" s="1"/>
  <c r="V202" i="17" s="1"/>
  <c r="V203" i="17" s="1"/>
  <c r="V204" i="17" s="1"/>
  <c r="V205" i="17" s="1"/>
  <c r="V206" i="17" s="1"/>
  <c r="V207" i="17" s="1"/>
  <c r="V208" i="17" s="1"/>
  <c r="V209" i="17" s="1"/>
  <c r="V210" i="17" s="1"/>
  <c r="V211" i="17" s="1"/>
  <c r="V212" i="17" s="1"/>
  <c r="V213" i="17" s="1"/>
  <c r="V214" i="17" s="1"/>
  <c r="V215" i="17" s="1"/>
  <c r="V216" i="17" s="1"/>
  <c r="V217" i="17" s="1"/>
  <c r="V218" i="17" s="1"/>
  <c r="V219" i="17" s="1"/>
  <c r="V220" i="17" s="1"/>
  <c r="V221" i="17" s="1"/>
  <c r="V222" i="17" s="1"/>
  <c r="V223" i="17" s="1"/>
  <c r="V224" i="17" s="1"/>
  <c r="V225" i="17" s="1"/>
  <c r="V226" i="17" s="1"/>
  <c r="V227" i="17" s="1"/>
  <c r="V228" i="17" s="1"/>
  <c r="V229" i="17" s="1"/>
  <c r="V230" i="17" s="1"/>
  <c r="V231" i="17" s="1"/>
  <c r="V232" i="17" s="1"/>
  <c r="V233" i="17" s="1"/>
  <c r="V234" i="17" s="1"/>
  <c r="V235" i="17" s="1"/>
  <c r="V236" i="17" s="1"/>
  <c r="V237" i="17" s="1"/>
  <c r="V238" i="17" s="1"/>
  <c r="V239" i="17" s="1"/>
  <c r="V240" i="17" s="1"/>
  <c r="V241" i="17" s="1"/>
  <c r="V242" i="17" s="1"/>
  <c r="V243" i="17" s="1"/>
  <c r="V244" i="17" s="1"/>
  <c r="V245" i="17" s="1"/>
  <c r="V246" i="17" s="1"/>
  <c r="V247" i="17" s="1"/>
  <c r="V248" i="17" s="1"/>
  <c r="V249" i="17" s="1"/>
  <c r="V250" i="17" s="1"/>
  <c r="V251" i="17" s="1"/>
  <c r="V252" i="17" s="1"/>
  <c r="V253" i="17" s="1"/>
  <c r="V254" i="17" s="1"/>
  <c r="V255" i="17" s="1"/>
  <c r="V256" i="17" s="1"/>
  <c r="V257" i="17" s="1"/>
  <c r="V258" i="17" s="1"/>
  <c r="V259" i="17" s="1"/>
  <c r="V260" i="17" s="1"/>
  <c r="V261" i="17" s="1"/>
  <c r="V262" i="17" s="1"/>
  <c r="V263" i="17" s="1"/>
  <c r="V264" i="17" s="1"/>
  <c r="V265" i="17" s="1"/>
  <c r="V266" i="17" s="1"/>
  <c r="V267" i="17" s="1"/>
  <c r="V268" i="17" s="1"/>
  <c r="V269" i="17" s="1"/>
  <c r="V270" i="17" s="1"/>
  <c r="V271" i="17" s="1"/>
  <c r="V272" i="17" s="1"/>
  <c r="V273" i="17" s="1"/>
  <c r="V274" i="17" s="1"/>
  <c r="V275" i="17" s="1"/>
  <c r="V276" i="17" s="1"/>
  <c r="V277" i="17" s="1"/>
  <c r="V278" i="17" s="1"/>
  <c r="V279" i="17" s="1"/>
  <c r="V280" i="17" s="1"/>
  <c r="V281" i="17" s="1"/>
  <c r="V282" i="17" s="1"/>
  <c r="V283" i="17" s="1"/>
  <c r="V284" i="17" s="1"/>
  <c r="V285" i="17" s="1"/>
  <c r="V286" i="17" s="1"/>
  <c r="V287" i="17" s="1"/>
  <c r="V288" i="17" s="1"/>
  <c r="V289" i="17" s="1"/>
  <c r="V290" i="17" s="1"/>
  <c r="V291" i="17" s="1"/>
  <c r="V292" i="17" s="1"/>
  <c r="V293" i="17" s="1"/>
  <c r="V294" i="17" s="1"/>
  <c r="V295" i="17" s="1"/>
  <c r="V296" i="17" s="1"/>
  <c r="V297" i="17" s="1"/>
  <c r="V298" i="17" s="1"/>
  <c r="V299" i="17" s="1"/>
  <c r="V300" i="17" s="1"/>
  <c r="V301" i="17" s="1"/>
  <c r="V302" i="17" s="1"/>
  <c r="V303" i="17" s="1"/>
  <c r="V304" i="17" s="1"/>
  <c r="V305" i="17" s="1"/>
  <c r="V306" i="17" s="1"/>
  <c r="V307" i="17" s="1"/>
  <c r="V308" i="17" s="1"/>
  <c r="V309" i="17" s="1"/>
  <c r="V310" i="17" s="1"/>
  <c r="V311" i="17" s="1"/>
  <c r="V312" i="17" s="1"/>
  <c r="V313" i="17" s="1"/>
  <c r="V314" i="17" s="1"/>
  <c r="V315" i="17" s="1"/>
  <c r="V316" i="17" s="1"/>
  <c r="V317" i="17" s="1"/>
  <c r="V318" i="17" s="1"/>
  <c r="V319" i="17" s="1"/>
  <c r="V320" i="17" s="1"/>
  <c r="V321" i="17" s="1"/>
  <c r="V322" i="17" s="1"/>
  <c r="V323" i="17" s="1"/>
  <c r="V324" i="17" s="1"/>
  <c r="V325" i="17" s="1"/>
  <c r="V326" i="17" s="1"/>
  <c r="V327" i="17" s="1"/>
  <c r="V328" i="17" s="1"/>
  <c r="V329" i="17" s="1"/>
  <c r="V330" i="17" s="1"/>
  <c r="V331" i="17" s="1"/>
  <c r="V332" i="17" s="1"/>
  <c r="V333" i="17" s="1"/>
  <c r="V334" i="17" s="1"/>
  <c r="V335" i="17" s="1"/>
  <c r="V336" i="17" s="1"/>
  <c r="V337" i="17" s="1"/>
  <c r="V338" i="17" s="1"/>
  <c r="V339" i="17" s="1"/>
  <c r="V340" i="17" s="1"/>
  <c r="V341" i="17" s="1"/>
  <c r="V342" i="17" s="1"/>
  <c r="V343" i="17" s="1"/>
  <c r="V344" i="17" s="1"/>
  <c r="V345" i="17" s="1"/>
  <c r="V346" i="17" s="1"/>
  <c r="V347" i="17" s="1"/>
  <c r="V348" i="17" s="1"/>
  <c r="V349" i="17" s="1"/>
  <c r="V350" i="17" s="1"/>
  <c r="V351" i="17" s="1"/>
  <c r="V352" i="17" s="1"/>
  <c r="V353" i="17" s="1"/>
  <c r="V354" i="17" s="1"/>
  <c r="V355" i="17" s="1"/>
  <c r="V356" i="17" s="1"/>
  <c r="V357" i="17" s="1"/>
  <c r="V358" i="17" s="1"/>
  <c r="V359" i="17" s="1"/>
  <c r="V360" i="17" s="1"/>
  <c r="V361" i="17" s="1"/>
  <c r="V362" i="17" s="1"/>
  <c r="V363" i="17" s="1"/>
  <c r="V364" i="17" s="1"/>
  <c r="V365" i="17" s="1"/>
  <c r="V366" i="17" s="1"/>
  <c r="V367" i="17" s="1"/>
  <c r="V368" i="17" s="1"/>
  <c r="V369" i="17" s="1"/>
  <c r="V370" i="17" s="1"/>
  <c r="V371" i="17" s="1"/>
  <c r="V372" i="17" s="1"/>
  <c r="V373" i="17" s="1"/>
  <c r="V374" i="17" s="1"/>
  <c r="V375" i="17" s="1"/>
  <c r="V376" i="17" s="1"/>
  <c r="V377" i="17" s="1"/>
  <c r="V378" i="17" s="1"/>
  <c r="V379" i="17" s="1"/>
  <c r="V380" i="17" s="1"/>
  <c r="V381" i="17" s="1"/>
  <c r="V382" i="17" s="1"/>
  <c r="V383" i="17" s="1"/>
  <c r="V384" i="17" s="1"/>
  <c r="V385" i="17" s="1"/>
  <c r="V386" i="17" s="1"/>
  <c r="V387" i="17" s="1"/>
  <c r="V388" i="17" s="1"/>
  <c r="V389" i="17" s="1"/>
  <c r="V390" i="17" s="1"/>
  <c r="V391" i="17" s="1"/>
  <c r="V392" i="17" s="1"/>
  <c r="V393" i="17" s="1"/>
  <c r="V394" i="17" s="1"/>
  <c r="V395" i="17" s="1"/>
  <c r="V396" i="17" s="1"/>
  <c r="V397" i="17" s="1"/>
  <c r="V398" i="17" s="1"/>
  <c r="V399" i="17" s="1"/>
  <c r="V400" i="17" s="1"/>
  <c r="V401" i="17" s="1"/>
  <c r="V402" i="17" s="1"/>
  <c r="V403" i="17" s="1"/>
  <c r="V404" i="17" s="1"/>
  <c r="V405" i="17" s="1"/>
  <c r="V406" i="17" s="1"/>
  <c r="V407" i="17" s="1"/>
  <c r="V408" i="17" s="1"/>
  <c r="V409" i="17" s="1"/>
  <c r="V410" i="17" s="1"/>
  <c r="V411" i="17" s="1"/>
  <c r="V412" i="17" s="1"/>
  <c r="V413" i="17" s="1"/>
  <c r="V414" i="17" s="1"/>
  <c r="V415" i="17" s="1"/>
  <c r="V416" i="17" s="1"/>
  <c r="V417" i="17" s="1"/>
  <c r="V418" i="17" s="1"/>
  <c r="V419" i="17" s="1"/>
  <c r="V420" i="17" s="1"/>
  <c r="V421" i="17" s="1"/>
  <c r="V422" i="17" s="1"/>
  <c r="V423" i="17" s="1"/>
  <c r="V424" i="17" s="1"/>
  <c r="V425" i="17" s="1"/>
  <c r="V426" i="17" s="1"/>
  <c r="V427" i="17" s="1"/>
  <c r="V428" i="17" s="1"/>
  <c r="V429" i="17" s="1"/>
  <c r="V430" i="17" s="1"/>
  <c r="V431" i="17" s="1"/>
  <c r="V432" i="17" s="1"/>
  <c r="V433" i="17" s="1"/>
  <c r="V434" i="17" s="1"/>
  <c r="V435" i="17" s="1"/>
  <c r="V436" i="17" s="1"/>
  <c r="V437" i="17" s="1"/>
  <c r="V438" i="17" s="1"/>
  <c r="V439" i="17" s="1"/>
  <c r="V440" i="17" s="1"/>
  <c r="V441" i="17" s="1"/>
  <c r="V442" i="17" s="1"/>
  <c r="V443" i="17" s="1"/>
  <c r="V444" i="17" s="1"/>
  <c r="V445" i="17" s="1"/>
  <c r="V446" i="17" s="1"/>
  <c r="V447" i="17" s="1"/>
  <c r="V448" i="17" s="1"/>
  <c r="V449" i="17" s="1"/>
  <c r="V450" i="17" s="1"/>
  <c r="V451" i="17" s="1"/>
  <c r="V452" i="17" s="1"/>
  <c r="V453" i="17" s="1"/>
  <c r="V454" i="17" s="1"/>
  <c r="V455" i="17" s="1"/>
  <c r="V456" i="17" s="1"/>
  <c r="V457" i="17" s="1"/>
  <c r="V458" i="17" s="1"/>
  <c r="V459" i="17" s="1"/>
  <c r="V460" i="17" s="1"/>
  <c r="V461" i="17" s="1"/>
  <c r="V462" i="17" s="1"/>
  <c r="V463" i="17" s="1"/>
  <c r="V464" i="17" s="1"/>
  <c r="V465" i="17" s="1"/>
  <c r="V466" i="17" s="1"/>
  <c r="V467" i="17" s="1"/>
  <c r="V468" i="17" s="1"/>
  <c r="V469" i="17" s="1"/>
  <c r="V470" i="17" s="1"/>
  <c r="V471" i="17" s="1"/>
  <c r="V472" i="17" s="1"/>
  <c r="V473" i="17" s="1"/>
  <c r="V474" i="17" s="1"/>
  <c r="V475" i="17" s="1"/>
  <c r="V476" i="17" s="1"/>
  <c r="V477" i="17" s="1"/>
  <c r="V478" i="17" s="1"/>
  <c r="V479" i="17" s="1"/>
  <c r="V480" i="17" s="1"/>
  <c r="V481" i="17" s="1"/>
  <c r="V482" i="17" s="1"/>
  <c r="V483" i="17" s="1"/>
  <c r="V484" i="17" s="1"/>
  <c r="V485" i="17" s="1"/>
  <c r="V486" i="17" s="1"/>
  <c r="V487" i="17" s="1"/>
  <c r="V488" i="17" s="1"/>
  <c r="V489" i="17" s="1"/>
  <c r="V490" i="17" s="1"/>
  <c r="V491" i="17" s="1"/>
  <c r="V492" i="17" s="1"/>
  <c r="V493" i="17" s="1"/>
  <c r="V494" i="17" s="1"/>
  <c r="V495" i="17" s="1"/>
  <c r="V496" i="17" s="1"/>
  <c r="V497" i="17" s="1"/>
  <c r="V498" i="17" s="1"/>
  <c r="V499" i="17" s="1"/>
  <c r="V500" i="17" s="1"/>
  <c r="V501" i="17" s="1"/>
  <c r="V502" i="17" s="1"/>
  <c r="V503" i="17" s="1"/>
  <c r="V504" i="17" s="1"/>
  <c r="V505" i="17" s="1"/>
  <c r="V506" i="17" s="1"/>
  <c r="V507" i="17" s="1"/>
  <c r="V508" i="17" s="1"/>
  <c r="X508" i="17"/>
  <c r="T508" i="17"/>
  <c r="O244" i="13"/>
  <c r="S148" i="13"/>
  <c r="S148" i="17"/>
  <c r="R4" i="17"/>
  <c r="R16" i="17" s="1"/>
  <c r="R28" i="17" s="1"/>
  <c r="R40" i="17" s="1"/>
  <c r="R52" i="17" s="1"/>
  <c r="R64" i="17" s="1"/>
  <c r="R76" i="17" s="1"/>
  <c r="R88" i="17" s="1"/>
  <c r="R100" i="17" s="1"/>
  <c r="R112" i="17" s="1"/>
  <c r="R124" i="17" s="1"/>
  <c r="R136" i="17" s="1"/>
  <c r="R148" i="17" s="1"/>
  <c r="O508" i="17"/>
  <c r="P245" i="17"/>
  <c r="P246" i="17" s="1"/>
  <c r="P247" i="17" s="1"/>
  <c r="P248" i="17" s="1"/>
  <c r="P249" i="17" s="1"/>
  <c r="P250" i="17" s="1"/>
  <c r="P251" i="17" s="1"/>
  <c r="P252" i="17" s="1"/>
  <c r="P253" i="17" s="1"/>
  <c r="P254" i="17" s="1"/>
  <c r="P255" i="17" s="1"/>
  <c r="P256" i="17" s="1"/>
  <c r="P257" i="17" s="1"/>
  <c r="P258" i="17" s="1"/>
  <c r="P259" i="17" s="1"/>
  <c r="P260" i="17" s="1"/>
  <c r="P261" i="17" s="1"/>
  <c r="P262" i="17" s="1"/>
  <c r="P263" i="17" s="1"/>
  <c r="P264" i="17" s="1"/>
  <c r="P265" i="17" s="1"/>
  <c r="P266" i="17" s="1"/>
  <c r="P267" i="17" s="1"/>
  <c r="P268" i="17" s="1"/>
  <c r="P269" i="17" s="1"/>
  <c r="P270" i="17" s="1"/>
  <c r="P271" i="17" s="1"/>
  <c r="P272" i="17" s="1"/>
  <c r="P273" i="17" s="1"/>
  <c r="P274" i="17" s="1"/>
  <c r="P275" i="17" s="1"/>
  <c r="P276" i="17" s="1"/>
  <c r="P277" i="17" s="1"/>
  <c r="P278" i="17" s="1"/>
  <c r="P279" i="17" s="1"/>
  <c r="P280" i="17" s="1"/>
  <c r="P281" i="17" s="1"/>
  <c r="P282" i="17" s="1"/>
  <c r="P283" i="17" s="1"/>
  <c r="P284" i="17" s="1"/>
  <c r="P285" i="17" s="1"/>
  <c r="P286" i="17" s="1"/>
  <c r="P287" i="17" s="1"/>
  <c r="P288" i="17" s="1"/>
  <c r="P289" i="17" s="1"/>
  <c r="P290" i="17" s="1"/>
  <c r="P291" i="17" s="1"/>
  <c r="P292" i="17" s="1"/>
  <c r="P293" i="17" s="1"/>
  <c r="P294" i="17" s="1"/>
  <c r="P295" i="17" s="1"/>
  <c r="P296" i="17" s="1"/>
  <c r="P297" i="17" s="1"/>
  <c r="P298" i="17" s="1"/>
  <c r="P299" i="17" s="1"/>
  <c r="P300" i="17" s="1"/>
  <c r="P301" i="17" s="1"/>
  <c r="P302" i="17" s="1"/>
  <c r="P303" i="17" s="1"/>
  <c r="P304" i="17" s="1"/>
  <c r="P305" i="17" s="1"/>
  <c r="P306" i="17" s="1"/>
  <c r="P307" i="17" s="1"/>
  <c r="P308" i="17" s="1"/>
  <c r="P309" i="17" s="1"/>
  <c r="P310" i="17" s="1"/>
  <c r="P311" i="17" s="1"/>
  <c r="P312" i="17" s="1"/>
  <c r="P313" i="17" s="1"/>
  <c r="P314" i="17" s="1"/>
  <c r="P315" i="17" s="1"/>
  <c r="P316" i="17" s="1"/>
  <c r="P317" i="17" s="1"/>
  <c r="P318" i="17" s="1"/>
  <c r="P319" i="17" s="1"/>
  <c r="P320" i="17" s="1"/>
  <c r="P321" i="17" s="1"/>
  <c r="P322" i="17" s="1"/>
  <c r="P323" i="17" s="1"/>
  <c r="P324" i="17" s="1"/>
  <c r="P325" i="17" s="1"/>
  <c r="P326" i="17" s="1"/>
  <c r="P327" i="17" s="1"/>
  <c r="P328" i="17" s="1"/>
  <c r="P329" i="17" s="1"/>
  <c r="P330" i="17" s="1"/>
  <c r="P331" i="17" s="1"/>
  <c r="P332" i="17" s="1"/>
  <c r="P333" i="17" s="1"/>
  <c r="P334" i="17" s="1"/>
  <c r="P335" i="17" s="1"/>
  <c r="P336" i="17" s="1"/>
  <c r="P337" i="17" s="1"/>
  <c r="P338" i="17" s="1"/>
  <c r="P339" i="17" s="1"/>
  <c r="P340" i="17" s="1"/>
  <c r="P341" i="17" s="1"/>
  <c r="P342" i="17" s="1"/>
  <c r="P343" i="17" s="1"/>
  <c r="P344" i="17" s="1"/>
  <c r="P345" i="17" s="1"/>
  <c r="P346" i="17" s="1"/>
  <c r="P347" i="17" s="1"/>
  <c r="P348" i="17" s="1"/>
  <c r="P349" i="17" s="1"/>
  <c r="P350" i="17" s="1"/>
  <c r="P351" i="17" s="1"/>
  <c r="P352" i="17" s="1"/>
  <c r="P353" i="17" s="1"/>
  <c r="P354" i="17" s="1"/>
  <c r="P355" i="17" s="1"/>
  <c r="P356" i="17" s="1"/>
  <c r="P357" i="17" s="1"/>
  <c r="P358" i="17" s="1"/>
  <c r="P359" i="17" s="1"/>
  <c r="P360" i="17" s="1"/>
  <c r="P361" i="17" s="1"/>
  <c r="P362" i="17" s="1"/>
  <c r="P363" i="17" s="1"/>
  <c r="P364" i="17" s="1"/>
  <c r="P365" i="17" s="1"/>
  <c r="P366" i="17" s="1"/>
  <c r="P367" i="17" s="1"/>
  <c r="P368" i="17" s="1"/>
  <c r="P369" i="17" s="1"/>
  <c r="P370" i="17" s="1"/>
  <c r="P371" i="17" s="1"/>
  <c r="P372" i="17" s="1"/>
  <c r="P373" i="17" s="1"/>
  <c r="P374" i="17" s="1"/>
  <c r="P375" i="17" s="1"/>
  <c r="P376" i="17" s="1"/>
  <c r="P377" i="17" s="1"/>
  <c r="P378" i="17" s="1"/>
  <c r="P379" i="17" s="1"/>
  <c r="P380" i="17" s="1"/>
  <c r="P381" i="17" s="1"/>
  <c r="P382" i="17" s="1"/>
  <c r="P383" i="17" s="1"/>
  <c r="P384" i="17" s="1"/>
  <c r="P385" i="17" s="1"/>
  <c r="P386" i="17" s="1"/>
  <c r="P387" i="17" s="1"/>
  <c r="P388" i="17" s="1"/>
  <c r="P389" i="17" s="1"/>
  <c r="P390" i="17" s="1"/>
  <c r="P391" i="17" s="1"/>
  <c r="P392" i="17" s="1"/>
  <c r="P393" i="17" s="1"/>
  <c r="P394" i="17" s="1"/>
  <c r="P395" i="17" s="1"/>
  <c r="P396" i="17" s="1"/>
  <c r="P397" i="17" s="1"/>
  <c r="P398" i="17" s="1"/>
  <c r="P399" i="17" s="1"/>
  <c r="P400" i="17" s="1"/>
  <c r="P401" i="17" s="1"/>
  <c r="P402" i="17" s="1"/>
  <c r="P403" i="17" s="1"/>
  <c r="P404" i="17" s="1"/>
  <c r="P405" i="17" s="1"/>
  <c r="P406" i="17" s="1"/>
  <c r="P407" i="17" s="1"/>
  <c r="P408" i="17" s="1"/>
  <c r="P409" i="17" s="1"/>
  <c r="P410" i="17" s="1"/>
  <c r="P411" i="17" s="1"/>
  <c r="P412" i="17" s="1"/>
  <c r="P413" i="17" s="1"/>
  <c r="P414" i="17" s="1"/>
  <c r="P415" i="17" s="1"/>
  <c r="P416" i="17" s="1"/>
  <c r="P417" i="17" s="1"/>
  <c r="P418" i="17" s="1"/>
  <c r="P419" i="17" s="1"/>
  <c r="P420" i="17" s="1"/>
  <c r="P421" i="17" s="1"/>
  <c r="P422" i="17" s="1"/>
  <c r="P423" i="17" s="1"/>
  <c r="P424" i="17" s="1"/>
  <c r="P425" i="17" s="1"/>
  <c r="P426" i="17" s="1"/>
  <c r="P427" i="17" s="1"/>
  <c r="P428" i="17" s="1"/>
  <c r="P429" i="17" s="1"/>
  <c r="P430" i="17" s="1"/>
  <c r="P431" i="17" s="1"/>
  <c r="P432" i="17" s="1"/>
  <c r="P433" i="17" s="1"/>
  <c r="P434" i="17" s="1"/>
  <c r="P435" i="17" s="1"/>
  <c r="P436" i="17" s="1"/>
  <c r="P437" i="17" s="1"/>
  <c r="P438" i="17" s="1"/>
  <c r="P439" i="17" s="1"/>
  <c r="P440" i="17" s="1"/>
  <c r="P441" i="17" s="1"/>
  <c r="P442" i="17" s="1"/>
  <c r="P443" i="17" s="1"/>
  <c r="P444" i="17" s="1"/>
  <c r="P445" i="17" s="1"/>
  <c r="P446" i="17" s="1"/>
  <c r="P447" i="17" s="1"/>
  <c r="P448" i="17" s="1"/>
  <c r="P449" i="17" s="1"/>
  <c r="P450" i="17" s="1"/>
  <c r="P451" i="17" s="1"/>
  <c r="P452" i="17" s="1"/>
  <c r="P453" i="17" s="1"/>
  <c r="P454" i="17" s="1"/>
  <c r="P455" i="17" s="1"/>
  <c r="P456" i="17" s="1"/>
  <c r="P457" i="17" s="1"/>
  <c r="P458" i="17" s="1"/>
  <c r="P459" i="17" s="1"/>
  <c r="P460" i="17" s="1"/>
  <c r="P461" i="17" s="1"/>
  <c r="P462" i="17" s="1"/>
  <c r="P463" i="17" s="1"/>
  <c r="P464" i="17" s="1"/>
  <c r="P465" i="17" s="1"/>
  <c r="P466" i="17" s="1"/>
  <c r="P467" i="17" s="1"/>
  <c r="P468" i="17" s="1"/>
  <c r="P469" i="17" s="1"/>
  <c r="P470" i="17" s="1"/>
  <c r="P471" i="17" s="1"/>
  <c r="P472" i="17" s="1"/>
  <c r="P473" i="17" s="1"/>
  <c r="P474" i="17" s="1"/>
  <c r="P475" i="17" s="1"/>
  <c r="P476" i="17" s="1"/>
  <c r="P477" i="17" s="1"/>
  <c r="P478" i="17" s="1"/>
  <c r="P479" i="17" s="1"/>
  <c r="P480" i="17" s="1"/>
  <c r="P481" i="17" s="1"/>
  <c r="P482" i="17" s="1"/>
  <c r="P483" i="17" s="1"/>
  <c r="P484" i="17" s="1"/>
  <c r="P485" i="17" s="1"/>
  <c r="P486" i="17" s="1"/>
  <c r="P487" i="17" s="1"/>
  <c r="P488" i="17" s="1"/>
  <c r="P489" i="17" s="1"/>
  <c r="P490" i="17" s="1"/>
  <c r="P491" i="17" s="1"/>
  <c r="P492" i="17" s="1"/>
  <c r="P493" i="17" s="1"/>
  <c r="P494" i="17" s="1"/>
  <c r="P495" i="17" s="1"/>
  <c r="P496" i="17" s="1"/>
  <c r="P497" i="17" s="1"/>
  <c r="P498" i="17" s="1"/>
  <c r="P499" i="17" s="1"/>
  <c r="P500" i="17" s="1"/>
  <c r="P501" i="17" s="1"/>
  <c r="P502" i="17" s="1"/>
  <c r="P503" i="17" s="1"/>
  <c r="P504" i="17" s="1"/>
  <c r="P505" i="17" s="1"/>
  <c r="P506" i="17" s="1"/>
  <c r="P507" i="17" s="1"/>
  <c r="P508" i="17" s="1"/>
  <c r="O244" i="17"/>
  <c r="L244" i="17"/>
  <c r="M65" i="17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M84" i="17" s="1"/>
  <c r="M85" i="17" s="1"/>
  <c r="M86" i="17" s="1"/>
  <c r="M87" i="17" s="1"/>
  <c r="M88" i="17" s="1"/>
  <c r="M89" i="17" s="1"/>
  <c r="M90" i="17" s="1"/>
  <c r="M91" i="17" s="1"/>
  <c r="M92" i="17" s="1"/>
  <c r="M93" i="17" s="1"/>
  <c r="M94" i="17" s="1"/>
  <c r="M95" i="17" s="1"/>
  <c r="M96" i="17" s="1"/>
  <c r="M97" i="17" s="1"/>
  <c r="M98" i="17" s="1"/>
  <c r="M99" i="17" s="1"/>
  <c r="M100" i="17" s="1"/>
  <c r="M101" i="17" s="1"/>
  <c r="M102" i="17" s="1"/>
  <c r="M103" i="17" s="1"/>
  <c r="M104" i="17" s="1"/>
  <c r="M105" i="17" s="1"/>
  <c r="M106" i="17" s="1"/>
  <c r="M107" i="17" s="1"/>
  <c r="M108" i="17" s="1"/>
  <c r="M109" i="17" s="1"/>
  <c r="M110" i="17" s="1"/>
  <c r="M111" i="17" s="1"/>
  <c r="M112" i="17" s="1"/>
  <c r="M113" i="17" s="1"/>
  <c r="M114" i="17" s="1"/>
  <c r="M115" i="17" s="1"/>
  <c r="M116" i="17" s="1"/>
  <c r="M117" i="17" s="1"/>
  <c r="M118" i="17" s="1"/>
  <c r="M119" i="17" s="1"/>
  <c r="M120" i="17" s="1"/>
  <c r="M121" i="17" s="1"/>
  <c r="M122" i="17" s="1"/>
  <c r="M123" i="17" s="1"/>
  <c r="M124" i="17" s="1"/>
  <c r="M125" i="17" s="1"/>
  <c r="M126" i="17" s="1"/>
  <c r="M127" i="17" s="1"/>
  <c r="M128" i="17" s="1"/>
  <c r="M129" i="17" s="1"/>
  <c r="M130" i="17" s="1"/>
  <c r="M131" i="17" s="1"/>
  <c r="M132" i="17" s="1"/>
  <c r="M133" i="17" s="1"/>
  <c r="M134" i="17" s="1"/>
  <c r="M135" i="17" s="1"/>
  <c r="M136" i="17" s="1"/>
  <c r="M137" i="17" s="1"/>
  <c r="M138" i="17" s="1"/>
  <c r="M139" i="17" s="1"/>
  <c r="M140" i="17" s="1"/>
  <c r="M141" i="17" s="1"/>
  <c r="M142" i="17" s="1"/>
  <c r="M143" i="17" s="1"/>
  <c r="M144" i="17" s="1"/>
  <c r="M145" i="17" s="1"/>
  <c r="M146" i="17" s="1"/>
  <c r="M147" i="17" s="1"/>
  <c r="M148" i="17" s="1"/>
  <c r="M149" i="17" s="1"/>
  <c r="M150" i="17" s="1"/>
  <c r="M151" i="17" s="1"/>
  <c r="M152" i="17" s="1"/>
  <c r="M153" i="17" s="1"/>
  <c r="M154" i="17" s="1"/>
  <c r="M155" i="17" s="1"/>
  <c r="M156" i="17" s="1"/>
  <c r="M157" i="17" s="1"/>
  <c r="M158" i="17" s="1"/>
  <c r="M159" i="17" s="1"/>
  <c r="M160" i="17" s="1"/>
  <c r="M161" i="17" s="1"/>
  <c r="M162" i="17" s="1"/>
  <c r="M163" i="17" s="1"/>
  <c r="M164" i="17" s="1"/>
  <c r="M165" i="17" s="1"/>
  <c r="M166" i="17" s="1"/>
  <c r="M167" i="17" s="1"/>
  <c r="M168" i="17" s="1"/>
  <c r="M169" i="17" s="1"/>
  <c r="M170" i="17" s="1"/>
  <c r="M171" i="17" s="1"/>
  <c r="M172" i="17" s="1"/>
  <c r="M173" i="17" s="1"/>
  <c r="M174" i="17" s="1"/>
  <c r="M175" i="17" s="1"/>
  <c r="M176" i="17" s="1"/>
  <c r="M177" i="17" s="1"/>
  <c r="M178" i="17" s="1"/>
  <c r="M179" i="17" s="1"/>
  <c r="M180" i="17" s="1"/>
  <c r="M181" i="17" s="1"/>
  <c r="M182" i="17" s="1"/>
  <c r="M183" i="17" s="1"/>
  <c r="M184" i="17" s="1"/>
  <c r="M185" i="17" s="1"/>
  <c r="M186" i="17" s="1"/>
  <c r="M187" i="17" s="1"/>
  <c r="M188" i="17" s="1"/>
  <c r="M189" i="17" s="1"/>
  <c r="M190" i="17" s="1"/>
  <c r="M191" i="17" s="1"/>
  <c r="M192" i="17" s="1"/>
  <c r="M193" i="17" s="1"/>
  <c r="M194" i="17" s="1"/>
  <c r="M195" i="17" s="1"/>
  <c r="M196" i="17" s="1"/>
  <c r="M197" i="17" s="1"/>
  <c r="M198" i="17" s="1"/>
  <c r="M199" i="17" s="1"/>
  <c r="M200" i="17" s="1"/>
  <c r="M201" i="17" s="1"/>
  <c r="M202" i="17" s="1"/>
  <c r="M203" i="17" s="1"/>
  <c r="M204" i="17" s="1"/>
  <c r="M205" i="17" s="1"/>
  <c r="M206" i="17" s="1"/>
  <c r="M207" i="17" s="1"/>
  <c r="M208" i="17" s="1"/>
  <c r="M209" i="17" s="1"/>
  <c r="M210" i="17" s="1"/>
  <c r="M211" i="17" s="1"/>
  <c r="M212" i="17" s="1"/>
  <c r="M213" i="17" s="1"/>
  <c r="M214" i="17" s="1"/>
  <c r="M215" i="17" s="1"/>
  <c r="M216" i="17" s="1"/>
  <c r="M217" i="17" s="1"/>
  <c r="M218" i="17" s="1"/>
  <c r="M219" i="17" s="1"/>
  <c r="M220" i="17" s="1"/>
  <c r="M221" i="17" s="1"/>
  <c r="M222" i="17" s="1"/>
  <c r="M223" i="17" s="1"/>
  <c r="M224" i="17" s="1"/>
  <c r="M225" i="17" s="1"/>
  <c r="M226" i="17" s="1"/>
  <c r="M227" i="17" s="1"/>
  <c r="M228" i="17" s="1"/>
  <c r="M229" i="17" s="1"/>
  <c r="M230" i="17" s="1"/>
  <c r="M231" i="17" s="1"/>
  <c r="M232" i="17" s="1"/>
  <c r="M233" i="17" s="1"/>
  <c r="M234" i="17" s="1"/>
  <c r="M235" i="17" s="1"/>
  <c r="M236" i="17" s="1"/>
  <c r="M237" i="17" s="1"/>
  <c r="M238" i="17" s="1"/>
  <c r="M239" i="17" s="1"/>
  <c r="M240" i="17" s="1"/>
  <c r="M241" i="17" s="1"/>
  <c r="M242" i="17" s="1"/>
  <c r="M243" i="17" s="1"/>
  <c r="M244" i="17" s="1"/>
  <c r="L64" i="17"/>
  <c r="K28" i="17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4" i="17"/>
  <c r="AB4" i="17" s="1"/>
  <c r="X507" i="17"/>
  <c r="X506" i="17"/>
  <c r="X505" i="17"/>
  <c r="X504" i="17"/>
  <c r="X503" i="17"/>
  <c r="X502" i="17"/>
  <c r="X501" i="17"/>
  <c r="X500" i="17"/>
  <c r="X499" i="17"/>
  <c r="X498" i="17"/>
  <c r="X497" i="17"/>
  <c r="X496" i="17"/>
  <c r="X495" i="17"/>
  <c r="X494" i="17"/>
  <c r="X493" i="17"/>
  <c r="X492" i="17"/>
  <c r="X491" i="17"/>
  <c r="X490" i="17"/>
  <c r="X489" i="17"/>
  <c r="X488" i="17"/>
  <c r="X487" i="17"/>
  <c r="X486" i="17"/>
  <c r="X485" i="17"/>
  <c r="X484" i="17"/>
  <c r="X483" i="17"/>
  <c r="X482" i="17"/>
  <c r="X481" i="17"/>
  <c r="X480" i="17"/>
  <c r="X479" i="17"/>
  <c r="X478" i="17"/>
  <c r="X477" i="17"/>
  <c r="X476" i="17"/>
  <c r="X475" i="17"/>
  <c r="X474" i="17"/>
  <c r="X473" i="17"/>
  <c r="X472" i="17"/>
  <c r="X471" i="17"/>
  <c r="X470" i="17"/>
  <c r="X469" i="17"/>
  <c r="X468" i="17"/>
  <c r="X467" i="17"/>
  <c r="X466" i="17"/>
  <c r="X465" i="17"/>
  <c r="X464" i="17"/>
  <c r="X463" i="17"/>
  <c r="X462" i="17"/>
  <c r="X461" i="17"/>
  <c r="X460" i="17"/>
  <c r="X459" i="17"/>
  <c r="X458" i="17"/>
  <c r="X457" i="17"/>
  <c r="X456" i="17"/>
  <c r="X455" i="17"/>
  <c r="X454" i="17"/>
  <c r="X453" i="17"/>
  <c r="X452" i="17"/>
  <c r="X451" i="17"/>
  <c r="X450" i="17"/>
  <c r="X449" i="17"/>
  <c r="X448" i="17"/>
  <c r="X447" i="17"/>
  <c r="X446" i="17"/>
  <c r="X445" i="17"/>
  <c r="X444" i="17"/>
  <c r="X443" i="17"/>
  <c r="X442" i="17"/>
  <c r="X441" i="17"/>
  <c r="X440" i="17"/>
  <c r="X439" i="17"/>
  <c r="X438" i="17"/>
  <c r="X437" i="17"/>
  <c r="X436" i="17"/>
  <c r="X435" i="17"/>
  <c r="X434" i="17"/>
  <c r="X433" i="17"/>
  <c r="X432" i="17"/>
  <c r="X431" i="17"/>
  <c r="X430" i="17"/>
  <c r="X429" i="17"/>
  <c r="X428" i="17"/>
  <c r="X427" i="17"/>
  <c r="X426" i="17"/>
  <c r="X425" i="17"/>
  <c r="X424" i="17"/>
  <c r="X423" i="17"/>
  <c r="X422" i="17"/>
  <c r="X421" i="17"/>
  <c r="X420" i="17"/>
  <c r="X419" i="17"/>
  <c r="X418" i="17"/>
  <c r="X417" i="17"/>
  <c r="X416" i="17"/>
  <c r="X415" i="17"/>
  <c r="X414" i="17"/>
  <c r="X413" i="17"/>
  <c r="X412" i="17"/>
  <c r="X411" i="17"/>
  <c r="X410" i="17"/>
  <c r="X409" i="17"/>
  <c r="X408" i="17"/>
  <c r="X407" i="17"/>
  <c r="X406" i="17"/>
  <c r="X405" i="17"/>
  <c r="X404" i="17"/>
  <c r="X403" i="17"/>
  <c r="X402" i="17"/>
  <c r="X401" i="17"/>
  <c r="X400" i="17"/>
  <c r="X399" i="17"/>
  <c r="X398" i="17"/>
  <c r="X397" i="17"/>
  <c r="X396" i="17"/>
  <c r="X395" i="17"/>
  <c r="X394" i="17"/>
  <c r="X393" i="17"/>
  <c r="X392" i="17"/>
  <c r="X391" i="17"/>
  <c r="X390" i="17"/>
  <c r="X389" i="17"/>
  <c r="X388" i="17"/>
  <c r="X387" i="17"/>
  <c r="X386" i="17"/>
  <c r="X385" i="17"/>
  <c r="X384" i="17"/>
  <c r="X383" i="17"/>
  <c r="X382" i="17"/>
  <c r="X381" i="17"/>
  <c r="X380" i="17"/>
  <c r="X379" i="17"/>
  <c r="X378" i="17"/>
  <c r="X377" i="17"/>
  <c r="X376" i="17"/>
  <c r="X375" i="17"/>
  <c r="X374" i="17"/>
  <c r="X373" i="17"/>
  <c r="X372" i="17"/>
  <c r="X371" i="17"/>
  <c r="X370" i="17"/>
  <c r="X369" i="17"/>
  <c r="X368" i="17"/>
  <c r="X367" i="17"/>
  <c r="X366" i="17"/>
  <c r="X365" i="17"/>
  <c r="X364" i="17"/>
  <c r="X363" i="17"/>
  <c r="X362" i="17"/>
  <c r="X361" i="17"/>
  <c r="X360" i="17"/>
  <c r="X359" i="17"/>
  <c r="X358" i="17"/>
  <c r="X357" i="17"/>
  <c r="X356" i="17"/>
  <c r="X355" i="17"/>
  <c r="X354" i="17"/>
  <c r="X353" i="17"/>
  <c r="X352" i="17"/>
  <c r="X351" i="17"/>
  <c r="X350" i="17"/>
  <c r="X349" i="17"/>
  <c r="X348" i="17"/>
  <c r="X347" i="17"/>
  <c r="X346" i="17"/>
  <c r="X345" i="17"/>
  <c r="X344" i="17"/>
  <c r="X343" i="17"/>
  <c r="X342" i="17"/>
  <c r="X341" i="17"/>
  <c r="X340" i="17"/>
  <c r="X339" i="17"/>
  <c r="X338" i="17"/>
  <c r="X337" i="17"/>
  <c r="X336" i="17"/>
  <c r="X335" i="17"/>
  <c r="X334" i="17"/>
  <c r="X333" i="17"/>
  <c r="X332" i="17"/>
  <c r="X331" i="17"/>
  <c r="X330" i="17"/>
  <c r="X329" i="17"/>
  <c r="X328" i="17"/>
  <c r="X327" i="17"/>
  <c r="X326" i="17"/>
  <c r="X325" i="17"/>
  <c r="X324" i="17"/>
  <c r="X323" i="17"/>
  <c r="X322" i="17"/>
  <c r="X321" i="17"/>
  <c r="X320" i="17"/>
  <c r="X319" i="17"/>
  <c r="X318" i="17"/>
  <c r="X317" i="17"/>
  <c r="X316" i="17"/>
  <c r="X315" i="17"/>
  <c r="X314" i="17"/>
  <c r="X313" i="17"/>
  <c r="X312" i="17"/>
  <c r="X311" i="17"/>
  <c r="X310" i="17"/>
  <c r="X309" i="17"/>
  <c r="X308" i="17"/>
  <c r="X307" i="17"/>
  <c r="X306" i="17"/>
  <c r="X305" i="17"/>
  <c r="X304" i="17"/>
  <c r="X303" i="17"/>
  <c r="X302" i="17"/>
  <c r="X301" i="17"/>
  <c r="X300" i="17"/>
  <c r="X299" i="17"/>
  <c r="X298" i="17"/>
  <c r="X297" i="17"/>
  <c r="X296" i="17"/>
  <c r="X295" i="17"/>
  <c r="X294" i="17"/>
  <c r="X293" i="17"/>
  <c r="X292" i="17"/>
  <c r="X291" i="17"/>
  <c r="X290" i="17"/>
  <c r="X289" i="17"/>
  <c r="X288" i="17"/>
  <c r="X287" i="17"/>
  <c r="X286" i="17"/>
  <c r="X285" i="17"/>
  <c r="X284" i="17"/>
  <c r="X283" i="17"/>
  <c r="X282" i="17"/>
  <c r="X281" i="17"/>
  <c r="X280" i="17"/>
  <c r="X279" i="17"/>
  <c r="X278" i="17"/>
  <c r="X277" i="17"/>
  <c r="X276" i="17"/>
  <c r="X275" i="17"/>
  <c r="X274" i="17"/>
  <c r="X273" i="17"/>
  <c r="X272" i="17"/>
  <c r="X271" i="17"/>
  <c r="X270" i="17"/>
  <c r="X269" i="17"/>
  <c r="X268" i="17"/>
  <c r="X267" i="17"/>
  <c r="X266" i="17"/>
  <c r="X265" i="17"/>
  <c r="X264" i="17"/>
  <c r="X263" i="17"/>
  <c r="X262" i="17"/>
  <c r="X261" i="17"/>
  <c r="X260" i="17"/>
  <c r="X259" i="17"/>
  <c r="X258" i="17"/>
  <c r="X257" i="17"/>
  <c r="X256" i="17"/>
  <c r="X255" i="17"/>
  <c r="X254" i="17"/>
  <c r="X253" i="17"/>
  <c r="X252" i="17"/>
  <c r="X251" i="17"/>
  <c r="X250" i="17"/>
  <c r="X249" i="17"/>
  <c r="X248" i="17"/>
  <c r="X247" i="17"/>
  <c r="X246" i="17"/>
  <c r="X245" i="17"/>
  <c r="X244" i="17"/>
  <c r="X243" i="17"/>
  <c r="X242" i="17"/>
  <c r="X241" i="17"/>
  <c r="X240" i="17"/>
  <c r="X239" i="17"/>
  <c r="X238" i="17"/>
  <c r="X237" i="17"/>
  <c r="X236" i="17"/>
  <c r="X235" i="17"/>
  <c r="X234" i="17"/>
  <c r="X233" i="17"/>
  <c r="X232" i="17"/>
  <c r="X231" i="17"/>
  <c r="X230" i="17"/>
  <c r="X229" i="17"/>
  <c r="X228" i="17"/>
  <c r="X227" i="17"/>
  <c r="X226" i="17"/>
  <c r="X225" i="17"/>
  <c r="X224" i="17"/>
  <c r="X223" i="17"/>
  <c r="X222" i="17"/>
  <c r="X221" i="17"/>
  <c r="X220" i="17"/>
  <c r="X219" i="17"/>
  <c r="X218" i="17"/>
  <c r="X217" i="17"/>
  <c r="X216" i="17"/>
  <c r="X215" i="17"/>
  <c r="X214" i="17"/>
  <c r="X213" i="17"/>
  <c r="X212" i="17"/>
  <c r="X211" i="17"/>
  <c r="X210" i="17"/>
  <c r="X209" i="17"/>
  <c r="X208" i="17"/>
  <c r="X207" i="17"/>
  <c r="X206" i="17"/>
  <c r="X205" i="17"/>
  <c r="X204" i="17"/>
  <c r="X203" i="17"/>
  <c r="X202" i="17"/>
  <c r="X201" i="17"/>
  <c r="X200" i="17"/>
  <c r="X199" i="17"/>
  <c r="X198" i="17"/>
  <c r="X197" i="17"/>
  <c r="X196" i="17"/>
  <c r="X195" i="17"/>
  <c r="X194" i="17"/>
  <c r="X193" i="17"/>
  <c r="X192" i="17"/>
  <c r="X191" i="17"/>
  <c r="X190" i="17"/>
  <c r="X189" i="17"/>
  <c r="X188" i="17"/>
  <c r="X187" i="17"/>
  <c r="X186" i="17"/>
  <c r="X185" i="17"/>
  <c r="X184" i="17"/>
  <c r="X183" i="17"/>
  <c r="X182" i="17"/>
  <c r="X181" i="17"/>
  <c r="X180" i="17"/>
  <c r="X179" i="17"/>
  <c r="X178" i="17"/>
  <c r="X177" i="17"/>
  <c r="X176" i="17"/>
  <c r="X175" i="17"/>
  <c r="X174" i="17"/>
  <c r="X173" i="17"/>
  <c r="X172" i="17"/>
  <c r="X171" i="17"/>
  <c r="X170" i="17"/>
  <c r="X169" i="17"/>
  <c r="X168" i="17"/>
  <c r="X167" i="17"/>
  <c r="X166" i="17"/>
  <c r="X165" i="17"/>
  <c r="X164" i="17"/>
  <c r="X163" i="17"/>
  <c r="X162" i="17"/>
  <c r="X161" i="17"/>
  <c r="X160" i="17"/>
  <c r="X159" i="17"/>
  <c r="X158" i="17"/>
  <c r="X157" i="17"/>
  <c r="X156" i="17"/>
  <c r="X155" i="17"/>
  <c r="X154" i="17"/>
  <c r="X153" i="17"/>
  <c r="X152" i="17"/>
  <c r="X151" i="17"/>
  <c r="X150" i="17"/>
  <c r="X149" i="17"/>
  <c r="X148" i="17"/>
  <c r="X147" i="17"/>
  <c r="D27" i="17"/>
  <c r="D39" i="17" s="1"/>
  <c r="D51" i="17" s="1"/>
  <c r="D63" i="17" s="1"/>
  <c r="D75" i="17" s="1"/>
  <c r="D87" i="17" s="1"/>
  <c r="D99" i="17" s="1"/>
  <c r="D111" i="17" s="1"/>
  <c r="D123" i="17" s="1"/>
  <c r="D135" i="17" s="1"/>
  <c r="D147" i="17" s="1"/>
  <c r="D159" i="17" s="1"/>
  <c r="D171" i="17" s="1"/>
  <c r="D183" i="17" s="1"/>
  <c r="D195" i="17" s="1"/>
  <c r="D207" i="17" s="1"/>
  <c r="D219" i="17" s="1"/>
  <c r="D231" i="17" s="1"/>
  <c r="D243" i="17" s="1"/>
  <c r="D255" i="17" s="1"/>
  <c r="D267" i="17" s="1"/>
  <c r="D279" i="17" s="1"/>
  <c r="D291" i="17" s="1"/>
  <c r="D303" i="17" s="1"/>
  <c r="D315" i="17" s="1"/>
  <c r="D327" i="17" s="1"/>
  <c r="D339" i="17" s="1"/>
  <c r="D351" i="17" s="1"/>
  <c r="D363" i="17" s="1"/>
  <c r="D375" i="17" s="1"/>
  <c r="D387" i="17" s="1"/>
  <c r="D399" i="17" s="1"/>
  <c r="D411" i="17" s="1"/>
  <c r="D423" i="17" s="1"/>
  <c r="D435" i="17" s="1"/>
  <c r="D447" i="17" s="1"/>
  <c r="D459" i="17" s="1"/>
  <c r="D471" i="17" s="1"/>
  <c r="D483" i="17" s="1"/>
  <c r="D495" i="17" s="1"/>
  <c r="D507" i="17" s="1"/>
  <c r="D26" i="17"/>
  <c r="D38" i="17" s="1"/>
  <c r="D50" i="17" s="1"/>
  <c r="D62" i="17" s="1"/>
  <c r="D74" i="17" s="1"/>
  <c r="D86" i="17" s="1"/>
  <c r="D98" i="17" s="1"/>
  <c r="D110" i="17" s="1"/>
  <c r="D122" i="17" s="1"/>
  <c r="D134" i="17" s="1"/>
  <c r="D146" i="17" s="1"/>
  <c r="D158" i="17" s="1"/>
  <c r="D170" i="17" s="1"/>
  <c r="D182" i="17" s="1"/>
  <c r="D194" i="17" s="1"/>
  <c r="D206" i="17" s="1"/>
  <c r="D218" i="17" s="1"/>
  <c r="D230" i="17" s="1"/>
  <c r="D242" i="17" s="1"/>
  <c r="D254" i="17" s="1"/>
  <c r="D266" i="17" s="1"/>
  <c r="D278" i="17" s="1"/>
  <c r="D290" i="17" s="1"/>
  <c r="D302" i="17" s="1"/>
  <c r="D314" i="17" s="1"/>
  <c r="D326" i="17" s="1"/>
  <c r="D338" i="17" s="1"/>
  <c r="D350" i="17" s="1"/>
  <c r="D362" i="17" s="1"/>
  <c r="D374" i="17" s="1"/>
  <c r="D386" i="17" s="1"/>
  <c r="D398" i="17" s="1"/>
  <c r="D410" i="17" s="1"/>
  <c r="D422" i="17" s="1"/>
  <c r="D434" i="17" s="1"/>
  <c r="D446" i="17" s="1"/>
  <c r="D458" i="17" s="1"/>
  <c r="D470" i="17" s="1"/>
  <c r="D482" i="17" s="1"/>
  <c r="D494" i="17" s="1"/>
  <c r="D506" i="17" s="1"/>
  <c r="D25" i="17"/>
  <c r="D37" i="17" s="1"/>
  <c r="D49" i="17" s="1"/>
  <c r="D61" i="17" s="1"/>
  <c r="D73" i="17" s="1"/>
  <c r="D85" i="17" s="1"/>
  <c r="D97" i="17" s="1"/>
  <c r="D109" i="17" s="1"/>
  <c r="D121" i="17" s="1"/>
  <c r="D133" i="17" s="1"/>
  <c r="D145" i="17" s="1"/>
  <c r="D157" i="17" s="1"/>
  <c r="D169" i="17" s="1"/>
  <c r="D181" i="17" s="1"/>
  <c r="D193" i="17" s="1"/>
  <c r="D205" i="17" s="1"/>
  <c r="D217" i="17" s="1"/>
  <c r="D229" i="17" s="1"/>
  <c r="D241" i="17" s="1"/>
  <c r="D253" i="17" s="1"/>
  <c r="D265" i="17" s="1"/>
  <c r="D277" i="17" s="1"/>
  <c r="D289" i="17" s="1"/>
  <c r="D301" i="17" s="1"/>
  <c r="D313" i="17" s="1"/>
  <c r="D325" i="17" s="1"/>
  <c r="D337" i="17" s="1"/>
  <c r="D349" i="17" s="1"/>
  <c r="D361" i="17" s="1"/>
  <c r="D373" i="17" s="1"/>
  <c r="D385" i="17" s="1"/>
  <c r="D397" i="17" s="1"/>
  <c r="D409" i="17" s="1"/>
  <c r="D421" i="17" s="1"/>
  <c r="D433" i="17" s="1"/>
  <c r="D445" i="17" s="1"/>
  <c r="D457" i="17" s="1"/>
  <c r="D469" i="17" s="1"/>
  <c r="D481" i="17" s="1"/>
  <c r="D493" i="17" s="1"/>
  <c r="D505" i="17" s="1"/>
  <c r="D24" i="17"/>
  <c r="D36" i="17" s="1"/>
  <c r="D48" i="17" s="1"/>
  <c r="D60" i="17" s="1"/>
  <c r="D72" i="17" s="1"/>
  <c r="D84" i="17" s="1"/>
  <c r="D96" i="17" s="1"/>
  <c r="D108" i="17" s="1"/>
  <c r="D120" i="17" s="1"/>
  <c r="D132" i="17" s="1"/>
  <c r="D144" i="17" s="1"/>
  <c r="D156" i="17" s="1"/>
  <c r="D168" i="17" s="1"/>
  <c r="D180" i="17" s="1"/>
  <c r="D192" i="17" s="1"/>
  <c r="D204" i="17" s="1"/>
  <c r="D216" i="17" s="1"/>
  <c r="D228" i="17" s="1"/>
  <c r="D240" i="17" s="1"/>
  <c r="D252" i="17" s="1"/>
  <c r="D264" i="17" s="1"/>
  <c r="D276" i="17" s="1"/>
  <c r="D288" i="17" s="1"/>
  <c r="D300" i="17" s="1"/>
  <c r="D312" i="17" s="1"/>
  <c r="D324" i="17" s="1"/>
  <c r="D336" i="17" s="1"/>
  <c r="D348" i="17" s="1"/>
  <c r="D360" i="17" s="1"/>
  <c r="D372" i="17" s="1"/>
  <c r="D384" i="17" s="1"/>
  <c r="D396" i="17" s="1"/>
  <c r="D408" i="17" s="1"/>
  <c r="D420" i="17" s="1"/>
  <c r="D432" i="17" s="1"/>
  <c r="D444" i="17" s="1"/>
  <c r="D456" i="17" s="1"/>
  <c r="D468" i="17" s="1"/>
  <c r="D480" i="17" s="1"/>
  <c r="D492" i="17" s="1"/>
  <c r="D504" i="17" s="1"/>
  <c r="D23" i="17"/>
  <c r="D35" i="17" s="1"/>
  <c r="D47" i="17" s="1"/>
  <c r="D59" i="17" s="1"/>
  <c r="D71" i="17" s="1"/>
  <c r="D83" i="17" s="1"/>
  <c r="D95" i="17" s="1"/>
  <c r="D107" i="17" s="1"/>
  <c r="D119" i="17" s="1"/>
  <c r="D131" i="17" s="1"/>
  <c r="D143" i="17" s="1"/>
  <c r="D155" i="17" s="1"/>
  <c r="D167" i="17" s="1"/>
  <c r="D179" i="17" s="1"/>
  <c r="D191" i="17" s="1"/>
  <c r="D203" i="17" s="1"/>
  <c r="D215" i="17" s="1"/>
  <c r="D227" i="17" s="1"/>
  <c r="D239" i="17" s="1"/>
  <c r="D251" i="17" s="1"/>
  <c r="D263" i="17" s="1"/>
  <c r="D275" i="17" s="1"/>
  <c r="D287" i="17" s="1"/>
  <c r="D299" i="17" s="1"/>
  <c r="D311" i="17" s="1"/>
  <c r="D323" i="17" s="1"/>
  <c r="D335" i="17" s="1"/>
  <c r="D347" i="17" s="1"/>
  <c r="D359" i="17" s="1"/>
  <c r="D371" i="17" s="1"/>
  <c r="D383" i="17" s="1"/>
  <c r="D395" i="17" s="1"/>
  <c r="D407" i="17" s="1"/>
  <c r="D419" i="17" s="1"/>
  <c r="D431" i="17" s="1"/>
  <c r="D443" i="17" s="1"/>
  <c r="D455" i="17" s="1"/>
  <c r="D467" i="17" s="1"/>
  <c r="D479" i="17" s="1"/>
  <c r="D491" i="17" s="1"/>
  <c r="D503" i="17" s="1"/>
  <c r="D22" i="17"/>
  <c r="D34" i="17" s="1"/>
  <c r="D46" i="17" s="1"/>
  <c r="D58" i="17" s="1"/>
  <c r="D70" i="17" s="1"/>
  <c r="D82" i="17" s="1"/>
  <c r="D94" i="17" s="1"/>
  <c r="D106" i="17" s="1"/>
  <c r="D118" i="17" s="1"/>
  <c r="D130" i="17" s="1"/>
  <c r="D142" i="17" s="1"/>
  <c r="D154" i="17" s="1"/>
  <c r="D166" i="17" s="1"/>
  <c r="D178" i="17" s="1"/>
  <c r="D190" i="17" s="1"/>
  <c r="D202" i="17" s="1"/>
  <c r="D214" i="17" s="1"/>
  <c r="D226" i="17" s="1"/>
  <c r="D238" i="17" s="1"/>
  <c r="D250" i="17" s="1"/>
  <c r="D262" i="17" s="1"/>
  <c r="D274" i="17" s="1"/>
  <c r="D286" i="17" s="1"/>
  <c r="D298" i="17" s="1"/>
  <c r="D310" i="17" s="1"/>
  <c r="D322" i="17" s="1"/>
  <c r="D334" i="17" s="1"/>
  <c r="D346" i="17" s="1"/>
  <c r="D358" i="17" s="1"/>
  <c r="D370" i="17" s="1"/>
  <c r="D382" i="17" s="1"/>
  <c r="D394" i="17" s="1"/>
  <c r="D406" i="17" s="1"/>
  <c r="D418" i="17" s="1"/>
  <c r="D430" i="17" s="1"/>
  <c r="D442" i="17" s="1"/>
  <c r="D454" i="17" s="1"/>
  <c r="D466" i="17" s="1"/>
  <c r="D478" i="17" s="1"/>
  <c r="D490" i="17" s="1"/>
  <c r="D502" i="17" s="1"/>
  <c r="D21" i="17"/>
  <c r="D33" i="17" s="1"/>
  <c r="D45" i="17" s="1"/>
  <c r="D57" i="17" s="1"/>
  <c r="D69" i="17" s="1"/>
  <c r="D81" i="17" s="1"/>
  <c r="D93" i="17" s="1"/>
  <c r="D105" i="17" s="1"/>
  <c r="D117" i="17" s="1"/>
  <c r="D129" i="17" s="1"/>
  <c r="D141" i="17" s="1"/>
  <c r="D153" i="17" s="1"/>
  <c r="D165" i="17" s="1"/>
  <c r="D177" i="17" s="1"/>
  <c r="D189" i="17" s="1"/>
  <c r="D201" i="17" s="1"/>
  <c r="D213" i="17" s="1"/>
  <c r="D225" i="17" s="1"/>
  <c r="D237" i="17" s="1"/>
  <c r="D249" i="17" s="1"/>
  <c r="D261" i="17" s="1"/>
  <c r="D273" i="17" s="1"/>
  <c r="D285" i="17" s="1"/>
  <c r="D297" i="17" s="1"/>
  <c r="D309" i="17" s="1"/>
  <c r="D321" i="17" s="1"/>
  <c r="D333" i="17" s="1"/>
  <c r="D345" i="17" s="1"/>
  <c r="D357" i="17" s="1"/>
  <c r="D369" i="17" s="1"/>
  <c r="D381" i="17" s="1"/>
  <c r="D393" i="17" s="1"/>
  <c r="D405" i="17" s="1"/>
  <c r="D417" i="17" s="1"/>
  <c r="D429" i="17" s="1"/>
  <c r="D441" i="17" s="1"/>
  <c r="D453" i="17" s="1"/>
  <c r="D465" i="17" s="1"/>
  <c r="D477" i="17" s="1"/>
  <c r="D489" i="17" s="1"/>
  <c r="D501" i="17" s="1"/>
  <c r="D20" i="17"/>
  <c r="D32" i="17" s="1"/>
  <c r="D44" i="17" s="1"/>
  <c r="D56" i="17" s="1"/>
  <c r="D68" i="17" s="1"/>
  <c r="D80" i="17" s="1"/>
  <c r="D92" i="17" s="1"/>
  <c r="D104" i="17" s="1"/>
  <c r="D116" i="17" s="1"/>
  <c r="D128" i="17" s="1"/>
  <c r="D140" i="17" s="1"/>
  <c r="D152" i="17" s="1"/>
  <c r="D164" i="17" s="1"/>
  <c r="D176" i="17" s="1"/>
  <c r="D188" i="17" s="1"/>
  <c r="D200" i="17" s="1"/>
  <c r="D212" i="17" s="1"/>
  <c r="D224" i="17" s="1"/>
  <c r="D236" i="17" s="1"/>
  <c r="D248" i="17" s="1"/>
  <c r="D260" i="17" s="1"/>
  <c r="D272" i="17" s="1"/>
  <c r="D284" i="17" s="1"/>
  <c r="D296" i="17" s="1"/>
  <c r="D308" i="17" s="1"/>
  <c r="D320" i="17" s="1"/>
  <c r="D332" i="17" s="1"/>
  <c r="D344" i="17" s="1"/>
  <c r="D356" i="17" s="1"/>
  <c r="D368" i="17" s="1"/>
  <c r="D380" i="17" s="1"/>
  <c r="D392" i="17" s="1"/>
  <c r="D404" i="17" s="1"/>
  <c r="D416" i="17" s="1"/>
  <c r="D428" i="17" s="1"/>
  <c r="D440" i="17" s="1"/>
  <c r="D452" i="17" s="1"/>
  <c r="D464" i="17" s="1"/>
  <c r="D476" i="17" s="1"/>
  <c r="D488" i="17" s="1"/>
  <c r="D500" i="17" s="1"/>
  <c r="D19" i="17"/>
  <c r="D31" i="17" s="1"/>
  <c r="D43" i="17" s="1"/>
  <c r="D55" i="17" s="1"/>
  <c r="D67" i="17" s="1"/>
  <c r="D79" i="17" s="1"/>
  <c r="D91" i="17" s="1"/>
  <c r="D103" i="17" s="1"/>
  <c r="D115" i="17" s="1"/>
  <c r="D127" i="17" s="1"/>
  <c r="D139" i="17" s="1"/>
  <c r="D151" i="17" s="1"/>
  <c r="D163" i="17" s="1"/>
  <c r="D175" i="17" s="1"/>
  <c r="D187" i="17" s="1"/>
  <c r="D199" i="17" s="1"/>
  <c r="D211" i="17" s="1"/>
  <c r="D223" i="17" s="1"/>
  <c r="D235" i="17" s="1"/>
  <c r="D247" i="17" s="1"/>
  <c r="D259" i="17" s="1"/>
  <c r="D271" i="17" s="1"/>
  <c r="D283" i="17" s="1"/>
  <c r="D295" i="17" s="1"/>
  <c r="D307" i="17" s="1"/>
  <c r="D319" i="17" s="1"/>
  <c r="D331" i="17" s="1"/>
  <c r="D343" i="17" s="1"/>
  <c r="D355" i="17" s="1"/>
  <c r="D367" i="17" s="1"/>
  <c r="D379" i="17" s="1"/>
  <c r="D391" i="17" s="1"/>
  <c r="D403" i="17" s="1"/>
  <c r="D415" i="17" s="1"/>
  <c r="D427" i="17" s="1"/>
  <c r="D439" i="17" s="1"/>
  <c r="D451" i="17" s="1"/>
  <c r="D463" i="17" s="1"/>
  <c r="D475" i="17" s="1"/>
  <c r="D487" i="17" s="1"/>
  <c r="D499" i="17" s="1"/>
  <c r="D18" i="17"/>
  <c r="D30" i="17" s="1"/>
  <c r="D42" i="17" s="1"/>
  <c r="D54" i="17" s="1"/>
  <c r="D66" i="17" s="1"/>
  <c r="D78" i="17" s="1"/>
  <c r="D90" i="17" s="1"/>
  <c r="D102" i="17" s="1"/>
  <c r="D114" i="17" s="1"/>
  <c r="D126" i="17" s="1"/>
  <c r="D138" i="17" s="1"/>
  <c r="D150" i="17" s="1"/>
  <c r="D162" i="17" s="1"/>
  <c r="D174" i="17" s="1"/>
  <c r="D186" i="17" s="1"/>
  <c r="D198" i="17" s="1"/>
  <c r="D210" i="17" s="1"/>
  <c r="D222" i="17" s="1"/>
  <c r="D234" i="17" s="1"/>
  <c r="D246" i="17" s="1"/>
  <c r="D258" i="17" s="1"/>
  <c r="D270" i="17" s="1"/>
  <c r="D282" i="17" s="1"/>
  <c r="D294" i="17" s="1"/>
  <c r="D306" i="17" s="1"/>
  <c r="D318" i="17" s="1"/>
  <c r="D330" i="17" s="1"/>
  <c r="D342" i="17" s="1"/>
  <c r="D354" i="17" s="1"/>
  <c r="D366" i="17" s="1"/>
  <c r="D378" i="17" s="1"/>
  <c r="D390" i="17" s="1"/>
  <c r="D402" i="17" s="1"/>
  <c r="D414" i="17" s="1"/>
  <c r="D426" i="17" s="1"/>
  <c r="D438" i="17" s="1"/>
  <c r="D450" i="17" s="1"/>
  <c r="D462" i="17" s="1"/>
  <c r="D474" i="17" s="1"/>
  <c r="D486" i="17" s="1"/>
  <c r="D498" i="17" s="1"/>
  <c r="D17" i="17"/>
  <c r="D29" i="17" s="1"/>
  <c r="D41" i="17" s="1"/>
  <c r="D53" i="17" s="1"/>
  <c r="D65" i="17" s="1"/>
  <c r="D77" i="17" s="1"/>
  <c r="D89" i="17" s="1"/>
  <c r="D101" i="17" s="1"/>
  <c r="D113" i="17" s="1"/>
  <c r="D125" i="17" s="1"/>
  <c r="D137" i="17" s="1"/>
  <c r="D149" i="17" s="1"/>
  <c r="D161" i="17" s="1"/>
  <c r="D173" i="17" s="1"/>
  <c r="D185" i="17" s="1"/>
  <c r="D197" i="17" s="1"/>
  <c r="D209" i="17" s="1"/>
  <c r="D221" i="17" s="1"/>
  <c r="D233" i="17" s="1"/>
  <c r="D245" i="17" s="1"/>
  <c r="D257" i="17" s="1"/>
  <c r="D269" i="17" s="1"/>
  <c r="D281" i="17" s="1"/>
  <c r="D293" i="17" s="1"/>
  <c r="D305" i="17" s="1"/>
  <c r="D317" i="17" s="1"/>
  <c r="D329" i="17" s="1"/>
  <c r="D341" i="17" s="1"/>
  <c r="D353" i="17" s="1"/>
  <c r="D365" i="17" s="1"/>
  <c r="D377" i="17" s="1"/>
  <c r="D389" i="17" s="1"/>
  <c r="D401" i="17" s="1"/>
  <c r="D413" i="17" s="1"/>
  <c r="D425" i="17" s="1"/>
  <c r="D437" i="17" s="1"/>
  <c r="D449" i="17" s="1"/>
  <c r="D461" i="17" s="1"/>
  <c r="D473" i="17" s="1"/>
  <c r="D485" i="17" s="1"/>
  <c r="D497" i="17" s="1"/>
  <c r="D16" i="17"/>
  <c r="D28" i="17" s="1"/>
  <c r="D40" i="17" s="1"/>
  <c r="D52" i="17" s="1"/>
  <c r="D64" i="17" s="1"/>
  <c r="D76" i="17" s="1"/>
  <c r="D88" i="17" s="1"/>
  <c r="D100" i="17" s="1"/>
  <c r="D112" i="17" s="1"/>
  <c r="D124" i="17" s="1"/>
  <c r="D136" i="17" s="1"/>
  <c r="D148" i="17" s="1"/>
  <c r="D160" i="17" s="1"/>
  <c r="D172" i="17" s="1"/>
  <c r="D184" i="17" s="1"/>
  <c r="D196" i="17" s="1"/>
  <c r="D208" i="17" s="1"/>
  <c r="D220" i="17" s="1"/>
  <c r="D232" i="17" s="1"/>
  <c r="D244" i="17" s="1"/>
  <c r="D256" i="17" s="1"/>
  <c r="D268" i="17" s="1"/>
  <c r="D280" i="17" s="1"/>
  <c r="D292" i="17" s="1"/>
  <c r="D304" i="17" s="1"/>
  <c r="D316" i="17" s="1"/>
  <c r="D328" i="17" s="1"/>
  <c r="D340" i="17" s="1"/>
  <c r="D352" i="17" s="1"/>
  <c r="D364" i="17" s="1"/>
  <c r="D376" i="17" s="1"/>
  <c r="D388" i="17" s="1"/>
  <c r="D400" i="17" s="1"/>
  <c r="D412" i="17" s="1"/>
  <c r="D424" i="17" s="1"/>
  <c r="D436" i="17" s="1"/>
  <c r="D448" i="17" s="1"/>
  <c r="D460" i="17" s="1"/>
  <c r="D472" i="17" s="1"/>
  <c r="D484" i="17" s="1"/>
  <c r="D496" i="17" s="1"/>
  <c r="D508" i="17" s="1"/>
  <c r="C15" i="17"/>
  <c r="C27" i="17" s="1"/>
  <c r="C39" i="17" s="1"/>
  <c r="C51" i="17" s="1"/>
  <c r="C63" i="17" s="1"/>
  <c r="C75" i="17" s="1"/>
  <c r="C87" i="17" s="1"/>
  <c r="C99" i="17" s="1"/>
  <c r="C111" i="17" s="1"/>
  <c r="C123" i="17" s="1"/>
  <c r="C135" i="17" s="1"/>
  <c r="C147" i="17" s="1"/>
  <c r="C159" i="17" s="1"/>
  <c r="C171" i="17" s="1"/>
  <c r="C183" i="17" s="1"/>
  <c r="C195" i="17" s="1"/>
  <c r="C207" i="17" s="1"/>
  <c r="C219" i="17" s="1"/>
  <c r="C231" i="17" s="1"/>
  <c r="C243" i="17" s="1"/>
  <c r="C255" i="17" s="1"/>
  <c r="C267" i="17" s="1"/>
  <c r="C279" i="17" s="1"/>
  <c r="C291" i="17" s="1"/>
  <c r="C303" i="17" s="1"/>
  <c r="C315" i="17" s="1"/>
  <c r="C327" i="17" s="1"/>
  <c r="C339" i="17" s="1"/>
  <c r="C351" i="17" s="1"/>
  <c r="C363" i="17" s="1"/>
  <c r="C375" i="17" s="1"/>
  <c r="C387" i="17" s="1"/>
  <c r="C399" i="17" s="1"/>
  <c r="C411" i="17" s="1"/>
  <c r="C423" i="17" s="1"/>
  <c r="C435" i="17" s="1"/>
  <c r="C447" i="17" s="1"/>
  <c r="C459" i="17" s="1"/>
  <c r="C471" i="17" s="1"/>
  <c r="C483" i="17" s="1"/>
  <c r="C495" i="17" s="1"/>
  <c r="C507" i="17" s="1"/>
  <c r="C14" i="17"/>
  <c r="C26" i="17" s="1"/>
  <c r="C38" i="17" s="1"/>
  <c r="C50" i="17" s="1"/>
  <c r="C62" i="17" s="1"/>
  <c r="C74" i="17" s="1"/>
  <c r="C86" i="17" s="1"/>
  <c r="C98" i="17" s="1"/>
  <c r="C110" i="17" s="1"/>
  <c r="C122" i="17" s="1"/>
  <c r="C134" i="17" s="1"/>
  <c r="C146" i="17" s="1"/>
  <c r="C158" i="17" s="1"/>
  <c r="C170" i="17" s="1"/>
  <c r="C182" i="17" s="1"/>
  <c r="C194" i="17" s="1"/>
  <c r="C206" i="17" s="1"/>
  <c r="C218" i="17" s="1"/>
  <c r="C230" i="17" s="1"/>
  <c r="C242" i="17" s="1"/>
  <c r="C254" i="17" s="1"/>
  <c r="C266" i="17" s="1"/>
  <c r="C278" i="17" s="1"/>
  <c r="C290" i="17" s="1"/>
  <c r="C302" i="17" s="1"/>
  <c r="C314" i="17" s="1"/>
  <c r="C326" i="17" s="1"/>
  <c r="C338" i="17" s="1"/>
  <c r="C350" i="17" s="1"/>
  <c r="C362" i="17" s="1"/>
  <c r="C374" i="17" s="1"/>
  <c r="C386" i="17" s="1"/>
  <c r="C398" i="17" s="1"/>
  <c r="C410" i="17" s="1"/>
  <c r="C422" i="17" s="1"/>
  <c r="C434" i="17" s="1"/>
  <c r="C446" i="17" s="1"/>
  <c r="C458" i="17" s="1"/>
  <c r="C470" i="17" s="1"/>
  <c r="C482" i="17" s="1"/>
  <c r="C494" i="17" s="1"/>
  <c r="C506" i="17" s="1"/>
  <c r="C13" i="17"/>
  <c r="C25" i="17" s="1"/>
  <c r="C37" i="17" s="1"/>
  <c r="C49" i="17" s="1"/>
  <c r="C61" i="17" s="1"/>
  <c r="C73" i="17" s="1"/>
  <c r="C85" i="17" s="1"/>
  <c r="C97" i="17" s="1"/>
  <c r="C109" i="17" s="1"/>
  <c r="C121" i="17" s="1"/>
  <c r="C133" i="17" s="1"/>
  <c r="C145" i="17" s="1"/>
  <c r="C157" i="17" s="1"/>
  <c r="C169" i="17" s="1"/>
  <c r="C181" i="17" s="1"/>
  <c r="C193" i="17" s="1"/>
  <c r="C205" i="17" s="1"/>
  <c r="C217" i="17" s="1"/>
  <c r="C229" i="17" s="1"/>
  <c r="C241" i="17" s="1"/>
  <c r="C253" i="17" s="1"/>
  <c r="C265" i="17" s="1"/>
  <c r="C277" i="17" s="1"/>
  <c r="C289" i="17" s="1"/>
  <c r="C301" i="17" s="1"/>
  <c r="C313" i="17" s="1"/>
  <c r="C325" i="17" s="1"/>
  <c r="C337" i="17" s="1"/>
  <c r="C349" i="17" s="1"/>
  <c r="C361" i="17" s="1"/>
  <c r="C373" i="17" s="1"/>
  <c r="C385" i="17" s="1"/>
  <c r="C397" i="17" s="1"/>
  <c r="C409" i="17" s="1"/>
  <c r="C421" i="17" s="1"/>
  <c r="C433" i="17" s="1"/>
  <c r="C445" i="17" s="1"/>
  <c r="C457" i="17" s="1"/>
  <c r="C469" i="17" s="1"/>
  <c r="C481" i="17" s="1"/>
  <c r="C493" i="17" s="1"/>
  <c r="C505" i="17" s="1"/>
  <c r="C12" i="17"/>
  <c r="C24" i="17" s="1"/>
  <c r="C36" i="17" s="1"/>
  <c r="C48" i="17" s="1"/>
  <c r="C60" i="17" s="1"/>
  <c r="C72" i="17" s="1"/>
  <c r="C84" i="17" s="1"/>
  <c r="C96" i="17" s="1"/>
  <c r="C108" i="17" s="1"/>
  <c r="C120" i="17" s="1"/>
  <c r="C132" i="17" s="1"/>
  <c r="C144" i="17" s="1"/>
  <c r="C156" i="17" s="1"/>
  <c r="C168" i="17" s="1"/>
  <c r="C180" i="17" s="1"/>
  <c r="C192" i="17" s="1"/>
  <c r="C204" i="17" s="1"/>
  <c r="C216" i="17" s="1"/>
  <c r="C228" i="17" s="1"/>
  <c r="C240" i="17" s="1"/>
  <c r="C252" i="17" s="1"/>
  <c r="C264" i="17" s="1"/>
  <c r="C276" i="17" s="1"/>
  <c r="C288" i="17" s="1"/>
  <c r="C300" i="17" s="1"/>
  <c r="C312" i="17" s="1"/>
  <c r="C324" i="17" s="1"/>
  <c r="C336" i="17" s="1"/>
  <c r="C348" i="17" s="1"/>
  <c r="C360" i="17" s="1"/>
  <c r="C372" i="17" s="1"/>
  <c r="C384" i="17" s="1"/>
  <c r="C396" i="17" s="1"/>
  <c r="C408" i="17" s="1"/>
  <c r="C420" i="17" s="1"/>
  <c r="C432" i="17" s="1"/>
  <c r="C444" i="17" s="1"/>
  <c r="C456" i="17" s="1"/>
  <c r="C468" i="17" s="1"/>
  <c r="C480" i="17" s="1"/>
  <c r="C492" i="17" s="1"/>
  <c r="C504" i="17" s="1"/>
  <c r="C11" i="17"/>
  <c r="C23" i="17" s="1"/>
  <c r="C35" i="17" s="1"/>
  <c r="C47" i="17" s="1"/>
  <c r="C59" i="17" s="1"/>
  <c r="C71" i="17" s="1"/>
  <c r="C83" i="17" s="1"/>
  <c r="C95" i="17" s="1"/>
  <c r="C107" i="17" s="1"/>
  <c r="C119" i="17" s="1"/>
  <c r="C131" i="17" s="1"/>
  <c r="C143" i="17" s="1"/>
  <c r="C155" i="17" s="1"/>
  <c r="C167" i="17" s="1"/>
  <c r="C179" i="17" s="1"/>
  <c r="C191" i="17" s="1"/>
  <c r="C203" i="17" s="1"/>
  <c r="C215" i="17" s="1"/>
  <c r="C227" i="17" s="1"/>
  <c r="C239" i="17" s="1"/>
  <c r="C251" i="17" s="1"/>
  <c r="C263" i="17" s="1"/>
  <c r="C275" i="17" s="1"/>
  <c r="C287" i="17" s="1"/>
  <c r="C299" i="17" s="1"/>
  <c r="C311" i="17" s="1"/>
  <c r="C323" i="17" s="1"/>
  <c r="C335" i="17" s="1"/>
  <c r="C347" i="17" s="1"/>
  <c r="C359" i="17" s="1"/>
  <c r="C371" i="17" s="1"/>
  <c r="C383" i="17" s="1"/>
  <c r="C395" i="17" s="1"/>
  <c r="C407" i="17" s="1"/>
  <c r="C419" i="17" s="1"/>
  <c r="C431" i="17" s="1"/>
  <c r="C443" i="17" s="1"/>
  <c r="C455" i="17" s="1"/>
  <c r="C467" i="17" s="1"/>
  <c r="C479" i="17" s="1"/>
  <c r="C491" i="17" s="1"/>
  <c r="C503" i="17" s="1"/>
  <c r="C10" i="17"/>
  <c r="C22" i="17" s="1"/>
  <c r="C34" i="17" s="1"/>
  <c r="C46" i="17" s="1"/>
  <c r="C58" i="17" s="1"/>
  <c r="C70" i="17" s="1"/>
  <c r="C82" i="17" s="1"/>
  <c r="C94" i="17" s="1"/>
  <c r="C106" i="17" s="1"/>
  <c r="C118" i="17" s="1"/>
  <c r="C130" i="17" s="1"/>
  <c r="C142" i="17" s="1"/>
  <c r="C154" i="17" s="1"/>
  <c r="C166" i="17" s="1"/>
  <c r="C178" i="17" s="1"/>
  <c r="C190" i="17" s="1"/>
  <c r="C202" i="17" s="1"/>
  <c r="C214" i="17" s="1"/>
  <c r="C226" i="17" s="1"/>
  <c r="C238" i="17" s="1"/>
  <c r="C250" i="17" s="1"/>
  <c r="C262" i="17" s="1"/>
  <c r="C274" i="17" s="1"/>
  <c r="C286" i="17" s="1"/>
  <c r="C298" i="17" s="1"/>
  <c r="C310" i="17" s="1"/>
  <c r="C322" i="17" s="1"/>
  <c r="C334" i="17" s="1"/>
  <c r="C346" i="17" s="1"/>
  <c r="C358" i="17" s="1"/>
  <c r="C370" i="17" s="1"/>
  <c r="C382" i="17" s="1"/>
  <c r="C394" i="17" s="1"/>
  <c r="C406" i="17" s="1"/>
  <c r="C418" i="17" s="1"/>
  <c r="C430" i="17" s="1"/>
  <c r="C442" i="17" s="1"/>
  <c r="C454" i="17" s="1"/>
  <c r="C466" i="17" s="1"/>
  <c r="C478" i="17" s="1"/>
  <c r="C490" i="17" s="1"/>
  <c r="C502" i="17" s="1"/>
  <c r="C9" i="17"/>
  <c r="C21" i="17" s="1"/>
  <c r="C33" i="17" s="1"/>
  <c r="C45" i="17" s="1"/>
  <c r="C57" i="17" s="1"/>
  <c r="C69" i="17" s="1"/>
  <c r="C81" i="17" s="1"/>
  <c r="C93" i="17" s="1"/>
  <c r="C105" i="17" s="1"/>
  <c r="C117" i="17" s="1"/>
  <c r="C129" i="17" s="1"/>
  <c r="C141" i="17" s="1"/>
  <c r="C153" i="17" s="1"/>
  <c r="C165" i="17" s="1"/>
  <c r="C177" i="17" s="1"/>
  <c r="C189" i="17" s="1"/>
  <c r="C201" i="17" s="1"/>
  <c r="C213" i="17" s="1"/>
  <c r="C225" i="17" s="1"/>
  <c r="C237" i="17" s="1"/>
  <c r="C249" i="17" s="1"/>
  <c r="C261" i="17" s="1"/>
  <c r="C273" i="17" s="1"/>
  <c r="C285" i="17" s="1"/>
  <c r="C297" i="17" s="1"/>
  <c r="C309" i="17" s="1"/>
  <c r="C321" i="17" s="1"/>
  <c r="C333" i="17" s="1"/>
  <c r="C345" i="17" s="1"/>
  <c r="C357" i="17" s="1"/>
  <c r="C369" i="17" s="1"/>
  <c r="C381" i="17" s="1"/>
  <c r="C393" i="17" s="1"/>
  <c r="C405" i="17" s="1"/>
  <c r="C417" i="17" s="1"/>
  <c r="C429" i="17" s="1"/>
  <c r="C441" i="17" s="1"/>
  <c r="C453" i="17" s="1"/>
  <c r="C465" i="17" s="1"/>
  <c r="C477" i="17" s="1"/>
  <c r="C489" i="17" s="1"/>
  <c r="C501" i="17" s="1"/>
  <c r="C8" i="17"/>
  <c r="C20" i="17" s="1"/>
  <c r="C32" i="17" s="1"/>
  <c r="C44" i="17" s="1"/>
  <c r="C56" i="17" s="1"/>
  <c r="C68" i="17" s="1"/>
  <c r="C80" i="17" s="1"/>
  <c r="C92" i="17" s="1"/>
  <c r="C104" i="17" s="1"/>
  <c r="C116" i="17" s="1"/>
  <c r="C128" i="17" s="1"/>
  <c r="C140" i="17" s="1"/>
  <c r="C152" i="17" s="1"/>
  <c r="C164" i="17" s="1"/>
  <c r="C176" i="17" s="1"/>
  <c r="C188" i="17" s="1"/>
  <c r="C200" i="17" s="1"/>
  <c r="C212" i="17" s="1"/>
  <c r="C224" i="17" s="1"/>
  <c r="C236" i="17" s="1"/>
  <c r="C248" i="17" s="1"/>
  <c r="C260" i="17" s="1"/>
  <c r="C272" i="17" s="1"/>
  <c r="C284" i="17" s="1"/>
  <c r="C296" i="17" s="1"/>
  <c r="C308" i="17" s="1"/>
  <c r="C320" i="17" s="1"/>
  <c r="C332" i="17" s="1"/>
  <c r="C344" i="17" s="1"/>
  <c r="C356" i="17" s="1"/>
  <c r="C368" i="17" s="1"/>
  <c r="C380" i="17" s="1"/>
  <c r="C392" i="17" s="1"/>
  <c r="C404" i="17" s="1"/>
  <c r="C416" i="17" s="1"/>
  <c r="C428" i="17" s="1"/>
  <c r="C440" i="17" s="1"/>
  <c r="C452" i="17" s="1"/>
  <c r="C464" i="17" s="1"/>
  <c r="C476" i="17" s="1"/>
  <c r="C488" i="17" s="1"/>
  <c r="C500" i="17" s="1"/>
  <c r="C7" i="17"/>
  <c r="C19" i="17" s="1"/>
  <c r="C31" i="17" s="1"/>
  <c r="C43" i="17" s="1"/>
  <c r="C55" i="17" s="1"/>
  <c r="C67" i="17" s="1"/>
  <c r="C79" i="17" s="1"/>
  <c r="C91" i="17" s="1"/>
  <c r="C103" i="17" s="1"/>
  <c r="C115" i="17" s="1"/>
  <c r="C127" i="17" s="1"/>
  <c r="C139" i="17" s="1"/>
  <c r="C151" i="17" s="1"/>
  <c r="C163" i="17" s="1"/>
  <c r="C175" i="17" s="1"/>
  <c r="C187" i="17" s="1"/>
  <c r="C199" i="17" s="1"/>
  <c r="C211" i="17" s="1"/>
  <c r="C223" i="17" s="1"/>
  <c r="C235" i="17" s="1"/>
  <c r="C247" i="17" s="1"/>
  <c r="C259" i="17" s="1"/>
  <c r="C271" i="17" s="1"/>
  <c r="C283" i="17" s="1"/>
  <c r="C295" i="17" s="1"/>
  <c r="C307" i="17" s="1"/>
  <c r="C319" i="17" s="1"/>
  <c r="C331" i="17" s="1"/>
  <c r="C343" i="17" s="1"/>
  <c r="C355" i="17" s="1"/>
  <c r="C367" i="17" s="1"/>
  <c r="C379" i="17" s="1"/>
  <c r="C391" i="17" s="1"/>
  <c r="C403" i="17" s="1"/>
  <c r="C415" i="17" s="1"/>
  <c r="C427" i="17" s="1"/>
  <c r="C439" i="17" s="1"/>
  <c r="C451" i="17" s="1"/>
  <c r="C463" i="17" s="1"/>
  <c r="C475" i="17" s="1"/>
  <c r="C487" i="17" s="1"/>
  <c r="C499" i="17" s="1"/>
  <c r="C6" i="17"/>
  <c r="C18" i="17" s="1"/>
  <c r="C30" i="17" s="1"/>
  <c r="C42" i="17" s="1"/>
  <c r="C54" i="17" s="1"/>
  <c r="C66" i="17" s="1"/>
  <c r="C78" i="17" s="1"/>
  <c r="C90" i="17" s="1"/>
  <c r="C102" i="17" s="1"/>
  <c r="C114" i="17" s="1"/>
  <c r="C126" i="17" s="1"/>
  <c r="C138" i="17" s="1"/>
  <c r="C150" i="17" s="1"/>
  <c r="C162" i="17" s="1"/>
  <c r="C174" i="17" s="1"/>
  <c r="C186" i="17" s="1"/>
  <c r="C198" i="17" s="1"/>
  <c r="C210" i="17" s="1"/>
  <c r="C222" i="17" s="1"/>
  <c r="C234" i="17" s="1"/>
  <c r="C246" i="17" s="1"/>
  <c r="C258" i="17" s="1"/>
  <c r="C270" i="17" s="1"/>
  <c r="C282" i="17" s="1"/>
  <c r="C294" i="17" s="1"/>
  <c r="C306" i="17" s="1"/>
  <c r="C318" i="17" s="1"/>
  <c r="C330" i="17" s="1"/>
  <c r="C342" i="17" s="1"/>
  <c r="C354" i="17" s="1"/>
  <c r="C366" i="17" s="1"/>
  <c r="C378" i="17" s="1"/>
  <c r="C390" i="17" s="1"/>
  <c r="C402" i="17" s="1"/>
  <c r="C414" i="17" s="1"/>
  <c r="C426" i="17" s="1"/>
  <c r="C438" i="17" s="1"/>
  <c r="C450" i="17" s="1"/>
  <c r="C462" i="17" s="1"/>
  <c r="C474" i="17" s="1"/>
  <c r="C486" i="17" s="1"/>
  <c r="C498" i="17" s="1"/>
  <c r="C5" i="17"/>
  <c r="C17" i="17" s="1"/>
  <c r="C29" i="17" s="1"/>
  <c r="C41" i="17" s="1"/>
  <c r="C53" i="17" s="1"/>
  <c r="C65" i="17" s="1"/>
  <c r="C77" i="17" s="1"/>
  <c r="C89" i="17" s="1"/>
  <c r="C101" i="17" s="1"/>
  <c r="C113" i="17" s="1"/>
  <c r="C125" i="17" s="1"/>
  <c r="C137" i="17" s="1"/>
  <c r="C149" i="17" s="1"/>
  <c r="C161" i="17" s="1"/>
  <c r="C173" i="17" s="1"/>
  <c r="C185" i="17" s="1"/>
  <c r="C197" i="17" s="1"/>
  <c r="C209" i="17" s="1"/>
  <c r="C221" i="17" s="1"/>
  <c r="C233" i="17" s="1"/>
  <c r="C245" i="17" s="1"/>
  <c r="C257" i="17" s="1"/>
  <c r="C269" i="17" s="1"/>
  <c r="C281" i="17" s="1"/>
  <c r="C293" i="17" s="1"/>
  <c r="C305" i="17" s="1"/>
  <c r="C317" i="17" s="1"/>
  <c r="C329" i="17" s="1"/>
  <c r="C341" i="17" s="1"/>
  <c r="C353" i="17" s="1"/>
  <c r="C365" i="17" s="1"/>
  <c r="C377" i="17" s="1"/>
  <c r="C389" i="17" s="1"/>
  <c r="C401" i="17" s="1"/>
  <c r="C413" i="17" s="1"/>
  <c r="C425" i="17" s="1"/>
  <c r="C437" i="17" s="1"/>
  <c r="C449" i="17" s="1"/>
  <c r="C461" i="17" s="1"/>
  <c r="C473" i="17" s="1"/>
  <c r="C485" i="17" s="1"/>
  <c r="C497" i="17" s="1"/>
  <c r="C4" i="17"/>
  <c r="C16" i="17" s="1"/>
  <c r="C28" i="17" s="1"/>
  <c r="C40" i="17" s="1"/>
  <c r="C52" i="17" s="1"/>
  <c r="C64" i="17" s="1"/>
  <c r="C76" i="17" s="1"/>
  <c r="C88" i="17" s="1"/>
  <c r="C100" i="17" s="1"/>
  <c r="C112" i="17" s="1"/>
  <c r="C124" i="17" s="1"/>
  <c r="C136" i="17" s="1"/>
  <c r="C148" i="17" s="1"/>
  <c r="C160" i="17" s="1"/>
  <c r="C172" i="17" s="1"/>
  <c r="C184" i="17" s="1"/>
  <c r="C196" i="17" s="1"/>
  <c r="C208" i="17" s="1"/>
  <c r="C220" i="17" s="1"/>
  <c r="C232" i="17" s="1"/>
  <c r="C244" i="17" s="1"/>
  <c r="C256" i="17" s="1"/>
  <c r="C268" i="17" s="1"/>
  <c r="C280" i="17" s="1"/>
  <c r="C292" i="17" s="1"/>
  <c r="C304" i="17" s="1"/>
  <c r="C316" i="17" s="1"/>
  <c r="C328" i="17" s="1"/>
  <c r="C340" i="17" s="1"/>
  <c r="C352" i="17" s="1"/>
  <c r="C364" i="17" s="1"/>
  <c r="C376" i="17" s="1"/>
  <c r="C388" i="17" s="1"/>
  <c r="C400" i="17" s="1"/>
  <c r="C412" i="17" s="1"/>
  <c r="C424" i="17" s="1"/>
  <c r="C436" i="17" s="1"/>
  <c r="C448" i="17" s="1"/>
  <c r="C460" i="17" s="1"/>
  <c r="C472" i="17" s="1"/>
  <c r="C484" i="17" s="1"/>
  <c r="C496" i="17" s="1"/>
  <c r="C508" i="17" s="1"/>
  <c r="O284" i="20" l="1"/>
  <c r="O278" i="20"/>
  <c r="E28" i="34"/>
  <c r="E28" i="33"/>
  <c r="L112" i="20"/>
  <c r="AC5" i="33"/>
  <c r="AC6" i="33" s="1"/>
  <c r="B5" i="36"/>
  <c r="AB9" i="30"/>
  <c r="AC7" i="33"/>
  <c r="AC8" i="33" s="1"/>
  <c r="AC9" i="33" s="1"/>
  <c r="F30" i="33"/>
  <c r="Z41" i="33"/>
  <c r="Z48" i="29"/>
  <c r="Z40" i="29"/>
  <c r="F38" i="33"/>
  <c r="H38" i="33" s="1"/>
  <c r="AC5" i="26"/>
  <c r="F30" i="13"/>
  <c r="F32" i="33"/>
  <c r="F13" i="28"/>
  <c r="E23" i="13"/>
  <c r="E35" i="13" s="1"/>
  <c r="E47" i="13" s="1"/>
  <c r="E59" i="13" s="1"/>
  <c r="E71" i="13" s="1"/>
  <c r="E83" i="13" s="1"/>
  <c r="E95" i="13" s="1"/>
  <c r="E107" i="13" s="1"/>
  <c r="E119" i="13" s="1"/>
  <c r="E131" i="13" s="1"/>
  <c r="E143" i="13" s="1"/>
  <c r="E155" i="13" s="1"/>
  <c r="E167" i="13" s="1"/>
  <c r="E179" i="13" s="1"/>
  <c r="E191" i="13" s="1"/>
  <c r="E203" i="13" s="1"/>
  <c r="E215" i="13" s="1"/>
  <c r="E227" i="13" s="1"/>
  <c r="E239" i="13" s="1"/>
  <c r="E251" i="13" s="1"/>
  <c r="E263" i="13" s="1"/>
  <c r="E275" i="13" s="1"/>
  <c r="E287" i="13" s="1"/>
  <c r="E299" i="13" s="1"/>
  <c r="E311" i="13" s="1"/>
  <c r="E323" i="13" s="1"/>
  <c r="E335" i="13" s="1"/>
  <c r="E347" i="13" s="1"/>
  <c r="E359" i="13" s="1"/>
  <c r="E371" i="13" s="1"/>
  <c r="E383" i="13" s="1"/>
  <c r="E395" i="13" s="1"/>
  <c r="E407" i="13" s="1"/>
  <c r="E419" i="13" s="1"/>
  <c r="E431" i="13" s="1"/>
  <c r="E443" i="13" s="1"/>
  <c r="E455" i="13" s="1"/>
  <c r="E467" i="13" s="1"/>
  <c r="E479" i="13" s="1"/>
  <c r="E491" i="13" s="1"/>
  <c r="E503" i="13" s="1"/>
  <c r="E25" i="13"/>
  <c r="E37" i="13" s="1"/>
  <c r="E49" i="13" s="1"/>
  <c r="E61" i="13" s="1"/>
  <c r="E73" i="13" s="1"/>
  <c r="E85" i="13" s="1"/>
  <c r="E97" i="13" s="1"/>
  <c r="E109" i="13" s="1"/>
  <c r="E121" i="13" s="1"/>
  <c r="E133" i="13" s="1"/>
  <c r="E145" i="13" s="1"/>
  <c r="E157" i="13" s="1"/>
  <c r="E169" i="13" s="1"/>
  <c r="E181" i="13" s="1"/>
  <c r="E193" i="13" s="1"/>
  <c r="E205" i="13" s="1"/>
  <c r="E217" i="13" s="1"/>
  <c r="E229" i="13" s="1"/>
  <c r="E241" i="13" s="1"/>
  <c r="E253" i="13" s="1"/>
  <c r="E265" i="13" s="1"/>
  <c r="E277" i="13" s="1"/>
  <c r="E289" i="13" s="1"/>
  <c r="E301" i="13" s="1"/>
  <c r="E313" i="13" s="1"/>
  <c r="E325" i="13" s="1"/>
  <c r="E337" i="13" s="1"/>
  <c r="E349" i="13" s="1"/>
  <c r="E361" i="13" s="1"/>
  <c r="E373" i="13" s="1"/>
  <c r="E385" i="13" s="1"/>
  <c r="E397" i="13" s="1"/>
  <c r="E409" i="13" s="1"/>
  <c r="E421" i="13" s="1"/>
  <c r="E433" i="13" s="1"/>
  <c r="E445" i="13" s="1"/>
  <c r="E457" i="13" s="1"/>
  <c r="E469" i="13" s="1"/>
  <c r="E481" i="13" s="1"/>
  <c r="E493" i="13" s="1"/>
  <c r="E505" i="13" s="1"/>
  <c r="AB25" i="17"/>
  <c r="AB9" i="17"/>
  <c r="AB26" i="17"/>
  <c r="AB14" i="17"/>
  <c r="E32" i="26"/>
  <c r="Z32" i="26" s="1"/>
  <c r="F39" i="17"/>
  <c r="AB39" i="31"/>
  <c r="L69" i="20"/>
  <c r="F6" i="27"/>
  <c r="AB10" i="30"/>
  <c r="AB6" i="30"/>
  <c r="AB23" i="17"/>
  <c r="AB11" i="17"/>
  <c r="AB22" i="17"/>
  <c r="AB10" i="17"/>
  <c r="Z19" i="28"/>
  <c r="R37" i="29"/>
  <c r="R49" i="29" s="1"/>
  <c r="R61" i="29" s="1"/>
  <c r="R73" i="29" s="1"/>
  <c r="R85" i="29" s="1"/>
  <c r="R97" i="29" s="1"/>
  <c r="R109" i="29" s="1"/>
  <c r="R121" i="29" s="1"/>
  <c r="R133" i="29" s="1"/>
  <c r="R145" i="29" s="1"/>
  <c r="AB7" i="30"/>
  <c r="F8" i="28"/>
  <c r="R31" i="29"/>
  <c r="R43" i="29" s="1"/>
  <c r="R55" i="29" s="1"/>
  <c r="R67" i="29" s="1"/>
  <c r="R79" i="29" s="1"/>
  <c r="R91" i="29" s="1"/>
  <c r="R103" i="29" s="1"/>
  <c r="R115" i="29" s="1"/>
  <c r="R127" i="29" s="1"/>
  <c r="R139" i="29" s="1"/>
  <c r="F34" i="34"/>
  <c r="AB20" i="17"/>
  <c r="AB8" i="17"/>
  <c r="AB39" i="32"/>
  <c r="AB24" i="17"/>
  <c r="H39" i="20"/>
  <c r="AB27" i="32"/>
  <c r="AB8" i="30"/>
  <c r="AB18" i="17"/>
  <c r="AB6" i="17"/>
  <c r="L120" i="20"/>
  <c r="O297" i="20"/>
  <c r="Z29" i="26"/>
  <c r="AB10" i="33"/>
  <c r="AB11" i="33"/>
  <c r="AB7" i="29"/>
  <c r="AB13" i="17"/>
  <c r="AB12" i="17"/>
  <c r="AB17" i="17"/>
  <c r="AB5" i="17"/>
  <c r="AB5" i="30"/>
  <c r="AB21" i="17"/>
  <c r="AB7" i="17"/>
  <c r="AB16" i="17"/>
  <c r="E20" i="13"/>
  <c r="E32" i="13" s="1"/>
  <c r="E44" i="13" s="1"/>
  <c r="E56" i="13" s="1"/>
  <c r="E68" i="13" s="1"/>
  <c r="E80" i="13" s="1"/>
  <c r="E92" i="13" s="1"/>
  <c r="E104" i="13" s="1"/>
  <c r="E116" i="13" s="1"/>
  <c r="E128" i="13" s="1"/>
  <c r="E140" i="13" s="1"/>
  <c r="E152" i="13" s="1"/>
  <c r="E164" i="13" s="1"/>
  <c r="E176" i="13" s="1"/>
  <c r="E188" i="13" s="1"/>
  <c r="E200" i="13" s="1"/>
  <c r="E212" i="13" s="1"/>
  <c r="E224" i="13" s="1"/>
  <c r="E236" i="13" s="1"/>
  <c r="E248" i="13" s="1"/>
  <c r="E260" i="13" s="1"/>
  <c r="E272" i="13" s="1"/>
  <c r="E284" i="13" s="1"/>
  <c r="E296" i="13" s="1"/>
  <c r="E308" i="13" s="1"/>
  <c r="E320" i="13" s="1"/>
  <c r="E332" i="13" s="1"/>
  <c r="E344" i="13" s="1"/>
  <c r="E356" i="13" s="1"/>
  <c r="E368" i="13" s="1"/>
  <c r="E380" i="13" s="1"/>
  <c r="E392" i="13" s="1"/>
  <c r="E404" i="13" s="1"/>
  <c r="E416" i="13" s="1"/>
  <c r="E428" i="13" s="1"/>
  <c r="E440" i="13" s="1"/>
  <c r="E452" i="13" s="1"/>
  <c r="E464" i="13" s="1"/>
  <c r="E476" i="13" s="1"/>
  <c r="E488" i="13" s="1"/>
  <c r="E500" i="13" s="1"/>
  <c r="Z63" i="32"/>
  <c r="AB19" i="17"/>
  <c r="AB27" i="17"/>
  <c r="AB15" i="17"/>
  <c r="L110" i="20"/>
  <c r="O256" i="20"/>
  <c r="F31" i="26"/>
  <c r="H31" i="26" s="1"/>
  <c r="F51" i="32"/>
  <c r="AB11" i="30"/>
  <c r="AB27" i="31"/>
  <c r="Z49" i="30"/>
  <c r="F44" i="17"/>
  <c r="Z49" i="33"/>
  <c r="F29" i="26"/>
  <c r="H29" i="26" s="1"/>
  <c r="F30" i="26"/>
  <c r="H30" i="26" s="1"/>
  <c r="Z30" i="26"/>
  <c r="E26" i="13"/>
  <c r="F36" i="29"/>
  <c r="Z36" i="29"/>
  <c r="F37" i="30"/>
  <c r="Z48" i="30"/>
  <c r="F29" i="30"/>
  <c r="F33" i="17"/>
  <c r="F35" i="17"/>
  <c r="L72" i="20"/>
  <c r="F14" i="27"/>
  <c r="F8" i="27"/>
  <c r="Z40" i="30"/>
  <c r="Z25" i="27"/>
  <c r="L105" i="20"/>
  <c r="S493" i="20"/>
  <c r="Z63" i="27"/>
  <c r="F12" i="28"/>
  <c r="F38" i="30"/>
  <c r="L104" i="20"/>
  <c r="S448" i="20"/>
  <c r="Z19" i="27"/>
  <c r="Z23" i="28"/>
  <c r="F75" i="33"/>
  <c r="H75" i="33" s="1"/>
  <c r="L99" i="20"/>
  <c r="O304" i="20"/>
  <c r="S325" i="20"/>
  <c r="F51" i="27"/>
  <c r="Z87" i="33"/>
  <c r="L84" i="20"/>
  <c r="F6" i="28"/>
  <c r="L124" i="20"/>
  <c r="L82" i="20"/>
  <c r="O262" i="20"/>
  <c r="Z17" i="28"/>
  <c r="L111" i="20"/>
  <c r="L92" i="20"/>
  <c r="L70" i="20"/>
  <c r="O296" i="20"/>
  <c r="O274" i="20"/>
  <c r="O255" i="20"/>
  <c r="S457" i="20"/>
  <c r="F34" i="17"/>
  <c r="E87" i="23"/>
  <c r="F75" i="23"/>
  <c r="E47" i="23"/>
  <c r="F36" i="23"/>
  <c r="Z35" i="33"/>
  <c r="F35" i="33"/>
  <c r="H35" i="33" s="1"/>
  <c r="F32" i="34"/>
  <c r="H32" i="34" s="1"/>
  <c r="Z32" i="34"/>
  <c r="O294" i="20"/>
  <c r="O273" i="20"/>
  <c r="O254" i="20"/>
  <c r="F34" i="29"/>
  <c r="Z45" i="29"/>
  <c r="Z31" i="34"/>
  <c r="L108" i="20"/>
  <c r="L87" i="20"/>
  <c r="O292" i="20"/>
  <c r="O272" i="20"/>
  <c r="O250" i="20"/>
  <c r="S410" i="20"/>
  <c r="F33" i="33"/>
  <c r="H33" i="33" s="1"/>
  <c r="Z33" i="33"/>
  <c r="L66" i="34"/>
  <c r="L122" i="34"/>
  <c r="L119" i="34"/>
  <c r="L116" i="34"/>
  <c r="L113" i="34"/>
  <c r="L110" i="34"/>
  <c r="L107" i="34"/>
  <c r="L104" i="34"/>
  <c r="L101" i="34"/>
  <c r="L98" i="34"/>
  <c r="L95" i="34"/>
  <c r="L92" i="34"/>
  <c r="L89" i="34"/>
  <c r="L86" i="34"/>
  <c r="L83" i="34"/>
  <c r="L80" i="34"/>
  <c r="L77" i="34"/>
  <c r="L74" i="34"/>
  <c r="L71" i="34"/>
  <c r="L65" i="34"/>
  <c r="L124" i="34"/>
  <c r="L121" i="34"/>
  <c r="L118" i="34"/>
  <c r="L115" i="34"/>
  <c r="L112" i="34"/>
  <c r="L109" i="34"/>
  <c r="L106" i="34"/>
  <c r="L103" i="34"/>
  <c r="L100" i="34"/>
  <c r="L97" i="34"/>
  <c r="L94" i="34"/>
  <c r="L91" i="34"/>
  <c r="L88" i="34"/>
  <c r="L85" i="34"/>
  <c r="L82" i="34"/>
  <c r="L79" i="34"/>
  <c r="L76" i="34"/>
  <c r="L73" i="34"/>
  <c r="L70" i="34"/>
  <c r="L67" i="34"/>
  <c r="L114" i="34"/>
  <c r="L96" i="34"/>
  <c r="L78" i="34"/>
  <c r="L117" i="34"/>
  <c r="L99" i="34"/>
  <c r="L81" i="34"/>
  <c r="L120" i="34"/>
  <c r="L102" i="34"/>
  <c r="L84" i="34"/>
  <c r="L123" i="34"/>
  <c r="L105" i="34"/>
  <c r="L87" i="34"/>
  <c r="L69" i="34"/>
  <c r="L108" i="34"/>
  <c r="L90" i="34"/>
  <c r="L72" i="34"/>
  <c r="L111" i="34"/>
  <c r="L93" i="34"/>
  <c r="L75" i="34"/>
  <c r="L68" i="34"/>
  <c r="L124" i="33"/>
  <c r="L121" i="33"/>
  <c r="L118" i="33"/>
  <c r="L115" i="33"/>
  <c r="L112" i="33"/>
  <c r="L109" i="33"/>
  <c r="L106" i="33"/>
  <c r="L103" i="33"/>
  <c r="L100" i="33"/>
  <c r="L97" i="33"/>
  <c r="L94" i="33"/>
  <c r="L91" i="33"/>
  <c r="L88" i="33"/>
  <c r="L85" i="33"/>
  <c r="L82" i="33"/>
  <c r="L79" i="33"/>
  <c r="L76" i="33"/>
  <c r="L73" i="33"/>
  <c r="L70" i="33"/>
  <c r="L67" i="33"/>
  <c r="L123" i="33"/>
  <c r="L120" i="33"/>
  <c r="L117" i="33"/>
  <c r="L114" i="33"/>
  <c r="L111" i="33"/>
  <c r="L108" i="33"/>
  <c r="L105" i="33"/>
  <c r="L102" i="33"/>
  <c r="L99" i="33"/>
  <c r="L96" i="33"/>
  <c r="L93" i="33"/>
  <c r="L90" i="33"/>
  <c r="L87" i="33"/>
  <c r="L84" i="33"/>
  <c r="L81" i="33"/>
  <c r="L78" i="33"/>
  <c r="L75" i="33"/>
  <c r="L72" i="33"/>
  <c r="L69" i="33"/>
  <c r="L66" i="33"/>
  <c r="L122" i="33"/>
  <c r="L104" i="33"/>
  <c r="L86" i="33"/>
  <c r="L68" i="33"/>
  <c r="L107" i="33"/>
  <c r="L89" i="33"/>
  <c r="L71" i="33"/>
  <c r="L110" i="33"/>
  <c r="L92" i="33"/>
  <c r="L74" i="33"/>
  <c r="L113" i="33"/>
  <c r="L95" i="33"/>
  <c r="L77" i="33"/>
  <c r="L116" i="33"/>
  <c r="L98" i="33"/>
  <c r="L80" i="33"/>
  <c r="L65" i="33"/>
  <c r="L123" i="32"/>
  <c r="L119" i="32"/>
  <c r="L115" i="32"/>
  <c r="L111" i="32"/>
  <c r="L107" i="32"/>
  <c r="L103" i="32"/>
  <c r="L99" i="32"/>
  <c r="L95" i="32"/>
  <c r="L91" i="32"/>
  <c r="L87" i="32"/>
  <c r="L83" i="32"/>
  <c r="L79" i="32"/>
  <c r="L75" i="32"/>
  <c r="L71" i="32"/>
  <c r="L119" i="33"/>
  <c r="L122" i="32"/>
  <c r="L118" i="32"/>
  <c r="L114" i="32"/>
  <c r="L110" i="32"/>
  <c r="L106" i="32"/>
  <c r="L102" i="32"/>
  <c r="L98" i="32"/>
  <c r="L94" i="32"/>
  <c r="L90" i="32"/>
  <c r="L86" i="32"/>
  <c r="L82" i="32"/>
  <c r="L78" i="32"/>
  <c r="L74" i="32"/>
  <c r="L70" i="32"/>
  <c r="L83" i="33"/>
  <c r="L66" i="32"/>
  <c r="L121" i="32"/>
  <c r="L117" i="32"/>
  <c r="L113" i="32"/>
  <c r="L109" i="32"/>
  <c r="L105" i="32"/>
  <c r="L101" i="32"/>
  <c r="L97" i="32"/>
  <c r="L93" i="32"/>
  <c r="L89" i="32"/>
  <c r="L85" i="32"/>
  <c r="L81" i="32"/>
  <c r="L77" i="32"/>
  <c r="L73" i="32"/>
  <c r="L69" i="32"/>
  <c r="L65" i="32"/>
  <c r="L101" i="33"/>
  <c r="L120" i="32"/>
  <c r="L104" i="32"/>
  <c r="L88" i="32"/>
  <c r="L72" i="32"/>
  <c r="L67" i="32"/>
  <c r="L122" i="31"/>
  <c r="L118" i="31"/>
  <c r="L114" i="31"/>
  <c r="L110" i="31"/>
  <c r="L106" i="31"/>
  <c r="L102" i="31"/>
  <c r="L98" i="31"/>
  <c r="L94" i="31"/>
  <c r="L90" i="31"/>
  <c r="L86" i="31"/>
  <c r="L82" i="31"/>
  <c r="L78" i="31"/>
  <c r="L74" i="31"/>
  <c r="L70" i="31"/>
  <c r="L124" i="32"/>
  <c r="L108" i="32"/>
  <c r="L92" i="32"/>
  <c r="L76" i="32"/>
  <c r="L121" i="31"/>
  <c r="L117" i="31"/>
  <c r="L113" i="31"/>
  <c r="L109" i="31"/>
  <c r="L105" i="31"/>
  <c r="L101" i="31"/>
  <c r="L97" i="31"/>
  <c r="L93" i="31"/>
  <c r="L89" i="31"/>
  <c r="L85" i="31"/>
  <c r="L81" i="31"/>
  <c r="L77" i="31"/>
  <c r="L73" i="31"/>
  <c r="L69" i="31"/>
  <c r="L112" i="32"/>
  <c r="L96" i="32"/>
  <c r="L80" i="32"/>
  <c r="L124" i="31"/>
  <c r="L120" i="31"/>
  <c r="L116" i="31"/>
  <c r="L112" i="31"/>
  <c r="L108" i="31"/>
  <c r="L104" i="31"/>
  <c r="L100" i="31"/>
  <c r="L96" i="31"/>
  <c r="L92" i="31"/>
  <c r="L88" i="31"/>
  <c r="L84" i="31"/>
  <c r="L80" i="31"/>
  <c r="L76" i="31"/>
  <c r="L72" i="31"/>
  <c r="L68" i="31"/>
  <c r="L119" i="31"/>
  <c r="L103" i="31"/>
  <c r="L87" i="31"/>
  <c r="L71" i="31"/>
  <c r="L66" i="31"/>
  <c r="L100" i="32"/>
  <c r="L65" i="31"/>
  <c r="L116" i="32"/>
  <c r="L111" i="31"/>
  <c r="L95" i="31"/>
  <c r="L79" i="31"/>
  <c r="L68" i="32"/>
  <c r="L84" i="32"/>
  <c r="L75" i="31"/>
  <c r="L91" i="31"/>
  <c r="L107" i="31"/>
  <c r="L67" i="31"/>
  <c r="L123" i="31"/>
  <c r="L83" i="31"/>
  <c r="L99" i="31"/>
  <c r="L115" i="31"/>
  <c r="L106" i="20"/>
  <c r="L86" i="20"/>
  <c r="O291" i="20"/>
  <c r="O270" i="20"/>
  <c r="O249" i="20"/>
  <c r="S404" i="20"/>
  <c r="F33" i="23"/>
  <c r="E44" i="23"/>
  <c r="F10" i="13"/>
  <c r="E21" i="13"/>
  <c r="E33" i="13" s="1"/>
  <c r="E45" i="13" s="1"/>
  <c r="E57" i="13" s="1"/>
  <c r="E69" i="13" s="1"/>
  <c r="E81" i="13" s="1"/>
  <c r="E93" i="13" s="1"/>
  <c r="E105" i="13" s="1"/>
  <c r="E117" i="13" s="1"/>
  <c r="E129" i="13" s="1"/>
  <c r="E141" i="13" s="1"/>
  <c r="E153" i="13" s="1"/>
  <c r="E165" i="13" s="1"/>
  <c r="E177" i="13" s="1"/>
  <c r="E189" i="13" s="1"/>
  <c r="E201" i="13" s="1"/>
  <c r="E213" i="13" s="1"/>
  <c r="E225" i="13" s="1"/>
  <c r="E237" i="13" s="1"/>
  <c r="E249" i="13" s="1"/>
  <c r="E261" i="13" s="1"/>
  <c r="E273" i="13" s="1"/>
  <c r="E285" i="13" s="1"/>
  <c r="E297" i="13" s="1"/>
  <c r="E309" i="13" s="1"/>
  <c r="E321" i="13" s="1"/>
  <c r="E333" i="13" s="1"/>
  <c r="E345" i="13" s="1"/>
  <c r="E357" i="13" s="1"/>
  <c r="E369" i="13" s="1"/>
  <c r="E381" i="13" s="1"/>
  <c r="E393" i="13" s="1"/>
  <c r="E405" i="13" s="1"/>
  <c r="E417" i="13" s="1"/>
  <c r="E429" i="13" s="1"/>
  <c r="E441" i="13" s="1"/>
  <c r="E453" i="13" s="1"/>
  <c r="E465" i="13" s="1"/>
  <c r="E477" i="13" s="1"/>
  <c r="E489" i="13" s="1"/>
  <c r="E501" i="13" s="1"/>
  <c r="Z29" i="33"/>
  <c r="F29" i="33"/>
  <c r="H29" i="33" s="1"/>
  <c r="Z37" i="34"/>
  <c r="F31" i="17"/>
  <c r="O290" i="20"/>
  <c r="O268" i="20"/>
  <c r="S368" i="20"/>
  <c r="F10" i="27"/>
  <c r="F29" i="29"/>
  <c r="AC5" i="34"/>
  <c r="AC6" i="34" s="1"/>
  <c r="AC7" i="34" s="1"/>
  <c r="AC8" i="34" s="1"/>
  <c r="AC9" i="34" s="1"/>
  <c r="AC10" i="34" s="1"/>
  <c r="AC11" i="34" s="1"/>
  <c r="AC12" i="34" s="1"/>
  <c r="AC13" i="34" s="1"/>
  <c r="AC14" i="34" s="1"/>
  <c r="AC15" i="34" s="1"/>
  <c r="AC16" i="34" s="1"/>
  <c r="AC17" i="34" s="1"/>
  <c r="F29" i="34"/>
  <c r="H29" i="34" s="1"/>
  <c r="Z29" i="34"/>
  <c r="O245" i="34"/>
  <c r="O304" i="34"/>
  <c r="O301" i="34"/>
  <c r="O298" i="34"/>
  <c r="O295" i="34"/>
  <c r="O292" i="34"/>
  <c r="O289" i="34"/>
  <c r="O286" i="34"/>
  <c r="O283" i="34"/>
  <c r="O280" i="34"/>
  <c r="O277" i="34"/>
  <c r="O274" i="34"/>
  <c r="O271" i="34"/>
  <c r="O268" i="34"/>
  <c r="O265" i="34"/>
  <c r="O262" i="34"/>
  <c r="O259" i="34"/>
  <c r="O256" i="34"/>
  <c r="O253" i="34"/>
  <c r="O250" i="34"/>
  <c r="O247" i="34"/>
  <c r="O303" i="34"/>
  <c r="O300" i="34"/>
  <c r="O297" i="34"/>
  <c r="O294" i="34"/>
  <c r="O291" i="34"/>
  <c r="O288" i="34"/>
  <c r="O285" i="34"/>
  <c r="O282" i="34"/>
  <c r="O279" i="34"/>
  <c r="O276" i="34"/>
  <c r="O273" i="34"/>
  <c r="O270" i="34"/>
  <c r="O267" i="34"/>
  <c r="O264" i="34"/>
  <c r="O261" i="34"/>
  <c r="O258" i="34"/>
  <c r="O255" i="34"/>
  <c r="O252" i="34"/>
  <c r="O249" i="34"/>
  <c r="O246" i="34"/>
  <c r="O302" i="34"/>
  <c r="O299" i="34"/>
  <c r="O296" i="34"/>
  <c r="O293" i="34"/>
  <c r="O290" i="34"/>
  <c r="O287" i="34"/>
  <c r="O284" i="34"/>
  <c r="O281" i="34"/>
  <c r="O278" i="34"/>
  <c r="O275" i="34"/>
  <c r="O272" i="34"/>
  <c r="O269" i="34"/>
  <c r="O266" i="34"/>
  <c r="O263" i="34"/>
  <c r="O260" i="34"/>
  <c r="O257" i="34"/>
  <c r="O254" i="34"/>
  <c r="O251" i="34"/>
  <c r="O248" i="34"/>
  <c r="O246" i="33"/>
  <c r="O302" i="33"/>
  <c r="O299" i="33"/>
  <c r="O296" i="33"/>
  <c r="O293" i="33"/>
  <c r="O290" i="33"/>
  <c r="O287" i="33"/>
  <c r="O284" i="33"/>
  <c r="O281" i="33"/>
  <c r="O278" i="33"/>
  <c r="O275" i="33"/>
  <c r="O272" i="33"/>
  <c r="O269" i="33"/>
  <c r="O266" i="33"/>
  <c r="O263" i="33"/>
  <c r="O260" i="33"/>
  <c r="O257" i="33"/>
  <c r="O254" i="33"/>
  <c r="O251" i="33"/>
  <c r="O248" i="33"/>
  <c r="O304" i="33"/>
  <c r="O301" i="33"/>
  <c r="O298" i="33"/>
  <c r="O295" i="33"/>
  <c r="O292" i="33"/>
  <c r="O289" i="33"/>
  <c r="O286" i="33"/>
  <c r="O283" i="33"/>
  <c r="O280" i="33"/>
  <c r="O277" i="33"/>
  <c r="O274" i="33"/>
  <c r="O271" i="33"/>
  <c r="O268" i="33"/>
  <c r="O265" i="33"/>
  <c r="O262" i="33"/>
  <c r="O259" i="33"/>
  <c r="O245" i="33"/>
  <c r="O250" i="33"/>
  <c r="O247" i="33"/>
  <c r="O303" i="33"/>
  <c r="O300" i="33"/>
  <c r="O297" i="33"/>
  <c r="O294" i="33"/>
  <c r="O291" i="33"/>
  <c r="O288" i="33"/>
  <c r="O285" i="33"/>
  <c r="O282" i="33"/>
  <c r="O279" i="33"/>
  <c r="O276" i="33"/>
  <c r="O273" i="33"/>
  <c r="O270" i="33"/>
  <c r="O267" i="33"/>
  <c r="O264" i="33"/>
  <c r="O261" i="33"/>
  <c r="O258" i="33"/>
  <c r="O249" i="33"/>
  <c r="O253" i="33"/>
  <c r="O252" i="33"/>
  <c r="O256" i="33"/>
  <c r="O255" i="33"/>
  <c r="O251" i="32"/>
  <c r="O248" i="32"/>
  <c r="O304" i="32"/>
  <c r="O301" i="32"/>
  <c r="O298" i="32"/>
  <c r="O295" i="32"/>
  <c r="O292" i="32"/>
  <c r="O289" i="32"/>
  <c r="O286" i="32"/>
  <c r="O283" i="32"/>
  <c r="O280" i="32"/>
  <c r="O277" i="32"/>
  <c r="O274" i="32"/>
  <c r="O271" i="32"/>
  <c r="O268" i="32"/>
  <c r="O265" i="32"/>
  <c r="O262" i="32"/>
  <c r="O259" i="32"/>
  <c r="O256" i="32"/>
  <c r="O253" i="32"/>
  <c r="O245" i="32"/>
  <c r="O250" i="32"/>
  <c r="O247" i="32"/>
  <c r="O303" i="32"/>
  <c r="O300" i="32"/>
  <c r="O297" i="32"/>
  <c r="O294" i="32"/>
  <c r="O291" i="32"/>
  <c r="O288" i="32"/>
  <c r="O285" i="32"/>
  <c r="O282" i="32"/>
  <c r="O279" i="32"/>
  <c r="O276" i="32"/>
  <c r="O273" i="32"/>
  <c r="O270" i="32"/>
  <c r="O267" i="32"/>
  <c r="O264" i="32"/>
  <c r="O261" i="32"/>
  <c r="O258" i="32"/>
  <c r="O255" i="32"/>
  <c r="O252" i="32"/>
  <c r="O249" i="32"/>
  <c r="O245" i="31"/>
  <c r="O296" i="32"/>
  <c r="O287" i="32"/>
  <c r="O278" i="32"/>
  <c r="O269" i="32"/>
  <c r="O260" i="32"/>
  <c r="O246" i="32"/>
  <c r="O250" i="31"/>
  <c r="O247" i="31"/>
  <c r="O303" i="31"/>
  <c r="O300" i="31"/>
  <c r="O297" i="31"/>
  <c r="O294" i="31"/>
  <c r="O291" i="31"/>
  <c r="O288" i="31"/>
  <c r="O285" i="31"/>
  <c r="O282" i="31"/>
  <c r="O279" i="31"/>
  <c r="O276" i="31"/>
  <c r="O273" i="31"/>
  <c r="O270" i="31"/>
  <c r="O267" i="31"/>
  <c r="O264" i="31"/>
  <c r="O261" i="31"/>
  <c r="O258" i="31"/>
  <c r="O255" i="31"/>
  <c r="O299" i="32"/>
  <c r="O290" i="32"/>
  <c r="O281" i="32"/>
  <c r="O272" i="32"/>
  <c r="O263" i="32"/>
  <c r="O254" i="32"/>
  <c r="O252" i="31"/>
  <c r="O249" i="31"/>
  <c r="O246" i="31"/>
  <c r="O302" i="32"/>
  <c r="O293" i="32"/>
  <c r="O284" i="32"/>
  <c r="O275" i="32"/>
  <c r="O266" i="32"/>
  <c r="O257" i="32"/>
  <c r="O251" i="31"/>
  <c r="O248" i="31"/>
  <c r="O299" i="31"/>
  <c r="O295" i="31"/>
  <c r="O287" i="31"/>
  <c r="O283" i="31"/>
  <c r="O275" i="31"/>
  <c r="O271" i="31"/>
  <c r="O263" i="31"/>
  <c r="O259" i="31"/>
  <c r="O302" i="31"/>
  <c r="O298" i="31"/>
  <c r="O290" i="31"/>
  <c r="O286" i="31"/>
  <c r="O278" i="31"/>
  <c r="O274" i="31"/>
  <c r="O266" i="31"/>
  <c r="O262" i="31"/>
  <c r="O254" i="31"/>
  <c r="O301" i="31"/>
  <c r="O293" i="31"/>
  <c r="O289" i="31"/>
  <c r="O281" i="31"/>
  <c r="O277" i="31"/>
  <c r="O269" i="31"/>
  <c r="O265" i="31"/>
  <c r="O257" i="31"/>
  <c r="O253" i="31"/>
  <c r="O292" i="31"/>
  <c r="O280" i="31"/>
  <c r="O296" i="31"/>
  <c r="O268" i="31"/>
  <c r="O284" i="31"/>
  <c r="O256" i="31"/>
  <c r="O272" i="31"/>
  <c r="O260" i="31"/>
  <c r="O304" i="31"/>
  <c r="O286" i="20"/>
  <c r="O267" i="20"/>
  <c r="O246" i="20"/>
  <c r="F8" i="13"/>
  <c r="E19" i="13"/>
  <c r="E31" i="13" s="1"/>
  <c r="E43" i="13" s="1"/>
  <c r="E55" i="13" s="1"/>
  <c r="E67" i="13" s="1"/>
  <c r="E79" i="13" s="1"/>
  <c r="E91" i="13" s="1"/>
  <c r="E103" i="13" s="1"/>
  <c r="E115" i="13" s="1"/>
  <c r="E127" i="13" s="1"/>
  <c r="E139" i="13" s="1"/>
  <c r="E151" i="13" s="1"/>
  <c r="E163" i="13" s="1"/>
  <c r="E175" i="13" s="1"/>
  <c r="E187" i="13" s="1"/>
  <c r="E199" i="13" s="1"/>
  <c r="E211" i="13" s="1"/>
  <c r="E223" i="13" s="1"/>
  <c r="E235" i="13" s="1"/>
  <c r="E247" i="13" s="1"/>
  <c r="E259" i="13" s="1"/>
  <c r="E271" i="13" s="1"/>
  <c r="E283" i="13" s="1"/>
  <c r="E295" i="13" s="1"/>
  <c r="E307" i="13" s="1"/>
  <c r="E319" i="13" s="1"/>
  <c r="E331" i="13" s="1"/>
  <c r="E343" i="13" s="1"/>
  <c r="E355" i="13" s="1"/>
  <c r="E367" i="13" s="1"/>
  <c r="E379" i="13" s="1"/>
  <c r="E391" i="13" s="1"/>
  <c r="E403" i="13" s="1"/>
  <c r="E415" i="13" s="1"/>
  <c r="E427" i="13" s="1"/>
  <c r="E439" i="13" s="1"/>
  <c r="E451" i="13" s="1"/>
  <c r="E463" i="13" s="1"/>
  <c r="E475" i="13" s="1"/>
  <c r="E487" i="13" s="1"/>
  <c r="E499" i="13" s="1"/>
  <c r="F29" i="23"/>
  <c r="E40" i="23"/>
  <c r="Z37" i="33"/>
  <c r="F37" i="33"/>
  <c r="H37" i="33" s="1"/>
  <c r="F38" i="34"/>
  <c r="H38" i="34" s="1"/>
  <c r="Z38" i="34"/>
  <c r="L122" i="20"/>
  <c r="L100" i="20"/>
  <c r="L81" i="20"/>
  <c r="O285" i="20"/>
  <c r="O266" i="20"/>
  <c r="S282" i="20"/>
  <c r="F38" i="29"/>
  <c r="E50" i="23"/>
  <c r="F39" i="23"/>
  <c r="E45" i="23"/>
  <c r="F34" i="23"/>
  <c r="Z30" i="34"/>
  <c r="F30" i="34"/>
  <c r="H30" i="34" s="1"/>
  <c r="S236" i="20"/>
  <c r="F30" i="29"/>
  <c r="F32" i="17"/>
  <c r="E42" i="23"/>
  <c r="F31" i="23"/>
  <c r="F36" i="33"/>
  <c r="H36" i="33" s="1"/>
  <c r="Z36" i="33"/>
  <c r="F33" i="34"/>
  <c r="H33" i="34" s="1"/>
  <c r="Z33" i="34"/>
  <c r="F31" i="33"/>
  <c r="H31" i="33" s="1"/>
  <c r="Z31" i="33"/>
  <c r="L118" i="20"/>
  <c r="L98" i="20"/>
  <c r="L76" i="20"/>
  <c r="O303" i="20"/>
  <c r="O282" i="20"/>
  <c r="O261" i="20"/>
  <c r="Z49" i="29"/>
  <c r="E28" i="23"/>
  <c r="E28" i="26"/>
  <c r="H28" i="26" s="1"/>
  <c r="F30" i="23"/>
  <c r="E41" i="23"/>
  <c r="Z34" i="33"/>
  <c r="F34" i="33"/>
  <c r="H34" i="33" s="1"/>
  <c r="Z36" i="34"/>
  <c r="F36" i="34"/>
  <c r="H36" i="34" s="1"/>
  <c r="E55" i="23"/>
  <c r="F43" i="23"/>
  <c r="E46" i="23"/>
  <c r="F35" i="23"/>
  <c r="L96" i="20"/>
  <c r="L75" i="20"/>
  <c r="O302" i="20"/>
  <c r="O280" i="20"/>
  <c r="O260" i="20"/>
  <c r="S505" i="34"/>
  <c r="S501" i="34"/>
  <c r="S497" i="34"/>
  <c r="S493" i="34"/>
  <c r="S489" i="34"/>
  <c r="S485" i="34"/>
  <c r="S481" i="34"/>
  <c r="S477" i="34"/>
  <c r="S473" i="34"/>
  <c r="S469" i="34"/>
  <c r="S465" i="34"/>
  <c r="S461" i="34"/>
  <c r="S457" i="34"/>
  <c r="S453" i="34"/>
  <c r="S449" i="34"/>
  <c r="S445" i="34"/>
  <c r="S441" i="34"/>
  <c r="S437" i="34"/>
  <c r="S433" i="34"/>
  <c r="S429" i="34"/>
  <c r="S425" i="34"/>
  <c r="S421" i="34"/>
  <c r="S417" i="34"/>
  <c r="S413" i="34"/>
  <c r="S409" i="34"/>
  <c r="S405" i="34"/>
  <c r="S401" i="34"/>
  <c r="S397" i="34"/>
  <c r="S393" i="34"/>
  <c r="S389" i="34"/>
  <c r="S385" i="34"/>
  <c r="S381" i="34"/>
  <c r="S377" i="34"/>
  <c r="S373" i="34"/>
  <c r="S369" i="34"/>
  <c r="S365" i="34"/>
  <c r="S361" i="34"/>
  <c r="S357" i="34"/>
  <c r="S353" i="34"/>
  <c r="S349" i="34"/>
  <c r="S345" i="34"/>
  <c r="S341" i="34"/>
  <c r="S337" i="34"/>
  <c r="S333" i="34"/>
  <c r="S329" i="34"/>
  <c r="S325" i="34"/>
  <c r="S508" i="34"/>
  <c r="S506" i="34"/>
  <c r="S502" i="34"/>
  <c r="S498" i="34"/>
  <c r="S494" i="34"/>
  <c r="S490" i="34"/>
  <c r="S486" i="34"/>
  <c r="S482" i="34"/>
  <c r="S478" i="34"/>
  <c r="S474" i="34"/>
  <c r="S470" i="34"/>
  <c r="S466" i="34"/>
  <c r="S462" i="34"/>
  <c r="S458" i="34"/>
  <c r="S454" i="34"/>
  <c r="S450" i="34"/>
  <c r="S446" i="34"/>
  <c r="S442" i="34"/>
  <c r="S438" i="34"/>
  <c r="S434" i="34"/>
  <c r="S430" i="34"/>
  <c r="S426" i="34"/>
  <c r="S422" i="34"/>
  <c r="S418" i="34"/>
  <c r="S414" i="34"/>
  <c r="S410" i="34"/>
  <c r="S406" i="34"/>
  <c r="S402" i="34"/>
  <c r="S398" i="34"/>
  <c r="S394" i="34"/>
  <c r="S390" i="34"/>
  <c r="S386" i="34"/>
  <c r="S382" i="34"/>
  <c r="S378" i="34"/>
  <c r="S374" i="34"/>
  <c r="S370" i="34"/>
  <c r="S366" i="34"/>
  <c r="S362" i="34"/>
  <c r="S358" i="34"/>
  <c r="S354" i="34"/>
  <c r="S350" i="34"/>
  <c r="S346" i="34"/>
  <c r="S342" i="34"/>
  <c r="S338" i="34"/>
  <c r="S334" i="34"/>
  <c r="S330" i="34"/>
  <c r="S507" i="34"/>
  <c r="S483" i="34"/>
  <c r="S459" i="34"/>
  <c r="S435" i="34"/>
  <c r="S411" i="34"/>
  <c r="S387" i="34"/>
  <c r="S363" i="34"/>
  <c r="S339" i="34"/>
  <c r="S197" i="34"/>
  <c r="S185" i="34"/>
  <c r="S173" i="34"/>
  <c r="S161" i="34"/>
  <c r="S149" i="34"/>
  <c r="S492" i="34"/>
  <c r="S468" i="34"/>
  <c r="S444" i="34"/>
  <c r="S420" i="34"/>
  <c r="S396" i="34"/>
  <c r="S372" i="34"/>
  <c r="S348" i="34"/>
  <c r="S204" i="34"/>
  <c r="S192" i="34"/>
  <c r="S180" i="34"/>
  <c r="S168" i="34"/>
  <c r="S156" i="34"/>
  <c r="S487" i="34"/>
  <c r="S463" i="34"/>
  <c r="S439" i="34"/>
  <c r="S415" i="34"/>
  <c r="S391" i="34"/>
  <c r="S367" i="34"/>
  <c r="S343" i="34"/>
  <c r="S324" i="34"/>
  <c r="S320" i="34"/>
  <c r="S316" i="34"/>
  <c r="S312" i="34"/>
  <c r="S308" i="34"/>
  <c r="S304" i="34"/>
  <c r="S301" i="34"/>
  <c r="S298" i="34"/>
  <c r="S295" i="34"/>
  <c r="S292" i="34"/>
  <c r="S289" i="34"/>
  <c r="S286" i="34"/>
  <c r="S283" i="34"/>
  <c r="S280" i="34"/>
  <c r="S277" i="34"/>
  <c r="S274" i="34"/>
  <c r="S271" i="34"/>
  <c r="S268" i="34"/>
  <c r="S265" i="34"/>
  <c r="S262" i="34"/>
  <c r="S259" i="34"/>
  <c r="S256" i="34"/>
  <c r="S253" i="34"/>
  <c r="S250" i="34"/>
  <c r="S247" i="34"/>
  <c r="S241" i="34"/>
  <c r="S237" i="34"/>
  <c r="S233" i="34"/>
  <c r="S229" i="34"/>
  <c r="S225" i="34"/>
  <c r="S221" i="34"/>
  <c r="S217" i="34"/>
  <c r="S213" i="34"/>
  <c r="S209" i="34"/>
  <c r="S199" i="34"/>
  <c r="S187" i="34"/>
  <c r="S175" i="34"/>
  <c r="S163" i="34"/>
  <c r="S151" i="34"/>
  <c r="S496" i="34"/>
  <c r="S472" i="34"/>
  <c r="S448" i="34"/>
  <c r="S424" i="34"/>
  <c r="S400" i="34"/>
  <c r="S376" i="34"/>
  <c r="S352" i="34"/>
  <c r="S328" i="34"/>
  <c r="S244" i="34"/>
  <c r="S206" i="34"/>
  <c r="S194" i="34"/>
  <c r="S182" i="34"/>
  <c r="S170" i="34"/>
  <c r="S158" i="34"/>
  <c r="S491" i="34"/>
  <c r="S467" i="34"/>
  <c r="S443" i="34"/>
  <c r="S419" i="34"/>
  <c r="S395" i="34"/>
  <c r="S371" i="34"/>
  <c r="S347" i="34"/>
  <c r="S201" i="34"/>
  <c r="S189" i="34"/>
  <c r="S177" i="34"/>
  <c r="S165" i="34"/>
  <c r="S153" i="34"/>
  <c r="S500" i="34"/>
  <c r="S476" i="34"/>
  <c r="S452" i="34"/>
  <c r="S428" i="34"/>
  <c r="S404" i="34"/>
  <c r="S380" i="34"/>
  <c r="S356" i="34"/>
  <c r="S332" i="34"/>
  <c r="S323" i="34"/>
  <c r="S319" i="34"/>
  <c r="S315" i="34"/>
  <c r="S311" i="34"/>
  <c r="S307" i="34"/>
  <c r="S240" i="34"/>
  <c r="S236" i="34"/>
  <c r="S232" i="34"/>
  <c r="S228" i="34"/>
  <c r="S224" i="34"/>
  <c r="S220" i="34"/>
  <c r="S216" i="34"/>
  <c r="S212" i="34"/>
  <c r="S208" i="34"/>
  <c r="S196" i="34"/>
  <c r="S184" i="34"/>
  <c r="S172" i="34"/>
  <c r="S160" i="34"/>
  <c r="S495" i="34"/>
  <c r="S471" i="34"/>
  <c r="S447" i="34"/>
  <c r="S423" i="34"/>
  <c r="S399" i="34"/>
  <c r="S375" i="34"/>
  <c r="S351" i="34"/>
  <c r="S327" i="34"/>
  <c r="S303" i="34"/>
  <c r="S300" i="34"/>
  <c r="S297" i="34"/>
  <c r="S294" i="34"/>
  <c r="S291" i="34"/>
  <c r="S288" i="34"/>
  <c r="S285" i="34"/>
  <c r="S282" i="34"/>
  <c r="S279" i="34"/>
  <c r="S276" i="34"/>
  <c r="S273" i="34"/>
  <c r="S270" i="34"/>
  <c r="S267" i="34"/>
  <c r="S264" i="34"/>
  <c r="S261" i="34"/>
  <c r="S258" i="34"/>
  <c r="S255" i="34"/>
  <c r="S252" i="34"/>
  <c r="S249" i="34"/>
  <c r="S246" i="34"/>
  <c r="S203" i="34"/>
  <c r="S191" i="34"/>
  <c r="S179" i="34"/>
  <c r="S167" i="34"/>
  <c r="S155" i="34"/>
  <c r="S504" i="34"/>
  <c r="S480" i="34"/>
  <c r="S456" i="34"/>
  <c r="S432" i="34"/>
  <c r="S408" i="34"/>
  <c r="S384" i="34"/>
  <c r="S360" i="34"/>
  <c r="S336" i="34"/>
  <c r="S198" i="34"/>
  <c r="S186" i="34"/>
  <c r="S174" i="34"/>
  <c r="S162" i="34"/>
  <c r="S150" i="34"/>
  <c r="S499" i="34"/>
  <c r="S475" i="34"/>
  <c r="S451" i="34"/>
  <c r="S427" i="34"/>
  <c r="S403" i="34"/>
  <c r="S379" i="34"/>
  <c r="S355" i="34"/>
  <c r="S331" i="34"/>
  <c r="S322" i="34"/>
  <c r="S318" i="34"/>
  <c r="S314" i="34"/>
  <c r="S310" i="34"/>
  <c r="S306" i="34"/>
  <c r="S243" i="34"/>
  <c r="S239" i="34"/>
  <c r="S235" i="34"/>
  <c r="S231" i="34"/>
  <c r="S227" i="34"/>
  <c r="S223" i="34"/>
  <c r="S219" i="34"/>
  <c r="S215" i="34"/>
  <c r="S211" i="34"/>
  <c r="S205" i="34"/>
  <c r="S193" i="34"/>
  <c r="S181" i="34"/>
  <c r="S169" i="34"/>
  <c r="S157" i="34"/>
  <c r="S488" i="34"/>
  <c r="S464" i="34"/>
  <c r="S440" i="34"/>
  <c r="S416" i="34"/>
  <c r="S392" i="34"/>
  <c r="S368" i="34"/>
  <c r="S344" i="34"/>
  <c r="S321" i="34"/>
  <c r="S317" i="34"/>
  <c r="S313" i="34"/>
  <c r="S309" i="34"/>
  <c r="S305" i="34"/>
  <c r="S484" i="34"/>
  <c r="S340" i="34"/>
  <c r="S269" i="34"/>
  <c r="S234" i="34"/>
  <c r="S218" i="34"/>
  <c r="S202" i="34"/>
  <c r="S188" i="34"/>
  <c r="S171" i="34"/>
  <c r="S154" i="34"/>
  <c r="S455" i="34"/>
  <c r="S284" i="34"/>
  <c r="S248" i="34"/>
  <c r="S508" i="33"/>
  <c r="S460" i="34"/>
  <c r="S299" i="34"/>
  <c r="S263" i="34"/>
  <c r="S431" i="34"/>
  <c r="S278" i="34"/>
  <c r="S238" i="34"/>
  <c r="S222" i="34"/>
  <c r="S207" i="34"/>
  <c r="S190" i="34"/>
  <c r="S176" i="34"/>
  <c r="S159" i="34"/>
  <c r="S436" i="34"/>
  <c r="S293" i="34"/>
  <c r="S257" i="34"/>
  <c r="S407" i="34"/>
  <c r="S272" i="34"/>
  <c r="S507" i="33"/>
  <c r="S503" i="33"/>
  <c r="S499" i="33"/>
  <c r="S495" i="33"/>
  <c r="S491" i="33"/>
  <c r="S487" i="33"/>
  <c r="S483" i="33"/>
  <c r="S479" i="33"/>
  <c r="S475" i="33"/>
  <c r="S471" i="33"/>
  <c r="S467" i="33"/>
  <c r="S463" i="33"/>
  <c r="S459" i="33"/>
  <c r="S455" i="33"/>
  <c r="S451" i="33"/>
  <c r="S447" i="33"/>
  <c r="S443" i="33"/>
  <c r="S439" i="33"/>
  <c r="S435" i="33"/>
  <c r="S431" i="33"/>
  <c r="S427" i="33"/>
  <c r="S423" i="33"/>
  <c r="S419" i="33"/>
  <c r="S415" i="33"/>
  <c r="S411" i="33"/>
  <c r="S407" i="33"/>
  <c r="S403" i="33"/>
  <c r="S399" i="33"/>
  <c r="S395" i="33"/>
  <c r="S391" i="33"/>
  <c r="S387" i="33"/>
  <c r="S383" i="33"/>
  <c r="S379" i="33"/>
  <c r="S375" i="33"/>
  <c r="S371" i="33"/>
  <c r="S367" i="33"/>
  <c r="S363" i="33"/>
  <c r="S359" i="33"/>
  <c r="S355" i="33"/>
  <c r="S351" i="33"/>
  <c r="S347" i="33"/>
  <c r="S343" i="33"/>
  <c r="S339" i="33"/>
  <c r="S335" i="33"/>
  <c r="S331" i="33"/>
  <c r="S412" i="34"/>
  <c r="S326" i="34"/>
  <c r="S287" i="34"/>
  <c r="S251" i="34"/>
  <c r="S242" i="34"/>
  <c r="S226" i="34"/>
  <c r="S210" i="34"/>
  <c r="S195" i="34"/>
  <c r="S178" i="34"/>
  <c r="S164" i="34"/>
  <c r="S383" i="34"/>
  <c r="S302" i="34"/>
  <c r="S266" i="34"/>
  <c r="S388" i="34"/>
  <c r="S281" i="34"/>
  <c r="S245" i="34"/>
  <c r="S506" i="33"/>
  <c r="S502" i="33"/>
  <c r="S498" i="33"/>
  <c r="S494" i="33"/>
  <c r="S490" i="33"/>
  <c r="S486" i="33"/>
  <c r="S482" i="33"/>
  <c r="S478" i="33"/>
  <c r="S474" i="33"/>
  <c r="S470" i="33"/>
  <c r="S466" i="33"/>
  <c r="S462" i="33"/>
  <c r="S458" i="33"/>
  <c r="S454" i="33"/>
  <c r="S450" i="33"/>
  <c r="S446" i="33"/>
  <c r="S442" i="33"/>
  <c r="S438" i="33"/>
  <c r="S434" i="33"/>
  <c r="S430" i="33"/>
  <c r="S426" i="33"/>
  <c r="S422" i="33"/>
  <c r="S418" i="33"/>
  <c r="S414" i="33"/>
  <c r="S410" i="33"/>
  <c r="S406" i="33"/>
  <c r="S402" i="33"/>
  <c r="S398" i="33"/>
  <c r="S394" i="33"/>
  <c r="S390" i="33"/>
  <c r="S386" i="33"/>
  <c r="S382" i="33"/>
  <c r="S378" i="33"/>
  <c r="S374" i="33"/>
  <c r="S370" i="33"/>
  <c r="S366" i="33"/>
  <c r="S362" i="33"/>
  <c r="S358" i="33"/>
  <c r="S354" i="33"/>
  <c r="S350" i="33"/>
  <c r="S346" i="33"/>
  <c r="S342" i="33"/>
  <c r="S338" i="33"/>
  <c r="S334" i="33"/>
  <c r="S330" i="33"/>
  <c r="S503" i="34"/>
  <c r="S359" i="34"/>
  <c r="S296" i="34"/>
  <c r="S260" i="34"/>
  <c r="S230" i="34"/>
  <c r="S214" i="34"/>
  <c r="S200" i="34"/>
  <c r="S183" i="34"/>
  <c r="S166" i="34"/>
  <c r="S152" i="34"/>
  <c r="S479" i="34"/>
  <c r="S335" i="34"/>
  <c r="S290" i="34"/>
  <c r="S254" i="34"/>
  <c r="S505" i="33"/>
  <c r="S501" i="33"/>
  <c r="S497" i="33"/>
  <c r="S493" i="33"/>
  <c r="S489" i="33"/>
  <c r="S485" i="33"/>
  <c r="S481" i="33"/>
  <c r="S477" i="33"/>
  <c r="S473" i="33"/>
  <c r="S469" i="33"/>
  <c r="S465" i="33"/>
  <c r="S461" i="33"/>
  <c r="S457" i="33"/>
  <c r="S453" i="33"/>
  <c r="S449" i="33"/>
  <c r="S445" i="33"/>
  <c r="S441" i="33"/>
  <c r="S437" i="33"/>
  <c r="S433" i="33"/>
  <c r="S429" i="33"/>
  <c r="S425" i="33"/>
  <c r="S421" i="33"/>
  <c r="S417" i="33"/>
  <c r="S413" i="33"/>
  <c r="S409" i="33"/>
  <c r="S405" i="33"/>
  <c r="S401" i="33"/>
  <c r="S397" i="33"/>
  <c r="S393" i="33"/>
  <c r="S389" i="33"/>
  <c r="S385" i="33"/>
  <c r="S381" i="33"/>
  <c r="S377" i="33"/>
  <c r="S373" i="33"/>
  <c r="S369" i="33"/>
  <c r="S365" i="33"/>
  <c r="S361" i="33"/>
  <c r="S357" i="33"/>
  <c r="S353" i="33"/>
  <c r="S349" i="33"/>
  <c r="S345" i="33"/>
  <c r="S341" i="33"/>
  <c r="S337" i="33"/>
  <c r="S333" i="33"/>
  <c r="S500" i="33"/>
  <c r="S484" i="33"/>
  <c r="S468" i="33"/>
  <c r="S452" i="33"/>
  <c r="S436" i="33"/>
  <c r="S420" i="33"/>
  <c r="S404" i="33"/>
  <c r="S388" i="33"/>
  <c r="S372" i="33"/>
  <c r="S356" i="33"/>
  <c r="S340" i="33"/>
  <c r="S302" i="33"/>
  <c r="S299" i="33"/>
  <c r="S296" i="33"/>
  <c r="S293" i="33"/>
  <c r="S290" i="33"/>
  <c r="S287" i="33"/>
  <c r="S284" i="33"/>
  <c r="S281" i="33"/>
  <c r="S278" i="33"/>
  <c r="S275" i="33"/>
  <c r="S272" i="33"/>
  <c r="S269" i="33"/>
  <c r="S266" i="33"/>
  <c r="S263" i="33"/>
  <c r="S260" i="33"/>
  <c r="S257" i="33"/>
  <c r="S198" i="33"/>
  <c r="S186" i="33"/>
  <c r="S174" i="33"/>
  <c r="S162" i="33"/>
  <c r="S150" i="33"/>
  <c r="S329" i="33"/>
  <c r="S325" i="33"/>
  <c r="S321" i="33"/>
  <c r="S317" i="33"/>
  <c r="S313" i="33"/>
  <c r="S309" i="33"/>
  <c r="S305" i="33"/>
  <c r="S254" i="33"/>
  <c r="S251" i="33"/>
  <c r="S243" i="33"/>
  <c r="S239" i="33"/>
  <c r="S235" i="33"/>
  <c r="S231" i="33"/>
  <c r="S227" i="33"/>
  <c r="S223" i="33"/>
  <c r="S219" i="33"/>
  <c r="S215" i="33"/>
  <c r="S211" i="33"/>
  <c r="S205" i="33"/>
  <c r="S193" i="33"/>
  <c r="S181" i="33"/>
  <c r="S169" i="33"/>
  <c r="S157" i="33"/>
  <c r="S275" i="34"/>
  <c r="S248" i="33"/>
  <c r="S200" i="33"/>
  <c r="S188" i="33"/>
  <c r="S176" i="33"/>
  <c r="S164" i="33"/>
  <c r="S152" i="33"/>
  <c r="S364" i="34"/>
  <c r="S504" i="33"/>
  <c r="S488" i="33"/>
  <c r="S472" i="33"/>
  <c r="S456" i="33"/>
  <c r="S440" i="33"/>
  <c r="S424" i="33"/>
  <c r="S408" i="33"/>
  <c r="S392" i="33"/>
  <c r="S376" i="33"/>
  <c r="S360" i="33"/>
  <c r="S344" i="33"/>
  <c r="S245" i="33"/>
  <c r="S207" i="33"/>
  <c r="S195" i="33"/>
  <c r="S183" i="33"/>
  <c r="S171" i="33"/>
  <c r="S159" i="33"/>
  <c r="S328" i="33"/>
  <c r="S324" i="33"/>
  <c r="S320" i="33"/>
  <c r="S316" i="33"/>
  <c r="S312" i="33"/>
  <c r="S308" i="33"/>
  <c r="S304" i="33"/>
  <c r="S301" i="33"/>
  <c r="S298" i="33"/>
  <c r="S295" i="33"/>
  <c r="S292" i="33"/>
  <c r="S289" i="33"/>
  <c r="S286" i="33"/>
  <c r="S283" i="33"/>
  <c r="S280" i="33"/>
  <c r="S277" i="33"/>
  <c r="S274" i="33"/>
  <c r="S271" i="33"/>
  <c r="S268" i="33"/>
  <c r="S265" i="33"/>
  <c r="S262" i="33"/>
  <c r="S259" i="33"/>
  <c r="S256" i="33"/>
  <c r="S242" i="33"/>
  <c r="S238" i="33"/>
  <c r="S234" i="33"/>
  <c r="S230" i="33"/>
  <c r="S226" i="33"/>
  <c r="S222" i="33"/>
  <c r="S218" i="33"/>
  <c r="S214" i="33"/>
  <c r="S210" i="33"/>
  <c r="S202" i="33"/>
  <c r="S190" i="33"/>
  <c r="S178" i="33"/>
  <c r="S166" i="33"/>
  <c r="S154" i="33"/>
  <c r="S253" i="33"/>
  <c r="S250" i="33"/>
  <c r="S197" i="33"/>
  <c r="S185" i="33"/>
  <c r="S173" i="33"/>
  <c r="S161" i="33"/>
  <c r="S149" i="33"/>
  <c r="S327" i="33"/>
  <c r="S323" i="33"/>
  <c r="S319" i="33"/>
  <c r="S315" i="33"/>
  <c r="S311" i="33"/>
  <c r="S307" i="33"/>
  <c r="S241" i="33"/>
  <c r="S237" i="33"/>
  <c r="S233" i="33"/>
  <c r="S229" i="33"/>
  <c r="S225" i="33"/>
  <c r="S221" i="33"/>
  <c r="S217" i="33"/>
  <c r="S213" i="33"/>
  <c r="S209" i="33"/>
  <c r="S199" i="33"/>
  <c r="S187" i="33"/>
  <c r="S175" i="33"/>
  <c r="S163" i="33"/>
  <c r="S151" i="33"/>
  <c r="S496" i="33"/>
  <c r="S480" i="33"/>
  <c r="S464" i="33"/>
  <c r="S448" i="33"/>
  <c r="S432" i="33"/>
  <c r="S416" i="33"/>
  <c r="S400" i="33"/>
  <c r="S384" i="33"/>
  <c r="S368" i="33"/>
  <c r="S352" i="33"/>
  <c r="S336" i="33"/>
  <c r="S255" i="33"/>
  <c r="S252" i="33"/>
  <c r="S201" i="33"/>
  <c r="S189" i="33"/>
  <c r="S177" i="33"/>
  <c r="S165" i="33"/>
  <c r="S153" i="33"/>
  <c r="S203" i="33"/>
  <c r="S191" i="33"/>
  <c r="S179" i="33"/>
  <c r="S167" i="33"/>
  <c r="S155" i="33"/>
  <c r="S294" i="33"/>
  <c r="S258" i="33"/>
  <c r="S249" i="33"/>
  <c r="S476" i="33"/>
  <c r="S412" i="33"/>
  <c r="S348" i="33"/>
  <c r="S273" i="33"/>
  <c r="S240" i="33"/>
  <c r="S224" i="33"/>
  <c r="S208" i="33"/>
  <c r="S194" i="33"/>
  <c r="S180" i="33"/>
  <c r="S160" i="33"/>
  <c r="S506" i="32"/>
  <c r="S502" i="32"/>
  <c r="S498" i="32"/>
  <c r="S494" i="32"/>
  <c r="S314" i="33"/>
  <c r="S288" i="33"/>
  <c r="S244" i="33"/>
  <c r="S303" i="33"/>
  <c r="S267" i="33"/>
  <c r="S492" i="33"/>
  <c r="S428" i="33"/>
  <c r="S364" i="33"/>
  <c r="S282" i="33"/>
  <c r="S228" i="33"/>
  <c r="S212" i="33"/>
  <c r="S196" i="33"/>
  <c r="S182" i="33"/>
  <c r="S168" i="33"/>
  <c r="S505" i="32"/>
  <c r="S501" i="32"/>
  <c r="S497" i="32"/>
  <c r="S493" i="32"/>
  <c r="S489" i="32"/>
  <c r="S485" i="32"/>
  <c r="S481" i="32"/>
  <c r="S477" i="32"/>
  <c r="S473" i="32"/>
  <c r="S469" i="32"/>
  <c r="S465" i="32"/>
  <c r="S461" i="32"/>
  <c r="S457" i="32"/>
  <c r="S453" i="32"/>
  <c r="S449" i="32"/>
  <c r="S445" i="32"/>
  <c r="S441" i="32"/>
  <c r="S437" i="32"/>
  <c r="S433" i="32"/>
  <c r="S429" i="32"/>
  <c r="S425" i="32"/>
  <c r="S421" i="32"/>
  <c r="S417" i="32"/>
  <c r="S413" i="32"/>
  <c r="S409" i="32"/>
  <c r="S405" i="32"/>
  <c r="S401" i="32"/>
  <c r="S397" i="32"/>
  <c r="S393" i="32"/>
  <c r="S389" i="32"/>
  <c r="S385" i="32"/>
  <c r="S381" i="32"/>
  <c r="S377" i="32"/>
  <c r="S318" i="33"/>
  <c r="S297" i="33"/>
  <c r="S261" i="33"/>
  <c r="S247" i="33"/>
  <c r="S276" i="33"/>
  <c r="S444" i="33"/>
  <c r="S380" i="33"/>
  <c r="S291" i="33"/>
  <c r="S232" i="33"/>
  <c r="S216" i="33"/>
  <c r="S204" i="33"/>
  <c r="S184" i="33"/>
  <c r="S170" i="33"/>
  <c r="S156" i="33"/>
  <c r="S504" i="32"/>
  <c r="S500" i="32"/>
  <c r="S496" i="32"/>
  <c r="S492" i="32"/>
  <c r="S488" i="32"/>
  <c r="S484" i="32"/>
  <c r="S480" i="32"/>
  <c r="S476" i="32"/>
  <c r="S472" i="32"/>
  <c r="S468" i="32"/>
  <c r="S464" i="32"/>
  <c r="S460" i="32"/>
  <c r="S456" i="32"/>
  <c r="S452" i="32"/>
  <c r="S448" i="32"/>
  <c r="S444" i="32"/>
  <c r="S440" i="32"/>
  <c r="S436" i="32"/>
  <c r="S432" i="32"/>
  <c r="S428" i="32"/>
  <c r="S424" i="32"/>
  <c r="S420" i="32"/>
  <c r="S416" i="32"/>
  <c r="S412" i="32"/>
  <c r="S408" i="32"/>
  <c r="S404" i="32"/>
  <c r="S400" i="32"/>
  <c r="S396" i="32"/>
  <c r="S392" i="32"/>
  <c r="S388" i="32"/>
  <c r="S384" i="32"/>
  <c r="S380" i="32"/>
  <c r="S322" i="33"/>
  <c r="S306" i="33"/>
  <c r="S270" i="33"/>
  <c r="S246" i="33"/>
  <c r="S326" i="33"/>
  <c r="S310" i="33"/>
  <c r="S279" i="33"/>
  <c r="S487" i="32"/>
  <c r="S463" i="32"/>
  <c r="S439" i="32"/>
  <c r="S415" i="32"/>
  <c r="S391" i="32"/>
  <c r="S183" i="32"/>
  <c r="S180" i="32"/>
  <c r="S177" i="32"/>
  <c r="S174" i="32"/>
  <c r="S171" i="32"/>
  <c r="S168" i="32"/>
  <c r="S165" i="32"/>
  <c r="S162" i="32"/>
  <c r="S159" i="32"/>
  <c r="S156" i="32"/>
  <c r="S153" i="32"/>
  <c r="S150" i="32"/>
  <c r="S206" i="33"/>
  <c r="S482" i="32"/>
  <c r="S458" i="32"/>
  <c r="S434" i="32"/>
  <c r="S410" i="32"/>
  <c r="S386" i="32"/>
  <c r="S396" i="33"/>
  <c r="S507" i="32"/>
  <c r="S491" i="32"/>
  <c r="S467" i="32"/>
  <c r="S443" i="32"/>
  <c r="S419" i="32"/>
  <c r="S395" i="32"/>
  <c r="S376" i="32"/>
  <c r="S372" i="32"/>
  <c r="S368" i="32"/>
  <c r="S364" i="32"/>
  <c r="S360" i="32"/>
  <c r="S356" i="32"/>
  <c r="S352" i="32"/>
  <c r="S348" i="32"/>
  <c r="S344" i="32"/>
  <c r="S340" i="32"/>
  <c r="S336" i="32"/>
  <c r="S332" i="32"/>
  <c r="S328" i="32"/>
  <c r="S324" i="32"/>
  <c r="S320" i="32"/>
  <c r="S316" i="32"/>
  <c r="S312" i="32"/>
  <c r="S308" i="32"/>
  <c r="S304" i="32"/>
  <c r="S301" i="32"/>
  <c r="S298" i="32"/>
  <c r="S295" i="32"/>
  <c r="S292" i="32"/>
  <c r="S289" i="32"/>
  <c r="S286" i="32"/>
  <c r="S283" i="32"/>
  <c r="S280" i="32"/>
  <c r="S277" i="32"/>
  <c r="S274" i="32"/>
  <c r="S271" i="32"/>
  <c r="S268" i="32"/>
  <c r="S265" i="32"/>
  <c r="S262" i="32"/>
  <c r="S259" i="32"/>
  <c r="S256" i="32"/>
  <c r="S253" i="32"/>
  <c r="S242" i="32"/>
  <c r="S238" i="32"/>
  <c r="S234" i="32"/>
  <c r="S230" i="32"/>
  <c r="S226" i="32"/>
  <c r="S222" i="32"/>
  <c r="S218" i="32"/>
  <c r="S214" i="32"/>
  <c r="S210" i="32"/>
  <c r="S206" i="32"/>
  <c r="S202" i="32"/>
  <c r="S198" i="32"/>
  <c r="S194" i="32"/>
  <c r="S190" i="32"/>
  <c r="S186" i="32"/>
  <c r="S486" i="32"/>
  <c r="S462" i="32"/>
  <c r="S438" i="32"/>
  <c r="S414" i="32"/>
  <c r="S390" i="32"/>
  <c r="S250" i="32"/>
  <c r="S247" i="32"/>
  <c r="S300" i="33"/>
  <c r="S220" i="33"/>
  <c r="S158" i="33"/>
  <c r="S471" i="32"/>
  <c r="S447" i="32"/>
  <c r="S423" i="32"/>
  <c r="S399" i="32"/>
  <c r="S182" i="32"/>
  <c r="S179" i="32"/>
  <c r="S176" i="32"/>
  <c r="S173" i="32"/>
  <c r="S170" i="32"/>
  <c r="S167" i="32"/>
  <c r="S164" i="32"/>
  <c r="S161" i="32"/>
  <c r="S158" i="32"/>
  <c r="S155" i="32"/>
  <c r="S152" i="32"/>
  <c r="S149" i="32"/>
  <c r="S460" i="33"/>
  <c r="S495" i="32"/>
  <c r="S490" i="32"/>
  <c r="S466" i="32"/>
  <c r="S442" i="32"/>
  <c r="S418" i="32"/>
  <c r="S394" i="32"/>
  <c r="S375" i="32"/>
  <c r="S371" i="32"/>
  <c r="S367" i="32"/>
  <c r="S363" i="32"/>
  <c r="S359" i="32"/>
  <c r="S355" i="32"/>
  <c r="S351" i="32"/>
  <c r="S347" i="32"/>
  <c r="S343" i="32"/>
  <c r="S339" i="32"/>
  <c r="S335" i="32"/>
  <c r="S331" i="32"/>
  <c r="S327" i="32"/>
  <c r="S323" i="32"/>
  <c r="S319" i="32"/>
  <c r="S315" i="32"/>
  <c r="S311" i="32"/>
  <c r="S307" i="32"/>
  <c r="S241" i="32"/>
  <c r="S237" i="32"/>
  <c r="S233" i="32"/>
  <c r="S229" i="32"/>
  <c r="S225" i="32"/>
  <c r="S221" i="32"/>
  <c r="S217" i="32"/>
  <c r="S213" i="32"/>
  <c r="S209" i="32"/>
  <c r="S205" i="32"/>
  <c r="S201" i="32"/>
  <c r="S197" i="32"/>
  <c r="S193" i="32"/>
  <c r="S189" i="32"/>
  <c r="S185" i="32"/>
  <c r="S264" i="33"/>
  <c r="S475" i="32"/>
  <c r="S451" i="32"/>
  <c r="S427" i="32"/>
  <c r="S403" i="32"/>
  <c r="S379" i="32"/>
  <c r="S303" i="32"/>
  <c r="S300" i="32"/>
  <c r="S297" i="32"/>
  <c r="S294" i="32"/>
  <c r="S291" i="32"/>
  <c r="S288" i="32"/>
  <c r="S285" i="32"/>
  <c r="S282" i="32"/>
  <c r="S279" i="32"/>
  <c r="S276" i="32"/>
  <c r="S273" i="32"/>
  <c r="S270" i="32"/>
  <c r="S267" i="32"/>
  <c r="S264" i="32"/>
  <c r="S261" i="32"/>
  <c r="S258" i="32"/>
  <c r="S255" i="32"/>
  <c r="S252" i="32"/>
  <c r="S244" i="32"/>
  <c r="S236" i="33"/>
  <c r="S172" i="33"/>
  <c r="S470" i="32"/>
  <c r="S446" i="32"/>
  <c r="S422" i="32"/>
  <c r="S398" i="32"/>
  <c r="S249" i="32"/>
  <c r="S499" i="32"/>
  <c r="S479" i="32"/>
  <c r="S455" i="32"/>
  <c r="S431" i="32"/>
  <c r="S407" i="32"/>
  <c r="S383" i="32"/>
  <c r="S374" i="32"/>
  <c r="S370" i="32"/>
  <c r="S366" i="32"/>
  <c r="S362" i="32"/>
  <c r="S358" i="32"/>
  <c r="S354" i="32"/>
  <c r="S350" i="32"/>
  <c r="S346" i="32"/>
  <c r="S342" i="32"/>
  <c r="S338" i="32"/>
  <c r="S334" i="32"/>
  <c r="S330" i="32"/>
  <c r="S326" i="32"/>
  <c r="S322" i="32"/>
  <c r="S318" i="32"/>
  <c r="S314" i="32"/>
  <c r="S310" i="32"/>
  <c r="S306" i="32"/>
  <c r="S246" i="32"/>
  <c r="S240" i="32"/>
  <c r="S236" i="32"/>
  <c r="S232" i="32"/>
  <c r="S228" i="32"/>
  <c r="S224" i="32"/>
  <c r="S220" i="32"/>
  <c r="S216" i="32"/>
  <c r="S212" i="32"/>
  <c r="S208" i="32"/>
  <c r="S204" i="32"/>
  <c r="S200" i="32"/>
  <c r="S196" i="32"/>
  <c r="S192" i="32"/>
  <c r="S188" i="32"/>
  <c r="S184" i="32"/>
  <c r="S181" i="32"/>
  <c r="S178" i="32"/>
  <c r="S175" i="32"/>
  <c r="S172" i="32"/>
  <c r="S169" i="32"/>
  <c r="S166" i="32"/>
  <c r="S163" i="32"/>
  <c r="S160" i="32"/>
  <c r="S157" i="32"/>
  <c r="S154" i="32"/>
  <c r="S151" i="32"/>
  <c r="S474" i="32"/>
  <c r="S450" i="32"/>
  <c r="S426" i="32"/>
  <c r="S402" i="32"/>
  <c r="S378" i="32"/>
  <c r="S192" i="33"/>
  <c r="S332" i="33"/>
  <c r="S285" i="33"/>
  <c r="S387" i="32"/>
  <c r="S365" i="32"/>
  <c r="S349" i="32"/>
  <c r="S333" i="32"/>
  <c r="S317" i="32"/>
  <c r="S508" i="31"/>
  <c r="S242" i="31"/>
  <c r="S238" i="31"/>
  <c r="S234" i="31"/>
  <c r="S230" i="31"/>
  <c r="S226" i="31"/>
  <c r="S222" i="31"/>
  <c r="S218" i="31"/>
  <c r="S214" i="31"/>
  <c r="S210" i="31"/>
  <c r="S206" i="31"/>
  <c r="S202" i="31"/>
  <c r="S198" i="31"/>
  <c r="S194" i="31"/>
  <c r="S190" i="31"/>
  <c r="S186" i="31"/>
  <c r="S504" i="31"/>
  <c r="S500" i="31"/>
  <c r="S496" i="31"/>
  <c r="S492" i="31"/>
  <c r="S488" i="31"/>
  <c r="S484" i="31"/>
  <c r="S480" i="31"/>
  <c r="S476" i="31"/>
  <c r="S472" i="31"/>
  <c r="S468" i="31"/>
  <c r="S464" i="31"/>
  <c r="S460" i="31"/>
  <c r="S456" i="31"/>
  <c r="S452" i="31"/>
  <c r="S448" i="31"/>
  <c r="S444" i="31"/>
  <c r="S440" i="31"/>
  <c r="S436" i="31"/>
  <c r="S432" i="31"/>
  <c r="S428" i="31"/>
  <c r="S424" i="31"/>
  <c r="S420" i="31"/>
  <c r="S416" i="31"/>
  <c r="S412" i="31"/>
  <c r="S408" i="31"/>
  <c r="S404" i="31"/>
  <c r="S400" i="31"/>
  <c r="S396" i="31"/>
  <c r="S392" i="31"/>
  <c r="S388" i="31"/>
  <c r="S384" i="31"/>
  <c r="S380" i="31"/>
  <c r="S376" i="31"/>
  <c r="S372" i="31"/>
  <c r="S368" i="31"/>
  <c r="S364" i="31"/>
  <c r="S360" i="31"/>
  <c r="S356" i="31"/>
  <c r="S352" i="31"/>
  <c r="S348" i="31"/>
  <c r="S344" i="31"/>
  <c r="S340" i="31"/>
  <c r="S336" i="31"/>
  <c r="S332" i="31"/>
  <c r="S328" i="31"/>
  <c r="S324" i="31"/>
  <c r="S320" i="31"/>
  <c r="S316" i="31"/>
  <c r="S312" i="31"/>
  <c r="S308" i="31"/>
  <c r="S304" i="31"/>
  <c r="S301" i="31"/>
  <c r="S298" i="31"/>
  <c r="S295" i="31"/>
  <c r="S292" i="31"/>
  <c r="S289" i="31"/>
  <c r="S286" i="31"/>
  <c r="S283" i="31"/>
  <c r="S280" i="31"/>
  <c r="S277" i="31"/>
  <c r="S274" i="31"/>
  <c r="S271" i="31"/>
  <c r="S268" i="31"/>
  <c r="S265" i="31"/>
  <c r="S262" i="31"/>
  <c r="S259" i="31"/>
  <c r="S256" i="31"/>
  <c r="S253" i="31"/>
  <c r="S296" i="32"/>
  <c r="S287" i="32"/>
  <c r="S278" i="32"/>
  <c r="S269" i="32"/>
  <c r="S260" i="32"/>
  <c r="S251" i="32"/>
  <c r="S478" i="32"/>
  <c r="S369" i="32"/>
  <c r="S353" i="32"/>
  <c r="S337" i="32"/>
  <c r="S321" i="32"/>
  <c r="S305" i="32"/>
  <c r="S241" i="31"/>
  <c r="S237" i="31"/>
  <c r="S233" i="31"/>
  <c r="S229" i="31"/>
  <c r="S225" i="31"/>
  <c r="S221" i="31"/>
  <c r="S217" i="31"/>
  <c r="S213" i="31"/>
  <c r="S209" i="31"/>
  <c r="S205" i="31"/>
  <c r="S201" i="31"/>
  <c r="S197" i="31"/>
  <c r="S193" i="31"/>
  <c r="S189" i="31"/>
  <c r="S185" i="31"/>
  <c r="S483" i="32"/>
  <c r="S507" i="31"/>
  <c r="S503" i="31"/>
  <c r="S499" i="31"/>
  <c r="S495" i="31"/>
  <c r="S491" i="31"/>
  <c r="S487" i="31"/>
  <c r="S483" i="31"/>
  <c r="S479" i="31"/>
  <c r="S475" i="31"/>
  <c r="S471" i="31"/>
  <c r="S467" i="31"/>
  <c r="S463" i="31"/>
  <c r="S459" i="31"/>
  <c r="S455" i="31"/>
  <c r="S451" i="31"/>
  <c r="S447" i="31"/>
  <c r="S443" i="31"/>
  <c r="S439" i="31"/>
  <c r="S435" i="31"/>
  <c r="S431" i="31"/>
  <c r="S427" i="31"/>
  <c r="S423" i="31"/>
  <c r="S419" i="31"/>
  <c r="S415" i="31"/>
  <c r="S411" i="31"/>
  <c r="S407" i="31"/>
  <c r="S403" i="31"/>
  <c r="S399" i="31"/>
  <c r="S395" i="31"/>
  <c r="S391" i="31"/>
  <c r="S387" i="31"/>
  <c r="S383" i="31"/>
  <c r="S379" i="31"/>
  <c r="S375" i="31"/>
  <c r="S371" i="31"/>
  <c r="S367" i="31"/>
  <c r="S363" i="31"/>
  <c r="S359" i="31"/>
  <c r="S355" i="31"/>
  <c r="S351" i="31"/>
  <c r="S347" i="31"/>
  <c r="S343" i="31"/>
  <c r="S339" i="31"/>
  <c r="S335" i="31"/>
  <c r="S331" i="31"/>
  <c r="S327" i="31"/>
  <c r="S323" i="31"/>
  <c r="S319" i="31"/>
  <c r="S315" i="31"/>
  <c r="S311" i="31"/>
  <c r="S307" i="31"/>
  <c r="S244" i="31"/>
  <c r="S454" i="32"/>
  <c r="S231" i="32"/>
  <c r="S215" i="32"/>
  <c r="S199" i="32"/>
  <c r="S303" i="31"/>
  <c r="S300" i="31"/>
  <c r="S297" i="31"/>
  <c r="S294" i="31"/>
  <c r="S291" i="31"/>
  <c r="S288" i="31"/>
  <c r="S285" i="31"/>
  <c r="S282" i="31"/>
  <c r="S279" i="31"/>
  <c r="S276" i="31"/>
  <c r="S273" i="31"/>
  <c r="S270" i="31"/>
  <c r="S267" i="31"/>
  <c r="S264" i="31"/>
  <c r="S261" i="31"/>
  <c r="S258" i="31"/>
  <c r="S255" i="31"/>
  <c r="S252" i="31"/>
  <c r="S459" i="32"/>
  <c r="S373" i="32"/>
  <c r="S357" i="32"/>
  <c r="S341" i="32"/>
  <c r="S325" i="32"/>
  <c r="S309" i="32"/>
  <c r="S299" i="32"/>
  <c r="S290" i="32"/>
  <c r="S281" i="32"/>
  <c r="S272" i="32"/>
  <c r="S263" i="32"/>
  <c r="S254" i="32"/>
  <c r="S245" i="32"/>
  <c r="S249" i="31"/>
  <c r="S246" i="31"/>
  <c r="S240" i="31"/>
  <c r="S236" i="31"/>
  <c r="S232" i="31"/>
  <c r="S228" i="31"/>
  <c r="S224" i="31"/>
  <c r="S220" i="31"/>
  <c r="S216" i="31"/>
  <c r="S212" i="31"/>
  <c r="S208" i="31"/>
  <c r="S204" i="31"/>
  <c r="S200" i="31"/>
  <c r="S196" i="31"/>
  <c r="S192" i="31"/>
  <c r="S430" i="32"/>
  <c r="S506" i="31"/>
  <c r="S502" i="31"/>
  <c r="S498" i="31"/>
  <c r="S494" i="31"/>
  <c r="S490" i="31"/>
  <c r="S486" i="31"/>
  <c r="S482" i="31"/>
  <c r="S478" i="31"/>
  <c r="S474" i="31"/>
  <c r="S470" i="31"/>
  <c r="S466" i="31"/>
  <c r="S462" i="31"/>
  <c r="S458" i="31"/>
  <c r="S454" i="31"/>
  <c r="S450" i="31"/>
  <c r="S446" i="31"/>
  <c r="S442" i="31"/>
  <c r="S438" i="31"/>
  <c r="S434" i="31"/>
  <c r="S430" i="31"/>
  <c r="S426" i="31"/>
  <c r="S422" i="31"/>
  <c r="S418" i="31"/>
  <c r="S414" i="31"/>
  <c r="S410" i="31"/>
  <c r="S406" i="31"/>
  <c r="S402" i="31"/>
  <c r="S398" i="31"/>
  <c r="S394" i="31"/>
  <c r="S390" i="31"/>
  <c r="S386" i="31"/>
  <c r="S382" i="31"/>
  <c r="S378" i="31"/>
  <c r="S374" i="31"/>
  <c r="S370" i="31"/>
  <c r="S366" i="31"/>
  <c r="S362" i="31"/>
  <c r="S358" i="31"/>
  <c r="S354" i="31"/>
  <c r="S350" i="31"/>
  <c r="S346" i="31"/>
  <c r="S342" i="31"/>
  <c r="S338" i="31"/>
  <c r="S334" i="31"/>
  <c r="S330" i="31"/>
  <c r="S326" i="31"/>
  <c r="S322" i="31"/>
  <c r="S318" i="31"/>
  <c r="S314" i="31"/>
  <c r="S310" i="31"/>
  <c r="S306" i="31"/>
  <c r="S435" i="32"/>
  <c r="S235" i="32"/>
  <c r="S219" i="32"/>
  <c r="S203" i="32"/>
  <c r="S187" i="32"/>
  <c r="S406" i="32"/>
  <c r="S361" i="32"/>
  <c r="S345" i="32"/>
  <c r="S329" i="32"/>
  <c r="S313" i="32"/>
  <c r="S248" i="32"/>
  <c r="S508" i="32"/>
  <c r="S503" i="32"/>
  <c r="S382" i="32"/>
  <c r="S239" i="32"/>
  <c r="S223" i="32"/>
  <c r="S207" i="32"/>
  <c r="S191" i="32"/>
  <c r="S245" i="31"/>
  <c r="S505" i="31"/>
  <c r="S489" i="31"/>
  <c r="S473" i="31"/>
  <c r="S457" i="31"/>
  <c r="S441" i="31"/>
  <c r="S425" i="31"/>
  <c r="S409" i="31"/>
  <c r="S393" i="31"/>
  <c r="S377" i="31"/>
  <c r="S361" i="31"/>
  <c r="S345" i="31"/>
  <c r="S329" i="31"/>
  <c r="S313" i="31"/>
  <c r="S184" i="31"/>
  <c r="S181" i="31"/>
  <c r="S178" i="31"/>
  <c r="S175" i="31"/>
  <c r="S172" i="31"/>
  <c r="S169" i="31"/>
  <c r="S166" i="31"/>
  <c r="S163" i="31"/>
  <c r="S160" i="31"/>
  <c r="S157" i="31"/>
  <c r="S154" i="31"/>
  <c r="S151" i="31"/>
  <c r="S257" i="32"/>
  <c r="S195" i="32"/>
  <c r="S231" i="31"/>
  <c r="S215" i="31"/>
  <c r="S199" i="31"/>
  <c r="S302" i="32"/>
  <c r="S302" i="31"/>
  <c r="S290" i="31"/>
  <c r="S278" i="31"/>
  <c r="S266" i="31"/>
  <c r="S254" i="31"/>
  <c r="S250" i="31"/>
  <c r="S188" i="31"/>
  <c r="S493" i="31"/>
  <c r="S477" i="31"/>
  <c r="S461" i="31"/>
  <c r="S445" i="31"/>
  <c r="S429" i="31"/>
  <c r="S413" i="31"/>
  <c r="S397" i="31"/>
  <c r="S381" i="31"/>
  <c r="S365" i="31"/>
  <c r="S349" i="31"/>
  <c r="S333" i="31"/>
  <c r="S317" i="31"/>
  <c r="S284" i="32"/>
  <c r="S211" i="32"/>
  <c r="S235" i="31"/>
  <c r="S219" i="31"/>
  <c r="S203" i="31"/>
  <c r="S183" i="31"/>
  <c r="S180" i="31"/>
  <c r="S177" i="31"/>
  <c r="S174" i="31"/>
  <c r="S171" i="31"/>
  <c r="S168" i="31"/>
  <c r="S165" i="31"/>
  <c r="S162" i="31"/>
  <c r="S159" i="31"/>
  <c r="S156" i="31"/>
  <c r="S153" i="31"/>
  <c r="S150" i="31"/>
  <c r="S293" i="31"/>
  <c r="S281" i="31"/>
  <c r="S269" i="31"/>
  <c r="S257" i="31"/>
  <c r="S187" i="31"/>
  <c r="S266" i="32"/>
  <c r="S497" i="31"/>
  <c r="S481" i="31"/>
  <c r="S465" i="31"/>
  <c r="S449" i="31"/>
  <c r="S433" i="31"/>
  <c r="S417" i="31"/>
  <c r="S401" i="31"/>
  <c r="S385" i="31"/>
  <c r="S369" i="31"/>
  <c r="S353" i="31"/>
  <c r="S337" i="31"/>
  <c r="S321" i="31"/>
  <c r="S305" i="31"/>
  <c r="S227" i="32"/>
  <c r="S248" i="31"/>
  <c r="S239" i="31"/>
  <c r="S223" i="31"/>
  <c r="S207" i="31"/>
  <c r="S191" i="31"/>
  <c r="S296" i="31"/>
  <c r="S284" i="31"/>
  <c r="S272" i="31"/>
  <c r="S260" i="31"/>
  <c r="S182" i="31"/>
  <c r="S179" i="31"/>
  <c r="S176" i="31"/>
  <c r="S173" i="31"/>
  <c r="S170" i="31"/>
  <c r="S167" i="31"/>
  <c r="S164" i="31"/>
  <c r="S161" i="31"/>
  <c r="S158" i="31"/>
  <c r="S155" i="31"/>
  <c r="S152" i="31"/>
  <c r="S149" i="31"/>
  <c r="S293" i="32"/>
  <c r="S411" i="32"/>
  <c r="S275" i="32"/>
  <c r="S299" i="31"/>
  <c r="S287" i="31"/>
  <c r="S275" i="31"/>
  <c r="S263" i="31"/>
  <c r="S251" i="31"/>
  <c r="S247" i="31"/>
  <c r="S243" i="31"/>
  <c r="S243" i="32"/>
  <c r="S453" i="31"/>
  <c r="S389" i="31"/>
  <c r="S325" i="31"/>
  <c r="S195" i="31"/>
  <c r="S469" i="31"/>
  <c r="S405" i="31"/>
  <c r="S341" i="31"/>
  <c r="S211" i="31"/>
  <c r="S485" i="31"/>
  <c r="S421" i="31"/>
  <c r="S357" i="31"/>
  <c r="S227" i="31"/>
  <c r="S501" i="31"/>
  <c r="S437" i="31"/>
  <c r="S373" i="31"/>
  <c r="S309" i="31"/>
  <c r="S150" i="20"/>
  <c r="Z21" i="27"/>
  <c r="Z41" i="29"/>
  <c r="F38" i="23"/>
  <c r="E49" i="23"/>
  <c r="Z35" i="34"/>
  <c r="F35" i="34"/>
  <c r="H35" i="34" s="1"/>
  <c r="Z39" i="34"/>
  <c r="F39" i="34"/>
  <c r="H39" i="34" s="1"/>
  <c r="E16" i="13"/>
  <c r="F5" i="13"/>
  <c r="H32" i="23"/>
  <c r="AB32" i="23" s="1"/>
  <c r="L116" i="20"/>
  <c r="L94" i="20"/>
  <c r="L74" i="20"/>
  <c r="O298" i="20"/>
  <c r="O279" i="20"/>
  <c r="O258" i="20"/>
  <c r="S496" i="20"/>
  <c r="F51" i="20"/>
  <c r="F37" i="23"/>
  <c r="E48" i="23"/>
  <c r="Z39" i="33"/>
  <c r="F39" i="33"/>
  <c r="H39" i="33" s="1"/>
  <c r="F46" i="34"/>
  <c r="H46" i="34" s="1"/>
  <c r="Z58" i="34"/>
  <c r="F40" i="34"/>
  <c r="H40" i="34" s="1"/>
  <c r="Z52" i="34"/>
  <c r="H34" i="34"/>
  <c r="F75" i="34"/>
  <c r="H75" i="34" s="1"/>
  <c r="Z87" i="34"/>
  <c r="F45" i="34"/>
  <c r="H45" i="34" s="1"/>
  <c r="Z57" i="34"/>
  <c r="V19" i="34"/>
  <c r="AB19" i="34" s="1"/>
  <c r="Z53" i="33"/>
  <c r="F41" i="33"/>
  <c r="H41" i="33" s="1"/>
  <c r="F44" i="33"/>
  <c r="H44" i="33" s="1"/>
  <c r="Z56" i="33"/>
  <c r="R40" i="33"/>
  <c r="R52" i="33" s="1"/>
  <c r="R64" i="33" s="1"/>
  <c r="R76" i="33" s="1"/>
  <c r="R88" i="33" s="1"/>
  <c r="R100" i="33" s="1"/>
  <c r="R112" i="33" s="1"/>
  <c r="R124" i="33" s="1"/>
  <c r="R136" i="33" s="1"/>
  <c r="R148" i="33" s="1"/>
  <c r="Z99" i="33"/>
  <c r="F87" i="33"/>
  <c r="H87" i="33" s="1"/>
  <c r="F43" i="33"/>
  <c r="H43" i="33" s="1"/>
  <c r="Z55" i="33"/>
  <c r="H30" i="33"/>
  <c r="H32" i="33"/>
  <c r="V13" i="33"/>
  <c r="AB13" i="33" s="1"/>
  <c r="F63" i="32"/>
  <c r="H63" i="32" s="1"/>
  <c r="Z75" i="32"/>
  <c r="F51" i="31"/>
  <c r="Z63" i="31"/>
  <c r="AC5" i="30"/>
  <c r="S500" i="20"/>
  <c r="S458" i="20"/>
  <c r="S414" i="20"/>
  <c r="S373" i="20"/>
  <c r="S328" i="20"/>
  <c r="S284" i="20"/>
  <c r="S242" i="20"/>
  <c r="S198" i="20"/>
  <c r="S157" i="20"/>
  <c r="S494" i="20"/>
  <c r="S450" i="20"/>
  <c r="S409" i="20"/>
  <c r="S364" i="20"/>
  <c r="S320" i="20"/>
  <c r="S278" i="20"/>
  <c r="S234" i="20"/>
  <c r="S193" i="20"/>
  <c r="S362" i="20"/>
  <c r="S318" i="20"/>
  <c r="S277" i="20"/>
  <c r="S232" i="20"/>
  <c r="S188" i="20"/>
  <c r="S486" i="20"/>
  <c r="S445" i="20"/>
  <c r="S400" i="20"/>
  <c r="S356" i="20"/>
  <c r="S314" i="20"/>
  <c r="S270" i="20"/>
  <c r="S229" i="20"/>
  <c r="S184" i="20"/>
  <c r="S484" i="20"/>
  <c r="S438" i="20"/>
  <c r="S398" i="20"/>
  <c r="S352" i="20"/>
  <c r="S313" i="20"/>
  <c r="S266" i="20"/>
  <c r="S224" i="20"/>
  <c r="S181" i="20"/>
  <c r="S481" i="20"/>
  <c r="S436" i="20"/>
  <c r="S392" i="20"/>
  <c r="S350" i="20"/>
  <c r="S306" i="20"/>
  <c r="S265" i="20"/>
  <c r="S220" i="20"/>
  <c r="S176" i="20"/>
  <c r="S476" i="20"/>
  <c r="S434" i="20"/>
  <c r="S390" i="20"/>
  <c r="S349" i="20"/>
  <c r="S304" i="20"/>
  <c r="S260" i="20"/>
  <c r="S218" i="20"/>
  <c r="S174" i="20"/>
  <c r="S472" i="20"/>
  <c r="S428" i="20"/>
  <c r="S386" i="20"/>
  <c r="S342" i="20"/>
  <c r="S301" i="20"/>
  <c r="S256" i="20"/>
  <c r="S212" i="20"/>
  <c r="S170" i="20"/>
  <c r="S469" i="20"/>
  <c r="S426" i="20"/>
  <c r="S380" i="20"/>
  <c r="S340" i="20"/>
  <c r="S294" i="20"/>
  <c r="S254" i="20"/>
  <c r="S208" i="20"/>
  <c r="S169" i="20"/>
  <c r="S508" i="20"/>
  <c r="S464" i="20"/>
  <c r="S422" i="20"/>
  <c r="S378" i="20"/>
  <c r="S337" i="20"/>
  <c r="S292" i="20"/>
  <c r="S248" i="20"/>
  <c r="S206" i="20"/>
  <c r="S162" i="20"/>
  <c r="S506" i="20"/>
  <c r="S462" i="20"/>
  <c r="S421" i="20"/>
  <c r="S376" i="20"/>
  <c r="S332" i="20"/>
  <c r="S290" i="20"/>
  <c r="S246" i="20"/>
  <c r="S205" i="20"/>
  <c r="S160" i="20"/>
  <c r="K7" i="20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AB27" i="20" s="1"/>
  <c r="S488" i="20"/>
  <c r="S460" i="20"/>
  <c r="S433" i="20"/>
  <c r="S402" i="20"/>
  <c r="S374" i="20"/>
  <c r="S344" i="20"/>
  <c r="S316" i="20"/>
  <c r="S289" i="20"/>
  <c r="S258" i="20"/>
  <c r="S230" i="20"/>
  <c r="S200" i="20"/>
  <c r="S172" i="20"/>
  <c r="S507" i="26"/>
  <c r="S503" i="26"/>
  <c r="S499" i="26"/>
  <c r="S495" i="26"/>
  <c r="S491" i="26"/>
  <c r="S487" i="26"/>
  <c r="S483" i="26"/>
  <c r="S479" i="26"/>
  <c r="S475" i="26"/>
  <c r="S471" i="26"/>
  <c r="S467" i="26"/>
  <c r="S463" i="26"/>
  <c r="S459" i="26"/>
  <c r="S455" i="26"/>
  <c r="S451" i="26"/>
  <c r="S447" i="26"/>
  <c r="S443" i="26"/>
  <c r="S439" i="26"/>
  <c r="S435" i="26"/>
  <c r="S431" i="26"/>
  <c r="S427" i="26"/>
  <c r="S423" i="26"/>
  <c r="S419" i="26"/>
  <c r="S415" i="26"/>
  <c r="S411" i="26"/>
  <c r="S407" i="26"/>
  <c r="S506" i="26"/>
  <c r="S502" i="26"/>
  <c r="S498" i="26"/>
  <c r="S494" i="26"/>
  <c r="S490" i="26"/>
  <c r="S486" i="26"/>
  <c r="S482" i="26"/>
  <c r="S478" i="26"/>
  <c r="S474" i="26"/>
  <c r="S470" i="26"/>
  <c r="S466" i="26"/>
  <c r="S462" i="26"/>
  <c r="S458" i="26"/>
  <c r="S454" i="26"/>
  <c r="S450" i="26"/>
  <c r="S446" i="26"/>
  <c r="S442" i="26"/>
  <c r="S438" i="26"/>
  <c r="S434" i="26"/>
  <c r="S430" i="26"/>
  <c r="S426" i="26"/>
  <c r="S422" i="26"/>
  <c r="S418" i="26"/>
  <c r="S414" i="26"/>
  <c r="S410" i="26"/>
  <c r="S497" i="26"/>
  <c r="S473" i="26"/>
  <c r="S449" i="26"/>
  <c r="S425" i="26"/>
  <c r="S406" i="26"/>
  <c r="S402" i="26"/>
  <c r="S398" i="26"/>
  <c r="S394" i="26"/>
  <c r="S390" i="26"/>
  <c r="S386" i="26"/>
  <c r="S382" i="26"/>
  <c r="S378" i="26"/>
  <c r="S374" i="26"/>
  <c r="S370" i="26"/>
  <c r="S366" i="26"/>
  <c r="S362" i="26"/>
  <c r="S358" i="26"/>
  <c r="S354" i="26"/>
  <c r="S350" i="26"/>
  <c r="S346" i="26"/>
  <c r="S342" i="26"/>
  <c r="S338" i="26"/>
  <c r="S334" i="26"/>
  <c r="S330" i="26"/>
  <c r="S326" i="26"/>
  <c r="S322" i="26"/>
  <c r="S318" i="26"/>
  <c r="S314" i="26"/>
  <c r="S310" i="26"/>
  <c r="S306" i="26"/>
  <c r="S154" i="23"/>
  <c r="S166" i="23"/>
  <c r="S178" i="23"/>
  <c r="S190" i="23"/>
  <c r="S202" i="23"/>
  <c r="S214" i="23"/>
  <c r="S226" i="23"/>
  <c r="S492" i="26"/>
  <c r="S468" i="26"/>
  <c r="S444" i="26"/>
  <c r="S420" i="26"/>
  <c r="S243" i="26"/>
  <c r="S239" i="26"/>
  <c r="S235" i="26"/>
  <c r="S231" i="26"/>
  <c r="S227" i="26"/>
  <c r="S223" i="26"/>
  <c r="S219" i="26"/>
  <c r="S215" i="26"/>
  <c r="S211" i="26"/>
  <c r="S207" i="26"/>
  <c r="S203" i="26"/>
  <c r="S199" i="26"/>
  <c r="S195" i="26"/>
  <c r="S191" i="26"/>
  <c r="S187" i="26"/>
  <c r="S183" i="26"/>
  <c r="S179" i="26"/>
  <c r="S175" i="26"/>
  <c r="S171" i="26"/>
  <c r="S167" i="26"/>
  <c r="S163" i="26"/>
  <c r="S159" i="26"/>
  <c r="S155" i="26"/>
  <c r="S151" i="26"/>
  <c r="S501" i="26"/>
  <c r="S477" i="26"/>
  <c r="S453" i="26"/>
  <c r="S429" i="26"/>
  <c r="S302" i="26"/>
  <c r="S299" i="26"/>
  <c r="S296" i="26"/>
  <c r="S293" i="26"/>
  <c r="S290" i="26"/>
  <c r="S287" i="26"/>
  <c r="S284" i="26"/>
  <c r="S281" i="26"/>
  <c r="S278" i="26"/>
  <c r="S275" i="26"/>
  <c r="S272" i="26"/>
  <c r="S269" i="26"/>
  <c r="S266" i="26"/>
  <c r="S263" i="26"/>
  <c r="S260" i="26"/>
  <c r="S257" i="26"/>
  <c r="S254" i="26"/>
  <c r="S251" i="26"/>
  <c r="S248" i="26"/>
  <c r="S496" i="26"/>
  <c r="S472" i="26"/>
  <c r="S448" i="26"/>
  <c r="S424" i="26"/>
  <c r="S405" i="26"/>
  <c r="S401" i="26"/>
  <c r="S397" i="26"/>
  <c r="S393" i="26"/>
  <c r="S389" i="26"/>
  <c r="S385" i="26"/>
  <c r="S381" i="26"/>
  <c r="S377" i="26"/>
  <c r="S373" i="26"/>
  <c r="S369" i="26"/>
  <c r="S365" i="26"/>
  <c r="S361" i="26"/>
  <c r="S357" i="26"/>
  <c r="S353" i="26"/>
  <c r="S349" i="26"/>
  <c r="S345" i="26"/>
  <c r="S341" i="26"/>
  <c r="S337" i="26"/>
  <c r="S333" i="26"/>
  <c r="S329" i="26"/>
  <c r="S325" i="26"/>
  <c r="S321" i="26"/>
  <c r="S317" i="26"/>
  <c r="S313" i="26"/>
  <c r="S309" i="26"/>
  <c r="S305" i="26"/>
  <c r="S245" i="26"/>
  <c r="S157" i="23"/>
  <c r="S169" i="23"/>
  <c r="S181" i="23"/>
  <c r="S193" i="23"/>
  <c r="S205" i="23"/>
  <c r="S217" i="23"/>
  <c r="S229" i="23"/>
  <c r="S505" i="26"/>
  <c r="S481" i="26"/>
  <c r="S457" i="26"/>
  <c r="S433" i="26"/>
  <c r="S409" i="26"/>
  <c r="S242" i="26"/>
  <c r="S238" i="26"/>
  <c r="S234" i="26"/>
  <c r="S230" i="26"/>
  <c r="S226" i="26"/>
  <c r="S222" i="26"/>
  <c r="S218" i="26"/>
  <c r="S214" i="26"/>
  <c r="S210" i="26"/>
  <c r="S206" i="26"/>
  <c r="S202" i="26"/>
  <c r="S198" i="26"/>
  <c r="S194" i="26"/>
  <c r="S190" i="26"/>
  <c r="S186" i="26"/>
  <c r="S182" i="26"/>
  <c r="S178" i="26"/>
  <c r="S174" i="26"/>
  <c r="S170" i="26"/>
  <c r="S166" i="26"/>
  <c r="S162" i="26"/>
  <c r="S158" i="26"/>
  <c r="S154" i="26"/>
  <c r="S150" i="26"/>
  <c r="S158" i="23"/>
  <c r="S170" i="23"/>
  <c r="S182" i="23"/>
  <c r="S194" i="23"/>
  <c r="S206" i="23"/>
  <c r="S218" i="23"/>
  <c r="S500" i="26"/>
  <c r="S476" i="26"/>
  <c r="S452" i="26"/>
  <c r="S428" i="26"/>
  <c r="S485" i="26"/>
  <c r="S461" i="26"/>
  <c r="S437" i="26"/>
  <c r="S413" i="26"/>
  <c r="S404" i="26"/>
  <c r="S400" i="26"/>
  <c r="S396" i="26"/>
  <c r="S392" i="26"/>
  <c r="S388" i="26"/>
  <c r="S384" i="26"/>
  <c r="S380" i="26"/>
  <c r="S376" i="26"/>
  <c r="S372" i="26"/>
  <c r="S368" i="26"/>
  <c r="S364" i="26"/>
  <c r="S360" i="26"/>
  <c r="S356" i="26"/>
  <c r="S352" i="26"/>
  <c r="S348" i="26"/>
  <c r="S344" i="26"/>
  <c r="S340" i="26"/>
  <c r="S336" i="26"/>
  <c r="S332" i="26"/>
  <c r="S328" i="26"/>
  <c r="S324" i="26"/>
  <c r="S320" i="26"/>
  <c r="S316" i="26"/>
  <c r="S312" i="26"/>
  <c r="S308" i="26"/>
  <c r="S304" i="26"/>
  <c r="S301" i="26"/>
  <c r="S298" i="26"/>
  <c r="S295" i="26"/>
  <c r="S292" i="26"/>
  <c r="S289" i="26"/>
  <c r="S286" i="26"/>
  <c r="S283" i="26"/>
  <c r="S280" i="26"/>
  <c r="S277" i="26"/>
  <c r="S274" i="26"/>
  <c r="S271" i="26"/>
  <c r="S268" i="26"/>
  <c r="S265" i="26"/>
  <c r="S262" i="26"/>
  <c r="S259" i="26"/>
  <c r="S256" i="26"/>
  <c r="S253" i="26"/>
  <c r="S250" i="26"/>
  <c r="S247" i="26"/>
  <c r="S504" i="26"/>
  <c r="S480" i="26"/>
  <c r="S456" i="26"/>
  <c r="S432" i="26"/>
  <c r="S408" i="26"/>
  <c r="S241" i="26"/>
  <c r="S237" i="26"/>
  <c r="S233" i="26"/>
  <c r="S229" i="26"/>
  <c r="S225" i="26"/>
  <c r="S221" i="26"/>
  <c r="S217" i="26"/>
  <c r="S213" i="26"/>
  <c r="S209" i="26"/>
  <c r="S205" i="26"/>
  <c r="S201" i="26"/>
  <c r="S197" i="26"/>
  <c r="S193" i="26"/>
  <c r="S189" i="26"/>
  <c r="S185" i="26"/>
  <c r="S181" i="26"/>
  <c r="S177" i="26"/>
  <c r="S173" i="26"/>
  <c r="S169" i="26"/>
  <c r="S165" i="26"/>
  <c r="S161" i="26"/>
  <c r="S157" i="26"/>
  <c r="S153" i="26"/>
  <c r="S149" i="26"/>
  <c r="S484" i="26"/>
  <c r="S460" i="26"/>
  <c r="S436" i="26"/>
  <c r="S412" i="26"/>
  <c r="S403" i="26"/>
  <c r="S399" i="26"/>
  <c r="S395" i="26"/>
  <c r="S391" i="26"/>
  <c r="S387" i="26"/>
  <c r="S383" i="26"/>
  <c r="S379" i="26"/>
  <c r="S375" i="26"/>
  <c r="S371" i="26"/>
  <c r="S367" i="26"/>
  <c r="S363" i="26"/>
  <c r="S359" i="26"/>
  <c r="S355" i="26"/>
  <c r="S351" i="26"/>
  <c r="S347" i="26"/>
  <c r="S343" i="26"/>
  <c r="S339" i="26"/>
  <c r="S335" i="26"/>
  <c r="S331" i="26"/>
  <c r="S327" i="26"/>
  <c r="S323" i="26"/>
  <c r="S319" i="26"/>
  <c r="S315" i="26"/>
  <c r="S311" i="26"/>
  <c r="S307" i="26"/>
  <c r="S151" i="23"/>
  <c r="S163" i="23"/>
  <c r="S175" i="23"/>
  <c r="S187" i="23"/>
  <c r="S199" i="23"/>
  <c r="S211" i="23"/>
  <c r="S223" i="23"/>
  <c r="S488" i="26"/>
  <c r="S464" i="26"/>
  <c r="S440" i="26"/>
  <c r="S416" i="26"/>
  <c r="S285" i="26"/>
  <c r="S249" i="26"/>
  <c r="S165" i="23"/>
  <c r="S184" i="23"/>
  <c r="S201" i="23"/>
  <c r="S220" i="23"/>
  <c r="S235" i="23"/>
  <c r="S247" i="23"/>
  <c r="S259" i="23"/>
  <c r="S271" i="23"/>
  <c r="S283" i="23"/>
  <c r="S295" i="23"/>
  <c r="S307" i="23"/>
  <c r="S319" i="23"/>
  <c r="S331" i="23"/>
  <c r="S343" i="23"/>
  <c r="S355" i="23"/>
  <c r="S367" i="23"/>
  <c r="S379" i="23"/>
  <c r="S391" i="23"/>
  <c r="S403" i="23"/>
  <c r="S415" i="23"/>
  <c r="S427" i="23"/>
  <c r="S439" i="23"/>
  <c r="S451" i="23"/>
  <c r="S463" i="23"/>
  <c r="S475" i="23"/>
  <c r="S487" i="23"/>
  <c r="S499" i="23"/>
  <c r="S192" i="23"/>
  <c r="S241" i="23"/>
  <c r="S277" i="23"/>
  <c r="S325" i="23"/>
  <c r="S337" i="23"/>
  <c r="S373" i="23"/>
  <c r="S421" i="23"/>
  <c r="S457" i="23"/>
  <c r="S481" i="23"/>
  <c r="S200" i="23"/>
  <c r="S282" i="23"/>
  <c r="S342" i="23"/>
  <c r="S390" i="23"/>
  <c r="S450" i="23"/>
  <c r="S465" i="26"/>
  <c r="S300" i="26"/>
  <c r="S264" i="26"/>
  <c r="S240" i="26"/>
  <c r="S224" i="26"/>
  <c r="S208" i="26"/>
  <c r="S192" i="26"/>
  <c r="S176" i="26"/>
  <c r="S160" i="26"/>
  <c r="S167" i="23"/>
  <c r="S185" i="23"/>
  <c r="S203" i="23"/>
  <c r="S221" i="23"/>
  <c r="S236" i="23"/>
  <c r="S248" i="23"/>
  <c r="S260" i="23"/>
  <c r="S272" i="23"/>
  <c r="S284" i="23"/>
  <c r="S296" i="23"/>
  <c r="S308" i="23"/>
  <c r="S320" i="23"/>
  <c r="S332" i="23"/>
  <c r="S344" i="23"/>
  <c r="S356" i="23"/>
  <c r="S368" i="23"/>
  <c r="S380" i="23"/>
  <c r="S392" i="23"/>
  <c r="S404" i="23"/>
  <c r="S416" i="23"/>
  <c r="S428" i="23"/>
  <c r="S440" i="23"/>
  <c r="S452" i="23"/>
  <c r="S464" i="23"/>
  <c r="S476" i="23"/>
  <c r="S488" i="23"/>
  <c r="S500" i="23"/>
  <c r="S265" i="23"/>
  <c r="S397" i="23"/>
  <c r="S198" i="23"/>
  <c r="S269" i="23"/>
  <c r="S341" i="23"/>
  <c r="S413" i="23"/>
  <c r="S473" i="23"/>
  <c r="S493" i="26"/>
  <c r="S279" i="26"/>
  <c r="S244" i="26"/>
  <c r="S150" i="23"/>
  <c r="S168" i="23"/>
  <c r="S186" i="23"/>
  <c r="S204" i="23"/>
  <c r="S222" i="23"/>
  <c r="S237" i="23"/>
  <c r="S249" i="23"/>
  <c r="S261" i="23"/>
  <c r="S273" i="23"/>
  <c r="S285" i="23"/>
  <c r="S297" i="23"/>
  <c r="S309" i="23"/>
  <c r="S321" i="23"/>
  <c r="S333" i="23"/>
  <c r="S345" i="23"/>
  <c r="S357" i="23"/>
  <c r="S369" i="23"/>
  <c r="S381" i="23"/>
  <c r="S393" i="23"/>
  <c r="S405" i="23"/>
  <c r="S417" i="23"/>
  <c r="S429" i="23"/>
  <c r="S441" i="23"/>
  <c r="S453" i="23"/>
  <c r="S465" i="23"/>
  <c r="S477" i="23"/>
  <c r="S489" i="23"/>
  <c r="S501" i="23"/>
  <c r="S289" i="23"/>
  <c r="S385" i="23"/>
  <c r="S445" i="23"/>
  <c r="S180" i="23"/>
  <c r="S233" i="23"/>
  <c r="S281" i="23"/>
  <c r="S317" i="23"/>
  <c r="S365" i="23"/>
  <c r="S401" i="23"/>
  <c r="S437" i="23"/>
  <c r="S485" i="23"/>
  <c r="S270" i="26"/>
  <c r="S474" i="23"/>
  <c r="S441" i="26"/>
  <c r="S294" i="26"/>
  <c r="S258" i="26"/>
  <c r="S152" i="23"/>
  <c r="S171" i="23"/>
  <c r="S188" i="23"/>
  <c r="S207" i="23"/>
  <c r="S224" i="23"/>
  <c r="S238" i="23"/>
  <c r="S250" i="23"/>
  <c r="S262" i="23"/>
  <c r="S274" i="23"/>
  <c r="S286" i="23"/>
  <c r="S298" i="23"/>
  <c r="S310" i="23"/>
  <c r="S322" i="23"/>
  <c r="S334" i="23"/>
  <c r="S346" i="23"/>
  <c r="S358" i="23"/>
  <c r="S370" i="23"/>
  <c r="S382" i="23"/>
  <c r="S394" i="23"/>
  <c r="S406" i="23"/>
  <c r="S418" i="23"/>
  <c r="S430" i="23"/>
  <c r="S442" i="23"/>
  <c r="S454" i="23"/>
  <c r="S466" i="23"/>
  <c r="S478" i="23"/>
  <c r="S490" i="23"/>
  <c r="S502" i="23"/>
  <c r="S228" i="23"/>
  <c r="S361" i="23"/>
  <c r="S505" i="23"/>
  <c r="S469" i="26"/>
  <c r="S273" i="26"/>
  <c r="S228" i="26"/>
  <c r="S212" i="26"/>
  <c r="S196" i="26"/>
  <c r="S180" i="26"/>
  <c r="S164" i="26"/>
  <c r="S153" i="23"/>
  <c r="S172" i="23"/>
  <c r="S189" i="23"/>
  <c r="S208" i="23"/>
  <c r="S225" i="23"/>
  <c r="S239" i="23"/>
  <c r="S251" i="23"/>
  <c r="S263" i="23"/>
  <c r="S275" i="23"/>
  <c r="S287" i="23"/>
  <c r="S299" i="23"/>
  <c r="S311" i="23"/>
  <c r="S323" i="23"/>
  <c r="S335" i="23"/>
  <c r="S347" i="23"/>
  <c r="S359" i="23"/>
  <c r="S371" i="23"/>
  <c r="S383" i="23"/>
  <c r="S395" i="23"/>
  <c r="S407" i="23"/>
  <c r="S419" i="23"/>
  <c r="S431" i="23"/>
  <c r="S443" i="23"/>
  <c r="S455" i="23"/>
  <c r="S467" i="23"/>
  <c r="S479" i="23"/>
  <c r="S491" i="23"/>
  <c r="S503" i="23"/>
  <c r="S156" i="23"/>
  <c r="S417" i="26"/>
  <c r="S288" i="26"/>
  <c r="S252" i="26"/>
  <c r="S155" i="23"/>
  <c r="S173" i="23"/>
  <c r="S191" i="23"/>
  <c r="S209" i="23"/>
  <c r="S227" i="23"/>
  <c r="S240" i="23"/>
  <c r="S252" i="23"/>
  <c r="S264" i="23"/>
  <c r="S276" i="23"/>
  <c r="S288" i="23"/>
  <c r="S300" i="23"/>
  <c r="S312" i="23"/>
  <c r="S324" i="23"/>
  <c r="S336" i="23"/>
  <c r="S348" i="23"/>
  <c r="S360" i="23"/>
  <c r="S372" i="23"/>
  <c r="S384" i="23"/>
  <c r="S396" i="23"/>
  <c r="S408" i="23"/>
  <c r="S420" i="23"/>
  <c r="S432" i="23"/>
  <c r="S444" i="23"/>
  <c r="S456" i="23"/>
  <c r="S468" i="23"/>
  <c r="S480" i="23"/>
  <c r="S492" i="23"/>
  <c r="S504" i="23"/>
  <c r="S174" i="23"/>
  <c r="S210" i="23"/>
  <c r="S253" i="23"/>
  <c r="S301" i="23"/>
  <c r="S349" i="23"/>
  <c r="S409" i="23"/>
  <c r="S433" i="23"/>
  <c r="S469" i="23"/>
  <c r="S493" i="23"/>
  <c r="S219" i="23"/>
  <c r="S294" i="23"/>
  <c r="S354" i="23"/>
  <c r="S414" i="23"/>
  <c r="S462" i="23"/>
  <c r="S508" i="26"/>
  <c r="S445" i="26"/>
  <c r="S303" i="26"/>
  <c r="S267" i="26"/>
  <c r="S313" i="23"/>
  <c r="S282" i="26"/>
  <c r="S246" i="26"/>
  <c r="S232" i="26"/>
  <c r="S216" i="26"/>
  <c r="S200" i="26"/>
  <c r="S184" i="26"/>
  <c r="S168" i="26"/>
  <c r="S152" i="26"/>
  <c r="S159" i="23"/>
  <c r="S176" i="23"/>
  <c r="S195" i="23"/>
  <c r="S212" i="23"/>
  <c r="S230" i="23"/>
  <c r="S242" i="23"/>
  <c r="S254" i="23"/>
  <c r="S266" i="23"/>
  <c r="S278" i="23"/>
  <c r="S290" i="23"/>
  <c r="S302" i="23"/>
  <c r="S314" i="23"/>
  <c r="S326" i="23"/>
  <c r="S338" i="23"/>
  <c r="S350" i="23"/>
  <c r="S362" i="23"/>
  <c r="S374" i="23"/>
  <c r="S386" i="23"/>
  <c r="S398" i="23"/>
  <c r="S410" i="23"/>
  <c r="S422" i="23"/>
  <c r="S434" i="23"/>
  <c r="S446" i="23"/>
  <c r="S458" i="23"/>
  <c r="S470" i="23"/>
  <c r="S482" i="23"/>
  <c r="S494" i="23"/>
  <c r="S506" i="23"/>
  <c r="S161" i="23"/>
  <c r="S197" i="23"/>
  <c r="S232" i="23"/>
  <c r="S256" i="23"/>
  <c r="S280" i="23"/>
  <c r="S304" i="23"/>
  <c r="S328" i="23"/>
  <c r="S352" i="23"/>
  <c r="S364" i="23"/>
  <c r="S388" i="23"/>
  <c r="S412" i="23"/>
  <c r="S436" i="23"/>
  <c r="S460" i="23"/>
  <c r="S472" i="23"/>
  <c r="S496" i="23"/>
  <c r="S162" i="23"/>
  <c r="S257" i="23"/>
  <c r="S305" i="23"/>
  <c r="S389" i="23"/>
  <c r="S449" i="23"/>
  <c r="S149" i="23"/>
  <c r="S164" i="23"/>
  <c r="S234" i="23"/>
  <c r="S258" i="23"/>
  <c r="S270" i="23"/>
  <c r="S306" i="23"/>
  <c r="S330" i="23"/>
  <c r="S366" i="23"/>
  <c r="S402" i="23"/>
  <c r="S438" i="23"/>
  <c r="S486" i="23"/>
  <c r="S421" i="26"/>
  <c r="S297" i="26"/>
  <c r="S261" i="26"/>
  <c r="S160" i="23"/>
  <c r="S177" i="23"/>
  <c r="S196" i="23"/>
  <c r="S213" i="23"/>
  <c r="S231" i="23"/>
  <c r="S243" i="23"/>
  <c r="S255" i="23"/>
  <c r="S267" i="23"/>
  <c r="S279" i="23"/>
  <c r="S291" i="23"/>
  <c r="S303" i="23"/>
  <c r="S315" i="23"/>
  <c r="S327" i="23"/>
  <c r="S339" i="23"/>
  <c r="S351" i="23"/>
  <c r="S363" i="23"/>
  <c r="S375" i="23"/>
  <c r="S387" i="23"/>
  <c r="S399" i="23"/>
  <c r="S411" i="23"/>
  <c r="S423" i="23"/>
  <c r="S435" i="23"/>
  <c r="S447" i="23"/>
  <c r="S459" i="23"/>
  <c r="S471" i="23"/>
  <c r="S483" i="23"/>
  <c r="S495" i="23"/>
  <c r="S507" i="23"/>
  <c r="S179" i="23"/>
  <c r="S215" i="23"/>
  <c r="S244" i="23"/>
  <c r="S268" i="23"/>
  <c r="S292" i="23"/>
  <c r="S316" i="23"/>
  <c r="S340" i="23"/>
  <c r="S376" i="23"/>
  <c r="S400" i="23"/>
  <c r="S424" i="23"/>
  <c r="S448" i="23"/>
  <c r="S484" i="23"/>
  <c r="S508" i="23"/>
  <c r="S216" i="23"/>
  <c r="S245" i="23"/>
  <c r="S293" i="23"/>
  <c r="S329" i="23"/>
  <c r="S377" i="23"/>
  <c r="S425" i="23"/>
  <c r="S461" i="23"/>
  <c r="S497" i="23"/>
  <c r="S489" i="26"/>
  <c r="S183" i="23"/>
  <c r="S246" i="23"/>
  <c r="S318" i="23"/>
  <c r="S378" i="23"/>
  <c r="S426" i="23"/>
  <c r="S498" i="23"/>
  <c r="S276" i="26"/>
  <c r="S353" i="23"/>
  <c r="S291" i="26"/>
  <c r="S255" i="26"/>
  <c r="S236" i="26"/>
  <c r="S220" i="26"/>
  <c r="S204" i="26"/>
  <c r="S188" i="26"/>
  <c r="S172" i="26"/>
  <c r="S156" i="26"/>
  <c r="S151" i="20"/>
  <c r="S163" i="20"/>
  <c r="S175" i="20"/>
  <c r="S187" i="20"/>
  <c r="S199" i="20"/>
  <c r="S211" i="20"/>
  <c r="S223" i="20"/>
  <c r="S235" i="20"/>
  <c r="S247" i="20"/>
  <c r="S259" i="20"/>
  <c r="S271" i="20"/>
  <c r="S283" i="20"/>
  <c r="S295" i="20"/>
  <c r="S307" i="20"/>
  <c r="S319" i="20"/>
  <c r="S331" i="20"/>
  <c r="S343" i="20"/>
  <c r="S355" i="20"/>
  <c r="S367" i="20"/>
  <c r="S379" i="20"/>
  <c r="S391" i="20"/>
  <c r="S403" i="20"/>
  <c r="S415" i="20"/>
  <c r="S427" i="20"/>
  <c r="S439" i="20"/>
  <c r="S451" i="20"/>
  <c r="S463" i="20"/>
  <c r="S475" i="20"/>
  <c r="S487" i="20"/>
  <c r="S499" i="20"/>
  <c r="S153" i="20"/>
  <c r="S165" i="20"/>
  <c r="S177" i="20"/>
  <c r="S189" i="20"/>
  <c r="S201" i="20"/>
  <c r="S213" i="20"/>
  <c r="S225" i="20"/>
  <c r="S237" i="20"/>
  <c r="S249" i="20"/>
  <c r="S261" i="20"/>
  <c r="S273" i="20"/>
  <c r="S285" i="20"/>
  <c r="S297" i="20"/>
  <c r="S309" i="20"/>
  <c r="S321" i="20"/>
  <c r="S333" i="20"/>
  <c r="S345" i="20"/>
  <c r="S357" i="20"/>
  <c r="S369" i="20"/>
  <c r="S381" i="20"/>
  <c r="S393" i="20"/>
  <c r="S405" i="20"/>
  <c r="S417" i="20"/>
  <c r="S429" i="20"/>
  <c r="S441" i="20"/>
  <c r="S453" i="20"/>
  <c r="S465" i="20"/>
  <c r="S477" i="20"/>
  <c r="S489" i="20"/>
  <c r="S501" i="20"/>
  <c r="S154" i="20"/>
  <c r="S166" i="20"/>
  <c r="S178" i="20"/>
  <c r="S190" i="20"/>
  <c r="S202" i="20"/>
  <c r="S214" i="20"/>
  <c r="S226" i="20"/>
  <c r="S238" i="20"/>
  <c r="S250" i="20"/>
  <c r="S262" i="20"/>
  <c r="S274" i="20"/>
  <c r="S286" i="20"/>
  <c r="S298" i="20"/>
  <c r="S310" i="20"/>
  <c r="S322" i="20"/>
  <c r="S334" i="20"/>
  <c r="S346" i="20"/>
  <c r="S358" i="20"/>
  <c r="S370" i="20"/>
  <c r="S382" i="20"/>
  <c r="S394" i="20"/>
  <c r="S406" i="20"/>
  <c r="S418" i="20"/>
  <c r="S430" i="20"/>
  <c r="S442" i="20"/>
  <c r="S454" i="20"/>
  <c r="S466" i="20"/>
  <c r="S478" i="20"/>
  <c r="S490" i="20"/>
  <c r="S502" i="20"/>
  <c r="S155" i="20"/>
  <c r="S167" i="20"/>
  <c r="S179" i="20"/>
  <c r="S191" i="20"/>
  <c r="S203" i="20"/>
  <c r="S215" i="20"/>
  <c r="S227" i="20"/>
  <c r="S239" i="20"/>
  <c r="S251" i="20"/>
  <c r="S263" i="20"/>
  <c r="S275" i="20"/>
  <c r="S287" i="20"/>
  <c r="S299" i="20"/>
  <c r="S311" i="20"/>
  <c r="S323" i="20"/>
  <c r="S335" i="20"/>
  <c r="S347" i="20"/>
  <c r="S359" i="20"/>
  <c r="S371" i="20"/>
  <c r="S383" i="20"/>
  <c r="S395" i="20"/>
  <c r="S407" i="20"/>
  <c r="S419" i="20"/>
  <c r="S431" i="20"/>
  <c r="S443" i="20"/>
  <c r="S455" i="20"/>
  <c r="S467" i="20"/>
  <c r="S479" i="20"/>
  <c r="S491" i="20"/>
  <c r="S503" i="20"/>
  <c r="S156" i="20"/>
  <c r="S168" i="20"/>
  <c r="S180" i="20"/>
  <c r="S192" i="20"/>
  <c r="S204" i="20"/>
  <c r="S216" i="20"/>
  <c r="S228" i="20"/>
  <c r="S240" i="20"/>
  <c r="S252" i="20"/>
  <c r="S264" i="20"/>
  <c r="S276" i="20"/>
  <c r="S288" i="20"/>
  <c r="S300" i="20"/>
  <c r="S312" i="20"/>
  <c r="S324" i="20"/>
  <c r="S336" i="20"/>
  <c r="S348" i="20"/>
  <c r="S360" i="20"/>
  <c r="S372" i="20"/>
  <c r="S384" i="20"/>
  <c r="S396" i="20"/>
  <c r="S408" i="20"/>
  <c r="S420" i="20"/>
  <c r="S432" i="20"/>
  <c r="S444" i="20"/>
  <c r="S456" i="20"/>
  <c r="S468" i="20"/>
  <c r="S480" i="20"/>
  <c r="S492" i="20"/>
  <c r="S504" i="20"/>
  <c r="S159" i="20"/>
  <c r="S171" i="20"/>
  <c r="S183" i="20"/>
  <c r="S195" i="20"/>
  <c r="S207" i="20"/>
  <c r="S219" i="20"/>
  <c r="S231" i="20"/>
  <c r="S243" i="20"/>
  <c r="S255" i="20"/>
  <c r="S267" i="20"/>
  <c r="S279" i="20"/>
  <c r="S291" i="20"/>
  <c r="S303" i="20"/>
  <c r="S315" i="20"/>
  <c r="S327" i="20"/>
  <c r="S339" i="20"/>
  <c r="S351" i="20"/>
  <c r="S363" i="20"/>
  <c r="S375" i="20"/>
  <c r="S387" i="20"/>
  <c r="S399" i="20"/>
  <c r="S411" i="20"/>
  <c r="S423" i="20"/>
  <c r="S435" i="20"/>
  <c r="S447" i="20"/>
  <c r="S459" i="20"/>
  <c r="S471" i="20"/>
  <c r="S483" i="20"/>
  <c r="S495" i="20"/>
  <c r="S507" i="20"/>
  <c r="S161" i="20"/>
  <c r="S173" i="20"/>
  <c r="S185" i="20"/>
  <c r="S197" i="20"/>
  <c r="S209" i="20"/>
  <c r="S221" i="20"/>
  <c r="S233" i="20"/>
  <c r="S245" i="20"/>
  <c r="S257" i="20"/>
  <c r="S269" i="20"/>
  <c r="S281" i="20"/>
  <c r="S293" i="20"/>
  <c r="S305" i="20"/>
  <c r="S317" i="20"/>
  <c r="S329" i="20"/>
  <c r="S341" i="20"/>
  <c r="S353" i="20"/>
  <c r="S365" i="20"/>
  <c r="S377" i="20"/>
  <c r="S389" i="20"/>
  <c r="S401" i="20"/>
  <c r="S413" i="20"/>
  <c r="S425" i="20"/>
  <c r="S437" i="20"/>
  <c r="S449" i="20"/>
  <c r="S461" i="20"/>
  <c r="S473" i="20"/>
  <c r="S485" i="20"/>
  <c r="S497" i="20"/>
  <c r="S149" i="20"/>
  <c r="S482" i="20"/>
  <c r="S452" i="20"/>
  <c r="S424" i="20"/>
  <c r="S397" i="20"/>
  <c r="S366" i="20"/>
  <c r="S338" i="20"/>
  <c r="S308" i="20"/>
  <c r="S280" i="20"/>
  <c r="S253" i="20"/>
  <c r="S222" i="20"/>
  <c r="S194" i="20"/>
  <c r="S164" i="20"/>
  <c r="F29" i="17"/>
  <c r="S505" i="20"/>
  <c r="S474" i="20"/>
  <c r="S446" i="20"/>
  <c r="S416" i="20"/>
  <c r="S388" i="20"/>
  <c r="S361" i="20"/>
  <c r="S330" i="20"/>
  <c r="S302" i="20"/>
  <c r="S272" i="20"/>
  <c r="S244" i="20"/>
  <c r="S217" i="20"/>
  <c r="S186" i="20"/>
  <c r="S158" i="20"/>
  <c r="S498" i="20"/>
  <c r="S470" i="20"/>
  <c r="S440" i="20"/>
  <c r="S412" i="20"/>
  <c r="S385" i="20"/>
  <c r="S354" i="20"/>
  <c r="S326" i="20"/>
  <c r="S296" i="20"/>
  <c r="S268" i="20"/>
  <c r="S241" i="20"/>
  <c r="S210" i="20"/>
  <c r="S182" i="20"/>
  <c r="S152" i="20"/>
  <c r="L121" i="20"/>
  <c r="L109" i="20"/>
  <c r="L97" i="20"/>
  <c r="L85" i="20"/>
  <c r="L73" i="20"/>
  <c r="O246" i="26"/>
  <c r="O302" i="26"/>
  <c r="O299" i="26"/>
  <c r="O296" i="26"/>
  <c r="O293" i="26"/>
  <c r="O290" i="26"/>
  <c r="O287" i="26"/>
  <c r="O284" i="26"/>
  <c r="O281" i="26"/>
  <c r="O278" i="26"/>
  <c r="O275" i="26"/>
  <c r="O272" i="26"/>
  <c r="O269" i="26"/>
  <c r="O266" i="26"/>
  <c r="O263" i="26"/>
  <c r="O260" i="26"/>
  <c r="O257" i="26"/>
  <c r="O254" i="26"/>
  <c r="O251" i="26"/>
  <c r="O248" i="26"/>
  <c r="O245" i="26"/>
  <c r="O304" i="26"/>
  <c r="O301" i="26"/>
  <c r="O298" i="26"/>
  <c r="O295" i="26"/>
  <c r="O292" i="26"/>
  <c r="O289" i="26"/>
  <c r="O286" i="26"/>
  <c r="O283" i="26"/>
  <c r="O280" i="26"/>
  <c r="O277" i="26"/>
  <c r="O274" i="26"/>
  <c r="O271" i="26"/>
  <c r="O268" i="26"/>
  <c r="O265" i="26"/>
  <c r="O262" i="26"/>
  <c r="O259" i="26"/>
  <c r="O256" i="26"/>
  <c r="O253" i="26"/>
  <c r="O250" i="26"/>
  <c r="O247" i="26"/>
  <c r="O303" i="26"/>
  <c r="O300" i="26"/>
  <c r="O297" i="26"/>
  <c r="O294" i="26"/>
  <c r="O291" i="26"/>
  <c r="O288" i="26"/>
  <c r="O285" i="26"/>
  <c r="O282" i="26"/>
  <c r="O279" i="26"/>
  <c r="O276" i="26"/>
  <c r="O273" i="26"/>
  <c r="O270" i="26"/>
  <c r="O267" i="26"/>
  <c r="O264" i="26"/>
  <c r="O261" i="26"/>
  <c r="O258" i="26"/>
  <c r="O255" i="26"/>
  <c r="O252" i="26"/>
  <c r="O249" i="26"/>
  <c r="O251" i="23"/>
  <c r="O263" i="23"/>
  <c r="O275" i="23"/>
  <c r="O287" i="23"/>
  <c r="O299" i="23"/>
  <c r="O246" i="23"/>
  <c r="O286" i="23"/>
  <c r="O252" i="23"/>
  <c r="O264" i="23"/>
  <c r="O276" i="23"/>
  <c r="O288" i="23"/>
  <c r="O300" i="23"/>
  <c r="O269" i="23"/>
  <c r="O261" i="23"/>
  <c r="O253" i="23"/>
  <c r="O265" i="23"/>
  <c r="O277" i="23"/>
  <c r="O289" i="23"/>
  <c r="O301" i="23"/>
  <c r="O257" i="23"/>
  <c r="O249" i="23"/>
  <c r="O297" i="23"/>
  <c r="O254" i="23"/>
  <c r="O266" i="23"/>
  <c r="O278" i="23"/>
  <c r="O290" i="23"/>
  <c r="O302" i="23"/>
  <c r="O255" i="23"/>
  <c r="O267" i="23"/>
  <c r="O279" i="23"/>
  <c r="O291" i="23"/>
  <c r="O303" i="23"/>
  <c r="O256" i="23"/>
  <c r="O268" i="23"/>
  <c r="O280" i="23"/>
  <c r="O292" i="23"/>
  <c r="O304" i="23"/>
  <c r="O293" i="23"/>
  <c r="O250" i="23"/>
  <c r="O298" i="23"/>
  <c r="O281" i="23"/>
  <c r="O258" i="23"/>
  <c r="O270" i="23"/>
  <c r="O282" i="23"/>
  <c r="O294" i="23"/>
  <c r="O245" i="23"/>
  <c r="O248" i="23"/>
  <c r="O272" i="23"/>
  <c r="O285" i="23"/>
  <c r="O262" i="23"/>
  <c r="O247" i="23"/>
  <c r="O259" i="23"/>
  <c r="O271" i="23"/>
  <c r="O283" i="23"/>
  <c r="O295" i="23"/>
  <c r="O260" i="23"/>
  <c r="O284" i="23"/>
  <c r="O296" i="23"/>
  <c r="O273" i="23"/>
  <c r="O274" i="23"/>
  <c r="O295" i="20"/>
  <c r="O283" i="20"/>
  <c r="O271" i="20"/>
  <c r="O259" i="20"/>
  <c r="O247" i="20"/>
  <c r="L119" i="20"/>
  <c r="L107" i="20"/>
  <c r="L95" i="20"/>
  <c r="L83" i="20"/>
  <c r="L71" i="20"/>
  <c r="O245" i="20"/>
  <c r="O293" i="20"/>
  <c r="O281" i="20"/>
  <c r="O269" i="20"/>
  <c r="O257" i="20"/>
  <c r="E17" i="13"/>
  <c r="E29" i="13" s="1"/>
  <c r="E41" i="13" s="1"/>
  <c r="E53" i="13" s="1"/>
  <c r="E65" i="13" s="1"/>
  <c r="E77" i="13" s="1"/>
  <c r="E89" i="13" s="1"/>
  <c r="E101" i="13" s="1"/>
  <c r="E113" i="13" s="1"/>
  <c r="E125" i="13" s="1"/>
  <c r="E137" i="13" s="1"/>
  <c r="E149" i="13" s="1"/>
  <c r="E161" i="13" s="1"/>
  <c r="E173" i="13" s="1"/>
  <c r="E185" i="13" s="1"/>
  <c r="E197" i="13" s="1"/>
  <c r="E209" i="13" s="1"/>
  <c r="E221" i="13" s="1"/>
  <c r="E233" i="13" s="1"/>
  <c r="E245" i="13" s="1"/>
  <c r="E257" i="13" s="1"/>
  <c r="E269" i="13" s="1"/>
  <c r="E281" i="13" s="1"/>
  <c r="E293" i="13" s="1"/>
  <c r="E305" i="13" s="1"/>
  <c r="E317" i="13" s="1"/>
  <c r="E329" i="13" s="1"/>
  <c r="E341" i="13" s="1"/>
  <c r="E353" i="13" s="1"/>
  <c r="E365" i="13" s="1"/>
  <c r="E377" i="13" s="1"/>
  <c r="E389" i="13" s="1"/>
  <c r="E401" i="13" s="1"/>
  <c r="E413" i="13" s="1"/>
  <c r="E425" i="13" s="1"/>
  <c r="E437" i="13" s="1"/>
  <c r="E449" i="13" s="1"/>
  <c r="E461" i="13" s="1"/>
  <c r="E473" i="13" s="1"/>
  <c r="E485" i="13" s="1"/>
  <c r="E497" i="13" s="1"/>
  <c r="F6" i="13"/>
  <c r="Z13" i="27"/>
  <c r="F13" i="27"/>
  <c r="L115" i="20"/>
  <c r="L103" i="20"/>
  <c r="L91" i="20"/>
  <c r="L79" i="20"/>
  <c r="L67" i="20"/>
  <c r="O301" i="20"/>
  <c r="O289" i="20"/>
  <c r="O277" i="20"/>
  <c r="O265" i="20"/>
  <c r="O253" i="20"/>
  <c r="L124" i="26"/>
  <c r="L121" i="26"/>
  <c r="L118" i="26"/>
  <c r="L115" i="26"/>
  <c r="L112" i="26"/>
  <c r="L109" i="26"/>
  <c r="L106" i="26"/>
  <c r="L103" i="26"/>
  <c r="L100" i="26"/>
  <c r="L97" i="26"/>
  <c r="L94" i="26"/>
  <c r="L91" i="26"/>
  <c r="L88" i="26"/>
  <c r="L85" i="26"/>
  <c r="L82" i="26"/>
  <c r="L79" i="26"/>
  <c r="L76" i="26"/>
  <c r="L73" i="26"/>
  <c r="L70" i="26"/>
  <c r="L67" i="26"/>
  <c r="L123" i="26"/>
  <c r="L120" i="26"/>
  <c r="L117" i="26"/>
  <c r="L114" i="26"/>
  <c r="L111" i="26"/>
  <c r="L108" i="26"/>
  <c r="L105" i="26"/>
  <c r="L102" i="26"/>
  <c r="L99" i="26"/>
  <c r="L96" i="26"/>
  <c r="L93" i="26"/>
  <c r="L90" i="26"/>
  <c r="L87" i="26"/>
  <c r="L84" i="26"/>
  <c r="L81" i="26"/>
  <c r="L78" i="26"/>
  <c r="L75" i="26"/>
  <c r="L72" i="26"/>
  <c r="L69" i="26"/>
  <c r="L66" i="26"/>
  <c r="L65" i="26"/>
  <c r="L122" i="26"/>
  <c r="L104" i="26"/>
  <c r="L86" i="26"/>
  <c r="L68" i="26"/>
  <c r="L66" i="23"/>
  <c r="L78" i="23"/>
  <c r="L90" i="23"/>
  <c r="L102" i="23"/>
  <c r="L114" i="23"/>
  <c r="L108" i="23"/>
  <c r="L77" i="23"/>
  <c r="L67" i="23"/>
  <c r="L79" i="23"/>
  <c r="L91" i="23"/>
  <c r="L103" i="23"/>
  <c r="L115" i="23"/>
  <c r="L112" i="23"/>
  <c r="L107" i="26"/>
  <c r="L89" i="26"/>
  <c r="L71" i="26"/>
  <c r="L68" i="23"/>
  <c r="L80" i="23"/>
  <c r="L92" i="23"/>
  <c r="L104" i="23"/>
  <c r="L116" i="23"/>
  <c r="L72" i="23"/>
  <c r="L100" i="23"/>
  <c r="L65" i="23"/>
  <c r="L69" i="23"/>
  <c r="L81" i="23"/>
  <c r="L93" i="23"/>
  <c r="L105" i="23"/>
  <c r="L117" i="23"/>
  <c r="L110" i="26"/>
  <c r="L92" i="26"/>
  <c r="L74" i="26"/>
  <c r="L70" i="23"/>
  <c r="L82" i="23"/>
  <c r="L94" i="23"/>
  <c r="L106" i="23"/>
  <c r="L118" i="23"/>
  <c r="L96" i="23"/>
  <c r="L113" i="23"/>
  <c r="L71" i="23"/>
  <c r="L83" i="23"/>
  <c r="L95" i="23"/>
  <c r="L107" i="23"/>
  <c r="L119" i="23"/>
  <c r="L84" i="23"/>
  <c r="L120" i="23"/>
  <c r="L101" i="23"/>
  <c r="L113" i="26"/>
  <c r="L95" i="26"/>
  <c r="L77" i="26"/>
  <c r="L73" i="23"/>
  <c r="L85" i="23"/>
  <c r="L97" i="23"/>
  <c r="L109" i="23"/>
  <c r="L121" i="23"/>
  <c r="L88" i="23"/>
  <c r="L89" i="23"/>
  <c r="L116" i="26"/>
  <c r="L98" i="26"/>
  <c r="L80" i="26"/>
  <c r="L74" i="23"/>
  <c r="L86" i="23"/>
  <c r="L98" i="23"/>
  <c r="L110" i="23"/>
  <c r="L122" i="23"/>
  <c r="L75" i="23"/>
  <c r="L87" i="23"/>
  <c r="L99" i="23"/>
  <c r="L111" i="23"/>
  <c r="L123" i="23"/>
  <c r="L76" i="23"/>
  <c r="L124" i="23"/>
  <c r="L119" i="26"/>
  <c r="L101" i="26"/>
  <c r="L83" i="26"/>
  <c r="L114" i="20"/>
  <c r="L102" i="20"/>
  <c r="L90" i="20"/>
  <c r="L78" i="20"/>
  <c r="L66" i="20"/>
  <c r="O300" i="20"/>
  <c r="O288" i="20"/>
  <c r="O276" i="20"/>
  <c r="O264" i="20"/>
  <c r="O252" i="20"/>
  <c r="L65" i="20"/>
  <c r="L113" i="20"/>
  <c r="L101" i="20"/>
  <c r="L89" i="20"/>
  <c r="L77" i="20"/>
  <c r="O299" i="20"/>
  <c r="O287" i="20"/>
  <c r="O275" i="20"/>
  <c r="O263" i="20"/>
  <c r="O251" i="20"/>
  <c r="Z51" i="28"/>
  <c r="F51" i="28"/>
  <c r="Z63" i="28"/>
  <c r="F45" i="17"/>
  <c r="Z46" i="29"/>
  <c r="F35" i="29"/>
  <c r="Z35" i="30"/>
  <c r="F35" i="30"/>
  <c r="Z42" i="29"/>
  <c r="F31" i="29"/>
  <c r="F50" i="17"/>
  <c r="Z7" i="27"/>
  <c r="F7" i="27"/>
  <c r="F42" i="13"/>
  <c r="Z50" i="29"/>
  <c r="F39" i="29"/>
  <c r="F14" i="28"/>
  <c r="Z14" i="28"/>
  <c r="Z12" i="27"/>
  <c r="Z5" i="27"/>
  <c r="F5" i="27"/>
  <c r="F77" i="17"/>
  <c r="F56" i="17"/>
  <c r="F32" i="29"/>
  <c r="Z43" i="29"/>
  <c r="Z33" i="30"/>
  <c r="F33" i="30"/>
  <c r="Z9" i="27"/>
  <c r="F9" i="27"/>
  <c r="F25" i="13"/>
  <c r="Z44" i="29"/>
  <c r="F33" i="29"/>
  <c r="Z47" i="29"/>
  <c r="F10" i="28"/>
  <c r="Z10" i="28"/>
  <c r="F23" i="13"/>
  <c r="F20" i="13"/>
  <c r="Z17" i="27"/>
  <c r="Z31" i="30"/>
  <c r="F31" i="30"/>
  <c r="F22" i="13"/>
  <c r="AC5" i="29"/>
  <c r="AC6" i="29" s="1"/>
  <c r="Z34" i="30"/>
  <c r="Z36" i="30"/>
  <c r="F36" i="30"/>
  <c r="Z7" i="28"/>
  <c r="F58" i="17"/>
  <c r="Z41" i="30"/>
  <c r="Z39" i="30"/>
  <c r="F39" i="30"/>
  <c r="Z15" i="27"/>
  <c r="F15" i="27"/>
  <c r="F24" i="13"/>
  <c r="F30" i="30"/>
  <c r="Z32" i="30"/>
  <c r="F32" i="30"/>
  <c r="F61" i="17"/>
  <c r="Z11" i="27"/>
  <c r="F11" i="27"/>
  <c r="Z5" i="28"/>
  <c r="F5" i="28"/>
  <c r="Z9" i="28"/>
  <c r="Z11" i="28"/>
  <c r="F11" i="28"/>
  <c r="F87" i="17"/>
  <c r="F47" i="17"/>
  <c r="F75" i="30"/>
  <c r="Z87" i="30"/>
  <c r="F48" i="30"/>
  <c r="Z60" i="30"/>
  <c r="V13" i="30"/>
  <c r="AB13" i="30" s="1"/>
  <c r="F44" i="30"/>
  <c r="Z56" i="30"/>
  <c r="Z61" i="29"/>
  <c r="Z87" i="29"/>
  <c r="F75" i="29"/>
  <c r="V9" i="29"/>
  <c r="AB9" i="29" s="1"/>
  <c r="F41" i="29"/>
  <c r="Z53" i="29"/>
  <c r="Z52" i="29"/>
  <c r="F40" i="29"/>
  <c r="Z57" i="29"/>
  <c r="F45" i="29"/>
  <c r="Z60" i="29"/>
  <c r="F48" i="29"/>
  <c r="Z37" i="28"/>
  <c r="F25" i="28"/>
  <c r="F24" i="28"/>
  <c r="Z36" i="28"/>
  <c r="Z35" i="28"/>
  <c r="F23" i="28"/>
  <c r="Z31" i="28"/>
  <c r="F19" i="28"/>
  <c r="Z29" i="28"/>
  <c r="F17" i="28"/>
  <c r="Z38" i="28"/>
  <c r="F26" i="28"/>
  <c r="Z75" i="28"/>
  <c r="F63" i="28"/>
  <c r="Z33" i="27"/>
  <c r="F21" i="27"/>
  <c r="F26" i="27"/>
  <c r="Z38" i="27"/>
  <c r="F17" i="27"/>
  <c r="Z29" i="27"/>
  <c r="F63" i="27"/>
  <c r="Z37" i="27"/>
  <c r="F25" i="27"/>
  <c r="F19" i="27"/>
  <c r="Z31" i="27"/>
  <c r="R7" i="26"/>
  <c r="AB6" i="26"/>
  <c r="AC4" i="17"/>
  <c r="AC4" i="23"/>
  <c r="AC5" i="23" s="1"/>
  <c r="AC6" i="23" s="1"/>
  <c r="AC7" i="23" s="1"/>
  <c r="AC8" i="23" s="1"/>
  <c r="AC9" i="23" s="1"/>
  <c r="AC10" i="23" s="1"/>
  <c r="AC11" i="23" s="1"/>
  <c r="AC12" i="23" s="1"/>
  <c r="AC13" i="23" s="1"/>
  <c r="AC14" i="23" s="1"/>
  <c r="AC15" i="23" s="1"/>
  <c r="AC16" i="23" s="1"/>
  <c r="AC17" i="23" s="1"/>
  <c r="AC18" i="23" s="1"/>
  <c r="AC19" i="23" s="1"/>
  <c r="AC20" i="23" s="1"/>
  <c r="AC21" i="23" s="1"/>
  <c r="AC22" i="23" s="1"/>
  <c r="AC23" i="23" s="1"/>
  <c r="AC24" i="23" s="1"/>
  <c r="AC25" i="23" s="1"/>
  <c r="AC26" i="23" s="1"/>
  <c r="AC27" i="23" s="1"/>
  <c r="F26" i="13" l="1"/>
  <c r="E38" i="13"/>
  <c r="E50" i="13" s="1"/>
  <c r="E62" i="13" s="1"/>
  <c r="E74" i="13" s="1"/>
  <c r="E86" i="13" s="1"/>
  <c r="E98" i="13" s="1"/>
  <c r="E110" i="13" s="1"/>
  <c r="E122" i="13" s="1"/>
  <c r="E134" i="13" s="1"/>
  <c r="E146" i="13" s="1"/>
  <c r="E158" i="13" s="1"/>
  <c r="E170" i="13" s="1"/>
  <c r="E182" i="13" s="1"/>
  <c r="E194" i="13" s="1"/>
  <c r="E206" i="13" s="1"/>
  <c r="E218" i="13" s="1"/>
  <c r="E230" i="13" s="1"/>
  <c r="E242" i="13" s="1"/>
  <c r="E254" i="13" s="1"/>
  <c r="E266" i="13" s="1"/>
  <c r="E278" i="13" s="1"/>
  <c r="E290" i="13" s="1"/>
  <c r="E302" i="13" s="1"/>
  <c r="E314" i="13" s="1"/>
  <c r="E326" i="13" s="1"/>
  <c r="E338" i="13" s="1"/>
  <c r="E350" i="13" s="1"/>
  <c r="E362" i="13" s="1"/>
  <c r="E374" i="13" s="1"/>
  <c r="E386" i="13" s="1"/>
  <c r="E398" i="13" s="1"/>
  <c r="E410" i="13" s="1"/>
  <c r="E422" i="13" s="1"/>
  <c r="E434" i="13" s="1"/>
  <c r="E446" i="13" s="1"/>
  <c r="E458" i="13" s="1"/>
  <c r="E470" i="13" s="1"/>
  <c r="E482" i="13" s="1"/>
  <c r="E494" i="13" s="1"/>
  <c r="E506" i="13" s="1"/>
  <c r="AC10" i="33"/>
  <c r="AC11" i="33" s="1"/>
  <c r="AC12" i="33" s="1"/>
  <c r="AC13" i="33" s="1"/>
  <c r="F49" i="33"/>
  <c r="H49" i="33" s="1"/>
  <c r="Z61" i="33"/>
  <c r="F49" i="29"/>
  <c r="F40" i="30"/>
  <c r="Z52" i="30"/>
  <c r="H51" i="32"/>
  <c r="AB51" i="32" s="1"/>
  <c r="H51" i="31"/>
  <c r="AB51" i="31" s="1"/>
  <c r="E33" i="26"/>
  <c r="Z33" i="26" s="1"/>
  <c r="F32" i="26"/>
  <c r="H32" i="26" s="1"/>
  <c r="F48" i="17"/>
  <c r="Z75" i="27"/>
  <c r="AB63" i="32"/>
  <c r="H51" i="20"/>
  <c r="F49" i="30"/>
  <c r="Z61" i="30"/>
  <c r="H31" i="23"/>
  <c r="AB31" i="23" s="1"/>
  <c r="H43" i="23"/>
  <c r="AB43" i="23" s="1"/>
  <c r="H39" i="23"/>
  <c r="AB39" i="23" s="1"/>
  <c r="H37" i="23"/>
  <c r="AB37" i="23" s="1"/>
  <c r="H35" i="23"/>
  <c r="AB35" i="23" s="1"/>
  <c r="H28" i="33"/>
  <c r="H34" i="23"/>
  <c r="AB34" i="23" s="1"/>
  <c r="H28" i="34"/>
  <c r="AC7" i="29"/>
  <c r="AC8" i="29" s="1"/>
  <c r="F41" i="30"/>
  <c r="H36" i="23"/>
  <c r="AB36" i="23" s="1"/>
  <c r="Z44" i="34"/>
  <c r="F44" i="34"/>
  <c r="H44" i="34" s="1"/>
  <c r="E99" i="23"/>
  <c r="F87" i="23"/>
  <c r="E28" i="13"/>
  <c r="E40" i="13" s="1"/>
  <c r="E52" i="13" s="1"/>
  <c r="E64" i="13" s="1"/>
  <c r="E76" i="13" s="1"/>
  <c r="E88" i="13" s="1"/>
  <c r="E100" i="13" s="1"/>
  <c r="E112" i="13" s="1"/>
  <c r="E124" i="13" s="1"/>
  <c r="E136" i="13" s="1"/>
  <c r="E148" i="13" s="1"/>
  <c r="E160" i="13" s="1"/>
  <c r="E172" i="13" s="1"/>
  <c r="E184" i="13" s="1"/>
  <c r="E196" i="13" s="1"/>
  <c r="E208" i="13" s="1"/>
  <c r="E220" i="13" s="1"/>
  <c r="E232" i="13" s="1"/>
  <c r="E244" i="13" s="1"/>
  <c r="E256" i="13" s="1"/>
  <c r="E268" i="13" s="1"/>
  <c r="E280" i="13" s="1"/>
  <c r="E292" i="13" s="1"/>
  <c r="E304" i="13" s="1"/>
  <c r="E316" i="13" s="1"/>
  <c r="E328" i="13" s="1"/>
  <c r="E340" i="13" s="1"/>
  <c r="E352" i="13" s="1"/>
  <c r="E364" i="13" s="1"/>
  <c r="E376" i="13" s="1"/>
  <c r="E388" i="13" s="1"/>
  <c r="E400" i="13" s="1"/>
  <c r="E412" i="13" s="1"/>
  <c r="E424" i="13" s="1"/>
  <c r="E436" i="13" s="1"/>
  <c r="E448" i="13" s="1"/>
  <c r="E460" i="13" s="1"/>
  <c r="E472" i="13" s="1"/>
  <c r="E484" i="13" s="1"/>
  <c r="E496" i="13" s="1"/>
  <c r="E508" i="13" s="1"/>
  <c r="F16" i="13"/>
  <c r="Z41" i="34"/>
  <c r="F41" i="34"/>
  <c r="H41" i="34" s="1"/>
  <c r="Z48" i="33"/>
  <c r="F48" i="33"/>
  <c r="H48" i="33" s="1"/>
  <c r="Z40" i="33"/>
  <c r="F40" i="33"/>
  <c r="H40" i="33" s="1"/>
  <c r="E58" i="23"/>
  <c r="F46" i="23"/>
  <c r="Z48" i="34"/>
  <c r="F48" i="34"/>
  <c r="H48" i="34" s="1"/>
  <c r="F63" i="20"/>
  <c r="Z45" i="33"/>
  <c r="F45" i="33"/>
  <c r="H45" i="33" s="1"/>
  <c r="E52" i="23"/>
  <c r="F40" i="23"/>
  <c r="Z50" i="34"/>
  <c r="F50" i="34"/>
  <c r="H50" i="34" s="1"/>
  <c r="E53" i="23"/>
  <c r="F41" i="23"/>
  <c r="Z47" i="33"/>
  <c r="F47" i="33"/>
  <c r="H47" i="33" s="1"/>
  <c r="Z42" i="34"/>
  <c r="F42" i="34"/>
  <c r="H42" i="34" s="1"/>
  <c r="Z46" i="33"/>
  <c r="F46" i="33"/>
  <c r="H46" i="33" s="1"/>
  <c r="H29" i="23"/>
  <c r="AB29" i="23" s="1"/>
  <c r="H30" i="23"/>
  <c r="AB30" i="23" s="1"/>
  <c r="F21" i="13"/>
  <c r="Z50" i="33"/>
  <c r="F50" i="33"/>
  <c r="H50" i="33" s="1"/>
  <c r="E67" i="23"/>
  <c r="F55" i="23"/>
  <c r="Z42" i="33"/>
  <c r="F42" i="33"/>
  <c r="H42" i="33" s="1"/>
  <c r="E57" i="23"/>
  <c r="F45" i="23"/>
  <c r="F19" i="13"/>
  <c r="E61" i="23"/>
  <c r="F49" i="23"/>
  <c r="E54" i="23"/>
  <c r="F42" i="23"/>
  <c r="E56" i="23"/>
  <c r="F44" i="23"/>
  <c r="E59" i="23"/>
  <c r="F47" i="23"/>
  <c r="E60" i="23"/>
  <c r="F48" i="23"/>
  <c r="H28" i="23"/>
  <c r="AB28" i="23" s="1"/>
  <c r="Z49" i="34"/>
  <c r="F49" i="34"/>
  <c r="H49" i="34" s="1"/>
  <c r="K28" i="20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AB39" i="20" s="1"/>
  <c r="H38" i="23"/>
  <c r="AB38" i="23" s="1"/>
  <c r="F43" i="17"/>
  <c r="E62" i="23"/>
  <c r="F50" i="23"/>
  <c r="H33" i="23"/>
  <c r="AB33" i="23" s="1"/>
  <c r="Z43" i="34"/>
  <c r="F43" i="34"/>
  <c r="H43" i="34" s="1"/>
  <c r="H75" i="23"/>
  <c r="AB75" i="23" s="1"/>
  <c r="Z47" i="34"/>
  <c r="F47" i="34"/>
  <c r="H47" i="34" s="1"/>
  <c r="F42" i="17"/>
  <c r="Z69" i="34"/>
  <c r="F57" i="34"/>
  <c r="H57" i="34" s="1"/>
  <c r="F58" i="34"/>
  <c r="H58" i="34" s="1"/>
  <c r="Z70" i="34"/>
  <c r="F87" i="34"/>
  <c r="Z99" i="34"/>
  <c r="Z64" i="34"/>
  <c r="F52" i="34"/>
  <c r="V20" i="34"/>
  <c r="AB20" i="34" s="1"/>
  <c r="AC18" i="34"/>
  <c r="Z67" i="33"/>
  <c r="F55" i="33"/>
  <c r="H55" i="33" s="1"/>
  <c r="F56" i="33"/>
  <c r="H56" i="33" s="1"/>
  <c r="Z68" i="33"/>
  <c r="Z73" i="33"/>
  <c r="F61" i="33"/>
  <c r="H61" i="33" s="1"/>
  <c r="V14" i="33"/>
  <c r="AB14" i="33" s="1"/>
  <c r="F99" i="33"/>
  <c r="H99" i="33" s="1"/>
  <c r="Z111" i="33"/>
  <c r="Z65" i="33"/>
  <c r="F53" i="33"/>
  <c r="H53" i="33" s="1"/>
  <c r="Z87" i="32"/>
  <c r="F75" i="32"/>
  <c r="H75" i="32" s="1"/>
  <c r="F63" i="31"/>
  <c r="H63" i="31" s="1"/>
  <c r="Z75" i="31"/>
  <c r="Z20" i="28"/>
  <c r="F20" i="28"/>
  <c r="Z47" i="30"/>
  <c r="F47" i="30"/>
  <c r="Z56" i="29"/>
  <c r="F44" i="29"/>
  <c r="F62" i="17"/>
  <c r="F60" i="17"/>
  <c r="F40" i="17"/>
  <c r="F59" i="17"/>
  <c r="Z59" i="29"/>
  <c r="F47" i="29"/>
  <c r="F37" i="13"/>
  <c r="F68" i="17"/>
  <c r="Z53" i="30"/>
  <c r="Z54" i="29"/>
  <c r="F42" i="29"/>
  <c r="Z16" i="28"/>
  <c r="F16" i="28"/>
  <c r="F36" i="13"/>
  <c r="F70" i="17"/>
  <c r="Z24" i="27"/>
  <c r="F24" i="27"/>
  <c r="F34" i="13"/>
  <c r="Z20" i="27"/>
  <c r="F20" i="27"/>
  <c r="F89" i="17"/>
  <c r="F50" i="29"/>
  <c r="Z62" i="29"/>
  <c r="F99" i="17"/>
  <c r="F32" i="13"/>
  <c r="F22" i="27"/>
  <c r="Z22" i="27"/>
  <c r="F16" i="27"/>
  <c r="Z16" i="27"/>
  <c r="F54" i="13"/>
  <c r="F57" i="17"/>
  <c r="Z45" i="30"/>
  <c r="F45" i="30"/>
  <c r="F73" i="17"/>
  <c r="Z50" i="30"/>
  <c r="F50" i="30"/>
  <c r="Z18" i="28"/>
  <c r="F18" i="28"/>
  <c r="F35" i="13"/>
  <c r="F18" i="27"/>
  <c r="Z18" i="27"/>
  <c r="F17" i="13"/>
  <c r="Z22" i="28"/>
  <c r="F22" i="28"/>
  <c r="Z42" i="30"/>
  <c r="F42" i="30"/>
  <c r="F43" i="29"/>
  <c r="Z55" i="29"/>
  <c r="Z46" i="30"/>
  <c r="F46" i="30"/>
  <c r="Z43" i="30"/>
  <c r="F43" i="30"/>
  <c r="Z58" i="29"/>
  <c r="F46" i="29"/>
  <c r="F21" i="28"/>
  <c r="Z21" i="28"/>
  <c r="Z23" i="27"/>
  <c r="F23" i="27"/>
  <c r="Z99" i="30"/>
  <c r="F87" i="30"/>
  <c r="AC6" i="30"/>
  <c r="AC7" i="30" s="1"/>
  <c r="AC8" i="30" s="1"/>
  <c r="AC9" i="30" s="1"/>
  <c r="AC10" i="30" s="1"/>
  <c r="AC11" i="30" s="1"/>
  <c r="AC12" i="30" s="1"/>
  <c r="F60" i="30"/>
  <c r="Z72" i="30"/>
  <c r="Z68" i="30"/>
  <c r="F56" i="30"/>
  <c r="V14" i="30"/>
  <c r="AB14" i="30" s="1"/>
  <c r="F52" i="30"/>
  <c r="Z64" i="30"/>
  <c r="Z72" i="29"/>
  <c r="F60" i="29"/>
  <c r="Z65" i="29"/>
  <c r="F53" i="29"/>
  <c r="F87" i="29"/>
  <c r="Z99" i="29"/>
  <c r="F52" i="29"/>
  <c r="Z64" i="29"/>
  <c r="F57" i="29"/>
  <c r="Z69" i="29"/>
  <c r="V10" i="29"/>
  <c r="AB10" i="29" s="1"/>
  <c r="Z73" i="29"/>
  <c r="F61" i="29"/>
  <c r="Z41" i="28"/>
  <c r="F29" i="28"/>
  <c r="Z47" i="28"/>
  <c r="F35" i="28"/>
  <c r="Z48" i="28"/>
  <c r="F36" i="28"/>
  <c r="F38" i="28"/>
  <c r="Z50" i="28"/>
  <c r="Z43" i="28"/>
  <c r="F31" i="28"/>
  <c r="Z49" i="28"/>
  <c r="F37" i="28"/>
  <c r="Z87" i="28"/>
  <c r="F75" i="28"/>
  <c r="Z49" i="27"/>
  <c r="F37" i="27"/>
  <c r="Z45" i="27"/>
  <c r="F33" i="27"/>
  <c r="Z41" i="27"/>
  <c r="F29" i="27"/>
  <c r="Z43" i="27"/>
  <c r="F31" i="27"/>
  <c r="F38" i="27"/>
  <c r="Z50" i="27"/>
  <c r="F75" i="27"/>
  <c r="Z87" i="27"/>
  <c r="AC6" i="26"/>
  <c r="R8" i="26"/>
  <c r="AB7" i="26"/>
  <c r="E34" i="26"/>
  <c r="AC5" i="17"/>
  <c r="AC6" i="17" s="1"/>
  <c r="AC7" i="17" s="1"/>
  <c r="AC8" i="17" s="1"/>
  <c r="AC9" i="17" s="1"/>
  <c r="AC10" i="17" s="1"/>
  <c r="AC11" i="17" s="1"/>
  <c r="AC12" i="17" s="1"/>
  <c r="AC13" i="17" s="1"/>
  <c r="AC14" i="17" s="1"/>
  <c r="AC15" i="17" s="1"/>
  <c r="AC16" i="17" s="1"/>
  <c r="AC17" i="17" s="1"/>
  <c r="AC18" i="17" s="1"/>
  <c r="AC19" i="17" s="1"/>
  <c r="AC20" i="17" s="1"/>
  <c r="AC21" i="17" s="1"/>
  <c r="AC22" i="17" s="1"/>
  <c r="AC23" i="17" s="1"/>
  <c r="AC24" i="17" s="1"/>
  <c r="AC25" i="17" s="1"/>
  <c r="AC26" i="17" s="1"/>
  <c r="AC27" i="17" s="1"/>
  <c r="F38" i="13" l="1"/>
  <c r="AC14" i="33"/>
  <c r="F33" i="26"/>
  <c r="H33" i="26" s="1"/>
  <c r="H63" i="20"/>
  <c r="AB75" i="32"/>
  <c r="AB63" i="31"/>
  <c r="H87" i="23"/>
  <c r="AB87" i="23" s="1"/>
  <c r="Z73" i="30"/>
  <c r="F61" i="30"/>
  <c r="H45" i="23"/>
  <c r="AB45" i="23" s="1"/>
  <c r="H50" i="23"/>
  <c r="AB50" i="23" s="1"/>
  <c r="H42" i="23"/>
  <c r="AB42" i="23" s="1"/>
  <c r="H49" i="23"/>
  <c r="AB49" i="23" s="1"/>
  <c r="AC28" i="23"/>
  <c r="AC29" i="23" s="1"/>
  <c r="AC30" i="23" s="1"/>
  <c r="AC31" i="23" s="1"/>
  <c r="AC32" i="23" s="1"/>
  <c r="AC33" i="23" s="1"/>
  <c r="AC34" i="23" s="1"/>
  <c r="AC35" i="23" s="1"/>
  <c r="AC36" i="23" s="1"/>
  <c r="AC37" i="23" s="1"/>
  <c r="AC38" i="23" s="1"/>
  <c r="AC39" i="23" s="1"/>
  <c r="H55" i="23"/>
  <c r="AB55" i="23" s="1"/>
  <c r="H44" i="23"/>
  <c r="AB44" i="23" s="1"/>
  <c r="E66" i="23"/>
  <c r="F54" i="23"/>
  <c r="Z54" i="33"/>
  <c r="F54" i="33"/>
  <c r="H54" i="33" s="1"/>
  <c r="F75" i="20"/>
  <c r="Z60" i="33"/>
  <c r="F60" i="33"/>
  <c r="H60" i="33" s="1"/>
  <c r="Z55" i="34"/>
  <c r="F55" i="34"/>
  <c r="H55" i="34" s="1"/>
  <c r="Z61" i="34"/>
  <c r="F61" i="34"/>
  <c r="H61" i="34" s="1"/>
  <c r="H47" i="23"/>
  <c r="AB47" i="23" s="1"/>
  <c r="E111" i="23"/>
  <c r="F99" i="23"/>
  <c r="Z60" i="34"/>
  <c r="F60" i="34"/>
  <c r="H60" i="34" s="1"/>
  <c r="H40" i="23"/>
  <c r="AB40" i="23" s="1"/>
  <c r="Z53" i="34"/>
  <c r="F53" i="34"/>
  <c r="H53" i="34" s="1"/>
  <c r="E71" i="23"/>
  <c r="F59" i="23"/>
  <c r="E73" i="23"/>
  <c r="F61" i="23"/>
  <c r="Z59" i="33"/>
  <c r="F59" i="33"/>
  <c r="H59" i="33" s="1"/>
  <c r="Z56" i="34"/>
  <c r="F56" i="34"/>
  <c r="H56" i="34" s="1"/>
  <c r="Z58" i="33"/>
  <c r="F58" i="33"/>
  <c r="H58" i="33" s="1"/>
  <c r="E64" i="23"/>
  <c r="F52" i="23"/>
  <c r="H46" i="23"/>
  <c r="AB46" i="23" s="1"/>
  <c r="F54" i="17"/>
  <c r="F31" i="13"/>
  <c r="E79" i="23"/>
  <c r="F67" i="23"/>
  <c r="Z57" i="33"/>
  <c r="F57" i="33"/>
  <c r="H57" i="33" s="1"/>
  <c r="Z59" i="34"/>
  <c r="F59" i="34"/>
  <c r="H59" i="34" s="1"/>
  <c r="H41" i="23"/>
  <c r="AB41" i="23" s="1"/>
  <c r="E70" i="23"/>
  <c r="F58" i="23"/>
  <c r="E74" i="23"/>
  <c r="F62" i="23"/>
  <c r="E68" i="23"/>
  <c r="F56" i="23"/>
  <c r="Z62" i="33"/>
  <c r="F62" i="33"/>
  <c r="H62" i="33" s="1"/>
  <c r="Z52" i="33"/>
  <c r="F52" i="33"/>
  <c r="H52" i="33" s="1"/>
  <c r="F50" i="13"/>
  <c r="K40" i="20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AB51" i="20" s="1"/>
  <c r="H48" i="23"/>
  <c r="AB48" i="23" s="1"/>
  <c r="Z54" i="34"/>
  <c r="F54" i="34"/>
  <c r="H54" i="34" s="1"/>
  <c r="F55" i="17"/>
  <c r="E69" i="23"/>
  <c r="F57" i="23"/>
  <c r="E65" i="23"/>
  <c r="F53" i="23"/>
  <c r="F28" i="13"/>
  <c r="E72" i="23"/>
  <c r="F60" i="23"/>
  <c r="F33" i="13"/>
  <c r="Z62" i="34"/>
  <c r="F62" i="34"/>
  <c r="H62" i="34" s="1"/>
  <c r="AC19" i="34"/>
  <c r="V21" i="34"/>
  <c r="AB21" i="34" s="1"/>
  <c r="F70" i="34"/>
  <c r="H70" i="34" s="1"/>
  <c r="Z82" i="34"/>
  <c r="H52" i="34"/>
  <c r="H87" i="34"/>
  <c r="F64" i="34"/>
  <c r="H64" i="34" s="1"/>
  <c r="Z76" i="34"/>
  <c r="Z111" i="34"/>
  <c r="F99" i="34"/>
  <c r="H99" i="34" s="1"/>
  <c r="Z81" i="34"/>
  <c r="F69" i="34"/>
  <c r="H69" i="34" s="1"/>
  <c r="F111" i="33"/>
  <c r="H111" i="33" s="1"/>
  <c r="Z123" i="33"/>
  <c r="F65" i="33"/>
  <c r="H65" i="33" s="1"/>
  <c r="Z77" i="33"/>
  <c r="Z79" i="33"/>
  <c r="F67" i="33"/>
  <c r="V15" i="33"/>
  <c r="AB15" i="33" s="1"/>
  <c r="Z85" i="33"/>
  <c r="F73" i="33"/>
  <c r="H73" i="33" s="1"/>
  <c r="Z80" i="33"/>
  <c r="F68" i="33"/>
  <c r="H68" i="33" s="1"/>
  <c r="Z99" i="32"/>
  <c r="F87" i="32"/>
  <c r="F75" i="31"/>
  <c r="H75" i="31" s="1"/>
  <c r="Z87" i="31"/>
  <c r="F74" i="17"/>
  <c r="Z67" i="29"/>
  <c r="F55" i="29"/>
  <c r="F111" i="17"/>
  <c r="F54" i="29"/>
  <c r="Z66" i="29"/>
  <c r="F52" i="17"/>
  <c r="F29" i="13"/>
  <c r="Z30" i="28"/>
  <c r="F30" i="28"/>
  <c r="Z57" i="30"/>
  <c r="F57" i="30"/>
  <c r="F46" i="13"/>
  <c r="F59" i="29"/>
  <c r="Z71" i="29"/>
  <c r="Z68" i="29"/>
  <c r="F56" i="29"/>
  <c r="F58" i="29"/>
  <c r="Z70" i="29"/>
  <c r="Z62" i="30"/>
  <c r="F62" i="30"/>
  <c r="Z34" i="27"/>
  <c r="F34" i="27"/>
  <c r="F62" i="29"/>
  <c r="Z74" i="29"/>
  <c r="Z59" i="30"/>
  <c r="F59" i="30"/>
  <c r="Z35" i="27"/>
  <c r="F35" i="27"/>
  <c r="Z54" i="30"/>
  <c r="F54" i="30"/>
  <c r="Z30" i="27"/>
  <c r="F30" i="27"/>
  <c r="F69" i="17"/>
  <c r="F82" i="17"/>
  <c r="Z58" i="30"/>
  <c r="F58" i="30"/>
  <c r="F66" i="13"/>
  <c r="F48" i="13"/>
  <c r="F72" i="17"/>
  <c r="Z55" i="30"/>
  <c r="F55" i="30"/>
  <c r="F44" i="13"/>
  <c r="F71" i="17"/>
  <c r="F49" i="13"/>
  <c r="Z65" i="30"/>
  <c r="F85" i="17"/>
  <c r="Z28" i="27"/>
  <c r="F28" i="27"/>
  <c r="F101" i="17"/>
  <c r="Z36" i="27"/>
  <c r="F36" i="27"/>
  <c r="Z28" i="28"/>
  <c r="F28" i="28"/>
  <c r="F80" i="17"/>
  <c r="Z32" i="28"/>
  <c r="F32" i="28"/>
  <c r="F53" i="30"/>
  <c r="Z33" i="28"/>
  <c r="F33" i="28"/>
  <c r="Z34" i="28"/>
  <c r="F34" i="28"/>
  <c r="F47" i="13"/>
  <c r="Z32" i="27"/>
  <c r="F32" i="27"/>
  <c r="AC13" i="30"/>
  <c r="Z84" i="30"/>
  <c r="F72" i="30"/>
  <c r="F99" i="30"/>
  <c r="Z111" i="30"/>
  <c r="V15" i="30"/>
  <c r="AB15" i="30" s="1"/>
  <c r="Z80" i="30"/>
  <c r="F68" i="30"/>
  <c r="Z76" i="30"/>
  <c r="F64" i="30"/>
  <c r="Z84" i="29"/>
  <c r="F72" i="29"/>
  <c r="Z81" i="29"/>
  <c r="F69" i="29"/>
  <c r="F64" i="29"/>
  <c r="Z76" i="29"/>
  <c r="Z77" i="29"/>
  <c r="F65" i="29"/>
  <c r="V11" i="29"/>
  <c r="AB11" i="29" s="1"/>
  <c r="Z85" i="29"/>
  <c r="F73" i="29"/>
  <c r="Z111" i="29"/>
  <c r="F99" i="29"/>
  <c r="AC9" i="29"/>
  <c r="Z55" i="28"/>
  <c r="F43" i="28"/>
  <c r="Z60" i="28"/>
  <c r="F48" i="28"/>
  <c r="Z61" i="28"/>
  <c r="F49" i="28"/>
  <c r="F50" i="28"/>
  <c r="Z62" i="28"/>
  <c r="Z53" i="28"/>
  <c r="F41" i="28"/>
  <c r="F87" i="28"/>
  <c r="Z99" i="28"/>
  <c r="Z59" i="28"/>
  <c r="F47" i="28"/>
  <c r="Z55" i="27"/>
  <c r="F43" i="27"/>
  <c r="Z61" i="27"/>
  <c r="F49" i="27"/>
  <c r="Z53" i="27"/>
  <c r="F41" i="27"/>
  <c r="Z99" i="27"/>
  <c r="F87" i="27"/>
  <c r="F50" i="27"/>
  <c r="Z62" i="27"/>
  <c r="Z57" i="27"/>
  <c r="F45" i="27"/>
  <c r="R9" i="26"/>
  <c r="AB8" i="26"/>
  <c r="Z34" i="26"/>
  <c r="F34" i="26"/>
  <c r="E35" i="26"/>
  <c r="AC7" i="26"/>
  <c r="AC15" i="33" l="1"/>
  <c r="H75" i="20"/>
  <c r="AB75" i="20" s="1"/>
  <c r="AB75" i="31"/>
  <c r="F73" i="30"/>
  <c r="Z85" i="30"/>
  <c r="H60" i="23"/>
  <c r="AB60" i="23" s="1"/>
  <c r="H61" i="23"/>
  <c r="AB61" i="23" s="1"/>
  <c r="H62" i="23"/>
  <c r="AB62" i="23" s="1"/>
  <c r="H59" i="23"/>
  <c r="AB59" i="23" s="1"/>
  <c r="H58" i="23"/>
  <c r="AB58" i="23" s="1"/>
  <c r="H52" i="23"/>
  <c r="AB52" i="23" s="1"/>
  <c r="H57" i="23"/>
  <c r="AB57" i="23" s="1"/>
  <c r="AC40" i="23"/>
  <c r="AC41" i="23" s="1"/>
  <c r="AC42" i="23" s="1"/>
  <c r="AC43" i="23" s="1"/>
  <c r="AC44" i="23" s="1"/>
  <c r="AC45" i="23" s="1"/>
  <c r="AC46" i="23" s="1"/>
  <c r="AC47" i="23" s="1"/>
  <c r="AC48" i="23" s="1"/>
  <c r="AC49" i="23" s="1"/>
  <c r="AC50" i="23" s="1"/>
  <c r="AC51" i="23" s="1"/>
  <c r="H67" i="23"/>
  <c r="AB67" i="23" s="1"/>
  <c r="H53" i="23"/>
  <c r="AB53" i="23" s="1"/>
  <c r="E91" i="23"/>
  <c r="F79" i="23"/>
  <c r="Z67" i="34"/>
  <c r="F67" i="34"/>
  <c r="H67" i="34" s="1"/>
  <c r="H54" i="23"/>
  <c r="AB54" i="23" s="1"/>
  <c r="E82" i="23"/>
  <c r="F70" i="23"/>
  <c r="Z74" i="34"/>
  <c r="F74" i="34"/>
  <c r="H74" i="34" s="1"/>
  <c r="F43" i="13"/>
  <c r="Z68" i="34"/>
  <c r="F68" i="34"/>
  <c r="H68" i="34" s="1"/>
  <c r="H99" i="23"/>
  <c r="AB99" i="23" s="1"/>
  <c r="Z72" i="33"/>
  <c r="F72" i="33"/>
  <c r="H72" i="33" s="1"/>
  <c r="E78" i="23"/>
  <c r="F66" i="23"/>
  <c r="E77" i="23"/>
  <c r="F65" i="23"/>
  <c r="K52" i="20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AB63" i="20" s="1"/>
  <c r="H56" i="23"/>
  <c r="AB56" i="23" s="1"/>
  <c r="Z71" i="34"/>
  <c r="F71" i="34"/>
  <c r="H71" i="34" s="1"/>
  <c r="F66" i="17"/>
  <c r="E83" i="23"/>
  <c r="F71" i="23"/>
  <c r="E85" i="23"/>
  <c r="F73" i="23"/>
  <c r="F62" i="13"/>
  <c r="Z65" i="34"/>
  <c r="F65" i="34"/>
  <c r="H65" i="34" s="1"/>
  <c r="E123" i="23"/>
  <c r="F111" i="23"/>
  <c r="Z74" i="33"/>
  <c r="F74" i="33"/>
  <c r="H74" i="33" s="1"/>
  <c r="F45" i="13"/>
  <c r="E80" i="23"/>
  <c r="F68" i="23"/>
  <c r="Z71" i="33"/>
  <c r="F71" i="33"/>
  <c r="H71" i="33" s="1"/>
  <c r="Z64" i="33"/>
  <c r="F64" i="33"/>
  <c r="H64" i="33" s="1"/>
  <c r="E81" i="23"/>
  <c r="F69" i="23"/>
  <c r="Z69" i="33"/>
  <c r="F69" i="33"/>
  <c r="H69" i="33" s="1"/>
  <c r="F87" i="20"/>
  <c r="F65" i="30"/>
  <c r="E84" i="23"/>
  <c r="F72" i="23"/>
  <c r="F67" i="17"/>
  <c r="E86" i="23"/>
  <c r="F74" i="23"/>
  <c r="E76" i="23"/>
  <c r="F64" i="23"/>
  <c r="Z72" i="34"/>
  <c r="F72" i="34"/>
  <c r="H72" i="34" s="1"/>
  <c r="Z73" i="34"/>
  <c r="F73" i="34"/>
  <c r="H73" i="34" s="1"/>
  <c r="Z66" i="33"/>
  <c r="F66" i="33"/>
  <c r="H66" i="33" s="1"/>
  <c r="F40" i="13"/>
  <c r="Z66" i="34"/>
  <c r="F66" i="34"/>
  <c r="H66" i="34" s="1"/>
  <c r="Z70" i="33"/>
  <c r="F70" i="33"/>
  <c r="H70" i="33" s="1"/>
  <c r="F81" i="34"/>
  <c r="H81" i="34" s="1"/>
  <c r="Z93" i="34"/>
  <c r="F76" i="34"/>
  <c r="H76" i="34" s="1"/>
  <c r="Z88" i="34"/>
  <c r="V22" i="34"/>
  <c r="AB22" i="34" s="1"/>
  <c r="Z123" i="34"/>
  <c r="F111" i="34"/>
  <c r="H111" i="34" s="1"/>
  <c r="F82" i="34"/>
  <c r="H82" i="34" s="1"/>
  <c r="Z94" i="34"/>
  <c r="AC20" i="34"/>
  <c r="V16" i="33"/>
  <c r="AB16" i="33" s="1"/>
  <c r="H67" i="33"/>
  <c r="Z89" i="33"/>
  <c r="F77" i="33"/>
  <c r="Z92" i="33"/>
  <c r="F80" i="33"/>
  <c r="H80" i="33" s="1"/>
  <c r="F85" i="33"/>
  <c r="H85" i="33" s="1"/>
  <c r="Z97" i="33"/>
  <c r="F123" i="33"/>
  <c r="H123" i="33" s="1"/>
  <c r="Z135" i="33"/>
  <c r="Z91" i="33"/>
  <c r="F79" i="33"/>
  <c r="H79" i="33" s="1"/>
  <c r="Z111" i="32"/>
  <c r="F99" i="32"/>
  <c r="H99" i="32" s="1"/>
  <c r="H87" i="32"/>
  <c r="AB87" i="32" s="1"/>
  <c r="F87" i="31"/>
  <c r="Z99" i="31"/>
  <c r="F92" i="17"/>
  <c r="F113" i="17"/>
  <c r="F64" i="17"/>
  <c r="F123" i="17"/>
  <c r="Z77" i="30"/>
  <c r="Z40" i="28"/>
  <c r="F40" i="28"/>
  <c r="F84" i="17"/>
  <c r="Z74" i="30"/>
  <c r="F74" i="30"/>
  <c r="Z45" i="28"/>
  <c r="F45" i="28"/>
  <c r="F81" i="17"/>
  <c r="Z71" i="30"/>
  <c r="F71" i="30"/>
  <c r="F67" i="29"/>
  <c r="Z79" i="29"/>
  <c r="F61" i="13"/>
  <c r="F60" i="13"/>
  <c r="Z42" i="27"/>
  <c r="F42" i="27"/>
  <c r="F83" i="17"/>
  <c r="Z82" i="29"/>
  <c r="F70" i="29"/>
  <c r="F71" i="29"/>
  <c r="Z83" i="29"/>
  <c r="Z69" i="30"/>
  <c r="F69" i="30"/>
  <c r="Z40" i="27"/>
  <c r="F40" i="27"/>
  <c r="Z44" i="27"/>
  <c r="F44" i="27"/>
  <c r="F97" i="17"/>
  <c r="Z42" i="28"/>
  <c r="F42" i="28"/>
  <c r="Z48" i="27"/>
  <c r="F48" i="27"/>
  <c r="F56" i="13"/>
  <c r="F78" i="13"/>
  <c r="F74" i="29"/>
  <c r="Z86" i="29"/>
  <c r="F66" i="29"/>
  <c r="Z78" i="29"/>
  <c r="Z44" i="28"/>
  <c r="F44" i="28"/>
  <c r="F59" i="13"/>
  <c r="Z70" i="30"/>
  <c r="F70" i="30"/>
  <c r="Z66" i="30"/>
  <c r="F66" i="30"/>
  <c r="F86" i="17"/>
  <c r="Z46" i="28"/>
  <c r="F46" i="28"/>
  <c r="Z67" i="30"/>
  <c r="F67" i="30"/>
  <c r="Z80" i="29"/>
  <c r="F68" i="29"/>
  <c r="F58" i="13"/>
  <c r="F94" i="17"/>
  <c r="Z47" i="27"/>
  <c r="F47" i="27"/>
  <c r="Z46" i="27"/>
  <c r="F46" i="27"/>
  <c r="F41" i="13"/>
  <c r="F80" i="30"/>
  <c r="Z92" i="30"/>
  <c r="F76" i="30"/>
  <c r="Z88" i="30"/>
  <c r="Z96" i="30"/>
  <c r="F84" i="30"/>
  <c r="Z89" i="30"/>
  <c r="AC14" i="30"/>
  <c r="V16" i="30"/>
  <c r="AB16" i="30" s="1"/>
  <c r="F111" i="30"/>
  <c r="Z123" i="30"/>
  <c r="Z89" i="29"/>
  <c r="F77" i="29"/>
  <c r="AC10" i="29"/>
  <c r="Z93" i="29"/>
  <c r="F81" i="29"/>
  <c r="Z88" i="29"/>
  <c r="F76" i="29"/>
  <c r="F111" i="29"/>
  <c r="Z123" i="29"/>
  <c r="V12" i="29"/>
  <c r="AB12" i="29" s="1"/>
  <c r="Z97" i="29"/>
  <c r="F85" i="29"/>
  <c r="Z96" i="29"/>
  <c r="F84" i="29"/>
  <c r="Z72" i="28"/>
  <c r="F60" i="28"/>
  <c r="Z71" i="28"/>
  <c r="F59" i="28"/>
  <c r="F61" i="28"/>
  <c r="Z73" i="28"/>
  <c r="Z65" i="28"/>
  <c r="F53" i="28"/>
  <c r="F62" i="28"/>
  <c r="Z74" i="28"/>
  <c r="F99" i="28"/>
  <c r="Z111" i="28"/>
  <c r="Z67" i="28"/>
  <c r="F55" i="28"/>
  <c r="F53" i="27"/>
  <c r="Z65" i="27"/>
  <c r="Z74" i="27"/>
  <c r="F62" i="27"/>
  <c r="F55" i="27"/>
  <c r="Z67" i="27"/>
  <c r="Z69" i="27"/>
  <c r="F57" i="27"/>
  <c r="F99" i="27"/>
  <c r="Z111" i="27"/>
  <c r="F61" i="27"/>
  <c r="Z73" i="27"/>
  <c r="AC8" i="26"/>
  <c r="R10" i="26"/>
  <c r="AB9" i="26"/>
  <c r="Z35" i="26"/>
  <c r="F35" i="26"/>
  <c r="H35" i="26" s="1"/>
  <c r="E36" i="26"/>
  <c r="H34" i="26"/>
  <c r="AC16" i="33" l="1"/>
  <c r="F85" i="30"/>
  <c r="Z97" i="30"/>
  <c r="H87" i="31"/>
  <c r="AB87" i="31" s="1"/>
  <c r="H87" i="20"/>
  <c r="AB87" i="20" s="1"/>
  <c r="AB99" i="32"/>
  <c r="H111" i="23"/>
  <c r="AB111" i="23" s="1"/>
  <c r="F77" i="30"/>
  <c r="H66" i="23"/>
  <c r="AB66" i="23" s="1"/>
  <c r="H64" i="23"/>
  <c r="AB64" i="23" s="1"/>
  <c r="H73" i="23"/>
  <c r="AB73" i="23" s="1"/>
  <c r="H79" i="23"/>
  <c r="AB79" i="23" s="1"/>
  <c r="AC52" i="23"/>
  <c r="AC53" i="23" s="1"/>
  <c r="AC54" i="23" s="1"/>
  <c r="AC55" i="23" s="1"/>
  <c r="AC56" i="23" s="1"/>
  <c r="AC57" i="23" s="1"/>
  <c r="AC58" i="23" s="1"/>
  <c r="AC59" i="23" s="1"/>
  <c r="AC60" i="23" s="1"/>
  <c r="AC61" i="23" s="1"/>
  <c r="AC62" i="23" s="1"/>
  <c r="AC63" i="23" s="1"/>
  <c r="E96" i="23"/>
  <c r="F84" i="23"/>
  <c r="E93" i="23"/>
  <c r="F81" i="23"/>
  <c r="F57" i="13"/>
  <c r="F78" i="17"/>
  <c r="H74" i="23"/>
  <c r="AB74" i="23" s="1"/>
  <c r="Z86" i="33"/>
  <c r="F86" i="33"/>
  <c r="H86" i="33" s="1"/>
  <c r="Z76" i="33"/>
  <c r="F76" i="33"/>
  <c r="H76" i="33" s="1"/>
  <c r="E90" i="23"/>
  <c r="F78" i="23"/>
  <c r="Z82" i="33"/>
  <c r="F82" i="33"/>
  <c r="H82" i="33" s="1"/>
  <c r="Z85" i="34"/>
  <c r="F85" i="34"/>
  <c r="H85" i="34" s="1"/>
  <c r="F99" i="20"/>
  <c r="Z83" i="33"/>
  <c r="F83" i="33"/>
  <c r="H83" i="33" s="1"/>
  <c r="Z84" i="33"/>
  <c r="F84" i="33"/>
  <c r="H84" i="33" s="1"/>
  <c r="E103" i="23"/>
  <c r="F91" i="23"/>
  <c r="E98" i="23"/>
  <c r="F86" i="23"/>
  <c r="H70" i="23"/>
  <c r="AB70" i="23" s="1"/>
  <c r="Z78" i="34"/>
  <c r="F78" i="34"/>
  <c r="H78" i="34" s="1"/>
  <c r="Z81" i="33"/>
  <c r="F81" i="33"/>
  <c r="H81" i="33" s="1"/>
  <c r="E97" i="23"/>
  <c r="F85" i="23"/>
  <c r="K64" i="20"/>
  <c r="Z78" i="33"/>
  <c r="F78" i="33"/>
  <c r="H78" i="33" s="1"/>
  <c r="Z84" i="34"/>
  <c r="F84" i="34"/>
  <c r="H84" i="34" s="1"/>
  <c r="Z83" i="34"/>
  <c r="F83" i="34"/>
  <c r="H83" i="34" s="1"/>
  <c r="F79" i="17"/>
  <c r="H68" i="23"/>
  <c r="AB68" i="23" s="1"/>
  <c r="E135" i="23"/>
  <c r="F123" i="23"/>
  <c r="H71" i="23"/>
  <c r="AB71" i="23" s="1"/>
  <c r="H65" i="23"/>
  <c r="AB65" i="23" s="1"/>
  <c r="Z80" i="34"/>
  <c r="F80" i="34"/>
  <c r="H80" i="34" s="1"/>
  <c r="E94" i="23"/>
  <c r="F82" i="23"/>
  <c r="E88" i="23"/>
  <c r="F76" i="23"/>
  <c r="Z77" i="34"/>
  <c r="F77" i="34"/>
  <c r="H77" i="34" s="1"/>
  <c r="Z86" i="34"/>
  <c r="F86" i="34"/>
  <c r="H86" i="34" s="1"/>
  <c r="H72" i="23"/>
  <c r="AB72" i="23" s="1"/>
  <c r="H69" i="23"/>
  <c r="AB69" i="23" s="1"/>
  <c r="E92" i="23"/>
  <c r="F80" i="23"/>
  <c r="E95" i="23"/>
  <c r="F83" i="23"/>
  <c r="E89" i="23"/>
  <c r="F77" i="23"/>
  <c r="Z79" i="34"/>
  <c r="F79" i="34"/>
  <c r="H79" i="34" s="1"/>
  <c r="F74" i="13"/>
  <c r="F52" i="13"/>
  <c r="F55" i="13"/>
  <c r="F93" i="34"/>
  <c r="H93" i="34" s="1"/>
  <c r="Z105" i="34"/>
  <c r="F88" i="34"/>
  <c r="H88" i="34" s="1"/>
  <c r="Z100" i="34"/>
  <c r="F94" i="34"/>
  <c r="H94" i="34" s="1"/>
  <c r="Z106" i="34"/>
  <c r="F123" i="34"/>
  <c r="H123" i="34" s="1"/>
  <c r="Z135" i="34"/>
  <c r="AC21" i="34"/>
  <c r="V23" i="34"/>
  <c r="AB23" i="34" s="1"/>
  <c r="Z147" i="33"/>
  <c r="F135" i="33"/>
  <c r="H135" i="33" s="1"/>
  <c r="Z104" i="33"/>
  <c r="F92" i="33"/>
  <c r="H92" i="33" s="1"/>
  <c r="V17" i="33"/>
  <c r="AB17" i="33" s="1"/>
  <c r="F97" i="33"/>
  <c r="Z109" i="33"/>
  <c r="H77" i="33"/>
  <c r="F89" i="33"/>
  <c r="H89" i="33" s="1"/>
  <c r="Z101" i="33"/>
  <c r="Z103" i="33"/>
  <c r="F91" i="33"/>
  <c r="H91" i="33" s="1"/>
  <c r="Z123" i="32"/>
  <c r="F111" i="32"/>
  <c r="H111" i="32" s="1"/>
  <c r="Z111" i="31"/>
  <c r="F99" i="31"/>
  <c r="H99" i="31" s="1"/>
  <c r="F72" i="13"/>
  <c r="Z58" i="27"/>
  <c r="F58" i="27"/>
  <c r="Z52" i="27"/>
  <c r="F52" i="27"/>
  <c r="Z83" i="30"/>
  <c r="F83" i="30"/>
  <c r="F71" i="13"/>
  <c r="F86" i="29"/>
  <c r="Z98" i="29"/>
  <c r="Z54" i="28"/>
  <c r="F54" i="28"/>
  <c r="Z86" i="30"/>
  <c r="F86" i="30"/>
  <c r="F135" i="17"/>
  <c r="Z59" i="27"/>
  <c r="F59" i="27"/>
  <c r="Z81" i="30"/>
  <c r="F81" i="30"/>
  <c r="F95" i="17"/>
  <c r="F93" i="17"/>
  <c r="F96" i="17"/>
  <c r="F76" i="17"/>
  <c r="F98" i="17"/>
  <c r="Z92" i="29"/>
  <c r="F80" i="29"/>
  <c r="F90" i="13"/>
  <c r="Z95" i="29"/>
  <c r="F83" i="29"/>
  <c r="F73" i="13"/>
  <c r="Z57" i="28"/>
  <c r="F57" i="28"/>
  <c r="Z79" i="30"/>
  <c r="F79" i="30"/>
  <c r="F68" i="13"/>
  <c r="F109" i="17"/>
  <c r="F79" i="29"/>
  <c r="Z91" i="29"/>
  <c r="Z52" i="28"/>
  <c r="F52" i="28"/>
  <c r="F106" i="17"/>
  <c r="Z78" i="30"/>
  <c r="F78" i="30"/>
  <c r="F125" i="17"/>
  <c r="Z56" i="28"/>
  <c r="F56" i="28"/>
  <c r="Z56" i="27"/>
  <c r="F56" i="27"/>
  <c r="Z54" i="27"/>
  <c r="F54" i="27"/>
  <c r="F53" i="13"/>
  <c r="F70" i="13"/>
  <c r="Z58" i="28"/>
  <c r="F58" i="28"/>
  <c r="Z82" i="30"/>
  <c r="F82" i="30"/>
  <c r="Z94" i="29"/>
  <c r="F82" i="29"/>
  <c r="F104" i="17"/>
  <c r="F78" i="29"/>
  <c r="Z90" i="29"/>
  <c r="Z60" i="27"/>
  <c r="F60" i="27"/>
  <c r="V17" i="30"/>
  <c r="AB17" i="30" s="1"/>
  <c r="Z108" i="30"/>
  <c r="F96" i="30"/>
  <c r="Z104" i="30"/>
  <c r="F92" i="30"/>
  <c r="Z101" i="30"/>
  <c r="F89" i="30"/>
  <c r="F97" i="30"/>
  <c r="F123" i="30"/>
  <c r="Z135" i="30"/>
  <c r="Z100" i="30"/>
  <c r="F88" i="30"/>
  <c r="AC15" i="30"/>
  <c r="Z135" i="29"/>
  <c r="F123" i="29"/>
  <c r="Z101" i="29"/>
  <c r="F89" i="29"/>
  <c r="F96" i="29"/>
  <c r="Z108" i="29"/>
  <c r="Z109" i="29"/>
  <c r="F97" i="29"/>
  <c r="F88" i="29"/>
  <c r="Z100" i="29"/>
  <c r="AC11" i="29"/>
  <c r="V13" i="29"/>
  <c r="AB13" i="29" s="1"/>
  <c r="Z105" i="29"/>
  <c r="F93" i="29"/>
  <c r="F74" i="28"/>
  <c r="Z86" i="28"/>
  <c r="F72" i="28"/>
  <c r="Z84" i="28"/>
  <c r="Z79" i="28"/>
  <c r="F67" i="28"/>
  <c r="Z83" i="28"/>
  <c r="F71" i="28"/>
  <c r="F111" i="28"/>
  <c r="Z123" i="28"/>
  <c r="Z77" i="28"/>
  <c r="F65" i="28"/>
  <c r="F73" i="28"/>
  <c r="Z85" i="28"/>
  <c r="F67" i="27"/>
  <c r="Z79" i="27"/>
  <c r="Z86" i="27"/>
  <c r="F74" i="27"/>
  <c r="Z123" i="27"/>
  <c r="F111" i="27"/>
  <c r="Z77" i="27"/>
  <c r="F65" i="27"/>
  <c r="Z85" i="27"/>
  <c r="F73" i="27"/>
  <c r="Z81" i="27"/>
  <c r="F69" i="27"/>
  <c r="Z36" i="26"/>
  <c r="F36" i="26"/>
  <c r="H36" i="26" s="1"/>
  <c r="E37" i="26"/>
  <c r="R11" i="26"/>
  <c r="AB10" i="26"/>
  <c r="AC9" i="26"/>
  <c r="AB99" i="31" l="1"/>
  <c r="AC17" i="33"/>
  <c r="Z109" i="30"/>
  <c r="AB111" i="32"/>
  <c r="H99" i="20"/>
  <c r="AB99" i="20" s="1"/>
  <c r="AC64" i="23"/>
  <c r="AC65" i="23" s="1"/>
  <c r="AC66" i="23" s="1"/>
  <c r="AC67" i="23" s="1"/>
  <c r="AC68" i="23" s="1"/>
  <c r="AC69" i="23" s="1"/>
  <c r="AC70" i="23" s="1"/>
  <c r="AC71" i="23" s="1"/>
  <c r="AC72" i="23" s="1"/>
  <c r="AC73" i="23" s="1"/>
  <c r="AC74" i="23" s="1"/>
  <c r="AC75" i="23" s="1"/>
  <c r="H80" i="23"/>
  <c r="AB80" i="23" s="1"/>
  <c r="H85" i="23"/>
  <c r="AB85" i="23" s="1"/>
  <c r="H86" i="23"/>
  <c r="AB86" i="23" s="1"/>
  <c r="H76" i="23"/>
  <c r="AB76" i="23" s="1"/>
  <c r="H77" i="23"/>
  <c r="AB77" i="23" s="1"/>
  <c r="H82" i="23"/>
  <c r="AB82" i="23" s="1"/>
  <c r="H91" i="23"/>
  <c r="AB91" i="23" s="1"/>
  <c r="H78" i="23"/>
  <c r="AB78" i="23" s="1"/>
  <c r="H123" i="23"/>
  <c r="AB123" i="23" s="1"/>
  <c r="Z96" i="33"/>
  <c r="F96" i="33"/>
  <c r="H96" i="33" s="1"/>
  <c r="Z98" i="33"/>
  <c r="F98" i="33"/>
  <c r="H98" i="33" s="1"/>
  <c r="E105" i="23"/>
  <c r="F93" i="23"/>
  <c r="H84" i="23"/>
  <c r="AB84" i="23" s="1"/>
  <c r="F91" i="17"/>
  <c r="F64" i="13"/>
  <c r="H83" i="23"/>
  <c r="AB83" i="23" s="1"/>
  <c r="Z92" i="34"/>
  <c r="F92" i="34"/>
  <c r="H92" i="34" s="1"/>
  <c r="Z95" i="34"/>
  <c r="F95" i="34"/>
  <c r="H95" i="34" s="1"/>
  <c r="Z95" i="33"/>
  <c r="F95" i="33"/>
  <c r="H95" i="33" s="1"/>
  <c r="Z98" i="34"/>
  <c r="F98" i="34"/>
  <c r="H98" i="34" s="1"/>
  <c r="Z89" i="34"/>
  <c r="F89" i="34"/>
  <c r="H89" i="34" s="1"/>
  <c r="E108" i="23"/>
  <c r="F96" i="23"/>
  <c r="F86" i="13"/>
  <c r="E107" i="23"/>
  <c r="F95" i="23"/>
  <c r="E109" i="23"/>
  <c r="F97" i="23"/>
  <c r="E110" i="23"/>
  <c r="F98" i="23"/>
  <c r="F90" i="17"/>
  <c r="E106" i="23"/>
  <c r="F94" i="23"/>
  <c r="Z91" i="34"/>
  <c r="F91" i="34"/>
  <c r="H91" i="34" s="1"/>
  <c r="Z96" i="34"/>
  <c r="F96" i="34"/>
  <c r="H96" i="34" s="1"/>
  <c r="Z93" i="33"/>
  <c r="F93" i="33"/>
  <c r="H93" i="33" s="1"/>
  <c r="F111" i="20"/>
  <c r="E102" i="23"/>
  <c r="F90" i="23"/>
  <c r="Z94" i="33"/>
  <c r="F94" i="33"/>
  <c r="H94" i="33" s="1"/>
  <c r="Z97" i="34"/>
  <c r="F97" i="34"/>
  <c r="H97" i="34" s="1"/>
  <c r="Z88" i="33"/>
  <c r="F88" i="33"/>
  <c r="H88" i="33" s="1"/>
  <c r="F69" i="13"/>
  <c r="F67" i="13"/>
  <c r="E104" i="23"/>
  <c r="F92" i="23"/>
  <c r="E100" i="23"/>
  <c r="F88" i="23"/>
  <c r="E101" i="23"/>
  <c r="F89" i="23"/>
  <c r="E147" i="23"/>
  <c r="F135" i="23"/>
  <c r="E115" i="23"/>
  <c r="F103" i="23"/>
  <c r="H81" i="23"/>
  <c r="AB81" i="23" s="1"/>
  <c r="Z90" i="33"/>
  <c r="F90" i="33"/>
  <c r="H90" i="33" s="1"/>
  <c r="Z90" i="34"/>
  <c r="F90" i="34"/>
  <c r="H90" i="34" s="1"/>
  <c r="AC22" i="34"/>
  <c r="F135" i="34"/>
  <c r="H135" i="34" s="1"/>
  <c r="Z147" i="34"/>
  <c r="F100" i="34"/>
  <c r="H100" i="34" s="1"/>
  <c r="Z112" i="34"/>
  <c r="Z118" i="34"/>
  <c r="F106" i="34"/>
  <c r="V24" i="34"/>
  <c r="AB24" i="34" s="1"/>
  <c r="Z117" i="34"/>
  <c r="F105" i="34"/>
  <c r="H105" i="34" s="1"/>
  <c r="H97" i="33"/>
  <c r="F101" i="33"/>
  <c r="H101" i="33" s="1"/>
  <c r="Z113" i="33"/>
  <c r="V18" i="33"/>
  <c r="AB18" i="33" s="1"/>
  <c r="Z116" i="33"/>
  <c r="F104" i="33"/>
  <c r="Z159" i="33"/>
  <c r="F147" i="33"/>
  <c r="H147" i="33" s="1"/>
  <c r="F103" i="33"/>
  <c r="H103" i="33" s="1"/>
  <c r="Z115" i="33"/>
  <c r="F109" i="33"/>
  <c r="Z121" i="33"/>
  <c r="F123" i="32"/>
  <c r="H123" i="32" s="1"/>
  <c r="Z135" i="32"/>
  <c r="Z123" i="31"/>
  <c r="F111" i="31"/>
  <c r="H111" i="31" s="1"/>
  <c r="Z68" i="27"/>
  <c r="F68" i="27"/>
  <c r="F116" i="17"/>
  <c r="F102" i="13"/>
  <c r="Z98" i="30"/>
  <c r="F98" i="30"/>
  <c r="F108" i="17"/>
  <c r="F137" i="17"/>
  <c r="Z104" i="29"/>
  <c r="F92" i="29"/>
  <c r="Z66" i="28"/>
  <c r="F66" i="28"/>
  <c r="Z95" i="30"/>
  <c r="F95" i="30"/>
  <c r="Z69" i="28"/>
  <c r="F69" i="28"/>
  <c r="F65" i="13"/>
  <c r="F80" i="13"/>
  <c r="F84" i="13"/>
  <c r="F121" i="17"/>
  <c r="Z106" i="29"/>
  <c r="F94" i="29"/>
  <c r="Z68" i="28"/>
  <c r="F68" i="28"/>
  <c r="Z64" i="28"/>
  <c r="F64" i="28"/>
  <c r="Z110" i="29"/>
  <c r="F98" i="29"/>
  <c r="Z64" i="27"/>
  <c r="F64" i="27"/>
  <c r="F82" i="13"/>
  <c r="Z72" i="27"/>
  <c r="F72" i="27"/>
  <c r="Z102" i="29"/>
  <c r="F90" i="29"/>
  <c r="F105" i="17"/>
  <c r="F118" i="17"/>
  <c r="Z94" i="30"/>
  <c r="F94" i="30"/>
  <c r="F85" i="13"/>
  <c r="F110" i="17"/>
  <c r="Z66" i="27"/>
  <c r="F66" i="27"/>
  <c r="F95" i="29"/>
  <c r="Z107" i="29"/>
  <c r="F107" i="17"/>
  <c r="F83" i="13"/>
  <c r="Z71" i="27"/>
  <c r="F71" i="27"/>
  <c r="Z103" i="29"/>
  <c r="F91" i="29"/>
  <c r="Z91" i="30"/>
  <c r="F91" i="30"/>
  <c r="F88" i="17"/>
  <c r="Z93" i="30"/>
  <c r="F93" i="30"/>
  <c r="F147" i="17"/>
  <c r="Z70" i="28"/>
  <c r="F70" i="28"/>
  <c r="Z90" i="30"/>
  <c r="F90" i="30"/>
  <c r="Z70" i="27"/>
  <c r="F70" i="27"/>
  <c r="Z116" i="30"/>
  <c r="F104" i="30"/>
  <c r="AC16" i="30"/>
  <c r="Z113" i="30"/>
  <c r="F101" i="30"/>
  <c r="F135" i="30"/>
  <c r="Z147" i="30"/>
  <c r="Z120" i="30"/>
  <c r="F108" i="30"/>
  <c r="V18" i="30"/>
  <c r="AB18" i="30" s="1"/>
  <c r="Z112" i="30"/>
  <c r="F100" i="30"/>
  <c r="Z112" i="29"/>
  <c r="F100" i="29"/>
  <c r="Z120" i="29"/>
  <c r="F108" i="29"/>
  <c r="Z147" i="29"/>
  <c r="F135" i="29"/>
  <c r="Z117" i="29"/>
  <c r="F105" i="29"/>
  <c r="V14" i="29"/>
  <c r="AB14" i="29" s="1"/>
  <c r="Z113" i="29"/>
  <c r="F101" i="29"/>
  <c r="AC12" i="29"/>
  <c r="Z121" i="29"/>
  <c r="F109" i="29"/>
  <c r="Z97" i="28"/>
  <c r="F85" i="28"/>
  <c r="F123" i="28"/>
  <c r="Z135" i="28"/>
  <c r="Z96" i="28"/>
  <c r="F84" i="28"/>
  <c r="Z95" i="28"/>
  <c r="F83" i="28"/>
  <c r="Z89" i="28"/>
  <c r="F77" i="28"/>
  <c r="Z98" i="28"/>
  <c r="F86" i="28"/>
  <c r="Z91" i="28"/>
  <c r="F79" i="28"/>
  <c r="F123" i="27"/>
  <c r="Z135" i="27"/>
  <c r="Z91" i="27"/>
  <c r="F79" i="27"/>
  <c r="Z93" i="27"/>
  <c r="F81" i="27"/>
  <c r="F85" i="27"/>
  <c r="Z97" i="27"/>
  <c r="Z89" i="27"/>
  <c r="F77" i="27"/>
  <c r="Z98" i="27"/>
  <c r="F86" i="27"/>
  <c r="Z37" i="26"/>
  <c r="F37" i="26"/>
  <c r="H37" i="26" s="1"/>
  <c r="E38" i="26"/>
  <c r="AC10" i="26"/>
  <c r="R12" i="26"/>
  <c r="AB11" i="26"/>
  <c r="AC18" i="33" l="1"/>
  <c r="Z121" i="30"/>
  <c r="F109" i="30"/>
  <c r="AB111" i="31"/>
  <c r="AC76" i="23"/>
  <c r="AC77" i="23" s="1"/>
  <c r="AC78" i="23" s="1"/>
  <c r="AC79" i="23" s="1"/>
  <c r="AC80" i="23" s="1"/>
  <c r="AC81" i="23" s="1"/>
  <c r="AC82" i="23" s="1"/>
  <c r="AC83" i="23" s="1"/>
  <c r="AC84" i="23" s="1"/>
  <c r="AC85" i="23" s="1"/>
  <c r="AC86" i="23" s="1"/>
  <c r="AC87" i="23" s="1"/>
  <c r="AB123" i="32"/>
  <c r="H111" i="20"/>
  <c r="AB111" i="20" s="1"/>
  <c r="H98" i="23"/>
  <c r="AB98" i="23"/>
  <c r="H89" i="23"/>
  <c r="AB89" i="23" s="1"/>
  <c r="H97" i="23"/>
  <c r="AB97" i="23" s="1"/>
  <c r="H103" i="23"/>
  <c r="AB103" i="23" s="1"/>
  <c r="H95" i="23"/>
  <c r="AB95" i="23" s="1"/>
  <c r="E159" i="23"/>
  <c r="F147" i="23"/>
  <c r="E116" i="23"/>
  <c r="F104" i="23"/>
  <c r="E118" i="23"/>
  <c r="F106" i="23"/>
  <c r="Z101" i="34"/>
  <c r="F101" i="34"/>
  <c r="H101" i="34" s="1"/>
  <c r="Z104" i="34"/>
  <c r="F104" i="34"/>
  <c r="H104" i="34" s="1"/>
  <c r="E117" i="23"/>
  <c r="F105" i="23"/>
  <c r="F79" i="13"/>
  <c r="Z108" i="34"/>
  <c r="F108" i="34"/>
  <c r="H108" i="34" s="1"/>
  <c r="F102" i="17"/>
  <c r="E119" i="23"/>
  <c r="F107" i="23"/>
  <c r="F81" i="13"/>
  <c r="H90" i="23"/>
  <c r="AB90" i="23" s="1"/>
  <c r="F98" i="13"/>
  <c r="Z110" i="34"/>
  <c r="F110" i="34"/>
  <c r="H110" i="34" s="1"/>
  <c r="Z110" i="33"/>
  <c r="F110" i="33"/>
  <c r="H110" i="33" s="1"/>
  <c r="E113" i="23"/>
  <c r="F101" i="23"/>
  <c r="Z103" i="34"/>
  <c r="F103" i="34"/>
  <c r="H103" i="34" s="1"/>
  <c r="F76" i="13"/>
  <c r="E114" i="23"/>
  <c r="F102" i="23"/>
  <c r="Z107" i="33"/>
  <c r="F107" i="33"/>
  <c r="H107" i="33" s="1"/>
  <c r="F103" i="17"/>
  <c r="H88" i="23"/>
  <c r="AB88" i="23" s="1"/>
  <c r="Z100" i="33"/>
  <c r="F100" i="33"/>
  <c r="H100" i="33" s="1"/>
  <c r="E122" i="23"/>
  <c r="F110" i="23"/>
  <c r="H96" i="23"/>
  <c r="AB96" i="23" s="1"/>
  <c r="Z108" i="33"/>
  <c r="F108" i="33"/>
  <c r="H108" i="33" s="1"/>
  <c r="Z102" i="33"/>
  <c r="F102" i="33"/>
  <c r="H102" i="33" s="1"/>
  <c r="E127" i="23"/>
  <c r="F115" i="23"/>
  <c r="E112" i="23"/>
  <c r="F100" i="23"/>
  <c r="Z109" i="34"/>
  <c r="F109" i="34"/>
  <c r="H109" i="34" s="1"/>
  <c r="F123" i="20"/>
  <c r="E120" i="23"/>
  <c r="F108" i="23"/>
  <c r="Z102" i="34"/>
  <c r="F102" i="34"/>
  <c r="H102" i="34" s="1"/>
  <c r="Z105" i="33"/>
  <c r="F105" i="33"/>
  <c r="H105" i="33" s="1"/>
  <c r="Z107" i="34"/>
  <c r="F107" i="34"/>
  <c r="H107" i="34" s="1"/>
  <c r="H135" i="23"/>
  <c r="AB135" i="23" s="1"/>
  <c r="H92" i="23"/>
  <c r="AB92" i="23" s="1"/>
  <c r="H94" i="23"/>
  <c r="AB94" i="23" s="1"/>
  <c r="E121" i="23"/>
  <c r="F109" i="23"/>
  <c r="H93" i="23"/>
  <c r="AB93" i="23" s="1"/>
  <c r="Z106" i="33"/>
  <c r="F106" i="33"/>
  <c r="H106" i="33" s="1"/>
  <c r="Z124" i="34"/>
  <c r="F112" i="34"/>
  <c r="H112" i="34" s="1"/>
  <c r="Z129" i="34"/>
  <c r="F117" i="34"/>
  <c r="H106" i="34"/>
  <c r="V25" i="34"/>
  <c r="AB25" i="34" s="1"/>
  <c r="Z130" i="34"/>
  <c r="F118" i="34"/>
  <c r="H118" i="34" s="1"/>
  <c r="Z159" i="34"/>
  <c r="F147" i="34"/>
  <c r="H147" i="34" s="1"/>
  <c r="AC23" i="34"/>
  <c r="Z133" i="33"/>
  <c r="F121" i="33"/>
  <c r="H109" i="33"/>
  <c r="Z171" i="33"/>
  <c r="F159" i="33"/>
  <c r="H159" i="33" s="1"/>
  <c r="H104" i="33"/>
  <c r="F113" i="33"/>
  <c r="H113" i="33" s="1"/>
  <c r="Z125" i="33"/>
  <c r="F115" i="33"/>
  <c r="H115" i="33" s="1"/>
  <c r="Z127" i="33"/>
  <c r="Z128" i="33"/>
  <c r="F116" i="33"/>
  <c r="H116" i="33" s="1"/>
  <c r="V19" i="33"/>
  <c r="AB19" i="33" s="1"/>
  <c r="F135" i="32"/>
  <c r="H135" i="32" s="1"/>
  <c r="Z147" i="32"/>
  <c r="Z135" i="31"/>
  <c r="F123" i="31"/>
  <c r="F159" i="17"/>
  <c r="Z105" i="30"/>
  <c r="F105" i="30"/>
  <c r="F103" i="29"/>
  <c r="Z115" i="29"/>
  <c r="Z119" i="29"/>
  <c r="F107" i="29"/>
  <c r="F133" i="17"/>
  <c r="Z80" i="27"/>
  <c r="F80" i="27"/>
  <c r="Z76" i="28"/>
  <c r="F76" i="28"/>
  <c r="Z102" i="30"/>
  <c r="F102" i="30"/>
  <c r="F122" i="17"/>
  <c r="Z107" i="30"/>
  <c r="F107" i="30"/>
  <c r="Z83" i="27"/>
  <c r="F83" i="27"/>
  <c r="F97" i="13"/>
  <c r="F117" i="17"/>
  <c r="F96" i="13"/>
  <c r="Z82" i="28"/>
  <c r="F82" i="28"/>
  <c r="F100" i="17"/>
  <c r="Z78" i="27"/>
  <c r="F78" i="27"/>
  <c r="Z80" i="28"/>
  <c r="F80" i="28"/>
  <c r="F92" i="13"/>
  <c r="Z78" i="28"/>
  <c r="F78" i="28"/>
  <c r="F114" i="13"/>
  <c r="Z76" i="27"/>
  <c r="F76" i="27"/>
  <c r="F130" i="17"/>
  <c r="F94" i="13"/>
  <c r="Z103" i="30"/>
  <c r="F103" i="30"/>
  <c r="F95" i="13"/>
  <c r="Z106" i="30"/>
  <c r="F106" i="30"/>
  <c r="F102" i="29"/>
  <c r="Z114" i="29"/>
  <c r="Z118" i="29"/>
  <c r="F106" i="29"/>
  <c r="F77" i="13"/>
  <c r="F128" i="17"/>
  <c r="F149" i="17"/>
  <c r="F104" i="29"/>
  <c r="Z116" i="29"/>
  <c r="Z110" i="30"/>
  <c r="F110" i="30"/>
  <c r="Z82" i="27"/>
  <c r="F82" i="27"/>
  <c r="F119" i="17"/>
  <c r="Z84" i="27"/>
  <c r="F84" i="27"/>
  <c r="F110" i="29"/>
  <c r="Z122" i="29"/>
  <c r="Z81" i="28"/>
  <c r="F81" i="28"/>
  <c r="F120" i="17"/>
  <c r="Z132" i="30"/>
  <c r="F120" i="30"/>
  <c r="V19" i="30"/>
  <c r="AB19" i="30" s="1"/>
  <c r="F121" i="30"/>
  <c r="Z159" i="30"/>
  <c r="F147" i="30"/>
  <c r="F113" i="30"/>
  <c r="Z125" i="30"/>
  <c r="Z124" i="30"/>
  <c r="F112" i="30"/>
  <c r="Z128" i="30"/>
  <c r="F116" i="30"/>
  <c r="AC17" i="30"/>
  <c r="Z125" i="29"/>
  <c r="F113" i="29"/>
  <c r="AC13" i="29"/>
  <c r="V15" i="29"/>
  <c r="AB15" i="29" s="1"/>
  <c r="Z129" i="29"/>
  <c r="F117" i="29"/>
  <c r="Z159" i="29"/>
  <c r="F147" i="29"/>
  <c r="F112" i="29"/>
  <c r="Z124" i="29"/>
  <c r="Z133" i="29"/>
  <c r="F121" i="29"/>
  <c r="F120" i="29"/>
  <c r="Z132" i="29"/>
  <c r="Z101" i="28"/>
  <c r="F89" i="28"/>
  <c r="F95" i="28"/>
  <c r="Z107" i="28"/>
  <c r="Z109" i="28"/>
  <c r="F97" i="28"/>
  <c r="Z108" i="28"/>
  <c r="F96" i="28"/>
  <c r="F98" i="28"/>
  <c r="Z110" i="28"/>
  <c r="F91" i="28"/>
  <c r="Z103" i="28"/>
  <c r="Z147" i="28"/>
  <c r="F135" i="28"/>
  <c r="Z105" i="27"/>
  <c r="F93" i="27"/>
  <c r="F91" i="27"/>
  <c r="Z103" i="27"/>
  <c r="Z109" i="27"/>
  <c r="F97" i="27"/>
  <c r="Z147" i="27"/>
  <c r="F135" i="27"/>
  <c r="Z101" i="27"/>
  <c r="F89" i="27"/>
  <c r="Z110" i="27"/>
  <c r="F98" i="27"/>
  <c r="AC11" i="26"/>
  <c r="R13" i="26"/>
  <c r="AB12" i="26"/>
  <c r="Z38" i="26"/>
  <c r="F38" i="26"/>
  <c r="H38" i="26" s="1"/>
  <c r="E39" i="26"/>
  <c r="AC19" i="33" l="1"/>
  <c r="Z133" i="30"/>
  <c r="AB135" i="32"/>
  <c r="H123" i="20"/>
  <c r="AB123" i="20" s="1"/>
  <c r="H108" i="23"/>
  <c r="AB108" i="23" s="1"/>
  <c r="H107" i="23"/>
  <c r="AB107" i="23" s="1"/>
  <c r="H102" i="23"/>
  <c r="AB102" i="23" s="1"/>
  <c r="H115" i="23"/>
  <c r="AB115" i="23" s="1"/>
  <c r="H109" i="23"/>
  <c r="AB109" i="23" s="1"/>
  <c r="Z119" i="34"/>
  <c r="F119" i="34"/>
  <c r="H119" i="34" s="1"/>
  <c r="E124" i="23"/>
  <c r="F112" i="23"/>
  <c r="F110" i="13"/>
  <c r="E128" i="23"/>
  <c r="F116" i="23"/>
  <c r="E132" i="23"/>
  <c r="F120" i="23"/>
  <c r="H110" i="23"/>
  <c r="AB110" i="23" s="1"/>
  <c r="H101" i="23"/>
  <c r="AB101" i="23" s="1"/>
  <c r="H147" i="23"/>
  <c r="AB147" i="23" s="1"/>
  <c r="Z117" i="33"/>
  <c r="F117" i="33"/>
  <c r="H117" i="33" s="1"/>
  <c r="Z113" i="34"/>
  <c r="F113" i="34"/>
  <c r="H113" i="34" s="1"/>
  <c r="E139" i="23"/>
  <c r="F127" i="23"/>
  <c r="E134" i="23"/>
  <c r="F122" i="23"/>
  <c r="E125" i="23"/>
  <c r="F113" i="23"/>
  <c r="F93" i="13"/>
  <c r="F91" i="13"/>
  <c r="E171" i="23"/>
  <c r="F159" i="23"/>
  <c r="F135" i="20"/>
  <c r="Z114" i="33"/>
  <c r="F114" i="33"/>
  <c r="H114" i="33" s="1"/>
  <c r="Z122" i="33"/>
  <c r="F122" i="33"/>
  <c r="H122" i="33" s="1"/>
  <c r="Z119" i="33"/>
  <c r="F119" i="33"/>
  <c r="H119" i="33" s="1"/>
  <c r="Z112" i="33"/>
  <c r="F112" i="33"/>
  <c r="H112" i="33" s="1"/>
  <c r="E126" i="23"/>
  <c r="F114" i="23"/>
  <c r="H105" i="23"/>
  <c r="AB105" i="23" s="1"/>
  <c r="H106" i="23"/>
  <c r="AB106" i="23" s="1"/>
  <c r="E133" i="23"/>
  <c r="F121" i="23"/>
  <c r="Z121" i="34"/>
  <c r="F121" i="34"/>
  <c r="H121" i="34" s="1"/>
  <c r="F88" i="13"/>
  <c r="Z114" i="34"/>
  <c r="F114" i="34"/>
  <c r="H114" i="34" s="1"/>
  <c r="E131" i="23"/>
  <c r="F119" i="23"/>
  <c r="E129" i="23"/>
  <c r="F117" i="23"/>
  <c r="E130" i="23"/>
  <c r="F118" i="23"/>
  <c r="Z120" i="33"/>
  <c r="F120" i="33"/>
  <c r="H120" i="33" s="1"/>
  <c r="Z122" i="34"/>
  <c r="F122" i="34"/>
  <c r="H122" i="34" s="1"/>
  <c r="Z120" i="34"/>
  <c r="F120" i="34"/>
  <c r="H120" i="34" s="1"/>
  <c r="AC88" i="23"/>
  <c r="AC89" i="23" s="1"/>
  <c r="AC90" i="23" s="1"/>
  <c r="AC91" i="23" s="1"/>
  <c r="AC92" i="23" s="1"/>
  <c r="AC93" i="23" s="1"/>
  <c r="AC94" i="23" s="1"/>
  <c r="AC95" i="23" s="1"/>
  <c r="AC96" i="23" s="1"/>
  <c r="AC97" i="23" s="1"/>
  <c r="AC98" i="23" s="1"/>
  <c r="AC99" i="23" s="1"/>
  <c r="H100" i="23"/>
  <c r="AB100" i="23" s="1"/>
  <c r="F114" i="17"/>
  <c r="H104" i="23"/>
  <c r="AB104" i="23" s="1"/>
  <c r="Z118" i="33"/>
  <c r="F118" i="33"/>
  <c r="H118" i="33" s="1"/>
  <c r="F115" i="17"/>
  <c r="Z115" i="34"/>
  <c r="F115" i="34"/>
  <c r="H115" i="34" s="1"/>
  <c r="Z116" i="34"/>
  <c r="F116" i="34"/>
  <c r="H116" i="34" s="1"/>
  <c r="F159" i="34"/>
  <c r="H159" i="34" s="1"/>
  <c r="Z171" i="34"/>
  <c r="F129" i="34"/>
  <c r="H129" i="34" s="1"/>
  <c r="Z141" i="34"/>
  <c r="H117" i="34"/>
  <c r="Z136" i="34"/>
  <c r="F124" i="34"/>
  <c r="H124" i="34" s="1"/>
  <c r="Z142" i="34"/>
  <c r="F130" i="34"/>
  <c r="AC24" i="34"/>
  <c r="V26" i="34"/>
  <c r="AB26" i="34" s="1"/>
  <c r="H121" i="33"/>
  <c r="V20" i="33"/>
  <c r="AB20" i="33" s="1"/>
  <c r="F133" i="33"/>
  <c r="H133" i="33" s="1"/>
  <c r="Z145" i="33"/>
  <c r="F127" i="33"/>
  <c r="H127" i="33" s="1"/>
  <c r="Z139" i="33"/>
  <c r="F125" i="33"/>
  <c r="H125" i="33" s="1"/>
  <c r="Z137" i="33"/>
  <c r="Z183" i="33"/>
  <c r="F171" i="33"/>
  <c r="F128" i="33"/>
  <c r="Z140" i="33"/>
  <c r="F147" i="32"/>
  <c r="H147" i="32" s="1"/>
  <c r="Z159" i="32"/>
  <c r="H123" i="31"/>
  <c r="AB123" i="31" s="1"/>
  <c r="F135" i="31"/>
  <c r="H135" i="31" s="1"/>
  <c r="Z147" i="31"/>
  <c r="F107" i="13"/>
  <c r="F112" i="17"/>
  <c r="F89" i="13"/>
  <c r="F109" i="13"/>
  <c r="Z92" i="27"/>
  <c r="F92" i="27"/>
  <c r="Z127" i="29"/>
  <c r="F115" i="29"/>
  <c r="F129" i="17"/>
  <c r="Z96" i="27"/>
  <c r="F96" i="27"/>
  <c r="Z115" i="30"/>
  <c r="F115" i="30"/>
  <c r="Z90" i="28"/>
  <c r="F90" i="28"/>
  <c r="F134" i="17"/>
  <c r="F118" i="29"/>
  <c r="Z130" i="29"/>
  <c r="Z94" i="28"/>
  <c r="F94" i="28"/>
  <c r="F122" i="29"/>
  <c r="Z134" i="29"/>
  <c r="F126" i="13"/>
  <c r="F104" i="13"/>
  <c r="Z95" i="27"/>
  <c r="F95" i="27"/>
  <c r="Z114" i="30"/>
  <c r="F114" i="30"/>
  <c r="Z128" i="29"/>
  <c r="F116" i="29"/>
  <c r="Z88" i="27"/>
  <c r="F88" i="27"/>
  <c r="F119" i="29"/>
  <c r="Z131" i="29"/>
  <c r="F132" i="17"/>
  <c r="F161" i="17"/>
  <c r="F114" i="29"/>
  <c r="Z126" i="29"/>
  <c r="F106" i="13"/>
  <c r="F140" i="17"/>
  <c r="Z117" i="30"/>
  <c r="F117" i="30"/>
  <c r="Z92" i="28"/>
  <c r="F92" i="28"/>
  <c r="F108" i="13"/>
  <c r="F171" i="17"/>
  <c r="F131" i="17"/>
  <c r="AC12" i="26"/>
  <c r="Z93" i="28"/>
  <c r="F93" i="28"/>
  <c r="Z94" i="27"/>
  <c r="F94" i="27"/>
  <c r="Z122" i="30"/>
  <c r="F122" i="30"/>
  <c r="Z119" i="30"/>
  <c r="F119" i="30"/>
  <c r="Z118" i="30"/>
  <c r="F118" i="30"/>
  <c r="F142" i="17"/>
  <c r="Z90" i="27"/>
  <c r="F90" i="27"/>
  <c r="Z88" i="28"/>
  <c r="F88" i="28"/>
  <c r="F145" i="17"/>
  <c r="AC14" i="29"/>
  <c r="F133" i="30"/>
  <c r="Z145" i="30"/>
  <c r="Z136" i="30"/>
  <c r="F124" i="30"/>
  <c r="F159" i="30"/>
  <c r="Z171" i="30"/>
  <c r="Z144" i="30"/>
  <c r="F132" i="30"/>
  <c r="AC18" i="30"/>
  <c r="Z140" i="30"/>
  <c r="F128" i="30"/>
  <c r="F125" i="30"/>
  <c r="Z137" i="30"/>
  <c r="V20" i="30"/>
  <c r="AB20" i="30" s="1"/>
  <c r="Z171" i="29"/>
  <c r="F159" i="29"/>
  <c r="F132" i="29"/>
  <c r="Z144" i="29"/>
  <c r="V16" i="29"/>
  <c r="AB16" i="29" s="1"/>
  <c r="Z137" i="29"/>
  <c r="F125" i="29"/>
  <c r="Z136" i="29"/>
  <c r="F124" i="29"/>
  <c r="Z145" i="29"/>
  <c r="F133" i="29"/>
  <c r="Z141" i="29"/>
  <c r="F129" i="29"/>
  <c r="F103" i="28"/>
  <c r="Z115" i="28"/>
  <c r="F107" i="28"/>
  <c r="Z119" i="28"/>
  <c r="Z122" i="28"/>
  <c r="F110" i="28"/>
  <c r="Z120" i="28"/>
  <c r="F108" i="28"/>
  <c r="F109" i="28"/>
  <c r="Z121" i="28"/>
  <c r="F101" i="28"/>
  <c r="Z113" i="28"/>
  <c r="F147" i="28"/>
  <c r="Z159" i="28"/>
  <c r="Z159" i="27"/>
  <c r="F147" i="27"/>
  <c r="Z117" i="27"/>
  <c r="F105" i="27"/>
  <c r="Z115" i="27"/>
  <c r="F103" i="27"/>
  <c r="F109" i="27"/>
  <c r="Z121" i="27"/>
  <c r="F110" i="27"/>
  <c r="Z122" i="27"/>
  <c r="F101" i="27"/>
  <c r="Z113" i="27"/>
  <c r="E40" i="26"/>
  <c r="F39" i="26"/>
  <c r="H39" i="26" s="1"/>
  <c r="Z39" i="26"/>
  <c r="R14" i="26"/>
  <c r="AB13" i="26"/>
  <c r="AB135" i="31" l="1"/>
  <c r="AC20" i="33"/>
  <c r="H135" i="20"/>
  <c r="AB135" i="20" s="1"/>
  <c r="H171" i="33"/>
  <c r="AB147" i="32"/>
  <c r="H118" i="23"/>
  <c r="AB118" i="23" s="1"/>
  <c r="H113" i="23"/>
  <c r="AB113" i="23" s="1"/>
  <c r="H117" i="23"/>
  <c r="AB117" i="23" s="1"/>
  <c r="H127" i="23"/>
  <c r="AB127" i="23" s="1"/>
  <c r="H120" i="23"/>
  <c r="AB120" i="23" s="1"/>
  <c r="H119" i="23"/>
  <c r="AB119" i="23" s="1"/>
  <c r="H121" i="23"/>
  <c r="AB121" i="23" s="1"/>
  <c r="E141" i="23"/>
  <c r="F129" i="23"/>
  <c r="Z133" i="34"/>
  <c r="F133" i="34"/>
  <c r="H133" i="34" s="1"/>
  <c r="Z124" i="33"/>
  <c r="F124" i="33"/>
  <c r="H124" i="33" s="1"/>
  <c r="Z131" i="34"/>
  <c r="F131" i="34"/>
  <c r="H131" i="34" s="1"/>
  <c r="Z127" i="34"/>
  <c r="F127" i="34"/>
  <c r="H127" i="34" s="1"/>
  <c r="F126" i="17"/>
  <c r="E144" i="23"/>
  <c r="F132" i="23"/>
  <c r="Z132" i="33"/>
  <c r="F132" i="33"/>
  <c r="H132" i="33" s="1"/>
  <c r="Z125" i="34"/>
  <c r="F125" i="34"/>
  <c r="H125" i="34" s="1"/>
  <c r="F105" i="13"/>
  <c r="AC100" i="23"/>
  <c r="AC101" i="23" s="1"/>
  <c r="AC102" i="23" s="1"/>
  <c r="AC103" i="23" s="1"/>
  <c r="AC104" i="23" s="1"/>
  <c r="AC105" i="23" s="1"/>
  <c r="AC106" i="23" s="1"/>
  <c r="AC107" i="23" s="1"/>
  <c r="AC108" i="23" s="1"/>
  <c r="AC109" i="23" s="1"/>
  <c r="AC110" i="23" s="1"/>
  <c r="AC111" i="23" s="1"/>
  <c r="F147" i="20"/>
  <c r="E137" i="23"/>
  <c r="F125" i="23"/>
  <c r="H116" i="23"/>
  <c r="AB116" i="23" s="1"/>
  <c r="Z126" i="33"/>
  <c r="F126" i="33"/>
  <c r="H126" i="33" s="1"/>
  <c r="E143" i="23"/>
  <c r="F131" i="23"/>
  <c r="Z131" i="33"/>
  <c r="F131" i="33"/>
  <c r="H131" i="33" s="1"/>
  <c r="Z129" i="33"/>
  <c r="F129" i="33"/>
  <c r="H129" i="33" s="1"/>
  <c r="E151" i="23"/>
  <c r="F139" i="23"/>
  <c r="E145" i="23"/>
  <c r="F133" i="23"/>
  <c r="H159" i="23"/>
  <c r="AB159" i="23" s="1"/>
  <c r="H122" i="23"/>
  <c r="AB122" i="23" s="1"/>
  <c r="E140" i="23"/>
  <c r="F128" i="23"/>
  <c r="E136" i="23"/>
  <c r="F124" i="23"/>
  <c r="F127" i="17"/>
  <c r="Z132" i="34"/>
  <c r="F132" i="34"/>
  <c r="H132" i="34" s="1"/>
  <c r="F122" i="13"/>
  <c r="Z130" i="33"/>
  <c r="F130" i="33"/>
  <c r="H130" i="33" s="1"/>
  <c r="Z126" i="34"/>
  <c r="F126" i="34"/>
  <c r="H126" i="34" s="1"/>
  <c r="Z134" i="33"/>
  <c r="F134" i="33"/>
  <c r="H134" i="33" s="1"/>
  <c r="E183" i="23"/>
  <c r="F171" i="23"/>
  <c r="E146" i="23"/>
  <c r="F134" i="23"/>
  <c r="E142" i="23"/>
  <c r="F130" i="23"/>
  <c r="F100" i="13"/>
  <c r="H114" i="23"/>
  <c r="AB114" i="23" s="1"/>
  <c r="F103" i="13"/>
  <c r="H112" i="23"/>
  <c r="AB112" i="23" s="1"/>
  <c r="E138" i="23"/>
  <c r="F126" i="23"/>
  <c r="AC13" i="26"/>
  <c r="Z128" i="34"/>
  <c r="F128" i="34"/>
  <c r="H128" i="34" s="1"/>
  <c r="Z134" i="34"/>
  <c r="F134" i="34"/>
  <c r="H134" i="34" s="1"/>
  <c r="V27" i="34"/>
  <c r="AB27" i="34" s="1"/>
  <c r="F141" i="34"/>
  <c r="H141" i="34" s="1"/>
  <c r="Z153" i="34"/>
  <c r="H130" i="34"/>
  <c r="Z148" i="34"/>
  <c r="F136" i="34"/>
  <c r="H136" i="34" s="1"/>
  <c r="F171" i="34"/>
  <c r="H171" i="34" s="1"/>
  <c r="Z183" i="34"/>
  <c r="AC25" i="34"/>
  <c r="Z154" i="34"/>
  <c r="F142" i="34"/>
  <c r="H142" i="34" s="1"/>
  <c r="Z152" i="33"/>
  <c r="F140" i="33"/>
  <c r="H140" i="33" s="1"/>
  <c r="V21" i="33"/>
  <c r="AB21" i="33" s="1"/>
  <c r="H128" i="33"/>
  <c r="F145" i="33"/>
  <c r="H145" i="33" s="1"/>
  <c r="Z157" i="33"/>
  <c r="Z149" i="33"/>
  <c r="F137" i="33"/>
  <c r="H137" i="33" s="1"/>
  <c r="Z151" i="33"/>
  <c r="F139" i="33"/>
  <c r="H139" i="33" s="1"/>
  <c r="Z195" i="33"/>
  <c r="F183" i="33"/>
  <c r="H183" i="33" s="1"/>
  <c r="F159" i="32"/>
  <c r="H159" i="32" s="1"/>
  <c r="Z171" i="32"/>
  <c r="F147" i="31"/>
  <c r="H147" i="31" s="1"/>
  <c r="Z159" i="31"/>
  <c r="AC15" i="29"/>
  <c r="AC19" i="30"/>
  <c r="F173" i="17"/>
  <c r="Z134" i="30"/>
  <c r="F134" i="30"/>
  <c r="F144" i="17"/>
  <c r="F157" i="17"/>
  <c r="Z106" i="27"/>
  <c r="F106" i="27"/>
  <c r="F143" i="17"/>
  <c r="F131" i="29"/>
  <c r="Z143" i="29"/>
  <c r="F154" i="17"/>
  <c r="Z126" i="30"/>
  <c r="F126" i="30"/>
  <c r="Z100" i="28"/>
  <c r="F100" i="28"/>
  <c r="F118" i="13"/>
  <c r="F101" i="13"/>
  <c r="F134" i="29"/>
  <c r="Z146" i="29"/>
  <c r="Z130" i="30"/>
  <c r="F130" i="30"/>
  <c r="Z107" i="27"/>
  <c r="F107" i="27"/>
  <c r="Z106" i="28"/>
  <c r="F106" i="28"/>
  <c r="F146" i="17"/>
  <c r="F141" i="17"/>
  <c r="Z129" i="30"/>
  <c r="F129" i="30"/>
  <c r="F126" i="29"/>
  <c r="Z138" i="29"/>
  <c r="F119" i="13"/>
  <c r="Z131" i="30"/>
  <c r="F131" i="30"/>
  <c r="Z105" i="28"/>
  <c r="F105" i="28"/>
  <c r="F183" i="17"/>
  <c r="Z100" i="27"/>
  <c r="F100" i="27"/>
  <c r="F116" i="13"/>
  <c r="Z102" i="28"/>
  <c r="F102" i="28"/>
  <c r="Z139" i="29"/>
  <c r="F127" i="29"/>
  <c r="F152" i="17"/>
  <c r="F130" i="29"/>
  <c r="Z142" i="29"/>
  <c r="F121" i="13"/>
  <c r="Z108" i="27"/>
  <c r="F108" i="27"/>
  <c r="Z102" i="27"/>
  <c r="F102" i="27"/>
  <c r="F120" i="13"/>
  <c r="Z127" i="30"/>
  <c r="F127" i="30"/>
  <c r="Z104" i="28"/>
  <c r="F104" i="28"/>
  <c r="F128" i="29"/>
  <c r="Z140" i="29"/>
  <c r="F138" i="13"/>
  <c r="Z104" i="27"/>
  <c r="F104" i="27"/>
  <c r="F124" i="17"/>
  <c r="V21" i="30"/>
  <c r="AB21" i="30" s="1"/>
  <c r="Z149" i="30"/>
  <c r="F137" i="30"/>
  <c r="F171" i="30"/>
  <c r="Z183" i="30"/>
  <c r="F140" i="30"/>
  <c r="Z152" i="30"/>
  <c r="F145" i="30"/>
  <c r="Z157" i="30"/>
  <c r="F144" i="30"/>
  <c r="Z156" i="30"/>
  <c r="F136" i="30"/>
  <c r="Z148" i="30"/>
  <c r="F171" i="29"/>
  <c r="Z183" i="29"/>
  <c r="Z153" i="29"/>
  <c r="F141" i="29"/>
  <c r="Z157" i="29"/>
  <c r="F145" i="29"/>
  <c r="Z149" i="29"/>
  <c r="F137" i="29"/>
  <c r="Z156" i="29"/>
  <c r="F144" i="29"/>
  <c r="F136" i="29"/>
  <c r="Z148" i="29"/>
  <c r="V17" i="29"/>
  <c r="AB17" i="29" s="1"/>
  <c r="F115" i="28"/>
  <c r="Z127" i="28"/>
  <c r="Z134" i="28"/>
  <c r="F122" i="28"/>
  <c r="Z133" i="28"/>
  <c r="F121" i="28"/>
  <c r="Z125" i="28"/>
  <c r="F113" i="28"/>
  <c r="F119" i="28"/>
  <c r="Z131" i="28"/>
  <c r="Z171" i="28"/>
  <c r="F159" i="28"/>
  <c r="Z132" i="28"/>
  <c r="F120" i="28"/>
  <c r="Z127" i="27"/>
  <c r="F115" i="27"/>
  <c r="F159" i="27"/>
  <c r="Z171" i="27"/>
  <c r="F121" i="27"/>
  <c r="Z133" i="27"/>
  <c r="Z129" i="27"/>
  <c r="F117" i="27"/>
  <c r="Z125" i="27"/>
  <c r="F113" i="27"/>
  <c r="Z134" i="27"/>
  <c r="F122" i="27"/>
  <c r="R15" i="26"/>
  <c r="AB14" i="26"/>
  <c r="Z40" i="26"/>
  <c r="F40" i="26"/>
  <c r="H40" i="26" s="1"/>
  <c r="E41" i="26"/>
  <c r="AC21" i="33" l="1"/>
  <c r="AC14" i="26"/>
  <c r="AB147" i="31"/>
  <c r="AB159" i="32"/>
  <c r="H147" i="20"/>
  <c r="AB147" i="20" s="1"/>
  <c r="H129" i="23"/>
  <c r="AB129" i="23" s="1"/>
  <c r="H134" i="23"/>
  <c r="AB134" i="23" s="1"/>
  <c r="H125" i="23"/>
  <c r="AB125" i="23" s="1"/>
  <c r="H139" i="23"/>
  <c r="AB139" i="23" s="1"/>
  <c r="H131" i="23"/>
  <c r="AB131" i="23" s="1"/>
  <c r="H126" i="23"/>
  <c r="AB126" i="23" s="1"/>
  <c r="H130" i="23"/>
  <c r="AB130" i="23" s="1"/>
  <c r="AC16" i="29"/>
  <c r="AC20" i="30"/>
  <c r="AC21" i="30" s="1"/>
  <c r="E154" i="23"/>
  <c r="F142" i="23"/>
  <c r="E150" i="23"/>
  <c r="F138" i="23"/>
  <c r="Z143" i="33"/>
  <c r="F143" i="33"/>
  <c r="H143" i="33" s="1"/>
  <c r="Z139" i="34"/>
  <c r="F139" i="34"/>
  <c r="H139" i="34" s="1"/>
  <c r="Z146" i="33"/>
  <c r="F146" i="33"/>
  <c r="H146" i="33" s="1"/>
  <c r="Z146" i="34"/>
  <c r="F146" i="34"/>
  <c r="H146" i="34" s="1"/>
  <c r="H133" i="23"/>
  <c r="AB133" i="23" s="1"/>
  <c r="Z145" i="34"/>
  <c r="F145" i="34"/>
  <c r="H145" i="34" s="1"/>
  <c r="Z138" i="34"/>
  <c r="F138" i="34"/>
  <c r="H138" i="34" s="1"/>
  <c r="F139" i="17"/>
  <c r="Z143" i="34"/>
  <c r="F143" i="34"/>
  <c r="H143" i="34" s="1"/>
  <c r="F115" i="13"/>
  <c r="E158" i="23"/>
  <c r="F146" i="23"/>
  <c r="E149" i="23"/>
  <c r="F137" i="23"/>
  <c r="Z144" i="33"/>
  <c r="F144" i="33"/>
  <c r="H144" i="33" s="1"/>
  <c r="H124" i="23"/>
  <c r="AB124" i="23" s="1"/>
  <c r="E157" i="23"/>
  <c r="F145" i="23"/>
  <c r="E153" i="23"/>
  <c r="F141" i="23"/>
  <c r="Z144" i="34"/>
  <c r="F144" i="34"/>
  <c r="H144" i="34" s="1"/>
  <c r="Z140" i="34"/>
  <c r="F140" i="34"/>
  <c r="H140" i="34" s="1"/>
  <c r="F112" i="13"/>
  <c r="H171" i="23"/>
  <c r="AB171" i="23" s="1"/>
  <c r="Z142" i="33"/>
  <c r="F142" i="33"/>
  <c r="H142" i="33" s="1"/>
  <c r="E148" i="23"/>
  <c r="F136" i="23"/>
  <c r="F159" i="20"/>
  <c r="H159" i="20" s="1"/>
  <c r="H132" i="23"/>
  <c r="AB132" i="23" s="1"/>
  <c r="F138" i="17"/>
  <c r="E195" i="23"/>
  <c r="F183" i="23"/>
  <c r="F134" i="13"/>
  <c r="E155" i="23"/>
  <c r="F143" i="23"/>
  <c r="AC112" i="23"/>
  <c r="AC113" i="23" s="1"/>
  <c r="AC114" i="23" s="1"/>
  <c r="AC115" i="23" s="1"/>
  <c r="AC116" i="23" s="1"/>
  <c r="AC117" i="23" s="1"/>
  <c r="AC118" i="23" s="1"/>
  <c r="AC119" i="23" s="1"/>
  <c r="AC120" i="23" s="1"/>
  <c r="AC121" i="23" s="1"/>
  <c r="AC122" i="23" s="1"/>
  <c r="AC123" i="23" s="1"/>
  <c r="E152" i="23"/>
  <c r="F140" i="23"/>
  <c r="H128" i="23"/>
  <c r="AB128" i="23" s="1"/>
  <c r="E163" i="23"/>
  <c r="F151" i="23"/>
  <c r="Z138" i="33"/>
  <c r="F138" i="33"/>
  <c r="H138" i="33" s="1"/>
  <c r="E156" i="23"/>
  <c r="F144" i="23"/>
  <c r="Z136" i="33"/>
  <c r="F136" i="33"/>
  <c r="H136" i="33" s="1"/>
  <c r="Z137" i="34"/>
  <c r="F137" i="34"/>
  <c r="H137" i="34" s="1"/>
  <c r="Z141" i="33"/>
  <c r="F141" i="33"/>
  <c r="H141" i="33" s="1"/>
  <c r="F117" i="13"/>
  <c r="AC26" i="34"/>
  <c r="F183" i="34"/>
  <c r="H183" i="34" s="1"/>
  <c r="Z195" i="34"/>
  <c r="V28" i="34"/>
  <c r="AB28" i="34" s="1"/>
  <c r="F154" i="34"/>
  <c r="H154" i="34" s="1"/>
  <c r="Z166" i="34"/>
  <c r="Z160" i="34"/>
  <c r="F148" i="34"/>
  <c r="H148" i="34" s="1"/>
  <c r="F153" i="34"/>
  <c r="H153" i="34" s="1"/>
  <c r="Z165" i="34"/>
  <c r="Z163" i="33"/>
  <c r="F151" i="33"/>
  <c r="H151" i="33" s="1"/>
  <c r="F152" i="33"/>
  <c r="H152" i="33" s="1"/>
  <c r="Z164" i="33"/>
  <c r="Z161" i="33"/>
  <c r="F149" i="33"/>
  <c r="H149" i="33" s="1"/>
  <c r="Z169" i="33"/>
  <c r="F157" i="33"/>
  <c r="H157" i="33" s="1"/>
  <c r="Z207" i="33"/>
  <c r="F195" i="33"/>
  <c r="V22" i="33"/>
  <c r="AB22" i="33" s="1"/>
  <c r="F171" i="32"/>
  <c r="H171" i="32" s="1"/>
  <c r="Z183" i="32"/>
  <c r="F159" i="31"/>
  <c r="Z171" i="31"/>
  <c r="F156" i="17"/>
  <c r="F128" i="13"/>
  <c r="F130" i="13"/>
  <c r="Z114" i="27"/>
  <c r="F114" i="27"/>
  <c r="Z142" i="30"/>
  <c r="F142" i="30"/>
  <c r="F155" i="17"/>
  <c r="F113" i="13"/>
  <c r="F153" i="17"/>
  <c r="Z146" i="30"/>
  <c r="F146" i="30"/>
  <c r="F132" i="13"/>
  <c r="Z152" i="29"/>
  <c r="F140" i="29"/>
  <c r="F136" i="17"/>
  <c r="Z116" i="28"/>
  <c r="F116" i="28"/>
  <c r="F164" i="17"/>
  <c r="Z112" i="27"/>
  <c r="F112" i="27"/>
  <c r="Z118" i="27"/>
  <c r="F118" i="27"/>
  <c r="F150" i="13"/>
  <c r="Z120" i="27"/>
  <c r="F120" i="27"/>
  <c r="Z158" i="29"/>
  <c r="F146" i="29"/>
  <c r="Z112" i="28"/>
  <c r="F112" i="28"/>
  <c r="F166" i="17"/>
  <c r="F131" i="13"/>
  <c r="F158" i="17"/>
  <c r="Z116" i="27"/>
  <c r="F116" i="27"/>
  <c r="Z150" i="29"/>
  <c r="F138" i="29"/>
  <c r="Z118" i="28"/>
  <c r="F118" i="28"/>
  <c r="Z138" i="30"/>
  <c r="F138" i="30"/>
  <c r="F143" i="29"/>
  <c r="Z155" i="29"/>
  <c r="Z139" i="30"/>
  <c r="F139" i="30"/>
  <c r="Z151" i="29"/>
  <c r="F139" i="29"/>
  <c r="F195" i="17"/>
  <c r="F169" i="17"/>
  <c r="F185" i="17"/>
  <c r="Z154" i="29"/>
  <c r="F142" i="29"/>
  <c r="F133" i="13"/>
  <c r="Z117" i="28"/>
  <c r="F117" i="28"/>
  <c r="Z141" i="30"/>
  <c r="F141" i="30"/>
  <c r="Z143" i="30"/>
  <c r="F143" i="30"/>
  <c r="Z114" i="28"/>
  <c r="F114" i="28"/>
  <c r="Z119" i="27"/>
  <c r="F119" i="27"/>
  <c r="F156" i="30"/>
  <c r="Z168" i="30"/>
  <c r="Z161" i="30"/>
  <c r="F149" i="30"/>
  <c r="V22" i="30"/>
  <c r="AB22" i="30" s="1"/>
  <c r="Z169" i="30"/>
  <c r="F157" i="30"/>
  <c r="Z195" i="30"/>
  <c r="F183" i="30"/>
  <c r="Z164" i="30"/>
  <c r="F152" i="30"/>
  <c r="F148" i="30"/>
  <c r="Z160" i="30"/>
  <c r="Z195" i="29"/>
  <c r="F183" i="29"/>
  <c r="V18" i="29"/>
  <c r="AB18" i="29" s="1"/>
  <c r="F148" i="29"/>
  <c r="Z160" i="29"/>
  <c r="Z161" i="29"/>
  <c r="F149" i="29"/>
  <c r="Z165" i="29"/>
  <c r="F153" i="29"/>
  <c r="Z168" i="29"/>
  <c r="F156" i="29"/>
  <c r="Z169" i="29"/>
  <c r="F157" i="29"/>
  <c r="F171" i="28"/>
  <c r="Z183" i="28"/>
  <c r="Z143" i="28"/>
  <c r="F131" i="28"/>
  <c r="Z146" i="28"/>
  <c r="F134" i="28"/>
  <c r="Z139" i="28"/>
  <c r="F127" i="28"/>
  <c r="F125" i="28"/>
  <c r="Z137" i="28"/>
  <c r="F133" i="28"/>
  <c r="Z145" i="28"/>
  <c r="Z144" i="28"/>
  <c r="F132" i="28"/>
  <c r="Z139" i="27"/>
  <c r="F127" i="27"/>
  <c r="F134" i="27"/>
  <c r="Z146" i="27"/>
  <c r="Z141" i="27"/>
  <c r="F129" i="27"/>
  <c r="Z137" i="27"/>
  <c r="F125" i="27"/>
  <c r="F133" i="27"/>
  <c r="Z145" i="27"/>
  <c r="Z183" i="27"/>
  <c r="F171" i="27"/>
  <c r="Z41" i="26"/>
  <c r="F41" i="26"/>
  <c r="H41" i="26" s="1"/>
  <c r="E42" i="26"/>
  <c r="AB15" i="26"/>
  <c r="R16" i="26"/>
  <c r="AC22" i="33" l="1"/>
  <c r="AC15" i="26"/>
  <c r="H183" i="23"/>
  <c r="AB183" i="23" s="1"/>
  <c r="AB171" i="32"/>
  <c r="AB159" i="20"/>
  <c r="H145" i="23"/>
  <c r="AB145" i="23" s="1"/>
  <c r="H146" i="23"/>
  <c r="AB146" i="23" s="1"/>
  <c r="H137" i="23"/>
  <c r="AB137" i="23" s="1"/>
  <c r="H144" i="23"/>
  <c r="AB144" i="23" s="1"/>
  <c r="H151" i="23"/>
  <c r="AB151" i="23" s="1"/>
  <c r="H141" i="23"/>
  <c r="AB141" i="23" s="1"/>
  <c r="H138" i="23"/>
  <c r="AB138" i="23" s="1"/>
  <c r="AC17" i="29"/>
  <c r="H143" i="23"/>
  <c r="AB143" i="23" s="1"/>
  <c r="H142" i="23"/>
  <c r="AB142" i="23" s="1"/>
  <c r="E164" i="23"/>
  <c r="F152" i="23"/>
  <c r="Z149" i="34"/>
  <c r="F149" i="34"/>
  <c r="H149" i="34" s="1"/>
  <c r="Z150" i="33"/>
  <c r="F150" i="33"/>
  <c r="H150" i="33" s="1"/>
  <c r="Z158" i="33"/>
  <c r="F158" i="33"/>
  <c r="H158" i="33" s="1"/>
  <c r="E162" i="23"/>
  <c r="F150" i="23"/>
  <c r="F124" i="13"/>
  <c r="Z150" i="34"/>
  <c r="F150" i="34"/>
  <c r="H150" i="34" s="1"/>
  <c r="AC124" i="23"/>
  <c r="AC125" i="23" s="1"/>
  <c r="AC126" i="23" s="1"/>
  <c r="AC127" i="23" s="1"/>
  <c r="AC128" i="23" s="1"/>
  <c r="AC129" i="23" s="1"/>
  <c r="AC130" i="23" s="1"/>
  <c r="AC131" i="23" s="1"/>
  <c r="AC132" i="23" s="1"/>
  <c r="AC133" i="23" s="1"/>
  <c r="AC134" i="23" s="1"/>
  <c r="AC135" i="23" s="1"/>
  <c r="Z148" i="33"/>
  <c r="F148" i="33"/>
  <c r="H148" i="33" s="1"/>
  <c r="E167" i="23"/>
  <c r="F155" i="23"/>
  <c r="F171" i="20"/>
  <c r="Z152" i="34"/>
  <c r="F152" i="34"/>
  <c r="H152" i="34" s="1"/>
  <c r="E169" i="23"/>
  <c r="F157" i="23"/>
  <c r="E170" i="23"/>
  <c r="F158" i="23"/>
  <c r="Z157" i="34"/>
  <c r="F157" i="34"/>
  <c r="H157" i="34" s="1"/>
  <c r="F146" i="13"/>
  <c r="Z151" i="34"/>
  <c r="F151" i="34"/>
  <c r="H151" i="34" s="1"/>
  <c r="E166" i="23"/>
  <c r="F154" i="23"/>
  <c r="F151" i="17"/>
  <c r="F129" i="13"/>
  <c r="E175" i="23"/>
  <c r="F163" i="23"/>
  <c r="H136" i="23"/>
  <c r="AB136" i="23" s="1"/>
  <c r="Z156" i="34"/>
  <c r="F156" i="34"/>
  <c r="H156" i="34" s="1"/>
  <c r="F127" i="13"/>
  <c r="E161" i="23"/>
  <c r="F149" i="23"/>
  <c r="Z156" i="33"/>
  <c r="F156" i="33"/>
  <c r="H156" i="33" s="1"/>
  <c r="Z155" i="33"/>
  <c r="F155" i="33"/>
  <c r="H155" i="33" s="1"/>
  <c r="F150" i="17"/>
  <c r="E160" i="23"/>
  <c r="F148" i="23"/>
  <c r="Z153" i="33"/>
  <c r="F153" i="33"/>
  <c r="H153" i="33" s="1"/>
  <c r="H140" i="23"/>
  <c r="AB140" i="23" s="1"/>
  <c r="Z155" i="34"/>
  <c r="F155" i="34"/>
  <c r="H155" i="34" s="1"/>
  <c r="Z158" i="34"/>
  <c r="F158" i="34"/>
  <c r="H158" i="34" s="1"/>
  <c r="E165" i="23"/>
  <c r="F153" i="23"/>
  <c r="E168" i="23"/>
  <c r="F156" i="23"/>
  <c r="E207" i="23"/>
  <c r="F195" i="23"/>
  <c r="Z154" i="33"/>
  <c r="F154" i="33"/>
  <c r="H154" i="33" s="1"/>
  <c r="AC27" i="34"/>
  <c r="V29" i="34"/>
  <c r="AB29" i="34" s="1"/>
  <c r="F166" i="34"/>
  <c r="H166" i="34" s="1"/>
  <c r="Z178" i="34"/>
  <c r="F165" i="34"/>
  <c r="H165" i="34" s="1"/>
  <c r="Z177" i="34"/>
  <c r="F195" i="34"/>
  <c r="Z207" i="34"/>
  <c r="F160" i="34"/>
  <c r="H160" i="34" s="1"/>
  <c r="Z172" i="34"/>
  <c r="H195" i="33"/>
  <c r="Z173" i="33"/>
  <c r="F161" i="33"/>
  <c r="H161" i="33" s="1"/>
  <c r="V23" i="33"/>
  <c r="AB23" i="33" s="1"/>
  <c r="F169" i="33"/>
  <c r="H169" i="33" s="1"/>
  <c r="Z181" i="33"/>
  <c r="Z175" i="33"/>
  <c r="F163" i="33"/>
  <c r="H163" i="33" s="1"/>
  <c r="F164" i="33"/>
  <c r="Z176" i="33"/>
  <c r="Z219" i="33"/>
  <c r="F207" i="33"/>
  <c r="H207" i="33" s="1"/>
  <c r="Z195" i="32"/>
  <c r="F183" i="32"/>
  <c r="H183" i="32" s="1"/>
  <c r="F171" i="31"/>
  <c r="Z183" i="31"/>
  <c r="H159" i="31"/>
  <c r="AB159" i="31" s="1"/>
  <c r="F197" i="17"/>
  <c r="Z164" i="29"/>
  <c r="F152" i="29"/>
  <c r="F178" i="17"/>
  <c r="F181" i="17"/>
  <c r="Z126" i="27"/>
  <c r="F126" i="27"/>
  <c r="Z150" i="30"/>
  <c r="F150" i="30"/>
  <c r="Z129" i="28"/>
  <c r="F129" i="28"/>
  <c r="Z151" i="30"/>
  <c r="F151" i="30"/>
  <c r="Z130" i="28"/>
  <c r="F130" i="28"/>
  <c r="F165" i="17"/>
  <c r="F168" i="17"/>
  <c r="F145" i="13"/>
  <c r="Z162" i="29"/>
  <c r="F150" i="29"/>
  <c r="Z128" i="28"/>
  <c r="F128" i="28"/>
  <c r="Z158" i="30"/>
  <c r="F158" i="30"/>
  <c r="F125" i="13"/>
  <c r="F143" i="13"/>
  <c r="F158" i="29"/>
  <c r="Z170" i="29"/>
  <c r="F167" i="17"/>
  <c r="F142" i="13"/>
  <c r="Z155" i="30"/>
  <c r="F155" i="30"/>
  <c r="Z166" i="29"/>
  <c r="F154" i="29"/>
  <c r="Z167" i="29"/>
  <c r="F155" i="29"/>
  <c r="F148" i="17"/>
  <c r="F170" i="17"/>
  <c r="Z124" i="28"/>
  <c r="F124" i="28"/>
  <c r="F144" i="13"/>
  <c r="F207" i="17"/>
  <c r="Z128" i="27"/>
  <c r="F128" i="27"/>
  <c r="Z126" i="28"/>
  <c r="F126" i="28"/>
  <c r="F162" i="13"/>
  <c r="Z132" i="27"/>
  <c r="F132" i="27"/>
  <c r="Z124" i="27"/>
  <c r="F124" i="27"/>
  <c r="F140" i="13"/>
  <c r="F176" i="17"/>
  <c r="Z130" i="27"/>
  <c r="F130" i="27"/>
  <c r="Z131" i="27"/>
  <c r="F131" i="27"/>
  <c r="Z153" i="30"/>
  <c r="F153" i="30"/>
  <c r="F151" i="29"/>
  <c r="Z163" i="29"/>
  <c r="Z154" i="30"/>
  <c r="F154" i="30"/>
  <c r="F195" i="30"/>
  <c r="Z207" i="30"/>
  <c r="Z176" i="30"/>
  <c r="F164" i="30"/>
  <c r="F169" i="30"/>
  <c r="Z181" i="30"/>
  <c r="Z173" i="30"/>
  <c r="F161" i="30"/>
  <c r="V23" i="30"/>
  <c r="AB23" i="30" s="1"/>
  <c r="AC22" i="30"/>
  <c r="F160" i="30"/>
  <c r="Z172" i="30"/>
  <c r="Z180" i="30"/>
  <c r="F168" i="30"/>
  <c r="V19" i="29"/>
  <c r="AB19" i="29" s="1"/>
  <c r="AC18" i="29"/>
  <c r="Z180" i="29"/>
  <c r="F168" i="29"/>
  <c r="Z173" i="29"/>
  <c r="F161" i="29"/>
  <c r="Z172" i="29"/>
  <c r="F160" i="29"/>
  <c r="F195" i="29"/>
  <c r="Z207" i="29"/>
  <c r="Z181" i="29"/>
  <c r="F169" i="29"/>
  <c r="Z177" i="29"/>
  <c r="F165" i="29"/>
  <c r="F183" i="28"/>
  <c r="Z195" i="28"/>
  <c r="Z158" i="28"/>
  <c r="F146" i="28"/>
  <c r="Z156" i="28"/>
  <c r="F144" i="28"/>
  <c r="F145" i="28"/>
  <c r="Z157" i="28"/>
  <c r="Z149" i="28"/>
  <c r="F137" i="28"/>
  <c r="Z155" i="28"/>
  <c r="F143" i="28"/>
  <c r="Z151" i="28"/>
  <c r="F139" i="28"/>
  <c r="F146" i="27"/>
  <c r="Z158" i="27"/>
  <c r="Z157" i="27"/>
  <c r="F145" i="27"/>
  <c r="Z149" i="27"/>
  <c r="F137" i="27"/>
  <c r="F141" i="27"/>
  <c r="Z153" i="27"/>
  <c r="F183" i="27"/>
  <c r="Z195" i="27"/>
  <c r="F139" i="27"/>
  <c r="Z151" i="27"/>
  <c r="R17" i="26"/>
  <c r="AB16" i="26"/>
  <c r="Z42" i="26"/>
  <c r="F42" i="26"/>
  <c r="H42" i="26" s="1"/>
  <c r="E43" i="26"/>
  <c r="AC23" i="33" l="1"/>
  <c r="AC16" i="26"/>
  <c r="H171" i="20"/>
  <c r="AB171" i="20" s="1"/>
  <c r="AB183" i="32"/>
  <c r="H153" i="23"/>
  <c r="AB153" i="23" s="1"/>
  <c r="H157" i="23"/>
  <c r="AB157" i="23" s="1"/>
  <c r="H154" i="23"/>
  <c r="AB154" i="23" s="1"/>
  <c r="H163" i="23"/>
  <c r="AB163" i="23" s="1"/>
  <c r="H158" i="23"/>
  <c r="AB158" i="23" s="1"/>
  <c r="H149" i="23"/>
  <c r="AB149" i="23" s="1"/>
  <c r="AC28" i="34"/>
  <c r="H155" i="23"/>
  <c r="AB155" i="23" s="1"/>
  <c r="Z166" i="33"/>
  <c r="F166" i="33"/>
  <c r="H166" i="33" s="1"/>
  <c r="E177" i="23"/>
  <c r="F165" i="23"/>
  <c r="E178" i="23"/>
  <c r="F166" i="23"/>
  <c r="H195" i="23"/>
  <c r="AB195" i="23" s="1"/>
  <c r="Z170" i="34"/>
  <c r="F170" i="34"/>
  <c r="H170" i="34" s="1"/>
  <c r="H148" i="23"/>
  <c r="AB148" i="23" s="1"/>
  <c r="Z163" i="34"/>
  <c r="F163" i="34"/>
  <c r="H163" i="34" s="1"/>
  <c r="E182" i="23"/>
  <c r="F170" i="23"/>
  <c r="Z161" i="34"/>
  <c r="F161" i="34"/>
  <c r="H161" i="34" s="1"/>
  <c r="Z162" i="33"/>
  <c r="F162" i="33"/>
  <c r="H162" i="33" s="1"/>
  <c r="F136" i="13"/>
  <c r="E219" i="23"/>
  <c r="F207" i="23"/>
  <c r="E172" i="23"/>
  <c r="F160" i="23"/>
  <c r="E187" i="23"/>
  <c r="F175" i="23"/>
  <c r="E179" i="23"/>
  <c r="F167" i="23"/>
  <c r="H167" i="23" s="1"/>
  <c r="E173" i="23"/>
  <c r="F161" i="23"/>
  <c r="H150" i="23"/>
  <c r="AB150" i="23" s="1"/>
  <c r="H156" i="23"/>
  <c r="AB156" i="23" s="1"/>
  <c r="Z167" i="34"/>
  <c r="F167" i="34"/>
  <c r="H167" i="34" s="1"/>
  <c r="F162" i="17"/>
  <c r="F141" i="13"/>
  <c r="F158" i="13"/>
  <c r="E181" i="23"/>
  <c r="F169" i="23"/>
  <c r="Z160" i="33"/>
  <c r="F160" i="33"/>
  <c r="H160" i="33" s="1"/>
  <c r="H152" i="23"/>
  <c r="AB152" i="23" s="1"/>
  <c r="Z167" i="33"/>
  <c r="F167" i="33"/>
  <c r="H167" i="33" s="1"/>
  <c r="F139" i="13"/>
  <c r="Z164" i="34"/>
  <c r="F164" i="34"/>
  <c r="H164" i="34" s="1"/>
  <c r="E174" i="23"/>
  <c r="F162" i="23"/>
  <c r="E180" i="23"/>
  <c r="F168" i="23"/>
  <c r="Z168" i="34"/>
  <c r="F168" i="34"/>
  <c r="H168" i="34" s="1"/>
  <c r="Z169" i="34"/>
  <c r="F169" i="34"/>
  <c r="H169" i="34" s="1"/>
  <c r="E176" i="23"/>
  <c r="F164" i="23"/>
  <c r="F183" i="20"/>
  <c r="F163" i="17"/>
  <c r="AC136" i="23"/>
  <c r="AC137" i="23" s="1"/>
  <c r="AC138" i="23" s="1"/>
  <c r="AC139" i="23" s="1"/>
  <c r="AC140" i="23" s="1"/>
  <c r="AC141" i="23" s="1"/>
  <c r="AC142" i="23" s="1"/>
  <c r="AC143" i="23" s="1"/>
  <c r="AC144" i="23" s="1"/>
  <c r="AC145" i="23" s="1"/>
  <c r="AC146" i="23" s="1"/>
  <c r="AC147" i="23" s="1"/>
  <c r="Z170" i="33"/>
  <c r="F170" i="33"/>
  <c r="H170" i="33" s="1"/>
  <c r="Z165" i="33"/>
  <c r="F165" i="33"/>
  <c r="H165" i="33" s="1"/>
  <c r="Z168" i="33"/>
  <c r="F168" i="33"/>
  <c r="H168" i="33" s="1"/>
  <c r="Z162" i="34"/>
  <c r="F162" i="34"/>
  <c r="H162" i="34" s="1"/>
  <c r="H195" i="34"/>
  <c r="V30" i="34"/>
  <c r="AB30" i="34" s="1"/>
  <c r="F177" i="34"/>
  <c r="H177" i="34" s="1"/>
  <c r="Z189" i="34"/>
  <c r="F178" i="34"/>
  <c r="H178" i="34" s="1"/>
  <c r="Z190" i="34"/>
  <c r="F172" i="34"/>
  <c r="H172" i="34" s="1"/>
  <c r="Z184" i="34"/>
  <c r="F207" i="34"/>
  <c r="Z219" i="34"/>
  <c r="F176" i="33"/>
  <c r="H176" i="33" s="1"/>
  <c r="Z188" i="33"/>
  <c r="H164" i="33"/>
  <c r="V24" i="33"/>
  <c r="AB24" i="33" s="1"/>
  <c r="Z187" i="33"/>
  <c r="F175" i="33"/>
  <c r="H175" i="33" s="1"/>
  <c r="F173" i="33"/>
  <c r="H173" i="33" s="1"/>
  <c r="Z185" i="33"/>
  <c r="F219" i="33"/>
  <c r="H219" i="33" s="1"/>
  <c r="Z231" i="33"/>
  <c r="F181" i="33"/>
  <c r="H181" i="33" s="1"/>
  <c r="Z193" i="33"/>
  <c r="Z207" i="32"/>
  <c r="F195" i="32"/>
  <c r="H195" i="32" s="1"/>
  <c r="Z195" i="31"/>
  <c r="F183" i="31"/>
  <c r="H171" i="31"/>
  <c r="AB171" i="31" s="1"/>
  <c r="F163" i="29"/>
  <c r="Z175" i="29"/>
  <c r="F188" i="17"/>
  <c r="F154" i="13"/>
  <c r="Z141" i="28"/>
  <c r="F141" i="28"/>
  <c r="F193" i="17"/>
  <c r="F162" i="29"/>
  <c r="Z174" i="29"/>
  <c r="F209" i="17"/>
  <c r="Z165" i="30"/>
  <c r="F165" i="30"/>
  <c r="Z136" i="28"/>
  <c r="F136" i="28"/>
  <c r="F155" i="13"/>
  <c r="F152" i="13"/>
  <c r="F219" i="17"/>
  <c r="F157" i="13"/>
  <c r="Z144" i="27"/>
  <c r="F144" i="27"/>
  <c r="Z143" i="27"/>
  <c r="F143" i="27"/>
  <c r="F179" i="17"/>
  <c r="Z170" i="30"/>
  <c r="F170" i="30"/>
  <c r="F190" i="17"/>
  <c r="Z162" i="30"/>
  <c r="F162" i="30"/>
  <c r="F174" i="13"/>
  <c r="Z166" i="30"/>
  <c r="F166" i="30"/>
  <c r="Z178" i="29"/>
  <c r="F166" i="29"/>
  <c r="Z182" i="29"/>
  <c r="F170" i="29"/>
  <c r="Z142" i="28"/>
  <c r="F142" i="28"/>
  <c r="Z138" i="28"/>
  <c r="F138" i="28"/>
  <c r="F182" i="17"/>
  <c r="F180" i="17"/>
  <c r="Z176" i="29"/>
  <c r="F164" i="29"/>
  <c r="F177" i="17"/>
  <c r="Z142" i="27"/>
  <c r="F142" i="27"/>
  <c r="Z136" i="27"/>
  <c r="F136" i="27"/>
  <c r="F160" i="17"/>
  <c r="Z167" i="30"/>
  <c r="F167" i="30"/>
  <c r="Z140" i="28"/>
  <c r="F140" i="28"/>
  <c r="Z138" i="27"/>
  <c r="F138" i="27"/>
  <c r="Z179" i="29"/>
  <c r="F167" i="29"/>
  <c r="F137" i="13"/>
  <c r="Z140" i="27"/>
  <c r="F140" i="27"/>
  <c r="F156" i="13"/>
  <c r="Z163" i="30"/>
  <c r="F163" i="30"/>
  <c r="V24" i="30"/>
  <c r="AB24" i="30" s="1"/>
  <c r="AC23" i="30"/>
  <c r="Z192" i="30"/>
  <c r="F180" i="30"/>
  <c r="Z193" i="30"/>
  <c r="F181" i="30"/>
  <c r="Z184" i="30"/>
  <c r="F172" i="30"/>
  <c r="Z185" i="30"/>
  <c r="F173" i="30"/>
  <c r="Z188" i="30"/>
  <c r="F176" i="30"/>
  <c r="Z219" i="30"/>
  <c r="F207" i="30"/>
  <c r="Z219" i="29"/>
  <c r="F207" i="29"/>
  <c r="F180" i="29"/>
  <c r="Z192" i="29"/>
  <c r="Z185" i="29"/>
  <c r="F173" i="29"/>
  <c r="Z189" i="29"/>
  <c r="F177" i="29"/>
  <c r="Z193" i="29"/>
  <c r="F181" i="29"/>
  <c r="F172" i="29"/>
  <c r="Z184" i="29"/>
  <c r="V20" i="29"/>
  <c r="AB20" i="29" s="1"/>
  <c r="AC19" i="29"/>
  <c r="Z163" i="28"/>
  <c r="F151" i="28"/>
  <c r="Z170" i="28"/>
  <c r="F158" i="28"/>
  <c r="F155" i="28"/>
  <c r="Z167" i="28"/>
  <c r="Z168" i="28"/>
  <c r="F156" i="28"/>
  <c r="F157" i="28"/>
  <c r="Z169" i="28"/>
  <c r="F149" i="28"/>
  <c r="Z161" i="28"/>
  <c r="F195" i="28"/>
  <c r="Z207" i="28"/>
  <c r="F158" i="27"/>
  <c r="Z170" i="27"/>
  <c r="F157" i="27"/>
  <c r="Z169" i="27"/>
  <c r="F151" i="27"/>
  <c r="Z163" i="27"/>
  <c r="Z207" i="27"/>
  <c r="F195" i="27"/>
  <c r="Z161" i="27"/>
  <c r="F149" i="27"/>
  <c r="Z165" i="27"/>
  <c r="F153" i="27"/>
  <c r="E44" i="26"/>
  <c r="F43" i="26"/>
  <c r="H43" i="26" s="1"/>
  <c r="Z43" i="26"/>
  <c r="R18" i="26"/>
  <c r="AB17" i="26"/>
  <c r="AC24" i="33" l="1"/>
  <c r="AC17" i="26"/>
  <c r="AB195" i="32"/>
  <c r="H183" i="20"/>
  <c r="AB183" i="20" s="1"/>
  <c r="H175" i="23"/>
  <c r="AB175" i="23" s="1"/>
  <c r="H168" i="23"/>
  <c r="AB168" i="23" s="1"/>
  <c r="H169" i="23"/>
  <c r="AB169" i="23" s="1"/>
  <c r="H165" i="23"/>
  <c r="AB165" i="23" s="1"/>
  <c r="AB167" i="23"/>
  <c r="AC29" i="34"/>
  <c r="H162" i="23"/>
  <c r="AB162" i="23" s="1"/>
  <c r="Z177" i="33"/>
  <c r="F177" i="33"/>
  <c r="H177" i="33" s="1"/>
  <c r="F195" i="20"/>
  <c r="E189" i="23"/>
  <c r="F177" i="23"/>
  <c r="H164" i="23"/>
  <c r="AB164" i="23" s="1"/>
  <c r="Z179" i="33"/>
  <c r="F179" i="33"/>
  <c r="H179" i="33" s="1"/>
  <c r="F170" i="13"/>
  <c r="H161" i="23"/>
  <c r="AB161" i="23" s="1"/>
  <c r="H160" i="23"/>
  <c r="AB160" i="23" s="1"/>
  <c r="Z173" i="34"/>
  <c r="F173" i="34"/>
  <c r="H173" i="34" s="1"/>
  <c r="E193" i="23"/>
  <c r="F181" i="23"/>
  <c r="Z174" i="34"/>
  <c r="F174" i="34"/>
  <c r="H174" i="34" s="1"/>
  <c r="Z182" i="33"/>
  <c r="F182" i="33"/>
  <c r="H182" i="33" s="1"/>
  <c r="E192" i="23"/>
  <c r="F180" i="23"/>
  <c r="Z182" i="34"/>
  <c r="F182" i="34"/>
  <c r="H182" i="34" s="1"/>
  <c r="E188" i="23"/>
  <c r="F176" i="23"/>
  <c r="F153" i="13"/>
  <c r="E185" i="23"/>
  <c r="F173" i="23"/>
  <c r="E184" i="23"/>
  <c r="F172" i="23"/>
  <c r="Z178" i="33"/>
  <c r="F178" i="33"/>
  <c r="H178" i="33" s="1"/>
  <c r="F151" i="13"/>
  <c r="AC148" i="23"/>
  <c r="AC149" i="23" s="1"/>
  <c r="AC150" i="23" s="1"/>
  <c r="AC151" i="23" s="1"/>
  <c r="AC152" i="23" s="1"/>
  <c r="AC153" i="23" s="1"/>
  <c r="AC154" i="23" s="1"/>
  <c r="AC155" i="23" s="1"/>
  <c r="AC156" i="23" s="1"/>
  <c r="AC157" i="23" s="1"/>
  <c r="AC158" i="23" s="1"/>
  <c r="AC159" i="23" s="1"/>
  <c r="Z181" i="34"/>
  <c r="F181" i="34"/>
  <c r="H181" i="34" s="1"/>
  <c r="Z172" i="33"/>
  <c r="F172" i="33"/>
  <c r="H172" i="33" s="1"/>
  <c r="F174" i="17"/>
  <c r="H207" i="23"/>
  <c r="AB207" i="23" s="1"/>
  <c r="H170" i="23"/>
  <c r="AB170" i="23" s="1"/>
  <c r="Z174" i="33"/>
  <c r="F174" i="33"/>
  <c r="H174" i="33" s="1"/>
  <c r="Z180" i="33"/>
  <c r="F180" i="33"/>
  <c r="H180" i="33" s="1"/>
  <c r="F175" i="17"/>
  <c r="E186" i="23"/>
  <c r="F174" i="23"/>
  <c r="H166" i="23"/>
  <c r="AB166" i="23" s="1"/>
  <c r="E191" i="23"/>
  <c r="F179" i="23"/>
  <c r="E231" i="23"/>
  <c r="F219" i="23"/>
  <c r="E194" i="23"/>
  <c r="F182" i="23"/>
  <c r="E199" i="23"/>
  <c r="F187" i="23"/>
  <c r="Z180" i="34"/>
  <c r="F180" i="34"/>
  <c r="H180" i="34" s="1"/>
  <c r="Z179" i="34"/>
  <c r="F179" i="34"/>
  <c r="H179" i="34" s="1"/>
  <c r="F148" i="13"/>
  <c r="Z175" i="34"/>
  <c r="F175" i="34"/>
  <c r="H175" i="34" s="1"/>
  <c r="E190" i="23"/>
  <c r="F178" i="23"/>
  <c r="Z176" i="34"/>
  <c r="F176" i="34"/>
  <c r="H176" i="34" s="1"/>
  <c r="V31" i="34"/>
  <c r="AB31" i="34" s="1"/>
  <c r="F189" i="34"/>
  <c r="H189" i="34" s="1"/>
  <c r="Z201" i="34"/>
  <c r="F184" i="34"/>
  <c r="H184" i="34" s="1"/>
  <c r="Z196" i="34"/>
  <c r="H207" i="34"/>
  <c r="F190" i="34"/>
  <c r="H190" i="34" s="1"/>
  <c r="Z202" i="34"/>
  <c r="Z231" i="34"/>
  <c r="F219" i="34"/>
  <c r="H219" i="34" s="1"/>
  <c r="Z199" i="33"/>
  <c r="F187" i="33"/>
  <c r="V25" i="33"/>
  <c r="AB25" i="33" s="1"/>
  <c r="F193" i="33"/>
  <c r="H193" i="33" s="1"/>
  <c r="Z205" i="33"/>
  <c r="F231" i="33"/>
  <c r="Z243" i="33"/>
  <c r="F188" i="33"/>
  <c r="H188" i="33" s="1"/>
  <c r="Z200" i="33"/>
  <c r="F185" i="33"/>
  <c r="H185" i="33" s="1"/>
  <c r="Z197" i="33"/>
  <c r="F207" i="32"/>
  <c r="H207" i="32" s="1"/>
  <c r="Z219" i="32"/>
  <c r="H183" i="31"/>
  <c r="AB183" i="31" s="1"/>
  <c r="F195" i="31"/>
  <c r="H195" i="31" s="1"/>
  <c r="Z207" i="31"/>
  <c r="F194" i="17"/>
  <c r="F172" i="17"/>
  <c r="F179" i="29"/>
  <c r="Z191" i="29"/>
  <c r="Z187" i="29"/>
  <c r="F175" i="29"/>
  <c r="Z150" i="28"/>
  <c r="F150" i="28"/>
  <c r="F202" i="17"/>
  <c r="Z156" i="27"/>
  <c r="F156" i="27"/>
  <c r="F221" i="17"/>
  <c r="F166" i="13"/>
  <c r="F164" i="13"/>
  <c r="F168" i="13"/>
  <c r="Z150" i="27"/>
  <c r="F150" i="27"/>
  <c r="Z148" i="27"/>
  <c r="F148" i="27"/>
  <c r="Z188" i="29"/>
  <c r="F176" i="29"/>
  <c r="Z182" i="30"/>
  <c r="F182" i="30"/>
  <c r="F174" i="29"/>
  <c r="Z186" i="29"/>
  <c r="Z154" i="28"/>
  <c r="F154" i="28"/>
  <c r="F200" i="17"/>
  <c r="F231" i="17"/>
  <c r="F192" i="17"/>
  <c r="F186" i="13"/>
  <c r="Z148" i="28"/>
  <c r="F148" i="28"/>
  <c r="F167" i="13"/>
  <c r="Z152" i="28"/>
  <c r="F152" i="28"/>
  <c r="Z154" i="27"/>
  <c r="F154" i="27"/>
  <c r="F169" i="13"/>
  <c r="Z152" i="27"/>
  <c r="F152" i="27"/>
  <c r="F191" i="17"/>
  <c r="F178" i="29"/>
  <c r="Z190" i="29"/>
  <c r="F149" i="13"/>
  <c r="Z179" i="30"/>
  <c r="F179" i="30"/>
  <c r="Z194" i="29"/>
  <c r="F182" i="29"/>
  <c r="Z178" i="30"/>
  <c r="F178" i="30"/>
  <c r="Z174" i="30"/>
  <c r="F174" i="30"/>
  <c r="Z177" i="30"/>
  <c r="F177" i="30"/>
  <c r="Z153" i="28"/>
  <c r="F153" i="28"/>
  <c r="F189" i="17"/>
  <c r="Z175" i="30"/>
  <c r="F175" i="30"/>
  <c r="Z155" i="27"/>
  <c r="F155" i="27"/>
  <c r="F205" i="17"/>
  <c r="F188" i="30"/>
  <c r="Z200" i="30"/>
  <c r="Z196" i="30"/>
  <c r="F184" i="30"/>
  <c r="Z205" i="30"/>
  <c r="F193" i="30"/>
  <c r="Z231" i="30"/>
  <c r="F219" i="30"/>
  <c r="Z197" i="30"/>
  <c r="F185" i="30"/>
  <c r="Z204" i="30"/>
  <c r="F192" i="30"/>
  <c r="V25" i="30"/>
  <c r="AB25" i="30" s="1"/>
  <c r="AC24" i="30"/>
  <c r="V21" i="29"/>
  <c r="AB21" i="29" s="1"/>
  <c r="AC20" i="29"/>
  <c r="Z201" i="29"/>
  <c r="F189" i="29"/>
  <c r="Z231" i="29"/>
  <c r="F219" i="29"/>
  <c r="Z205" i="29"/>
  <c r="F193" i="29"/>
  <c r="Z197" i="29"/>
  <c r="F185" i="29"/>
  <c r="Z196" i="29"/>
  <c r="F184" i="29"/>
  <c r="Z204" i="29"/>
  <c r="F192" i="29"/>
  <c r="F161" i="28"/>
  <c r="Z173" i="28"/>
  <c r="F169" i="28"/>
  <c r="Z181" i="28"/>
  <c r="Z182" i="28"/>
  <c r="F170" i="28"/>
  <c r="Z180" i="28"/>
  <c r="F168" i="28"/>
  <c r="F207" i="28"/>
  <c r="Z219" i="28"/>
  <c r="F167" i="28"/>
  <c r="Z179" i="28"/>
  <c r="F163" i="28"/>
  <c r="Z175" i="28"/>
  <c r="Z219" i="27"/>
  <c r="F207" i="27"/>
  <c r="F163" i="27"/>
  <c r="Z175" i="27"/>
  <c r="Z182" i="27"/>
  <c r="F170" i="27"/>
  <c r="F165" i="27"/>
  <c r="Z177" i="27"/>
  <c r="Z173" i="27"/>
  <c r="F161" i="27"/>
  <c r="Z181" i="27"/>
  <c r="F169" i="27"/>
  <c r="R19" i="26"/>
  <c r="AB18" i="26"/>
  <c r="AC18" i="26" s="1"/>
  <c r="Z44" i="26"/>
  <c r="F44" i="26"/>
  <c r="H44" i="26" s="1"/>
  <c r="E45" i="26"/>
  <c r="AC25" i="33" l="1"/>
  <c r="AB195" i="31"/>
  <c r="H195" i="20"/>
  <c r="AB195" i="20" s="1"/>
  <c r="AB207" i="32"/>
  <c r="H180" i="23"/>
  <c r="AB180" i="23" s="1"/>
  <c r="H181" i="23"/>
  <c r="AB181" i="23" s="1"/>
  <c r="H174" i="23"/>
  <c r="AB174" i="23" s="1"/>
  <c r="AC30" i="34"/>
  <c r="H182" i="23"/>
  <c r="AB182" i="23" s="1"/>
  <c r="AC160" i="23"/>
  <c r="AC161" i="23" s="1"/>
  <c r="AC162" i="23" s="1"/>
  <c r="AC163" i="23" s="1"/>
  <c r="AC164" i="23" s="1"/>
  <c r="AC165" i="23" s="1"/>
  <c r="AC166" i="23" s="1"/>
  <c r="AC167" i="23" s="1"/>
  <c r="AC168" i="23" s="1"/>
  <c r="AC169" i="23" s="1"/>
  <c r="AC170" i="23" s="1"/>
  <c r="AC171" i="23" s="1"/>
  <c r="H178" i="23"/>
  <c r="AB178" i="23" s="1"/>
  <c r="Z188" i="34"/>
  <c r="F188" i="34"/>
  <c r="H188" i="34" s="1"/>
  <c r="Z186" i="33"/>
  <c r="F186" i="33"/>
  <c r="H186" i="33" s="1"/>
  <c r="Z193" i="34"/>
  <c r="F193" i="34"/>
  <c r="H193" i="34" s="1"/>
  <c r="E196" i="23"/>
  <c r="F184" i="23"/>
  <c r="Z194" i="34"/>
  <c r="F194" i="34"/>
  <c r="H194" i="34" s="1"/>
  <c r="F182" i="13"/>
  <c r="F207" i="20"/>
  <c r="Z191" i="34"/>
  <c r="F191" i="34"/>
  <c r="H191" i="34" s="1"/>
  <c r="H173" i="23"/>
  <c r="AB173" i="23" s="1"/>
  <c r="E206" i="23"/>
  <c r="F194" i="23"/>
  <c r="Z191" i="33"/>
  <c r="F191" i="33"/>
  <c r="H191" i="33" s="1"/>
  <c r="Z189" i="33"/>
  <c r="F189" i="33"/>
  <c r="H189" i="33" s="1"/>
  <c r="E197" i="23"/>
  <c r="F185" i="23"/>
  <c r="E205" i="23"/>
  <c r="F193" i="23"/>
  <c r="Z192" i="34"/>
  <c r="F192" i="34"/>
  <c r="H192" i="34" s="1"/>
  <c r="H219" i="23"/>
  <c r="AB219" i="23" s="1"/>
  <c r="E198" i="23"/>
  <c r="F186" i="23"/>
  <c r="F186" i="17"/>
  <c r="F163" i="13"/>
  <c r="E204" i="23"/>
  <c r="F192" i="23"/>
  <c r="Z185" i="34"/>
  <c r="F185" i="34"/>
  <c r="H185" i="34" s="1"/>
  <c r="E202" i="23"/>
  <c r="F190" i="23"/>
  <c r="Z184" i="33"/>
  <c r="F184" i="33"/>
  <c r="H184" i="33" s="1"/>
  <c r="F165" i="13"/>
  <c r="Z187" i="34"/>
  <c r="F187" i="34"/>
  <c r="H187" i="34" s="1"/>
  <c r="E243" i="23"/>
  <c r="F231" i="23"/>
  <c r="F187" i="17"/>
  <c r="Z190" i="33"/>
  <c r="F190" i="33"/>
  <c r="H190" i="33" s="1"/>
  <c r="Z194" i="33"/>
  <c r="F194" i="33"/>
  <c r="H194" i="33" s="1"/>
  <c r="H187" i="23"/>
  <c r="AB187" i="23" s="1"/>
  <c r="H179" i="23"/>
  <c r="AB179" i="23" s="1"/>
  <c r="Z192" i="33"/>
  <c r="F192" i="33"/>
  <c r="H192" i="33" s="1"/>
  <c r="H176" i="23"/>
  <c r="AB176" i="23" s="1"/>
  <c r="H177" i="23"/>
  <c r="AB177" i="23" s="1"/>
  <c r="Z186" i="34"/>
  <c r="F186" i="34"/>
  <c r="H186" i="34" s="1"/>
  <c r="H172" i="23"/>
  <c r="AB172" i="23" s="1"/>
  <c r="E200" i="23"/>
  <c r="F188" i="23"/>
  <c r="E201" i="23"/>
  <c r="F189" i="23"/>
  <c r="F160" i="13"/>
  <c r="E211" i="23"/>
  <c r="F199" i="23"/>
  <c r="E203" i="23"/>
  <c r="F191" i="23"/>
  <c r="V32" i="34"/>
  <c r="AB32" i="34" s="1"/>
  <c r="F196" i="34"/>
  <c r="H196" i="34" s="1"/>
  <c r="Z208" i="34"/>
  <c r="F202" i="34"/>
  <c r="H202" i="34" s="1"/>
  <c r="Z214" i="34"/>
  <c r="F201" i="34"/>
  <c r="H201" i="34" s="1"/>
  <c r="Z213" i="34"/>
  <c r="Z243" i="34"/>
  <c r="F231" i="34"/>
  <c r="F197" i="33"/>
  <c r="H197" i="33" s="1"/>
  <c r="Z209" i="33"/>
  <c r="Z212" i="33"/>
  <c r="F200" i="33"/>
  <c r="H200" i="33" s="1"/>
  <c r="H231" i="33"/>
  <c r="H187" i="33"/>
  <c r="Z211" i="33"/>
  <c r="F199" i="33"/>
  <c r="H199" i="33" s="1"/>
  <c r="V26" i="33"/>
  <c r="AB26" i="33" s="1"/>
  <c r="F205" i="33"/>
  <c r="H205" i="33" s="1"/>
  <c r="Z217" i="33"/>
  <c r="F243" i="33"/>
  <c r="H243" i="33" s="1"/>
  <c r="Z255" i="33"/>
  <c r="F219" i="32"/>
  <c r="Z231" i="32"/>
  <c r="F207" i="31"/>
  <c r="H207" i="31" s="1"/>
  <c r="Z219" i="31"/>
  <c r="F201" i="17"/>
  <c r="F181" i="13"/>
  <c r="Z166" i="28"/>
  <c r="F166" i="28"/>
  <c r="F176" i="13"/>
  <c r="F214" i="17"/>
  <c r="F206" i="17"/>
  <c r="F217" i="17"/>
  <c r="Z165" i="28"/>
  <c r="F165" i="28"/>
  <c r="Z190" i="30"/>
  <c r="F190" i="30"/>
  <c r="F194" i="29"/>
  <c r="Z206" i="29"/>
  <c r="Z166" i="27"/>
  <c r="F166" i="27"/>
  <c r="Z160" i="27"/>
  <c r="F160" i="27"/>
  <c r="F178" i="13"/>
  <c r="Z162" i="28"/>
  <c r="F162" i="28"/>
  <c r="F184" i="17"/>
  <c r="Z160" i="28"/>
  <c r="F160" i="28"/>
  <c r="F198" i="13"/>
  <c r="Z189" i="30"/>
  <c r="F189" i="30"/>
  <c r="F203" i="17"/>
  <c r="F186" i="29"/>
  <c r="Z198" i="29"/>
  <c r="Z162" i="27"/>
  <c r="F162" i="27"/>
  <c r="Z187" i="30"/>
  <c r="F187" i="30"/>
  <c r="Z191" i="30"/>
  <c r="F191" i="30"/>
  <c r="Z164" i="28"/>
  <c r="F164" i="28"/>
  <c r="F204" i="17"/>
  <c r="F243" i="17"/>
  <c r="F233" i="17"/>
  <c r="F212" i="17"/>
  <c r="Z194" i="30"/>
  <c r="F194" i="30"/>
  <c r="Z199" i="29"/>
  <c r="F187" i="29"/>
  <c r="Z200" i="29"/>
  <c r="F188" i="29"/>
  <c r="Z167" i="27"/>
  <c r="F167" i="27"/>
  <c r="Z186" i="30"/>
  <c r="F186" i="30"/>
  <c r="F161" i="13"/>
  <c r="F179" i="13"/>
  <c r="F180" i="13"/>
  <c r="Z168" i="27"/>
  <c r="F168" i="27"/>
  <c r="F190" i="29"/>
  <c r="Z202" i="29"/>
  <c r="Z164" i="27"/>
  <c r="F164" i="27"/>
  <c r="Z203" i="29"/>
  <c r="F191" i="29"/>
  <c r="F197" i="30"/>
  <c r="Z209" i="30"/>
  <c r="F204" i="30"/>
  <c r="Z216" i="30"/>
  <c r="Z208" i="30"/>
  <c r="F196" i="30"/>
  <c r="Z243" i="30"/>
  <c r="F231" i="30"/>
  <c r="V26" i="30"/>
  <c r="AB26" i="30" s="1"/>
  <c r="AC25" i="30"/>
  <c r="F205" i="30"/>
  <c r="Z217" i="30"/>
  <c r="Z212" i="30"/>
  <c r="F200" i="30"/>
  <c r="F204" i="29"/>
  <c r="Z216" i="29"/>
  <c r="Z243" i="29"/>
  <c r="F231" i="29"/>
  <c r="Z213" i="29"/>
  <c r="F201" i="29"/>
  <c r="F196" i="29"/>
  <c r="Z208" i="29"/>
  <c r="Z209" i="29"/>
  <c r="F197" i="29"/>
  <c r="Z217" i="29"/>
  <c r="F205" i="29"/>
  <c r="V22" i="29"/>
  <c r="AB22" i="29" s="1"/>
  <c r="AC21" i="29"/>
  <c r="Z194" i="28"/>
  <c r="F182" i="28"/>
  <c r="F181" i="28"/>
  <c r="Z193" i="28"/>
  <c r="F179" i="28"/>
  <c r="Z191" i="28"/>
  <c r="Z192" i="28"/>
  <c r="F180" i="28"/>
  <c r="F219" i="28"/>
  <c r="Z231" i="28"/>
  <c r="F173" i="28"/>
  <c r="Z185" i="28"/>
  <c r="F175" i="28"/>
  <c r="Z187" i="28"/>
  <c r="F177" i="27"/>
  <c r="Z189" i="27"/>
  <c r="F175" i="27"/>
  <c r="Z187" i="27"/>
  <c r="F173" i="27"/>
  <c r="Z185" i="27"/>
  <c r="F219" i="27"/>
  <c r="Z231" i="27"/>
  <c r="Z193" i="27"/>
  <c r="F181" i="27"/>
  <c r="F182" i="27"/>
  <c r="Z194" i="27"/>
  <c r="Z45" i="26"/>
  <c r="F45" i="26"/>
  <c r="H45" i="26" s="1"/>
  <c r="E46" i="26"/>
  <c r="AB19" i="26"/>
  <c r="AC19" i="26" s="1"/>
  <c r="R20" i="26"/>
  <c r="AC26" i="33" l="1"/>
  <c r="AB207" i="31"/>
  <c r="H207" i="20"/>
  <c r="AB207" i="20" s="1"/>
  <c r="H191" i="23"/>
  <c r="AB191" i="23" s="1"/>
  <c r="H185" i="23"/>
  <c r="AB185" i="23" s="1"/>
  <c r="AC31" i="34"/>
  <c r="AC32" i="34" s="1"/>
  <c r="H192" i="23"/>
  <c r="AB192" i="23" s="1"/>
  <c r="H231" i="23"/>
  <c r="AB231" i="23" s="1"/>
  <c r="E213" i="23"/>
  <c r="F201" i="23"/>
  <c r="Z204" i="33"/>
  <c r="F204" i="33"/>
  <c r="H204" i="33" s="1"/>
  <c r="Z196" i="33"/>
  <c r="F196" i="33"/>
  <c r="H196" i="33" s="1"/>
  <c r="Z204" i="34"/>
  <c r="F204" i="34"/>
  <c r="H204" i="34" s="1"/>
  <c r="Z203" i="34"/>
  <c r="F203" i="34"/>
  <c r="H203" i="34" s="1"/>
  <c r="E215" i="23"/>
  <c r="F203" i="23"/>
  <c r="H188" i="23"/>
  <c r="AB188" i="23" s="1"/>
  <c r="F199" i="17"/>
  <c r="E216" i="23"/>
  <c r="F204" i="23"/>
  <c r="H184" i="23"/>
  <c r="AB184" i="23" s="1"/>
  <c r="H199" i="23"/>
  <c r="AB199" i="23" s="1"/>
  <c r="F175" i="13"/>
  <c r="H193" i="23"/>
  <c r="AB193" i="23" s="1"/>
  <c r="Z200" i="34"/>
  <c r="F200" i="34"/>
  <c r="H200" i="34" s="1"/>
  <c r="E212" i="23"/>
  <c r="F200" i="23"/>
  <c r="Z203" i="33"/>
  <c r="F203" i="33"/>
  <c r="H203" i="33" s="1"/>
  <c r="E208" i="23"/>
  <c r="F196" i="23"/>
  <c r="H190" i="23"/>
  <c r="AB190" i="23" s="1"/>
  <c r="E223" i="23"/>
  <c r="F211" i="23"/>
  <c r="Z198" i="34"/>
  <c r="F198" i="34"/>
  <c r="H198" i="34" s="1"/>
  <c r="E255" i="23"/>
  <c r="F243" i="23"/>
  <c r="F198" i="17"/>
  <c r="E217" i="23"/>
  <c r="F205" i="23"/>
  <c r="F219" i="20"/>
  <c r="Z205" i="34"/>
  <c r="F205" i="34"/>
  <c r="H205" i="34" s="1"/>
  <c r="Z199" i="34"/>
  <c r="F199" i="34"/>
  <c r="H199" i="34" s="1"/>
  <c r="E214" i="23"/>
  <c r="F202" i="23"/>
  <c r="H194" i="23"/>
  <c r="AB194" i="23" s="1"/>
  <c r="F172" i="13"/>
  <c r="Z206" i="33"/>
  <c r="F206" i="33"/>
  <c r="H206" i="33" s="1"/>
  <c r="Z197" i="34"/>
  <c r="F197" i="34"/>
  <c r="H197" i="34" s="1"/>
  <c r="H186" i="23"/>
  <c r="AB186" i="23" s="1"/>
  <c r="F194" i="13"/>
  <c r="H219" i="32"/>
  <c r="AB219" i="32" s="1"/>
  <c r="E218" i="23"/>
  <c r="F206" i="23"/>
  <c r="H189" i="23"/>
  <c r="AB189" i="23" s="1"/>
  <c r="E210" i="23"/>
  <c r="F198" i="23"/>
  <c r="E209" i="23"/>
  <c r="F197" i="23"/>
  <c r="Z206" i="34"/>
  <c r="F206" i="34"/>
  <c r="H206" i="34" s="1"/>
  <c r="Z202" i="33"/>
  <c r="F202" i="33"/>
  <c r="H202" i="33" s="1"/>
  <c r="F177" i="13"/>
  <c r="Z201" i="33"/>
  <c r="F201" i="33"/>
  <c r="H201" i="33" s="1"/>
  <c r="AC172" i="23"/>
  <c r="AC173" i="23" s="1"/>
  <c r="AC174" i="23" s="1"/>
  <c r="AC175" i="23" s="1"/>
  <c r="AC176" i="23" s="1"/>
  <c r="AC177" i="23" s="1"/>
  <c r="AC178" i="23" s="1"/>
  <c r="AC179" i="23" s="1"/>
  <c r="AC180" i="23" s="1"/>
  <c r="AC181" i="23" s="1"/>
  <c r="AC182" i="23" s="1"/>
  <c r="AC183" i="23" s="1"/>
  <c r="Z198" i="33"/>
  <c r="F198" i="33"/>
  <c r="H198" i="33" s="1"/>
  <c r="H231" i="34"/>
  <c r="F214" i="34"/>
  <c r="H214" i="34" s="1"/>
  <c r="Z226" i="34"/>
  <c r="Z255" i="34"/>
  <c r="F243" i="34"/>
  <c r="H243" i="34" s="1"/>
  <c r="F208" i="34"/>
  <c r="H208" i="34" s="1"/>
  <c r="Z220" i="34"/>
  <c r="V33" i="34"/>
  <c r="AB33" i="34" s="1"/>
  <c r="Z225" i="34"/>
  <c r="F213" i="34"/>
  <c r="H213" i="34" s="1"/>
  <c r="F209" i="33"/>
  <c r="H209" i="33" s="1"/>
  <c r="Z221" i="33"/>
  <c r="F217" i="33"/>
  <c r="H217" i="33" s="1"/>
  <c r="Z229" i="33"/>
  <c r="F211" i="33"/>
  <c r="H211" i="33" s="1"/>
  <c r="Z223" i="33"/>
  <c r="F255" i="33"/>
  <c r="H255" i="33" s="1"/>
  <c r="Z267" i="33"/>
  <c r="V27" i="33"/>
  <c r="AB27" i="33" s="1"/>
  <c r="Z224" i="33"/>
  <c r="F212" i="33"/>
  <c r="Z243" i="32"/>
  <c r="F231" i="32"/>
  <c r="F219" i="31"/>
  <c r="H219" i="31" s="1"/>
  <c r="Z231" i="31"/>
  <c r="F215" i="17"/>
  <c r="Z211" i="29"/>
  <c r="F199" i="29"/>
  <c r="F216" i="17"/>
  <c r="Z201" i="30"/>
  <c r="F201" i="30"/>
  <c r="Z202" i="30"/>
  <c r="F202" i="30"/>
  <c r="F191" i="13"/>
  <c r="Z172" i="28"/>
  <c r="F172" i="28"/>
  <c r="F255" i="17"/>
  <c r="Z198" i="30"/>
  <c r="F198" i="30"/>
  <c r="Z174" i="27"/>
  <c r="F174" i="27"/>
  <c r="F196" i="17"/>
  <c r="Z199" i="30"/>
  <c r="F199" i="30"/>
  <c r="F229" i="17"/>
  <c r="F202" i="29"/>
  <c r="Z214" i="29"/>
  <c r="Z180" i="27"/>
  <c r="F180" i="27"/>
  <c r="Z206" i="30"/>
  <c r="F206" i="30"/>
  <c r="F245" i="17"/>
  <c r="F193" i="13"/>
  <c r="F173" i="13"/>
  <c r="F203" i="29"/>
  <c r="Z215" i="29"/>
  <c r="Z179" i="27"/>
  <c r="F179" i="27"/>
  <c r="Z176" i="28"/>
  <c r="F176" i="28"/>
  <c r="F218" i="17"/>
  <c r="Z172" i="27"/>
  <c r="F172" i="27"/>
  <c r="F198" i="29"/>
  <c r="Z210" i="29"/>
  <c r="Z174" i="28"/>
  <c r="F174" i="28"/>
  <c r="Z178" i="27"/>
  <c r="F178" i="27"/>
  <c r="F192" i="13"/>
  <c r="Z177" i="28"/>
  <c r="F177" i="28"/>
  <c r="Z203" i="30"/>
  <c r="F203" i="30"/>
  <c r="F210" i="13"/>
  <c r="Z218" i="29"/>
  <c r="F206" i="29"/>
  <c r="F226" i="17"/>
  <c r="Z178" i="28"/>
  <c r="F178" i="28"/>
  <c r="Z176" i="27"/>
  <c r="F176" i="27"/>
  <c r="Z212" i="29"/>
  <c r="F200" i="29"/>
  <c r="F224" i="17"/>
  <c r="F190" i="13"/>
  <c r="F188" i="13"/>
  <c r="F213" i="17"/>
  <c r="Z224" i="30"/>
  <c r="F212" i="30"/>
  <c r="Z255" i="30"/>
  <c r="F243" i="30"/>
  <c r="Z221" i="30"/>
  <c r="F209" i="30"/>
  <c r="V27" i="30"/>
  <c r="AB27" i="30" s="1"/>
  <c r="AC26" i="30"/>
  <c r="Z220" i="30"/>
  <c r="F208" i="30"/>
  <c r="Z229" i="30"/>
  <c r="F217" i="30"/>
  <c r="F216" i="30"/>
  <c r="Z228" i="30"/>
  <c r="Z220" i="29"/>
  <c r="F208" i="29"/>
  <c r="V23" i="29"/>
  <c r="AB23" i="29" s="1"/>
  <c r="AC22" i="29"/>
  <c r="Z229" i="29"/>
  <c r="F217" i="29"/>
  <c r="Z225" i="29"/>
  <c r="F213" i="29"/>
  <c r="Z221" i="29"/>
  <c r="F209" i="29"/>
  <c r="F243" i="29"/>
  <c r="Z255" i="29"/>
  <c r="Z228" i="29"/>
  <c r="F216" i="29"/>
  <c r="F193" i="28"/>
  <c r="Z205" i="28"/>
  <c r="F187" i="28"/>
  <c r="Z199" i="28"/>
  <c r="F185" i="28"/>
  <c r="Z197" i="28"/>
  <c r="F231" i="28"/>
  <c r="Z243" i="28"/>
  <c r="F191" i="28"/>
  <c r="Z203" i="28"/>
  <c r="Z206" i="28"/>
  <c r="F194" i="28"/>
  <c r="F192" i="28"/>
  <c r="Z204" i="28"/>
  <c r="F193" i="27"/>
  <c r="Z205" i="27"/>
  <c r="F231" i="27"/>
  <c r="Z243" i="27"/>
  <c r="Z199" i="27"/>
  <c r="F187" i="27"/>
  <c r="Z206" i="27"/>
  <c r="F194" i="27"/>
  <c r="F185" i="27"/>
  <c r="Z197" i="27"/>
  <c r="F189" i="27"/>
  <c r="Z201" i="27"/>
  <c r="Z46" i="26"/>
  <c r="F46" i="26"/>
  <c r="H46" i="26" s="1"/>
  <c r="E47" i="26"/>
  <c r="R21" i="26"/>
  <c r="AB20" i="26"/>
  <c r="AC20" i="26" s="1"/>
  <c r="AC27" i="33" l="1"/>
  <c r="AB219" i="31"/>
  <c r="H243" i="23"/>
  <c r="AB243" i="23"/>
  <c r="H219" i="20"/>
  <c r="AB219" i="20" s="1"/>
  <c r="H201" i="23"/>
  <c r="AB201" i="23" s="1"/>
  <c r="H211" i="23"/>
  <c r="AB211" i="23" s="1"/>
  <c r="H200" i="23"/>
  <c r="AB200" i="23" s="1"/>
  <c r="H197" i="23"/>
  <c r="AB197" i="23" s="1"/>
  <c r="H204" i="23"/>
  <c r="AB204" i="23" s="1"/>
  <c r="H206" i="23"/>
  <c r="AB206" i="23" s="1"/>
  <c r="H205" i="23"/>
  <c r="AB205" i="23" s="1"/>
  <c r="AC184" i="23"/>
  <c r="AC185" i="23" s="1"/>
  <c r="AC186" i="23" s="1"/>
  <c r="AC187" i="23" s="1"/>
  <c r="AC188" i="23" s="1"/>
  <c r="AC189" i="23" s="1"/>
  <c r="AC190" i="23" s="1"/>
  <c r="AC191" i="23" s="1"/>
  <c r="AC192" i="23" s="1"/>
  <c r="AC193" i="23" s="1"/>
  <c r="AC194" i="23" s="1"/>
  <c r="AC195" i="23" s="1"/>
  <c r="H203" i="23"/>
  <c r="AB203" i="23" s="1"/>
  <c r="Z211" i="34"/>
  <c r="F211" i="34"/>
  <c r="H211" i="34" s="1"/>
  <c r="Z210" i="33"/>
  <c r="F210" i="33"/>
  <c r="H210" i="33" s="1"/>
  <c r="Z218" i="34"/>
  <c r="F218" i="34"/>
  <c r="H218" i="34" s="1"/>
  <c r="Z218" i="33"/>
  <c r="F218" i="33"/>
  <c r="H218" i="33" s="1"/>
  <c r="E229" i="23"/>
  <c r="F217" i="23"/>
  <c r="E235" i="23"/>
  <c r="F223" i="23"/>
  <c r="H223" i="23" s="1"/>
  <c r="E224" i="23"/>
  <c r="F212" i="23"/>
  <c r="E228" i="23"/>
  <c r="F216" i="23"/>
  <c r="Z216" i="34"/>
  <c r="F216" i="34"/>
  <c r="H216" i="34" s="1"/>
  <c r="E230" i="23"/>
  <c r="F218" i="23"/>
  <c r="F184" i="13"/>
  <c r="Z217" i="34"/>
  <c r="F217" i="34"/>
  <c r="H217" i="34" s="1"/>
  <c r="F210" i="17"/>
  <c r="F211" i="17"/>
  <c r="E225" i="23"/>
  <c r="F213" i="23"/>
  <c r="Z212" i="34"/>
  <c r="F212" i="34"/>
  <c r="H212" i="34" s="1"/>
  <c r="Z213" i="33"/>
  <c r="F213" i="33"/>
  <c r="H213" i="33" s="1"/>
  <c r="F206" i="13"/>
  <c r="H196" i="23"/>
  <c r="AB196" i="23" s="1"/>
  <c r="Z208" i="33"/>
  <c r="F208" i="33"/>
  <c r="H208" i="33" s="1"/>
  <c r="E221" i="23"/>
  <c r="F209" i="23"/>
  <c r="E267" i="23"/>
  <c r="F255" i="23"/>
  <c r="E220" i="23"/>
  <c r="F208" i="23"/>
  <c r="F189" i="13"/>
  <c r="H198" i="23"/>
  <c r="AB198" i="23" s="1"/>
  <c r="H202" i="23"/>
  <c r="AB202" i="23" s="1"/>
  <c r="Z210" i="34"/>
  <c r="F210" i="34"/>
  <c r="H210" i="34" s="1"/>
  <c r="F187" i="13"/>
  <c r="Z209" i="34"/>
  <c r="F209" i="34"/>
  <c r="H209" i="34" s="1"/>
  <c r="F231" i="20"/>
  <c r="Z215" i="33"/>
  <c r="F215" i="33"/>
  <c r="H215" i="33" s="1"/>
  <c r="E227" i="23"/>
  <c r="F215" i="23"/>
  <c r="H215" i="23" s="1"/>
  <c r="Z216" i="33"/>
  <c r="F216" i="33"/>
  <c r="H216" i="33" s="1"/>
  <c r="Z214" i="33"/>
  <c r="F214" i="33"/>
  <c r="H214" i="33" s="1"/>
  <c r="E222" i="23"/>
  <c r="F210" i="23"/>
  <c r="E226" i="23"/>
  <c r="F214" i="23"/>
  <c r="Z215" i="34"/>
  <c r="F215" i="34"/>
  <c r="H215" i="34" s="1"/>
  <c r="F220" i="34"/>
  <c r="Z232" i="34"/>
  <c r="Z238" i="34"/>
  <c r="F226" i="34"/>
  <c r="H226" i="34" s="1"/>
  <c r="V34" i="34"/>
  <c r="AB34" i="34" s="1"/>
  <c r="AC33" i="34"/>
  <c r="Z237" i="34"/>
  <c r="F225" i="34"/>
  <c r="F255" i="34"/>
  <c r="H255" i="34" s="1"/>
  <c r="Z267" i="34"/>
  <c r="F223" i="33"/>
  <c r="H223" i="33" s="1"/>
  <c r="Z235" i="33"/>
  <c r="Z236" i="33"/>
  <c r="F224" i="33"/>
  <c r="H224" i="33" s="1"/>
  <c r="V28" i="33"/>
  <c r="AB28" i="33" s="1"/>
  <c r="AC28" i="33" s="1"/>
  <c r="F221" i="33"/>
  <c r="H221" i="33" s="1"/>
  <c r="Z233" i="33"/>
  <c r="H212" i="33"/>
  <c r="F267" i="33"/>
  <c r="H267" i="33" s="1"/>
  <c r="Z279" i="33"/>
  <c r="F229" i="33"/>
  <c r="H229" i="33" s="1"/>
  <c r="Z241" i="33"/>
  <c r="Z255" i="32"/>
  <c r="F243" i="32"/>
  <c r="H243" i="32" s="1"/>
  <c r="H231" i="32"/>
  <c r="AB231" i="32" s="1"/>
  <c r="F231" i="31"/>
  <c r="H231" i="31" s="1"/>
  <c r="Z243" i="31"/>
  <c r="Z227" i="29"/>
  <c r="F215" i="29"/>
  <c r="Z211" i="30"/>
  <c r="F211" i="30"/>
  <c r="F257" i="17"/>
  <c r="Z213" i="30"/>
  <c r="F213" i="30"/>
  <c r="F225" i="17"/>
  <c r="Z224" i="29"/>
  <c r="F212" i="29"/>
  <c r="F238" i="17"/>
  <c r="Z189" i="28"/>
  <c r="F189" i="28"/>
  <c r="Z218" i="30"/>
  <c r="F218" i="30"/>
  <c r="F208" i="17"/>
  <c r="F210" i="29"/>
  <c r="Z222" i="29"/>
  <c r="F230" i="17"/>
  <c r="F185" i="13"/>
  <c r="F267" i="17"/>
  <c r="F200" i="13"/>
  <c r="Z188" i="27"/>
  <c r="F188" i="27"/>
  <c r="F241" i="17"/>
  <c r="Z184" i="28"/>
  <c r="F184" i="28"/>
  <c r="F228" i="17"/>
  <c r="Z186" i="28"/>
  <c r="F186" i="28"/>
  <c r="F202" i="13"/>
  <c r="F218" i="29"/>
  <c r="Z230" i="29"/>
  <c r="F204" i="13"/>
  <c r="Z188" i="28"/>
  <c r="F188" i="28"/>
  <c r="F205" i="13"/>
  <c r="Z192" i="27"/>
  <c r="F192" i="27"/>
  <c r="Z186" i="27"/>
  <c r="F186" i="27"/>
  <c r="F227" i="17"/>
  <c r="F211" i="29"/>
  <c r="Z223" i="29"/>
  <c r="F222" i="13"/>
  <c r="Z210" i="30"/>
  <c r="F210" i="30"/>
  <c r="F203" i="13"/>
  <c r="F236" i="17"/>
  <c r="Z190" i="28"/>
  <c r="F190" i="28"/>
  <c r="Z191" i="27"/>
  <c r="F191" i="27"/>
  <c r="Z215" i="30"/>
  <c r="F215" i="30"/>
  <c r="Z190" i="27"/>
  <c r="F190" i="27"/>
  <c r="Z184" i="27"/>
  <c r="F184" i="27"/>
  <c r="Z226" i="29"/>
  <c r="F214" i="29"/>
  <c r="Z214" i="30"/>
  <c r="F214" i="30"/>
  <c r="Z267" i="30"/>
  <c r="F255" i="30"/>
  <c r="Z233" i="30"/>
  <c r="F221" i="30"/>
  <c r="F229" i="30"/>
  <c r="Z241" i="30"/>
  <c r="Z240" i="30"/>
  <c r="F228" i="30"/>
  <c r="F220" i="30"/>
  <c r="Z232" i="30"/>
  <c r="V28" i="30"/>
  <c r="AC27" i="30"/>
  <c r="F224" i="30"/>
  <c r="Z236" i="30"/>
  <c r="Z233" i="29"/>
  <c r="F221" i="29"/>
  <c r="Z232" i="29"/>
  <c r="F220" i="29"/>
  <c r="F255" i="29"/>
  <c r="Z267" i="29"/>
  <c r="Z237" i="29"/>
  <c r="F225" i="29"/>
  <c r="Z241" i="29"/>
  <c r="F229" i="29"/>
  <c r="Z240" i="29"/>
  <c r="F228" i="29"/>
  <c r="V24" i="29"/>
  <c r="AB24" i="29" s="1"/>
  <c r="AC23" i="29"/>
  <c r="F204" i="28"/>
  <c r="Z216" i="28"/>
  <c r="F197" i="28"/>
  <c r="Z209" i="28"/>
  <c r="F199" i="28"/>
  <c r="Z211" i="28"/>
  <c r="F205" i="28"/>
  <c r="Z217" i="28"/>
  <c r="Z255" i="28"/>
  <c r="F243" i="28"/>
  <c r="Z218" i="28"/>
  <c r="F206" i="28"/>
  <c r="F203" i="28"/>
  <c r="Z215" i="28"/>
  <c r="F206" i="27"/>
  <c r="Z218" i="27"/>
  <c r="F243" i="27"/>
  <c r="Z255" i="27"/>
  <c r="Z211" i="27"/>
  <c r="F199" i="27"/>
  <c r="F197" i="27"/>
  <c r="Z209" i="27"/>
  <c r="F201" i="27"/>
  <c r="Z213" i="27"/>
  <c r="F205" i="27"/>
  <c r="Z217" i="27"/>
  <c r="E48" i="26"/>
  <c r="Z47" i="26"/>
  <c r="F47" i="26"/>
  <c r="H47" i="26" s="1"/>
  <c r="AB21" i="26"/>
  <c r="AC21" i="26" s="1"/>
  <c r="R22" i="26"/>
  <c r="H255" i="23" l="1"/>
  <c r="AB255" i="23" s="1"/>
  <c r="AB243" i="32"/>
  <c r="AB231" i="31"/>
  <c r="H231" i="20"/>
  <c r="AB231" i="20" s="1"/>
  <c r="H217" i="23"/>
  <c r="AB217" i="23" s="1"/>
  <c r="AB223" i="23"/>
  <c r="AB215" i="23"/>
  <c r="H214" i="23"/>
  <c r="AB214" i="23" s="1"/>
  <c r="Z227" i="34"/>
  <c r="F227" i="34"/>
  <c r="H227" i="34" s="1"/>
  <c r="E242" i="23"/>
  <c r="F230" i="23"/>
  <c r="E236" i="23"/>
  <c r="F224" i="23"/>
  <c r="Z230" i="34"/>
  <c r="F230" i="34"/>
  <c r="H230" i="34" s="1"/>
  <c r="Z222" i="34"/>
  <c r="F222" i="34"/>
  <c r="H222" i="34" s="1"/>
  <c r="F218" i="13"/>
  <c r="F223" i="17"/>
  <c r="AC196" i="23"/>
  <c r="AC197" i="23" s="1"/>
  <c r="AC198" i="23" s="1"/>
  <c r="AC199" i="23" s="1"/>
  <c r="AC200" i="23" s="1"/>
  <c r="AC201" i="23" s="1"/>
  <c r="AC202" i="23" s="1"/>
  <c r="AC203" i="23" s="1"/>
  <c r="AC204" i="23" s="1"/>
  <c r="AC205" i="23" s="1"/>
  <c r="AC206" i="23" s="1"/>
  <c r="AC207" i="23" s="1"/>
  <c r="E279" i="23"/>
  <c r="F267" i="23"/>
  <c r="Z228" i="34"/>
  <c r="F228" i="34"/>
  <c r="H228" i="34" s="1"/>
  <c r="Z228" i="33"/>
  <c r="F228" i="33"/>
  <c r="H228" i="33" s="1"/>
  <c r="Z225" i="33"/>
  <c r="F225" i="33"/>
  <c r="H225" i="33" s="1"/>
  <c r="F222" i="17"/>
  <c r="Z222" i="33"/>
  <c r="F222" i="33"/>
  <c r="H222" i="33" s="1"/>
  <c r="F243" i="20"/>
  <c r="Z229" i="34"/>
  <c r="F229" i="34"/>
  <c r="H229" i="34" s="1"/>
  <c r="E247" i="23"/>
  <c r="F235" i="23"/>
  <c r="H209" i="23"/>
  <c r="AB209" i="23" s="1"/>
  <c r="E238" i="23"/>
  <c r="F226" i="23"/>
  <c r="Z221" i="34"/>
  <c r="F221" i="34"/>
  <c r="H221" i="34" s="1"/>
  <c r="F201" i="13"/>
  <c r="Z224" i="34"/>
  <c r="F224" i="34"/>
  <c r="H224" i="34" s="1"/>
  <c r="H216" i="23"/>
  <c r="AB216" i="23" s="1"/>
  <c r="Z223" i="34"/>
  <c r="F223" i="34"/>
  <c r="H223" i="34" s="1"/>
  <c r="E233" i="23"/>
  <c r="F221" i="23"/>
  <c r="H210" i="23"/>
  <c r="AB210" i="23" s="1"/>
  <c r="H208" i="23"/>
  <c r="AB208" i="23" s="1"/>
  <c r="F196" i="13"/>
  <c r="E240" i="23"/>
  <c r="F228" i="23"/>
  <c r="E241" i="23"/>
  <c r="F229" i="23"/>
  <c r="E239" i="23"/>
  <c r="F227" i="23"/>
  <c r="Z220" i="33"/>
  <c r="F220" i="33"/>
  <c r="H220" i="33" s="1"/>
  <c r="H213" i="23"/>
  <c r="AB213" i="23" s="1"/>
  <c r="Z230" i="33"/>
  <c r="F230" i="33"/>
  <c r="H230" i="33" s="1"/>
  <c r="E234" i="23"/>
  <c r="F222" i="23"/>
  <c r="E232" i="23"/>
  <c r="F220" i="23"/>
  <c r="H218" i="23"/>
  <c r="AB218" i="23" s="1"/>
  <c r="H212" i="23"/>
  <c r="AB212" i="23" s="1"/>
  <c r="Z226" i="33"/>
  <c r="F226" i="33"/>
  <c r="H226" i="33" s="1"/>
  <c r="Z227" i="33"/>
  <c r="F227" i="33"/>
  <c r="H227" i="33" s="1"/>
  <c r="F199" i="13"/>
  <c r="E237" i="23"/>
  <c r="F225" i="23"/>
  <c r="V35" i="34"/>
  <c r="AB35" i="34" s="1"/>
  <c r="AC34" i="34"/>
  <c r="H220" i="34"/>
  <c r="H225" i="34"/>
  <c r="Z250" i="34"/>
  <c r="F238" i="34"/>
  <c r="H238" i="34" s="1"/>
  <c r="F267" i="34"/>
  <c r="H267" i="34" s="1"/>
  <c r="Z279" i="34"/>
  <c r="F237" i="34"/>
  <c r="H237" i="34" s="1"/>
  <c r="Z249" i="34"/>
  <c r="F232" i="34"/>
  <c r="H232" i="34" s="1"/>
  <c r="Z244" i="34"/>
  <c r="V29" i="33"/>
  <c r="AB29" i="33" s="1"/>
  <c r="AC29" i="33" s="1"/>
  <c r="Z245" i="33"/>
  <c r="F233" i="33"/>
  <c r="H233" i="33" s="1"/>
  <c r="F279" i="33"/>
  <c r="H279" i="33" s="1"/>
  <c r="Z291" i="33"/>
  <c r="F235" i="33"/>
  <c r="H235" i="33" s="1"/>
  <c r="Z247" i="33"/>
  <c r="F241" i="33"/>
  <c r="H241" i="33" s="1"/>
  <c r="Z253" i="33"/>
  <c r="Z248" i="33"/>
  <c r="F236" i="33"/>
  <c r="H236" i="33" s="1"/>
  <c r="F255" i="32"/>
  <c r="H255" i="32" s="1"/>
  <c r="Z267" i="32"/>
  <c r="Z255" i="31"/>
  <c r="F243" i="31"/>
  <c r="H243" i="31" s="1"/>
  <c r="Z196" i="27"/>
  <c r="F196" i="27"/>
  <c r="F234" i="13"/>
  <c r="Z204" i="27"/>
  <c r="F204" i="27"/>
  <c r="Z202" i="27"/>
  <c r="F202" i="27"/>
  <c r="Z201" i="28"/>
  <c r="F201" i="28"/>
  <c r="F237" i="17"/>
  <c r="F217" i="13"/>
  <c r="F215" i="13"/>
  <c r="F223" i="29"/>
  <c r="Z235" i="29"/>
  <c r="Z200" i="28"/>
  <c r="F200" i="28"/>
  <c r="F279" i="17"/>
  <c r="Z225" i="30"/>
  <c r="F225" i="30"/>
  <c r="Z239" i="29"/>
  <c r="F227" i="29"/>
  <c r="F253" i="17"/>
  <c r="F197" i="13"/>
  <c r="Z198" i="28"/>
  <c r="F198" i="28"/>
  <c r="Z222" i="30"/>
  <c r="F222" i="30"/>
  <c r="Z198" i="27"/>
  <c r="F198" i="27"/>
  <c r="F216" i="13"/>
  <c r="F250" i="17"/>
  <c r="Z238" i="29"/>
  <c r="F226" i="29"/>
  <c r="F248" i="17"/>
  <c r="F230" i="29"/>
  <c r="Z242" i="29"/>
  <c r="F240" i="17"/>
  <c r="F242" i="17"/>
  <c r="F220" i="17"/>
  <c r="Z227" i="30"/>
  <c r="F227" i="30"/>
  <c r="Z200" i="27"/>
  <c r="F200" i="27"/>
  <c r="Z234" i="29"/>
  <c r="F222" i="29"/>
  <c r="Z236" i="29"/>
  <c r="F224" i="29"/>
  <c r="F269" i="17"/>
  <c r="Z202" i="28"/>
  <c r="F202" i="28"/>
  <c r="Z230" i="30"/>
  <c r="F230" i="30"/>
  <c r="Z226" i="30"/>
  <c r="F226" i="30"/>
  <c r="Z203" i="27"/>
  <c r="F203" i="27"/>
  <c r="F214" i="13"/>
  <c r="F212" i="13"/>
  <c r="F239" i="17"/>
  <c r="Z196" i="28"/>
  <c r="F196" i="28"/>
  <c r="Z223" i="30"/>
  <c r="F223" i="30"/>
  <c r="V29" i="30"/>
  <c r="F240" i="30"/>
  <c r="Z252" i="30"/>
  <c r="F232" i="30"/>
  <c r="Z244" i="30"/>
  <c r="Z279" i="30"/>
  <c r="F267" i="30"/>
  <c r="F236" i="30"/>
  <c r="Z248" i="30"/>
  <c r="F241" i="30"/>
  <c r="Z253" i="30"/>
  <c r="F233" i="30"/>
  <c r="Z245" i="30"/>
  <c r="F241" i="29"/>
  <c r="Z253" i="29"/>
  <c r="F233" i="29"/>
  <c r="Z245" i="29"/>
  <c r="Z252" i="29"/>
  <c r="F240" i="29"/>
  <c r="Z244" i="29"/>
  <c r="F232" i="29"/>
  <c r="Z249" i="29"/>
  <c r="F237" i="29"/>
  <c r="V25" i="29"/>
  <c r="AB25" i="29" s="1"/>
  <c r="AC24" i="29"/>
  <c r="F267" i="29"/>
  <c r="Z279" i="29"/>
  <c r="F211" i="28"/>
  <c r="Z223" i="28"/>
  <c r="F217" i="28"/>
  <c r="Z229" i="28"/>
  <c r="Z230" i="28"/>
  <c r="F218" i="28"/>
  <c r="F209" i="28"/>
  <c r="Z221" i="28"/>
  <c r="Z267" i="28"/>
  <c r="F255" i="28"/>
  <c r="F215" i="28"/>
  <c r="Z227" i="28"/>
  <c r="F216" i="28"/>
  <c r="Z228" i="28"/>
  <c r="F218" i="27"/>
  <c r="Z230" i="27"/>
  <c r="F217" i="27"/>
  <c r="Z229" i="27"/>
  <c r="Z223" i="27"/>
  <c r="F211" i="27"/>
  <c r="F213" i="27"/>
  <c r="Z225" i="27"/>
  <c r="F209" i="27"/>
  <c r="Z221" i="27"/>
  <c r="Z267" i="27"/>
  <c r="F255" i="27"/>
  <c r="R23" i="26"/>
  <c r="AB22" i="26"/>
  <c r="AC22" i="26" s="1"/>
  <c r="Z48" i="26"/>
  <c r="F48" i="26"/>
  <c r="H48" i="26" s="1"/>
  <c r="E49" i="26"/>
  <c r="H243" i="20" l="1"/>
  <c r="AB243" i="20" s="1"/>
  <c r="AB243" i="31"/>
  <c r="AB255" i="32"/>
  <c r="H225" i="23"/>
  <c r="AB225" i="23" s="1"/>
  <c r="H227" i="23"/>
  <c r="AB227" i="23" s="1"/>
  <c r="H235" i="23"/>
  <c r="AB235" i="23" s="1"/>
  <c r="H222" i="23"/>
  <c r="AB222" i="23" s="1"/>
  <c r="H230" i="23"/>
  <c r="AB230" i="23" s="1"/>
  <c r="H229" i="23"/>
  <c r="AB229" i="23" s="1"/>
  <c r="E251" i="23"/>
  <c r="F239" i="23"/>
  <c r="Z238" i="33"/>
  <c r="F238" i="33"/>
  <c r="H238" i="33" s="1"/>
  <c r="E246" i="23"/>
  <c r="F234" i="23"/>
  <c r="F213" i="13"/>
  <c r="F234" i="17"/>
  <c r="E254" i="23"/>
  <c r="F242" i="23"/>
  <c r="H221" i="23"/>
  <c r="AB221" i="23" s="1"/>
  <c r="E259" i="23"/>
  <c r="F247" i="23"/>
  <c r="H247" i="23" s="1"/>
  <c r="H267" i="23"/>
  <c r="AB267" i="23" s="1"/>
  <c r="Z242" i="33"/>
  <c r="F242" i="33"/>
  <c r="H242" i="33" s="1"/>
  <c r="Z233" i="34"/>
  <c r="F233" i="34"/>
  <c r="H233" i="34" s="1"/>
  <c r="Z241" i="34"/>
  <c r="F241" i="34"/>
  <c r="H241" i="34" s="1"/>
  <c r="Z237" i="33"/>
  <c r="F237" i="33"/>
  <c r="H237" i="33" s="1"/>
  <c r="Z242" i="34"/>
  <c r="F242" i="34"/>
  <c r="H242" i="34" s="1"/>
  <c r="Z239" i="34"/>
  <c r="F239" i="34"/>
  <c r="H239" i="34" s="1"/>
  <c r="E253" i="23"/>
  <c r="F241" i="23"/>
  <c r="E245" i="23"/>
  <c r="F233" i="23"/>
  <c r="E291" i="23"/>
  <c r="F279" i="23"/>
  <c r="E249" i="23"/>
  <c r="F237" i="23"/>
  <c r="Z235" i="34"/>
  <c r="F235" i="34"/>
  <c r="H235" i="34" s="1"/>
  <c r="AC208" i="23"/>
  <c r="AC209" i="23" s="1"/>
  <c r="AC210" i="23" s="1"/>
  <c r="AC211" i="23" s="1"/>
  <c r="AC212" i="23" s="1"/>
  <c r="AC213" i="23" s="1"/>
  <c r="AC214" i="23" s="1"/>
  <c r="AC215" i="23" s="1"/>
  <c r="AC216" i="23" s="1"/>
  <c r="AC217" i="23" s="1"/>
  <c r="AC218" i="23" s="1"/>
  <c r="AC219" i="23" s="1"/>
  <c r="Z232" i="33"/>
  <c r="F232" i="33"/>
  <c r="H232" i="33" s="1"/>
  <c r="H228" i="23"/>
  <c r="AB228" i="23" s="1"/>
  <c r="Z240" i="33"/>
  <c r="F240" i="33"/>
  <c r="H240" i="33" s="1"/>
  <c r="F211" i="13"/>
  <c r="H220" i="23"/>
  <c r="AB220" i="23" s="1"/>
  <c r="H226" i="23"/>
  <c r="AB226" i="23" s="1"/>
  <c r="F235" i="17"/>
  <c r="H224" i="23"/>
  <c r="AB224" i="23" s="1"/>
  <c r="E252" i="23"/>
  <c r="F240" i="23"/>
  <c r="F230" i="13"/>
  <c r="Z239" i="33"/>
  <c r="F239" i="33"/>
  <c r="H239" i="33" s="1"/>
  <c r="E244" i="23"/>
  <c r="F232" i="23"/>
  <c r="F208" i="13"/>
  <c r="E250" i="23"/>
  <c r="F238" i="23"/>
  <c r="F255" i="20"/>
  <c r="H255" i="20" s="1"/>
  <c r="Z240" i="34"/>
  <c r="F240" i="34"/>
  <c r="H240" i="34" s="1"/>
  <c r="E248" i="23"/>
  <c r="F236" i="23"/>
  <c r="Z236" i="34"/>
  <c r="F236" i="34"/>
  <c r="H236" i="34" s="1"/>
  <c r="Z234" i="33"/>
  <c r="F234" i="33"/>
  <c r="H234" i="33" s="1"/>
  <c r="Z234" i="34"/>
  <c r="F234" i="34"/>
  <c r="H234" i="34" s="1"/>
  <c r="Z261" i="34"/>
  <c r="F249" i="34"/>
  <c r="H249" i="34" s="1"/>
  <c r="F279" i="34"/>
  <c r="Z291" i="34"/>
  <c r="V36" i="34"/>
  <c r="AB36" i="34" s="1"/>
  <c r="AC35" i="34"/>
  <c r="Z256" i="34"/>
  <c r="F244" i="34"/>
  <c r="H244" i="34" s="1"/>
  <c r="F250" i="34"/>
  <c r="H250" i="34" s="1"/>
  <c r="Z262" i="34"/>
  <c r="Z265" i="33"/>
  <c r="F253" i="33"/>
  <c r="H253" i="33" s="1"/>
  <c r="Z259" i="33"/>
  <c r="F247" i="33"/>
  <c r="H247" i="33" s="1"/>
  <c r="V30" i="33"/>
  <c r="AB30" i="33" s="1"/>
  <c r="AC30" i="33" s="1"/>
  <c r="F291" i="33"/>
  <c r="H291" i="33" s="1"/>
  <c r="Z303" i="33"/>
  <c r="F245" i="33"/>
  <c r="H245" i="33" s="1"/>
  <c r="Z257" i="33"/>
  <c r="F248" i="33"/>
  <c r="H248" i="33" s="1"/>
  <c r="Z260" i="33"/>
  <c r="Z279" i="32"/>
  <c r="F267" i="32"/>
  <c r="H267" i="32" s="1"/>
  <c r="Z267" i="31"/>
  <c r="F255" i="31"/>
  <c r="H255" i="31" s="1"/>
  <c r="Z248" i="29"/>
  <c r="F236" i="29"/>
  <c r="Z239" i="30"/>
  <c r="F239" i="30"/>
  <c r="F281" i="17"/>
  <c r="F209" i="13"/>
  <c r="Z214" i="27"/>
  <c r="F214" i="27"/>
  <c r="Z238" i="30"/>
  <c r="F238" i="30"/>
  <c r="F232" i="17"/>
  <c r="F291" i="17"/>
  <c r="F229" i="13"/>
  <c r="Z234" i="30"/>
  <c r="F234" i="30"/>
  <c r="Z242" i="30"/>
  <c r="F242" i="30"/>
  <c r="F265" i="17"/>
  <c r="F260" i="17"/>
  <c r="Z235" i="30"/>
  <c r="F235" i="30"/>
  <c r="Z212" i="27"/>
  <c r="F212" i="27"/>
  <c r="Z216" i="27"/>
  <c r="F216" i="27"/>
  <c r="F224" i="13"/>
  <c r="F254" i="17"/>
  <c r="F238" i="29"/>
  <c r="Z250" i="29"/>
  <c r="F228" i="13"/>
  <c r="Z251" i="29"/>
  <c r="F239" i="29"/>
  <c r="Z247" i="29"/>
  <c r="F235" i="29"/>
  <c r="Z212" i="28"/>
  <c r="F212" i="28"/>
  <c r="F226" i="13"/>
  <c r="Z214" i="28"/>
  <c r="F214" i="28"/>
  <c r="F252" i="17"/>
  <c r="F249" i="17"/>
  <c r="F262" i="17"/>
  <c r="Z210" i="27"/>
  <c r="F210" i="27"/>
  <c r="Z210" i="28"/>
  <c r="F210" i="28"/>
  <c r="F246" i="13"/>
  <c r="F251" i="17"/>
  <c r="Z208" i="28"/>
  <c r="F208" i="28"/>
  <c r="Z215" i="27"/>
  <c r="F215" i="27"/>
  <c r="Z237" i="30"/>
  <c r="F237" i="30"/>
  <c r="Z213" i="28"/>
  <c r="F213" i="28"/>
  <c r="Z246" i="29"/>
  <c r="F234" i="29"/>
  <c r="F242" i="29"/>
  <c r="Z254" i="29"/>
  <c r="F227" i="13"/>
  <c r="Z208" i="27"/>
  <c r="F208" i="27"/>
  <c r="Z256" i="30"/>
  <c r="F244" i="30"/>
  <c r="F279" i="30"/>
  <c r="Z291" i="30"/>
  <c r="F245" i="30"/>
  <c r="Z257" i="30"/>
  <c r="V30" i="30"/>
  <c r="F252" i="30"/>
  <c r="Z264" i="30"/>
  <c r="F248" i="30"/>
  <c r="Z260" i="30"/>
  <c r="Z265" i="30"/>
  <c r="F253" i="30"/>
  <c r="V26" i="29"/>
  <c r="AB26" i="29" s="1"/>
  <c r="AC25" i="29"/>
  <c r="F245" i="29"/>
  <c r="Z257" i="29"/>
  <c r="Z256" i="29"/>
  <c r="F244" i="29"/>
  <c r="F253" i="29"/>
  <c r="Z265" i="29"/>
  <c r="F249" i="29"/>
  <c r="Z261" i="29"/>
  <c r="F252" i="29"/>
  <c r="Z264" i="29"/>
  <c r="F279" i="29"/>
  <c r="Z291" i="29"/>
  <c r="F228" i="28"/>
  <c r="Z240" i="28"/>
  <c r="Z242" i="28"/>
  <c r="F230" i="28"/>
  <c r="F229" i="28"/>
  <c r="Z241" i="28"/>
  <c r="Z279" i="28"/>
  <c r="F267" i="28"/>
  <c r="F221" i="28"/>
  <c r="Z233" i="28"/>
  <c r="F227" i="28"/>
  <c r="Z239" i="28"/>
  <c r="F223" i="28"/>
  <c r="Z235" i="28"/>
  <c r="F223" i="27"/>
  <c r="Z235" i="27"/>
  <c r="Z279" i="27"/>
  <c r="F267" i="27"/>
  <c r="F225" i="27"/>
  <c r="Z237" i="27"/>
  <c r="F229" i="27"/>
  <c r="Z241" i="27"/>
  <c r="F230" i="27"/>
  <c r="Z242" i="27"/>
  <c r="F221" i="27"/>
  <c r="Z233" i="27"/>
  <c r="Z49" i="26"/>
  <c r="F49" i="26"/>
  <c r="H49" i="26" s="1"/>
  <c r="E50" i="26"/>
  <c r="R24" i="26"/>
  <c r="AB23" i="26"/>
  <c r="AC23" i="26" s="1"/>
  <c r="AB267" i="32" l="1"/>
  <c r="AB255" i="20"/>
  <c r="AB255" i="31"/>
  <c r="H233" i="23"/>
  <c r="AB233" i="23" s="1"/>
  <c r="AB247" i="23"/>
  <c r="H241" i="23"/>
  <c r="AB241" i="23" s="1"/>
  <c r="H242" i="23"/>
  <c r="AB242" i="23" s="1"/>
  <c r="E256" i="23"/>
  <c r="F244" i="23"/>
  <c r="F247" i="17"/>
  <c r="E303" i="23"/>
  <c r="F291" i="23"/>
  <c r="Z250" i="33"/>
  <c r="F250" i="33"/>
  <c r="H250" i="33" s="1"/>
  <c r="Z248" i="34"/>
  <c r="F248" i="34"/>
  <c r="H248" i="34" s="1"/>
  <c r="AC220" i="23"/>
  <c r="AC221" i="23" s="1"/>
  <c r="AC222" i="23" s="1"/>
  <c r="AC223" i="23" s="1"/>
  <c r="AC224" i="23" s="1"/>
  <c r="AC225" i="23" s="1"/>
  <c r="AC226" i="23" s="1"/>
  <c r="AC227" i="23" s="1"/>
  <c r="AC228" i="23" s="1"/>
  <c r="AC229" i="23" s="1"/>
  <c r="AC230" i="23" s="1"/>
  <c r="AC231" i="23" s="1"/>
  <c r="Z254" i="34"/>
  <c r="F254" i="34"/>
  <c r="H254" i="34" s="1"/>
  <c r="F267" i="20"/>
  <c r="Z251" i="33"/>
  <c r="F251" i="33"/>
  <c r="H251" i="33" s="1"/>
  <c r="Z247" i="34"/>
  <c r="F247" i="34"/>
  <c r="H247" i="34" s="1"/>
  <c r="Z254" i="33"/>
  <c r="F254" i="33"/>
  <c r="H254" i="33" s="1"/>
  <c r="E266" i="23"/>
  <c r="F254" i="23"/>
  <c r="H239" i="23"/>
  <c r="AB239" i="23" s="1"/>
  <c r="H238" i="23"/>
  <c r="AB238" i="23" s="1"/>
  <c r="F223" i="13"/>
  <c r="E257" i="23"/>
  <c r="F245" i="23"/>
  <c r="F246" i="17"/>
  <c r="F242" i="13"/>
  <c r="Z249" i="33"/>
  <c r="F249" i="33"/>
  <c r="H249" i="33" s="1"/>
  <c r="F225" i="13"/>
  <c r="E263" i="23"/>
  <c r="F251" i="23"/>
  <c r="Z246" i="34"/>
  <c r="F246" i="34"/>
  <c r="H246" i="34" s="1"/>
  <c r="H236" i="23"/>
  <c r="AB236" i="23" s="1"/>
  <c r="E262" i="23"/>
  <c r="F250" i="23"/>
  <c r="Z252" i="33"/>
  <c r="F252" i="33"/>
  <c r="H252" i="33" s="1"/>
  <c r="H237" i="23"/>
  <c r="AB237" i="23" s="1"/>
  <c r="F220" i="13"/>
  <c r="H240" i="23"/>
  <c r="AB240" i="23" s="1"/>
  <c r="Z253" i="34"/>
  <c r="F253" i="34"/>
  <c r="H253" i="34" s="1"/>
  <c r="E260" i="23"/>
  <c r="F248" i="23"/>
  <c r="E261" i="23"/>
  <c r="F249" i="23"/>
  <c r="E265" i="23"/>
  <c r="F253" i="23"/>
  <c r="H253" i="23" s="1"/>
  <c r="H234" i="23"/>
  <c r="AB234" i="23" s="1"/>
  <c r="E264" i="23"/>
  <c r="F252" i="23"/>
  <c r="Z244" i="33"/>
  <c r="F244" i="33"/>
  <c r="H244" i="33" s="1"/>
  <c r="Z251" i="34"/>
  <c r="F251" i="34"/>
  <c r="H251" i="34" s="1"/>
  <c r="E271" i="23"/>
  <c r="F259" i="23"/>
  <c r="Z246" i="33"/>
  <c r="F246" i="33"/>
  <c r="H246" i="33" s="1"/>
  <c r="Z252" i="34"/>
  <c r="F252" i="34"/>
  <c r="H252" i="34" s="1"/>
  <c r="H232" i="23"/>
  <c r="AB232" i="23" s="1"/>
  <c r="H279" i="23"/>
  <c r="AB279" i="23" s="1"/>
  <c r="E258" i="23"/>
  <c r="F246" i="23"/>
  <c r="Z245" i="34"/>
  <c r="F245" i="34"/>
  <c r="H245" i="34" s="1"/>
  <c r="F262" i="34"/>
  <c r="H262" i="34" s="1"/>
  <c r="Z274" i="34"/>
  <c r="F261" i="34"/>
  <c r="H261" i="34" s="1"/>
  <c r="Z273" i="34"/>
  <c r="V37" i="34"/>
  <c r="AB37" i="34" s="1"/>
  <c r="AC36" i="34"/>
  <c r="H279" i="34"/>
  <c r="F256" i="34"/>
  <c r="H256" i="34" s="1"/>
  <c r="Z268" i="34"/>
  <c r="F291" i="34"/>
  <c r="Z303" i="34"/>
  <c r="F257" i="33"/>
  <c r="H257" i="33" s="1"/>
  <c r="Z269" i="33"/>
  <c r="Z315" i="33"/>
  <c r="F303" i="33"/>
  <c r="H303" i="33" s="1"/>
  <c r="Z277" i="33"/>
  <c r="F265" i="33"/>
  <c r="H265" i="33" s="1"/>
  <c r="F260" i="33"/>
  <c r="H260" i="33" s="1"/>
  <c r="Z272" i="33"/>
  <c r="V31" i="33"/>
  <c r="AB31" i="33" s="1"/>
  <c r="AC31" i="33" s="1"/>
  <c r="Z271" i="33"/>
  <c r="F259" i="33"/>
  <c r="H259" i="33" s="1"/>
  <c r="Z291" i="32"/>
  <c r="F279" i="32"/>
  <c r="H279" i="32" s="1"/>
  <c r="Z279" i="31"/>
  <c r="F267" i="31"/>
  <c r="H267" i="31" s="1"/>
  <c r="Z266" i="29"/>
  <c r="F254" i="29"/>
  <c r="F261" i="17"/>
  <c r="F251" i="29"/>
  <c r="Z263" i="29"/>
  <c r="Z254" i="30"/>
  <c r="F254" i="30"/>
  <c r="F248" i="29"/>
  <c r="Z260" i="29"/>
  <c r="F250" i="29"/>
  <c r="Z262" i="29"/>
  <c r="Z226" i="27"/>
  <c r="F226" i="27"/>
  <c r="Z249" i="30"/>
  <c r="F249" i="30"/>
  <c r="F293" i="17"/>
  <c r="F264" i="17"/>
  <c r="F246" i="29"/>
  <c r="Z258" i="29"/>
  <c r="Z227" i="27"/>
  <c r="F227" i="27"/>
  <c r="Z224" i="28"/>
  <c r="F224" i="28"/>
  <c r="Z222" i="27"/>
  <c r="F222" i="27"/>
  <c r="Z220" i="27"/>
  <c r="F220" i="27"/>
  <c r="F263" i="17"/>
  <c r="Z224" i="27"/>
  <c r="F224" i="27"/>
  <c r="F277" i="17"/>
  <c r="F241" i="13"/>
  <c r="Z228" i="27"/>
  <c r="F228" i="27"/>
  <c r="F240" i="13"/>
  <c r="F258" i="13"/>
  <c r="F274" i="17"/>
  <c r="F272" i="17"/>
  <c r="Z246" i="30"/>
  <c r="F246" i="30"/>
  <c r="Z225" i="28"/>
  <c r="F225" i="28"/>
  <c r="Z226" i="28"/>
  <c r="F226" i="28"/>
  <c r="Z259" i="29"/>
  <c r="F247" i="29"/>
  <c r="F266" i="17"/>
  <c r="F221" i="13"/>
  <c r="Z251" i="30"/>
  <c r="F251" i="30"/>
  <c r="Z250" i="30"/>
  <c r="F250" i="30"/>
  <c r="Z220" i="28"/>
  <c r="F220" i="28"/>
  <c r="F303" i="17"/>
  <c r="F239" i="13"/>
  <c r="Z222" i="28"/>
  <c r="F222" i="28"/>
  <c r="F238" i="13"/>
  <c r="F236" i="13"/>
  <c r="Z247" i="30"/>
  <c r="F247" i="30"/>
  <c r="F244" i="17"/>
  <c r="Z272" i="30"/>
  <c r="F260" i="30"/>
  <c r="V31" i="30"/>
  <c r="Z269" i="30"/>
  <c r="F257" i="30"/>
  <c r="Z276" i="30"/>
  <c r="F264" i="30"/>
  <c r="F291" i="30"/>
  <c r="Z303" i="30"/>
  <c r="Z268" i="30"/>
  <c r="F256" i="30"/>
  <c r="Z277" i="30"/>
  <c r="F265" i="30"/>
  <c r="F256" i="29"/>
  <c r="Z268" i="29"/>
  <c r="V27" i="29"/>
  <c r="AB27" i="29" s="1"/>
  <c r="AC26" i="29"/>
  <c r="F264" i="29"/>
  <c r="Z276" i="29"/>
  <c r="F257" i="29"/>
  <c r="Z269" i="29"/>
  <c r="F291" i="29"/>
  <c r="Z303" i="29"/>
  <c r="F261" i="29"/>
  <c r="Z273" i="29"/>
  <c r="F265" i="29"/>
  <c r="Z277" i="29"/>
  <c r="Z247" i="28"/>
  <c r="F235" i="28"/>
  <c r="F241" i="28"/>
  <c r="Z253" i="28"/>
  <c r="F240" i="28"/>
  <c r="Z252" i="28"/>
  <c r="Z245" i="28"/>
  <c r="F233" i="28"/>
  <c r="Z251" i="28"/>
  <c r="F239" i="28"/>
  <c r="Z291" i="28"/>
  <c r="F279" i="28"/>
  <c r="Z254" i="28"/>
  <c r="F242" i="28"/>
  <c r="Z253" i="27"/>
  <c r="F241" i="27"/>
  <c r="F235" i="27"/>
  <c r="Z247" i="27"/>
  <c r="Z249" i="27"/>
  <c r="F237" i="27"/>
  <c r="Z254" i="27"/>
  <c r="F242" i="27"/>
  <c r="Z245" i="27"/>
  <c r="F233" i="27"/>
  <c r="Z291" i="27"/>
  <c r="F279" i="27"/>
  <c r="R25" i="26"/>
  <c r="AB24" i="26"/>
  <c r="AC24" i="26" s="1"/>
  <c r="Z50" i="26"/>
  <c r="F50" i="26"/>
  <c r="H50" i="26" s="1"/>
  <c r="E51" i="26"/>
  <c r="AB267" i="31" l="1"/>
  <c r="H267" i="20"/>
  <c r="AB267" i="20"/>
  <c r="AB279" i="32"/>
  <c r="H249" i="23"/>
  <c r="AB249" i="23" s="1"/>
  <c r="H244" i="23"/>
  <c r="AB244" i="23" s="1"/>
  <c r="AB253" i="23"/>
  <c r="H254" i="23"/>
  <c r="AB254" i="23" s="1"/>
  <c r="H252" i="23"/>
  <c r="AB252" i="23" s="1"/>
  <c r="H248" i="23"/>
  <c r="AB248" i="23" s="1"/>
  <c r="H246" i="23"/>
  <c r="AB246" i="23" s="1"/>
  <c r="E273" i="23"/>
  <c r="F261" i="23"/>
  <c r="Z263" i="33"/>
  <c r="F263" i="33"/>
  <c r="H263" i="33" s="1"/>
  <c r="H259" i="23"/>
  <c r="AB259" i="23" s="1"/>
  <c r="Z264" i="33"/>
  <c r="F264" i="33"/>
  <c r="H264" i="33" s="1"/>
  <c r="H251" i="23"/>
  <c r="AB251" i="23" s="1"/>
  <c r="Z262" i="33"/>
  <c r="F262" i="33"/>
  <c r="H262" i="33" s="1"/>
  <c r="E270" i="23"/>
  <c r="F258" i="23"/>
  <c r="F258" i="17"/>
  <c r="E268" i="23"/>
  <c r="F256" i="23"/>
  <c r="E276" i="23"/>
  <c r="F264" i="23"/>
  <c r="E278" i="23"/>
  <c r="F266" i="23"/>
  <c r="E283" i="23"/>
  <c r="F271" i="23"/>
  <c r="E272" i="23"/>
  <c r="F260" i="23"/>
  <c r="E275" i="23"/>
  <c r="F263" i="23"/>
  <c r="H245" i="23"/>
  <c r="AB245" i="23" s="1"/>
  <c r="Z266" i="33"/>
  <c r="F266" i="33"/>
  <c r="H266" i="33" s="1"/>
  <c r="Z264" i="34"/>
  <c r="F264" i="34"/>
  <c r="H264" i="34" s="1"/>
  <c r="Z263" i="34"/>
  <c r="F263" i="34"/>
  <c r="H263" i="34" s="1"/>
  <c r="F279" i="20"/>
  <c r="H250" i="23"/>
  <c r="AB250" i="23" s="1"/>
  <c r="F237" i="13"/>
  <c r="E269" i="23"/>
  <c r="F257" i="23"/>
  <c r="Z266" i="34"/>
  <c r="F266" i="34"/>
  <c r="H266" i="34" s="1"/>
  <c r="H291" i="23"/>
  <c r="AB291" i="23" s="1"/>
  <c r="Z265" i="34"/>
  <c r="F265" i="34"/>
  <c r="H265" i="34" s="1"/>
  <c r="Z261" i="33"/>
  <c r="F261" i="33"/>
  <c r="H261" i="33" s="1"/>
  <c r="F235" i="13"/>
  <c r="E277" i="23"/>
  <c r="F265" i="23"/>
  <c r="E274" i="23"/>
  <c r="F262" i="23"/>
  <c r="Z259" i="34"/>
  <c r="F259" i="34"/>
  <c r="H259" i="34" s="1"/>
  <c r="E315" i="23"/>
  <c r="F303" i="23"/>
  <c r="Z257" i="34"/>
  <c r="F257" i="34"/>
  <c r="H257" i="34" s="1"/>
  <c r="Z258" i="33"/>
  <c r="F258" i="33"/>
  <c r="H258" i="33" s="1"/>
  <c r="AC232" i="23"/>
  <c r="AC233" i="23" s="1"/>
  <c r="AC234" i="23" s="1"/>
  <c r="AC235" i="23" s="1"/>
  <c r="AC236" i="23" s="1"/>
  <c r="AC237" i="23" s="1"/>
  <c r="AC238" i="23" s="1"/>
  <c r="AC239" i="23" s="1"/>
  <c r="AC240" i="23" s="1"/>
  <c r="AC241" i="23" s="1"/>
  <c r="AC242" i="23" s="1"/>
  <c r="AC243" i="23" s="1"/>
  <c r="F259" i="17"/>
  <c r="Z256" i="33"/>
  <c r="F256" i="33"/>
  <c r="H256" i="33" s="1"/>
  <c r="F232" i="13"/>
  <c r="Z258" i="34"/>
  <c r="F258" i="34"/>
  <c r="H258" i="34" s="1"/>
  <c r="F254" i="13"/>
  <c r="Z260" i="34"/>
  <c r="F260" i="34"/>
  <c r="H260" i="34" s="1"/>
  <c r="F268" i="34"/>
  <c r="H268" i="34" s="1"/>
  <c r="Z280" i="34"/>
  <c r="H291" i="34"/>
  <c r="V38" i="34"/>
  <c r="AB38" i="34" s="1"/>
  <c r="AC37" i="34"/>
  <c r="Z285" i="34"/>
  <c r="F273" i="34"/>
  <c r="H273" i="34" s="1"/>
  <c r="F274" i="34"/>
  <c r="H274" i="34" s="1"/>
  <c r="Z286" i="34"/>
  <c r="Z315" i="34"/>
  <c r="F303" i="34"/>
  <c r="H303" i="34" s="1"/>
  <c r="V32" i="33"/>
  <c r="AB32" i="33" s="1"/>
  <c r="AC32" i="33" s="1"/>
  <c r="F269" i="33"/>
  <c r="H269" i="33" s="1"/>
  <c r="Z281" i="33"/>
  <c r="Z284" i="33"/>
  <c r="F272" i="33"/>
  <c r="H272" i="33" s="1"/>
  <c r="Z327" i="33"/>
  <c r="F315" i="33"/>
  <c r="H315" i="33" s="1"/>
  <c r="Z283" i="33"/>
  <c r="F271" i="33"/>
  <c r="H271" i="33" s="1"/>
  <c r="F277" i="33"/>
  <c r="H277" i="33" s="1"/>
  <c r="Z289" i="33"/>
  <c r="F291" i="32"/>
  <c r="H291" i="32" s="1"/>
  <c r="Z303" i="32"/>
  <c r="Z291" i="31"/>
  <c r="F279" i="31"/>
  <c r="H279" i="31" s="1"/>
  <c r="F289" i="17"/>
  <c r="F270" i="13"/>
  <c r="Z236" i="28"/>
  <c r="F236" i="28"/>
  <c r="F273" i="17"/>
  <c r="F278" i="17"/>
  <c r="F252" i="13"/>
  <c r="Z236" i="27"/>
  <c r="F236" i="27"/>
  <c r="Z239" i="27"/>
  <c r="F239" i="27"/>
  <c r="F315" i="17"/>
  <c r="F259" i="29"/>
  <c r="Z271" i="29"/>
  <c r="Z261" i="30"/>
  <c r="F261" i="30"/>
  <c r="F260" i="29"/>
  <c r="Z272" i="29"/>
  <c r="F305" i="17"/>
  <c r="F266" i="29"/>
  <c r="Z278" i="29"/>
  <c r="F250" i="13"/>
  <c r="F284" i="17"/>
  <c r="Z240" i="27"/>
  <c r="F240" i="27"/>
  <c r="F258" i="29"/>
  <c r="Z270" i="29"/>
  <c r="Z266" i="30"/>
  <c r="F266" i="30"/>
  <c r="Z258" i="30"/>
  <c r="F258" i="30"/>
  <c r="Z238" i="28"/>
  <c r="F238" i="28"/>
  <c r="F248" i="13"/>
  <c r="Z262" i="30"/>
  <c r="F262" i="30"/>
  <c r="F256" i="17"/>
  <c r="Z234" i="28"/>
  <c r="F234" i="28"/>
  <c r="Z238" i="27"/>
  <c r="F238" i="27"/>
  <c r="F262" i="29"/>
  <c r="Z274" i="29"/>
  <c r="F263" i="29"/>
  <c r="Z275" i="29"/>
  <c r="F253" i="13"/>
  <c r="Z232" i="27"/>
  <c r="F232" i="27"/>
  <c r="Z263" i="30"/>
  <c r="F263" i="30"/>
  <c r="F275" i="17"/>
  <c r="Z259" i="30"/>
  <c r="F259" i="30"/>
  <c r="F251" i="13"/>
  <c r="Z232" i="28"/>
  <c r="F232" i="28"/>
  <c r="Z237" i="28"/>
  <c r="F237" i="28"/>
  <c r="F286" i="17"/>
  <c r="Z234" i="27"/>
  <c r="F234" i="27"/>
  <c r="F233" i="13"/>
  <c r="F276" i="17"/>
  <c r="Z281" i="30"/>
  <c r="F269" i="30"/>
  <c r="Z280" i="30"/>
  <c r="F268" i="30"/>
  <c r="Z288" i="30"/>
  <c r="F276" i="30"/>
  <c r="V32" i="30"/>
  <c r="Z284" i="30"/>
  <c r="F272" i="30"/>
  <c r="F303" i="30"/>
  <c r="Z315" i="30"/>
  <c r="Z289" i="30"/>
  <c r="F277" i="30"/>
  <c r="Z315" i="29"/>
  <c r="F303" i="29"/>
  <c r="V28" i="29"/>
  <c r="AC27" i="29"/>
  <c r="F268" i="29"/>
  <c r="Z280" i="29"/>
  <c r="F269" i="29"/>
  <c r="Z281" i="29"/>
  <c r="Z285" i="29"/>
  <c r="F273" i="29"/>
  <c r="Z289" i="29"/>
  <c r="F277" i="29"/>
  <c r="Z288" i="29"/>
  <c r="F276" i="29"/>
  <c r="Z266" i="28"/>
  <c r="F254" i="28"/>
  <c r="Z259" i="28"/>
  <c r="F247" i="28"/>
  <c r="F245" i="28"/>
  <c r="Z257" i="28"/>
  <c r="F253" i="28"/>
  <c r="Z265" i="28"/>
  <c r="Z264" i="28"/>
  <c r="F252" i="28"/>
  <c r="Z303" i="28"/>
  <c r="F291" i="28"/>
  <c r="F251" i="28"/>
  <c r="Z263" i="28"/>
  <c r="Z259" i="27"/>
  <c r="F247" i="27"/>
  <c r="Z266" i="27"/>
  <c r="F254" i="27"/>
  <c r="Z303" i="27"/>
  <c r="F291" i="27"/>
  <c r="Z265" i="27"/>
  <c r="F253" i="27"/>
  <c r="Z257" i="27"/>
  <c r="F245" i="27"/>
  <c r="Z261" i="27"/>
  <c r="F249" i="27"/>
  <c r="R26" i="26"/>
  <c r="AB25" i="26"/>
  <c r="AC25" i="26" s="1"/>
  <c r="Z51" i="26"/>
  <c r="F51" i="26"/>
  <c r="E52" i="26"/>
  <c r="H279" i="20" l="1"/>
  <c r="AB279" i="20" s="1"/>
  <c r="H303" i="23"/>
  <c r="AB303" i="23" s="1"/>
  <c r="AB279" i="31"/>
  <c r="AB291" i="32"/>
  <c r="H262" i="23"/>
  <c r="AB262" i="23" s="1"/>
  <c r="H257" i="23"/>
  <c r="AB257" i="23" s="1"/>
  <c r="H258" i="23"/>
  <c r="AB258" i="23" s="1"/>
  <c r="H263" i="23"/>
  <c r="AB263" i="23" s="1"/>
  <c r="H266" i="23"/>
  <c r="AB266" i="23" s="1"/>
  <c r="H256" i="23"/>
  <c r="AB256" i="23" s="1"/>
  <c r="AC244" i="23"/>
  <c r="AC245" i="23" s="1"/>
  <c r="AC246" i="23" s="1"/>
  <c r="AC247" i="23" s="1"/>
  <c r="AC248" i="23" s="1"/>
  <c r="AC249" i="23" s="1"/>
  <c r="AC250" i="23" s="1"/>
  <c r="AC251" i="23" s="1"/>
  <c r="AC252" i="23" s="1"/>
  <c r="AC253" i="23" s="1"/>
  <c r="AC254" i="23" s="1"/>
  <c r="AC255" i="23" s="1"/>
  <c r="H260" i="23"/>
  <c r="AB260" i="23" s="1"/>
  <c r="H264" i="23"/>
  <c r="AB264" i="23" s="1"/>
  <c r="F266" i="13"/>
  <c r="Z270" i="33"/>
  <c r="F270" i="33"/>
  <c r="H270" i="33" s="1"/>
  <c r="Z273" i="33"/>
  <c r="F273" i="33"/>
  <c r="H273" i="33" s="1"/>
  <c r="Z275" i="33"/>
  <c r="F275" i="33"/>
  <c r="H275" i="33" s="1"/>
  <c r="E287" i="23"/>
  <c r="F275" i="23"/>
  <c r="H275" i="23" s="1"/>
  <c r="E290" i="23"/>
  <c r="F278" i="23"/>
  <c r="Z270" i="34"/>
  <c r="F270" i="34"/>
  <c r="H270" i="34" s="1"/>
  <c r="E281" i="23"/>
  <c r="F269" i="23"/>
  <c r="Z276" i="34"/>
  <c r="F276" i="34"/>
  <c r="H276" i="34" s="1"/>
  <c r="Z269" i="34"/>
  <c r="F269" i="34"/>
  <c r="H269" i="34" s="1"/>
  <c r="E282" i="23"/>
  <c r="F270" i="23"/>
  <c r="F249" i="13"/>
  <c r="Z274" i="33"/>
  <c r="F274" i="33"/>
  <c r="H274" i="33" s="1"/>
  <c r="H261" i="23"/>
  <c r="AB261" i="23" s="1"/>
  <c r="F244" i="13"/>
  <c r="E286" i="23"/>
  <c r="F274" i="23"/>
  <c r="Z277" i="34"/>
  <c r="F277" i="34"/>
  <c r="H277" i="34" s="1"/>
  <c r="E284" i="23"/>
  <c r="F272" i="23"/>
  <c r="E288" i="23"/>
  <c r="F276" i="23"/>
  <c r="Z268" i="33"/>
  <c r="F268" i="33"/>
  <c r="H268" i="33" s="1"/>
  <c r="H265" i="23"/>
  <c r="AB265" i="23" s="1"/>
  <c r="H271" i="23"/>
  <c r="AB271" i="23" s="1"/>
  <c r="E285" i="23"/>
  <c r="F273" i="23"/>
  <c r="H273" i="23" s="1"/>
  <c r="Z272" i="34"/>
  <c r="F272" i="34"/>
  <c r="H272" i="34" s="1"/>
  <c r="Z278" i="33"/>
  <c r="F278" i="33"/>
  <c r="H278" i="33" s="1"/>
  <c r="Z278" i="34"/>
  <c r="F278" i="34"/>
  <c r="H278" i="34" s="1"/>
  <c r="E327" i="23"/>
  <c r="F315" i="23"/>
  <c r="E289" i="23"/>
  <c r="F277" i="23"/>
  <c r="H277" i="23" s="1"/>
  <c r="F291" i="20"/>
  <c r="E295" i="23"/>
  <c r="F283" i="23"/>
  <c r="E280" i="23"/>
  <c r="F268" i="23"/>
  <c r="Z276" i="33"/>
  <c r="F276" i="33"/>
  <c r="H276" i="33" s="1"/>
  <c r="F271" i="17"/>
  <c r="Z271" i="34"/>
  <c r="F271" i="34"/>
  <c r="H271" i="34" s="1"/>
  <c r="F247" i="13"/>
  <c r="Z275" i="34"/>
  <c r="F275" i="34"/>
  <c r="H275" i="34" s="1"/>
  <c r="F270" i="17"/>
  <c r="Z297" i="34"/>
  <c r="F285" i="34"/>
  <c r="H285" i="34" s="1"/>
  <c r="F286" i="34"/>
  <c r="H286" i="34" s="1"/>
  <c r="Z298" i="34"/>
  <c r="F280" i="34"/>
  <c r="H280" i="34" s="1"/>
  <c r="Z292" i="34"/>
  <c r="Z327" i="34"/>
  <c r="F315" i="34"/>
  <c r="H315" i="34" s="1"/>
  <c r="V39" i="34"/>
  <c r="AB39" i="34" s="1"/>
  <c r="AC38" i="34"/>
  <c r="F284" i="33"/>
  <c r="H284" i="33" s="1"/>
  <c r="Z296" i="33"/>
  <c r="V33" i="33"/>
  <c r="AB33" i="33" s="1"/>
  <c r="AC33" i="33" s="1"/>
  <c r="Z293" i="33"/>
  <c r="F281" i="33"/>
  <c r="H281" i="33" s="1"/>
  <c r="F283" i="33"/>
  <c r="H283" i="33" s="1"/>
  <c r="Z295" i="33"/>
  <c r="F289" i="33"/>
  <c r="H289" i="33" s="1"/>
  <c r="Z301" i="33"/>
  <c r="Z339" i="33"/>
  <c r="F327" i="33"/>
  <c r="H327" i="33" s="1"/>
  <c r="Z315" i="32"/>
  <c r="F303" i="32"/>
  <c r="H303" i="32" s="1"/>
  <c r="Z303" i="31"/>
  <c r="F291" i="31"/>
  <c r="H291" i="31" s="1"/>
  <c r="F262" i="13"/>
  <c r="Z275" i="30"/>
  <c r="F275" i="30"/>
  <c r="F260" i="13"/>
  <c r="Z290" i="29"/>
  <c r="F278" i="29"/>
  <c r="F287" i="17"/>
  <c r="F264" i="13"/>
  <c r="Z287" i="29"/>
  <c r="F275" i="29"/>
  <c r="F263" i="13"/>
  <c r="Z244" i="27"/>
  <c r="F244" i="27"/>
  <c r="F290" i="17"/>
  <c r="Z244" i="28"/>
  <c r="F244" i="28"/>
  <c r="F270" i="29"/>
  <c r="Z282" i="29"/>
  <c r="Z246" i="27"/>
  <c r="F246" i="27"/>
  <c r="Z251" i="27"/>
  <c r="F251" i="27"/>
  <c r="F274" i="29"/>
  <c r="Z286" i="29"/>
  <c r="Z246" i="28"/>
  <c r="F246" i="28"/>
  <c r="F327" i="17"/>
  <c r="F265" i="13"/>
  <c r="Z273" i="30"/>
  <c r="F273" i="30"/>
  <c r="F288" i="17"/>
  <c r="Z271" i="30"/>
  <c r="F271" i="30"/>
  <c r="Z250" i="28"/>
  <c r="F250" i="28"/>
  <c r="Z252" i="27"/>
  <c r="F252" i="27"/>
  <c r="F301" i="17"/>
  <c r="F245" i="13"/>
  <c r="F282" i="13"/>
  <c r="F271" i="29"/>
  <c r="Z283" i="29"/>
  <c r="Z250" i="27"/>
  <c r="F250" i="27"/>
  <c r="F268" i="17"/>
  <c r="Z270" i="30"/>
  <c r="F270" i="30"/>
  <c r="F285" i="17"/>
  <c r="Z249" i="28"/>
  <c r="F249" i="28"/>
  <c r="F296" i="17"/>
  <c r="F298" i="17"/>
  <c r="F317" i="17"/>
  <c r="Z274" i="30"/>
  <c r="F274" i="30"/>
  <c r="F272" i="29"/>
  <c r="Z284" i="29"/>
  <c r="Z248" i="27"/>
  <c r="F248" i="27"/>
  <c r="Z248" i="28"/>
  <c r="F248" i="28"/>
  <c r="Z278" i="30"/>
  <c r="F278" i="30"/>
  <c r="Z301" i="30"/>
  <c r="F289" i="30"/>
  <c r="Z296" i="30"/>
  <c r="F284" i="30"/>
  <c r="Z292" i="30"/>
  <c r="F280" i="30"/>
  <c r="Z300" i="30"/>
  <c r="F288" i="30"/>
  <c r="Z293" i="30"/>
  <c r="F281" i="30"/>
  <c r="F315" i="30"/>
  <c r="Z327" i="30"/>
  <c r="V33" i="30"/>
  <c r="Z300" i="29"/>
  <c r="F288" i="29"/>
  <c r="Z297" i="29"/>
  <c r="F285" i="29"/>
  <c r="Z292" i="29"/>
  <c r="F280" i="29"/>
  <c r="Z327" i="29"/>
  <c r="F315" i="29"/>
  <c r="Z301" i="29"/>
  <c r="F289" i="29"/>
  <c r="Z293" i="29"/>
  <c r="F281" i="29"/>
  <c r="V29" i="29"/>
  <c r="F303" i="28"/>
  <c r="Z315" i="28"/>
  <c r="Z276" i="28"/>
  <c r="F264" i="28"/>
  <c r="Z278" i="28"/>
  <c r="F266" i="28"/>
  <c r="F257" i="28"/>
  <c r="Z269" i="28"/>
  <c r="Z275" i="28"/>
  <c r="F263" i="28"/>
  <c r="F265" i="28"/>
  <c r="Z277" i="28"/>
  <c r="F259" i="28"/>
  <c r="Z271" i="28"/>
  <c r="Z315" i="27"/>
  <c r="F303" i="27"/>
  <c r="F266" i="27"/>
  <c r="Z278" i="27"/>
  <c r="F265" i="27"/>
  <c r="Z277" i="27"/>
  <c r="Z273" i="27"/>
  <c r="F261" i="27"/>
  <c r="Z271" i="27"/>
  <c r="F259" i="27"/>
  <c r="Z269" i="27"/>
  <c r="F257" i="27"/>
  <c r="H51" i="26"/>
  <c r="Z52" i="26"/>
  <c r="F52" i="26"/>
  <c r="H52" i="26" s="1"/>
  <c r="E53" i="26"/>
  <c r="R27" i="26"/>
  <c r="AB26" i="26"/>
  <c r="AC26" i="26" s="1"/>
  <c r="AB273" i="23" l="1"/>
  <c r="AB303" i="32"/>
  <c r="H291" i="20"/>
  <c r="AB291" i="20"/>
  <c r="AB291" i="31"/>
  <c r="AB277" i="23"/>
  <c r="H272" i="23"/>
  <c r="AB272" i="23" s="1"/>
  <c r="H268" i="23"/>
  <c r="AB268" i="23" s="1"/>
  <c r="H276" i="23"/>
  <c r="AB276" i="23" s="1"/>
  <c r="H283" i="23"/>
  <c r="AB283" i="23" s="1"/>
  <c r="H278" i="23"/>
  <c r="AB278" i="23" s="1"/>
  <c r="H274" i="23"/>
  <c r="AB274" i="23" s="1"/>
  <c r="AB275" i="23"/>
  <c r="AC256" i="23"/>
  <c r="AC257" i="23" s="1"/>
  <c r="AC258" i="23" s="1"/>
  <c r="AC259" i="23" s="1"/>
  <c r="AC260" i="23" s="1"/>
  <c r="AC261" i="23" s="1"/>
  <c r="AC262" i="23" s="1"/>
  <c r="AC263" i="23" s="1"/>
  <c r="AC264" i="23" s="1"/>
  <c r="AC265" i="23" s="1"/>
  <c r="AC266" i="23" s="1"/>
  <c r="AC267" i="23" s="1"/>
  <c r="F303" i="20"/>
  <c r="E297" i="23"/>
  <c r="F285" i="23"/>
  <c r="Z290" i="33"/>
  <c r="F290" i="33"/>
  <c r="H290" i="33" s="1"/>
  <c r="Z286" i="33"/>
  <c r="F286" i="33"/>
  <c r="H286" i="33" s="1"/>
  <c r="Z288" i="34"/>
  <c r="F288" i="34"/>
  <c r="H288" i="34" s="1"/>
  <c r="Z285" i="33"/>
  <c r="F285" i="33"/>
  <c r="H285" i="33" s="1"/>
  <c r="F259" i="13"/>
  <c r="Z283" i="34"/>
  <c r="F283" i="34"/>
  <c r="H283" i="34" s="1"/>
  <c r="E301" i="23"/>
  <c r="F289" i="23"/>
  <c r="Z280" i="33"/>
  <c r="F280" i="33"/>
  <c r="H280" i="33" s="1"/>
  <c r="Z289" i="34"/>
  <c r="F289" i="34"/>
  <c r="H289" i="34" s="1"/>
  <c r="F261" i="13"/>
  <c r="E292" i="23"/>
  <c r="F280" i="23"/>
  <c r="E302" i="23"/>
  <c r="F290" i="23"/>
  <c r="Z282" i="33"/>
  <c r="F282" i="33"/>
  <c r="H282" i="33" s="1"/>
  <c r="E296" i="23"/>
  <c r="F284" i="23"/>
  <c r="H315" i="23"/>
  <c r="AB315" i="23" s="1"/>
  <c r="Z284" i="34"/>
  <c r="F284" i="34"/>
  <c r="H284" i="34" s="1"/>
  <c r="H270" i="23"/>
  <c r="AB270" i="23" s="1"/>
  <c r="H269" i="23"/>
  <c r="AB269" i="23" s="1"/>
  <c r="F278" i="13"/>
  <c r="E339" i="23"/>
  <c r="F327" i="23"/>
  <c r="F283" i="17"/>
  <c r="E307" i="23"/>
  <c r="F295" i="23"/>
  <c r="Z290" i="34"/>
  <c r="F290" i="34"/>
  <c r="H290" i="34" s="1"/>
  <c r="E300" i="23"/>
  <c r="F288" i="23"/>
  <c r="E298" i="23"/>
  <c r="F286" i="23"/>
  <c r="E294" i="23"/>
  <c r="F282" i="23"/>
  <c r="E293" i="23"/>
  <c r="F281" i="23"/>
  <c r="E299" i="23"/>
  <c r="F287" i="23"/>
  <c r="F282" i="17"/>
  <c r="F256" i="13"/>
  <c r="Z282" i="34"/>
  <c r="F282" i="34"/>
  <c r="H282" i="34" s="1"/>
  <c r="Z287" i="34"/>
  <c r="F287" i="34"/>
  <c r="H287" i="34" s="1"/>
  <c r="Z288" i="33"/>
  <c r="F288" i="33"/>
  <c r="H288" i="33" s="1"/>
  <c r="Z281" i="34"/>
  <c r="F281" i="34"/>
  <c r="H281" i="34" s="1"/>
  <c r="Z287" i="33"/>
  <c r="F287" i="33"/>
  <c r="H287" i="33" s="1"/>
  <c r="F292" i="34"/>
  <c r="H292" i="34" s="1"/>
  <c r="Z304" i="34"/>
  <c r="V40" i="34"/>
  <c r="AB40" i="34" s="1"/>
  <c r="AC39" i="34"/>
  <c r="Z309" i="34"/>
  <c r="F297" i="34"/>
  <c r="H297" i="34" s="1"/>
  <c r="Z339" i="34"/>
  <c r="F327" i="34"/>
  <c r="H327" i="34" s="1"/>
  <c r="F298" i="34"/>
  <c r="H298" i="34" s="1"/>
  <c r="Z310" i="34"/>
  <c r="V34" i="33"/>
  <c r="AB34" i="33" s="1"/>
  <c r="AC34" i="33" s="1"/>
  <c r="F295" i="33"/>
  <c r="Z307" i="33"/>
  <c r="F301" i="33"/>
  <c r="H301" i="33" s="1"/>
  <c r="Z313" i="33"/>
  <c r="F296" i="33"/>
  <c r="H296" i="33" s="1"/>
  <c r="Z308" i="33"/>
  <c r="Z305" i="33"/>
  <c r="F293" i="33"/>
  <c r="H293" i="33" s="1"/>
  <c r="Z351" i="33"/>
  <c r="F339" i="33"/>
  <c r="H339" i="33" s="1"/>
  <c r="F315" i="32"/>
  <c r="H315" i="32" s="1"/>
  <c r="Z327" i="32"/>
  <c r="F303" i="31"/>
  <c r="H303" i="31" s="1"/>
  <c r="Z315" i="31"/>
  <c r="F308" i="17"/>
  <c r="F280" i="17"/>
  <c r="F287" i="29"/>
  <c r="Z299" i="29"/>
  <c r="F284" i="29"/>
  <c r="Z296" i="29"/>
  <c r="Z285" i="30"/>
  <c r="F285" i="30"/>
  <c r="Z258" i="28"/>
  <c r="F258" i="28"/>
  <c r="Z263" i="27"/>
  <c r="F263" i="27"/>
  <c r="F329" i="17"/>
  <c r="F294" i="13"/>
  <c r="F275" i="13"/>
  <c r="Z290" i="30"/>
  <c r="F290" i="30"/>
  <c r="Z261" i="28"/>
  <c r="F261" i="28"/>
  <c r="F302" i="17"/>
  <c r="F276" i="13"/>
  <c r="Z262" i="27"/>
  <c r="F262" i="27"/>
  <c r="F257" i="13"/>
  <c r="Z262" i="28"/>
  <c r="F262" i="28"/>
  <c r="F286" i="29"/>
  <c r="Z298" i="29"/>
  <c r="Z258" i="27"/>
  <c r="F258" i="27"/>
  <c r="Z287" i="30"/>
  <c r="F287" i="30"/>
  <c r="F310" i="17"/>
  <c r="F277" i="13"/>
  <c r="Z283" i="30"/>
  <c r="F283" i="30"/>
  <c r="Z294" i="29"/>
  <c r="F282" i="29"/>
  <c r="Z256" i="27"/>
  <c r="F256" i="27"/>
  <c r="Z260" i="27"/>
  <c r="F260" i="27"/>
  <c r="Z260" i="28"/>
  <c r="F260" i="28"/>
  <c r="Z286" i="30"/>
  <c r="F286" i="30"/>
  <c r="F283" i="29"/>
  <c r="Z295" i="29"/>
  <c r="F313" i="17"/>
  <c r="F299" i="17"/>
  <c r="Z256" i="28"/>
  <c r="F256" i="28"/>
  <c r="F297" i="17"/>
  <c r="F339" i="17"/>
  <c r="F274" i="13"/>
  <c r="Z282" i="30"/>
  <c r="F282" i="30"/>
  <c r="F272" i="13"/>
  <c r="Z264" i="27"/>
  <c r="F264" i="27"/>
  <c r="F300" i="17"/>
  <c r="F290" i="29"/>
  <c r="Z302" i="29"/>
  <c r="Z305" i="30"/>
  <c r="F293" i="30"/>
  <c r="Z313" i="30"/>
  <c r="F301" i="30"/>
  <c r="Z304" i="30"/>
  <c r="F292" i="30"/>
  <c r="F300" i="30"/>
  <c r="Z312" i="30"/>
  <c r="Z308" i="30"/>
  <c r="F296" i="30"/>
  <c r="F327" i="30"/>
  <c r="Z339" i="30"/>
  <c r="V34" i="30"/>
  <c r="Z339" i="29"/>
  <c r="F327" i="29"/>
  <c r="Z312" i="29"/>
  <c r="F300" i="29"/>
  <c r="V30" i="29"/>
  <c r="Z313" i="29"/>
  <c r="F301" i="29"/>
  <c r="Z304" i="29"/>
  <c r="F292" i="29"/>
  <c r="Z305" i="29"/>
  <c r="F293" i="29"/>
  <c r="Z309" i="29"/>
  <c r="F297" i="29"/>
  <c r="Z290" i="28"/>
  <c r="F278" i="28"/>
  <c r="F269" i="28"/>
  <c r="Z281" i="28"/>
  <c r="Z287" i="28"/>
  <c r="F275" i="28"/>
  <c r="Z283" i="28"/>
  <c r="F271" i="28"/>
  <c r="Z288" i="28"/>
  <c r="F276" i="28"/>
  <c r="F277" i="28"/>
  <c r="Z289" i="28"/>
  <c r="Z327" i="28"/>
  <c r="F315" i="28"/>
  <c r="Z289" i="27"/>
  <c r="F277" i="27"/>
  <c r="F278" i="27"/>
  <c r="Z290" i="27"/>
  <c r="Z283" i="27"/>
  <c r="F271" i="27"/>
  <c r="Z327" i="27"/>
  <c r="F315" i="27"/>
  <c r="Z281" i="27"/>
  <c r="F269" i="27"/>
  <c r="Z285" i="27"/>
  <c r="F273" i="27"/>
  <c r="R28" i="26"/>
  <c r="AB27" i="26"/>
  <c r="AC27" i="26" s="1"/>
  <c r="Z53" i="26"/>
  <c r="F53" i="26"/>
  <c r="H53" i="26" s="1"/>
  <c r="E54" i="26"/>
  <c r="AB315" i="32" l="1"/>
  <c r="AB303" i="31"/>
  <c r="H327" i="23"/>
  <c r="AB327" i="23"/>
  <c r="H303" i="20"/>
  <c r="AB303" i="20" s="1"/>
  <c r="H286" i="23"/>
  <c r="AB286" i="23" s="1"/>
  <c r="H295" i="23"/>
  <c r="AB295" i="23" s="1"/>
  <c r="H284" i="23"/>
  <c r="AB284" i="23" s="1"/>
  <c r="H289" i="23"/>
  <c r="AB289" i="23" s="1"/>
  <c r="AC268" i="23"/>
  <c r="AC269" i="23" s="1"/>
  <c r="AC270" i="23" s="1"/>
  <c r="AC271" i="23" s="1"/>
  <c r="AC272" i="23" s="1"/>
  <c r="AC273" i="23" s="1"/>
  <c r="AC274" i="23" s="1"/>
  <c r="AC275" i="23" s="1"/>
  <c r="AC276" i="23" s="1"/>
  <c r="AC277" i="23" s="1"/>
  <c r="AC278" i="23" s="1"/>
  <c r="AC279" i="23" s="1"/>
  <c r="H281" i="23"/>
  <c r="AB281" i="23" s="1"/>
  <c r="H280" i="23"/>
  <c r="AB280" i="23" s="1"/>
  <c r="H288" i="23"/>
  <c r="AB288" i="23" s="1"/>
  <c r="Z293" i="34"/>
  <c r="F293" i="34"/>
  <c r="H293" i="34" s="1"/>
  <c r="Z294" i="34"/>
  <c r="F294" i="34"/>
  <c r="H294" i="34" s="1"/>
  <c r="E305" i="23"/>
  <c r="F293" i="23"/>
  <c r="E312" i="23"/>
  <c r="F300" i="23"/>
  <c r="Z300" i="34"/>
  <c r="F300" i="34"/>
  <c r="H300" i="34" s="1"/>
  <c r="F268" i="13"/>
  <c r="Z302" i="34"/>
  <c r="F302" i="34"/>
  <c r="H302" i="34" s="1"/>
  <c r="E351" i="23"/>
  <c r="F339" i="23"/>
  <c r="E304" i="23"/>
  <c r="F292" i="23"/>
  <c r="H285" i="23"/>
  <c r="AB285" i="23" s="1"/>
  <c r="H282" i="23"/>
  <c r="AB282" i="23" s="1"/>
  <c r="E308" i="23"/>
  <c r="F296" i="23"/>
  <c r="E313" i="23"/>
  <c r="F301" i="23"/>
  <c r="Z300" i="33"/>
  <c r="F300" i="33"/>
  <c r="H300" i="33" s="1"/>
  <c r="F290" i="13"/>
  <c r="Z294" i="33"/>
  <c r="F294" i="33"/>
  <c r="H294" i="33" s="1"/>
  <c r="F273" i="13"/>
  <c r="E309" i="23"/>
  <c r="F297" i="23"/>
  <c r="F294" i="17"/>
  <c r="E306" i="23"/>
  <c r="F294" i="23"/>
  <c r="Z301" i="34"/>
  <c r="F301" i="34"/>
  <c r="H301" i="34" s="1"/>
  <c r="Z295" i="34"/>
  <c r="F295" i="34"/>
  <c r="H295" i="34" s="1"/>
  <c r="H287" i="23"/>
  <c r="AB287" i="23" s="1"/>
  <c r="Z298" i="33"/>
  <c r="F298" i="33"/>
  <c r="H298" i="33" s="1"/>
  <c r="Z296" i="34"/>
  <c r="F296" i="34"/>
  <c r="H296" i="34" s="1"/>
  <c r="F315" i="20"/>
  <c r="Z299" i="34"/>
  <c r="F299" i="34"/>
  <c r="H299" i="34" s="1"/>
  <c r="E319" i="23"/>
  <c r="F307" i="23"/>
  <c r="H290" i="23"/>
  <c r="AB290" i="23" s="1"/>
  <c r="Z299" i="33"/>
  <c r="F299" i="33"/>
  <c r="H299" i="33" s="1"/>
  <c r="E311" i="23"/>
  <c r="F299" i="23"/>
  <c r="E310" i="23"/>
  <c r="F298" i="23"/>
  <c r="F271" i="13"/>
  <c r="F295" i="17"/>
  <c r="E314" i="23"/>
  <c r="F302" i="23"/>
  <c r="Z292" i="33"/>
  <c r="F292" i="33"/>
  <c r="H292" i="33" s="1"/>
  <c r="Z297" i="33"/>
  <c r="F297" i="33"/>
  <c r="H297" i="33" s="1"/>
  <c r="Z302" i="33"/>
  <c r="F302" i="33"/>
  <c r="H302" i="33" s="1"/>
  <c r="F339" i="34"/>
  <c r="H339" i="34" s="1"/>
  <c r="Z351" i="34"/>
  <c r="F309" i="34"/>
  <c r="Z321" i="34"/>
  <c r="V41" i="34"/>
  <c r="AB41" i="34" s="1"/>
  <c r="AC40" i="34"/>
  <c r="Z316" i="34"/>
  <c r="F304" i="34"/>
  <c r="H304" i="34" s="1"/>
  <c r="Z322" i="34"/>
  <c r="F310" i="34"/>
  <c r="H310" i="34" s="1"/>
  <c r="F308" i="33"/>
  <c r="Z320" i="33"/>
  <c r="H295" i="33"/>
  <c r="V35" i="33"/>
  <c r="AB35" i="33" s="1"/>
  <c r="AC35" i="33" s="1"/>
  <c r="Z317" i="33"/>
  <c r="F305" i="33"/>
  <c r="F307" i="33"/>
  <c r="H307" i="33" s="1"/>
  <c r="Z319" i="33"/>
  <c r="F313" i="33"/>
  <c r="H313" i="33" s="1"/>
  <c r="Z325" i="33"/>
  <c r="Z363" i="33"/>
  <c r="F351" i="33"/>
  <c r="F327" i="32"/>
  <c r="H327" i="32" s="1"/>
  <c r="Z339" i="32"/>
  <c r="Z327" i="31"/>
  <c r="F315" i="31"/>
  <c r="F287" i="13"/>
  <c r="Z270" i="28"/>
  <c r="F270" i="28"/>
  <c r="Z311" i="29"/>
  <c r="F299" i="29"/>
  <c r="F312" i="17"/>
  <c r="F314" i="17"/>
  <c r="F286" i="13"/>
  <c r="Z298" i="30"/>
  <c r="F298" i="30"/>
  <c r="F298" i="29"/>
  <c r="Z310" i="29"/>
  <c r="F306" i="13"/>
  <c r="Z270" i="27"/>
  <c r="F270" i="27"/>
  <c r="Z268" i="28"/>
  <c r="F268" i="28"/>
  <c r="F322" i="17"/>
  <c r="Z297" i="30"/>
  <c r="F297" i="30"/>
  <c r="F292" i="17"/>
  <c r="Z294" i="30"/>
  <c r="F294" i="30"/>
  <c r="Z314" i="29"/>
  <c r="F302" i="29"/>
  <c r="Z272" i="28"/>
  <c r="F272" i="28"/>
  <c r="Z306" i="29"/>
  <c r="F294" i="29"/>
  <c r="Z274" i="28"/>
  <c r="F274" i="28"/>
  <c r="F351" i="17"/>
  <c r="F311" i="17"/>
  <c r="F341" i="17"/>
  <c r="Z273" i="28"/>
  <c r="F273" i="28"/>
  <c r="Z302" i="30"/>
  <c r="F302" i="30"/>
  <c r="Z268" i="27"/>
  <c r="F268" i="27"/>
  <c r="Z295" i="30"/>
  <c r="F295" i="30"/>
  <c r="Z299" i="30"/>
  <c r="F299" i="30"/>
  <c r="Z308" i="29"/>
  <c r="F296" i="29"/>
  <c r="F320" i="17"/>
  <c r="F289" i="13"/>
  <c r="Z276" i="27"/>
  <c r="F276" i="27"/>
  <c r="F284" i="13"/>
  <c r="F309" i="17"/>
  <c r="F325" i="17"/>
  <c r="F269" i="13"/>
  <c r="Z275" i="27"/>
  <c r="F275" i="27"/>
  <c r="F295" i="29"/>
  <c r="Z307" i="29"/>
  <c r="Z272" i="27"/>
  <c r="F272" i="27"/>
  <c r="Z274" i="27"/>
  <c r="F274" i="27"/>
  <c r="F288" i="13"/>
  <c r="F313" i="30"/>
  <c r="Z325" i="30"/>
  <c r="F308" i="30"/>
  <c r="Z320" i="30"/>
  <c r="Z324" i="30"/>
  <c r="F312" i="30"/>
  <c r="F304" i="30"/>
  <c r="Z316" i="30"/>
  <c r="Z351" i="30"/>
  <c r="F339" i="30"/>
  <c r="V35" i="30"/>
  <c r="F305" i="30"/>
  <c r="Z317" i="30"/>
  <c r="F309" i="29"/>
  <c r="Z321" i="29"/>
  <c r="F339" i="29"/>
  <c r="Z351" i="29"/>
  <c r="V31" i="29"/>
  <c r="Z325" i="29"/>
  <c r="F313" i="29"/>
  <c r="Z316" i="29"/>
  <c r="F304" i="29"/>
  <c r="Z317" i="29"/>
  <c r="F305" i="29"/>
  <c r="F312" i="29"/>
  <c r="Z324" i="29"/>
  <c r="Z295" i="28"/>
  <c r="F283" i="28"/>
  <c r="Z339" i="28"/>
  <c r="F327" i="28"/>
  <c r="Z299" i="28"/>
  <c r="F287" i="28"/>
  <c r="F289" i="28"/>
  <c r="Z301" i="28"/>
  <c r="Z300" i="28"/>
  <c r="F288" i="28"/>
  <c r="F281" i="28"/>
  <c r="Z293" i="28"/>
  <c r="Z302" i="28"/>
  <c r="F290" i="28"/>
  <c r="Z339" i="27"/>
  <c r="F327" i="27"/>
  <c r="Z301" i="27"/>
  <c r="F289" i="27"/>
  <c r="Z293" i="27"/>
  <c r="F281" i="27"/>
  <c r="Z295" i="27"/>
  <c r="F283" i="27"/>
  <c r="F290" i="27"/>
  <c r="Z302" i="27"/>
  <c r="Z297" i="27"/>
  <c r="F285" i="27"/>
  <c r="Z54" i="26"/>
  <c r="F54" i="26"/>
  <c r="H54" i="26" s="1"/>
  <c r="E55" i="26"/>
  <c r="R29" i="26"/>
  <c r="AB28" i="26"/>
  <c r="AC28" i="26" s="1"/>
  <c r="AB327" i="32" l="1"/>
  <c r="H315" i="20"/>
  <c r="AB315" i="20" s="1"/>
  <c r="H339" i="23"/>
  <c r="AB339" i="23" s="1"/>
  <c r="H299" i="23"/>
  <c r="AB299" i="23" s="1"/>
  <c r="H294" i="23"/>
  <c r="AB294" i="23" s="1"/>
  <c r="H301" i="23"/>
  <c r="AB301" i="23" s="1"/>
  <c r="H300" i="23"/>
  <c r="AB300" i="23" s="1"/>
  <c r="H298" i="23"/>
  <c r="AB298" i="23" s="1"/>
  <c r="H293" i="23"/>
  <c r="AB293" i="23" s="1"/>
  <c r="AC280" i="23"/>
  <c r="AC281" i="23" s="1"/>
  <c r="AC282" i="23" s="1"/>
  <c r="AC283" i="23" s="1"/>
  <c r="AC284" i="23" s="1"/>
  <c r="AC285" i="23" s="1"/>
  <c r="AC286" i="23" s="1"/>
  <c r="AC287" i="23" s="1"/>
  <c r="AC288" i="23" s="1"/>
  <c r="AC289" i="23" s="1"/>
  <c r="AC290" i="23" s="1"/>
  <c r="AC291" i="23" s="1"/>
  <c r="F306" i="17"/>
  <c r="E323" i="23"/>
  <c r="F311" i="23"/>
  <c r="Z307" i="34"/>
  <c r="F307" i="34"/>
  <c r="H307" i="34" s="1"/>
  <c r="E317" i="23"/>
  <c r="F305" i="23"/>
  <c r="Z309" i="33"/>
  <c r="F309" i="33"/>
  <c r="H309" i="33" s="1"/>
  <c r="F307" i="17"/>
  <c r="Z311" i="33"/>
  <c r="F311" i="33"/>
  <c r="H311" i="33" s="1"/>
  <c r="H297" i="23"/>
  <c r="AB297" i="23" s="1"/>
  <c r="Z312" i="33"/>
  <c r="F312" i="33"/>
  <c r="H312" i="33" s="1"/>
  <c r="F280" i="13"/>
  <c r="H292" i="23"/>
  <c r="AB292" i="23" s="1"/>
  <c r="Z306" i="34"/>
  <c r="F306" i="34"/>
  <c r="H306" i="34" s="1"/>
  <c r="Z304" i="33"/>
  <c r="F304" i="33"/>
  <c r="H304" i="33" s="1"/>
  <c r="F327" i="20"/>
  <c r="E321" i="23"/>
  <c r="F309" i="23"/>
  <c r="Z312" i="34"/>
  <c r="F312" i="34"/>
  <c r="H312" i="34" s="1"/>
  <c r="F283" i="13"/>
  <c r="Z308" i="34"/>
  <c r="F308" i="34"/>
  <c r="H308" i="34" s="1"/>
  <c r="Z313" i="34"/>
  <c r="F313" i="34"/>
  <c r="H313" i="34" s="1"/>
  <c r="F285" i="13"/>
  <c r="E316" i="23"/>
  <c r="F304" i="23"/>
  <c r="Z305" i="34"/>
  <c r="F305" i="34"/>
  <c r="H305" i="34" s="1"/>
  <c r="H307" i="23"/>
  <c r="AB307" i="23" s="1"/>
  <c r="E325" i="23"/>
  <c r="F313" i="23"/>
  <c r="Z306" i="33"/>
  <c r="F306" i="33"/>
  <c r="H306" i="33" s="1"/>
  <c r="Z314" i="33"/>
  <c r="F314" i="33"/>
  <c r="H314" i="33" s="1"/>
  <c r="H302" i="23"/>
  <c r="AB302" i="23" s="1"/>
  <c r="E322" i="23"/>
  <c r="F310" i="23"/>
  <c r="H296" i="23"/>
  <c r="AB296" i="23" s="1"/>
  <c r="E363" i="23"/>
  <c r="F351" i="23"/>
  <c r="E324" i="23"/>
  <c r="F312" i="23"/>
  <c r="E331" i="23"/>
  <c r="F319" i="23"/>
  <c r="Z310" i="33"/>
  <c r="F310" i="33"/>
  <c r="H310" i="33" s="1"/>
  <c r="E318" i="23"/>
  <c r="F306" i="23"/>
  <c r="H306" i="23" s="1"/>
  <c r="Z314" i="34"/>
  <c r="F314" i="34"/>
  <c r="H314" i="34" s="1"/>
  <c r="E326" i="23"/>
  <c r="F314" i="23"/>
  <c r="Z311" i="34"/>
  <c r="F311" i="34"/>
  <c r="H311" i="34" s="1"/>
  <c r="F302" i="13"/>
  <c r="E320" i="23"/>
  <c r="F308" i="23"/>
  <c r="Z328" i="34"/>
  <c r="F316" i="34"/>
  <c r="H316" i="34" s="1"/>
  <c r="Z333" i="34"/>
  <c r="F321" i="34"/>
  <c r="H321" i="34" s="1"/>
  <c r="Z334" i="34"/>
  <c r="F322" i="34"/>
  <c r="H322" i="34" s="1"/>
  <c r="H309" i="34"/>
  <c r="V42" i="34"/>
  <c r="AB42" i="34" s="1"/>
  <c r="AC41" i="34"/>
  <c r="F351" i="34"/>
  <c r="H351" i="34" s="1"/>
  <c r="Z363" i="34"/>
  <c r="Z375" i="33"/>
  <c r="F363" i="33"/>
  <c r="H363" i="33" s="1"/>
  <c r="H351" i="33"/>
  <c r="H308" i="33"/>
  <c r="F317" i="33"/>
  <c r="H317" i="33" s="1"/>
  <c r="Z329" i="33"/>
  <c r="H305" i="33"/>
  <c r="V36" i="33"/>
  <c r="AB36" i="33" s="1"/>
  <c r="AC36" i="33" s="1"/>
  <c r="F320" i="33"/>
  <c r="H320" i="33" s="1"/>
  <c r="Z332" i="33"/>
  <c r="F325" i="33"/>
  <c r="Z337" i="33"/>
  <c r="F319" i="33"/>
  <c r="H319" i="33" s="1"/>
  <c r="Z331" i="33"/>
  <c r="F339" i="32"/>
  <c r="H339" i="32" s="1"/>
  <c r="Z351" i="32"/>
  <c r="H315" i="31"/>
  <c r="AB315" i="31" s="1"/>
  <c r="F327" i="31"/>
  <c r="H327" i="31" s="1"/>
  <c r="Z339" i="31"/>
  <c r="F318" i="13"/>
  <c r="F299" i="13"/>
  <c r="F296" i="13"/>
  <c r="F308" i="29"/>
  <c r="Z320" i="29"/>
  <c r="Z314" i="30"/>
  <c r="F314" i="30"/>
  <c r="Z306" i="30"/>
  <c r="F306" i="30"/>
  <c r="F334" i="17"/>
  <c r="F324" i="17"/>
  <c r="Z287" i="27"/>
  <c r="F287" i="27"/>
  <c r="Z288" i="27"/>
  <c r="F288" i="27"/>
  <c r="Z285" i="28"/>
  <c r="F285" i="28"/>
  <c r="F321" i="17"/>
  <c r="Z322" i="29"/>
  <c r="F310" i="29"/>
  <c r="Z284" i="28"/>
  <c r="F284" i="28"/>
  <c r="F304" i="17"/>
  <c r="Z280" i="28"/>
  <c r="F280" i="28"/>
  <c r="Z310" i="30"/>
  <c r="F310" i="30"/>
  <c r="F363" i="17"/>
  <c r="Z323" i="29"/>
  <c r="F311" i="29"/>
  <c r="Z307" i="30"/>
  <c r="F307" i="30"/>
  <c r="F323" i="17"/>
  <c r="Z284" i="27"/>
  <c r="F284" i="27"/>
  <c r="F281" i="13"/>
  <c r="Z280" i="27"/>
  <c r="F280" i="27"/>
  <c r="F298" i="13"/>
  <c r="F301" i="13"/>
  <c r="Z319" i="29"/>
  <c r="F307" i="29"/>
  <c r="Z311" i="30"/>
  <c r="F311" i="30"/>
  <c r="F353" i="17"/>
  <c r="F314" i="29"/>
  <c r="Z326" i="29"/>
  <c r="Z309" i="30"/>
  <c r="F309" i="30"/>
  <c r="Z282" i="27"/>
  <c r="F282" i="27"/>
  <c r="Z282" i="28"/>
  <c r="F282" i="28"/>
  <c r="F326" i="17"/>
  <c r="F306" i="29"/>
  <c r="Z318" i="29"/>
  <c r="F337" i="17"/>
  <c r="F332" i="17"/>
  <c r="Z286" i="28"/>
  <c r="F286" i="28"/>
  <c r="F300" i="13"/>
  <c r="Z286" i="27"/>
  <c r="F286" i="27"/>
  <c r="Z332" i="30"/>
  <c r="F320" i="30"/>
  <c r="Z363" i="30"/>
  <c r="F351" i="30"/>
  <c r="V36" i="30"/>
  <c r="F324" i="30"/>
  <c r="Z336" i="30"/>
  <c r="Z337" i="30"/>
  <c r="F325" i="30"/>
  <c r="F316" i="30"/>
  <c r="Z328" i="30"/>
  <c r="Z329" i="30"/>
  <c r="F317" i="30"/>
  <c r="Z336" i="29"/>
  <c r="F324" i="29"/>
  <c r="V32" i="29"/>
  <c r="F321" i="29"/>
  <c r="Z333" i="29"/>
  <c r="F325" i="29"/>
  <c r="Z337" i="29"/>
  <c r="F316" i="29"/>
  <c r="Z328" i="29"/>
  <c r="Z363" i="29"/>
  <c r="F351" i="29"/>
  <c r="Z329" i="29"/>
  <c r="F317" i="29"/>
  <c r="Z314" i="28"/>
  <c r="F302" i="28"/>
  <c r="Z311" i="28"/>
  <c r="F299" i="28"/>
  <c r="Z351" i="28"/>
  <c r="F339" i="28"/>
  <c r="F301" i="28"/>
  <c r="Z313" i="28"/>
  <c r="Z312" i="28"/>
  <c r="F300" i="28"/>
  <c r="F293" i="28"/>
  <c r="Z305" i="28"/>
  <c r="F295" i="28"/>
  <c r="Z307" i="28"/>
  <c r="Z305" i="27"/>
  <c r="F293" i="27"/>
  <c r="Z307" i="27"/>
  <c r="F295" i="27"/>
  <c r="Z309" i="27"/>
  <c r="F297" i="27"/>
  <c r="Z314" i="27"/>
  <c r="F302" i="27"/>
  <c r="Z351" i="27"/>
  <c r="F339" i="27"/>
  <c r="Z313" i="27"/>
  <c r="F301" i="27"/>
  <c r="R30" i="26"/>
  <c r="AB29" i="26"/>
  <c r="AC29" i="26" s="1"/>
  <c r="E56" i="26"/>
  <c r="F55" i="26"/>
  <c r="H55" i="26" s="1"/>
  <c r="Z55" i="26"/>
  <c r="AB339" i="32" l="1"/>
  <c r="H327" i="20"/>
  <c r="AB327" i="20" s="1"/>
  <c r="H351" i="23"/>
  <c r="AB351" i="23"/>
  <c r="AB327" i="31"/>
  <c r="AB306" i="23"/>
  <c r="H312" i="23"/>
  <c r="AB312" i="23" s="1"/>
  <c r="AB311" i="23"/>
  <c r="H309" i="23"/>
  <c r="AB309" i="23" s="1"/>
  <c r="H313" i="23"/>
  <c r="AB313" i="23" s="1"/>
  <c r="H308" i="23"/>
  <c r="AB308" i="23" s="1"/>
  <c r="H305" i="23"/>
  <c r="AB305" i="23" s="1"/>
  <c r="E334" i="23"/>
  <c r="F322" i="23"/>
  <c r="E337" i="23"/>
  <c r="F325" i="23"/>
  <c r="H311" i="23"/>
  <c r="Z325" i="34"/>
  <c r="F325" i="34"/>
  <c r="H325" i="34" s="1"/>
  <c r="F319" i="17"/>
  <c r="E330" i="23"/>
  <c r="F318" i="23"/>
  <c r="Z326" i="33"/>
  <c r="F326" i="33"/>
  <c r="H326" i="33" s="1"/>
  <c r="F292" i="13"/>
  <c r="Z321" i="33"/>
  <c r="F321" i="33"/>
  <c r="H321" i="33" s="1"/>
  <c r="E336" i="23"/>
  <c r="F324" i="23"/>
  <c r="Z320" i="34"/>
  <c r="F320" i="34"/>
  <c r="H320" i="34" s="1"/>
  <c r="E333" i="23"/>
  <c r="F321" i="23"/>
  <c r="E335" i="23"/>
  <c r="F323" i="23"/>
  <c r="H314" i="23"/>
  <c r="AB314" i="23" s="1"/>
  <c r="Z322" i="33"/>
  <c r="F322" i="33"/>
  <c r="H322" i="33" s="1"/>
  <c r="Z317" i="34"/>
  <c r="F317" i="34"/>
  <c r="H317" i="34" s="1"/>
  <c r="Z324" i="33"/>
  <c r="F324" i="33"/>
  <c r="H324" i="33" s="1"/>
  <c r="F318" i="17"/>
  <c r="E338" i="23"/>
  <c r="F326" i="23"/>
  <c r="Z318" i="33"/>
  <c r="F318" i="33"/>
  <c r="H318" i="33" s="1"/>
  <c r="F339" i="20"/>
  <c r="AC292" i="23"/>
  <c r="AC293" i="23" s="1"/>
  <c r="AC294" i="23" s="1"/>
  <c r="AC295" i="23" s="1"/>
  <c r="AC296" i="23" s="1"/>
  <c r="AC297" i="23" s="1"/>
  <c r="AC298" i="23" s="1"/>
  <c r="AC299" i="23" s="1"/>
  <c r="AC300" i="23" s="1"/>
  <c r="AC301" i="23" s="1"/>
  <c r="AC302" i="23" s="1"/>
  <c r="AC303" i="23" s="1"/>
  <c r="Z326" i="34"/>
  <c r="F326" i="34"/>
  <c r="H326" i="34" s="1"/>
  <c r="H319" i="23"/>
  <c r="AB319" i="23" s="1"/>
  <c r="E375" i="23"/>
  <c r="F363" i="23"/>
  <c r="H304" i="23"/>
  <c r="AB304" i="23" s="1"/>
  <c r="F295" i="13"/>
  <c r="E332" i="23"/>
  <c r="F320" i="23"/>
  <c r="Z316" i="33"/>
  <c r="F316" i="33"/>
  <c r="H316" i="33" s="1"/>
  <c r="E329" i="23"/>
  <c r="F317" i="23"/>
  <c r="H317" i="23" s="1"/>
  <c r="F314" i="13"/>
  <c r="E328" i="23"/>
  <c r="F316" i="23"/>
  <c r="Z323" i="33"/>
  <c r="F323" i="33"/>
  <c r="H323" i="33" s="1"/>
  <c r="E343" i="23"/>
  <c r="F331" i="23"/>
  <c r="H310" i="23"/>
  <c r="AB310" i="23" s="1"/>
  <c r="Z324" i="34"/>
  <c r="F324" i="34"/>
  <c r="H324" i="34" s="1"/>
  <c r="Z318" i="34"/>
  <c r="F318" i="34"/>
  <c r="H318" i="34" s="1"/>
  <c r="Z319" i="34"/>
  <c r="F319" i="34"/>
  <c r="H319" i="34" s="1"/>
  <c r="Z323" i="34"/>
  <c r="F323" i="34"/>
  <c r="H323" i="34" s="1"/>
  <c r="F297" i="13"/>
  <c r="F363" i="34"/>
  <c r="H363" i="34" s="1"/>
  <c r="Z375" i="34"/>
  <c r="F333" i="34"/>
  <c r="H333" i="34" s="1"/>
  <c r="Z345" i="34"/>
  <c r="V43" i="34"/>
  <c r="AB43" i="34" s="1"/>
  <c r="AC42" i="34"/>
  <c r="Z346" i="34"/>
  <c r="F334" i="34"/>
  <c r="H334" i="34" s="1"/>
  <c r="Z340" i="34"/>
  <c r="F328" i="34"/>
  <c r="H328" i="34" s="1"/>
  <c r="V37" i="33"/>
  <c r="AB37" i="33" s="1"/>
  <c r="AC37" i="33" s="1"/>
  <c r="F329" i="33"/>
  <c r="H329" i="33" s="1"/>
  <c r="Z341" i="33"/>
  <c r="H325" i="33"/>
  <c r="F337" i="33"/>
  <c r="H337" i="33" s="1"/>
  <c r="Z349" i="33"/>
  <c r="F331" i="33"/>
  <c r="Z343" i="33"/>
  <c r="F332" i="33"/>
  <c r="H332" i="33" s="1"/>
  <c r="Z344" i="33"/>
  <c r="Z387" i="33"/>
  <c r="F375" i="33"/>
  <c r="F351" i="32"/>
  <c r="H351" i="32" s="1"/>
  <c r="Z363" i="32"/>
  <c r="F339" i="31"/>
  <c r="H339" i="31" s="1"/>
  <c r="Z351" i="31"/>
  <c r="Z321" i="30"/>
  <c r="F321" i="30"/>
  <c r="Z297" i="28"/>
  <c r="F297" i="28"/>
  <c r="Z332" i="29"/>
  <c r="F320" i="29"/>
  <c r="F375" i="17"/>
  <c r="F330" i="13"/>
  <c r="F344" i="17"/>
  <c r="Z338" i="29"/>
  <c r="F326" i="29"/>
  <c r="Z331" i="29"/>
  <c r="F319" i="29"/>
  <c r="Z296" i="28"/>
  <c r="F296" i="28"/>
  <c r="F308" i="13"/>
  <c r="F338" i="17"/>
  <c r="F335" i="17"/>
  <c r="Z322" i="30"/>
  <c r="F322" i="30"/>
  <c r="Z300" i="27"/>
  <c r="F300" i="27"/>
  <c r="F346" i="17"/>
  <c r="Z292" i="27"/>
  <c r="F292" i="27"/>
  <c r="Z298" i="27"/>
  <c r="F298" i="27"/>
  <c r="Z319" i="30"/>
  <c r="F319" i="30"/>
  <c r="Z318" i="30"/>
  <c r="F318" i="30"/>
  <c r="Z294" i="28"/>
  <c r="F294" i="28"/>
  <c r="F293" i="13"/>
  <c r="F322" i="29"/>
  <c r="Z334" i="29"/>
  <c r="Z299" i="27"/>
  <c r="F299" i="27"/>
  <c r="F349" i="17"/>
  <c r="Z292" i="28"/>
  <c r="F292" i="28"/>
  <c r="Z294" i="27"/>
  <c r="F294" i="27"/>
  <c r="F365" i="17"/>
  <c r="F313" i="13"/>
  <c r="Z296" i="27"/>
  <c r="F296" i="27"/>
  <c r="Z335" i="29"/>
  <c r="F323" i="29"/>
  <c r="F336" i="17"/>
  <c r="Z326" i="30"/>
  <c r="F326" i="30"/>
  <c r="F312" i="13"/>
  <c r="F318" i="29"/>
  <c r="Z330" i="29"/>
  <c r="Z323" i="30"/>
  <c r="F323" i="30"/>
  <c r="F310" i="13"/>
  <c r="F333" i="17"/>
  <c r="Z298" i="28"/>
  <c r="F298" i="28"/>
  <c r="F316" i="17"/>
  <c r="F311" i="13"/>
  <c r="Z341" i="30"/>
  <c r="F329" i="30"/>
  <c r="Z349" i="30"/>
  <c r="F337" i="30"/>
  <c r="Z340" i="30"/>
  <c r="F328" i="30"/>
  <c r="V37" i="30"/>
  <c r="F363" i="30"/>
  <c r="Z375" i="30"/>
  <c r="F336" i="30"/>
  <c r="Z348" i="30"/>
  <c r="F332" i="30"/>
  <c r="Z344" i="30"/>
  <c r="F363" i="29"/>
  <c r="Z375" i="29"/>
  <c r="F333" i="29"/>
  <c r="Z345" i="29"/>
  <c r="V33" i="29"/>
  <c r="Z349" i="29"/>
  <c r="F337" i="29"/>
  <c r="Z348" i="29"/>
  <c r="F336" i="29"/>
  <c r="F329" i="29"/>
  <c r="Z341" i="29"/>
  <c r="Z340" i="29"/>
  <c r="F328" i="29"/>
  <c r="F307" i="28"/>
  <c r="Z319" i="28"/>
  <c r="F311" i="28"/>
  <c r="Z323" i="28"/>
  <c r="F313" i="28"/>
  <c r="Z325" i="28"/>
  <c r="F305" i="28"/>
  <c r="Z317" i="28"/>
  <c r="F312" i="28"/>
  <c r="Z324" i="28"/>
  <c r="Z363" i="28"/>
  <c r="F351" i="28"/>
  <c r="F314" i="28"/>
  <c r="Z326" i="28"/>
  <c r="Z363" i="27"/>
  <c r="F351" i="27"/>
  <c r="Z326" i="27"/>
  <c r="F314" i="27"/>
  <c r="Z317" i="27"/>
  <c r="F305" i="27"/>
  <c r="Z325" i="27"/>
  <c r="F313" i="27"/>
  <c r="Z321" i="27"/>
  <c r="F309" i="27"/>
  <c r="Z319" i="27"/>
  <c r="F307" i="27"/>
  <c r="Z56" i="26"/>
  <c r="F56" i="26"/>
  <c r="H56" i="26" s="1"/>
  <c r="E57" i="26"/>
  <c r="R31" i="26"/>
  <c r="AB30" i="26"/>
  <c r="AC30" i="26" s="1"/>
  <c r="AB351" i="32" l="1"/>
  <c r="H339" i="20"/>
  <c r="AB339" i="20" s="1"/>
  <c r="AB317" i="23"/>
  <c r="AB339" i="31"/>
  <c r="H331" i="23"/>
  <c r="AB331" i="23" s="1"/>
  <c r="H324" i="23"/>
  <c r="AB324" i="23" s="1"/>
  <c r="H321" i="23"/>
  <c r="AB321" i="23" s="1"/>
  <c r="H318" i="23"/>
  <c r="AB318" i="23" s="1"/>
  <c r="H325" i="23"/>
  <c r="AB325" i="23" s="1"/>
  <c r="H363" i="23"/>
  <c r="AB363" i="23" s="1"/>
  <c r="Z331" i="34"/>
  <c r="F331" i="34"/>
  <c r="H331" i="34" s="1"/>
  <c r="F307" i="13"/>
  <c r="F330" i="17"/>
  <c r="H323" i="23"/>
  <c r="AB323" i="23" s="1"/>
  <c r="E355" i="23"/>
  <c r="F343" i="23"/>
  <c r="H343" i="23" s="1"/>
  <c r="Z330" i="34"/>
  <c r="F330" i="34"/>
  <c r="H330" i="34" s="1"/>
  <c r="F351" i="20"/>
  <c r="Z336" i="33"/>
  <c r="F336" i="33"/>
  <c r="H336" i="33" s="1"/>
  <c r="E349" i="23"/>
  <c r="F337" i="23"/>
  <c r="Z335" i="33"/>
  <c r="F335" i="33"/>
  <c r="H335" i="33" s="1"/>
  <c r="E341" i="23"/>
  <c r="F329" i="23"/>
  <c r="Z330" i="33"/>
  <c r="F330" i="33"/>
  <c r="H330" i="33" s="1"/>
  <c r="E347" i="23"/>
  <c r="F335" i="23"/>
  <c r="E348" i="23"/>
  <c r="F336" i="23"/>
  <c r="E342" i="23"/>
  <c r="F330" i="23"/>
  <c r="Z329" i="34"/>
  <c r="F329" i="34"/>
  <c r="H329" i="34" s="1"/>
  <c r="Z333" i="33"/>
  <c r="F333" i="33"/>
  <c r="H333" i="33" s="1"/>
  <c r="H322" i="23"/>
  <c r="AB322" i="23" s="1"/>
  <c r="Z336" i="34"/>
  <c r="F336" i="34"/>
  <c r="H336" i="34" s="1"/>
  <c r="Z328" i="33"/>
  <c r="F328" i="33"/>
  <c r="H328" i="33" s="1"/>
  <c r="E387" i="23"/>
  <c r="F375" i="23"/>
  <c r="H375" i="23" s="1"/>
  <c r="F331" i="17"/>
  <c r="E346" i="23"/>
  <c r="F334" i="23"/>
  <c r="F309" i="13"/>
  <c r="H316" i="23"/>
  <c r="AB316" i="23" s="1"/>
  <c r="Z338" i="34"/>
  <c r="F338" i="34"/>
  <c r="H338" i="34" s="1"/>
  <c r="Z334" i="33"/>
  <c r="F334" i="33"/>
  <c r="H334" i="33" s="1"/>
  <c r="E345" i="23"/>
  <c r="F333" i="23"/>
  <c r="F304" i="13"/>
  <c r="H320" i="23"/>
  <c r="AB320" i="23" s="1"/>
  <c r="H326" i="23"/>
  <c r="AB326" i="23" s="1"/>
  <c r="Z337" i="34"/>
  <c r="F337" i="34"/>
  <c r="H337" i="34" s="1"/>
  <c r="Z335" i="34"/>
  <c r="F335" i="34"/>
  <c r="H335" i="34" s="1"/>
  <c r="E340" i="23"/>
  <c r="F328" i="23"/>
  <c r="Z332" i="34"/>
  <c r="F332" i="34"/>
  <c r="H332" i="34" s="1"/>
  <c r="Z338" i="33"/>
  <c r="F338" i="33"/>
  <c r="H338" i="33" s="1"/>
  <c r="F326" i="13"/>
  <c r="E344" i="23"/>
  <c r="F332" i="23"/>
  <c r="E350" i="23"/>
  <c r="F338" i="23"/>
  <c r="AC304" i="23"/>
  <c r="AC305" i="23" s="1"/>
  <c r="AC306" i="23" s="1"/>
  <c r="AC307" i="23" s="1"/>
  <c r="AC308" i="23" s="1"/>
  <c r="AC309" i="23" s="1"/>
  <c r="AC310" i="23" s="1"/>
  <c r="AC311" i="23" s="1"/>
  <c r="AC312" i="23" s="1"/>
  <c r="AC313" i="23" s="1"/>
  <c r="AC314" i="23" s="1"/>
  <c r="AC315" i="23" s="1"/>
  <c r="F345" i="34"/>
  <c r="Z357" i="34"/>
  <c r="Z358" i="34"/>
  <c r="F346" i="34"/>
  <c r="H346" i="34" s="1"/>
  <c r="F375" i="34"/>
  <c r="H375" i="34" s="1"/>
  <c r="Z387" i="34"/>
  <c r="V44" i="34"/>
  <c r="AB44" i="34" s="1"/>
  <c r="AC43" i="34"/>
  <c r="Z352" i="34"/>
  <c r="F340" i="34"/>
  <c r="H340" i="34" s="1"/>
  <c r="H331" i="33"/>
  <c r="Z361" i="33"/>
  <c r="F349" i="33"/>
  <c r="F341" i="33"/>
  <c r="H341" i="33" s="1"/>
  <c r="Z353" i="33"/>
  <c r="H375" i="33"/>
  <c r="Z356" i="33"/>
  <c r="F344" i="33"/>
  <c r="H344" i="33" s="1"/>
  <c r="Z399" i="33"/>
  <c r="F387" i="33"/>
  <c r="H387" i="33" s="1"/>
  <c r="V38" i="33"/>
  <c r="AB38" i="33" s="1"/>
  <c r="AC38" i="33" s="1"/>
  <c r="Z355" i="33"/>
  <c r="F343" i="33"/>
  <c r="F363" i="32"/>
  <c r="H363" i="32" s="1"/>
  <c r="Z375" i="32"/>
  <c r="F351" i="31"/>
  <c r="H351" i="31" s="1"/>
  <c r="Z363" i="31"/>
  <c r="F345" i="17"/>
  <c r="Z304" i="28"/>
  <c r="F304" i="28"/>
  <c r="F342" i="13"/>
  <c r="Z308" i="27"/>
  <c r="F308" i="27"/>
  <c r="Z346" i="29"/>
  <c r="F334" i="29"/>
  <c r="Z331" i="30"/>
  <c r="F331" i="30"/>
  <c r="F323" i="13"/>
  <c r="Z338" i="30"/>
  <c r="F338" i="30"/>
  <c r="F328" i="17"/>
  <c r="F338" i="29"/>
  <c r="Z350" i="29"/>
  <c r="Z309" i="28"/>
  <c r="F309" i="28"/>
  <c r="F325" i="13"/>
  <c r="F347" i="17"/>
  <c r="F387" i="17"/>
  <c r="Z335" i="30"/>
  <c r="F335" i="30"/>
  <c r="F348" i="17"/>
  <c r="F361" i="17"/>
  <c r="F305" i="13"/>
  <c r="Z310" i="27"/>
  <c r="F310" i="27"/>
  <c r="F358" i="17"/>
  <c r="F377" i="17"/>
  <c r="Z306" i="28"/>
  <c r="F306" i="28"/>
  <c r="F350" i="17"/>
  <c r="F330" i="29"/>
  <c r="Z342" i="29"/>
  <c r="F320" i="13"/>
  <c r="Z333" i="30"/>
  <c r="F333" i="30"/>
  <c r="Z343" i="29"/>
  <c r="F331" i="29"/>
  <c r="F322" i="13"/>
  <c r="Z306" i="27"/>
  <c r="F306" i="27"/>
  <c r="Z310" i="28"/>
  <c r="F310" i="28"/>
  <c r="F332" i="29"/>
  <c r="Z344" i="29"/>
  <c r="F356" i="17"/>
  <c r="Z312" i="27"/>
  <c r="F312" i="27"/>
  <c r="Z347" i="29"/>
  <c r="F335" i="29"/>
  <c r="Z311" i="27"/>
  <c r="F311" i="27"/>
  <c r="Z304" i="27"/>
  <c r="F304" i="27"/>
  <c r="F324" i="13"/>
  <c r="Z330" i="30"/>
  <c r="F330" i="30"/>
  <c r="Z334" i="30"/>
  <c r="F334" i="30"/>
  <c r="Z308" i="28"/>
  <c r="F308" i="28"/>
  <c r="Z360" i="30"/>
  <c r="F348" i="30"/>
  <c r="Z387" i="30"/>
  <c r="F375" i="30"/>
  <c r="F349" i="30"/>
  <c r="Z361" i="30"/>
  <c r="F344" i="30"/>
  <c r="Z356" i="30"/>
  <c r="F340" i="30"/>
  <c r="Z352" i="30"/>
  <c r="V38" i="30"/>
  <c r="Z353" i="30"/>
  <c r="F341" i="30"/>
  <c r="Z357" i="29"/>
  <c r="F345" i="29"/>
  <c r="Z361" i="29"/>
  <c r="F349" i="29"/>
  <c r="Z360" i="29"/>
  <c r="F348" i="29"/>
  <c r="F341" i="29"/>
  <c r="Z353" i="29"/>
  <c r="V34" i="29"/>
  <c r="Z352" i="29"/>
  <c r="F340" i="29"/>
  <c r="Z387" i="29"/>
  <c r="F375" i="29"/>
  <c r="Z337" i="28"/>
  <c r="F325" i="28"/>
  <c r="Z331" i="28"/>
  <c r="F319" i="28"/>
  <c r="Z336" i="28"/>
  <c r="F324" i="28"/>
  <c r="Z335" i="28"/>
  <c r="F323" i="28"/>
  <c r="Z375" i="28"/>
  <c r="F363" i="28"/>
  <c r="F326" i="28"/>
  <c r="Z338" i="28"/>
  <c r="Z329" i="28"/>
  <c r="F317" i="28"/>
  <c r="Z329" i="27"/>
  <c r="F317" i="27"/>
  <c r="Z375" i="27"/>
  <c r="F363" i="27"/>
  <c r="Z333" i="27"/>
  <c r="F321" i="27"/>
  <c r="Z331" i="27"/>
  <c r="F319" i="27"/>
  <c r="Z337" i="27"/>
  <c r="F325" i="27"/>
  <c r="Z338" i="27"/>
  <c r="F326" i="27"/>
  <c r="R32" i="26"/>
  <c r="AB31" i="26"/>
  <c r="AC31" i="26" s="1"/>
  <c r="Z57" i="26"/>
  <c r="F57" i="26"/>
  <c r="H57" i="26" s="1"/>
  <c r="E58" i="26"/>
  <c r="AB363" i="32" l="1"/>
  <c r="AB351" i="31"/>
  <c r="H351" i="20"/>
  <c r="AB351" i="20" s="1"/>
  <c r="AB375" i="23"/>
  <c r="H343" i="33"/>
  <c r="AB343" i="23"/>
  <c r="H336" i="23"/>
  <c r="AB336" i="23" s="1"/>
  <c r="H332" i="23"/>
  <c r="AB332" i="23" s="1"/>
  <c r="H328" i="23"/>
  <c r="AB328" i="23" s="1"/>
  <c r="H337" i="23"/>
  <c r="AB337" i="23" s="1"/>
  <c r="F343" i="17"/>
  <c r="Z345" i="33"/>
  <c r="F345" i="33"/>
  <c r="H345" i="33" s="1"/>
  <c r="E353" i="23"/>
  <c r="F341" i="23"/>
  <c r="Z350" i="34"/>
  <c r="F350" i="34"/>
  <c r="H350" i="34" s="1"/>
  <c r="E360" i="23"/>
  <c r="F348" i="23"/>
  <c r="F342" i="17"/>
  <c r="E356" i="23"/>
  <c r="F344" i="23"/>
  <c r="F316" i="13"/>
  <c r="H335" i="23"/>
  <c r="AB335" i="23" s="1"/>
  <c r="Z347" i="33"/>
  <c r="F347" i="33"/>
  <c r="H347" i="33" s="1"/>
  <c r="F363" i="20"/>
  <c r="E352" i="23"/>
  <c r="F340" i="23"/>
  <c r="Z341" i="34"/>
  <c r="F341" i="34"/>
  <c r="H341" i="34" s="1"/>
  <c r="F319" i="13"/>
  <c r="F338" i="13"/>
  <c r="Z347" i="34"/>
  <c r="F347" i="34"/>
  <c r="H347" i="34" s="1"/>
  <c r="E399" i="23"/>
  <c r="F387" i="23"/>
  <c r="Z342" i="34"/>
  <c r="F342" i="34"/>
  <c r="H342" i="34" s="1"/>
  <c r="Z343" i="34"/>
  <c r="F343" i="34"/>
  <c r="H343" i="34" s="1"/>
  <c r="H333" i="23"/>
  <c r="AB333" i="23" s="1"/>
  <c r="Z340" i="33"/>
  <c r="F340" i="33"/>
  <c r="H340" i="33" s="1"/>
  <c r="E359" i="23"/>
  <c r="F347" i="23"/>
  <c r="H347" i="23" s="1"/>
  <c r="AC316" i="23"/>
  <c r="AC317" i="23" s="1"/>
  <c r="AC318" i="23" s="1"/>
  <c r="AC319" i="23" s="1"/>
  <c r="AC320" i="23" s="1"/>
  <c r="AC321" i="23" s="1"/>
  <c r="AC322" i="23" s="1"/>
  <c r="AC323" i="23" s="1"/>
  <c r="AC324" i="23" s="1"/>
  <c r="AC325" i="23" s="1"/>
  <c r="AC326" i="23" s="1"/>
  <c r="AC327" i="23" s="1"/>
  <c r="Z350" i="33"/>
  <c r="F350" i="33"/>
  <c r="H350" i="33" s="1"/>
  <c r="F321" i="13"/>
  <c r="Z342" i="33"/>
  <c r="F342" i="33"/>
  <c r="H342" i="33" s="1"/>
  <c r="E357" i="23"/>
  <c r="F345" i="23"/>
  <c r="H330" i="23"/>
  <c r="AB330" i="23" s="1"/>
  <c r="H338" i="23"/>
  <c r="AB338" i="23" s="1"/>
  <c r="Z344" i="34"/>
  <c r="F344" i="34"/>
  <c r="H344" i="34" s="1"/>
  <c r="H334" i="23"/>
  <c r="AB334" i="23" s="1"/>
  <c r="Z348" i="34"/>
  <c r="F348" i="34"/>
  <c r="H348" i="34" s="1"/>
  <c r="E361" i="23"/>
  <c r="F349" i="23"/>
  <c r="E354" i="23"/>
  <c r="F342" i="23"/>
  <c r="E367" i="23"/>
  <c r="F355" i="23"/>
  <c r="E362" i="23"/>
  <c r="F350" i="23"/>
  <c r="Z349" i="34"/>
  <c r="F349" i="34"/>
  <c r="H349" i="34" s="1"/>
  <c r="Z346" i="33"/>
  <c r="F346" i="33"/>
  <c r="H346" i="33" s="1"/>
  <c r="E358" i="23"/>
  <c r="F346" i="23"/>
  <c r="H329" i="23"/>
  <c r="AB329" i="23" s="1"/>
  <c r="Z348" i="33"/>
  <c r="F348" i="33"/>
  <c r="H348" i="33" s="1"/>
  <c r="H345" i="34"/>
  <c r="Z399" i="34"/>
  <c r="F387" i="34"/>
  <c r="H387" i="34" s="1"/>
  <c r="F352" i="34"/>
  <c r="H352" i="34" s="1"/>
  <c r="Z364" i="34"/>
  <c r="F357" i="34"/>
  <c r="H357" i="34" s="1"/>
  <c r="Z369" i="34"/>
  <c r="F358" i="34"/>
  <c r="H358" i="34" s="1"/>
  <c r="Z370" i="34"/>
  <c r="V45" i="34"/>
  <c r="AB45" i="34" s="1"/>
  <c r="AC44" i="34"/>
  <c r="H349" i="33"/>
  <c r="F353" i="33"/>
  <c r="H353" i="33" s="1"/>
  <c r="Z365" i="33"/>
  <c r="F361" i="33"/>
  <c r="Z373" i="33"/>
  <c r="F356" i="33"/>
  <c r="H356" i="33" s="1"/>
  <c r="Z368" i="33"/>
  <c r="F355" i="33"/>
  <c r="H355" i="33" s="1"/>
  <c r="Z367" i="33"/>
  <c r="Z411" i="33"/>
  <c r="F399" i="33"/>
  <c r="V39" i="33"/>
  <c r="AB39" i="33" s="1"/>
  <c r="AC39" i="33" s="1"/>
  <c r="F375" i="32"/>
  <c r="H375" i="32" s="1"/>
  <c r="Z387" i="32"/>
  <c r="F363" i="31"/>
  <c r="Z375" i="31"/>
  <c r="Z345" i="30"/>
  <c r="F345" i="30"/>
  <c r="F362" i="17"/>
  <c r="Z322" i="27"/>
  <c r="F322" i="27"/>
  <c r="Z321" i="28"/>
  <c r="F321" i="28"/>
  <c r="Z350" i="30"/>
  <c r="F350" i="30"/>
  <c r="Z342" i="30"/>
  <c r="F342" i="30"/>
  <c r="Z323" i="27"/>
  <c r="F323" i="27"/>
  <c r="Z318" i="28"/>
  <c r="F318" i="28"/>
  <c r="Z343" i="30"/>
  <c r="F343" i="30"/>
  <c r="F357" i="17"/>
  <c r="F354" i="13"/>
  <c r="F332" i="13"/>
  <c r="Z318" i="27"/>
  <c r="F318" i="27"/>
  <c r="F399" i="17"/>
  <c r="F350" i="29"/>
  <c r="Z362" i="29"/>
  <c r="F317" i="13"/>
  <c r="Z359" i="29"/>
  <c r="F347" i="29"/>
  <c r="F336" i="13"/>
  <c r="F368" i="17"/>
  <c r="Z354" i="29"/>
  <c r="F342" i="29"/>
  <c r="F373" i="17"/>
  <c r="Z316" i="28"/>
  <c r="F316" i="28"/>
  <c r="Z320" i="28"/>
  <c r="F320" i="28"/>
  <c r="F334" i="13"/>
  <c r="F389" i="17"/>
  <c r="F360" i="17"/>
  <c r="F335" i="13"/>
  <c r="Z324" i="27"/>
  <c r="F324" i="27"/>
  <c r="Z356" i="29"/>
  <c r="F344" i="29"/>
  <c r="F359" i="17"/>
  <c r="F340" i="17"/>
  <c r="Z358" i="29"/>
  <c r="F346" i="29"/>
  <c r="Z316" i="27"/>
  <c r="F316" i="27"/>
  <c r="F343" i="29"/>
  <c r="Z355" i="29"/>
  <c r="F370" i="17"/>
  <c r="F337" i="13"/>
  <c r="Z320" i="27"/>
  <c r="F320" i="27"/>
  <c r="Z346" i="30"/>
  <c r="F346" i="30"/>
  <c r="Z322" i="28"/>
  <c r="F322" i="28"/>
  <c r="Z347" i="30"/>
  <c r="F347" i="30"/>
  <c r="Z364" i="30"/>
  <c r="F352" i="30"/>
  <c r="F387" i="30"/>
  <c r="Z399" i="30"/>
  <c r="Z373" i="30"/>
  <c r="F361" i="30"/>
  <c r="V39" i="30"/>
  <c r="F360" i="30"/>
  <c r="Z372" i="30"/>
  <c r="Z368" i="30"/>
  <c r="F356" i="30"/>
  <c r="Z365" i="30"/>
  <c r="F353" i="30"/>
  <c r="F387" i="29"/>
  <c r="Z399" i="29"/>
  <c r="F352" i="29"/>
  <c r="Z364" i="29"/>
  <c r="Z373" i="29"/>
  <c r="F361" i="29"/>
  <c r="V35" i="29"/>
  <c r="F360" i="29"/>
  <c r="Z372" i="29"/>
  <c r="F357" i="29"/>
  <c r="Z369" i="29"/>
  <c r="Z365" i="29"/>
  <c r="F353" i="29"/>
  <c r="Z387" i="28"/>
  <c r="F375" i="28"/>
  <c r="Z348" i="28"/>
  <c r="F336" i="28"/>
  <c r="Z347" i="28"/>
  <c r="F335" i="28"/>
  <c r="Z343" i="28"/>
  <c r="F331" i="28"/>
  <c r="Z350" i="28"/>
  <c r="F338" i="28"/>
  <c r="Z341" i="28"/>
  <c r="F329" i="28"/>
  <c r="Z349" i="28"/>
  <c r="F337" i="28"/>
  <c r="Z345" i="27"/>
  <c r="F333" i="27"/>
  <c r="Z343" i="27"/>
  <c r="F331" i="27"/>
  <c r="Z350" i="27"/>
  <c r="F338" i="27"/>
  <c r="Z349" i="27"/>
  <c r="F337" i="27"/>
  <c r="Z387" i="27"/>
  <c r="F375" i="27"/>
  <c r="Z341" i="27"/>
  <c r="F329" i="27"/>
  <c r="E59" i="26"/>
  <c r="Z58" i="26"/>
  <c r="F58" i="26"/>
  <c r="H58" i="26" s="1"/>
  <c r="R33" i="26"/>
  <c r="AB32" i="26"/>
  <c r="AC32" i="26" s="1"/>
  <c r="H363" i="20" l="1"/>
  <c r="AB363" i="20" s="1"/>
  <c r="H387" i="23"/>
  <c r="AB387" i="23" s="1"/>
  <c r="H363" i="31"/>
  <c r="AB363" i="31" s="1"/>
  <c r="AB375" i="32"/>
  <c r="H346" i="23"/>
  <c r="AB346" i="23" s="1"/>
  <c r="H350" i="23"/>
  <c r="AB350" i="23"/>
  <c r="AB347" i="23"/>
  <c r="AC328" i="23"/>
  <c r="AC329" i="23" s="1"/>
  <c r="AC330" i="23" s="1"/>
  <c r="AC331" i="23" s="1"/>
  <c r="AC332" i="23" s="1"/>
  <c r="AC333" i="23" s="1"/>
  <c r="AC334" i="23" s="1"/>
  <c r="AC335" i="23" s="1"/>
  <c r="AC336" i="23" s="1"/>
  <c r="AC337" i="23" s="1"/>
  <c r="AC338" i="23" s="1"/>
  <c r="AC339" i="23" s="1"/>
  <c r="H348" i="23"/>
  <c r="AB348" i="23" s="1"/>
  <c r="F375" i="20"/>
  <c r="E365" i="23"/>
  <c r="F353" i="23"/>
  <c r="E374" i="23"/>
  <c r="F362" i="23"/>
  <c r="E373" i="23"/>
  <c r="F361" i="23"/>
  <c r="H345" i="23"/>
  <c r="AB345" i="23" s="1"/>
  <c r="Z354" i="34"/>
  <c r="F354" i="34"/>
  <c r="H354" i="34" s="1"/>
  <c r="F354" i="17"/>
  <c r="E370" i="23"/>
  <c r="F358" i="23"/>
  <c r="H355" i="23"/>
  <c r="AB355" i="23" s="1"/>
  <c r="F331" i="13"/>
  <c r="Z359" i="33"/>
  <c r="F359" i="33"/>
  <c r="H359" i="33" s="1"/>
  <c r="Z357" i="33"/>
  <c r="F357" i="33"/>
  <c r="H357" i="33" s="1"/>
  <c r="E369" i="23"/>
  <c r="F357" i="23"/>
  <c r="Z353" i="34"/>
  <c r="F353" i="34"/>
  <c r="H353" i="34" s="1"/>
  <c r="Z360" i="34"/>
  <c r="F360" i="34"/>
  <c r="H360" i="34" s="1"/>
  <c r="Z354" i="33"/>
  <c r="F354" i="33"/>
  <c r="H354" i="33" s="1"/>
  <c r="E371" i="23"/>
  <c r="F359" i="23"/>
  <c r="Z358" i="33"/>
  <c r="F358" i="33"/>
  <c r="H358" i="33" s="1"/>
  <c r="E379" i="23"/>
  <c r="F367" i="23"/>
  <c r="Z352" i="33"/>
  <c r="F352" i="33"/>
  <c r="H352" i="33" s="1"/>
  <c r="F328" i="13"/>
  <c r="E372" i="23"/>
  <c r="F360" i="23"/>
  <c r="F355" i="17"/>
  <c r="Z362" i="34"/>
  <c r="F362" i="34"/>
  <c r="H362" i="34" s="1"/>
  <c r="H342" i="23"/>
  <c r="AB342" i="23" s="1"/>
  <c r="Z356" i="34"/>
  <c r="F356" i="34"/>
  <c r="H356" i="34" s="1"/>
  <c r="E411" i="23"/>
  <c r="F399" i="23"/>
  <c r="H340" i="23"/>
  <c r="AB340" i="23" s="1"/>
  <c r="Z360" i="33"/>
  <c r="F360" i="33"/>
  <c r="H360" i="33" s="1"/>
  <c r="Z361" i="34"/>
  <c r="F361" i="34"/>
  <c r="H361" i="34" s="1"/>
  <c r="F333" i="13"/>
  <c r="Z359" i="34"/>
  <c r="F359" i="34"/>
  <c r="H359" i="34" s="1"/>
  <c r="H344" i="23"/>
  <c r="AB344" i="23" s="1"/>
  <c r="E366" i="23"/>
  <c r="F354" i="23"/>
  <c r="E364" i="23"/>
  <c r="F352" i="23"/>
  <c r="H349" i="23"/>
  <c r="AB349" i="23" s="1"/>
  <c r="Z362" i="33"/>
  <c r="F362" i="33"/>
  <c r="H362" i="33" s="1"/>
  <c r="E368" i="23"/>
  <c r="F356" i="23"/>
  <c r="H341" i="23"/>
  <c r="AB341" i="23" s="1"/>
  <c r="Z355" i="34"/>
  <c r="F355" i="34"/>
  <c r="H355" i="34" s="1"/>
  <c r="F350" i="13"/>
  <c r="Z381" i="34"/>
  <c r="F369" i="34"/>
  <c r="H369" i="34" s="1"/>
  <c r="Z411" i="34"/>
  <c r="F399" i="34"/>
  <c r="H399" i="34" s="1"/>
  <c r="F364" i="34"/>
  <c r="H364" i="34" s="1"/>
  <c r="Z376" i="34"/>
  <c r="V46" i="34"/>
  <c r="AB46" i="34" s="1"/>
  <c r="AC45" i="34"/>
  <c r="F370" i="34"/>
  <c r="Z382" i="34"/>
  <c r="H399" i="33"/>
  <c r="F368" i="33"/>
  <c r="Z380" i="33"/>
  <c r="Z423" i="33"/>
  <c r="F411" i="33"/>
  <c r="H361" i="33"/>
  <c r="V40" i="33"/>
  <c r="AB40" i="33" s="1"/>
  <c r="AC40" i="33" s="1"/>
  <c r="F373" i="33"/>
  <c r="H373" i="33" s="1"/>
  <c r="Z385" i="33"/>
  <c r="F365" i="33"/>
  <c r="Z377" i="33"/>
  <c r="F367" i="33"/>
  <c r="H367" i="33" s="1"/>
  <c r="Z379" i="33"/>
  <c r="F387" i="32"/>
  <c r="H387" i="32" s="1"/>
  <c r="Z399" i="32"/>
  <c r="F375" i="31"/>
  <c r="H375" i="31" s="1"/>
  <c r="Z387" i="31"/>
  <c r="F329" i="13"/>
  <c r="F362" i="29"/>
  <c r="Z374" i="29"/>
  <c r="Z357" i="30"/>
  <c r="F357" i="30"/>
  <c r="Z358" i="30"/>
  <c r="F358" i="30"/>
  <c r="Z370" i="29"/>
  <c r="F358" i="29"/>
  <c r="Z368" i="29"/>
  <c r="F356" i="29"/>
  <c r="Z328" i="28"/>
  <c r="F328" i="28"/>
  <c r="F348" i="13"/>
  <c r="F344" i="13"/>
  <c r="F355" i="29"/>
  <c r="Z367" i="29"/>
  <c r="Z333" i="28"/>
  <c r="F333" i="28"/>
  <c r="Z336" i="27"/>
  <c r="F336" i="27"/>
  <c r="F401" i="17"/>
  <c r="F371" i="17"/>
  <c r="F346" i="13"/>
  <c r="F411" i="17"/>
  <c r="F366" i="13"/>
  <c r="Z335" i="27"/>
  <c r="F335" i="27"/>
  <c r="F380" i="17"/>
  <c r="Z359" i="30"/>
  <c r="F359" i="30"/>
  <c r="F352" i="17"/>
  <c r="F385" i="17"/>
  <c r="Z334" i="27"/>
  <c r="F334" i="27"/>
  <c r="F349" i="13"/>
  <c r="Z362" i="30"/>
  <c r="F362" i="30"/>
  <c r="Z328" i="27"/>
  <c r="F328" i="27"/>
  <c r="Z371" i="29"/>
  <c r="F359" i="29"/>
  <c r="Z330" i="28"/>
  <c r="F330" i="28"/>
  <c r="Z332" i="27"/>
  <c r="F332" i="27"/>
  <c r="Z366" i="29"/>
  <c r="F354" i="29"/>
  <c r="F369" i="17"/>
  <c r="Z354" i="30"/>
  <c r="F354" i="30"/>
  <c r="F382" i="17"/>
  <c r="Z334" i="28"/>
  <c r="F334" i="28"/>
  <c r="F347" i="13"/>
  <c r="F372" i="17"/>
  <c r="Z332" i="28"/>
  <c r="F332" i="28"/>
  <c r="Z330" i="27"/>
  <c r="F330" i="27"/>
  <c r="Z355" i="30"/>
  <c r="F355" i="30"/>
  <c r="F374" i="17"/>
  <c r="V40" i="30"/>
  <c r="F373" i="30"/>
  <c r="Z385" i="30"/>
  <c r="F372" i="30"/>
  <c r="Z384" i="30"/>
  <c r="Z380" i="30"/>
  <c r="F368" i="30"/>
  <c r="Z411" i="30"/>
  <c r="F399" i="30"/>
  <c r="F364" i="30"/>
  <c r="Z376" i="30"/>
  <c r="F365" i="30"/>
  <c r="Z377" i="30"/>
  <c r="Z385" i="29"/>
  <c r="F373" i="29"/>
  <c r="F372" i="29"/>
  <c r="Z384" i="29"/>
  <c r="Z376" i="29"/>
  <c r="F364" i="29"/>
  <c r="Z377" i="29"/>
  <c r="F365" i="29"/>
  <c r="V36" i="29"/>
  <c r="Z381" i="29"/>
  <c r="F369" i="29"/>
  <c r="F399" i="29"/>
  <c r="Z411" i="29"/>
  <c r="Z359" i="28"/>
  <c r="F347" i="28"/>
  <c r="Z399" i="28"/>
  <c r="F387" i="28"/>
  <c r="Z353" i="28"/>
  <c r="F341" i="28"/>
  <c r="Z355" i="28"/>
  <c r="F343" i="28"/>
  <c r="Z360" i="28"/>
  <c r="F348" i="28"/>
  <c r="Z361" i="28"/>
  <c r="F349" i="28"/>
  <c r="Z362" i="28"/>
  <c r="F350" i="28"/>
  <c r="Z361" i="27"/>
  <c r="F349" i="27"/>
  <c r="Z399" i="27"/>
  <c r="F387" i="27"/>
  <c r="Z355" i="27"/>
  <c r="F343" i="27"/>
  <c r="Z357" i="27"/>
  <c r="F345" i="27"/>
  <c r="Z353" i="27"/>
  <c r="F341" i="27"/>
  <c r="Z362" i="27"/>
  <c r="F350" i="27"/>
  <c r="R34" i="26"/>
  <c r="AB33" i="26"/>
  <c r="AC33" i="26" s="1"/>
  <c r="F59" i="26"/>
  <c r="H59" i="26" s="1"/>
  <c r="E60" i="26"/>
  <c r="Z59" i="26"/>
  <c r="AB387" i="32" l="1"/>
  <c r="H375" i="20"/>
  <c r="AB375" i="20"/>
  <c r="AB375" i="31"/>
  <c r="H357" i="23"/>
  <c r="AB357" i="23" s="1"/>
  <c r="H352" i="23"/>
  <c r="AB352" i="23" s="1"/>
  <c r="H359" i="23"/>
  <c r="AB359" i="23" s="1"/>
  <c r="H358" i="23"/>
  <c r="AB358" i="23" s="1"/>
  <c r="AC340" i="23"/>
  <c r="AC341" i="23" s="1"/>
  <c r="AC342" i="23" s="1"/>
  <c r="AC343" i="23" s="1"/>
  <c r="AC344" i="23" s="1"/>
  <c r="AC345" i="23" s="1"/>
  <c r="AC346" i="23" s="1"/>
  <c r="AC347" i="23" s="1"/>
  <c r="AC348" i="23" s="1"/>
  <c r="AC349" i="23" s="1"/>
  <c r="AC350" i="23" s="1"/>
  <c r="AC351" i="23" s="1"/>
  <c r="H399" i="23"/>
  <c r="AB399" i="23" s="1"/>
  <c r="Z366" i="33"/>
  <c r="F366" i="33"/>
  <c r="H366" i="33" s="1"/>
  <c r="F343" i="13"/>
  <c r="E377" i="23"/>
  <c r="F365" i="23"/>
  <c r="Z367" i="34"/>
  <c r="F367" i="34"/>
  <c r="H367" i="34" s="1"/>
  <c r="F367" i="17"/>
  <c r="H367" i="23"/>
  <c r="AB367" i="23" s="1"/>
  <c r="H361" i="23"/>
  <c r="AB361" i="23" s="1"/>
  <c r="E381" i="23"/>
  <c r="F369" i="23"/>
  <c r="F345" i="13"/>
  <c r="E423" i="23"/>
  <c r="F411" i="23"/>
  <c r="Z369" i="33"/>
  <c r="F369" i="33"/>
  <c r="H369" i="33" s="1"/>
  <c r="F387" i="20"/>
  <c r="E376" i="23"/>
  <c r="F364" i="23"/>
  <c r="H360" i="23"/>
  <c r="AB360" i="23" s="1"/>
  <c r="E391" i="23"/>
  <c r="F379" i="23"/>
  <c r="Z372" i="34"/>
  <c r="F372" i="34"/>
  <c r="H372" i="34" s="1"/>
  <c r="E385" i="23"/>
  <c r="F373" i="23"/>
  <c r="Z373" i="34"/>
  <c r="F373" i="34"/>
  <c r="H373" i="34" s="1"/>
  <c r="Z368" i="34"/>
  <c r="F368" i="34"/>
  <c r="H368" i="34" s="1"/>
  <c r="E382" i="23"/>
  <c r="F370" i="23"/>
  <c r="H356" i="23"/>
  <c r="AB356" i="23" s="1"/>
  <c r="H354" i="23"/>
  <c r="AB354" i="23" s="1"/>
  <c r="E384" i="23"/>
  <c r="F372" i="23"/>
  <c r="Z370" i="33"/>
  <c r="F370" i="33"/>
  <c r="H370" i="33" s="1"/>
  <c r="F366" i="17"/>
  <c r="H362" i="23"/>
  <c r="AB362" i="23" s="1"/>
  <c r="F340" i="13"/>
  <c r="E380" i="23"/>
  <c r="F368" i="23"/>
  <c r="E378" i="23"/>
  <c r="F366" i="23"/>
  <c r="Z365" i="34"/>
  <c r="F365" i="34"/>
  <c r="H365" i="34" s="1"/>
  <c r="Z371" i="33"/>
  <c r="F371" i="33"/>
  <c r="H371" i="33" s="1"/>
  <c r="Z366" i="34"/>
  <c r="F366" i="34"/>
  <c r="H366" i="34" s="1"/>
  <c r="E386" i="23"/>
  <c r="F374" i="23"/>
  <c r="Z372" i="33"/>
  <c r="F372" i="33"/>
  <c r="H372" i="33" s="1"/>
  <c r="F362" i="13"/>
  <c r="Z374" i="33"/>
  <c r="F374" i="33"/>
  <c r="H374" i="33" s="1"/>
  <c r="H353" i="23"/>
  <c r="AB353" i="23" s="1"/>
  <c r="Z371" i="34"/>
  <c r="F371" i="34"/>
  <c r="H371" i="34" s="1"/>
  <c r="Z374" i="34"/>
  <c r="F374" i="34"/>
  <c r="H374" i="34" s="1"/>
  <c r="Z364" i="33"/>
  <c r="F364" i="33"/>
  <c r="H364" i="33" s="1"/>
  <c r="E383" i="23"/>
  <c r="F371" i="23"/>
  <c r="F376" i="34"/>
  <c r="Z388" i="34"/>
  <c r="V47" i="34"/>
  <c r="AB47" i="34" s="1"/>
  <c r="AC46" i="34"/>
  <c r="F381" i="34"/>
  <c r="H381" i="34" s="1"/>
  <c r="Z393" i="34"/>
  <c r="H370" i="34"/>
  <c r="Z423" i="34"/>
  <c r="F411" i="34"/>
  <c r="H411" i="34" s="1"/>
  <c r="F382" i="34"/>
  <c r="H382" i="34" s="1"/>
  <c r="Z394" i="34"/>
  <c r="V41" i="33"/>
  <c r="AB41" i="33" s="1"/>
  <c r="AC41" i="33" s="1"/>
  <c r="F380" i="33"/>
  <c r="H380" i="33" s="1"/>
  <c r="Z392" i="33"/>
  <c r="F377" i="33"/>
  <c r="H377" i="33" s="1"/>
  <c r="Z389" i="33"/>
  <c r="H365" i="33"/>
  <c r="H368" i="33"/>
  <c r="H411" i="33"/>
  <c r="F423" i="33"/>
  <c r="Z435" i="33"/>
  <c r="F385" i="33"/>
  <c r="Z397" i="33"/>
  <c r="F379" i="33"/>
  <c r="H379" i="33" s="1"/>
  <c r="Z391" i="33"/>
  <c r="F399" i="32"/>
  <c r="H399" i="32" s="1"/>
  <c r="Z411" i="32"/>
  <c r="Z399" i="31"/>
  <c r="F387" i="31"/>
  <c r="Z367" i="30"/>
  <c r="F367" i="30"/>
  <c r="Z344" i="27"/>
  <c r="F344" i="27"/>
  <c r="F364" i="17"/>
  <c r="F392" i="17"/>
  <c r="Z348" i="27"/>
  <c r="F348" i="27"/>
  <c r="F394" i="17"/>
  <c r="Z374" i="30"/>
  <c r="F374" i="30"/>
  <c r="F370" i="29"/>
  <c r="Z382" i="29"/>
  <c r="F341" i="13"/>
  <c r="Z347" i="27"/>
  <c r="F347" i="27"/>
  <c r="F356" i="13"/>
  <c r="F361" i="13"/>
  <c r="Z370" i="30"/>
  <c r="F370" i="30"/>
  <c r="F371" i="29"/>
  <c r="Z383" i="29"/>
  <c r="Z344" i="28"/>
  <c r="F344" i="28"/>
  <c r="Z342" i="28"/>
  <c r="F342" i="28"/>
  <c r="Z345" i="28"/>
  <c r="F345" i="28"/>
  <c r="F360" i="13"/>
  <c r="Z366" i="30"/>
  <c r="F366" i="30"/>
  <c r="Z346" i="27"/>
  <c r="F346" i="27"/>
  <c r="F378" i="13"/>
  <c r="F383" i="17"/>
  <c r="Z369" i="30"/>
  <c r="F369" i="30"/>
  <c r="F359" i="13"/>
  <c r="F381" i="17"/>
  <c r="Z340" i="27"/>
  <c r="F340" i="27"/>
  <c r="Z371" i="30"/>
  <c r="F371" i="30"/>
  <c r="Z340" i="28"/>
  <c r="F340" i="28"/>
  <c r="F367" i="29"/>
  <c r="Z379" i="29"/>
  <c r="Z346" i="28"/>
  <c r="F346" i="28"/>
  <c r="F366" i="29"/>
  <c r="Z378" i="29"/>
  <c r="F423" i="17"/>
  <c r="F374" i="29"/>
  <c r="Z386" i="29"/>
  <c r="F386" i="17"/>
  <c r="F397" i="17"/>
  <c r="F358" i="13"/>
  <c r="F413" i="17"/>
  <c r="F368" i="29"/>
  <c r="Z380" i="29"/>
  <c r="F384" i="17"/>
  <c r="Z342" i="27"/>
  <c r="F342" i="27"/>
  <c r="V41" i="30"/>
  <c r="Z423" i="30"/>
  <c r="F411" i="30"/>
  <c r="Z396" i="30"/>
  <c r="F384" i="30"/>
  <c r="Z389" i="30"/>
  <c r="F377" i="30"/>
  <c r="F376" i="30"/>
  <c r="Z388" i="30"/>
  <c r="F380" i="30"/>
  <c r="Z392" i="30"/>
  <c r="Z397" i="30"/>
  <c r="F385" i="30"/>
  <c r="Z393" i="29"/>
  <c r="F381" i="29"/>
  <c r="F376" i="29"/>
  <c r="Z388" i="29"/>
  <c r="Z423" i="29"/>
  <c r="F411" i="29"/>
  <c r="Z396" i="29"/>
  <c r="F384" i="29"/>
  <c r="V37" i="29"/>
  <c r="Z397" i="29"/>
  <c r="F385" i="29"/>
  <c r="F377" i="29"/>
  <c r="Z389" i="29"/>
  <c r="Z374" i="28"/>
  <c r="F362" i="28"/>
  <c r="Z372" i="28"/>
  <c r="F360" i="28"/>
  <c r="Z371" i="28"/>
  <c r="F359" i="28"/>
  <c r="Z367" i="28"/>
  <c r="F355" i="28"/>
  <c r="Z365" i="28"/>
  <c r="F353" i="28"/>
  <c r="Z411" i="28"/>
  <c r="F399" i="28"/>
  <c r="Z373" i="28"/>
  <c r="F361" i="28"/>
  <c r="Z369" i="27"/>
  <c r="F357" i="27"/>
  <c r="Z373" i="27"/>
  <c r="F361" i="27"/>
  <c r="Z367" i="27"/>
  <c r="F355" i="27"/>
  <c r="Z365" i="27"/>
  <c r="F353" i="27"/>
  <c r="F399" i="27"/>
  <c r="Z411" i="27"/>
  <c r="Z374" i="27"/>
  <c r="F362" i="27"/>
  <c r="Z60" i="26"/>
  <c r="F60" i="26"/>
  <c r="H60" i="26" s="1"/>
  <c r="E61" i="26"/>
  <c r="R35" i="26"/>
  <c r="AB34" i="26"/>
  <c r="AC34" i="26" s="1"/>
  <c r="AB399" i="32" l="1"/>
  <c r="H387" i="20"/>
  <c r="AB387" i="20" s="1"/>
  <c r="H373" i="23"/>
  <c r="AB373" i="23" s="1"/>
  <c r="H364" i="23"/>
  <c r="AB364" i="23" s="1"/>
  <c r="AC352" i="23"/>
  <c r="AC353" i="23" s="1"/>
  <c r="AC354" i="23" s="1"/>
  <c r="AC355" i="23" s="1"/>
  <c r="AC356" i="23" s="1"/>
  <c r="AC357" i="23" s="1"/>
  <c r="AC358" i="23" s="1"/>
  <c r="AC359" i="23" s="1"/>
  <c r="AC360" i="23" s="1"/>
  <c r="AC361" i="23" s="1"/>
  <c r="AC362" i="23" s="1"/>
  <c r="AC363" i="23" s="1"/>
  <c r="H379" i="23"/>
  <c r="AB379" i="23" s="1"/>
  <c r="H371" i="23"/>
  <c r="AB371" i="23" s="1"/>
  <c r="H370" i="23"/>
  <c r="AB370" i="23" s="1"/>
  <c r="H369" i="23"/>
  <c r="AB369" i="23" s="1"/>
  <c r="Z378" i="33"/>
  <c r="F378" i="33"/>
  <c r="H378" i="33" s="1"/>
  <c r="Z376" i="33"/>
  <c r="F376" i="33"/>
  <c r="H376" i="33" s="1"/>
  <c r="H374" i="23"/>
  <c r="AB374" i="23" s="1"/>
  <c r="E403" i="23"/>
  <c r="F391" i="23"/>
  <c r="H411" i="23"/>
  <c r="AB411" i="23" s="1"/>
  <c r="Z377" i="34"/>
  <c r="F377" i="34"/>
  <c r="H377" i="34" s="1"/>
  <c r="F379" i="17"/>
  <c r="Z386" i="33"/>
  <c r="F386" i="33"/>
  <c r="H386" i="33" s="1"/>
  <c r="E398" i="23"/>
  <c r="F386" i="23"/>
  <c r="Z379" i="34"/>
  <c r="F379" i="34"/>
  <c r="H379" i="34" s="1"/>
  <c r="F378" i="17"/>
  <c r="E435" i="23"/>
  <c r="F423" i="23"/>
  <c r="Z378" i="34"/>
  <c r="F378" i="34"/>
  <c r="H378" i="34" s="1"/>
  <c r="H366" i="23"/>
  <c r="AB366" i="23" s="1"/>
  <c r="Z382" i="33"/>
  <c r="F382" i="33"/>
  <c r="H382" i="33" s="1"/>
  <c r="E397" i="23"/>
  <c r="F385" i="23"/>
  <c r="F357" i="13"/>
  <c r="Z386" i="34"/>
  <c r="F386" i="34"/>
  <c r="H386" i="34" s="1"/>
  <c r="F374" i="13"/>
  <c r="E394" i="23"/>
  <c r="F382" i="23"/>
  <c r="E388" i="23"/>
  <c r="F376" i="23"/>
  <c r="E390" i="23"/>
  <c r="F378" i="23"/>
  <c r="Z384" i="34"/>
  <c r="F384" i="34"/>
  <c r="H384" i="34" s="1"/>
  <c r="H365" i="23"/>
  <c r="AB365" i="23" s="1"/>
  <c r="H387" i="31"/>
  <c r="AB387" i="31" s="1"/>
  <c r="Z383" i="33"/>
  <c r="F383" i="33"/>
  <c r="H383" i="33" s="1"/>
  <c r="Z380" i="34"/>
  <c r="F380" i="34"/>
  <c r="H380" i="34" s="1"/>
  <c r="F352" i="13"/>
  <c r="H368" i="23"/>
  <c r="AB368" i="23" s="1"/>
  <c r="H372" i="23"/>
  <c r="AB372" i="23" s="1"/>
  <c r="F399" i="20"/>
  <c r="E389" i="23"/>
  <c r="F377" i="23"/>
  <c r="Z383" i="34"/>
  <c r="F383" i="34"/>
  <c r="H383" i="34" s="1"/>
  <c r="Z384" i="33"/>
  <c r="F384" i="33"/>
  <c r="H384" i="33" s="1"/>
  <c r="Z385" i="34"/>
  <c r="F385" i="34"/>
  <c r="H385" i="34" s="1"/>
  <c r="Z381" i="33"/>
  <c r="F381" i="33"/>
  <c r="H381" i="33" s="1"/>
  <c r="E393" i="23"/>
  <c r="F381" i="23"/>
  <c r="E395" i="23"/>
  <c r="F383" i="23"/>
  <c r="E392" i="23"/>
  <c r="F380" i="23"/>
  <c r="E396" i="23"/>
  <c r="F384" i="23"/>
  <c r="F355" i="13"/>
  <c r="Z405" i="34"/>
  <c r="F393" i="34"/>
  <c r="H393" i="34" s="1"/>
  <c r="Z435" i="34"/>
  <c r="F423" i="34"/>
  <c r="H423" i="34" s="1"/>
  <c r="F388" i="34"/>
  <c r="H388" i="34" s="1"/>
  <c r="Z400" i="34"/>
  <c r="V48" i="34"/>
  <c r="AB48" i="34" s="1"/>
  <c r="AC47" i="34"/>
  <c r="H376" i="34"/>
  <c r="F394" i="34"/>
  <c r="H394" i="34" s="1"/>
  <c r="Z406" i="34"/>
  <c r="V42" i="33"/>
  <c r="AB42" i="33" s="1"/>
  <c r="AC42" i="33" s="1"/>
  <c r="F435" i="33"/>
  <c r="H435" i="33" s="1"/>
  <c r="Z447" i="33"/>
  <c r="H423" i="33"/>
  <c r="F397" i="33"/>
  <c r="H397" i="33" s="1"/>
  <c r="Z409" i="33"/>
  <c r="F389" i="33"/>
  <c r="H389" i="33" s="1"/>
  <c r="Z401" i="33"/>
  <c r="F392" i="33"/>
  <c r="H392" i="33" s="1"/>
  <c r="Z404" i="33"/>
  <c r="H385" i="33"/>
  <c r="F391" i="33"/>
  <c r="H391" i="33" s="1"/>
  <c r="Z403" i="33"/>
  <c r="Z423" i="32"/>
  <c r="F411" i="32"/>
  <c r="H411" i="32" s="1"/>
  <c r="F399" i="31"/>
  <c r="Z411" i="31"/>
  <c r="F380" i="29"/>
  <c r="Z392" i="29"/>
  <c r="F398" i="17"/>
  <c r="F393" i="17"/>
  <c r="F390" i="13"/>
  <c r="Z357" i="28"/>
  <c r="F357" i="28"/>
  <c r="F386" i="29"/>
  <c r="Z398" i="29"/>
  <c r="Z383" i="30"/>
  <c r="F383" i="30"/>
  <c r="Z382" i="30"/>
  <c r="F382" i="30"/>
  <c r="Z386" i="30"/>
  <c r="F386" i="30"/>
  <c r="F376" i="17"/>
  <c r="Z381" i="30"/>
  <c r="F381" i="30"/>
  <c r="Z354" i="28"/>
  <c r="F354" i="28"/>
  <c r="F383" i="29"/>
  <c r="Z395" i="29"/>
  <c r="Z354" i="27"/>
  <c r="F354" i="27"/>
  <c r="F425" i="17"/>
  <c r="Z378" i="30"/>
  <c r="F378" i="30"/>
  <c r="Z358" i="28"/>
  <c r="F358" i="28"/>
  <c r="Z352" i="28"/>
  <c r="F352" i="28"/>
  <c r="F370" i="13"/>
  <c r="Z391" i="29"/>
  <c r="F379" i="29"/>
  <c r="Z352" i="27"/>
  <c r="F352" i="27"/>
  <c r="Z358" i="27"/>
  <c r="F358" i="27"/>
  <c r="F396" i="17"/>
  <c r="Z356" i="28"/>
  <c r="F356" i="28"/>
  <c r="F373" i="13"/>
  <c r="F371" i="13"/>
  <c r="F435" i="17"/>
  <c r="F372" i="13"/>
  <c r="F368" i="13"/>
  <c r="F353" i="13"/>
  <c r="F406" i="17"/>
  <c r="Z356" i="27"/>
  <c r="F356" i="27"/>
  <c r="F404" i="17"/>
  <c r="Z390" i="29"/>
  <c r="F378" i="29"/>
  <c r="F395" i="17"/>
  <c r="Z394" i="29"/>
  <c r="F382" i="29"/>
  <c r="Z359" i="27"/>
  <c r="F359" i="27"/>
  <c r="F409" i="17"/>
  <c r="Z360" i="27"/>
  <c r="F360" i="27"/>
  <c r="Z379" i="30"/>
  <c r="F379" i="30"/>
  <c r="V42" i="30"/>
  <c r="F389" i="30"/>
  <c r="Z401" i="30"/>
  <c r="Z435" i="30"/>
  <c r="F423" i="30"/>
  <c r="F397" i="30"/>
  <c r="Z409" i="30"/>
  <c r="F388" i="30"/>
  <c r="Z400" i="30"/>
  <c r="F392" i="30"/>
  <c r="Z404" i="30"/>
  <c r="F396" i="30"/>
  <c r="Z408" i="30"/>
  <c r="Z435" i="29"/>
  <c r="F423" i="29"/>
  <c r="Z409" i="29"/>
  <c r="F397" i="29"/>
  <c r="F393" i="29"/>
  <c r="Z405" i="29"/>
  <c r="F396" i="29"/>
  <c r="Z408" i="29"/>
  <c r="F388" i="29"/>
  <c r="Z400" i="29"/>
  <c r="Z401" i="29"/>
  <c r="F389" i="29"/>
  <c r="V38" i="29"/>
  <c r="Z423" i="28"/>
  <c r="F411" i="28"/>
  <c r="Z379" i="28"/>
  <c r="F367" i="28"/>
  <c r="Z384" i="28"/>
  <c r="F372" i="28"/>
  <c r="Z385" i="28"/>
  <c r="F373" i="28"/>
  <c r="Z377" i="28"/>
  <c r="F365" i="28"/>
  <c r="F374" i="28"/>
  <c r="Z386" i="28"/>
  <c r="Z383" i="28"/>
  <c r="F371" i="28"/>
  <c r="F411" i="27"/>
  <c r="Z423" i="27"/>
  <c r="Z377" i="27"/>
  <c r="F365" i="27"/>
  <c r="Z381" i="27"/>
  <c r="F369" i="27"/>
  <c r="Z385" i="27"/>
  <c r="F373" i="27"/>
  <c r="Z386" i="27"/>
  <c r="F374" i="27"/>
  <c r="Z379" i="27"/>
  <c r="F367" i="27"/>
  <c r="R36" i="26"/>
  <c r="AB35" i="26"/>
  <c r="AC35" i="26" s="1"/>
  <c r="Z61" i="26"/>
  <c r="F61" i="26"/>
  <c r="E62" i="26"/>
  <c r="AB411" i="32" l="1"/>
  <c r="H399" i="20"/>
  <c r="AB399" i="20"/>
  <c r="H383" i="23"/>
  <c r="AB383" i="23"/>
  <c r="H376" i="23"/>
  <c r="AB376" i="23" s="1"/>
  <c r="H384" i="23"/>
  <c r="AB384" i="23" s="1"/>
  <c r="H381" i="23"/>
  <c r="AB381" i="23" s="1"/>
  <c r="H391" i="23"/>
  <c r="AB391" i="23" s="1"/>
  <c r="AC364" i="23"/>
  <c r="AC365" i="23" s="1"/>
  <c r="AC366" i="23" s="1"/>
  <c r="AC367" i="23" s="1"/>
  <c r="AC368" i="23" s="1"/>
  <c r="AC369" i="23" s="1"/>
  <c r="AC370" i="23" s="1"/>
  <c r="AC371" i="23" s="1"/>
  <c r="AC372" i="23" s="1"/>
  <c r="AC373" i="23" s="1"/>
  <c r="AC374" i="23" s="1"/>
  <c r="AC375" i="23" s="1"/>
  <c r="H382" i="23"/>
  <c r="AB382" i="23" s="1"/>
  <c r="H380" i="23"/>
  <c r="AB380" i="23" s="1"/>
  <c r="H378" i="23"/>
  <c r="AB378" i="23" s="1"/>
  <c r="Z389" i="34"/>
  <c r="F389" i="34"/>
  <c r="H389" i="34" s="1"/>
  <c r="F367" i="13"/>
  <c r="E407" i="23"/>
  <c r="F395" i="23"/>
  <c r="F411" i="20"/>
  <c r="E400" i="23"/>
  <c r="F388" i="23"/>
  <c r="F369" i="13"/>
  <c r="H386" i="23"/>
  <c r="AB386" i="23" s="1"/>
  <c r="Z390" i="33"/>
  <c r="F390" i="33"/>
  <c r="H390" i="33" s="1"/>
  <c r="Z396" i="33"/>
  <c r="F396" i="33"/>
  <c r="H396" i="33" s="1"/>
  <c r="H385" i="23"/>
  <c r="AB385" i="23" s="1"/>
  <c r="H423" i="23"/>
  <c r="AB423" i="23" s="1"/>
  <c r="Z396" i="34"/>
  <c r="F396" i="34"/>
  <c r="H396" i="34" s="1"/>
  <c r="E410" i="23"/>
  <c r="F398" i="23"/>
  <c r="Z395" i="34"/>
  <c r="F395" i="34"/>
  <c r="H395" i="34" s="1"/>
  <c r="F364" i="13"/>
  <c r="E408" i="23"/>
  <c r="F396" i="23"/>
  <c r="E405" i="23"/>
  <c r="F393" i="23"/>
  <c r="E406" i="23"/>
  <c r="F394" i="23"/>
  <c r="E409" i="23"/>
  <c r="F397" i="23"/>
  <c r="E447" i="23"/>
  <c r="F435" i="23"/>
  <c r="Z398" i="33"/>
  <c r="F398" i="33"/>
  <c r="H398" i="33" s="1"/>
  <c r="Z393" i="33"/>
  <c r="F393" i="33"/>
  <c r="H393" i="33" s="1"/>
  <c r="Z392" i="34"/>
  <c r="F392" i="34"/>
  <c r="H392" i="34" s="1"/>
  <c r="Z394" i="33"/>
  <c r="F394" i="33"/>
  <c r="H394" i="33" s="1"/>
  <c r="F390" i="17"/>
  <c r="E415" i="23"/>
  <c r="F403" i="23"/>
  <c r="H403" i="23" s="1"/>
  <c r="F386" i="13"/>
  <c r="H377" i="23"/>
  <c r="AB377" i="23" s="1"/>
  <c r="Z398" i="34"/>
  <c r="F398" i="34"/>
  <c r="H398" i="34" s="1"/>
  <c r="E404" i="23"/>
  <c r="F392" i="23"/>
  <c r="Z397" i="34"/>
  <c r="F397" i="34"/>
  <c r="H397" i="34" s="1"/>
  <c r="E402" i="23"/>
  <c r="F390" i="23"/>
  <c r="Z391" i="34"/>
  <c r="F391" i="34"/>
  <c r="H391" i="34" s="1"/>
  <c r="F391" i="17"/>
  <c r="E401" i="23"/>
  <c r="F389" i="23"/>
  <c r="Z395" i="33"/>
  <c r="F395" i="33"/>
  <c r="H395" i="33" s="1"/>
  <c r="Z390" i="34"/>
  <c r="F390" i="34"/>
  <c r="H390" i="34" s="1"/>
  <c r="Z388" i="33"/>
  <c r="F388" i="33"/>
  <c r="H388" i="33" s="1"/>
  <c r="Z417" i="34"/>
  <c r="F405" i="34"/>
  <c r="H405" i="34" s="1"/>
  <c r="F406" i="34"/>
  <c r="Z418" i="34"/>
  <c r="V49" i="34"/>
  <c r="AB49" i="34" s="1"/>
  <c r="AC48" i="34"/>
  <c r="Z447" i="34"/>
  <c r="F435" i="34"/>
  <c r="H435" i="34" s="1"/>
  <c r="F400" i="34"/>
  <c r="H400" i="34" s="1"/>
  <c r="Z412" i="34"/>
  <c r="F447" i="33"/>
  <c r="H447" i="33" s="1"/>
  <c r="Z459" i="33"/>
  <c r="F401" i="33"/>
  <c r="H401" i="33" s="1"/>
  <c r="Z413" i="33"/>
  <c r="F404" i="33"/>
  <c r="H404" i="33" s="1"/>
  <c r="Z416" i="33"/>
  <c r="F403" i="33"/>
  <c r="H403" i="33" s="1"/>
  <c r="Z415" i="33"/>
  <c r="Z421" i="33"/>
  <c r="F409" i="33"/>
  <c r="H409" i="33" s="1"/>
  <c r="V43" i="33"/>
  <c r="AB43" i="33" s="1"/>
  <c r="AC43" i="33" s="1"/>
  <c r="F423" i="32"/>
  <c r="Z435" i="32"/>
  <c r="F411" i="31"/>
  <c r="H411" i="31" s="1"/>
  <c r="Z423" i="31"/>
  <c r="H399" i="31"/>
  <c r="AB399" i="31" s="1"/>
  <c r="Z366" i="28"/>
  <c r="F366" i="28"/>
  <c r="F365" i="13"/>
  <c r="F383" i="13"/>
  <c r="Z407" i="29"/>
  <c r="F395" i="29"/>
  <c r="Z394" i="30"/>
  <c r="F394" i="30"/>
  <c r="Z369" i="28"/>
  <c r="F369" i="28"/>
  <c r="F380" i="13"/>
  <c r="F391" i="29"/>
  <c r="Z403" i="29"/>
  <c r="Z390" i="30"/>
  <c r="F390" i="30"/>
  <c r="F385" i="13"/>
  <c r="F402" i="13"/>
  <c r="F382" i="13"/>
  <c r="F384" i="13"/>
  <c r="F388" i="17"/>
  <c r="F416" i="17"/>
  <c r="Z368" i="27"/>
  <c r="F368" i="27"/>
  <c r="F405" i="17"/>
  <c r="Z391" i="30"/>
  <c r="F391" i="30"/>
  <c r="Z368" i="28"/>
  <c r="F368" i="28"/>
  <c r="F407" i="17"/>
  <c r="Z364" i="28"/>
  <c r="F364" i="28"/>
  <c r="Z393" i="30"/>
  <c r="F393" i="30"/>
  <c r="Z410" i="29"/>
  <c r="F398" i="29"/>
  <c r="Z406" i="29"/>
  <c r="F394" i="29"/>
  <c r="Z395" i="30"/>
  <c r="F395" i="30"/>
  <c r="Z372" i="27"/>
  <c r="F372" i="27"/>
  <c r="F447" i="17"/>
  <c r="F437" i="17"/>
  <c r="Z398" i="30"/>
  <c r="F398" i="30"/>
  <c r="F421" i="17"/>
  <c r="Z370" i="27"/>
  <c r="F370" i="27"/>
  <c r="Z371" i="27"/>
  <c r="F371" i="27"/>
  <c r="F390" i="29"/>
  <c r="Z402" i="29"/>
  <c r="F408" i="17"/>
  <c r="F410" i="17"/>
  <c r="F418" i="17"/>
  <c r="Z364" i="27"/>
  <c r="F364" i="27"/>
  <c r="Z370" i="28"/>
  <c r="F370" i="28"/>
  <c r="Z366" i="27"/>
  <c r="F366" i="27"/>
  <c r="Z404" i="29"/>
  <c r="F392" i="29"/>
  <c r="Z421" i="30"/>
  <c r="F409" i="30"/>
  <c r="V43" i="30"/>
  <c r="Z416" i="30"/>
  <c r="F404" i="30"/>
  <c r="Z413" i="30"/>
  <c r="F401" i="30"/>
  <c r="F408" i="30"/>
  <c r="Z420" i="30"/>
  <c r="F400" i="30"/>
  <c r="Z412" i="30"/>
  <c r="F435" i="30"/>
  <c r="Z447" i="30"/>
  <c r="V39" i="29"/>
  <c r="Z413" i="29"/>
  <c r="F401" i="29"/>
  <c r="Z447" i="29"/>
  <c r="F435" i="29"/>
  <c r="Z412" i="29"/>
  <c r="F400" i="29"/>
  <c r="Z417" i="29"/>
  <c r="F405" i="29"/>
  <c r="Z420" i="29"/>
  <c r="F408" i="29"/>
  <c r="F409" i="29"/>
  <c r="Z421" i="29"/>
  <c r="Z396" i="28"/>
  <c r="F384" i="28"/>
  <c r="Z389" i="28"/>
  <c r="F377" i="28"/>
  <c r="Z435" i="28"/>
  <c r="F423" i="28"/>
  <c r="Z397" i="28"/>
  <c r="F385" i="28"/>
  <c r="Z395" i="28"/>
  <c r="F383" i="28"/>
  <c r="Z398" i="28"/>
  <c r="F386" i="28"/>
  <c r="Z391" i="28"/>
  <c r="F379" i="28"/>
  <c r="Z398" i="27"/>
  <c r="F386" i="27"/>
  <c r="Z389" i="27"/>
  <c r="F377" i="27"/>
  <c r="Z435" i="27"/>
  <c r="F423" i="27"/>
  <c r="Z393" i="27"/>
  <c r="F381" i="27"/>
  <c r="Z397" i="27"/>
  <c r="F385" i="27"/>
  <c r="Z391" i="27"/>
  <c r="F379" i="27"/>
  <c r="H61" i="26"/>
  <c r="E63" i="26"/>
  <c r="Z62" i="26"/>
  <c r="F62" i="26"/>
  <c r="R37" i="26"/>
  <c r="AB36" i="26"/>
  <c r="AC36" i="26" s="1"/>
  <c r="H435" i="23" l="1"/>
  <c r="AB435" i="23"/>
  <c r="AB411" i="31"/>
  <c r="H411" i="20"/>
  <c r="AB411" i="20" s="1"/>
  <c r="AC376" i="23"/>
  <c r="H395" i="23"/>
  <c r="AB395" i="23" s="1"/>
  <c r="AB403" i="23"/>
  <c r="H396" i="23"/>
  <c r="AB396" i="23" s="1"/>
  <c r="H390" i="23"/>
  <c r="AB390" i="23" s="1"/>
  <c r="H389" i="23"/>
  <c r="AB389" i="23" s="1"/>
  <c r="H423" i="32"/>
  <c r="AB423" i="32" s="1"/>
  <c r="E413" i="23"/>
  <c r="F401" i="23"/>
  <c r="F398" i="13"/>
  <c r="Z404" i="34"/>
  <c r="F404" i="34"/>
  <c r="H404" i="34" s="1"/>
  <c r="H397" i="23"/>
  <c r="AB397" i="23" s="1"/>
  <c r="E422" i="23"/>
  <c r="F410" i="23"/>
  <c r="F403" i="17"/>
  <c r="Z408" i="34"/>
  <c r="F408" i="34"/>
  <c r="H408" i="34" s="1"/>
  <c r="Z402" i="34"/>
  <c r="F402" i="34"/>
  <c r="H402" i="34" s="1"/>
  <c r="Z405" i="33"/>
  <c r="F405" i="33"/>
  <c r="H405" i="33" s="1"/>
  <c r="E419" i="23"/>
  <c r="F407" i="23"/>
  <c r="Z403" i="34"/>
  <c r="F403" i="34"/>
  <c r="H403" i="34" s="1"/>
  <c r="H392" i="23"/>
  <c r="AB392" i="23" s="1"/>
  <c r="E421" i="23"/>
  <c r="F409" i="23"/>
  <c r="E420" i="23"/>
  <c r="F408" i="23"/>
  <c r="F381" i="13"/>
  <c r="F379" i="13"/>
  <c r="E416" i="23"/>
  <c r="F404" i="23"/>
  <c r="E427" i="23"/>
  <c r="F415" i="23"/>
  <c r="H415" i="23" s="1"/>
  <c r="Z410" i="33"/>
  <c r="F410" i="33"/>
  <c r="H410" i="33" s="1"/>
  <c r="H394" i="23"/>
  <c r="AB394" i="23" s="1"/>
  <c r="F376" i="13"/>
  <c r="H388" i="23"/>
  <c r="AB388" i="23" s="1"/>
  <c r="Z401" i="34"/>
  <c r="F401" i="34"/>
  <c r="H401" i="34" s="1"/>
  <c r="Z407" i="33"/>
  <c r="F407" i="33"/>
  <c r="H407" i="33" s="1"/>
  <c r="Z407" i="34"/>
  <c r="F407" i="34"/>
  <c r="H407" i="34" s="1"/>
  <c r="Z410" i="34"/>
  <c r="F410" i="34"/>
  <c r="H410" i="34" s="1"/>
  <c r="F402" i="17"/>
  <c r="E418" i="23"/>
  <c r="F406" i="23"/>
  <c r="E412" i="23"/>
  <c r="F400" i="23"/>
  <c r="Z408" i="33"/>
  <c r="F408" i="33"/>
  <c r="H408" i="33" s="1"/>
  <c r="E414" i="23"/>
  <c r="F402" i="23"/>
  <c r="Z406" i="33"/>
  <c r="F406" i="33"/>
  <c r="H406" i="33" s="1"/>
  <c r="H393" i="23"/>
  <c r="AB393" i="23" s="1"/>
  <c r="H398" i="23"/>
  <c r="AB398" i="23" s="1"/>
  <c r="F423" i="20"/>
  <c r="Z400" i="33"/>
  <c r="F400" i="33"/>
  <c r="H400" i="33" s="1"/>
  <c r="Z409" i="34"/>
  <c r="F409" i="34"/>
  <c r="H409" i="34" s="1"/>
  <c r="AC377" i="23"/>
  <c r="AC378" i="23" s="1"/>
  <c r="AC379" i="23" s="1"/>
  <c r="AC380" i="23" s="1"/>
  <c r="AC381" i="23" s="1"/>
  <c r="AC382" i="23" s="1"/>
  <c r="AC383" i="23" s="1"/>
  <c r="AC384" i="23" s="1"/>
  <c r="AC385" i="23" s="1"/>
  <c r="AC386" i="23" s="1"/>
  <c r="AC387" i="23" s="1"/>
  <c r="E459" i="23"/>
  <c r="F447" i="23"/>
  <c r="E417" i="23"/>
  <c r="F405" i="23"/>
  <c r="Z402" i="33"/>
  <c r="F402" i="33"/>
  <c r="H402" i="33" s="1"/>
  <c r="H406" i="34"/>
  <c r="F447" i="34"/>
  <c r="H447" i="34" s="1"/>
  <c r="Z459" i="34"/>
  <c r="Z429" i="34"/>
  <c r="F417" i="34"/>
  <c r="H417" i="34" s="1"/>
  <c r="F412" i="34"/>
  <c r="H412" i="34" s="1"/>
  <c r="Z424" i="34"/>
  <c r="V50" i="34"/>
  <c r="AB50" i="34" s="1"/>
  <c r="AC49" i="34"/>
  <c r="F418" i="34"/>
  <c r="H418" i="34" s="1"/>
  <c r="Z430" i="34"/>
  <c r="V44" i="33"/>
  <c r="AB44" i="33" s="1"/>
  <c r="AC44" i="33" s="1"/>
  <c r="F421" i="33"/>
  <c r="H421" i="33" s="1"/>
  <c r="Z433" i="33"/>
  <c r="Z427" i="33"/>
  <c r="F415" i="33"/>
  <c r="F416" i="33"/>
  <c r="H416" i="33" s="1"/>
  <c r="Z428" i="33"/>
  <c r="F459" i="33"/>
  <c r="H459" i="33" s="1"/>
  <c r="Z471" i="33"/>
  <c r="Z425" i="33"/>
  <c r="F413" i="33"/>
  <c r="H413" i="33" s="1"/>
  <c r="F435" i="32"/>
  <c r="Z447" i="32"/>
  <c r="Z435" i="31"/>
  <c r="F423" i="31"/>
  <c r="H423" i="31" s="1"/>
  <c r="Z380" i="27"/>
  <c r="F380" i="27"/>
  <c r="Z407" i="30"/>
  <c r="F407" i="30"/>
  <c r="Z414" i="29"/>
  <c r="F402" i="29"/>
  <c r="F433" i="17"/>
  <c r="Z384" i="27"/>
  <c r="F384" i="27"/>
  <c r="F428" i="17"/>
  <c r="Z378" i="28"/>
  <c r="F378" i="28"/>
  <c r="Z415" i="29"/>
  <c r="F403" i="29"/>
  <c r="Z422" i="29"/>
  <c r="F410" i="29"/>
  <c r="F417" i="17"/>
  <c r="Z406" i="30"/>
  <c r="F406" i="30"/>
  <c r="F422" i="17"/>
  <c r="Z405" i="30"/>
  <c r="F405" i="30"/>
  <c r="Z380" i="28"/>
  <c r="F380" i="28"/>
  <c r="F407" i="29"/>
  <c r="Z419" i="29"/>
  <c r="Z376" i="27"/>
  <c r="F376" i="27"/>
  <c r="F449" i="17"/>
  <c r="F414" i="13"/>
  <c r="F392" i="13"/>
  <c r="Z382" i="27"/>
  <c r="F382" i="27"/>
  <c r="Z376" i="28"/>
  <c r="F376" i="28"/>
  <c r="F395" i="13"/>
  <c r="Z383" i="27"/>
  <c r="F383" i="27"/>
  <c r="F400" i="17"/>
  <c r="Z382" i="28"/>
  <c r="F382" i="28"/>
  <c r="F397" i="13"/>
  <c r="Z378" i="27"/>
  <c r="F378" i="27"/>
  <c r="F404" i="29"/>
  <c r="Z416" i="29"/>
  <c r="F420" i="17"/>
  <c r="F459" i="17"/>
  <c r="Z403" i="30"/>
  <c r="F403" i="30"/>
  <c r="F396" i="13"/>
  <c r="F377" i="13"/>
  <c r="Z410" i="30"/>
  <c r="F410" i="30"/>
  <c r="F419" i="17"/>
  <c r="F394" i="13"/>
  <c r="F430" i="17"/>
  <c r="F406" i="29"/>
  <c r="Z418" i="29"/>
  <c r="Z402" i="30"/>
  <c r="F402" i="30"/>
  <c r="Z381" i="28"/>
  <c r="F381" i="28"/>
  <c r="Z425" i="30"/>
  <c r="F413" i="30"/>
  <c r="Z433" i="30"/>
  <c r="F421" i="30"/>
  <c r="F412" i="30"/>
  <c r="Z424" i="30"/>
  <c r="Z432" i="30"/>
  <c r="F420" i="30"/>
  <c r="Z459" i="30"/>
  <c r="F447" i="30"/>
  <c r="Z428" i="30"/>
  <c r="F416" i="30"/>
  <c r="V44" i="30"/>
  <c r="F412" i="29"/>
  <c r="Z424" i="29"/>
  <c r="V40" i="29"/>
  <c r="Z432" i="29"/>
  <c r="F420" i="29"/>
  <c r="Z425" i="29"/>
  <c r="F413" i="29"/>
  <c r="F447" i="29"/>
  <c r="Z459" i="29"/>
  <c r="Z433" i="29"/>
  <c r="F421" i="29"/>
  <c r="F417" i="29"/>
  <c r="Z429" i="29"/>
  <c r="Z407" i="28"/>
  <c r="F395" i="28"/>
  <c r="Z410" i="28"/>
  <c r="F398" i="28"/>
  <c r="Z409" i="28"/>
  <c r="F397" i="28"/>
  <c r="Z401" i="28"/>
  <c r="F389" i="28"/>
  <c r="Z408" i="28"/>
  <c r="F396" i="28"/>
  <c r="Z447" i="28"/>
  <c r="F435" i="28"/>
  <c r="Z403" i="28"/>
  <c r="F391" i="28"/>
  <c r="Z405" i="27"/>
  <c r="F393" i="27"/>
  <c r="Z410" i="27"/>
  <c r="F398" i="27"/>
  <c r="Z403" i="27"/>
  <c r="F391" i="27"/>
  <c r="Z401" i="27"/>
  <c r="F389" i="27"/>
  <c r="F397" i="27"/>
  <c r="Z409" i="27"/>
  <c r="Z447" i="27"/>
  <c r="F435" i="27"/>
  <c r="R38" i="26"/>
  <c r="AB37" i="26"/>
  <c r="AC37" i="26" s="1"/>
  <c r="H62" i="26"/>
  <c r="E64" i="26"/>
  <c r="F63" i="26"/>
  <c r="H63" i="26" s="1"/>
  <c r="Z63" i="26"/>
  <c r="AB423" i="31" l="1"/>
  <c r="H423" i="20"/>
  <c r="AB423" i="20" s="1"/>
  <c r="H447" i="23"/>
  <c r="AB447" i="23" s="1"/>
  <c r="AB415" i="23"/>
  <c r="H407" i="23"/>
  <c r="AB407" i="23" s="1"/>
  <c r="H409" i="23"/>
  <c r="AB409" i="23" s="1"/>
  <c r="H408" i="23"/>
  <c r="AB408" i="23" s="1"/>
  <c r="H402" i="23"/>
  <c r="AB402" i="23" s="1"/>
  <c r="H400" i="23"/>
  <c r="AB400" i="23" s="1"/>
  <c r="H401" i="23"/>
  <c r="AB401" i="23" s="1"/>
  <c r="Z414" i="33"/>
  <c r="F414" i="33"/>
  <c r="H414" i="33" s="1"/>
  <c r="AC388" i="23"/>
  <c r="AC389" i="23" s="1"/>
  <c r="AC390" i="23" s="1"/>
  <c r="AC391" i="23" s="1"/>
  <c r="AC392" i="23" s="1"/>
  <c r="AC393" i="23" s="1"/>
  <c r="AC394" i="23" s="1"/>
  <c r="AC395" i="23" s="1"/>
  <c r="AC396" i="23" s="1"/>
  <c r="AC397" i="23" s="1"/>
  <c r="AC398" i="23" s="1"/>
  <c r="AC399" i="23" s="1"/>
  <c r="F415" i="17"/>
  <c r="E432" i="23"/>
  <c r="F420" i="23"/>
  <c r="Z418" i="33"/>
  <c r="F418" i="33"/>
  <c r="H418" i="33" s="1"/>
  <c r="Z419" i="34"/>
  <c r="F419" i="34"/>
  <c r="H419" i="34" s="1"/>
  <c r="H410" i="23"/>
  <c r="AB410" i="23" s="1"/>
  <c r="E425" i="23"/>
  <c r="F413" i="23"/>
  <c r="E424" i="23"/>
  <c r="F412" i="23"/>
  <c r="F388" i="13"/>
  <c r="H404" i="23"/>
  <c r="AB404" i="23" s="1"/>
  <c r="Z417" i="33"/>
  <c r="F417" i="33"/>
  <c r="H417" i="33" s="1"/>
  <c r="E434" i="23"/>
  <c r="F422" i="23"/>
  <c r="H405" i="23"/>
  <c r="AB405" i="23" s="1"/>
  <c r="Z412" i="33"/>
  <c r="F412" i="33"/>
  <c r="H412" i="33" s="1"/>
  <c r="H406" i="23"/>
  <c r="AB406" i="23" s="1"/>
  <c r="E428" i="23"/>
  <c r="F416" i="23"/>
  <c r="E433" i="23"/>
  <c r="F421" i="23"/>
  <c r="Z414" i="34"/>
  <c r="F414" i="34"/>
  <c r="H414" i="34" s="1"/>
  <c r="Z419" i="33"/>
  <c r="F419" i="33"/>
  <c r="H419" i="33" s="1"/>
  <c r="Z421" i="34"/>
  <c r="F421" i="34"/>
  <c r="H421" i="34" s="1"/>
  <c r="E429" i="23"/>
  <c r="F417" i="23"/>
  <c r="E430" i="23"/>
  <c r="F418" i="23"/>
  <c r="F391" i="13"/>
  <c r="Z415" i="34"/>
  <c r="F415" i="34"/>
  <c r="H415" i="34" s="1"/>
  <c r="Z416" i="34"/>
  <c r="F416" i="34"/>
  <c r="H416" i="34" s="1"/>
  <c r="E439" i="23"/>
  <c r="F427" i="23"/>
  <c r="H427" i="23" s="1"/>
  <c r="E426" i="23"/>
  <c r="F414" i="23"/>
  <c r="Z422" i="33"/>
  <c r="F422" i="33"/>
  <c r="H422" i="33" s="1"/>
  <c r="Z420" i="34"/>
  <c r="F420" i="34"/>
  <c r="H420" i="34" s="1"/>
  <c r="Z420" i="33"/>
  <c r="F420" i="33"/>
  <c r="H420" i="33" s="1"/>
  <c r="F414" i="17"/>
  <c r="F393" i="13"/>
  <c r="F410" i="13"/>
  <c r="E431" i="23"/>
  <c r="F419" i="23"/>
  <c r="F435" i="20"/>
  <c r="Z422" i="34"/>
  <c r="F422" i="34"/>
  <c r="H422" i="34" s="1"/>
  <c r="E471" i="23"/>
  <c r="F459" i="23"/>
  <c r="Z413" i="34"/>
  <c r="F413" i="34"/>
  <c r="H413" i="34" s="1"/>
  <c r="F459" i="34"/>
  <c r="H459" i="34" s="1"/>
  <c r="Z471" i="34"/>
  <c r="V51" i="34"/>
  <c r="AB51" i="34" s="1"/>
  <c r="AC50" i="34"/>
  <c r="Z436" i="34"/>
  <c r="F424" i="34"/>
  <c r="H424" i="34" s="1"/>
  <c r="F430" i="34"/>
  <c r="Z442" i="34"/>
  <c r="Z441" i="34"/>
  <c r="F429" i="34"/>
  <c r="H429" i="34" s="1"/>
  <c r="F433" i="33"/>
  <c r="H433" i="33" s="1"/>
  <c r="Z445" i="33"/>
  <c r="V45" i="33"/>
  <c r="AB45" i="33" s="1"/>
  <c r="AC45" i="33" s="1"/>
  <c r="Z440" i="33"/>
  <c r="F428" i="33"/>
  <c r="F471" i="33"/>
  <c r="H471" i="33" s="1"/>
  <c r="Z483" i="33"/>
  <c r="F425" i="33"/>
  <c r="H425" i="33" s="1"/>
  <c r="Z437" i="33"/>
  <c r="H415" i="33"/>
  <c r="Z439" i="33"/>
  <c r="F427" i="33"/>
  <c r="F447" i="32"/>
  <c r="H447" i="32" s="1"/>
  <c r="Z459" i="32"/>
  <c r="H435" i="32"/>
  <c r="AB435" i="32" s="1"/>
  <c r="F435" i="31"/>
  <c r="H435" i="31" s="1"/>
  <c r="Z447" i="31"/>
  <c r="F408" i="13"/>
  <c r="F407" i="13"/>
  <c r="Z434" i="29"/>
  <c r="F422" i="29"/>
  <c r="F389" i="13"/>
  <c r="Z390" i="28"/>
  <c r="F390" i="28"/>
  <c r="F414" i="29"/>
  <c r="Z426" i="29"/>
  <c r="Z414" i="30"/>
  <c r="F414" i="30"/>
  <c r="Z415" i="30"/>
  <c r="F415" i="30"/>
  <c r="Z394" i="28"/>
  <c r="F394" i="28"/>
  <c r="F440" i="17"/>
  <c r="F429" i="17"/>
  <c r="F431" i="17"/>
  <c r="F404" i="13"/>
  <c r="Z392" i="28"/>
  <c r="F392" i="28"/>
  <c r="Z388" i="27"/>
  <c r="F388" i="27"/>
  <c r="F418" i="29"/>
  <c r="Z430" i="29"/>
  <c r="Z390" i="27"/>
  <c r="F390" i="27"/>
  <c r="Z388" i="28"/>
  <c r="F388" i="28"/>
  <c r="F416" i="29"/>
  <c r="Z428" i="29"/>
  <c r="Z422" i="30"/>
  <c r="F422" i="30"/>
  <c r="F412" i="17"/>
  <c r="F426" i="13"/>
  <c r="Z393" i="28"/>
  <c r="F393" i="28"/>
  <c r="F434" i="17"/>
  <c r="Z417" i="30"/>
  <c r="F417" i="30"/>
  <c r="Z418" i="30"/>
  <c r="F418" i="30"/>
  <c r="Z396" i="27"/>
  <c r="F396" i="27"/>
  <c r="Z419" i="30"/>
  <c r="F419" i="30"/>
  <c r="F471" i="17"/>
  <c r="Z427" i="29"/>
  <c r="F415" i="29"/>
  <c r="F432" i="17"/>
  <c r="F442" i="17"/>
  <c r="F409" i="13"/>
  <c r="Z395" i="27"/>
  <c r="F395" i="27"/>
  <c r="F461" i="17"/>
  <c r="F406" i="13"/>
  <c r="F419" i="29"/>
  <c r="Z431" i="29"/>
  <c r="Z394" i="27"/>
  <c r="F394" i="27"/>
  <c r="F445" i="17"/>
  <c r="Z392" i="27"/>
  <c r="F392" i="27"/>
  <c r="F425" i="30"/>
  <c r="Z437" i="30"/>
  <c r="Z440" i="30"/>
  <c r="F428" i="30"/>
  <c r="F432" i="30"/>
  <c r="Z444" i="30"/>
  <c r="Z436" i="30"/>
  <c r="F424" i="30"/>
  <c r="V45" i="30"/>
  <c r="Z471" i="30"/>
  <c r="F459" i="30"/>
  <c r="F433" i="30"/>
  <c r="Z445" i="30"/>
  <c r="Z471" i="29"/>
  <c r="F459" i="29"/>
  <c r="Z436" i="29"/>
  <c r="F424" i="29"/>
  <c r="Z437" i="29"/>
  <c r="F425" i="29"/>
  <c r="Z445" i="29"/>
  <c r="F433" i="29"/>
  <c r="Z441" i="29"/>
  <c r="F429" i="29"/>
  <c r="F432" i="29"/>
  <c r="Z444" i="29"/>
  <c r="V41" i="29"/>
  <c r="Z419" i="28"/>
  <c r="F407" i="28"/>
  <c r="Z413" i="28"/>
  <c r="F401" i="28"/>
  <c r="Z459" i="28"/>
  <c r="F447" i="28"/>
  <c r="Z422" i="28"/>
  <c r="F410" i="28"/>
  <c r="Z421" i="28"/>
  <c r="F409" i="28"/>
  <c r="Z415" i="28"/>
  <c r="F403" i="28"/>
  <c r="Z420" i="28"/>
  <c r="F408" i="28"/>
  <c r="Z415" i="27"/>
  <c r="F403" i="27"/>
  <c r="Z417" i="27"/>
  <c r="F405" i="27"/>
  <c r="Z413" i="27"/>
  <c r="F401" i="27"/>
  <c r="Z421" i="27"/>
  <c r="F409" i="27"/>
  <c r="Z422" i="27"/>
  <c r="F410" i="27"/>
  <c r="Z459" i="27"/>
  <c r="F447" i="27"/>
  <c r="Z64" i="26"/>
  <c r="F64" i="26"/>
  <c r="H64" i="26" s="1"/>
  <c r="E65" i="26"/>
  <c r="R39" i="26"/>
  <c r="AB38" i="26"/>
  <c r="AC38" i="26" s="1"/>
  <c r="AB447" i="32" l="1"/>
  <c r="H435" i="20"/>
  <c r="AB435" i="20"/>
  <c r="AB435" i="31"/>
  <c r="H420" i="23"/>
  <c r="AB420" i="23" s="1"/>
  <c r="H413" i="23"/>
  <c r="AB413" i="23" s="1"/>
  <c r="H421" i="23"/>
  <c r="AB421" i="23" s="1"/>
  <c r="AB427" i="23"/>
  <c r="H419" i="23"/>
  <c r="AB419" i="23" s="1"/>
  <c r="AC400" i="23"/>
  <c r="AC401" i="23" s="1"/>
  <c r="AC402" i="23" s="1"/>
  <c r="AC403" i="23" s="1"/>
  <c r="AC404" i="23" s="1"/>
  <c r="AC405" i="23" s="1"/>
  <c r="AC406" i="23" s="1"/>
  <c r="AC407" i="23" s="1"/>
  <c r="AC408" i="23" s="1"/>
  <c r="AC409" i="23" s="1"/>
  <c r="AC410" i="23" s="1"/>
  <c r="AC411" i="23" s="1"/>
  <c r="H418" i="23"/>
  <c r="AB418" i="23" s="1"/>
  <c r="H412" i="23"/>
  <c r="AB412" i="23" s="1"/>
  <c r="H459" i="23"/>
  <c r="AB459" i="23" s="1"/>
  <c r="Z432" i="34"/>
  <c r="F432" i="34"/>
  <c r="H432" i="34" s="1"/>
  <c r="E440" i="23"/>
  <c r="F428" i="23"/>
  <c r="F422" i="13"/>
  <c r="E442" i="23"/>
  <c r="F430" i="23"/>
  <c r="Z426" i="34"/>
  <c r="F426" i="34"/>
  <c r="H426" i="34" s="1"/>
  <c r="E437" i="23"/>
  <c r="F425" i="23"/>
  <c r="E451" i="23"/>
  <c r="F439" i="23"/>
  <c r="E483" i="23"/>
  <c r="F471" i="23"/>
  <c r="Z434" i="33"/>
  <c r="F434" i="33"/>
  <c r="H434" i="33" s="1"/>
  <c r="Z428" i="34"/>
  <c r="F428" i="34"/>
  <c r="H428" i="34" s="1"/>
  <c r="F427" i="17"/>
  <c r="E443" i="23"/>
  <c r="F431" i="23"/>
  <c r="H417" i="23"/>
  <c r="AB417" i="23" s="1"/>
  <c r="Z424" i="33"/>
  <c r="F424" i="33"/>
  <c r="H424" i="33" s="1"/>
  <c r="Z431" i="34"/>
  <c r="F431" i="34"/>
  <c r="H431" i="34" s="1"/>
  <c r="Z434" i="34"/>
  <c r="F434" i="34"/>
  <c r="H434" i="34" s="1"/>
  <c r="F405" i="13"/>
  <c r="F400" i="13"/>
  <c r="Z427" i="34"/>
  <c r="F427" i="34"/>
  <c r="H427" i="34" s="1"/>
  <c r="E441" i="23"/>
  <c r="F429" i="23"/>
  <c r="Z426" i="33"/>
  <c r="F426" i="33"/>
  <c r="H426" i="33" s="1"/>
  <c r="F426" i="17"/>
  <c r="H414" i="23"/>
  <c r="AB414" i="23" s="1"/>
  <c r="Z433" i="34"/>
  <c r="F433" i="34"/>
  <c r="H433" i="34" s="1"/>
  <c r="Z425" i="34"/>
  <c r="F425" i="34"/>
  <c r="H425" i="34" s="1"/>
  <c r="Z432" i="33"/>
  <c r="F432" i="33"/>
  <c r="H432" i="33" s="1"/>
  <c r="E445" i="23"/>
  <c r="F433" i="23"/>
  <c r="Z430" i="33"/>
  <c r="F430" i="33"/>
  <c r="H430" i="33" s="1"/>
  <c r="Z429" i="33"/>
  <c r="F429" i="33"/>
  <c r="H429" i="33" s="1"/>
  <c r="F447" i="20"/>
  <c r="E438" i="23"/>
  <c r="F426" i="23"/>
  <c r="H422" i="23"/>
  <c r="AB422" i="23" s="1"/>
  <c r="E444" i="23"/>
  <c r="F432" i="23"/>
  <c r="F403" i="13"/>
  <c r="H416" i="23"/>
  <c r="AB416" i="23" s="1"/>
  <c r="E436" i="23"/>
  <c r="F424" i="23"/>
  <c r="Z431" i="33"/>
  <c r="F431" i="33"/>
  <c r="H431" i="33"/>
  <c r="E446" i="23"/>
  <c r="F434" i="23"/>
  <c r="Z453" i="34"/>
  <c r="F441" i="34"/>
  <c r="H441" i="34" s="1"/>
  <c r="F471" i="34"/>
  <c r="H471" i="34" s="1"/>
  <c r="Z483" i="34"/>
  <c r="F436" i="34"/>
  <c r="H436" i="34" s="1"/>
  <c r="Z448" i="34"/>
  <c r="F442" i="34"/>
  <c r="H442" i="34" s="1"/>
  <c r="Z454" i="34"/>
  <c r="H430" i="34"/>
  <c r="V52" i="34"/>
  <c r="AB52" i="34" s="1"/>
  <c r="AC51" i="34"/>
  <c r="V46" i="33"/>
  <c r="AB46" i="33" s="1"/>
  <c r="AC46" i="33" s="1"/>
  <c r="F445" i="33"/>
  <c r="H445" i="33" s="1"/>
  <c r="Z457" i="33"/>
  <c r="F437" i="33"/>
  <c r="H437" i="33" s="1"/>
  <c r="Z449" i="33"/>
  <c r="F483" i="33"/>
  <c r="H483" i="33" s="1"/>
  <c r="Z495" i="33"/>
  <c r="H427" i="33"/>
  <c r="H428" i="33"/>
  <c r="Z451" i="33"/>
  <c r="F439" i="33"/>
  <c r="H439" i="33" s="1"/>
  <c r="Z452" i="33"/>
  <c r="F440" i="33"/>
  <c r="H440" i="33" s="1"/>
  <c r="F459" i="32"/>
  <c r="H459" i="32" s="1"/>
  <c r="Z471" i="32"/>
  <c r="F447" i="31"/>
  <c r="H447" i="31" s="1"/>
  <c r="Z459" i="31"/>
  <c r="F457" i="17"/>
  <c r="F421" i="13"/>
  <c r="F444" i="17"/>
  <c r="F438" i="13"/>
  <c r="F419" i="13"/>
  <c r="Z431" i="30"/>
  <c r="F431" i="30"/>
  <c r="F424" i="17"/>
  <c r="Z404" i="28"/>
  <c r="F404" i="28"/>
  <c r="Z406" i="28"/>
  <c r="F406" i="28"/>
  <c r="Z400" i="28"/>
  <c r="F400" i="28"/>
  <c r="Z402" i="28"/>
  <c r="F402" i="28"/>
  <c r="F416" i="13"/>
  <c r="Z427" i="30"/>
  <c r="F427" i="30"/>
  <c r="F420" i="13"/>
  <c r="Z406" i="27"/>
  <c r="F406" i="27"/>
  <c r="Z408" i="27"/>
  <c r="F408" i="27"/>
  <c r="F446" i="17"/>
  <c r="Z402" i="27"/>
  <c r="F402" i="27"/>
  <c r="F441" i="17"/>
  <c r="F401" i="13"/>
  <c r="F473" i="17"/>
  <c r="Z434" i="30"/>
  <c r="F434" i="30"/>
  <c r="Z405" i="28"/>
  <c r="F405" i="28"/>
  <c r="Z442" i="29"/>
  <c r="F430" i="29"/>
  <c r="Z426" i="30"/>
  <c r="F426" i="30"/>
  <c r="Z446" i="29"/>
  <c r="F434" i="29"/>
  <c r="F418" i="13"/>
  <c r="F454" i="17"/>
  <c r="Z404" i="27"/>
  <c r="F404" i="27"/>
  <c r="Z407" i="27"/>
  <c r="F407" i="27"/>
  <c r="Z430" i="30"/>
  <c r="F430" i="30"/>
  <c r="F428" i="29"/>
  <c r="Z440" i="29"/>
  <c r="F452" i="17"/>
  <c r="F426" i="29"/>
  <c r="Z438" i="29"/>
  <c r="Z443" i="29"/>
  <c r="F431" i="29"/>
  <c r="F483" i="17"/>
  <c r="F427" i="29"/>
  <c r="Z439" i="29"/>
  <c r="Z429" i="30"/>
  <c r="F429" i="30"/>
  <c r="Z400" i="27"/>
  <c r="F400" i="27"/>
  <c r="F443" i="17"/>
  <c r="F437" i="30"/>
  <c r="Z449" i="30"/>
  <c r="V46" i="30"/>
  <c r="Z448" i="30"/>
  <c r="F436" i="30"/>
  <c r="Z452" i="30"/>
  <c r="F440" i="30"/>
  <c r="Z457" i="30"/>
  <c r="F445" i="30"/>
  <c r="Z456" i="30"/>
  <c r="F444" i="30"/>
  <c r="F471" i="30"/>
  <c r="Z483" i="30"/>
  <c r="F444" i="29"/>
  <c r="Z456" i="29"/>
  <c r="Z453" i="29"/>
  <c r="F441" i="29"/>
  <c r="Z449" i="29"/>
  <c r="F437" i="29"/>
  <c r="Z483" i="29"/>
  <c r="F471" i="29"/>
  <c r="F445" i="29"/>
  <c r="Z457" i="29"/>
  <c r="V42" i="29"/>
  <c r="F436" i="29"/>
  <c r="Z448" i="29"/>
  <c r="Z471" i="28"/>
  <c r="F459" i="28"/>
  <c r="Z431" i="28"/>
  <c r="F419" i="28"/>
  <c r="Z433" i="28"/>
  <c r="F421" i="28"/>
  <c r="Z425" i="28"/>
  <c r="F413" i="28"/>
  <c r="Z434" i="28"/>
  <c r="F422" i="28"/>
  <c r="Z432" i="28"/>
  <c r="F420" i="28"/>
  <c r="Z427" i="28"/>
  <c r="F415" i="28"/>
  <c r="F421" i="27"/>
  <c r="Z433" i="27"/>
  <c r="Z471" i="27"/>
  <c r="F459" i="27"/>
  <c r="Z425" i="27"/>
  <c r="F413" i="27"/>
  <c r="F417" i="27"/>
  <c r="Z429" i="27"/>
  <c r="Z434" i="27"/>
  <c r="F422" i="27"/>
  <c r="F415" i="27"/>
  <c r="Z427" i="27"/>
  <c r="R40" i="26"/>
  <c r="AB39" i="26"/>
  <c r="AC39" i="26" s="1"/>
  <c r="Z65" i="26"/>
  <c r="F65" i="26"/>
  <c r="H65" i="26" s="1"/>
  <c r="E66" i="26"/>
  <c r="H471" i="23" l="1"/>
  <c r="AB471" i="23"/>
  <c r="AB459" i="32"/>
  <c r="AB447" i="31"/>
  <c r="H447" i="20"/>
  <c r="AB447" i="20" s="1"/>
  <c r="H429" i="23"/>
  <c r="AB429" i="23"/>
  <c r="H426" i="23"/>
  <c r="AB426" i="23" s="1"/>
  <c r="H433" i="23"/>
  <c r="AB433" i="23" s="1"/>
  <c r="H431" i="23"/>
  <c r="AB431" i="23" s="1"/>
  <c r="H424" i="23"/>
  <c r="AB424" i="23" s="1"/>
  <c r="H428" i="23"/>
  <c r="AB428" i="23" s="1"/>
  <c r="AC412" i="23"/>
  <c r="AC413" i="23" s="1"/>
  <c r="AC414" i="23" s="1"/>
  <c r="AC415" i="23" s="1"/>
  <c r="AC416" i="23" s="1"/>
  <c r="AC417" i="23" s="1"/>
  <c r="AC418" i="23" s="1"/>
  <c r="AC419" i="23" s="1"/>
  <c r="AC420" i="23" s="1"/>
  <c r="AC421" i="23" s="1"/>
  <c r="AC422" i="23" s="1"/>
  <c r="AC423" i="23" s="1"/>
  <c r="Z446" i="34"/>
  <c r="F446" i="34"/>
  <c r="H446" i="34" s="1"/>
  <c r="E449" i="23"/>
  <c r="F437" i="23"/>
  <c r="Z438" i="34"/>
  <c r="F438" i="34"/>
  <c r="H438" i="34" s="1"/>
  <c r="Z444" i="34"/>
  <c r="F444" i="34"/>
  <c r="H444" i="34" s="1"/>
  <c r="E448" i="23"/>
  <c r="F436" i="23"/>
  <c r="E450" i="23"/>
  <c r="F438" i="23"/>
  <c r="Z445" i="34"/>
  <c r="F445" i="34"/>
  <c r="H445" i="34" s="1"/>
  <c r="E453" i="23"/>
  <c r="F441" i="23"/>
  <c r="E455" i="23"/>
  <c r="F443" i="23"/>
  <c r="E495" i="23"/>
  <c r="F483" i="23"/>
  <c r="H434" i="23"/>
  <c r="AB434" i="23" s="1"/>
  <c r="Z439" i="34"/>
  <c r="F439" i="34"/>
  <c r="H439" i="34" s="1"/>
  <c r="H439" i="23"/>
  <c r="AB439" i="23" s="1"/>
  <c r="H430" i="23"/>
  <c r="AB430" i="23" s="1"/>
  <c r="F415" i="13"/>
  <c r="F459" i="20"/>
  <c r="E457" i="23"/>
  <c r="F445" i="23"/>
  <c r="H445" i="23" s="1"/>
  <c r="Z443" i="34"/>
  <c r="F443" i="34"/>
  <c r="H443" i="34" s="1"/>
  <c r="F439" i="17"/>
  <c r="E458" i="23"/>
  <c r="F446" i="23"/>
  <c r="Z444" i="33"/>
  <c r="F444" i="33"/>
  <c r="H444" i="33" s="1"/>
  <c r="F438" i="17"/>
  <c r="E454" i="23"/>
  <c r="F442" i="23"/>
  <c r="Z442" i="33"/>
  <c r="F442" i="33"/>
  <c r="H442" i="33" s="1"/>
  <c r="Z443" i="33"/>
  <c r="F443" i="33"/>
  <c r="H443" i="33" s="1"/>
  <c r="H432" i="23"/>
  <c r="AB432" i="23" s="1"/>
  <c r="F412" i="13"/>
  <c r="Z440" i="34"/>
  <c r="F440" i="34"/>
  <c r="H440" i="34" s="1"/>
  <c r="E463" i="23"/>
  <c r="F451" i="23"/>
  <c r="Z441" i="33"/>
  <c r="F441" i="33"/>
  <c r="H441" i="33" s="1"/>
  <c r="Z438" i="33"/>
  <c r="F438" i="33"/>
  <c r="H438" i="33" s="1"/>
  <c r="Z436" i="33"/>
  <c r="F436" i="33"/>
  <c r="H436" i="33" s="1"/>
  <c r="F434" i="13"/>
  <c r="E452" i="23"/>
  <c r="F440" i="23"/>
  <c r="E456" i="23"/>
  <c r="F444" i="23"/>
  <c r="Z446" i="33"/>
  <c r="F446" i="33"/>
  <c r="H446" i="33" s="1"/>
  <c r="H425" i="23"/>
  <c r="AB425" i="23" s="1"/>
  <c r="Z437" i="34"/>
  <c r="F437" i="34"/>
  <c r="H437" i="34" s="1"/>
  <c r="F417" i="13"/>
  <c r="F453" i="34"/>
  <c r="H453" i="34" s="1"/>
  <c r="Z465" i="34"/>
  <c r="F448" i="34"/>
  <c r="H448" i="34" s="1"/>
  <c r="Z460" i="34"/>
  <c r="F483" i="34"/>
  <c r="H483" i="34" s="1"/>
  <c r="Z495" i="34"/>
  <c r="V53" i="34"/>
  <c r="AB53" i="34" s="1"/>
  <c r="AC52" i="34"/>
  <c r="F454" i="34"/>
  <c r="H454" i="34" s="1"/>
  <c r="Z466" i="34"/>
  <c r="F495" i="33"/>
  <c r="H495" i="33" s="1"/>
  <c r="Z507" i="33"/>
  <c r="F457" i="33"/>
  <c r="H457" i="33" s="1"/>
  <c r="Z469" i="33"/>
  <c r="Z464" i="33"/>
  <c r="F452" i="33"/>
  <c r="Z463" i="33"/>
  <c r="F451" i="33"/>
  <c r="F449" i="33"/>
  <c r="Z461" i="33"/>
  <c r="V47" i="33"/>
  <c r="AB47" i="33" s="1"/>
  <c r="AC47" i="33" s="1"/>
  <c r="F471" i="32"/>
  <c r="H471" i="32" s="1"/>
  <c r="Z483" i="32"/>
  <c r="F459" i="31"/>
  <c r="H459" i="31" s="1"/>
  <c r="Z471" i="31"/>
  <c r="F495" i="17"/>
  <c r="Z441" i="30"/>
  <c r="F441" i="30"/>
  <c r="F464" i="17"/>
  <c r="Z454" i="29"/>
  <c r="F442" i="29"/>
  <c r="F432" i="13"/>
  <c r="Z412" i="28"/>
  <c r="F412" i="28"/>
  <c r="Z419" i="27"/>
  <c r="F419" i="27"/>
  <c r="F466" i="17"/>
  <c r="F456" i="17"/>
  <c r="F440" i="29"/>
  <c r="Z452" i="29"/>
  <c r="F485" i="17"/>
  <c r="Z443" i="30"/>
  <c r="F443" i="30"/>
  <c r="Z418" i="28"/>
  <c r="F418" i="28"/>
  <c r="Z420" i="27"/>
  <c r="F420" i="27"/>
  <c r="F455" i="17"/>
  <c r="Z416" i="28"/>
  <c r="F416" i="28"/>
  <c r="F469" i="17"/>
  <c r="F458" i="17"/>
  <c r="F433" i="13"/>
  <c r="Z451" i="29"/>
  <c r="F439" i="29"/>
  <c r="Z458" i="29"/>
  <c r="F446" i="29"/>
  <c r="F438" i="29"/>
  <c r="Z450" i="29"/>
  <c r="Z438" i="30"/>
  <c r="F438" i="30"/>
  <c r="F453" i="17"/>
  <c r="Z414" i="28"/>
  <c r="F414" i="28"/>
  <c r="F431" i="13"/>
  <c r="Z412" i="27"/>
  <c r="F412" i="27"/>
  <c r="Z446" i="30"/>
  <c r="F446" i="30"/>
  <c r="Z418" i="27"/>
  <c r="F418" i="27"/>
  <c r="F430" i="13"/>
  <c r="Z439" i="30"/>
  <c r="F439" i="30"/>
  <c r="Z455" i="29"/>
  <c r="F443" i="29"/>
  <c r="Z416" i="27"/>
  <c r="F416" i="27"/>
  <c r="F413" i="13"/>
  <c r="F428" i="13"/>
  <c r="Z414" i="27"/>
  <c r="F414" i="27"/>
  <c r="F450" i="13"/>
  <c r="Z442" i="30"/>
  <c r="F442" i="30"/>
  <c r="Z417" i="28"/>
  <c r="F417" i="28"/>
  <c r="F436" i="17"/>
  <c r="Z495" i="30"/>
  <c r="F483" i="30"/>
  <c r="Z464" i="30"/>
  <c r="F452" i="30"/>
  <c r="V47" i="30"/>
  <c r="F456" i="30"/>
  <c r="Z468" i="30"/>
  <c r="Z469" i="30"/>
  <c r="F457" i="30"/>
  <c r="Z460" i="30"/>
  <c r="F448" i="30"/>
  <c r="F449" i="30"/>
  <c r="Z461" i="30"/>
  <c r="Z461" i="29"/>
  <c r="F449" i="29"/>
  <c r="V43" i="29"/>
  <c r="F453" i="29"/>
  <c r="Z465" i="29"/>
  <c r="Z469" i="29"/>
  <c r="F457" i="29"/>
  <c r="F456" i="29"/>
  <c r="Z468" i="29"/>
  <c r="Z495" i="29"/>
  <c r="F483" i="29"/>
  <c r="Z460" i="29"/>
  <c r="F448" i="29"/>
  <c r="Z446" i="28"/>
  <c r="F434" i="28"/>
  <c r="Z443" i="28"/>
  <c r="F431" i="28"/>
  <c r="Z439" i="28"/>
  <c r="F427" i="28"/>
  <c r="Z483" i="28"/>
  <c r="F471" i="28"/>
  <c r="Z444" i="28"/>
  <c r="F432" i="28"/>
  <c r="Z437" i="28"/>
  <c r="F425" i="28"/>
  <c r="Z445" i="28"/>
  <c r="F433" i="28"/>
  <c r="Z441" i="27"/>
  <c r="F429" i="27"/>
  <c r="Z445" i="27"/>
  <c r="F433" i="27"/>
  <c r="Z439" i="27"/>
  <c r="F427" i="27"/>
  <c r="Z437" i="27"/>
  <c r="F425" i="27"/>
  <c r="Z483" i="27"/>
  <c r="F471" i="27"/>
  <c r="F434" i="27"/>
  <c r="Z446" i="27"/>
  <c r="Z66" i="26"/>
  <c r="F66" i="26"/>
  <c r="H66" i="26" s="1"/>
  <c r="E67" i="26"/>
  <c r="R41" i="26"/>
  <c r="AB40" i="26"/>
  <c r="AC40" i="26" s="1"/>
  <c r="AB459" i="31" l="1"/>
  <c r="AC424" i="23"/>
  <c r="AC425" i="23" s="1"/>
  <c r="AC426" i="23" s="1"/>
  <c r="AC427" i="23" s="1"/>
  <c r="AC428" i="23" s="1"/>
  <c r="AC429" i="23" s="1"/>
  <c r="AC430" i="23" s="1"/>
  <c r="AC431" i="23" s="1"/>
  <c r="AC432" i="23" s="1"/>
  <c r="AC433" i="23" s="1"/>
  <c r="AC434" i="23" s="1"/>
  <c r="AC435" i="23" s="1"/>
  <c r="H459" i="20"/>
  <c r="AB459" i="20" s="1"/>
  <c r="AB471" i="32"/>
  <c r="H451" i="23"/>
  <c r="AB451" i="23" s="1"/>
  <c r="H436" i="23"/>
  <c r="AB436" i="23" s="1"/>
  <c r="H437" i="23"/>
  <c r="AB437" i="23" s="1"/>
  <c r="H446" i="23"/>
  <c r="AB446" i="23" s="1"/>
  <c r="AB445" i="23"/>
  <c r="H438" i="23"/>
  <c r="AB438" i="23" s="1"/>
  <c r="Z458" i="33"/>
  <c r="F458" i="33"/>
  <c r="H458" i="33" s="1"/>
  <c r="Z455" i="33"/>
  <c r="F455" i="33"/>
  <c r="H455" i="33" s="1"/>
  <c r="Z456" i="33"/>
  <c r="F456" i="33"/>
  <c r="H456" i="33" s="1"/>
  <c r="Z451" i="34"/>
  <c r="F451" i="34"/>
  <c r="H451" i="34" s="1"/>
  <c r="H441" i="23"/>
  <c r="AB441" i="23" s="1"/>
  <c r="Z454" i="33"/>
  <c r="F454" i="33"/>
  <c r="H454" i="33" s="1"/>
  <c r="E460" i="23"/>
  <c r="F448" i="23"/>
  <c r="E461" i="23"/>
  <c r="F449" i="23"/>
  <c r="Z448" i="33"/>
  <c r="F448" i="33"/>
  <c r="H448" i="33" s="1"/>
  <c r="H444" i="23"/>
  <c r="AB444" i="23" s="1"/>
  <c r="Z450" i="33"/>
  <c r="F450" i="33"/>
  <c r="H450" i="33" s="1"/>
  <c r="E475" i="23"/>
  <c r="F463" i="23"/>
  <c r="E469" i="23"/>
  <c r="F457" i="23"/>
  <c r="E465" i="23"/>
  <c r="F453" i="23"/>
  <c r="Z458" i="34"/>
  <c r="F458" i="34"/>
  <c r="H458" i="34" s="1"/>
  <c r="H483" i="23"/>
  <c r="AB483" i="23" s="1"/>
  <c r="Z456" i="34"/>
  <c r="F456" i="34"/>
  <c r="H456" i="34" s="1"/>
  <c r="E468" i="23"/>
  <c r="F456" i="23"/>
  <c r="Z452" i="34"/>
  <c r="F452" i="34"/>
  <c r="H452" i="34" s="1"/>
  <c r="Z457" i="34"/>
  <c r="F457" i="34"/>
  <c r="H457" i="34" s="1"/>
  <c r="F429" i="13"/>
  <c r="H442" i="23"/>
  <c r="AB442" i="23" s="1"/>
  <c r="E470" i="23"/>
  <c r="F458" i="23"/>
  <c r="F471" i="20"/>
  <c r="E507" i="23"/>
  <c r="F495" i="23"/>
  <c r="Z449" i="34"/>
  <c r="F449" i="34"/>
  <c r="H449" i="34" s="1"/>
  <c r="H440" i="23"/>
  <c r="AB440" i="23" s="1"/>
  <c r="F424" i="13"/>
  <c r="H443" i="23"/>
  <c r="AB443" i="23" s="1"/>
  <c r="Z450" i="34"/>
  <c r="F450" i="34"/>
  <c r="H450" i="34" s="1"/>
  <c r="Z453" i="33"/>
  <c r="F453" i="33"/>
  <c r="H453" i="33" s="1"/>
  <c r="E466" i="23"/>
  <c r="F454" i="23"/>
  <c r="F451" i="17"/>
  <c r="F427" i="13"/>
  <c r="E464" i="23"/>
  <c r="F452" i="23"/>
  <c r="Z455" i="34"/>
  <c r="F455" i="34"/>
  <c r="H455" i="34" s="1"/>
  <c r="F446" i="13"/>
  <c r="F450" i="17"/>
  <c r="E467" i="23"/>
  <c r="F455" i="23"/>
  <c r="E462" i="23"/>
  <c r="F450" i="23"/>
  <c r="F465" i="34"/>
  <c r="Z477" i="34"/>
  <c r="F460" i="34"/>
  <c r="H460" i="34" s="1"/>
  <c r="Z472" i="34"/>
  <c r="V54" i="34"/>
  <c r="AB54" i="34" s="1"/>
  <c r="AC53" i="34"/>
  <c r="F495" i="34"/>
  <c r="H495" i="34" s="1"/>
  <c r="Z507" i="34"/>
  <c r="F466" i="34"/>
  <c r="H466" i="34" s="1"/>
  <c r="Z478" i="34"/>
  <c r="F507" i="33"/>
  <c r="H507" i="33" s="1"/>
  <c r="H449" i="33"/>
  <c r="H451" i="33"/>
  <c r="Z475" i="33"/>
  <c r="F463" i="33"/>
  <c r="H463" i="33" s="1"/>
  <c r="F461" i="33"/>
  <c r="H461" i="33" s="1"/>
  <c r="Z473" i="33"/>
  <c r="H452" i="33"/>
  <c r="Z476" i="33"/>
  <c r="F464" i="33"/>
  <c r="H464" i="33" s="1"/>
  <c r="F469" i="33"/>
  <c r="H469" i="33" s="1"/>
  <c r="Z481" i="33"/>
  <c r="V48" i="33"/>
  <c r="AB48" i="33" s="1"/>
  <c r="AC48" i="33" s="1"/>
  <c r="F483" i="32"/>
  <c r="H483" i="32" s="1"/>
  <c r="Z495" i="32"/>
  <c r="F471" i="31"/>
  <c r="H471" i="31" s="1"/>
  <c r="Z483" i="31"/>
  <c r="Z430" i="27"/>
  <c r="F430" i="27"/>
  <c r="Z432" i="27"/>
  <c r="F432" i="27"/>
  <c r="F448" i="17"/>
  <c r="F470" i="17"/>
  <c r="F497" i="17"/>
  <c r="Z431" i="27"/>
  <c r="F431" i="27"/>
  <c r="F467" i="17"/>
  <c r="F455" i="29"/>
  <c r="Z467" i="29"/>
  <c r="Z426" i="28"/>
  <c r="F426" i="28"/>
  <c r="Z466" i="29"/>
  <c r="F454" i="29"/>
  <c r="Z429" i="28"/>
  <c r="F429" i="28"/>
  <c r="Z451" i="30"/>
  <c r="F451" i="30"/>
  <c r="Z470" i="29"/>
  <c r="F458" i="29"/>
  <c r="Z464" i="29"/>
  <c r="F452" i="29"/>
  <c r="F440" i="13"/>
  <c r="Z430" i="28"/>
  <c r="F430" i="28"/>
  <c r="F476" i="17"/>
  <c r="F445" i="13"/>
  <c r="F478" i="17"/>
  <c r="Z454" i="30"/>
  <c r="F454" i="30"/>
  <c r="F481" i="17"/>
  <c r="F442" i="13"/>
  <c r="Z424" i="27"/>
  <c r="F424" i="27"/>
  <c r="Z463" i="29"/>
  <c r="F451" i="29"/>
  <c r="Z453" i="30"/>
  <c r="F453" i="30"/>
  <c r="F507" i="17"/>
  <c r="F443" i="13"/>
  <c r="F444" i="13"/>
  <c r="F425" i="13"/>
  <c r="F465" i="17"/>
  <c r="Z428" i="28"/>
  <c r="F428" i="28"/>
  <c r="Z426" i="27"/>
  <c r="F426" i="27"/>
  <c r="Z455" i="30"/>
  <c r="F455" i="30"/>
  <c r="F468" i="17"/>
  <c r="Z424" i="28"/>
  <c r="F424" i="28"/>
  <c r="F450" i="29"/>
  <c r="Z462" i="29"/>
  <c r="Z458" i="30"/>
  <c r="F458" i="30"/>
  <c r="F462" i="13"/>
  <c r="Z428" i="27"/>
  <c r="F428" i="27"/>
  <c r="Z450" i="30"/>
  <c r="F450" i="30"/>
  <c r="Z472" i="30"/>
  <c r="F460" i="30"/>
  <c r="Z473" i="30"/>
  <c r="F461" i="30"/>
  <c r="Z481" i="30"/>
  <c r="F469" i="30"/>
  <c r="V48" i="30"/>
  <c r="Z476" i="30"/>
  <c r="F464" i="30"/>
  <c r="Z480" i="30"/>
  <c r="F468" i="30"/>
  <c r="Z507" i="30"/>
  <c r="F495" i="30"/>
  <c r="Z473" i="29"/>
  <c r="F461" i="29"/>
  <c r="Z477" i="29"/>
  <c r="F465" i="29"/>
  <c r="F460" i="29"/>
  <c r="Z472" i="29"/>
  <c r="F469" i="29"/>
  <c r="Z481" i="29"/>
  <c r="Z507" i="29"/>
  <c r="F495" i="29"/>
  <c r="V44" i="29"/>
  <c r="Z480" i="29"/>
  <c r="F468" i="29"/>
  <c r="Z451" i="28"/>
  <c r="F439" i="28"/>
  <c r="Z457" i="28"/>
  <c r="F445" i="28"/>
  <c r="Z449" i="28"/>
  <c r="F437" i="28"/>
  <c r="Z495" i="28"/>
  <c r="F483" i="28"/>
  <c r="Z455" i="28"/>
  <c r="F443" i="28"/>
  <c r="Z458" i="28"/>
  <c r="F446" i="28"/>
  <c r="Z456" i="28"/>
  <c r="F444" i="28"/>
  <c r="Z449" i="27"/>
  <c r="F437" i="27"/>
  <c r="Z457" i="27"/>
  <c r="F445" i="27"/>
  <c r="Z495" i="27"/>
  <c r="F483" i="27"/>
  <c r="Z453" i="27"/>
  <c r="F441" i="27"/>
  <c r="Z458" i="27"/>
  <c r="F446" i="27"/>
  <c r="Z451" i="27"/>
  <c r="F439" i="27"/>
  <c r="R42" i="26"/>
  <c r="AB41" i="26"/>
  <c r="AC41" i="26" s="1"/>
  <c r="Z67" i="26"/>
  <c r="F67" i="26"/>
  <c r="H67" i="26" s="1"/>
  <c r="E68" i="26"/>
  <c r="AB483" i="32" l="1"/>
  <c r="H471" i="20"/>
  <c r="AB471" i="20"/>
  <c r="AB471" i="31"/>
  <c r="H448" i="23"/>
  <c r="AB448" i="23" s="1"/>
  <c r="H452" i="23"/>
  <c r="AB452" i="23" s="1"/>
  <c r="H449" i="23"/>
  <c r="AB449" i="23" s="1"/>
  <c r="AC436" i="23"/>
  <c r="AC437" i="23" s="1"/>
  <c r="AC438" i="23" s="1"/>
  <c r="AC439" i="23" s="1"/>
  <c r="AC440" i="23" s="1"/>
  <c r="AC441" i="23" s="1"/>
  <c r="AC442" i="23" s="1"/>
  <c r="AC443" i="23" s="1"/>
  <c r="AC444" i="23" s="1"/>
  <c r="AC445" i="23" s="1"/>
  <c r="AC446" i="23" s="1"/>
  <c r="AC447" i="23" s="1"/>
  <c r="H450" i="23"/>
  <c r="AB450" i="23" s="1"/>
  <c r="Z467" i="34"/>
  <c r="F467" i="34"/>
  <c r="H467" i="34" s="1"/>
  <c r="F463" i="17"/>
  <c r="Z467" i="33"/>
  <c r="F467" i="33"/>
  <c r="H467" i="33" s="1"/>
  <c r="H454" i="23"/>
  <c r="AB454" i="23" s="1"/>
  <c r="F483" i="20"/>
  <c r="Z464" i="34"/>
  <c r="F464" i="34"/>
  <c r="H464" i="34" s="1"/>
  <c r="Z470" i="34"/>
  <c r="F470" i="34"/>
  <c r="H470" i="34" s="1"/>
  <c r="H463" i="23"/>
  <c r="AB463" i="23" s="1"/>
  <c r="E474" i="23"/>
  <c r="F462" i="23"/>
  <c r="F436" i="13"/>
  <c r="H455" i="23"/>
  <c r="AB455" i="23" s="1"/>
  <c r="E478" i="23"/>
  <c r="F466" i="23"/>
  <c r="H458" i="23"/>
  <c r="AB458" i="23" s="1"/>
  <c r="E473" i="23"/>
  <c r="F461" i="23"/>
  <c r="Z463" i="34"/>
  <c r="F463" i="34"/>
  <c r="H463" i="34" s="1"/>
  <c r="Z470" i="33"/>
  <c r="F470" i="33"/>
  <c r="H470" i="33" s="1"/>
  <c r="Z461" i="34"/>
  <c r="F461" i="34"/>
  <c r="H461" i="34" s="1"/>
  <c r="E487" i="23"/>
  <c r="F475" i="23"/>
  <c r="E482" i="23"/>
  <c r="F470" i="23"/>
  <c r="E479" i="23"/>
  <c r="F467" i="23"/>
  <c r="H467" i="23" s="1"/>
  <c r="E476" i="23"/>
  <c r="F464" i="23"/>
  <c r="Z465" i="33"/>
  <c r="F465" i="33"/>
  <c r="H465" i="33" s="1"/>
  <c r="H456" i="23"/>
  <c r="AB456" i="23" s="1"/>
  <c r="H453" i="23"/>
  <c r="AB453" i="23" s="1"/>
  <c r="Z462" i="33"/>
  <c r="F462" i="33"/>
  <c r="H462" i="33" s="1"/>
  <c r="Z468" i="33"/>
  <c r="F468" i="33"/>
  <c r="H468" i="33" s="1"/>
  <c r="F441" i="13"/>
  <c r="E472" i="23"/>
  <c r="F460" i="23"/>
  <c r="E481" i="23"/>
  <c r="F469" i="23"/>
  <c r="F462" i="17"/>
  <c r="H495" i="23"/>
  <c r="AB495" i="23" s="1"/>
  <c r="E480" i="23"/>
  <c r="F468" i="23"/>
  <c r="E477" i="23"/>
  <c r="F465" i="23"/>
  <c r="F458" i="13"/>
  <c r="F439" i="13"/>
  <c r="Z469" i="34"/>
  <c r="F469" i="34"/>
  <c r="H469" i="34" s="1"/>
  <c r="Z468" i="34"/>
  <c r="F468" i="34"/>
  <c r="H468" i="34" s="1"/>
  <c r="H457" i="23"/>
  <c r="AB457" i="23" s="1"/>
  <c r="Z462" i="34"/>
  <c r="F462" i="34"/>
  <c r="H462" i="34" s="1"/>
  <c r="F507" i="23"/>
  <c r="Z460" i="33"/>
  <c r="F460" i="33"/>
  <c r="H460" i="33" s="1"/>
  <c r="Z466" i="33"/>
  <c r="F466" i="33"/>
  <c r="H466" i="33" s="1"/>
  <c r="H465" i="34"/>
  <c r="F478" i="34"/>
  <c r="H478" i="34" s="1"/>
  <c r="Z490" i="34"/>
  <c r="V55" i="34"/>
  <c r="AB55" i="34" s="1"/>
  <c r="AC54" i="34"/>
  <c r="F472" i="34"/>
  <c r="H472" i="34" s="1"/>
  <c r="Z484" i="34"/>
  <c r="F507" i="34"/>
  <c r="H507" i="34" s="1"/>
  <c r="F477" i="34"/>
  <c r="H477" i="34" s="1"/>
  <c r="Z489" i="34"/>
  <c r="V49" i="33"/>
  <c r="AB49" i="33" s="1"/>
  <c r="AC49" i="33" s="1"/>
  <c r="F473" i="33"/>
  <c r="H473" i="33" s="1"/>
  <c r="Z485" i="33"/>
  <c r="Z488" i="33"/>
  <c r="F476" i="33"/>
  <c r="H476" i="33" s="1"/>
  <c r="F481" i="33"/>
  <c r="H481" i="33" s="1"/>
  <c r="Z493" i="33"/>
  <c r="Z487" i="33"/>
  <c r="F475" i="33"/>
  <c r="F495" i="32"/>
  <c r="H495" i="32" s="1"/>
  <c r="Z507" i="32"/>
  <c r="F483" i="31"/>
  <c r="H483" i="31" s="1"/>
  <c r="Z495" i="31"/>
  <c r="F490" i="17"/>
  <c r="F457" i="13"/>
  <c r="Z463" i="30"/>
  <c r="F463" i="30"/>
  <c r="F460" i="17"/>
  <c r="Z474" i="29"/>
  <c r="F462" i="29"/>
  <c r="F455" i="13"/>
  <c r="Z438" i="28"/>
  <c r="F438" i="28"/>
  <c r="Z443" i="27"/>
  <c r="F443" i="27"/>
  <c r="Z478" i="29"/>
  <c r="F466" i="29"/>
  <c r="Z440" i="28"/>
  <c r="F440" i="28"/>
  <c r="Z440" i="27"/>
  <c r="F440" i="27"/>
  <c r="F488" i="17"/>
  <c r="F454" i="13"/>
  <c r="Z476" i="29"/>
  <c r="F464" i="29"/>
  <c r="Z467" i="30"/>
  <c r="F467" i="30"/>
  <c r="F479" i="17"/>
  <c r="F477" i="17"/>
  <c r="Z466" i="30"/>
  <c r="F466" i="30"/>
  <c r="F463" i="29"/>
  <c r="Z475" i="29"/>
  <c r="Z465" i="30"/>
  <c r="F465" i="30"/>
  <c r="Z442" i="28"/>
  <c r="F442" i="28"/>
  <c r="Z444" i="27"/>
  <c r="F444" i="27"/>
  <c r="F456" i="13"/>
  <c r="F474" i="13"/>
  <c r="Z436" i="28"/>
  <c r="F436" i="28"/>
  <c r="F437" i="13"/>
  <c r="Z441" i="28"/>
  <c r="F441" i="28"/>
  <c r="Z479" i="29"/>
  <c r="F467" i="29"/>
  <c r="F470" i="29"/>
  <c r="Z482" i="29"/>
  <c r="Z470" i="30"/>
  <c r="F470" i="30"/>
  <c r="F480" i="17"/>
  <c r="Z438" i="27"/>
  <c r="F438" i="27"/>
  <c r="F452" i="13"/>
  <c r="F482" i="17"/>
  <c r="Z436" i="27"/>
  <c r="F436" i="27"/>
  <c r="F493" i="17"/>
  <c r="Z462" i="30"/>
  <c r="F462" i="30"/>
  <c r="Z442" i="27"/>
  <c r="F442" i="27"/>
  <c r="F507" i="30"/>
  <c r="Z492" i="30"/>
  <c r="F480" i="30"/>
  <c r="Z484" i="30"/>
  <c r="F472" i="30"/>
  <c r="Z485" i="30"/>
  <c r="F473" i="30"/>
  <c r="Z493" i="30"/>
  <c r="F481" i="30"/>
  <c r="V49" i="30"/>
  <c r="Z488" i="30"/>
  <c r="F476" i="30"/>
  <c r="Z485" i="29"/>
  <c r="F473" i="29"/>
  <c r="Z493" i="29"/>
  <c r="F481" i="29"/>
  <c r="F480" i="29"/>
  <c r="Z492" i="29"/>
  <c r="F507" i="29"/>
  <c r="F477" i="29"/>
  <c r="Z489" i="29"/>
  <c r="F472" i="29"/>
  <c r="Z484" i="29"/>
  <c r="V45" i="29"/>
  <c r="Z461" i="28"/>
  <c r="F449" i="28"/>
  <c r="Z468" i="28"/>
  <c r="F456" i="28"/>
  <c r="Z467" i="28"/>
  <c r="F455" i="28"/>
  <c r="Z469" i="28"/>
  <c r="F457" i="28"/>
  <c r="Z463" i="28"/>
  <c r="F451" i="28"/>
  <c r="Z507" i="28"/>
  <c r="F495" i="28"/>
  <c r="Z470" i="28"/>
  <c r="F458" i="28"/>
  <c r="Z465" i="27"/>
  <c r="F453" i="27"/>
  <c r="Z469" i="27"/>
  <c r="F457" i="27"/>
  <c r="Z507" i="27"/>
  <c r="F495" i="27"/>
  <c r="Z463" i="27"/>
  <c r="F451" i="27"/>
  <c r="Z461" i="27"/>
  <c r="F449" i="27"/>
  <c r="F458" i="27"/>
  <c r="Z470" i="27"/>
  <c r="Z68" i="26"/>
  <c r="F68" i="26"/>
  <c r="H68" i="26" s="1"/>
  <c r="E69" i="26"/>
  <c r="R43" i="26"/>
  <c r="AB42" i="26"/>
  <c r="AC42" i="26" s="1"/>
  <c r="AB495" i="32" l="1"/>
  <c r="AB483" i="31"/>
  <c r="H483" i="20"/>
  <c r="AB483" i="20"/>
  <c r="AB467" i="23"/>
  <c r="H460" i="23"/>
  <c r="AB460" i="23" s="1"/>
  <c r="H468" i="23"/>
  <c r="AB468" i="23" s="1"/>
  <c r="H461" i="23"/>
  <c r="AB461" i="23" s="1"/>
  <c r="H469" i="23"/>
  <c r="AB469" i="23" s="1"/>
  <c r="H475" i="23"/>
  <c r="AB475" i="23" s="1"/>
  <c r="AC448" i="23"/>
  <c r="AC449" i="23" s="1"/>
  <c r="AC450" i="23" s="1"/>
  <c r="AC451" i="23" s="1"/>
  <c r="AC452" i="23" s="1"/>
  <c r="AC453" i="23" s="1"/>
  <c r="AC454" i="23" s="1"/>
  <c r="AC455" i="23" s="1"/>
  <c r="AC456" i="23" s="1"/>
  <c r="AC457" i="23" s="1"/>
  <c r="AC458" i="23" s="1"/>
  <c r="AC459" i="23" s="1"/>
  <c r="H464" i="23"/>
  <c r="AB464" i="23" s="1"/>
  <c r="H466" i="23"/>
  <c r="AB466" i="23" s="1"/>
  <c r="H465" i="23"/>
  <c r="AB465" i="23" s="1"/>
  <c r="F470" i="13"/>
  <c r="F474" i="17"/>
  <c r="Z475" i="34"/>
  <c r="F475" i="34"/>
  <c r="H475" i="34" s="1"/>
  <c r="Z476" i="34"/>
  <c r="F476" i="34"/>
  <c r="H476" i="34" s="1"/>
  <c r="F475" i="17"/>
  <c r="Z478" i="33"/>
  <c r="F478" i="33"/>
  <c r="H478" i="33" s="1"/>
  <c r="E488" i="23"/>
  <c r="F476" i="23"/>
  <c r="E499" i="23"/>
  <c r="F487" i="23"/>
  <c r="Z480" i="34"/>
  <c r="F480" i="34"/>
  <c r="H480" i="34" s="1"/>
  <c r="Z474" i="33"/>
  <c r="F474" i="33"/>
  <c r="H474" i="33" s="1"/>
  <c r="Z473" i="34"/>
  <c r="F473" i="34"/>
  <c r="H473" i="34" s="1"/>
  <c r="F448" i="13"/>
  <c r="Z472" i="33"/>
  <c r="F472" i="33"/>
  <c r="H472" i="33" s="1"/>
  <c r="E493" i="23"/>
  <c r="F481" i="23"/>
  <c r="H481" i="23" s="1"/>
  <c r="E489" i="23"/>
  <c r="F477" i="23"/>
  <c r="H462" i="23"/>
  <c r="AB462" i="23" s="1"/>
  <c r="Z481" i="34"/>
  <c r="F481" i="34"/>
  <c r="H481" i="34" s="1"/>
  <c r="E491" i="23"/>
  <c r="F479" i="23"/>
  <c r="E485" i="23"/>
  <c r="F473" i="23"/>
  <c r="F495" i="20"/>
  <c r="H495" i="20" s="1"/>
  <c r="Z482" i="33"/>
  <c r="F482" i="33"/>
  <c r="H482" i="33" s="1"/>
  <c r="E486" i="23"/>
  <c r="F474" i="23"/>
  <c r="H507" i="23"/>
  <c r="AB507" i="23" s="1"/>
  <c r="E484" i="23"/>
  <c r="F472" i="23"/>
  <c r="H470" i="23"/>
  <c r="AB470" i="23" s="1"/>
  <c r="E492" i="23"/>
  <c r="F480" i="23"/>
  <c r="Z477" i="33"/>
  <c r="F477" i="33"/>
  <c r="H477" i="33" s="1"/>
  <c r="Z482" i="34"/>
  <c r="F482" i="34"/>
  <c r="H482" i="34" s="1"/>
  <c r="Z479" i="33"/>
  <c r="F479" i="33"/>
  <c r="H479" i="33" s="1"/>
  <c r="Z479" i="34"/>
  <c r="F479" i="34"/>
  <c r="H479" i="34" s="1"/>
  <c r="Z474" i="34"/>
  <c r="F474" i="34"/>
  <c r="H474" i="34" s="1"/>
  <c r="F453" i="13"/>
  <c r="E494" i="23"/>
  <c r="F482" i="23"/>
  <c r="F451" i="13"/>
  <c r="Z480" i="33"/>
  <c r="F480" i="33"/>
  <c r="H480" i="33" s="1"/>
  <c r="E490" i="23"/>
  <c r="F478" i="23"/>
  <c r="V56" i="34"/>
  <c r="AB56" i="34" s="1"/>
  <c r="AC55" i="34"/>
  <c r="F490" i="34"/>
  <c r="H490" i="34" s="1"/>
  <c r="Z502" i="34"/>
  <c r="F484" i="34"/>
  <c r="H484" i="34" s="1"/>
  <c r="Z496" i="34"/>
  <c r="F489" i="34"/>
  <c r="H489" i="34" s="1"/>
  <c r="Z501" i="34"/>
  <c r="F488" i="33"/>
  <c r="H488" i="33" s="1"/>
  <c r="Z500" i="33"/>
  <c r="F485" i="33"/>
  <c r="H485" i="33" s="1"/>
  <c r="Z497" i="33"/>
  <c r="H475" i="33"/>
  <c r="F493" i="33"/>
  <c r="H493" i="33" s="1"/>
  <c r="Z505" i="33"/>
  <c r="V50" i="33"/>
  <c r="AB50" i="33" s="1"/>
  <c r="AC50" i="33" s="1"/>
  <c r="Z499" i="33"/>
  <c r="F487" i="33"/>
  <c r="F507" i="32"/>
  <c r="H507" i="32" s="1"/>
  <c r="F495" i="31"/>
  <c r="H495" i="31" s="1"/>
  <c r="Z507" i="31"/>
  <c r="F491" i="17"/>
  <c r="F505" i="17"/>
  <c r="Z450" i="27"/>
  <c r="F450" i="27"/>
  <c r="Z477" i="30"/>
  <c r="F477" i="30"/>
  <c r="Z478" i="30"/>
  <c r="F478" i="30"/>
  <c r="Z448" i="27"/>
  <c r="F448" i="27"/>
  <c r="Z494" i="29"/>
  <c r="F482" i="29"/>
  <c r="F468" i="13"/>
  <c r="Z479" i="30"/>
  <c r="F479" i="30"/>
  <c r="Z452" i="27"/>
  <c r="F452" i="27"/>
  <c r="Z475" i="30"/>
  <c r="F475" i="30"/>
  <c r="Z454" i="27"/>
  <c r="F454" i="27"/>
  <c r="F449" i="13"/>
  <c r="Z450" i="28"/>
  <c r="F450" i="28"/>
  <c r="Z448" i="28"/>
  <c r="F448" i="28"/>
  <c r="F489" i="17"/>
  <c r="F476" i="29"/>
  <c r="Z488" i="29"/>
  <c r="Z452" i="28"/>
  <c r="F452" i="28"/>
  <c r="F469" i="13"/>
  <c r="F494" i="17"/>
  <c r="Z487" i="29"/>
  <c r="F475" i="29"/>
  <c r="F467" i="13"/>
  <c r="F492" i="17"/>
  <c r="Z456" i="27"/>
  <c r="F456" i="27"/>
  <c r="Z474" i="30"/>
  <c r="F474" i="30"/>
  <c r="F464" i="13"/>
  <c r="F479" i="29"/>
  <c r="Z491" i="29"/>
  <c r="F466" i="13"/>
  <c r="Z455" i="27"/>
  <c r="F455" i="27"/>
  <c r="Z490" i="29"/>
  <c r="F478" i="29"/>
  <c r="Z486" i="29"/>
  <c r="F474" i="29"/>
  <c r="F486" i="13"/>
  <c r="F498" i="13"/>
  <c r="Z454" i="28"/>
  <c r="F454" i="28"/>
  <c r="Z482" i="30"/>
  <c r="F482" i="30"/>
  <c r="Z453" i="28"/>
  <c r="F453" i="28"/>
  <c r="F500" i="17"/>
  <c r="F472" i="17"/>
  <c r="F502" i="17"/>
  <c r="V50" i="30"/>
  <c r="Z504" i="30"/>
  <c r="F492" i="30"/>
  <c r="Z505" i="30"/>
  <c r="F493" i="30"/>
  <c r="Z500" i="30"/>
  <c r="F488" i="30"/>
  <c r="Z497" i="30"/>
  <c r="F485" i="30"/>
  <c r="Z496" i="30"/>
  <c r="F484" i="30"/>
  <c r="V46" i="29"/>
  <c r="Z496" i="29"/>
  <c r="F484" i="29"/>
  <c r="Z504" i="29"/>
  <c r="F492" i="29"/>
  <c r="F493" i="29"/>
  <c r="Z505" i="29"/>
  <c r="Z501" i="29"/>
  <c r="F489" i="29"/>
  <c r="F485" i="29"/>
  <c r="Z497" i="29"/>
  <c r="Z482" i="28"/>
  <c r="F470" i="28"/>
  <c r="Z475" i="28"/>
  <c r="F463" i="28"/>
  <c r="Z481" i="28"/>
  <c r="F469" i="28"/>
  <c r="Z480" i="28"/>
  <c r="F468" i="28"/>
  <c r="Z473" i="28"/>
  <c r="F461" i="28"/>
  <c r="F507" i="28"/>
  <c r="Z479" i="28"/>
  <c r="F467" i="28"/>
  <c r="Z475" i="27"/>
  <c r="F463" i="27"/>
  <c r="F507" i="27"/>
  <c r="Z477" i="27"/>
  <c r="F465" i="27"/>
  <c r="Z473" i="27"/>
  <c r="F461" i="27"/>
  <c r="Z482" i="27"/>
  <c r="F470" i="27"/>
  <c r="Z481" i="27"/>
  <c r="F469" i="27"/>
  <c r="Z69" i="26"/>
  <c r="F69" i="26"/>
  <c r="H69" i="26" s="1"/>
  <c r="E70" i="26"/>
  <c r="R44" i="26"/>
  <c r="AB43" i="26"/>
  <c r="AC43" i="26" s="1"/>
  <c r="AC460" i="23" l="1"/>
  <c r="AC461" i="23" s="1"/>
  <c r="AC462" i="23" s="1"/>
  <c r="AC463" i="23" s="1"/>
  <c r="AC464" i="23" s="1"/>
  <c r="AC465" i="23" s="1"/>
  <c r="AC466" i="23" s="1"/>
  <c r="AC467" i="23" s="1"/>
  <c r="AC468" i="23" s="1"/>
  <c r="AC469" i="23" s="1"/>
  <c r="AC470" i="23" s="1"/>
  <c r="AC471" i="23" s="1"/>
  <c r="AB507" i="32"/>
  <c r="AB495" i="20"/>
  <c r="AB495" i="31"/>
  <c r="H479" i="23"/>
  <c r="AB479" i="23" s="1"/>
  <c r="AB481" i="23"/>
  <c r="H487" i="23"/>
  <c r="AB487" i="23" s="1"/>
  <c r="H476" i="23"/>
  <c r="AB476" i="23" s="1"/>
  <c r="H480" i="23"/>
  <c r="AB480" i="23" s="1"/>
  <c r="H478" i="23"/>
  <c r="AB478" i="23" s="1"/>
  <c r="F465" i="13"/>
  <c r="Z494" i="34"/>
  <c r="F494" i="34"/>
  <c r="H494" i="34" s="1"/>
  <c r="E503" i="23"/>
  <c r="F491" i="23"/>
  <c r="Z486" i="33"/>
  <c r="F486" i="33"/>
  <c r="H486" i="33" s="1"/>
  <c r="E500" i="23"/>
  <c r="F488" i="23"/>
  <c r="Z487" i="34"/>
  <c r="F487" i="34"/>
  <c r="H487" i="34" s="1"/>
  <c r="E502" i="23"/>
  <c r="F490" i="23"/>
  <c r="Z486" i="34"/>
  <c r="F486" i="34"/>
  <c r="H486" i="34" s="1"/>
  <c r="H472" i="23"/>
  <c r="AB472" i="23" s="1"/>
  <c r="Z493" i="34"/>
  <c r="F493" i="34"/>
  <c r="H493" i="34" s="1"/>
  <c r="E505" i="23"/>
  <c r="F493" i="23"/>
  <c r="Z490" i="33"/>
  <c r="F490" i="33"/>
  <c r="H490" i="33" s="1"/>
  <c r="E506" i="23"/>
  <c r="F494" i="23"/>
  <c r="Z494" i="33"/>
  <c r="F494" i="33"/>
  <c r="H494" i="33" s="1"/>
  <c r="Z492" i="33"/>
  <c r="F492" i="33"/>
  <c r="H492" i="33" s="1"/>
  <c r="Z484" i="33"/>
  <c r="F484" i="33"/>
  <c r="H484" i="33" s="1"/>
  <c r="Z492" i="34"/>
  <c r="F492" i="34"/>
  <c r="H492" i="34" s="1"/>
  <c r="F486" i="17"/>
  <c r="F498" i="17"/>
  <c r="E496" i="23"/>
  <c r="F484" i="23"/>
  <c r="F482" i="13"/>
  <c r="Z489" i="33"/>
  <c r="F489" i="33"/>
  <c r="H489" i="33" s="1"/>
  <c r="F507" i="20"/>
  <c r="F499" i="17"/>
  <c r="F487" i="17"/>
  <c r="Z491" i="34"/>
  <c r="F491" i="34"/>
  <c r="H491" i="34" s="1"/>
  <c r="F463" i="13"/>
  <c r="H473" i="23"/>
  <c r="AB473" i="23" s="1"/>
  <c r="H477" i="23"/>
  <c r="AB477" i="23" s="1"/>
  <c r="H474" i="23"/>
  <c r="AB474" i="23" s="1"/>
  <c r="F460" i="13"/>
  <c r="Z488" i="34"/>
  <c r="F488" i="34"/>
  <c r="H488" i="34" s="1"/>
  <c r="H482" i="23"/>
  <c r="AB482" i="23" s="1"/>
  <c r="Z491" i="33"/>
  <c r="F491" i="33"/>
  <c r="H491" i="33" s="1"/>
  <c r="E497" i="23"/>
  <c r="F485" i="23"/>
  <c r="E501" i="23"/>
  <c r="F489" i="23"/>
  <c r="Z485" i="34"/>
  <c r="F485" i="34"/>
  <c r="H485" i="34" s="1"/>
  <c r="F499" i="23"/>
  <c r="H499" i="23" s="1"/>
  <c r="E504" i="23"/>
  <c r="F492" i="23"/>
  <c r="E498" i="23"/>
  <c r="F486" i="23"/>
  <c r="F502" i="34"/>
  <c r="H502" i="34" s="1"/>
  <c r="V57" i="34"/>
  <c r="AB57" i="34" s="1"/>
  <c r="AC56" i="34"/>
  <c r="F501" i="34"/>
  <c r="H501" i="34" s="1"/>
  <c r="F496" i="34"/>
  <c r="H496" i="34" s="1"/>
  <c r="Z508" i="34"/>
  <c r="F499" i="33"/>
  <c r="H499" i="33" s="1"/>
  <c r="F500" i="33"/>
  <c r="F497" i="33"/>
  <c r="H497" i="33" s="1"/>
  <c r="V51" i="33"/>
  <c r="AB51" i="33" s="1"/>
  <c r="AC51" i="33" s="1"/>
  <c r="F505" i="33"/>
  <c r="H505" i="33" s="1"/>
  <c r="H487" i="33"/>
  <c r="F507" i="31"/>
  <c r="H507" i="31" s="1"/>
  <c r="Z491" i="30"/>
  <c r="F491" i="30"/>
  <c r="F478" i="13"/>
  <c r="Z499" i="29"/>
  <c r="F487" i="29"/>
  <c r="Z466" i="28"/>
  <c r="F466" i="28"/>
  <c r="F481" i="13"/>
  <c r="Z460" i="28"/>
  <c r="F460" i="28"/>
  <c r="Z466" i="27"/>
  <c r="F466" i="27"/>
  <c r="Z498" i="29"/>
  <c r="F486" i="29"/>
  <c r="Z490" i="30"/>
  <c r="F490" i="30"/>
  <c r="Z460" i="27"/>
  <c r="F460" i="27"/>
  <c r="Z465" i="28"/>
  <c r="F465" i="28"/>
  <c r="F490" i="29"/>
  <c r="Z502" i="29"/>
  <c r="Z468" i="27"/>
  <c r="F468" i="27"/>
  <c r="Z464" i="28"/>
  <c r="F464" i="28"/>
  <c r="F503" i="17"/>
  <c r="F491" i="29"/>
  <c r="Z503" i="29"/>
  <c r="F480" i="13"/>
  <c r="F504" i="17"/>
  <c r="F488" i="29"/>
  <c r="Z500" i="29"/>
  <c r="F479" i="13"/>
  <c r="Z494" i="30"/>
  <c r="F494" i="30"/>
  <c r="Z487" i="30"/>
  <c r="F487" i="30"/>
  <c r="Z489" i="30"/>
  <c r="F489" i="30"/>
  <c r="Z467" i="27"/>
  <c r="F467" i="27"/>
  <c r="F506" i="17"/>
  <c r="Z462" i="28"/>
  <c r="F462" i="28"/>
  <c r="F461" i="13"/>
  <c r="F476" i="13"/>
  <c r="Z464" i="27"/>
  <c r="F464" i="27"/>
  <c r="Z506" i="29"/>
  <c r="F494" i="29"/>
  <c r="F501" i="17"/>
  <c r="F484" i="17"/>
  <c r="Z486" i="30"/>
  <c r="F486" i="30"/>
  <c r="Z462" i="27"/>
  <c r="F462" i="27"/>
  <c r="F504" i="30"/>
  <c r="F505" i="30"/>
  <c r="Z508" i="30"/>
  <c r="F496" i="30"/>
  <c r="F500" i="30"/>
  <c r="F497" i="30"/>
  <c r="V51" i="30"/>
  <c r="F497" i="29"/>
  <c r="F496" i="29"/>
  <c r="Z508" i="29"/>
  <c r="F505" i="29"/>
  <c r="F501" i="29"/>
  <c r="V47" i="29"/>
  <c r="F504" i="29"/>
  <c r="Z491" i="28"/>
  <c r="F479" i="28"/>
  <c r="Z487" i="28"/>
  <c r="F475" i="28"/>
  <c r="Z492" i="28"/>
  <c r="F480" i="28"/>
  <c r="Z493" i="28"/>
  <c r="F481" i="28"/>
  <c r="Z494" i="28"/>
  <c r="F482" i="28"/>
  <c r="Z485" i="28"/>
  <c r="F473" i="28"/>
  <c r="Z494" i="27"/>
  <c r="F482" i="27"/>
  <c r="Z485" i="27"/>
  <c r="F473" i="27"/>
  <c r="Z489" i="27"/>
  <c r="F477" i="27"/>
  <c r="Z487" i="27"/>
  <c r="F475" i="27"/>
  <c r="Z493" i="27"/>
  <c r="F481" i="27"/>
  <c r="Z70" i="26"/>
  <c r="F70" i="26"/>
  <c r="H70" i="26" s="1"/>
  <c r="E71" i="26"/>
  <c r="R45" i="26"/>
  <c r="AB44" i="26"/>
  <c r="AC44" i="26" s="1"/>
  <c r="AB507" i="31" l="1"/>
  <c r="H507" i="20"/>
  <c r="AB507" i="20"/>
  <c r="H493" i="23"/>
  <c r="AB493" i="23" s="1"/>
  <c r="H484" i="23"/>
  <c r="AB484" i="23" s="1"/>
  <c r="H491" i="23"/>
  <c r="AB491" i="23" s="1"/>
  <c r="H485" i="23"/>
  <c r="AB485" i="23" s="1"/>
  <c r="AB499" i="23"/>
  <c r="H486" i="23"/>
  <c r="AB486" i="23" s="1"/>
  <c r="H489" i="23"/>
  <c r="AB489" i="23" s="1"/>
  <c r="H488" i="23"/>
  <c r="AB488" i="23" s="1"/>
  <c r="Z503" i="34"/>
  <c r="F503" i="34"/>
  <c r="H503" i="34" s="1"/>
  <c r="Z496" i="33"/>
  <c r="F496" i="33"/>
  <c r="H496" i="33" s="1"/>
  <c r="F506" i="23"/>
  <c r="H492" i="23"/>
  <c r="AB492" i="23" s="1"/>
  <c r="F501" i="23"/>
  <c r="F500" i="23"/>
  <c r="F477" i="13"/>
  <c r="AA508" i="34"/>
  <c r="B3" i="36" s="1"/>
  <c r="Z504" i="33"/>
  <c r="F504" i="33"/>
  <c r="H504" i="33" s="1"/>
  <c r="E508" i="23"/>
  <c r="F496" i="23"/>
  <c r="Z498" i="33"/>
  <c r="F498" i="33"/>
  <c r="H498" i="33" s="1"/>
  <c r="F504" i="23"/>
  <c r="Z502" i="33"/>
  <c r="F502" i="33"/>
  <c r="H502" i="33" s="1"/>
  <c r="F472" i="13"/>
  <c r="Z506" i="33"/>
  <c r="F506" i="33"/>
  <c r="H506" i="33" s="1"/>
  <c r="H490" i="23"/>
  <c r="AB490" i="23" s="1"/>
  <c r="F498" i="23"/>
  <c r="F497" i="23"/>
  <c r="Z504" i="34"/>
  <c r="F504" i="34"/>
  <c r="H504" i="34" s="1"/>
  <c r="Z498" i="34"/>
  <c r="F498" i="34"/>
  <c r="H498" i="34" s="1"/>
  <c r="F505" i="23"/>
  <c r="F502" i="23"/>
  <c r="Z500" i="34"/>
  <c r="F500" i="34"/>
  <c r="H500" i="34" s="1"/>
  <c r="AC472" i="23"/>
  <c r="AC473" i="23" s="1"/>
  <c r="AC474" i="23" s="1"/>
  <c r="AC475" i="23" s="1"/>
  <c r="AC476" i="23" s="1"/>
  <c r="AC477" i="23" s="1"/>
  <c r="AC478" i="23" s="1"/>
  <c r="AC479" i="23" s="1"/>
  <c r="AC480" i="23" s="1"/>
  <c r="AC481" i="23" s="1"/>
  <c r="AC482" i="23" s="1"/>
  <c r="AC483" i="23" s="1"/>
  <c r="Z497" i="34"/>
  <c r="F497" i="34"/>
  <c r="H497" i="34" s="1"/>
  <c r="Z503" i="33"/>
  <c r="F503" i="33"/>
  <c r="H503" i="33" s="1"/>
  <c r="Z501" i="33"/>
  <c r="F501" i="33"/>
  <c r="H501" i="33" s="1"/>
  <c r="Z505" i="34"/>
  <c r="F505" i="34"/>
  <c r="H505" i="34" s="1"/>
  <c r="Z499" i="34"/>
  <c r="F499" i="34"/>
  <c r="H499" i="34" s="1"/>
  <c r="F475" i="13"/>
  <c r="H494" i="23"/>
  <c r="AB494" i="23" s="1"/>
  <c r="F503" i="23"/>
  <c r="F506" i="13"/>
  <c r="F494" i="13"/>
  <c r="Z506" i="34"/>
  <c r="F506" i="34"/>
  <c r="H506" i="34" s="1"/>
  <c r="V58" i="34"/>
  <c r="AB58" i="34" s="1"/>
  <c r="AC57" i="34"/>
  <c r="F508" i="34"/>
  <c r="H500" i="33"/>
  <c r="V52" i="33"/>
  <c r="AB52" i="33" s="1"/>
  <c r="AC52" i="33" s="1"/>
  <c r="F473" i="13"/>
  <c r="Z474" i="28"/>
  <c r="F474" i="28"/>
  <c r="F504" i="13"/>
  <c r="F492" i="13"/>
  <c r="Z480" i="27"/>
  <c r="F480" i="27"/>
  <c r="F503" i="13"/>
  <c r="F491" i="13"/>
  <c r="Z499" i="30"/>
  <c r="F499" i="30"/>
  <c r="Z472" i="27"/>
  <c r="F472" i="27"/>
  <c r="F498" i="29"/>
  <c r="Z478" i="28"/>
  <c r="F478" i="28"/>
  <c r="AA508" i="29"/>
  <c r="F506" i="29"/>
  <c r="F500" i="29"/>
  <c r="F503" i="29"/>
  <c r="F502" i="29"/>
  <c r="Z502" i="30"/>
  <c r="F502" i="30"/>
  <c r="Z478" i="27"/>
  <c r="F478" i="27"/>
  <c r="F500" i="13"/>
  <c r="F488" i="13"/>
  <c r="Z476" i="28"/>
  <c r="F476" i="28"/>
  <c r="Z476" i="27"/>
  <c r="F476" i="27"/>
  <c r="Z479" i="27"/>
  <c r="F479" i="27"/>
  <c r="F505" i="13"/>
  <c r="F493" i="13"/>
  <c r="F499" i="29"/>
  <c r="Z498" i="30"/>
  <c r="F498" i="30"/>
  <c r="Z503" i="30"/>
  <c r="AA508" i="30" s="1"/>
  <c r="F503" i="30"/>
  <c r="Z474" i="27"/>
  <c r="F474" i="27"/>
  <c r="Z506" i="30"/>
  <c r="F506" i="30"/>
  <c r="F496" i="17"/>
  <c r="Z501" i="30"/>
  <c r="F501" i="30"/>
  <c r="Z477" i="28"/>
  <c r="F477" i="28"/>
  <c r="Z472" i="28"/>
  <c r="F472" i="28"/>
  <c r="F490" i="13"/>
  <c r="F502" i="13"/>
  <c r="V52" i="30"/>
  <c r="F508" i="30"/>
  <c r="V48" i="29"/>
  <c r="F508" i="29"/>
  <c r="Z504" i="28"/>
  <c r="F492" i="28"/>
  <c r="Z499" i="28"/>
  <c r="F487" i="28"/>
  <c r="Z497" i="28"/>
  <c r="F485" i="28"/>
  <c r="Z503" i="28"/>
  <c r="F491" i="28"/>
  <c r="Z505" i="28"/>
  <c r="F493" i="28"/>
  <c r="Z506" i="28"/>
  <c r="F494" i="28"/>
  <c r="Z506" i="27"/>
  <c r="F494" i="27"/>
  <c r="Z499" i="27"/>
  <c r="F487" i="27"/>
  <c r="Z497" i="27"/>
  <c r="F485" i="27"/>
  <c r="Z505" i="27"/>
  <c r="F493" i="27"/>
  <c r="Z501" i="27"/>
  <c r="F489" i="27"/>
  <c r="Z71" i="26"/>
  <c r="F71" i="26"/>
  <c r="H71" i="26" s="1"/>
  <c r="E72" i="26"/>
  <c r="R46" i="26"/>
  <c r="AB45" i="26"/>
  <c r="AC45" i="26" s="1"/>
  <c r="G508" i="34" l="1"/>
  <c r="H502" i="23"/>
  <c r="AB502" i="23" s="1"/>
  <c r="H505" i="23"/>
  <c r="AB505" i="23" s="1"/>
  <c r="H500" i="23"/>
  <c r="AB500" i="23" s="1"/>
  <c r="H506" i="23"/>
  <c r="AB506" i="23"/>
  <c r="H497" i="23"/>
  <c r="AB497" i="23"/>
  <c r="H503" i="23"/>
  <c r="AB503" i="23" s="1"/>
  <c r="AC484" i="23"/>
  <c r="AC485" i="23" s="1"/>
  <c r="AC486" i="23" s="1"/>
  <c r="AC487" i="23" s="1"/>
  <c r="AC488" i="23" s="1"/>
  <c r="AC489" i="23" s="1"/>
  <c r="AC490" i="23" s="1"/>
  <c r="AC491" i="23" s="1"/>
  <c r="AC492" i="23" s="1"/>
  <c r="AC493" i="23" s="1"/>
  <c r="AC494" i="23" s="1"/>
  <c r="AC495" i="23" s="1"/>
  <c r="H504" i="23"/>
  <c r="AB504" i="23" s="1"/>
  <c r="H498" i="23"/>
  <c r="AB498" i="23" s="1"/>
  <c r="F501" i="13"/>
  <c r="F489" i="13"/>
  <c r="Z508" i="33"/>
  <c r="F508" i="33"/>
  <c r="F487" i="13"/>
  <c r="F499" i="13"/>
  <c r="H496" i="23"/>
  <c r="AB496" i="23" s="1"/>
  <c r="F484" i="13"/>
  <c r="F508" i="23"/>
  <c r="H501" i="23"/>
  <c r="AB501" i="23" s="1"/>
  <c r="H508" i="34"/>
  <c r="V59" i="34"/>
  <c r="AB59" i="34" s="1"/>
  <c r="AC58" i="34"/>
  <c r="V53" i="33"/>
  <c r="AB53" i="33" s="1"/>
  <c r="AC53" i="33" s="1"/>
  <c r="Z486" i="28"/>
  <c r="F486" i="28"/>
  <c r="Z490" i="28"/>
  <c r="F490" i="28"/>
  <c r="Z488" i="28"/>
  <c r="F488" i="28"/>
  <c r="Z492" i="27"/>
  <c r="F492" i="27"/>
  <c r="F497" i="13"/>
  <c r="F485" i="13"/>
  <c r="Z491" i="27"/>
  <c r="F491" i="27"/>
  <c r="Z484" i="27"/>
  <c r="F484" i="27"/>
  <c r="Z484" i="28"/>
  <c r="F484" i="28"/>
  <c r="Z490" i="27"/>
  <c r="F490" i="27"/>
  <c r="Z486" i="27"/>
  <c r="F486" i="27"/>
  <c r="Z488" i="27"/>
  <c r="F488" i="27"/>
  <c r="F508" i="17"/>
  <c r="Z489" i="28"/>
  <c r="F489" i="28"/>
  <c r="V53" i="30"/>
  <c r="V49" i="29"/>
  <c r="F499" i="28"/>
  <c r="F505" i="28"/>
  <c r="F497" i="28"/>
  <c r="F504" i="28"/>
  <c r="F506" i="28"/>
  <c r="F503" i="28"/>
  <c r="F505" i="27"/>
  <c r="F506" i="27"/>
  <c r="F501" i="27"/>
  <c r="F499" i="27"/>
  <c r="F497" i="27"/>
  <c r="Z72" i="26"/>
  <c r="F72" i="26"/>
  <c r="H72" i="26" s="1"/>
  <c r="E73" i="26"/>
  <c r="R47" i="26"/>
  <c r="AB46" i="26"/>
  <c r="AC46" i="26" s="1"/>
  <c r="G508" i="23" l="1"/>
  <c r="AA508" i="33"/>
  <c r="AC496" i="23"/>
  <c r="AC497" i="23" s="1"/>
  <c r="AC498" i="23" s="1"/>
  <c r="AC499" i="23" s="1"/>
  <c r="AC500" i="23" s="1"/>
  <c r="AC501" i="23" s="1"/>
  <c r="AC502" i="23" s="1"/>
  <c r="AC503" i="23" s="1"/>
  <c r="AC504" i="23" s="1"/>
  <c r="AC505" i="23" s="1"/>
  <c r="AC506" i="23" s="1"/>
  <c r="AC507" i="23" s="1"/>
  <c r="G508" i="33"/>
  <c r="H508" i="33"/>
  <c r="F508" i="13"/>
  <c r="F496" i="13"/>
  <c r="H508" i="23"/>
  <c r="V60" i="34"/>
  <c r="AB60" i="34" s="1"/>
  <c r="AC59" i="34"/>
  <c r="V54" i="33"/>
  <c r="AB54" i="33" s="1"/>
  <c r="AC54" i="33" s="1"/>
  <c r="Z496" i="27"/>
  <c r="F496" i="27"/>
  <c r="Z500" i="27"/>
  <c r="F500" i="27"/>
  <c r="Z500" i="28"/>
  <c r="F500" i="28"/>
  <c r="Z503" i="27"/>
  <c r="F503" i="27"/>
  <c r="Z498" i="27"/>
  <c r="F498" i="27"/>
  <c r="Z496" i="28"/>
  <c r="F496" i="28"/>
  <c r="Z501" i="28"/>
  <c r="F501" i="28"/>
  <c r="Z502" i="28"/>
  <c r="F502" i="28"/>
  <c r="Z504" i="27"/>
  <c r="F504" i="27"/>
  <c r="Z498" i="28"/>
  <c r="F498" i="28"/>
  <c r="Z502" i="27"/>
  <c r="F502" i="27"/>
  <c r="V54" i="30"/>
  <c r="V50" i="29"/>
  <c r="Z73" i="26"/>
  <c r="F73" i="26"/>
  <c r="H73" i="26" s="1"/>
  <c r="E74" i="26"/>
  <c r="R48" i="26"/>
  <c r="AB47" i="26"/>
  <c r="AC47" i="26" s="1"/>
  <c r="AB508" i="23" l="1"/>
  <c r="AC508" i="23" s="1"/>
  <c r="V61" i="34"/>
  <c r="AB61" i="34" s="1"/>
  <c r="AC60" i="34"/>
  <c r="V55" i="33"/>
  <c r="AB55" i="33" s="1"/>
  <c r="AC55" i="33" s="1"/>
  <c r="Z508" i="28"/>
  <c r="F508" i="28"/>
  <c r="Z508" i="27"/>
  <c r="F508" i="27"/>
  <c r="V55" i="30"/>
  <c r="V51" i="29"/>
  <c r="Z74" i="26"/>
  <c r="F74" i="26"/>
  <c r="H74" i="26" s="1"/>
  <c r="E75" i="26"/>
  <c r="R49" i="26"/>
  <c r="AB48" i="26"/>
  <c r="AC48" i="26" s="1"/>
  <c r="AA508" i="27" l="1"/>
  <c r="AA508" i="28"/>
  <c r="V62" i="34"/>
  <c r="AB62" i="34" s="1"/>
  <c r="AC61" i="34"/>
  <c r="V56" i="33"/>
  <c r="AB56" i="33" s="1"/>
  <c r="AC56" i="33" s="1"/>
  <c r="V56" i="30"/>
  <c r="V52" i="29"/>
  <c r="R50" i="26"/>
  <c r="AB49" i="26"/>
  <c r="AC49" i="26" s="1"/>
  <c r="Z75" i="26"/>
  <c r="F75" i="26"/>
  <c r="H75" i="26" s="1"/>
  <c r="E76" i="26"/>
  <c r="V63" i="34" l="1"/>
  <c r="AB63" i="34" s="1"/>
  <c r="AC62" i="34"/>
  <c r="V57" i="33"/>
  <c r="AB57" i="33" s="1"/>
  <c r="AC57" i="33" s="1"/>
  <c r="V57" i="30"/>
  <c r="V53" i="29"/>
  <c r="Z76" i="26"/>
  <c r="F76" i="26"/>
  <c r="H76" i="26" s="1"/>
  <c r="E77" i="26"/>
  <c r="R51" i="26"/>
  <c r="AB50" i="26"/>
  <c r="AC50" i="26" s="1"/>
  <c r="V64" i="34" l="1"/>
  <c r="AB64" i="34" s="1"/>
  <c r="AC63" i="34"/>
  <c r="V58" i="33"/>
  <c r="AB58" i="33" s="1"/>
  <c r="AC58" i="33" s="1"/>
  <c r="V58" i="30"/>
  <c r="V54" i="29"/>
  <c r="Z77" i="26"/>
  <c r="F77" i="26"/>
  <c r="H77" i="26" s="1"/>
  <c r="E78" i="26"/>
  <c r="R52" i="26"/>
  <c r="AB51" i="26"/>
  <c r="AC51" i="26" s="1"/>
  <c r="V65" i="34" l="1"/>
  <c r="AB65" i="34" s="1"/>
  <c r="AC64" i="34"/>
  <c r="V59" i="33"/>
  <c r="AB59" i="33" s="1"/>
  <c r="AC59" i="33" s="1"/>
  <c r="V59" i="30"/>
  <c r="V55" i="29"/>
  <c r="R53" i="26"/>
  <c r="AB52" i="26"/>
  <c r="AC52" i="26" s="1"/>
  <c r="Z78" i="26"/>
  <c r="F78" i="26"/>
  <c r="H78" i="26" s="1"/>
  <c r="E79" i="26"/>
  <c r="V66" i="34" l="1"/>
  <c r="AB66" i="34" s="1"/>
  <c r="AC65" i="34"/>
  <c r="V60" i="33"/>
  <c r="AB60" i="33" s="1"/>
  <c r="AC60" i="33" s="1"/>
  <c r="V60" i="30"/>
  <c r="V56" i="29"/>
  <c r="Z79" i="26"/>
  <c r="F79" i="26"/>
  <c r="H79" i="26" s="1"/>
  <c r="E80" i="26"/>
  <c r="R54" i="26"/>
  <c r="AB53" i="26"/>
  <c r="AC53" i="26" s="1"/>
  <c r="V67" i="34" l="1"/>
  <c r="AB67" i="34" s="1"/>
  <c r="AC66" i="34"/>
  <c r="V61" i="33"/>
  <c r="AB61" i="33" s="1"/>
  <c r="AC61" i="33" s="1"/>
  <c r="V61" i="30"/>
  <c r="V57" i="29"/>
  <c r="R55" i="26"/>
  <c r="AB54" i="26"/>
  <c r="AC54" i="26" s="1"/>
  <c r="Z80" i="26"/>
  <c r="F80" i="26"/>
  <c r="H80" i="26" s="1"/>
  <c r="E81" i="26"/>
  <c r="V68" i="34" l="1"/>
  <c r="AB68" i="34" s="1"/>
  <c r="AC67" i="34"/>
  <c r="V62" i="33"/>
  <c r="AB62" i="33" s="1"/>
  <c r="AC62" i="33" s="1"/>
  <c r="V62" i="30"/>
  <c r="V58" i="29"/>
  <c r="Z81" i="26"/>
  <c r="F81" i="26"/>
  <c r="H81" i="26" s="1"/>
  <c r="E82" i="26"/>
  <c r="R56" i="26"/>
  <c r="AB55" i="26"/>
  <c r="AC55" i="26" s="1"/>
  <c r="V69" i="34" l="1"/>
  <c r="AB69" i="34" s="1"/>
  <c r="AC68" i="34"/>
  <c r="V63" i="33"/>
  <c r="AB63" i="33" s="1"/>
  <c r="AC63" i="33" s="1"/>
  <c r="V63" i="30"/>
  <c r="V59" i="29"/>
  <c r="R57" i="26"/>
  <c r="AB56" i="26"/>
  <c r="AC56" i="26" s="1"/>
  <c r="Z82" i="26"/>
  <c r="F82" i="26"/>
  <c r="H82" i="26" s="1"/>
  <c r="E83" i="26"/>
  <c r="V70" i="34" l="1"/>
  <c r="AB70" i="34" s="1"/>
  <c r="AC69" i="34"/>
  <c r="V64" i="33"/>
  <c r="AB64" i="33" s="1"/>
  <c r="AC64" i="33" s="1"/>
  <c r="V64" i="30"/>
  <c r="V60" i="29"/>
  <c r="Z83" i="26"/>
  <c r="F83" i="26"/>
  <c r="H83" i="26" s="1"/>
  <c r="E84" i="26"/>
  <c r="R58" i="26"/>
  <c r="AB57" i="26"/>
  <c r="AC57" i="26" s="1"/>
  <c r="V71" i="34" l="1"/>
  <c r="AB71" i="34" s="1"/>
  <c r="AC70" i="34"/>
  <c r="V65" i="33"/>
  <c r="AB65" i="33" s="1"/>
  <c r="AC65" i="33" s="1"/>
  <c r="V65" i="30"/>
  <c r="V61" i="29"/>
  <c r="R59" i="26"/>
  <c r="AB58" i="26"/>
  <c r="AC58" i="26" s="1"/>
  <c r="Z84" i="26"/>
  <c r="F84" i="26"/>
  <c r="H84" i="26" s="1"/>
  <c r="E85" i="26"/>
  <c r="V72" i="34" l="1"/>
  <c r="AB72" i="34" s="1"/>
  <c r="AC71" i="34"/>
  <c r="V66" i="33"/>
  <c r="AB66" i="33" s="1"/>
  <c r="AC66" i="33" s="1"/>
  <c r="V66" i="30"/>
  <c r="V62" i="29"/>
  <c r="R60" i="26"/>
  <c r="AB59" i="26"/>
  <c r="AC59" i="26" s="1"/>
  <c r="Z85" i="26"/>
  <c r="F85" i="26"/>
  <c r="H85" i="26" s="1"/>
  <c r="E86" i="26"/>
  <c r="V73" i="34" l="1"/>
  <c r="AB73" i="34" s="1"/>
  <c r="AC72" i="34"/>
  <c r="V67" i="33"/>
  <c r="AB67" i="33" s="1"/>
  <c r="AC67" i="33" s="1"/>
  <c r="V67" i="30"/>
  <c r="V63" i="29"/>
  <c r="Z86" i="26"/>
  <c r="F86" i="26"/>
  <c r="H86" i="26" s="1"/>
  <c r="E87" i="26"/>
  <c r="R61" i="26"/>
  <c r="AB60" i="26"/>
  <c r="AC60" i="26" s="1"/>
  <c r="V74" i="34" l="1"/>
  <c r="AB74" i="34" s="1"/>
  <c r="AC73" i="34"/>
  <c r="V68" i="33"/>
  <c r="AB68" i="33" s="1"/>
  <c r="AC68" i="33" s="1"/>
  <c r="V68" i="30"/>
  <c r="V64" i="29"/>
  <c r="R62" i="26"/>
  <c r="AB61" i="26"/>
  <c r="AC61" i="26" s="1"/>
  <c r="Z87" i="26"/>
  <c r="F87" i="26"/>
  <c r="H87" i="26" s="1"/>
  <c r="E88" i="26"/>
  <c r="V75" i="34" l="1"/>
  <c r="AB75" i="34" s="1"/>
  <c r="AC74" i="34"/>
  <c r="V69" i="33"/>
  <c r="AB69" i="33" s="1"/>
  <c r="AC69" i="33" s="1"/>
  <c r="V69" i="30"/>
  <c r="V65" i="29"/>
  <c r="Z88" i="26"/>
  <c r="F88" i="26"/>
  <c r="H88" i="26" s="1"/>
  <c r="E89" i="26"/>
  <c r="R63" i="26"/>
  <c r="AB62" i="26"/>
  <c r="AC62" i="26" s="1"/>
  <c r="V76" i="34" l="1"/>
  <c r="AB76" i="34" s="1"/>
  <c r="AC75" i="34"/>
  <c r="V70" i="33"/>
  <c r="AB70" i="33" s="1"/>
  <c r="AC70" i="33" s="1"/>
  <c r="V70" i="30"/>
  <c r="V66" i="29"/>
  <c r="R64" i="26"/>
  <c r="AB63" i="26"/>
  <c r="AC63" i="26" s="1"/>
  <c r="Z89" i="26"/>
  <c r="F89" i="26"/>
  <c r="H89" i="26" s="1"/>
  <c r="E90" i="26"/>
  <c r="V77" i="34" l="1"/>
  <c r="AB77" i="34" s="1"/>
  <c r="AC76" i="34"/>
  <c r="V71" i="33"/>
  <c r="AB71" i="33" s="1"/>
  <c r="AC71" i="33" s="1"/>
  <c r="V71" i="30"/>
  <c r="V67" i="29"/>
  <c r="R65" i="26"/>
  <c r="AB64" i="26"/>
  <c r="AC64" i="26" s="1"/>
  <c r="Z90" i="26"/>
  <c r="F90" i="26"/>
  <c r="H90" i="26" s="1"/>
  <c r="E91" i="26"/>
  <c r="V78" i="34" l="1"/>
  <c r="AB78" i="34" s="1"/>
  <c r="AC77" i="34"/>
  <c r="V72" i="33"/>
  <c r="AB72" i="33" s="1"/>
  <c r="AC72" i="33" s="1"/>
  <c r="V72" i="30"/>
  <c r="V68" i="29"/>
  <c r="Z91" i="26"/>
  <c r="F91" i="26"/>
  <c r="H91" i="26" s="1"/>
  <c r="E92" i="26"/>
  <c r="R66" i="26"/>
  <c r="AB65" i="26"/>
  <c r="AC65" i="26" s="1"/>
  <c r="V79" i="34" l="1"/>
  <c r="AB79" i="34" s="1"/>
  <c r="AC78" i="34"/>
  <c r="V73" i="33"/>
  <c r="AB73" i="33" s="1"/>
  <c r="AC73" i="33" s="1"/>
  <c r="V73" i="30"/>
  <c r="V69" i="29"/>
  <c r="R67" i="26"/>
  <c r="AB66" i="26"/>
  <c r="AC66" i="26" s="1"/>
  <c r="Z92" i="26"/>
  <c r="F92" i="26"/>
  <c r="H92" i="26" s="1"/>
  <c r="E93" i="26"/>
  <c r="V80" i="34" l="1"/>
  <c r="AB80" i="34" s="1"/>
  <c r="AC79" i="34"/>
  <c r="V74" i="33"/>
  <c r="AB74" i="33" s="1"/>
  <c r="AC74" i="33" s="1"/>
  <c r="V74" i="30"/>
  <c r="V70" i="29"/>
  <c r="Z93" i="26"/>
  <c r="F93" i="26"/>
  <c r="H93" i="26" s="1"/>
  <c r="E94" i="26"/>
  <c r="R68" i="26"/>
  <c r="AB67" i="26"/>
  <c r="AC67" i="26" s="1"/>
  <c r="V81" i="34" l="1"/>
  <c r="AB81" i="34" s="1"/>
  <c r="AC80" i="34"/>
  <c r="V75" i="33"/>
  <c r="AB75" i="33" s="1"/>
  <c r="AC75" i="33" s="1"/>
  <c r="V75" i="30"/>
  <c r="V71" i="29"/>
  <c r="R69" i="26"/>
  <c r="AB68" i="26"/>
  <c r="AC68" i="26" s="1"/>
  <c r="Z94" i="26"/>
  <c r="F94" i="26"/>
  <c r="H94" i="26" s="1"/>
  <c r="E95" i="26"/>
  <c r="V82" i="34" l="1"/>
  <c r="AB82" i="34" s="1"/>
  <c r="AC81" i="34"/>
  <c r="V76" i="33"/>
  <c r="AB76" i="33" s="1"/>
  <c r="AC76" i="33" s="1"/>
  <c r="V76" i="30"/>
  <c r="V72" i="29"/>
  <c r="Z95" i="26"/>
  <c r="F95" i="26"/>
  <c r="H95" i="26" s="1"/>
  <c r="E96" i="26"/>
  <c r="R70" i="26"/>
  <c r="AB69" i="26"/>
  <c r="AC69" i="26" s="1"/>
  <c r="V83" i="34" l="1"/>
  <c r="AB83" i="34" s="1"/>
  <c r="AC82" i="34"/>
  <c r="V77" i="33"/>
  <c r="AB77" i="33" s="1"/>
  <c r="AC77" i="33" s="1"/>
  <c r="V77" i="30"/>
  <c r="V73" i="29"/>
  <c r="Z96" i="26"/>
  <c r="F96" i="26"/>
  <c r="H96" i="26" s="1"/>
  <c r="E97" i="26"/>
  <c r="R71" i="26"/>
  <c r="AB70" i="26"/>
  <c r="AC70" i="26" s="1"/>
  <c r="V84" i="34" l="1"/>
  <c r="AB84" i="34" s="1"/>
  <c r="AC83" i="34"/>
  <c r="V78" i="33"/>
  <c r="AB78" i="33" s="1"/>
  <c r="AC78" i="33" s="1"/>
  <c r="V78" i="30"/>
  <c r="V74" i="29"/>
  <c r="R72" i="26"/>
  <c r="AB71" i="26"/>
  <c r="AC71" i="26" s="1"/>
  <c r="Z97" i="26"/>
  <c r="F97" i="26"/>
  <c r="H97" i="26" s="1"/>
  <c r="E98" i="26"/>
  <c r="V85" i="34" l="1"/>
  <c r="AB85" i="34" s="1"/>
  <c r="AC84" i="34"/>
  <c r="V79" i="33"/>
  <c r="AB79" i="33" s="1"/>
  <c r="AC79" i="33" s="1"/>
  <c r="V79" i="30"/>
  <c r="V75" i="29"/>
  <c r="Z98" i="26"/>
  <c r="F98" i="26"/>
  <c r="H98" i="26" s="1"/>
  <c r="E99" i="26"/>
  <c r="R73" i="26"/>
  <c r="AB72" i="26"/>
  <c r="AC72" i="26" s="1"/>
  <c r="V86" i="34" l="1"/>
  <c r="AB86" i="34" s="1"/>
  <c r="AC85" i="34"/>
  <c r="V80" i="33"/>
  <c r="AB80" i="33" s="1"/>
  <c r="AC80" i="33" s="1"/>
  <c r="V80" i="30"/>
  <c r="V76" i="29"/>
  <c r="Z99" i="26"/>
  <c r="F99" i="26"/>
  <c r="E100" i="26"/>
  <c r="R74" i="26"/>
  <c r="AB73" i="26"/>
  <c r="AC73" i="26" s="1"/>
  <c r="V87" i="34" l="1"/>
  <c r="AB87" i="34" s="1"/>
  <c r="AC86" i="34"/>
  <c r="V81" i="33"/>
  <c r="AB81" i="33" s="1"/>
  <c r="AC81" i="33" s="1"/>
  <c r="V81" i="30"/>
  <c r="V77" i="29"/>
  <c r="H99" i="26"/>
  <c r="Z100" i="26"/>
  <c r="F100" i="26"/>
  <c r="E101" i="26"/>
  <c r="R75" i="26"/>
  <c r="AB74" i="26"/>
  <c r="AC74" i="26" s="1"/>
  <c r="V88" i="34" l="1"/>
  <c r="AB88" i="34" s="1"/>
  <c r="AC87" i="34"/>
  <c r="V82" i="33"/>
  <c r="AB82" i="33" s="1"/>
  <c r="AC82" i="33" s="1"/>
  <c r="V82" i="30"/>
  <c r="V78" i="29"/>
  <c r="R76" i="26"/>
  <c r="AB75" i="26"/>
  <c r="AC75" i="26" s="1"/>
  <c r="Z101" i="26"/>
  <c r="F101" i="26"/>
  <c r="E102" i="26"/>
  <c r="H100" i="26"/>
  <c r="V89" i="34" l="1"/>
  <c r="AB89" i="34" s="1"/>
  <c r="AC88" i="34"/>
  <c r="V83" i="33"/>
  <c r="AB83" i="33" s="1"/>
  <c r="AC83" i="33" s="1"/>
  <c r="V83" i="30"/>
  <c r="V79" i="29"/>
  <c r="H101" i="26"/>
  <c r="R77" i="26"/>
  <c r="AB76" i="26"/>
  <c r="AC76" i="26" s="1"/>
  <c r="Z102" i="26"/>
  <c r="F102" i="26"/>
  <c r="H102" i="26" s="1"/>
  <c r="E103" i="26"/>
  <c r="V90" i="34" l="1"/>
  <c r="AB90" i="34" s="1"/>
  <c r="AC89" i="34"/>
  <c r="V84" i="33"/>
  <c r="AB84" i="33" s="1"/>
  <c r="AC84" i="33" s="1"/>
  <c r="V84" i="30"/>
  <c r="V80" i="29"/>
  <c r="R78" i="26"/>
  <c r="AB77" i="26"/>
  <c r="AC77" i="26" s="1"/>
  <c r="Z103" i="26"/>
  <c r="F103" i="26"/>
  <c r="H103" i="26" s="1"/>
  <c r="E104" i="26"/>
  <c r="V91" i="34" l="1"/>
  <c r="AB91" i="34" s="1"/>
  <c r="AC90" i="34"/>
  <c r="V85" i="33"/>
  <c r="AB85" i="33" s="1"/>
  <c r="AC85" i="33" s="1"/>
  <c r="V85" i="30"/>
  <c r="V81" i="29"/>
  <c r="R79" i="26"/>
  <c r="AB78" i="26"/>
  <c r="AC78" i="26" s="1"/>
  <c r="Z104" i="26"/>
  <c r="F104" i="26"/>
  <c r="E105" i="26"/>
  <c r="V92" i="34" l="1"/>
  <c r="AB92" i="34" s="1"/>
  <c r="AC91" i="34"/>
  <c r="V86" i="33"/>
  <c r="AB86" i="33" s="1"/>
  <c r="AC86" i="33" s="1"/>
  <c r="V86" i="30"/>
  <c r="V82" i="29"/>
  <c r="Z105" i="26"/>
  <c r="F105" i="26"/>
  <c r="E106" i="26"/>
  <c r="H104" i="26"/>
  <c r="R80" i="26"/>
  <c r="AB79" i="26"/>
  <c r="AC79" i="26" s="1"/>
  <c r="V93" i="34" l="1"/>
  <c r="AB93" i="34" s="1"/>
  <c r="AC92" i="34"/>
  <c r="V87" i="33"/>
  <c r="AB87" i="33" s="1"/>
  <c r="AC87" i="33" s="1"/>
  <c r="V87" i="30"/>
  <c r="V83" i="29"/>
  <c r="R81" i="26"/>
  <c r="AB80" i="26"/>
  <c r="AC80" i="26" s="1"/>
  <c r="Z106" i="26"/>
  <c r="F106" i="26"/>
  <c r="E107" i="26"/>
  <c r="H105" i="26"/>
  <c r="V94" i="34" l="1"/>
  <c r="AB94" i="34" s="1"/>
  <c r="AC93" i="34"/>
  <c r="V88" i="33"/>
  <c r="AB88" i="33" s="1"/>
  <c r="AC88" i="33" s="1"/>
  <c r="V88" i="30"/>
  <c r="V84" i="29"/>
  <c r="H106" i="26"/>
  <c r="R82" i="26"/>
  <c r="AB81" i="26"/>
  <c r="AC81" i="26" s="1"/>
  <c r="Z107" i="26"/>
  <c r="F107" i="26"/>
  <c r="H107" i="26" s="1"/>
  <c r="E108" i="26"/>
  <c r="V95" i="34" l="1"/>
  <c r="AB95" i="34" s="1"/>
  <c r="AC94" i="34"/>
  <c r="V89" i="33"/>
  <c r="AB89" i="33" s="1"/>
  <c r="AC89" i="33" s="1"/>
  <c r="V89" i="30"/>
  <c r="V85" i="29"/>
  <c r="R83" i="26"/>
  <c r="AB82" i="26"/>
  <c r="AC82" i="26" s="1"/>
  <c r="Z108" i="26"/>
  <c r="F108" i="26"/>
  <c r="E109" i="26"/>
  <c r="V96" i="34" l="1"/>
  <c r="AB96" i="34" s="1"/>
  <c r="AC95" i="34"/>
  <c r="V90" i="33"/>
  <c r="AB90" i="33" s="1"/>
  <c r="AC90" i="33" s="1"/>
  <c r="V90" i="30"/>
  <c r="V86" i="29"/>
  <c r="H108" i="26"/>
  <c r="R84" i="26"/>
  <c r="AB83" i="26"/>
  <c r="AC83" i="26" s="1"/>
  <c r="F109" i="26"/>
  <c r="H109" i="26" s="1"/>
  <c r="E110" i="26"/>
  <c r="Z109" i="26"/>
  <c r="V97" i="34" l="1"/>
  <c r="AB97" i="34" s="1"/>
  <c r="AC96" i="34"/>
  <c r="V91" i="33"/>
  <c r="AB91" i="33" s="1"/>
  <c r="AC91" i="33" s="1"/>
  <c r="V91" i="30"/>
  <c r="V87" i="29"/>
  <c r="F110" i="26"/>
  <c r="H110" i="26" s="1"/>
  <c r="E111" i="26"/>
  <c r="Z110" i="26"/>
  <c r="R85" i="26"/>
  <c r="AB84" i="26"/>
  <c r="AC84" i="26" s="1"/>
  <c r="V98" i="34" l="1"/>
  <c r="AB98" i="34" s="1"/>
  <c r="AC97" i="34"/>
  <c r="V92" i="33"/>
  <c r="AB92" i="33" s="1"/>
  <c r="AC92" i="33" s="1"/>
  <c r="V92" i="30"/>
  <c r="V88" i="29"/>
  <c r="R86" i="26"/>
  <c r="AB85" i="26"/>
  <c r="AC85" i="26" s="1"/>
  <c r="F111" i="26"/>
  <c r="H111" i="26" s="1"/>
  <c r="E112" i="26"/>
  <c r="Z111" i="26"/>
  <c r="V99" i="34" l="1"/>
  <c r="AB99" i="34" s="1"/>
  <c r="AC98" i="34"/>
  <c r="V93" i="33"/>
  <c r="AB93" i="33" s="1"/>
  <c r="AC93" i="33" s="1"/>
  <c r="V93" i="30"/>
  <c r="V89" i="29"/>
  <c r="F112" i="26"/>
  <c r="H112" i="26" s="1"/>
  <c r="E113" i="26"/>
  <c r="Z112" i="26"/>
  <c r="R87" i="26"/>
  <c r="AB86" i="26"/>
  <c r="AC86" i="26" s="1"/>
  <c r="V100" i="34" l="1"/>
  <c r="AB100" i="34" s="1"/>
  <c r="AC99" i="34"/>
  <c r="V94" i="33"/>
  <c r="AB94" i="33" s="1"/>
  <c r="AC94" i="33" s="1"/>
  <c r="V94" i="30"/>
  <c r="V90" i="29"/>
  <c r="R88" i="26"/>
  <c r="AB87" i="26"/>
  <c r="AC87" i="26" s="1"/>
  <c r="F113" i="26"/>
  <c r="H113" i="26" s="1"/>
  <c r="E114" i="26"/>
  <c r="Z113" i="26"/>
  <c r="V101" i="34" l="1"/>
  <c r="AB101" i="34" s="1"/>
  <c r="AC100" i="34"/>
  <c r="V95" i="33"/>
  <c r="AB95" i="33" s="1"/>
  <c r="AC95" i="33" s="1"/>
  <c r="V95" i="30"/>
  <c r="V91" i="29"/>
  <c r="F114" i="26"/>
  <c r="H114" i="26" s="1"/>
  <c r="E115" i="26"/>
  <c r="Z114" i="26"/>
  <c r="R89" i="26"/>
  <c r="AB88" i="26"/>
  <c r="AC88" i="26" s="1"/>
  <c r="V102" i="34" l="1"/>
  <c r="AB102" i="34" s="1"/>
  <c r="AC101" i="34"/>
  <c r="V96" i="33"/>
  <c r="AB96" i="33" s="1"/>
  <c r="AC96" i="33" s="1"/>
  <c r="V96" i="30"/>
  <c r="V92" i="29"/>
  <c r="F115" i="26"/>
  <c r="H115" i="26" s="1"/>
  <c r="E116" i="26"/>
  <c r="Z115" i="26"/>
  <c r="R90" i="26"/>
  <c r="AB89" i="26"/>
  <c r="AC89" i="26" s="1"/>
  <c r="V103" i="34" l="1"/>
  <c r="AB103" i="34" s="1"/>
  <c r="AC102" i="34"/>
  <c r="V97" i="33"/>
  <c r="AB97" i="33" s="1"/>
  <c r="AC97" i="33" s="1"/>
  <c r="V97" i="30"/>
  <c r="V93" i="29"/>
  <c r="R91" i="26"/>
  <c r="AB90" i="26"/>
  <c r="AC90" i="26" s="1"/>
  <c r="F116" i="26"/>
  <c r="H116" i="26" s="1"/>
  <c r="E117" i="26"/>
  <c r="Z116" i="26"/>
  <c r="V104" i="34" l="1"/>
  <c r="AB104" i="34" s="1"/>
  <c r="AC103" i="34"/>
  <c r="V98" i="33"/>
  <c r="AB98" i="33" s="1"/>
  <c r="AC98" i="33" s="1"/>
  <c r="V98" i="30"/>
  <c r="V94" i="29"/>
  <c r="Z117" i="26"/>
  <c r="F117" i="26"/>
  <c r="H117" i="26" s="1"/>
  <c r="E118" i="26"/>
  <c r="R92" i="26"/>
  <c r="AB91" i="26"/>
  <c r="AC91" i="26" s="1"/>
  <c r="V105" i="34" l="1"/>
  <c r="AB105" i="34" s="1"/>
  <c r="AC104" i="34"/>
  <c r="V99" i="33"/>
  <c r="AB99" i="33" s="1"/>
  <c r="AC99" i="33" s="1"/>
  <c r="V99" i="30"/>
  <c r="V95" i="29"/>
  <c r="Z118" i="26"/>
  <c r="F118" i="26"/>
  <c r="H118" i="26" s="1"/>
  <c r="E119" i="26"/>
  <c r="R93" i="26"/>
  <c r="AB92" i="26"/>
  <c r="AC92" i="26" s="1"/>
  <c r="V106" i="34" l="1"/>
  <c r="AB106" i="34" s="1"/>
  <c r="AC105" i="34"/>
  <c r="V100" i="33"/>
  <c r="AB100" i="33" s="1"/>
  <c r="AC100" i="33" s="1"/>
  <c r="V100" i="30"/>
  <c r="V96" i="29"/>
  <c r="R94" i="26"/>
  <c r="AB93" i="26"/>
  <c r="AC93" i="26" s="1"/>
  <c r="Z119" i="26"/>
  <c r="F119" i="26"/>
  <c r="H119" i="26" s="1"/>
  <c r="E120" i="26"/>
  <c r="V107" i="34" l="1"/>
  <c r="AB107" i="34" s="1"/>
  <c r="AC106" i="34"/>
  <c r="V101" i="33"/>
  <c r="AB101" i="33" s="1"/>
  <c r="AC101" i="33" s="1"/>
  <c r="V101" i="30"/>
  <c r="V97" i="29"/>
  <c r="Z120" i="26"/>
  <c r="F120" i="26"/>
  <c r="H120" i="26" s="1"/>
  <c r="E121" i="26"/>
  <c r="R95" i="26"/>
  <c r="AB94" i="26"/>
  <c r="AC94" i="26" s="1"/>
  <c r="V108" i="34" l="1"/>
  <c r="AB108" i="34" s="1"/>
  <c r="AC107" i="34"/>
  <c r="V102" i="33"/>
  <c r="AB102" i="33" s="1"/>
  <c r="AC102" i="33" s="1"/>
  <c r="V102" i="30"/>
  <c r="V98" i="29"/>
  <c r="R96" i="26"/>
  <c r="AB95" i="26"/>
  <c r="AC95" i="26" s="1"/>
  <c r="Z121" i="26"/>
  <c r="F121" i="26"/>
  <c r="E122" i="26"/>
  <c r="V109" i="34" l="1"/>
  <c r="AB109" i="34" s="1"/>
  <c r="AC108" i="34"/>
  <c r="V103" i="33"/>
  <c r="AB103" i="33" s="1"/>
  <c r="AC103" i="33" s="1"/>
  <c r="V103" i="30"/>
  <c r="V99" i="29"/>
  <c r="H121" i="26"/>
  <c r="R97" i="26"/>
  <c r="AB96" i="26"/>
  <c r="AC96" i="26" s="1"/>
  <c r="Z122" i="26"/>
  <c r="F122" i="26"/>
  <c r="E123" i="26"/>
  <c r="V110" i="34" l="1"/>
  <c r="AB110" i="34" s="1"/>
  <c r="AC109" i="34"/>
  <c r="V104" i="33"/>
  <c r="AB104" i="33" s="1"/>
  <c r="AC104" i="33" s="1"/>
  <c r="V104" i="30"/>
  <c r="V100" i="29"/>
  <c r="H122" i="26"/>
  <c r="R98" i="26"/>
  <c r="AB97" i="26"/>
  <c r="AC97" i="26" s="1"/>
  <c r="E124" i="26"/>
  <c r="Z123" i="26"/>
  <c r="F123" i="26"/>
  <c r="H123" i="26" s="1"/>
  <c r="V111" i="34" l="1"/>
  <c r="AB111" i="34" s="1"/>
  <c r="AC110" i="34"/>
  <c r="V105" i="33"/>
  <c r="AB105" i="33" s="1"/>
  <c r="AC105" i="33" s="1"/>
  <c r="V105" i="30"/>
  <c r="V101" i="29"/>
  <c r="E125" i="26"/>
  <c r="Z124" i="26"/>
  <c r="F124" i="26"/>
  <c r="R99" i="26"/>
  <c r="AB98" i="26"/>
  <c r="AC98" i="26" s="1"/>
  <c r="V112" i="34" l="1"/>
  <c r="AB112" i="34" s="1"/>
  <c r="AC111" i="34"/>
  <c r="V106" i="33"/>
  <c r="AB106" i="33" s="1"/>
  <c r="AC106" i="33" s="1"/>
  <c r="V106" i="30"/>
  <c r="V102" i="29"/>
  <c r="R100" i="26"/>
  <c r="AB99" i="26"/>
  <c r="AC99" i="26" s="1"/>
  <c r="H124" i="26"/>
  <c r="Z125" i="26"/>
  <c r="F125" i="26"/>
  <c r="E126" i="26"/>
  <c r="V113" i="34" l="1"/>
  <c r="AB113" i="34" s="1"/>
  <c r="AC112" i="34"/>
  <c r="V107" i="33"/>
  <c r="AB107" i="33" s="1"/>
  <c r="AC107" i="33" s="1"/>
  <c r="V107" i="30"/>
  <c r="V103" i="29"/>
  <c r="H125" i="26"/>
  <c r="R101" i="26"/>
  <c r="AB100" i="26"/>
  <c r="AC100" i="26" s="1"/>
  <c r="F126" i="26"/>
  <c r="H126" i="26" s="1"/>
  <c r="E127" i="26"/>
  <c r="Z126" i="26"/>
  <c r="V114" i="34" l="1"/>
  <c r="AB114" i="34" s="1"/>
  <c r="AC113" i="34"/>
  <c r="V108" i="33"/>
  <c r="AB108" i="33" s="1"/>
  <c r="AC108" i="33" s="1"/>
  <c r="V108" i="30"/>
  <c r="V104" i="29"/>
  <c r="Z127" i="26"/>
  <c r="F127" i="26"/>
  <c r="H127" i="26" s="1"/>
  <c r="E128" i="26"/>
  <c r="R102" i="26"/>
  <c r="AB101" i="26"/>
  <c r="AC101" i="26" s="1"/>
  <c r="V115" i="34" l="1"/>
  <c r="AB115" i="34" s="1"/>
  <c r="AC114" i="34"/>
  <c r="V109" i="33"/>
  <c r="AB109" i="33" s="1"/>
  <c r="AC109" i="33" s="1"/>
  <c r="V109" i="30"/>
  <c r="V105" i="29"/>
  <c r="R103" i="26"/>
  <c r="AB102" i="26"/>
  <c r="AC102" i="26" s="1"/>
  <c r="F128" i="26"/>
  <c r="H128" i="26" s="1"/>
  <c r="Z128" i="26"/>
  <c r="E129" i="26"/>
  <c r="V116" i="34" l="1"/>
  <c r="AB116" i="34" s="1"/>
  <c r="AC115" i="34"/>
  <c r="V110" i="33"/>
  <c r="AB110" i="33" s="1"/>
  <c r="AC110" i="33" s="1"/>
  <c r="V110" i="30"/>
  <c r="V106" i="29"/>
  <c r="E130" i="26"/>
  <c r="Z129" i="26"/>
  <c r="F129" i="26"/>
  <c r="H129" i="26" s="1"/>
  <c r="R104" i="26"/>
  <c r="AB103" i="26"/>
  <c r="AC103" i="26" s="1"/>
  <c r="V117" i="34" l="1"/>
  <c r="AB117" i="34" s="1"/>
  <c r="AC116" i="34"/>
  <c r="V111" i="33"/>
  <c r="AB111" i="33" s="1"/>
  <c r="AC111" i="33" s="1"/>
  <c r="V111" i="30"/>
  <c r="V107" i="29"/>
  <c r="E131" i="26"/>
  <c r="F130" i="26"/>
  <c r="Z130" i="26"/>
  <c r="R105" i="26"/>
  <c r="AB104" i="26"/>
  <c r="AC104" i="26" s="1"/>
  <c r="V118" i="34" l="1"/>
  <c r="AB118" i="34" s="1"/>
  <c r="AC117" i="34"/>
  <c r="V112" i="33"/>
  <c r="AB112" i="33" s="1"/>
  <c r="AC112" i="33" s="1"/>
  <c r="V112" i="30"/>
  <c r="V108" i="29"/>
  <c r="R106" i="26"/>
  <c r="AB105" i="26"/>
  <c r="AC105" i="26" s="1"/>
  <c r="H130" i="26"/>
  <c r="F131" i="26"/>
  <c r="H131" i="26" s="1"/>
  <c r="E132" i="26"/>
  <c r="Z131" i="26"/>
  <c r="V119" i="34" l="1"/>
  <c r="AB119" i="34" s="1"/>
  <c r="AC118" i="34"/>
  <c r="V113" i="33"/>
  <c r="AB113" i="33" s="1"/>
  <c r="AC113" i="33" s="1"/>
  <c r="V113" i="30"/>
  <c r="V109" i="29"/>
  <c r="Z132" i="26"/>
  <c r="E133" i="26"/>
  <c r="F132" i="26"/>
  <c r="H132" i="26" s="1"/>
  <c r="R107" i="26"/>
  <c r="AB106" i="26"/>
  <c r="AC106" i="26" s="1"/>
  <c r="V120" i="34" l="1"/>
  <c r="AB120" i="34" s="1"/>
  <c r="AC119" i="34"/>
  <c r="V114" i="33"/>
  <c r="AB114" i="33" s="1"/>
  <c r="AC114" i="33" s="1"/>
  <c r="V114" i="30"/>
  <c r="V110" i="29"/>
  <c r="R108" i="26"/>
  <c r="AB107" i="26"/>
  <c r="AC107" i="26" s="1"/>
  <c r="F133" i="26"/>
  <c r="H133" i="26" s="1"/>
  <c r="E134" i="26"/>
  <c r="Z133" i="26"/>
  <c r="V121" i="34" l="1"/>
  <c r="AB121" i="34" s="1"/>
  <c r="AC120" i="34"/>
  <c r="V115" i="33"/>
  <c r="AB115" i="33" s="1"/>
  <c r="AC115" i="33" s="1"/>
  <c r="V115" i="30"/>
  <c r="V111" i="29"/>
  <c r="Z134" i="26"/>
  <c r="F134" i="26"/>
  <c r="H134" i="26" s="1"/>
  <c r="E135" i="26"/>
  <c r="R109" i="26"/>
  <c r="AB108" i="26"/>
  <c r="AC108" i="26" s="1"/>
  <c r="V122" i="34" l="1"/>
  <c r="AB122" i="34" s="1"/>
  <c r="AC121" i="34"/>
  <c r="V116" i="33"/>
  <c r="AB116" i="33" s="1"/>
  <c r="AC116" i="33" s="1"/>
  <c r="V116" i="30"/>
  <c r="V112" i="29"/>
  <c r="Z135" i="26"/>
  <c r="F135" i="26"/>
  <c r="E136" i="26"/>
  <c r="R110" i="26"/>
  <c r="AB109" i="26"/>
  <c r="AC109" i="26" s="1"/>
  <c r="V123" i="34" l="1"/>
  <c r="AB123" i="34" s="1"/>
  <c r="AC122" i="34"/>
  <c r="V117" i="33"/>
  <c r="AB117" i="33" s="1"/>
  <c r="AC117" i="33" s="1"/>
  <c r="V117" i="30"/>
  <c r="V113" i="29"/>
  <c r="R111" i="26"/>
  <c r="AB110" i="26"/>
  <c r="AC110" i="26" s="1"/>
  <c r="F136" i="26"/>
  <c r="H136" i="26" s="1"/>
  <c r="Z136" i="26"/>
  <c r="E137" i="26"/>
  <c r="H135" i="26"/>
  <c r="V124" i="34" l="1"/>
  <c r="AB124" i="34" s="1"/>
  <c r="AC123" i="34"/>
  <c r="V118" i="33"/>
  <c r="AB118" i="33" s="1"/>
  <c r="AC118" i="33" s="1"/>
  <c r="V118" i="30"/>
  <c r="V114" i="29"/>
  <c r="R112" i="26"/>
  <c r="AB111" i="26"/>
  <c r="AC111" i="26" s="1"/>
  <c r="E138" i="26"/>
  <c r="Z137" i="26"/>
  <c r="F137" i="26"/>
  <c r="V125" i="34" l="1"/>
  <c r="AB125" i="34" s="1"/>
  <c r="AC124" i="34"/>
  <c r="V119" i="33"/>
  <c r="AB119" i="33" s="1"/>
  <c r="AC119" i="33" s="1"/>
  <c r="V119" i="30"/>
  <c r="V115" i="29"/>
  <c r="H137" i="26"/>
  <c r="E139" i="26"/>
  <c r="F138" i="26"/>
  <c r="Z138" i="26"/>
  <c r="R113" i="26"/>
  <c r="AB112" i="26"/>
  <c r="AC112" i="26" s="1"/>
  <c r="V126" i="34" l="1"/>
  <c r="AB126" i="34" s="1"/>
  <c r="AC125" i="34"/>
  <c r="V120" i="33"/>
  <c r="AB120" i="33" s="1"/>
  <c r="AC120" i="33" s="1"/>
  <c r="V120" i="30"/>
  <c r="V116" i="29"/>
  <c r="R114" i="26"/>
  <c r="AB113" i="26"/>
  <c r="AC113" i="26" s="1"/>
  <c r="H138" i="26"/>
  <c r="F139" i="26"/>
  <c r="H139" i="26" s="1"/>
  <c r="E140" i="26"/>
  <c r="Z139" i="26"/>
  <c r="V127" i="34" l="1"/>
  <c r="AB127" i="34" s="1"/>
  <c r="AC126" i="34"/>
  <c r="V121" i="33"/>
  <c r="AB121" i="33" s="1"/>
  <c r="AC121" i="33" s="1"/>
  <c r="V121" i="30"/>
  <c r="V117" i="29"/>
  <c r="Z140" i="26"/>
  <c r="E141" i="26"/>
  <c r="F140" i="26"/>
  <c r="H140" i="26" s="1"/>
  <c r="R115" i="26"/>
  <c r="AB114" i="26"/>
  <c r="AC114" i="26" s="1"/>
  <c r="V128" i="34" l="1"/>
  <c r="AB128" i="34" s="1"/>
  <c r="AC127" i="34"/>
  <c r="V122" i="33"/>
  <c r="AB122" i="33" s="1"/>
  <c r="AC122" i="33" s="1"/>
  <c r="V122" i="30"/>
  <c r="V118" i="29"/>
  <c r="R116" i="26"/>
  <c r="AB115" i="26"/>
  <c r="AC115" i="26" s="1"/>
  <c r="F141" i="26"/>
  <c r="E142" i="26"/>
  <c r="Z141" i="26"/>
  <c r="V129" i="34" l="1"/>
  <c r="AB129" i="34" s="1"/>
  <c r="AC128" i="34"/>
  <c r="V123" i="33"/>
  <c r="AB123" i="33" s="1"/>
  <c r="AC123" i="33" s="1"/>
  <c r="V123" i="30"/>
  <c r="V119" i="29"/>
  <c r="H141" i="26"/>
  <c r="Z142" i="26"/>
  <c r="F142" i="26"/>
  <c r="H142" i="26" s="1"/>
  <c r="E143" i="26"/>
  <c r="R117" i="26"/>
  <c r="AB116" i="26"/>
  <c r="AC116" i="26" s="1"/>
  <c r="V130" i="34" l="1"/>
  <c r="AB130" i="34" s="1"/>
  <c r="AC129" i="34"/>
  <c r="V124" i="33"/>
  <c r="AB124" i="33" s="1"/>
  <c r="AC124" i="33" s="1"/>
  <c r="V124" i="30"/>
  <c r="V120" i="29"/>
  <c r="Z143" i="26"/>
  <c r="F143" i="26"/>
  <c r="E144" i="26"/>
  <c r="R118" i="26"/>
  <c r="AB117" i="26"/>
  <c r="AC117" i="26" s="1"/>
  <c r="V131" i="34" l="1"/>
  <c r="AB131" i="34" s="1"/>
  <c r="AC130" i="34"/>
  <c r="V125" i="33"/>
  <c r="AB125" i="33" s="1"/>
  <c r="AC125" i="33" s="1"/>
  <c r="V125" i="30"/>
  <c r="V121" i="29"/>
  <c r="R119" i="26"/>
  <c r="AB118" i="26"/>
  <c r="AC118" i="26" s="1"/>
  <c r="H143" i="26"/>
  <c r="F144" i="26"/>
  <c r="H144" i="26" s="1"/>
  <c r="Z144" i="26"/>
  <c r="E145" i="26"/>
  <c r="V132" i="34" l="1"/>
  <c r="AB132" i="34" s="1"/>
  <c r="AC131" i="34"/>
  <c r="V126" i="33"/>
  <c r="AB126" i="33" s="1"/>
  <c r="AC126" i="33" s="1"/>
  <c r="V126" i="30"/>
  <c r="V122" i="29"/>
  <c r="R120" i="26"/>
  <c r="AB119" i="26"/>
  <c r="AC119" i="26" s="1"/>
  <c r="E146" i="26"/>
  <c r="Z145" i="26"/>
  <c r="F145" i="26"/>
  <c r="V133" i="34" l="1"/>
  <c r="AB133" i="34" s="1"/>
  <c r="AC132" i="34"/>
  <c r="V127" i="33"/>
  <c r="AB127" i="33" s="1"/>
  <c r="AC127" i="33" s="1"/>
  <c r="V127" i="30"/>
  <c r="V123" i="29"/>
  <c r="H145" i="26"/>
  <c r="E147" i="26"/>
  <c r="F146" i="26"/>
  <c r="Z146" i="26"/>
  <c r="R121" i="26"/>
  <c r="AB120" i="26"/>
  <c r="AC120" i="26" s="1"/>
  <c r="V134" i="34" l="1"/>
  <c r="AB134" i="34" s="1"/>
  <c r="AC133" i="34"/>
  <c r="V128" i="33"/>
  <c r="AB128" i="33" s="1"/>
  <c r="AC128" i="33" s="1"/>
  <c r="V128" i="30"/>
  <c r="V124" i="29"/>
  <c r="R122" i="26"/>
  <c r="AB121" i="26"/>
  <c r="AC121" i="26" s="1"/>
  <c r="F147" i="26"/>
  <c r="H147" i="26" s="1"/>
  <c r="E148" i="26"/>
  <c r="Z147" i="26"/>
  <c r="H146" i="26"/>
  <c r="V135" i="34" l="1"/>
  <c r="AB135" i="34" s="1"/>
  <c r="AC134" i="34"/>
  <c r="V129" i="33"/>
  <c r="AB129" i="33" s="1"/>
  <c r="AC129" i="33" s="1"/>
  <c r="V129" i="30"/>
  <c r="V125" i="29"/>
  <c r="R123" i="26"/>
  <c r="AB122" i="26"/>
  <c r="AC122" i="26" s="1"/>
  <c r="E149" i="26"/>
  <c r="F148" i="26"/>
  <c r="H148" i="26" s="1"/>
  <c r="Z148" i="26"/>
  <c r="V136" i="34" l="1"/>
  <c r="AB136" i="34" s="1"/>
  <c r="AC135" i="34"/>
  <c r="V130" i="33"/>
  <c r="AB130" i="33" s="1"/>
  <c r="AC130" i="33" s="1"/>
  <c r="V130" i="30"/>
  <c r="V126" i="29"/>
  <c r="E150" i="26"/>
  <c r="F149" i="26"/>
  <c r="H149" i="26" s="1"/>
  <c r="Z149" i="26"/>
  <c r="R124" i="26"/>
  <c r="AB123" i="26"/>
  <c r="AC123" i="26" s="1"/>
  <c r="V137" i="34" l="1"/>
  <c r="AB137" i="34" s="1"/>
  <c r="AC136" i="34"/>
  <c r="V131" i="33"/>
  <c r="AB131" i="33" s="1"/>
  <c r="AC131" i="33" s="1"/>
  <c r="AB149" i="26"/>
  <c r="V131" i="30"/>
  <c r="V127" i="29"/>
  <c r="R125" i="26"/>
  <c r="AB124" i="26"/>
  <c r="AC124" i="26" s="1"/>
  <c r="Z150" i="26"/>
  <c r="F150" i="26"/>
  <c r="E151" i="26"/>
  <c r="V138" i="34" l="1"/>
  <c r="AB138" i="34" s="1"/>
  <c r="AC137" i="34"/>
  <c r="V132" i="33"/>
  <c r="AB132" i="33" s="1"/>
  <c r="AC132" i="33" s="1"/>
  <c r="V132" i="30"/>
  <c r="V128" i="29"/>
  <c r="H150" i="26"/>
  <c r="AB150" i="26" s="1"/>
  <c r="Z151" i="26"/>
  <c r="F151" i="26"/>
  <c r="E152" i="26"/>
  <c r="R126" i="26"/>
  <c r="AB125" i="26"/>
  <c r="AC125" i="26" s="1"/>
  <c r="V139" i="34" l="1"/>
  <c r="AB139" i="34" s="1"/>
  <c r="AC138" i="34"/>
  <c r="V133" i="33"/>
  <c r="AB133" i="33" s="1"/>
  <c r="AC133" i="33" s="1"/>
  <c r="V133" i="30"/>
  <c r="V129" i="29"/>
  <c r="R127" i="26"/>
  <c r="AB126" i="26"/>
  <c r="AC126" i="26" s="1"/>
  <c r="H151" i="26"/>
  <c r="AB151" i="26" s="1"/>
  <c r="E153" i="26"/>
  <c r="Z152" i="26"/>
  <c r="F152" i="26"/>
  <c r="H152" i="26" s="1"/>
  <c r="V140" i="34" l="1"/>
  <c r="AB140" i="34" s="1"/>
  <c r="AC139" i="34"/>
  <c r="V134" i="33"/>
  <c r="AB134" i="33" s="1"/>
  <c r="AC134" i="33" s="1"/>
  <c r="V134" i="30"/>
  <c r="V130" i="29"/>
  <c r="E154" i="26"/>
  <c r="Z153" i="26"/>
  <c r="F153" i="26"/>
  <c r="H153" i="26" s="1"/>
  <c r="R128" i="26"/>
  <c r="AB127" i="26"/>
  <c r="AC127" i="26" s="1"/>
  <c r="AB152" i="26"/>
  <c r="V141" i="34" l="1"/>
  <c r="AB141" i="34" s="1"/>
  <c r="AC140" i="34"/>
  <c r="V135" i="33"/>
  <c r="AB135" i="33" s="1"/>
  <c r="AC135" i="33" s="1"/>
  <c r="V135" i="30"/>
  <c r="V131" i="29"/>
  <c r="AB153" i="26"/>
  <c r="Z154" i="26"/>
  <c r="F154" i="26"/>
  <c r="E155" i="26"/>
  <c r="R129" i="26"/>
  <c r="AB128" i="26"/>
  <c r="AC128" i="26" s="1"/>
  <c r="V142" i="34" l="1"/>
  <c r="AB142" i="34" s="1"/>
  <c r="AC141" i="34"/>
  <c r="V136" i="33"/>
  <c r="AB136" i="33" s="1"/>
  <c r="AC136" i="33" s="1"/>
  <c r="V136" i="30"/>
  <c r="V132" i="29"/>
  <c r="R130" i="26"/>
  <c r="AB129" i="26"/>
  <c r="AC129" i="26" s="1"/>
  <c r="Z155" i="26"/>
  <c r="F155" i="26"/>
  <c r="E156" i="26"/>
  <c r="H154" i="26"/>
  <c r="AB154" i="26" s="1"/>
  <c r="V143" i="34" l="1"/>
  <c r="AB143" i="34" s="1"/>
  <c r="AC142" i="34"/>
  <c r="V137" i="33"/>
  <c r="AB137" i="33" s="1"/>
  <c r="AC137" i="33" s="1"/>
  <c r="V137" i="30"/>
  <c r="V133" i="29"/>
  <c r="H155" i="26"/>
  <c r="AB155" i="26" s="1"/>
  <c r="E157" i="26"/>
  <c r="Z156" i="26"/>
  <c r="F156" i="26"/>
  <c r="R131" i="26"/>
  <c r="AB130" i="26"/>
  <c r="AC130" i="26" s="1"/>
  <c r="V144" i="34" l="1"/>
  <c r="AB144" i="34" s="1"/>
  <c r="AC143" i="34"/>
  <c r="V138" i="33"/>
  <c r="AB138" i="33" s="1"/>
  <c r="AC138" i="33" s="1"/>
  <c r="V138" i="30"/>
  <c r="V134" i="29"/>
  <c r="H156" i="26"/>
  <c r="AB156" i="26" s="1"/>
  <c r="E158" i="26"/>
  <c r="F157" i="26"/>
  <c r="H157" i="26" s="1"/>
  <c r="Z157" i="26"/>
  <c r="R132" i="26"/>
  <c r="AB131" i="26"/>
  <c r="AC131" i="26" s="1"/>
  <c r="V145" i="34" l="1"/>
  <c r="AB145" i="34" s="1"/>
  <c r="AC144" i="34"/>
  <c r="V139" i="33"/>
  <c r="AB139" i="33" s="1"/>
  <c r="AC139" i="33" s="1"/>
  <c r="V139" i="30"/>
  <c r="V135" i="29"/>
  <c r="AB157" i="26"/>
  <c r="Z158" i="26"/>
  <c r="F158" i="26"/>
  <c r="E159" i="26"/>
  <c r="R133" i="26"/>
  <c r="AB132" i="26"/>
  <c r="AC132" i="26" s="1"/>
  <c r="V146" i="34" l="1"/>
  <c r="AB146" i="34" s="1"/>
  <c r="AC145" i="34"/>
  <c r="V140" i="33"/>
  <c r="AB140" i="33" s="1"/>
  <c r="AC140" i="33" s="1"/>
  <c r="V140" i="30"/>
  <c r="V136" i="29"/>
  <c r="Z159" i="26"/>
  <c r="F159" i="26"/>
  <c r="E160" i="26"/>
  <c r="H158" i="26"/>
  <c r="AB158" i="26" s="1"/>
  <c r="R134" i="26"/>
  <c r="AB133" i="26"/>
  <c r="AC133" i="26" s="1"/>
  <c r="V147" i="34" l="1"/>
  <c r="AB147" i="34" s="1"/>
  <c r="AC146" i="34"/>
  <c r="V141" i="33"/>
  <c r="AB141" i="33" s="1"/>
  <c r="AC141" i="33" s="1"/>
  <c r="V141" i="30"/>
  <c r="V137" i="29"/>
  <c r="R135" i="26"/>
  <c r="AB134" i="26"/>
  <c r="AC134" i="26" s="1"/>
  <c r="E161" i="26"/>
  <c r="Z160" i="26"/>
  <c r="F160" i="26"/>
  <c r="H160" i="26" s="1"/>
  <c r="H159" i="26"/>
  <c r="AB159" i="26" s="1"/>
  <c r="V148" i="34" l="1"/>
  <c r="AB148" i="34" s="1"/>
  <c r="AC147" i="34"/>
  <c r="V142" i="33"/>
  <c r="AB142" i="33" s="1"/>
  <c r="AC142" i="33" s="1"/>
  <c r="V142" i="30"/>
  <c r="V138" i="29"/>
  <c r="AB160" i="26"/>
  <c r="E162" i="26"/>
  <c r="F161" i="26"/>
  <c r="H161" i="26" s="1"/>
  <c r="Z161" i="26"/>
  <c r="R136" i="26"/>
  <c r="AB135" i="26"/>
  <c r="AC135" i="26" s="1"/>
  <c r="V149" i="34" l="1"/>
  <c r="AB149" i="34" s="1"/>
  <c r="AC148" i="34"/>
  <c r="V143" i="33"/>
  <c r="AB143" i="33" s="1"/>
  <c r="AC143" i="33" s="1"/>
  <c r="V143" i="30"/>
  <c r="V139" i="29"/>
  <c r="AB161" i="26"/>
  <c r="R137" i="26"/>
  <c r="AB136" i="26"/>
  <c r="AC136" i="26" s="1"/>
  <c r="Z162" i="26"/>
  <c r="F162" i="26"/>
  <c r="E163" i="26"/>
  <c r="V150" i="34" l="1"/>
  <c r="AB150" i="34" s="1"/>
  <c r="AC149" i="34"/>
  <c r="V144" i="33"/>
  <c r="AB144" i="33" s="1"/>
  <c r="AC144" i="33" s="1"/>
  <c r="V144" i="30"/>
  <c r="V140" i="29"/>
  <c r="Z163" i="26"/>
  <c r="F163" i="26"/>
  <c r="E164" i="26"/>
  <c r="H162" i="26"/>
  <c r="AB162" i="26" s="1"/>
  <c r="R138" i="26"/>
  <c r="AB137" i="26"/>
  <c r="AC137" i="26" s="1"/>
  <c r="V151" i="34" l="1"/>
  <c r="AB151" i="34" s="1"/>
  <c r="AC150" i="34"/>
  <c r="V145" i="33"/>
  <c r="AB145" i="33" s="1"/>
  <c r="AC145" i="33" s="1"/>
  <c r="V145" i="30"/>
  <c r="V141" i="29"/>
  <c r="R139" i="26"/>
  <c r="AB138" i="26"/>
  <c r="AC138" i="26" s="1"/>
  <c r="E165" i="26"/>
  <c r="Z164" i="26"/>
  <c r="F164" i="26"/>
  <c r="H164" i="26" s="1"/>
  <c r="H163" i="26"/>
  <c r="AB163" i="26" s="1"/>
  <c r="V152" i="34" l="1"/>
  <c r="AB152" i="34" s="1"/>
  <c r="AC151" i="34"/>
  <c r="V146" i="33"/>
  <c r="AB146" i="33" s="1"/>
  <c r="AC146" i="33" s="1"/>
  <c r="V146" i="30"/>
  <c r="V142" i="29"/>
  <c r="AB164" i="26"/>
  <c r="E166" i="26"/>
  <c r="F165" i="26"/>
  <c r="H165" i="26" s="1"/>
  <c r="Z165" i="26"/>
  <c r="R140" i="26"/>
  <c r="AB139" i="26"/>
  <c r="AC139" i="26" s="1"/>
  <c r="V153" i="34" l="1"/>
  <c r="AB153" i="34" s="1"/>
  <c r="AC152" i="34"/>
  <c r="V147" i="33"/>
  <c r="AB147" i="33" s="1"/>
  <c r="AC147" i="33" s="1"/>
  <c r="V147" i="30"/>
  <c r="V143" i="29"/>
  <c r="AB165" i="26"/>
  <c r="R141" i="26"/>
  <c r="AB140" i="26"/>
  <c r="AC140" i="26" s="1"/>
  <c r="Z166" i="26"/>
  <c r="F166" i="26"/>
  <c r="E167" i="26"/>
  <c r="V154" i="34" l="1"/>
  <c r="AB154" i="34" s="1"/>
  <c r="AC153" i="34"/>
  <c r="V148" i="33"/>
  <c r="AB148" i="33" s="1"/>
  <c r="AC148" i="33" s="1"/>
  <c r="V148" i="30"/>
  <c r="V144" i="29"/>
  <c r="H166" i="26"/>
  <c r="AB166" i="26" s="1"/>
  <c r="Z167" i="26"/>
  <c r="F167" i="26"/>
  <c r="E168" i="26"/>
  <c r="R142" i="26"/>
  <c r="AB141" i="26"/>
  <c r="AC141" i="26" s="1"/>
  <c r="V155" i="34" l="1"/>
  <c r="AB155" i="34" s="1"/>
  <c r="AC154" i="34"/>
  <c r="V149" i="33"/>
  <c r="AB149" i="33" s="1"/>
  <c r="AC149" i="33" s="1"/>
  <c r="V149" i="30"/>
  <c r="V145" i="29"/>
  <c r="H167" i="26"/>
  <c r="AB167" i="26" s="1"/>
  <c r="E169" i="26"/>
  <c r="Z168" i="26"/>
  <c r="F168" i="26"/>
  <c r="R143" i="26"/>
  <c r="AB142" i="26"/>
  <c r="AC142" i="26" s="1"/>
  <c r="V156" i="34" l="1"/>
  <c r="AB156" i="34" s="1"/>
  <c r="AC155" i="34"/>
  <c r="V150" i="33"/>
  <c r="AB150" i="33" s="1"/>
  <c r="AC150" i="33" s="1"/>
  <c r="V150" i="30"/>
  <c r="V146" i="29"/>
  <c r="R144" i="26"/>
  <c r="AB143" i="26"/>
  <c r="AC143" i="26" s="1"/>
  <c r="H168" i="26"/>
  <c r="AB168" i="26" s="1"/>
  <c r="E170" i="26"/>
  <c r="F169" i="26"/>
  <c r="Z169" i="26"/>
  <c r="V157" i="34" l="1"/>
  <c r="AB157" i="34" s="1"/>
  <c r="AC156" i="34"/>
  <c r="V151" i="33"/>
  <c r="AB151" i="33" s="1"/>
  <c r="AC151" i="33" s="1"/>
  <c r="V151" i="30"/>
  <c r="V147" i="29"/>
  <c r="H169" i="26"/>
  <c r="AB169" i="26" s="1"/>
  <c r="Z170" i="26"/>
  <c r="F170" i="26"/>
  <c r="E171" i="26"/>
  <c r="R145" i="26"/>
  <c r="AB144" i="26"/>
  <c r="AC144" i="26" s="1"/>
  <c r="V158" i="34" l="1"/>
  <c r="AB158" i="34" s="1"/>
  <c r="AC157" i="34"/>
  <c r="V152" i="33"/>
  <c r="AB152" i="33" s="1"/>
  <c r="AC152" i="33" s="1"/>
  <c r="V152" i="30"/>
  <c r="V148" i="29"/>
  <c r="H170" i="26"/>
  <c r="AB170" i="26" s="1"/>
  <c r="Z171" i="26"/>
  <c r="F171" i="26"/>
  <c r="E172" i="26"/>
  <c r="R146" i="26"/>
  <c r="AB145" i="26"/>
  <c r="AC145" i="26" s="1"/>
  <c r="V159" i="34" l="1"/>
  <c r="AB159" i="34" s="1"/>
  <c r="AC158" i="34"/>
  <c r="V153" i="33"/>
  <c r="AB153" i="33" s="1"/>
  <c r="AC153" i="33" s="1"/>
  <c r="V153" i="30"/>
  <c r="V149" i="29"/>
  <c r="H171" i="26"/>
  <c r="AB171" i="26" s="1"/>
  <c r="E173" i="26"/>
  <c r="Z172" i="26"/>
  <c r="F172" i="26"/>
  <c r="R147" i="26"/>
  <c r="AB146" i="26"/>
  <c r="AC146" i="26" s="1"/>
  <c r="V160" i="34" l="1"/>
  <c r="AB160" i="34" s="1"/>
  <c r="AC159" i="34"/>
  <c r="V154" i="33"/>
  <c r="AB154" i="33" s="1"/>
  <c r="AC154" i="33" s="1"/>
  <c r="V154" i="30"/>
  <c r="V150" i="29"/>
  <c r="H172" i="26"/>
  <c r="AB172" i="26" s="1"/>
  <c r="E174" i="26"/>
  <c r="Z173" i="26"/>
  <c r="F173" i="26"/>
  <c r="H173" i="26" s="1"/>
  <c r="R148" i="26"/>
  <c r="AB148" i="26" s="1"/>
  <c r="AB147" i="26"/>
  <c r="AC147" i="26" s="1"/>
  <c r="V161" i="34" l="1"/>
  <c r="AB161" i="34" s="1"/>
  <c r="AC160" i="34"/>
  <c r="V155" i="33"/>
  <c r="AB155" i="33" s="1"/>
  <c r="AC155" i="33" s="1"/>
  <c r="AB173" i="26"/>
  <c r="V155" i="30"/>
  <c r="V151" i="29"/>
  <c r="AC148" i="26"/>
  <c r="AC149" i="26" s="1"/>
  <c r="AC150" i="26" s="1"/>
  <c r="AC151" i="26" s="1"/>
  <c r="AC152" i="26" s="1"/>
  <c r="AC153" i="26" s="1"/>
  <c r="AC154" i="26" s="1"/>
  <c r="AC155" i="26" s="1"/>
  <c r="AC156" i="26" s="1"/>
  <c r="AC157" i="26" s="1"/>
  <c r="AC158" i="26" s="1"/>
  <c r="AC159" i="26" s="1"/>
  <c r="AC160" i="26" s="1"/>
  <c r="AC161" i="26" s="1"/>
  <c r="AC162" i="26" s="1"/>
  <c r="AC163" i="26" s="1"/>
  <c r="AC164" i="26" s="1"/>
  <c r="AC165" i="26" s="1"/>
  <c r="AC166" i="26" s="1"/>
  <c r="AC167" i="26" s="1"/>
  <c r="AC168" i="26" s="1"/>
  <c r="AC169" i="26" s="1"/>
  <c r="AC170" i="26" s="1"/>
  <c r="AC171" i="26" s="1"/>
  <c r="AC172" i="26" s="1"/>
  <c r="Z174" i="26"/>
  <c r="F174" i="26"/>
  <c r="H174" i="26" s="1"/>
  <c r="E175" i="26"/>
  <c r="AC173" i="26" l="1"/>
  <c r="V162" i="34"/>
  <c r="AB162" i="34" s="1"/>
  <c r="AC161" i="34"/>
  <c r="V156" i="33"/>
  <c r="AB156" i="33" s="1"/>
  <c r="AC156" i="33" s="1"/>
  <c r="V156" i="30"/>
  <c r="V152" i="29"/>
  <c r="Z175" i="26"/>
  <c r="F175" i="26"/>
  <c r="E176" i="26"/>
  <c r="AB174" i="26"/>
  <c r="AC174" i="26" s="1"/>
  <c r="V163" i="34" l="1"/>
  <c r="AB163" i="34" s="1"/>
  <c r="AC162" i="34"/>
  <c r="V157" i="33"/>
  <c r="AB157" i="33" s="1"/>
  <c r="AC157" i="33" s="1"/>
  <c r="V157" i="30"/>
  <c r="V153" i="29"/>
  <c r="E177" i="26"/>
  <c r="Z176" i="26"/>
  <c r="F176" i="26"/>
  <c r="H175" i="26"/>
  <c r="AB175" i="26" s="1"/>
  <c r="AC175" i="26" s="1"/>
  <c r="V164" i="34" l="1"/>
  <c r="AB164" i="34" s="1"/>
  <c r="AC163" i="34"/>
  <c r="V158" i="33"/>
  <c r="AB158" i="33" s="1"/>
  <c r="AC158" i="33" s="1"/>
  <c r="V158" i="30"/>
  <c r="V154" i="29"/>
  <c r="H176" i="26"/>
  <c r="AB176" i="26" s="1"/>
  <c r="AC176" i="26" s="1"/>
  <c r="E178" i="26"/>
  <c r="Z177" i="26"/>
  <c r="F177" i="26"/>
  <c r="H177" i="26" s="1"/>
  <c r="V165" i="34" l="1"/>
  <c r="AB165" i="34" s="1"/>
  <c r="AC164" i="34"/>
  <c r="V159" i="33"/>
  <c r="AB159" i="33" s="1"/>
  <c r="AC159" i="33" s="1"/>
  <c r="V159" i="30"/>
  <c r="V155" i="29"/>
  <c r="AB177" i="26"/>
  <c r="AC177" i="26" s="1"/>
  <c r="Z178" i="26"/>
  <c r="F178" i="26"/>
  <c r="E179" i="26"/>
  <c r="V166" i="34" l="1"/>
  <c r="AB166" i="34" s="1"/>
  <c r="AC165" i="34"/>
  <c r="V160" i="33"/>
  <c r="AB160" i="33" s="1"/>
  <c r="AC160" i="33" s="1"/>
  <c r="V160" i="30"/>
  <c r="V156" i="29"/>
  <c r="Z179" i="26"/>
  <c r="F179" i="26"/>
  <c r="E180" i="26"/>
  <c r="H178" i="26"/>
  <c r="AB178" i="26" s="1"/>
  <c r="AC178" i="26" s="1"/>
  <c r="V167" i="34" l="1"/>
  <c r="AB167" i="34" s="1"/>
  <c r="AC166" i="34"/>
  <c r="V161" i="33"/>
  <c r="AB161" i="33" s="1"/>
  <c r="AC161" i="33" s="1"/>
  <c r="V161" i="30"/>
  <c r="V157" i="29"/>
  <c r="H179" i="26"/>
  <c r="AB179" i="26" s="1"/>
  <c r="AC179" i="26" s="1"/>
  <c r="E181" i="26"/>
  <c r="Z180" i="26"/>
  <c r="F180" i="26"/>
  <c r="V168" i="34" l="1"/>
  <c r="AB168" i="34" s="1"/>
  <c r="AC167" i="34"/>
  <c r="V162" i="33"/>
  <c r="AB162" i="33" s="1"/>
  <c r="AC162" i="33" s="1"/>
  <c r="V162" i="30"/>
  <c r="V158" i="29"/>
  <c r="E182" i="26"/>
  <c r="Z181" i="26"/>
  <c r="F181" i="26"/>
  <c r="H181" i="26" s="1"/>
  <c r="AB181" i="26" s="1"/>
  <c r="H180" i="26"/>
  <c r="AB180" i="26" s="1"/>
  <c r="AC180" i="26" s="1"/>
  <c r="V169" i="34" l="1"/>
  <c r="AB169" i="34" s="1"/>
  <c r="AC168" i="34"/>
  <c r="V163" i="33"/>
  <c r="AB163" i="33" s="1"/>
  <c r="AC163" i="33" s="1"/>
  <c r="V163" i="30"/>
  <c r="V159" i="29"/>
  <c r="AC181" i="26"/>
  <c r="Z182" i="26"/>
  <c r="F182" i="26"/>
  <c r="E183" i="26"/>
  <c r="V170" i="34" l="1"/>
  <c r="AB170" i="34" s="1"/>
  <c r="AC169" i="34"/>
  <c r="V164" i="33"/>
  <c r="AB164" i="33" s="1"/>
  <c r="AC164" i="33" s="1"/>
  <c r="V164" i="30"/>
  <c r="V160" i="29"/>
  <c r="H182" i="26"/>
  <c r="AB182" i="26" s="1"/>
  <c r="AC182" i="26" s="1"/>
  <c r="Z183" i="26"/>
  <c r="F183" i="26"/>
  <c r="E184" i="26"/>
  <c r="V171" i="34" l="1"/>
  <c r="AB171" i="34" s="1"/>
  <c r="AC170" i="34"/>
  <c r="V165" i="33"/>
  <c r="AB165" i="33" s="1"/>
  <c r="AC165" i="33" s="1"/>
  <c r="V165" i="30"/>
  <c r="V161" i="29"/>
  <c r="H183" i="26"/>
  <c r="AB183" i="26" s="1"/>
  <c r="AC183" i="26" s="1"/>
  <c r="E185" i="26"/>
  <c r="Z184" i="26"/>
  <c r="F184" i="26"/>
  <c r="V172" i="34" l="1"/>
  <c r="AB172" i="34" s="1"/>
  <c r="AC171" i="34"/>
  <c r="V166" i="33"/>
  <c r="AB166" i="33" s="1"/>
  <c r="AC166" i="33" s="1"/>
  <c r="V166" i="30"/>
  <c r="V162" i="29"/>
  <c r="H184" i="26"/>
  <c r="AB184" i="26" s="1"/>
  <c r="AC184" i="26" s="1"/>
  <c r="E186" i="26"/>
  <c r="F185" i="26"/>
  <c r="H185" i="26" s="1"/>
  <c r="Z185" i="26"/>
  <c r="AB185" i="26" l="1"/>
  <c r="V173" i="34"/>
  <c r="AB173" i="34" s="1"/>
  <c r="AC172" i="34"/>
  <c r="V167" i="33"/>
  <c r="AB167" i="33" s="1"/>
  <c r="AC167" i="33" s="1"/>
  <c r="V167" i="30"/>
  <c r="V163" i="29"/>
  <c r="AC185" i="26"/>
  <c r="Z186" i="26"/>
  <c r="F186" i="26"/>
  <c r="E187" i="26"/>
  <c r="V174" i="34" l="1"/>
  <c r="AB174" i="34" s="1"/>
  <c r="AC173" i="34"/>
  <c r="V168" i="33"/>
  <c r="AB168" i="33" s="1"/>
  <c r="AC168" i="33" s="1"/>
  <c r="V168" i="30"/>
  <c r="V164" i="29"/>
  <c r="Z187" i="26"/>
  <c r="F187" i="26"/>
  <c r="E188" i="26"/>
  <c r="H186" i="26"/>
  <c r="AB186" i="26" s="1"/>
  <c r="AC186" i="26" s="1"/>
  <c r="V175" i="34" l="1"/>
  <c r="AB175" i="34" s="1"/>
  <c r="AC174" i="34"/>
  <c r="V169" i="33"/>
  <c r="AB169" i="33" s="1"/>
  <c r="AC169" i="33" s="1"/>
  <c r="V169" i="30"/>
  <c r="V165" i="29"/>
  <c r="H187" i="26"/>
  <c r="AB187" i="26" s="1"/>
  <c r="AC187" i="26" s="1"/>
  <c r="E189" i="26"/>
  <c r="Z188" i="26"/>
  <c r="F188" i="26"/>
  <c r="V176" i="34" l="1"/>
  <c r="AB176" i="34" s="1"/>
  <c r="AC175" i="34"/>
  <c r="V170" i="33"/>
  <c r="AB170" i="33" s="1"/>
  <c r="AC170" i="33" s="1"/>
  <c r="V170" i="30"/>
  <c r="V166" i="29"/>
  <c r="H188" i="26"/>
  <c r="AB188" i="26" s="1"/>
  <c r="AC188" i="26" s="1"/>
  <c r="E190" i="26"/>
  <c r="F189" i="26"/>
  <c r="H189" i="26" s="1"/>
  <c r="Z189" i="26"/>
  <c r="V177" i="34" l="1"/>
  <c r="AB177" i="34" s="1"/>
  <c r="AC176" i="34"/>
  <c r="V171" i="33"/>
  <c r="AB171" i="33" s="1"/>
  <c r="AC171" i="33" s="1"/>
  <c r="V171" i="30"/>
  <c r="V167" i="29"/>
  <c r="AB189" i="26"/>
  <c r="AC189" i="26" s="1"/>
  <c r="Z190" i="26"/>
  <c r="F190" i="26"/>
  <c r="E191" i="26"/>
  <c r="V178" i="34" l="1"/>
  <c r="AB178" i="34" s="1"/>
  <c r="AC177" i="34"/>
  <c r="V172" i="33"/>
  <c r="AB172" i="33" s="1"/>
  <c r="AC172" i="33" s="1"/>
  <c r="V172" i="30"/>
  <c r="V168" i="29"/>
  <c r="Z191" i="26"/>
  <c r="F191" i="26"/>
  <c r="E192" i="26"/>
  <c r="H190" i="26"/>
  <c r="AB190" i="26" s="1"/>
  <c r="AC190" i="26" s="1"/>
  <c r="V179" i="34" l="1"/>
  <c r="AB179" i="34" s="1"/>
  <c r="AC178" i="34"/>
  <c r="V173" i="33"/>
  <c r="AB173" i="33" s="1"/>
  <c r="AC173" i="33" s="1"/>
  <c r="V173" i="30"/>
  <c r="V169" i="29"/>
  <c r="E193" i="26"/>
  <c r="Z192" i="26"/>
  <c r="F192" i="26"/>
  <c r="H191" i="26"/>
  <c r="AB191" i="26" s="1"/>
  <c r="AC191" i="26" s="1"/>
  <c r="V180" i="34" l="1"/>
  <c r="AB180" i="34" s="1"/>
  <c r="AC179" i="34"/>
  <c r="V174" i="33"/>
  <c r="AB174" i="33" s="1"/>
  <c r="AC174" i="33" s="1"/>
  <c r="V174" i="30"/>
  <c r="V170" i="29"/>
  <c r="H192" i="26"/>
  <c r="AB192" i="26" s="1"/>
  <c r="AC192" i="26" s="1"/>
  <c r="E194" i="26"/>
  <c r="F193" i="26"/>
  <c r="H193" i="26" s="1"/>
  <c r="Z193" i="26"/>
  <c r="V181" i="34" l="1"/>
  <c r="AB181" i="34" s="1"/>
  <c r="AC180" i="34"/>
  <c r="V175" i="33"/>
  <c r="AB175" i="33" s="1"/>
  <c r="AC175" i="33" s="1"/>
  <c r="V175" i="30"/>
  <c r="V171" i="29"/>
  <c r="AB193" i="26"/>
  <c r="AC193" i="26" s="1"/>
  <c r="Z194" i="26"/>
  <c r="F194" i="26"/>
  <c r="H194" i="26" s="1"/>
  <c r="AB194" i="26" s="1"/>
  <c r="E195" i="26"/>
  <c r="V182" i="34" l="1"/>
  <c r="AB182" i="34" s="1"/>
  <c r="AC181" i="34"/>
  <c r="V176" i="33"/>
  <c r="AB176" i="33" s="1"/>
  <c r="AC176" i="33" s="1"/>
  <c r="V176" i="30"/>
  <c r="V172" i="29"/>
  <c r="AC194" i="26"/>
  <c r="E196" i="26"/>
  <c r="Z195" i="26"/>
  <c r="F195" i="26"/>
  <c r="H195" i="26" s="1"/>
  <c r="V183" i="34" l="1"/>
  <c r="AB183" i="34" s="1"/>
  <c r="AC182" i="34"/>
  <c r="V177" i="33"/>
  <c r="AB177" i="33" s="1"/>
  <c r="AC177" i="33" s="1"/>
  <c r="V177" i="30"/>
  <c r="V173" i="29"/>
  <c r="AB195" i="26"/>
  <c r="AC195" i="26" s="1"/>
  <c r="Z196" i="26"/>
  <c r="F196" i="26"/>
  <c r="H196" i="26" s="1"/>
  <c r="E197" i="26"/>
  <c r="V184" i="34" l="1"/>
  <c r="AB184" i="34" s="1"/>
  <c r="AC183" i="34"/>
  <c r="V178" i="33"/>
  <c r="AB178" i="33" s="1"/>
  <c r="AC178" i="33" s="1"/>
  <c r="V178" i="30"/>
  <c r="V174" i="29"/>
  <c r="AB196" i="26"/>
  <c r="AC196" i="26" s="1"/>
  <c r="E198" i="26"/>
  <c r="Z197" i="26"/>
  <c r="F197" i="26"/>
  <c r="V185" i="34" l="1"/>
  <c r="AB185" i="34" s="1"/>
  <c r="AC184" i="34"/>
  <c r="V179" i="33"/>
  <c r="AB179" i="33" s="1"/>
  <c r="AC179" i="33" s="1"/>
  <c r="V179" i="30"/>
  <c r="V175" i="29"/>
  <c r="Z198" i="26"/>
  <c r="F198" i="26"/>
  <c r="E199" i="26"/>
  <c r="H197" i="26"/>
  <c r="AB197" i="26" s="1"/>
  <c r="AC197" i="26" s="1"/>
  <c r="V186" i="34" l="1"/>
  <c r="AB186" i="34" s="1"/>
  <c r="AC185" i="34"/>
  <c r="V180" i="33"/>
  <c r="AB180" i="33" s="1"/>
  <c r="AC180" i="33" s="1"/>
  <c r="V180" i="30"/>
  <c r="V176" i="29"/>
  <c r="H198" i="26"/>
  <c r="AB198" i="26" s="1"/>
  <c r="AC198" i="26" s="1"/>
  <c r="E200" i="26"/>
  <c r="Z199" i="26"/>
  <c r="F199" i="26"/>
  <c r="V187" i="34" l="1"/>
  <c r="AB187" i="34" s="1"/>
  <c r="AC186" i="34"/>
  <c r="V181" i="33"/>
  <c r="AB181" i="33" s="1"/>
  <c r="AC181" i="33" s="1"/>
  <c r="V181" i="30"/>
  <c r="V177" i="29"/>
  <c r="H199" i="26"/>
  <c r="AB199" i="26" s="1"/>
  <c r="AC199" i="26" s="1"/>
  <c r="Z200" i="26"/>
  <c r="F200" i="26"/>
  <c r="H200" i="26" s="1"/>
  <c r="E201" i="26"/>
  <c r="V188" i="34" l="1"/>
  <c r="AB188" i="34" s="1"/>
  <c r="AC187" i="34"/>
  <c r="V182" i="33"/>
  <c r="AB182" i="33" s="1"/>
  <c r="AC182" i="33" s="1"/>
  <c r="V182" i="30"/>
  <c r="V178" i="29"/>
  <c r="AB200" i="26"/>
  <c r="AC200" i="26" s="1"/>
  <c r="E202" i="26"/>
  <c r="F201" i="26"/>
  <c r="Z201" i="26"/>
  <c r="V189" i="34" l="1"/>
  <c r="AB189" i="34" s="1"/>
  <c r="AC188" i="34"/>
  <c r="V183" i="33"/>
  <c r="AB183" i="33" s="1"/>
  <c r="AC183" i="33" s="1"/>
  <c r="V183" i="30"/>
  <c r="V179" i="29"/>
  <c r="Z202" i="26"/>
  <c r="F202" i="26"/>
  <c r="E203" i="26"/>
  <c r="H201" i="26"/>
  <c r="AB201" i="26" s="1"/>
  <c r="AC201" i="26" s="1"/>
  <c r="V190" i="34" l="1"/>
  <c r="AB190" i="34" s="1"/>
  <c r="AC189" i="34"/>
  <c r="V184" i="33"/>
  <c r="AB184" i="33" s="1"/>
  <c r="AC184" i="33" s="1"/>
  <c r="V184" i="30"/>
  <c r="V180" i="29"/>
  <c r="E204" i="26"/>
  <c r="F203" i="26"/>
  <c r="H203" i="26" s="1"/>
  <c r="Z203" i="26"/>
  <c r="H202" i="26"/>
  <c r="AB202" i="26" s="1"/>
  <c r="AC202" i="26" s="1"/>
  <c r="V191" i="34" l="1"/>
  <c r="AB191" i="34" s="1"/>
  <c r="AC190" i="34"/>
  <c r="V185" i="33"/>
  <c r="AB185" i="33" s="1"/>
  <c r="AC185" i="33" s="1"/>
  <c r="V185" i="30"/>
  <c r="V181" i="29"/>
  <c r="AB203" i="26"/>
  <c r="AC203" i="26" s="1"/>
  <c r="Z204" i="26"/>
  <c r="F204" i="26"/>
  <c r="H204" i="26" s="1"/>
  <c r="E205" i="26"/>
  <c r="V192" i="34" l="1"/>
  <c r="AB192" i="34" s="1"/>
  <c r="AC191" i="34"/>
  <c r="V186" i="33"/>
  <c r="AB186" i="33" s="1"/>
  <c r="AC186" i="33" s="1"/>
  <c r="V186" i="30"/>
  <c r="V182" i="29"/>
  <c r="AB204" i="26"/>
  <c r="AC204" i="26" s="1"/>
  <c r="E206" i="26"/>
  <c r="F205" i="26"/>
  <c r="Z205" i="26"/>
  <c r="V193" i="34" l="1"/>
  <c r="AB193" i="34" s="1"/>
  <c r="AC192" i="34"/>
  <c r="V187" i="33"/>
  <c r="AB187" i="33" s="1"/>
  <c r="AC187" i="33" s="1"/>
  <c r="V187" i="30"/>
  <c r="V183" i="29"/>
  <c r="Z206" i="26"/>
  <c r="F206" i="26"/>
  <c r="E207" i="26"/>
  <c r="H205" i="26"/>
  <c r="AB205" i="26" s="1"/>
  <c r="AC205" i="26" s="1"/>
  <c r="V194" i="34" l="1"/>
  <c r="AB194" i="34" s="1"/>
  <c r="AC193" i="34"/>
  <c r="V188" i="33"/>
  <c r="AB188" i="33" s="1"/>
  <c r="AC188" i="33" s="1"/>
  <c r="V188" i="30"/>
  <c r="V184" i="29"/>
  <c r="E208" i="26"/>
  <c r="F207" i="26"/>
  <c r="H207" i="26" s="1"/>
  <c r="Z207" i="26"/>
  <c r="H206" i="26"/>
  <c r="AB206" i="26" s="1"/>
  <c r="AC206" i="26" s="1"/>
  <c r="V195" i="34" l="1"/>
  <c r="AB195" i="34" s="1"/>
  <c r="AC194" i="34"/>
  <c r="V189" i="33"/>
  <c r="AB189" i="33" s="1"/>
  <c r="AC189" i="33" s="1"/>
  <c r="V189" i="30"/>
  <c r="V185" i="29"/>
  <c r="AB207" i="26"/>
  <c r="AC207" i="26" s="1"/>
  <c r="Z208" i="26"/>
  <c r="F208" i="26"/>
  <c r="E209" i="26"/>
  <c r="V196" i="34" l="1"/>
  <c r="AB196" i="34" s="1"/>
  <c r="AC195" i="34"/>
  <c r="V190" i="33"/>
  <c r="AB190" i="33" s="1"/>
  <c r="AC190" i="33" s="1"/>
  <c r="V190" i="30"/>
  <c r="V186" i="29"/>
  <c r="H208" i="26"/>
  <c r="AB208" i="26" s="1"/>
  <c r="AC208" i="26" s="1"/>
  <c r="E210" i="26"/>
  <c r="Z209" i="26"/>
  <c r="F209" i="26"/>
  <c r="V197" i="34" l="1"/>
  <c r="AB197" i="34" s="1"/>
  <c r="AC196" i="34"/>
  <c r="V191" i="33"/>
  <c r="AB191" i="33" s="1"/>
  <c r="AC191" i="33" s="1"/>
  <c r="V191" i="30"/>
  <c r="V187" i="29"/>
  <c r="Z210" i="26"/>
  <c r="F210" i="26"/>
  <c r="E211" i="26"/>
  <c r="H209" i="26"/>
  <c r="AB209" i="26" s="1"/>
  <c r="AC209" i="26" s="1"/>
  <c r="V198" i="34" l="1"/>
  <c r="AB198" i="34" s="1"/>
  <c r="AC197" i="34"/>
  <c r="V192" i="33"/>
  <c r="AB192" i="33" s="1"/>
  <c r="AC192" i="33" s="1"/>
  <c r="V192" i="30"/>
  <c r="V188" i="29"/>
  <c r="E212" i="26"/>
  <c r="F211" i="26"/>
  <c r="Z211" i="26"/>
  <c r="H210" i="26"/>
  <c r="AB210" i="26" s="1"/>
  <c r="AC210" i="26" s="1"/>
  <c r="V199" i="34" l="1"/>
  <c r="AB199" i="34" s="1"/>
  <c r="AC198" i="34"/>
  <c r="V193" i="33"/>
  <c r="AB193" i="33" s="1"/>
  <c r="AC193" i="33" s="1"/>
  <c r="V193" i="30"/>
  <c r="V189" i="29"/>
  <c r="H211" i="26"/>
  <c r="AB211" i="26" s="1"/>
  <c r="AC211" i="26" s="1"/>
  <c r="Z212" i="26"/>
  <c r="F212" i="26"/>
  <c r="H212" i="26" s="1"/>
  <c r="AB212" i="26" s="1"/>
  <c r="E213" i="26"/>
  <c r="V200" i="34" l="1"/>
  <c r="AB200" i="34" s="1"/>
  <c r="AC199" i="34"/>
  <c r="V194" i="33"/>
  <c r="AB194" i="33" s="1"/>
  <c r="V194" i="30"/>
  <c r="V190" i="29"/>
  <c r="AC212" i="26"/>
  <c r="E214" i="26"/>
  <c r="F213" i="26"/>
  <c r="Z213" i="26"/>
  <c r="V201" i="34" l="1"/>
  <c r="AB201" i="34" s="1"/>
  <c r="AC200" i="34"/>
  <c r="V195" i="33"/>
  <c r="AB195" i="33" s="1"/>
  <c r="AC194" i="33"/>
  <c r="V195" i="30"/>
  <c r="V191" i="29"/>
  <c r="Z214" i="26"/>
  <c r="F214" i="26"/>
  <c r="E215" i="26"/>
  <c r="H213" i="26"/>
  <c r="AB213" i="26" s="1"/>
  <c r="AC213" i="26" s="1"/>
  <c r="AC195" i="33" l="1"/>
  <c r="V202" i="34"/>
  <c r="AB202" i="34" s="1"/>
  <c r="AC201" i="34"/>
  <c r="V196" i="33"/>
  <c r="AB196" i="33" s="1"/>
  <c r="AC196" i="33" s="1"/>
  <c r="V196" i="30"/>
  <c r="V192" i="29"/>
  <c r="E216" i="26"/>
  <c r="F215" i="26"/>
  <c r="H215" i="26" s="1"/>
  <c r="Z215" i="26"/>
  <c r="H214" i="26"/>
  <c r="AB214" i="26" s="1"/>
  <c r="AC214" i="26" s="1"/>
  <c r="V203" i="34" l="1"/>
  <c r="AB203" i="34" s="1"/>
  <c r="AC202" i="34"/>
  <c r="V197" i="33"/>
  <c r="AB197" i="33" s="1"/>
  <c r="AC197" i="33" s="1"/>
  <c r="V197" i="30"/>
  <c r="V193" i="29"/>
  <c r="AB215" i="26"/>
  <c r="AC215" i="26" s="1"/>
  <c r="Z216" i="26"/>
  <c r="F216" i="26"/>
  <c r="H216" i="26" s="1"/>
  <c r="E217" i="26"/>
  <c r="V204" i="34" l="1"/>
  <c r="AB204" i="34" s="1"/>
  <c r="AC203" i="34"/>
  <c r="V198" i="33"/>
  <c r="AB198" i="33" s="1"/>
  <c r="AC198" i="33" s="1"/>
  <c r="V198" i="30"/>
  <c r="V194" i="29"/>
  <c r="AB216" i="26"/>
  <c r="AC216" i="26" s="1"/>
  <c r="E218" i="26"/>
  <c r="F217" i="26"/>
  <c r="H217" i="26" s="1"/>
  <c r="Z217" i="26"/>
  <c r="V205" i="34" l="1"/>
  <c r="AB205" i="34" s="1"/>
  <c r="AC204" i="34"/>
  <c r="V199" i="33"/>
  <c r="AB199" i="33" s="1"/>
  <c r="AC199" i="33" s="1"/>
  <c r="V199" i="30"/>
  <c r="V195" i="29"/>
  <c r="AB217" i="26"/>
  <c r="AC217" i="26" s="1"/>
  <c r="Z218" i="26"/>
  <c r="F218" i="26"/>
  <c r="E219" i="26"/>
  <c r="V206" i="34" l="1"/>
  <c r="AB206" i="34" s="1"/>
  <c r="AC205" i="34"/>
  <c r="V200" i="33"/>
  <c r="AB200" i="33" s="1"/>
  <c r="AC200" i="33" s="1"/>
  <c r="V200" i="30"/>
  <c r="V196" i="29"/>
  <c r="E220" i="26"/>
  <c r="Z219" i="26"/>
  <c r="F219" i="26"/>
  <c r="H218" i="26"/>
  <c r="AB218" i="26" s="1"/>
  <c r="AC218" i="26" s="1"/>
  <c r="V207" i="34" l="1"/>
  <c r="AB207" i="34" s="1"/>
  <c r="AC206" i="34"/>
  <c r="V201" i="33"/>
  <c r="AB201" i="33" s="1"/>
  <c r="AC201" i="33" s="1"/>
  <c r="V201" i="30"/>
  <c r="V197" i="29"/>
  <c r="H219" i="26"/>
  <c r="AB219" i="26" s="1"/>
  <c r="AC219" i="26" s="1"/>
  <c r="Z220" i="26"/>
  <c r="F220" i="26"/>
  <c r="H220" i="26" s="1"/>
  <c r="E221" i="26"/>
  <c r="V208" i="34" l="1"/>
  <c r="AB208" i="34" s="1"/>
  <c r="AC207" i="34"/>
  <c r="V202" i="33"/>
  <c r="AB202" i="33" s="1"/>
  <c r="AC202" i="33" s="1"/>
  <c r="AB220" i="26"/>
  <c r="AC220" i="26" s="1"/>
  <c r="V202" i="30"/>
  <c r="V198" i="29"/>
  <c r="E222" i="26"/>
  <c r="Z221" i="26"/>
  <c r="F221" i="26"/>
  <c r="H221" i="26" s="1"/>
  <c r="AB221" i="26" s="1"/>
  <c r="V209" i="34" l="1"/>
  <c r="AB209" i="34" s="1"/>
  <c r="AC208" i="34"/>
  <c r="V203" i="33"/>
  <c r="AB203" i="33" s="1"/>
  <c r="AC203" i="33" s="1"/>
  <c r="AC221" i="26"/>
  <c r="V203" i="30"/>
  <c r="V199" i="29"/>
  <c r="Z222" i="26"/>
  <c r="F222" i="26"/>
  <c r="E223" i="26"/>
  <c r="V210" i="34" l="1"/>
  <c r="AB210" i="34" s="1"/>
  <c r="AC209" i="34"/>
  <c r="V204" i="33"/>
  <c r="AB204" i="33" s="1"/>
  <c r="AC204" i="33" s="1"/>
  <c r="V204" i="30"/>
  <c r="V200" i="29"/>
  <c r="H222" i="26"/>
  <c r="AB222" i="26" s="1"/>
  <c r="AC222" i="26" s="1"/>
  <c r="E224" i="26"/>
  <c r="F223" i="26"/>
  <c r="Z223" i="26"/>
  <c r="V211" i="34" l="1"/>
  <c r="AB211" i="34" s="1"/>
  <c r="AC210" i="34"/>
  <c r="V205" i="33"/>
  <c r="AB205" i="33" s="1"/>
  <c r="AC205" i="33" s="1"/>
  <c r="V205" i="30"/>
  <c r="V201" i="29"/>
  <c r="H223" i="26"/>
  <c r="AB223" i="26" s="1"/>
  <c r="AC223" i="26" s="1"/>
  <c r="Z224" i="26"/>
  <c r="F224" i="26"/>
  <c r="H224" i="26" s="1"/>
  <c r="E225" i="26"/>
  <c r="V212" i="34" l="1"/>
  <c r="AB212" i="34" s="1"/>
  <c r="AC211" i="34"/>
  <c r="V206" i="33"/>
  <c r="AB206" i="33" s="1"/>
  <c r="AC206" i="33" s="1"/>
  <c r="V206" i="30"/>
  <c r="V202" i="29"/>
  <c r="AB224" i="26"/>
  <c r="AC224" i="26" s="1"/>
  <c r="E226" i="26"/>
  <c r="F225" i="26"/>
  <c r="H225" i="26" s="1"/>
  <c r="Z225" i="26"/>
  <c r="V213" i="34" l="1"/>
  <c r="AB213" i="34" s="1"/>
  <c r="AC212" i="34"/>
  <c r="V207" i="33"/>
  <c r="AB207" i="33" s="1"/>
  <c r="AC207" i="33" s="1"/>
  <c r="V207" i="30"/>
  <c r="V203" i="29"/>
  <c r="Z226" i="26"/>
  <c r="F226" i="26"/>
  <c r="E227" i="26"/>
  <c r="AB225" i="26"/>
  <c r="AC225" i="26" s="1"/>
  <c r="V214" i="34" l="1"/>
  <c r="AB214" i="34" s="1"/>
  <c r="AC213" i="34"/>
  <c r="V208" i="33"/>
  <c r="AB208" i="33" s="1"/>
  <c r="AC208" i="33" s="1"/>
  <c r="V208" i="30"/>
  <c r="V204" i="29"/>
  <c r="E228" i="26"/>
  <c r="F227" i="26"/>
  <c r="Z227" i="26"/>
  <c r="H226" i="26"/>
  <c r="AB226" i="26" s="1"/>
  <c r="AC226" i="26" s="1"/>
  <c r="V215" i="34" l="1"/>
  <c r="AB215" i="34" s="1"/>
  <c r="AC214" i="34"/>
  <c r="V209" i="33"/>
  <c r="AB209" i="33" s="1"/>
  <c r="AC209" i="33" s="1"/>
  <c r="V209" i="30"/>
  <c r="V205" i="29"/>
  <c r="H227" i="26"/>
  <c r="AB227" i="26" s="1"/>
  <c r="AC227" i="26" s="1"/>
  <c r="Z228" i="26"/>
  <c r="F228" i="26"/>
  <c r="E229" i="26"/>
  <c r="H228" i="26"/>
  <c r="V216" i="34" l="1"/>
  <c r="AB216" i="34" s="1"/>
  <c r="AC215" i="34"/>
  <c r="V210" i="33"/>
  <c r="AB210" i="33" s="1"/>
  <c r="AC210" i="33" s="1"/>
  <c r="V210" i="30"/>
  <c r="V206" i="29"/>
  <c r="AB228" i="26"/>
  <c r="AC228" i="26" s="1"/>
  <c r="E230" i="26"/>
  <c r="Z229" i="26"/>
  <c r="F229" i="26"/>
  <c r="V217" i="34" l="1"/>
  <c r="AB217" i="34" s="1"/>
  <c r="AC216" i="34"/>
  <c r="V211" i="33"/>
  <c r="AB211" i="33" s="1"/>
  <c r="AC211" i="33" s="1"/>
  <c r="V211" i="30"/>
  <c r="V207" i="29"/>
  <c r="Z230" i="26"/>
  <c r="F230" i="26"/>
  <c r="E231" i="26"/>
  <c r="H229" i="26"/>
  <c r="AB229" i="26" s="1"/>
  <c r="AC229" i="26" s="1"/>
  <c r="V218" i="34" l="1"/>
  <c r="AB218" i="34" s="1"/>
  <c r="AC217" i="34"/>
  <c r="V212" i="33"/>
  <c r="AB212" i="33" s="1"/>
  <c r="AC212" i="33" s="1"/>
  <c r="V212" i="30"/>
  <c r="V208" i="29"/>
  <c r="H230" i="26"/>
  <c r="AB230" i="26" s="1"/>
  <c r="AC230" i="26" s="1"/>
  <c r="E232" i="26"/>
  <c r="Z231" i="26"/>
  <c r="F231" i="26"/>
  <c r="V219" i="34" l="1"/>
  <c r="AB219" i="34" s="1"/>
  <c r="AC218" i="34"/>
  <c r="V213" i="33"/>
  <c r="AB213" i="33" s="1"/>
  <c r="AC213" i="33" s="1"/>
  <c r="V213" i="30"/>
  <c r="V209" i="29"/>
  <c r="Z232" i="26"/>
  <c r="F232" i="26"/>
  <c r="H232" i="26" s="1"/>
  <c r="E233" i="26"/>
  <c r="H231" i="26"/>
  <c r="AB231" i="26" s="1"/>
  <c r="AC231" i="26" s="1"/>
  <c r="V220" i="34" l="1"/>
  <c r="AB220" i="34" s="1"/>
  <c r="AC219" i="34"/>
  <c r="V214" i="33"/>
  <c r="AB214" i="33" s="1"/>
  <c r="AC214" i="33" s="1"/>
  <c r="V214" i="30"/>
  <c r="V210" i="29"/>
  <c r="E234" i="26"/>
  <c r="F233" i="26"/>
  <c r="Z233" i="26"/>
  <c r="AB232" i="26"/>
  <c r="AC232" i="26" s="1"/>
  <c r="V221" i="34" l="1"/>
  <c r="AB221" i="34" s="1"/>
  <c r="AC220" i="34"/>
  <c r="V215" i="33"/>
  <c r="AB215" i="33" s="1"/>
  <c r="AC215" i="33" s="1"/>
  <c r="V215" i="30"/>
  <c r="V211" i="29"/>
  <c r="Z234" i="26"/>
  <c r="F234" i="26"/>
  <c r="E235" i="26"/>
  <c r="H233" i="26"/>
  <c r="AB233" i="26" s="1"/>
  <c r="AC233" i="26" s="1"/>
  <c r="V222" i="34" l="1"/>
  <c r="AB222" i="34" s="1"/>
  <c r="AC221" i="34"/>
  <c r="V216" i="33"/>
  <c r="AB216" i="33" s="1"/>
  <c r="AC216" i="33" s="1"/>
  <c r="V216" i="30"/>
  <c r="V212" i="29"/>
  <c r="H234" i="26"/>
  <c r="AB234" i="26" s="1"/>
  <c r="AC234" i="26" s="1"/>
  <c r="E236" i="26"/>
  <c r="F235" i="26"/>
  <c r="H235" i="26" s="1"/>
  <c r="Z235" i="26"/>
  <c r="V223" i="34" l="1"/>
  <c r="AB223" i="34" s="1"/>
  <c r="AC222" i="34"/>
  <c r="V217" i="33"/>
  <c r="AB217" i="33" s="1"/>
  <c r="AC217" i="33" s="1"/>
  <c r="V217" i="30"/>
  <c r="V213" i="29"/>
  <c r="AB235" i="26"/>
  <c r="AC235" i="26" s="1"/>
  <c r="Z236" i="26"/>
  <c r="F236" i="26"/>
  <c r="H236" i="26" s="1"/>
  <c r="E237" i="26"/>
  <c r="V224" i="34" l="1"/>
  <c r="AB224" i="34" s="1"/>
  <c r="AC223" i="34"/>
  <c r="V218" i="33"/>
  <c r="AB218" i="33" s="1"/>
  <c r="AC218" i="33" s="1"/>
  <c r="V218" i="30"/>
  <c r="V214" i="29"/>
  <c r="AB236" i="26"/>
  <c r="AC236" i="26" s="1"/>
  <c r="E238" i="26"/>
  <c r="F237" i="26"/>
  <c r="Z237" i="26"/>
  <c r="V225" i="34" l="1"/>
  <c r="AB225" i="34" s="1"/>
  <c r="AC224" i="34"/>
  <c r="V219" i="33"/>
  <c r="AB219" i="33" s="1"/>
  <c r="AC219" i="33" s="1"/>
  <c r="V219" i="30"/>
  <c r="V215" i="29"/>
  <c r="Z238" i="26"/>
  <c r="F238" i="26"/>
  <c r="E239" i="26"/>
  <c r="H237" i="26"/>
  <c r="AB237" i="26" s="1"/>
  <c r="AC237" i="26" s="1"/>
  <c r="V226" i="34" l="1"/>
  <c r="AB226" i="34" s="1"/>
  <c r="AC225" i="34"/>
  <c r="V220" i="33"/>
  <c r="AB220" i="33" s="1"/>
  <c r="AC220" i="33" s="1"/>
  <c r="V220" i="30"/>
  <c r="V216" i="29"/>
  <c r="H238" i="26"/>
  <c r="AB238" i="26" s="1"/>
  <c r="AC238" i="26" s="1"/>
  <c r="E240" i="26"/>
  <c r="F239" i="26"/>
  <c r="H239" i="26" s="1"/>
  <c r="Z239" i="26"/>
  <c r="V227" i="34" l="1"/>
  <c r="AB227" i="34" s="1"/>
  <c r="AC226" i="34"/>
  <c r="V221" i="33"/>
  <c r="AB221" i="33" s="1"/>
  <c r="AC221" i="33" s="1"/>
  <c r="V221" i="30"/>
  <c r="V217" i="29"/>
  <c r="AB239" i="26"/>
  <c r="AC239" i="26" s="1"/>
  <c r="Z240" i="26"/>
  <c r="F240" i="26"/>
  <c r="H240" i="26" s="1"/>
  <c r="E241" i="26"/>
  <c r="V228" i="34" l="1"/>
  <c r="AB228" i="34" s="1"/>
  <c r="AC227" i="34"/>
  <c r="V222" i="33"/>
  <c r="AB222" i="33" s="1"/>
  <c r="AC222" i="33" s="1"/>
  <c r="V222" i="30"/>
  <c r="V218" i="29"/>
  <c r="AB240" i="26"/>
  <c r="AC240" i="26" s="1"/>
  <c r="E242" i="26"/>
  <c r="Z241" i="26"/>
  <c r="F241" i="26"/>
  <c r="V229" i="34" l="1"/>
  <c r="AB229" i="34" s="1"/>
  <c r="AC228" i="34"/>
  <c r="V223" i="33"/>
  <c r="AB223" i="33" s="1"/>
  <c r="AC223" i="33" s="1"/>
  <c r="V223" i="30"/>
  <c r="V219" i="29"/>
  <c r="Z242" i="26"/>
  <c r="F242" i="26"/>
  <c r="E243" i="26"/>
  <c r="H241" i="26"/>
  <c r="AB241" i="26" s="1"/>
  <c r="AC241" i="26" s="1"/>
  <c r="V230" i="34" l="1"/>
  <c r="AB230" i="34" s="1"/>
  <c r="AC229" i="34"/>
  <c r="V224" i="33"/>
  <c r="AB224" i="33" s="1"/>
  <c r="AC224" i="33" s="1"/>
  <c r="V224" i="30"/>
  <c r="V220" i="29"/>
  <c r="E244" i="26"/>
  <c r="F243" i="26"/>
  <c r="H243" i="26" s="1"/>
  <c r="Z243" i="26"/>
  <c r="H242" i="26"/>
  <c r="AB242" i="26" s="1"/>
  <c r="AC242" i="26" s="1"/>
  <c r="V231" i="34" l="1"/>
  <c r="AB231" i="34" s="1"/>
  <c r="AC230" i="34"/>
  <c r="V225" i="33"/>
  <c r="AB225" i="33" s="1"/>
  <c r="AC225" i="33" s="1"/>
  <c r="V225" i="30"/>
  <c r="V221" i="29"/>
  <c r="AB243" i="26"/>
  <c r="AC243" i="26" s="1"/>
  <c r="F244" i="26"/>
  <c r="H244" i="26" s="1"/>
  <c r="E245" i="26"/>
  <c r="Z244" i="26"/>
  <c r="V232" i="34" l="1"/>
  <c r="AB232" i="34" s="1"/>
  <c r="AC231" i="34"/>
  <c r="V226" i="33"/>
  <c r="AB226" i="33" s="1"/>
  <c r="AC226" i="33" s="1"/>
  <c r="AB244" i="26"/>
  <c r="AC244" i="26" s="1"/>
  <c r="V226" i="30"/>
  <c r="V222" i="29"/>
  <c r="F245" i="26"/>
  <c r="H245" i="26" s="1"/>
  <c r="Z245" i="26"/>
  <c r="E246" i="26"/>
  <c r="AB245" i="26" l="1"/>
  <c r="AC245" i="26" s="1"/>
  <c r="V233" i="34"/>
  <c r="AB233" i="34" s="1"/>
  <c r="AC232" i="34"/>
  <c r="V227" i="33"/>
  <c r="AB227" i="33" s="1"/>
  <c r="AC227" i="33" s="1"/>
  <c r="V227" i="30"/>
  <c r="V223" i="29"/>
  <c r="Z246" i="26"/>
  <c r="F246" i="26"/>
  <c r="H246" i="26" s="1"/>
  <c r="E247" i="26"/>
  <c r="V234" i="34" l="1"/>
  <c r="AB234" i="34" s="1"/>
  <c r="AC233" i="34"/>
  <c r="V228" i="33"/>
  <c r="AB228" i="33" s="1"/>
  <c r="AC228" i="33" s="1"/>
  <c r="AB246" i="26"/>
  <c r="AC246" i="26" s="1"/>
  <c r="V228" i="30"/>
  <c r="V224" i="29"/>
  <c r="Z247" i="26"/>
  <c r="E248" i="26"/>
  <c r="F247" i="26"/>
  <c r="V235" i="34" l="1"/>
  <c r="AB235" i="34" s="1"/>
  <c r="AC234" i="34"/>
  <c r="V229" i="33"/>
  <c r="AB229" i="33" s="1"/>
  <c r="AC229" i="33" s="1"/>
  <c r="V229" i="30"/>
  <c r="V225" i="29"/>
  <c r="H247" i="26"/>
  <c r="AB247" i="26" s="1"/>
  <c r="AC247" i="26" s="1"/>
  <c r="F248" i="26"/>
  <c r="H248" i="26" s="1"/>
  <c r="E249" i="26"/>
  <c r="Z248" i="26"/>
  <c r="V236" i="34" l="1"/>
  <c r="AB236" i="34" s="1"/>
  <c r="AC235" i="34"/>
  <c r="V230" i="33"/>
  <c r="AB230" i="33" s="1"/>
  <c r="AC230" i="33" s="1"/>
  <c r="V230" i="30"/>
  <c r="V226" i="29"/>
  <c r="AB248" i="26"/>
  <c r="AC248" i="26" s="1"/>
  <c r="Z249" i="26"/>
  <c r="F249" i="26"/>
  <c r="H249" i="26" s="1"/>
  <c r="E250" i="26"/>
  <c r="V237" i="34" l="1"/>
  <c r="AB237" i="34" s="1"/>
  <c r="AC236" i="34"/>
  <c r="V231" i="33"/>
  <c r="AB231" i="33" s="1"/>
  <c r="AC231" i="33" s="1"/>
  <c r="V231" i="30"/>
  <c r="V227" i="29"/>
  <c r="AB249" i="26"/>
  <c r="AC249" i="26" s="1"/>
  <c r="Z250" i="26"/>
  <c r="F250" i="26"/>
  <c r="E251" i="26"/>
  <c r="V238" i="34" l="1"/>
  <c r="AB238" i="34" s="1"/>
  <c r="AC237" i="34"/>
  <c r="V232" i="33"/>
  <c r="AB232" i="33" s="1"/>
  <c r="AC232" i="33" s="1"/>
  <c r="V232" i="30"/>
  <c r="V228" i="29"/>
  <c r="H250" i="26"/>
  <c r="AB250" i="26" s="1"/>
  <c r="AC250" i="26" s="1"/>
  <c r="E252" i="26"/>
  <c r="Z251" i="26"/>
  <c r="F251" i="26"/>
  <c r="V239" i="34" l="1"/>
  <c r="AB239" i="34" s="1"/>
  <c r="AC238" i="34"/>
  <c r="V233" i="33"/>
  <c r="AB233" i="33" s="1"/>
  <c r="AC233" i="33" s="1"/>
  <c r="V233" i="30"/>
  <c r="V229" i="29"/>
  <c r="E253" i="26"/>
  <c r="F252" i="26"/>
  <c r="Z252" i="26"/>
  <c r="H251" i="26"/>
  <c r="AB251" i="26" s="1"/>
  <c r="AC251" i="26" s="1"/>
  <c r="V240" i="34" l="1"/>
  <c r="AB240" i="34" s="1"/>
  <c r="AC239" i="34"/>
  <c r="V234" i="33"/>
  <c r="AB234" i="33" s="1"/>
  <c r="AC234" i="33" s="1"/>
  <c r="V234" i="30"/>
  <c r="V230" i="29"/>
  <c r="H252" i="26"/>
  <c r="AB252" i="26" s="1"/>
  <c r="AC252" i="26" s="1"/>
  <c r="F253" i="26"/>
  <c r="H253" i="26" s="1"/>
  <c r="E254" i="26"/>
  <c r="Z253" i="26"/>
  <c r="V241" i="34" l="1"/>
  <c r="AB241" i="34" s="1"/>
  <c r="AC240" i="34"/>
  <c r="V235" i="33"/>
  <c r="AB235" i="33" s="1"/>
  <c r="AC235" i="33" s="1"/>
  <c r="V235" i="30"/>
  <c r="V231" i="29"/>
  <c r="AB253" i="26"/>
  <c r="AC253" i="26" s="1"/>
  <c r="Z254" i="26"/>
  <c r="F254" i="26"/>
  <c r="H254" i="26" s="1"/>
  <c r="E255" i="26"/>
  <c r="AB254" i="26" l="1"/>
  <c r="AC254" i="26" s="1"/>
  <c r="V242" i="34"/>
  <c r="AB242" i="34" s="1"/>
  <c r="AC241" i="34"/>
  <c r="V236" i="33"/>
  <c r="AB236" i="33" s="1"/>
  <c r="AC236" i="33" s="1"/>
  <c r="V236" i="30"/>
  <c r="V232" i="29"/>
  <c r="Z255" i="26"/>
  <c r="E256" i="26"/>
  <c r="F255" i="26"/>
  <c r="V243" i="34" l="1"/>
  <c r="AB243" i="34" s="1"/>
  <c r="AC242" i="34"/>
  <c r="V237" i="33"/>
  <c r="AB237" i="33" s="1"/>
  <c r="AC237" i="33" s="1"/>
  <c r="V237" i="30"/>
  <c r="V233" i="29"/>
  <c r="H255" i="26"/>
  <c r="AB255" i="26" s="1"/>
  <c r="AC255" i="26" s="1"/>
  <c r="F256" i="26"/>
  <c r="H256" i="26" s="1"/>
  <c r="E257" i="26"/>
  <c r="Z256" i="26"/>
  <c r="V244" i="34" l="1"/>
  <c r="AB244" i="34" s="1"/>
  <c r="AC243" i="34"/>
  <c r="V238" i="33"/>
  <c r="AB238" i="33" s="1"/>
  <c r="AC238" i="33" s="1"/>
  <c r="V238" i="30"/>
  <c r="V234" i="29"/>
  <c r="AB256" i="26"/>
  <c r="AC256" i="26" s="1"/>
  <c r="Z257" i="26"/>
  <c r="F257" i="26"/>
  <c r="H257" i="26" s="1"/>
  <c r="E258" i="26"/>
  <c r="V245" i="34" l="1"/>
  <c r="AB245" i="34" s="1"/>
  <c r="AC244" i="34"/>
  <c r="V239" i="33"/>
  <c r="AB239" i="33" s="1"/>
  <c r="AC239" i="33" s="1"/>
  <c r="AB257" i="26"/>
  <c r="AC257" i="26" s="1"/>
  <c r="V239" i="30"/>
  <c r="V235" i="29"/>
  <c r="Z258" i="26"/>
  <c r="F258" i="26"/>
  <c r="E259" i="26"/>
  <c r="V246" i="34" l="1"/>
  <c r="AB246" i="34" s="1"/>
  <c r="AC245" i="34"/>
  <c r="V240" i="33"/>
  <c r="AB240" i="33" s="1"/>
  <c r="AC240" i="33" s="1"/>
  <c r="V240" i="30"/>
  <c r="V236" i="29"/>
  <c r="H258" i="26"/>
  <c r="AB258" i="26" s="1"/>
  <c r="AC258" i="26" s="1"/>
  <c r="E260" i="26"/>
  <c r="Z259" i="26"/>
  <c r="F259" i="26"/>
  <c r="V247" i="34" l="1"/>
  <c r="AB247" i="34" s="1"/>
  <c r="AC246" i="34"/>
  <c r="V241" i="33"/>
  <c r="AB241" i="33" s="1"/>
  <c r="AC241" i="33" s="1"/>
  <c r="V241" i="30"/>
  <c r="V237" i="29"/>
  <c r="E261" i="26"/>
  <c r="Z260" i="26"/>
  <c r="F260" i="26"/>
  <c r="H260" i="26" s="1"/>
  <c r="H259" i="26"/>
  <c r="AB259" i="26" s="1"/>
  <c r="AC259" i="26" s="1"/>
  <c r="V248" i="34" l="1"/>
  <c r="AB248" i="34" s="1"/>
  <c r="AC247" i="34"/>
  <c r="V242" i="33"/>
  <c r="AB242" i="33" s="1"/>
  <c r="AC242" i="33" s="1"/>
  <c r="V242" i="30"/>
  <c r="V238" i="29"/>
  <c r="AB260" i="26"/>
  <c r="AC260" i="26" s="1"/>
  <c r="F261" i="26"/>
  <c r="H261" i="26" s="1"/>
  <c r="E262" i="26"/>
  <c r="Z261" i="26"/>
  <c r="AB261" i="26" l="1"/>
  <c r="V249" i="34"/>
  <c r="AB249" i="34" s="1"/>
  <c r="AC248" i="34"/>
  <c r="V243" i="33"/>
  <c r="AB243" i="33" s="1"/>
  <c r="AC243" i="33" s="1"/>
  <c r="AC261" i="26"/>
  <c r="V243" i="30"/>
  <c r="V239" i="29"/>
  <c r="Z262" i="26"/>
  <c r="F262" i="26"/>
  <c r="H262" i="26" s="1"/>
  <c r="E263" i="26"/>
  <c r="V250" i="34" l="1"/>
  <c r="AB250" i="34" s="1"/>
  <c r="AC249" i="34"/>
  <c r="V244" i="33"/>
  <c r="AB244" i="33" s="1"/>
  <c r="AC244" i="33" s="1"/>
  <c r="V244" i="30"/>
  <c r="V240" i="29"/>
  <c r="AB262" i="26"/>
  <c r="AC262" i="26" s="1"/>
  <c r="Z263" i="26"/>
  <c r="E264" i="26"/>
  <c r="F263" i="26"/>
  <c r="V251" i="34" l="1"/>
  <c r="AB251" i="34" s="1"/>
  <c r="AC250" i="34"/>
  <c r="V245" i="33"/>
  <c r="AB245" i="33" s="1"/>
  <c r="AC245" i="33" s="1"/>
  <c r="V245" i="30"/>
  <c r="V241" i="29"/>
  <c r="F264" i="26"/>
  <c r="H264" i="26" s="1"/>
  <c r="E265" i="26"/>
  <c r="Z264" i="26"/>
  <c r="H263" i="26"/>
  <c r="AB263" i="26" s="1"/>
  <c r="AC263" i="26" s="1"/>
  <c r="V252" i="34" l="1"/>
  <c r="AB252" i="34" s="1"/>
  <c r="AC251" i="34"/>
  <c r="V246" i="33"/>
  <c r="AB246" i="33" s="1"/>
  <c r="AC246" i="33" s="1"/>
  <c r="V246" i="30"/>
  <c r="V242" i="29"/>
  <c r="AB264" i="26"/>
  <c r="AC264" i="26" s="1"/>
  <c r="Z265" i="26"/>
  <c r="F265" i="26"/>
  <c r="H265" i="26" s="1"/>
  <c r="E266" i="26"/>
  <c r="V253" i="34" l="1"/>
  <c r="AB253" i="34" s="1"/>
  <c r="AC252" i="34"/>
  <c r="V247" i="33"/>
  <c r="AB247" i="33" s="1"/>
  <c r="AC247" i="33" s="1"/>
  <c r="V247" i="30"/>
  <c r="V243" i="29"/>
  <c r="AB265" i="26"/>
  <c r="AC265" i="26" s="1"/>
  <c r="Z266" i="26"/>
  <c r="F266" i="26"/>
  <c r="E267" i="26"/>
  <c r="V254" i="34" l="1"/>
  <c r="AB254" i="34" s="1"/>
  <c r="AC253" i="34"/>
  <c r="V248" i="33"/>
  <c r="AB248" i="33" s="1"/>
  <c r="AC248" i="33" s="1"/>
  <c r="V248" i="30"/>
  <c r="V244" i="29"/>
  <c r="H266" i="26"/>
  <c r="AB266" i="26" s="1"/>
  <c r="AC266" i="26" s="1"/>
  <c r="E268" i="26"/>
  <c r="Z267" i="26"/>
  <c r="F267" i="26"/>
  <c r="H267" i="26" s="1"/>
  <c r="V255" i="34" l="1"/>
  <c r="AB255" i="34" s="1"/>
  <c r="AC254" i="34"/>
  <c r="V249" i="33"/>
  <c r="AB249" i="33" s="1"/>
  <c r="AC249" i="33" s="1"/>
  <c r="V249" i="30"/>
  <c r="V245" i="29"/>
  <c r="AB267" i="26"/>
  <c r="AC267" i="26" s="1"/>
  <c r="E269" i="26"/>
  <c r="Z268" i="26"/>
  <c r="F268" i="26"/>
  <c r="V256" i="34" l="1"/>
  <c r="AB256" i="34" s="1"/>
  <c r="AC255" i="34"/>
  <c r="V250" i="33"/>
  <c r="AB250" i="33" s="1"/>
  <c r="AC250" i="33" s="1"/>
  <c r="V250" i="30"/>
  <c r="V246" i="29"/>
  <c r="H268" i="26"/>
  <c r="AB268" i="26" s="1"/>
  <c r="AC268" i="26" s="1"/>
  <c r="F269" i="26"/>
  <c r="H269" i="26" s="1"/>
  <c r="E270" i="26"/>
  <c r="Z269" i="26"/>
  <c r="V257" i="34" l="1"/>
  <c r="AB257" i="34" s="1"/>
  <c r="AC256" i="34"/>
  <c r="V251" i="33"/>
  <c r="AB251" i="33" s="1"/>
  <c r="AC251" i="33" s="1"/>
  <c r="AB269" i="26"/>
  <c r="AC269" i="26" s="1"/>
  <c r="V251" i="30"/>
  <c r="V247" i="29"/>
  <c r="Z270" i="26"/>
  <c r="F270" i="26"/>
  <c r="H270" i="26" s="1"/>
  <c r="E271" i="26"/>
  <c r="V258" i="34" l="1"/>
  <c r="AB258" i="34" s="1"/>
  <c r="AC257" i="34"/>
  <c r="V252" i="33"/>
  <c r="AB252" i="33" s="1"/>
  <c r="AC252" i="33" s="1"/>
  <c r="AB270" i="26"/>
  <c r="AC270" i="26" s="1"/>
  <c r="V252" i="30"/>
  <c r="V248" i="29"/>
  <c r="Z271" i="26"/>
  <c r="E272" i="26"/>
  <c r="F271" i="26"/>
  <c r="V259" i="34" l="1"/>
  <c r="AB259" i="34" s="1"/>
  <c r="AC258" i="34"/>
  <c r="V253" i="33"/>
  <c r="AB253" i="33" s="1"/>
  <c r="AC253" i="33" s="1"/>
  <c r="V253" i="30"/>
  <c r="V249" i="29"/>
  <c r="H271" i="26"/>
  <c r="AB271" i="26" s="1"/>
  <c r="AC271" i="26" s="1"/>
  <c r="F272" i="26"/>
  <c r="H272" i="26" s="1"/>
  <c r="E273" i="26"/>
  <c r="Z272" i="26"/>
  <c r="V260" i="34" l="1"/>
  <c r="AB260" i="34" s="1"/>
  <c r="AC259" i="34"/>
  <c r="V254" i="33"/>
  <c r="AB254" i="33" s="1"/>
  <c r="AC254" i="33" s="1"/>
  <c r="V254" i="30"/>
  <c r="V250" i="29"/>
  <c r="AB272" i="26"/>
  <c r="AC272" i="26" s="1"/>
  <c r="Z273" i="26"/>
  <c r="F273" i="26"/>
  <c r="H273" i="26" s="1"/>
  <c r="AB273" i="26" s="1"/>
  <c r="E274" i="26"/>
  <c r="V261" i="34" l="1"/>
  <c r="AB261" i="34" s="1"/>
  <c r="AC260" i="34"/>
  <c r="V255" i="33"/>
  <c r="AB255" i="33" s="1"/>
  <c r="AC255" i="33" s="1"/>
  <c r="V255" i="30"/>
  <c r="V251" i="29"/>
  <c r="AC273" i="26"/>
  <c r="Z274" i="26"/>
  <c r="F274" i="26"/>
  <c r="E275" i="26"/>
  <c r="V262" i="34" l="1"/>
  <c r="AB262" i="34" s="1"/>
  <c r="AC261" i="34"/>
  <c r="V256" i="33"/>
  <c r="AB256" i="33" s="1"/>
  <c r="AC256" i="33" s="1"/>
  <c r="V256" i="30"/>
  <c r="V252" i="29"/>
  <c r="H274" i="26"/>
  <c r="AB274" i="26" s="1"/>
  <c r="AC274" i="26" s="1"/>
  <c r="E276" i="26"/>
  <c r="Z275" i="26"/>
  <c r="F275" i="26"/>
  <c r="H275" i="26" s="1"/>
  <c r="V263" i="34" l="1"/>
  <c r="AB263" i="34" s="1"/>
  <c r="AC262" i="34"/>
  <c r="V257" i="33"/>
  <c r="AB257" i="33" s="1"/>
  <c r="AC257" i="33" s="1"/>
  <c r="V257" i="30"/>
  <c r="V253" i="29"/>
  <c r="AB275" i="26"/>
  <c r="AC275" i="26" s="1"/>
  <c r="E277" i="26"/>
  <c r="Z276" i="26"/>
  <c r="F276" i="26"/>
  <c r="H276" i="26" s="1"/>
  <c r="V264" i="34" l="1"/>
  <c r="AB264" i="34" s="1"/>
  <c r="AC263" i="34"/>
  <c r="V258" i="33"/>
  <c r="AB258" i="33" s="1"/>
  <c r="AC258" i="33" s="1"/>
  <c r="V258" i="30"/>
  <c r="V254" i="29"/>
  <c r="AB276" i="26"/>
  <c r="AC276" i="26" s="1"/>
  <c r="F277" i="26"/>
  <c r="H277" i="26" s="1"/>
  <c r="E278" i="26"/>
  <c r="Z277" i="26"/>
  <c r="V265" i="34" l="1"/>
  <c r="AB265" i="34" s="1"/>
  <c r="AC264" i="34"/>
  <c r="V259" i="33"/>
  <c r="AB259" i="33" s="1"/>
  <c r="AC259" i="33" s="1"/>
  <c r="AB277" i="26"/>
  <c r="AC277" i="26" s="1"/>
  <c r="V259" i="30"/>
  <c r="V255" i="29"/>
  <c r="Z278" i="26"/>
  <c r="F278" i="26"/>
  <c r="H278" i="26" s="1"/>
  <c r="E279" i="26"/>
  <c r="V266" i="34" l="1"/>
  <c r="AB266" i="34" s="1"/>
  <c r="AC265" i="34"/>
  <c r="V260" i="33"/>
  <c r="AB260" i="33" s="1"/>
  <c r="AC260" i="33" s="1"/>
  <c r="V260" i="30"/>
  <c r="V256" i="29"/>
  <c r="AB278" i="26"/>
  <c r="AC278" i="26" s="1"/>
  <c r="Z279" i="26"/>
  <c r="E280" i="26"/>
  <c r="F279" i="26"/>
  <c r="V267" i="34" l="1"/>
  <c r="AB267" i="34" s="1"/>
  <c r="AC266" i="34"/>
  <c r="V261" i="33"/>
  <c r="AB261" i="33" s="1"/>
  <c r="AC261" i="33" s="1"/>
  <c r="V261" i="30"/>
  <c r="V257" i="29"/>
  <c r="H279" i="26"/>
  <c r="AB279" i="26" s="1"/>
  <c r="AC279" i="26" s="1"/>
  <c r="F280" i="26"/>
  <c r="H280" i="26" s="1"/>
  <c r="E281" i="26"/>
  <c r="Z280" i="26"/>
  <c r="V268" i="34" l="1"/>
  <c r="AB268" i="34" s="1"/>
  <c r="AC267" i="34"/>
  <c r="V262" i="33"/>
  <c r="AB262" i="33" s="1"/>
  <c r="AC262" i="33" s="1"/>
  <c r="V262" i="30"/>
  <c r="V258" i="29"/>
  <c r="AB280" i="26"/>
  <c r="AC280" i="26" s="1"/>
  <c r="Z281" i="26"/>
  <c r="F281" i="26"/>
  <c r="H281" i="26" s="1"/>
  <c r="E282" i="26"/>
  <c r="V269" i="34" l="1"/>
  <c r="AB269" i="34" s="1"/>
  <c r="AC268" i="34"/>
  <c r="V263" i="33"/>
  <c r="AB263" i="33" s="1"/>
  <c r="AC263" i="33" s="1"/>
  <c r="V263" i="30"/>
  <c r="V259" i="29"/>
  <c r="AB281" i="26"/>
  <c r="AC281" i="26" s="1"/>
  <c r="Z282" i="26"/>
  <c r="F282" i="26"/>
  <c r="E283" i="26"/>
  <c r="V270" i="34" l="1"/>
  <c r="AB270" i="34" s="1"/>
  <c r="AC269" i="34"/>
  <c r="V264" i="33"/>
  <c r="AB264" i="33" s="1"/>
  <c r="AC264" i="33" s="1"/>
  <c r="V264" i="30"/>
  <c r="V260" i="29"/>
  <c r="F283" i="26"/>
  <c r="Z283" i="26"/>
  <c r="E284" i="26"/>
  <c r="H282" i="26"/>
  <c r="AB282" i="26" s="1"/>
  <c r="AC282" i="26" s="1"/>
  <c r="V271" i="34" l="1"/>
  <c r="AB271" i="34" s="1"/>
  <c r="AC270" i="34"/>
  <c r="V265" i="33"/>
  <c r="AB265" i="33" s="1"/>
  <c r="AC265" i="33" s="1"/>
  <c r="V265" i="30"/>
  <c r="V261" i="29"/>
  <c r="H283" i="26"/>
  <c r="AB283" i="26" s="1"/>
  <c r="AC283" i="26" s="1"/>
  <c r="Z284" i="26"/>
  <c r="F284" i="26"/>
  <c r="E285" i="26"/>
  <c r="V272" i="34" l="1"/>
  <c r="AB272" i="34" s="1"/>
  <c r="AC271" i="34"/>
  <c r="V266" i="33"/>
  <c r="AB266" i="33" s="1"/>
  <c r="AC266" i="33" s="1"/>
  <c r="V266" i="30"/>
  <c r="V262" i="29"/>
  <c r="H284" i="26"/>
  <c r="AB284" i="26" s="1"/>
  <c r="AC284" i="26" s="1"/>
  <c r="Z285" i="26"/>
  <c r="E286" i="26"/>
  <c r="F285" i="26"/>
  <c r="V273" i="34" l="1"/>
  <c r="AB273" i="34" s="1"/>
  <c r="AC272" i="34"/>
  <c r="V267" i="33"/>
  <c r="AB267" i="33" s="1"/>
  <c r="AC267" i="33" s="1"/>
  <c r="V267" i="30"/>
  <c r="V263" i="29"/>
  <c r="H285" i="26"/>
  <c r="AB285" i="26" s="1"/>
  <c r="AC285" i="26" s="1"/>
  <c r="F286" i="26"/>
  <c r="H286" i="26" s="1"/>
  <c r="E287" i="26"/>
  <c r="Z286" i="26"/>
  <c r="V274" i="34" l="1"/>
  <c r="AB274" i="34" s="1"/>
  <c r="AC273" i="34"/>
  <c r="V268" i="33"/>
  <c r="AB268" i="33" s="1"/>
  <c r="AC268" i="33" s="1"/>
  <c r="V268" i="30"/>
  <c r="V264" i="29"/>
  <c r="AB286" i="26"/>
  <c r="AC286" i="26" s="1"/>
  <c r="Z287" i="26"/>
  <c r="F287" i="26"/>
  <c r="H287" i="26" s="1"/>
  <c r="AB287" i="26" s="1"/>
  <c r="E288" i="26"/>
  <c r="V275" i="34" l="1"/>
  <c r="AB275" i="34" s="1"/>
  <c r="AC274" i="34"/>
  <c r="V269" i="33"/>
  <c r="AB269" i="33" s="1"/>
  <c r="AC269" i="33" s="1"/>
  <c r="V269" i="30"/>
  <c r="V265" i="29"/>
  <c r="AC287" i="26"/>
  <c r="E289" i="26"/>
  <c r="Z288" i="26"/>
  <c r="F288" i="26"/>
  <c r="V276" i="34" l="1"/>
  <c r="AB276" i="34" s="1"/>
  <c r="AC275" i="34"/>
  <c r="V270" i="33"/>
  <c r="AB270" i="33" s="1"/>
  <c r="AC270" i="33" s="1"/>
  <c r="V270" i="30"/>
  <c r="V266" i="29"/>
  <c r="H288" i="26"/>
  <c r="AB288" i="26" s="1"/>
  <c r="AC288" i="26" s="1"/>
  <c r="E290" i="26"/>
  <c r="F289" i="26"/>
  <c r="H289" i="26" s="1"/>
  <c r="Z289" i="26"/>
  <c r="V277" i="34" l="1"/>
  <c r="AB277" i="34" s="1"/>
  <c r="AC276" i="34"/>
  <c r="V271" i="33"/>
  <c r="AB271" i="33" s="1"/>
  <c r="AC271" i="33" s="1"/>
  <c r="V271" i="30"/>
  <c r="V267" i="29"/>
  <c r="AB289" i="26"/>
  <c r="AC289" i="26" s="1"/>
  <c r="F290" i="26"/>
  <c r="H290" i="26" s="1"/>
  <c r="E291" i="26"/>
  <c r="Z290" i="26"/>
  <c r="V278" i="34" l="1"/>
  <c r="AB278" i="34" s="1"/>
  <c r="AC277" i="34"/>
  <c r="V272" i="33"/>
  <c r="AB272" i="33" s="1"/>
  <c r="AC272" i="33" s="1"/>
  <c r="V272" i="30"/>
  <c r="V268" i="29"/>
  <c r="AB290" i="26"/>
  <c r="AC290" i="26" s="1"/>
  <c r="Z291" i="26"/>
  <c r="F291" i="26"/>
  <c r="H291" i="26" s="1"/>
  <c r="E292" i="26"/>
  <c r="V279" i="34" l="1"/>
  <c r="AB279" i="34" s="1"/>
  <c r="AC278" i="34"/>
  <c r="V273" i="33"/>
  <c r="AB273" i="33" s="1"/>
  <c r="AC273" i="33" s="1"/>
  <c r="V273" i="30"/>
  <c r="V269" i="29"/>
  <c r="AB291" i="26"/>
  <c r="AC291" i="26" s="1"/>
  <c r="Z292" i="26"/>
  <c r="F292" i="26"/>
  <c r="E293" i="26"/>
  <c r="V280" i="34" l="1"/>
  <c r="AB280" i="34" s="1"/>
  <c r="AC279" i="34"/>
  <c r="V274" i="33"/>
  <c r="AB274" i="33" s="1"/>
  <c r="AC274" i="33" s="1"/>
  <c r="V274" i="30"/>
  <c r="V270" i="29"/>
  <c r="Z293" i="26"/>
  <c r="E294" i="26"/>
  <c r="F293" i="26"/>
  <c r="H292" i="26"/>
  <c r="AB292" i="26" s="1"/>
  <c r="AC292" i="26" s="1"/>
  <c r="V281" i="34" l="1"/>
  <c r="AB281" i="34" s="1"/>
  <c r="AC280" i="34"/>
  <c r="V275" i="33"/>
  <c r="AB275" i="33" s="1"/>
  <c r="AC275" i="33" s="1"/>
  <c r="V275" i="30"/>
  <c r="V271" i="29"/>
  <c r="H293" i="26"/>
  <c r="AB293" i="26" s="1"/>
  <c r="AC293" i="26" s="1"/>
  <c r="F294" i="26"/>
  <c r="H294" i="26" s="1"/>
  <c r="E295" i="26"/>
  <c r="Z294" i="26"/>
  <c r="V282" i="34" l="1"/>
  <c r="AB282" i="34" s="1"/>
  <c r="AC281" i="34"/>
  <c r="V276" i="33"/>
  <c r="AB276" i="33" s="1"/>
  <c r="AC276" i="33" s="1"/>
  <c r="V276" i="30"/>
  <c r="V272" i="29"/>
  <c r="AB294" i="26"/>
  <c r="AC294" i="26" s="1"/>
  <c r="Z295" i="26"/>
  <c r="F295" i="26"/>
  <c r="H295" i="26" s="1"/>
  <c r="AB295" i="26" s="1"/>
  <c r="E296" i="26"/>
  <c r="V283" i="34" l="1"/>
  <c r="AB283" i="34" s="1"/>
  <c r="AC282" i="34"/>
  <c r="V277" i="33"/>
  <c r="AB277" i="33" s="1"/>
  <c r="AC277" i="33" s="1"/>
  <c r="V277" i="30"/>
  <c r="V273" i="29"/>
  <c r="AC295" i="26"/>
  <c r="E297" i="26"/>
  <c r="Z296" i="26"/>
  <c r="F296" i="26"/>
  <c r="V284" i="34" l="1"/>
  <c r="AB284" i="34" s="1"/>
  <c r="AC283" i="34"/>
  <c r="V278" i="33"/>
  <c r="AB278" i="33" s="1"/>
  <c r="AC278" i="33" s="1"/>
  <c r="V278" i="30"/>
  <c r="V274" i="29"/>
  <c r="H296" i="26"/>
  <c r="AB296" i="26" s="1"/>
  <c r="AC296" i="26" s="1"/>
  <c r="E298" i="26"/>
  <c r="F297" i="26"/>
  <c r="Z297" i="26"/>
  <c r="V285" i="34" l="1"/>
  <c r="AB285" i="34" s="1"/>
  <c r="AC284" i="34"/>
  <c r="V279" i="33"/>
  <c r="AB279" i="33" s="1"/>
  <c r="AC279" i="33" s="1"/>
  <c r="V279" i="30"/>
  <c r="V275" i="29"/>
  <c r="F298" i="26"/>
  <c r="H298" i="26" s="1"/>
  <c r="E299" i="26"/>
  <c r="Z298" i="26"/>
  <c r="H297" i="26"/>
  <c r="AB297" i="26" s="1"/>
  <c r="AC297" i="26" s="1"/>
  <c r="AB298" i="26" l="1"/>
  <c r="AC298" i="26" s="1"/>
  <c r="V286" i="34"/>
  <c r="AB286" i="34" s="1"/>
  <c r="AC285" i="34"/>
  <c r="V280" i="33"/>
  <c r="AB280" i="33" s="1"/>
  <c r="AC280" i="33" s="1"/>
  <c r="V280" i="30"/>
  <c r="V276" i="29"/>
  <c r="Z299" i="26"/>
  <c r="F299" i="26"/>
  <c r="H299" i="26" s="1"/>
  <c r="E300" i="26"/>
  <c r="V287" i="34" l="1"/>
  <c r="AB287" i="34" s="1"/>
  <c r="AC286" i="34"/>
  <c r="V281" i="33"/>
  <c r="AB281" i="33" s="1"/>
  <c r="AC281" i="33" s="1"/>
  <c r="V281" i="30"/>
  <c r="V277" i="29"/>
  <c r="AB299" i="26"/>
  <c r="AC299" i="26" s="1"/>
  <c r="Z300" i="26"/>
  <c r="F300" i="26"/>
  <c r="E301" i="26"/>
  <c r="V288" i="34" l="1"/>
  <c r="AB288" i="34" s="1"/>
  <c r="AC287" i="34"/>
  <c r="V282" i="33"/>
  <c r="AB282" i="33" s="1"/>
  <c r="AC282" i="33" s="1"/>
  <c r="V282" i="30"/>
  <c r="V278" i="29"/>
  <c r="Z301" i="26"/>
  <c r="E302" i="26"/>
  <c r="F301" i="26"/>
  <c r="H301" i="26" s="1"/>
  <c r="H300" i="26"/>
  <c r="AB300" i="26" s="1"/>
  <c r="AC300" i="26" s="1"/>
  <c r="V289" i="34" l="1"/>
  <c r="AB289" i="34" s="1"/>
  <c r="AC288" i="34"/>
  <c r="V283" i="33"/>
  <c r="AB283" i="33" s="1"/>
  <c r="AC283" i="33" s="1"/>
  <c r="V283" i="30"/>
  <c r="V279" i="29"/>
  <c r="F302" i="26"/>
  <c r="H302" i="26" s="1"/>
  <c r="Z302" i="26"/>
  <c r="E303" i="26"/>
  <c r="AB301" i="26"/>
  <c r="AC301" i="26" s="1"/>
  <c r="V290" i="34" l="1"/>
  <c r="AB290" i="34" s="1"/>
  <c r="AC289" i="34"/>
  <c r="V284" i="33"/>
  <c r="AB284" i="33" s="1"/>
  <c r="AC284" i="33" s="1"/>
  <c r="V284" i="30"/>
  <c r="V280" i="29"/>
  <c r="AB302" i="26"/>
  <c r="AC302" i="26" s="1"/>
  <c r="Z303" i="26"/>
  <c r="F303" i="26"/>
  <c r="H303" i="26" s="1"/>
  <c r="E304" i="26"/>
  <c r="V291" i="34" l="1"/>
  <c r="AB291" i="34" s="1"/>
  <c r="AC290" i="34"/>
  <c r="V285" i="33"/>
  <c r="AB285" i="33" s="1"/>
  <c r="AC285" i="33" s="1"/>
  <c r="V285" i="30"/>
  <c r="V281" i="29"/>
  <c r="AB303" i="26"/>
  <c r="AC303" i="26" s="1"/>
  <c r="E305" i="26"/>
  <c r="Z304" i="26"/>
  <c r="F304" i="26"/>
  <c r="H304" i="26" s="1"/>
  <c r="V292" i="34" l="1"/>
  <c r="AB292" i="34" s="1"/>
  <c r="AC291" i="34"/>
  <c r="V286" i="33"/>
  <c r="AB286" i="33" s="1"/>
  <c r="AC286" i="33" s="1"/>
  <c r="V286" i="30"/>
  <c r="V282" i="29"/>
  <c r="AB304" i="26"/>
  <c r="AC304" i="26" s="1"/>
  <c r="E306" i="26"/>
  <c r="F305" i="26"/>
  <c r="H305" i="26" s="1"/>
  <c r="Z305" i="26"/>
  <c r="AB305" i="26" l="1"/>
  <c r="AC305" i="26" s="1"/>
  <c r="V293" i="34"/>
  <c r="AB293" i="34" s="1"/>
  <c r="AC292" i="34"/>
  <c r="V287" i="33"/>
  <c r="AB287" i="33" s="1"/>
  <c r="AC287" i="33" s="1"/>
  <c r="V287" i="30"/>
  <c r="V283" i="29"/>
  <c r="Z306" i="26"/>
  <c r="F306" i="26"/>
  <c r="E307" i="26"/>
  <c r="V294" i="34" l="1"/>
  <c r="AB294" i="34" s="1"/>
  <c r="AC293" i="34"/>
  <c r="V288" i="33"/>
  <c r="AB288" i="33" s="1"/>
  <c r="AC288" i="33" s="1"/>
  <c r="V288" i="30"/>
  <c r="V284" i="29"/>
  <c r="F307" i="26"/>
  <c r="E308" i="26"/>
  <c r="Z307" i="26"/>
  <c r="H306" i="26"/>
  <c r="AB306" i="26" s="1"/>
  <c r="AC306" i="26" s="1"/>
  <c r="V295" i="34" l="1"/>
  <c r="AB295" i="34" s="1"/>
  <c r="AC294" i="34"/>
  <c r="V289" i="33"/>
  <c r="AB289" i="33" s="1"/>
  <c r="AC289" i="33" s="1"/>
  <c r="V289" i="30"/>
  <c r="V285" i="29"/>
  <c r="H307" i="26"/>
  <c r="AB307" i="26" s="1"/>
  <c r="AC307" i="26" s="1"/>
  <c r="E309" i="26"/>
  <c r="Z308" i="26"/>
  <c r="F308" i="26"/>
  <c r="V296" i="34" l="1"/>
  <c r="AB296" i="34" s="1"/>
  <c r="AC295" i="34"/>
  <c r="V290" i="33"/>
  <c r="AB290" i="33" s="1"/>
  <c r="AC290" i="33" s="1"/>
  <c r="V290" i="30"/>
  <c r="V286" i="29"/>
  <c r="E310" i="26"/>
  <c r="Z309" i="26"/>
  <c r="F309" i="26"/>
  <c r="H309" i="26" s="1"/>
  <c r="AB309" i="26" s="1"/>
  <c r="H308" i="26"/>
  <c r="AB308" i="26" s="1"/>
  <c r="AC308" i="26" s="1"/>
  <c r="V297" i="34" l="1"/>
  <c r="AB297" i="34" s="1"/>
  <c r="AC296" i="34"/>
  <c r="V291" i="33"/>
  <c r="AB291" i="33" s="1"/>
  <c r="AC291" i="33" s="1"/>
  <c r="V291" i="30"/>
  <c r="V287" i="29"/>
  <c r="AC309" i="26"/>
  <c r="Z310" i="26"/>
  <c r="F310" i="26"/>
  <c r="E311" i="26"/>
  <c r="V298" i="34" l="1"/>
  <c r="AB298" i="34" s="1"/>
  <c r="AC297" i="34"/>
  <c r="V292" i="33"/>
  <c r="AB292" i="33" s="1"/>
  <c r="AC292" i="33" s="1"/>
  <c r="V292" i="30"/>
  <c r="V288" i="29"/>
  <c r="H310" i="26"/>
  <c r="AB310" i="26" s="1"/>
  <c r="AC310" i="26" s="1"/>
  <c r="E312" i="26"/>
  <c r="F311" i="26"/>
  <c r="Z311" i="26"/>
  <c r="V299" i="34" l="1"/>
  <c r="AB299" i="34" s="1"/>
  <c r="AC298" i="34"/>
  <c r="V293" i="33"/>
  <c r="AB293" i="33" s="1"/>
  <c r="AC293" i="33" s="1"/>
  <c r="V293" i="30"/>
  <c r="V289" i="29"/>
  <c r="H311" i="26"/>
  <c r="AB311" i="26" s="1"/>
  <c r="AC311" i="26" s="1"/>
  <c r="E313" i="26"/>
  <c r="Z312" i="26"/>
  <c r="F312" i="26"/>
  <c r="H312" i="26" s="1"/>
  <c r="V300" i="34" l="1"/>
  <c r="AB300" i="34" s="1"/>
  <c r="AC299" i="34"/>
  <c r="V294" i="33"/>
  <c r="AB294" i="33" s="1"/>
  <c r="AC294" i="33" s="1"/>
  <c r="V294" i="30"/>
  <c r="V290" i="29"/>
  <c r="AB312" i="26"/>
  <c r="AC312" i="26" s="1"/>
  <c r="E314" i="26"/>
  <c r="F313" i="26"/>
  <c r="H313" i="26" s="1"/>
  <c r="Z313" i="26"/>
  <c r="V301" i="34" l="1"/>
  <c r="AB301" i="34" s="1"/>
  <c r="AC300" i="34"/>
  <c r="V295" i="33"/>
  <c r="AB295" i="33" s="1"/>
  <c r="AC295" i="33" s="1"/>
  <c r="V295" i="30"/>
  <c r="V291" i="29"/>
  <c r="AB313" i="26"/>
  <c r="AC313" i="26" s="1"/>
  <c r="Z314" i="26"/>
  <c r="F314" i="26"/>
  <c r="E315" i="26"/>
  <c r="V302" i="34" l="1"/>
  <c r="AB302" i="34" s="1"/>
  <c r="AC301" i="34"/>
  <c r="V296" i="33"/>
  <c r="AB296" i="33" s="1"/>
  <c r="AC296" i="33" s="1"/>
  <c r="V296" i="30"/>
  <c r="V292" i="29"/>
  <c r="E316" i="26"/>
  <c r="Z315" i="26"/>
  <c r="F315" i="26"/>
  <c r="H314" i="26"/>
  <c r="AB314" i="26" s="1"/>
  <c r="AC314" i="26" s="1"/>
  <c r="V303" i="34" l="1"/>
  <c r="AB303" i="34" s="1"/>
  <c r="AC302" i="34"/>
  <c r="V297" i="33"/>
  <c r="AB297" i="33" s="1"/>
  <c r="AC297" i="33" s="1"/>
  <c r="V297" i="30"/>
  <c r="V293" i="29"/>
  <c r="E317" i="26"/>
  <c r="Z316" i="26"/>
  <c r="F316" i="26"/>
  <c r="H316" i="26" s="1"/>
  <c r="H315" i="26"/>
  <c r="AB315" i="26" s="1"/>
  <c r="AC315" i="26" s="1"/>
  <c r="V304" i="34" l="1"/>
  <c r="AB304" i="34" s="1"/>
  <c r="AC303" i="34"/>
  <c r="V298" i="33"/>
  <c r="AB298" i="33" s="1"/>
  <c r="AC298" i="33" s="1"/>
  <c r="V298" i="30"/>
  <c r="V294" i="29"/>
  <c r="AB316" i="26"/>
  <c r="AC316" i="26" s="1"/>
  <c r="E318" i="26"/>
  <c r="F317" i="26"/>
  <c r="H317" i="26" s="1"/>
  <c r="Z317" i="26"/>
  <c r="V305" i="34" l="1"/>
  <c r="AB305" i="34" s="1"/>
  <c r="AC304" i="34"/>
  <c r="V299" i="33"/>
  <c r="AB299" i="33" s="1"/>
  <c r="AC299" i="33" s="1"/>
  <c r="V299" i="30"/>
  <c r="V295" i="29"/>
  <c r="AB317" i="26"/>
  <c r="AC317" i="26" s="1"/>
  <c r="Z318" i="26"/>
  <c r="F318" i="26"/>
  <c r="E319" i="26"/>
  <c r="V306" i="34" l="1"/>
  <c r="AB306" i="34" s="1"/>
  <c r="AC305" i="34"/>
  <c r="V300" i="33"/>
  <c r="AB300" i="33" s="1"/>
  <c r="AC300" i="33" s="1"/>
  <c r="V300" i="30"/>
  <c r="V296" i="29"/>
  <c r="Z319" i="26"/>
  <c r="F319" i="26"/>
  <c r="E320" i="26"/>
  <c r="H318" i="26"/>
  <c r="AB318" i="26" s="1"/>
  <c r="AC318" i="26" s="1"/>
  <c r="V307" i="34" l="1"/>
  <c r="AB307" i="34" s="1"/>
  <c r="AC306" i="34"/>
  <c r="V301" i="33"/>
  <c r="AB301" i="33" s="1"/>
  <c r="AC301" i="33" s="1"/>
  <c r="V301" i="30"/>
  <c r="V297" i="29"/>
  <c r="H319" i="26"/>
  <c r="AB319" i="26" s="1"/>
  <c r="AC319" i="26" s="1"/>
  <c r="E321" i="26"/>
  <c r="Z320" i="26"/>
  <c r="F320" i="26"/>
  <c r="V308" i="34" l="1"/>
  <c r="AB308" i="34" s="1"/>
  <c r="AC307" i="34"/>
  <c r="V302" i="33"/>
  <c r="AB302" i="33" s="1"/>
  <c r="AC302" i="33" s="1"/>
  <c r="V302" i="30"/>
  <c r="V298" i="29"/>
  <c r="E322" i="26"/>
  <c r="Z321" i="26"/>
  <c r="F321" i="26"/>
  <c r="H321" i="26" s="1"/>
  <c r="H320" i="26"/>
  <c r="AB320" i="26" s="1"/>
  <c r="AC320" i="26" s="1"/>
  <c r="V309" i="34" l="1"/>
  <c r="AB309" i="34" s="1"/>
  <c r="AC308" i="34"/>
  <c r="V303" i="33"/>
  <c r="AB303" i="33" s="1"/>
  <c r="AC303" i="33" s="1"/>
  <c r="V303" i="30"/>
  <c r="V299" i="29"/>
  <c r="AB321" i="26"/>
  <c r="AC321" i="26" s="1"/>
  <c r="Z322" i="26"/>
  <c r="F322" i="26"/>
  <c r="E323" i="26"/>
  <c r="V310" i="34" l="1"/>
  <c r="AB310" i="34" s="1"/>
  <c r="AC309" i="34"/>
  <c r="V304" i="33"/>
  <c r="AB304" i="33" s="1"/>
  <c r="AC304" i="33" s="1"/>
  <c r="V304" i="30"/>
  <c r="V300" i="29"/>
  <c r="H322" i="26"/>
  <c r="AB322" i="26" s="1"/>
  <c r="AC322" i="26" s="1"/>
  <c r="F323" i="26"/>
  <c r="H323" i="26" s="1"/>
  <c r="E324" i="26"/>
  <c r="Z323" i="26"/>
  <c r="V311" i="34" l="1"/>
  <c r="AB311" i="34" s="1"/>
  <c r="AC310" i="34"/>
  <c r="V305" i="33"/>
  <c r="AB305" i="33" s="1"/>
  <c r="AC305" i="33" s="1"/>
  <c r="V305" i="30"/>
  <c r="V301" i="29"/>
  <c r="AB323" i="26"/>
  <c r="AC323" i="26" s="1"/>
  <c r="E325" i="26"/>
  <c r="Z324" i="26"/>
  <c r="F324" i="26"/>
  <c r="V312" i="34" l="1"/>
  <c r="AB312" i="34" s="1"/>
  <c r="AC311" i="34"/>
  <c r="V306" i="33"/>
  <c r="AB306" i="33" s="1"/>
  <c r="AC306" i="33" s="1"/>
  <c r="V306" i="30"/>
  <c r="V302" i="29"/>
  <c r="H324" i="26"/>
  <c r="AB324" i="26" s="1"/>
  <c r="AC324" i="26" s="1"/>
  <c r="E326" i="26"/>
  <c r="Z325" i="26"/>
  <c r="F325" i="26"/>
  <c r="H325" i="26" s="1"/>
  <c r="V313" i="34" l="1"/>
  <c r="AB313" i="34" s="1"/>
  <c r="AC312" i="34"/>
  <c r="V307" i="33"/>
  <c r="AB307" i="33" s="1"/>
  <c r="AC307" i="33" s="1"/>
  <c r="V307" i="30"/>
  <c r="V303" i="29"/>
  <c r="Z326" i="26"/>
  <c r="F326" i="26"/>
  <c r="E327" i="26"/>
  <c r="AB325" i="26"/>
  <c r="AC325" i="26" s="1"/>
  <c r="V314" i="34" l="1"/>
  <c r="AB314" i="34" s="1"/>
  <c r="AC313" i="34"/>
  <c r="V308" i="33"/>
  <c r="AB308" i="33" s="1"/>
  <c r="AC308" i="33" s="1"/>
  <c r="V308" i="30"/>
  <c r="V304" i="29"/>
  <c r="Z327" i="26"/>
  <c r="F327" i="26"/>
  <c r="H327" i="26" s="1"/>
  <c r="E328" i="26"/>
  <c r="H326" i="26"/>
  <c r="AB326" i="26" s="1"/>
  <c r="AC326" i="26" s="1"/>
  <c r="V315" i="34" l="1"/>
  <c r="AB315" i="34" s="1"/>
  <c r="AC314" i="34"/>
  <c r="V309" i="33"/>
  <c r="AB309" i="33" s="1"/>
  <c r="AC309" i="33" s="1"/>
  <c r="AB327" i="26"/>
  <c r="AC327" i="26" s="1"/>
  <c r="V309" i="30"/>
  <c r="V305" i="29"/>
  <c r="E329" i="26"/>
  <c r="Z328" i="26"/>
  <c r="F328" i="26"/>
  <c r="V316" i="34" l="1"/>
  <c r="AB316" i="34" s="1"/>
  <c r="AC315" i="34"/>
  <c r="V310" i="33"/>
  <c r="AB310" i="33" s="1"/>
  <c r="AC310" i="33" s="1"/>
  <c r="V310" i="30"/>
  <c r="V306" i="29"/>
  <c r="H328" i="26"/>
  <c r="AB328" i="26" s="1"/>
  <c r="AC328" i="26" s="1"/>
  <c r="Z329" i="26"/>
  <c r="F329" i="26"/>
  <c r="E330" i="26"/>
  <c r="V317" i="34" l="1"/>
  <c r="AB317" i="34" s="1"/>
  <c r="AC316" i="34"/>
  <c r="V311" i="33"/>
  <c r="AB311" i="33" s="1"/>
  <c r="AC311" i="33" s="1"/>
  <c r="V311" i="30"/>
  <c r="V307" i="29"/>
  <c r="H329" i="26"/>
  <c r="AB329" i="26" s="1"/>
  <c r="AC329" i="26" s="1"/>
  <c r="F330" i="26"/>
  <c r="H330" i="26" s="1"/>
  <c r="E331" i="26"/>
  <c r="Z330" i="26"/>
  <c r="V318" i="34" l="1"/>
  <c r="AB318" i="34" s="1"/>
  <c r="AC317" i="34"/>
  <c r="V312" i="33"/>
  <c r="AB312" i="33" s="1"/>
  <c r="AC312" i="33" s="1"/>
  <c r="V312" i="30"/>
  <c r="V308" i="29"/>
  <c r="E332" i="26"/>
  <c r="Z331" i="26"/>
  <c r="F331" i="26"/>
  <c r="AB330" i="26"/>
  <c r="AC330" i="26" s="1"/>
  <c r="V319" i="34" l="1"/>
  <c r="AB319" i="34" s="1"/>
  <c r="AC318" i="34"/>
  <c r="V313" i="33"/>
  <c r="AB313" i="33" s="1"/>
  <c r="AC313" i="33" s="1"/>
  <c r="V313" i="30"/>
  <c r="V309" i="29"/>
  <c r="H331" i="26"/>
  <c r="AB331" i="26" s="1"/>
  <c r="AC331" i="26" s="1"/>
  <c r="E333" i="26"/>
  <c r="F332" i="26"/>
  <c r="H332" i="26" s="1"/>
  <c r="Z332" i="26"/>
  <c r="V320" i="34" l="1"/>
  <c r="AB320" i="34" s="1"/>
  <c r="AC319" i="34"/>
  <c r="V314" i="33"/>
  <c r="AB314" i="33" s="1"/>
  <c r="AC314" i="33" s="1"/>
  <c r="V314" i="30"/>
  <c r="V310" i="29"/>
  <c r="AB332" i="26"/>
  <c r="AC332" i="26" s="1"/>
  <c r="Z333" i="26"/>
  <c r="F333" i="26"/>
  <c r="E334" i="26"/>
  <c r="V321" i="34" l="1"/>
  <c r="AB321" i="34" s="1"/>
  <c r="AC320" i="34"/>
  <c r="V315" i="33"/>
  <c r="AB315" i="33" s="1"/>
  <c r="AC315" i="33" s="1"/>
  <c r="V315" i="30"/>
  <c r="V311" i="29"/>
  <c r="H333" i="26"/>
  <c r="AB333" i="26" s="1"/>
  <c r="AC333" i="26" s="1"/>
  <c r="E335" i="26"/>
  <c r="F334" i="26"/>
  <c r="Z334" i="26"/>
  <c r="V322" i="34" l="1"/>
  <c r="AB322" i="34" s="1"/>
  <c r="AC321" i="34"/>
  <c r="V316" i="33"/>
  <c r="AB316" i="33" s="1"/>
  <c r="AC316" i="33" s="1"/>
  <c r="V316" i="30"/>
  <c r="V312" i="29"/>
  <c r="H334" i="26"/>
  <c r="AB334" i="26" s="1"/>
  <c r="AC334" i="26" s="1"/>
  <c r="E336" i="26"/>
  <c r="Z335" i="26"/>
  <c r="F335" i="26"/>
  <c r="H335" i="26" s="1"/>
  <c r="V323" i="34" l="1"/>
  <c r="AB323" i="34" s="1"/>
  <c r="AC322" i="34"/>
  <c r="V317" i="33"/>
  <c r="AB317" i="33" s="1"/>
  <c r="AC317" i="33" s="1"/>
  <c r="V317" i="30"/>
  <c r="V313" i="29"/>
  <c r="AB335" i="26"/>
  <c r="AC335" i="26" s="1"/>
  <c r="E337" i="26"/>
  <c r="F336" i="26"/>
  <c r="H336" i="26" s="1"/>
  <c r="Z336" i="26"/>
  <c r="V324" i="34" l="1"/>
  <c r="AB324" i="34" s="1"/>
  <c r="AC323" i="34"/>
  <c r="V318" i="33"/>
  <c r="AB318" i="33" s="1"/>
  <c r="AC318" i="33" s="1"/>
  <c r="V318" i="30"/>
  <c r="V314" i="29"/>
  <c r="AB336" i="26"/>
  <c r="AC336" i="26" s="1"/>
  <c r="Z337" i="26"/>
  <c r="F337" i="26"/>
  <c r="E338" i="26"/>
  <c r="V325" i="34" l="1"/>
  <c r="AB325" i="34" s="1"/>
  <c r="AC324" i="34"/>
  <c r="V319" i="33"/>
  <c r="AB319" i="33" s="1"/>
  <c r="AC319" i="33" s="1"/>
  <c r="V319" i="30"/>
  <c r="V315" i="29"/>
  <c r="H337" i="26"/>
  <c r="AB337" i="26" s="1"/>
  <c r="AC337" i="26" s="1"/>
  <c r="Z338" i="26"/>
  <c r="E339" i="26"/>
  <c r="F338" i="26"/>
  <c r="V326" i="34" l="1"/>
  <c r="AB326" i="34" s="1"/>
  <c r="AC325" i="34"/>
  <c r="V320" i="33"/>
  <c r="AB320" i="33" s="1"/>
  <c r="AC320" i="33" s="1"/>
  <c r="V320" i="30"/>
  <c r="V316" i="29"/>
  <c r="H338" i="26"/>
  <c r="AB338" i="26" s="1"/>
  <c r="AC338" i="26" s="1"/>
  <c r="E340" i="26"/>
  <c r="Z339" i="26"/>
  <c r="F339" i="26"/>
  <c r="H339" i="26" s="1"/>
  <c r="V327" i="34" l="1"/>
  <c r="AB327" i="34" s="1"/>
  <c r="AC326" i="34"/>
  <c r="V321" i="33"/>
  <c r="AB321" i="33" s="1"/>
  <c r="AC321" i="33" s="1"/>
  <c r="V321" i="30"/>
  <c r="V317" i="29"/>
  <c r="AB339" i="26"/>
  <c r="AC339" i="26" s="1"/>
  <c r="E341" i="26"/>
  <c r="F340" i="26"/>
  <c r="H340" i="26" s="1"/>
  <c r="Z340" i="26"/>
  <c r="V328" i="34" l="1"/>
  <c r="AB328" i="34" s="1"/>
  <c r="AC327" i="34"/>
  <c r="V322" i="33"/>
  <c r="AB322" i="33" s="1"/>
  <c r="AC322" i="33" s="1"/>
  <c r="V322" i="30"/>
  <c r="V318" i="29"/>
  <c r="AB340" i="26"/>
  <c r="AC340" i="26" s="1"/>
  <c r="Z341" i="26"/>
  <c r="F341" i="26"/>
  <c r="E342" i="26"/>
  <c r="V329" i="34" l="1"/>
  <c r="AB329" i="34" s="1"/>
  <c r="AC328" i="34"/>
  <c r="V323" i="33"/>
  <c r="AB323" i="33" s="1"/>
  <c r="AC323" i="33" s="1"/>
  <c r="V323" i="30"/>
  <c r="V319" i="29"/>
  <c r="H341" i="26"/>
  <c r="AB341" i="26" s="1"/>
  <c r="AC341" i="26" s="1"/>
  <c r="F342" i="26"/>
  <c r="E343" i="26"/>
  <c r="Z342" i="26"/>
  <c r="V330" i="34" l="1"/>
  <c r="AB330" i="34" s="1"/>
  <c r="AC329" i="34"/>
  <c r="V324" i="33"/>
  <c r="AB324" i="33" s="1"/>
  <c r="AC324" i="33" s="1"/>
  <c r="V324" i="30"/>
  <c r="V320" i="29"/>
  <c r="H342" i="26"/>
  <c r="AB342" i="26" s="1"/>
  <c r="AC342" i="26" s="1"/>
  <c r="E344" i="26"/>
  <c r="Z343" i="26"/>
  <c r="F343" i="26"/>
  <c r="V331" i="34" l="1"/>
  <c r="AB331" i="34" s="1"/>
  <c r="AC330" i="34"/>
  <c r="V325" i="33"/>
  <c r="AB325" i="33" s="1"/>
  <c r="AC325" i="33" s="1"/>
  <c r="V325" i="30"/>
  <c r="V321" i="29"/>
  <c r="H343" i="26"/>
  <c r="AB343" i="26" s="1"/>
  <c r="AC343" i="26" s="1"/>
  <c r="E345" i="26"/>
  <c r="Z344" i="26"/>
  <c r="F344" i="26"/>
  <c r="V332" i="34" l="1"/>
  <c r="AB332" i="34" s="1"/>
  <c r="AC331" i="34"/>
  <c r="V326" i="33"/>
  <c r="AB326" i="33" s="1"/>
  <c r="AC326" i="33" s="1"/>
  <c r="V326" i="30"/>
  <c r="V322" i="29"/>
  <c r="H344" i="26"/>
  <c r="AB344" i="26" s="1"/>
  <c r="AC344" i="26" s="1"/>
  <c r="Z345" i="26"/>
  <c r="F345" i="26"/>
  <c r="H345" i="26" s="1"/>
  <c r="E346" i="26"/>
  <c r="V333" i="34" l="1"/>
  <c r="AB333" i="34" s="1"/>
  <c r="AC332" i="34"/>
  <c r="V327" i="33"/>
  <c r="AB327" i="33" s="1"/>
  <c r="AC327" i="33" s="1"/>
  <c r="V327" i="30"/>
  <c r="V323" i="29"/>
  <c r="AB345" i="26"/>
  <c r="AC345" i="26" s="1"/>
  <c r="F346" i="26"/>
  <c r="E347" i="26"/>
  <c r="Z346" i="26"/>
  <c r="V334" i="34" l="1"/>
  <c r="AB334" i="34" s="1"/>
  <c r="AC333" i="34"/>
  <c r="V328" i="33"/>
  <c r="AB328" i="33" s="1"/>
  <c r="AC328" i="33" s="1"/>
  <c r="V328" i="30"/>
  <c r="V324" i="29"/>
  <c r="E348" i="26"/>
  <c r="Z347" i="26"/>
  <c r="F347" i="26"/>
  <c r="H347" i="26" s="1"/>
  <c r="H346" i="26"/>
  <c r="AB346" i="26" s="1"/>
  <c r="AC346" i="26" s="1"/>
  <c r="V335" i="34" l="1"/>
  <c r="AB335" i="34" s="1"/>
  <c r="AC334" i="34"/>
  <c r="V329" i="33"/>
  <c r="AB329" i="33" s="1"/>
  <c r="AC329" i="33" s="1"/>
  <c r="V329" i="30"/>
  <c r="V325" i="29"/>
  <c r="AB347" i="26"/>
  <c r="AC347" i="26" s="1"/>
  <c r="E349" i="26"/>
  <c r="Z348" i="26"/>
  <c r="F348" i="26"/>
  <c r="H348" i="26" s="1"/>
  <c r="V336" i="34" l="1"/>
  <c r="AB336" i="34" s="1"/>
  <c r="AC335" i="34"/>
  <c r="V330" i="33"/>
  <c r="AB330" i="33" s="1"/>
  <c r="AC330" i="33" s="1"/>
  <c r="V330" i="30"/>
  <c r="V326" i="29"/>
  <c r="AB348" i="26"/>
  <c r="AC348" i="26" s="1"/>
  <c r="Z349" i="26"/>
  <c r="F349" i="26"/>
  <c r="E350" i="26"/>
  <c r="V337" i="34" l="1"/>
  <c r="AB337" i="34" s="1"/>
  <c r="AC336" i="34"/>
  <c r="V331" i="33"/>
  <c r="AB331" i="33" s="1"/>
  <c r="AC331" i="33" s="1"/>
  <c r="V331" i="30"/>
  <c r="V327" i="29"/>
  <c r="H349" i="26"/>
  <c r="AB349" i="26" s="1"/>
  <c r="AC349" i="26" s="1"/>
  <c r="E351" i="26"/>
  <c r="Z350" i="26"/>
  <c r="F350" i="26"/>
  <c r="V338" i="34" l="1"/>
  <c r="AB338" i="34" s="1"/>
  <c r="AC337" i="34"/>
  <c r="V332" i="33"/>
  <c r="AB332" i="33" s="1"/>
  <c r="AC332" i="33" s="1"/>
  <c r="V332" i="30"/>
  <c r="V328" i="29"/>
  <c r="H350" i="26"/>
  <c r="AB350" i="26" s="1"/>
  <c r="AC350" i="26" s="1"/>
  <c r="E352" i="26"/>
  <c r="Z351" i="26"/>
  <c r="F351" i="26"/>
  <c r="V339" i="34" l="1"/>
  <c r="AB339" i="34" s="1"/>
  <c r="AC338" i="34"/>
  <c r="V333" i="33"/>
  <c r="AB333" i="33" s="1"/>
  <c r="AC333" i="33" s="1"/>
  <c r="V333" i="30"/>
  <c r="V329" i="29"/>
  <c r="H351" i="26"/>
  <c r="AB351" i="26" s="1"/>
  <c r="AC351" i="26" s="1"/>
  <c r="E353" i="26"/>
  <c r="F352" i="26"/>
  <c r="H352" i="26" s="1"/>
  <c r="Z352" i="26"/>
  <c r="V340" i="34" l="1"/>
  <c r="AB340" i="34" s="1"/>
  <c r="AC339" i="34"/>
  <c r="V334" i="33"/>
  <c r="AB334" i="33" s="1"/>
  <c r="AC334" i="33" s="1"/>
  <c r="V334" i="30"/>
  <c r="V330" i="29"/>
  <c r="AB352" i="26"/>
  <c r="AC352" i="26" s="1"/>
  <c r="Z353" i="26"/>
  <c r="F353" i="26"/>
  <c r="E354" i="26"/>
  <c r="V341" i="34" l="1"/>
  <c r="AB341" i="34" s="1"/>
  <c r="AC340" i="34"/>
  <c r="V335" i="33"/>
  <c r="AB335" i="33" s="1"/>
  <c r="AC335" i="33" s="1"/>
  <c r="V335" i="30"/>
  <c r="V331" i="29"/>
  <c r="Z354" i="26"/>
  <c r="F354" i="26"/>
  <c r="E355" i="26"/>
  <c r="H353" i="26"/>
  <c r="AB353" i="26" s="1"/>
  <c r="AC353" i="26" s="1"/>
  <c r="V342" i="34" l="1"/>
  <c r="AB342" i="34" s="1"/>
  <c r="AC341" i="34"/>
  <c r="V336" i="33"/>
  <c r="AB336" i="33" s="1"/>
  <c r="AC336" i="33" s="1"/>
  <c r="V336" i="30"/>
  <c r="V332" i="29"/>
  <c r="H354" i="26"/>
  <c r="AB354" i="26" s="1"/>
  <c r="AC354" i="26" s="1"/>
  <c r="E356" i="26"/>
  <c r="Z355" i="26"/>
  <c r="F355" i="26"/>
  <c r="H355" i="26" s="1"/>
  <c r="V343" i="34" l="1"/>
  <c r="AB343" i="34" s="1"/>
  <c r="AC342" i="34"/>
  <c r="V337" i="33"/>
  <c r="AB337" i="33" s="1"/>
  <c r="AC337" i="33" s="1"/>
  <c r="V337" i="30"/>
  <c r="V333" i="29"/>
  <c r="AB355" i="26"/>
  <c r="AC355" i="26" s="1"/>
  <c r="E357" i="26"/>
  <c r="F356" i="26"/>
  <c r="H356" i="26" s="1"/>
  <c r="Z356" i="26"/>
  <c r="V344" i="34" l="1"/>
  <c r="AB344" i="34" s="1"/>
  <c r="AC343" i="34"/>
  <c r="V338" i="33"/>
  <c r="AB338" i="33" s="1"/>
  <c r="AC338" i="33" s="1"/>
  <c r="AB356" i="26"/>
  <c r="AC356" i="26" s="1"/>
  <c r="V338" i="30"/>
  <c r="V334" i="29"/>
  <c r="Z357" i="26"/>
  <c r="F357" i="26"/>
  <c r="E358" i="26"/>
  <c r="V345" i="34" l="1"/>
  <c r="AB345" i="34" s="1"/>
  <c r="AC344" i="34"/>
  <c r="V339" i="33"/>
  <c r="AB339" i="33" s="1"/>
  <c r="AC339" i="33" s="1"/>
  <c r="V339" i="30"/>
  <c r="V335" i="29"/>
  <c r="Z358" i="26"/>
  <c r="F358" i="26"/>
  <c r="E359" i="26"/>
  <c r="H357" i="26"/>
  <c r="AB357" i="26" s="1"/>
  <c r="AC357" i="26" s="1"/>
  <c r="V346" i="34" l="1"/>
  <c r="AB346" i="34" s="1"/>
  <c r="AC345" i="34"/>
  <c r="V340" i="33"/>
  <c r="AB340" i="33" s="1"/>
  <c r="AC340" i="33" s="1"/>
  <c r="V340" i="30"/>
  <c r="V336" i="29"/>
  <c r="E360" i="26"/>
  <c r="Z359" i="26"/>
  <c r="F359" i="26"/>
  <c r="H358" i="26"/>
  <c r="AB358" i="26" s="1"/>
  <c r="AC358" i="26" s="1"/>
  <c r="V347" i="34" l="1"/>
  <c r="AB347" i="34" s="1"/>
  <c r="AC346" i="34"/>
  <c r="V341" i="33"/>
  <c r="AB341" i="33" s="1"/>
  <c r="AC341" i="33" s="1"/>
  <c r="V341" i="30"/>
  <c r="V337" i="29"/>
  <c r="H359" i="26"/>
  <c r="AB359" i="26" s="1"/>
  <c r="AC359" i="26" s="1"/>
  <c r="Z360" i="26"/>
  <c r="F360" i="26"/>
  <c r="E361" i="26"/>
  <c r="V348" i="34" l="1"/>
  <c r="AB348" i="34" s="1"/>
  <c r="AC347" i="34"/>
  <c r="V342" i="33"/>
  <c r="AB342" i="33" s="1"/>
  <c r="AC342" i="33" s="1"/>
  <c r="V342" i="30"/>
  <c r="V338" i="29"/>
  <c r="H360" i="26"/>
  <c r="AB360" i="26" s="1"/>
  <c r="AC360" i="26" s="1"/>
  <c r="E362" i="26"/>
  <c r="F361" i="26"/>
  <c r="Z361" i="26"/>
  <c r="V349" i="34" l="1"/>
  <c r="AB349" i="34" s="1"/>
  <c r="AC348" i="34"/>
  <c r="V343" i="33"/>
  <c r="AB343" i="33" s="1"/>
  <c r="AC343" i="33" s="1"/>
  <c r="V343" i="30"/>
  <c r="V339" i="29"/>
  <c r="Z362" i="26"/>
  <c r="F362" i="26"/>
  <c r="H362" i="26" s="1"/>
  <c r="E363" i="26"/>
  <c r="H361" i="26"/>
  <c r="AB361" i="26" s="1"/>
  <c r="AC361" i="26" s="1"/>
  <c r="V350" i="34" l="1"/>
  <c r="AB350" i="34" s="1"/>
  <c r="AC349" i="34"/>
  <c r="V344" i="33"/>
  <c r="AB344" i="33" s="1"/>
  <c r="AC344" i="33" s="1"/>
  <c r="V344" i="30"/>
  <c r="V340" i="29"/>
  <c r="AB362" i="26"/>
  <c r="AC362" i="26" s="1"/>
  <c r="E364" i="26"/>
  <c r="F363" i="26"/>
  <c r="H363" i="26" s="1"/>
  <c r="Z363" i="26"/>
  <c r="V351" i="34" l="1"/>
  <c r="AB351" i="34" s="1"/>
  <c r="AC350" i="34"/>
  <c r="V345" i="33"/>
  <c r="AB345" i="33" s="1"/>
  <c r="AC345" i="33" s="1"/>
  <c r="V345" i="30"/>
  <c r="V341" i="29"/>
  <c r="AB363" i="26"/>
  <c r="AC363" i="26" s="1"/>
  <c r="Z364" i="26"/>
  <c r="F364" i="26"/>
  <c r="E365" i="26"/>
  <c r="V352" i="34" l="1"/>
  <c r="AB352" i="34" s="1"/>
  <c r="AC351" i="34"/>
  <c r="V346" i="33"/>
  <c r="AB346" i="33" s="1"/>
  <c r="AC346" i="33" s="1"/>
  <c r="V346" i="30"/>
  <c r="V342" i="29"/>
  <c r="H364" i="26"/>
  <c r="AB364" i="26" s="1"/>
  <c r="AC364" i="26" s="1"/>
  <c r="E366" i="26"/>
  <c r="F365" i="26"/>
  <c r="Z365" i="26"/>
  <c r="V353" i="34" l="1"/>
  <c r="AB353" i="34" s="1"/>
  <c r="AC352" i="34"/>
  <c r="V347" i="33"/>
  <c r="AB347" i="33" s="1"/>
  <c r="AC347" i="33" s="1"/>
  <c r="V347" i="30"/>
  <c r="V343" i="29"/>
  <c r="Z366" i="26"/>
  <c r="F366" i="26"/>
  <c r="H366" i="26" s="1"/>
  <c r="E367" i="26"/>
  <c r="H365" i="26"/>
  <c r="AB365" i="26" s="1"/>
  <c r="AC365" i="26" s="1"/>
  <c r="V354" i="34" l="1"/>
  <c r="AB354" i="34" s="1"/>
  <c r="AC353" i="34"/>
  <c r="V348" i="33"/>
  <c r="AB348" i="33" s="1"/>
  <c r="AC348" i="33" s="1"/>
  <c r="V348" i="30"/>
  <c r="V344" i="29"/>
  <c r="AB366" i="26"/>
  <c r="AC366" i="26" s="1"/>
  <c r="E368" i="26"/>
  <c r="F367" i="26"/>
  <c r="Z367" i="26"/>
  <c r="V355" i="34" l="1"/>
  <c r="AB355" i="34" s="1"/>
  <c r="AC354" i="34"/>
  <c r="V349" i="33"/>
  <c r="AB349" i="33" s="1"/>
  <c r="AC349" i="33" s="1"/>
  <c r="V349" i="30"/>
  <c r="V345" i="29"/>
  <c r="H367" i="26"/>
  <c r="AB367" i="26" s="1"/>
  <c r="AC367" i="26" s="1"/>
  <c r="Z368" i="26"/>
  <c r="F368" i="26"/>
  <c r="H368" i="26" s="1"/>
  <c r="E369" i="26"/>
  <c r="V356" i="34" l="1"/>
  <c r="AB356" i="34" s="1"/>
  <c r="AC355" i="34"/>
  <c r="V350" i="33"/>
  <c r="AB350" i="33" s="1"/>
  <c r="AC350" i="33" s="1"/>
  <c r="V350" i="30"/>
  <c r="V346" i="29"/>
  <c r="E370" i="26"/>
  <c r="F369" i="26"/>
  <c r="Z369" i="26"/>
  <c r="AB368" i="26"/>
  <c r="AC368" i="26" s="1"/>
  <c r="V357" i="34" l="1"/>
  <c r="AB357" i="34" s="1"/>
  <c r="AC356" i="34"/>
  <c r="V351" i="33"/>
  <c r="AB351" i="33" s="1"/>
  <c r="AC351" i="33" s="1"/>
  <c r="V351" i="30"/>
  <c r="V347" i="29"/>
  <c r="Z370" i="26"/>
  <c r="F370" i="26"/>
  <c r="H370" i="26" s="1"/>
  <c r="E371" i="26"/>
  <c r="H369" i="26"/>
  <c r="AB369" i="26" s="1"/>
  <c r="AC369" i="26" s="1"/>
  <c r="V358" i="34" l="1"/>
  <c r="AB358" i="34" s="1"/>
  <c r="AC357" i="34"/>
  <c r="V352" i="33"/>
  <c r="AB352" i="33" s="1"/>
  <c r="AC352" i="33" s="1"/>
  <c r="V352" i="30"/>
  <c r="V348" i="29"/>
  <c r="AB370" i="26"/>
  <c r="AC370" i="26" s="1"/>
  <c r="E372" i="26"/>
  <c r="Z371" i="26"/>
  <c r="F371" i="26"/>
  <c r="H371" i="26" s="1"/>
  <c r="V359" i="34" l="1"/>
  <c r="AB359" i="34" s="1"/>
  <c r="AC358" i="34"/>
  <c r="V353" i="33"/>
  <c r="AB353" i="33" s="1"/>
  <c r="AC353" i="33" s="1"/>
  <c r="V353" i="30"/>
  <c r="V349" i="29"/>
  <c r="AB371" i="26"/>
  <c r="AC371" i="26" s="1"/>
  <c r="E373" i="26"/>
  <c r="F372" i="26"/>
  <c r="H372" i="26" s="1"/>
  <c r="Z372" i="26"/>
  <c r="V360" i="34" l="1"/>
  <c r="AB360" i="34" s="1"/>
  <c r="AC359" i="34"/>
  <c r="V354" i="33"/>
  <c r="AB354" i="33" s="1"/>
  <c r="AC354" i="33" s="1"/>
  <c r="V354" i="30"/>
  <c r="V350" i="29"/>
  <c r="AB372" i="26"/>
  <c r="AC372" i="26" s="1"/>
  <c r="E374" i="26"/>
  <c r="F373" i="26"/>
  <c r="Z373" i="26"/>
  <c r="V361" i="34" l="1"/>
  <c r="AB361" i="34" s="1"/>
  <c r="AC360" i="34"/>
  <c r="V355" i="33"/>
  <c r="AB355" i="33" s="1"/>
  <c r="AC355" i="33" s="1"/>
  <c r="V355" i="30"/>
  <c r="V351" i="29"/>
  <c r="Z374" i="26"/>
  <c r="F374" i="26"/>
  <c r="E375" i="26"/>
  <c r="H373" i="26"/>
  <c r="AB373" i="26" s="1"/>
  <c r="AC373" i="26" s="1"/>
  <c r="V362" i="34" l="1"/>
  <c r="AB362" i="34" s="1"/>
  <c r="AC361" i="34"/>
  <c r="V356" i="33"/>
  <c r="AB356" i="33" s="1"/>
  <c r="AC356" i="33" s="1"/>
  <c r="V356" i="30"/>
  <c r="V352" i="29"/>
  <c r="H374" i="26"/>
  <c r="AB374" i="26" s="1"/>
  <c r="AC374" i="26" s="1"/>
  <c r="E376" i="26"/>
  <c r="Z375" i="26"/>
  <c r="F375" i="26"/>
  <c r="V363" i="34" l="1"/>
  <c r="AB363" i="34" s="1"/>
  <c r="AC362" i="34"/>
  <c r="V357" i="33"/>
  <c r="AB357" i="33" s="1"/>
  <c r="AC357" i="33" s="1"/>
  <c r="V357" i="30"/>
  <c r="V353" i="29"/>
  <c r="H375" i="26"/>
  <c r="AB375" i="26" s="1"/>
  <c r="AC375" i="26" s="1"/>
  <c r="E377" i="26"/>
  <c r="Z376" i="26"/>
  <c r="F376" i="26"/>
  <c r="H376" i="26" s="1"/>
  <c r="V364" i="34" l="1"/>
  <c r="AB364" i="34" s="1"/>
  <c r="AC363" i="34"/>
  <c r="V358" i="33"/>
  <c r="AB358" i="33" s="1"/>
  <c r="AC358" i="33" s="1"/>
  <c r="V358" i="30"/>
  <c r="V354" i="29"/>
  <c r="AB376" i="26"/>
  <c r="AC376" i="26" s="1"/>
  <c r="E378" i="26"/>
  <c r="Z377" i="26"/>
  <c r="F377" i="26"/>
  <c r="V365" i="34" l="1"/>
  <c r="AB365" i="34" s="1"/>
  <c r="AC364" i="34"/>
  <c r="V359" i="33"/>
  <c r="AB359" i="33" s="1"/>
  <c r="AC359" i="33" s="1"/>
  <c r="V359" i="30"/>
  <c r="V355" i="29"/>
  <c r="Z378" i="26"/>
  <c r="F378" i="26"/>
  <c r="E379" i="26"/>
  <c r="H377" i="26"/>
  <c r="AB377" i="26" s="1"/>
  <c r="AC377" i="26" s="1"/>
  <c r="V366" i="34" l="1"/>
  <c r="AB366" i="34" s="1"/>
  <c r="AC365" i="34"/>
  <c r="V360" i="33"/>
  <c r="AB360" i="33" s="1"/>
  <c r="AC360" i="33" s="1"/>
  <c r="V360" i="30"/>
  <c r="V356" i="29"/>
  <c r="E380" i="26"/>
  <c r="Z379" i="26"/>
  <c r="F379" i="26"/>
  <c r="H378" i="26"/>
  <c r="AB378" i="26" s="1"/>
  <c r="AC378" i="26" s="1"/>
  <c r="V367" i="34" l="1"/>
  <c r="AB367" i="34" s="1"/>
  <c r="AC366" i="34"/>
  <c r="V361" i="33"/>
  <c r="AB361" i="33" s="1"/>
  <c r="AC361" i="33" s="1"/>
  <c r="V361" i="30"/>
  <c r="V357" i="29"/>
  <c r="H379" i="26"/>
  <c r="AB379" i="26" s="1"/>
  <c r="AC379" i="26" s="1"/>
  <c r="E381" i="26"/>
  <c r="F380" i="26"/>
  <c r="H380" i="26" s="1"/>
  <c r="Z380" i="26"/>
  <c r="AB380" i="26" l="1"/>
  <c r="AC380" i="26" s="1"/>
  <c r="V368" i="34"/>
  <c r="AB368" i="34" s="1"/>
  <c r="AC367" i="34"/>
  <c r="V362" i="33"/>
  <c r="AB362" i="33" s="1"/>
  <c r="AC362" i="33" s="1"/>
  <c r="V362" i="30"/>
  <c r="V358" i="29"/>
  <c r="E382" i="26"/>
  <c r="F381" i="26"/>
  <c r="Z381" i="26"/>
  <c r="V369" i="34" l="1"/>
  <c r="AB369" i="34" s="1"/>
  <c r="AC368" i="34"/>
  <c r="V363" i="33"/>
  <c r="AB363" i="33" s="1"/>
  <c r="AC363" i="33" s="1"/>
  <c r="V363" i="30"/>
  <c r="V359" i="29"/>
  <c r="Z382" i="26"/>
  <c r="F382" i="26"/>
  <c r="E383" i="26"/>
  <c r="H381" i="26"/>
  <c r="AB381" i="26" s="1"/>
  <c r="AC381" i="26" s="1"/>
  <c r="V370" i="34" l="1"/>
  <c r="AB370" i="34" s="1"/>
  <c r="AC369" i="34"/>
  <c r="V364" i="33"/>
  <c r="AB364" i="33" s="1"/>
  <c r="AC364" i="33" s="1"/>
  <c r="V364" i="30"/>
  <c r="V360" i="29"/>
  <c r="H382" i="26"/>
  <c r="AB382" i="26" s="1"/>
  <c r="AC382" i="26" s="1"/>
  <c r="E384" i="26"/>
  <c r="Z383" i="26"/>
  <c r="F383" i="26"/>
  <c r="V371" i="34" l="1"/>
  <c r="AB371" i="34" s="1"/>
  <c r="AC370" i="34"/>
  <c r="V365" i="33"/>
  <c r="AB365" i="33" s="1"/>
  <c r="AC365" i="33" s="1"/>
  <c r="V365" i="30"/>
  <c r="V361" i="29"/>
  <c r="H383" i="26"/>
  <c r="AB383" i="26" s="1"/>
  <c r="AC383" i="26" s="1"/>
  <c r="E385" i="26"/>
  <c r="F384" i="26"/>
  <c r="H384" i="26" s="1"/>
  <c r="Z384" i="26"/>
  <c r="V372" i="34" l="1"/>
  <c r="AB372" i="34" s="1"/>
  <c r="AC371" i="34"/>
  <c r="V366" i="33"/>
  <c r="AB366" i="33" s="1"/>
  <c r="AC366" i="33" s="1"/>
  <c r="V366" i="30"/>
  <c r="V362" i="29"/>
  <c r="AB384" i="26"/>
  <c r="AC384" i="26" s="1"/>
  <c r="E386" i="26"/>
  <c r="F385" i="26"/>
  <c r="Z385" i="26"/>
  <c r="V373" i="34" l="1"/>
  <c r="AB373" i="34" s="1"/>
  <c r="AC372" i="34"/>
  <c r="V367" i="33"/>
  <c r="AB367" i="33" s="1"/>
  <c r="AC367" i="33" s="1"/>
  <c r="V367" i="30"/>
  <c r="V363" i="29"/>
  <c r="Z386" i="26"/>
  <c r="F386" i="26"/>
  <c r="E387" i="26"/>
  <c r="H385" i="26"/>
  <c r="AB385" i="26" s="1"/>
  <c r="AC385" i="26" s="1"/>
  <c r="V374" i="34" l="1"/>
  <c r="AB374" i="34" s="1"/>
  <c r="AC373" i="34"/>
  <c r="V368" i="33"/>
  <c r="AB368" i="33" s="1"/>
  <c r="AC368" i="33" s="1"/>
  <c r="V368" i="30"/>
  <c r="V364" i="29"/>
  <c r="E388" i="26"/>
  <c r="Z387" i="26"/>
  <c r="F387" i="26"/>
  <c r="H386" i="26"/>
  <c r="AB386" i="26" s="1"/>
  <c r="AC386" i="26" s="1"/>
  <c r="V375" i="34" l="1"/>
  <c r="AB375" i="34" s="1"/>
  <c r="AC374" i="34"/>
  <c r="V369" i="33"/>
  <c r="AB369" i="33" s="1"/>
  <c r="AC369" i="33" s="1"/>
  <c r="V369" i="30"/>
  <c r="V365" i="29"/>
  <c r="H387" i="26"/>
  <c r="AB387" i="26" s="1"/>
  <c r="AC387" i="26" s="1"/>
  <c r="E389" i="26"/>
  <c r="Z388" i="26"/>
  <c r="F388" i="26"/>
  <c r="H388" i="26" s="1"/>
  <c r="V376" i="34" l="1"/>
  <c r="AB376" i="34" s="1"/>
  <c r="AC375" i="34"/>
  <c r="V370" i="33"/>
  <c r="AB370" i="33" s="1"/>
  <c r="AC370" i="33" s="1"/>
  <c r="V370" i="30"/>
  <c r="V366" i="29"/>
  <c r="AB388" i="26"/>
  <c r="AC388" i="26" s="1"/>
  <c r="E390" i="26"/>
  <c r="Z389" i="26"/>
  <c r="F389" i="26"/>
  <c r="V377" i="34" l="1"/>
  <c r="AB377" i="34" s="1"/>
  <c r="AC376" i="34"/>
  <c r="V371" i="33"/>
  <c r="AB371" i="33" s="1"/>
  <c r="AC371" i="33" s="1"/>
  <c r="V371" i="30"/>
  <c r="V367" i="29"/>
  <c r="Z390" i="26"/>
  <c r="F390" i="26"/>
  <c r="E391" i="26"/>
  <c r="H389" i="26"/>
  <c r="AB389" i="26" s="1"/>
  <c r="AC389" i="26" s="1"/>
  <c r="V378" i="34" l="1"/>
  <c r="AB378" i="34" s="1"/>
  <c r="AC377" i="34"/>
  <c r="V372" i="33"/>
  <c r="AB372" i="33" s="1"/>
  <c r="AC372" i="33" s="1"/>
  <c r="V372" i="30"/>
  <c r="V368" i="29"/>
  <c r="E392" i="26"/>
  <c r="Z391" i="26"/>
  <c r="F391" i="26"/>
  <c r="H390" i="26"/>
  <c r="AB390" i="26" s="1"/>
  <c r="AC390" i="26" s="1"/>
  <c r="V379" i="34" l="1"/>
  <c r="AB379" i="34" s="1"/>
  <c r="AC378" i="34"/>
  <c r="V373" i="33"/>
  <c r="AB373" i="33" s="1"/>
  <c r="AC373" i="33" s="1"/>
  <c r="V373" i="30"/>
  <c r="V369" i="29"/>
  <c r="H391" i="26"/>
  <c r="AB391" i="26" s="1"/>
  <c r="AC391" i="26" s="1"/>
  <c r="E393" i="26"/>
  <c r="F392" i="26"/>
  <c r="H392" i="26" s="1"/>
  <c r="Z392" i="26"/>
  <c r="V380" i="34" l="1"/>
  <c r="AB380" i="34" s="1"/>
  <c r="AC379" i="34"/>
  <c r="V374" i="33"/>
  <c r="AB374" i="33" s="1"/>
  <c r="AC374" i="33" s="1"/>
  <c r="V374" i="30"/>
  <c r="V370" i="29"/>
  <c r="AB392" i="26"/>
  <c r="AC392" i="26" s="1"/>
  <c r="E394" i="26"/>
  <c r="F393" i="26"/>
  <c r="Z393" i="26"/>
  <c r="V381" i="34" l="1"/>
  <c r="AB381" i="34" s="1"/>
  <c r="AC380" i="34"/>
  <c r="V375" i="33"/>
  <c r="AB375" i="33" s="1"/>
  <c r="AC375" i="33" s="1"/>
  <c r="V375" i="30"/>
  <c r="V371" i="29"/>
  <c r="Z394" i="26"/>
  <c r="F394" i="26"/>
  <c r="E395" i="26"/>
  <c r="H393" i="26"/>
  <c r="AB393" i="26" s="1"/>
  <c r="AC393" i="26" s="1"/>
  <c r="V382" i="34" l="1"/>
  <c r="AB382" i="34" s="1"/>
  <c r="AC381" i="34"/>
  <c r="V376" i="33"/>
  <c r="AB376" i="33" s="1"/>
  <c r="AC376" i="33" s="1"/>
  <c r="V376" i="30"/>
  <c r="V372" i="29"/>
  <c r="E396" i="26"/>
  <c r="Z395" i="26"/>
  <c r="F395" i="26"/>
  <c r="H394" i="26"/>
  <c r="AB394" i="26" s="1"/>
  <c r="AC394" i="26" s="1"/>
  <c r="V383" i="34" l="1"/>
  <c r="AB383" i="34" s="1"/>
  <c r="AC382" i="34"/>
  <c r="V377" i="33"/>
  <c r="AB377" i="33" s="1"/>
  <c r="AC377" i="33" s="1"/>
  <c r="V377" i="30"/>
  <c r="V373" i="29"/>
  <c r="H395" i="26"/>
  <c r="AB395" i="26" s="1"/>
  <c r="AC395" i="26" s="1"/>
  <c r="E397" i="26"/>
  <c r="F396" i="26"/>
  <c r="H396" i="26" s="1"/>
  <c r="Z396" i="26"/>
  <c r="V384" i="34" l="1"/>
  <c r="AB384" i="34" s="1"/>
  <c r="AC383" i="34"/>
  <c r="V378" i="33"/>
  <c r="AB378" i="33" s="1"/>
  <c r="AC378" i="33" s="1"/>
  <c r="V378" i="30"/>
  <c r="V374" i="29"/>
  <c r="AB396" i="26"/>
  <c r="AC396" i="26" s="1"/>
  <c r="E398" i="26"/>
  <c r="Z397" i="26"/>
  <c r="F397" i="26"/>
  <c r="V385" i="34" l="1"/>
  <c r="AB385" i="34" s="1"/>
  <c r="AC384" i="34"/>
  <c r="V379" i="33"/>
  <c r="AB379" i="33" s="1"/>
  <c r="AC379" i="33" s="1"/>
  <c r="V379" i="30"/>
  <c r="V375" i="29"/>
  <c r="Z398" i="26"/>
  <c r="F398" i="26"/>
  <c r="E399" i="26"/>
  <c r="H397" i="26"/>
  <c r="AB397" i="26" s="1"/>
  <c r="AC397" i="26" s="1"/>
  <c r="V386" i="34" l="1"/>
  <c r="AB386" i="34" s="1"/>
  <c r="AC385" i="34"/>
  <c r="V380" i="33"/>
  <c r="AB380" i="33" s="1"/>
  <c r="AC380" i="33" s="1"/>
  <c r="V380" i="30"/>
  <c r="V376" i="29"/>
  <c r="E400" i="26"/>
  <c r="Z399" i="26"/>
  <c r="F399" i="26"/>
  <c r="H398" i="26"/>
  <c r="AB398" i="26" s="1"/>
  <c r="AC398" i="26" s="1"/>
  <c r="V387" i="34" l="1"/>
  <c r="AB387" i="34" s="1"/>
  <c r="AC386" i="34"/>
  <c r="V381" i="33"/>
  <c r="AB381" i="33" s="1"/>
  <c r="AC381" i="33" s="1"/>
  <c r="V381" i="30"/>
  <c r="V377" i="29"/>
  <c r="H399" i="26"/>
  <c r="AB399" i="26" s="1"/>
  <c r="AC399" i="26" s="1"/>
  <c r="E401" i="26"/>
  <c r="Z400" i="26"/>
  <c r="F400" i="26"/>
  <c r="V388" i="34" l="1"/>
  <c r="AB388" i="34" s="1"/>
  <c r="AC387" i="34"/>
  <c r="V382" i="33"/>
  <c r="AB382" i="33" s="1"/>
  <c r="AC382" i="33" s="1"/>
  <c r="V382" i="30"/>
  <c r="V378" i="29"/>
  <c r="H400" i="26"/>
  <c r="AB400" i="26" s="1"/>
  <c r="AC400" i="26" s="1"/>
  <c r="E402" i="26"/>
  <c r="F401" i="26"/>
  <c r="Z401" i="26"/>
  <c r="V389" i="34" l="1"/>
  <c r="AB389" i="34" s="1"/>
  <c r="AC388" i="34"/>
  <c r="V383" i="33"/>
  <c r="AB383" i="33" s="1"/>
  <c r="AC383" i="33" s="1"/>
  <c r="V383" i="30"/>
  <c r="V379" i="29"/>
  <c r="Z402" i="26"/>
  <c r="F402" i="26"/>
  <c r="E403" i="26"/>
  <c r="H401" i="26"/>
  <c r="AB401" i="26" s="1"/>
  <c r="AC401" i="26" s="1"/>
  <c r="V390" i="34" l="1"/>
  <c r="AB390" i="34" s="1"/>
  <c r="AC389" i="34"/>
  <c r="V384" i="33"/>
  <c r="AB384" i="33" s="1"/>
  <c r="AC384" i="33" s="1"/>
  <c r="V384" i="30"/>
  <c r="V380" i="29"/>
  <c r="H402" i="26"/>
  <c r="AB402" i="26" s="1"/>
  <c r="AC402" i="26" s="1"/>
  <c r="Z403" i="26"/>
  <c r="F403" i="26"/>
  <c r="H403" i="26" s="1"/>
  <c r="E404" i="26"/>
  <c r="V391" i="34" l="1"/>
  <c r="AB391" i="34" s="1"/>
  <c r="AC390" i="34"/>
  <c r="V385" i="33"/>
  <c r="AB385" i="33" s="1"/>
  <c r="AC385" i="33" s="1"/>
  <c r="V385" i="30"/>
  <c r="V381" i="29"/>
  <c r="AB403" i="26"/>
  <c r="AC403" i="26" s="1"/>
  <c r="E405" i="26"/>
  <c r="F404" i="26"/>
  <c r="H404" i="26" s="1"/>
  <c r="Z404" i="26"/>
  <c r="AB404" i="26" l="1"/>
  <c r="AC404" i="26" s="1"/>
  <c r="V392" i="34"/>
  <c r="AB392" i="34" s="1"/>
  <c r="AC391" i="34"/>
  <c r="V386" i="33"/>
  <c r="AB386" i="33" s="1"/>
  <c r="AC386" i="33" s="1"/>
  <c r="V386" i="30"/>
  <c r="V382" i="29"/>
  <c r="E406" i="26"/>
  <c r="Z405" i="26"/>
  <c r="F405" i="26"/>
  <c r="V393" i="34" l="1"/>
  <c r="AB393" i="34" s="1"/>
  <c r="AC392" i="34"/>
  <c r="V387" i="33"/>
  <c r="AB387" i="33" s="1"/>
  <c r="AC387" i="33" s="1"/>
  <c r="V387" i="30"/>
  <c r="V383" i="29"/>
  <c r="H405" i="26"/>
  <c r="AB405" i="26" s="1"/>
  <c r="AC405" i="26" s="1"/>
  <c r="E407" i="26"/>
  <c r="Z406" i="26"/>
  <c r="F406" i="26"/>
  <c r="V394" i="34" l="1"/>
  <c r="AB394" i="34" s="1"/>
  <c r="AC393" i="34"/>
  <c r="V388" i="33"/>
  <c r="AB388" i="33" s="1"/>
  <c r="AC388" i="33" s="1"/>
  <c r="V388" i="30"/>
  <c r="V384" i="29"/>
  <c r="E408" i="26"/>
  <c r="Z407" i="26"/>
  <c r="F407" i="26"/>
  <c r="H407" i="26" s="1"/>
  <c r="H406" i="26"/>
  <c r="AB406" i="26" s="1"/>
  <c r="AC406" i="26" s="1"/>
  <c r="V395" i="34" l="1"/>
  <c r="AB395" i="34" s="1"/>
  <c r="AC394" i="34"/>
  <c r="V389" i="33"/>
  <c r="AB389" i="33" s="1"/>
  <c r="AC389" i="33" s="1"/>
  <c r="AB407" i="26"/>
  <c r="AC407" i="26" s="1"/>
  <c r="V389" i="30"/>
  <c r="V385" i="29"/>
  <c r="Z408" i="26"/>
  <c r="F408" i="26"/>
  <c r="H408" i="26" s="1"/>
  <c r="E409" i="26"/>
  <c r="V396" i="34" l="1"/>
  <c r="AB396" i="34" s="1"/>
  <c r="AC395" i="34"/>
  <c r="V390" i="33"/>
  <c r="AB390" i="33" s="1"/>
  <c r="AC390" i="33" s="1"/>
  <c r="V390" i="30"/>
  <c r="V386" i="29"/>
  <c r="AB408" i="26"/>
  <c r="AC408" i="26" s="1"/>
  <c r="Z409" i="26"/>
  <c r="F409" i="26"/>
  <c r="E410" i="26"/>
  <c r="V397" i="34" l="1"/>
  <c r="AB397" i="34" s="1"/>
  <c r="AC396" i="34"/>
  <c r="V391" i="33"/>
  <c r="AB391" i="33" s="1"/>
  <c r="AC391" i="33" s="1"/>
  <c r="V391" i="30"/>
  <c r="V387" i="29"/>
  <c r="E411" i="26"/>
  <c r="F410" i="26"/>
  <c r="Z410" i="26"/>
  <c r="H409" i="26"/>
  <c r="AB409" i="26" s="1"/>
  <c r="AC409" i="26" s="1"/>
  <c r="V398" i="34" l="1"/>
  <c r="AB398" i="34" s="1"/>
  <c r="AC397" i="34"/>
  <c r="V392" i="33"/>
  <c r="AB392" i="33" s="1"/>
  <c r="AC392" i="33" s="1"/>
  <c r="V392" i="30"/>
  <c r="V388" i="29"/>
  <c r="E412" i="26"/>
  <c r="Z411" i="26"/>
  <c r="F411" i="26"/>
  <c r="H411" i="26" s="1"/>
  <c r="H410" i="26"/>
  <c r="AB410" i="26" s="1"/>
  <c r="AC410" i="26" s="1"/>
  <c r="V399" i="34" l="1"/>
  <c r="AB399" i="34" s="1"/>
  <c r="AC398" i="34"/>
  <c r="V393" i="33"/>
  <c r="AB393" i="33" s="1"/>
  <c r="AC393" i="33" s="1"/>
  <c r="V393" i="30"/>
  <c r="V389" i="29"/>
  <c r="AB411" i="26"/>
  <c r="AC411" i="26" s="1"/>
  <c r="Z412" i="26"/>
  <c r="F412" i="26"/>
  <c r="H412" i="26" s="1"/>
  <c r="E413" i="26"/>
  <c r="V400" i="34" l="1"/>
  <c r="AB400" i="34" s="1"/>
  <c r="AC399" i="34"/>
  <c r="V394" i="33"/>
  <c r="AB394" i="33" s="1"/>
  <c r="AC394" i="33" s="1"/>
  <c r="V394" i="30"/>
  <c r="V390" i="29"/>
  <c r="AB412" i="26"/>
  <c r="AC412" i="26" s="1"/>
  <c r="F413" i="26"/>
  <c r="E414" i="26"/>
  <c r="Z413" i="26"/>
  <c r="V401" i="34" l="1"/>
  <c r="AB401" i="34" s="1"/>
  <c r="AC400" i="34"/>
  <c r="V395" i="33"/>
  <c r="AB395" i="33" s="1"/>
  <c r="AC395" i="33" s="1"/>
  <c r="V395" i="30"/>
  <c r="V391" i="29"/>
  <c r="E415" i="26"/>
  <c r="F414" i="26"/>
  <c r="Z414" i="26"/>
  <c r="H413" i="26"/>
  <c r="AB413" i="26" s="1"/>
  <c r="AC413" i="26" s="1"/>
  <c r="V402" i="34" l="1"/>
  <c r="AB402" i="34" s="1"/>
  <c r="AC401" i="34"/>
  <c r="V396" i="33"/>
  <c r="AB396" i="33" s="1"/>
  <c r="AC396" i="33" s="1"/>
  <c r="V396" i="30"/>
  <c r="V392" i="29"/>
  <c r="E416" i="26"/>
  <c r="Z415" i="26"/>
  <c r="F415" i="26"/>
  <c r="H415" i="26" s="1"/>
  <c r="H414" i="26"/>
  <c r="AB414" i="26" s="1"/>
  <c r="AC414" i="26" s="1"/>
  <c r="V403" i="34" l="1"/>
  <c r="AB403" i="34" s="1"/>
  <c r="AC402" i="34"/>
  <c r="V397" i="33"/>
  <c r="AB397" i="33" s="1"/>
  <c r="AC397" i="33" s="1"/>
  <c r="AB415" i="26"/>
  <c r="AC415" i="26" s="1"/>
  <c r="V397" i="30"/>
  <c r="V393" i="29"/>
  <c r="Z416" i="26"/>
  <c r="F416" i="26"/>
  <c r="H416" i="26" s="1"/>
  <c r="E417" i="26"/>
  <c r="V404" i="34" l="1"/>
  <c r="AB404" i="34" s="1"/>
  <c r="AC403" i="34"/>
  <c r="V398" i="33"/>
  <c r="AB398" i="33" s="1"/>
  <c r="AC398" i="33" s="1"/>
  <c r="V398" i="30"/>
  <c r="V394" i="29"/>
  <c r="AB416" i="26"/>
  <c r="AC416" i="26" s="1"/>
  <c r="F417" i="26"/>
  <c r="E418" i="26"/>
  <c r="Z417" i="26"/>
  <c r="V405" i="34" l="1"/>
  <c r="AB405" i="34" s="1"/>
  <c r="AC404" i="34"/>
  <c r="V399" i="33"/>
  <c r="AB399" i="33" s="1"/>
  <c r="AC399" i="33" s="1"/>
  <c r="V399" i="30"/>
  <c r="V395" i="29"/>
  <c r="Z418" i="26"/>
  <c r="E419" i="26"/>
  <c r="F418" i="26"/>
  <c r="H418" i="26" s="1"/>
  <c r="H417" i="26"/>
  <c r="AB417" i="26" s="1"/>
  <c r="AC417" i="26" s="1"/>
  <c r="V406" i="34" l="1"/>
  <c r="AB406" i="34" s="1"/>
  <c r="AC405" i="34"/>
  <c r="V400" i="33"/>
  <c r="AB400" i="33" s="1"/>
  <c r="AC400" i="33" s="1"/>
  <c r="V400" i="30"/>
  <c r="V396" i="29"/>
  <c r="AB418" i="26"/>
  <c r="AC418" i="26" s="1"/>
  <c r="E420" i="26"/>
  <c r="Z419" i="26"/>
  <c r="F419" i="26"/>
  <c r="H419" i="26" s="1"/>
  <c r="V407" i="34" l="1"/>
  <c r="AB407" i="34" s="1"/>
  <c r="AC406" i="34"/>
  <c r="V401" i="33"/>
  <c r="AB401" i="33" s="1"/>
  <c r="AC401" i="33" s="1"/>
  <c r="V401" i="30"/>
  <c r="V397" i="29"/>
  <c r="AB419" i="26"/>
  <c r="AC419" i="26" s="1"/>
  <c r="Z420" i="26"/>
  <c r="F420" i="26"/>
  <c r="H420" i="26" s="1"/>
  <c r="E421" i="26"/>
  <c r="V408" i="34" l="1"/>
  <c r="AB408" i="34" s="1"/>
  <c r="AC407" i="34"/>
  <c r="V402" i="33"/>
  <c r="AB402" i="33" s="1"/>
  <c r="AC402" i="33" s="1"/>
  <c r="AB420" i="26"/>
  <c r="AC420" i="26" s="1"/>
  <c r="V402" i="30"/>
  <c r="V398" i="29"/>
  <c r="E422" i="26"/>
  <c r="Z421" i="26"/>
  <c r="F421" i="26"/>
  <c r="V409" i="34" l="1"/>
  <c r="AB409" i="34" s="1"/>
  <c r="AC408" i="34"/>
  <c r="V403" i="33"/>
  <c r="AB403" i="33" s="1"/>
  <c r="AC403" i="33" s="1"/>
  <c r="V403" i="30"/>
  <c r="V399" i="29"/>
  <c r="E423" i="26"/>
  <c r="Z422" i="26"/>
  <c r="F422" i="26"/>
  <c r="H422" i="26" s="1"/>
  <c r="H421" i="26"/>
  <c r="AB421" i="26" s="1"/>
  <c r="AC421" i="26" s="1"/>
  <c r="V410" i="34" l="1"/>
  <c r="AB410" i="34" s="1"/>
  <c r="AC409" i="34"/>
  <c r="V404" i="33"/>
  <c r="AB404" i="33" s="1"/>
  <c r="AC404" i="33" s="1"/>
  <c r="V404" i="30"/>
  <c r="V400" i="29"/>
  <c r="E424" i="26"/>
  <c r="Z423" i="26"/>
  <c r="F423" i="26"/>
  <c r="H423" i="26" s="1"/>
  <c r="AB422" i="26"/>
  <c r="AC422" i="26" s="1"/>
  <c r="V411" i="34" l="1"/>
  <c r="AB411" i="34" s="1"/>
  <c r="AC410" i="34"/>
  <c r="V405" i="33"/>
  <c r="AB405" i="33" s="1"/>
  <c r="AC405" i="33" s="1"/>
  <c r="AB423" i="26"/>
  <c r="AC423" i="26" s="1"/>
  <c r="V405" i="30"/>
  <c r="V401" i="29"/>
  <c r="Z424" i="26"/>
  <c r="F424" i="26"/>
  <c r="E425" i="26"/>
  <c r="V412" i="34" l="1"/>
  <c r="AB412" i="34" s="1"/>
  <c r="AC411" i="34"/>
  <c r="V406" i="33"/>
  <c r="AB406" i="33" s="1"/>
  <c r="AC406" i="33" s="1"/>
  <c r="V406" i="30"/>
  <c r="V402" i="29"/>
  <c r="H424" i="26"/>
  <c r="AB424" i="26" s="1"/>
  <c r="AC424" i="26" s="1"/>
  <c r="F425" i="26"/>
  <c r="E426" i="26"/>
  <c r="Z425" i="26"/>
  <c r="V413" i="34" l="1"/>
  <c r="AB413" i="34" s="1"/>
  <c r="AC412" i="34"/>
  <c r="V407" i="33"/>
  <c r="AB407" i="33" s="1"/>
  <c r="AC407" i="33" s="1"/>
  <c r="V407" i="30"/>
  <c r="V403" i="29"/>
  <c r="Z426" i="26"/>
  <c r="F426" i="26"/>
  <c r="E427" i="26"/>
  <c r="H425" i="26"/>
  <c r="AB425" i="26" s="1"/>
  <c r="AC425" i="26" s="1"/>
  <c r="V414" i="34" l="1"/>
  <c r="AB414" i="34" s="1"/>
  <c r="AC413" i="34"/>
  <c r="V408" i="33"/>
  <c r="AB408" i="33" s="1"/>
  <c r="AC408" i="33" s="1"/>
  <c r="V408" i="30"/>
  <c r="V404" i="29"/>
  <c r="H426" i="26"/>
  <c r="AB426" i="26" s="1"/>
  <c r="AC426" i="26" s="1"/>
  <c r="E428" i="26"/>
  <c r="Z427" i="26"/>
  <c r="F427" i="26"/>
  <c r="H427" i="26" s="1"/>
  <c r="V415" i="34" l="1"/>
  <c r="AB415" i="34" s="1"/>
  <c r="AC414" i="34"/>
  <c r="V409" i="33"/>
  <c r="AB409" i="33" s="1"/>
  <c r="AC409" i="33" s="1"/>
  <c r="V409" i="30"/>
  <c r="V405" i="29"/>
  <c r="AB427" i="26"/>
  <c r="AC427" i="26" s="1"/>
  <c r="Z428" i="26"/>
  <c r="F428" i="26"/>
  <c r="H428" i="26" s="1"/>
  <c r="E429" i="26"/>
  <c r="AB428" i="26" l="1"/>
  <c r="AC428" i="26" s="1"/>
  <c r="V416" i="34"/>
  <c r="AB416" i="34" s="1"/>
  <c r="AC415" i="34"/>
  <c r="V410" i="33"/>
  <c r="AB410" i="33" s="1"/>
  <c r="AC410" i="33" s="1"/>
  <c r="V410" i="30"/>
  <c r="V406" i="29"/>
  <c r="E430" i="26"/>
  <c r="Z429" i="26"/>
  <c r="F429" i="26"/>
  <c r="V417" i="34" l="1"/>
  <c r="AB417" i="34" s="1"/>
  <c r="AC416" i="34"/>
  <c r="V411" i="33"/>
  <c r="AB411" i="33" s="1"/>
  <c r="AC411" i="33" s="1"/>
  <c r="V411" i="30"/>
  <c r="V407" i="29"/>
  <c r="Z430" i="26"/>
  <c r="F430" i="26"/>
  <c r="E431" i="26"/>
  <c r="H429" i="26"/>
  <c r="AB429" i="26" s="1"/>
  <c r="AC429" i="26" s="1"/>
  <c r="V418" i="34" l="1"/>
  <c r="AB418" i="34" s="1"/>
  <c r="AC417" i="34"/>
  <c r="V412" i="33"/>
  <c r="AB412" i="33" s="1"/>
  <c r="AC412" i="33" s="1"/>
  <c r="V412" i="30"/>
  <c r="V408" i="29"/>
  <c r="H430" i="26"/>
  <c r="AB430" i="26" s="1"/>
  <c r="AC430" i="26" s="1"/>
  <c r="Z431" i="26"/>
  <c r="F431" i="26"/>
  <c r="H431" i="26" s="1"/>
  <c r="E432" i="26"/>
  <c r="V419" i="34" l="1"/>
  <c r="AB419" i="34" s="1"/>
  <c r="AC418" i="34"/>
  <c r="V413" i="33"/>
  <c r="AB413" i="33" s="1"/>
  <c r="AC413" i="33" s="1"/>
  <c r="V413" i="30"/>
  <c r="V409" i="29"/>
  <c r="AB431" i="26"/>
  <c r="AC431" i="26" s="1"/>
  <c r="F432" i="26"/>
  <c r="H432" i="26" s="1"/>
  <c r="Z432" i="26"/>
  <c r="E433" i="26"/>
  <c r="V420" i="34" l="1"/>
  <c r="AB420" i="34" s="1"/>
  <c r="AC419" i="34"/>
  <c r="V414" i="33"/>
  <c r="AB414" i="33" s="1"/>
  <c r="AC414" i="33" s="1"/>
  <c r="V414" i="30"/>
  <c r="V410" i="29"/>
  <c r="F433" i="26"/>
  <c r="H433" i="26" s="1"/>
  <c r="Z433" i="26"/>
  <c r="E434" i="26"/>
  <c r="AB432" i="26"/>
  <c r="AC432" i="26" s="1"/>
  <c r="V421" i="34" l="1"/>
  <c r="AB421" i="34" s="1"/>
  <c r="AC420" i="34"/>
  <c r="V415" i="33"/>
  <c r="AB415" i="33" s="1"/>
  <c r="AC415" i="33" s="1"/>
  <c r="V415" i="30"/>
  <c r="V411" i="29"/>
  <c r="AB433" i="26"/>
  <c r="AC433" i="26" s="1"/>
  <c r="Z434" i="26"/>
  <c r="F434" i="26"/>
  <c r="H434" i="26" s="1"/>
  <c r="E435" i="26"/>
  <c r="V422" i="34" l="1"/>
  <c r="AB422" i="34" s="1"/>
  <c r="AC421" i="34"/>
  <c r="V416" i="33"/>
  <c r="AB416" i="33" s="1"/>
  <c r="AC416" i="33" s="1"/>
  <c r="V416" i="30"/>
  <c r="V412" i="29"/>
  <c r="AB434" i="26"/>
  <c r="AC434" i="26" s="1"/>
  <c r="Z435" i="26"/>
  <c r="F435" i="26"/>
  <c r="H435" i="26" s="1"/>
  <c r="E436" i="26"/>
  <c r="V423" i="34" l="1"/>
  <c r="AB423" i="34" s="1"/>
  <c r="AC422" i="34"/>
  <c r="V417" i="33"/>
  <c r="AB417" i="33" s="1"/>
  <c r="AC417" i="33" s="1"/>
  <c r="V417" i="30"/>
  <c r="V413" i="29"/>
  <c r="AB435" i="26"/>
  <c r="AC435" i="26" s="1"/>
  <c r="E437" i="26"/>
  <c r="Z436" i="26"/>
  <c r="F436" i="26"/>
  <c r="V424" i="34" l="1"/>
  <c r="AB424" i="34" s="1"/>
  <c r="AC423" i="34"/>
  <c r="V418" i="33"/>
  <c r="AB418" i="33" s="1"/>
  <c r="AC418" i="33" s="1"/>
  <c r="V418" i="30"/>
  <c r="V414" i="29"/>
  <c r="H436" i="26"/>
  <c r="AB436" i="26" s="1"/>
  <c r="AC436" i="26" s="1"/>
  <c r="E438" i="26"/>
  <c r="Z437" i="26"/>
  <c r="F437" i="26"/>
  <c r="H437" i="26" s="1"/>
  <c r="AB437" i="26" s="1"/>
  <c r="V425" i="34" l="1"/>
  <c r="AB425" i="34" s="1"/>
  <c r="AC424" i="34"/>
  <c r="V419" i="33"/>
  <c r="AB419" i="33" s="1"/>
  <c r="AC419" i="33" s="1"/>
  <c r="V419" i="30"/>
  <c r="V415" i="29"/>
  <c r="AC437" i="26"/>
  <c r="Z438" i="26"/>
  <c r="F438" i="26"/>
  <c r="H438" i="26" s="1"/>
  <c r="E439" i="26"/>
  <c r="V426" i="34" l="1"/>
  <c r="AB426" i="34" s="1"/>
  <c r="AC425" i="34"/>
  <c r="V420" i="33"/>
  <c r="AB420" i="33" s="1"/>
  <c r="AC420" i="33" s="1"/>
  <c r="V420" i="30"/>
  <c r="V416" i="29"/>
  <c r="AB438" i="26"/>
  <c r="AC438" i="26" s="1"/>
  <c r="Z439" i="26"/>
  <c r="F439" i="26"/>
  <c r="H439" i="26" s="1"/>
  <c r="E440" i="26"/>
  <c r="V427" i="34" l="1"/>
  <c r="AB427" i="34" s="1"/>
  <c r="AC426" i="34"/>
  <c r="V421" i="33"/>
  <c r="AB421" i="33" s="1"/>
  <c r="AC421" i="33" s="1"/>
  <c r="AB439" i="26"/>
  <c r="AC439" i="26" s="1"/>
  <c r="V421" i="30"/>
  <c r="V417" i="29"/>
  <c r="F440" i="26"/>
  <c r="E441" i="26"/>
  <c r="Z440" i="26"/>
  <c r="V428" i="34" l="1"/>
  <c r="AB428" i="34" s="1"/>
  <c r="AC427" i="34"/>
  <c r="V422" i="33"/>
  <c r="AB422" i="33" s="1"/>
  <c r="AC422" i="33" s="1"/>
  <c r="V422" i="30"/>
  <c r="V418" i="29"/>
  <c r="E442" i="26"/>
  <c r="F441" i="26"/>
  <c r="H441" i="26" s="1"/>
  <c r="Z441" i="26"/>
  <c r="H440" i="26"/>
  <c r="AB440" i="26" s="1"/>
  <c r="AC440" i="26" s="1"/>
  <c r="V429" i="34" l="1"/>
  <c r="AB429" i="34" s="1"/>
  <c r="AC428" i="34"/>
  <c r="V423" i="33"/>
  <c r="AB423" i="33" s="1"/>
  <c r="AC423" i="33" s="1"/>
  <c r="V423" i="30"/>
  <c r="V419" i="29"/>
  <c r="AB441" i="26"/>
  <c r="AC441" i="26" s="1"/>
  <c r="Z442" i="26"/>
  <c r="F442" i="26"/>
  <c r="H442" i="26" s="1"/>
  <c r="E443" i="26"/>
  <c r="V430" i="34" l="1"/>
  <c r="AB430" i="34" s="1"/>
  <c r="AC429" i="34"/>
  <c r="V424" i="33"/>
  <c r="AB424" i="33" s="1"/>
  <c r="AC424" i="33" s="1"/>
  <c r="V424" i="30"/>
  <c r="V420" i="29"/>
  <c r="AB442" i="26"/>
  <c r="AC442" i="26" s="1"/>
  <c r="Z443" i="26"/>
  <c r="F443" i="26"/>
  <c r="H443" i="26" s="1"/>
  <c r="E444" i="26"/>
  <c r="V431" i="34" l="1"/>
  <c r="AB431" i="34" s="1"/>
  <c r="AC430" i="34"/>
  <c r="V425" i="33"/>
  <c r="AB425" i="33" s="1"/>
  <c r="AC425" i="33" s="1"/>
  <c r="V425" i="30"/>
  <c r="V421" i="29"/>
  <c r="AB443" i="26"/>
  <c r="AC443" i="26" s="1"/>
  <c r="F444" i="26"/>
  <c r="E445" i="26"/>
  <c r="Z444" i="26"/>
  <c r="V432" i="34" l="1"/>
  <c r="AB432" i="34" s="1"/>
  <c r="AC431" i="34"/>
  <c r="V426" i="33"/>
  <c r="AB426" i="33" s="1"/>
  <c r="AC426" i="33" s="1"/>
  <c r="V426" i="30"/>
  <c r="V422" i="29"/>
  <c r="H444" i="26"/>
  <c r="AB444" i="26" s="1"/>
  <c r="AC444" i="26" s="1"/>
  <c r="F445" i="26"/>
  <c r="H445" i="26" s="1"/>
  <c r="E446" i="26"/>
  <c r="Z445" i="26"/>
  <c r="V433" i="34" l="1"/>
  <c r="AB433" i="34" s="1"/>
  <c r="AC432" i="34"/>
  <c r="V427" i="33"/>
  <c r="AB427" i="33" s="1"/>
  <c r="AC427" i="33" s="1"/>
  <c r="V427" i="30"/>
  <c r="V423" i="29"/>
  <c r="AB445" i="26"/>
  <c r="AC445" i="26" s="1"/>
  <c r="Z446" i="26"/>
  <c r="F446" i="26"/>
  <c r="H446" i="26" s="1"/>
  <c r="E447" i="26"/>
  <c r="V434" i="34" l="1"/>
  <c r="AB434" i="34" s="1"/>
  <c r="AC433" i="34"/>
  <c r="V428" i="33"/>
  <c r="AB428" i="33" s="1"/>
  <c r="AC428" i="33" s="1"/>
  <c r="V428" i="30"/>
  <c r="V424" i="29"/>
  <c r="AB446" i="26"/>
  <c r="AC446" i="26" s="1"/>
  <c r="Z447" i="26"/>
  <c r="F447" i="26"/>
  <c r="H447" i="26" s="1"/>
  <c r="AB447" i="26" s="1"/>
  <c r="E448" i="26"/>
  <c r="V435" i="34" l="1"/>
  <c r="AB435" i="34" s="1"/>
  <c r="AC434" i="34"/>
  <c r="V429" i="33"/>
  <c r="AB429" i="33" s="1"/>
  <c r="AC429" i="33" s="1"/>
  <c r="V429" i="30"/>
  <c r="V425" i="29"/>
  <c r="AC447" i="26"/>
  <c r="Z448" i="26"/>
  <c r="E449" i="26"/>
  <c r="F448" i="26"/>
  <c r="V436" i="34" l="1"/>
  <c r="AB436" i="34" s="1"/>
  <c r="AC435" i="34"/>
  <c r="V430" i="33"/>
  <c r="AB430" i="33" s="1"/>
  <c r="AC430" i="33" s="1"/>
  <c r="V430" i="30"/>
  <c r="V426" i="29"/>
  <c r="E450" i="26"/>
  <c r="Z449" i="26"/>
  <c r="F449" i="26"/>
  <c r="H449" i="26" s="1"/>
  <c r="H448" i="26"/>
  <c r="AB448" i="26" s="1"/>
  <c r="AC448" i="26" s="1"/>
  <c r="V437" i="34" l="1"/>
  <c r="AB437" i="34" s="1"/>
  <c r="AC436" i="34"/>
  <c r="V431" i="33"/>
  <c r="AB431" i="33" s="1"/>
  <c r="AC431" i="33" s="1"/>
  <c r="AB449" i="26"/>
  <c r="AC449" i="26" s="1"/>
  <c r="V431" i="30"/>
  <c r="V427" i="29"/>
  <c r="Z450" i="26"/>
  <c r="F450" i="26"/>
  <c r="E451" i="26"/>
  <c r="V438" i="34" l="1"/>
  <c r="AB438" i="34" s="1"/>
  <c r="AC437" i="34"/>
  <c r="V432" i="33"/>
  <c r="AB432" i="33" s="1"/>
  <c r="AC432" i="33" s="1"/>
  <c r="V432" i="30"/>
  <c r="V428" i="29"/>
  <c r="H450" i="26"/>
  <c r="AB450" i="26" s="1"/>
  <c r="AC450" i="26" s="1"/>
  <c r="Z451" i="26"/>
  <c r="F451" i="26"/>
  <c r="H451" i="26" s="1"/>
  <c r="E452" i="26"/>
  <c r="V439" i="34" l="1"/>
  <c r="AB439" i="34" s="1"/>
  <c r="AC438" i="34"/>
  <c r="V433" i="33"/>
  <c r="AB433" i="33" s="1"/>
  <c r="AC433" i="33" s="1"/>
  <c r="V433" i="30"/>
  <c r="V429" i="29"/>
  <c r="AB451" i="26"/>
  <c r="AC451" i="26" s="1"/>
  <c r="Z452" i="26"/>
  <c r="F452" i="26"/>
  <c r="E453" i="26"/>
  <c r="V440" i="34" l="1"/>
  <c r="AB440" i="34" s="1"/>
  <c r="AC439" i="34"/>
  <c r="V434" i="33"/>
  <c r="AB434" i="33" s="1"/>
  <c r="AC434" i="33" s="1"/>
  <c r="V434" i="30"/>
  <c r="V430" i="29"/>
  <c r="E454" i="26"/>
  <c r="F453" i="26"/>
  <c r="H453" i="26" s="1"/>
  <c r="Z453" i="26"/>
  <c r="H452" i="26"/>
  <c r="AB452" i="26" s="1"/>
  <c r="AC452" i="26" s="1"/>
  <c r="V441" i="34" l="1"/>
  <c r="AB441" i="34" s="1"/>
  <c r="AC440" i="34"/>
  <c r="V435" i="33"/>
  <c r="AB435" i="33" s="1"/>
  <c r="AC435" i="33" s="1"/>
  <c r="AB453" i="26"/>
  <c r="AC453" i="26" s="1"/>
  <c r="V435" i="30"/>
  <c r="V431" i="29"/>
  <c r="Z454" i="26"/>
  <c r="F454" i="26"/>
  <c r="H454" i="26" s="1"/>
  <c r="E455" i="26"/>
  <c r="V442" i="34" l="1"/>
  <c r="AB442" i="34" s="1"/>
  <c r="AC441" i="34"/>
  <c r="V436" i="33"/>
  <c r="AB436" i="33" s="1"/>
  <c r="AC436" i="33" s="1"/>
  <c r="V436" i="30"/>
  <c r="V432" i="29"/>
  <c r="AB454" i="26"/>
  <c r="AC454" i="26" s="1"/>
  <c r="Z455" i="26"/>
  <c r="F455" i="26"/>
  <c r="H455" i="26" s="1"/>
  <c r="E456" i="26"/>
  <c r="V443" i="34" l="1"/>
  <c r="AB443" i="34" s="1"/>
  <c r="AC442" i="34"/>
  <c r="V437" i="33"/>
  <c r="AB437" i="33" s="1"/>
  <c r="AC437" i="33" s="1"/>
  <c r="V437" i="30"/>
  <c r="V433" i="29"/>
  <c r="AB455" i="26"/>
  <c r="AC455" i="26" s="1"/>
  <c r="E457" i="26"/>
  <c r="F456" i="26"/>
  <c r="Z456" i="26"/>
  <c r="V444" i="34" l="1"/>
  <c r="AB444" i="34" s="1"/>
  <c r="AC443" i="34"/>
  <c r="V438" i="33"/>
  <c r="AB438" i="33" s="1"/>
  <c r="AC438" i="33" s="1"/>
  <c r="V438" i="30"/>
  <c r="V434" i="29"/>
  <c r="Z457" i="26"/>
  <c r="E458" i="26"/>
  <c r="F457" i="26"/>
  <c r="H457" i="26" s="1"/>
  <c r="H456" i="26"/>
  <c r="AB456" i="26" s="1"/>
  <c r="AC456" i="26" s="1"/>
  <c r="V445" i="34" l="1"/>
  <c r="AB445" i="34" s="1"/>
  <c r="AC444" i="34"/>
  <c r="V439" i="33"/>
  <c r="AB439" i="33" s="1"/>
  <c r="AC439" i="33" s="1"/>
  <c r="AB457" i="26"/>
  <c r="AC457" i="26" s="1"/>
  <c r="V439" i="30"/>
  <c r="V435" i="29"/>
  <c r="Z458" i="26"/>
  <c r="F458" i="26"/>
  <c r="H458" i="26" s="1"/>
  <c r="E459" i="26"/>
  <c r="V446" i="34" l="1"/>
  <c r="AB446" i="34" s="1"/>
  <c r="AC445" i="34"/>
  <c r="V440" i="33"/>
  <c r="AB440" i="33" s="1"/>
  <c r="AC440" i="33" s="1"/>
  <c r="AB458" i="26"/>
  <c r="AC458" i="26" s="1"/>
  <c r="V440" i="30"/>
  <c r="V436" i="29"/>
  <c r="E460" i="26"/>
  <c r="Z459" i="26"/>
  <c r="F459" i="26"/>
  <c r="V447" i="34" l="1"/>
  <c r="AB447" i="34" s="1"/>
  <c r="AC446" i="34"/>
  <c r="V441" i="33"/>
  <c r="AB441" i="33" s="1"/>
  <c r="AC441" i="33" s="1"/>
  <c r="V441" i="30"/>
  <c r="V437" i="29"/>
  <c r="H459" i="26"/>
  <c r="AB459" i="26" s="1"/>
  <c r="AC459" i="26" s="1"/>
  <c r="Z460" i="26"/>
  <c r="F460" i="26"/>
  <c r="E461" i="26"/>
  <c r="V448" i="34" l="1"/>
  <c r="AB448" i="34" s="1"/>
  <c r="AC447" i="34"/>
  <c r="V442" i="33"/>
  <c r="AB442" i="33" s="1"/>
  <c r="AC442" i="33" s="1"/>
  <c r="V442" i="30"/>
  <c r="V438" i="29"/>
  <c r="H460" i="26"/>
  <c r="AB460" i="26" s="1"/>
  <c r="AC460" i="26" s="1"/>
  <c r="E462" i="26"/>
  <c r="F461" i="26"/>
  <c r="H461" i="26" s="1"/>
  <c r="Z461" i="26"/>
  <c r="V449" i="34" l="1"/>
  <c r="AB449" i="34" s="1"/>
  <c r="AC448" i="34"/>
  <c r="V443" i="33"/>
  <c r="AB443" i="33" s="1"/>
  <c r="AC443" i="33" s="1"/>
  <c r="V443" i="30"/>
  <c r="V439" i="29"/>
  <c r="AB461" i="26"/>
  <c r="AC461" i="26" s="1"/>
  <c r="E463" i="26"/>
  <c r="Z462" i="26"/>
  <c r="F462" i="26"/>
  <c r="V450" i="34" l="1"/>
  <c r="AB450" i="34" s="1"/>
  <c r="AC449" i="34"/>
  <c r="V444" i="33"/>
  <c r="AB444" i="33" s="1"/>
  <c r="AC444" i="33" s="1"/>
  <c r="V444" i="30"/>
  <c r="V440" i="29"/>
  <c r="E464" i="26"/>
  <c r="F463" i="26"/>
  <c r="H463" i="26" s="1"/>
  <c r="Z463" i="26"/>
  <c r="H462" i="26"/>
  <c r="AB462" i="26" s="1"/>
  <c r="AC462" i="26" s="1"/>
  <c r="AB463" i="26" l="1"/>
  <c r="AC463" i="26" s="1"/>
  <c r="V451" i="34"/>
  <c r="AB451" i="34" s="1"/>
  <c r="AC450" i="34"/>
  <c r="V445" i="33"/>
  <c r="AB445" i="33" s="1"/>
  <c r="AC445" i="33" s="1"/>
  <c r="V445" i="30"/>
  <c r="V441" i="29"/>
  <c r="Z464" i="26"/>
  <c r="F464" i="26"/>
  <c r="H464" i="26" s="1"/>
  <c r="E465" i="26"/>
  <c r="V452" i="34" l="1"/>
  <c r="AB452" i="34" s="1"/>
  <c r="AC451" i="34"/>
  <c r="V446" i="33"/>
  <c r="AB446" i="33" s="1"/>
  <c r="AC446" i="33" s="1"/>
  <c r="V446" i="30"/>
  <c r="V442" i="29"/>
  <c r="AB464" i="26"/>
  <c r="AC464" i="26" s="1"/>
  <c r="E466" i="26"/>
  <c r="Z465" i="26"/>
  <c r="F465" i="26"/>
  <c r="V453" i="34" l="1"/>
  <c r="AB453" i="34" s="1"/>
  <c r="AC452" i="34"/>
  <c r="V447" i="33"/>
  <c r="AB447" i="33" s="1"/>
  <c r="AC447" i="33" s="1"/>
  <c r="V447" i="30"/>
  <c r="V443" i="29"/>
  <c r="H465" i="26"/>
  <c r="AB465" i="26" s="1"/>
  <c r="AC465" i="26" s="1"/>
  <c r="E467" i="26"/>
  <c r="F466" i="26"/>
  <c r="Z466" i="26"/>
  <c r="V454" i="34" l="1"/>
  <c r="AB454" i="34" s="1"/>
  <c r="AC453" i="34"/>
  <c r="V448" i="33"/>
  <c r="AB448" i="33" s="1"/>
  <c r="AC448" i="33" s="1"/>
  <c r="V448" i="30"/>
  <c r="V444" i="29"/>
  <c r="Z467" i="26"/>
  <c r="F467" i="26"/>
  <c r="H467" i="26" s="1"/>
  <c r="E468" i="26"/>
  <c r="H466" i="26"/>
  <c r="AB466" i="26" s="1"/>
  <c r="AC466" i="26" s="1"/>
  <c r="V455" i="34" l="1"/>
  <c r="AB455" i="34" s="1"/>
  <c r="AC454" i="34"/>
  <c r="V449" i="33"/>
  <c r="AB449" i="33" s="1"/>
  <c r="AC449" i="33" s="1"/>
  <c r="V449" i="30"/>
  <c r="V445" i="29"/>
  <c r="AB467" i="26"/>
  <c r="AC467" i="26" s="1"/>
  <c r="Z468" i="26"/>
  <c r="F468" i="26"/>
  <c r="H468" i="26" s="1"/>
  <c r="E469" i="26"/>
  <c r="V456" i="34" l="1"/>
  <c r="AB456" i="34" s="1"/>
  <c r="AC455" i="34"/>
  <c r="V450" i="33"/>
  <c r="AB450" i="33" s="1"/>
  <c r="AC450" i="33" s="1"/>
  <c r="V450" i="30"/>
  <c r="V446" i="29"/>
  <c r="AB468" i="26"/>
  <c r="AC468" i="26" s="1"/>
  <c r="E470" i="26"/>
  <c r="F469" i="26"/>
  <c r="Z469" i="26"/>
  <c r="V457" i="34" l="1"/>
  <c r="AB457" i="34" s="1"/>
  <c r="AC456" i="34"/>
  <c r="V451" i="33"/>
  <c r="AB451" i="33" s="1"/>
  <c r="AC451" i="33" s="1"/>
  <c r="V451" i="30"/>
  <c r="V447" i="29"/>
  <c r="H469" i="26"/>
  <c r="AB469" i="26" s="1"/>
  <c r="AC469" i="26" s="1"/>
  <c r="F470" i="26"/>
  <c r="E471" i="26"/>
  <c r="Z470" i="26"/>
  <c r="V458" i="34" l="1"/>
  <c r="AB458" i="34" s="1"/>
  <c r="AC457" i="34"/>
  <c r="V452" i="33"/>
  <c r="AB452" i="33" s="1"/>
  <c r="AC452" i="33" s="1"/>
  <c r="V452" i="30"/>
  <c r="V448" i="29"/>
  <c r="F471" i="26"/>
  <c r="H471" i="26" s="1"/>
  <c r="Z471" i="26"/>
  <c r="E472" i="26"/>
  <c r="H470" i="26"/>
  <c r="AB470" i="26" s="1"/>
  <c r="AC470" i="26" s="1"/>
  <c r="V459" i="34" l="1"/>
  <c r="AB459" i="34" s="1"/>
  <c r="AC458" i="34"/>
  <c r="V453" i="33"/>
  <c r="AB453" i="33" s="1"/>
  <c r="AC453" i="33" s="1"/>
  <c r="AB471" i="26"/>
  <c r="AC471" i="26" s="1"/>
  <c r="V453" i="30"/>
  <c r="V449" i="29"/>
  <c r="Z472" i="26"/>
  <c r="F472" i="26"/>
  <c r="H472" i="26" s="1"/>
  <c r="E473" i="26"/>
  <c r="V460" i="34" l="1"/>
  <c r="AB460" i="34" s="1"/>
  <c r="AC459" i="34"/>
  <c r="V454" i="33"/>
  <c r="AB454" i="33" s="1"/>
  <c r="AC454" i="33" s="1"/>
  <c r="V454" i="30"/>
  <c r="V450" i="29"/>
  <c r="AB472" i="26"/>
  <c r="AC472" i="26" s="1"/>
  <c r="E474" i="26"/>
  <c r="Z473" i="26"/>
  <c r="F473" i="26"/>
  <c r="V461" i="34" l="1"/>
  <c r="AB461" i="34" s="1"/>
  <c r="AC460" i="34"/>
  <c r="V455" i="33"/>
  <c r="AB455" i="33" s="1"/>
  <c r="AC455" i="33" s="1"/>
  <c r="V455" i="30"/>
  <c r="V451" i="29"/>
  <c r="H473" i="26"/>
  <c r="AB473" i="26" s="1"/>
  <c r="AC473" i="26" s="1"/>
  <c r="E475" i="26"/>
  <c r="F474" i="26"/>
  <c r="Z474" i="26"/>
  <c r="V462" i="34" l="1"/>
  <c r="AB462" i="34" s="1"/>
  <c r="AC461" i="34"/>
  <c r="V456" i="33"/>
  <c r="AB456" i="33" s="1"/>
  <c r="AC456" i="33" s="1"/>
  <c r="V456" i="30"/>
  <c r="V452" i="29"/>
  <c r="Z475" i="26"/>
  <c r="F475" i="26"/>
  <c r="H475" i="26" s="1"/>
  <c r="E476" i="26"/>
  <c r="H474" i="26"/>
  <c r="AB474" i="26" s="1"/>
  <c r="AC474" i="26" s="1"/>
  <c r="V463" i="34" l="1"/>
  <c r="AB463" i="34" s="1"/>
  <c r="AC462" i="34"/>
  <c r="V457" i="33"/>
  <c r="AB457" i="33" s="1"/>
  <c r="AC457" i="33" s="1"/>
  <c r="AB475" i="26"/>
  <c r="AC475" i="26" s="1"/>
  <c r="V457" i="30"/>
  <c r="V453" i="29"/>
  <c r="Z476" i="26"/>
  <c r="F476" i="26"/>
  <c r="H476" i="26" s="1"/>
  <c r="E477" i="26"/>
  <c r="V464" i="34" l="1"/>
  <c r="AB464" i="34" s="1"/>
  <c r="AC463" i="34"/>
  <c r="V458" i="33"/>
  <c r="AB458" i="33" s="1"/>
  <c r="AC458" i="33" s="1"/>
  <c r="V458" i="30"/>
  <c r="V454" i="29"/>
  <c r="AB476" i="26"/>
  <c r="AC476" i="26" s="1"/>
  <c r="F477" i="26"/>
  <c r="Z477" i="26"/>
  <c r="E478" i="26"/>
  <c r="V465" i="34" l="1"/>
  <c r="AB465" i="34" s="1"/>
  <c r="AC464" i="34"/>
  <c r="V459" i="33"/>
  <c r="AB459" i="33" s="1"/>
  <c r="AC459" i="33" s="1"/>
  <c r="V459" i="30"/>
  <c r="V455" i="29"/>
  <c r="Z478" i="26"/>
  <c r="E479" i="26"/>
  <c r="F478" i="26"/>
  <c r="H477" i="26"/>
  <c r="AB477" i="26" s="1"/>
  <c r="AC477" i="26" s="1"/>
  <c r="V466" i="34" l="1"/>
  <c r="AB466" i="34" s="1"/>
  <c r="AC465" i="34"/>
  <c r="V460" i="33"/>
  <c r="AB460" i="33" s="1"/>
  <c r="AC460" i="33" s="1"/>
  <c r="V460" i="30"/>
  <c r="V456" i="29"/>
  <c r="E480" i="26"/>
  <c r="F479" i="26"/>
  <c r="H479" i="26" s="1"/>
  <c r="Z479" i="26"/>
  <c r="H478" i="26"/>
  <c r="AB478" i="26" s="1"/>
  <c r="AC478" i="26" s="1"/>
  <c r="V467" i="34" l="1"/>
  <c r="AB467" i="34" s="1"/>
  <c r="AC466" i="34"/>
  <c r="V461" i="33"/>
  <c r="AB461" i="33" s="1"/>
  <c r="AC461" i="33" s="1"/>
  <c r="V461" i="30"/>
  <c r="V457" i="29"/>
  <c r="AB479" i="26"/>
  <c r="AC479" i="26" s="1"/>
  <c r="Z480" i="26"/>
  <c r="F480" i="26"/>
  <c r="H480" i="26" s="1"/>
  <c r="E481" i="26"/>
  <c r="V468" i="34" l="1"/>
  <c r="AB468" i="34" s="1"/>
  <c r="AC467" i="34"/>
  <c r="V462" i="33"/>
  <c r="AB462" i="33" s="1"/>
  <c r="AC462" i="33" s="1"/>
  <c r="AB480" i="26"/>
  <c r="AC480" i="26" s="1"/>
  <c r="V462" i="30"/>
  <c r="V458" i="29"/>
  <c r="E482" i="26"/>
  <c r="F481" i="26"/>
  <c r="Z481" i="26"/>
  <c r="V469" i="34" l="1"/>
  <c r="AB469" i="34" s="1"/>
  <c r="AC468" i="34"/>
  <c r="V463" i="33"/>
  <c r="AB463" i="33" s="1"/>
  <c r="AC463" i="33" s="1"/>
  <c r="V463" i="30"/>
  <c r="V459" i="29"/>
  <c r="Z482" i="26"/>
  <c r="F482" i="26"/>
  <c r="H482" i="26" s="1"/>
  <c r="E483" i="26"/>
  <c r="H481" i="26"/>
  <c r="AB481" i="26" s="1"/>
  <c r="AC481" i="26" s="1"/>
  <c r="V470" i="34" l="1"/>
  <c r="AB470" i="34" s="1"/>
  <c r="AC469" i="34"/>
  <c r="V464" i="33"/>
  <c r="AB464" i="33" s="1"/>
  <c r="AC464" i="33" s="1"/>
  <c r="AB482" i="26"/>
  <c r="AC482" i="26" s="1"/>
  <c r="V464" i="30"/>
  <c r="V460" i="29"/>
  <c r="E484" i="26"/>
  <c r="F483" i="26"/>
  <c r="H483" i="26" s="1"/>
  <c r="Z483" i="26"/>
  <c r="V471" i="34" l="1"/>
  <c r="AB471" i="34" s="1"/>
  <c r="AC470" i="34"/>
  <c r="V465" i="33"/>
  <c r="AB465" i="33" s="1"/>
  <c r="AC465" i="33" s="1"/>
  <c r="AB483" i="26"/>
  <c r="AC483" i="26" s="1"/>
  <c r="V465" i="30"/>
  <c r="V461" i="29"/>
  <c r="Z484" i="26"/>
  <c r="F484" i="26"/>
  <c r="H484" i="26" s="1"/>
  <c r="E485" i="26"/>
  <c r="V472" i="34" l="1"/>
  <c r="AB472" i="34" s="1"/>
  <c r="AC471" i="34"/>
  <c r="V466" i="33"/>
  <c r="AB466" i="33" s="1"/>
  <c r="AC466" i="33" s="1"/>
  <c r="V466" i="30"/>
  <c r="V462" i="29"/>
  <c r="AB484" i="26"/>
  <c r="AC484" i="26" s="1"/>
  <c r="Z485" i="26"/>
  <c r="F485" i="26"/>
  <c r="E486" i="26"/>
  <c r="V473" i="34" l="1"/>
  <c r="AB473" i="34" s="1"/>
  <c r="AC472" i="34"/>
  <c r="V467" i="33"/>
  <c r="AB467" i="33" s="1"/>
  <c r="AC467" i="33" s="1"/>
  <c r="V467" i="30"/>
  <c r="V463" i="29"/>
  <c r="Z486" i="26"/>
  <c r="F486" i="26"/>
  <c r="H486" i="26" s="1"/>
  <c r="AB486" i="26" s="1"/>
  <c r="E487" i="26"/>
  <c r="H485" i="26"/>
  <c r="AB485" i="26" s="1"/>
  <c r="AC485" i="26" s="1"/>
  <c r="V474" i="34" l="1"/>
  <c r="AB474" i="34" s="1"/>
  <c r="AC473" i="34"/>
  <c r="V468" i="33"/>
  <c r="AB468" i="33" s="1"/>
  <c r="AC468" i="33" s="1"/>
  <c r="V468" i="30"/>
  <c r="V464" i="29"/>
  <c r="AC486" i="26"/>
  <c r="E488" i="26"/>
  <c r="F487" i="26"/>
  <c r="H487" i="26" s="1"/>
  <c r="Z487" i="26"/>
  <c r="V475" i="34" l="1"/>
  <c r="AB475" i="34" s="1"/>
  <c r="AC474" i="34"/>
  <c r="V469" i="33"/>
  <c r="AB469" i="33" s="1"/>
  <c r="AC469" i="33" s="1"/>
  <c r="AB487" i="26"/>
  <c r="AC487" i="26" s="1"/>
  <c r="V469" i="30"/>
  <c r="V465" i="29"/>
  <c r="Z488" i="26"/>
  <c r="F488" i="26"/>
  <c r="H488" i="26" s="1"/>
  <c r="E489" i="26"/>
  <c r="V476" i="34" l="1"/>
  <c r="AB476" i="34" s="1"/>
  <c r="AC475" i="34"/>
  <c r="V470" i="33"/>
  <c r="AB470" i="33" s="1"/>
  <c r="AC470" i="33" s="1"/>
  <c r="V470" i="30"/>
  <c r="V466" i="29"/>
  <c r="AB488" i="26"/>
  <c r="AC488" i="26" s="1"/>
  <c r="F489" i="26"/>
  <c r="Z489" i="26"/>
  <c r="E490" i="26"/>
  <c r="V477" i="34" l="1"/>
  <c r="AB477" i="34" s="1"/>
  <c r="AC476" i="34"/>
  <c r="V471" i="33"/>
  <c r="AB471" i="33" s="1"/>
  <c r="AC471" i="33" s="1"/>
  <c r="V471" i="30"/>
  <c r="V467" i="29"/>
  <c r="H489" i="26"/>
  <c r="AB489" i="26" s="1"/>
  <c r="AC489" i="26" s="1"/>
  <c r="Z490" i="26"/>
  <c r="F490" i="26"/>
  <c r="H490" i="26" s="1"/>
  <c r="AB490" i="26" s="1"/>
  <c r="E491" i="26"/>
  <c r="V478" i="34" l="1"/>
  <c r="AB478" i="34" s="1"/>
  <c r="AC477" i="34"/>
  <c r="V472" i="33"/>
  <c r="AB472" i="33" s="1"/>
  <c r="AC472" i="33" s="1"/>
  <c r="V472" i="30"/>
  <c r="V468" i="29"/>
  <c r="E492" i="26"/>
  <c r="F491" i="26"/>
  <c r="H491" i="26" s="1"/>
  <c r="Z491" i="26"/>
  <c r="AC490" i="26"/>
  <c r="V479" i="34" l="1"/>
  <c r="AB479" i="34" s="1"/>
  <c r="AC478" i="34"/>
  <c r="V473" i="33"/>
  <c r="AB473" i="33" s="1"/>
  <c r="AC473" i="33" s="1"/>
  <c r="V473" i="30"/>
  <c r="V469" i="29"/>
  <c r="AB491" i="26"/>
  <c r="AC491" i="26" s="1"/>
  <c r="Z492" i="26"/>
  <c r="F492" i="26"/>
  <c r="H492" i="26" s="1"/>
  <c r="E493" i="26"/>
  <c r="V480" i="34" l="1"/>
  <c r="AB480" i="34" s="1"/>
  <c r="AC479" i="34"/>
  <c r="V474" i="33"/>
  <c r="AB474" i="33" s="1"/>
  <c r="AC474" i="33" s="1"/>
  <c r="V474" i="30"/>
  <c r="V470" i="29"/>
  <c r="AB492" i="26"/>
  <c r="AC492" i="26" s="1"/>
  <c r="E494" i="26"/>
  <c r="F493" i="26"/>
  <c r="H493" i="26" s="1"/>
  <c r="Z493" i="26"/>
  <c r="V481" i="34" l="1"/>
  <c r="AB481" i="34" s="1"/>
  <c r="AC480" i="34"/>
  <c r="V475" i="33"/>
  <c r="AB475" i="33" s="1"/>
  <c r="AC475" i="33" s="1"/>
  <c r="V475" i="30"/>
  <c r="V471" i="29"/>
  <c r="AB493" i="26"/>
  <c r="AC493" i="26" s="1"/>
  <c r="Z494" i="26"/>
  <c r="F494" i="26"/>
  <c r="H494" i="26" s="1"/>
  <c r="E495" i="26"/>
  <c r="V482" i="34" l="1"/>
  <c r="AB482" i="34" s="1"/>
  <c r="AC481" i="34"/>
  <c r="V476" i="33"/>
  <c r="AB476" i="33" s="1"/>
  <c r="AC476" i="33" s="1"/>
  <c r="V476" i="30"/>
  <c r="V472" i="29"/>
  <c r="AB494" i="26"/>
  <c r="AC494" i="26" s="1"/>
  <c r="E496" i="26"/>
  <c r="F495" i="26"/>
  <c r="H495" i="26" s="1"/>
  <c r="Z495" i="26"/>
  <c r="V483" i="34" l="1"/>
  <c r="AB483" i="34" s="1"/>
  <c r="AC482" i="34"/>
  <c r="V477" i="33"/>
  <c r="AB477" i="33" s="1"/>
  <c r="AC477" i="33" s="1"/>
  <c r="V477" i="30"/>
  <c r="V473" i="29"/>
  <c r="AB495" i="26"/>
  <c r="AC495" i="26" s="1"/>
  <c r="Z496" i="26"/>
  <c r="F496" i="26"/>
  <c r="E497" i="26"/>
  <c r="V484" i="34" l="1"/>
  <c r="AB484" i="34" s="1"/>
  <c r="AC483" i="34"/>
  <c r="V478" i="33"/>
  <c r="AB478" i="33" s="1"/>
  <c r="AC478" i="33" s="1"/>
  <c r="V478" i="30"/>
  <c r="V474" i="29"/>
  <c r="H496" i="26"/>
  <c r="AB496" i="26" s="1"/>
  <c r="AC496" i="26" s="1"/>
  <c r="F497" i="26"/>
  <c r="E498" i="26"/>
  <c r="Z497" i="26"/>
  <c r="V485" i="34" l="1"/>
  <c r="AB485" i="34" s="1"/>
  <c r="AC484" i="34"/>
  <c r="V479" i="33"/>
  <c r="AB479" i="33" s="1"/>
  <c r="AC479" i="33" s="1"/>
  <c r="V479" i="30"/>
  <c r="V475" i="29"/>
  <c r="Z498" i="26"/>
  <c r="F498" i="26"/>
  <c r="H498" i="26" s="1"/>
  <c r="E499" i="26"/>
  <c r="H497" i="26"/>
  <c r="AB497" i="26" s="1"/>
  <c r="AC497" i="26" s="1"/>
  <c r="V486" i="34" l="1"/>
  <c r="AB486" i="34" s="1"/>
  <c r="AC485" i="34"/>
  <c r="V480" i="33"/>
  <c r="AB480" i="33" s="1"/>
  <c r="AC480" i="33" s="1"/>
  <c r="V480" i="30"/>
  <c r="V476" i="29"/>
  <c r="AB498" i="26"/>
  <c r="AC498" i="26" s="1"/>
  <c r="E500" i="26"/>
  <c r="F499" i="26"/>
  <c r="H499" i="26" s="1"/>
  <c r="Z499" i="26"/>
  <c r="AB499" i="26" l="1"/>
  <c r="AC499" i="26" s="1"/>
  <c r="V487" i="34"/>
  <c r="AB487" i="34" s="1"/>
  <c r="AC486" i="34"/>
  <c r="V481" i="33"/>
  <c r="AB481" i="33" s="1"/>
  <c r="AC481" i="33" s="1"/>
  <c r="V481" i="30"/>
  <c r="V477" i="29"/>
  <c r="Z500" i="26"/>
  <c r="F500" i="26"/>
  <c r="E501" i="26"/>
  <c r="V488" i="34" l="1"/>
  <c r="AB488" i="34" s="1"/>
  <c r="AC487" i="34"/>
  <c r="V482" i="33"/>
  <c r="AB482" i="33" s="1"/>
  <c r="AC482" i="33" s="1"/>
  <c r="V482" i="30"/>
  <c r="V478" i="29"/>
  <c r="H500" i="26"/>
  <c r="AB500" i="26" s="1"/>
  <c r="AC500" i="26" s="1"/>
  <c r="F501" i="26"/>
  <c r="Z501" i="26"/>
  <c r="E502" i="26"/>
  <c r="V489" i="34" l="1"/>
  <c r="AB489" i="34" s="1"/>
  <c r="AC488" i="34"/>
  <c r="V483" i="33"/>
  <c r="AB483" i="33" s="1"/>
  <c r="AC483" i="33" s="1"/>
  <c r="V483" i="30"/>
  <c r="V479" i="29"/>
  <c r="H501" i="26"/>
  <c r="AB501" i="26" s="1"/>
  <c r="AC501" i="26" s="1"/>
  <c r="Z502" i="26"/>
  <c r="F502" i="26"/>
  <c r="E503" i="26"/>
  <c r="V490" i="34" l="1"/>
  <c r="AB490" i="34" s="1"/>
  <c r="AC489" i="34"/>
  <c r="V484" i="33"/>
  <c r="AB484" i="33" s="1"/>
  <c r="AC484" i="33" s="1"/>
  <c r="V484" i="30"/>
  <c r="V480" i="29"/>
  <c r="H502" i="26"/>
  <c r="AB502" i="26" s="1"/>
  <c r="AC502" i="26" s="1"/>
  <c r="E504" i="26"/>
  <c r="Z503" i="26"/>
  <c r="F503" i="26"/>
  <c r="H503" i="26" s="1"/>
  <c r="V491" i="34" l="1"/>
  <c r="AB491" i="34" s="1"/>
  <c r="AC490" i="34"/>
  <c r="V485" i="33"/>
  <c r="AB485" i="33" s="1"/>
  <c r="AC485" i="33" s="1"/>
  <c r="V485" i="30"/>
  <c r="V481" i="29"/>
  <c r="AB503" i="26"/>
  <c r="AC503" i="26" s="1"/>
  <c r="Z504" i="26"/>
  <c r="F504" i="26"/>
  <c r="E505" i="26"/>
  <c r="V492" i="34" l="1"/>
  <c r="AB492" i="34" s="1"/>
  <c r="AC491" i="34"/>
  <c r="V486" i="33"/>
  <c r="AB486" i="33" s="1"/>
  <c r="AC486" i="33" s="1"/>
  <c r="V486" i="30"/>
  <c r="V482" i="29"/>
  <c r="E506" i="26"/>
  <c r="Z505" i="26"/>
  <c r="F505" i="26"/>
  <c r="H504" i="26"/>
  <c r="AB504" i="26" s="1"/>
  <c r="AC504" i="26" s="1"/>
  <c r="V493" i="34" l="1"/>
  <c r="AB493" i="34" s="1"/>
  <c r="AC492" i="34"/>
  <c r="V487" i="33"/>
  <c r="AB487" i="33" s="1"/>
  <c r="AC487" i="33" s="1"/>
  <c r="V487" i="30"/>
  <c r="V483" i="29"/>
  <c r="Z506" i="26"/>
  <c r="F506" i="26"/>
  <c r="H506" i="26" s="1"/>
  <c r="AB506" i="26" s="1"/>
  <c r="E507" i="26"/>
  <c r="H505" i="26"/>
  <c r="AB505" i="26" s="1"/>
  <c r="AC505" i="26" s="1"/>
  <c r="V494" i="34" l="1"/>
  <c r="AB494" i="34" s="1"/>
  <c r="AC493" i="34"/>
  <c r="V488" i="33"/>
  <c r="AB488" i="33" s="1"/>
  <c r="AC488" i="33" s="1"/>
  <c r="V488" i="30"/>
  <c r="V484" i="29"/>
  <c r="AC506" i="26"/>
  <c r="E508" i="26"/>
  <c r="F507" i="26"/>
  <c r="H507" i="26" s="1"/>
  <c r="Z507" i="26"/>
  <c r="V495" i="34" l="1"/>
  <c r="AB495" i="34" s="1"/>
  <c r="AC494" i="34"/>
  <c r="V489" i="33"/>
  <c r="AB489" i="33" s="1"/>
  <c r="AC489" i="33" s="1"/>
  <c r="V489" i="30"/>
  <c r="V485" i="29"/>
  <c r="AB507" i="26"/>
  <c r="AC507" i="26" s="1"/>
  <c r="F508" i="26"/>
  <c r="G508" i="26" s="1"/>
  <c r="Z508" i="26"/>
  <c r="AA508" i="26" s="1"/>
  <c r="V496" i="34" l="1"/>
  <c r="AB496" i="34" s="1"/>
  <c r="AC495" i="34"/>
  <c r="V490" i="33"/>
  <c r="AB490" i="33" s="1"/>
  <c r="AC490" i="33" s="1"/>
  <c r="V490" i="30"/>
  <c r="V486" i="29"/>
  <c r="H508" i="26"/>
  <c r="AB508" i="26" s="1"/>
  <c r="V497" i="34" l="1"/>
  <c r="AB497" i="34" s="1"/>
  <c r="AC496" i="34"/>
  <c r="V491" i="33"/>
  <c r="AB491" i="33" s="1"/>
  <c r="AC491" i="33" s="1"/>
  <c r="V491" i="30"/>
  <c r="V487" i="29"/>
  <c r="AC508" i="26"/>
  <c r="AB517" i="26"/>
  <c r="AC517" i="26" s="1"/>
  <c r="AC540" i="26"/>
  <c r="AC541" i="26" s="1"/>
  <c r="AB529" i="26"/>
  <c r="AC529" i="26" s="1"/>
  <c r="AB530" i="26"/>
  <c r="AC530" i="26" s="1"/>
  <c r="AB526" i="26"/>
  <c r="AC526" i="26" s="1"/>
  <c r="AB534" i="26"/>
  <c r="AC534" i="26" s="1"/>
  <c r="AB528" i="26"/>
  <c r="AC528" i="26" s="1"/>
  <c r="AN540" i="26"/>
  <c r="AN541" i="26" s="1"/>
  <c r="AB523" i="26"/>
  <c r="AC523" i="26" s="1"/>
  <c r="AB521" i="26"/>
  <c r="AC521" i="26" s="1"/>
  <c r="AA540" i="26"/>
  <c r="AA541" i="26" s="1"/>
  <c r="AK540" i="26"/>
  <c r="AK541" i="26" s="1"/>
  <c r="AP540" i="26"/>
  <c r="AP541" i="26" s="1"/>
  <c r="AL540" i="26"/>
  <c r="AL541" i="26" s="1"/>
  <c r="AB511" i="26"/>
  <c r="AB512" i="26" s="1"/>
  <c r="AB532" i="26"/>
  <c r="AC532" i="26" s="1"/>
  <c r="AJ540" i="26"/>
  <c r="AJ541" i="26" s="1"/>
  <c r="AI540" i="26"/>
  <c r="AI541" i="26" s="1"/>
  <c r="AQ540" i="26"/>
  <c r="AQ541" i="26" s="1"/>
  <c r="AB520" i="26"/>
  <c r="AC520" i="26" s="1"/>
  <c r="AE540" i="26"/>
  <c r="AE541" i="26" s="1"/>
  <c r="AM540" i="26"/>
  <c r="AM541" i="26" s="1"/>
  <c r="AB522" i="26"/>
  <c r="AC522" i="26" s="1"/>
  <c r="AB527" i="26"/>
  <c r="AC527" i="26" s="1"/>
  <c r="X540" i="26"/>
  <c r="X541" i="26" s="1"/>
  <c r="AB533" i="26"/>
  <c r="AC533" i="26" s="1"/>
  <c r="Z540" i="26"/>
  <c r="Z541" i="26" s="1"/>
  <c r="AD540" i="26"/>
  <c r="AD541" i="26" s="1"/>
  <c r="Y540" i="26"/>
  <c r="Y541" i="26" s="1"/>
  <c r="AB537" i="26"/>
  <c r="AC537" i="26" s="1"/>
  <c r="AH540" i="26"/>
  <c r="AH541" i="26" s="1"/>
  <c r="AB524" i="26"/>
  <c r="AC524" i="26" s="1"/>
  <c r="AB519" i="26"/>
  <c r="AC519" i="26" s="1"/>
  <c r="AB535" i="26"/>
  <c r="AC535" i="26" s="1"/>
  <c r="AG540" i="26"/>
  <c r="AG541" i="26" s="1"/>
  <c r="AF540" i="26"/>
  <c r="AF541" i="26" s="1"/>
  <c r="AB536" i="26"/>
  <c r="AC536" i="26" s="1"/>
  <c r="W540" i="26"/>
  <c r="W541" i="26" s="1"/>
  <c r="AB518" i="26"/>
  <c r="AC518" i="26" s="1"/>
  <c r="AB525" i="26"/>
  <c r="AC525" i="26" s="1"/>
  <c r="AO540" i="26"/>
  <c r="AO541" i="26" s="1"/>
  <c r="AB531" i="26"/>
  <c r="AC531" i="26" s="1"/>
  <c r="AB540" i="26"/>
  <c r="AB541" i="26" s="1"/>
  <c r="V498" i="34" l="1"/>
  <c r="AB498" i="34" s="1"/>
  <c r="AC497" i="34"/>
  <c r="V492" i="33"/>
  <c r="AB492" i="33" s="1"/>
  <c r="AC492" i="33" s="1"/>
  <c r="V492" i="30"/>
  <c r="V488" i="29"/>
  <c r="AB525" i="23"/>
  <c r="AC525" i="23" s="1"/>
  <c r="AJ540" i="23"/>
  <c r="AJ541" i="23" s="1"/>
  <c r="AB519" i="23"/>
  <c r="AC519" i="23" s="1"/>
  <c r="AM540" i="23"/>
  <c r="AM541" i="23" s="1"/>
  <c r="AB522" i="23"/>
  <c r="AC522" i="23" s="1"/>
  <c r="AB528" i="23"/>
  <c r="AC528" i="23" s="1"/>
  <c r="AB536" i="23"/>
  <c r="AC536" i="23" s="1"/>
  <c r="AB527" i="23"/>
  <c r="AC527" i="23" s="1"/>
  <c r="AD540" i="23"/>
  <c r="AD541" i="23" s="1"/>
  <c r="AB520" i="23"/>
  <c r="AC520" i="23" s="1"/>
  <c r="Z540" i="23"/>
  <c r="Z541" i="23" s="1"/>
  <c r="AN540" i="23"/>
  <c r="AN541" i="23" s="1"/>
  <c r="AB534" i="23"/>
  <c r="AC534" i="23" s="1"/>
  <c r="AB511" i="23"/>
  <c r="AB512" i="23" s="1"/>
  <c r="AB529" i="23"/>
  <c r="AC529" i="23" s="1"/>
  <c r="AK540" i="23"/>
  <c r="AK541" i="23" s="1"/>
  <c r="AA540" i="23"/>
  <c r="AA541" i="23" s="1"/>
  <c r="AB533" i="23"/>
  <c r="AC533" i="23" s="1"/>
  <c r="AB526" i="23"/>
  <c r="AC526" i="23" s="1"/>
  <c r="AP540" i="23"/>
  <c r="AP541" i="23" s="1"/>
  <c r="AB532" i="23"/>
  <c r="AC532" i="23" s="1"/>
  <c r="AB521" i="23"/>
  <c r="AC521" i="23" s="1"/>
  <c r="AG540" i="23"/>
  <c r="AG541" i="23" s="1"/>
  <c r="AQ540" i="23"/>
  <c r="AQ541" i="23" s="1"/>
  <c r="AC540" i="23"/>
  <c r="AC541" i="23" s="1"/>
  <c r="AH540" i="23"/>
  <c r="AH541" i="23" s="1"/>
  <c r="AB530" i="23"/>
  <c r="AC530" i="23" s="1"/>
  <c r="X540" i="23"/>
  <c r="X541" i="23" s="1"/>
  <c r="AB524" i="23"/>
  <c r="AC524" i="23" s="1"/>
  <c r="AB537" i="23"/>
  <c r="AC537" i="23" s="1"/>
  <c r="AE540" i="23"/>
  <c r="AE541" i="23" s="1"/>
  <c r="AO540" i="23"/>
  <c r="AO541" i="23" s="1"/>
  <c r="AL540" i="23"/>
  <c r="AL541" i="23" s="1"/>
  <c r="AB517" i="23"/>
  <c r="AC517" i="23" s="1"/>
  <c r="AB531" i="23"/>
  <c r="AC531" i="23" s="1"/>
  <c r="W540" i="23"/>
  <c r="W541" i="23" s="1"/>
  <c r="Y540" i="23"/>
  <c r="Y541" i="23" s="1"/>
  <c r="AB535" i="23"/>
  <c r="AC535" i="23" s="1"/>
  <c r="AB540" i="23"/>
  <c r="AB541" i="23" s="1"/>
  <c r="AB523" i="23"/>
  <c r="AC523" i="23" s="1"/>
  <c r="AF540" i="23"/>
  <c r="AF541" i="23" s="1"/>
  <c r="AI540" i="23"/>
  <c r="AI541" i="23" s="1"/>
  <c r="AB518" i="23"/>
  <c r="AC518" i="23" s="1"/>
  <c r="T19" i="4" l="1"/>
  <c r="T19" i="39"/>
  <c r="T19" i="38"/>
  <c r="T19" i="37"/>
  <c r="S19" i="4"/>
  <c r="S19" i="39"/>
  <c r="S19" i="37"/>
  <c r="S19" i="38"/>
  <c r="U19" i="4"/>
  <c r="U19" i="39"/>
  <c r="U19" i="38"/>
  <c r="U19" i="37"/>
  <c r="W19" i="4"/>
  <c r="W19" i="37"/>
  <c r="W19" i="39"/>
  <c r="W19" i="38"/>
  <c r="N19" i="4"/>
  <c r="N19" i="39"/>
  <c r="N19" i="38"/>
  <c r="N19" i="37"/>
  <c r="L19" i="4"/>
  <c r="L19" i="39"/>
  <c r="L19" i="38"/>
  <c r="L19" i="37"/>
  <c r="O19" i="4"/>
  <c r="O19" i="37"/>
  <c r="O19" i="39"/>
  <c r="O19" i="38"/>
  <c r="K19" i="4"/>
  <c r="K19" i="39"/>
  <c r="K19" i="38"/>
  <c r="K19" i="37"/>
  <c r="Z19" i="4"/>
  <c r="Z19" i="39"/>
  <c r="Z19" i="37"/>
  <c r="Z19" i="38"/>
  <c r="AB19" i="4"/>
  <c r="AB19" i="37"/>
  <c r="AB19" i="39"/>
  <c r="AB19" i="38"/>
  <c r="V19" i="4"/>
  <c r="V19" i="39"/>
  <c r="V19" i="38"/>
  <c r="V19" i="37"/>
  <c r="Q19" i="4"/>
  <c r="Q19" i="39"/>
  <c r="Q19" i="38"/>
  <c r="Q19" i="37"/>
  <c r="M19" i="4"/>
  <c r="M19" i="39"/>
  <c r="M19" i="38"/>
  <c r="M19" i="37"/>
  <c r="P19" i="4"/>
  <c r="P19" i="37"/>
  <c r="P19" i="39"/>
  <c r="P19" i="38"/>
  <c r="R19" i="4"/>
  <c r="R19" i="38"/>
  <c r="R19" i="37"/>
  <c r="R19" i="39"/>
  <c r="J19" i="4"/>
  <c r="J19" i="39"/>
  <c r="J19" i="38"/>
  <c r="J19" i="37"/>
  <c r="H19" i="4"/>
  <c r="H19" i="37"/>
  <c r="H19" i="39"/>
  <c r="H19" i="38"/>
  <c r="I19" i="4"/>
  <c r="I19" i="39"/>
  <c r="I19" i="38"/>
  <c r="I19" i="37"/>
  <c r="AA19" i="4"/>
  <c r="AA19" i="37"/>
  <c r="AA19" i="38"/>
  <c r="AA19" i="39"/>
  <c r="Y19" i="4"/>
  <c r="Y19" i="39"/>
  <c r="Y19" i="38"/>
  <c r="Y19" i="37"/>
  <c r="X19" i="4"/>
  <c r="X19" i="37"/>
  <c r="X19" i="39"/>
  <c r="X19" i="38"/>
  <c r="V499" i="34"/>
  <c r="AB499" i="34" s="1"/>
  <c r="AC498" i="34"/>
  <c r="V493" i="33"/>
  <c r="AB493" i="33" s="1"/>
  <c r="AC493" i="33" s="1"/>
  <c r="V493" i="30"/>
  <c r="V489" i="29"/>
  <c r="W508" i="13"/>
  <c r="O508" i="13"/>
  <c r="C26" i="13"/>
  <c r="C38" i="13" s="1"/>
  <c r="C50" i="13" s="1"/>
  <c r="C62" i="13" s="1"/>
  <c r="C74" i="13" s="1"/>
  <c r="C86" i="13" s="1"/>
  <c r="C98" i="13" s="1"/>
  <c r="C110" i="13" s="1"/>
  <c r="C122" i="13" s="1"/>
  <c r="C134" i="13" s="1"/>
  <c r="C146" i="13" s="1"/>
  <c r="C158" i="13" s="1"/>
  <c r="C170" i="13" s="1"/>
  <c r="C182" i="13" s="1"/>
  <c r="C194" i="13" s="1"/>
  <c r="C206" i="13" s="1"/>
  <c r="C218" i="13" s="1"/>
  <c r="C230" i="13" s="1"/>
  <c r="C242" i="13" s="1"/>
  <c r="C254" i="13" s="1"/>
  <c r="C266" i="13" s="1"/>
  <c r="C278" i="13" s="1"/>
  <c r="C290" i="13" s="1"/>
  <c r="C302" i="13" s="1"/>
  <c r="C314" i="13" s="1"/>
  <c r="C326" i="13" s="1"/>
  <c r="C338" i="13" s="1"/>
  <c r="C350" i="13" s="1"/>
  <c r="C362" i="13" s="1"/>
  <c r="C374" i="13" s="1"/>
  <c r="C386" i="13" s="1"/>
  <c r="C398" i="13" s="1"/>
  <c r="C410" i="13" s="1"/>
  <c r="C422" i="13" s="1"/>
  <c r="C434" i="13" s="1"/>
  <c r="C446" i="13" s="1"/>
  <c r="C458" i="13" s="1"/>
  <c r="C470" i="13" s="1"/>
  <c r="C482" i="13" s="1"/>
  <c r="C494" i="13" s="1"/>
  <c r="C506" i="13" s="1"/>
  <c r="C27" i="13"/>
  <c r="C39" i="13" s="1"/>
  <c r="C51" i="13" s="1"/>
  <c r="C63" i="13" s="1"/>
  <c r="C75" i="13" s="1"/>
  <c r="C87" i="13" s="1"/>
  <c r="C99" i="13" s="1"/>
  <c r="C111" i="13" s="1"/>
  <c r="C123" i="13" s="1"/>
  <c r="C135" i="13" s="1"/>
  <c r="C147" i="13" s="1"/>
  <c r="C159" i="13" s="1"/>
  <c r="C171" i="13" s="1"/>
  <c r="C183" i="13" s="1"/>
  <c r="C195" i="13" s="1"/>
  <c r="C207" i="13" s="1"/>
  <c r="C219" i="13" s="1"/>
  <c r="C231" i="13" s="1"/>
  <c r="C243" i="13" s="1"/>
  <c r="C255" i="13" s="1"/>
  <c r="C267" i="13" s="1"/>
  <c r="C279" i="13" s="1"/>
  <c r="C291" i="13" s="1"/>
  <c r="C303" i="13" s="1"/>
  <c r="C315" i="13" s="1"/>
  <c r="C327" i="13" s="1"/>
  <c r="C339" i="13" s="1"/>
  <c r="C351" i="13" s="1"/>
  <c r="C363" i="13" s="1"/>
  <c r="C375" i="13" s="1"/>
  <c r="C387" i="13" s="1"/>
  <c r="C399" i="13" s="1"/>
  <c r="C411" i="13" s="1"/>
  <c r="C423" i="13" s="1"/>
  <c r="C435" i="13" s="1"/>
  <c r="C447" i="13" s="1"/>
  <c r="C459" i="13" s="1"/>
  <c r="C471" i="13" s="1"/>
  <c r="C483" i="13" s="1"/>
  <c r="C495" i="13" s="1"/>
  <c r="C507" i="13" s="1"/>
  <c r="C17" i="13"/>
  <c r="C29" i="13" s="1"/>
  <c r="C41" i="13" s="1"/>
  <c r="C53" i="13" s="1"/>
  <c r="C65" i="13" s="1"/>
  <c r="C77" i="13" s="1"/>
  <c r="C89" i="13" s="1"/>
  <c r="C101" i="13" s="1"/>
  <c r="C113" i="13" s="1"/>
  <c r="C125" i="13" s="1"/>
  <c r="C137" i="13" s="1"/>
  <c r="C149" i="13" s="1"/>
  <c r="C161" i="13" s="1"/>
  <c r="C173" i="13" s="1"/>
  <c r="C185" i="13" s="1"/>
  <c r="C197" i="13" s="1"/>
  <c r="C209" i="13" s="1"/>
  <c r="C221" i="13" s="1"/>
  <c r="C233" i="13" s="1"/>
  <c r="C245" i="13" s="1"/>
  <c r="C257" i="13" s="1"/>
  <c r="C269" i="13" s="1"/>
  <c r="C281" i="13" s="1"/>
  <c r="C293" i="13" s="1"/>
  <c r="C305" i="13" s="1"/>
  <c r="C317" i="13" s="1"/>
  <c r="C329" i="13" s="1"/>
  <c r="C341" i="13" s="1"/>
  <c r="C353" i="13" s="1"/>
  <c r="C365" i="13" s="1"/>
  <c r="C377" i="13" s="1"/>
  <c r="C389" i="13" s="1"/>
  <c r="C401" i="13" s="1"/>
  <c r="C413" i="13" s="1"/>
  <c r="C425" i="13" s="1"/>
  <c r="C437" i="13" s="1"/>
  <c r="C449" i="13" s="1"/>
  <c r="C461" i="13" s="1"/>
  <c r="C473" i="13" s="1"/>
  <c r="C485" i="13" s="1"/>
  <c r="C497" i="13" s="1"/>
  <c r="C18" i="13"/>
  <c r="C30" i="13" s="1"/>
  <c r="C42" i="13" s="1"/>
  <c r="C54" i="13" s="1"/>
  <c r="C66" i="13" s="1"/>
  <c r="C78" i="13" s="1"/>
  <c r="C90" i="13" s="1"/>
  <c r="C102" i="13" s="1"/>
  <c r="C114" i="13" s="1"/>
  <c r="C126" i="13" s="1"/>
  <c r="C138" i="13" s="1"/>
  <c r="C150" i="13" s="1"/>
  <c r="C162" i="13" s="1"/>
  <c r="C174" i="13" s="1"/>
  <c r="C186" i="13" s="1"/>
  <c r="C198" i="13" s="1"/>
  <c r="C210" i="13" s="1"/>
  <c r="C222" i="13" s="1"/>
  <c r="C234" i="13" s="1"/>
  <c r="C246" i="13" s="1"/>
  <c r="C258" i="13" s="1"/>
  <c r="C270" i="13" s="1"/>
  <c r="C282" i="13" s="1"/>
  <c r="C294" i="13" s="1"/>
  <c r="C306" i="13" s="1"/>
  <c r="C318" i="13" s="1"/>
  <c r="C330" i="13" s="1"/>
  <c r="C342" i="13" s="1"/>
  <c r="C354" i="13" s="1"/>
  <c r="C366" i="13" s="1"/>
  <c r="C378" i="13" s="1"/>
  <c r="C390" i="13" s="1"/>
  <c r="C402" i="13" s="1"/>
  <c r="C414" i="13" s="1"/>
  <c r="C426" i="13" s="1"/>
  <c r="C438" i="13" s="1"/>
  <c r="C450" i="13" s="1"/>
  <c r="C462" i="13" s="1"/>
  <c r="C474" i="13" s="1"/>
  <c r="C486" i="13" s="1"/>
  <c r="C498" i="13" s="1"/>
  <c r="C19" i="13"/>
  <c r="C31" i="13" s="1"/>
  <c r="C43" i="13" s="1"/>
  <c r="C55" i="13" s="1"/>
  <c r="C67" i="13" s="1"/>
  <c r="C79" i="13" s="1"/>
  <c r="C91" i="13" s="1"/>
  <c r="C103" i="13" s="1"/>
  <c r="C115" i="13" s="1"/>
  <c r="C127" i="13" s="1"/>
  <c r="C139" i="13" s="1"/>
  <c r="C151" i="13" s="1"/>
  <c r="C163" i="13" s="1"/>
  <c r="C175" i="13" s="1"/>
  <c r="C187" i="13" s="1"/>
  <c r="C199" i="13" s="1"/>
  <c r="C211" i="13" s="1"/>
  <c r="C223" i="13" s="1"/>
  <c r="C235" i="13" s="1"/>
  <c r="C247" i="13" s="1"/>
  <c r="C259" i="13" s="1"/>
  <c r="C271" i="13" s="1"/>
  <c r="C283" i="13" s="1"/>
  <c r="C295" i="13" s="1"/>
  <c r="C307" i="13" s="1"/>
  <c r="C319" i="13" s="1"/>
  <c r="C331" i="13" s="1"/>
  <c r="C343" i="13" s="1"/>
  <c r="C355" i="13" s="1"/>
  <c r="C367" i="13" s="1"/>
  <c r="C379" i="13" s="1"/>
  <c r="C391" i="13" s="1"/>
  <c r="C403" i="13" s="1"/>
  <c r="C415" i="13" s="1"/>
  <c r="C427" i="13" s="1"/>
  <c r="C439" i="13" s="1"/>
  <c r="C451" i="13" s="1"/>
  <c r="C463" i="13" s="1"/>
  <c r="C475" i="13" s="1"/>
  <c r="C487" i="13" s="1"/>
  <c r="C499" i="13" s="1"/>
  <c r="C20" i="13"/>
  <c r="C32" i="13" s="1"/>
  <c r="C44" i="13" s="1"/>
  <c r="C56" i="13" s="1"/>
  <c r="C68" i="13" s="1"/>
  <c r="C80" i="13" s="1"/>
  <c r="C92" i="13" s="1"/>
  <c r="C104" i="13" s="1"/>
  <c r="C116" i="13" s="1"/>
  <c r="C128" i="13" s="1"/>
  <c r="C140" i="13" s="1"/>
  <c r="C152" i="13" s="1"/>
  <c r="C164" i="13" s="1"/>
  <c r="C176" i="13" s="1"/>
  <c r="C188" i="13" s="1"/>
  <c r="C200" i="13" s="1"/>
  <c r="C212" i="13" s="1"/>
  <c r="C224" i="13" s="1"/>
  <c r="C236" i="13" s="1"/>
  <c r="C248" i="13" s="1"/>
  <c r="C260" i="13" s="1"/>
  <c r="C272" i="13" s="1"/>
  <c r="C284" i="13" s="1"/>
  <c r="C296" i="13" s="1"/>
  <c r="C308" i="13" s="1"/>
  <c r="C320" i="13" s="1"/>
  <c r="C332" i="13" s="1"/>
  <c r="C344" i="13" s="1"/>
  <c r="C356" i="13" s="1"/>
  <c r="C368" i="13" s="1"/>
  <c r="C380" i="13" s="1"/>
  <c r="C392" i="13" s="1"/>
  <c r="C404" i="13" s="1"/>
  <c r="C416" i="13" s="1"/>
  <c r="C428" i="13" s="1"/>
  <c r="C440" i="13" s="1"/>
  <c r="C452" i="13" s="1"/>
  <c r="C464" i="13" s="1"/>
  <c r="C476" i="13" s="1"/>
  <c r="C488" i="13" s="1"/>
  <c r="C500" i="13" s="1"/>
  <c r="C21" i="13"/>
  <c r="C33" i="13" s="1"/>
  <c r="C45" i="13" s="1"/>
  <c r="C57" i="13" s="1"/>
  <c r="C69" i="13" s="1"/>
  <c r="C81" i="13" s="1"/>
  <c r="C93" i="13" s="1"/>
  <c r="C105" i="13" s="1"/>
  <c r="C117" i="13" s="1"/>
  <c r="C129" i="13" s="1"/>
  <c r="C141" i="13" s="1"/>
  <c r="C153" i="13" s="1"/>
  <c r="C165" i="13" s="1"/>
  <c r="C177" i="13" s="1"/>
  <c r="C189" i="13" s="1"/>
  <c r="C201" i="13" s="1"/>
  <c r="C213" i="13" s="1"/>
  <c r="C225" i="13" s="1"/>
  <c r="C237" i="13" s="1"/>
  <c r="C249" i="13" s="1"/>
  <c r="C261" i="13" s="1"/>
  <c r="C273" i="13" s="1"/>
  <c r="C285" i="13" s="1"/>
  <c r="C297" i="13" s="1"/>
  <c r="C309" i="13" s="1"/>
  <c r="C321" i="13" s="1"/>
  <c r="C333" i="13" s="1"/>
  <c r="C345" i="13" s="1"/>
  <c r="C357" i="13" s="1"/>
  <c r="C369" i="13" s="1"/>
  <c r="C381" i="13" s="1"/>
  <c r="C393" i="13" s="1"/>
  <c r="C405" i="13" s="1"/>
  <c r="C417" i="13" s="1"/>
  <c r="C429" i="13" s="1"/>
  <c r="C441" i="13" s="1"/>
  <c r="C453" i="13" s="1"/>
  <c r="C465" i="13" s="1"/>
  <c r="C477" i="13" s="1"/>
  <c r="C489" i="13" s="1"/>
  <c r="C501" i="13" s="1"/>
  <c r="C22" i="13"/>
  <c r="C34" i="13" s="1"/>
  <c r="C46" i="13" s="1"/>
  <c r="C58" i="13" s="1"/>
  <c r="C70" i="13" s="1"/>
  <c r="C82" i="13" s="1"/>
  <c r="C94" i="13" s="1"/>
  <c r="C106" i="13" s="1"/>
  <c r="C118" i="13" s="1"/>
  <c r="C130" i="13" s="1"/>
  <c r="C142" i="13" s="1"/>
  <c r="C154" i="13" s="1"/>
  <c r="C166" i="13" s="1"/>
  <c r="C178" i="13" s="1"/>
  <c r="C190" i="13" s="1"/>
  <c r="C202" i="13" s="1"/>
  <c r="C214" i="13" s="1"/>
  <c r="C226" i="13" s="1"/>
  <c r="C238" i="13" s="1"/>
  <c r="C250" i="13" s="1"/>
  <c r="C262" i="13" s="1"/>
  <c r="C274" i="13" s="1"/>
  <c r="C286" i="13" s="1"/>
  <c r="C298" i="13" s="1"/>
  <c r="C310" i="13" s="1"/>
  <c r="C322" i="13" s="1"/>
  <c r="C334" i="13" s="1"/>
  <c r="C346" i="13" s="1"/>
  <c r="C358" i="13" s="1"/>
  <c r="C370" i="13" s="1"/>
  <c r="C382" i="13" s="1"/>
  <c r="C394" i="13" s="1"/>
  <c r="C406" i="13" s="1"/>
  <c r="C418" i="13" s="1"/>
  <c r="C430" i="13" s="1"/>
  <c r="C442" i="13" s="1"/>
  <c r="C454" i="13" s="1"/>
  <c r="C466" i="13" s="1"/>
  <c r="C478" i="13" s="1"/>
  <c r="C490" i="13" s="1"/>
  <c r="C502" i="13" s="1"/>
  <c r="C23" i="13"/>
  <c r="C35" i="13" s="1"/>
  <c r="C47" i="13" s="1"/>
  <c r="C59" i="13" s="1"/>
  <c r="C71" i="13" s="1"/>
  <c r="C83" i="13" s="1"/>
  <c r="C95" i="13" s="1"/>
  <c r="C107" i="13" s="1"/>
  <c r="C119" i="13" s="1"/>
  <c r="C131" i="13" s="1"/>
  <c r="C143" i="13" s="1"/>
  <c r="C155" i="13" s="1"/>
  <c r="C167" i="13" s="1"/>
  <c r="C179" i="13" s="1"/>
  <c r="C191" i="13" s="1"/>
  <c r="C203" i="13" s="1"/>
  <c r="C215" i="13" s="1"/>
  <c r="C227" i="13" s="1"/>
  <c r="C239" i="13" s="1"/>
  <c r="C251" i="13" s="1"/>
  <c r="C263" i="13" s="1"/>
  <c r="C275" i="13" s="1"/>
  <c r="C287" i="13" s="1"/>
  <c r="C299" i="13" s="1"/>
  <c r="C311" i="13" s="1"/>
  <c r="C323" i="13" s="1"/>
  <c r="C335" i="13" s="1"/>
  <c r="C347" i="13" s="1"/>
  <c r="C359" i="13" s="1"/>
  <c r="C371" i="13" s="1"/>
  <c r="C383" i="13" s="1"/>
  <c r="C395" i="13" s="1"/>
  <c r="C407" i="13" s="1"/>
  <c r="C419" i="13" s="1"/>
  <c r="C431" i="13" s="1"/>
  <c r="C443" i="13" s="1"/>
  <c r="C455" i="13" s="1"/>
  <c r="C467" i="13" s="1"/>
  <c r="C479" i="13" s="1"/>
  <c r="C491" i="13" s="1"/>
  <c r="C503" i="13" s="1"/>
  <c r="C24" i="13"/>
  <c r="C36" i="13" s="1"/>
  <c r="C48" i="13" s="1"/>
  <c r="C60" i="13" s="1"/>
  <c r="C72" i="13" s="1"/>
  <c r="C84" i="13" s="1"/>
  <c r="C96" i="13" s="1"/>
  <c r="C108" i="13" s="1"/>
  <c r="C120" i="13" s="1"/>
  <c r="C132" i="13" s="1"/>
  <c r="C144" i="13" s="1"/>
  <c r="C156" i="13" s="1"/>
  <c r="C168" i="13" s="1"/>
  <c r="C180" i="13" s="1"/>
  <c r="C192" i="13" s="1"/>
  <c r="C204" i="13" s="1"/>
  <c r="C216" i="13" s="1"/>
  <c r="C228" i="13" s="1"/>
  <c r="C240" i="13" s="1"/>
  <c r="C252" i="13" s="1"/>
  <c r="C264" i="13" s="1"/>
  <c r="C276" i="13" s="1"/>
  <c r="C288" i="13" s="1"/>
  <c r="C300" i="13" s="1"/>
  <c r="C312" i="13" s="1"/>
  <c r="C324" i="13" s="1"/>
  <c r="C336" i="13" s="1"/>
  <c r="C348" i="13" s="1"/>
  <c r="C360" i="13" s="1"/>
  <c r="C372" i="13" s="1"/>
  <c r="C384" i="13" s="1"/>
  <c r="C396" i="13" s="1"/>
  <c r="C408" i="13" s="1"/>
  <c r="C420" i="13" s="1"/>
  <c r="C432" i="13" s="1"/>
  <c r="C444" i="13" s="1"/>
  <c r="C456" i="13" s="1"/>
  <c r="C468" i="13" s="1"/>
  <c r="C480" i="13" s="1"/>
  <c r="C492" i="13" s="1"/>
  <c r="C504" i="13" s="1"/>
  <c r="C25" i="13"/>
  <c r="C37" i="13" s="1"/>
  <c r="C49" i="13" s="1"/>
  <c r="C61" i="13" s="1"/>
  <c r="C73" i="13" s="1"/>
  <c r="C85" i="13" s="1"/>
  <c r="C97" i="13" s="1"/>
  <c r="C109" i="13" s="1"/>
  <c r="C121" i="13" s="1"/>
  <c r="C133" i="13" s="1"/>
  <c r="C145" i="13" s="1"/>
  <c r="C157" i="13" s="1"/>
  <c r="C169" i="13" s="1"/>
  <c r="C181" i="13" s="1"/>
  <c r="C193" i="13" s="1"/>
  <c r="C205" i="13" s="1"/>
  <c r="C217" i="13" s="1"/>
  <c r="C229" i="13" s="1"/>
  <c r="C241" i="13" s="1"/>
  <c r="C253" i="13" s="1"/>
  <c r="C265" i="13" s="1"/>
  <c r="C277" i="13" s="1"/>
  <c r="C289" i="13" s="1"/>
  <c r="C301" i="13" s="1"/>
  <c r="C313" i="13" s="1"/>
  <c r="C325" i="13" s="1"/>
  <c r="C337" i="13" s="1"/>
  <c r="C349" i="13" s="1"/>
  <c r="C361" i="13" s="1"/>
  <c r="C373" i="13" s="1"/>
  <c r="C385" i="13" s="1"/>
  <c r="C397" i="13" s="1"/>
  <c r="C409" i="13" s="1"/>
  <c r="C421" i="13" s="1"/>
  <c r="C433" i="13" s="1"/>
  <c r="C445" i="13" s="1"/>
  <c r="C457" i="13" s="1"/>
  <c r="C469" i="13" s="1"/>
  <c r="C481" i="13" s="1"/>
  <c r="C493" i="13" s="1"/>
  <c r="C505" i="13" s="1"/>
  <c r="C16" i="13"/>
  <c r="C28" i="13" s="1"/>
  <c r="C40" i="13" s="1"/>
  <c r="C52" i="13" s="1"/>
  <c r="C64" i="13" s="1"/>
  <c r="C76" i="13" s="1"/>
  <c r="C88" i="13" s="1"/>
  <c r="C100" i="13" s="1"/>
  <c r="C112" i="13" s="1"/>
  <c r="C124" i="13" s="1"/>
  <c r="C136" i="13" s="1"/>
  <c r="C148" i="13" s="1"/>
  <c r="C160" i="13" s="1"/>
  <c r="C172" i="13" s="1"/>
  <c r="C184" i="13" s="1"/>
  <c r="C196" i="13" s="1"/>
  <c r="C208" i="13" s="1"/>
  <c r="C220" i="13" s="1"/>
  <c r="C232" i="13" s="1"/>
  <c r="C244" i="13" s="1"/>
  <c r="C256" i="13" s="1"/>
  <c r="C268" i="13" s="1"/>
  <c r="C280" i="13" s="1"/>
  <c r="C292" i="13" s="1"/>
  <c r="C304" i="13" s="1"/>
  <c r="C316" i="13" s="1"/>
  <c r="C328" i="13" s="1"/>
  <c r="C340" i="13" s="1"/>
  <c r="C352" i="13" s="1"/>
  <c r="C364" i="13" s="1"/>
  <c r="C376" i="13" s="1"/>
  <c r="C388" i="13" s="1"/>
  <c r="C400" i="13" s="1"/>
  <c r="C412" i="13" s="1"/>
  <c r="C424" i="13" s="1"/>
  <c r="C436" i="13" s="1"/>
  <c r="C448" i="13" s="1"/>
  <c r="C460" i="13" s="1"/>
  <c r="C472" i="13" s="1"/>
  <c r="C484" i="13" s="1"/>
  <c r="C496" i="13" s="1"/>
  <c r="C508" i="13" s="1"/>
  <c r="X508" i="13"/>
  <c r="W507" i="13"/>
  <c r="T508" i="13"/>
  <c r="X507" i="13"/>
  <c r="W506" i="13"/>
  <c r="X506" i="13"/>
  <c r="W505" i="13"/>
  <c r="X505" i="13"/>
  <c r="W504" i="13"/>
  <c r="X504" i="13"/>
  <c r="W503" i="13"/>
  <c r="X503" i="13"/>
  <c r="W502" i="13"/>
  <c r="X502" i="13"/>
  <c r="W501" i="13"/>
  <c r="X501" i="13"/>
  <c r="W500" i="13"/>
  <c r="X500" i="13"/>
  <c r="W499" i="13"/>
  <c r="X499" i="13"/>
  <c r="W498" i="13"/>
  <c r="X498" i="13"/>
  <c r="W497" i="13"/>
  <c r="X497" i="13"/>
  <c r="W496" i="13"/>
  <c r="X496" i="13"/>
  <c r="W495" i="13"/>
  <c r="X495" i="13"/>
  <c r="W494" i="13"/>
  <c r="X494" i="13"/>
  <c r="W493" i="13"/>
  <c r="X493" i="13"/>
  <c r="W492" i="13"/>
  <c r="X492" i="13"/>
  <c r="W491" i="13"/>
  <c r="X491" i="13"/>
  <c r="W490" i="13"/>
  <c r="X490" i="13"/>
  <c r="W489" i="13"/>
  <c r="X489" i="13"/>
  <c r="W488" i="13"/>
  <c r="X488" i="13"/>
  <c r="W487" i="13"/>
  <c r="X487" i="13"/>
  <c r="W486" i="13"/>
  <c r="X486" i="13"/>
  <c r="W485" i="13"/>
  <c r="X485" i="13"/>
  <c r="W484" i="13"/>
  <c r="X484" i="13"/>
  <c r="W483" i="13"/>
  <c r="X483" i="13"/>
  <c r="W482" i="13"/>
  <c r="X482" i="13"/>
  <c r="W481" i="13"/>
  <c r="X481" i="13"/>
  <c r="W480" i="13"/>
  <c r="X480" i="13"/>
  <c r="W479" i="13"/>
  <c r="X479" i="13"/>
  <c r="W478" i="13"/>
  <c r="X478" i="13"/>
  <c r="W477" i="13"/>
  <c r="X477" i="13"/>
  <c r="W476" i="13"/>
  <c r="X476" i="13"/>
  <c r="W475" i="13"/>
  <c r="X475" i="13"/>
  <c r="W474" i="13"/>
  <c r="X474" i="13"/>
  <c r="W473" i="13"/>
  <c r="X473" i="13"/>
  <c r="W472" i="13"/>
  <c r="X472" i="13"/>
  <c r="W471" i="13"/>
  <c r="X471" i="13"/>
  <c r="W470" i="13"/>
  <c r="X470" i="13"/>
  <c r="W469" i="13"/>
  <c r="X469" i="13"/>
  <c r="W468" i="13"/>
  <c r="X468" i="13"/>
  <c r="W467" i="13"/>
  <c r="X467" i="13"/>
  <c r="W466" i="13"/>
  <c r="X466" i="13"/>
  <c r="W465" i="13"/>
  <c r="X465" i="13"/>
  <c r="W464" i="13"/>
  <c r="X464" i="13"/>
  <c r="W463" i="13"/>
  <c r="X463" i="13"/>
  <c r="W462" i="13"/>
  <c r="X462" i="13"/>
  <c r="W461" i="13"/>
  <c r="X461" i="13"/>
  <c r="W460" i="13"/>
  <c r="X460" i="13"/>
  <c r="W459" i="13"/>
  <c r="X459" i="13"/>
  <c r="W458" i="13"/>
  <c r="X458" i="13"/>
  <c r="W457" i="13"/>
  <c r="X457" i="13"/>
  <c r="W456" i="13"/>
  <c r="X456" i="13"/>
  <c r="W455" i="13"/>
  <c r="X455" i="13"/>
  <c r="W454" i="13"/>
  <c r="X454" i="13"/>
  <c r="W453" i="13"/>
  <c r="X453" i="13"/>
  <c r="W452" i="13"/>
  <c r="X452" i="13"/>
  <c r="W451" i="13"/>
  <c r="X451" i="13"/>
  <c r="W450" i="13"/>
  <c r="X450" i="13"/>
  <c r="W449" i="13"/>
  <c r="X449" i="13"/>
  <c r="W448" i="13"/>
  <c r="X448" i="13"/>
  <c r="W447" i="13"/>
  <c r="X447" i="13"/>
  <c r="W446" i="13"/>
  <c r="X446" i="13"/>
  <c r="W445" i="13"/>
  <c r="X445" i="13"/>
  <c r="W444" i="13"/>
  <c r="X444" i="13"/>
  <c r="W443" i="13"/>
  <c r="X443" i="13"/>
  <c r="W442" i="13"/>
  <c r="X442" i="13"/>
  <c r="W441" i="13"/>
  <c r="X441" i="13"/>
  <c r="W440" i="13"/>
  <c r="X440" i="13"/>
  <c r="W439" i="13"/>
  <c r="X439" i="13"/>
  <c r="W438" i="13"/>
  <c r="X438" i="13"/>
  <c r="W437" i="13"/>
  <c r="X437" i="13"/>
  <c r="W436" i="13"/>
  <c r="X436" i="13"/>
  <c r="W435" i="13"/>
  <c r="X435" i="13"/>
  <c r="W434" i="13"/>
  <c r="X434" i="13"/>
  <c r="W433" i="13"/>
  <c r="X433" i="13"/>
  <c r="W432" i="13"/>
  <c r="X432" i="13"/>
  <c r="W431" i="13"/>
  <c r="X431" i="13"/>
  <c r="W430" i="13"/>
  <c r="X430" i="13"/>
  <c r="W429" i="13"/>
  <c r="X429" i="13"/>
  <c r="W428" i="13"/>
  <c r="X428" i="13"/>
  <c r="W427" i="13"/>
  <c r="X427" i="13"/>
  <c r="W426" i="13"/>
  <c r="X426" i="13"/>
  <c r="W425" i="13"/>
  <c r="X425" i="13"/>
  <c r="W424" i="13"/>
  <c r="X424" i="13"/>
  <c r="W423" i="13"/>
  <c r="X423" i="13"/>
  <c r="W422" i="13"/>
  <c r="X422" i="13"/>
  <c r="W421" i="13"/>
  <c r="X421" i="13"/>
  <c r="W420" i="13"/>
  <c r="X420" i="13"/>
  <c r="W419" i="13"/>
  <c r="X419" i="13"/>
  <c r="W418" i="13"/>
  <c r="X418" i="13"/>
  <c r="W417" i="13"/>
  <c r="X417" i="13"/>
  <c r="W416" i="13"/>
  <c r="X416" i="13"/>
  <c r="W415" i="13"/>
  <c r="X415" i="13"/>
  <c r="W414" i="13"/>
  <c r="X414" i="13"/>
  <c r="W413" i="13"/>
  <c r="X413" i="13"/>
  <c r="W412" i="13"/>
  <c r="X412" i="13"/>
  <c r="W411" i="13"/>
  <c r="X411" i="13"/>
  <c r="W410" i="13"/>
  <c r="X410" i="13"/>
  <c r="W409" i="13"/>
  <c r="X409" i="13"/>
  <c r="W408" i="13"/>
  <c r="X408" i="13"/>
  <c r="W407" i="13"/>
  <c r="X407" i="13"/>
  <c r="W406" i="13"/>
  <c r="X406" i="13"/>
  <c r="W405" i="13"/>
  <c r="X405" i="13"/>
  <c r="W404" i="13"/>
  <c r="X404" i="13"/>
  <c r="W403" i="13"/>
  <c r="X403" i="13"/>
  <c r="W402" i="13"/>
  <c r="X402" i="13"/>
  <c r="W401" i="13"/>
  <c r="X401" i="13"/>
  <c r="W400" i="13"/>
  <c r="X400" i="13"/>
  <c r="W399" i="13"/>
  <c r="X399" i="13"/>
  <c r="W398" i="13"/>
  <c r="X398" i="13"/>
  <c r="W397" i="13"/>
  <c r="X397" i="13"/>
  <c r="W396" i="13"/>
  <c r="X396" i="13"/>
  <c r="W395" i="13"/>
  <c r="X395" i="13"/>
  <c r="W394" i="13"/>
  <c r="X394" i="13"/>
  <c r="W393" i="13"/>
  <c r="X393" i="13"/>
  <c r="W392" i="13"/>
  <c r="X392" i="13"/>
  <c r="W391" i="13"/>
  <c r="X391" i="13"/>
  <c r="W390" i="13"/>
  <c r="X390" i="13"/>
  <c r="W389" i="13"/>
  <c r="X389" i="13"/>
  <c r="W388" i="13"/>
  <c r="X388" i="13"/>
  <c r="W387" i="13"/>
  <c r="X387" i="13"/>
  <c r="W386" i="13"/>
  <c r="X386" i="13"/>
  <c r="W385" i="13"/>
  <c r="X385" i="13"/>
  <c r="W384" i="13"/>
  <c r="X384" i="13"/>
  <c r="W383" i="13"/>
  <c r="X383" i="13"/>
  <c r="W382" i="13"/>
  <c r="X382" i="13"/>
  <c r="W381" i="13"/>
  <c r="X381" i="13"/>
  <c r="W380" i="13"/>
  <c r="X380" i="13"/>
  <c r="W379" i="13"/>
  <c r="X379" i="13"/>
  <c r="W378" i="13"/>
  <c r="X378" i="13"/>
  <c r="W377" i="13"/>
  <c r="X377" i="13"/>
  <c r="W376" i="13"/>
  <c r="X376" i="13"/>
  <c r="W375" i="13"/>
  <c r="X375" i="13"/>
  <c r="W374" i="13"/>
  <c r="X374" i="13"/>
  <c r="W373" i="13"/>
  <c r="X373" i="13"/>
  <c r="W372" i="13"/>
  <c r="X372" i="13"/>
  <c r="W371" i="13"/>
  <c r="X371" i="13"/>
  <c r="W370" i="13"/>
  <c r="X370" i="13"/>
  <c r="W369" i="13"/>
  <c r="X369" i="13"/>
  <c r="W368" i="13"/>
  <c r="X368" i="13"/>
  <c r="W367" i="13"/>
  <c r="X367" i="13"/>
  <c r="W366" i="13"/>
  <c r="X366" i="13"/>
  <c r="W365" i="13"/>
  <c r="X365" i="13"/>
  <c r="W364" i="13"/>
  <c r="X364" i="13"/>
  <c r="W363" i="13"/>
  <c r="X363" i="13"/>
  <c r="W362" i="13"/>
  <c r="X362" i="13"/>
  <c r="W361" i="13"/>
  <c r="X361" i="13"/>
  <c r="W360" i="13"/>
  <c r="X360" i="13"/>
  <c r="W359" i="13"/>
  <c r="X359" i="13"/>
  <c r="W358" i="13"/>
  <c r="X358" i="13"/>
  <c r="W357" i="13"/>
  <c r="X357" i="13"/>
  <c r="W356" i="13"/>
  <c r="X356" i="13"/>
  <c r="W355" i="13"/>
  <c r="X355" i="13"/>
  <c r="W354" i="13"/>
  <c r="X354" i="13"/>
  <c r="W353" i="13"/>
  <c r="X353" i="13"/>
  <c r="W352" i="13"/>
  <c r="X352" i="13"/>
  <c r="W351" i="13"/>
  <c r="X351" i="13"/>
  <c r="W350" i="13"/>
  <c r="X350" i="13"/>
  <c r="W349" i="13"/>
  <c r="X349" i="13"/>
  <c r="W348" i="13"/>
  <c r="X348" i="13"/>
  <c r="W347" i="13"/>
  <c r="X347" i="13"/>
  <c r="W346" i="13"/>
  <c r="X346" i="13"/>
  <c r="W345" i="13"/>
  <c r="X345" i="13"/>
  <c r="W344" i="13"/>
  <c r="X344" i="13"/>
  <c r="W343" i="13"/>
  <c r="X343" i="13"/>
  <c r="W342" i="13"/>
  <c r="X342" i="13"/>
  <c r="W341" i="13"/>
  <c r="X341" i="13"/>
  <c r="W340" i="13"/>
  <c r="X340" i="13"/>
  <c r="W339" i="13"/>
  <c r="X339" i="13"/>
  <c r="W338" i="13"/>
  <c r="X338" i="13"/>
  <c r="W337" i="13"/>
  <c r="X337" i="13"/>
  <c r="W336" i="13"/>
  <c r="X336" i="13"/>
  <c r="W335" i="13"/>
  <c r="X335" i="13"/>
  <c r="W334" i="13"/>
  <c r="X334" i="13"/>
  <c r="W333" i="13"/>
  <c r="X333" i="13"/>
  <c r="W332" i="13"/>
  <c r="X332" i="13"/>
  <c r="W331" i="13"/>
  <c r="X331" i="13"/>
  <c r="W330" i="13"/>
  <c r="X330" i="13"/>
  <c r="W329" i="13"/>
  <c r="X329" i="13"/>
  <c r="W328" i="13"/>
  <c r="X328" i="13"/>
  <c r="W327" i="13"/>
  <c r="X327" i="13"/>
  <c r="W326" i="13"/>
  <c r="X326" i="13"/>
  <c r="W325" i="13"/>
  <c r="X325" i="13"/>
  <c r="W324" i="13"/>
  <c r="X324" i="13"/>
  <c r="W323" i="13"/>
  <c r="X323" i="13"/>
  <c r="W322" i="13"/>
  <c r="X322" i="13"/>
  <c r="W321" i="13"/>
  <c r="X321" i="13"/>
  <c r="W320" i="13"/>
  <c r="X320" i="13"/>
  <c r="W319" i="13"/>
  <c r="X319" i="13"/>
  <c r="W318" i="13"/>
  <c r="X318" i="13"/>
  <c r="W317" i="13"/>
  <c r="X317" i="13"/>
  <c r="W316" i="13"/>
  <c r="X316" i="13"/>
  <c r="W315" i="13"/>
  <c r="X315" i="13"/>
  <c r="W314" i="13"/>
  <c r="X314" i="13"/>
  <c r="W313" i="13"/>
  <c r="X313" i="13"/>
  <c r="W312" i="13"/>
  <c r="X312" i="13"/>
  <c r="W311" i="13"/>
  <c r="X311" i="13"/>
  <c r="W310" i="13"/>
  <c r="X310" i="13"/>
  <c r="W309" i="13"/>
  <c r="X309" i="13"/>
  <c r="W308" i="13"/>
  <c r="X308" i="13"/>
  <c r="W307" i="13"/>
  <c r="X307" i="13"/>
  <c r="W306" i="13"/>
  <c r="X306" i="13"/>
  <c r="W305" i="13"/>
  <c r="X305" i="13"/>
  <c r="W304" i="13"/>
  <c r="X304" i="13"/>
  <c r="W303" i="13"/>
  <c r="X303" i="13"/>
  <c r="W302" i="13"/>
  <c r="X302" i="13"/>
  <c r="W301" i="13"/>
  <c r="X301" i="13"/>
  <c r="W300" i="13"/>
  <c r="X300" i="13"/>
  <c r="W299" i="13"/>
  <c r="X299" i="13"/>
  <c r="W298" i="13"/>
  <c r="X298" i="13"/>
  <c r="W297" i="13"/>
  <c r="X297" i="13"/>
  <c r="W296" i="13"/>
  <c r="X296" i="13"/>
  <c r="W295" i="13"/>
  <c r="X295" i="13"/>
  <c r="W294" i="13"/>
  <c r="X294" i="13"/>
  <c r="W293" i="13"/>
  <c r="X293" i="13"/>
  <c r="W292" i="13"/>
  <c r="X292" i="13"/>
  <c r="W291" i="13"/>
  <c r="X291" i="13"/>
  <c r="W290" i="13"/>
  <c r="X290" i="13"/>
  <c r="W289" i="13"/>
  <c r="X289" i="13"/>
  <c r="W288" i="13"/>
  <c r="X288" i="13"/>
  <c r="W287" i="13"/>
  <c r="X287" i="13"/>
  <c r="W286" i="13"/>
  <c r="X286" i="13"/>
  <c r="W285" i="13"/>
  <c r="X285" i="13"/>
  <c r="W284" i="13"/>
  <c r="X284" i="13"/>
  <c r="W283" i="13"/>
  <c r="X283" i="13"/>
  <c r="W282" i="13"/>
  <c r="X282" i="13"/>
  <c r="W281" i="13"/>
  <c r="X281" i="13"/>
  <c r="W280" i="13"/>
  <c r="X280" i="13"/>
  <c r="W279" i="13"/>
  <c r="X279" i="13"/>
  <c r="W278" i="13"/>
  <c r="X278" i="13"/>
  <c r="W277" i="13"/>
  <c r="X277" i="13"/>
  <c r="W276" i="13"/>
  <c r="X276" i="13"/>
  <c r="W275" i="13"/>
  <c r="X275" i="13"/>
  <c r="W274" i="13"/>
  <c r="X274" i="13"/>
  <c r="W273" i="13"/>
  <c r="X273" i="13"/>
  <c r="W272" i="13"/>
  <c r="X272" i="13"/>
  <c r="W271" i="13"/>
  <c r="X271" i="13"/>
  <c r="W270" i="13"/>
  <c r="X270" i="13"/>
  <c r="W269" i="13"/>
  <c r="X269" i="13"/>
  <c r="W268" i="13"/>
  <c r="X268" i="13"/>
  <c r="W267" i="13"/>
  <c r="X267" i="13"/>
  <c r="W266" i="13"/>
  <c r="X266" i="13"/>
  <c r="W265" i="13"/>
  <c r="X265" i="13"/>
  <c r="W264" i="13"/>
  <c r="X264" i="13"/>
  <c r="W263" i="13"/>
  <c r="X263" i="13"/>
  <c r="W262" i="13"/>
  <c r="X262" i="13"/>
  <c r="W261" i="13"/>
  <c r="X261" i="13"/>
  <c r="W260" i="13"/>
  <c r="X260" i="13"/>
  <c r="W259" i="13"/>
  <c r="X259" i="13"/>
  <c r="W258" i="13"/>
  <c r="X258" i="13"/>
  <c r="W257" i="13"/>
  <c r="X257" i="13"/>
  <c r="W256" i="13"/>
  <c r="X256" i="13"/>
  <c r="W255" i="13"/>
  <c r="X255" i="13"/>
  <c r="W254" i="13"/>
  <c r="X254" i="13"/>
  <c r="W253" i="13"/>
  <c r="X253" i="13"/>
  <c r="W252" i="13"/>
  <c r="X252" i="13"/>
  <c r="W251" i="13"/>
  <c r="X251" i="13"/>
  <c r="W250" i="13"/>
  <c r="X250" i="13"/>
  <c r="W249" i="13"/>
  <c r="X249" i="13"/>
  <c r="W248" i="13"/>
  <c r="X248" i="13"/>
  <c r="W247" i="13"/>
  <c r="X247" i="13"/>
  <c r="W246" i="13"/>
  <c r="X246" i="13"/>
  <c r="W245" i="13"/>
  <c r="P245" i="13"/>
  <c r="P246" i="13" s="1"/>
  <c r="P247" i="13" s="1"/>
  <c r="P248" i="13" s="1"/>
  <c r="P249" i="13" s="1"/>
  <c r="P250" i="13" s="1"/>
  <c r="P251" i="13" s="1"/>
  <c r="P252" i="13" s="1"/>
  <c r="P253" i="13" s="1"/>
  <c r="P254" i="13" s="1"/>
  <c r="P255" i="13" s="1"/>
  <c r="P256" i="13" s="1"/>
  <c r="P257" i="13" s="1"/>
  <c r="P258" i="13" s="1"/>
  <c r="P259" i="13" s="1"/>
  <c r="P260" i="13" s="1"/>
  <c r="P261" i="13" s="1"/>
  <c r="P262" i="13" s="1"/>
  <c r="P263" i="13" s="1"/>
  <c r="P264" i="13" s="1"/>
  <c r="P265" i="13" s="1"/>
  <c r="P266" i="13" s="1"/>
  <c r="P267" i="13" s="1"/>
  <c r="P268" i="13" s="1"/>
  <c r="P269" i="13" s="1"/>
  <c r="P270" i="13" s="1"/>
  <c r="P271" i="13" s="1"/>
  <c r="P272" i="13" s="1"/>
  <c r="P273" i="13" s="1"/>
  <c r="P274" i="13" s="1"/>
  <c r="P275" i="13" s="1"/>
  <c r="P276" i="13" s="1"/>
  <c r="P277" i="13" s="1"/>
  <c r="P278" i="13" s="1"/>
  <c r="P279" i="13" s="1"/>
  <c r="P280" i="13" s="1"/>
  <c r="P281" i="13" s="1"/>
  <c r="P282" i="13" s="1"/>
  <c r="P283" i="13" s="1"/>
  <c r="P284" i="13" s="1"/>
  <c r="P285" i="13" s="1"/>
  <c r="P286" i="13" s="1"/>
  <c r="P287" i="13" s="1"/>
  <c r="P288" i="13" s="1"/>
  <c r="P289" i="13" s="1"/>
  <c r="P290" i="13" s="1"/>
  <c r="P291" i="13" s="1"/>
  <c r="P292" i="13" s="1"/>
  <c r="P293" i="13" s="1"/>
  <c r="P294" i="13" s="1"/>
  <c r="P295" i="13" s="1"/>
  <c r="P296" i="13" s="1"/>
  <c r="P297" i="13" s="1"/>
  <c r="P298" i="13" s="1"/>
  <c r="P299" i="13" s="1"/>
  <c r="P300" i="13" s="1"/>
  <c r="P301" i="13" s="1"/>
  <c r="P302" i="13" s="1"/>
  <c r="P303" i="13" s="1"/>
  <c r="P304" i="13" s="1"/>
  <c r="P305" i="13" s="1"/>
  <c r="P306" i="13" s="1"/>
  <c r="P307" i="13" s="1"/>
  <c r="P308" i="13" s="1"/>
  <c r="P309" i="13" s="1"/>
  <c r="P310" i="13" s="1"/>
  <c r="P311" i="13" s="1"/>
  <c r="P312" i="13" s="1"/>
  <c r="P313" i="13" s="1"/>
  <c r="P314" i="13" s="1"/>
  <c r="P315" i="13" s="1"/>
  <c r="P316" i="13" s="1"/>
  <c r="P317" i="13" s="1"/>
  <c r="P318" i="13" s="1"/>
  <c r="P319" i="13" s="1"/>
  <c r="P320" i="13" s="1"/>
  <c r="P321" i="13" s="1"/>
  <c r="P322" i="13" s="1"/>
  <c r="P323" i="13" s="1"/>
  <c r="P324" i="13" s="1"/>
  <c r="P325" i="13" s="1"/>
  <c r="P326" i="13" s="1"/>
  <c r="P327" i="13" s="1"/>
  <c r="P328" i="13" s="1"/>
  <c r="P329" i="13" s="1"/>
  <c r="P330" i="13" s="1"/>
  <c r="P331" i="13" s="1"/>
  <c r="P332" i="13" s="1"/>
  <c r="P333" i="13" s="1"/>
  <c r="P334" i="13" s="1"/>
  <c r="P335" i="13" s="1"/>
  <c r="P336" i="13" s="1"/>
  <c r="P337" i="13" s="1"/>
  <c r="P338" i="13" s="1"/>
  <c r="P339" i="13" s="1"/>
  <c r="P340" i="13" s="1"/>
  <c r="P341" i="13" s="1"/>
  <c r="P342" i="13" s="1"/>
  <c r="P343" i="13" s="1"/>
  <c r="P344" i="13" s="1"/>
  <c r="P345" i="13" s="1"/>
  <c r="P346" i="13" s="1"/>
  <c r="P347" i="13" s="1"/>
  <c r="P348" i="13" s="1"/>
  <c r="P349" i="13" s="1"/>
  <c r="P350" i="13" s="1"/>
  <c r="P351" i="13" s="1"/>
  <c r="P352" i="13" s="1"/>
  <c r="P353" i="13" s="1"/>
  <c r="P354" i="13" s="1"/>
  <c r="P355" i="13" s="1"/>
  <c r="P356" i="13" s="1"/>
  <c r="P357" i="13" s="1"/>
  <c r="P358" i="13" s="1"/>
  <c r="P359" i="13" s="1"/>
  <c r="P360" i="13" s="1"/>
  <c r="P361" i="13" s="1"/>
  <c r="P362" i="13" s="1"/>
  <c r="P363" i="13" s="1"/>
  <c r="P364" i="13" s="1"/>
  <c r="P365" i="13" s="1"/>
  <c r="P366" i="13" s="1"/>
  <c r="P367" i="13" s="1"/>
  <c r="P368" i="13" s="1"/>
  <c r="P369" i="13" s="1"/>
  <c r="P370" i="13" s="1"/>
  <c r="P371" i="13" s="1"/>
  <c r="P372" i="13" s="1"/>
  <c r="P373" i="13" s="1"/>
  <c r="P374" i="13" s="1"/>
  <c r="P375" i="13" s="1"/>
  <c r="P376" i="13" s="1"/>
  <c r="P377" i="13" s="1"/>
  <c r="P378" i="13" s="1"/>
  <c r="P379" i="13" s="1"/>
  <c r="P380" i="13" s="1"/>
  <c r="P381" i="13" s="1"/>
  <c r="P382" i="13" s="1"/>
  <c r="P383" i="13" s="1"/>
  <c r="P384" i="13" s="1"/>
  <c r="P385" i="13" s="1"/>
  <c r="P386" i="13" s="1"/>
  <c r="P387" i="13" s="1"/>
  <c r="P388" i="13" s="1"/>
  <c r="P389" i="13" s="1"/>
  <c r="P390" i="13" s="1"/>
  <c r="P391" i="13" s="1"/>
  <c r="P392" i="13" s="1"/>
  <c r="P393" i="13" s="1"/>
  <c r="P394" i="13" s="1"/>
  <c r="P395" i="13" s="1"/>
  <c r="P396" i="13" s="1"/>
  <c r="P397" i="13" s="1"/>
  <c r="P398" i="13" s="1"/>
  <c r="P399" i="13" s="1"/>
  <c r="P400" i="13" s="1"/>
  <c r="P401" i="13" s="1"/>
  <c r="P402" i="13" s="1"/>
  <c r="P403" i="13" s="1"/>
  <c r="P404" i="13" s="1"/>
  <c r="P405" i="13" s="1"/>
  <c r="P406" i="13" s="1"/>
  <c r="P407" i="13" s="1"/>
  <c r="P408" i="13" s="1"/>
  <c r="P409" i="13" s="1"/>
  <c r="P410" i="13" s="1"/>
  <c r="P411" i="13" s="1"/>
  <c r="P412" i="13" s="1"/>
  <c r="P413" i="13" s="1"/>
  <c r="P414" i="13" s="1"/>
  <c r="P415" i="13" s="1"/>
  <c r="P416" i="13" s="1"/>
  <c r="P417" i="13" s="1"/>
  <c r="P418" i="13" s="1"/>
  <c r="P419" i="13" s="1"/>
  <c r="P420" i="13" s="1"/>
  <c r="P421" i="13" s="1"/>
  <c r="P422" i="13" s="1"/>
  <c r="P423" i="13" s="1"/>
  <c r="P424" i="13" s="1"/>
  <c r="P425" i="13" s="1"/>
  <c r="P426" i="13" s="1"/>
  <c r="P427" i="13" s="1"/>
  <c r="P428" i="13" s="1"/>
  <c r="P429" i="13" s="1"/>
  <c r="P430" i="13" s="1"/>
  <c r="P431" i="13" s="1"/>
  <c r="P432" i="13" s="1"/>
  <c r="P433" i="13" s="1"/>
  <c r="P434" i="13" s="1"/>
  <c r="P435" i="13" s="1"/>
  <c r="P436" i="13" s="1"/>
  <c r="P437" i="13" s="1"/>
  <c r="P438" i="13" s="1"/>
  <c r="P439" i="13" s="1"/>
  <c r="P440" i="13" s="1"/>
  <c r="P441" i="13" s="1"/>
  <c r="P442" i="13" s="1"/>
  <c r="P443" i="13" s="1"/>
  <c r="P444" i="13" s="1"/>
  <c r="P445" i="13" s="1"/>
  <c r="P446" i="13" s="1"/>
  <c r="P447" i="13" s="1"/>
  <c r="P448" i="13" s="1"/>
  <c r="P449" i="13" s="1"/>
  <c r="P450" i="13" s="1"/>
  <c r="P451" i="13" s="1"/>
  <c r="P452" i="13" s="1"/>
  <c r="P453" i="13" s="1"/>
  <c r="P454" i="13" s="1"/>
  <c r="P455" i="13" s="1"/>
  <c r="P456" i="13" s="1"/>
  <c r="P457" i="13" s="1"/>
  <c r="P458" i="13" s="1"/>
  <c r="P459" i="13" s="1"/>
  <c r="P460" i="13" s="1"/>
  <c r="P461" i="13" s="1"/>
  <c r="P462" i="13" s="1"/>
  <c r="P463" i="13" s="1"/>
  <c r="P464" i="13" s="1"/>
  <c r="P465" i="13" s="1"/>
  <c r="P466" i="13" s="1"/>
  <c r="P467" i="13" s="1"/>
  <c r="P468" i="13" s="1"/>
  <c r="P469" i="13" s="1"/>
  <c r="P470" i="13" s="1"/>
  <c r="P471" i="13" s="1"/>
  <c r="P472" i="13" s="1"/>
  <c r="P473" i="13" s="1"/>
  <c r="P474" i="13" s="1"/>
  <c r="P475" i="13" s="1"/>
  <c r="P476" i="13" s="1"/>
  <c r="P477" i="13" s="1"/>
  <c r="P478" i="13" s="1"/>
  <c r="P479" i="13" s="1"/>
  <c r="P480" i="13" s="1"/>
  <c r="P481" i="13" s="1"/>
  <c r="P482" i="13" s="1"/>
  <c r="P483" i="13" s="1"/>
  <c r="P484" i="13" s="1"/>
  <c r="P485" i="13" s="1"/>
  <c r="P486" i="13" s="1"/>
  <c r="P487" i="13" s="1"/>
  <c r="P488" i="13" s="1"/>
  <c r="P489" i="13" s="1"/>
  <c r="P490" i="13" s="1"/>
  <c r="P491" i="13" s="1"/>
  <c r="P492" i="13" s="1"/>
  <c r="P493" i="13" s="1"/>
  <c r="P494" i="13" s="1"/>
  <c r="P495" i="13" s="1"/>
  <c r="P496" i="13" s="1"/>
  <c r="P497" i="13" s="1"/>
  <c r="P498" i="13" s="1"/>
  <c r="P499" i="13" s="1"/>
  <c r="P500" i="13" s="1"/>
  <c r="P501" i="13" s="1"/>
  <c r="P502" i="13" s="1"/>
  <c r="P503" i="13" s="1"/>
  <c r="P504" i="13" s="1"/>
  <c r="P505" i="13" s="1"/>
  <c r="P506" i="13" s="1"/>
  <c r="P507" i="13" s="1"/>
  <c r="P508" i="13" s="1"/>
  <c r="X245" i="13"/>
  <c r="W244" i="13"/>
  <c r="L244" i="13"/>
  <c r="X244" i="13"/>
  <c r="W243" i="13"/>
  <c r="X243" i="13"/>
  <c r="W242" i="13"/>
  <c r="X242" i="13"/>
  <c r="W241" i="13"/>
  <c r="X241" i="13"/>
  <c r="W240" i="13"/>
  <c r="X240" i="13"/>
  <c r="W239" i="13"/>
  <c r="X239" i="13"/>
  <c r="W238" i="13"/>
  <c r="X238" i="13"/>
  <c r="W237" i="13"/>
  <c r="X237" i="13"/>
  <c r="W236" i="13"/>
  <c r="X236" i="13"/>
  <c r="W235" i="13"/>
  <c r="X235" i="13"/>
  <c r="W234" i="13"/>
  <c r="X234" i="13"/>
  <c r="W233" i="13"/>
  <c r="X233" i="13"/>
  <c r="W232" i="13"/>
  <c r="X232" i="13"/>
  <c r="W231" i="13"/>
  <c r="X231" i="13"/>
  <c r="W230" i="13"/>
  <c r="X230" i="13"/>
  <c r="W229" i="13"/>
  <c r="X229" i="13"/>
  <c r="W228" i="13"/>
  <c r="X228" i="13"/>
  <c r="W227" i="13"/>
  <c r="X227" i="13"/>
  <c r="W226" i="13"/>
  <c r="X226" i="13"/>
  <c r="W225" i="13"/>
  <c r="X225" i="13"/>
  <c r="W224" i="13"/>
  <c r="X224" i="13"/>
  <c r="W223" i="13"/>
  <c r="X223" i="13"/>
  <c r="W222" i="13"/>
  <c r="X222" i="13"/>
  <c r="W221" i="13"/>
  <c r="X221" i="13"/>
  <c r="W220" i="13"/>
  <c r="X220" i="13"/>
  <c r="W219" i="13"/>
  <c r="X219" i="13"/>
  <c r="W218" i="13"/>
  <c r="X218" i="13"/>
  <c r="W217" i="13"/>
  <c r="X217" i="13"/>
  <c r="W216" i="13"/>
  <c r="X216" i="13"/>
  <c r="W215" i="13"/>
  <c r="X215" i="13"/>
  <c r="W214" i="13"/>
  <c r="X214" i="13"/>
  <c r="W213" i="13"/>
  <c r="X213" i="13"/>
  <c r="W212" i="13"/>
  <c r="X212" i="13"/>
  <c r="W211" i="13"/>
  <c r="X211" i="13"/>
  <c r="W210" i="13"/>
  <c r="X210" i="13"/>
  <c r="W209" i="13"/>
  <c r="X209" i="13"/>
  <c r="W208" i="13"/>
  <c r="X208" i="13"/>
  <c r="W207" i="13"/>
  <c r="X207" i="13"/>
  <c r="W206" i="13"/>
  <c r="X206" i="13"/>
  <c r="W205" i="13"/>
  <c r="X205" i="13"/>
  <c r="W204" i="13"/>
  <c r="X204" i="13"/>
  <c r="W203" i="13"/>
  <c r="X203" i="13"/>
  <c r="W202" i="13"/>
  <c r="X202" i="13"/>
  <c r="W201" i="13"/>
  <c r="X201" i="13"/>
  <c r="W200" i="13"/>
  <c r="X200" i="13"/>
  <c r="W199" i="13"/>
  <c r="X199" i="13"/>
  <c r="W198" i="13"/>
  <c r="X198" i="13"/>
  <c r="W197" i="13"/>
  <c r="X197" i="13"/>
  <c r="W196" i="13"/>
  <c r="X196" i="13"/>
  <c r="W195" i="13"/>
  <c r="X195" i="13"/>
  <c r="W194" i="13"/>
  <c r="X194" i="13"/>
  <c r="W193" i="13"/>
  <c r="X193" i="13"/>
  <c r="W192" i="13"/>
  <c r="X192" i="13"/>
  <c r="W191" i="13"/>
  <c r="X191" i="13"/>
  <c r="W190" i="13"/>
  <c r="X190" i="13"/>
  <c r="W189" i="13"/>
  <c r="X189" i="13"/>
  <c r="W188" i="13"/>
  <c r="X188" i="13"/>
  <c r="W187" i="13"/>
  <c r="X187" i="13"/>
  <c r="W186" i="13"/>
  <c r="X186" i="13"/>
  <c r="W185" i="13"/>
  <c r="X185" i="13"/>
  <c r="W184" i="13"/>
  <c r="X184" i="13"/>
  <c r="W183" i="13"/>
  <c r="X183" i="13"/>
  <c r="W182" i="13"/>
  <c r="X182" i="13"/>
  <c r="W181" i="13"/>
  <c r="X181" i="13"/>
  <c r="W180" i="13"/>
  <c r="X180" i="13"/>
  <c r="W179" i="13"/>
  <c r="X179" i="13"/>
  <c r="W178" i="13"/>
  <c r="X178" i="13"/>
  <c r="W177" i="13"/>
  <c r="X177" i="13"/>
  <c r="W176" i="13"/>
  <c r="X176" i="13"/>
  <c r="W175" i="13"/>
  <c r="X175" i="13"/>
  <c r="W174" i="13"/>
  <c r="X174" i="13"/>
  <c r="W173" i="13"/>
  <c r="X173" i="13"/>
  <c r="W172" i="13"/>
  <c r="X172" i="13"/>
  <c r="W171" i="13"/>
  <c r="X171" i="13"/>
  <c r="W170" i="13"/>
  <c r="X170" i="13"/>
  <c r="W169" i="13"/>
  <c r="X169" i="13"/>
  <c r="W168" i="13"/>
  <c r="X168" i="13"/>
  <c r="W167" i="13"/>
  <c r="X167" i="13"/>
  <c r="W166" i="13"/>
  <c r="X166" i="13"/>
  <c r="W165" i="13"/>
  <c r="X165" i="13"/>
  <c r="W164" i="13"/>
  <c r="X164" i="13"/>
  <c r="W163" i="13"/>
  <c r="X163" i="13"/>
  <c r="W162" i="13"/>
  <c r="X162" i="13"/>
  <c r="W161" i="13"/>
  <c r="X161" i="13"/>
  <c r="W160" i="13"/>
  <c r="X160" i="13"/>
  <c r="W159" i="13"/>
  <c r="X159" i="13"/>
  <c r="W158" i="13"/>
  <c r="X158" i="13"/>
  <c r="W157" i="13"/>
  <c r="X157" i="13"/>
  <c r="W156" i="13"/>
  <c r="X156" i="13"/>
  <c r="W155" i="13"/>
  <c r="X155" i="13"/>
  <c r="W154" i="13"/>
  <c r="X154" i="13"/>
  <c r="W153" i="13"/>
  <c r="X153" i="13"/>
  <c r="W152" i="13"/>
  <c r="X152" i="13"/>
  <c r="W151" i="13"/>
  <c r="X151" i="13"/>
  <c r="W150" i="13"/>
  <c r="X150" i="13"/>
  <c r="W149" i="13"/>
  <c r="X149" i="13"/>
  <c r="W148" i="13"/>
  <c r="X148" i="13"/>
  <c r="W147" i="13"/>
  <c r="W146" i="13"/>
  <c r="W145" i="13"/>
  <c r="W144" i="13"/>
  <c r="W143" i="13"/>
  <c r="W142" i="13"/>
  <c r="W141" i="13"/>
  <c r="W140" i="13"/>
  <c r="W139" i="13"/>
  <c r="W138" i="13"/>
  <c r="W137" i="13"/>
  <c r="W136" i="13"/>
  <c r="W135" i="13"/>
  <c r="W134" i="13"/>
  <c r="W133" i="13"/>
  <c r="W132" i="13"/>
  <c r="W131" i="13"/>
  <c r="W130" i="13"/>
  <c r="W129" i="13"/>
  <c r="W128" i="13"/>
  <c r="W127" i="13"/>
  <c r="W126" i="13"/>
  <c r="W125" i="13"/>
  <c r="W124" i="13"/>
  <c r="W123" i="13"/>
  <c r="W122" i="13"/>
  <c r="W121" i="13"/>
  <c r="W120" i="13"/>
  <c r="W119" i="13"/>
  <c r="W118" i="13"/>
  <c r="W117" i="13"/>
  <c r="W116" i="13"/>
  <c r="W115" i="13"/>
  <c r="W114" i="13"/>
  <c r="W113" i="13"/>
  <c r="W112" i="13"/>
  <c r="W111" i="13"/>
  <c r="W110" i="13"/>
  <c r="W109" i="13"/>
  <c r="W108" i="13"/>
  <c r="W107" i="13"/>
  <c r="W106" i="13"/>
  <c r="W105" i="13"/>
  <c r="W104" i="13"/>
  <c r="W103" i="13"/>
  <c r="W102" i="13"/>
  <c r="W101" i="13"/>
  <c r="W100" i="13"/>
  <c r="W99" i="13"/>
  <c r="W98" i="13"/>
  <c r="W97" i="13"/>
  <c r="W96" i="13"/>
  <c r="W95" i="13"/>
  <c r="W94" i="13"/>
  <c r="W93" i="13"/>
  <c r="W92" i="13"/>
  <c r="W91" i="13"/>
  <c r="W90" i="13"/>
  <c r="W89" i="13"/>
  <c r="W88" i="13"/>
  <c r="W87" i="13"/>
  <c r="W86" i="13"/>
  <c r="W85" i="13"/>
  <c r="W84" i="13"/>
  <c r="W83" i="13"/>
  <c r="W82" i="13"/>
  <c r="W81" i="13"/>
  <c r="W80" i="13"/>
  <c r="W79" i="13"/>
  <c r="W78" i="13"/>
  <c r="W77" i="13"/>
  <c r="W76" i="13"/>
  <c r="W75" i="13"/>
  <c r="W74" i="13"/>
  <c r="W73" i="13"/>
  <c r="W72" i="13"/>
  <c r="W71" i="13"/>
  <c r="W70" i="13"/>
  <c r="W69" i="13"/>
  <c r="W68" i="13"/>
  <c r="W67" i="13"/>
  <c r="W66" i="13"/>
  <c r="W65" i="13"/>
  <c r="M65" i="13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M84" i="13" s="1"/>
  <c r="M85" i="13" s="1"/>
  <c r="M86" i="13" s="1"/>
  <c r="M87" i="13" s="1"/>
  <c r="M88" i="13" s="1"/>
  <c r="M89" i="13" s="1"/>
  <c r="M90" i="13" s="1"/>
  <c r="M91" i="13" s="1"/>
  <c r="M92" i="13" s="1"/>
  <c r="M93" i="13" s="1"/>
  <c r="M94" i="13" s="1"/>
  <c r="M95" i="13" s="1"/>
  <c r="M96" i="13" s="1"/>
  <c r="M97" i="13" s="1"/>
  <c r="M98" i="13" s="1"/>
  <c r="M99" i="13" s="1"/>
  <c r="M100" i="13" s="1"/>
  <c r="M101" i="13" s="1"/>
  <c r="M102" i="13" s="1"/>
  <c r="M103" i="13" s="1"/>
  <c r="M104" i="13" s="1"/>
  <c r="M105" i="13" s="1"/>
  <c r="M106" i="13" s="1"/>
  <c r="M107" i="13" s="1"/>
  <c r="M108" i="13" s="1"/>
  <c r="M109" i="13" s="1"/>
  <c r="M110" i="13" s="1"/>
  <c r="M111" i="13" s="1"/>
  <c r="M112" i="13" s="1"/>
  <c r="M113" i="13" s="1"/>
  <c r="M114" i="13" s="1"/>
  <c r="M115" i="13" s="1"/>
  <c r="M116" i="13" s="1"/>
  <c r="M117" i="13" s="1"/>
  <c r="M118" i="13" s="1"/>
  <c r="M119" i="13" s="1"/>
  <c r="M120" i="13" s="1"/>
  <c r="M121" i="13" s="1"/>
  <c r="M122" i="13" s="1"/>
  <c r="M123" i="13" s="1"/>
  <c r="M124" i="13" s="1"/>
  <c r="M125" i="13" s="1"/>
  <c r="M126" i="13" s="1"/>
  <c r="M127" i="13" s="1"/>
  <c r="M128" i="13" s="1"/>
  <c r="M129" i="13" s="1"/>
  <c r="M130" i="13" s="1"/>
  <c r="M131" i="13" s="1"/>
  <c r="M132" i="13" s="1"/>
  <c r="M133" i="13" s="1"/>
  <c r="M134" i="13" s="1"/>
  <c r="M135" i="13" s="1"/>
  <c r="M136" i="13" s="1"/>
  <c r="M137" i="13" s="1"/>
  <c r="M138" i="13" s="1"/>
  <c r="M139" i="13" s="1"/>
  <c r="M140" i="13" s="1"/>
  <c r="M141" i="13" s="1"/>
  <c r="M142" i="13" s="1"/>
  <c r="M143" i="13" s="1"/>
  <c r="M144" i="13" s="1"/>
  <c r="M145" i="13" s="1"/>
  <c r="M146" i="13" s="1"/>
  <c r="M147" i="13" s="1"/>
  <c r="M148" i="13" s="1"/>
  <c r="M149" i="13" s="1"/>
  <c r="M150" i="13" s="1"/>
  <c r="M151" i="13" s="1"/>
  <c r="M152" i="13" s="1"/>
  <c r="M153" i="13" s="1"/>
  <c r="M154" i="13" s="1"/>
  <c r="M155" i="13" s="1"/>
  <c r="M156" i="13" s="1"/>
  <c r="M157" i="13" s="1"/>
  <c r="M158" i="13" s="1"/>
  <c r="M159" i="13" s="1"/>
  <c r="M160" i="13" s="1"/>
  <c r="M161" i="13" s="1"/>
  <c r="M162" i="13" s="1"/>
  <c r="M163" i="13" s="1"/>
  <c r="M164" i="13" s="1"/>
  <c r="M165" i="13" s="1"/>
  <c r="M166" i="13" s="1"/>
  <c r="M167" i="13" s="1"/>
  <c r="M168" i="13" s="1"/>
  <c r="M169" i="13" s="1"/>
  <c r="M170" i="13" s="1"/>
  <c r="M171" i="13" s="1"/>
  <c r="M172" i="13" s="1"/>
  <c r="M173" i="13" s="1"/>
  <c r="M174" i="13" s="1"/>
  <c r="M175" i="13" s="1"/>
  <c r="M176" i="13" s="1"/>
  <c r="M177" i="13" s="1"/>
  <c r="M178" i="13" s="1"/>
  <c r="M179" i="13" s="1"/>
  <c r="M180" i="13" s="1"/>
  <c r="M181" i="13" s="1"/>
  <c r="M182" i="13" s="1"/>
  <c r="M183" i="13" s="1"/>
  <c r="M184" i="13" s="1"/>
  <c r="M185" i="13" s="1"/>
  <c r="M186" i="13" s="1"/>
  <c r="M187" i="13" s="1"/>
  <c r="M188" i="13" s="1"/>
  <c r="M189" i="13" s="1"/>
  <c r="M190" i="13" s="1"/>
  <c r="M191" i="13" s="1"/>
  <c r="M192" i="13" s="1"/>
  <c r="M193" i="13" s="1"/>
  <c r="M194" i="13" s="1"/>
  <c r="M195" i="13" s="1"/>
  <c r="M196" i="13" s="1"/>
  <c r="M197" i="13" s="1"/>
  <c r="M198" i="13" s="1"/>
  <c r="M199" i="13" s="1"/>
  <c r="M200" i="13" s="1"/>
  <c r="M201" i="13" s="1"/>
  <c r="M202" i="13" s="1"/>
  <c r="M203" i="13" s="1"/>
  <c r="M204" i="13" s="1"/>
  <c r="M205" i="13" s="1"/>
  <c r="M206" i="13" s="1"/>
  <c r="M207" i="13" s="1"/>
  <c r="M208" i="13" s="1"/>
  <c r="M209" i="13" s="1"/>
  <c r="M210" i="13" s="1"/>
  <c r="M211" i="13" s="1"/>
  <c r="M212" i="13" s="1"/>
  <c r="M213" i="13" s="1"/>
  <c r="M214" i="13" s="1"/>
  <c r="M215" i="13" s="1"/>
  <c r="M216" i="13" s="1"/>
  <c r="M217" i="13" s="1"/>
  <c r="M218" i="13" s="1"/>
  <c r="M219" i="13" s="1"/>
  <c r="M220" i="13" s="1"/>
  <c r="M221" i="13" s="1"/>
  <c r="M222" i="13" s="1"/>
  <c r="M223" i="13" s="1"/>
  <c r="M224" i="13" s="1"/>
  <c r="M225" i="13" s="1"/>
  <c r="M226" i="13" s="1"/>
  <c r="M227" i="13" s="1"/>
  <c r="M228" i="13" s="1"/>
  <c r="M229" i="13" s="1"/>
  <c r="M230" i="13" s="1"/>
  <c r="M231" i="13" s="1"/>
  <c r="M232" i="13" s="1"/>
  <c r="M233" i="13" s="1"/>
  <c r="M234" i="13" s="1"/>
  <c r="M235" i="13" s="1"/>
  <c r="M236" i="13" s="1"/>
  <c r="M237" i="13" s="1"/>
  <c r="M238" i="13" s="1"/>
  <c r="M239" i="13" s="1"/>
  <c r="M240" i="13" s="1"/>
  <c r="M241" i="13" s="1"/>
  <c r="M242" i="13" s="1"/>
  <c r="M243" i="13" s="1"/>
  <c r="M244" i="13" s="1"/>
  <c r="W64" i="13"/>
  <c r="L64" i="13"/>
  <c r="Y5" i="13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Y84" i="13" s="1"/>
  <c r="Y85" i="13" s="1"/>
  <c r="Y86" i="13" s="1"/>
  <c r="Y87" i="13" s="1"/>
  <c r="Y88" i="13" s="1"/>
  <c r="Y89" i="13" s="1"/>
  <c r="Y90" i="13" s="1"/>
  <c r="Y91" i="13" s="1"/>
  <c r="Y92" i="13" s="1"/>
  <c r="Y93" i="13" s="1"/>
  <c r="Y94" i="13" s="1"/>
  <c r="Y95" i="13" s="1"/>
  <c r="Y96" i="13" s="1"/>
  <c r="Y97" i="13" s="1"/>
  <c r="Y98" i="13" s="1"/>
  <c r="Y99" i="13" s="1"/>
  <c r="Y100" i="13" s="1"/>
  <c r="Y101" i="13" s="1"/>
  <c r="Y102" i="13" s="1"/>
  <c r="Y103" i="13" s="1"/>
  <c r="Y104" i="13" s="1"/>
  <c r="Y105" i="13" s="1"/>
  <c r="Y106" i="13" s="1"/>
  <c r="Y107" i="13" s="1"/>
  <c r="Y108" i="13" s="1"/>
  <c r="Y109" i="13" s="1"/>
  <c r="Y110" i="13" s="1"/>
  <c r="Y111" i="13" s="1"/>
  <c r="Y112" i="13" s="1"/>
  <c r="Y113" i="13" s="1"/>
  <c r="Y114" i="13" s="1"/>
  <c r="Y115" i="13" s="1"/>
  <c r="Y116" i="13" s="1"/>
  <c r="Y117" i="13" s="1"/>
  <c r="Y118" i="13" s="1"/>
  <c r="Y119" i="13" s="1"/>
  <c r="Y120" i="13" s="1"/>
  <c r="Y121" i="13" s="1"/>
  <c r="Y122" i="13" s="1"/>
  <c r="Y123" i="13" s="1"/>
  <c r="Y124" i="13" s="1"/>
  <c r="Y125" i="13" s="1"/>
  <c r="Y126" i="13" s="1"/>
  <c r="Y127" i="13" s="1"/>
  <c r="Y128" i="13" s="1"/>
  <c r="Y129" i="13" s="1"/>
  <c r="Y130" i="13" s="1"/>
  <c r="Y131" i="13" s="1"/>
  <c r="Y132" i="13" s="1"/>
  <c r="Y133" i="13" s="1"/>
  <c r="Y134" i="13" s="1"/>
  <c r="Y135" i="13" s="1"/>
  <c r="Y136" i="13" s="1"/>
  <c r="Y137" i="13" s="1"/>
  <c r="Y138" i="13" s="1"/>
  <c r="Y139" i="13" s="1"/>
  <c r="Y140" i="13" s="1"/>
  <c r="Y141" i="13" s="1"/>
  <c r="Y142" i="13" s="1"/>
  <c r="Y143" i="13" s="1"/>
  <c r="Y144" i="13" s="1"/>
  <c r="Y145" i="13" s="1"/>
  <c r="Y146" i="13" s="1"/>
  <c r="Y147" i="13" s="1"/>
  <c r="Y148" i="13" s="1"/>
  <c r="Y149" i="13" s="1"/>
  <c r="Y150" i="13" s="1"/>
  <c r="Y151" i="13" s="1"/>
  <c r="Y152" i="13" s="1"/>
  <c r="Y153" i="13" s="1"/>
  <c r="Y154" i="13" s="1"/>
  <c r="Y155" i="13" s="1"/>
  <c r="Y156" i="13" s="1"/>
  <c r="Y157" i="13" s="1"/>
  <c r="Y158" i="13" s="1"/>
  <c r="Y159" i="13" s="1"/>
  <c r="Y160" i="13" s="1"/>
  <c r="Y161" i="13" s="1"/>
  <c r="Y162" i="13" s="1"/>
  <c r="Y163" i="13" s="1"/>
  <c r="Y164" i="13" s="1"/>
  <c r="Y165" i="13" s="1"/>
  <c r="Y166" i="13" s="1"/>
  <c r="Y167" i="13" s="1"/>
  <c r="Y168" i="13" s="1"/>
  <c r="Y169" i="13" s="1"/>
  <c r="Y170" i="13" s="1"/>
  <c r="Y171" i="13" s="1"/>
  <c r="Y172" i="13" s="1"/>
  <c r="Y173" i="13" s="1"/>
  <c r="Y174" i="13" s="1"/>
  <c r="Y175" i="13" s="1"/>
  <c r="Y176" i="13" s="1"/>
  <c r="Y177" i="13" s="1"/>
  <c r="Y178" i="13" s="1"/>
  <c r="Y179" i="13" s="1"/>
  <c r="Y180" i="13" s="1"/>
  <c r="Y181" i="13" s="1"/>
  <c r="Y182" i="13" s="1"/>
  <c r="Y183" i="13" s="1"/>
  <c r="Y184" i="13" s="1"/>
  <c r="Y185" i="13" s="1"/>
  <c r="Y186" i="13" s="1"/>
  <c r="Y187" i="13" s="1"/>
  <c r="Y188" i="13" s="1"/>
  <c r="Y189" i="13" s="1"/>
  <c r="Y190" i="13" s="1"/>
  <c r="Y191" i="13" s="1"/>
  <c r="Y192" i="13" s="1"/>
  <c r="Y193" i="13" s="1"/>
  <c r="Y194" i="13" s="1"/>
  <c r="Y195" i="13" s="1"/>
  <c r="Y196" i="13" s="1"/>
  <c r="Y197" i="13" s="1"/>
  <c r="Y198" i="13" s="1"/>
  <c r="Y199" i="13" s="1"/>
  <c r="Y200" i="13" s="1"/>
  <c r="Y201" i="13" s="1"/>
  <c r="Y202" i="13" s="1"/>
  <c r="Y203" i="13" s="1"/>
  <c r="Y204" i="13" s="1"/>
  <c r="Y205" i="13" s="1"/>
  <c r="Y206" i="13" s="1"/>
  <c r="Y207" i="13" s="1"/>
  <c r="Y208" i="13" s="1"/>
  <c r="Y209" i="13" s="1"/>
  <c r="Y210" i="13" s="1"/>
  <c r="Y211" i="13" s="1"/>
  <c r="Y212" i="13" s="1"/>
  <c r="Y213" i="13" s="1"/>
  <c r="Y214" i="13" s="1"/>
  <c r="Y215" i="13" s="1"/>
  <c r="Y216" i="13" s="1"/>
  <c r="Y217" i="13" s="1"/>
  <c r="Y218" i="13" s="1"/>
  <c r="Y219" i="13" s="1"/>
  <c r="Y220" i="13" s="1"/>
  <c r="Y221" i="13" s="1"/>
  <c r="Y222" i="13" s="1"/>
  <c r="Y223" i="13" s="1"/>
  <c r="Y224" i="13" s="1"/>
  <c r="Y225" i="13" s="1"/>
  <c r="Y226" i="13" s="1"/>
  <c r="Y227" i="13" s="1"/>
  <c r="Y228" i="13" s="1"/>
  <c r="Y229" i="13" s="1"/>
  <c r="Y230" i="13" s="1"/>
  <c r="Y231" i="13" s="1"/>
  <c r="Y232" i="13" s="1"/>
  <c r="Y233" i="13" s="1"/>
  <c r="Y234" i="13" s="1"/>
  <c r="Y235" i="13" s="1"/>
  <c r="Y236" i="13" s="1"/>
  <c r="Y237" i="13" s="1"/>
  <c r="Y238" i="13" s="1"/>
  <c r="Y239" i="13" s="1"/>
  <c r="Y240" i="13" s="1"/>
  <c r="Y241" i="13" s="1"/>
  <c r="Y242" i="13" s="1"/>
  <c r="Y243" i="13" s="1"/>
  <c r="Y244" i="13" s="1"/>
  <c r="Y245" i="13" s="1"/>
  <c r="Y246" i="13" s="1"/>
  <c r="Y247" i="13" s="1"/>
  <c r="Y248" i="13" s="1"/>
  <c r="Y249" i="13" s="1"/>
  <c r="Y250" i="13" s="1"/>
  <c r="Y251" i="13" s="1"/>
  <c r="Y252" i="13" s="1"/>
  <c r="Y253" i="13" s="1"/>
  <c r="Y254" i="13" s="1"/>
  <c r="Y255" i="13" s="1"/>
  <c r="Y256" i="13" s="1"/>
  <c r="Y257" i="13" s="1"/>
  <c r="Y258" i="13" s="1"/>
  <c r="Y259" i="13" s="1"/>
  <c r="Y260" i="13" s="1"/>
  <c r="Y261" i="13" s="1"/>
  <c r="Y262" i="13" s="1"/>
  <c r="Y263" i="13" s="1"/>
  <c r="Y264" i="13" s="1"/>
  <c r="Y265" i="13" s="1"/>
  <c r="Y266" i="13" s="1"/>
  <c r="Y267" i="13" s="1"/>
  <c r="Y268" i="13" s="1"/>
  <c r="Y269" i="13" s="1"/>
  <c r="Y270" i="13" s="1"/>
  <c r="Y271" i="13" s="1"/>
  <c r="Y272" i="13" s="1"/>
  <c r="Y273" i="13" s="1"/>
  <c r="Y274" i="13" s="1"/>
  <c r="Y275" i="13" s="1"/>
  <c r="Y276" i="13" s="1"/>
  <c r="Y277" i="13" s="1"/>
  <c r="Y278" i="13" s="1"/>
  <c r="Y279" i="13" s="1"/>
  <c r="Y280" i="13" s="1"/>
  <c r="Y281" i="13" s="1"/>
  <c r="Y282" i="13" s="1"/>
  <c r="Y283" i="13" s="1"/>
  <c r="Y284" i="13" s="1"/>
  <c r="Y285" i="13" s="1"/>
  <c r="Y286" i="13" s="1"/>
  <c r="Y287" i="13" s="1"/>
  <c r="Y288" i="13" s="1"/>
  <c r="Y289" i="13" s="1"/>
  <c r="Y290" i="13" s="1"/>
  <c r="Y291" i="13" s="1"/>
  <c r="Y292" i="13" s="1"/>
  <c r="Y293" i="13" s="1"/>
  <c r="Y294" i="13" s="1"/>
  <c r="Y295" i="13" s="1"/>
  <c r="Y296" i="13" s="1"/>
  <c r="Y297" i="13" s="1"/>
  <c r="Y298" i="13" s="1"/>
  <c r="Y299" i="13" s="1"/>
  <c r="Y300" i="13" s="1"/>
  <c r="Y301" i="13" s="1"/>
  <c r="Y302" i="13" s="1"/>
  <c r="Y303" i="13" s="1"/>
  <c r="Y304" i="13" s="1"/>
  <c r="Y305" i="13" s="1"/>
  <c r="Y306" i="13" s="1"/>
  <c r="Y307" i="13" s="1"/>
  <c r="Y308" i="13" s="1"/>
  <c r="Y309" i="13" s="1"/>
  <c r="Y310" i="13" s="1"/>
  <c r="Y311" i="13" s="1"/>
  <c r="Y312" i="13" s="1"/>
  <c r="Y313" i="13" s="1"/>
  <c r="Y314" i="13" s="1"/>
  <c r="Y315" i="13" s="1"/>
  <c r="Y316" i="13" s="1"/>
  <c r="Y317" i="13" s="1"/>
  <c r="Y318" i="13" s="1"/>
  <c r="Y319" i="13" s="1"/>
  <c r="Y320" i="13" s="1"/>
  <c r="Y321" i="13" s="1"/>
  <c r="Y322" i="13" s="1"/>
  <c r="Y323" i="13" s="1"/>
  <c r="Y324" i="13" s="1"/>
  <c r="Y325" i="13" s="1"/>
  <c r="Y326" i="13" s="1"/>
  <c r="Y327" i="13" s="1"/>
  <c r="Y328" i="13" s="1"/>
  <c r="Y329" i="13" s="1"/>
  <c r="Y330" i="13" s="1"/>
  <c r="Y331" i="13" s="1"/>
  <c r="Y332" i="13" s="1"/>
  <c r="Y333" i="13" s="1"/>
  <c r="Y334" i="13" s="1"/>
  <c r="Y335" i="13" s="1"/>
  <c r="Y336" i="13" s="1"/>
  <c r="Y337" i="13" s="1"/>
  <c r="Y338" i="13" s="1"/>
  <c r="Y339" i="13" s="1"/>
  <c r="Y340" i="13" s="1"/>
  <c r="Y341" i="13" s="1"/>
  <c r="Y342" i="13" s="1"/>
  <c r="Y343" i="13" s="1"/>
  <c r="Y344" i="13" s="1"/>
  <c r="Y345" i="13" s="1"/>
  <c r="Y346" i="13" s="1"/>
  <c r="Y347" i="13" s="1"/>
  <c r="Y348" i="13" s="1"/>
  <c r="Y349" i="13" s="1"/>
  <c r="Y350" i="13" s="1"/>
  <c r="Y351" i="13" s="1"/>
  <c r="Y352" i="13" s="1"/>
  <c r="Y353" i="13" s="1"/>
  <c r="Y354" i="13" s="1"/>
  <c r="Y355" i="13" s="1"/>
  <c r="Y356" i="13" s="1"/>
  <c r="Y357" i="13" s="1"/>
  <c r="Y358" i="13" s="1"/>
  <c r="Y359" i="13" s="1"/>
  <c r="Y360" i="13" s="1"/>
  <c r="Y361" i="13" s="1"/>
  <c r="Y362" i="13" s="1"/>
  <c r="Y363" i="13" s="1"/>
  <c r="Y364" i="13" s="1"/>
  <c r="Y365" i="13" s="1"/>
  <c r="Y366" i="13" s="1"/>
  <c r="Y367" i="13" s="1"/>
  <c r="Y368" i="13" s="1"/>
  <c r="Y369" i="13" s="1"/>
  <c r="Y370" i="13" s="1"/>
  <c r="Y371" i="13" s="1"/>
  <c r="Y372" i="13" s="1"/>
  <c r="Y373" i="13" s="1"/>
  <c r="Y374" i="13" s="1"/>
  <c r="Y375" i="13" s="1"/>
  <c r="Y376" i="13" s="1"/>
  <c r="Y377" i="13" s="1"/>
  <c r="Y378" i="13" s="1"/>
  <c r="Y379" i="13" s="1"/>
  <c r="Y380" i="13" s="1"/>
  <c r="Y381" i="13" s="1"/>
  <c r="Y382" i="13" s="1"/>
  <c r="Y383" i="13" s="1"/>
  <c r="Y384" i="13" s="1"/>
  <c r="Y385" i="13" s="1"/>
  <c r="Y386" i="13" s="1"/>
  <c r="Y387" i="13" s="1"/>
  <c r="Y388" i="13" s="1"/>
  <c r="Y389" i="13" s="1"/>
  <c r="Y390" i="13" s="1"/>
  <c r="Y391" i="13" s="1"/>
  <c r="Y392" i="13" s="1"/>
  <c r="Y393" i="13" s="1"/>
  <c r="Y394" i="13" s="1"/>
  <c r="Y395" i="13" s="1"/>
  <c r="Y396" i="13" s="1"/>
  <c r="Y397" i="13" s="1"/>
  <c r="Y398" i="13" s="1"/>
  <c r="Y399" i="13" s="1"/>
  <c r="Y400" i="13" s="1"/>
  <c r="Y401" i="13" s="1"/>
  <c r="Y402" i="13" s="1"/>
  <c r="Y403" i="13" s="1"/>
  <c r="Y404" i="13" s="1"/>
  <c r="Y405" i="13" s="1"/>
  <c r="Y406" i="13" s="1"/>
  <c r="Y407" i="13" s="1"/>
  <c r="Y408" i="13" s="1"/>
  <c r="Y409" i="13" s="1"/>
  <c r="Y410" i="13" s="1"/>
  <c r="Y411" i="13" s="1"/>
  <c r="Y412" i="13" s="1"/>
  <c r="Y413" i="13" s="1"/>
  <c r="Y414" i="13" s="1"/>
  <c r="Y415" i="13" s="1"/>
  <c r="Y416" i="13" s="1"/>
  <c r="Y417" i="13" s="1"/>
  <c r="Y418" i="13" s="1"/>
  <c r="Y419" i="13" s="1"/>
  <c r="Y420" i="13" s="1"/>
  <c r="Y421" i="13" s="1"/>
  <c r="Y422" i="13" s="1"/>
  <c r="Y423" i="13" s="1"/>
  <c r="Y424" i="13" s="1"/>
  <c r="Y425" i="13" s="1"/>
  <c r="Y426" i="13" s="1"/>
  <c r="Y427" i="13" s="1"/>
  <c r="Y428" i="13" s="1"/>
  <c r="Y429" i="13" s="1"/>
  <c r="Y430" i="13" s="1"/>
  <c r="Y431" i="13" s="1"/>
  <c r="Y432" i="13" s="1"/>
  <c r="Y433" i="13" s="1"/>
  <c r="Y434" i="13" s="1"/>
  <c r="Y435" i="13" s="1"/>
  <c r="Y436" i="13" s="1"/>
  <c r="Y437" i="13" s="1"/>
  <c r="Y438" i="13" s="1"/>
  <c r="Y439" i="13" s="1"/>
  <c r="Y440" i="13" s="1"/>
  <c r="Y441" i="13" s="1"/>
  <c r="Y442" i="13" s="1"/>
  <c r="Y443" i="13" s="1"/>
  <c r="Y444" i="13" s="1"/>
  <c r="Y445" i="13" s="1"/>
  <c r="Y446" i="13" s="1"/>
  <c r="Y447" i="13" s="1"/>
  <c r="Y448" i="13" s="1"/>
  <c r="Y449" i="13" s="1"/>
  <c r="Y450" i="13" s="1"/>
  <c r="Y451" i="13" s="1"/>
  <c r="Y452" i="13" s="1"/>
  <c r="Y453" i="13" s="1"/>
  <c r="Y454" i="13" s="1"/>
  <c r="Y455" i="13" s="1"/>
  <c r="Y456" i="13" s="1"/>
  <c r="Y457" i="13" s="1"/>
  <c r="Y458" i="13" s="1"/>
  <c r="Y459" i="13" s="1"/>
  <c r="Y460" i="13" s="1"/>
  <c r="Y461" i="13" s="1"/>
  <c r="Y462" i="13" s="1"/>
  <c r="Y463" i="13" s="1"/>
  <c r="Y464" i="13" s="1"/>
  <c r="Y465" i="13" s="1"/>
  <c r="Y466" i="13" s="1"/>
  <c r="Y467" i="13" s="1"/>
  <c r="Y468" i="13" s="1"/>
  <c r="Y469" i="13" s="1"/>
  <c r="Y470" i="13" s="1"/>
  <c r="Y471" i="13" s="1"/>
  <c r="Y472" i="13" s="1"/>
  <c r="Y473" i="13" s="1"/>
  <c r="Y474" i="13" s="1"/>
  <c r="Y475" i="13" s="1"/>
  <c r="Y476" i="13" s="1"/>
  <c r="Y477" i="13" s="1"/>
  <c r="Y478" i="13" s="1"/>
  <c r="Y479" i="13" s="1"/>
  <c r="Y480" i="13" s="1"/>
  <c r="Y481" i="13" s="1"/>
  <c r="Y482" i="13" s="1"/>
  <c r="Y483" i="13" s="1"/>
  <c r="Y484" i="13" s="1"/>
  <c r="Y485" i="13" s="1"/>
  <c r="Y486" i="13" s="1"/>
  <c r="Y487" i="13" s="1"/>
  <c r="Y488" i="13" s="1"/>
  <c r="Y489" i="13" s="1"/>
  <c r="Y490" i="13" s="1"/>
  <c r="Y491" i="13" s="1"/>
  <c r="Y492" i="13" s="1"/>
  <c r="Y493" i="13" s="1"/>
  <c r="Y494" i="13" s="1"/>
  <c r="Y495" i="13" s="1"/>
  <c r="Y496" i="13" s="1"/>
  <c r="Y497" i="13" s="1"/>
  <c r="Y498" i="13" s="1"/>
  <c r="Y499" i="13" s="1"/>
  <c r="Y500" i="13" s="1"/>
  <c r="Y501" i="13" s="1"/>
  <c r="Y502" i="13" s="1"/>
  <c r="Y503" i="13" s="1"/>
  <c r="Y504" i="13" s="1"/>
  <c r="Y505" i="13" s="1"/>
  <c r="Y506" i="13" s="1"/>
  <c r="Y507" i="13" s="1"/>
  <c r="Y508" i="13" s="1"/>
  <c r="K5" i="13"/>
  <c r="K6" i="13" s="1"/>
  <c r="K7" i="13" s="1"/>
  <c r="K8" i="13" s="1"/>
  <c r="K9" i="13" s="1"/>
  <c r="K10" i="13" s="1"/>
  <c r="K11" i="13" s="1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V4" i="13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V84" i="13" s="1"/>
  <c r="V85" i="13" s="1"/>
  <c r="V86" i="13" s="1"/>
  <c r="V87" i="13" s="1"/>
  <c r="V88" i="13" s="1"/>
  <c r="V89" i="13" s="1"/>
  <c r="V90" i="13" s="1"/>
  <c r="V91" i="13" s="1"/>
  <c r="V92" i="13" s="1"/>
  <c r="V93" i="13" s="1"/>
  <c r="V94" i="13" s="1"/>
  <c r="V95" i="13" s="1"/>
  <c r="V96" i="13" s="1"/>
  <c r="V97" i="13" s="1"/>
  <c r="V98" i="13" s="1"/>
  <c r="V99" i="13" s="1"/>
  <c r="V100" i="13" s="1"/>
  <c r="V101" i="13" s="1"/>
  <c r="V102" i="13" s="1"/>
  <c r="V103" i="13" s="1"/>
  <c r="V104" i="13" s="1"/>
  <c r="V105" i="13" s="1"/>
  <c r="V106" i="13" s="1"/>
  <c r="V107" i="13" s="1"/>
  <c r="V108" i="13" s="1"/>
  <c r="V109" i="13" s="1"/>
  <c r="V110" i="13" s="1"/>
  <c r="V111" i="13" s="1"/>
  <c r="V112" i="13" s="1"/>
  <c r="V113" i="13" s="1"/>
  <c r="V114" i="13" s="1"/>
  <c r="V115" i="13" s="1"/>
  <c r="V116" i="13" s="1"/>
  <c r="V117" i="13" s="1"/>
  <c r="V118" i="13" s="1"/>
  <c r="V119" i="13" s="1"/>
  <c r="V120" i="13" s="1"/>
  <c r="V121" i="13" s="1"/>
  <c r="V122" i="13" s="1"/>
  <c r="V123" i="13" s="1"/>
  <c r="V124" i="13" s="1"/>
  <c r="V125" i="13" s="1"/>
  <c r="V126" i="13" s="1"/>
  <c r="V127" i="13" s="1"/>
  <c r="V128" i="13" s="1"/>
  <c r="V129" i="13" s="1"/>
  <c r="V130" i="13" s="1"/>
  <c r="V131" i="13" s="1"/>
  <c r="V132" i="13" s="1"/>
  <c r="V133" i="13" s="1"/>
  <c r="V134" i="13" s="1"/>
  <c r="V135" i="13" s="1"/>
  <c r="V136" i="13" s="1"/>
  <c r="V137" i="13" s="1"/>
  <c r="V138" i="13" s="1"/>
  <c r="V139" i="13" s="1"/>
  <c r="V140" i="13" s="1"/>
  <c r="V141" i="13" s="1"/>
  <c r="V142" i="13" s="1"/>
  <c r="V143" i="13" s="1"/>
  <c r="V144" i="13" s="1"/>
  <c r="V145" i="13" s="1"/>
  <c r="V146" i="13" s="1"/>
  <c r="V147" i="13" s="1"/>
  <c r="V148" i="13" s="1"/>
  <c r="V149" i="13" s="1"/>
  <c r="V150" i="13" s="1"/>
  <c r="V151" i="13" s="1"/>
  <c r="V152" i="13" s="1"/>
  <c r="V153" i="13" s="1"/>
  <c r="V154" i="13" s="1"/>
  <c r="V155" i="13" s="1"/>
  <c r="V156" i="13" s="1"/>
  <c r="V157" i="13" s="1"/>
  <c r="V158" i="13" s="1"/>
  <c r="V159" i="13" s="1"/>
  <c r="V160" i="13" s="1"/>
  <c r="V161" i="13" s="1"/>
  <c r="V162" i="13" s="1"/>
  <c r="V163" i="13" s="1"/>
  <c r="V164" i="13" s="1"/>
  <c r="V165" i="13" s="1"/>
  <c r="V166" i="13" s="1"/>
  <c r="V167" i="13" s="1"/>
  <c r="V168" i="13" s="1"/>
  <c r="V169" i="13" s="1"/>
  <c r="V170" i="13" s="1"/>
  <c r="V171" i="13" s="1"/>
  <c r="V172" i="13" s="1"/>
  <c r="V173" i="13" s="1"/>
  <c r="V174" i="13" s="1"/>
  <c r="V175" i="13" s="1"/>
  <c r="V176" i="13" s="1"/>
  <c r="V177" i="13" s="1"/>
  <c r="V178" i="13" s="1"/>
  <c r="V179" i="13" s="1"/>
  <c r="V180" i="13" s="1"/>
  <c r="V181" i="13" s="1"/>
  <c r="V182" i="13" s="1"/>
  <c r="V183" i="13" s="1"/>
  <c r="V184" i="13" s="1"/>
  <c r="V185" i="13" s="1"/>
  <c r="V186" i="13" s="1"/>
  <c r="V187" i="13" s="1"/>
  <c r="V188" i="13" s="1"/>
  <c r="V189" i="13" s="1"/>
  <c r="V190" i="13" s="1"/>
  <c r="V191" i="13" s="1"/>
  <c r="V192" i="13" s="1"/>
  <c r="V193" i="13" s="1"/>
  <c r="V194" i="13" s="1"/>
  <c r="V195" i="13" s="1"/>
  <c r="V196" i="13" s="1"/>
  <c r="V197" i="13" s="1"/>
  <c r="V198" i="13" s="1"/>
  <c r="V199" i="13" s="1"/>
  <c r="V200" i="13" s="1"/>
  <c r="V201" i="13" s="1"/>
  <c r="V202" i="13" s="1"/>
  <c r="V203" i="13" s="1"/>
  <c r="V204" i="13" s="1"/>
  <c r="V205" i="13" s="1"/>
  <c r="V206" i="13" s="1"/>
  <c r="V207" i="13" s="1"/>
  <c r="V208" i="13" s="1"/>
  <c r="V209" i="13" s="1"/>
  <c r="V210" i="13" s="1"/>
  <c r="V211" i="13" s="1"/>
  <c r="V212" i="13" s="1"/>
  <c r="V213" i="13" s="1"/>
  <c r="V214" i="13" s="1"/>
  <c r="V215" i="13" s="1"/>
  <c r="V216" i="13" s="1"/>
  <c r="V217" i="13" s="1"/>
  <c r="V218" i="13" s="1"/>
  <c r="V219" i="13" s="1"/>
  <c r="V220" i="13" s="1"/>
  <c r="V221" i="13" s="1"/>
  <c r="V222" i="13" s="1"/>
  <c r="V223" i="13" s="1"/>
  <c r="V224" i="13" s="1"/>
  <c r="V225" i="13" s="1"/>
  <c r="V226" i="13" s="1"/>
  <c r="V227" i="13" s="1"/>
  <c r="V228" i="13" s="1"/>
  <c r="V229" i="13" s="1"/>
  <c r="V230" i="13" s="1"/>
  <c r="V231" i="13" s="1"/>
  <c r="V232" i="13" s="1"/>
  <c r="V233" i="13" s="1"/>
  <c r="V234" i="13" s="1"/>
  <c r="V235" i="13" s="1"/>
  <c r="V236" i="13" s="1"/>
  <c r="V237" i="13" s="1"/>
  <c r="V238" i="13" s="1"/>
  <c r="V239" i="13" s="1"/>
  <c r="V240" i="13" s="1"/>
  <c r="V241" i="13" s="1"/>
  <c r="V242" i="13" s="1"/>
  <c r="V243" i="13" s="1"/>
  <c r="V244" i="13" s="1"/>
  <c r="V245" i="13" s="1"/>
  <c r="V246" i="13" s="1"/>
  <c r="V247" i="13" s="1"/>
  <c r="V248" i="13" s="1"/>
  <c r="V249" i="13" s="1"/>
  <c r="V250" i="13" s="1"/>
  <c r="V251" i="13" s="1"/>
  <c r="V252" i="13" s="1"/>
  <c r="V253" i="13" s="1"/>
  <c r="V254" i="13" s="1"/>
  <c r="V255" i="13" s="1"/>
  <c r="V256" i="13" s="1"/>
  <c r="V257" i="13" s="1"/>
  <c r="V258" i="13" s="1"/>
  <c r="V259" i="13" s="1"/>
  <c r="V260" i="13" s="1"/>
  <c r="V261" i="13" s="1"/>
  <c r="V262" i="13" s="1"/>
  <c r="V263" i="13" s="1"/>
  <c r="V264" i="13" s="1"/>
  <c r="V265" i="13" s="1"/>
  <c r="V266" i="13" s="1"/>
  <c r="V267" i="13" s="1"/>
  <c r="V268" i="13" s="1"/>
  <c r="V269" i="13" s="1"/>
  <c r="V270" i="13" s="1"/>
  <c r="V271" i="13" s="1"/>
  <c r="V272" i="13" s="1"/>
  <c r="V273" i="13" s="1"/>
  <c r="V274" i="13" s="1"/>
  <c r="V275" i="13" s="1"/>
  <c r="V276" i="13" s="1"/>
  <c r="V277" i="13" s="1"/>
  <c r="V278" i="13" s="1"/>
  <c r="V279" i="13" s="1"/>
  <c r="V280" i="13" s="1"/>
  <c r="V281" i="13" s="1"/>
  <c r="V282" i="13" s="1"/>
  <c r="V283" i="13" s="1"/>
  <c r="V284" i="13" s="1"/>
  <c r="V285" i="13" s="1"/>
  <c r="V286" i="13" s="1"/>
  <c r="V287" i="13" s="1"/>
  <c r="V288" i="13" s="1"/>
  <c r="V289" i="13" s="1"/>
  <c r="V290" i="13" s="1"/>
  <c r="V291" i="13" s="1"/>
  <c r="V292" i="13" s="1"/>
  <c r="V293" i="13" s="1"/>
  <c r="V294" i="13" s="1"/>
  <c r="V295" i="13" s="1"/>
  <c r="V296" i="13" s="1"/>
  <c r="V297" i="13" s="1"/>
  <c r="V298" i="13" s="1"/>
  <c r="V299" i="13" s="1"/>
  <c r="V300" i="13" s="1"/>
  <c r="V301" i="13" s="1"/>
  <c r="V302" i="13" s="1"/>
  <c r="V303" i="13" s="1"/>
  <c r="V304" i="13" s="1"/>
  <c r="V305" i="13" s="1"/>
  <c r="V306" i="13" s="1"/>
  <c r="V307" i="13" s="1"/>
  <c r="V308" i="13" s="1"/>
  <c r="V309" i="13" s="1"/>
  <c r="V310" i="13" s="1"/>
  <c r="V311" i="13" s="1"/>
  <c r="V312" i="13" s="1"/>
  <c r="V313" i="13" s="1"/>
  <c r="V314" i="13" s="1"/>
  <c r="V315" i="13" s="1"/>
  <c r="V316" i="13" s="1"/>
  <c r="V317" i="13" s="1"/>
  <c r="V318" i="13" s="1"/>
  <c r="V319" i="13" s="1"/>
  <c r="V320" i="13" s="1"/>
  <c r="V321" i="13" s="1"/>
  <c r="V322" i="13" s="1"/>
  <c r="V323" i="13" s="1"/>
  <c r="V324" i="13" s="1"/>
  <c r="V325" i="13" s="1"/>
  <c r="V326" i="13" s="1"/>
  <c r="V327" i="13" s="1"/>
  <c r="V328" i="13" s="1"/>
  <c r="V329" i="13" s="1"/>
  <c r="V330" i="13" s="1"/>
  <c r="V331" i="13" s="1"/>
  <c r="V332" i="13" s="1"/>
  <c r="V333" i="13" s="1"/>
  <c r="V334" i="13" s="1"/>
  <c r="V335" i="13" s="1"/>
  <c r="V336" i="13" s="1"/>
  <c r="V337" i="13" s="1"/>
  <c r="V338" i="13" s="1"/>
  <c r="V339" i="13" s="1"/>
  <c r="V340" i="13" s="1"/>
  <c r="V341" i="13" s="1"/>
  <c r="V342" i="13" s="1"/>
  <c r="V343" i="13" s="1"/>
  <c r="V344" i="13" s="1"/>
  <c r="V345" i="13" s="1"/>
  <c r="V346" i="13" s="1"/>
  <c r="V347" i="13" s="1"/>
  <c r="V348" i="13" s="1"/>
  <c r="V349" i="13" s="1"/>
  <c r="V350" i="13" s="1"/>
  <c r="V351" i="13" s="1"/>
  <c r="V352" i="13" s="1"/>
  <c r="V353" i="13" s="1"/>
  <c r="V354" i="13" s="1"/>
  <c r="V355" i="13" s="1"/>
  <c r="V356" i="13" s="1"/>
  <c r="V357" i="13" s="1"/>
  <c r="V358" i="13" s="1"/>
  <c r="V359" i="13" s="1"/>
  <c r="V360" i="13" s="1"/>
  <c r="V361" i="13" s="1"/>
  <c r="V362" i="13" s="1"/>
  <c r="V363" i="13" s="1"/>
  <c r="V364" i="13" s="1"/>
  <c r="V365" i="13" s="1"/>
  <c r="V366" i="13" s="1"/>
  <c r="V367" i="13" s="1"/>
  <c r="V368" i="13" s="1"/>
  <c r="V369" i="13" s="1"/>
  <c r="V370" i="13" s="1"/>
  <c r="V371" i="13" s="1"/>
  <c r="V372" i="13" s="1"/>
  <c r="V373" i="13" s="1"/>
  <c r="V374" i="13" s="1"/>
  <c r="V375" i="13" s="1"/>
  <c r="V376" i="13" s="1"/>
  <c r="V377" i="13" s="1"/>
  <c r="V378" i="13" s="1"/>
  <c r="V379" i="13" s="1"/>
  <c r="V380" i="13" s="1"/>
  <c r="V381" i="13" s="1"/>
  <c r="V382" i="13" s="1"/>
  <c r="V383" i="13" s="1"/>
  <c r="V384" i="13" s="1"/>
  <c r="V385" i="13" s="1"/>
  <c r="V386" i="13" s="1"/>
  <c r="V387" i="13" s="1"/>
  <c r="V388" i="13" s="1"/>
  <c r="V389" i="13" s="1"/>
  <c r="V390" i="13" s="1"/>
  <c r="V391" i="13" s="1"/>
  <c r="V392" i="13" s="1"/>
  <c r="V393" i="13" s="1"/>
  <c r="V394" i="13" s="1"/>
  <c r="V395" i="13" s="1"/>
  <c r="V396" i="13" s="1"/>
  <c r="V397" i="13" s="1"/>
  <c r="V398" i="13" s="1"/>
  <c r="V399" i="13" s="1"/>
  <c r="V400" i="13" s="1"/>
  <c r="V401" i="13" s="1"/>
  <c r="V402" i="13" s="1"/>
  <c r="V403" i="13" s="1"/>
  <c r="V404" i="13" s="1"/>
  <c r="V405" i="13" s="1"/>
  <c r="V406" i="13" s="1"/>
  <c r="V407" i="13" s="1"/>
  <c r="V408" i="13" s="1"/>
  <c r="V409" i="13" s="1"/>
  <c r="V410" i="13" s="1"/>
  <c r="V411" i="13" s="1"/>
  <c r="V412" i="13" s="1"/>
  <c r="V413" i="13" s="1"/>
  <c r="V414" i="13" s="1"/>
  <c r="V415" i="13" s="1"/>
  <c r="V416" i="13" s="1"/>
  <c r="V417" i="13" s="1"/>
  <c r="V418" i="13" s="1"/>
  <c r="V419" i="13" s="1"/>
  <c r="V420" i="13" s="1"/>
  <c r="V421" i="13" s="1"/>
  <c r="V422" i="13" s="1"/>
  <c r="V423" i="13" s="1"/>
  <c r="V424" i="13" s="1"/>
  <c r="V425" i="13" s="1"/>
  <c r="V426" i="13" s="1"/>
  <c r="V427" i="13" s="1"/>
  <c r="V428" i="13" s="1"/>
  <c r="V429" i="13" s="1"/>
  <c r="V430" i="13" s="1"/>
  <c r="V431" i="13" s="1"/>
  <c r="V432" i="13" s="1"/>
  <c r="V433" i="13" s="1"/>
  <c r="V434" i="13" s="1"/>
  <c r="V435" i="13" s="1"/>
  <c r="V436" i="13" s="1"/>
  <c r="V437" i="13" s="1"/>
  <c r="V438" i="13" s="1"/>
  <c r="V439" i="13" s="1"/>
  <c r="V440" i="13" s="1"/>
  <c r="V441" i="13" s="1"/>
  <c r="V442" i="13" s="1"/>
  <c r="V443" i="13" s="1"/>
  <c r="V444" i="13" s="1"/>
  <c r="V445" i="13" s="1"/>
  <c r="V446" i="13" s="1"/>
  <c r="V447" i="13" s="1"/>
  <c r="V448" i="13" s="1"/>
  <c r="V449" i="13" s="1"/>
  <c r="V450" i="13" s="1"/>
  <c r="V451" i="13" s="1"/>
  <c r="V452" i="13" s="1"/>
  <c r="V453" i="13" s="1"/>
  <c r="V454" i="13" s="1"/>
  <c r="V455" i="13" s="1"/>
  <c r="V456" i="13" s="1"/>
  <c r="V457" i="13" s="1"/>
  <c r="V458" i="13" s="1"/>
  <c r="V459" i="13" s="1"/>
  <c r="V460" i="13" s="1"/>
  <c r="V461" i="13" s="1"/>
  <c r="V462" i="13" s="1"/>
  <c r="V463" i="13" s="1"/>
  <c r="V464" i="13" s="1"/>
  <c r="V465" i="13" s="1"/>
  <c r="V466" i="13" s="1"/>
  <c r="V467" i="13" s="1"/>
  <c r="V468" i="13" s="1"/>
  <c r="V469" i="13" s="1"/>
  <c r="V470" i="13" s="1"/>
  <c r="V471" i="13" s="1"/>
  <c r="V472" i="13" s="1"/>
  <c r="V473" i="13" s="1"/>
  <c r="V474" i="13" s="1"/>
  <c r="V475" i="13" s="1"/>
  <c r="V476" i="13" s="1"/>
  <c r="V477" i="13" s="1"/>
  <c r="V478" i="13" s="1"/>
  <c r="V479" i="13" s="1"/>
  <c r="V480" i="13" s="1"/>
  <c r="V481" i="13" s="1"/>
  <c r="V482" i="13" s="1"/>
  <c r="V483" i="13" s="1"/>
  <c r="V484" i="13" s="1"/>
  <c r="V485" i="13" s="1"/>
  <c r="V486" i="13" s="1"/>
  <c r="V487" i="13" s="1"/>
  <c r="V488" i="13" s="1"/>
  <c r="V489" i="13" s="1"/>
  <c r="V490" i="13" s="1"/>
  <c r="V491" i="13" s="1"/>
  <c r="V492" i="13" s="1"/>
  <c r="V493" i="13" s="1"/>
  <c r="V494" i="13" s="1"/>
  <c r="V495" i="13" s="1"/>
  <c r="V496" i="13" s="1"/>
  <c r="V497" i="13" s="1"/>
  <c r="V498" i="13" s="1"/>
  <c r="V499" i="13" s="1"/>
  <c r="V500" i="13" s="1"/>
  <c r="V501" i="13" s="1"/>
  <c r="V502" i="13" s="1"/>
  <c r="V503" i="13" s="1"/>
  <c r="V504" i="13" s="1"/>
  <c r="V505" i="13" s="1"/>
  <c r="V506" i="13" s="1"/>
  <c r="V507" i="13" s="1"/>
  <c r="V508" i="13" s="1"/>
  <c r="R4" i="13"/>
  <c r="R16" i="13" s="1"/>
  <c r="R28" i="13" s="1"/>
  <c r="R40" i="13" s="1"/>
  <c r="R52" i="13" s="1"/>
  <c r="R64" i="13" s="1"/>
  <c r="R76" i="13" s="1"/>
  <c r="R88" i="13" s="1"/>
  <c r="R100" i="13" s="1"/>
  <c r="R112" i="13" s="1"/>
  <c r="R124" i="13" s="1"/>
  <c r="R136" i="13" s="1"/>
  <c r="R148" i="13" s="1"/>
  <c r="E4" i="13"/>
  <c r="V500" i="34" l="1"/>
  <c r="AB500" i="34" s="1"/>
  <c r="AC499" i="34"/>
  <c r="V494" i="33"/>
  <c r="AB494" i="33" s="1"/>
  <c r="AC494" i="33" s="1"/>
  <c r="V494" i="30"/>
  <c r="V490" i="29"/>
  <c r="V501" i="34" l="1"/>
  <c r="AB501" i="34" s="1"/>
  <c r="AC500" i="34"/>
  <c r="V495" i="33"/>
  <c r="AB495" i="33" s="1"/>
  <c r="AC495" i="33" s="1"/>
  <c r="V495" i="30"/>
  <c r="V491" i="29"/>
  <c r="G508" i="27" l="1"/>
  <c r="G508" i="13"/>
  <c r="H4" i="28"/>
  <c r="H4" i="27"/>
  <c r="H4" i="13"/>
  <c r="G508" i="29"/>
  <c r="B7" i="36" s="1"/>
  <c r="G508" i="30"/>
  <c r="G508" i="17"/>
  <c r="G508" i="28"/>
  <c r="V502" i="34"/>
  <c r="AB502" i="34" s="1"/>
  <c r="AC501" i="34"/>
  <c r="V496" i="33"/>
  <c r="AB496" i="33" s="1"/>
  <c r="AC496" i="33" s="1"/>
  <c r="H31" i="30"/>
  <c r="AB31" i="30" s="1"/>
  <c r="H28" i="30"/>
  <c r="H28" i="29"/>
  <c r="H27" i="28"/>
  <c r="AB27" i="28" s="1"/>
  <c r="H10" i="28"/>
  <c r="AB10" i="28" s="1"/>
  <c r="H16" i="27"/>
  <c r="AB16" i="27" s="1"/>
  <c r="H37" i="17"/>
  <c r="AB37" i="17" s="1"/>
  <c r="H49" i="17"/>
  <c r="AB49" i="17" s="1"/>
  <c r="H61" i="17"/>
  <c r="AB61" i="17" s="1"/>
  <c r="H73" i="17"/>
  <c r="H85" i="17"/>
  <c r="H97" i="17"/>
  <c r="H109" i="17"/>
  <c r="H121" i="17"/>
  <c r="H133" i="17"/>
  <c r="AB133" i="17" s="1"/>
  <c r="H145" i="17"/>
  <c r="AB145" i="17" s="1"/>
  <c r="H157" i="17"/>
  <c r="H169" i="17"/>
  <c r="H181" i="17"/>
  <c r="H193" i="17"/>
  <c r="H205" i="17"/>
  <c r="H217" i="17"/>
  <c r="H13" i="27"/>
  <c r="AB13" i="27" s="1"/>
  <c r="H7" i="27"/>
  <c r="AB7" i="27" s="1"/>
  <c r="H38" i="17"/>
  <c r="AB38" i="17" s="1"/>
  <c r="H50" i="17"/>
  <c r="AB50" i="17" s="1"/>
  <c r="H62" i="17"/>
  <c r="AB62" i="17" s="1"/>
  <c r="H74" i="17"/>
  <c r="H86" i="17"/>
  <c r="H98" i="17"/>
  <c r="H110" i="17"/>
  <c r="H122" i="17"/>
  <c r="H134" i="17"/>
  <c r="AB134" i="17" s="1"/>
  <c r="H146" i="17"/>
  <c r="AB146" i="17" s="1"/>
  <c r="H158" i="17"/>
  <c r="H170" i="17"/>
  <c r="H182" i="17"/>
  <c r="H194" i="17"/>
  <c r="H206" i="17"/>
  <c r="H218" i="17"/>
  <c r="H39" i="17"/>
  <c r="AB39" i="17" s="1"/>
  <c r="H51" i="17"/>
  <c r="AB51" i="17" s="1"/>
  <c r="H63" i="17"/>
  <c r="AB63" i="17" s="1"/>
  <c r="H75" i="17"/>
  <c r="H87" i="17"/>
  <c r="H99" i="17"/>
  <c r="H111" i="17"/>
  <c r="H123" i="17"/>
  <c r="H135" i="17"/>
  <c r="AB135" i="17" s="1"/>
  <c r="H147" i="17"/>
  <c r="AB147" i="17" s="1"/>
  <c r="H159" i="17"/>
  <c r="H171" i="17"/>
  <c r="H183" i="17"/>
  <c r="H195" i="17"/>
  <c r="H207" i="17"/>
  <c r="H40" i="17"/>
  <c r="AB40" i="17" s="1"/>
  <c r="H52" i="17"/>
  <c r="AB52" i="17" s="1"/>
  <c r="H64" i="17"/>
  <c r="AB64" i="17" s="1"/>
  <c r="H76" i="17"/>
  <c r="H88" i="17"/>
  <c r="H100" i="17"/>
  <c r="H112" i="17"/>
  <c r="H124" i="17"/>
  <c r="H136" i="17"/>
  <c r="AB136" i="17" s="1"/>
  <c r="H148" i="17"/>
  <c r="AB148" i="17" s="1"/>
  <c r="H160" i="17"/>
  <c r="H172" i="17"/>
  <c r="H184" i="17"/>
  <c r="H196" i="17"/>
  <c r="H208" i="17"/>
  <c r="H15" i="27"/>
  <c r="AB15" i="27" s="1"/>
  <c r="H9" i="27"/>
  <c r="AB9" i="27" s="1"/>
  <c r="H30" i="17"/>
  <c r="AB30" i="17" s="1"/>
  <c r="H42" i="17"/>
  <c r="AB42" i="17" s="1"/>
  <c r="H54" i="17"/>
  <c r="AB54" i="17" s="1"/>
  <c r="H66" i="17"/>
  <c r="H78" i="17"/>
  <c r="H90" i="17"/>
  <c r="H102" i="17"/>
  <c r="H114" i="17"/>
  <c r="H126" i="17"/>
  <c r="AB126" i="17" s="1"/>
  <c r="H138" i="17"/>
  <c r="AB138" i="17" s="1"/>
  <c r="H150" i="17"/>
  <c r="H162" i="17"/>
  <c r="H174" i="17"/>
  <c r="H186" i="17"/>
  <c r="H198" i="17"/>
  <c r="H210" i="17"/>
  <c r="H11" i="27"/>
  <c r="AB11" i="27" s="1"/>
  <c r="H33" i="17"/>
  <c r="AB33" i="17" s="1"/>
  <c r="H55" i="17"/>
  <c r="AB55" i="17" s="1"/>
  <c r="H72" i="17"/>
  <c r="H94" i="17"/>
  <c r="H116" i="17"/>
  <c r="H137" i="17"/>
  <c r="AB137" i="17" s="1"/>
  <c r="H155" i="17"/>
  <c r="H177" i="17"/>
  <c r="H199" i="17"/>
  <c r="H216" i="17"/>
  <c r="H230" i="17"/>
  <c r="H242" i="17"/>
  <c r="H254" i="17"/>
  <c r="H266" i="17"/>
  <c r="H278" i="17"/>
  <c r="H290" i="17"/>
  <c r="H302" i="17"/>
  <c r="H314" i="17"/>
  <c r="H326" i="17"/>
  <c r="H338" i="17"/>
  <c r="H350" i="17"/>
  <c r="H362" i="17"/>
  <c r="H374" i="17"/>
  <c r="H386" i="17"/>
  <c r="H398" i="17"/>
  <c r="H410" i="17"/>
  <c r="H422" i="17"/>
  <c r="H434" i="17"/>
  <c r="H446" i="17"/>
  <c r="H458" i="17"/>
  <c r="H470" i="17"/>
  <c r="H482" i="17"/>
  <c r="H494" i="17"/>
  <c r="H506" i="17"/>
  <c r="H11" i="13"/>
  <c r="AB11" i="13" s="1"/>
  <c r="H23" i="13"/>
  <c r="AB23" i="13" s="1"/>
  <c r="H35" i="13"/>
  <c r="AB35" i="13" s="1"/>
  <c r="H47" i="13"/>
  <c r="AB47" i="13" s="1"/>
  <c r="H59" i="13"/>
  <c r="AB59" i="13" s="1"/>
  <c r="H71" i="13"/>
  <c r="H83" i="13"/>
  <c r="H95" i="13"/>
  <c r="H107" i="13"/>
  <c r="H119" i="13"/>
  <c r="H131" i="13"/>
  <c r="AB131" i="13" s="1"/>
  <c r="H143" i="13"/>
  <c r="AB143" i="13" s="1"/>
  <c r="H155" i="13"/>
  <c r="H167" i="13"/>
  <c r="H179" i="13"/>
  <c r="H191" i="13"/>
  <c r="H203" i="13"/>
  <c r="H215" i="13"/>
  <c r="H227" i="13"/>
  <c r="H239" i="13"/>
  <c r="H251" i="13"/>
  <c r="H263" i="13"/>
  <c r="H275" i="13"/>
  <c r="H287" i="13"/>
  <c r="H299" i="13"/>
  <c r="H311" i="13"/>
  <c r="H323" i="13"/>
  <c r="H335" i="13"/>
  <c r="H347" i="13"/>
  <c r="H359" i="13"/>
  <c r="H371" i="13"/>
  <c r="H383" i="13"/>
  <c r="H395" i="13"/>
  <c r="H407" i="13"/>
  <c r="H419" i="13"/>
  <c r="H431" i="13"/>
  <c r="H443" i="13"/>
  <c r="H455" i="13"/>
  <c r="H467" i="13"/>
  <c r="H479" i="13"/>
  <c r="H491" i="13"/>
  <c r="H503" i="13"/>
  <c r="H34" i="17"/>
  <c r="AB34" i="17" s="1"/>
  <c r="H56" i="17"/>
  <c r="AB56" i="17" s="1"/>
  <c r="H77" i="17"/>
  <c r="H95" i="17"/>
  <c r="H117" i="17"/>
  <c r="H139" i="17"/>
  <c r="AB139" i="17" s="1"/>
  <c r="H156" i="17"/>
  <c r="H178" i="17"/>
  <c r="H200" i="17"/>
  <c r="H219" i="17"/>
  <c r="H231" i="17"/>
  <c r="H243" i="17"/>
  <c r="H255" i="17"/>
  <c r="H267" i="17"/>
  <c r="H279" i="17"/>
  <c r="H291" i="17"/>
  <c r="H303" i="17"/>
  <c r="H315" i="17"/>
  <c r="H327" i="17"/>
  <c r="H339" i="17"/>
  <c r="H351" i="17"/>
  <c r="H363" i="17"/>
  <c r="H375" i="17"/>
  <c r="H387" i="17"/>
  <c r="H399" i="17"/>
  <c r="H411" i="17"/>
  <c r="H423" i="17"/>
  <c r="H435" i="17"/>
  <c r="H447" i="17"/>
  <c r="H459" i="17"/>
  <c r="H471" i="17"/>
  <c r="H483" i="17"/>
  <c r="H495" i="17"/>
  <c r="H507" i="17"/>
  <c r="H12" i="13"/>
  <c r="AB12" i="13" s="1"/>
  <c r="H24" i="13"/>
  <c r="AB24" i="13" s="1"/>
  <c r="H36" i="13"/>
  <c r="AB36" i="13" s="1"/>
  <c r="H48" i="13"/>
  <c r="AB48" i="13" s="1"/>
  <c r="H60" i="13"/>
  <c r="AB60" i="13" s="1"/>
  <c r="H72" i="13"/>
  <c r="H84" i="13"/>
  <c r="H96" i="13"/>
  <c r="H108" i="13"/>
  <c r="H120" i="13"/>
  <c r="H132" i="13"/>
  <c r="AB132" i="13" s="1"/>
  <c r="H144" i="13"/>
  <c r="AB144" i="13" s="1"/>
  <c r="H156" i="13"/>
  <c r="H168" i="13"/>
  <c r="H180" i="13"/>
  <c r="H192" i="13"/>
  <c r="H204" i="13"/>
  <c r="H216" i="13"/>
  <c r="H228" i="13"/>
  <c r="H240" i="13"/>
  <c r="H252" i="13"/>
  <c r="H264" i="13"/>
  <c r="H276" i="13"/>
  <c r="H288" i="13"/>
  <c r="H300" i="13"/>
  <c r="H312" i="13"/>
  <c r="H324" i="13"/>
  <c r="H336" i="13"/>
  <c r="H348" i="13"/>
  <c r="H360" i="13"/>
  <c r="H372" i="13"/>
  <c r="H384" i="13"/>
  <c r="H396" i="13"/>
  <c r="H408" i="13"/>
  <c r="H420" i="13"/>
  <c r="H432" i="13"/>
  <c r="H444" i="13"/>
  <c r="H456" i="13"/>
  <c r="H468" i="13"/>
  <c r="H480" i="13"/>
  <c r="H492" i="13"/>
  <c r="H504" i="13"/>
  <c r="H35" i="17"/>
  <c r="AB35" i="17" s="1"/>
  <c r="H57" i="17"/>
  <c r="AB57" i="17" s="1"/>
  <c r="H79" i="17"/>
  <c r="H96" i="17"/>
  <c r="H118" i="17"/>
  <c r="H140" i="17"/>
  <c r="AB140" i="17" s="1"/>
  <c r="H161" i="17"/>
  <c r="H179" i="17"/>
  <c r="H201" i="17"/>
  <c r="H220" i="17"/>
  <c r="H232" i="17"/>
  <c r="H244" i="17"/>
  <c r="H256" i="17"/>
  <c r="H268" i="17"/>
  <c r="H280" i="17"/>
  <c r="H292" i="17"/>
  <c r="H304" i="17"/>
  <c r="H316" i="17"/>
  <c r="H328" i="17"/>
  <c r="H340" i="17"/>
  <c r="H352" i="17"/>
  <c r="H364" i="17"/>
  <c r="H376" i="17"/>
  <c r="H388" i="17"/>
  <c r="H400" i="17"/>
  <c r="H412" i="17"/>
  <c r="H424" i="17"/>
  <c r="H436" i="17"/>
  <c r="H448" i="17"/>
  <c r="H460" i="17"/>
  <c r="H472" i="17"/>
  <c r="H484" i="17"/>
  <c r="H496" i="17"/>
  <c r="H508" i="17"/>
  <c r="H13" i="13"/>
  <c r="AB13" i="13" s="1"/>
  <c r="H25" i="13"/>
  <c r="AB25" i="13" s="1"/>
  <c r="H37" i="13"/>
  <c r="AB37" i="13" s="1"/>
  <c r="H49" i="13"/>
  <c r="AB49" i="13" s="1"/>
  <c r="H61" i="13"/>
  <c r="AB61" i="13" s="1"/>
  <c r="H73" i="13"/>
  <c r="H85" i="13"/>
  <c r="H97" i="13"/>
  <c r="H109" i="13"/>
  <c r="H121" i="13"/>
  <c r="H133" i="13"/>
  <c r="AB133" i="13" s="1"/>
  <c r="H145" i="13"/>
  <c r="AB145" i="13" s="1"/>
  <c r="H157" i="13"/>
  <c r="H169" i="13"/>
  <c r="H181" i="13"/>
  <c r="H193" i="13"/>
  <c r="H205" i="13"/>
  <c r="H217" i="13"/>
  <c r="H229" i="13"/>
  <c r="H241" i="13"/>
  <c r="H253" i="13"/>
  <c r="H265" i="13"/>
  <c r="H277" i="13"/>
  <c r="H289" i="13"/>
  <c r="H301" i="13"/>
  <c r="H313" i="13"/>
  <c r="H325" i="13"/>
  <c r="H337" i="13"/>
  <c r="H349" i="13"/>
  <c r="H361" i="13"/>
  <c r="H373" i="13"/>
  <c r="H385" i="13"/>
  <c r="H397" i="13"/>
  <c r="H409" i="13"/>
  <c r="H421" i="13"/>
  <c r="H433" i="13"/>
  <c r="H445" i="13"/>
  <c r="H457" i="13"/>
  <c r="H469" i="13"/>
  <c r="H481" i="13"/>
  <c r="H493" i="13"/>
  <c r="H36" i="17"/>
  <c r="AB36" i="17" s="1"/>
  <c r="H58" i="17"/>
  <c r="AB58" i="17" s="1"/>
  <c r="H80" i="17"/>
  <c r="H101" i="17"/>
  <c r="H119" i="17"/>
  <c r="H141" i="17"/>
  <c r="AB141" i="17" s="1"/>
  <c r="H163" i="17"/>
  <c r="H180" i="17"/>
  <c r="H202" i="17"/>
  <c r="H221" i="17"/>
  <c r="H233" i="17"/>
  <c r="H245" i="17"/>
  <c r="H257" i="17"/>
  <c r="H269" i="17"/>
  <c r="H281" i="17"/>
  <c r="H293" i="17"/>
  <c r="H305" i="17"/>
  <c r="H317" i="17"/>
  <c r="H329" i="17"/>
  <c r="H341" i="17"/>
  <c r="H353" i="17"/>
  <c r="H365" i="17"/>
  <c r="H377" i="17"/>
  <c r="H389" i="17"/>
  <c r="H401" i="17"/>
  <c r="H413" i="17"/>
  <c r="H425" i="17"/>
  <c r="H437" i="17"/>
  <c r="H449" i="17"/>
  <c r="H461" i="17"/>
  <c r="H473" i="17"/>
  <c r="H485" i="17"/>
  <c r="H497" i="17"/>
  <c r="H28" i="17"/>
  <c r="AB28" i="17" s="1"/>
  <c r="H14" i="13"/>
  <c r="AB14" i="13" s="1"/>
  <c r="H26" i="13"/>
  <c r="AB26" i="13" s="1"/>
  <c r="H38" i="13"/>
  <c r="AB38" i="13" s="1"/>
  <c r="H50" i="13"/>
  <c r="AB50" i="13" s="1"/>
  <c r="H62" i="13"/>
  <c r="AB62" i="13" s="1"/>
  <c r="H74" i="13"/>
  <c r="H86" i="13"/>
  <c r="H98" i="13"/>
  <c r="H110" i="13"/>
  <c r="H122" i="13"/>
  <c r="H134" i="13"/>
  <c r="AB134" i="13" s="1"/>
  <c r="H146" i="13"/>
  <c r="AB146" i="13" s="1"/>
  <c r="H158" i="13"/>
  <c r="H170" i="13"/>
  <c r="H182" i="13"/>
  <c r="H194" i="13"/>
  <c r="H206" i="13"/>
  <c r="H218" i="13"/>
  <c r="H230" i="13"/>
  <c r="H242" i="13"/>
  <c r="H254" i="13"/>
  <c r="H266" i="13"/>
  <c r="H278" i="13"/>
  <c r="H290" i="13"/>
  <c r="H302" i="13"/>
  <c r="H29" i="17"/>
  <c r="AB29" i="17" s="1"/>
  <c r="H47" i="17"/>
  <c r="AB47" i="17" s="1"/>
  <c r="H69" i="17"/>
  <c r="H91" i="17"/>
  <c r="H108" i="17"/>
  <c r="H130" i="17"/>
  <c r="AB130" i="17" s="1"/>
  <c r="H152" i="17"/>
  <c r="H173" i="17"/>
  <c r="H191" i="17"/>
  <c r="H213" i="17"/>
  <c r="H227" i="17"/>
  <c r="H239" i="17"/>
  <c r="H251" i="17"/>
  <c r="H263" i="17"/>
  <c r="H275" i="17"/>
  <c r="H287" i="17"/>
  <c r="H299" i="17"/>
  <c r="H311" i="17"/>
  <c r="H323" i="17"/>
  <c r="H335" i="17"/>
  <c r="H347" i="17"/>
  <c r="H359" i="17"/>
  <c r="H371" i="17"/>
  <c r="H383" i="17"/>
  <c r="H395" i="17"/>
  <c r="H407" i="17"/>
  <c r="H419" i="17"/>
  <c r="H431" i="17"/>
  <c r="H443" i="17"/>
  <c r="H455" i="17"/>
  <c r="H467" i="17"/>
  <c r="H479" i="17"/>
  <c r="H491" i="17"/>
  <c r="H503" i="17"/>
  <c r="H32" i="17"/>
  <c r="AB32" i="17" s="1"/>
  <c r="H53" i="17"/>
  <c r="AB53" i="17" s="1"/>
  <c r="H71" i="17"/>
  <c r="H93" i="17"/>
  <c r="H115" i="17"/>
  <c r="H132" i="17"/>
  <c r="AB132" i="17" s="1"/>
  <c r="H154" i="17"/>
  <c r="H176" i="17"/>
  <c r="H197" i="17"/>
  <c r="H215" i="17"/>
  <c r="H229" i="17"/>
  <c r="H241" i="17"/>
  <c r="H253" i="17"/>
  <c r="H265" i="17"/>
  <c r="H277" i="17"/>
  <c r="H289" i="17"/>
  <c r="H301" i="17"/>
  <c r="H313" i="17"/>
  <c r="H325" i="17"/>
  <c r="H337" i="17"/>
  <c r="H349" i="17"/>
  <c r="H361" i="17"/>
  <c r="H373" i="17"/>
  <c r="H385" i="17"/>
  <c r="H397" i="17"/>
  <c r="H409" i="17"/>
  <c r="H421" i="17"/>
  <c r="H433" i="17"/>
  <c r="H445" i="17"/>
  <c r="H457" i="17"/>
  <c r="H469" i="17"/>
  <c r="H481" i="17"/>
  <c r="H493" i="17"/>
  <c r="H505" i="17"/>
  <c r="H10" i="13"/>
  <c r="AB10" i="13" s="1"/>
  <c r="H22" i="13"/>
  <c r="AB22" i="13" s="1"/>
  <c r="H34" i="13"/>
  <c r="AB34" i="13" s="1"/>
  <c r="H46" i="13"/>
  <c r="AB46" i="13" s="1"/>
  <c r="H58" i="13"/>
  <c r="AB58" i="13" s="1"/>
  <c r="H70" i="13"/>
  <c r="H82" i="13"/>
  <c r="H94" i="13"/>
  <c r="H106" i="13"/>
  <c r="H118" i="13"/>
  <c r="H130" i="13"/>
  <c r="AB130" i="13" s="1"/>
  <c r="H142" i="13"/>
  <c r="AB142" i="13" s="1"/>
  <c r="H154" i="13"/>
  <c r="H166" i="13"/>
  <c r="H178" i="13"/>
  <c r="H190" i="13"/>
  <c r="H202" i="13"/>
  <c r="H214" i="13"/>
  <c r="H226" i="13"/>
  <c r="H238" i="13"/>
  <c r="H250" i="13"/>
  <c r="H262" i="13"/>
  <c r="H274" i="13"/>
  <c r="H286" i="13"/>
  <c r="H298" i="13"/>
  <c r="H310" i="13"/>
  <c r="H322" i="13"/>
  <c r="H334" i="13"/>
  <c r="H346" i="13"/>
  <c r="H358" i="13"/>
  <c r="H370" i="13"/>
  <c r="H382" i="13"/>
  <c r="H394" i="13"/>
  <c r="H406" i="13"/>
  <c r="H418" i="13"/>
  <c r="H430" i="13"/>
  <c r="H442" i="13"/>
  <c r="H454" i="13"/>
  <c r="H466" i="13"/>
  <c r="H478" i="13"/>
  <c r="H490" i="13"/>
  <c r="H502" i="13"/>
  <c r="H59" i="17"/>
  <c r="AB59" i="17" s="1"/>
  <c r="H103" i="17"/>
  <c r="H142" i="17"/>
  <c r="AB142" i="17" s="1"/>
  <c r="H185" i="17"/>
  <c r="H222" i="17"/>
  <c r="H246" i="17"/>
  <c r="H270" i="17"/>
  <c r="H294" i="17"/>
  <c r="H318" i="17"/>
  <c r="H342" i="17"/>
  <c r="H366" i="17"/>
  <c r="H390" i="17"/>
  <c r="H414" i="17"/>
  <c r="H438" i="17"/>
  <c r="H462" i="17"/>
  <c r="H486" i="17"/>
  <c r="H8" i="13"/>
  <c r="AB8" i="13" s="1"/>
  <c r="H30" i="13"/>
  <c r="AB30" i="13" s="1"/>
  <c r="H52" i="13"/>
  <c r="AB52" i="13" s="1"/>
  <c r="H69" i="13"/>
  <c r="H91" i="13"/>
  <c r="H113" i="13"/>
  <c r="H135" i="13"/>
  <c r="AB135" i="13" s="1"/>
  <c r="H152" i="13"/>
  <c r="H174" i="13"/>
  <c r="H196" i="13"/>
  <c r="H213" i="13"/>
  <c r="H235" i="13"/>
  <c r="H257" i="13"/>
  <c r="H279" i="13"/>
  <c r="H296" i="13"/>
  <c r="H317" i="13"/>
  <c r="H333" i="13"/>
  <c r="H353" i="13"/>
  <c r="H369" i="13"/>
  <c r="H389" i="13"/>
  <c r="H405" i="13"/>
  <c r="H425" i="13"/>
  <c r="H441" i="13"/>
  <c r="H461" i="13"/>
  <c r="H477" i="13"/>
  <c r="H497" i="13"/>
  <c r="H60" i="17"/>
  <c r="AB60" i="17" s="1"/>
  <c r="H104" i="17"/>
  <c r="H143" i="17"/>
  <c r="AB143" i="17" s="1"/>
  <c r="H187" i="17"/>
  <c r="H223" i="17"/>
  <c r="H247" i="17"/>
  <c r="H271" i="17"/>
  <c r="H295" i="17"/>
  <c r="H319" i="17"/>
  <c r="H343" i="17"/>
  <c r="H367" i="17"/>
  <c r="H391" i="17"/>
  <c r="H415" i="17"/>
  <c r="H439" i="17"/>
  <c r="H463" i="17"/>
  <c r="H487" i="17"/>
  <c r="H9" i="13"/>
  <c r="AB9" i="13" s="1"/>
  <c r="H31" i="13"/>
  <c r="AB31" i="13" s="1"/>
  <c r="H53" i="13"/>
  <c r="AB53" i="13" s="1"/>
  <c r="H75" i="13"/>
  <c r="H92" i="13"/>
  <c r="H114" i="13"/>
  <c r="H136" i="13"/>
  <c r="AB136" i="13" s="1"/>
  <c r="H153" i="13"/>
  <c r="H175" i="13"/>
  <c r="H197" i="13"/>
  <c r="H219" i="13"/>
  <c r="H236" i="13"/>
  <c r="H258" i="13"/>
  <c r="H280" i="13"/>
  <c r="H297" i="13"/>
  <c r="H318" i="13"/>
  <c r="H338" i="13"/>
  <c r="H354" i="13"/>
  <c r="H374" i="13"/>
  <c r="H390" i="13"/>
  <c r="H410" i="13"/>
  <c r="H426" i="13"/>
  <c r="H446" i="13"/>
  <c r="H462" i="13"/>
  <c r="H482" i="13"/>
  <c r="H498" i="13"/>
  <c r="H65" i="17"/>
  <c r="H105" i="17"/>
  <c r="H144" i="17"/>
  <c r="AB144" i="17" s="1"/>
  <c r="H188" i="17"/>
  <c r="H224" i="17"/>
  <c r="H248" i="17"/>
  <c r="H272" i="17"/>
  <c r="H296" i="17"/>
  <c r="H320" i="17"/>
  <c r="H344" i="17"/>
  <c r="H368" i="17"/>
  <c r="H392" i="17"/>
  <c r="H416" i="17"/>
  <c r="H440" i="17"/>
  <c r="H464" i="17"/>
  <c r="H488" i="17"/>
  <c r="H15" i="13"/>
  <c r="AB15" i="13" s="1"/>
  <c r="H32" i="13"/>
  <c r="AB32" i="13" s="1"/>
  <c r="H54" i="13"/>
  <c r="AB54" i="13" s="1"/>
  <c r="H76" i="13"/>
  <c r="H93" i="13"/>
  <c r="H115" i="13"/>
  <c r="H137" i="13"/>
  <c r="AB137" i="13" s="1"/>
  <c r="H159" i="13"/>
  <c r="H176" i="13"/>
  <c r="H198" i="13"/>
  <c r="H220" i="13"/>
  <c r="H237" i="13"/>
  <c r="H259" i="13"/>
  <c r="H281" i="13"/>
  <c r="H303" i="13"/>
  <c r="H319" i="13"/>
  <c r="H339" i="13"/>
  <c r="H355" i="13"/>
  <c r="H375" i="13"/>
  <c r="H391" i="13"/>
  <c r="H411" i="13"/>
  <c r="H427" i="13"/>
  <c r="H447" i="13"/>
  <c r="H463" i="13"/>
  <c r="H483" i="13"/>
  <c r="H499" i="13"/>
  <c r="H67" i="17"/>
  <c r="H106" i="17"/>
  <c r="H149" i="17"/>
  <c r="H189" i="17"/>
  <c r="H225" i="17"/>
  <c r="H249" i="17"/>
  <c r="H273" i="17"/>
  <c r="H297" i="17"/>
  <c r="H321" i="17"/>
  <c r="H345" i="17"/>
  <c r="H369" i="17"/>
  <c r="H393" i="17"/>
  <c r="H417" i="17"/>
  <c r="H441" i="17"/>
  <c r="H465" i="17"/>
  <c r="H489" i="17"/>
  <c r="H16" i="13"/>
  <c r="AB16" i="13" s="1"/>
  <c r="H33" i="13"/>
  <c r="AB33" i="13" s="1"/>
  <c r="H55" i="13"/>
  <c r="AB55" i="13" s="1"/>
  <c r="H77" i="13"/>
  <c r="H99" i="13"/>
  <c r="H116" i="13"/>
  <c r="H138" i="13"/>
  <c r="AB138" i="13" s="1"/>
  <c r="H160" i="13"/>
  <c r="H177" i="13"/>
  <c r="H199" i="13"/>
  <c r="H221" i="13"/>
  <c r="H243" i="13"/>
  <c r="H260" i="13"/>
  <c r="H282" i="13"/>
  <c r="H304" i="13"/>
  <c r="H320" i="13"/>
  <c r="H340" i="13"/>
  <c r="H356" i="13"/>
  <c r="H376" i="13"/>
  <c r="H392" i="13"/>
  <c r="H412" i="13"/>
  <c r="H428" i="13"/>
  <c r="H448" i="13"/>
  <c r="H464" i="13"/>
  <c r="H484" i="13"/>
  <c r="H500" i="13"/>
  <c r="H68" i="17"/>
  <c r="H107" i="17"/>
  <c r="H151" i="17"/>
  <c r="H190" i="17"/>
  <c r="H226" i="17"/>
  <c r="H250" i="17"/>
  <c r="H274" i="17"/>
  <c r="H298" i="17"/>
  <c r="H322" i="17"/>
  <c r="H346" i="17"/>
  <c r="H370" i="17"/>
  <c r="H394" i="17"/>
  <c r="H418" i="17"/>
  <c r="H442" i="17"/>
  <c r="H466" i="17"/>
  <c r="H490" i="17"/>
  <c r="H17" i="13"/>
  <c r="AB17" i="13" s="1"/>
  <c r="H39" i="13"/>
  <c r="AB39" i="13" s="1"/>
  <c r="H56" i="13"/>
  <c r="AB56" i="13" s="1"/>
  <c r="H78" i="13"/>
  <c r="H100" i="13"/>
  <c r="H117" i="13"/>
  <c r="H139" i="13"/>
  <c r="AB139" i="13" s="1"/>
  <c r="H161" i="13"/>
  <c r="H183" i="13"/>
  <c r="H200" i="13"/>
  <c r="H222" i="13"/>
  <c r="H244" i="13"/>
  <c r="H261" i="13"/>
  <c r="H283" i="13"/>
  <c r="H305" i="13"/>
  <c r="H321" i="13"/>
  <c r="H341" i="13"/>
  <c r="H357" i="13"/>
  <c r="H377" i="13"/>
  <c r="H393" i="13"/>
  <c r="H413" i="13"/>
  <c r="H429" i="13"/>
  <c r="H449" i="13"/>
  <c r="H465" i="13"/>
  <c r="H485" i="13"/>
  <c r="H501" i="13"/>
  <c r="H31" i="17"/>
  <c r="AB31" i="17" s="1"/>
  <c r="H70" i="17"/>
  <c r="H113" i="17"/>
  <c r="H153" i="17"/>
  <c r="H192" i="17"/>
  <c r="H228" i="17"/>
  <c r="H252" i="17"/>
  <c r="H276" i="17"/>
  <c r="H300" i="17"/>
  <c r="H324" i="17"/>
  <c r="H348" i="17"/>
  <c r="H372" i="17"/>
  <c r="H396" i="17"/>
  <c r="H420" i="17"/>
  <c r="H444" i="17"/>
  <c r="H468" i="17"/>
  <c r="H492" i="17"/>
  <c r="H18" i="13"/>
  <c r="AB18" i="13" s="1"/>
  <c r="H40" i="13"/>
  <c r="AB40" i="13" s="1"/>
  <c r="H57" i="13"/>
  <c r="AB57" i="13" s="1"/>
  <c r="H79" i="13"/>
  <c r="H101" i="13"/>
  <c r="H123" i="13"/>
  <c r="H140" i="13"/>
  <c r="AB140" i="13" s="1"/>
  <c r="H162" i="13"/>
  <c r="H184" i="13"/>
  <c r="H201" i="13"/>
  <c r="H223" i="13"/>
  <c r="H245" i="13"/>
  <c r="H267" i="13"/>
  <c r="H284" i="13"/>
  <c r="H306" i="13"/>
  <c r="H326" i="13"/>
  <c r="H342" i="13"/>
  <c r="H362" i="13"/>
  <c r="H378" i="13"/>
  <c r="H398" i="13"/>
  <c r="H414" i="13"/>
  <c r="H434" i="13"/>
  <c r="H450" i="13"/>
  <c r="H470" i="13"/>
  <c r="H486" i="13"/>
  <c r="H505" i="13"/>
  <c r="H41" i="17"/>
  <c r="AB41" i="17" s="1"/>
  <c r="H81" i="17"/>
  <c r="H120" i="17"/>
  <c r="H164" i="17"/>
  <c r="H203" i="17"/>
  <c r="H234" i="17"/>
  <c r="H258" i="17"/>
  <c r="H282" i="17"/>
  <c r="H306" i="17"/>
  <c r="H330" i="17"/>
  <c r="H354" i="17"/>
  <c r="H378" i="17"/>
  <c r="H402" i="17"/>
  <c r="H426" i="17"/>
  <c r="H450" i="17"/>
  <c r="H474" i="17"/>
  <c r="H498" i="17"/>
  <c r="H19" i="13"/>
  <c r="AB19" i="13" s="1"/>
  <c r="H41" i="13"/>
  <c r="AB41" i="13" s="1"/>
  <c r="H63" i="13"/>
  <c r="AB63" i="13" s="1"/>
  <c r="H80" i="13"/>
  <c r="H102" i="13"/>
  <c r="H124" i="13"/>
  <c r="H141" i="13"/>
  <c r="AB141" i="13" s="1"/>
  <c r="H163" i="13"/>
  <c r="H185" i="13"/>
  <c r="H207" i="13"/>
  <c r="H224" i="13"/>
  <c r="H246" i="13"/>
  <c r="H268" i="13"/>
  <c r="H285" i="13"/>
  <c r="H307" i="13"/>
  <c r="H327" i="13"/>
  <c r="H343" i="13"/>
  <c r="H363" i="13"/>
  <c r="H379" i="13"/>
  <c r="H399" i="13"/>
  <c r="H415" i="13"/>
  <c r="H435" i="13"/>
  <c r="H451" i="13"/>
  <c r="H471" i="13"/>
  <c r="H487" i="13"/>
  <c r="H506" i="13"/>
  <c r="H44" i="17"/>
  <c r="AB44" i="17" s="1"/>
  <c r="H83" i="17"/>
  <c r="H127" i="17"/>
  <c r="AB127" i="17" s="1"/>
  <c r="H166" i="17"/>
  <c r="H209" i="17"/>
  <c r="H236" i="17"/>
  <c r="H260" i="17"/>
  <c r="H284" i="17"/>
  <c r="H308" i="17"/>
  <c r="H332" i="17"/>
  <c r="H356" i="17"/>
  <c r="H380" i="17"/>
  <c r="H404" i="17"/>
  <c r="H428" i="17"/>
  <c r="H452" i="17"/>
  <c r="H476" i="17"/>
  <c r="H500" i="17"/>
  <c r="H21" i="13"/>
  <c r="AB21" i="13" s="1"/>
  <c r="H43" i="13"/>
  <c r="AB43" i="13" s="1"/>
  <c r="H65" i="13"/>
  <c r="H87" i="13"/>
  <c r="H104" i="13"/>
  <c r="H126" i="13"/>
  <c r="AB126" i="13" s="1"/>
  <c r="H148" i="13"/>
  <c r="AB148" i="13" s="1"/>
  <c r="H165" i="13"/>
  <c r="H187" i="13"/>
  <c r="H209" i="13"/>
  <c r="H231" i="13"/>
  <c r="H248" i="13"/>
  <c r="H270" i="13"/>
  <c r="H292" i="13"/>
  <c r="H309" i="13"/>
  <c r="H329" i="13"/>
  <c r="H345" i="13"/>
  <c r="H365" i="13"/>
  <c r="H381" i="13"/>
  <c r="H401" i="13"/>
  <c r="H417" i="13"/>
  <c r="H437" i="13"/>
  <c r="H453" i="13"/>
  <c r="H473" i="13"/>
  <c r="H489" i="13"/>
  <c r="H508" i="13"/>
  <c r="H45" i="17"/>
  <c r="AB45" i="17" s="1"/>
  <c r="H84" i="17"/>
  <c r="H128" i="17"/>
  <c r="AB128" i="17" s="1"/>
  <c r="H167" i="17"/>
  <c r="H211" i="17"/>
  <c r="H237" i="17"/>
  <c r="H261" i="17"/>
  <c r="H285" i="17"/>
  <c r="H309" i="17"/>
  <c r="H333" i="17"/>
  <c r="H357" i="17"/>
  <c r="H381" i="17"/>
  <c r="H405" i="17"/>
  <c r="H429" i="17"/>
  <c r="H453" i="17"/>
  <c r="H477" i="17"/>
  <c r="H501" i="17"/>
  <c r="H46" i="17"/>
  <c r="AB46" i="17" s="1"/>
  <c r="H89" i="17"/>
  <c r="H129" i="17"/>
  <c r="AB129" i="17" s="1"/>
  <c r="H168" i="17"/>
  <c r="H212" i="17"/>
  <c r="H238" i="17"/>
  <c r="H262" i="17"/>
  <c r="H286" i="17"/>
  <c r="H310" i="17"/>
  <c r="H334" i="17"/>
  <c r="H358" i="17"/>
  <c r="H382" i="17"/>
  <c r="H406" i="17"/>
  <c r="H430" i="17"/>
  <c r="H454" i="17"/>
  <c r="H478" i="17"/>
  <c r="H502" i="17"/>
  <c r="H125" i="17"/>
  <c r="AB125" i="17" s="1"/>
  <c r="H307" i="17"/>
  <c r="H451" i="17"/>
  <c r="H66" i="13"/>
  <c r="H127" i="13"/>
  <c r="AB127" i="13" s="1"/>
  <c r="H188" i="13"/>
  <c r="H249" i="13"/>
  <c r="H314" i="13"/>
  <c r="H366" i="13"/>
  <c r="H422" i="13"/>
  <c r="H474" i="13"/>
  <c r="H131" i="17"/>
  <c r="AB131" i="17" s="1"/>
  <c r="H312" i="17"/>
  <c r="H456" i="17"/>
  <c r="H6" i="13"/>
  <c r="AB6" i="13" s="1"/>
  <c r="H67" i="13"/>
  <c r="H128" i="13"/>
  <c r="AB128" i="13" s="1"/>
  <c r="H189" i="13"/>
  <c r="H255" i="13"/>
  <c r="H315" i="13"/>
  <c r="H367" i="13"/>
  <c r="H423" i="13"/>
  <c r="H475" i="13"/>
  <c r="H165" i="17"/>
  <c r="H331" i="17"/>
  <c r="H475" i="17"/>
  <c r="H7" i="13"/>
  <c r="AB7" i="13" s="1"/>
  <c r="H68" i="13"/>
  <c r="H129" i="13"/>
  <c r="AB129" i="13" s="1"/>
  <c r="H195" i="13"/>
  <c r="H256" i="13"/>
  <c r="H316" i="13"/>
  <c r="H368" i="13"/>
  <c r="H424" i="13"/>
  <c r="H476" i="13"/>
  <c r="H175" i="17"/>
  <c r="H336" i="17"/>
  <c r="H480" i="17"/>
  <c r="H20" i="13"/>
  <c r="AB20" i="13" s="1"/>
  <c r="H81" i="13"/>
  <c r="H147" i="13"/>
  <c r="AB147" i="13" s="1"/>
  <c r="H208" i="13"/>
  <c r="H269" i="13"/>
  <c r="H328" i="13"/>
  <c r="H380" i="13"/>
  <c r="H436" i="13"/>
  <c r="H488" i="13"/>
  <c r="H204" i="17"/>
  <c r="H355" i="17"/>
  <c r="H499" i="17"/>
  <c r="H27" i="13"/>
  <c r="AB27" i="13" s="1"/>
  <c r="H88" i="13"/>
  <c r="H149" i="13"/>
  <c r="H210" i="13"/>
  <c r="H271" i="13"/>
  <c r="H330" i="13"/>
  <c r="H386" i="13"/>
  <c r="H438" i="13"/>
  <c r="H494" i="13"/>
  <c r="H214" i="17"/>
  <c r="H360" i="17"/>
  <c r="H504" i="17"/>
  <c r="H28" i="13"/>
  <c r="AB28" i="13" s="1"/>
  <c r="H89" i="13"/>
  <c r="H150" i="13"/>
  <c r="H211" i="13"/>
  <c r="H272" i="13"/>
  <c r="H331" i="13"/>
  <c r="H387" i="13"/>
  <c r="H439" i="13"/>
  <c r="H495" i="13"/>
  <c r="H235" i="17"/>
  <c r="H379" i="17"/>
  <c r="H29" i="13"/>
  <c r="AB29" i="13" s="1"/>
  <c r="H90" i="13"/>
  <c r="H151" i="13"/>
  <c r="H212" i="13"/>
  <c r="H273" i="13"/>
  <c r="H332" i="13"/>
  <c r="H388" i="13"/>
  <c r="H440" i="13"/>
  <c r="H496" i="13"/>
  <c r="H240" i="17"/>
  <c r="H384" i="17"/>
  <c r="H42" i="13"/>
  <c r="AB42" i="13" s="1"/>
  <c r="H103" i="13"/>
  <c r="H164" i="13"/>
  <c r="H225" i="13"/>
  <c r="H291" i="13"/>
  <c r="H344" i="13"/>
  <c r="H400" i="13"/>
  <c r="H452" i="13"/>
  <c r="H507" i="13"/>
  <c r="H48" i="17"/>
  <c r="AB48" i="17" s="1"/>
  <c r="H264" i="17"/>
  <c r="H408" i="17"/>
  <c r="H45" i="13"/>
  <c r="AB45" i="13" s="1"/>
  <c r="H111" i="13"/>
  <c r="H172" i="13"/>
  <c r="H233" i="13"/>
  <c r="H294" i="13"/>
  <c r="H351" i="13"/>
  <c r="H403" i="13"/>
  <c r="H459" i="13"/>
  <c r="H92" i="17"/>
  <c r="H288" i="17"/>
  <c r="H432" i="17"/>
  <c r="H64" i="13"/>
  <c r="AB64" i="13" s="1"/>
  <c r="H125" i="13"/>
  <c r="AB125" i="13" s="1"/>
  <c r="H186" i="13"/>
  <c r="H247" i="13"/>
  <c r="H308" i="13"/>
  <c r="H364" i="13"/>
  <c r="H416" i="13"/>
  <c r="H472" i="13"/>
  <c r="H43" i="17"/>
  <c r="AB43" i="17" s="1"/>
  <c r="H350" i="13"/>
  <c r="H82" i="17"/>
  <c r="H352" i="13"/>
  <c r="H259" i="17"/>
  <c r="H44" i="13"/>
  <c r="AB44" i="13" s="1"/>
  <c r="H402" i="13"/>
  <c r="H283" i="17"/>
  <c r="H51" i="13"/>
  <c r="AB51" i="13" s="1"/>
  <c r="H404" i="13"/>
  <c r="H403" i="17"/>
  <c r="H105" i="13"/>
  <c r="H458" i="13"/>
  <c r="H427" i="17"/>
  <c r="H112" i="13"/>
  <c r="H460" i="13"/>
  <c r="H171" i="13"/>
  <c r="H5" i="13"/>
  <c r="AB5" i="13" s="1"/>
  <c r="H173" i="13"/>
  <c r="H232" i="13"/>
  <c r="H234" i="13"/>
  <c r="H293" i="13"/>
  <c r="H295" i="13"/>
  <c r="H66" i="30"/>
  <c r="H59" i="29"/>
  <c r="AB59" i="29" s="1"/>
  <c r="H51" i="28"/>
  <c r="AB51" i="28" s="1"/>
  <c r="H28" i="28"/>
  <c r="AB28" i="28" s="1"/>
  <c r="H21" i="28"/>
  <c r="AB21" i="28" s="1"/>
  <c r="H39" i="28"/>
  <c r="AB39" i="28" s="1"/>
  <c r="H11" i="28"/>
  <c r="AB11" i="28" s="1"/>
  <c r="H5" i="28"/>
  <c r="AB5" i="28" s="1"/>
  <c r="H12" i="27"/>
  <c r="AB12" i="27" s="1"/>
  <c r="H33" i="30"/>
  <c r="AB33" i="30" s="1"/>
  <c r="H37" i="30"/>
  <c r="AB37" i="30" s="1"/>
  <c r="H51" i="27"/>
  <c r="AB51" i="27" s="1"/>
  <c r="H51" i="29"/>
  <c r="AB51" i="29" s="1"/>
  <c r="H47" i="29"/>
  <c r="AB47" i="29" s="1"/>
  <c r="H22" i="28"/>
  <c r="AB22" i="28" s="1"/>
  <c r="H51" i="30"/>
  <c r="AB51" i="30" s="1"/>
  <c r="H39" i="29"/>
  <c r="AB39" i="29" s="1"/>
  <c r="H22" i="27"/>
  <c r="AB22" i="27" s="1"/>
  <c r="H18" i="27"/>
  <c r="AB18" i="27" s="1"/>
  <c r="H45" i="30"/>
  <c r="AB45" i="30" s="1"/>
  <c r="H14" i="28"/>
  <c r="AB14" i="28" s="1"/>
  <c r="H6" i="28"/>
  <c r="AB6" i="28" s="1"/>
  <c r="H24" i="27"/>
  <c r="AB24" i="27" s="1"/>
  <c r="H55" i="30"/>
  <c r="AB55" i="30" s="1"/>
  <c r="H30" i="29"/>
  <c r="AB30" i="29" s="1"/>
  <c r="H63" i="29"/>
  <c r="AB63" i="29" s="1"/>
  <c r="H20" i="28"/>
  <c r="AB20" i="28" s="1"/>
  <c r="H20" i="27"/>
  <c r="AB20" i="27" s="1"/>
  <c r="H5" i="27"/>
  <c r="AB5" i="27" s="1"/>
  <c r="H27" i="27"/>
  <c r="AB27" i="27" s="1"/>
  <c r="H39" i="27"/>
  <c r="AB39" i="27" s="1"/>
  <c r="H29" i="30"/>
  <c r="H50" i="30"/>
  <c r="AB50" i="30" s="1"/>
  <c r="H46" i="29"/>
  <c r="AB46" i="29" s="1"/>
  <c r="H6" i="27"/>
  <c r="AB6" i="27" s="1"/>
  <c r="H30" i="30"/>
  <c r="AB30" i="30" s="1"/>
  <c r="H90" i="30"/>
  <c r="H56" i="29"/>
  <c r="AB56" i="29" s="1"/>
  <c r="H44" i="27"/>
  <c r="AB44" i="27" s="1"/>
  <c r="H28" i="27"/>
  <c r="AB28" i="27" s="1"/>
  <c r="H54" i="29"/>
  <c r="AB54" i="29" s="1"/>
  <c r="H41" i="29"/>
  <c r="AB41" i="29" s="1"/>
  <c r="H17" i="28"/>
  <c r="AB17" i="28" s="1"/>
  <c r="H34" i="28"/>
  <c r="AB34" i="28" s="1"/>
  <c r="H34" i="29"/>
  <c r="AB34" i="29" s="1"/>
  <c r="H54" i="30"/>
  <c r="AB54" i="30" s="1"/>
  <c r="H13" i="28"/>
  <c r="AB13" i="28" s="1"/>
  <c r="H10" i="27"/>
  <c r="AB10" i="27" s="1"/>
  <c r="H30" i="28"/>
  <c r="AB30" i="28" s="1"/>
  <c r="H7" i="28"/>
  <c r="AB7" i="28" s="1"/>
  <c r="H12" i="28"/>
  <c r="AB12" i="28" s="1"/>
  <c r="H8" i="27"/>
  <c r="AB8" i="27" s="1"/>
  <c r="H48" i="30"/>
  <c r="AB48" i="30" s="1"/>
  <c r="H31" i="29"/>
  <c r="AB31" i="29" s="1"/>
  <c r="H29" i="29"/>
  <c r="H41" i="30"/>
  <c r="AB41" i="30" s="1"/>
  <c r="H32" i="27"/>
  <c r="AB32" i="27" s="1"/>
  <c r="H9" i="28"/>
  <c r="AB9" i="28" s="1"/>
  <c r="H30" i="27"/>
  <c r="AB30" i="27" s="1"/>
  <c r="H38" i="29"/>
  <c r="AB38" i="29" s="1"/>
  <c r="H34" i="30"/>
  <c r="AB34" i="30" s="1"/>
  <c r="H38" i="30"/>
  <c r="AB38" i="30" s="1"/>
  <c r="H67" i="30"/>
  <c r="H75" i="29"/>
  <c r="H62" i="29"/>
  <c r="AB62" i="29" s="1"/>
  <c r="H14" i="27"/>
  <c r="AB14" i="27" s="1"/>
  <c r="H8" i="28"/>
  <c r="AB8" i="28" s="1"/>
  <c r="H78" i="30"/>
  <c r="H63" i="30"/>
  <c r="AB63" i="30" s="1"/>
  <c r="H58" i="29"/>
  <c r="AB58" i="29" s="1"/>
  <c r="H48" i="27"/>
  <c r="AB48" i="27" s="1"/>
  <c r="H36" i="29"/>
  <c r="AB36" i="29" s="1"/>
  <c r="H15" i="28"/>
  <c r="AB15" i="28" s="1"/>
  <c r="H47" i="30"/>
  <c r="AB47" i="30" s="1"/>
  <c r="H55" i="29"/>
  <c r="AB55" i="29" s="1"/>
  <c r="H37" i="29"/>
  <c r="AB37" i="29" s="1"/>
  <c r="H71" i="29"/>
  <c r="H19" i="28"/>
  <c r="AB19" i="28" s="1"/>
  <c r="H49" i="30"/>
  <c r="AB49" i="30" s="1"/>
  <c r="H74" i="29"/>
  <c r="H26" i="27"/>
  <c r="AB26" i="27" s="1"/>
  <c r="H35" i="29"/>
  <c r="AB35" i="29" s="1"/>
  <c r="H33" i="29"/>
  <c r="AB33" i="29" s="1"/>
  <c r="H48" i="29"/>
  <c r="AB48" i="29" s="1"/>
  <c r="H23" i="28"/>
  <c r="AB23" i="28" s="1"/>
  <c r="H45" i="28"/>
  <c r="AB45" i="28" s="1"/>
  <c r="H42" i="27"/>
  <c r="AB42" i="27" s="1"/>
  <c r="H47" i="27"/>
  <c r="AB47" i="27" s="1"/>
  <c r="H62" i="30"/>
  <c r="AB62" i="30" s="1"/>
  <c r="H39" i="30"/>
  <c r="AB39" i="30" s="1"/>
  <c r="H32" i="29"/>
  <c r="AB32" i="29" s="1"/>
  <c r="H53" i="30"/>
  <c r="AB53" i="30" s="1"/>
  <c r="H80" i="29"/>
  <c r="H63" i="27"/>
  <c r="AB63" i="27" s="1"/>
  <c r="H32" i="30"/>
  <c r="AB32" i="30" s="1"/>
  <c r="H49" i="29"/>
  <c r="AB49" i="29" s="1"/>
  <c r="H36" i="30"/>
  <c r="AB36" i="30" s="1"/>
  <c r="H38" i="27"/>
  <c r="AB38" i="27" s="1"/>
  <c r="H25" i="27"/>
  <c r="AB25" i="27" s="1"/>
  <c r="H19" i="27"/>
  <c r="AB19" i="27" s="1"/>
  <c r="H24" i="28"/>
  <c r="AB24" i="28" s="1"/>
  <c r="H44" i="30"/>
  <c r="AB44" i="30" s="1"/>
  <c r="H45" i="29"/>
  <c r="AB45" i="29" s="1"/>
  <c r="H102" i="30"/>
  <c r="H40" i="30"/>
  <c r="AB40" i="30" s="1"/>
  <c r="H35" i="30"/>
  <c r="AB35" i="30" s="1"/>
  <c r="H60" i="30"/>
  <c r="AB60" i="30" s="1"/>
  <c r="H29" i="28"/>
  <c r="AB29" i="28" s="1"/>
  <c r="H37" i="27"/>
  <c r="AB37" i="27" s="1"/>
  <c r="H26" i="28"/>
  <c r="AB26" i="28" s="1"/>
  <c r="H59" i="30"/>
  <c r="AB59" i="30" s="1"/>
  <c r="H40" i="29"/>
  <c r="AB40" i="29" s="1"/>
  <c r="H72" i="27"/>
  <c r="H25" i="28"/>
  <c r="AB25" i="28" s="1"/>
  <c r="H37" i="28"/>
  <c r="AB37" i="28" s="1"/>
  <c r="H75" i="27"/>
  <c r="H21" i="27"/>
  <c r="AB21" i="27" s="1"/>
  <c r="H87" i="30"/>
  <c r="H70" i="30"/>
  <c r="H42" i="28"/>
  <c r="AB42" i="28" s="1"/>
  <c r="H17" i="27"/>
  <c r="AB17" i="27" s="1"/>
  <c r="H63" i="28"/>
  <c r="AB63" i="28" s="1"/>
  <c r="H83" i="29"/>
  <c r="H29" i="27"/>
  <c r="AB29" i="27" s="1"/>
  <c r="H75" i="30"/>
  <c r="H93" i="30"/>
  <c r="H52" i="28"/>
  <c r="AB52" i="28" s="1"/>
  <c r="H31" i="27"/>
  <c r="AB31" i="27" s="1"/>
  <c r="H79" i="29"/>
  <c r="H35" i="28"/>
  <c r="AB35" i="28" s="1"/>
  <c r="H73" i="30"/>
  <c r="H42" i="29"/>
  <c r="AB42" i="29" s="1"/>
  <c r="H31" i="28"/>
  <c r="AB31" i="28" s="1"/>
  <c r="H72" i="30"/>
  <c r="H91" i="29"/>
  <c r="H33" i="27"/>
  <c r="AB33" i="27" s="1"/>
  <c r="H36" i="27"/>
  <c r="AB36" i="27" s="1"/>
  <c r="H91" i="30"/>
  <c r="H47" i="28"/>
  <c r="AB47" i="28" s="1"/>
  <c r="H59" i="27"/>
  <c r="AB59" i="27" s="1"/>
  <c r="H57" i="29"/>
  <c r="AB57" i="29" s="1"/>
  <c r="H72" i="29"/>
  <c r="H50" i="28"/>
  <c r="AB50" i="28" s="1"/>
  <c r="H46" i="30"/>
  <c r="AB46" i="30" s="1"/>
  <c r="H68" i="30"/>
  <c r="H52" i="30"/>
  <c r="AB52" i="30" s="1"/>
  <c r="H43" i="28"/>
  <c r="AB43" i="28" s="1"/>
  <c r="H46" i="28"/>
  <c r="AB46" i="28" s="1"/>
  <c r="H41" i="27"/>
  <c r="AB41" i="27" s="1"/>
  <c r="H75" i="28"/>
  <c r="H68" i="27"/>
  <c r="H74" i="30"/>
  <c r="H41" i="28"/>
  <c r="AB41" i="28" s="1"/>
  <c r="H53" i="29"/>
  <c r="AB53" i="29" s="1"/>
  <c r="H16" i="28"/>
  <c r="AB16" i="28" s="1"/>
  <c r="H99" i="30"/>
  <c r="H46" i="27"/>
  <c r="AB46" i="27" s="1"/>
  <c r="H56" i="30"/>
  <c r="AB56" i="30" s="1"/>
  <c r="H44" i="29"/>
  <c r="AB44" i="29" s="1"/>
  <c r="H60" i="29"/>
  <c r="AB60" i="29" s="1"/>
  <c r="H50" i="27"/>
  <c r="AB50" i="27" s="1"/>
  <c r="H42" i="30"/>
  <c r="AB42" i="30" s="1"/>
  <c r="H52" i="29"/>
  <c r="AB52" i="29" s="1"/>
  <c r="H86" i="30"/>
  <c r="H36" i="28"/>
  <c r="AB36" i="28" s="1"/>
  <c r="H56" i="28"/>
  <c r="AB56" i="28" s="1"/>
  <c r="H45" i="27"/>
  <c r="AB45" i="27" s="1"/>
  <c r="H38" i="28"/>
  <c r="AB38" i="28" s="1"/>
  <c r="H23" i="27"/>
  <c r="AB23" i="27" s="1"/>
  <c r="H61" i="30"/>
  <c r="AB61" i="30" s="1"/>
  <c r="H64" i="30"/>
  <c r="AB64" i="30" s="1"/>
  <c r="H43" i="30"/>
  <c r="AB43" i="30" s="1"/>
  <c r="H83" i="30"/>
  <c r="H18" i="28"/>
  <c r="AB18" i="28" s="1"/>
  <c r="H54" i="27"/>
  <c r="AB54" i="27" s="1"/>
  <c r="H43" i="29"/>
  <c r="AB43" i="29" s="1"/>
  <c r="H50" i="29"/>
  <c r="AB50" i="29" s="1"/>
  <c r="H61" i="29"/>
  <c r="AB61" i="29" s="1"/>
  <c r="H87" i="29"/>
  <c r="H94" i="29"/>
  <c r="H86" i="29"/>
  <c r="H76" i="29"/>
  <c r="H66" i="28"/>
  <c r="H62" i="28"/>
  <c r="AB62" i="28" s="1"/>
  <c r="H70" i="27"/>
  <c r="H33" i="28"/>
  <c r="AB33" i="28" s="1"/>
  <c r="H57" i="30"/>
  <c r="AB57" i="30" s="1"/>
  <c r="H111" i="30"/>
  <c r="H52" i="27"/>
  <c r="AB52" i="27" s="1"/>
  <c r="H87" i="28"/>
  <c r="H106" i="29"/>
  <c r="H64" i="29"/>
  <c r="AB64" i="29" s="1"/>
  <c r="H58" i="27"/>
  <c r="AB58" i="27" s="1"/>
  <c r="H65" i="30"/>
  <c r="H49" i="28"/>
  <c r="AB49" i="28" s="1"/>
  <c r="H92" i="29"/>
  <c r="H48" i="28"/>
  <c r="AB48" i="28" s="1"/>
  <c r="H57" i="28"/>
  <c r="AB57" i="28" s="1"/>
  <c r="H43" i="27"/>
  <c r="AB43" i="27" s="1"/>
  <c r="H80" i="27"/>
  <c r="H64" i="27"/>
  <c r="AB64" i="27" s="1"/>
  <c r="H87" i="27"/>
  <c r="H58" i="30"/>
  <c r="AB58" i="30" s="1"/>
  <c r="H99" i="29"/>
  <c r="H58" i="28"/>
  <c r="AB58" i="28" s="1"/>
  <c r="H65" i="29"/>
  <c r="H69" i="29"/>
  <c r="H35" i="27"/>
  <c r="AB35" i="27" s="1"/>
  <c r="H76" i="28"/>
  <c r="H99" i="28"/>
  <c r="H49" i="27"/>
  <c r="AB49" i="27" s="1"/>
  <c r="H34" i="27"/>
  <c r="AB34" i="27" s="1"/>
  <c r="H105" i="30"/>
  <c r="H84" i="27"/>
  <c r="H68" i="28"/>
  <c r="H73" i="29"/>
  <c r="H32" i="28"/>
  <c r="AB32" i="28" s="1"/>
  <c r="H103" i="29"/>
  <c r="H71" i="27"/>
  <c r="H80" i="30"/>
  <c r="H98" i="30"/>
  <c r="H119" i="29"/>
  <c r="H116" i="29"/>
  <c r="H71" i="28"/>
  <c r="H61" i="27"/>
  <c r="AB61" i="27" s="1"/>
  <c r="H69" i="30"/>
  <c r="H40" i="27"/>
  <c r="AB40" i="27" s="1"/>
  <c r="H68" i="29"/>
  <c r="H55" i="28"/>
  <c r="AB55" i="28" s="1"/>
  <c r="H44" i="28"/>
  <c r="AB44" i="28" s="1"/>
  <c r="H60" i="28"/>
  <c r="AB60" i="28" s="1"/>
  <c r="H110" i="30"/>
  <c r="H67" i="27"/>
  <c r="H74" i="27"/>
  <c r="H55" i="27"/>
  <c r="AB55" i="27" s="1"/>
  <c r="H66" i="29"/>
  <c r="H62" i="27"/>
  <c r="AB62" i="27" s="1"/>
  <c r="H84" i="30"/>
  <c r="H118" i="30"/>
  <c r="H92" i="30"/>
  <c r="H123" i="30"/>
  <c r="H104" i="29"/>
  <c r="H102" i="29"/>
  <c r="H78" i="28"/>
  <c r="H111" i="27"/>
  <c r="H85" i="29"/>
  <c r="H83" i="27"/>
  <c r="H81" i="29"/>
  <c r="H53" i="27"/>
  <c r="AB53" i="27" s="1"/>
  <c r="H92" i="27"/>
  <c r="H84" i="29"/>
  <c r="H111" i="28"/>
  <c r="H111" i="29"/>
  <c r="H72" i="28"/>
  <c r="H73" i="27"/>
  <c r="H115" i="30"/>
  <c r="H88" i="28"/>
  <c r="H67" i="28"/>
  <c r="H59" i="28"/>
  <c r="AB59" i="28" s="1"/>
  <c r="H53" i="28"/>
  <c r="AB53" i="28" s="1"/>
  <c r="H67" i="29"/>
  <c r="H76" i="30"/>
  <c r="H89" i="30"/>
  <c r="H85" i="30"/>
  <c r="H61" i="28"/>
  <c r="AB61" i="28" s="1"/>
  <c r="H71" i="30"/>
  <c r="H107" i="29"/>
  <c r="H118" i="29"/>
  <c r="H99" i="27"/>
  <c r="H77" i="29"/>
  <c r="H57" i="27"/>
  <c r="AB57" i="27" s="1"/>
  <c r="H77" i="30"/>
  <c r="H70" i="29"/>
  <c r="H129" i="30"/>
  <c r="AB129" i="30" s="1"/>
  <c r="H97" i="30"/>
  <c r="H40" i="28"/>
  <c r="AB40" i="28" s="1"/>
  <c r="H82" i="30"/>
  <c r="H114" i="29"/>
  <c r="H135" i="30"/>
  <c r="AB135" i="30" s="1"/>
  <c r="H84" i="28"/>
  <c r="H69" i="27"/>
  <c r="H89" i="29"/>
  <c r="H78" i="29"/>
  <c r="H96" i="29"/>
  <c r="H123" i="29"/>
  <c r="H82" i="29"/>
  <c r="H65" i="27"/>
  <c r="H85" i="28"/>
  <c r="H93" i="28"/>
  <c r="H82" i="28"/>
  <c r="H85" i="27"/>
  <c r="H101" i="30"/>
  <c r="H88" i="29"/>
  <c r="H109" i="30"/>
  <c r="H127" i="30"/>
  <c r="AB127" i="30" s="1"/>
  <c r="H130" i="29"/>
  <c r="AB130" i="29" s="1"/>
  <c r="H93" i="29"/>
  <c r="H94" i="28"/>
  <c r="H74" i="28"/>
  <c r="H110" i="29"/>
  <c r="H88" i="27"/>
  <c r="H141" i="30"/>
  <c r="AB141" i="30" s="1"/>
  <c r="H109" i="29"/>
  <c r="H97" i="29"/>
  <c r="H73" i="28"/>
  <c r="H81" i="28"/>
  <c r="H79" i="30"/>
  <c r="H60" i="27"/>
  <c r="AB60" i="27" s="1"/>
  <c r="H65" i="28"/>
  <c r="H115" i="29"/>
  <c r="H56" i="27"/>
  <c r="AB56" i="27" s="1"/>
  <c r="H150" i="30"/>
  <c r="H77" i="28"/>
  <c r="H88" i="30"/>
  <c r="H54" i="28"/>
  <c r="AB54" i="28" s="1"/>
  <c r="H96" i="30"/>
  <c r="H79" i="28"/>
  <c r="H86" i="27"/>
  <c r="H104" i="27"/>
  <c r="H81" i="30"/>
  <c r="H100" i="30"/>
  <c r="H120" i="30"/>
  <c r="H147" i="30"/>
  <c r="AB147" i="30" s="1"/>
  <c r="H142" i="30"/>
  <c r="AB142" i="30" s="1"/>
  <c r="H100" i="29"/>
  <c r="H107" i="27"/>
  <c r="H69" i="28"/>
  <c r="H89" i="27"/>
  <c r="H162" i="30"/>
  <c r="H79" i="27"/>
  <c r="H95" i="29"/>
  <c r="H95" i="30"/>
  <c r="H86" i="28"/>
  <c r="H104" i="28"/>
  <c r="H105" i="29"/>
  <c r="H77" i="27"/>
  <c r="H104" i="30"/>
  <c r="H134" i="30"/>
  <c r="AB134" i="30" s="1"/>
  <c r="H120" i="29"/>
  <c r="H94" i="27"/>
  <c r="H81" i="27"/>
  <c r="H113" i="30"/>
  <c r="H83" i="28"/>
  <c r="H96" i="28"/>
  <c r="H91" i="28"/>
  <c r="H135" i="28"/>
  <c r="AB135" i="28" s="1"/>
  <c r="H95" i="27"/>
  <c r="H64" i="28"/>
  <c r="AB64" i="28" s="1"/>
  <c r="H70" i="28"/>
  <c r="H122" i="30"/>
  <c r="H112" i="30"/>
  <c r="H153" i="30"/>
  <c r="H131" i="29"/>
  <c r="AB131" i="29" s="1"/>
  <c r="H132" i="27"/>
  <c r="AB132" i="27" s="1"/>
  <c r="H66" i="27"/>
  <c r="H94" i="30"/>
  <c r="H123" i="27"/>
  <c r="H123" i="28"/>
  <c r="H139" i="30"/>
  <c r="AB139" i="30" s="1"/>
  <c r="H90" i="29"/>
  <c r="H108" i="30"/>
  <c r="H121" i="30"/>
  <c r="H135" i="29"/>
  <c r="AB135" i="29" s="1"/>
  <c r="H139" i="29"/>
  <c r="AB139" i="29" s="1"/>
  <c r="H90" i="28"/>
  <c r="H127" i="29"/>
  <c r="AB127" i="29" s="1"/>
  <c r="H101" i="29"/>
  <c r="H98" i="29"/>
  <c r="H122" i="29"/>
  <c r="H117" i="29"/>
  <c r="H108" i="29"/>
  <c r="H92" i="28"/>
  <c r="H121" i="29"/>
  <c r="H116" i="30"/>
  <c r="H152" i="29"/>
  <c r="H110" i="27"/>
  <c r="H109" i="27"/>
  <c r="H140" i="29"/>
  <c r="AB140" i="29" s="1"/>
  <c r="H143" i="29"/>
  <c r="AB143" i="29" s="1"/>
  <c r="H128" i="27"/>
  <c r="AB128" i="27" s="1"/>
  <c r="H102" i="27"/>
  <c r="H165" i="30"/>
  <c r="H109" i="28"/>
  <c r="H144" i="27"/>
  <c r="AB144" i="27" s="1"/>
  <c r="H93" i="27"/>
  <c r="H107" i="30"/>
  <c r="H154" i="30"/>
  <c r="H116" i="28"/>
  <c r="H147" i="27"/>
  <c r="AB147" i="27" s="1"/>
  <c r="H100" i="27"/>
  <c r="H78" i="27"/>
  <c r="H91" i="27"/>
  <c r="H97" i="27"/>
  <c r="H128" i="30"/>
  <c r="AB128" i="30" s="1"/>
  <c r="H174" i="30"/>
  <c r="H124" i="29"/>
  <c r="H119" i="27"/>
  <c r="H118" i="27"/>
  <c r="H98" i="27"/>
  <c r="H103" i="30"/>
  <c r="H89" i="28"/>
  <c r="H97" i="28"/>
  <c r="H107" i="28"/>
  <c r="H101" i="28"/>
  <c r="H103" i="27"/>
  <c r="H76" i="27"/>
  <c r="H159" i="30"/>
  <c r="H105" i="27"/>
  <c r="H82" i="27"/>
  <c r="H125" i="30"/>
  <c r="AB125" i="30" s="1"/>
  <c r="H117" i="28"/>
  <c r="H113" i="29"/>
  <c r="H95" i="28"/>
  <c r="H80" i="28"/>
  <c r="H147" i="29"/>
  <c r="AB147" i="29" s="1"/>
  <c r="H124" i="28"/>
  <c r="H114" i="27"/>
  <c r="H112" i="27"/>
  <c r="H112" i="29"/>
  <c r="H135" i="27"/>
  <c r="AB135" i="27" s="1"/>
  <c r="H106" i="30"/>
  <c r="H142" i="29"/>
  <c r="AB142" i="29" s="1"/>
  <c r="H98" i="28"/>
  <c r="H108" i="28"/>
  <c r="H114" i="30"/>
  <c r="H132" i="30"/>
  <c r="AB132" i="30" s="1"/>
  <c r="H115" i="27"/>
  <c r="H121" i="27"/>
  <c r="H122" i="27"/>
  <c r="H129" i="28"/>
  <c r="AB129" i="28" s="1"/>
  <c r="H110" i="28"/>
  <c r="H132" i="29"/>
  <c r="AB132" i="29" s="1"/>
  <c r="H163" i="30"/>
  <c r="H133" i="30"/>
  <c r="AB133" i="30" s="1"/>
  <c r="H167" i="29"/>
  <c r="H117" i="27"/>
  <c r="H133" i="29"/>
  <c r="AB133" i="29" s="1"/>
  <c r="H136" i="29"/>
  <c r="AB136" i="29" s="1"/>
  <c r="H126" i="27"/>
  <c r="AB126" i="27" s="1"/>
  <c r="H103" i="28"/>
  <c r="H90" i="27"/>
  <c r="H166" i="30"/>
  <c r="H144" i="30"/>
  <c r="AB144" i="30" s="1"/>
  <c r="H125" i="29"/>
  <c r="AB125" i="29" s="1"/>
  <c r="H145" i="29"/>
  <c r="AB145" i="29" s="1"/>
  <c r="H115" i="28"/>
  <c r="H118" i="28"/>
  <c r="H147" i="28"/>
  <c r="AB147" i="28" s="1"/>
  <c r="H159" i="27"/>
  <c r="H163" i="29"/>
  <c r="H145" i="30"/>
  <c r="AB145" i="30" s="1"/>
  <c r="H126" i="28"/>
  <c r="AB126" i="28" s="1"/>
  <c r="H119" i="30"/>
  <c r="H171" i="30"/>
  <c r="H141" i="29"/>
  <c r="AB141" i="29" s="1"/>
  <c r="H101" i="27"/>
  <c r="H136" i="30"/>
  <c r="AB136" i="30" s="1"/>
  <c r="H146" i="29"/>
  <c r="AB146" i="29" s="1"/>
  <c r="H114" i="28"/>
  <c r="H124" i="30"/>
  <c r="H151" i="29"/>
  <c r="H177" i="30"/>
  <c r="H96" i="27"/>
  <c r="H129" i="29"/>
  <c r="AB129" i="29" s="1"/>
  <c r="H117" i="30"/>
  <c r="H159" i="29"/>
  <c r="H144" i="29"/>
  <c r="AB144" i="29" s="1"/>
  <c r="H156" i="27"/>
  <c r="H154" i="29"/>
  <c r="H130" i="28"/>
  <c r="AB130" i="28" s="1"/>
  <c r="H155" i="30"/>
  <c r="H130" i="30"/>
  <c r="AB130" i="30" s="1"/>
  <c r="H159" i="28"/>
  <c r="H170" i="29"/>
  <c r="H149" i="29"/>
  <c r="H106" i="27"/>
  <c r="H162" i="29"/>
  <c r="H175" i="29"/>
  <c r="H106" i="28"/>
  <c r="H131" i="30"/>
  <c r="AB131" i="30" s="1"/>
  <c r="H100" i="28"/>
  <c r="H121" i="28"/>
  <c r="H157" i="30"/>
  <c r="H137" i="29"/>
  <c r="AB137" i="29" s="1"/>
  <c r="H127" i="28"/>
  <c r="AB127" i="28" s="1"/>
  <c r="H152" i="27"/>
  <c r="H120" i="28"/>
  <c r="H149" i="30"/>
  <c r="H132" i="28"/>
  <c r="AB132" i="28" s="1"/>
  <c r="H127" i="27"/>
  <c r="AB127" i="27" s="1"/>
  <c r="H136" i="27"/>
  <c r="AB136" i="27" s="1"/>
  <c r="H171" i="29"/>
  <c r="H158" i="29"/>
  <c r="H126" i="30"/>
  <c r="AB126" i="30" s="1"/>
  <c r="H138" i="27"/>
  <c r="AB138" i="27" s="1"/>
  <c r="H102" i="28"/>
  <c r="H108" i="27"/>
  <c r="H119" i="28"/>
  <c r="H126" i="29"/>
  <c r="AB126" i="29" s="1"/>
  <c r="H124" i="27"/>
  <c r="H122" i="28"/>
  <c r="H105" i="28"/>
  <c r="H176" i="29"/>
  <c r="H131" i="28"/>
  <c r="AB131" i="28" s="1"/>
  <c r="H134" i="27"/>
  <c r="AB134" i="27" s="1"/>
  <c r="H148" i="28"/>
  <c r="AB148" i="28" s="1"/>
  <c r="H113" i="27"/>
  <c r="H168" i="27"/>
  <c r="H142" i="27"/>
  <c r="AB142" i="27" s="1"/>
  <c r="H140" i="30"/>
  <c r="AB140" i="30" s="1"/>
  <c r="H158" i="30"/>
  <c r="H167" i="30"/>
  <c r="H178" i="29"/>
  <c r="H130" i="27"/>
  <c r="AB130" i="27" s="1"/>
  <c r="H128" i="29"/>
  <c r="AB128" i="29" s="1"/>
  <c r="H134" i="29"/>
  <c r="AB134" i="29" s="1"/>
  <c r="H137" i="30"/>
  <c r="AB137" i="30" s="1"/>
  <c r="H113" i="28"/>
  <c r="H138" i="30"/>
  <c r="AB138" i="30" s="1"/>
  <c r="H150" i="27"/>
  <c r="H152" i="30"/>
  <c r="H156" i="29"/>
  <c r="H133" i="28"/>
  <c r="AB133" i="28" s="1"/>
  <c r="H134" i="28"/>
  <c r="AB134" i="28" s="1"/>
  <c r="H120" i="27"/>
  <c r="H168" i="29"/>
  <c r="H153" i="28"/>
  <c r="H148" i="29"/>
  <c r="AB148" i="29" s="1"/>
  <c r="H129" i="27"/>
  <c r="AB129" i="27" s="1"/>
  <c r="H187" i="30"/>
  <c r="H182" i="29"/>
  <c r="H143" i="27"/>
  <c r="AB143" i="27" s="1"/>
  <c r="H183" i="27"/>
  <c r="H160" i="30"/>
  <c r="H156" i="30"/>
  <c r="H164" i="30"/>
  <c r="H169" i="29"/>
  <c r="H160" i="28"/>
  <c r="H146" i="27"/>
  <c r="AB146" i="27" s="1"/>
  <c r="H183" i="29"/>
  <c r="H139" i="27"/>
  <c r="AB139" i="27" s="1"/>
  <c r="H133" i="27"/>
  <c r="AB133" i="27" s="1"/>
  <c r="H138" i="29"/>
  <c r="AB138" i="29" s="1"/>
  <c r="H146" i="30"/>
  <c r="AB146" i="30" s="1"/>
  <c r="H143" i="30"/>
  <c r="AB143" i="30" s="1"/>
  <c r="H125" i="27"/>
  <c r="AB125" i="27" s="1"/>
  <c r="H125" i="28"/>
  <c r="AB125" i="28" s="1"/>
  <c r="H145" i="28"/>
  <c r="AB145" i="28" s="1"/>
  <c r="H148" i="30"/>
  <c r="AB148" i="30" s="1"/>
  <c r="H160" i="29"/>
  <c r="H171" i="27"/>
  <c r="H175" i="30"/>
  <c r="H191" i="29"/>
  <c r="H153" i="29"/>
  <c r="H116" i="27"/>
  <c r="H171" i="28"/>
  <c r="H170" i="30"/>
  <c r="H145" i="27"/>
  <c r="AB145" i="27" s="1"/>
  <c r="H112" i="28"/>
  <c r="H157" i="29"/>
  <c r="H143" i="28"/>
  <c r="AB143" i="28" s="1"/>
  <c r="H169" i="30"/>
  <c r="H165" i="29"/>
  <c r="H154" i="28"/>
  <c r="H183" i="30"/>
  <c r="H194" i="30"/>
  <c r="H203" i="29"/>
  <c r="H192" i="27"/>
  <c r="H187" i="29"/>
  <c r="H128" i="28"/>
  <c r="AB128" i="28" s="1"/>
  <c r="H141" i="27"/>
  <c r="AB141" i="27" s="1"/>
  <c r="H180" i="30"/>
  <c r="H167" i="27"/>
  <c r="H162" i="27"/>
  <c r="H153" i="27"/>
  <c r="H150" i="29"/>
  <c r="H155" i="29"/>
  <c r="H131" i="27"/>
  <c r="AB131" i="27" s="1"/>
  <c r="H201" i="30"/>
  <c r="H183" i="28"/>
  <c r="H157" i="28"/>
  <c r="H144" i="28"/>
  <c r="AB144" i="28" s="1"/>
  <c r="H151" i="30"/>
  <c r="H137" i="28"/>
  <c r="AB137" i="28" s="1"/>
  <c r="H195" i="29"/>
  <c r="H164" i="27"/>
  <c r="H137" i="27"/>
  <c r="AB137" i="27" s="1"/>
  <c r="H190" i="30"/>
  <c r="H172" i="30"/>
  <c r="H188" i="29"/>
  <c r="H155" i="27"/>
  <c r="H181" i="30"/>
  <c r="H202" i="29"/>
  <c r="H149" i="28"/>
  <c r="H139" i="28"/>
  <c r="AB139" i="28" s="1"/>
  <c r="H162" i="28"/>
  <c r="H146" i="28"/>
  <c r="AB146" i="28" s="1"/>
  <c r="H202" i="30"/>
  <c r="H173" i="30"/>
  <c r="H152" i="28"/>
  <c r="H148" i="27"/>
  <c r="AB148" i="27" s="1"/>
  <c r="H200" i="29"/>
  <c r="H176" i="27"/>
  <c r="H151" i="27"/>
  <c r="H161" i="30"/>
  <c r="H161" i="29"/>
  <c r="H168" i="30"/>
  <c r="H195" i="30"/>
  <c r="H174" i="29"/>
  <c r="H140" i="28"/>
  <c r="AB140" i="28" s="1"/>
  <c r="H225" i="30"/>
  <c r="H161" i="28"/>
  <c r="H169" i="27"/>
  <c r="H191" i="30"/>
  <c r="H177" i="29"/>
  <c r="H172" i="29"/>
  <c r="H211" i="30"/>
  <c r="H192" i="30"/>
  <c r="H179" i="27"/>
  <c r="H158" i="28"/>
  <c r="H176" i="30"/>
  <c r="H214" i="29"/>
  <c r="H166" i="28"/>
  <c r="H167" i="28"/>
  <c r="H151" i="28"/>
  <c r="H234" i="30"/>
  <c r="H184" i="29"/>
  <c r="H195" i="28"/>
  <c r="H207" i="30"/>
  <c r="H173" i="29"/>
  <c r="H185" i="29"/>
  <c r="H192" i="29"/>
  <c r="H165" i="27"/>
  <c r="H204" i="27"/>
  <c r="H157" i="27"/>
  <c r="H174" i="28"/>
  <c r="H207" i="29"/>
  <c r="H141" i="28"/>
  <c r="AB141" i="28" s="1"/>
  <c r="H186" i="29"/>
  <c r="H178" i="28"/>
  <c r="H164" i="29"/>
  <c r="H142" i="28"/>
  <c r="AB142" i="28" s="1"/>
  <c r="H158" i="27"/>
  <c r="H149" i="27"/>
  <c r="H140" i="27"/>
  <c r="AB140" i="27" s="1"/>
  <c r="H206" i="29"/>
  <c r="H212" i="29"/>
  <c r="H136" i="28"/>
  <c r="AB136" i="28" s="1"/>
  <c r="H181" i="29"/>
  <c r="H138" i="28"/>
  <c r="AB138" i="28" s="1"/>
  <c r="H155" i="28"/>
  <c r="H188" i="27"/>
  <c r="H170" i="27"/>
  <c r="H180" i="29"/>
  <c r="H166" i="29"/>
  <c r="H156" i="28"/>
  <c r="H195" i="27"/>
  <c r="H200" i="30"/>
  <c r="H175" i="28"/>
  <c r="H173" i="27"/>
  <c r="H190" i="27"/>
  <c r="H168" i="28"/>
  <c r="H179" i="28"/>
  <c r="H188" i="30"/>
  <c r="H193" i="30"/>
  <c r="H182" i="30"/>
  <c r="H218" i="30"/>
  <c r="H189" i="28"/>
  <c r="H177" i="28"/>
  <c r="H178" i="27"/>
  <c r="H154" i="27"/>
  <c r="H163" i="28"/>
  <c r="H180" i="28"/>
  <c r="H186" i="28"/>
  <c r="H174" i="27"/>
  <c r="H219" i="27"/>
  <c r="H178" i="30"/>
  <c r="H219" i="29"/>
  <c r="H169" i="28"/>
  <c r="H163" i="27"/>
  <c r="H150" i="28"/>
  <c r="H219" i="30"/>
  <c r="H193" i="29"/>
  <c r="H189" i="29"/>
  <c r="H226" i="29"/>
  <c r="H175" i="27"/>
  <c r="H205" i="30"/>
  <c r="H184" i="28"/>
  <c r="H161" i="27"/>
  <c r="H207" i="27"/>
  <c r="H246" i="30"/>
  <c r="H227" i="29"/>
  <c r="H190" i="28"/>
  <c r="H216" i="27"/>
  <c r="H179" i="30"/>
  <c r="H197" i="29"/>
  <c r="H170" i="28"/>
  <c r="H185" i="30"/>
  <c r="H179" i="29"/>
  <c r="H184" i="30"/>
  <c r="H207" i="28"/>
  <c r="H215" i="30"/>
  <c r="H196" i="28"/>
  <c r="H173" i="28"/>
  <c r="H197" i="30"/>
  <c r="H196" i="30"/>
  <c r="H223" i="30"/>
  <c r="H209" i="29"/>
  <c r="H186" i="30"/>
  <c r="H190" i="29"/>
  <c r="H164" i="28"/>
  <c r="H235" i="29"/>
  <c r="H212" i="27"/>
  <c r="H202" i="28"/>
  <c r="H204" i="30"/>
  <c r="H201" i="29"/>
  <c r="H237" i="30"/>
  <c r="H196" i="29"/>
  <c r="H236" i="29"/>
  <c r="H238" i="29"/>
  <c r="H200" i="28"/>
  <c r="H191" i="27"/>
  <c r="H204" i="29"/>
  <c r="H205" i="29"/>
  <c r="H231" i="30"/>
  <c r="H224" i="29"/>
  <c r="H194" i="28"/>
  <c r="H184" i="27"/>
  <c r="H160" i="27"/>
  <c r="H177" i="27"/>
  <c r="H200" i="27"/>
  <c r="H228" i="27"/>
  <c r="H216" i="29"/>
  <c r="H217" i="30"/>
  <c r="H189" i="30"/>
  <c r="H166" i="27"/>
  <c r="H194" i="29"/>
  <c r="H258" i="30"/>
  <c r="H231" i="29"/>
  <c r="H198" i="27"/>
  <c r="H165" i="28"/>
  <c r="H216" i="30"/>
  <c r="H181" i="28"/>
  <c r="H194" i="27"/>
  <c r="H219" i="28"/>
  <c r="H249" i="30"/>
  <c r="H213" i="29"/>
  <c r="H222" i="29"/>
  <c r="H182" i="27"/>
  <c r="H208" i="29"/>
  <c r="H198" i="28"/>
  <c r="H181" i="27"/>
  <c r="H182" i="28"/>
  <c r="H243" i="30"/>
  <c r="H191" i="28"/>
  <c r="H231" i="28"/>
  <c r="H208" i="28"/>
  <c r="H240" i="27"/>
  <c r="H215" i="27"/>
  <c r="H221" i="29"/>
  <c r="H176" i="28"/>
  <c r="H250" i="29"/>
  <c r="H228" i="29"/>
  <c r="H197" i="27"/>
  <c r="H206" i="30"/>
  <c r="H198" i="30"/>
  <c r="H172" i="28"/>
  <c r="H199" i="30"/>
  <c r="H229" i="30"/>
  <c r="H172" i="27"/>
  <c r="H198" i="29"/>
  <c r="H209" i="30"/>
  <c r="H189" i="27"/>
  <c r="H231" i="27"/>
  <c r="H187" i="28"/>
  <c r="H180" i="27"/>
  <c r="H203" i="30"/>
  <c r="H201" i="27"/>
  <c r="H185" i="28"/>
  <c r="H192" i="28"/>
  <c r="H243" i="29"/>
  <c r="H187" i="27"/>
  <c r="H214" i="27"/>
  <c r="H217" i="29"/>
  <c r="H212" i="30"/>
  <c r="H199" i="29"/>
  <c r="H208" i="30"/>
  <c r="H185" i="27"/>
  <c r="H220" i="29"/>
  <c r="H193" i="27"/>
  <c r="H193" i="28"/>
  <c r="H205" i="28"/>
  <c r="H213" i="30"/>
  <c r="H240" i="30"/>
  <c r="H247" i="29"/>
  <c r="H222" i="28"/>
  <c r="H252" i="27"/>
  <c r="H262" i="30"/>
  <c r="H199" i="27"/>
  <c r="H260" i="29"/>
  <c r="H206" i="27"/>
  <c r="H263" i="29"/>
  <c r="H199" i="28"/>
  <c r="H242" i="30"/>
  <c r="H259" i="30"/>
  <c r="H243" i="27"/>
  <c r="H239" i="30"/>
  <c r="H215" i="28"/>
  <c r="H247" i="30"/>
  <c r="H232" i="29"/>
  <c r="H237" i="29"/>
  <c r="H210" i="30"/>
  <c r="H218" i="29"/>
  <c r="H241" i="30"/>
  <c r="H233" i="30"/>
  <c r="H224" i="30"/>
  <c r="H197" i="28"/>
  <c r="H232" i="30"/>
  <c r="H204" i="28"/>
  <c r="H228" i="30"/>
  <c r="H203" i="28"/>
  <c r="H255" i="30"/>
  <c r="H206" i="28"/>
  <c r="H241" i="29"/>
  <c r="H188" i="28"/>
  <c r="H215" i="29"/>
  <c r="H211" i="29"/>
  <c r="H243" i="28"/>
  <c r="H186" i="27"/>
  <c r="H210" i="29"/>
  <c r="H262" i="29"/>
  <c r="H229" i="29"/>
  <c r="H225" i="29"/>
  <c r="H205" i="27"/>
  <c r="H251" i="29"/>
  <c r="H248" i="29"/>
  <c r="H208" i="27"/>
  <c r="H214" i="30"/>
  <c r="H273" i="30"/>
  <c r="H255" i="29"/>
  <c r="H221" i="30"/>
  <c r="H220" i="30"/>
  <c r="H255" i="28"/>
  <c r="H211" i="27"/>
  <c r="H267" i="29"/>
  <c r="H209" i="27"/>
  <c r="H282" i="30"/>
  <c r="H267" i="30"/>
  <c r="H218" i="28"/>
  <c r="H223" i="29"/>
  <c r="H279" i="30"/>
  <c r="H233" i="29"/>
  <c r="H201" i="28"/>
  <c r="H245" i="30"/>
  <c r="H248" i="30"/>
  <c r="H227" i="30"/>
  <c r="H217" i="27"/>
  <c r="H230" i="30"/>
  <c r="H236" i="30"/>
  <c r="H294" i="30"/>
  <c r="H240" i="29"/>
  <c r="H246" i="29"/>
  <c r="H196" i="27"/>
  <c r="H263" i="30"/>
  <c r="H253" i="30"/>
  <c r="H279" i="29"/>
  <c r="H255" i="27"/>
  <c r="H218" i="27"/>
  <c r="H229" i="27"/>
  <c r="H244" i="30"/>
  <c r="H221" i="27"/>
  <c r="H230" i="29"/>
  <c r="H211" i="28"/>
  <c r="H254" i="30"/>
  <c r="H251" i="30"/>
  <c r="H216" i="28"/>
  <c r="H275" i="29"/>
  <c r="H217" i="28"/>
  <c r="H259" i="29"/>
  <c r="H225" i="27"/>
  <c r="H226" i="30"/>
  <c r="H239" i="27"/>
  <c r="H202" i="27"/>
  <c r="H222" i="30"/>
  <c r="H209" i="28"/>
  <c r="H203" i="27"/>
  <c r="H271" i="30"/>
  <c r="H258" i="29"/>
  <c r="H264" i="27"/>
  <c r="H213" i="27"/>
  <c r="H244" i="29"/>
  <c r="H230" i="28"/>
  <c r="H226" i="27"/>
  <c r="H210" i="27"/>
  <c r="H252" i="29"/>
  <c r="H267" i="28"/>
  <c r="H229" i="28"/>
  <c r="H257" i="30"/>
  <c r="H287" i="29"/>
  <c r="H253" i="29"/>
  <c r="H250" i="28"/>
  <c r="H271" i="29"/>
  <c r="H228" i="28"/>
  <c r="H283" i="30"/>
  <c r="H266" i="30"/>
  <c r="H246" i="27"/>
  <c r="H235" i="30"/>
  <c r="H249" i="29"/>
  <c r="H214" i="28"/>
  <c r="H256" i="30"/>
  <c r="H272" i="29"/>
  <c r="H237" i="27"/>
  <c r="H251" i="27"/>
  <c r="H267" i="27"/>
  <c r="H252" i="30"/>
  <c r="H242" i="29"/>
  <c r="H297" i="30"/>
  <c r="H270" i="29"/>
  <c r="H244" i="27"/>
  <c r="H239" i="29"/>
  <c r="H227" i="28"/>
  <c r="H238" i="30"/>
  <c r="H279" i="28"/>
  <c r="H306" i="30"/>
  <c r="H266" i="29"/>
  <c r="H234" i="29"/>
  <c r="H230" i="27"/>
  <c r="H285" i="30"/>
  <c r="H274" i="30"/>
  <c r="H210" i="28"/>
  <c r="H223" i="27"/>
  <c r="H245" i="29"/>
  <c r="H212" i="28"/>
  <c r="H221" i="28"/>
  <c r="H213" i="28"/>
  <c r="H223" i="28"/>
  <c r="H275" i="30"/>
  <c r="H264" i="30"/>
  <c r="H241" i="28"/>
  <c r="H264" i="29"/>
  <c r="H309" i="30"/>
  <c r="H224" i="28"/>
  <c r="H318" i="30"/>
  <c r="H291" i="29"/>
  <c r="H253" i="28"/>
  <c r="H246" i="28"/>
  <c r="H220" i="28"/>
  <c r="H233" i="28"/>
  <c r="H295" i="30"/>
  <c r="H260" i="27"/>
  <c r="H240" i="28"/>
  <c r="H233" i="27"/>
  <c r="H235" i="27"/>
  <c r="H303" i="29"/>
  <c r="H269" i="29"/>
  <c r="H256" i="29"/>
  <c r="H247" i="28"/>
  <c r="H265" i="29"/>
  <c r="H272" i="30"/>
  <c r="H254" i="27"/>
  <c r="H235" i="28"/>
  <c r="H242" i="27"/>
  <c r="H222" i="27"/>
  <c r="H225" i="28"/>
  <c r="H284" i="29"/>
  <c r="H256" i="28"/>
  <c r="H249" i="27"/>
  <c r="H241" i="27"/>
  <c r="H291" i="28"/>
  <c r="H227" i="27"/>
  <c r="H287" i="30"/>
  <c r="H257" i="29"/>
  <c r="H252" i="28"/>
  <c r="H286" i="29"/>
  <c r="H276" i="27"/>
  <c r="H260" i="30"/>
  <c r="H220" i="27"/>
  <c r="H291" i="30"/>
  <c r="H296" i="29"/>
  <c r="H278" i="29"/>
  <c r="H261" i="29"/>
  <c r="H250" i="30"/>
  <c r="H226" i="28"/>
  <c r="H250" i="27"/>
  <c r="H254" i="29"/>
  <c r="H278" i="30"/>
  <c r="H265" i="30"/>
  <c r="H256" i="27"/>
  <c r="H242" i="28"/>
  <c r="H279" i="27"/>
  <c r="H286" i="30"/>
  <c r="H288" i="27"/>
  <c r="H239" i="28"/>
  <c r="H224" i="27"/>
  <c r="H236" i="28"/>
  <c r="H310" i="30"/>
  <c r="H247" i="27"/>
  <c r="H315" i="29"/>
  <c r="H264" i="28"/>
  <c r="H261" i="27"/>
  <c r="H245" i="28"/>
  <c r="H232" i="27"/>
  <c r="H254" i="28"/>
  <c r="H330" i="30"/>
  <c r="H288" i="29"/>
  <c r="H270" i="28"/>
  <c r="H274" i="27"/>
  <c r="H277" i="29"/>
  <c r="H237" i="28"/>
  <c r="H257" i="28"/>
  <c r="H234" i="27"/>
  <c r="H280" i="30"/>
  <c r="H284" i="27"/>
  <c r="H272" i="28"/>
  <c r="H234" i="28"/>
  <c r="H269" i="30"/>
  <c r="H251" i="28"/>
  <c r="H273" i="28"/>
  <c r="H268" i="30"/>
  <c r="H303" i="30"/>
  <c r="H310" i="29"/>
  <c r="H277" i="30"/>
  <c r="H261" i="30"/>
  <c r="H291" i="27"/>
  <c r="H266" i="28"/>
  <c r="H270" i="27"/>
  <c r="H276" i="29"/>
  <c r="H273" i="29"/>
  <c r="H238" i="27"/>
  <c r="H321" i="30"/>
  <c r="H315" i="30"/>
  <c r="H268" i="29"/>
  <c r="H253" i="27"/>
  <c r="H245" i="27"/>
  <c r="H299" i="30"/>
  <c r="H276" i="30"/>
  <c r="H236" i="27"/>
  <c r="H298" i="30"/>
  <c r="H281" i="30"/>
  <c r="H282" i="29"/>
  <c r="H298" i="29"/>
  <c r="H268" i="28"/>
  <c r="H258" i="27"/>
  <c r="H268" i="27"/>
  <c r="H302" i="29"/>
  <c r="H238" i="28"/>
  <c r="H232" i="28"/>
  <c r="H290" i="30"/>
  <c r="H290" i="29"/>
  <c r="H299" i="29"/>
  <c r="H272" i="27"/>
  <c r="H257" i="27"/>
  <c r="H265" i="28"/>
  <c r="H274" i="29"/>
  <c r="H278" i="28"/>
  <c r="H265" i="27"/>
  <c r="H314" i="29"/>
  <c r="H301" i="29"/>
  <c r="H288" i="30"/>
  <c r="H302" i="30"/>
  <c r="H333" i="30"/>
  <c r="H292" i="29"/>
  <c r="H297" i="29"/>
  <c r="H282" i="28"/>
  <c r="H280" i="29"/>
  <c r="H276" i="28"/>
  <c r="H300" i="29"/>
  <c r="H259" i="27"/>
  <c r="H263" i="28"/>
  <c r="H311" i="30"/>
  <c r="H294" i="29"/>
  <c r="H266" i="27"/>
  <c r="H270" i="30"/>
  <c r="H293" i="29"/>
  <c r="H271" i="28"/>
  <c r="H286" i="27"/>
  <c r="H273" i="27"/>
  <c r="H284" i="30"/>
  <c r="H248" i="28"/>
  <c r="H289" i="30"/>
  <c r="H281" i="29"/>
  <c r="H271" i="27"/>
  <c r="H315" i="28"/>
  <c r="H312" i="27"/>
  <c r="H248" i="27"/>
  <c r="H244" i="28"/>
  <c r="H289" i="29"/>
  <c r="H303" i="28"/>
  <c r="H278" i="27"/>
  <c r="H285" i="29"/>
  <c r="H293" i="30"/>
  <c r="H303" i="27"/>
  <c r="H249" i="28"/>
  <c r="H322" i="29"/>
  <c r="H285" i="28"/>
  <c r="H315" i="27"/>
  <c r="H259" i="28"/>
  <c r="H300" i="30"/>
  <c r="H261" i="28"/>
  <c r="H327" i="30"/>
  <c r="H334" i="29"/>
  <c r="H283" i="28"/>
  <c r="H277" i="27"/>
  <c r="H262" i="28"/>
  <c r="H308" i="30"/>
  <c r="H326" i="29"/>
  <c r="H280" i="27"/>
  <c r="H296" i="27"/>
  <c r="H304" i="30"/>
  <c r="H292" i="30"/>
  <c r="H262" i="27"/>
  <c r="H283" i="29"/>
  <c r="H296" i="30"/>
  <c r="H309" i="29"/>
  <c r="H269" i="28"/>
  <c r="H269" i="27"/>
  <c r="H285" i="27"/>
  <c r="H339" i="29"/>
  <c r="H305" i="30"/>
  <c r="H294" i="27"/>
  <c r="H334" i="30"/>
  <c r="H323" i="30"/>
  <c r="H292" i="27"/>
  <c r="H288" i="28"/>
  <c r="H301" i="30"/>
  <c r="H260" i="28"/>
  <c r="H263" i="27"/>
  <c r="H331" i="30"/>
  <c r="H297" i="28"/>
  <c r="H258" i="28"/>
  <c r="H335" i="29"/>
  <c r="H327" i="29"/>
  <c r="H294" i="28"/>
  <c r="H275" i="28"/>
  <c r="H313" i="30"/>
  <c r="H289" i="27"/>
  <c r="H277" i="28"/>
  <c r="H322" i="30"/>
  <c r="H292" i="28"/>
  <c r="H298" i="27"/>
  <c r="H305" i="29"/>
  <c r="H306" i="28"/>
  <c r="H281" i="27"/>
  <c r="H313" i="29"/>
  <c r="H281" i="28"/>
  <c r="H321" i="29"/>
  <c r="H310" i="28"/>
  <c r="H287" i="28"/>
  <c r="H346" i="29"/>
  <c r="H293" i="28"/>
  <c r="H295" i="29"/>
  <c r="H339" i="27"/>
  <c r="H296" i="28"/>
  <c r="H327" i="28"/>
  <c r="H274" i="28"/>
  <c r="H304" i="27"/>
  <c r="H304" i="29"/>
  <c r="H344" i="29"/>
  <c r="H309" i="28"/>
  <c r="H304" i="28"/>
  <c r="H302" i="27"/>
  <c r="H316" i="28"/>
  <c r="H295" i="27"/>
  <c r="H325" i="29"/>
  <c r="H312" i="30"/>
  <c r="H339" i="30"/>
  <c r="H312" i="29"/>
  <c r="H289" i="28"/>
  <c r="H354" i="30"/>
  <c r="H301" i="28"/>
  <c r="H290" i="27"/>
  <c r="H275" i="27"/>
  <c r="H283" i="27"/>
  <c r="H302" i="28"/>
  <c r="H327" i="27"/>
  <c r="H290" i="28"/>
  <c r="H347" i="29"/>
  <c r="H336" i="27"/>
  <c r="H346" i="30"/>
  <c r="H316" i="29"/>
  <c r="H351" i="29"/>
  <c r="H299" i="28"/>
  <c r="H293" i="27"/>
  <c r="H358" i="29"/>
  <c r="H317" i="30"/>
  <c r="H287" i="27"/>
  <c r="H351" i="30"/>
  <c r="H337" i="30"/>
  <c r="H338" i="29"/>
  <c r="H297" i="27"/>
  <c r="H339" i="28"/>
  <c r="H306" i="29"/>
  <c r="H325" i="30"/>
  <c r="H324" i="29"/>
  <c r="H324" i="30"/>
  <c r="H337" i="29"/>
  <c r="H307" i="29"/>
  <c r="H366" i="30"/>
  <c r="H357" i="30"/>
  <c r="H355" i="29"/>
  <c r="H300" i="28"/>
  <c r="H335" i="30"/>
  <c r="H329" i="29"/>
  <c r="H286" i="28"/>
  <c r="H320" i="28"/>
  <c r="H351" i="28"/>
  <c r="H311" i="29"/>
  <c r="H359" i="29"/>
  <c r="H350" i="30"/>
  <c r="H308" i="29"/>
  <c r="H316" i="30"/>
  <c r="H369" i="30"/>
  <c r="H301" i="27"/>
  <c r="H343" i="29"/>
  <c r="H351" i="27"/>
  <c r="H314" i="30"/>
  <c r="H295" i="28"/>
  <c r="H307" i="30"/>
  <c r="H282" i="27"/>
  <c r="H350" i="29"/>
  <c r="H284" i="28"/>
  <c r="H347" i="30"/>
  <c r="H317" i="29"/>
  <c r="H318" i="27"/>
  <c r="H320" i="30"/>
  <c r="H280" i="28"/>
  <c r="H330" i="29"/>
  <c r="H336" i="29"/>
  <c r="H312" i="28"/>
  <c r="H311" i="27"/>
  <c r="H308" i="28"/>
  <c r="H319" i="30"/>
  <c r="H336" i="30"/>
  <c r="H342" i="29"/>
  <c r="H311" i="28"/>
  <c r="H334" i="27"/>
  <c r="H299" i="27"/>
  <c r="H367" i="30"/>
  <c r="H313" i="27"/>
  <c r="H314" i="28"/>
  <c r="H300" i="27"/>
  <c r="H341" i="30"/>
  <c r="H326" i="30"/>
  <c r="H370" i="30"/>
  <c r="H323" i="28"/>
  <c r="H319" i="27"/>
  <c r="H333" i="28"/>
  <c r="H333" i="29"/>
  <c r="H340" i="30"/>
  <c r="H313" i="28"/>
  <c r="H322" i="27"/>
  <c r="H328" i="27"/>
  <c r="H360" i="27"/>
  <c r="H328" i="29"/>
  <c r="H326" i="28"/>
  <c r="H344" i="27"/>
  <c r="H314" i="27"/>
  <c r="H390" i="30"/>
  <c r="H318" i="28"/>
  <c r="H363" i="28"/>
  <c r="H325" i="27"/>
  <c r="H371" i="29"/>
  <c r="H319" i="29"/>
  <c r="H298" i="28"/>
  <c r="H363" i="29"/>
  <c r="H354" i="29"/>
  <c r="H349" i="29"/>
  <c r="H305" i="27"/>
  <c r="H356" i="29"/>
  <c r="H318" i="29"/>
  <c r="H349" i="30"/>
  <c r="H325" i="28"/>
  <c r="H320" i="29"/>
  <c r="H305" i="28"/>
  <c r="H328" i="30"/>
  <c r="H307" i="28"/>
  <c r="H319" i="28"/>
  <c r="H309" i="27"/>
  <c r="H332" i="30"/>
  <c r="H348" i="30"/>
  <c r="H307" i="27"/>
  <c r="H329" i="30"/>
  <c r="H363" i="30"/>
  <c r="H323" i="29"/>
  <c r="H367" i="29"/>
  <c r="H332" i="28"/>
  <c r="H324" i="28"/>
  <c r="H363" i="27"/>
  <c r="H370" i="29"/>
  <c r="H344" i="30"/>
  <c r="H306" i="27"/>
  <c r="H332" i="29"/>
  <c r="H356" i="30"/>
  <c r="H375" i="28"/>
  <c r="H346" i="27"/>
  <c r="H387" i="29"/>
  <c r="H317" i="28"/>
  <c r="H337" i="28"/>
  <c r="H352" i="28"/>
  <c r="H317" i="27"/>
  <c r="H326" i="27"/>
  <c r="H331" i="29"/>
  <c r="H344" i="28"/>
  <c r="H342" i="27"/>
  <c r="H340" i="28"/>
  <c r="H381" i="30"/>
  <c r="H310" i="27"/>
  <c r="H359" i="30"/>
  <c r="H340" i="29"/>
  <c r="H380" i="29"/>
  <c r="H308" i="27"/>
  <c r="H329" i="28"/>
  <c r="H321" i="27"/>
  <c r="H362" i="30"/>
  <c r="H341" i="29"/>
  <c r="H345" i="29"/>
  <c r="H402" i="30"/>
  <c r="H383" i="29"/>
  <c r="H357" i="29"/>
  <c r="H331" i="27"/>
  <c r="H338" i="30"/>
  <c r="H353" i="30"/>
  <c r="H345" i="28"/>
  <c r="H338" i="28"/>
  <c r="H375" i="29"/>
  <c r="H348" i="29"/>
  <c r="H375" i="30"/>
  <c r="H387" i="30"/>
  <c r="H360" i="30"/>
  <c r="H321" i="28"/>
  <c r="H361" i="29"/>
  <c r="H335" i="28"/>
  <c r="H322" i="28"/>
  <c r="H352" i="30"/>
  <c r="H364" i="28"/>
  <c r="H343" i="30"/>
  <c r="H316" i="27"/>
  <c r="H392" i="29"/>
  <c r="H352" i="29"/>
  <c r="H320" i="27"/>
  <c r="H342" i="30"/>
  <c r="H382" i="30"/>
  <c r="H365" i="29"/>
  <c r="H358" i="27"/>
  <c r="H341" i="28"/>
  <c r="H375" i="27"/>
  <c r="H345" i="27"/>
  <c r="H345" i="30"/>
  <c r="H374" i="30"/>
  <c r="H405" i="30"/>
  <c r="H348" i="28"/>
  <c r="H352" i="27"/>
  <c r="H383" i="30"/>
  <c r="H336" i="28"/>
  <c r="H333" i="27"/>
  <c r="H361" i="30"/>
  <c r="H350" i="28"/>
  <c r="H324" i="27"/>
  <c r="H323" i="27"/>
  <c r="H371" i="30"/>
  <c r="H414" i="30"/>
  <c r="H368" i="30"/>
  <c r="H360" i="29"/>
  <c r="H347" i="28"/>
  <c r="H357" i="28"/>
  <c r="H338" i="27"/>
  <c r="H337" i="27"/>
  <c r="H374" i="29"/>
  <c r="H331" i="28"/>
  <c r="H354" i="28"/>
  <c r="H349" i="28"/>
  <c r="H349" i="27"/>
  <c r="H347" i="27"/>
  <c r="H329" i="27"/>
  <c r="H373" i="30"/>
  <c r="H372" i="29"/>
  <c r="H353" i="29"/>
  <c r="H350" i="27"/>
  <c r="H399" i="30"/>
  <c r="H343" i="28"/>
  <c r="H406" i="30"/>
  <c r="H377" i="30"/>
  <c r="H359" i="27"/>
  <c r="H384" i="30"/>
  <c r="H334" i="28"/>
  <c r="H398" i="29"/>
  <c r="H394" i="29"/>
  <c r="H376" i="28"/>
  <c r="H360" i="28"/>
  <c r="H406" i="29"/>
  <c r="H407" i="29"/>
  <c r="H366" i="28"/>
  <c r="H365" i="30"/>
  <c r="H332" i="27"/>
  <c r="H426" i="30"/>
  <c r="H361" i="27"/>
  <c r="H370" i="27"/>
  <c r="H391" i="30"/>
  <c r="H387" i="28"/>
  <c r="H328" i="28"/>
  <c r="H404" i="29"/>
  <c r="H369" i="28"/>
  <c r="H398" i="30"/>
  <c r="H372" i="30"/>
  <c r="H385" i="30"/>
  <c r="H357" i="27"/>
  <c r="H343" i="27"/>
  <c r="H330" i="27"/>
  <c r="H381" i="29"/>
  <c r="H364" i="30"/>
  <c r="H355" i="30"/>
  <c r="H411" i="30"/>
  <c r="H396" i="27"/>
  <c r="H364" i="29"/>
  <c r="H399" i="29"/>
  <c r="H369" i="29"/>
  <c r="H335" i="27"/>
  <c r="H387" i="27"/>
  <c r="H330" i="28"/>
  <c r="H373" i="29"/>
  <c r="H358" i="30"/>
  <c r="H362" i="29"/>
  <c r="H341" i="27"/>
  <c r="H361" i="28"/>
  <c r="H385" i="29"/>
  <c r="H390" i="29"/>
  <c r="H376" i="29"/>
  <c r="H353" i="27"/>
  <c r="H384" i="29"/>
  <c r="H353" i="28"/>
  <c r="H373" i="28"/>
  <c r="H374" i="28"/>
  <c r="H367" i="28"/>
  <c r="H382" i="27"/>
  <c r="H397" i="30"/>
  <c r="H411" i="27"/>
  <c r="H388" i="29"/>
  <c r="H417" i="30"/>
  <c r="H399" i="27"/>
  <c r="H340" i="27"/>
  <c r="H418" i="30"/>
  <c r="H418" i="29"/>
  <c r="H393" i="29"/>
  <c r="H359" i="28"/>
  <c r="H362" i="27"/>
  <c r="H389" i="30"/>
  <c r="H346" i="28"/>
  <c r="H381" i="28"/>
  <c r="H362" i="28"/>
  <c r="H355" i="27"/>
  <c r="H397" i="29"/>
  <c r="H411" i="28"/>
  <c r="H408" i="27"/>
  <c r="H380" i="28"/>
  <c r="H380" i="30"/>
  <c r="H415" i="29"/>
  <c r="H383" i="27"/>
  <c r="H411" i="29"/>
  <c r="H348" i="27"/>
  <c r="H365" i="28"/>
  <c r="H377" i="29"/>
  <c r="H342" i="28"/>
  <c r="H376" i="30"/>
  <c r="H368" i="29"/>
  <c r="H399" i="28"/>
  <c r="H366" i="29"/>
  <c r="H410" i="29"/>
  <c r="H355" i="28"/>
  <c r="H365" i="27"/>
  <c r="H374" i="27"/>
  <c r="H410" i="30"/>
  <c r="H367" i="27"/>
  <c r="H378" i="29"/>
  <c r="H430" i="30"/>
  <c r="H419" i="30"/>
  <c r="H392" i="28"/>
  <c r="H390" i="28"/>
  <c r="H423" i="28"/>
  <c r="H435" i="30"/>
  <c r="H386" i="27"/>
  <c r="H423" i="30"/>
  <c r="H395" i="27"/>
  <c r="H356" i="28"/>
  <c r="H373" i="27"/>
  <c r="H372" i="28"/>
  <c r="H379" i="30"/>
  <c r="H358" i="28"/>
  <c r="H450" i="30"/>
  <c r="H405" i="29"/>
  <c r="H379" i="27"/>
  <c r="H435" i="29"/>
  <c r="H423" i="29"/>
  <c r="H354" i="27"/>
  <c r="H409" i="29"/>
  <c r="H423" i="27"/>
  <c r="H396" i="30"/>
  <c r="H379" i="29"/>
  <c r="H392" i="30"/>
  <c r="H369" i="27"/>
  <c r="H386" i="30"/>
  <c r="H396" i="29"/>
  <c r="H382" i="29"/>
  <c r="H371" i="28"/>
  <c r="H388" i="30"/>
  <c r="H394" i="27"/>
  <c r="H378" i="30"/>
  <c r="H441" i="30"/>
  <c r="H386" i="29"/>
  <c r="H389" i="29"/>
  <c r="H414" i="29"/>
  <c r="H379" i="28"/>
  <c r="H356" i="27"/>
  <c r="H404" i="27"/>
  <c r="H431" i="29"/>
  <c r="H370" i="28"/>
  <c r="H408" i="30"/>
  <c r="H426" i="29"/>
  <c r="H412" i="29"/>
  <c r="H440" i="29"/>
  <c r="H401" i="29"/>
  <c r="H391" i="27"/>
  <c r="H453" i="30"/>
  <c r="H393" i="27"/>
  <c r="H391" i="29"/>
  <c r="H395" i="30"/>
  <c r="H393" i="30"/>
  <c r="H427" i="29"/>
  <c r="H388" i="27"/>
  <c r="H407" i="27"/>
  <c r="H390" i="27"/>
  <c r="H400" i="30"/>
  <c r="H377" i="27"/>
  <c r="H397" i="28"/>
  <c r="H364" i="27"/>
  <c r="H421" i="30"/>
  <c r="H417" i="29"/>
  <c r="H405" i="28"/>
  <c r="H397" i="27"/>
  <c r="H394" i="30"/>
  <c r="H368" i="28"/>
  <c r="H401" i="30"/>
  <c r="H431" i="30"/>
  <c r="H439" i="29"/>
  <c r="H384" i="28"/>
  <c r="H402" i="27"/>
  <c r="H383" i="28"/>
  <c r="H385" i="28"/>
  <c r="H366" i="27"/>
  <c r="H404" i="30"/>
  <c r="H381" i="27"/>
  <c r="H372" i="27"/>
  <c r="H442" i="30"/>
  <c r="H398" i="28"/>
  <c r="H409" i="30"/>
  <c r="H371" i="27"/>
  <c r="H395" i="29"/>
  <c r="H385" i="27"/>
  <c r="H420" i="29"/>
  <c r="H386" i="28"/>
  <c r="H408" i="29"/>
  <c r="H400" i="29"/>
  <c r="H462" i="30"/>
  <c r="H447" i="29"/>
  <c r="H368" i="27"/>
  <c r="H377" i="28"/>
  <c r="H406" i="28"/>
  <c r="H400" i="27"/>
  <c r="H402" i="29"/>
  <c r="H447" i="28"/>
  <c r="H401" i="27"/>
  <c r="H376" i="27"/>
  <c r="H384" i="27"/>
  <c r="H413" i="30"/>
  <c r="H433" i="30"/>
  <c r="H403" i="27"/>
  <c r="H396" i="28"/>
  <c r="H407" i="30"/>
  <c r="H421" i="29"/>
  <c r="H443" i="30"/>
  <c r="H410" i="28"/>
  <c r="H403" i="28"/>
  <c r="H432" i="29"/>
  <c r="H435" i="27"/>
  <c r="H403" i="30"/>
  <c r="H398" i="27"/>
  <c r="H447" i="30"/>
  <c r="H474" i="30"/>
  <c r="H425" i="29"/>
  <c r="H404" i="28"/>
  <c r="H403" i="29"/>
  <c r="H443" i="29"/>
  <c r="H442" i="29"/>
  <c r="H402" i="28"/>
  <c r="H419" i="27"/>
  <c r="H417" i="28"/>
  <c r="H380" i="27"/>
  <c r="H454" i="30"/>
  <c r="H435" i="28"/>
  <c r="H409" i="28"/>
  <c r="H408" i="28"/>
  <c r="H410" i="27"/>
  <c r="H413" i="29"/>
  <c r="H378" i="27"/>
  <c r="H389" i="27"/>
  <c r="H451" i="30"/>
  <c r="H452" i="29"/>
  <c r="H416" i="30"/>
  <c r="H378" i="28"/>
  <c r="H459" i="30"/>
  <c r="H459" i="29"/>
  <c r="H451" i="29"/>
  <c r="H401" i="28"/>
  <c r="H414" i="28"/>
  <c r="H391" i="28"/>
  <c r="H382" i="28"/>
  <c r="H389" i="28"/>
  <c r="H420" i="30"/>
  <c r="H412" i="30"/>
  <c r="H434" i="30"/>
  <c r="H465" i="30"/>
  <c r="H395" i="28"/>
  <c r="H425" i="30"/>
  <c r="H407" i="28"/>
  <c r="H445" i="30"/>
  <c r="H466" i="29"/>
  <c r="H424" i="27"/>
  <c r="H445" i="29"/>
  <c r="H428" i="28"/>
  <c r="H422" i="27"/>
  <c r="H393" i="28"/>
  <c r="H388" i="28"/>
  <c r="H471" i="30"/>
  <c r="H421" i="28"/>
  <c r="H415" i="30"/>
  <c r="H394" i="28"/>
  <c r="H405" i="27"/>
  <c r="H437" i="30"/>
  <c r="H428" i="30"/>
  <c r="H432" i="30"/>
  <c r="H444" i="29"/>
  <c r="H459" i="28"/>
  <c r="H447" i="27"/>
  <c r="H392" i="27"/>
  <c r="H433" i="29"/>
  <c r="H450" i="29"/>
  <c r="H409" i="27"/>
  <c r="H413" i="27"/>
  <c r="H419" i="29"/>
  <c r="H422" i="29"/>
  <c r="H463" i="30"/>
  <c r="H458" i="29"/>
  <c r="H416" i="29"/>
  <c r="H424" i="29"/>
  <c r="H424" i="30"/>
  <c r="H455" i="30"/>
  <c r="H429" i="29"/>
  <c r="H431" i="27"/>
  <c r="H430" i="27"/>
  <c r="H422" i="30"/>
  <c r="H419" i="28"/>
  <c r="H440" i="30"/>
  <c r="H436" i="29"/>
  <c r="H427" i="28"/>
  <c r="H486" i="30"/>
  <c r="H426" i="28"/>
  <c r="H471" i="27"/>
  <c r="H441" i="29"/>
  <c r="H437" i="29"/>
  <c r="H438" i="28"/>
  <c r="H475" i="29"/>
  <c r="H422" i="28"/>
  <c r="H413" i="28"/>
  <c r="H421" i="27"/>
  <c r="H400" i="28"/>
  <c r="H442" i="27"/>
  <c r="H427" i="30"/>
  <c r="H417" i="27"/>
  <c r="H470" i="30"/>
  <c r="H415" i="27"/>
  <c r="H429" i="30"/>
  <c r="H483" i="30"/>
  <c r="H444" i="30"/>
  <c r="H489" i="30"/>
  <c r="H432" i="28"/>
  <c r="H406" i="27"/>
  <c r="H478" i="30"/>
  <c r="H436" i="30"/>
  <c r="H449" i="30"/>
  <c r="H434" i="28"/>
  <c r="H457" i="30"/>
  <c r="H434" i="29"/>
  <c r="H478" i="29"/>
  <c r="H430" i="28"/>
  <c r="H443" i="27"/>
  <c r="H459" i="27"/>
  <c r="H467" i="29"/>
  <c r="H430" i="29"/>
  <c r="H471" i="29"/>
  <c r="H463" i="29"/>
  <c r="H415" i="28"/>
  <c r="H453" i="29"/>
  <c r="H420" i="28"/>
  <c r="H429" i="27"/>
  <c r="H428" i="29"/>
  <c r="H476" i="29"/>
  <c r="H446" i="29"/>
  <c r="H438" i="29"/>
  <c r="H446" i="30"/>
  <c r="H449" i="29"/>
  <c r="H438" i="30"/>
  <c r="H452" i="27"/>
  <c r="H452" i="30"/>
  <c r="H414" i="27"/>
  <c r="H456" i="29"/>
  <c r="H416" i="28"/>
  <c r="H425" i="28"/>
  <c r="H448" i="30"/>
  <c r="H444" i="28"/>
  <c r="H482" i="29"/>
  <c r="H439" i="30"/>
  <c r="H427" i="27"/>
  <c r="H439" i="27"/>
  <c r="H445" i="27"/>
  <c r="H483" i="29"/>
  <c r="H457" i="29"/>
  <c r="H468" i="30"/>
  <c r="H455" i="27"/>
  <c r="H425" i="27"/>
  <c r="H418" i="28"/>
  <c r="H433" i="27"/>
  <c r="H487" i="29"/>
  <c r="H464" i="30"/>
  <c r="H480" i="27"/>
  <c r="H448" i="29"/>
  <c r="H445" i="28"/>
  <c r="H441" i="27"/>
  <c r="H495" i="29"/>
  <c r="H487" i="30"/>
  <c r="H412" i="27"/>
  <c r="H416" i="27"/>
  <c r="H479" i="30"/>
  <c r="H501" i="30"/>
  <c r="H474" i="29"/>
  <c r="H434" i="27"/>
  <c r="H433" i="28"/>
  <c r="H431" i="28"/>
  <c r="H412" i="28"/>
  <c r="H491" i="29"/>
  <c r="H456" i="30"/>
  <c r="H418" i="27"/>
  <c r="H467" i="30"/>
  <c r="H442" i="28"/>
  <c r="H471" i="28"/>
  <c r="H448" i="27"/>
  <c r="H420" i="27"/>
  <c r="H446" i="27"/>
  <c r="H461" i="29"/>
  <c r="H460" i="29"/>
  <c r="H495" i="30"/>
  <c r="H460" i="27"/>
  <c r="H437" i="28"/>
  <c r="H469" i="30"/>
  <c r="H492" i="27"/>
  <c r="H428" i="27"/>
  <c r="H432" i="27"/>
  <c r="H461" i="30"/>
  <c r="H503" i="29"/>
  <c r="H483" i="28"/>
  <c r="H426" i="27"/>
  <c r="H502" i="30"/>
  <c r="H462" i="27"/>
  <c r="H443" i="28"/>
  <c r="H429" i="28"/>
  <c r="H446" i="28"/>
  <c r="H499" i="29"/>
  <c r="H469" i="29"/>
  <c r="H468" i="29"/>
  <c r="H472" i="29"/>
  <c r="H449" i="28"/>
  <c r="H439" i="28"/>
  <c r="H453" i="27"/>
  <c r="H483" i="27"/>
  <c r="H465" i="28"/>
  <c r="H460" i="30"/>
  <c r="H454" i="29"/>
  <c r="H437" i="27"/>
  <c r="H464" i="28"/>
  <c r="H458" i="30"/>
  <c r="H465" i="29"/>
  <c r="H480" i="29"/>
  <c r="H491" i="30"/>
  <c r="H424" i="28"/>
  <c r="H451" i="28"/>
  <c r="H466" i="28"/>
  <c r="H507" i="29"/>
  <c r="H473" i="29"/>
  <c r="H467" i="27"/>
  <c r="H455" i="29"/>
  <c r="H494" i="30"/>
  <c r="H477" i="29"/>
  <c r="H444" i="27"/>
  <c r="H456" i="28"/>
  <c r="H451" i="27"/>
  <c r="H478" i="28"/>
  <c r="H480" i="30"/>
  <c r="H507" i="27"/>
  <c r="H440" i="28"/>
  <c r="H455" i="28"/>
  <c r="H481" i="29"/>
  <c r="H473" i="30"/>
  <c r="H472" i="27"/>
  <c r="H464" i="29"/>
  <c r="H465" i="27"/>
  <c r="H463" i="28"/>
  <c r="H461" i="27"/>
  <c r="H504" i="27"/>
  <c r="H457" i="28"/>
  <c r="H438" i="27"/>
  <c r="H436" i="27"/>
  <c r="H441" i="28"/>
  <c r="H488" i="30"/>
  <c r="H503" i="30"/>
  <c r="H494" i="29"/>
  <c r="H495" i="28"/>
  <c r="H449" i="27"/>
  <c r="H458" i="28"/>
  <c r="H495" i="27"/>
  <c r="H458" i="27"/>
  <c r="H485" i="30"/>
  <c r="H507" i="30"/>
  <c r="H476" i="30"/>
  <c r="H472" i="30"/>
  <c r="H469" i="28"/>
  <c r="H440" i="27"/>
  <c r="H468" i="28"/>
  <c r="H470" i="29"/>
  <c r="H466" i="30"/>
  <c r="H436" i="28"/>
  <c r="H492" i="30"/>
  <c r="H472" i="28"/>
  <c r="H462" i="29"/>
  <c r="H484" i="30"/>
  <c r="H474" i="28"/>
  <c r="H481" i="30"/>
  <c r="H457" i="27"/>
  <c r="H456" i="27"/>
  <c r="H479" i="29"/>
  <c r="H489" i="29"/>
  <c r="H475" i="27"/>
  <c r="H478" i="27"/>
  <c r="H486" i="27"/>
  <c r="H463" i="27"/>
  <c r="H452" i="28"/>
  <c r="H492" i="29"/>
  <c r="H480" i="28"/>
  <c r="H505" i="29"/>
  <c r="H448" i="28"/>
  <c r="H469" i="27"/>
  <c r="H470" i="27"/>
  <c r="H497" i="29"/>
  <c r="H470" i="28"/>
  <c r="H454" i="27"/>
  <c r="H484" i="29"/>
  <c r="H507" i="28"/>
  <c r="H504" i="30"/>
  <c r="H484" i="27"/>
  <c r="H482" i="30"/>
  <c r="H461" i="28"/>
  <c r="H450" i="28"/>
  <c r="H485" i="29"/>
  <c r="H481" i="27"/>
  <c r="H479" i="27"/>
  <c r="H453" i="28"/>
  <c r="H454" i="28"/>
  <c r="H467" i="28"/>
  <c r="H493" i="30"/>
  <c r="H505" i="30"/>
  <c r="H475" i="30"/>
  <c r="H477" i="30"/>
  <c r="H450" i="27"/>
  <c r="H496" i="30"/>
  <c r="H493" i="29"/>
  <c r="H504" i="29"/>
  <c r="H493" i="27"/>
  <c r="H481" i="28"/>
  <c r="H494" i="28"/>
  <c r="H491" i="27"/>
  <c r="H485" i="27"/>
  <c r="H482" i="28"/>
  <c r="H473" i="27"/>
  <c r="H464" i="27"/>
  <c r="H468" i="27"/>
  <c r="H502" i="27"/>
  <c r="H490" i="28"/>
  <c r="H479" i="28"/>
  <c r="H498" i="28"/>
  <c r="H487" i="27"/>
  <c r="H477" i="27"/>
  <c r="H488" i="28"/>
  <c r="H500" i="30"/>
  <c r="H475" i="28"/>
  <c r="H462" i="28"/>
  <c r="H490" i="30"/>
  <c r="H460" i="28"/>
  <c r="H496" i="29"/>
  <c r="H503" i="27"/>
  <c r="H488" i="29"/>
  <c r="H490" i="29"/>
  <c r="H497" i="30"/>
  <c r="H498" i="27"/>
  <c r="H501" i="29"/>
  <c r="H486" i="29"/>
  <c r="H466" i="27"/>
  <c r="H491" i="28"/>
  <c r="H486" i="28"/>
  <c r="H473" i="28"/>
  <c r="H482" i="27"/>
  <c r="H498" i="30"/>
  <c r="H499" i="30"/>
  <c r="H508" i="29"/>
  <c r="H505" i="28"/>
  <c r="H505" i="27"/>
  <c r="H500" i="29"/>
  <c r="H489" i="27"/>
  <c r="H474" i="27"/>
  <c r="H499" i="27"/>
  <c r="H502" i="29"/>
  <c r="H476" i="27"/>
  <c r="H477" i="28"/>
  <c r="H494" i="27"/>
  <c r="H496" i="27"/>
  <c r="H493" i="28"/>
  <c r="H506" i="27"/>
  <c r="H492" i="28"/>
  <c r="H476" i="28"/>
  <c r="H485" i="28"/>
  <c r="H508" i="28"/>
  <c r="H506" i="30"/>
  <c r="H508" i="30"/>
  <c r="H499" i="28"/>
  <c r="H498" i="29"/>
  <c r="H487" i="28"/>
  <c r="H506" i="29"/>
  <c r="H506" i="28"/>
  <c r="H501" i="27"/>
  <c r="H504" i="28"/>
  <c r="H497" i="28"/>
  <c r="H490" i="27"/>
  <c r="H503" i="28"/>
  <c r="H484" i="28"/>
  <c r="H508" i="27"/>
  <c r="H497" i="27"/>
  <c r="H489" i="28"/>
  <c r="H488" i="27"/>
  <c r="H500" i="28"/>
  <c r="H496" i="28"/>
  <c r="H500" i="27"/>
  <c r="H502" i="28"/>
  <c r="H501" i="28"/>
  <c r="V496" i="30"/>
  <c r="V492" i="29"/>
  <c r="AB4" i="13" l="1"/>
  <c r="AC4" i="13" s="1"/>
  <c r="AC5" i="13" s="1"/>
  <c r="AC6" i="13" s="1"/>
  <c r="AC7" i="13" s="1"/>
  <c r="AC8" i="13" s="1"/>
  <c r="AC9" i="13" s="1"/>
  <c r="AC10" i="13" s="1"/>
  <c r="AC11" i="13" s="1"/>
  <c r="AC12" i="13" s="1"/>
  <c r="AC13" i="13" s="1"/>
  <c r="AC14" i="13" s="1"/>
  <c r="AC15" i="13" s="1"/>
  <c r="AC16" i="13" s="1"/>
  <c r="AC17" i="13" s="1"/>
  <c r="AC18" i="13" s="1"/>
  <c r="AC19" i="13" s="1"/>
  <c r="AC20" i="13" s="1"/>
  <c r="AC21" i="13" s="1"/>
  <c r="AC22" i="13" s="1"/>
  <c r="AC23" i="13" s="1"/>
  <c r="AC24" i="13" s="1"/>
  <c r="AC25" i="13" s="1"/>
  <c r="AC26" i="13" s="1"/>
  <c r="AC27" i="13" s="1"/>
  <c r="AC28" i="13" s="1"/>
  <c r="AC29" i="13" s="1"/>
  <c r="AC30" i="13" s="1"/>
  <c r="AC31" i="13" s="1"/>
  <c r="AC32" i="13" s="1"/>
  <c r="AC33" i="13" s="1"/>
  <c r="AC34" i="13" s="1"/>
  <c r="AC35" i="13" s="1"/>
  <c r="AC36" i="13" s="1"/>
  <c r="AC37" i="13" s="1"/>
  <c r="AC38" i="13" s="1"/>
  <c r="AC39" i="13" s="1"/>
  <c r="AC40" i="13" s="1"/>
  <c r="AC41" i="13" s="1"/>
  <c r="AC42" i="13" s="1"/>
  <c r="AC43" i="13" s="1"/>
  <c r="AC44" i="13" s="1"/>
  <c r="AC45" i="13" s="1"/>
  <c r="AC46" i="13" s="1"/>
  <c r="AC47" i="13" s="1"/>
  <c r="AC48" i="13" s="1"/>
  <c r="AC49" i="13" s="1"/>
  <c r="AC50" i="13" s="1"/>
  <c r="AC51" i="13" s="1"/>
  <c r="AC52" i="13" s="1"/>
  <c r="AC53" i="13" s="1"/>
  <c r="AC54" i="13" s="1"/>
  <c r="AC55" i="13" s="1"/>
  <c r="AC56" i="13" s="1"/>
  <c r="AC57" i="13" s="1"/>
  <c r="AC58" i="13" s="1"/>
  <c r="AC59" i="13" s="1"/>
  <c r="AC60" i="13" s="1"/>
  <c r="AC61" i="13" s="1"/>
  <c r="AC62" i="13" s="1"/>
  <c r="AC63" i="13" s="1"/>
  <c r="AC64" i="13" s="1"/>
  <c r="AB4" i="27"/>
  <c r="AC4" i="27" s="1"/>
  <c r="AC5" i="27" s="1"/>
  <c r="AC6" i="27" s="1"/>
  <c r="AC7" i="27" s="1"/>
  <c r="AC8" i="27" s="1"/>
  <c r="AC9" i="27" s="1"/>
  <c r="AC10" i="27" s="1"/>
  <c r="AC11" i="27" s="1"/>
  <c r="AC12" i="27" s="1"/>
  <c r="AC13" i="27" s="1"/>
  <c r="AC14" i="27" s="1"/>
  <c r="AC15" i="27" s="1"/>
  <c r="AC16" i="27" s="1"/>
  <c r="AC17" i="27" s="1"/>
  <c r="AC18" i="27" s="1"/>
  <c r="AC19" i="27" s="1"/>
  <c r="AC20" i="27" s="1"/>
  <c r="AC21" i="27" s="1"/>
  <c r="AC22" i="27" s="1"/>
  <c r="AC23" i="27" s="1"/>
  <c r="AC24" i="27" s="1"/>
  <c r="AC25" i="27" s="1"/>
  <c r="AC26" i="27" s="1"/>
  <c r="AC27" i="27" s="1"/>
  <c r="AC28" i="27" s="1"/>
  <c r="AC29" i="27" s="1"/>
  <c r="AC30" i="27" s="1"/>
  <c r="AC31" i="27" s="1"/>
  <c r="AC32" i="27" s="1"/>
  <c r="AC33" i="27" s="1"/>
  <c r="AC34" i="27" s="1"/>
  <c r="AC35" i="27" s="1"/>
  <c r="AC36" i="27" s="1"/>
  <c r="AC37" i="27" s="1"/>
  <c r="AC38" i="27" s="1"/>
  <c r="AC39" i="27" s="1"/>
  <c r="AC40" i="27" s="1"/>
  <c r="AC41" i="27" s="1"/>
  <c r="AC42" i="27" s="1"/>
  <c r="AC43" i="27" s="1"/>
  <c r="AC44" i="27" s="1"/>
  <c r="AC45" i="27" s="1"/>
  <c r="AC46" i="27" s="1"/>
  <c r="AC47" i="27" s="1"/>
  <c r="AC48" i="27" s="1"/>
  <c r="AC49" i="27" s="1"/>
  <c r="AC50" i="27" s="1"/>
  <c r="AC51" i="27" s="1"/>
  <c r="AC52" i="27" s="1"/>
  <c r="AC53" i="27" s="1"/>
  <c r="AC54" i="27" s="1"/>
  <c r="AC55" i="27" s="1"/>
  <c r="AC56" i="27" s="1"/>
  <c r="AC57" i="27" s="1"/>
  <c r="AC58" i="27" s="1"/>
  <c r="AC59" i="27" s="1"/>
  <c r="AC60" i="27" s="1"/>
  <c r="AC61" i="27" s="1"/>
  <c r="AC62" i="27" s="1"/>
  <c r="AC63" i="27" s="1"/>
  <c r="AC64" i="27" s="1"/>
  <c r="AB4" i="28"/>
  <c r="AC4" i="28" s="1"/>
  <c r="AC5" i="28" s="1"/>
  <c r="AC6" i="28" s="1"/>
  <c r="AC7" i="28" s="1"/>
  <c r="AC8" i="28" s="1"/>
  <c r="AC9" i="28" s="1"/>
  <c r="AC10" i="28" s="1"/>
  <c r="AC11" i="28" s="1"/>
  <c r="AC12" i="28" s="1"/>
  <c r="AC13" i="28" s="1"/>
  <c r="AC14" i="28" s="1"/>
  <c r="AC15" i="28" s="1"/>
  <c r="AC16" i="28" s="1"/>
  <c r="AC17" i="28" s="1"/>
  <c r="AC18" i="28" s="1"/>
  <c r="AC19" i="28" s="1"/>
  <c r="AC20" i="28" s="1"/>
  <c r="AC21" i="28" s="1"/>
  <c r="AC22" i="28" s="1"/>
  <c r="AC23" i="28" s="1"/>
  <c r="AC24" i="28" s="1"/>
  <c r="AC25" i="28" s="1"/>
  <c r="AC26" i="28" s="1"/>
  <c r="AC27" i="28" s="1"/>
  <c r="AC28" i="28" s="1"/>
  <c r="AC29" i="28" s="1"/>
  <c r="AC30" i="28" s="1"/>
  <c r="AC31" i="28" s="1"/>
  <c r="AC32" i="28" s="1"/>
  <c r="AC33" i="28" s="1"/>
  <c r="AC34" i="28" s="1"/>
  <c r="AC35" i="28" s="1"/>
  <c r="AC36" i="28" s="1"/>
  <c r="AC37" i="28" s="1"/>
  <c r="AC38" i="28" s="1"/>
  <c r="AC39" i="28" s="1"/>
  <c r="AC40" i="28" s="1"/>
  <c r="AC41" i="28" s="1"/>
  <c r="AC42" i="28" s="1"/>
  <c r="AC43" i="28" s="1"/>
  <c r="AC44" i="28" s="1"/>
  <c r="AC45" i="28" s="1"/>
  <c r="AC46" i="28" s="1"/>
  <c r="AC47" i="28" s="1"/>
  <c r="AC48" i="28" s="1"/>
  <c r="AC49" i="28" s="1"/>
  <c r="AC50" i="28" s="1"/>
  <c r="AC51" i="28" s="1"/>
  <c r="AC52" i="28" s="1"/>
  <c r="AC53" i="28" s="1"/>
  <c r="AC54" i="28" s="1"/>
  <c r="AC55" i="28" s="1"/>
  <c r="AC56" i="28" s="1"/>
  <c r="AC57" i="28" s="1"/>
  <c r="AC58" i="28" s="1"/>
  <c r="AC59" i="28" s="1"/>
  <c r="AC60" i="28" s="1"/>
  <c r="AC61" i="28" s="1"/>
  <c r="AC62" i="28" s="1"/>
  <c r="AC63" i="28" s="1"/>
  <c r="AC64" i="28" s="1"/>
  <c r="AB29" i="29"/>
  <c r="AB28" i="29"/>
  <c r="AC28" i="29" s="1"/>
  <c r="AB28" i="30"/>
  <c r="AC28" i="30" s="1"/>
  <c r="AB29" i="30"/>
  <c r="V503" i="34"/>
  <c r="AB503" i="34" s="1"/>
  <c r="AC502" i="34"/>
  <c r="V497" i="33"/>
  <c r="AB497" i="33" s="1"/>
  <c r="AC497" i="33" s="1"/>
  <c r="V497" i="30"/>
  <c r="V493" i="29"/>
  <c r="AC28" i="17"/>
  <c r="AC29" i="17" s="1"/>
  <c r="AC30" i="17" s="1"/>
  <c r="AC31" i="17" s="1"/>
  <c r="AC32" i="17" s="1"/>
  <c r="AC33" i="17" s="1"/>
  <c r="AC34" i="17" s="1"/>
  <c r="AC35" i="17" s="1"/>
  <c r="AC36" i="17" s="1"/>
  <c r="AC37" i="17" s="1"/>
  <c r="AC38" i="17" s="1"/>
  <c r="AC39" i="17" s="1"/>
  <c r="AC40" i="17" s="1"/>
  <c r="AC41" i="17" s="1"/>
  <c r="AC42" i="17" s="1"/>
  <c r="AC43" i="17" s="1"/>
  <c r="AC44" i="17" s="1"/>
  <c r="AC45" i="17" s="1"/>
  <c r="AC46" i="17" s="1"/>
  <c r="AC47" i="17" s="1"/>
  <c r="AC48" i="17" s="1"/>
  <c r="AC49" i="17" s="1"/>
  <c r="AC50" i="17" s="1"/>
  <c r="AC51" i="17" s="1"/>
  <c r="AC52" i="17" s="1"/>
  <c r="AC53" i="17" s="1"/>
  <c r="AC54" i="17" s="1"/>
  <c r="AC55" i="17" s="1"/>
  <c r="AC56" i="17" s="1"/>
  <c r="AC57" i="17" s="1"/>
  <c r="AC58" i="17" s="1"/>
  <c r="AC59" i="17" s="1"/>
  <c r="AC60" i="17" s="1"/>
  <c r="AC61" i="17" s="1"/>
  <c r="AC62" i="17" s="1"/>
  <c r="AC63" i="17" s="1"/>
  <c r="AC64" i="17" s="1"/>
  <c r="AC29" i="30" l="1"/>
  <c r="AC30" i="30" s="1"/>
  <c r="AC31" i="30" s="1"/>
  <c r="AC32" i="30" s="1"/>
  <c r="AC33" i="30" s="1"/>
  <c r="AC34" i="30" s="1"/>
  <c r="AC35" i="30" s="1"/>
  <c r="AC36" i="30" s="1"/>
  <c r="AC37" i="30" s="1"/>
  <c r="AC38" i="30" s="1"/>
  <c r="AC39" i="30" s="1"/>
  <c r="AC40" i="30" s="1"/>
  <c r="AC41" i="30" s="1"/>
  <c r="AC42" i="30" s="1"/>
  <c r="AC43" i="30" s="1"/>
  <c r="AC44" i="30" s="1"/>
  <c r="AC45" i="30" s="1"/>
  <c r="AC46" i="30" s="1"/>
  <c r="AC47" i="30" s="1"/>
  <c r="AC48" i="30" s="1"/>
  <c r="AC49" i="30" s="1"/>
  <c r="AC50" i="30" s="1"/>
  <c r="AC51" i="30" s="1"/>
  <c r="AC52" i="30" s="1"/>
  <c r="AC53" i="30" s="1"/>
  <c r="AC54" i="30" s="1"/>
  <c r="AC55" i="30" s="1"/>
  <c r="AC56" i="30" s="1"/>
  <c r="AC57" i="30" s="1"/>
  <c r="AC58" i="30" s="1"/>
  <c r="AC59" i="30" s="1"/>
  <c r="AC60" i="30" s="1"/>
  <c r="AC61" i="30" s="1"/>
  <c r="AC62" i="30" s="1"/>
  <c r="AC63" i="30" s="1"/>
  <c r="AC64" i="30" s="1"/>
  <c r="AC29" i="29"/>
  <c r="AC30" i="29" s="1"/>
  <c r="AC31" i="29" s="1"/>
  <c r="AC32" i="29" s="1"/>
  <c r="AC33" i="29" s="1"/>
  <c r="AC34" i="29" s="1"/>
  <c r="AC35" i="29" s="1"/>
  <c r="AC36" i="29" s="1"/>
  <c r="AC37" i="29" s="1"/>
  <c r="AC38" i="29" s="1"/>
  <c r="AC39" i="29" s="1"/>
  <c r="AC40" i="29" s="1"/>
  <c r="AC41" i="29" s="1"/>
  <c r="AC42" i="29" s="1"/>
  <c r="AC43" i="29" s="1"/>
  <c r="AC44" i="29" s="1"/>
  <c r="AC45" i="29" s="1"/>
  <c r="AC46" i="29" s="1"/>
  <c r="AC47" i="29" s="1"/>
  <c r="AC48" i="29" s="1"/>
  <c r="AC49" i="29" s="1"/>
  <c r="AC50" i="29" s="1"/>
  <c r="AC51" i="29" s="1"/>
  <c r="AC52" i="29" s="1"/>
  <c r="AC53" i="29" s="1"/>
  <c r="AC54" i="29" s="1"/>
  <c r="AC55" i="29" s="1"/>
  <c r="AC56" i="29" s="1"/>
  <c r="AC57" i="29" s="1"/>
  <c r="AC58" i="29" s="1"/>
  <c r="AC59" i="29" s="1"/>
  <c r="AC60" i="29" s="1"/>
  <c r="AC61" i="29" s="1"/>
  <c r="AC62" i="29" s="1"/>
  <c r="AC63" i="29" s="1"/>
  <c r="AC64" i="29" s="1"/>
  <c r="V504" i="34"/>
  <c r="AB504" i="34" s="1"/>
  <c r="AC503" i="34"/>
  <c r="V498" i="33"/>
  <c r="AB498" i="33" s="1"/>
  <c r="AC498" i="33" s="1"/>
  <c r="V498" i="30"/>
  <c r="V494" i="29"/>
  <c r="V505" i="34" l="1"/>
  <c r="AB505" i="34" s="1"/>
  <c r="AC504" i="34"/>
  <c r="V499" i="33"/>
  <c r="AB499" i="33" s="1"/>
  <c r="AC499" i="33" s="1"/>
  <c r="V499" i="30"/>
  <c r="V495" i="29"/>
  <c r="V506" i="34" l="1"/>
  <c r="AB506" i="34" s="1"/>
  <c r="AC505" i="34"/>
  <c r="V500" i="33"/>
  <c r="AB500" i="33" s="1"/>
  <c r="AC500" i="33" s="1"/>
  <c r="V500" i="30"/>
  <c r="V496" i="29"/>
  <c r="V507" i="34" l="1"/>
  <c r="AB507" i="34" s="1"/>
  <c r="AC506" i="34"/>
  <c r="V501" i="33"/>
  <c r="AB501" i="33" s="1"/>
  <c r="AC501" i="33" s="1"/>
  <c r="V501" i="30"/>
  <c r="V497" i="29"/>
  <c r="V508" i="34" l="1"/>
  <c r="AB508" i="34" s="1"/>
  <c r="AC507" i="34"/>
  <c r="V502" i="33"/>
  <c r="AB502" i="33" s="1"/>
  <c r="AC502" i="33" s="1"/>
  <c r="V502" i="30"/>
  <c r="V498" i="29"/>
  <c r="AC508" i="34" l="1"/>
  <c r="AB530" i="34"/>
  <c r="AC530" i="34" s="1"/>
  <c r="AB522" i="34"/>
  <c r="AC522" i="34" s="1"/>
  <c r="AB535" i="34"/>
  <c r="AC535" i="34" s="1"/>
  <c r="W540" i="34"/>
  <c r="W541" i="34" s="1"/>
  <c r="AQ540" i="34"/>
  <c r="AQ541" i="34" s="1"/>
  <c r="AB521" i="34"/>
  <c r="AC521" i="34" s="1"/>
  <c r="AB523" i="34"/>
  <c r="AC523" i="34" s="1"/>
  <c r="AF540" i="34"/>
  <c r="AF541" i="34" s="1"/>
  <c r="AM540" i="34"/>
  <c r="AM541" i="34" s="1"/>
  <c r="AB529" i="34"/>
  <c r="AC529" i="34" s="1"/>
  <c r="AB525" i="34"/>
  <c r="AC525" i="34" s="1"/>
  <c r="AB537" i="34"/>
  <c r="AC537" i="34" s="1"/>
  <c r="AN540" i="34"/>
  <c r="AN541" i="34" s="1"/>
  <c r="AB536" i="34"/>
  <c r="AC536" i="34" s="1"/>
  <c r="AB518" i="34"/>
  <c r="AC518" i="34" s="1"/>
  <c r="AJ540" i="34"/>
  <c r="AJ541" i="34" s="1"/>
  <c r="Z540" i="34"/>
  <c r="Z541" i="34" s="1"/>
  <c r="AL540" i="34"/>
  <c r="AL541" i="34" s="1"/>
  <c r="AB527" i="34"/>
  <c r="AC527" i="34" s="1"/>
  <c r="AB526" i="34"/>
  <c r="AC526" i="34" s="1"/>
  <c r="AB520" i="34"/>
  <c r="AC520" i="34" s="1"/>
  <c r="AB540" i="34"/>
  <c r="AB541" i="34" s="1"/>
  <c r="AC540" i="34"/>
  <c r="AC541" i="34" s="1"/>
  <c r="AI540" i="34"/>
  <c r="AI541" i="34" s="1"/>
  <c r="AG540" i="34"/>
  <c r="AG541" i="34" s="1"/>
  <c r="AK540" i="34"/>
  <c r="AK541" i="34" s="1"/>
  <c r="AH540" i="34"/>
  <c r="AH541" i="34" s="1"/>
  <c r="AA540" i="34"/>
  <c r="AA541" i="34" s="1"/>
  <c r="AB528" i="34"/>
  <c r="AC528" i="34" s="1"/>
  <c r="AB511" i="34"/>
  <c r="AB512" i="34" s="1"/>
  <c r="AO540" i="34"/>
  <c r="AO541" i="34" s="1"/>
  <c r="AB532" i="34"/>
  <c r="AC532" i="34" s="1"/>
  <c r="AE540" i="34"/>
  <c r="AE541" i="34" s="1"/>
  <c r="AB519" i="34"/>
  <c r="AC519" i="34" s="1"/>
  <c r="AP540" i="34"/>
  <c r="AP541" i="34" s="1"/>
  <c r="AB531" i="34"/>
  <c r="AC531" i="34" s="1"/>
  <c r="AB517" i="34"/>
  <c r="AC517" i="34" s="1"/>
  <c r="Y540" i="34"/>
  <c r="Y541" i="34" s="1"/>
  <c r="AB533" i="34"/>
  <c r="AC533" i="34" s="1"/>
  <c r="AB524" i="34"/>
  <c r="AC524" i="34" s="1"/>
  <c r="X540" i="34"/>
  <c r="X541" i="34" s="1"/>
  <c r="AD540" i="34"/>
  <c r="AD541" i="34" s="1"/>
  <c r="AB534" i="34"/>
  <c r="AC534" i="34" s="1"/>
  <c r="V503" i="33"/>
  <c r="AB503" i="33" s="1"/>
  <c r="AC503" i="33" s="1"/>
  <c r="V503" i="30"/>
  <c r="V499" i="29"/>
  <c r="H21" i="4" l="1"/>
  <c r="H21" i="38"/>
  <c r="H21" i="37"/>
  <c r="H21" i="39"/>
  <c r="Z21" i="4"/>
  <c r="Z21" i="38"/>
  <c r="Z21" i="37"/>
  <c r="Z21" i="39"/>
  <c r="N21" i="4"/>
  <c r="N21" i="39"/>
  <c r="N21" i="38"/>
  <c r="N21" i="37"/>
  <c r="J21" i="4"/>
  <c r="J21" i="38"/>
  <c r="J21" i="37"/>
  <c r="J21" i="39"/>
  <c r="M21" i="4"/>
  <c r="M21" i="39"/>
  <c r="M21" i="38"/>
  <c r="M21" i="37"/>
  <c r="Y21" i="4"/>
  <c r="Y21" i="38"/>
  <c r="Y21" i="37"/>
  <c r="Y21" i="39"/>
  <c r="AA21" i="4"/>
  <c r="AA21" i="38"/>
  <c r="AA21" i="37"/>
  <c r="AA21" i="39"/>
  <c r="S21" i="4"/>
  <c r="S21" i="38"/>
  <c r="S21" i="37"/>
  <c r="S21" i="39"/>
  <c r="AB21" i="4"/>
  <c r="AB21" i="38"/>
  <c r="AB21" i="37"/>
  <c r="AB21" i="39"/>
  <c r="O21" i="4"/>
  <c r="O21" i="38"/>
  <c r="O21" i="37"/>
  <c r="O21" i="39"/>
  <c r="V21" i="4"/>
  <c r="V21" i="39"/>
  <c r="V21" i="38"/>
  <c r="V21" i="37"/>
  <c r="W21" i="4"/>
  <c r="W21" i="38"/>
  <c r="W21" i="37"/>
  <c r="W21" i="39"/>
  <c r="L21" i="4"/>
  <c r="L21" i="38"/>
  <c r="L21" i="37"/>
  <c r="L21" i="39"/>
  <c r="I21" i="4"/>
  <c r="I21" i="38"/>
  <c r="I21" i="37"/>
  <c r="I21" i="39"/>
  <c r="P21" i="4"/>
  <c r="P21" i="38"/>
  <c r="P21" i="37"/>
  <c r="P21" i="39"/>
  <c r="R21" i="4"/>
  <c r="R21" i="38"/>
  <c r="R21" i="37"/>
  <c r="R21" i="39"/>
  <c r="K21" i="4"/>
  <c r="K21" i="37"/>
  <c r="K21" i="39"/>
  <c r="K21" i="38"/>
  <c r="X21" i="4"/>
  <c r="X21" i="38"/>
  <c r="X21" i="37"/>
  <c r="X21" i="39"/>
  <c r="T21" i="4"/>
  <c r="T21" i="38"/>
  <c r="T21" i="37"/>
  <c r="T21" i="39"/>
  <c r="U21" i="4"/>
  <c r="U21" i="39"/>
  <c r="U21" i="38"/>
  <c r="U21" i="37"/>
  <c r="Q21" i="4"/>
  <c r="Q21" i="38"/>
  <c r="Q21" i="37"/>
  <c r="Q21" i="39"/>
  <c r="V504" i="33"/>
  <c r="AB504" i="33" s="1"/>
  <c r="AC504" i="33" s="1"/>
  <c r="V504" i="30"/>
  <c r="V500" i="29"/>
  <c r="V505" i="33" l="1"/>
  <c r="AB505" i="33" s="1"/>
  <c r="AC505" i="33" s="1"/>
  <c r="V505" i="30"/>
  <c r="V501" i="29"/>
  <c r="V506" i="33" l="1"/>
  <c r="AB506" i="33" s="1"/>
  <c r="AC506" i="33" s="1"/>
  <c r="V506" i="30"/>
  <c r="V502" i="29"/>
  <c r="V507" i="33" l="1"/>
  <c r="AB507" i="33" s="1"/>
  <c r="AC507" i="33" s="1"/>
  <c r="V507" i="30"/>
  <c r="V503" i="29"/>
  <c r="V508" i="33" l="1"/>
  <c r="AB508" i="33" s="1"/>
  <c r="AC508" i="33" s="1"/>
  <c r="V508" i="30"/>
  <c r="V504" i="29"/>
  <c r="AB520" i="33" l="1"/>
  <c r="AC520" i="33" s="1"/>
  <c r="AB526" i="33"/>
  <c r="AC526" i="33" s="1"/>
  <c r="AB528" i="33"/>
  <c r="AC528" i="33" s="1"/>
  <c r="AB518" i="33"/>
  <c r="AC518" i="33" s="1"/>
  <c r="AI540" i="33"/>
  <c r="AI541" i="33" s="1"/>
  <c r="AB524" i="33"/>
  <c r="AC524" i="33" s="1"/>
  <c r="AL540" i="33"/>
  <c r="AL541" i="33" s="1"/>
  <c r="AB525" i="33"/>
  <c r="AC525" i="33" s="1"/>
  <c r="AQ540" i="33"/>
  <c r="AQ541" i="33" s="1"/>
  <c r="AB523" i="33"/>
  <c r="AC523" i="33" s="1"/>
  <c r="AG540" i="33"/>
  <c r="AG541" i="33" s="1"/>
  <c r="AB519" i="33"/>
  <c r="AC519" i="33" s="1"/>
  <c r="AM540" i="33"/>
  <c r="AM541" i="33" s="1"/>
  <c r="AB531" i="33"/>
  <c r="AC531" i="33" s="1"/>
  <c r="AF540" i="33"/>
  <c r="AF541" i="33" s="1"/>
  <c r="Y540" i="33"/>
  <c r="Y541" i="33" s="1"/>
  <c r="AN540" i="33"/>
  <c r="AN541" i="33" s="1"/>
  <c r="AC540" i="33"/>
  <c r="AC541" i="33" s="1"/>
  <c r="Z540" i="33"/>
  <c r="Z541" i="33" s="1"/>
  <c r="AK540" i="33"/>
  <c r="AK541" i="33" s="1"/>
  <c r="AB511" i="33"/>
  <c r="AB512" i="33" s="1"/>
  <c r="AB527" i="33"/>
  <c r="AC527" i="33" s="1"/>
  <c r="AB532" i="33"/>
  <c r="AC532" i="33" s="1"/>
  <c r="AB522" i="33"/>
  <c r="AC522" i="33" s="1"/>
  <c r="AD540" i="33"/>
  <c r="AD541" i="33" s="1"/>
  <c r="AA540" i="33"/>
  <c r="AA541" i="33" s="1"/>
  <c r="AB536" i="33"/>
  <c r="AC536" i="33" s="1"/>
  <c r="AB533" i="33"/>
  <c r="AC533" i="33" s="1"/>
  <c r="AB530" i="33"/>
  <c r="AC530" i="33" s="1"/>
  <c r="AP540" i="33"/>
  <c r="AP541" i="33" s="1"/>
  <c r="AB535" i="33"/>
  <c r="AC535" i="33" s="1"/>
  <c r="W540" i="33"/>
  <c r="W541" i="33" s="1"/>
  <c r="AJ540" i="33"/>
  <c r="AJ541" i="33" s="1"/>
  <c r="AB540" i="33"/>
  <c r="AB541" i="33" s="1"/>
  <c r="AB537" i="33"/>
  <c r="AC537" i="33" s="1"/>
  <c r="AH540" i="33"/>
  <c r="AH541" i="33" s="1"/>
  <c r="AB529" i="33"/>
  <c r="AC529" i="33" s="1"/>
  <c r="AE540" i="33"/>
  <c r="AE541" i="33" s="1"/>
  <c r="AB521" i="33"/>
  <c r="AC521" i="33" s="1"/>
  <c r="AB517" i="33"/>
  <c r="AC517" i="33" s="1"/>
  <c r="X540" i="33"/>
  <c r="X541" i="33" s="1"/>
  <c r="AO540" i="33"/>
  <c r="AO541" i="33" s="1"/>
  <c r="AB534" i="33"/>
  <c r="AC534" i="33" s="1"/>
  <c r="V505" i="29"/>
  <c r="I20" i="4" l="1"/>
  <c r="I20" i="39"/>
  <c r="I20" i="37"/>
  <c r="I20" i="38"/>
  <c r="H20" i="4"/>
  <c r="H20" i="39"/>
  <c r="H20" i="37"/>
  <c r="H20" i="38"/>
  <c r="J20" i="4"/>
  <c r="J20" i="38"/>
  <c r="J20" i="39"/>
  <c r="J20" i="37"/>
  <c r="Q20" i="4"/>
  <c r="Q20" i="39"/>
  <c r="Q20" i="37"/>
  <c r="Q20" i="38"/>
  <c r="W20" i="4"/>
  <c r="W20" i="39"/>
  <c r="W20" i="37"/>
  <c r="W20" i="38"/>
  <c r="P20" i="4"/>
  <c r="P20" i="39"/>
  <c r="P20" i="37"/>
  <c r="P20" i="38"/>
  <c r="AA20" i="4"/>
  <c r="AA20" i="38"/>
  <c r="AA20" i="39"/>
  <c r="AA20" i="37"/>
  <c r="X20" i="4"/>
  <c r="X20" i="39"/>
  <c r="X20" i="37"/>
  <c r="X20" i="38"/>
  <c r="T20" i="4"/>
  <c r="T20" i="38"/>
  <c r="T20" i="39"/>
  <c r="T20" i="37"/>
  <c r="Z20" i="4"/>
  <c r="Z20" i="38"/>
  <c r="Z20" i="39"/>
  <c r="Z20" i="37"/>
  <c r="S20" i="4"/>
  <c r="S20" i="38"/>
  <c r="S20" i="39"/>
  <c r="S20" i="37"/>
  <c r="V20" i="4"/>
  <c r="V20" i="39"/>
  <c r="V20" i="37"/>
  <c r="V20" i="38"/>
  <c r="K20" i="4"/>
  <c r="K20" i="38"/>
  <c r="K20" i="39"/>
  <c r="K20" i="37"/>
  <c r="R20" i="4"/>
  <c r="R20" i="38"/>
  <c r="R20" i="39"/>
  <c r="R20" i="37"/>
  <c r="M20" i="4"/>
  <c r="M20" i="39"/>
  <c r="M20" i="37"/>
  <c r="M20" i="38"/>
  <c r="L20" i="4"/>
  <c r="L20" i="38"/>
  <c r="L20" i="39"/>
  <c r="L20" i="37"/>
  <c r="N20" i="4"/>
  <c r="N20" i="39"/>
  <c r="N20" i="37"/>
  <c r="N20" i="38"/>
  <c r="U20" i="4"/>
  <c r="U20" i="39"/>
  <c r="U20" i="37"/>
  <c r="U20" i="38"/>
  <c r="O20" i="4"/>
  <c r="O20" i="39"/>
  <c r="O20" i="37"/>
  <c r="O20" i="38"/>
  <c r="Y20" i="4"/>
  <c r="Y20" i="39"/>
  <c r="Y20" i="37"/>
  <c r="Y20" i="38"/>
  <c r="AB20" i="4"/>
  <c r="AB20" i="38"/>
  <c r="AB20" i="39"/>
  <c r="AB20" i="37"/>
  <c r="V506" i="29"/>
  <c r="V507" i="29" l="1"/>
  <c r="V508" i="29" l="1"/>
  <c r="C50" i="2" l="1"/>
  <c r="C39" i="2"/>
  <c r="C30" i="2"/>
  <c r="E15" i="20" l="1"/>
  <c r="E5" i="20"/>
  <c r="D5" i="2"/>
  <c r="E6" i="20"/>
  <c r="E7" i="20"/>
  <c r="E8" i="20"/>
  <c r="E9" i="20"/>
  <c r="E10" i="20"/>
  <c r="E11" i="20"/>
  <c r="E12" i="20"/>
  <c r="E13" i="20"/>
  <c r="E14" i="20"/>
  <c r="O303" i="30"/>
  <c r="O300" i="30"/>
  <c r="O297" i="30"/>
  <c r="O294" i="30"/>
  <c r="O291" i="30"/>
  <c r="O288" i="30"/>
  <c r="O285" i="30"/>
  <c r="O282" i="30"/>
  <c r="O279" i="30"/>
  <c r="O276" i="30"/>
  <c r="O273" i="30"/>
  <c r="O270" i="30"/>
  <c r="O267" i="30"/>
  <c r="O264" i="30"/>
  <c r="O261" i="30"/>
  <c r="O258" i="30"/>
  <c r="O255" i="30"/>
  <c r="O252" i="30"/>
  <c r="O249" i="30"/>
  <c r="O246" i="30"/>
  <c r="O302" i="30"/>
  <c r="O299" i="30"/>
  <c r="O296" i="30"/>
  <c r="O245" i="30"/>
  <c r="O301" i="30"/>
  <c r="O269" i="30"/>
  <c r="O257" i="30"/>
  <c r="O265" i="30"/>
  <c r="O253" i="30"/>
  <c r="O303" i="29"/>
  <c r="O300" i="29"/>
  <c r="O297" i="29"/>
  <c r="O294" i="29"/>
  <c r="O291" i="29"/>
  <c r="O288" i="29"/>
  <c r="O285" i="29"/>
  <c r="O282" i="29"/>
  <c r="O279" i="29"/>
  <c r="O276" i="29"/>
  <c r="O273" i="29"/>
  <c r="O270" i="29"/>
  <c r="O267" i="29"/>
  <c r="O264" i="29"/>
  <c r="O261" i="29"/>
  <c r="O258" i="29"/>
  <c r="O255" i="29"/>
  <c r="O252" i="29"/>
  <c r="O249" i="29"/>
  <c r="O246" i="29"/>
  <c r="O295" i="30"/>
  <c r="O286" i="30"/>
  <c r="O277" i="30"/>
  <c r="O290" i="30"/>
  <c r="O281" i="30"/>
  <c r="O272" i="30"/>
  <c r="O260" i="30"/>
  <c r="O248" i="30"/>
  <c r="O268" i="30"/>
  <c r="O256" i="30"/>
  <c r="O304" i="30"/>
  <c r="O302" i="29"/>
  <c r="O299" i="29"/>
  <c r="O296" i="29"/>
  <c r="O293" i="29"/>
  <c r="O290" i="29"/>
  <c r="O287" i="29"/>
  <c r="O284" i="29"/>
  <c r="O281" i="29"/>
  <c r="O278" i="29"/>
  <c r="O275" i="29"/>
  <c r="O272" i="29"/>
  <c r="O269" i="29"/>
  <c r="O266" i="29"/>
  <c r="O263" i="29"/>
  <c r="O260" i="29"/>
  <c r="O257" i="29"/>
  <c r="O254" i="29"/>
  <c r="O251" i="29"/>
  <c r="O248" i="29"/>
  <c r="O289" i="30"/>
  <c r="O280" i="30"/>
  <c r="O263" i="30"/>
  <c r="O251" i="30"/>
  <c r="O245" i="29"/>
  <c r="O298" i="30"/>
  <c r="O293" i="30"/>
  <c r="O284" i="30"/>
  <c r="O275" i="30"/>
  <c r="O271" i="30"/>
  <c r="O259" i="30"/>
  <c r="O247" i="30"/>
  <c r="O266" i="30"/>
  <c r="O254" i="30"/>
  <c r="O304" i="29"/>
  <c r="O301" i="29"/>
  <c r="O298" i="29"/>
  <c r="O295" i="29"/>
  <c r="O292" i="29"/>
  <c r="O289" i="29"/>
  <c r="O286" i="29"/>
  <c r="O283" i="29"/>
  <c r="O280" i="29"/>
  <c r="O277" i="29"/>
  <c r="O274" i="29"/>
  <c r="O271" i="29"/>
  <c r="O268" i="29"/>
  <c r="O265" i="29"/>
  <c r="O262" i="29"/>
  <c r="O259" i="29"/>
  <c r="O256" i="29"/>
  <c r="O253" i="29"/>
  <c r="O250" i="29"/>
  <c r="O247" i="29"/>
  <c r="O278" i="30"/>
  <c r="O283" i="30"/>
  <c r="O287" i="30"/>
  <c r="O274" i="30"/>
  <c r="O302" i="28"/>
  <c r="O299" i="28"/>
  <c r="O296" i="28"/>
  <c r="O293" i="28"/>
  <c r="O290" i="28"/>
  <c r="O287" i="28"/>
  <c r="O284" i="28"/>
  <c r="O281" i="28"/>
  <c r="O278" i="28"/>
  <c r="O275" i="28"/>
  <c r="O272" i="28"/>
  <c r="O269" i="28"/>
  <c r="O266" i="28"/>
  <c r="O263" i="28"/>
  <c r="O260" i="28"/>
  <c r="O257" i="28"/>
  <c r="O254" i="28"/>
  <c r="O251" i="28"/>
  <c r="O248" i="28"/>
  <c r="O245" i="28"/>
  <c r="O292" i="30"/>
  <c r="O262" i="30"/>
  <c r="O304" i="28"/>
  <c r="O301" i="28"/>
  <c r="O298" i="28"/>
  <c r="O295" i="28"/>
  <c r="O292" i="28"/>
  <c r="O289" i="28"/>
  <c r="O286" i="28"/>
  <c r="O283" i="28"/>
  <c r="O280" i="28"/>
  <c r="O277" i="28"/>
  <c r="O274" i="28"/>
  <c r="O271" i="28"/>
  <c r="O268" i="28"/>
  <c r="O265" i="28"/>
  <c r="O262" i="28"/>
  <c r="O259" i="28"/>
  <c r="O256" i="28"/>
  <c r="O253" i="28"/>
  <c r="O250" i="28"/>
  <c r="O247" i="28"/>
  <c r="O250" i="30"/>
  <c r="O300" i="28"/>
  <c r="O291" i="28"/>
  <c r="O282" i="28"/>
  <c r="O273" i="28"/>
  <c r="O264" i="28"/>
  <c r="O255" i="28"/>
  <c r="O246" i="28"/>
  <c r="O303" i="28"/>
  <c r="O294" i="28"/>
  <c r="O285" i="28"/>
  <c r="O276" i="28"/>
  <c r="O267" i="28"/>
  <c r="O258" i="28"/>
  <c r="O249" i="28"/>
  <c r="O246" i="27"/>
  <c r="O279" i="28"/>
  <c r="O252" i="28"/>
  <c r="O302" i="27"/>
  <c r="O299" i="27"/>
  <c r="O296" i="27"/>
  <c r="O293" i="27"/>
  <c r="O290" i="27"/>
  <c r="O287" i="27"/>
  <c r="O284" i="27"/>
  <c r="O281" i="27"/>
  <c r="O278" i="27"/>
  <c r="O275" i="27"/>
  <c r="O272" i="27"/>
  <c r="O269" i="27"/>
  <c r="O266" i="27"/>
  <c r="O263" i="27"/>
  <c r="O260" i="27"/>
  <c r="O257" i="27"/>
  <c r="O254" i="27"/>
  <c r="O251" i="27"/>
  <c r="O248" i="27"/>
  <c r="O288" i="28"/>
  <c r="O261" i="28"/>
  <c r="O249" i="27"/>
  <c r="O297" i="27"/>
  <c r="O285" i="27"/>
  <c r="O273" i="27"/>
  <c r="O261" i="27"/>
  <c r="O297" i="28"/>
  <c r="O245" i="27"/>
  <c r="O304" i="27"/>
  <c r="O292" i="27"/>
  <c r="O280" i="27"/>
  <c r="O268" i="27"/>
  <c r="O256" i="27"/>
  <c r="O300" i="27"/>
  <c r="O288" i="27"/>
  <c r="O276" i="27"/>
  <c r="O264" i="27"/>
  <c r="O252" i="27"/>
  <c r="O295" i="27"/>
  <c r="O283" i="27"/>
  <c r="O271" i="27"/>
  <c r="O259" i="27"/>
  <c r="O247" i="27"/>
  <c r="O270" i="28"/>
  <c r="O294" i="27"/>
  <c r="O282" i="27"/>
  <c r="O270" i="27"/>
  <c r="O258" i="27"/>
  <c r="O250" i="27"/>
  <c r="O301" i="27"/>
  <c r="O289" i="27"/>
  <c r="O277" i="27"/>
  <c r="O265" i="27"/>
  <c r="O253" i="27"/>
  <c r="O286" i="27"/>
  <c r="O291" i="27"/>
  <c r="O274" i="27"/>
  <c r="O279" i="27"/>
  <c r="O262" i="27"/>
  <c r="O298" i="27"/>
  <c r="O303" i="27"/>
  <c r="O255" i="27"/>
  <c r="O267" i="27"/>
  <c r="L123" i="30"/>
  <c r="AB123" i="30" s="1"/>
  <c r="L120" i="30"/>
  <c r="AB120" i="30" s="1"/>
  <c r="L117" i="30"/>
  <c r="AB117" i="30" s="1"/>
  <c r="L114" i="30"/>
  <c r="AB114" i="30" s="1"/>
  <c r="L111" i="30"/>
  <c r="AB111" i="30" s="1"/>
  <c r="L108" i="30"/>
  <c r="AB108" i="30" s="1"/>
  <c r="L105" i="30"/>
  <c r="AB105" i="30" s="1"/>
  <c r="L102" i="30"/>
  <c r="AB102" i="30" s="1"/>
  <c r="L99" i="30"/>
  <c r="AB99" i="30" s="1"/>
  <c r="L96" i="30"/>
  <c r="AB96" i="30" s="1"/>
  <c r="L93" i="30"/>
  <c r="AB93" i="30" s="1"/>
  <c r="L90" i="30"/>
  <c r="AB90" i="30" s="1"/>
  <c r="L87" i="30"/>
  <c r="AB87" i="30" s="1"/>
  <c r="L84" i="30"/>
  <c r="AB84" i="30" s="1"/>
  <c r="L81" i="30"/>
  <c r="AB81" i="30" s="1"/>
  <c r="L78" i="30"/>
  <c r="AB78" i="30" s="1"/>
  <c r="L75" i="30"/>
  <c r="AB75" i="30" s="1"/>
  <c r="L72" i="30"/>
  <c r="AB72" i="30" s="1"/>
  <c r="L69" i="30"/>
  <c r="AB69" i="30" s="1"/>
  <c r="L66" i="30"/>
  <c r="AB66" i="30" s="1"/>
  <c r="L66" i="29"/>
  <c r="AB66" i="29" s="1"/>
  <c r="L122" i="30"/>
  <c r="AB122" i="30" s="1"/>
  <c r="L119" i="30"/>
  <c r="AB119" i="30" s="1"/>
  <c r="L116" i="30"/>
  <c r="AB116" i="30" s="1"/>
  <c r="L113" i="30"/>
  <c r="AB113" i="30" s="1"/>
  <c r="L110" i="30"/>
  <c r="AB110" i="30" s="1"/>
  <c r="L107" i="30"/>
  <c r="AB107" i="30" s="1"/>
  <c r="L104" i="30"/>
  <c r="AB104" i="30" s="1"/>
  <c r="L101" i="30"/>
  <c r="AB101" i="30" s="1"/>
  <c r="L98" i="30"/>
  <c r="AB98" i="30" s="1"/>
  <c r="L95" i="30"/>
  <c r="AB95" i="30" s="1"/>
  <c r="L92" i="30"/>
  <c r="AB92" i="30" s="1"/>
  <c r="L89" i="30"/>
  <c r="AB89" i="30" s="1"/>
  <c r="L86" i="30"/>
  <c r="AB86" i="30" s="1"/>
  <c r="L83" i="30"/>
  <c r="AB83" i="30" s="1"/>
  <c r="L80" i="30"/>
  <c r="AB80" i="30" s="1"/>
  <c r="L77" i="30"/>
  <c r="AB77" i="30" s="1"/>
  <c r="L74" i="30"/>
  <c r="AB74" i="30" s="1"/>
  <c r="L71" i="30"/>
  <c r="AB71" i="30" s="1"/>
  <c r="L68" i="30"/>
  <c r="AB68" i="30" s="1"/>
  <c r="L65" i="30"/>
  <c r="AB65" i="30" s="1"/>
  <c r="L122" i="29"/>
  <c r="AB122" i="29" s="1"/>
  <c r="L119" i="29"/>
  <c r="AB119" i="29" s="1"/>
  <c r="L116" i="29"/>
  <c r="AB116" i="29" s="1"/>
  <c r="L113" i="29"/>
  <c r="AB113" i="29" s="1"/>
  <c r="L110" i="29"/>
  <c r="AB110" i="29" s="1"/>
  <c r="L107" i="29"/>
  <c r="AB107" i="29" s="1"/>
  <c r="L104" i="29"/>
  <c r="AB104" i="29" s="1"/>
  <c r="L101" i="29"/>
  <c r="AB101" i="29" s="1"/>
  <c r="L98" i="29"/>
  <c r="AB98" i="29" s="1"/>
  <c r="L95" i="29"/>
  <c r="AB95" i="29" s="1"/>
  <c r="L92" i="29"/>
  <c r="AB92" i="29" s="1"/>
  <c r="L89" i="29"/>
  <c r="AB89" i="29" s="1"/>
  <c r="L86" i="29"/>
  <c r="AB86" i="29" s="1"/>
  <c r="L83" i="29"/>
  <c r="AB83" i="29" s="1"/>
  <c r="L80" i="29"/>
  <c r="AB80" i="29" s="1"/>
  <c r="L77" i="29"/>
  <c r="AB77" i="29" s="1"/>
  <c r="L74" i="29"/>
  <c r="AB74" i="29" s="1"/>
  <c r="L71" i="29"/>
  <c r="AB71" i="29" s="1"/>
  <c r="L68" i="29"/>
  <c r="AB68" i="29" s="1"/>
  <c r="L103" i="29"/>
  <c r="AB103" i="29" s="1"/>
  <c r="L90" i="29"/>
  <c r="AB90" i="29" s="1"/>
  <c r="L67" i="29"/>
  <c r="AB67" i="29" s="1"/>
  <c r="L115" i="30"/>
  <c r="AB115" i="30" s="1"/>
  <c r="L97" i="30"/>
  <c r="AB97" i="30" s="1"/>
  <c r="L79" i="30"/>
  <c r="AB79" i="30" s="1"/>
  <c r="L106" i="29"/>
  <c r="AB106" i="29" s="1"/>
  <c r="L93" i="29"/>
  <c r="AB93" i="29" s="1"/>
  <c r="L70" i="29"/>
  <c r="AB70" i="29" s="1"/>
  <c r="L118" i="30"/>
  <c r="AB118" i="30" s="1"/>
  <c r="L100" i="30"/>
  <c r="AB100" i="30" s="1"/>
  <c r="L82" i="30"/>
  <c r="AB82" i="30" s="1"/>
  <c r="L112" i="29"/>
  <c r="AB112" i="29" s="1"/>
  <c r="L99" i="29"/>
  <c r="AB99" i="29" s="1"/>
  <c r="L76" i="29"/>
  <c r="AB76" i="29" s="1"/>
  <c r="L115" i="29"/>
  <c r="AB115" i="29" s="1"/>
  <c r="L102" i="29"/>
  <c r="AB102" i="29" s="1"/>
  <c r="L79" i="29"/>
  <c r="AB79" i="29" s="1"/>
  <c r="L121" i="29"/>
  <c r="AB121" i="29" s="1"/>
  <c r="L108" i="29"/>
  <c r="AB108" i="29" s="1"/>
  <c r="L85" i="29"/>
  <c r="AB85" i="29" s="1"/>
  <c r="L72" i="29"/>
  <c r="AB72" i="29" s="1"/>
  <c r="L124" i="30"/>
  <c r="AB124" i="30" s="1"/>
  <c r="L106" i="30"/>
  <c r="AB106" i="30" s="1"/>
  <c r="L88" i="30"/>
  <c r="AB88" i="30" s="1"/>
  <c r="L70" i="30"/>
  <c r="AB70" i="30" s="1"/>
  <c r="L124" i="29"/>
  <c r="AB124" i="29" s="1"/>
  <c r="L111" i="29"/>
  <c r="AB111" i="29" s="1"/>
  <c r="L88" i="29"/>
  <c r="AB88" i="29" s="1"/>
  <c r="L75" i="29"/>
  <c r="AB75" i="29" s="1"/>
  <c r="L114" i="29"/>
  <c r="AB114" i="29" s="1"/>
  <c r="L91" i="29"/>
  <c r="AB91" i="29" s="1"/>
  <c r="L78" i="29"/>
  <c r="AB78" i="29" s="1"/>
  <c r="L109" i="30"/>
  <c r="AB109" i="30" s="1"/>
  <c r="L91" i="30"/>
  <c r="AB91" i="30" s="1"/>
  <c r="L73" i="30"/>
  <c r="AB73" i="30" s="1"/>
  <c r="L117" i="29"/>
  <c r="AB117" i="29" s="1"/>
  <c r="L94" i="29"/>
  <c r="AB94" i="29" s="1"/>
  <c r="L81" i="29"/>
  <c r="AB81" i="29" s="1"/>
  <c r="L65" i="29"/>
  <c r="AB65" i="29" s="1"/>
  <c r="L121" i="30"/>
  <c r="AB121" i="30" s="1"/>
  <c r="L94" i="30"/>
  <c r="AB94" i="30" s="1"/>
  <c r="L67" i="30"/>
  <c r="AB67" i="30" s="1"/>
  <c r="L109" i="29"/>
  <c r="AB109" i="29" s="1"/>
  <c r="L123" i="28"/>
  <c r="AB123" i="28" s="1"/>
  <c r="L119" i="28"/>
  <c r="AB119" i="28" s="1"/>
  <c r="L115" i="28"/>
  <c r="AB115" i="28" s="1"/>
  <c r="L111" i="28"/>
  <c r="AB111" i="28" s="1"/>
  <c r="L107" i="28"/>
  <c r="AB107" i="28" s="1"/>
  <c r="L103" i="28"/>
  <c r="AB103" i="28" s="1"/>
  <c r="L99" i="28"/>
  <c r="AB99" i="28" s="1"/>
  <c r="L120" i="29"/>
  <c r="AB120" i="29" s="1"/>
  <c r="L105" i="29"/>
  <c r="AB105" i="29" s="1"/>
  <c r="L123" i="29"/>
  <c r="AB123" i="29" s="1"/>
  <c r="L97" i="29"/>
  <c r="AB97" i="29" s="1"/>
  <c r="L122" i="28"/>
  <c r="AB122" i="28" s="1"/>
  <c r="L118" i="28"/>
  <c r="AB118" i="28" s="1"/>
  <c r="L114" i="28"/>
  <c r="AB114" i="28" s="1"/>
  <c r="L112" i="30"/>
  <c r="AB112" i="30" s="1"/>
  <c r="L85" i="30"/>
  <c r="AB85" i="30" s="1"/>
  <c r="L82" i="29"/>
  <c r="AB82" i="29" s="1"/>
  <c r="L100" i="29"/>
  <c r="AB100" i="29" s="1"/>
  <c r="L121" i="28"/>
  <c r="AB121" i="28" s="1"/>
  <c r="L117" i="28"/>
  <c r="AB117" i="28" s="1"/>
  <c r="L113" i="28"/>
  <c r="AB113" i="28" s="1"/>
  <c r="L109" i="28"/>
  <c r="AB109" i="28" s="1"/>
  <c r="L105" i="28"/>
  <c r="AB105" i="28" s="1"/>
  <c r="L101" i="28"/>
  <c r="AB101" i="28" s="1"/>
  <c r="L96" i="29"/>
  <c r="AB96" i="29" s="1"/>
  <c r="L103" i="30"/>
  <c r="AB103" i="30" s="1"/>
  <c r="L76" i="30"/>
  <c r="AB76" i="30" s="1"/>
  <c r="L118" i="29"/>
  <c r="AB118" i="29" s="1"/>
  <c r="L73" i="29"/>
  <c r="AB73" i="29" s="1"/>
  <c r="L84" i="29"/>
  <c r="AB84" i="29" s="1"/>
  <c r="L69" i="29"/>
  <c r="AB69" i="29" s="1"/>
  <c r="L110" i="28"/>
  <c r="AB110" i="28" s="1"/>
  <c r="L96" i="28"/>
  <c r="AB96" i="28" s="1"/>
  <c r="L92" i="28"/>
  <c r="AB92" i="28" s="1"/>
  <c r="L88" i="28"/>
  <c r="AB88" i="28" s="1"/>
  <c r="L84" i="28"/>
  <c r="AB84" i="28" s="1"/>
  <c r="L80" i="28"/>
  <c r="AB80" i="28" s="1"/>
  <c r="L76" i="28"/>
  <c r="AB76" i="28" s="1"/>
  <c r="L72" i="28"/>
  <c r="AB72" i="28" s="1"/>
  <c r="L68" i="28"/>
  <c r="AB68" i="28" s="1"/>
  <c r="L120" i="28"/>
  <c r="AB120" i="28" s="1"/>
  <c r="L100" i="28"/>
  <c r="AB100" i="28" s="1"/>
  <c r="L104" i="28"/>
  <c r="AB104" i="28" s="1"/>
  <c r="L95" i="28"/>
  <c r="AB95" i="28" s="1"/>
  <c r="L91" i="28"/>
  <c r="AB91" i="28" s="1"/>
  <c r="L87" i="28"/>
  <c r="AB87" i="28" s="1"/>
  <c r="L83" i="28"/>
  <c r="AB83" i="28" s="1"/>
  <c r="L79" i="28"/>
  <c r="AB79" i="28" s="1"/>
  <c r="L75" i="28"/>
  <c r="AB75" i="28" s="1"/>
  <c r="L71" i="28"/>
  <c r="AB71" i="28" s="1"/>
  <c r="L67" i="28"/>
  <c r="AB67" i="28" s="1"/>
  <c r="L108" i="28"/>
  <c r="AB108" i="28" s="1"/>
  <c r="L98" i="28"/>
  <c r="AB98" i="28" s="1"/>
  <c r="L94" i="28"/>
  <c r="AB94" i="28" s="1"/>
  <c r="L90" i="28"/>
  <c r="AB90" i="28" s="1"/>
  <c r="L86" i="28"/>
  <c r="AB86" i="28" s="1"/>
  <c r="L82" i="28"/>
  <c r="AB82" i="28" s="1"/>
  <c r="L78" i="28"/>
  <c r="AB78" i="28" s="1"/>
  <c r="L74" i="28"/>
  <c r="AB74" i="28" s="1"/>
  <c r="L70" i="28"/>
  <c r="AB70" i="28" s="1"/>
  <c r="L66" i="28"/>
  <c r="AB66" i="28" s="1"/>
  <c r="L112" i="28"/>
  <c r="AB112" i="28" s="1"/>
  <c r="L85" i="28"/>
  <c r="AB85" i="28" s="1"/>
  <c r="L69" i="28"/>
  <c r="AB69" i="28" s="1"/>
  <c r="L124" i="27"/>
  <c r="AB124" i="27" s="1"/>
  <c r="L120" i="27"/>
  <c r="AB120" i="27" s="1"/>
  <c r="L116" i="27"/>
  <c r="AB116" i="27" s="1"/>
  <c r="L112" i="27"/>
  <c r="AB112" i="27" s="1"/>
  <c r="L108" i="27"/>
  <c r="AB108" i="27" s="1"/>
  <c r="L104" i="27"/>
  <c r="AB104" i="27" s="1"/>
  <c r="L100" i="27"/>
  <c r="AB100" i="27" s="1"/>
  <c r="L96" i="27"/>
  <c r="AB96" i="27" s="1"/>
  <c r="L92" i="27"/>
  <c r="AB92" i="27" s="1"/>
  <c r="L88" i="27"/>
  <c r="AB88" i="27" s="1"/>
  <c r="L84" i="27"/>
  <c r="AB84" i="27" s="1"/>
  <c r="L80" i="27"/>
  <c r="AB80" i="27" s="1"/>
  <c r="L76" i="27"/>
  <c r="AB76" i="27" s="1"/>
  <c r="L72" i="27"/>
  <c r="AB72" i="27" s="1"/>
  <c r="L68" i="27"/>
  <c r="AB68" i="27" s="1"/>
  <c r="L106" i="28"/>
  <c r="AB106" i="28" s="1"/>
  <c r="L116" i="28"/>
  <c r="AB116" i="28" s="1"/>
  <c r="L89" i="28"/>
  <c r="AB89" i="28" s="1"/>
  <c r="L73" i="28"/>
  <c r="AB73" i="28" s="1"/>
  <c r="L123" i="27"/>
  <c r="AB123" i="27" s="1"/>
  <c r="L119" i="27"/>
  <c r="AB119" i="27" s="1"/>
  <c r="L115" i="27"/>
  <c r="AB115" i="27" s="1"/>
  <c r="L111" i="27"/>
  <c r="AB111" i="27" s="1"/>
  <c r="L107" i="27"/>
  <c r="AB107" i="27" s="1"/>
  <c r="L103" i="27"/>
  <c r="AB103" i="27" s="1"/>
  <c r="L99" i="27"/>
  <c r="AB99" i="27" s="1"/>
  <c r="L95" i="27"/>
  <c r="AB95" i="27" s="1"/>
  <c r="L91" i="27"/>
  <c r="AB91" i="27" s="1"/>
  <c r="L87" i="27"/>
  <c r="AB87" i="27" s="1"/>
  <c r="L83" i="27"/>
  <c r="AB83" i="27" s="1"/>
  <c r="L79" i="27"/>
  <c r="AB79" i="27" s="1"/>
  <c r="L75" i="27"/>
  <c r="AB75" i="27" s="1"/>
  <c r="L71" i="27"/>
  <c r="AB71" i="27" s="1"/>
  <c r="L67" i="27"/>
  <c r="AB67" i="27" s="1"/>
  <c r="L93" i="28"/>
  <c r="AB93" i="28" s="1"/>
  <c r="L77" i="28"/>
  <c r="AB77" i="28" s="1"/>
  <c r="L87" i="29"/>
  <c r="AB87" i="29" s="1"/>
  <c r="L97" i="28"/>
  <c r="AB97" i="28" s="1"/>
  <c r="L81" i="28"/>
  <c r="AB81" i="28" s="1"/>
  <c r="L65" i="27"/>
  <c r="AB65" i="27" s="1"/>
  <c r="L109" i="27"/>
  <c r="AB109" i="27" s="1"/>
  <c r="L85" i="27"/>
  <c r="AB85" i="27" s="1"/>
  <c r="L66" i="27"/>
  <c r="AB66" i="27" s="1"/>
  <c r="L118" i="27"/>
  <c r="AB118" i="27" s="1"/>
  <c r="L94" i="27"/>
  <c r="AB94" i="27" s="1"/>
  <c r="L70" i="27"/>
  <c r="AB70" i="27" s="1"/>
  <c r="L113" i="27"/>
  <c r="AB113" i="27" s="1"/>
  <c r="L89" i="27"/>
  <c r="AB89" i="27" s="1"/>
  <c r="L122" i="27"/>
  <c r="AB122" i="27" s="1"/>
  <c r="L98" i="27"/>
  <c r="AB98" i="27" s="1"/>
  <c r="L74" i="27"/>
  <c r="AB74" i="27" s="1"/>
  <c r="L117" i="27"/>
  <c r="AB117" i="27" s="1"/>
  <c r="L93" i="27"/>
  <c r="AB93" i="27" s="1"/>
  <c r="L69" i="27"/>
  <c r="AB69" i="27" s="1"/>
  <c r="L102" i="27"/>
  <c r="AB102" i="27" s="1"/>
  <c r="L78" i="27"/>
  <c r="AB78" i="27" s="1"/>
  <c r="L102" i="28"/>
  <c r="AB102" i="28" s="1"/>
  <c r="L106" i="27"/>
  <c r="AB106" i="27" s="1"/>
  <c r="L82" i="27"/>
  <c r="AB82" i="27" s="1"/>
  <c r="L124" i="28"/>
  <c r="AB124" i="28" s="1"/>
  <c r="L110" i="27"/>
  <c r="AB110" i="27" s="1"/>
  <c r="L86" i="27"/>
  <c r="AB86" i="27" s="1"/>
  <c r="L65" i="28"/>
  <c r="AB65" i="28" s="1"/>
  <c r="L105" i="27"/>
  <c r="AB105" i="27" s="1"/>
  <c r="L81" i="27"/>
  <c r="AB81" i="27" s="1"/>
  <c r="L114" i="27"/>
  <c r="AB114" i="27" s="1"/>
  <c r="L90" i="27"/>
  <c r="AB90" i="27" s="1"/>
  <c r="L121" i="27"/>
  <c r="AB121" i="27" s="1"/>
  <c r="L97" i="27"/>
  <c r="AB97" i="27" s="1"/>
  <c r="L73" i="27"/>
  <c r="AB73" i="27" s="1"/>
  <c r="L101" i="27"/>
  <c r="AB101" i="27" s="1"/>
  <c r="L77" i="27"/>
  <c r="AB77" i="27" s="1"/>
  <c r="S244" i="30"/>
  <c r="AB244" i="30" s="1"/>
  <c r="S206" i="30"/>
  <c r="AB206" i="30" s="1"/>
  <c r="S507" i="30"/>
  <c r="AB507" i="30" s="1"/>
  <c r="S503" i="30"/>
  <c r="AB503" i="30" s="1"/>
  <c r="S499" i="30"/>
  <c r="AB499" i="30" s="1"/>
  <c r="S495" i="30"/>
  <c r="AB495" i="30" s="1"/>
  <c r="S491" i="30"/>
  <c r="AB491" i="30" s="1"/>
  <c r="S487" i="30"/>
  <c r="AB487" i="30" s="1"/>
  <c r="S483" i="30"/>
  <c r="AB483" i="30" s="1"/>
  <c r="S479" i="30"/>
  <c r="AB479" i="30" s="1"/>
  <c r="S475" i="30"/>
  <c r="AB475" i="30" s="1"/>
  <c r="S471" i="30"/>
  <c r="AB471" i="30" s="1"/>
  <c r="S467" i="30"/>
  <c r="AB467" i="30" s="1"/>
  <c r="S463" i="30"/>
  <c r="AB463" i="30" s="1"/>
  <c r="S459" i="30"/>
  <c r="AB459" i="30" s="1"/>
  <c r="S455" i="30"/>
  <c r="AB455" i="30" s="1"/>
  <c r="S451" i="30"/>
  <c r="AB451" i="30" s="1"/>
  <c r="S447" i="30"/>
  <c r="AB447" i="30" s="1"/>
  <c r="S443" i="30"/>
  <c r="AB443" i="30" s="1"/>
  <c r="S439" i="30"/>
  <c r="AB439" i="30" s="1"/>
  <c r="S435" i="30"/>
  <c r="AB435" i="30" s="1"/>
  <c r="S431" i="30"/>
  <c r="AB431" i="30" s="1"/>
  <c r="S427" i="30"/>
  <c r="AB427" i="30" s="1"/>
  <c r="S423" i="30"/>
  <c r="AB423" i="30" s="1"/>
  <c r="S419" i="30"/>
  <c r="AB419" i="30" s="1"/>
  <c r="S415" i="30"/>
  <c r="AB415" i="30" s="1"/>
  <c r="S411" i="30"/>
  <c r="AB411" i="30" s="1"/>
  <c r="S407" i="30"/>
  <c r="AB407" i="30" s="1"/>
  <c r="S403" i="30"/>
  <c r="AB403" i="30" s="1"/>
  <c r="S399" i="30"/>
  <c r="AB399" i="30" s="1"/>
  <c r="S395" i="30"/>
  <c r="AB395" i="30" s="1"/>
  <c r="S391" i="30"/>
  <c r="AB391" i="30" s="1"/>
  <c r="S387" i="30"/>
  <c r="AB387" i="30" s="1"/>
  <c r="S383" i="30"/>
  <c r="AB383" i="30" s="1"/>
  <c r="S379" i="30"/>
  <c r="AB379" i="30" s="1"/>
  <c r="S375" i="30"/>
  <c r="AB375" i="30" s="1"/>
  <c r="S371" i="30"/>
  <c r="AB371" i="30" s="1"/>
  <c r="S367" i="30"/>
  <c r="AB367" i="30" s="1"/>
  <c r="S363" i="30"/>
  <c r="AB363" i="30" s="1"/>
  <c r="S359" i="30"/>
  <c r="AB359" i="30" s="1"/>
  <c r="S355" i="30"/>
  <c r="AB355" i="30" s="1"/>
  <c r="S351" i="30"/>
  <c r="AB351" i="30" s="1"/>
  <c r="S347" i="30"/>
  <c r="AB347" i="30" s="1"/>
  <c r="S343" i="30"/>
  <c r="AB343" i="30" s="1"/>
  <c r="S339" i="30"/>
  <c r="AB339" i="30" s="1"/>
  <c r="S335" i="30"/>
  <c r="AB335" i="30" s="1"/>
  <c r="S331" i="30"/>
  <c r="AB331" i="30" s="1"/>
  <c r="S327" i="30"/>
  <c r="AB327" i="30" s="1"/>
  <c r="S323" i="30"/>
  <c r="AB323" i="30" s="1"/>
  <c r="S319" i="30"/>
  <c r="AB319" i="30" s="1"/>
  <c r="S315" i="30"/>
  <c r="AB315" i="30" s="1"/>
  <c r="S311" i="30"/>
  <c r="AB311" i="30" s="1"/>
  <c r="S307" i="30"/>
  <c r="AB307" i="30" s="1"/>
  <c r="S303" i="30"/>
  <c r="S300" i="30"/>
  <c r="S297" i="30"/>
  <c r="S294" i="30"/>
  <c r="S291" i="30"/>
  <c r="S288" i="30"/>
  <c r="S285" i="30"/>
  <c r="S282" i="30"/>
  <c r="S279" i="30"/>
  <c r="S276" i="30"/>
  <c r="S273" i="30"/>
  <c r="S270" i="30"/>
  <c r="S267" i="30"/>
  <c r="S264" i="30"/>
  <c r="S261" i="30"/>
  <c r="S258" i="30"/>
  <c r="S255" i="30"/>
  <c r="S252" i="30"/>
  <c r="S249" i="30"/>
  <c r="S246" i="30"/>
  <c r="S240" i="30"/>
  <c r="AB240" i="30" s="1"/>
  <c r="S236" i="30"/>
  <c r="AB236" i="30" s="1"/>
  <c r="S232" i="30"/>
  <c r="AB232" i="30" s="1"/>
  <c r="S228" i="30"/>
  <c r="AB228" i="30" s="1"/>
  <c r="S224" i="30"/>
  <c r="AB224" i="30" s="1"/>
  <c r="S220" i="30"/>
  <c r="AB220" i="30" s="1"/>
  <c r="S216" i="30"/>
  <c r="AB216" i="30" s="1"/>
  <c r="S212" i="30"/>
  <c r="AB212" i="30" s="1"/>
  <c r="S208" i="30"/>
  <c r="AB208" i="30" s="1"/>
  <c r="S506" i="30"/>
  <c r="AB506" i="30" s="1"/>
  <c r="S502" i="30"/>
  <c r="AB502" i="30" s="1"/>
  <c r="S498" i="30"/>
  <c r="AB498" i="30" s="1"/>
  <c r="S494" i="30"/>
  <c r="AB494" i="30" s="1"/>
  <c r="S490" i="30"/>
  <c r="AB490" i="30" s="1"/>
  <c r="S486" i="30"/>
  <c r="AB486" i="30" s="1"/>
  <c r="S482" i="30"/>
  <c r="AB482" i="30" s="1"/>
  <c r="S478" i="30"/>
  <c r="AB478" i="30" s="1"/>
  <c r="S474" i="30"/>
  <c r="AB474" i="30" s="1"/>
  <c r="S470" i="30"/>
  <c r="AB470" i="30" s="1"/>
  <c r="S466" i="30"/>
  <c r="AB466" i="30" s="1"/>
  <c r="S462" i="30"/>
  <c r="AB462" i="30" s="1"/>
  <c r="S458" i="30"/>
  <c r="AB458" i="30" s="1"/>
  <c r="S454" i="30"/>
  <c r="AB454" i="30" s="1"/>
  <c r="S450" i="30"/>
  <c r="AB450" i="30" s="1"/>
  <c r="S446" i="30"/>
  <c r="AB446" i="30" s="1"/>
  <c r="S442" i="30"/>
  <c r="AB442" i="30" s="1"/>
  <c r="S438" i="30"/>
  <c r="AB438" i="30" s="1"/>
  <c r="S434" i="30"/>
  <c r="AB434" i="30" s="1"/>
  <c r="S430" i="30"/>
  <c r="AB430" i="30" s="1"/>
  <c r="S426" i="30"/>
  <c r="AB426" i="30" s="1"/>
  <c r="S422" i="30"/>
  <c r="AB422" i="30" s="1"/>
  <c r="S418" i="30"/>
  <c r="AB418" i="30" s="1"/>
  <c r="S414" i="30"/>
  <c r="AB414" i="30" s="1"/>
  <c r="S410" i="30"/>
  <c r="AB410" i="30" s="1"/>
  <c r="S406" i="30"/>
  <c r="AB406" i="30" s="1"/>
  <c r="S402" i="30"/>
  <c r="AB402" i="30" s="1"/>
  <c r="S398" i="30"/>
  <c r="AB398" i="30" s="1"/>
  <c r="S394" i="30"/>
  <c r="AB394" i="30" s="1"/>
  <c r="S390" i="30"/>
  <c r="AB390" i="30" s="1"/>
  <c r="S386" i="30"/>
  <c r="AB386" i="30" s="1"/>
  <c r="S382" i="30"/>
  <c r="AB382" i="30" s="1"/>
  <c r="S378" i="30"/>
  <c r="AB378" i="30" s="1"/>
  <c r="S374" i="30"/>
  <c r="AB374" i="30" s="1"/>
  <c r="S370" i="30"/>
  <c r="AB370" i="30" s="1"/>
  <c r="S366" i="30"/>
  <c r="AB366" i="30" s="1"/>
  <c r="S362" i="30"/>
  <c r="AB362" i="30" s="1"/>
  <c r="S358" i="30"/>
  <c r="AB358" i="30" s="1"/>
  <c r="S354" i="30"/>
  <c r="AB354" i="30" s="1"/>
  <c r="S350" i="30"/>
  <c r="AB350" i="30" s="1"/>
  <c r="S346" i="30"/>
  <c r="AB346" i="30" s="1"/>
  <c r="S342" i="30"/>
  <c r="AB342" i="30" s="1"/>
  <c r="S338" i="30"/>
  <c r="AB338" i="30" s="1"/>
  <c r="S334" i="30"/>
  <c r="AB334" i="30" s="1"/>
  <c r="S330" i="30"/>
  <c r="AB330" i="30" s="1"/>
  <c r="S326" i="30"/>
  <c r="AB326" i="30" s="1"/>
  <c r="S322" i="30"/>
  <c r="AB322" i="30" s="1"/>
  <c r="S318" i="30"/>
  <c r="AB318" i="30" s="1"/>
  <c r="S314" i="30"/>
  <c r="AB314" i="30" s="1"/>
  <c r="S310" i="30"/>
  <c r="AB310" i="30" s="1"/>
  <c r="S306" i="30"/>
  <c r="AB306" i="30" s="1"/>
  <c r="S243" i="30"/>
  <c r="AB243" i="30" s="1"/>
  <c r="S239" i="30"/>
  <c r="AB239" i="30" s="1"/>
  <c r="S235" i="30"/>
  <c r="AB235" i="30" s="1"/>
  <c r="S231" i="30"/>
  <c r="AB231" i="30" s="1"/>
  <c r="S227" i="30"/>
  <c r="AB227" i="30" s="1"/>
  <c r="S223" i="30"/>
  <c r="AB223" i="30" s="1"/>
  <c r="S219" i="30"/>
  <c r="AB219" i="30" s="1"/>
  <c r="S215" i="30"/>
  <c r="AB215" i="30" s="1"/>
  <c r="S211" i="30"/>
  <c r="AB211" i="30" s="1"/>
  <c r="S205" i="30"/>
  <c r="AB205" i="30" s="1"/>
  <c r="S302" i="30"/>
  <c r="S299" i="30"/>
  <c r="S296" i="30"/>
  <c r="S293" i="30"/>
  <c r="S290" i="30"/>
  <c r="S287" i="30"/>
  <c r="S284" i="30"/>
  <c r="S281" i="30"/>
  <c r="S278" i="30"/>
  <c r="S275" i="30"/>
  <c r="S272" i="30"/>
  <c r="S269" i="30"/>
  <c r="S266" i="30"/>
  <c r="S263" i="30"/>
  <c r="S260" i="30"/>
  <c r="S257" i="30"/>
  <c r="S254" i="30"/>
  <c r="S251" i="30"/>
  <c r="S248" i="30"/>
  <c r="S505" i="30"/>
  <c r="AB505" i="30" s="1"/>
  <c r="S501" i="30"/>
  <c r="AB501" i="30" s="1"/>
  <c r="S497" i="30"/>
  <c r="AB497" i="30" s="1"/>
  <c r="S493" i="30"/>
  <c r="AB493" i="30" s="1"/>
  <c r="S489" i="30"/>
  <c r="AB489" i="30" s="1"/>
  <c r="S485" i="30"/>
  <c r="AB485" i="30" s="1"/>
  <c r="S481" i="30"/>
  <c r="AB481" i="30" s="1"/>
  <c r="S477" i="30"/>
  <c r="AB477" i="30" s="1"/>
  <c r="S473" i="30"/>
  <c r="AB473" i="30" s="1"/>
  <c r="S469" i="30"/>
  <c r="AB469" i="30" s="1"/>
  <c r="S465" i="30"/>
  <c r="AB465" i="30" s="1"/>
  <c r="S461" i="30"/>
  <c r="AB461" i="30" s="1"/>
  <c r="S457" i="30"/>
  <c r="AB457" i="30" s="1"/>
  <c r="S453" i="30"/>
  <c r="AB453" i="30" s="1"/>
  <c r="S449" i="30"/>
  <c r="AB449" i="30" s="1"/>
  <c r="S445" i="30"/>
  <c r="AB445" i="30" s="1"/>
  <c r="S441" i="30"/>
  <c r="AB441" i="30" s="1"/>
  <c r="S437" i="30"/>
  <c r="AB437" i="30" s="1"/>
  <c r="S433" i="30"/>
  <c r="AB433" i="30" s="1"/>
  <c r="S429" i="30"/>
  <c r="AB429" i="30" s="1"/>
  <c r="S425" i="30"/>
  <c r="AB425" i="30" s="1"/>
  <c r="S421" i="30"/>
  <c r="AB421" i="30" s="1"/>
  <c r="S417" i="30"/>
  <c r="AB417" i="30" s="1"/>
  <c r="S413" i="30"/>
  <c r="AB413" i="30" s="1"/>
  <c r="S409" i="30"/>
  <c r="AB409" i="30" s="1"/>
  <c r="S405" i="30"/>
  <c r="AB405" i="30" s="1"/>
  <c r="S401" i="30"/>
  <c r="AB401" i="30" s="1"/>
  <c r="S397" i="30"/>
  <c r="AB397" i="30" s="1"/>
  <c r="S393" i="30"/>
  <c r="AB393" i="30" s="1"/>
  <c r="S389" i="30"/>
  <c r="AB389" i="30" s="1"/>
  <c r="S385" i="30"/>
  <c r="AB385" i="30" s="1"/>
  <c r="S381" i="30"/>
  <c r="AB381" i="30" s="1"/>
  <c r="S377" i="30"/>
  <c r="AB377" i="30" s="1"/>
  <c r="S373" i="30"/>
  <c r="AB373" i="30" s="1"/>
  <c r="S369" i="30"/>
  <c r="AB369" i="30" s="1"/>
  <c r="S365" i="30"/>
  <c r="AB365" i="30" s="1"/>
  <c r="S361" i="30"/>
  <c r="AB361" i="30" s="1"/>
  <c r="S357" i="30"/>
  <c r="AB357" i="30" s="1"/>
  <c r="S353" i="30"/>
  <c r="AB353" i="30" s="1"/>
  <c r="S349" i="30"/>
  <c r="AB349" i="30" s="1"/>
  <c r="S345" i="30"/>
  <c r="AB345" i="30" s="1"/>
  <c r="S341" i="30"/>
  <c r="AB341" i="30" s="1"/>
  <c r="S337" i="30"/>
  <c r="AB337" i="30" s="1"/>
  <c r="S333" i="30"/>
  <c r="AB333" i="30" s="1"/>
  <c r="S329" i="30"/>
  <c r="AB329" i="30" s="1"/>
  <c r="S325" i="30"/>
  <c r="AB325" i="30" s="1"/>
  <c r="S321" i="30"/>
  <c r="AB321" i="30" s="1"/>
  <c r="S317" i="30"/>
  <c r="AB317" i="30" s="1"/>
  <c r="S313" i="30"/>
  <c r="AB313" i="30" s="1"/>
  <c r="S309" i="30"/>
  <c r="AB309" i="30" s="1"/>
  <c r="S305" i="30"/>
  <c r="AB305" i="30" s="1"/>
  <c r="S508" i="30"/>
  <c r="AB508" i="30" s="1"/>
  <c r="S504" i="30"/>
  <c r="AB504" i="30" s="1"/>
  <c r="S500" i="30"/>
  <c r="AB500" i="30" s="1"/>
  <c r="S496" i="30"/>
  <c r="AB496" i="30" s="1"/>
  <c r="S492" i="30"/>
  <c r="AB492" i="30" s="1"/>
  <c r="S488" i="30"/>
  <c r="AB488" i="30" s="1"/>
  <c r="S484" i="30"/>
  <c r="AB484" i="30" s="1"/>
  <c r="S480" i="30"/>
  <c r="AB480" i="30" s="1"/>
  <c r="S476" i="30"/>
  <c r="AB476" i="30" s="1"/>
  <c r="S472" i="30"/>
  <c r="AB472" i="30" s="1"/>
  <c r="S468" i="30"/>
  <c r="AB468" i="30" s="1"/>
  <c r="S464" i="30"/>
  <c r="AB464" i="30" s="1"/>
  <c r="S460" i="30"/>
  <c r="AB460" i="30" s="1"/>
  <c r="S456" i="30"/>
  <c r="AB456" i="30" s="1"/>
  <c r="S452" i="30"/>
  <c r="AB452" i="30" s="1"/>
  <c r="S448" i="30"/>
  <c r="AB448" i="30" s="1"/>
  <c r="S444" i="30"/>
  <c r="AB444" i="30" s="1"/>
  <c r="S440" i="30"/>
  <c r="AB440" i="30" s="1"/>
  <c r="S436" i="30"/>
  <c r="AB436" i="30" s="1"/>
  <c r="S432" i="30"/>
  <c r="AB432" i="30" s="1"/>
  <c r="S428" i="30"/>
  <c r="AB428" i="30" s="1"/>
  <c r="S424" i="30"/>
  <c r="AB424" i="30" s="1"/>
  <c r="S420" i="30"/>
  <c r="AB420" i="30" s="1"/>
  <c r="S416" i="30"/>
  <c r="AB416" i="30" s="1"/>
  <c r="S412" i="30"/>
  <c r="AB412" i="30" s="1"/>
  <c r="S408" i="30"/>
  <c r="AB408" i="30" s="1"/>
  <c r="S404" i="30"/>
  <c r="AB404" i="30" s="1"/>
  <c r="S400" i="30"/>
  <c r="AB400" i="30" s="1"/>
  <c r="S396" i="30"/>
  <c r="AB396" i="30" s="1"/>
  <c r="S392" i="30"/>
  <c r="AB392" i="30" s="1"/>
  <c r="S388" i="30"/>
  <c r="AB388" i="30" s="1"/>
  <c r="S384" i="30"/>
  <c r="AB384" i="30" s="1"/>
  <c r="S380" i="30"/>
  <c r="AB380" i="30" s="1"/>
  <c r="S376" i="30"/>
  <c r="AB376" i="30" s="1"/>
  <c r="S372" i="30"/>
  <c r="AB372" i="30" s="1"/>
  <c r="S368" i="30"/>
  <c r="AB368" i="30" s="1"/>
  <c r="S364" i="30"/>
  <c r="AB364" i="30" s="1"/>
  <c r="S360" i="30"/>
  <c r="AB360" i="30" s="1"/>
  <c r="S356" i="30"/>
  <c r="AB356" i="30" s="1"/>
  <c r="S352" i="30"/>
  <c r="AB352" i="30" s="1"/>
  <c r="S348" i="30"/>
  <c r="AB348" i="30" s="1"/>
  <c r="S344" i="30"/>
  <c r="AB344" i="30" s="1"/>
  <c r="S340" i="30"/>
  <c r="AB340" i="30" s="1"/>
  <c r="S336" i="30"/>
  <c r="AB336" i="30" s="1"/>
  <c r="S332" i="30"/>
  <c r="AB332" i="30" s="1"/>
  <c r="S328" i="30"/>
  <c r="AB328" i="30" s="1"/>
  <c r="S324" i="30"/>
  <c r="AB324" i="30" s="1"/>
  <c r="S320" i="30"/>
  <c r="AB320" i="30" s="1"/>
  <c r="S316" i="30"/>
  <c r="AB316" i="30" s="1"/>
  <c r="S312" i="30"/>
  <c r="AB312" i="30" s="1"/>
  <c r="S308" i="30"/>
  <c r="AB308" i="30" s="1"/>
  <c r="S304" i="30"/>
  <c r="S301" i="30"/>
  <c r="S298" i="30"/>
  <c r="S295" i="30"/>
  <c r="S292" i="30"/>
  <c r="S289" i="30"/>
  <c r="S286" i="30"/>
  <c r="S283" i="30"/>
  <c r="S280" i="30"/>
  <c r="S277" i="30"/>
  <c r="S274" i="30"/>
  <c r="S265" i="30"/>
  <c r="S253" i="30"/>
  <c r="S245" i="30"/>
  <c r="S222" i="30"/>
  <c r="AB222" i="30" s="1"/>
  <c r="S193" i="30"/>
  <c r="AB193" i="30" s="1"/>
  <c r="S181" i="30"/>
  <c r="AB181" i="30" s="1"/>
  <c r="S169" i="30"/>
  <c r="AB169" i="30" s="1"/>
  <c r="S157" i="30"/>
  <c r="AB157" i="30" s="1"/>
  <c r="S303" i="29"/>
  <c r="S300" i="29"/>
  <c r="S297" i="29"/>
  <c r="S294" i="29"/>
  <c r="S291" i="29"/>
  <c r="S288" i="29"/>
  <c r="S285" i="29"/>
  <c r="S282" i="29"/>
  <c r="S279" i="29"/>
  <c r="S276" i="29"/>
  <c r="S273" i="29"/>
  <c r="S270" i="29"/>
  <c r="S267" i="29"/>
  <c r="S264" i="29"/>
  <c r="S261" i="29"/>
  <c r="S258" i="29"/>
  <c r="S255" i="29"/>
  <c r="S252" i="29"/>
  <c r="S249" i="29"/>
  <c r="S246" i="29"/>
  <c r="S203" i="29"/>
  <c r="AB203" i="29" s="1"/>
  <c r="S191" i="29"/>
  <c r="AB191" i="29" s="1"/>
  <c r="S179" i="29"/>
  <c r="AB179" i="29" s="1"/>
  <c r="S167" i="29"/>
  <c r="AB167" i="29" s="1"/>
  <c r="S155" i="29"/>
  <c r="AB155" i="29" s="1"/>
  <c r="S241" i="30"/>
  <c r="AB241" i="30" s="1"/>
  <c r="S217" i="30"/>
  <c r="AB217" i="30" s="1"/>
  <c r="S200" i="30"/>
  <c r="AB200" i="30" s="1"/>
  <c r="S188" i="30"/>
  <c r="AB188" i="30" s="1"/>
  <c r="S176" i="30"/>
  <c r="AB176" i="30" s="1"/>
  <c r="S164" i="30"/>
  <c r="AB164" i="30" s="1"/>
  <c r="S152" i="30"/>
  <c r="AB152" i="30" s="1"/>
  <c r="S198" i="29"/>
  <c r="AB198" i="29" s="1"/>
  <c r="S186" i="29"/>
  <c r="AB186" i="29" s="1"/>
  <c r="S174" i="29"/>
  <c r="AB174" i="29" s="1"/>
  <c r="S162" i="29"/>
  <c r="AB162" i="29" s="1"/>
  <c r="S150" i="29"/>
  <c r="AB150" i="29" s="1"/>
  <c r="S226" i="30"/>
  <c r="AB226" i="30" s="1"/>
  <c r="S195" i="30"/>
  <c r="AB195" i="30" s="1"/>
  <c r="S183" i="30"/>
  <c r="AB183" i="30" s="1"/>
  <c r="S171" i="30"/>
  <c r="AB171" i="30" s="1"/>
  <c r="S159" i="30"/>
  <c r="AB159" i="30" s="1"/>
  <c r="S506" i="29"/>
  <c r="AB506" i="29" s="1"/>
  <c r="S502" i="29"/>
  <c r="AB502" i="29" s="1"/>
  <c r="S498" i="29"/>
  <c r="AB498" i="29" s="1"/>
  <c r="S494" i="29"/>
  <c r="AB494" i="29" s="1"/>
  <c r="S490" i="29"/>
  <c r="AB490" i="29" s="1"/>
  <c r="S486" i="29"/>
  <c r="AB486" i="29" s="1"/>
  <c r="S482" i="29"/>
  <c r="AB482" i="29" s="1"/>
  <c r="S478" i="29"/>
  <c r="AB478" i="29" s="1"/>
  <c r="S474" i="29"/>
  <c r="AB474" i="29" s="1"/>
  <c r="S470" i="29"/>
  <c r="AB470" i="29" s="1"/>
  <c r="S466" i="29"/>
  <c r="AB466" i="29" s="1"/>
  <c r="S462" i="29"/>
  <c r="AB462" i="29" s="1"/>
  <c r="S458" i="29"/>
  <c r="AB458" i="29" s="1"/>
  <c r="S454" i="29"/>
  <c r="AB454" i="29" s="1"/>
  <c r="S450" i="29"/>
  <c r="AB450" i="29" s="1"/>
  <c r="S446" i="29"/>
  <c r="AB446" i="29" s="1"/>
  <c r="S442" i="29"/>
  <c r="AB442" i="29" s="1"/>
  <c r="S438" i="29"/>
  <c r="AB438" i="29" s="1"/>
  <c r="S434" i="29"/>
  <c r="AB434" i="29" s="1"/>
  <c r="S430" i="29"/>
  <c r="AB430" i="29" s="1"/>
  <c r="S426" i="29"/>
  <c r="AB426" i="29" s="1"/>
  <c r="S422" i="29"/>
  <c r="AB422" i="29" s="1"/>
  <c r="S418" i="29"/>
  <c r="AB418" i="29" s="1"/>
  <c r="S414" i="29"/>
  <c r="AB414" i="29" s="1"/>
  <c r="S410" i="29"/>
  <c r="AB410" i="29" s="1"/>
  <c r="S406" i="29"/>
  <c r="AB406" i="29" s="1"/>
  <c r="S402" i="29"/>
  <c r="AB402" i="29" s="1"/>
  <c r="S398" i="29"/>
  <c r="AB398" i="29" s="1"/>
  <c r="S394" i="29"/>
  <c r="AB394" i="29" s="1"/>
  <c r="S390" i="29"/>
  <c r="AB390" i="29" s="1"/>
  <c r="S386" i="29"/>
  <c r="AB386" i="29" s="1"/>
  <c r="S382" i="29"/>
  <c r="AB382" i="29" s="1"/>
  <c r="S378" i="29"/>
  <c r="AB378" i="29" s="1"/>
  <c r="S374" i="29"/>
  <c r="AB374" i="29" s="1"/>
  <c r="S370" i="29"/>
  <c r="AB370" i="29" s="1"/>
  <c r="S366" i="29"/>
  <c r="AB366" i="29" s="1"/>
  <c r="S362" i="29"/>
  <c r="AB362" i="29" s="1"/>
  <c r="S358" i="29"/>
  <c r="AB358" i="29" s="1"/>
  <c r="S354" i="29"/>
  <c r="AB354" i="29" s="1"/>
  <c r="S350" i="29"/>
  <c r="AB350" i="29" s="1"/>
  <c r="S346" i="29"/>
  <c r="AB346" i="29" s="1"/>
  <c r="S342" i="29"/>
  <c r="AB342" i="29" s="1"/>
  <c r="S338" i="29"/>
  <c r="AB338" i="29" s="1"/>
  <c r="S334" i="29"/>
  <c r="AB334" i="29" s="1"/>
  <c r="S330" i="29"/>
  <c r="AB330" i="29" s="1"/>
  <c r="S326" i="29"/>
  <c r="AB326" i="29" s="1"/>
  <c r="S322" i="29"/>
  <c r="AB322" i="29" s="1"/>
  <c r="S318" i="29"/>
  <c r="AB318" i="29" s="1"/>
  <c r="S314" i="29"/>
  <c r="AB314" i="29" s="1"/>
  <c r="S310" i="29"/>
  <c r="AB310" i="29" s="1"/>
  <c r="S306" i="29"/>
  <c r="AB306" i="29" s="1"/>
  <c r="S243" i="29"/>
  <c r="AB243" i="29" s="1"/>
  <c r="S239" i="29"/>
  <c r="AB239" i="29" s="1"/>
  <c r="S235" i="29"/>
  <c r="AB235" i="29" s="1"/>
  <c r="S231" i="29"/>
  <c r="AB231" i="29" s="1"/>
  <c r="S227" i="29"/>
  <c r="AB227" i="29" s="1"/>
  <c r="S223" i="29"/>
  <c r="AB223" i="29" s="1"/>
  <c r="S219" i="29"/>
  <c r="AB219" i="29" s="1"/>
  <c r="S215" i="29"/>
  <c r="AB215" i="29" s="1"/>
  <c r="S211" i="29"/>
  <c r="AB211" i="29" s="1"/>
  <c r="S205" i="29"/>
  <c r="AB205" i="29" s="1"/>
  <c r="S193" i="29"/>
  <c r="AB193" i="29" s="1"/>
  <c r="S181" i="29"/>
  <c r="AB181" i="29" s="1"/>
  <c r="S169" i="29"/>
  <c r="AB169" i="29" s="1"/>
  <c r="S157" i="29"/>
  <c r="AB157" i="29" s="1"/>
  <c r="S268" i="30"/>
  <c r="S256" i="30"/>
  <c r="S221" i="30"/>
  <c r="AB221" i="30" s="1"/>
  <c r="S202" i="30"/>
  <c r="AB202" i="30" s="1"/>
  <c r="S190" i="30"/>
  <c r="AB190" i="30" s="1"/>
  <c r="S178" i="30"/>
  <c r="AB178" i="30" s="1"/>
  <c r="S166" i="30"/>
  <c r="AB166" i="30" s="1"/>
  <c r="S154" i="30"/>
  <c r="AB154" i="30" s="1"/>
  <c r="S200" i="29"/>
  <c r="AB200" i="29" s="1"/>
  <c r="S188" i="29"/>
  <c r="AB188" i="29" s="1"/>
  <c r="S176" i="29"/>
  <c r="AB176" i="29" s="1"/>
  <c r="S164" i="29"/>
  <c r="AB164" i="29" s="1"/>
  <c r="S152" i="29"/>
  <c r="AB152" i="29" s="1"/>
  <c r="S230" i="30"/>
  <c r="AB230" i="30" s="1"/>
  <c r="S207" i="30"/>
  <c r="AB207" i="30" s="1"/>
  <c r="S197" i="30"/>
  <c r="AB197" i="30" s="1"/>
  <c r="S185" i="30"/>
  <c r="AB185" i="30" s="1"/>
  <c r="S173" i="30"/>
  <c r="AB173" i="30" s="1"/>
  <c r="S161" i="30"/>
  <c r="AB161" i="30" s="1"/>
  <c r="S149" i="30"/>
  <c r="AB149" i="30" s="1"/>
  <c r="S302" i="29"/>
  <c r="S299" i="29"/>
  <c r="S296" i="29"/>
  <c r="S293" i="29"/>
  <c r="S290" i="29"/>
  <c r="S287" i="29"/>
  <c r="S284" i="29"/>
  <c r="S281" i="29"/>
  <c r="S278" i="29"/>
  <c r="S275" i="29"/>
  <c r="S272" i="29"/>
  <c r="S269" i="29"/>
  <c r="S266" i="29"/>
  <c r="S263" i="29"/>
  <c r="S260" i="29"/>
  <c r="S257" i="29"/>
  <c r="S254" i="29"/>
  <c r="S251" i="29"/>
  <c r="S248" i="29"/>
  <c r="S245" i="29"/>
  <c r="S207" i="29"/>
  <c r="AB207" i="29" s="1"/>
  <c r="S195" i="29"/>
  <c r="AB195" i="29" s="1"/>
  <c r="S183" i="29"/>
  <c r="AB183" i="29" s="1"/>
  <c r="S171" i="29"/>
  <c r="AB171" i="29" s="1"/>
  <c r="S159" i="29"/>
  <c r="AB159" i="29" s="1"/>
  <c r="S225" i="30"/>
  <c r="AB225" i="30" s="1"/>
  <c r="S204" i="30"/>
  <c r="AB204" i="30" s="1"/>
  <c r="S192" i="30"/>
  <c r="AB192" i="30" s="1"/>
  <c r="S180" i="30"/>
  <c r="AB180" i="30" s="1"/>
  <c r="S168" i="30"/>
  <c r="AB168" i="30" s="1"/>
  <c r="S156" i="30"/>
  <c r="AB156" i="30" s="1"/>
  <c r="S505" i="29"/>
  <c r="AB505" i="29" s="1"/>
  <c r="S501" i="29"/>
  <c r="AB501" i="29" s="1"/>
  <c r="S497" i="29"/>
  <c r="AB497" i="29" s="1"/>
  <c r="S493" i="29"/>
  <c r="AB493" i="29" s="1"/>
  <c r="S489" i="29"/>
  <c r="AB489" i="29" s="1"/>
  <c r="S485" i="29"/>
  <c r="AB485" i="29" s="1"/>
  <c r="S481" i="29"/>
  <c r="AB481" i="29" s="1"/>
  <c r="S477" i="29"/>
  <c r="AB477" i="29" s="1"/>
  <c r="S473" i="29"/>
  <c r="AB473" i="29" s="1"/>
  <c r="S469" i="29"/>
  <c r="AB469" i="29" s="1"/>
  <c r="S465" i="29"/>
  <c r="AB465" i="29" s="1"/>
  <c r="S461" i="29"/>
  <c r="AB461" i="29" s="1"/>
  <c r="S457" i="29"/>
  <c r="AB457" i="29" s="1"/>
  <c r="S453" i="29"/>
  <c r="AB453" i="29" s="1"/>
  <c r="S449" i="29"/>
  <c r="AB449" i="29" s="1"/>
  <c r="S445" i="29"/>
  <c r="AB445" i="29" s="1"/>
  <c r="S441" i="29"/>
  <c r="AB441" i="29" s="1"/>
  <c r="S437" i="29"/>
  <c r="AB437" i="29" s="1"/>
  <c r="S433" i="29"/>
  <c r="AB433" i="29" s="1"/>
  <c r="S429" i="29"/>
  <c r="AB429" i="29" s="1"/>
  <c r="S425" i="29"/>
  <c r="AB425" i="29" s="1"/>
  <c r="S421" i="29"/>
  <c r="AB421" i="29" s="1"/>
  <c r="S417" i="29"/>
  <c r="AB417" i="29" s="1"/>
  <c r="S413" i="29"/>
  <c r="AB413" i="29" s="1"/>
  <c r="S409" i="29"/>
  <c r="AB409" i="29" s="1"/>
  <c r="S405" i="29"/>
  <c r="AB405" i="29" s="1"/>
  <c r="S401" i="29"/>
  <c r="AB401" i="29" s="1"/>
  <c r="S397" i="29"/>
  <c r="AB397" i="29" s="1"/>
  <c r="S393" i="29"/>
  <c r="AB393" i="29" s="1"/>
  <c r="S389" i="29"/>
  <c r="AB389" i="29" s="1"/>
  <c r="S385" i="29"/>
  <c r="AB385" i="29" s="1"/>
  <c r="S381" i="29"/>
  <c r="AB381" i="29" s="1"/>
  <c r="S377" i="29"/>
  <c r="AB377" i="29" s="1"/>
  <c r="S373" i="29"/>
  <c r="AB373" i="29" s="1"/>
  <c r="S369" i="29"/>
  <c r="AB369" i="29" s="1"/>
  <c r="S365" i="29"/>
  <c r="AB365" i="29" s="1"/>
  <c r="S361" i="29"/>
  <c r="AB361" i="29" s="1"/>
  <c r="S357" i="29"/>
  <c r="AB357" i="29" s="1"/>
  <c r="S353" i="29"/>
  <c r="AB353" i="29" s="1"/>
  <c r="S349" i="29"/>
  <c r="AB349" i="29" s="1"/>
  <c r="S345" i="29"/>
  <c r="AB345" i="29" s="1"/>
  <c r="S341" i="29"/>
  <c r="AB341" i="29" s="1"/>
  <c r="S337" i="29"/>
  <c r="AB337" i="29" s="1"/>
  <c r="S333" i="29"/>
  <c r="AB333" i="29" s="1"/>
  <c r="S329" i="29"/>
  <c r="AB329" i="29" s="1"/>
  <c r="S325" i="29"/>
  <c r="AB325" i="29" s="1"/>
  <c r="S321" i="29"/>
  <c r="AB321" i="29" s="1"/>
  <c r="S317" i="29"/>
  <c r="AB317" i="29" s="1"/>
  <c r="S313" i="29"/>
  <c r="AB313" i="29" s="1"/>
  <c r="S309" i="29"/>
  <c r="AB309" i="29" s="1"/>
  <c r="S305" i="29"/>
  <c r="AB305" i="29" s="1"/>
  <c r="S242" i="29"/>
  <c r="AB242" i="29" s="1"/>
  <c r="S238" i="29"/>
  <c r="AB238" i="29" s="1"/>
  <c r="S234" i="29"/>
  <c r="AB234" i="29" s="1"/>
  <c r="S230" i="29"/>
  <c r="AB230" i="29" s="1"/>
  <c r="S226" i="29"/>
  <c r="AB226" i="29" s="1"/>
  <c r="S222" i="29"/>
  <c r="AB222" i="29" s="1"/>
  <c r="S218" i="29"/>
  <c r="AB218" i="29" s="1"/>
  <c r="S214" i="29"/>
  <c r="AB214" i="29" s="1"/>
  <c r="S271" i="30"/>
  <c r="S259" i="30"/>
  <c r="S247" i="30"/>
  <c r="S234" i="30"/>
  <c r="AB234" i="30" s="1"/>
  <c r="S210" i="30"/>
  <c r="AB210" i="30" s="1"/>
  <c r="S199" i="30"/>
  <c r="AB199" i="30" s="1"/>
  <c r="S187" i="30"/>
  <c r="AB187" i="30" s="1"/>
  <c r="S175" i="30"/>
  <c r="AB175" i="30" s="1"/>
  <c r="S163" i="30"/>
  <c r="AB163" i="30" s="1"/>
  <c r="S151" i="30"/>
  <c r="AB151" i="30" s="1"/>
  <c r="S197" i="29"/>
  <c r="AB197" i="29" s="1"/>
  <c r="S185" i="29"/>
  <c r="AB185" i="29" s="1"/>
  <c r="S173" i="29"/>
  <c r="AB173" i="29" s="1"/>
  <c r="S161" i="29"/>
  <c r="AB161" i="29" s="1"/>
  <c r="S149" i="29"/>
  <c r="AB149" i="29" s="1"/>
  <c r="S229" i="30"/>
  <c r="AB229" i="30" s="1"/>
  <c r="S194" i="30"/>
  <c r="AB194" i="30" s="1"/>
  <c r="S182" i="30"/>
  <c r="AB182" i="30" s="1"/>
  <c r="S170" i="30"/>
  <c r="AB170" i="30" s="1"/>
  <c r="S158" i="30"/>
  <c r="AB158" i="30" s="1"/>
  <c r="S238" i="30"/>
  <c r="AB238" i="30" s="1"/>
  <c r="S214" i="30"/>
  <c r="AB214" i="30" s="1"/>
  <c r="S201" i="30"/>
  <c r="AB201" i="30" s="1"/>
  <c r="S189" i="30"/>
  <c r="AB189" i="30" s="1"/>
  <c r="S177" i="30"/>
  <c r="AB177" i="30" s="1"/>
  <c r="S165" i="30"/>
  <c r="AB165" i="30" s="1"/>
  <c r="S153" i="30"/>
  <c r="AB153" i="30" s="1"/>
  <c r="S262" i="30"/>
  <c r="S250" i="30"/>
  <c r="S233" i="30"/>
  <c r="AB233" i="30" s="1"/>
  <c r="S209" i="30"/>
  <c r="AB209" i="30" s="1"/>
  <c r="S196" i="30"/>
  <c r="AB196" i="30" s="1"/>
  <c r="S184" i="30"/>
  <c r="AB184" i="30" s="1"/>
  <c r="S172" i="30"/>
  <c r="AB172" i="30" s="1"/>
  <c r="S160" i="30"/>
  <c r="AB160" i="30" s="1"/>
  <c r="S244" i="29"/>
  <c r="AB244" i="29" s="1"/>
  <c r="S206" i="29"/>
  <c r="AB206" i="29" s="1"/>
  <c r="S194" i="29"/>
  <c r="AB194" i="29" s="1"/>
  <c r="S182" i="29"/>
  <c r="AB182" i="29" s="1"/>
  <c r="S170" i="29"/>
  <c r="AB170" i="29" s="1"/>
  <c r="S158" i="29"/>
  <c r="AB158" i="29" s="1"/>
  <c r="S198" i="30"/>
  <c r="AB198" i="30" s="1"/>
  <c r="S491" i="29"/>
  <c r="AB491" i="29" s="1"/>
  <c r="S467" i="29"/>
  <c r="AB467" i="29" s="1"/>
  <c r="S443" i="29"/>
  <c r="AB443" i="29" s="1"/>
  <c r="S419" i="29"/>
  <c r="AB419" i="29" s="1"/>
  <c r="S395" i="29"/>
  <c r="AB395" i="29" s="1"/>
  <c r="S371" i="29"/>
  <c r="AB371" i="29" s="1"/>
  <c r="S347" i="29"/>
  <c r="AB347" i="29" s="1"/>
  <c r="S323" i="29"/>
  <c r="AB323" i="29" s="1"/>
  <c r="S283" i="29"/>
  <c r="S247" i="29"/>
  <c r="S233" i="29"/>
  <c r="AB233" i="29" s="1"/>
  <c r="S168" i="29"/>
  <c r="AB168" i="29" s="1"/>
  <c r="S160" i="29"/>
  <c r="AB160" i="29" s="1"/>
  <c r="S500" i="29"/>
  <c r="AB500" i="29" s="1"/>
  <c r="S476" i="29"/>
  <c r="AB476" i="29" s="1"/>
  <c r="S452" i="29"/>
  <c r="AB452" i="29" s="1"/>
  <c r="S428" i="29"/>
  <c r="AB428" i="29" s="1"/>
  <c r="S404" i="29"/>
  <c r="AB404" i="29" s="1"/>
  <c r="S380" i="29"/>
  <c r="AB380" i="29" s="1"/>
  <c r="S356" i="29"/>
  <c r="AB356" i="29" s="1"/>
  <c r="S332" i="29"/>
  <c r="AB332" i="29" s="1"/>
  <c r="S308" i="29"/>
  <c r="AB308" i="29" s="1"/>
  <c r="S298" i="29"/>
  <c r="S262" i="29"/>
  <c r="S228" i="29"/>
  <c r="AB228" i="29" s="1"/>
  <c r="S209" i="29"/>
  <c r="AB209" i="29" s="1"/>
  <c r="S187" i="29"/>
  <c r="AB187" i="29" s="1"/>
  <c r="S186" i="30"/>
  <c r="AB186" i="30" s="1"/>
  <c r="S203" i="30"/>
  <c r="AB203" i="30" s="1"/>
  <c r="S504" i="29"/>
  <c r="AB504" i="29" s="1"/>
  <c r="S480" i="29"/>
  <c r="AB480" i="29" s="1"/>
  <c r="S456" i="29"/>
  <c r="AB456" i="29" s="1"/>
  <c r="S432" i="29"/>
  <c r="AB432" i="29" s="1"/>
  <c r="S408" i="29"/>
  <c r="AB408" i="29" s="1"/>
  <c r="S384" i="29"/>
  <c r="AB384" i="29" s="1"/>
  <c r="S360" i="29"/>
  <c r="AB360" i="29" s="1"/>
  <c r="S336" i="29"/>
  <c r="AB336" i="29" s="1"/>
  <c r="S312" i="29"/>
  <c r="AB312" i="29" s="1"/>
  <c r="S292" i="29"/>
  <c r="S256" i="29"/>
  <c r="S232" i="29"/>
  <c r="AB232" i="29" s="1"/>
  <c r="S174" i="30"/>
  <c r="AB174" i="30" s="1"/>
  <c r="S508" i="29"/>
  <c r="AB508" i="29" s="1"/>
  <c r="S499" i="29"/>
  <c r="AB499" i="29" s="1"/>
  <c r="S475" i="29"/>
  <c r="AB475" i="29" s="1"/>
  <c r="S451" i="29"/>
  <c r="AB451" i="29" s="1"/>
  <c r="S427" i="29"/>
  <c r="AB427" i="29" s="1"/>
  <c r="S403" i="29"/>
  <c r="AB403" i="29" s="1"/>
  <c r="S379" i="29"/>
  <c r="AB379" i="29" s="1"/>
  <c r="S355" i="29"/>
  <c r="AB355" i="29" s="1"/>
  <c r="S331" i="29"/>
  <c r="AB331" i="29" s="1"/>
  <c r="S307" i="29"/>
  <c r="AB307" i="29" s="1"/>
  <c r="S271" i="29"/>
  <c r="S241" i="29"/>
  <c r="AB241" i="29" s="1"/>
  <c r="S217" i="29"/>
  <c r="AB217" i="29" s="1"/>
  <c r="S208" i="29"/>
  <c r="AB208" i="29" s="1"/>
  <c r="S189" i="29"/>
  <c r="AB189" i="29" s="1"/>
  <c r="S178" i="29"/>
  <c r="AB178" i="29" s="1"/>
  <c r="S151" i="29"/>
  <c r="AB151" i="29" s="1"/>
  <c r="S237" i="30"/>
  <c r="AB237" i="30" s="1"/>
  <c r="S162" i="30"/>
  <c r="AB162" i="30" s="1"/>
  <c r="S503" i="29"/>
  <c r="AB503" i="29" s="1"/>
  <c r="S479" i="29"/>
  <c r="AB479" i="29" s="1"/>
  <c r="S455" i="29"/>
  <c r="AB455" i="29" s="1"/>
  <c r="S431" i="29"/>
  <c r="AB431" i="29" s="1"/>
  <c r="S407" i="29"/>
  <c r="AB407" i="29" s="1"/>
  <c r="S383" i="29"/>
  <c r="AB383" i="29" s="1"/>
  <c r="S359" i="29"/>
  <c r="AB359" i="29" s="1"/>
  <c r="S335" i="29"/>
  <c r="AB335" i="29" s="1"/>
  <c r="S311" i="29"/>
  <c r="AB311" i="29" s="1"/>
  <c r="S301" i="29"/>
  <c r="S265" i="29"/>
  <c r="S221" i="29"/>
  <c r="AB221" i="29" s="1"/>
  <c r="S202" i="29"/>
  <c r="AB202" i="29" s="1"/>
  <c r="S175" i="29"/>
  <c r="AB175" i="29" s="1"/>
  <c r="S242" i="30"/>
  <c r="AB242" i="30" s="1"/>
  <c r="S179" i="30"/>
  <c r="AB179" i="30" s="1"/>
  <c r="S488" i="29"/>
  <c r="AB488" i="29" s="1"/>
  <c r="S464" i="29"/>
  <c r="AB464" i="29" s="1"/>
  <c r="S440" i="29"/>
  <c r="AB440" i="29" s="1"/>
  <c r="S416" i="29"/>
  <c r="AB416" i="29" s="1"/>
  <c r="S392" i="29"/>
  <c r="AB392" i="29" s="1"/>
  <c r="S368" i="29"/>
  <c r="AB368" i="29" s="1"/>
  <c r="S344" i="29"/>
  <c r="AB344" i="29" s="1"/>
  <c r="S320" i="29"/>
  <c r="AB320" i="29" s="1"/>
  <c r="S280" i="29"/>
  <c r="S240" i="29"/>
  <c r="AB240" i="29" s="1"/>
  <c r="S216" i="29"/>
  <c r="AB216" i="29" s="1"/>
  <c r="S180" i="29"/>
  <c r="AB180" i="29" s="1"/>
  <c r="S172" i="29"/>
  <c r="AB172" i="29" s="1"/>
  <c r="S153" i="29"/>
  <c r="AB153" i="29" s="1"/>
  <c r="S213" i="30"/>
  <c r="AB213" i="30" s="1"/>
  <c r="S150" i="30"/>
  <c r="AB150" i="30" s="1"/>
  <c r="S507" i="29"/>
  <c r="AB507" i="29" s="1"/>
  <c r="S483" i="29"/>
  <c r="AB483" i="29" s="1"/>
  <c r="S459" i="29"/>
  <c r="AB459" i="29" s="1"/>
  <c r="S435" i="29"/>
  <c r="AB435" i="29" s="1"/>
  <c r="S411" i="29"/>
  <c r="AB411" i="29" s="1"/>
  <c r="S387" i="29"/>
  <c r="AB387" i="29" s="1"/>
  <c r="S363" i="29"/>
  <c r="AB363" i="29" s="1"/>
  <c r="S339" i="29"/>
  <c r="AB339" i="29" s="1"/>
  <c r="S315" i="29"/>
  <c r="AB315" i="29" s="1"/>
  <c r="S295" i="29"/>
  <c r="S259" i="29"/>
  <c r="S225" i="29"/>
  <c r="AB225" i="29" s="1"/>
  <c r="S199" i="29"/>
  <c r="AB199" i="29" s="1"/>
  <c r="S218" i="30"/>
  <c r="AB218" i="30" s="1"/>
  <c r="S167" i="30"/>
  <c r="AB167" i="30" s="1"/>
  <c r="S492" i="29"/>
  <c r="AB492" i="29" s="1"/>
  <c r="S468" i="29"/>
  <c r="AB468" i="29" s="1"/>
  <c r="S444" i="29"/>
  <c r="AB444" i="29" s="1"/>
  <c r="S420" i="29"/>
  <c r="AB420" i="29" s="1"/>
  <c r="S396" i="29"/>
  <c r="AB396" i="29" s="1"/>
  <c r="S372" i="29"/>
  <c r="AB372" i="29" s="1"/>
  <c r="S348" i="29"/>
  <c r="AB348" i="29" s="1"/>
  <c r="S324" i="29"/>
  <c r="AB324" i="29" s="1"/>
  <c r="S274" i="29"/>
  <c r="S220" i="29"/>
  <c r="AB220" i="29" s="1"/>
  <c r="S204" i="29"/>
  <c r="AB204" i="29" s="1"/>
  <c r="S196" i="29"/>
  <c r="AB196" i="29" s="1"/>
  <c r="S177" i="29"/>
  <c r="AB177" i="29" s="1"/>
  <c r="S166" i="29"/>
  <c r="AB166" i="29" s="1"/>
  <c r="S447" i="29"/>
  <c r="AB447" i="29" s="1"/>
  <c r="S436" i="29"/>
  <c r="AB436" i="29" s="1"/>
  <c r="S375" i="29"/>
  <c r="AB375" i="29" s="1"/>
  <c r="S364" i="29"/>
  <c r="AB364" i="29" s="1"/>
  <c r="S236" i="29"/>
  <c r="AB236" i="29" s="1"/>
  <c r="S156" i="29"/>
  <c r="AB156" i="29" s="1"/>
  <c r="S183" i="28"/>
  <c r="AB183" i="28" s="1"/>
  <c r="S180" i="28"/>
  <c r="AB180" i="28" s="1"/>
  <c r="S177" i="28"/>
  <c r="AB177" i="28" s="1"/>
  <c r="S174" i="28"/>
  <c r="AB174" i="28" s="1"/>
  <c r="S171" i="28"/>
  <c r="AB171" i="28" s="1"/>
  <c r="S168" i="28"/>
  <c r="AB168" i="28" s="1"/>
  <c r="S165" i="28"/>
  <c r="AB165" i="28" s="1"/>
  <c r="S162" i="28"/>
  <c r="AB162" i="28" s="1"/>
  <c r="S159" i="28"/>
  <c r="AB159" i="28" s="1"/>
  <c r="S156" i="28"/>
  <c r="AB156" i="28" s="1"/>
  <c r="S153" i="28"/>
  <c r="AB153" i="28" s="1"/>
  <c r="S150" i="28"/>
  <c r="AB150" i="28" s="1"/>
  <c r="S496" i="29"/>
  <c r="AB496" i="29" s="1"/>
  <c r="S463" i="29"/>
  <c r="AB463" i="29" s="1"/>
  <c r="S424" i="29"/>
  <c r="AB424" i="29" s="1"/>
  <c r="S391" i="29"/>
  <c r="AB391" i="29" s="1"/>
  <c r="S352" i="29"/>
  <c r="AB352" i="29" s="1"/>
  <c r="S319" i="29"/>
  <c r="AB319" i="29" s="1"/>
  <c r="S268" i="29"/>
  <c r="S213" i="29"/>
  <c r="AB213" i="29" s="1"/>
  <c r="S224" i="29"/>
  <c r="AB224" i="29" s="1"/>
  <c r="S505" i="28"/>
  <c r="AB505" i="28" s="1"/>
  <c r="S501" i="28"/>
  <c r="AB501" i="28" s="1"/>
  <c r="S497" i="28"/>
  <c r="AB497" i="28" s="1"/>
  <c r="S493" i="28"/>
  <c r="AB493" i="28" s="1"/>
  <c r="S489" i="28"/>
  <c r="AB489" i="28" s="1"/>
  <c r="S485" i="28"/>
  <c r="AB485" i="28" s="1"/>
  <c r="S481" i="28"/>
  <c r="AB481" i="28" s="1"/>
  <c r="S477" i="28"/>
  <c r="AB477" i="28" s="1"/>
  <c r="S473" i="28"/>
  <c r="AB473" i="28" s="1"/>
  <c r="S469" i="28"/>
  <c r="AB469" i="28" s="1"/>
  <c r="S465" i="28"/>
  <c r="AB465" i="28" s="1"/>
  <c r="S461" i="28"/>
  <c r="AB461" i="28" s="1"/>
  <c r="S457" i="28"/>
  <c r="AB457" i="28" s="1"/>
  <c r="S453" i="28"/>
  <c r="AB453" i="28" s="1"/>
  <c r="S449" i="28"/>
  <c r="AB449" i="28" s="1"/>
  <c r="S445" i="28"/>
  <c r="AB445" i="28" s="1"/>
  <c r="S441" i="28"/>
  <c r="AB441" i="28" s="1"/>
  <c r="S437" i="28"/>
  <c r="AB437" i="28" s="1"/>
  <c r="S433" i="28"/>
  <c r="AB433" i="28" s="1"/>
  <c r="S429" i="28"/>
  <c r="AB429" i="28" s="1"/>
  <c r="S425" i="28"/>
  <c r="AB425" i="28" s="1"/>
  <c r="S421" i="28"/>
  <c r="AB421" i="28" s="1"/>
  <c r="S417" i="28"/>
  <c r="AB417" i="28" s="1"/>
  <c r="S413" i="28"/>
  <c r="AB413" i="28" s="1"/>
  <c r="S409" i="28"/>
  <c r="AB409" i="28" s="1"/>
  <c r="S405" i="28"/>
  <c r="AB405" i="28" s="1"/>
  <c r="S401" i="28"/>
  <c r="AB401" i="28" s="1"/>
  <c r="S397" i="28"/>
  <c r="AB397" i="28" s="1"/>
  <c r="S393" i="28"/>
  <c r="AB393" i="28" s="1"/>
  <c r="S389" i="28"/>
  <c r="AB389" i="28" s="1"/>
  <c r="S385" i="28"/>
  <c r="AB385" i="28" s="1"/>
  <c r="S381" i="28"/>
  <c r="AB381" i="28" s="1"/>
  <c r="S377" i="28"/>
  <c r="AB377" i="28" s="1"/>
  <c r="S373" i="28"/>
  <c r="AB373" i="28" s="1"/>
  <c r="S369" i="28"/>
  <c r="AB369" i="28" s="1"/>
  <c r="S365" i="28"/>
  <c r="AB365" i="28" s="1"/>
  <c r="S361" i="28"/>
  <c r="AB361" i="28" s="1"/>
  <c r="S357" i="28"/>
  <c r="AB357" i="28" s="1"/>
  <c r="S353" i="28"/>
  <c r="AB353" i="28" s="1"/>
  <c r="S349" i="28"/>
  <c r="AB349" i="28" s="1"/>
  <c r="S345" i="28"/>
  <c r="AB345" i="28" s="1"/>
  <c r="S341" i="28"/>
  <c r="AB341" i="28" s="1"/>
  <c r="S337" i="28"/>
  <c r="AB337" i="28" s="1"/>
  <c r="S333" i="28"/>
  <c r="AB333" i="28" s="1"/>
  <c r="S329" i="28"/>
  <c r="AB329" i="28" s="1"/>
  <c r="S325" i="28"/>
  <c r="AB325" i="28" s="1"/>
  <c r="S321" i="28"/>
  <c r="AB321" i="28" s="1"/>
  <c r="S317" i="28"/>
  <c r="AB317" i="28" s="1"/>
  <c r="S313" i="28"/>
  <c r="AB313" i="28" s="1"/>
  <c r="S309" i="28"/>
  <c r="AB309" i="28" s="1"/>
  <c r="S305" i="28"/>
  <c r="AB305" i="28" s="1"/>
  <c r="S250" i="29"/>
  <c r="S229" i="29"/>
  <c r="AB229" i="29" s="1"/>
  <c r="S495" i="29"/>
  <c r="AB495" i="29" s="1"/>
  <c r="S484" i="29"/>
  <c r="AB484" i="29" s="1"/>
  <c r="S423" i="29"/>
  <c r="AB423" i="29" s="1"/>
  <c r="S412" i="29"/>
  <c r="AB412" i="29" s="1"/>
  <c r="S351" i="29"/>
  <c r="AB351" i="29" s="1"/>
  <c r="S340" i="29"/>
  <c r="AB340" i="29" s="1"/>
  <c r="S289" i="29"/>
  <c r="S212" i="29"/>
  <c r="AB212" i="29" s="1"/>
  <c r="S190" i="29"/>
  <c r="AB190" i="29" s="1"/>
  <c r="S508" i="28"/>
  <c r="AB508" i="28" s="1"/>
  <c r="S182" i="28"/>
  <c r="AB182" i="28" s="1"/>
  <c r="S179" i="28"/>
  <c r="AB179" i="28" s="1"/>
  <c r="S176" i="28"/>
  <c r="AB176" i="28" s="1"/>
  <c r="S173" i="28"/>
  <c r="AB173" i="28" s="1"/>
  <c r="S170" i="28"/>
  <c r="AB170" i="28" s="1"/>
  <c r="S167" i="28"/>
  <c r="AB167" i="28" s="1"/>
  <c r="S164" i="28"/>
  <c r="AB164" i="28" s="1"/>
  <c r="S161" i="28"/>
  <c r="AB161" i="28" s="1"/>
  <c r="S158" i="28"/>
  <c r="AB158" i="28" s="1"/>
  <c r="S155" i="28"/>
  <c r="AB155" i="28" s="1"/>
  <c r="S152" i="28"/>
  <c r="AB152" i="28" s="1"/>
  <c r="S149" i="28"/>
  <c r="AB149" i="28" s="1"/>
  <c r="S472" i="29"/>
  <c r="AB472" i="29" s="1"/>
  <c r="S439" i="29"/>
  <c r="AB439" i="29" s="1"/>
  <c r="S400" i="29"/>
  <c r="AB400" i="29" s="1"/>
  <c r="S367" i="29"/>
  <c r="AB367" i="29" s="1"/>
  <c r="S328" i="29"/>
  <c r="AB328" i="29" s="1"/>
  <c r="S184" i="29"/>
  <c r="AB184" i="29" s="1"/>
  <c r="S504" i="28"/>
  <c r="AB504" i="28" s="1"/>
  <c r="S500" i="28"/>
  <c r="AB500" i="28" s="1"/>
  <c r="S496" i="28"/>
  <c r="AB496" i="28" s="1"/>
  <c r="S492" i="28"/>
  <c r="AB492" i="28" s="1"/>
  <c r="S488" i="28"/>
  <c r="AB488" i="28" s="1"/>
  <c r="S484" i="28"/>
  <c r="AB484" i="28" s="1"/>
  <c r="S480" i="28"/>
  <c r="AB480" i="28" s="1"/>
  <c r="S476" i="28"/>
  <c r="AB476" i="28" s="1"/>
  <c r="S472" i="28"/>
  <c r="AB472" i="28" s="1"/>
  <c r="S468" i="28"/>
  <c r="AB468" i="28" s="1"/>
  <c r="S464" i="28"/>
  <c r="AB464" i="28" s="1"/>
  <c r="S460" i="28"/>
  <c r="AB460" i="28" s="1"/>
  <c r="S456" i="28"/>
  <c r="AB456" i="28" s="1"/>
  <c r="S452" i="28"/>
  <c r="AB452" i="28" s="1"/>
  <c r="S448" i="28"/>
  <c r="AB448" i="28" s="1"/>
  <c r="S444" i="28"/>
  <c r="AB444" i="28" s="1"/>
  <c r="S440" i="28"/>
  <c r="AB440" i="28" s="1"/>
  <c r="S436" i="28"/>
  <c r="AB436" i="28" s="1"/>
  <c r="S432" i="28"/>
  <c r="AB432" i="28" s="1"/>
  <c r="S428" i="28"/>
  <c r="AB428" i="28" s="1"/>
  <c r="S424" i="28"/>
  <c r="AB424" i="28" s="1"/>
  <c r="S420" i="28"/>
  <c r="AB420" i="28" s="1"/>
  <c r="S416" i="28"/>
  <c r="AB416" i="28" s="1"/>
  <c r="S412" i="28"/>
  <c r="AB412" i="28" s="1"/>
  <c r="S408" i="28"/>
  <c r="AB408" i="28" s="1"/>
  <c r="S404" i="28"/>
  <c r="AB404" i="28" s="1"/>
  <c r="S400" i="28"/>
  <c r="AB400" i="28" s="1"/>
  <c r="S396" i="28"/>
  <c r="AB396" i="28" s="1"/>
  <c r="S392" i="28"/>
  <c r="AB392" i="28" s="1"/>
  <c r="S388" i="28"/>
  <c r="AB388" i="28" s="1"/>
  <c r="S384" i="28"/>
  <c r="AB384" i="28" s="1"/>
  <c r="S380" i="28"/>
  <c r="AB380" i="28" s="1"/>
  <c r="S376" i="28"/>
  <c r="AB376" i="28" s="1"/>
  <c r="S372" i="28"/>
  <c r="AB372" i="28" s="1"/>
  <c r="S368" i="28"/>
  <c r="AB368" i="28" s="1"/>
  <c r="S364" i="28"/>
  <c r="AB364" i="28" s="1"/>
  <c r="S360" i="28"/>
  <c r="AB360" i="28" s="1"/>
  <c r="S356" i="28"/>
  <c r="AB356" i="28" s="1"/>
  <c r="S352" i="28"/>
  <c r="AB352" i="28" s="1"/>
  <c r="S348" i="28"/>
  <c r="AB348" i="28" s="1"/>
  <c r="S344" i="28"/>
  <c r="AB344" i="28" s="1"/>
  <c r="S340" i="28"/>
  <c r="AB340" i="28" s="1"/>
  <c r="S336" i="28"/>
  <c r="AB336" i="28" s="1"/>
  <c r="S332" i="28"/>
  <c r="AB332" i="28" s="1"/>
  <c r="S328" i="28"/>
  <c r="AB328" i="28" s="1"/>
  <c r="S324" i="28"/>
  <c r="AB324" i="28" s="1"/>
  <c r="S320" i="28"/>
  <c r="AB320" i="28" s="1"/>
  <c r="S316" i="28"/>
  <c r="AB316" i="28" s="1"/>
  <c r="S312" i="28"/>
  <c r="AB312" i="28" s="1"/>
  <c r="S308" i="28"/>
  <c r="AB308" i="28" s="1"/>
  <c r="S304" i="28"/>
  <c r="S301" i="28"/>
  <c r="S298" i="28"/>
  <c r="S295" i="28"/>
  <c r="S292" i="28"/>
  <c r="S289" i="28"/>
  <c r="S286" i="28"/>
  <c r="S283" i="28"/>
  <c r="S280" i="28"/>
  <c r="S277" i="28"/>
  <c r="S274" i="28"/>
  <c r="S271" i="28"/>
  <c r="S268" i="28"/>
  <c r="S265" i="28"/>
  <c r="S262" i="28"/>
  <c r="S259" i="28"/>
  <c r="S256" i="28"/>
  <c r="S253" i="28"/>
  <c r="S250" i="28"/>
  <c r="S247" i="28"/>
  <c r="S241" i="28"/>
  <c r="AB241" i="28" s="1"/>
  <c r="S237" i="28"/>
  <c r="AB237" i="28" s="1"/>
  <c r="S233" i="28"/>
  <c r="AB233" i="28" s="1"/>
  <c r="S229" i="28"/>
  <c r="AB229" i="28" s="1"/>
  <c r="S225" i="28"/>
  <c r="AB225" i="28" s="1"/>
  <c r="S221" i="28"/>
  <c r="AB221" i="28" s="1"/>
  <c r="S217" i="28"/>
  <c r="AB217" i="28" s="1"/>
  <c r="S213" i="28"/>
  <c r="AB213" i="28" s="1"/>
  <c r="S209" i="28"/>
  <c r="AB209" i="28" s="1"/>
  <c r="S205" i="28"/>
  <c r="AB205" i="28" s="1"/>
  <c r="S201" i="28"/>
  <c r="AB201" i="28" s="1"/>
  <c r="S197" i="28"/>
  <c r="AB197" i="28" s="1"/>
  <c r="S193" i="28"/>
  <c r="AB193" i="28" s="1"/>
  <c r="S189" i="28"/>
  <c r="AB189" i="28" s="1"/>
  <c r="S185" i="28"/>
  <c r="AB185" i="28" s="1"/>
  <c r="S277" i="29"/>
  <c r="S201" i="29"/>
  <c r="AB201" i="29" s="1"/>
  <c r="S244" i="28"/>
  <c r="AB244" i="28" s="1"/>
  <c r="S191" i="30"/>
  <c r="AB191" i="30" s="1"/>
  <c r="S192" i="29"/>
  <c r="AB192" i="29" s="1"/>
  <c r="S163" i="29"/>
  <c r="AB163" i="29" s="1"/>
  <c r="S155" i="30"/>
  <c r="AB155" i="30" s="1"/>
  <c r="S471" i="29"/>
  <c r="AB471" i="29" s="1"/>
  <c r="S460" i="29"/>
  <c r="AB460" i="29" s="1"/>
  <c r="S399" i="29"/>
  <c r="AB399" i="29" s="1"/>
  <c r="S388" i="29"/>
  <c r="AB388" i="29" s="1"/>
  <c r="S327" i="29"/>
  <c r="AB327" i="29" s="1"/>
  <c r="S316" i="29"/>
  <c r="AB316" i="29" s="1"/>
  <c r="S253" i="29"/>
  <c r="S507" i="28"/>
  <c r="AB507" i="28" s="1"/>
  <c r="S503" i="28"/>
  <c r="AB503" i="28" s="1"/>
  <c r="S499" i="28"/>
  <c r="AB499" i="28" s="1"/>
  <c r="S495" i="28"/>
  <c r="AB495" i="28" s="1"/>
  <c r="S491" i="28"/>
  <c r="AB491" i="28" s="1"/>
  <c r="S487" i="28"/>
  <c r="AB487" i="28" s="1"/>
  <c r="S483" i="28"/>
  <c r="AB483" i="28" s="1"/>
  <c r="S479" i="28"/>
  <c r="AB479" i="28" s="1"/>
  <c r="S475" i="28"/>
  <c r="AB475" i="28" s="1"/>
  <c r="S471" i="28"/>
  <c r="AB471" i="28" s="1"/>
  <c r="S467" i="28"/>
  <c r="AB467" i="28" s="1"/>
  <c r="S463" i="28"/>
  <c r="AB463" i="28" s="1"/>
  <c r="S459" i="28"/>
  <c r="AB459" i="28" s="1"/>
  <c r="S455" i="28"/>
  <c r="AB455" i="28" s="1"/>
  <c r="S451" i="28"/>
  <c r="AB451" i="28" s="1"/>
  <c r="S447" i="28"/>
  <c r="AB447" i="28" s="1"/>
  <c r="S443" i="28"/>
  <c r="AB443" i="28" s="1"/>
  <c r="S439" i="28"/>
  <c r="AB439" i="28" s="1"/>
  <c r="S435" i="28"/>
  <c r="AB435" i="28" s="1"/>
  <c r="S431" i="28"/>
  <c r="AB431" i="28" s="1"/>
  <c r="S427" i="28"/>
  <c r="AB427" i="28" s="1"/>
  <c r="S423" i="28"/>
  <c r="AB423" i="28" s="1"/>
  <c r="S419" i="28"/>
  <c r="AB419" i="28" s="1"/>
  <c r="S415" i="28"/>
  <c r="AB415" i="28" s="1"/>
  <c r="S411" i="28"/>
  <c r="AB411" i="28" s="1"/>
  <c r="S407" i="28"/>
  <c r="AB407" i="28" s="1"/>
  <c r="S403" i="28"/>
  <c r="AB403" i="28" s="1"/>
  <c r="S399" i="28"/>
  <c r="AB399" i="28" s="1"/>
  <c r="S395" i="28"/>
  <c r="AB395" i="28" s="1"/>
  <c r="S391" i="28"/>
  <c r="AB391" i="28" s="1"/>
  <c r="S387" i="28"/>
  <c r="AB387" i="28" s="1"/>
  <c r="S383" i="28"/>
  <c r="AB383" i="28" s="1"/>
  <c r="S379" i="28"/>
  <c r="AB379" i="28" s="1"/>
  <c r="S375" i="28"/>
  <c r="AB375" i="28" s="1"/>
  <c r="S371" i="28"/>
  <c r="AB371" i="28" s="1"/>
  <c r="S367" i="28"/>
  <c r="AB367" i="28" s="1"/>
  <c r="S363" i="28"/>
  <c r="AB363" i="28" s="1"/>
  <c r="S359" i="28"/>
  <c r="AB359" i="28" s="1"/>
  <c r="S355" i="28"/>
  <c r="AB355" i="28" s="1"/>
  <c r="S351" i="28"/>
  <c r="AB351" i="28" s="1"/>
  <c r="S347" i="28"/>
  <c r="AB347" i="28" s="1"/>
  <c r="S343" i="28"/>
  <c r="AB343" i="28" s="1"/>
  <c r="S339" i="28"/>
  <c r="AB339" i="28" s="1"/>
  <c r="S335" i="28"/>
  <c r="AB335" i="28" s="1"/>
  <c r="S331" i="28"/>
  <c r="AB331" i="28" s="1"/>
  <c r="S327" i="28"/>
  <c r="AB327" i="28" s="1"/>
  <c r="S323" i="28"/>
  <c r="AB323" i="28" s="1"/>
  <c r="S319" i="28"/>
  <c r="AB319" i="28" s="1"/>
  <c r="S315" i="28"/>
  <c r="AB315" i="28" s="1"/>
  <c r="S311" i="28"/>
  <c r="AB311" i="28" s="1"/>
  <c r="S307" i="28"/>
  <c r="AB307" i="28" s="1"/>
  <c r="S240" i="28"/>
  <c r="AB240" i="28" s="1"/>
  <c r="S236" i="28"/>
  <c r="AB236" i="28" s="1"/>
  <c r="S232" i="28"/>
  <c r="AB232" i="28" s="1"/>
  <c r="S228" i="28"/>
  <c r="AB228" i="28" s="1"/>
  <c r="S224" i="28"/>
  <c r="AB224" i="28" s="1"/>
  <c r="S220" i="28"/>
  <c r="AB220" i="28" s="1"/>
  <c r="S216" i="28"/>
  <c r="AB216" i="28" s="1"/>
  <c r="S212" i="28"/>
  <c r="AB212" i="28" s="1"/>
  <c r="S208" i="28"/>
  <c r="AB208" i="28" s="1"/>
  <c r="S204" i="28"/>
  <c r="AB204" i="28" s="1"/>
  <c r="S200" i="28"/>
  <c r="AB200" i="28" s="1"/>
  <c r="S196" i="28"/>
  <c r="AB196" i="28" s="1"/>
  <c r="S192" i="28"/>
  <c r="AB192" i="28" s="1"/>
  <c r="S188" i="28"/>
  <c r="AB188" i="28" s="1"/>
  <c r="S184" i="28"/>
  <c r="AB184" i="28" s="1"/>
  <c r="S181" i="28"/>
  <c r="AB181" i="28" s="1"/>
  <c r="S178" i="28"/>
  <c r="AB178" i="28" s="1"/>
  <c r="S175" i="28"/>
  <c r="AB175" i="28" s="1"/>
  <c r="S172" i="28"/>
  <c r="AB172" i="28" s="1"/>
  <c r="S169" i="28"/>
  <c r="AB169" i="28" s="1"/>
  <c r="S166" i="28"/>
  <c r="AB166" i="28" s="1"/>
  <c r="S163" i="28"/>
  <c r="AB163" i="28" s="1"/>
  <c r="S160" i="28"/>
  <c r="AB160" i="28" s="1"/>
  <c r="S157" i="28"/>
  <c r="AB157" i="28" s="1"/>
  <c r="S154" i="28"/>
  <c r="AB154" i="28" s="1"/>
  <c r="S151" i="28"/>
  <c r="AB151" i="28" s="1"/>
  <c r="S487" i="29"/>
  <c r="AB487" i="29" s="1"/>
  <c r="S448" i="29"/>
  <c r="AB448" i="29" s="1"/>
  <c r="S415" i="29"/>
  <c r="AB415" i="29" s="1"/>
  <c r="S376" i="29"/>
  <c r="AB376" i="29" s="1"/>
  <c r="S343" i="29"/>
  <c r="AB343" i="29" s="1"/>
  <c r="S304" i="29"/>
  <c r="S237" i="29"/>
  <c r="AB237" i="29" s="1"/>
  <c r="S210" i="29"/>
  <c r="AB210" i="29" s="1"/>
  <c r="S154" i="29"/>
  <c r="AB154" i="29" s="1"/>
  <c r="S303" i="28"/>
  <c r="S300" i="28"/>
  <c r="S297" i="28"/>
  <c r="S294" i="28"/>
  <c r="S291" i="28"/>
  <c r="S288" i="28"/>
  <c r="S285" i="28"/>
  <c r="S282" i="28"/>
  <c r="S279" i="28"/>
  <c r="S276" i="28"/>
  <c r="S273" i="28"/>
  <c r="S270" i="28"/>
  <c r="S267" i="28"/>
  <c r="S264" i="28"/>
  <c r="S261" i="28"/>
  <c r="S258" i="28"/>
  <c r="S255" i="28"/>
  <c r="S252" i="28"/>
  <c r="S249" i="28"/>
  <c r="S246" i="28"/>
  <c r="S286" i="29"/>
  <c r="S502" i="28"/>
  <c r="AB502" i="28" s="1"/>
  <c r="S486" i="28"/>
  <c r="AB486" i="28" s="1"/>
  <c r="S470" i="28"/>
  <c r="AB470" i="28" s="1"/>
  <c r="S454" i="28"/>
  <c r="AB454" i="28" s="1"/>
  <c r="S438" i="28"/>
  <c r="AB438" i="28" s="1"/>
  <c r="S422" i="28"/>
  <c r="AB422" i="28" s="1"/>
  <c r="S406" i="28"/>
  <c r="AB406" i="28" s="1"/>
  <c r="S390" i="28"/>
  <c r="AB390" i="28" s="1"/>
  <c r="S374" i="28"/>
  <c r="AB374" i="28" s="1"/>
  <c r="S358" i="28"/>
  <c r="AB358" i="28" s="1"/>
  <c r="S342" i="28"/>
  <c r="AB342" i="28" s="1"/>
  <c r="S326" i="28"/>
  <c r="AB326" i="28" s="1"/>
  <c r="S310" i="28"/>
  <c r="AB310" i="28" s="1"/>
  <c r="S238" i="28"/>
  <c r="AB238" i="28" s="1"/>
  <c r="S214" i="28"/>
  <c r="AB214" i="28" s="1"/>
  <c r="S190" i="28"/>
  <c r="AB190" i="28" s="1"/>
  <c r="S507" i="27"/>
  <c r="AB507" i="27" s="1"/>
  <c r="S503" i="27"/>
  <c r="AB503" i="27" s="1"/>
  <c r="S499" i="27"/>
  <c r="AB499" i="27" s="1"/>
  <c r="S495" i="27"/>
  <c r="AB495" i="27" s="1"/>
  <c r="S491" i="27"/>
  <c r="AB491" i="27" s="1"/>
  <c r="S487" i="27"/>
  <c r="AB487" i="27" s="1"/>
  <c r="S483" i="27"/>
  <c r="AB483" i="27" s="1"/>
  <c r="S479" i="27"/>
  <c r="AB479" i="27" s="1"/>
  <c r="S475" i="27"/>
  <c r="AB475" i="27" s="1"/>
  <c r="S471" i="27"/>
  <c r="AB471" i="27" s="1"/>
  <c r="S467" i="27"/>
  <c r="AB467" i="27" s="1"/>
  <c r="S463" i="27"/>
  <c r="AB463" i="27" s="1"/>
  <c r="S459" i="27"/>
  <c r="AB459" i="27" s="1"/>
  <c r="S455" i="27"/>
  <c r="AB455" i="27" s="1"/>
  <c r="S451" i="27"/>
  <c r="AB451" i="27" s="1"/>
  <c r="S447" i="27"/>
  <c r="AB447" i="27" s="1"/>
  <c r="S443" i="27"/>
  <c r="AB443" i="27" s="1"/>
  <c r="S439" i="27"/>
  <c r="AB439" i="27" s="1"/>
  <c r="S435" i="27"/>
  <c r="AB435" i="27" s="1"/>
  <c r="S431" i="27"/>
  <c r="AB431" i="27" s="1"/>
  <c r="S427" i="27"/>
  <c r="AB427" i="27" s="1"/>
  <c r="S423" i="27"/>
  <c r="AB423" i="27" s="1"/>
  <c r="S419" i="27"/>
  <c r="AB419" i="27" s="1"/>
  <c r="S415" i="27"/>
  <c r="AB415" i="27" s="1"/>
  <c r="S411" i="27"/>
  <c r="AB411" i="27" s="1"/>
  <c r="S407" i="27"/>
  <c r="AB407" i="27" s="1"/>
  <c r="S403" i="27"/>
  <c r="AB403" i="27" s="1"/>
  <c r="S399" i="27"/>
  <c r="AB399" i="27" s="1"/>
  <c r="S395" i="27"/>
  <c r="AB395" i="27" s="1"/>
  <c r="S391" i="27"/>
  <c r="AB391" i="27" s="1"/>
  <c r="S387" i="27"/>
  <c r="AB387" i="27" s="1"/>
  <c r="S383" i="27"/>
  <c r="AB383" i="27" s="1"/>
  <c r="S379" i="27"/>
  <c r="AB379" i="27" s="1"/>
  <c r="S375" i="27"/>
  <c r="AB375" i="27" s="1"/>
  <c r="S371" i="27"/>
  <c r="AB371" i="27" s="1"/>
  <c r="S223" i="28"/>
  <c r="AB223" i="28" s="1"/>
  <c r="S199" i="28"/>
  <c r="AB199" i="28" s="1"/>
  <c r="S242" i="28"/>
  <c r="AB242" i="28" s="1"/>
  <c r="S218" i="28"/>
  <c r="AB218" i="28" s="1"/>
  <c r="S194" i="28"/>
  <c r="AB194" i="28" s="1"/>
  <c r="S506" i="28"/>
  <c r="AB506" i="28" s="1"/>
  <c r="S490" i="28"/>
  <c r="AB490" i="28" s="1"/>
  <c r="S474" i="28"/>
  <c r="AB474" i="28" s="1"/>
  <c r="S458" i="28"/>
  <c r="AB458" i="28" s="1"/>
  <c r="S442" i="28"/>
  <c r="AB442" i="28" s="1"/>
  <c r="S426" i="28"/>
  <c r="AB426" i="28" s="1"/>
  <c r="S410" i="28"/>
  <c r="AB410" i="28" s="1"/>
  <c r="S394" i="28"/>
  <c r="AB394" i="28" s="1"/>
  <c r="S378" i="28"/>
  <c r="AB378" i="28" s="1"/>
  <c r="S362" i="28"/>
  <c r="AB362" i="28" s="1"/>
  <c r="S346" i="28"/>
  <c r="AB346" i="28" s="1"/>
  <c r="S330" i="28"/>
  <c r="AB330" i="28" s="1"/>
  <c r="S314" i="28"/>
  <c r="AB314" i="28" s="1"/>
  <c r="S299" i="28"/>
  <c r="S290" i="28"/>
  <c r="S281" i="28"/>
  <c r="S272" i="28"/>
  <c r="S263" i="28"/>
  <c r="S254" i="28"/>
  <c r="S245" i="28"/>
  <c r="S227" i="28"/>
  <c r="AB227" i="28" s="1"/>
  <c r="S203" i="28"/>
  <c r="AB203" i="28" s="1"/>
  <c r="S506" i="27"/>
  <c r="AB506" i="27" s="1"/>
  <c r="S502" i="27"/>
  <c r="AB502" i="27" s="1"/>
  <c r="S498" i="27"/>
  <c r="AB498" i="27" s="1"/>
  <c r="S494" i="27"/>
  <c r="AB494" i="27" s="1"/>
  <c r="S490" i="27"/>
  <c r="AB490" i="27" s="1"/>
  <c r="S486" i="27"/>
  <c r="AB486" i="27" s="1"/>
  <c r="S482" i="27"/>
  <c r="AB482" i="27" s="1"/>
  <c r="S478" i="27"/>
  <c r="AB478" i="27" s="1"/>
  <c r="S474" i="27"/>
  <c r="AB474" i="27" s="1"/>
  <c r="S470" i="27"/>
  <c r="AB470" i="27" s="1"/>
  <c r="S466" i="27"/>
  <c r="AB466" i="27" s="1"/>
  <c r="S462" i="27"/>
  <c r="AB462" i="27" s="1"/>
  <c r="S458" i="27"/>
  <c r="AB458" i="27" s="1"/>
  <c r="S454" i="27"/>
  <c r="AB454" i="27" s="1"/>
  <c r="S450" i="27"/>
  <c r="AB450" i="27" s="1"/>
  <c r="S446" i="27"/>
  <c r="AB446" i="27" s="1"/>
  <c r="S442" i="27"/>
  <c r="AB442" i="27" s="1"/>
  <c r="S438" i="27"/>
  <c r="AB438" i="27" s="1"/>
  <c r="S434" i="27"/>
  <c r="AB434" i="27" s="1"/>
  <c r="S430" i="27"/>
  <c r="AB430" i="27" s="1"/>
  <c r="S426" i="27"/>
  <c r="AB426" i="27" s="1"/>
  <c r="S422" i="27"/>
  <c r="AB422" i="27" s="1"/>
  <c r="S418" i="27"/>
  <c r="AB418" i="27" s="1"/>
  <c r="S414" i="27"/>
  <c r="AB414" i="27" s="1"/>
  <c r="S410" i="27"/>
  <c r="AB410" i="27" s="1"/>
  <c r="S406" i="27"/>
  <c r="AB406" i="27" s="1"/>
  <c r="S402" i="27"/>
  <c r="AB402" i="27" s="1"/>
  <c r="S398" i="27"/>
  <c r="AB398" i="27" s="1"/>
  <c r="S394" i="27"/>
  <c r="AB394" i="27" s="1"/>
  <c r="S390" i="27"/>
  <c r="AB390" i="27" s="1"/>
  <c r="S386" i="27"/>
  <c r="AB386" i="27" s="1"/>
  <c r="S382" i="27"/>
  <c r="AB382" i="27" s="1"/>
  <c r="S378" i="27"/>
  <c r="AB378" i="27" s="1"/>
  <c r="S374" i="27"/>
  <c r="AB374" i="27" s="1"/>
  <c r="S231" i="28"/>
  <c r="AB231" i="28" s="1"/>
  <c r="S207" i="28"/>
  <c r="AB207" i="28" s="1"/>
  <c r="S494" i="28"/>
  <c r="AB494" i="28" s="1"/>
  <c r="S478" i="28"/>
  <c r="AB478" i="28" s="1"/>
  <c r="S462" i="28"/>
  <c r="AB462" i="28" s="1"/>
  <c r="S446" i="28"/>
  <c r="AB446" i="28" s="1"/>
  <c r="S430" i="28"/>
  <c r="AB430" i="28" s="1"/>
  <c r="S414" i="28"/>
  <c r="AB414" i="28" s="1"/>
  <c r="S398" i="28"/>
  <c r="AB398" i="28" s="1"/>
  <c r="S382" i="28"/>
  <c r="AB382" i="28" s="1"/>
  <c r="S366" i="28"/>
  <c r="AB366" i="28" s="1"/>
  <c r="S350" i="28"/>
  <c r="AB350" i="28" s="1"/>
  <c r="S334" i="28"/>
  <c r="AB334" i="28" s="1"/>
  <c r="S318" i="28"/>
  <c r="AB318" i="28" s="1"/>
  <c r="S226" i="28"/>
  <c r="AB226" i="28" s="1"/>
  <c r="S202" i="28"/>
  <c r="AB202" i="28" s="1"/>
  <c r="S505" i="27"/>
  <c r="AB505" i="27" s="1"/>
  <c r="S501" i="27"/>
  <c r="AB501" i="27" s="1"/>
  <c r="S497" i="27"/>
  <c r="AB497" i="27" s="1"/>
  <c r="S493" i="27"/>
  <c r="AB493" i="27" s="1"/>
  <c r="S489" i="27"/>
  <c r="AB489" i="27" s="1"/>
  <c r="S485" i="27"/>
  <c r="AB485" i="27" s="1"/>
  <c r="S481" i="27"/>
  <c r="AB481" i="27" s="1"/>
  <c r="S477" i="27"/>
  <c r="AB477" i="27" s="1"/>
  <c r="S473" i="27"/>
  <c r="AB473" i="27" s="1"/>
  <c r="S469" i="27"/>
  <c r="AB469" i="27" s="1"/>
  <c r="S465" i="27"/>
  <c r="AB465" i="27" s="1"/>
  <c r="S461" i="27"/>
  <c r="AB461" i="27" s="1"/>
  <c r="S457" i="27"/>
  <c r="AB457" i="27" s="1"/>
  <c r="S453" i="27"/>
  <c r="AB453" i="27" s="1"/>
  <c r="S449" i="27"/>
  <c r="AB449" i="27" s="1"/>
  <c r="S445" i="27"/>
  <c r="AB445" i="27" s="1"/>
  <c r="S441" i="27"/>
  <c r="AB441" i="27" s="1"/>
  <c r="S437" i="27"/>
  <c r="AB437" i="27" s="1"/>
  <c r="S433" i="27"/>
  <c r="AB433" i="27" s="1"/>
  <c r="S429" i="27"/>
  <c r="AB429" i="27" s="1"/>
  <c r="S425" i="27"/>
  <c r="AB425" i="27" s="1"/>
  <c r="S421" i="27"/>
  <c r="AB421" i="27" s="1"/>
  <c r="S417" i="27"/>
  <c r="AB417" i="27" s="1"/>
  <c r="S413" i="27"/>
  <c r="AB413" i="27" s="1"/>
  <c r="S409" i="27"/>
  <c r="AB409" i="27" s="1"/>
  <c r="S405" i="27"/>
  <c r="AB405" i="27" s="1"/>
  <c r="S401" i="27"/>
  <c r="AB401" i="27" s="1"/>
  <c r="S397" i="27"/>
  <c r="AB397" i="27" s="1"/>
  <c r="S393" i="27"/>
  <c r="AB393" i="27" s="1"/>
  <c r="S389" i="27"/>
  <c r="AB389" i="27" s="1"/>
  <c r="S385" i="27"/>
  <c r="AB385" i="27" s="1"/>
  <c r="S381" i="27"/>
  <c r="AB381" i="27" s="1"/>
  <c r="S377" i="27"/>
  <c r="AB377" i="27" s="1"/>
  <c r="S373" i="27"/>
  <c r="AB373" i="27" s="1"/>
  <c r="S369" i="27"/>
  <c r="AB369" i="27" s="1"/>
  <c r="S498" i="28"/>
  <c r="AB498" i="28" s="1"/>
  <c r="S482" i="28"/>
  <c r="AB482" i="28" s="1"/>
  <c r="S466" i="28"/>
  <c r="AB466" i="28" s="1"/>
  <c r="S450" i="28"/>
  <c r="AB450" i="28" s="1"/>
  <c r="S434" i="28"/>
  <c r="AB434" i="28" s="1"/>
  <c r="S418" i="28"/>
  <c r="AB418" i="28" s="1"/>
  <c r="S402" i="28"/>
  <c r="AB402" i="28" s="1"/>
  <c r="S386" i="28"/>
  <c r="AB386" i="28" s="1"/>
  <c r="S370" i="28"/>
  <c r="AB370" i="28" s="1"/>
  <c r="S354" i="28"/>
  <c r="AB354" i="28" s="1"/>
  <c r="S338" i="28"/>
  <c r="AB338" i="28" s="1"/>
  <c r="S322" i="28"/>
  <c r="AB322" i="28" s="1"/>
  <c r="S306" i="28"/>
  <c r="AB306" i="28" s="1"/>
  <c r="S239" i="28"/>
  <c r="AB239" i="28" s="1"/>
  <c r="S215" i="28"/>
  <c r="AB215" i="28" s="1"/>
  <c r="S191" i="28"/>
  <c r="AB191" i="28" s="1"/>
  <c r="S296" i="28"/>
  <c r="S287" i="28"/>
  <c r="S278" i="28"/>
  <c r="S269" i="28"/>
  <c r="S260" i="28"/>
  <c r="S251" i="28"/>
  <c r="S243" i="28"/>
  <c r="AB243" i="28" s="1"/>
  <c r="S219" i="28"/>
  <c r="AB219" i="28" s="1"/>
  <c r="S195" i="28"/>
  <c r="AB195" i="28" s="1"/>
  <c r="S210" i="28"/>
  <c r="AB210" i="28" s="1"/>
  <c r="S508" i="27"/>
  <c r="AB508" i="27" s="1"/>
  <c r="S370" i="27"/>
  <c r="AB370" i="27" s="1"/>
  <c r="S187" i="28"/>
  <c r="AB187" i="28" s="1"/>
  <c r="S492" i="27"/>
  <c r="AB492" i="27" s="1"/>
  <c r="S476" i="27"/>
  <c r="AB476" i="27" s="1"/>
  <c r="S460" i="27"/>
  <c r="AB460" i="27" s="1"/>
  <c r="S444" i="27"/>
  <c r="AB444" i="27" s="1"/>
  <c r="S428" i="27"/>
  <c r="AB428" i="27" s="1"/>
  <c r="S412" i="27"/>
  <c r="AB412" i="27" s="1"/>
  <c r="S396" i="27"/>
  <c r="AB396" i="27" s="1"/>
  <c r="S380" i="27"/>
  <c r="AB380" i="27" s="1"/>
  <c r="S302" i="27"/>
  <c r="S299" i="27"/>
  <c r="S296" i="27"/>
  <c r="S293" i="27"/>
  <c r="S290" i="27"/>
  <c r="S287" i="27"/>
  <c r="S284" i="27"/>
  <c r="S281" i="27"/>
  <c r="S278" i="27"/>
  <c r="S275" i="27"/>
  <c r="S272" i="27"/>
  <c r="S269" i="27"/>
  <c r="S266" i="27"/>
  <c r="S263" i="27"/>
  <c r="S260" i="27"/>
  <c r="S257" i="27"/>
  <c r="S254" i="27"/>
  <c r="S251" i="27"/>
  <c r="S198" i="28"/>
  <c r="AB198" i="28" s="1"/>
  <c r="S365" i="27"/>
  <c r="AB365" i="27" s="1"/>
  <c r="S361" i="27"/>
  <c r="AB361" i="27" s="1"/>
  <c r="S357" i="27"/>
  <c r="AB357" i="27" s="1"/>
  <c r="S353" i="27"/>
  <c r="AB353" i="27" s="1"/>
  <c r="S349" i="27"/>
  <c r="AB349" i="27" s="1"/>
  <c r="S345" i="27"/>
  <c r="AB345" i="27" s="1"/>
  <c r="S341" i="27"/>
  <c r="AB341" i="27" s="1"/>
  <c r="S337" i="27"/>
  <c r="AB337" i="27" s="1"/>
  <c r="S333" i="27"/>
  <c r="AB333" i="27" s="1"/>
  <c r="S329" i="27"/>
  <c r="AB329" i="27" s="1"/>
  <c r="S325" i="27"/>
  <c r="AB325" i="27" s="1"/>
  <c r="S321" i="27"/>
  <c r="AB321" i="27" s="1"/>
  <c r="S317" i="27"/>
  <c r="AB317" i="27" s="1"/>
  <c r="S313" i="27"/>
  <c r="AB313" i="27" s="1"/>
  <c r="S309" i="27"/>
  <c r="AB309" i="27" s="1"/>
  <c r="S305" i="27"/>
  <c r="AB305" i="27" s="1"/>
  <c r="S248" i="27"/>
  <c r="S243" i="27"/>
  <c r="AB243" i="27" s="1"/>
  <c r="S239" i="27"/>
  <c r="AB239" i="27" s="1"/>
  <c r="S235" i="27"/>
  <c r="AB235" i="27" s="1"/>
  <c r="S231" i="27"/>
  <c r="AB231" i="27" s="1"/>
  <c r="S227" i="27"/>
  <c r="AB227" i="27" s="1"/>
  <c r="S223" i="27"/>
  <c r="AB223" i="27" s="1"/>
  <c r="S219" i="27"/>
  <c r="AB219" i="27" s="1"/>
  <c r="S215" i="27"/>
  <c r="AB215" i="27" s="1"/>
  <c r="S211" i="27"/>
  <c r="AB211" i="27" s="1"/>
  <c r="S207" i="27"/>
  <c r="AB207" i="27" s="1"/>
  <c r="S203" i="27"/>
  <c r="AB203" i="27" s="1"/>
  <c r="S199" i="27"/>
  <c r="AB199" i="27" s="1"/>
  <c r="S195" i="27"/>
  <c r="AB195" i="27" s="1"/>
  <c r="S191" i="27"/>
  <c r="AB191" i="27" s="1"/>
  <c r="S187" i="27"/>
  <c r="AB187" i="27" s="1"/>
  <c r="S284" i="28"/>
  <c r="S257" i="28"/>
  <c r="S183" i="27"/>
  <c r="AB183" i="27" s="1"/>
  <c r="S180" i="27"/>
  <c r="AB180" i="27" s="1"/>
  <c r="S177" i="27"/>
  <c r="AB177" i="27" s="1"/>
  <c r="S174" i="27"/>
  <c r="AB174" i="27" s="1"/>
  <c r="S171" i="27"/>
  <c r="AB171" i="27" s="1"/>
  <c r="S168" i="27"/>
  <c r="AB168" i="27" s="1"/>
  <c r="S165" i="27"/>
  <c r="AB165" i="27" s="1"/>
  <c r="S162" i="27"/>
  <c r="AB162" i="27" s="1"/>
  <c r="S159" i="27"/>
  <c r="AB159" i="27" s="1"/>
  <c r="S156" i="27"/>
  <c r="AB156" i="27" s="1"/>
  <c r="S153" i="27"/>
  <c r="AB153" i="27" s="1"/>
  <c r="S150" i="27"/>
  <c r="AB150" i="27" s="1"/>
  <c r="S186" i="28"/>
  <c r="AB186" i="28" s="1"/>
  <c r="S496" i="27"/>
  <c r="AB496" i="27" s="1"/>
  <c r="S480" i="27"/>
  <c r="AB480" i="27" s="1"/>
  <c r="S464" i="27"/>
  <c r="AB464" i="27" s="1"/>
  <c r="S448" i="27"/>
  <c r="AB448" i="27" s="1"/>
  <c r="S432" i="27"/>
  <c r="AB432" i="27" s="1"/>
  <c r="S416" i="27"/>
  <c r="AB416" i="27" s="1"/>
  <c r="S400" i="27"/>
  <c r="AB400" i="27" s="1"/>
  <c r="S384" i="27"/>
  <c r="AB384" i="27" s="1"/>
  <c r="S245" i="27"/>
  <c r="S235" i="28"/>
  <c r="AB235" i="28" s="1"/>
  <c r="S230" i="28"/>
  <c r="AB230" i="28" s="1"/>
  <c r="S368" i="27"/>
  <c r="AB368" i="27" s="1"/>
  <c r="S364" i="27"/>
  <c r="AB364" i="27" s="1"/>
  <c r="S360" i="27"/>
  <c r="AB360" i="27" s="1"/>
  <c r="S356" i="27"/>
  <c r="AB356" i="27" s="1"/>
  <c r="S352" i="27"/>
  <c r="AB352" i="27" s="1"/>
  <c r="S348" i="27"/>
  <c r="AB348" i="27" s="1"/>
  <c r="S344" i="27"/>
  <c r="AB344" i="27" s="1"/>
  <c r="S340" i="27"/>
  <c r="AB340" i="27" s="1"/>
  <c r="S336" i="27"/>
  <c r="AB336" i="27" s="1"/>
  <c r="S332" i="27"/>
  <c r="AB332" i="27" s="1"/>
  <c r="S328" i="27"/>
  <c r="AB328" i="27" s="1"/>
  <c r="S324" i="27"/>
  <c r="AB324" i="27" s="1"/>
  <c r="S320" i="27"/>
  <c r="AB320" i="27" s="1"/>
  <c r="S316" i="27"/>
  <c r="AB316" i="27" s="1"/>
  <c r="S312" i="27"/>
  <c r="AB312" i="27" s="1"/>
  <c r="S308" i="27"/>
  <c r="AB308" i="27" s="1"/>
  <c r="S304" i="27"/>
  <c r="S301" i="27"/>
  <c r="S298" i="27"/>
  <c r="S295" i="27"/>
  <c r="S292" i="27"/>
  <c r="S289" i="27"/>
  <c r="S286" i="27"/>
  <c r="S283" i="27"/>
  <c r="S280" i="27"/>
  <c r="S277" i="27"/>
  <c r="S274" i="27"/>
  <c r="S271" i="27"/>
  <c r="S268" i="27"/>
  <c r="S265" i="27"/>
  <c r="S262" i="27"/>
  <c r="S259" i="27"/>
  <c r="S256" i="27"/>
  <c r="S253" i="27"/>
  <c r="S250" i="27"/>
  <c r="S242" i="27"/>
  <c r="AB242" i="27" s="1"/>
  <c r="S238" i="27"/>
  <c r="AB238" i="27" s="1"/>
  <c r="S234" i="27"/>
  <c r="AB234" i="27" s="1"/>
  <c r="S230" i="27"/>
  <c r="AB230" i="27" s="1"/>
  <c r="S226" i="27"/>
  <c r="AB226" i="27" s="1"/>
  <c r="S222" i="27"/>
  <c r="AB222" i="27" s="1"/>
  <c r="S218" i="27"/>
  <c r="AB218" i="27" s="1"/>
  <c r="S214" i="27"/>
  <c r="AB214" i="27" s="1"/>
  <c r="S210" i="27"/>
  <c r="AB210" i="27" s="1"/>
  <c r="S206" i="27"/>
  <c r="AB206" i="27" s="1"/>
  <c r="S202" i="27"/>
  <c r="AB202" i="27" s="1"/>
  <c r="S198" i="27"/>
  <c r="AB198" i="27" s="1"/>
  <c r="S194" i="27"/>
  <c r="AB194" i="27" s="1"/>
  <c r="S190" i="27"/>
  <c r="AB190" i="27" s="1"/>
  <c r="S186" i="27"/>
  <c r="AB186" i="27" s="1"/>
  <c r="S211" i="28"/>
  <c r="AB211" i="28" s="1"/>
  <c r="S206" i="28"/>
  <c r="AB206" i="28" s="1"/>
  <c r="S302" i="28"/>
  <c r="S275" i="28"/>
  <c r="S248" i="28"/>
  <c r="S366" i="27"/>
  <c r="AB366" i="27" s="1"/>
  <c r="S362" i="27"/>
  <c r="AB362" i="27" s="1"/>
  <c r="S358" i="27"/>
  <c r="AB358" i="27" s="1"/>
  <c r="S354" i="27"/>
  <c r="AB354" i="27" s="1"/>
  <c r="S350" i="27"/>
  <c r="AB350" i="27" s="1"/>
  <c r="S346" i="27"/>
  <c r="AB346" i="27" s="1"/>
  <c r="S342" i="27"/>
  <c r="AB342" i="27" s="1"/>
  <c r="S338" i="27"/>
  <c r="AB338" i="27" s="1"/>
  <c r="S334" i="27"/>
  <c r="AB334" i="27" s="1"/>
  <c r="S330" i="27"/>
  <c r="AB330" i="27" s="1"/>
  <c r="S326" i="27"/>
  <c r="AB326" i="27" s="1"/>
  <c r="S322" i="27"/>
  <c r="AB322" i="27" s="1"/>
  <c r="S318" i="27"/>
  <c r="AB318" i="27" s="1"/>
  <c r="S314" i="27"/>
  <c r="AB314" i="27" s="1"/>
  <c r="S310" i="27"/>
  <c r="AB310" i="27" s="1"/>
  <c r="S306" i="27"/>
  <c r="AB306" i="27" s="1"/>
  <c r="S246" i="27"/>
  <c r="S240" i="27"/>
  <c r="AB240" i="27" s="1"/>
  <c r="S236" i="27"/>
  <c r="AB236" i="27" s="1"/>
  <c r="S232" i="27"/>
  <c r="AB232" i="27" s="1"/>
  <c r="S228" i="27"/>
  <c r="AB228" i="27" s="1"/>
  <c r="S224" i="27"/>
  <c r="AB224" i="27" s="1"/>
  <c r="S220" i="27"/>
  <c r="AB220" i="27" s="1"/>
  <c r="S216" i="27"/>
  <c r="AB216" i="27" s="1"/>
  <c r="S212" i="27"/>
  <c r="AB212" i="27" s="1"/>
  <c r="S208" i="27"/>
  <c r="AB208" i="27" s="1"/>
  <c r="S204" i="27"/>
  <c r="AB204" i="27" s="1"/>
  <c r="S200" i="27"/>
  <c r="AB200" i="27" s="1"/>
  <c r="S196" i="27"/>
  <c r="AB196" i="27" s="1"/>
  <c r="S192" i="27"/>
  <c r="AB192" i="27" s="1"/>
  <c r="S188" i="27"/>
  <c r="AB188" i="27" s="1"/>
  <c r="S184" i="27"/>
  <c r="AB184" i="27" s="1"/>
  <c r="S181" i="27"/>
  <c r="AB181" i="27" s="1"/>
  <c r="S178" i="27"/>
  <c r="AB178" i="27" s="1"/>
  <c r="S175" i="27"/>
  <c r="AB175" i="27" s="1"/>
  <c r="S172" i="27"/>
  <c r="AB172" i="27" s="1"/>
  <c r="S169" i="27"/>
  <c r="AB169" i="27" s="1"/>
  <c r="S166" i="27"/>
  <c r="AB166" i="27" s="1"/>
  <c r="S163" i="27"/>
  <c r="AB163" i="27" s="1"/>
  <c r="S160" i="27"/>
  <c r="AB160" i="27" s="1"/>
  <c r="S157" i="27"/>
  <c r="AB157" i="27" s="1"/>
  <c r="S154" i="27"/>
  <c r="AB154" i="27" s="1"/>
  <c r="S151" i="27"/>
  <c r="AB151" i="27" s="1"/>
  <c r="S504" i="27"/>
  <c r="AB504" i="27" s="1"/>
  <c r="S408" i="27"/>
  <c r="AB408" i="27" s="1"/>
  <c r="S249" i="27"/>
  <c r="S176" i="27"/>
  <c r="AB176" i="27" s="1"/>
  <c r="S158" i="27"/>
  <c r="AB158" i="27" s="1"/>
  <c r="S436" i="27"/>
  <c r="AB436" i="27" s="1"/>
  <c r="S363" i="27"/>
  <c r="AB363" i="27" s="1"/>
  <c r="S347" i="27"/>
  <c r="AB347" i="27" s="1"/>
  <c r="S331" i="27"/>
  <c r="AB331" i="27" s="1"/>
  <c r="S315" i="27"/>
  <c r="AB315" i="27" s="1"/>
  <c r="S241" i="27"/>
  <c r="AB241" i="27" s="1"/>
  <c r="S225" i="27"/>
  <c r="AB225" i="27" s="1"/>
  <c r="S209" i="27"/>
  <c r="AB209" i="27" s="1"/>
  <c r="S193" i="27"/>
  <c r="AB193" i="27" s="1"/>
  <c r="S234" i="28"/>
  <c r="AB234" i="28" s="1"/>
  <c r="S424" i="27"/>
  <c r="AB424" i="27" s="1"/>
  <c r="S300" i="27"/>
  <c r="S288" i="27"/>
  <c r="S276" i="27"/>
  <c r="S264" i="27"/>
  <c r="S252" i="27"/>
  <c r="S179" i="27"/>
  <c r="AB179" i="27" s="1"/>
  <c r="S161" i="27"/>
  <c r="AB161" i="27" s="1"/>
  <c r="S222" i="28"/>
  <c r="AB222" i="28" s="1"/>
  <c r="S452" i="27"/>
  <c r="AB452" i="27" s="1"/>
  <c r="S440" i="27"/>
  <c r="AB440" i="27" s="1"/>
  <c r="S367" i="27"/>
  <c r="AB367" i="27" s="1"/>
  <c r="S351" i="27"/>
  <c r="AB351" i="27" s="1"/>
  <c r="S335" i="27"/>
  <c r="AB335" i="27" s="1"/>
  <c r="S319" i="27"/>
  <c r="AB319" i="27" s="1"/>
  <c r="S244" i="27"/>
  <c r="AB244" i="27" s="1"/>
  <c r="S229" i="27"/>
  <c r="AB229" i="27" s="1"/>
  <c r="S213" i="27"/>
  <c r="AB213" i="27" s="1"/>
  <c r="S197" i="27"/>
  <c r="AB197" i="27" s="1"/>
  <c r="S182" i="27"/>
  <c r="AB182" i="27" s="1"/>
  <c r="S164" i="27"/>
  <c r="AB164" i="27" s="1"/>
  <c r="S468" i="27"/>
  <c r="AB468" i="27" s="1"/>
  <c r="S372" i="27"/>
  <c r="AB372" i="27" s="1"/>
  <c r="S303" i="27"/>
  <c r="S291" i="27"/>
  <c r="S279" i="27"/>
  <c r="S267" i="27"/>
  <c r="S255" i="27"/>
  <c r="S247" i="27"/>
  <c r="S266" i="28"/>
  <c r="S165" i="29"/>
  <c r="AB165" i="29" s="1"/>
  <c r="S484" i="27"/>
  <c r="AB484" i="27" s="1"/>
  <c r="S388" i="27"/>
  <c r="AB388" i="27" s="1"/>
  <c r="S355" i="27"/>
  <c r="AB355" i="27" s="1"/>
  <c r="S339" i="27"/>
  <c r="AB339" i="27" s="1"/>
  <c r="S323" i="27"/>
  <c r="AB323" i="27" s="1"/>
  <c r="S307" i="27"/>
  <c r="AB307" i="27" s="1"/>
  <c r="S233" i="27"/>
  <c r="AB233" i="27" s="1"/>
  <c r="S217" i="27"/>
  <c r="AB217" i="27" s="1"/>
  <c r="S201" i="27"/>
  <c r="AB201" i="27" s="1"/>
  <c r="S185" i="27"/>
  <c r="AB185" i="27" s="1"/>
  <c r="S500" i="27"/>
  <c r="AB500" i="27" s="1"/>
  <c r="S404" i="27"/>
  <c r="AB404" i="27" s="1"/>
  <c r="S293" i="28"/>
  <c r="S488" i="27"/>
  <c r="AB488" i="27" s="1"/>
  <c r="S392" i="27"/>
  <c r="AB392" i="27" s="1"/>
  <c r="S359" i="27"/>
  <c r="AB359" i="27" s="1"/>
  <c r="S343" i="27"/>
  <c r="AB343" i="27" s="1"/>
  <c r="S327" i="27"/>
  <c r="AB327" i="27" s="1"/>
  <c r="S311" i="27"/>
  <c r="AB311" i="27" s="1"/>
  <c r="S237" i="27"/>
  <c r="AB237" i="27" s="1"/>
  <c r="S221" i="27"/>
  <c r="AB221" i="27" s="1"/>
  <c r="S205" i="27"/>
  <c r="AB205" i="27" s="1"/>
  <c r="S189" i="27"/>
  <c r="AB189" i="27" s="1"/>
  <c r="S173" i="27"/>
  <c r="AB173" i="27" s="1"/>
  <c r="S155" i="27"/>
  <c r="AB155" i="27" s="1"/>
  <c r="S420" i="27"/>
  <c r="AB420" i="27" s="1"/>
  <c r="S297" i="27"/>
  <c r="S285" i="27"/>
  <c r="S273" i="27"/>
  <c r="S261" i="27"/>
  <c r="S270" i="27"/>
  <c r="S456" i="27"/>
  <c r="AB456" i="27" s="1"/>
  <c r="S149" i="27"/>
  <c r="AB149" i="27" s="1"/>
  <c r="S258" i="27"/>
  <c r="S152" i="27"/>
  <c r="AB152" i="27" s="1"/>
  <c r="S472" i="27"/>
  <c r="AB472" i="27" s="1"/>
  <c r="S294" i="27"/>
  <c r="S167" i="27"/>
  <c r="AB167" i="27" s="1"/>
  <c r="S170" i="27"/>
  <c r="AB170" i="27" s="1"/>
  <c r="S282" i="27"/>
  <c r="S376" i="27"/>
  <c r="AB376" i="27" s="1"/>
  <c r="L68" i="17"/>
  <c r="AB68" i="17" s="1"/>
  <c r="L80" i="17"/>
  <c r="AB80" i="17" s="1"/>
  <c r="L92" i="17"/>
  <c r="AB92" i="17" s="1"/>
  <c r="L104" i="17"/>
  <c r="AB104" i="17" s="1"/>
  <c r="L116" i="17"/>
  <c r="AB116" i="17" s="1"/>
  <c r="L69" i="17"/>
  <c r="AB69" i="17" s="1"/>
  <c r="L81" i="17"/>
  <c r="AB81" i="17" s="1"/>
  <c r="L93" i="17"/>
  <c r="AB93" i="17" s="1"/>
  <c r="L105" i="17"/>
  <c r="AB105" i="17" s="1"/>
  <c r="L117" i="17"/>
  <c r="AB117" i="17" s="1"/>
  <c r="L70" i="17"/>
  <c r="AB70" i="17" s="1"/>
  <c r="L82" i="17"/>
  <c r="AB82" i="17" s="1"/>
  <c r="L94" i="17"/>
  <c r="AB94" i="17" s="1"/>
  <c r="L106" i="17"/>
  <c r="AB106" i="17" s="1"/>
  <c r="L118" i="17"/>
  <c r="AB118" i="17" s="1"/>
  <c r="L71" i="17"/>
  <c r="AB71" i="17" s="1"/>
  <c r="L83" i="17"/>
  <c r="AB83" i="17" s="1"/>
  <c r="L95" i="17"/>
  <c r="AB95" i="17" s="1"/>
  <c r="L107" i="17"/>
  <c r="AB107" i="17" s="1"/>
  <c r="L119" i="17"/>
  <c r="AB119" i="17" s="1"/>
  <c r="L72" i="17"/>
  <c r="AB72" i="17" s="1"/>
  <c r="L84" i="17"/>
  <c r="AB84" i="17" s="1"/>
  <c r="L96" i="17"/>
  <c r="AB96" i="17" s="1"/>
  <c r="L108" i="17"/>
  <c r="AB108" i="17" s="1"/>
  <c r="L120" i="17"/>
  <c r="AB120" i="17" s="1"/>
  <c r="L73" i="17"/>
  <c r="AB73" i="17" s="1"/>
  <c r="L85" i="17"/>
  <c r="AB85" i="17" s="1"/>
  <c r="L97" i="17"/>
  <c r="AB97" i="17" s="1"/>
  <c r="L109" i="17"/>
  <c r="AB109" i="17" s="1"/>
  <c r="L121" i="17"/>
  <c r="AB121" i="17" s="1"/>
  <c r="L74" i="17"/>
  <c r="AB74" i="17" s="1"/>
  <c r="L86" i="17"/>
  <c r="AB86" i="17" s="1"/>
  <c r="L98" i="17"/>
  <c r="AB98" i="17" s="1"/>
  <c r="L110" i="17"/>
  <c r="AB110" i="17" s="1"/>
  <c r="L122" i="17"/>
  <c r="AB122" i="17" s="1"/>
  <c r="L89" i="17"/>
  <c r="AB89" i="17" s="1"/>
  <c r="L115" i="17"/>
  <c r="AB115" i="17" s="1"/>
  <c r="L91" i="17"/>
  <c r="AB91" i="17" s="1"/>
  <c r="L124" i="17"/>
  <c r="AB124" i="17" s="1"/>
  <c r="L66" i="17"/>
  <c r="AB66" i="17" s="1"/>
  <c r="L99" i="17"/>
  <c r="AB99" i="17" s="1"/>
  <c r="L65" i="17"/>
  <c r="AB65" i="17" s="1"/>
  <c r="L75" i="17"/>
  <c r="AB75" i="17" s="1"/>
  <c r="L101" i="17"/>
  <c r="AB101" i="17" s="1"/>
  <c r="L76" i="17"/>
  <c r="AB76" i="17" s="1"/>
  <c r="L102" i="17"/>
  <c r="AB102" i="17" s="1"/>
  <c r="L77" i="17"/>
  <c r="AB77" i="17" s="1"/>
  <c r="L103" i="17"/>
  <c r="AB103" i="17" s="1"/>
  <c r="L78" i="17"/>
  <c r="AB78" i="17" s="1"/>
  <c r="L111" i="17"/>
  <c r="AB111" i="17" s="1"/>
  <c r="L79" i="17"/>
  <c r="AB79" i="17" s="1"/>
  <c r="L87" i="17"/>
  <c r="AB87" i="17" s="1"/>
  <c r="L88" i="17"/>
  <c r="AB88" i="17" s="1"/>
  <c r="L90" i="17"/>
  <c r="AB90" i="17" s="1"/>
  <c r="L100" i="17"/>
  <c r="AB100" i="17" s="1"/>
  <c r="L113" i="17"/>
  <c r="AB113" i="17" s="1"/>
  <c r="L112" i="17"/>
  <c r="AB112" i="17" s="1"/>
  <c r="L114" i="17"/>
  <c r="AB114" i="17" s="1"/>
  <c r="L123" i="17"/>
  <c r="AB123" i="17" s="1"/>
  <c r="L67" i="17"/>
  <c r="AB67" i="17" s="1"/>
  <c r="O253" i="17"/>
  <c r="O265" i="17"/>
  <c r="O277" i="17"/>
  <c r="O289" i="17"/>
  <c r="O301" i="17"/>
  <c r="O254" i="17"/>
  <c r="O266" i="17"/>
  <c r="O278" i="17"/>
  <c r="O290" i="17"/>
  <c r="O302" i="17"/>
  <c r="O255" i="17"/>
  <c r="O267" i="17"/>
  <c r="O279" i="17"/>
  <c r="O291" i="17"/>
  <c r="O303" i="17"/>
  <c r="O256" i="17"/>
  <c r="O268" i="17"/>
  <c r="O280" i="17"/>
  <c r="O292" i="17"/>
  <c r="O304" i="17"/>
  <c r="O257" i="17"/>
  <c r="O269" i="17"/>
  <c r="O281" i="17"/>
  <c r="O293" i="17"/>
  <c r="O245" i="17"/>
  <c r="O246" i="17"/>
  <c r="O258" i="17"/>
  <c r="O270" i="17"/>
  <c r="O282" i="17"/>
  <c r="O294" i="17"/>
  <c r="O247" i="17"/>
  <c r="O259" i="17"/>
  <c r="O271" i="17"/>
  <c r="O283" i="17"/>
  <c r="O295" i="17"/>
  <c r="O251" i="17"/>
  <c r="O284" i="17"/>
  <c r="O260" i="17"/>
  <c r="O286" i="17"/>
  <c r="O261" i="17"/>
  <c r="O287" i="17"/>
  <c r="O263" i="17"/>
  <c r="O296" i="17"/>
  <c r="O264" i="17"/>
  <c r="O297" i="17"/>
  <c r="O272" i="17"/>
  <c r="O298" i="17"/>
  <c r="O273" i="17"/>
  <c r="O299" i="17"/>
  <c r="O262" i="17"/>
  <c r="O274" i="17"/>
  <c r="O275" i="17"/>
  <c r="O276" i="17"/>
  <c r="O285" i="17"/>
  <c r="O252" i="17"/>
  <c r="O288" i="17"/>
  <c r="O300" i="17"/>
  <c r="O248" i="17"/>
  <c r="O249" i="17"/>
  <c r="O250" i="17"/>
  <c r="S508" i="17"/>
  <c r="AB508" i="17" s="1"/>
  <c r="S152" i="17"/>
  <c r="AB152" i="17" s="1"/>
  <c r="S164" i="17"/>
  <c r="AB164" i="17" s="1"/>
  <c r="S176" i="17"/>
  <c r="AB176" i="17" s="1"/>
  <c r="S188" i="17"/>
  <c r="AB188" i="17" s="1"/>
  <c r="S200" i="17"/>
  <c r="AB200" i="17" s="1"/>
  <c r="S212" i="17"/>
  <c r="AB212" i="17" s="1"/>
  <c r="S224" i="17"/>
  <c r="AB224" i="17" s="1"/>
  <c r="S236" i="17"/>
  <c r="AB236" i="17" s="1"/>
  <c r="S248" i="17"/>
  <c r="S260" i="17"/>
  <c r="S272" i="17"/>
  <c r="S284" i="17"/>
  <c r="S296" i="17"/>
  <c r="S308" i="17"/>
  <c r="AB308" i="17" s="1"/>
  <c r="S320" i="17"/>
  <c r="AB320" i="17" s="1"/>
  <c r="S332" i="17"/>
  <c r="AB332" i="17" s="1"/>
  <c r="S344" i="17"/>
  <c r="AB344" i="17" s="1"/>
  <c r="S356" i="17"/>
  <c r="AB356" i="17" s="1"/>
  <c r="S368" i="17"/>
  <c r="AB368" i="17" s="1"/>
  <c r="S380" i="17"/>
  <c r="AB380" i="17" s="1"/>
  <c r="S392" i="17"/>
  <c r="AB392" i="17" s="1"/>
  <c r="S404" i="17"/>
  <c r="AB404" i="17" s="1"/>
  <c r="S416" i="17"/>
  <c r="AB416" i="17" s="1"/>
  <c r="S428" i="17"/>
  <c r="AB428" i="17" s="1"/>
  <c r="S440" i="17"/>
  <c r="AB440" i="17" s="1"/>
  <c r="S452" i="17"/>
  <c r="AB452" i="17" s="1"/>
  <c r="S464" i="17"/>
  <c r="AB464" i="17" s="1"/>
  <c r="S476" i="17"/>
  <c r="AB476" i="17" s="1"/>
  <c r="S488" i="17"/>
  <c r="AB488" i="17" s="1"/>
  <c r="S500" i="17"/>
  <c r="AB500" i="17" s="1"/>
  <c r="S153" i="17"/>
  <c r="AB153" i="17" s="1"/>
  <c r="S165" i="17"/>
  <c r="AB165" i="17" s="1"/>
  <c r="S177" i="17"/>
  <c r="AB177" i="17" s="1"/>
  <c r="S189" i="17"/>
  <c r="AB189" i="17" s="1"/>
  <c r="S201" i="17"/>
  <c r="AB201" i="17" s="1"/>
  <c r="S213" i="17"/>
  <c r="AB213" i="17" s="1"/>
  <c r="S225" i="17"/>
  <c r="AB225" i="17" s="1"/>
  <c r="S237" i="17"/>
  <c r="AB237" i="17" s="1"/>
  <c r="S249" i="17"/>
  <c r="S261" i="17"/>
  <c r="S273" i="17"/>
  <c r="S285" i="17"/>
  <c r="S297" i="17"/>
  <c r="S309" i="17"/>
  <c r="AB309" i="17" s="1"/>
  <c r="S321" i="17"/>
  <c r="AB321" i="17" s="1"/>
  <c r="S333" i="17"/>
  <c r="AB333" i="17" s="1"/>
  <c r="S345" i="17"/>
  <c r="AB345" i="17" s="1"/>
  <c r="S357" i="17"/>
  <c r="AB357" i="17" s="1"/>
  <c r="S369" i="17"/>
  <c r="AB369" i="17" s="1"/>
  <c r="S381" i="17"/>
  <c r="AB381" i="17" s="1"/>
  <c r="S393" i="17"/>
  <c r="AB393" i="17" s="1"/>
  <c r="S405" i="17"/>
  <c r="AB405" i="17" s="1"/>
  <c r="S417" i="17"/>
  <c r="AB417" i="17" s="1"/>
  <c r="S429" i="17"/>
  <c r="AB429" i="17" s="1"/>
  <c r="S441" i="17"/>
  <c r="AB441" i="17" s="1"/>
  <c r="S453" i="17"/>
  <c r="AB453" i="17" s="1"/>
  <c r="S465" i="17"/>
  <c r="AB465" i="17" s="1"/>
  <c r="S477" i="17"/>
  <c r="AB477" i="17" s="1"/>
  <c r="S489" i="17"/>
  <c r="AB489" i="17" s="1"/>
  <c r="S501" i="17"/>
  <c r="AB501" i="17" s="1"/>
  <c r="S154" i="17"/>
  <c r="AB154" i="17" s="1"/>
  <c r="S166" i="17"/>
  <c r="AB166" i="17" s="1"/>
  <c r="S178" i="17"/>
  <c r="AB178" i="17" s="1"/>
  <c r="S190" i="17"/>
  <c r="AB190" i="17" s="1"/>
  <c r="S202" i="17"/>
  <c r="AB202" i="17" s="1"/>
  <c r="S214" i="17"/>
  <c r="AB214" i="17" s="1"/>
  <c r="S226" i="17"/>
  <c r="AB226" i="17" s="1"/>
  <c r="S238" i="17"/>
  <c r="AB238" i="17" s="1"/>
  <c r="S250" i="17"/>
  <c r="S262" i="17"/>
  <c r="S274" i="17"/>
  <c r="S286" i="17"/>
  <c r="S298" i="17"/>
  <c r="S310" i="17"/>
  <c r="AB310" i="17" s="1"/>
  <c r="S322" i="17"/>
  <c r="AB322" i="17" s="1"/>
  <c r="S334" i="17"/>
  <c r="AB334" i="17" s="1"/>
  <c r="S346" i="17"/>
  <c r="AB346" i="17" s="1"/>
  <c r="S358" i="17"/>
  <c r="AB358" i="17" s="1"/>
  <c r="S370" i="17"/>
  <c r="AB370" i="17" s="1"/>
  <c r="S382" i="17"/>
  <c r="AB382" i="17" s="1"/>
  <c r="S394" i="17"/>
  <c r="AB394" i="17" s="1"/>
  <c r="S406" i="17"/>
  <c r="AB406" i="17" s="1"/>
  <c r="S418" i="17"/>
  <c r="AB418" i="17" s="1"/>
  <c r="S430" i="17"/>
  <c r="AB430" i="17" s="1"/>
  <c r="S442" i="17"/>
  <c r="AB442" i="17" s="1"/>
  <c r="S454" i="17"/>
  <c r="AB454" i="17" s="1"/>
  <c r="S466" i="17"/>
  <c r="AB466" i="17" s="1"/>
  <c r="S478" i="17"/>
  <c r="AB478" i="17" s="1"/>
  <c r="S490" i="17"/>
  <c r="AB490" i="17" s="1"/>
  <c r="S502" i="17"/>
  <c r="AB502" i="17" s="1"/>
  <c r="S155" i="17"/>
  <c r="AB155" i="17" s="1"/>
  <c r="S167" i="17"/>
  <c r="AB167" i="17" s="1"/>
  <c r="S179" i="17"/>
  <c r="AB179" i="17" s="1"/>
  <c r="S191" i="17"/>
  <c r="AB191" i="17" s="1"/>
  <c r="S203" i="17"/>
  <c r="AB203" i="17" s="1"/>
  <c r="S215" i="17"/>
  <c r="AB215" i="17" s="1"/>
  <c r="S227" i="17"/>
  <c r="AB227" i="17" s="1"/>
  <c r="S239" i="17"/>
  <c r="AB239" i="17" s="1"/>
  <c r="S251" i="17"/>
  <c r="S263" i="17"/>
  <c r="S275" i="17"/>
  <c r="S287" i="17"/>
  <c r="S299" i="17"/>
  <c r="S311" i="17"/>
  <c r="AB311" i="17" s="1"/>
  <c r="S323" i="17"/>
  <c r="AB323" i="17" s="1"/>
  <c r="S335" i="17"/>
  <c r="AB335" i="17" s="1"/>
  <c r="S347" i="17"/>
  <c r="AB347" i="17" s="1"/>
  <c r="S359" i="17"/>
  <c r="AB359" i="17" s="1"/>
  <c r="S371" i="17"/>
  <c r="AB371" i="17" s="1"/>
  <c r="S383" i="17"/>
  <c r="AB383" i="17" s="1"/>
  <c r="S395" i="17"/>
  <c r="AB395" i="17" s="1"/>
  <c r="S407" i="17"/>
  <c r="AB407" i="17" s="1"/>
  <c r="S419" i="17"/>
  <c r="AB419" i="17" s="1"/>
  <c r="S431" i="17"/>
  <c r="AB431" i="17" s="1"/>
  <c r="S443" i="17"/>
  <c r="AB443" i="17" s="1"/>
  <c r="S455" i="17"/>
  <c r="AB455" i="17" s="1"/>
  <c r="S467" i="17"/>
  <c r="AB467" i="17" s="1"/>
  <c r="S479" i="17"/>
  <c r="AB479" i="17" s="1"/>
  <c r="S491" i="17"/>
  <c r="AB491" i="17" s="1"/>
  <c r="S503" i="17"/>
  <c r="AB503" i="17" s="1"/>
  <c r="S156" i="17"/>
  <c r="AB156" i="17" s="1"/>
  <c r="S168" i="17"/>
  <c r="AB168" i="17" s="1"/>
  <c r="S180" i="17"/>
  <c r="AB180" i="17" s="1"/>
  <c r="S192" i="17"/>
  <c r="AB192" i="17" s="1"/>
  <c r="S204" i="17"/>
  <c r="AB204" i="17" s="1"/>
  <c r="S216" i="17"/>
  <c r="AB216" i="17" s="1"/>
  <c r="S228" i="17"/>
  <c r="AB228" i="17" s="1"/>
  <c r="S240" i="17"/>
  <c r="AB240" i="17" s="1"/>
  <c r="S252" i="17"/>
  <c r="S264" i="17"/>
  <c r="S276" i="17"/>
  <c r="S288" i="17"/>
  <c r="S300" i="17"/>
  <c r="S312" i="17"/>
  <c r="AB312" i="17" s="1"/>
  <c r="S324" i="17"/>
  <c r="AB324" i="17" s="1"/>
  <c r="S336" i="17"/>
  <c r="AB336" i="17" s="1"/>
  <c r="S348" i="17"/>
  <c r="AB348" i="17" s="1"/>
  <c r="S360" i="17"/>
  <c r="AB360" i="17" s="1"/>
  <c r="S372" i="17"/>
  <c r="AB372" i="17" s="1"/>
  <c r="S384" i="17"/>
  <c r="AB384" i="17" s="1"/>
  <c r="S396" i="17"/>
  <c r="AB396" i="17" s="1"/>
  <c r="S408" i="17"/>
  <c r="AB408" i="17" s="1"/>
  <c r="S420" i="17"/>
  <c r="AB420" i="17" s="1"/>
  <c r="S432" i="17"/>
  <c r="AB432" i="17" s="1"/>
  <c r="S444" i="17"/>
  <c r="AB444" i="17" s="1"/>
  <c r="S456" i="17"/>
  <c r="AB456" i="17" s="1"/>
  <c r="S468" i="17"/>
  <c r="AB468" i="17" s="1"/>
  <c r="S480" i="17"/>
  <c r="AB480" i="17" s="1"/>
  <c r="S492" i="17"/>
  <c r="AB492" i="17" s="1"/>
  <c r="S504" i="17"/>
  <c r="AB504" i="17" s="1"/>
  <c r="S157" i="17"/>
  <c r="AB157" i="17" s="1"/>
  <c r="S169" i="17"/>
  <c r="AB169" i="17" s="1"/>
  <c r="S181" i="17"/>
  <c r="AB181" i="17" s="1"/>
  <c r="S193" i="17"/>
  <c r="AB193" i="17" s="1"/>
  <c r="S205" i="17"/>
  <c r="AB205" i="17" s="1"/>
  <c r="S217" i="17"/>
  <c r="AB217" i="17" s="1"/>
  <c r="S229" i="17"/>
  <c r="AB229" i="17" s="1"/>
  <c r="S241" i="17"/>
  <c r="AB241" i="17" s="1"/>
  <c r="S253" i="17"/>
  <c r="S265" i="17"/>
  <c r="S277" i="17"/>
  <c r="S289" i="17"/>
  <c r="S301" i="17"/>
  <c r="S313" i="17"/>
  <c r="AB313" i="17" s="1"/>
  <c r="S325" i="17"/>
  <c r="AB325" i="17" s="1"/>
  <c r="S337" i="17"/>
  <c r="AB337" i="17" s="1"/>
  <c r="S349" i="17"/>
  <c r="AB349" i="17" s="1"/>
  <c r="S361" i="17"/>
  <c r="AB361" i="17" s="1"/>
  <c r="S373" i="17"/>
  <c r="AB373" i="17" s="1"/>
  <c r="S385" i="17"/>
  <c r="AB385" i="17" s="1"/>
  <c r="S397" i="17"/>
  <c r="AB397" i="17" s="1"/>
  <c r="S409" i="17"/>
  <c r="AB409" i="17" s="1"/>
  <c r="S421" i="17"/>
  <c r="AB421" i="17" s="1"/>
  <c r="S433" i="17"/>
  <c r="AB433" i="17" s="1"/>
  <c r="S445" i="17"/>
  <c r="AB445" i="17" s="1"/>
  <c r="S457" i="17"/>
  <c r="AB457" i="17" s="1"/>
  <c r="S469" i="17"/>
  <c r="AB469" i="17" s="1"/>
  <c r="S481" i="17"/>
  <c r="AB481" i="17" s="1"/>
  <c r="S493" i="17"/>
  <c r="AB493" i="17" s="1"/>
  <c r="S505" i="17"/>
  <c r="AB505" i="17" s="1"/>
  <c r="S158" i="17"/>
  <c r="AB158" i="17" s="1"/>
  <c r="S170" i="17"/>
  <c r="AB170" i="17" s="1"/>
  <c r="S182" i="17"/>
  <c r="AB182" i="17" s="1"/>
  <c r="S194" i="17"/>
  <c r="AB194" i="17" s="1"/>
  <c r="S206" i="17"/>
  <c r="AB206" i="17" s="1"/>
  <c r="S218" i="17"/>
  <c r="AB218" i="17" s="1"/>
  <c r="S230" i="17"/>
  <c r="AB230" i="17" s="1"/>
  <c r="S242" i="17"/>
  <c r="AB242" i="17" s="1"/>
  <c r="S254" i="17"/>
  <c r="S266" i="17"/>
  <c r="S278" i="17"/>
  <c r="S290" i="17"/>
  <c r="S302" i="17"/>
  <c r="S314" i="17"/>
  <c r="AB314" i="17" s="1"/>
  <c r="S326" i="17"/>
  <c r="AB326" i="17" s="1"/>
  <c r="S338" i="17"/>
  <c r="AB338" i="17" s="1"/>
  <c r="S350" i="17"/>
  <c r="AB350" i="17" s="1"/>
  <c r="S362" i="17"/>
  <c r="AB362" i="17" s="1"/>
  <c r="S374" i="17"/>
  <c r="AB374" i="17" s="1"/>
  <c r="S386" i="17"/>
  <c r="AB386" i="17" s="1"/>
  <c r="S398" i="17"/>
  <c r="AB398" i="17" s="1"/>
  <c r="S410" i="17"/>
  <c r="AB410" i="17" s="1"/>
  <c r="S422" i="17"/>
  <c r="AB422" i="17" s="1"/>
  <c r="S434" i="17"/>
  <c r="AB434" i="17" s="1"/>
  <c r="S446" i="17"/>
  <c r="AB446" i="17" s="1"/>
  <c r="S458" i="17"/>
  <c r="AB458" i="17" s="1"/>
  <c r="S470" i="17"/>
  <c r="AB470" i="17" s="1"/>
  <c r="S482" i="17"/>
  <c r="AB482" i="17" s="1"/>
  <c r="S494" i="17"/>
  <c r="AB494" i="17" s="1"/>
  <c r="S506" i="17"/>
  <c r="AB506" i="17" s="1"/>
  <c r="S159" i="17"/>
  <c r="AB159" i="17" s="1"/>
  <c r="S185" i="17"/>
  <c r="AB185" i="17" s="1"/>
  <c r="S211" i="17"/>
  <c r="AB211" i="17" s="1"/>
  <c r="S244" i="17"/>
  <c r="AB244" i="17" s="1"/>
  <c r="S270" i="17"/>
  <c r="S303" i="17"/>
  <c r="S329" i="17"/>
  <c r="AB329" i="17" s="1"/>
  <c r="S355" i="17"/>
  <c r="AB355" i="17" s="1"/>
  <c r="S388" i="17"/>
  <c r="AB388" i="17" s="1"/>
  <c r="S414" i="17"/>
  <c r="AB414" i="17" s="1"/>
  <c r="S447" i="17"/>
  <c r="AB447" i="17" s="1"/>
  <c r="S473" i="17"/>
  <c r="AB473" i="17" s="1"/>
  <c r="S499" i="17"/>
  <c r="AB499" i="17" s="1"/>
  <c r="S161" i="17"/>
  <c r="AB161" i="17" s="1"/>
  <c r="S187" i="17"/>
  <c r="AB187" i="17" s="1"/>
  <c r="S220" i="17"/>
  <c r="AB220" i="17" s="1"/>
  <c r="S246" i="17"/>
  <c r="S279" i="17"/>
  <c r="S305" i="17"/>
  <c r="AB305" i="17" s="1"/>
  <c r="S331" i="17"/>
  <c r="AB331" i="17" s="1"/>
  <c r="S364" i="17"/>
  <c r="AB364" i="17" s="1"/>
  <c r="S390" i="17"/>
  <c r="AB390" i="17" s="1"/>
  <c r="S423" i="17"/>
  <c r="AB423" i="17" s="1"/>
  <c r="S449" i="17"/>
  <c r="AB449" i="17" s="1"/>
  <c r="S475" i="17"/>
  <c r="AB475" i="17" s="1"/>
  <c r="S162" i="17"/>
  <c r="AB162" i="17" s="1"/>
  <c r="S195" i="17"/>
  <c r="AB195" i="17" s="1"/>
  <c r="S221" i="17"/>
  <c r="AB221" i="17" s="1"/>
  <c r="S247" i="17"/>
  <c r="S280" i="17"/>
  <c r="S306" i="17"/>
  <c r="AB306" i="17" s="1"/>
  <c r="S339" i="17"/>
  <c r="AB339" i="17" s="1"/>
  <c r="S365" i="17"/>
  <c r="AB365" i="17" s="1"/>
  <c r="S391" i="17"/>
  <c r="AB391" i="17" s="1"/>
  <c r="S424" i="17"/>
  <c r="AB424" i="17" s="1"/>
  <c r="S450" i="17"/>
  <c r="AB450" i="17" s="1"/>
  <c r="S483" i="17"/>
  <c r="AB483" i="17" s="1"/>
  <c r="S171" i="17"/>
  <c r="AB171" i="17" s="1"/>
  <c r="S197" i="17"/>
  <c r="AB197" i="17" s="1"/>
  <c r="S223" i="17"/>
  <c r="AB223" i="17" s="1"/>
  <c r="S256" i="17"/>
  <c r="S282" i="17"/>
  <c r="S315" i="17"/>
  <c r="AB315" i="17" s="1"/>
  <c r="S341" i="17"/>
  <c r="AB341" i="17" s="1"/>
  <c r="S367" i="17"/>
  <c r="AB367" i="17" s="1"/>
  <c r="S400" i="17"/>
  <c r="AB400" i="17" s="1"/>
  <c r="S426" i="17"/>
  <c r="AB426" i="17" s="1"/>
  <c r="S459" i="17"/>
  <c r="AB459" i="17" s="1"/>
  <c r="S485" i="17"/>
  <c r="AB485" i="17" s="1"/>
  <c r="S172" i="17"/>
  <c r="AB172" i="17" s="1"/>
  <c r="S198" i="17"/>
  <c r="AB198" i="17" s="1"/>
  <c r="S231" i="17"/>
  <c r="AB231" i="17" s="1"/>
  <c r="S257" i="17"/>
  <c r="S283" i="17"/>
  <c r="S316" i="17"/>
  <c r="AB316" i="17" s="1"/>
  <c r="S342" i="17"/>
  <c r="AB342" i="17" s="1"/>
  <c r="S375" i="17"/>
  <c r="AB375" i="17" s="1"/>
  <c r="S401" i="17"/>
  <c r="AB401" i="17" s="1"/>
  <c r="S427" i="17"/>
  <c r="AB427" i="17" s="1"/>
  <c r="S460" i="17"/>
  <c r="AB460" i="17" s="1"/>
  <c r="S486" i="17"/>
  <c r="AB486" i="17" s="1"/>
  <c r="S173" i="17"/>
  <c r="AB173" i="17" s="1"/>
  <c r="S199" i="17"/>
  <c r="AB199" i="17" s="1"/>
  <c r="S232" i="17"/>
  <c r="AB232" i="17" s="1"/>
  <c r="S258" i="17"/>
  <c r="S291" i="17"/>
  <c r="S317" i="17"/>
  <c r="AB317" i="17" s="1"/>
  <c r="S343" i="17"/>
  <c r="AB343" i="17" s="1"/>
  <c r="S376" i="17"/>
  <c r="AB376" i="17" s="1"/>
  <c r="S402" i="17"/>
  <c r="AB402" i="17" s="1"/>
  <c r="S435" i="17"/>
  <c r="AB435" i="17" s="1"/>
  <c r="S461" i="17"/>
  <c r="AB461" i="17" s="1"/>
  <c r="S487" i="17"/>
  <c r="AB487" i="17" s="1"/>
  <c r="S174" i="17"/>
  <c r="AB174" i="17" s="1"/>
  <c r="S207" i="17"/>
  <c r="AB207" i="17" s="1"/>
  <c r="S233" i="17"/>
  <c r="AB233" i="17" s="1"/>
  <c r="S259" i="17"/>
  <c r="S292" i="17"/>
  <c r="S318" i="17"/>
  <c r="AB318" i="17" s="1"/>
  <c r="S351" i="17"/>
  <c r="AB351" i="17" s="1"/>
  <c r="S377" i="17"/>
  <c r="AB377" i="17" s="1"/>
  <c r="S403" i="17"/>
  <c r="AB403" i="17" s="1"/>
  <c r="S436" i="17"/>
  <c r="AB436" i="17" s="1"/>
  <c r="S462" i="17"/>
  <c r="AB462" i="17" s="1"/>
  <c r="S495" i="17"/>
  <c r="AB495" i="17" s="1"/>
  <c r="S151" i="17"/>
  <c r="AB151" i="17" s="1"/>
  <c r="S222" i="17"/>
  <c r="AB222" i="17" s="1"/>
  <c r="S294" i="17"/>
  <c r="S363" i="17"/>
  <c r="AB363" i="17" s="1"/>
  <c r="S437" i="17"/>
  <c r="AB437" i="17" s="1"/>
  <c r="S498" i="17"/>
  <c r="AB498" i="17" s="1"/>
  <c r="S160" i="17"/>
  <c r="AB160" i="17" s="1"/>
  <c r="S234" i="17"/>
  <c r="AB234" i="17" s="1"/>
  <c r="S295" i="17"/>
  <c r="S366" i="17"/>
  <c r="AB366" i="17" s="1"/>
  <c r="S438" i="17"/>
  <c r="AB438" i="17" s="1"/>
  <c r="S507" i="17"/>
  <c r="AB507" i="17" s="1"/>
  <c r="S163" i="17"/>
  <c r="AB163" i="17" s="1"/>
  <c r="S235" i="17"/>
  <c r="AB235" i="17" s="1"/>
  <c r="S304" i="17"/>
  <c r="S378" i="17"/>
  <c r="AB378" i="17" s="1"/>
  <c r="S439" i="17"/>
  <c r="AB439" i="17" s="1"/>
  <c r="S150" i="17"/>
  <c r="AB150" i="17" s="1"/>
  <c r="S425" i="17"/>
  <c r="AB425" i="17" s="1"/>
  <c r="S175" i="17"/>
  <c r="AB175" i="17" s="1"/>
  <c r="S243" i="17"/>
  <c r="AB243" i="17" s="1"/>
  <c r="S307" i="17"/>
  <c r="AB307" i="17" s="1"/>
  <c r="S379" i="17"/>
  <c r="AB379" i="17" s="1"/>
  <c r="S448" i="17"/>
  <c r="AB448" i="17" s="1"/>
  <c r="S399" i="17"/>
  <c r="AB399" i="17" s="1"/>
  <c r="S183" i="17"/>
  <c r="AB183" i="17" s="1"/>
  <c r="S245" i="17"/>
  <c r="S319" i="17"/>
  <c r="AB319" i="17" s="1"/>
  <c r="S387" i="17"/>
  <c r="AB387" i="17" s="1"/>
  <c r="S451" i="17"/>
  <c r="AB451" i="17" s="1"/>
  <c r="S186" i="17"/>
  <c r="AB186" i="17" s="1"/>
  <c r="S267" i="17"/>
  <c r="S328" i="17"/>
  <c r="AB328" i="17" s="1"/>
  <c r="S471" i="17"/>
  <c r="AB471" i="17" s="1"/>
  <c r="S184" i="17"/>
  <c r="AB184" i="17" s="1"/>
  <c r="S255" i="17"/>
  <c r="S327" i="17"/>
  <c r="AB327" i="17" s="1"/>
  <c r="S389" i="17"/>
  <c r="AB389" i="17" s="1"/>
  <c r="S463" i="17"/>
  <c r="AB463" i="17" s="1"/>
  <c r="S196" i="17"/>
  <c r="AB196" i="17" s="1"/>
  <c r="S268" i="17"/>
  <c r="S330" i="17"/>
  <c r="AB330" i="17" s="1"/>
  <c r="S411" i="17"/>
  <c r="AB411" i="17" s="1"/>
  <c r="S472" i="17"/>
  <c r="AB472" i="17" s="1"/>
  <c r="S208" i="17"/>
  <c r="AB208" i="17" s="1"/>
  <c r="S269" i="17"/>
  <c r="S340" i="17"/>
  <c r="AB340" i="17" s="1"/>
  <c r="S412" i="17"/>
  <c r="AB412" i="17" s="1"/>
  <c r="S474" i="17"/>
  <c r="AB474" i="17" s="1"/>
  <c r="S209" i="17"/>
  <c r="AB209" i="17" s="1"/>
  <c r="S271" i="17"/>
  <c r="S352" i="17"/>
  <c r="AB352" i="17" s="1"/>
  <c r="S413" i="17"/>
  <c r="AB413" i="17" s="1"/>
  <c r="S484" i="17"/>
  <c r="AB484" i="17" s="1"/>
  <c r="S149" i="17"/>
  <c r="AB149" i="17" s="1"/>
  <c r="S210" i="17"/>
  <c r="AB210" i="17" s="1"/>
  <c r="S281" i="17"/>
  <c r="S353" i="17"/>
  <c r="AB353" i="17" s="1"/>
  <c r="S415" i="17"/>
  <c r="AB415" i="17" s="1"/>
  <c r="S496" i="17"/>
  <c r="AB496" i="17" s="1"/>
  <c r="S219" i="17"/>
  <c r="AB219" i="17" s="1"/>
  <c r="S293" i="17"/>
  <c r="S354" i="17"/>
  <c r="AB354" i="17" s="1"/>
  <c r="S497" i="17"/>
  <c r="AB497" i="17" s="1"/>
  <c r="O303" i="13"/>
  <c r="O300" i="13"/>
  <c r="O297" i="13"/>
  <c r="O294" i="13"/>
  <c r="O291" i="13"/>
  <c r="O288" i="13"/>
  <c r="O285" i="13"/>
  <c r="O282" i="13"/>
  <c r="O279" i="13"/>
  <c r="O276" i="13"/>
  <c r="O273" i="13"/>
  <c r="O270" i="13"/>
  <c r="O267" i="13"/>
  <c r="O264" i="13"/>
  <c r="O261" i="13"/>
  <c r="O258" i="13"/>
  <c r="O255" i="13"/>
  <c r="O252" i="13"/>
  <c r="O249" i="13"/>
  <c r="O246" i="13"/>
  <c r="O302" i="13"/>
  <c r="O299" i="13"/>
  <c r="O296" i="13"/>
  <c r="O293" i="13"/>
  <c r="O290" i="13"/>
  <c r="O287" i="13"/>
  <c r="O284" i="13"/>
  <c r="O281" i="13"/>
  <c r="O278" i="13"/>
  <c r="O275" i="13"/>
  <c r="O272" i="13"/>
  <c r="O269" i="13"/>
  <c r="O266" i="13"/>
  <c r="O263" i="13"/>
  <c r="O260" i="13"/>
  <c r="O257" i="13"/>
  <c r="O254" i="13"/>
  <c r="O251" i="13"/>
  <c r="O248" i="13"/>
  <c r="O245" i="13"/>
  <c r="O304" i="13"/>
  <c r="O301" i="13"/>
  <c r="O298" i="13"/>
  <c r="O295" i="13"/>
  <c r="O292" i="13"/>
  <c r="O289" i="13"/>
  <c r="O286" i="13"/>
  <c r="O283" i="13"/>
  <c r="O280" i="13"/>
  <c r="O277" i="13"/>
  <c r="O274" i="13"/>
  <c r="O271" i="13"/>
  <c r="O268" i="13"/>
  <c r="O265" i="13"/>
  <c r="O262" i="13"/>
  <c r="O259" i="13"/>
  <c r="O256" i="13"/>
  <c r="O253" i="13"/>
  <c r="O250" i="13"/>
  <c r="O247" i="13"/>
  <c r="L121" i="13"/>
  <c r="AB121" i="13" s="1"/>
  <c r="L117" i="13"/>
  <c r="AB117" i="13" s="1"/>
  <c r="L113" i="13"/>
  <c r="AB113" i="13" s="1"/>
  <c r="L109" i="13"/>
  <c r="AB109" i="13" s="1"/>
  <c r="L105" i="13"/>
  <c r="AB105" i="13" s="1"/>
  <c r="L101" i="13"/>
  <c r="AB101" i="13" s="1"/>
  <c r="L97" i="13"/>
  <c r="AB97" i="13" s="1"/>
  <c r="L93" i="13"/>
  <c r="AB93" i="13" s="1"/>
  <c r="L89" i="13"/>
  <c r="AB89" i="13" s="1"/>
  <c r="L85" i="13"/>
  <c r="AB85" i="13" s="1"/>
  <c r="L81" i="13"/>
  <c r="AB81" i="13" s="1"/>
  <c r="L77" i="13"/>
  <c r="AB77" i="13" s="1"/>
  <c r="L73" i="13"/>
  <c r="AB73" i="13" s="1"/>
  <c r="L69" i="13"/>
  <c r="AB69" i="13" s="1"/>
  <c r="L65" i="13"/>
  <c r="L120" i="13"/>
  <c r="AB120" i="13" s="1"/>
  <c r="L116" i="13"/>
  <c r="AB116" i="13" s="1"/>
  <c r="L112" i="13"/>
  <c r="AB112" i="13" s="1"/>
  <c r="L108" i="13"/>
  <c r="AB108" i="13" s="1"/>
  <c r="L104" i="13"/>
  <c r="AB104" i="13" s="1"/>
  <c r="L100" i="13"/>
  <c r="AB100" i="13" s="1"/>
  <c r="L96" i="13"/>
  <c r="AB96" i="13" s="1"/>
  <c r="L92" i="13"/>
  <c r="AB92" i="13" s="1"/>
  <c r="L88" i="13"/>
  <c r="AB88" i="13" s="1"/>
  <c r="L84" i="13"/>
  <c r="AB84" i="13" s="1"/>
  <c r="L80" i="13"/>
  <c r="AB80" i="13" s="1"/>
  <c r="L76" i="13"/>
  <c r="AB76" i="13" s="1"/>
  <c r="L72" i="13"/>
  <c r="AB72" i="13" s="1"/>
  <c r="L68" i="13"/>
  <c r="AB68" i="13" s="1"/>
  <c r="L124" i="13"/>
  <c r="AB124" i="13" s="1"/>
  <c r="L123" i="13"/>
  <c r="AB123" i="13" s="1"/>
  <c r="L119" i="13"/>
  <c r="AB119" i="13" s="1"/>
  <c r="L115" i="13"/>
  <c r="AB115" i="13" s="1"/>
  <c r="L111" i="13"/>
  <c r="AB111" i="13" s="1"/>
  <c r="L107" i="13"/>
  <c r="AB107" i="13" s="1"/>
  <c r="L103" i="13"/>
  <c r="AB103" i="13" s="1"/>
  <c r="L99" i="13"/>
  <c r="AB99" i="13" s="1"/>
  <c r="L95" i="13"/>
  <c r="AB95" i="13" s="1"/>
  <c r="L91" i="13"/>
  <c r="AB91" i="13" s="1"/>
  <c r="L87" i="13"/>
  <c r="AB87" i="13" s="1"/>
  <c r="L83" i="13"/>
  <c r="AB83" i="13" s="1"/>
  <c r="L79" i="13"/>
  <c r="AB79" i="13" s="1"/>
  <c r="L75" i="13"/>
  <c r="AB75" i="13" s="1"/>
  <c r="L71" i="13"/>
  <c r="AB71" i="13" s="1"/>
  <c r="L67" i="13"/>
  <c r="AB67" i="13" s="1"/>
  <c r="L66" i="13"/>
  <c r="AB66" i="13" s="1"/>
  <c r="L122" i="13"/>
  <c r="AB122" i="13" s="1"/>
  <c r="L118" i="13"/>
  <c r="AB118" i="13" s="1"/>
  <c r="L114" i="13"/>
  <c r="AB114" i="13" s="1"/>
  <c r="L110" i="13"/>
  <c r="AB110" i="13" s="1"/>
  <c r="L106" i="13"/>
  <c r="AB106" i="13" s="1"/>
  <c r="L102" i="13"/>
  <c r="AB102" i="13" s="1"/>
  <c r="L98" i="13"/>
  <c r="AB98" i="13" s="1"/>
  <c r="L94" i="13"/>
  <c r="AB94" i="13" s="1"/>
  <c r="L90" i="13"/>
  <c r="AB90" i="13" s="1"/>
  <c r="L86" i="13"/>
  <c r="AB86" i="13" s="1"/>
  <c r="L82" i="13"/>
  <c r="AB82" i="13" s="1"/>
  <c r="L78" i="13"/>
  <c r="AB78" i="13" s="1"/>
  <c r="L74" i="13"/>
  <c r="AB74" i="13" s="1"/>
  <c r="L70" i="13"/>
  <c r="AB70" i="13" s="1"/>
  <c r="S508" i="13"/>
  <c r="AB508" i="13" s="1"/>
  <c r="S504" i="13"/>
  <c r="AB504" i="13" s="1"/>
  <c r="S500" i="13"/>
  <c r="AB500" i="13" s="1"/>
  <c r="S496" i="13"/>
  <c r="AB496" i="13" s="1"/>
  <c r="S492" i="13"/>
  <c r="AB492" i="13" s="1"/>
  <c r="S488" i="13"/>
  <c r="AB488" i="13" s="1"/>
  <c r="S484" i="13"/>
  <c r="AB484" i="13" s="1"/>
  <c r="S480" i="13"/>
  <c r="AB480" i="13" s="1"/>
  <c r="S476" i="13"/>
  <c r="AB476" i="13" s="1"/>
  <c r="S472" i="13"/>
  <c r="AB472" i="13" s="1"/>
  <c r="S468" i="13"/>
  <c r="AB468" i="13" s="1"/>
  <c r="S464" i="13"/>
  <c r="AB464" i="13" s="1"/>
  <c r="S460" i="13"/>
  <c r="AB460" i="13" s="1"/>
  <c r="S456" i="13"/>
  <c r="AB456" i="13" s="1"/>
  <c r="S452" i="13"/>
  <c r="AB452" i="13" s="1"/>
  <c r="S448" i="13"/>
  <c r="AB448" i="13" s="1"/>
  <c r="S444" i="13"/>
  <c r="AB444" i="13" s="1"/>
  <c r="S440" i="13"/>
  <c r="AB440" i="13" s="1"/>
  <c r="S436" i="13"/>
  <c r="AB436" i="13" s="1"/>
  <c r="S432" i="13"/>
  <c r="AB432" i="13" s="1"/>
  <c r="S428" i="13"/>
  <c r="AB428" i="13" s="1"/>
  <c r="S424" i="13"/>
  <c r="AB424" i="13" s="1"/>
  <c r="S420" i="13"/>
  <c r="AB420" i="13" s="1"/>
  <c r="S416" i="13"/>
  <c r="AB416" i="13" s="1"/>
  <c r="S412" i="13"/>
  <c r="AB412" i="13" s="1"/>
  <c r="S408" i="13"/>
  <c r="AB408" i="13" s="1"/>
  <c r="S404" i="13"/>
  <c r="AB404" i="13" s="1"/>
  <c r="S400" i="13"/>
  <c r="AB400" i="13" s="1"/>
  <c r="S396" i="13"/>
  <c r="AB396" i="13" s="1"/>
  <c r="S392" i="13"/>
  <c r="AB392" i="13" s="1"/>
  <c r="S388" i="13"/>
  <c r="AB388" i="13" s="1"/>
  <c r="S384" i="13"/>
  <c r="AB384" i="13" s="1"/>
  <c r="S380" i="13"/>
  <c r="AB380" i="13" s="1"/>
  <c r="S376" i="13"/>
  <c r="AB376" i="13" s="1"/>
  <c r="S372" i="13"/>
  <c r="AB372" i="13" s="1"/>
  <c r="S368" i="13"/>
  <c r="AB368" i="13" s="1"/>
  <c r="S364" i="13"/>
  <c r="AB364" i="13" s="1"/>
  <c r="S360" i="13"/>
  <c r="AB360" i="13" s="1"/>
  <c r="S356" i="13"/>
  <c r="AB356" i="13" s="1"/>
  <c r="S352" i="13"/>
  <c r="AB352" i="13" s="1"/>
  <c r="S348" i="13"/>
  <c r="AB348" i="13" s="1"/>
  <c r="S344" i="13"/>
  <c r="AB344" i="13" s="1"/>
  <c r="S507" i="13"/>
  <c r="AB507" i="13" s="1"/>
  <c r="S503" i="13"/>
  <c r="AB503" i="13" s="1"/>
  <c r="S499" i="13"/>
  <c r="AB499" i="13" s="1"/>
  <c r="S495" i="13"/>
  <c r="AB495" i="13" s="1"/>
  <c r="S491" i="13"/>
  <c r="AB491" i="13" s="1"/>
  <c r="S487" i="13"/>
  <c r="AB487" i="13" s="1"/>
  <c r="S483" i="13"/>
  <c r="AB483" i="13" s="1"/>
  <c r="S479" i="13"/>
  <c r="AB479" i="13" s="1"/>
  <c r="S475" i="13"/>
  <c r="AB475" i="13" s="1"/>
  <c r="S471" i="13"/>
  <c r="AB471" i="13" s="1"/>
  <c r="S467" i="13"/>
  <c r="AB467" i="13" s="1"/>
  <c r="S463" i="13"/>
  <c r="AB463" i="13" s="1"/>
  <c r="S459" i="13"/>
  <c r="AB459" i="13" s="1"/>
  <c r="S455" i="13"/>
  <c r="AB455" i="13" s="1"/>
  <c r="S451" i="13"/>
  <c r="AB451" i="13" s="1"/>
  <c r="S447" i="13"/>
  <c r="AB447" i="13" s="1"/>
  <c r="S443" i="13"/>
  <c r="AB443" i="13" s="1"/>
  <c r="S439" i="13"/>
  <c r="AB439" i="13" s="1"/>
  <c r="S435" i="13"/>
  <c r="AB435" i="13" s="1"/>
  <c r="S431" i="13"/>
  <c r="AB431" i="13" s="1"/>
  <c r="S427" i="13"/>
  <c r="AB427" i="13" s="1"/>
  <c r="S423" i="13"/>
  <c r="AB423" i="13" s="1"/>
  <c r="S419" i="13"/>
  <c r="AB419" i="13" s="1"/>
  <c r="S415" i="13"/>
  <c r="AB415" i="13" s="1"/>
  <c r="S411" i="13"/>
  <c r="AB411" i="13" s="1"/>
  <c r="S407" i="13"/>
  <c r="AB407" i="13" s="1"/>
  <c r="S403" i="13"/>
  <c r="AB403" i="13" s="1"/>
  <c r="S399" i="13"/>
  <c r="AB399" i="13" s="1"/>
  <c r="S395" i="13"/>
  <c r="AB395" i="13" s="1"/>
  <c r="S391" i="13"/>
  <c r="AB391" i="13" s="1"/>
  <c r="S387" i="13"/>
  <c r="AB387" i="13" s="1"/>
  <c r="S383" i="13"/>
  <c r="AB383" i="13" s="1"/>
  <c r="S379" i="13"/>
  <c r="AB379" i="13" s="1"/>
  <c r="S375" i="13"/>
  <c r="AB375" i="13" s="1"/>
  <c r="S371" i="13"/>
  <c r="AB371" i="13" s="1"/>
  <c r="S367" i="13"/>
  <c r="AB367" i="13" s="1"/>
  <c r="S363" i="13"/>
  <c r="AB363" i="13" s="1"/>
  <c r="S359" i="13"/>
  <c r="AB359" i="13" s="1"/>
  <c r="S355" i="13"/>
  <c r="AB355" i="13" s="1"/>
  <c r="S351" i="13"/>
  <c r="AB351" i="13" s="1"/>
  <c r="S347" i="13"/>
  <c r="AB347" i="13" s="1"/>
  <c r="S343" i="13"/>
  <c r="AB343" i="13" s="1"/>
  <c r="S505" i="13"/>
  <c r="AB505" i="13" s="1"/>
  <c r="S501" i="13"/>
  <c r="AB501" i="13" s="1"/>
  <c r="S497" i="13"/>
  <c r="AB497" i="13" s="1"/>
  <c r="S493" i="13"/>
  <c r="AB493" i="13" s="1"/>
  <c r="S489" i="13"/>
  <c r="AB489" i="13" s="1"/>
  <c r="S485" i="13"/>
  <c r="AB485" i="13" s="1"/>
  <c r="S481" i="13"/>
  <c r="AB481" i="13" s="1"/>
  <c r="S477" i="13"/>
  <c r="AB477" i="13" s="1"/>
  <c r="S473" i="13"/>
  <c r="AB473" i="13" s="1"/>
  <c r="S469" i="13"/>
  <c r="AB469" i="13" s="1"/>
  <c r="S465" i="13"/>
  <c r="AB465" i="13" s="1"/>
  <c r="S461" i="13"/>
  <c r="AB461" i="13" s="1"/>
  <c r="S457" i="13"/>
  <c r="AB457" i="13" s="1"/>
  <c r="S453" i="13"/>
  <c r="AB453" i="13" s="1"/>
  <c r="S449" i="13"/>
  <c r="AB449" i="13" s="1"/>
  <c r="S445" i="13"/>
  <c r="AB445" i="13" s="1"/>
  <c r="S441" i="13"/>
  <c r="AB441" i="13" s="1"/>
  <c r="S437" i="13"/>
  <c r="AB437" i="13" s="1"/>
  <c r="S433" i="13"/>
  <c r="AB433" i="13" s="1"/>
  <c r="S429" i="13"/>
  <c r="AB429" i="13" s="1"/>
  <c r="S425" i="13"/>
  <c r="AB425" i="13" s="1"/>
  <c r="S421" i="13"/>
  <c r="AB421" i="13" s="1"/>
  <c r="S417" i="13"/>
  <c r="AB417" i="13" s="1"/>
  <c r="S413" i="13"/>
  <c r="AB413" i="13" s="1"/>
  <c r="S409" i="13"/>
  <c r="AB409" i="13" s="1"/>
  <c r="S405" i="13"/>
  <c r="AB405" i="13" s="1"/>
  <c r="S401" i="13"/>
  <c r="AB401" i="13" s="1"/>
  <c r="S397" i="13"/>
  <c r="AB397" i="13" s="1"/>
  <c r="S393" i="13"/>
  <c r="AB393" i="13" s="1"/>
  <c r="S389" i="13"/>
  <c r="AB389" i="13" s="1"/>
  <c r="S385" i="13"/>
  <c r="AB385" i="13" s="1"/>
  <c r="S381" i="13"/>
  <c r="AB381" i="13" s="1"/>
  <c r="S377" i="13"/>
  <c r="AB377" i="13" s="1"/>
  <c r="S373" i="13"/>
  <c r="AB373" i="13" s="1"/>
  <c r="S369" i="13"/>
  <c r="AB369" i="13" s="1"/>
  <c r="S365" i="13"/>
  <c r="AB365" i="13" s="1"/>
  <c r="S361" i="13"/>
  <c r="AB361" i="13" s="1"/>
  <c r="S357" i="13"/>
  <c r="AB357" i="13" s="1"/>
  <c r="S353" i="13"/>
  <c r="AB353" i="13" s="1"/>
  <c r="S349" i="13"/>
  <c r="AB349" i="13" s="1"/>
  <c r="S345" i="13"/>
  <c r="AB345" i="13" s="1"/>
  <c r="S341" i="13"/>
  <c r="AB341" i="13" s="1"/>
  <c r="S340" i="13"/>
  <c r="AB340" i="13" s="1"/>
  <c r="S336" i="13"/>
  <c r="AB336" i="13" s="1"/>
  <c r="S332" i="13"/>
  <c r="AB332" i="13" s="1"/>
  <c r="S328" i="13"/>
  <c r="AB328" i="13" s="1"/>
  <c r="S324" i="13"/>
  <c r="AB324" i="13" s="1"/>
  <c r="S320" i="13"/>
  <c r="AB320" i="13" s="1"/>
  <c r="S316" i="13"/>
  <c r="AB316" i="13" s="1"/>
  <c r="S312" i="13"/>
  <c r="AB312" i="13" s="1"/>
  <c r="S308" i="13"/>
  <c r="AB308" i="13" s="1"/>
  <c r="S241" i="13"/>
  <c r="AB241" i="13" s="1"/>
  <c r="S237" i="13"/>
  <c r="AB237" i="13" s="1"/>
  <c r="S233" i="13"/>
  <c r="AB233" i="13" s="1"/>
  <c r="S229" i="13"/>
  <c r="AB229" i="13" s="1"/>
  <c r="S225" i="13"/>
  <c r="AB225" i="13" s="1"/>
  <c r="S221" i="13"/>
  <c r="AB221" i="13" s="1"/>
  <c r="S217" i="13"/>
  <c r="AB217" i="13" s="1"/>
  <c r="S213" i="13"/>
  <c r="AB213" i="13" s="1"/>
  <c r="S209" i="13"/>
  <c r="AB209" i="13" s="1"/>
  <c r="S205" i="13"/>
  <c r="AB205" i="13" s="1"/>
  <c r="S201" i="13"/>
  <c r="AB201" i="13" s="1"/>
  <c r="S197" i="13"/>
  <c r="AB197" i="13" s="1"/>
  <c r="S193" i="13"/>
  <c r="AB193" i="13" s="1"/>
  <c r="S189" i="13"/>
  <c r="AB189" i="13" s="1"/>
  <c r="S185" i="13"/>
  <c r="AB185" i="13" s="1"/>
  <c r="S181" i="13"/>
  <c r="AB181" i="13" s="1"/>
  <c r="S177" i="13"/>
  <c r="AB177" i="13" s="1"/>
  <c r="S173" i="13"/>
  <c r="AB173" i="13" s="1"/>
  <c r="S169" i="13"/>
  <c r="AB169" i="13" s="1"/>
  <c r="S165" i="13"/>
  <c r="AB165" i="13" s="1"/>
  <c r="S161" i="13"/>
  <c r="AB161" i="13" s="1"/>
  <c r="S157" i="13"/>
  <c r="AB157" i="13" s="1"/>
  <c r="S153" i="13"/>
  <c r="AB153" i="13" s="1"/>
  <c r="S149" i="13"/>
  <c r="AB149" i="13" s="1"/>
  <c r="S494" i="13"/>
  <c r="AB494" i="13" s="1"/>
  <c r="S478" i="13"/>
  <c r="AB478" i="13" s="1"/>
  <c r="S462" i="13"/>
  <c r="AB462" i="13" s="1"/>
  <c r="S446" i="13"/>
  <c r="AB446" i="13" s="1"/>
  <c r="S430" i="13"/>
  <c r="AB430" i="13" s="1"/>
  <c r="S414" i="13"/>
  <c r="AB414" i="13" s="1"/>
  <c r="S398" i="13"/>
  <c r="AB398" i="13" s="1"/>
  <c r="S382" i="13"/>
  <c r="AB382" i="13" s="1"/>
  <c r="S366" i="13"/>
  <c r="AB366" i="13" s="1"/>
  <c r="S350" i="13"/>
  <c r="AB350" i="13" s="1"/>
  <c r="S304" i="13"/>
  <c r="S301" i="13"/>
  <c r="S298" i="13"/>
  <c r="S295" i="13"/>
  <c r="S292" i="13"/>
  <c r="S289" i="13"/>
  <c r="S286" i="13"/>
  <c r="S283" i="13"/>
  <c r="S280" i="13"/>
  <c r="S277" i="13"/>
  <c r="S274" i="13"/>
  <c r="S271" i="13"/>
  <c r="S268" i="13"/>
  <c r="S265" i="13"/>
  <c r="S262" i="13"/>
  <c r="S259" i="13"/>
  <c r="S256" i="13"/>
  <c r="S253" i="13"/>
  <c r="S250" i="13"/>
  <c r="S247" i="13"/>
  <c r="S339" i="13"/>
  <c r="AB339" i="13" s="1"/>
  <c r="S335" i="13"/>
  <c r="AB335" i="13" s="1"/>
  <c r="S331" i="13"/>
  <c r="AB331" i="13" s="1"/>
  <c r="S327" i="13"/>
  <c r="AB327" i="13" s="1"/>
  <c r="S323" i="13"/>
  <c r="AB323" i="13" s="1"/>
  <c r="S319" i="13"/>
  <c r="AB319" i="13" s="1"/>
  <c r="S315" i="13"/>
  <c r="AB315" i="13" s="1"/>
  <c r="S311" i="13"/>
  <c r="AB311" i="13" s="1"/>
  <c r="S307" i="13"/>
  <c r="AB307" i="13" s="1"/>
  <c r="S244" i="13"/>
  <c r="AB244" i="13" s="1"/>
  <c r="S240" i="13"/>
  <c r="AB240" i="13" s="1"/>
  <c r="S236" i="13"/>
  <c r="AB236" i="13" s="1"/>
  <c r="S232" i="13"/>
  <c r="AB232" i="13" s="1"/>
  <c r="S228" i="13"/>
  <c r="AB228" i="13" s="1"/>
  <c r="S224" i="13"/>
  <c r="AB224" i="13" s="1"/>
  <c r="S220" i="13"/>
  <c r="AB220" i="13" s="1"/>
  <c r="S216" i="13"/>
  <c r="AB216" i="13" s="1"/>
  <c r="S212" i="13"/>
  <c r="AB212" i="13" s="1"/>
  <c r="S208" i="13"/>
  <c r="AB208" i="13" s="1"/>
  <c r="S204" i="13"/>
  <c r="AB204" i="13" s="1"/>
  <c r="S200" i="13"/>
  <c r="AB200" i="13" s="1"/>
  <c r="S196" i="13"/>
  <c r="AB196" i="13" s="1"/>
  <c r="S192" i="13"/>
  <c r="AB192" i="13" s="1"/>
  <c r="S188" i="13"/>
  <c r="AB188" i="13" s="1"/>
  <c r="S184" i="13"/>
  <c r="AB184" i="13" s="1"/>
  <c r="S180" i="13"/>
  <c r="AB180" i="13" s="1"/>
  <c r="S176" i="13"/>
  <c r="AB176" i="13" s="1"/>
  <c r="S172" i="13"/>
  <c r="AB172" i="13" s="1"/>
  <c r="S168" i="13"/>
  <c r="AB168" i="13" s="1"/>
  <c r="S164" i="13"/>
  <c r="AB164" i="13" s="1"/>
  <c r="S160" i="13"/>
  <c r="AB160" i="13" s="1"/>
  <c r="S156" i="13"/>
  <c r="AB156" i="13" s="1"/>
  <c r="S152" i="13"/>
  <c r="AB152" i="13" s="1"/>
  <c r="S498" i="13"/>
  <c r="AB498" i="13" s="1"/>
  <c r="S482" i="13"/>
  <c r="AB482" i="13" s="1"/>
  <c r="S466" i="13"/>
  <c r="AB466" i="13" s="1"/>
  <c r="S450" i="13"/>
  <c r="AB450" i="13" s="1"/>
  <c r="S434" i="13"/>
  <c r="AB434" i="13" s="1"/>
  <c r="S418" i="13"/>
  <c r="AB418" i="13" s="1"/>
  <c r="S402" i="13"/>
  <c r="AB402" i="13" s="1"/>
  <c r="S386" i="13"/>
  <c r="AB386" i="13" s="1"/>
  <c r="S370" i="13"/>
  <c r="AB370" i="13" s="1"/>
  <c r="S354" i="13"/>
  <c r="AB354" i="13" s="1"/>
  <c r="S303" i="13"/>
  <c r="S300" i="13"/>
  <c r="S297" i="13"/>
  <c r="S294" i="13"/>
  <c r="S291" i="13"/>
  <c r="S288" i="13"/>
  <c r="S285" i="13"/>
  <c r="S282" i="13"/>
  <c r="S279" i="13"/>
  <c r="S276" i="13"/>
  <c r="S273" i="13"/>
  <c r="S270" i="13"/>
  <c r="S267" i="13"/>
  <c r="S264" i="13"/>
  <c r="S261" i="13"/>
  <c r="S258" i="13"/>
  <c r="S255" i="13"/>
  <c r="S252" i="13"/>
  <c r="S249" i="13"/>
  <c r="S246" i="13"/>
  <c r="S338" i="13"/>
  <c r="AB338" i="13" s="1"/>
  <c r="S334" i="13"/>
  <c r="AB334" i="13" s="1"/>
  <c r="S330" i="13"/>
  <c r="AB330" i="13" s="1"/>
  <c r="S326" i="13"/>
  <c r="AB326" i="13" s="1"/>
  <c r="S322" i="13"/>
  <c r="AB322" i="13" s="1"/>
  <c r="S318" i="13"/>
  <c r="AB318" i="13" s="1"/>
  <c r="S314" i="13"/>
  <c r="AB314" i="13" s="1"/>
  <c r="S310" i="13"/>
  <c r="AB310" i="13" s="1"/>
  <c r="S306" i="13"/>
  <c r="AB306" i="13" s="1"/>
  <c r="S243" i="13"/>
  <c r="AB243" i="13" s="1"/>
  <c r="S239" i="13"/>
  <c r="AB239" i="13" s="1"/>
  <c r="S235" i="13"/>
  <c r="AB235" i="13" s="1"/>
  <c r="S231" i="13"/>
  <c r="AB231" i="13" s="1"/>
  <c r="S227" i="13"/>
  <c r="AB227" i="13" s="1"/>
  <c r="S223" i="13"/>
  <c r="AB223" i="13" s="1"/>
  <c r="S219" i="13"/>
  <c r="AB219" i="13" s="1"/>
  <c r="S215" i="13"/>
  <c r="AB215" i="13" s="1"/>
  <c r="S211" i="13"/>
  <c r="AB211" i="13" s="1"/>
  <c r="S207" i="13"/>
  <c r="AB207" i="13" s="1"/>
  <c r="S203" i="13"/>
  <c r="AB203" i="13" s="1"/>
  <c r="S199" i="13"/>
  <c r="AB199" i="13" s="1"/>
  <c r="S195" i="13"/>
  <c r="AB195" i="13" s="1"/>
  <c r="S191" i="13"/>
  <c r="AB191" i="13" s="1"/>
  <c r="S187" i="13"/>
  <c r="AB187" i="13" s="1"/>
  <c r="S183" i="13"/>
  <c r="AB183" i="13" s="1"/>
  <c r="S179" i="13"/>
  <c r="AB179" i="13" s="1"/>
  <c r="S175" i="13"/>
  <c r="AB175" i="13" s="1"/>
  <c r="S171" i="13"/>
  <c r="AB171" i="13" s="1"/>
  <c r="S167" i="13"/>
  <c r="AB167" i="13" s="1"/>
  <c r="S163" i="13"/>
  <c r="AB163" i="13" s="1"/>
  <c r="S159" i="13"/>
  <c r="AB159" i="13" s="1"/>
  <c r="S155" i="13"/>
  <c r="AB155" i="13" s="1"/>
  <c r="S151" i="13"/>
  <c r="AB151" i="13" s="1"/>
  <c r="S502" i="13"/>
  <c r="AB502" i="13" s="1"/>
  <c r="S486" i="13"/>
  <c r="AB486" i="13" s="1"/>
  <c r="S470" i="13"/>
  <c r="AB470" i="13" s="1"/>
  <c r="S454" i="13"/>
  <c r="AB454" i="13" s="1"/>
  <c r="S438" i="13"/>
  <c r="AB438" i="13" s="1"/>
  <c r="S422" i="13"/>
  <c r="AB422" i="13" s="1"/>
  <c r="S406" i="13"/>
  <c r="AB406" i="13" s="1"/>
  <c r="S390" i="13"/>
  <c r="AB390" i="13" s="1"/>
  <c r="S374" i="13"/>
  <c r="AB374" i="13" s="1"/>
  <c r="S358" i="13"/>
  <c r="AB358" i="13" s="1"/>
  <c r="S342" i="13"/>
  <c r="AB342" i="13" s="1"/>
  <c r="S337" i="13"/>
  <c r="AB337" i="13" s="1"/>
  <c r="S333" i="13"/>
  <c r="AB333" i="13" s="1"/>
  <c r="S329" i="13"/>
  <c r="AB329" i="13" s="1"/>
  <c r="S325" i="13"/>
  <c r="AB325" i="13" s="1"/>
  <c r="S321" i="13"/>
  <c r="AB321" i="13" s="1"/>
  <c r="S317" i="13"/>
  <c r="AB317" i="13" s="1"/>
  <c r="S313" i="13"/>
  <c r="AB313" i="13" s="1"/>
  <c r="S309" i="13"/>
  <c r="AB309" i="13" s="1"/>
  <c r="S305" i="13"/>
  <c r="AB305" i="13" s="1"/>
  <c r="S302" i="13"/>
  <c r="S299" i="13"/>
  <c r="S296" i="13"/>
  <c r="S293" i="13"/>
  <c r="S290" i="13"/>
  <c r="S287" i="13"/>
  <c r="S284" i="13"/>
  <c r="S281" i="13"/>
  <c r="S278" i="13"/>
  <c r="S275" i="13"/>
  <c r="S272" i="13"/>
  <c r="S269" i="13"/>
  <c r="S266" i="13"/>
  <c r="S263" i="13"/>
  <c r="S260" i="13"/>
  <c r="S257" i="13"/>
  <c r="S254" i="13"/>
  <c r="S251" i="13"/>
  <c r="S248" i="13"/>
  <c r="S242" i="13"/>
  <c r="AB242" i="13" s="1"/>
  <c r="S238" i="13"/>
  <c r="AB238" i="13" s="1"/>
  <c r="S234" i="13"/>
  <c r="AB234" i="13" s="1"/>
  <c r="S230" i="13"/>
  <c r="AB230" i="13" s="1"/>
  <c r="S226" i="13"/>
  <c r="AB226" i="13" s="1"/>
  <c r="S222" i="13"/>
  <c r="AB222" i="13" s="1"/>
  <c r="S218" i="13"/>
  <c r="AB218" i="13" s="1"/>
  <c r="S214" i="13"/>
  <c r="AB214" i="13" s="1"/>
  <c r="S210" i="13"/>
  <c r="AB210" i="13" s="1"/>
  <c r="S206" i="13"/>
  <c r="AB206" i="13" s="1"/>
  <c r="S202" i="13"/>
  <c r="AB202" i="13" s="1"/>
  <c r="S198" i="13"/>
  <c r="AB198" i="13" s="1"/>
  <c r="S194" i="13"/>
  <c r="AB194" i="13" s="1"/>
  <c r="S190" i="13"/>
  <c r="AB190" i="13" s="1"/>
  <c r="S186" i="13"/>
  <c r="AB186" i="13" s="1"/>
  <c r="S182" i="13"/>
  <c r="AB182" i="13" s="1"/>
  <c r="S178" i="13"/>
  <c r="AB178" i="13" s="1"/>
  <c r="S174" i="13"/>
  <c r="AB174" i="13" s="1"/>
  <c r="S170" i="13"/>
  <c r="AB170" i="13" s="1"/>
  <c r="S166" i="13"/>
  <c r="AB166" i="13" s="1"/>
  <c r="S162" i="13"/>
  <c r="AB162" i="13" s="1"/>
  <c r="S158" i="13"/>
  <c r="AB158" i="13" s="1"/>
  <c r="S154" i="13"/>
  <c r="AB154" i="13" s="1"/>
  <c r="S150" i="13"/>
  <c r="AB150" i="13" s="1"/>
  <c r="S506" i="13"/>
  <c r="AB506" i="13" s="1"/>
  <c r="S490" i="13"/>
  <c r="AB490" i="13" s="1"/>
  <c r="S474" i="13"/>
  <c r="AB474" i="13" s="1"/>
  <c r="S458" i="13"/>
  <c r="AB458" i="13" s="1"/>
  <c r="S442" i="13"/>
  <c r="AB442" i="13" s="1"/>
  <c r="S426" i="13"/>
  <c r="AB426" i="13" s="1"/>
  <c r="S410" i="13"/>
  <c r="AB410" i="13" s="1"/>
  <c r="S394" i="13"/>
  <c r="AB394" i="13" s="1"/>
  <c r="S378" i="13"/>
  <c r="AB378" i="13" s="1"/>
  <c r="S362" i="13"/>
  <c r="AB362" i="13" s="1"/>
  <c r="S346" i="13"/>
  <c r="AB346" i="13" s="1"/>
  <c r="S245" i="13"/>
  <c r="AB250" i="17" l="1"/>
  <c r="AB273" i="17"/>
  <c r="AB264" i="17"/>
  <c r="AB245" i="13"/>
  <c r="AB258" i="13"/>
  <c r="AB294" i="13"/>
  <c r="AB275" i="17"/>
  <c r="AB261" i="17"/>
  <c r="AB270" i="17"/>
  <c r="AB256" i="17"/>
  <c r="AB289" i="17"/>
  <c r="E4" i="31"/>
  <c r="E4" i="32"/>
  <c r="AB280" i="13"/>
  <c r="AB254" i="13"/>
  <c r="AB290" i="13"/>
  <c r="AB267" i="13"/>
  <c r="AB303" i="13"/>
  <c r="AB299" i="17"/>
  <c r="AB284" i="17"/>
  <c r="AB245" i="17"/>
  <c r="AB253" i="17"/>
  <c r="AB277" i="27"/>
  <c r="AB283" i="27"/>
  <c r="AB245" i="27"/>
  <c r="AB257" i="27"/>
  <c r="AB293" i="27"/>
  <c r="AB253" i="28"/>
  <c r="AB289" i="28"/>
  <c r="AB257" i="28"/>
  <c r="AB293" i="28"/>
  <c r="AB259" i="29"/>
  <c r="AB295" i="29"/>
  <c r="AB298" i="30"/>
  <c r="AB266" i="29"/>
  <c r="AB302" i="29"/>
  <c r="AB246" i="29"/>
  <c r="AB282" i="29"/>
  <c r="AB301" i="30"/>
  <c r="AB267" i="30"/>
  <c r="AB303" i="30"/>
  <c r="AB277" i="13"/>
  <c r="AB251" i="13"/>
  <c r="AB287" i="13"/>
  <c r="AB264" i="13"/>
  <c r="AB300" i="13"/>
  <c r="AB262" i="17"/>
  <c r="AB260" i="17"/>
  <c r="AB246" i="17"/>
  <c r="AB291" i="17"/>
  <c r="AB265" i="17"/>
  <c r="AB265" i="27"/>
  <c r="AB271" i="27"/>
  <c r="AB304" i="27"/>
  <c r="AB254" i="27"/>
  <c r="AB290" i="27"/>
  <c r="AB285" i="28"/>
  <c r="AB250" i="28"/>
  <c r="AB286" i="28"/>
  <c r="AB254" i="28"/>
  <c r="AB290" i="28"/>
  <c r="AB256" i="29"/>
  <c r="AB292" i="29"/>
  <c r="AB293" i="30"/>
  <c r="AB263" i="29"/>
  <c r="AB299" i="29"/>
  <c r="AB295" i="30"/>
  <c r="AB279" i="29"/>
  <c r="AB269" i="30"/>
  <c r="AB264" i="30"/>
  <c r="AB300" i="30"/>
  <c r="AB279" i="17"/>
  <c r="AB247" i="13"/>
  <c r="AB283" i="13"/>
  <c r="AB257" i="13"/>
  <c r="AB293" i="13"/>
  <c r="AB270" i="13"/>
  <c r="AB251" i="17"/>
  <c r="AB293" i="17"/>
  <c r="AB267" i="17"/>
  <c r="AB267" i="27"/>
  <c r="AB289" i="27"/>
  <c r="AB295" i="27"/>
  <c r="AB297" i="28"/>
  <c r="AB260" i="27"/>
  <c r="AB296" i="27"/>
  <c r="AB303" i="28"/>
  <c r="AB256" i="28"/>
  <c r="AB292" i="28"/>
  <c r="AB260" i="28"/>
  <c r="AB296" i="28"/>
  <c r="AB262" i="29"/>
  <c r="AB298" i="29"/>
  <c r="AB245" i="29"/>
  <c r="AB269" i="29"/>
  <c r="AB304" i="30"/>
  <c r="AB249" i="29"/>
  <c r="AB285" i="29"/>
  <c r="AB245" i="30"/>
  <c r="AB270" i="30"/>
  <c r="AB250" i="13"/>
  <c r="AB286" i="13"/>
  <c r="AB260" i="13"/>
  <c r="AB296" i="13"/>
  <c r="AB273" i="13"/>
  <c r="AB249" i="17"/>
  <c r="AB298" i="17"/>
  <c r="AB295" i="17"/>
  <c r="AB281" i="17"/>
  <c r="AB255" i="17"/>
  <c r="AB255" i="27"/>
  <c r="AB301" i="27"/>
  <c r="AB252" i="27"/>
  <c r="AB261" i="27"/>
  <c r="AB263" i="27"/>
  <c r="AB299" i="27"/>
  <c r="AB246" i="28"/>
  <c r="AB259" i="28"/>
  <c r="AB295" i="28"/>
  <c r="AB263" i="28"/>
  <c r="AB299" i="28"/>
  <c r="AB265" i="29"/>
  <c r="AB301" i="29"/>
  <c r="AB251" i="30"/>
  <c r="AB272" i="29"/>
  <c r="AB256" i="30"/>
  <c r="AB252" i="29"/>
  <c r="AB288" i="29"/>
  <c r="AB296" i="30"/>
  <c r="AB273" i="30"/>
  <c r="AB253" i="13"/>
  <c r="AB289" i="13"/>
  <c r="AB263" i="13"/>
  <c r="AB299" i="13"/>
  <c r="AB276" i="13"/>
  <c r="AB248" i="17"/>
  <c r="AB272" i="17"/>
  <c r="AB283" i="17"/>
  <c r="AB269" i="17"/>
  <c r="AB302" i="17"/>
  <c r="AB303" i="27"/>
  <c r="AB250" i="27"/>
  <c r="AB264" i="27"/>
  <c r="AB273" i="27"/>
  <c r="AB266" i="27"/>
  <c r="AB302" i="27"/>
  <c r="AB255" i="28"/>
  <c r="AB262" i="28"/>
  <c r="AB298" i="28"/>
  <c r="AB266" i="28"/>
  <c r="AB302" i="28"/>
  <c r="AB268" i="29"/>
  <c r="AB304" i="29"/>
  <c r="AB263" i="30"/>
  <c r="AB275" i="29"/>
  <c r="AB268" i="30"/>
  <c r="AB255" i="29"/>
  <c r="AB291" i="29"/>
  <c r="AB299" i="30"/>
  <c r="AB276" i="30"/>
  <c r="AB256" i="13"/>
  <c r="AB292" i="13"/>
  <c r="AB266" i="13"/>
  <c r="AB302" i="13"/>
  <c r="AB279" i="13"/>
  <c r="AB300" i="17"/>
  <c r="AB297" i="17"/>
  <c r="AB271" i="17"/>
  <c r="AB257" i="17"/>
  <c r="AB290" i="17"/>
  <c r="AB298" i="27"/>
  <c r="AB258" i="27"/>
  <c r="AB276" i="27"/>
  <c r="AB285" i="27"/>
  <c r="AB269" i="27"/>
  <c r="AB252" i="28"/>
  <c r="AB264" i="28"/>
  <c r="AB265" i="28"/>
  <c r="AB301" i="28"/>
  <c r="AB269" i="28"/>
  <c r="AB274" i="30"/>
  <c r="AB271" i="29"/>
  <c r="AB254" i="30"/>
  <c r="AB280" i="30"/>
  <c r="AB278" i="29"/>
  <c r="AB248" i="30"/>
  <c r="AB258" i="29"/>
  <c r="AB294" i="29"/>
  <c r="AB302" i="30"/>
  <c r="AB279" i="30"/>
  <c r="AB294" i="28"/>
  <c r="AB259" i="13"/>
  <c r="AB295" i="13"/>
  <c r="AB269" i="13"/>
  <c r="AB246" i="13"/>
  <c r="AB282" i="13"/>
  <c r="AB288" i="17"/>
  <c r="AB259" i="17"/>
  <c r="AB304" i="17"/>
  <c r="AB278" i="17"/>
  <c r="AB262" i="27"/>
  <c r="AB270" i="27"/>
  <c r="AB288" i="27"/>
  <c r="AB297" i="27"/>
  <c r="AB272" i="27"/>
  <c r="AB279" i="28"/>
  <c r="AB273" i="28"/>
  <c r="AB268" i="28"/>
  <c r="AB304" i="28"/>
  <c r="AB272" i="28"/>
  <c r="AB287" i="30"/>
  <c r="AB274" i="29"/>
  <c r="AB266" i="30"/>
  <c r="AB289" i="30"/>
  <c r="AB281" i="29"/>
  <c r="AB260" i="30"/>
  <c r="AB261" i="29"/>
  <c r="AB297" i="29"/>
  <c r="AB246" i="30"/>
  <c r="AB282" i="30"/>
  <c r="AB262" i="13"/>
  <c r="AB298" i="13"/>
  <c r="AB272" i="13"/>
  <c r="AB249" i="13"/>
  <c r="AB285" i="13"/>
  <c r="AB252" i="17"/>
  <c r="AB296" i="17"/>
  <c r="AB247" i="17"/>
  <c r="AB292" i="17"/>
  <c r="AB266" i="17"/>
  <c r="AB279" i="27"/>
  <c r="AB282" i="27"/>
  <c r="AB300" i="27"/>
  <c r="AB249" i="27"/>
  <c r="AB275" i="27"/>
  <c r="AB246" i="27"/>
  <c r="AB282" i="28"/>
  <c r="AB271" i="28"/>
  <c r="AB262" i="30"/>
  <c r="AB275" i="28"/>
  <c r="AB283" i="30"/>
  <c r="AB277" i="29"/>
  <c r="AB247" i="30"/>
  <c r="AB248" i="29"/>
  <c r="AB284" i="29"/>
  <c r="AB272" i="30"/>
  <c r="AB264" i="29"/>
  <c r="AB300" i="29"/>
  <c r="AB249" i="30"/>
  <c r="AB285" i="30"/>
  <c r="AB265" i="13"/>
  <c r="AB301" i="13"/>
  <c r="AB275" i="13"/>
  <c r="AB252" i="13"/>
  <c r="AB288" i="13"/>
  <c r="AB285" i="17"/>
  <c r="AB263" i="17"/>
  <c r="AB294" i="17"/>
  <c r="AB280" i="17"/>
  <c r="AB254" i="17"/>
  <c r="AB274" i="27"/>
  <c r="AB294" i="27"/>
  <c r="AB256" i="27"/>
  <c r="AB261" i="28"/>
  <c r="AB278" i="27"/>
  <c r="AB249" i="28"/>
  <c r="AB291" i="28"/>
  <c r="AB274" i="28"/>
  <c r="AB292" i="30"/>
  <c r="AB278" i="28"/>
  <c r="AB278" i="30"/>
  <c r="AB280" i="29"/>
  <c r="AB259" i="30"/>
  <c r="AB251" i="29"/>
  <c r="AB287" i="29"/>
  <c r="AB281" i="30"/>
  <c r="AB267" i="29"/>
  <c r="AB303" i="29"/>
  <c r="AB252" i="30"/>
  <c r="AB288" i="30"/>
  <c r="AB268" i="13"/>
  <c r="AB304" i="13"/>
  <c r="AB278" i="13"/>
  <c r="AB255" i="13"/>
  <c r="AB291" i="13"/>
  <c r="AB276" i="17"/>
  <c r="AB287" i="17"/>
  <c r="AB282" i="17"/>
  <c r="AB268" i="17"/>
  <c r="AB301" i="17"/>
  <c r="AB291" i="27"/>
  <c r="AB270" i="28"/>
  <c r="AB268" i="27"/>
  <c r="AB288" i="28"/>
  <c r="AB281" i="27"/>
  <c r="AB258" i="28"/>
  <c r="AB300" i="28"/>
  <c r="AB277" i="28"/>
  <c r="AB245" i="28"/>
  <c r="AB281" i="28"/>
  <c r="AB247" i="29"/>
  <c r="AB283" i="29"/>
  <c r="AB271" i="30"/>
  <c r="AB254" i="29"/>
  <c r="AB290" i="29"/>
  <c r="AB290" i="30"/>
  <c r="AB270" i="29"/>
  <c r="AB253" i="30"/>
  <c r="AB255" i="30"/>
  <c r="AB291" i="30"/>
  <c r="AB271" i="13"/>
  <c r="AB286" i="27"/>
  <c r="AB247" i="27"/>
  <c r="AB280" i="27"/>
  <c r="AB248" i="27"/>
  <c r="AB284" i="27"/>
  <c r="AB267" i="28"/>
  <c r="AB250" i="30"/>
  <c r="AB280" i="28"/>
  <c r="AB248" i="28"/>
  <c r="AB284" i="28"/>
  <c r="AB250" i="29"/>
  <c r="AB286" i="29"/>
  <c r="AB275" i="30"/>
  <c r="AB257" i="29"/>
  <c r="AB293" i="29"/>
  <c r="AB277" i="30"/>
  <c r="AB273" i="29"/>
  <c r="AB265" i="30"/>
  <c r="AB258" i="30"/>
  <c r="AB294" i="30"/>
  <c r="AB281" i="13"/>
  <c r="AB65" i="13"/>
  <c r="AC65" i="13" s="1"/>
  <c r="AC66" i="13" s="1"/>
  <c r="AC67" i="13" s="1"/>
  <c r="AC68" i="13" s="1"/>
  <c r="AC69" i="13" s="1"/>
  <c r="AC70" i="13" s="1"/>
  <c r="AC71" i="13" s="1"/>
  <c r="AC72" i="13" s="1"/>
  <c r="AC73" i="13" s="1"/>
  <c r="AC74" i="13" s="1"/>
  <c r="AC75" i="13" s="1"/>
  <c r="AC76" i="13" s="1"/>
  <c r="AC77" i="13" s="1"/>
  <c r="AC78" i="13" s="1"/>
  <c r="AC79" i="13" s="1"/>
  <c r="AC80" i="13" s="1"/>
  <c r="AC81" i="13" s="1"/>
  <c r="AC82" i="13" s="1"/>
  <c r="AC83" i="13" s="1"/>
  <c r="AC84" i="13" s="1"/>
  <c r="AC85" i="13" s="1"/>
  <c r="AC86" i="13" s="1"/>
  <c r="AC87" i="13" s="1"/>
  <c r="AC88" i="13" s="1"/>
  <c r="AC89" i="13" s="1"/>
  <c r="AC90" i="13" s="1"/>
  <c r="AC91" i="13" s="1"/>
  <c r="AC92" i="13" s="1"/>
  <c r="AC93" i="13" s="1"/>
  <c r="AC94" i="13" s="1"/>
  <c r="AC95" i="13" s="1"/>
  <c r="AC96" i="13" s="1"/>
  <c r="AC97" i="13" s="1"/>
  <c r="AC98" i="13" s="1"/>
  <c r="AC99" i="13" s="1"/>
  <c r="AC100" i="13" s="1"/>
  <c r="AC101" i="13" s="1"/>
  <c r="AC102" i="13" s="1"/>
  <c r="AC103" i="13" s="1"/>
  <c r="AC104" i="13" s="1"/>
  <c r="AC105" i="13" s="1"/>
  <c r="AC106" i="13" s="1"/>
  <c r="AC107" i="13" s="1"/>
  <c r="AC108" i="13" s="1"/>
  <c r="AC109" i="13" s="1"/>
  <c r="AC110" i="13" s="1"/>
  <c r="AC111" i="13" s="1"/>
  <c r="AC112" i="13" s="1"/>
  <c r="AC113" i="13" s="1"/>
  <c r="AC114" i="13" s="1"/>
  <c r="AC115" i="13" s="1"/>
  <c r="AC116" i="13" s="1"/>
  <c r="AC117" i="13" s="1"/>
  <c r="AC118" i="13" s="1"/>
  <c r="AC119" i="13" s="1"/>
  <c r="AC120" i="13" s="1"/>
  <c r="AC121" i="13" s="1"/>
  <c r="AC122" i="13" s="1"/>
  <c r="AC123" i="13" s="1"/>
  <c r="AC124" i="13" s="1"/>
  <c r="AC125" i="13" s="1"/>
  <c r="AC126" i="13" s="1"/>
  <c r="AC127" i="13" s="1"/>
  <c r="AC128" i="13" s="1"/>
  <c r="AC129" i="13" s="1"/>
  <c r="AC130" i="13" s="1"/>
  <c r="AC131" i="13" s="1"/>
  <c r="AC132" i="13" s="1"/>
  <c r="AC133" i="13" s="1"/>
  <c r="AC134" i="13" s="1"/>
  <c r="AC135" i="13" s="1"/>
  <c r="AC136" i="13" s="1"/>
  <c r="AC137" i="13" s="1"/>
  <c r="AC138" i="13" s="1"/>
  <c r="AC139" i="13" s="1"/>
  <c r="AC140" i="13" s="1"/>
  <c r="AC141" i="13" s="1"/>
  <c r="AC142" i="13" s="1"/>
  <c r="AC143" i="13" s="1"/>
  <c r="AC144" i="13" s="1"/>
  <c r="AC145" i="13" s="1"/>
  <c r="AC146" i="13" s="1"/>
  <c r="AC147" i="13" s="1"/>
  <c r="AC148" i="13" s="1"/>
  <c r="AC149" i="13" s="1"/>
  <c r="AC150" i="13" s="1"/>
  <c r="AC151" i="13" s="1"/>
  <c r="AC152" i="13" s="1"/>
  <c r="AC153" i="13" s="1"/>
  <c r="AC154" i="13" s="1"/>
  <c r="AC155" i="13" s="1"/>
  <c r="AC156" i="13" s="1"/>
  <c r="AC157" i="13" s="1"/>
  <c r="AC158" i="13" s="1"/>
  <c r="AC159" i="13" s="1"/>
  <c r="AC160" i="13" s="1"/>
  <c r="AC161" i="13" s="1"/>
  <c r="AC162" i="13" s="1"/>
  <c r="AC163" i="13" s="1"/>
  <c r="AC164" i="13" s="1"/>
  <c r="AC165" i="13" s="1"/>
  <c r="AC166" i="13" s="1"/>
  <c r="AC167" i="13" s="1"/>
  <c r="AC168" i="13" s="1"/>
  <c r="AC169" i="13" s="1"/>
  <c r="AC170" i="13" s="1"/>
  <c r="AC171" i="13" s="1"/>
  <c r="AC172" i="13" s="1"/>
  <c r="AC173" i="13" s="1"/>
  <c r="AC174" i="13" s="1"/>
  <c r="AC175" i="13" s="1"/>
  <c r="AC176" i="13" s="1"/>
  <c r="AC177" i="13" s="1"/>
  <c r="AC178" i="13" s="1"/>
  <c r="AC179" i="13" s="1"/>
  <c r="AC180" i="13" s="1"/>
  <c r="AC181" i="13" s="1"/>
  <c r="AC182" i="13" s="1"/>
  <c r="AC183" i="13" s="1"/>
  <c r="AC184" i="13" s="1"/>
  <c r="AC185" i="13" s="1"/>
  <c r="AC186" i="13" s="1"/>
  <c r="AC187" i="13" s="1"/>
  <c r="AC188" i="13" s="1"/>
  <c r="AC189" i="13" s="1"/>
  <c r="AC190" i="13" s="1"/>
  <c r="AC191" i="13" s="1"/>
  <c r="AC192" i="13" s="1"/>
  <c r="AC193" i="13" s="1"/>
  <c r="AC194" i="13" s="1"/>
  <c r="AC195" i="13" s="1"/>
  <c r="AC196" i="13" s="1"/>
  <c r="AC197" i="13" s="1"/>
  <c r="AC198" i="13" s="1"/>
  <c r="AC199" i="13" s="1"/>
  <c r="AC200" i="13" s="1"/>
  <c r="AC201" i="13" s="1"/>
  <c r="AC202" i="13" s="1"/>
  <c r="AC203" i="13" s="1"/>
  <c r="AC204" i="13" s="1"/>
  <c r="AC205" i="13" s="1"/>
  <c r="AC206" i="13" s="1"/>
  <c r="AC207" i="13" s="1"/>
  <c r="AC208" i="13" s="1"/>
  <c r="AC209" i="13" s="1"/>
  <c r="AC210" i="13" s="1"/>
  <c r="AC211" i="13" s="1"/>
  <c r="AC212" i="13" s="1"/>
  <c r="AC213" i="13" s="1"/>
  <c r="AC214" i="13" s="1"/>
  <c r="AC215" i="13" s="1"/>
  <c r="AC216" i="13" s="1"/>
  <c r="AC217" i="13" s="1"/>
  <c r="AC218" i="13" s="1"/>
  <c r="AC219" i="13" s="1"/>
  <c r="AC220" i="13" s="1"/>
  <c r="AC221" i="13" s="1"/>
  <c r="AC222" i="13" s="1"/>
  <c r="AC223" i="13" s="1"/>
  <c r="AC224" i="13" s="1"/>
  <c r="AC225" i="13" s="1"/>
  <c r="AC226" i="13" s="1"/>
  <c r="AC227" i="13" s="1"/>
  <c r="AC228" i="13" s="1"/>
  <c r="AC229" i="13" s="1"/>
  <c r="AC230" i="13" s="1"/>
  <c r="AC231" i="13" s="1"/>
  <c r="AC232" i="13" s="1"/>
  <c r="AC233" i="13" s="1"/>
  <c r="AC234" i="13" s="1"/>
  <c r="AC235" i="13" s="1"/>
  <c r="AC236" i="13" s="1"/>
  <c r="AC237" i="13" s="1"/>
  <c r="AC238" i="13" s="1"/>
  <c r="AC239" i="13" s="1"/>
  <c r="AC240" i="13" s="1"/>
  <c r="AC241" i="13" s="1"/>
  <c r="AC242" i="13" s="1"/>
  <c r="AC243" i="13" s="1"/>
  <c r="AC244" i="13" s="1"/>
  <c r="AC245" i="13" s="1"/>
  <c r="AC246" i="13" s="1"/>
  <c r="AC247" i="13" s="1"/>
  <c r="AC248" i="13" s="1"/>
  <c r="AC249" i="13" s="1"/>
  <c r="AC250" i="13" s="1"/>
  <c r="AC251" i="13" s="1"/>
  <c r="AC252" i="13" s="1"/>
  <c r="AC253" i="13" s="1"/>
  <c r="AC254" i="13" s="1"/>
  <c r="AC255" i="13" s="1"/>
  <c r="AC256" i="13" s="1"/>
  <c r="AC257" i="13" s="1"/>
  <c r="AC258" i="13" s="1"/>
  <c r="AC259" i="13" s="1"/>
  <c r="AC260" i="13" s="1"/>
  <c r="AC261" i="13" s="1"/>
  <c r="AC262" i="13" s="1"/>
  <c r="AC263" i="13" s="1"/>
  <c r="AC264" i="13" s="1"/>
  <c r="AC265" i="13" s="1"/>
  <c r="AC266" i="13" s="1"/>
  <c r="AC267" i="13" s="1"/>
  <c r="AC268" i="13" s="1"/>
  <c r="AC269" i="13" s="1"/>
  <c r="AC270" i="13" s="1"/>
  <c r="AC271" i="13" s="1"/>
  <c r="AC272" i="13" s="1"/>
  <c r="AC273" i="13" s="1"/>
  <c r="AC274" i="13" s="1"/>
  <c r="AC275" i="13" s="1"/>
  <c r="AC276" i="13" s="1"/>
  <c r="AC277" i="13" s="1"/>
  <c r="AC278" i="13" s="1"/>
  <c r="AC279" i="13" s="1"/>
  <c r="AC280" i="13" s="1"/>
  <c r="AC281" i="13" s="1"/>
  <c r="AC282" i="13" s="1"/>
  <c r="AC283" i="13" s="1"/>
  <c r="AC284" i="13" s="1"/>
  <c r="AC285" i="13" s="1"/>
  <c r="AC286" i="13" s="1"/>
  <c r="AC287" i="13" s="1"/>
  <c r="AC288" i="13" s="1"/>
  <c r="AC289" i="13" s="1"/>
  <c r="AC290" i="13" s="1"/>
  <c r="AC291" i="13" s="1"/>
  <c r="AC292" i="13" s="1"/>
  <c r="AC293" i="13" s="1"/>
  <c r="AC294" i="13" s="1"/>
  <c r="AC295" i="13" s="1"/>
  <c r="AC296" i="13" s="1"/>
  <c r="AC297" i="13" s="1"/>
  <c r="AC298" i="13" s="1"/>
  <c r="AC299" i="13" s="1"/>
  <c r="AC300" i="13" s="1"/>
  <c r="AC301" i="13" s="1"/>
  <c r="AC302" i="13" s="1"/>
  <c r="AC303" i="13" s="1"/>
  <c r="AC304" i="13" s="1"/>
  <c r="AC305" i="13" s="1"/>
  <c r="AC306" i="13" s="1"/>
  <c r="AC307" i="13" s="1"/>
  <c r="AC308" i="13" s="1"/>
  <c r="AC309" i="13" s="1"/>
  <c r="AC310" i="13" s="1"/>
  <c r="AC311" i="13" s="1"/>
  <c r="AC312" i="13" s="1"/>
  <c r="AC313" i="13" s="1"/>
  <c r="AC314" i="13" s="1"/>
  <c r="AC315" i="13" s="1"/>
  <c r="AC316" i="13" s="1"/>
  <c r="AC317" i="13" s="1"/>
  <c r="AC318" i="13" s="1"/>
  <c r="AC319" i="13" s="1"/>
  <c r="AC320" i="13" s="1"/>
  <c r="AC321" i="13" s="1"/>
  <c r="AC322" i="13" s="1"/>
  <c r="AC323" i="13" s="1"/>
  <c r="AC324" i="13" s="1"/>
  <c r="AC325" i="13" s="1"/>
  <c r="AC326" i="13" s="1"/>
  <c r="AC327" i="13" s="1"/>
  <c r="AC328" i="13" s="1"/>
  <c r="AC329" i="13" s="1"/>
  <c r="AC330" i="13" s="1"/>
  <c r="AC331" i="13" s="1"/>
  <c r="AC332" i="13" s="1"/>
  <c r="AC333" i="13" s="1"/>
  <c r="AC334" i="13" s="1"/>
  <c r="AC335" i="13" s="1"/>
  <c r="AC336" i="13" s="1"/>
  <c r="AC337" i="13" s="1"/>
  <c r="AC338" i="13" s="1"/>
  <c r="AC339" i="13" s="1"/>
  <c r="AC340" i="13" s="1"/>
  <c r="AC341" i="13" s="1"/>
  <c r="AC342" i="13" s="1"/>
  <c r="AC343" i="13" s="1"/>
  <c r="AC344" i="13" s="1"/>
  <c r="AC345" i="13" s="1"/>
  <c r="AC346" i="13" s="1"/>
  <c r="AC347" i="13" s="1"/>
  <c r="AC348" i="13" s="1"/>
  <c r="AC349" i="13" s="1"/>
  <c r="AC350" i="13" s="1"/>
  <c r="AC351" i="13" s="1"/>
  <c r="AC352" i="13" s="1"/>
  <c r="AC353" i="13" s="1"/>
  <c r="AC354" i="13" s="1"/>
  <c r="AC355" i="13" s="1"/>
  <c r="AC356" i="13" s="1"/>
  <c r="AC357" i="13" s="1"/>
  <c r="AC358" i="13" s="1"/>
  <c r="AC359" i="13" s="1"/>
  <c r="AC360" i="13" s="1"/>
  <c r="AC361" i="13" s="1"/>
  <c r="AC362" i="13" s="1"/>
  <c r="AC363" i="13" s="1"/>
  <c r="AC364" i="13" s="1"/>
  <c r="AC365" i="13" s="1"/>
  <c r="AC366" i="13" s="1"/>
  <c r="AC367" i="13" s="1"/>
  <c r="AC368" i="13" s="1"/>
  <c r="AC369" i="13" s="1"/>
  <c r="AC370" i="13" s="1"/>
  <c r="AC371" i="13" s="1"/>
  <c r="AC372" i="13" s="1"/>
  <c r="AC373" i="13" s="1"/>
  <c r="AC374" i="13" s="1"/>
  <c r="AC375" i="13" s="1"/>
  <c r="AC376" i="13" s="1"/>
  <c r="AC377" i="13" s="1"/>
  <c r="AC378" i="13" s="1"/>
  <c r="AC379" i="13" s="1"/>
  <c r="AC380" i="13" s="1"/>
  <c r="AC381" i="13" s="1"/>
  <c r="AC382" i="13" s="1"/>
  <c r="AC383" i="13" s="1"/>
  <c r="AC384" i="13" s="1"/>
  <c r="AC385" i="13" s="1"/>
  <c r="AC386" i="13" s="1"/>
  <c r="AC387" i="13" s="1"/>
  <c r="AC388" i="13" s="1"/>
  <c r="AC389" i="13" s="1"/>
  <c r="AC390" i="13" s="1"/>
  <c r="AC391" i="13" s="1"/>
  <c r="AC392" i="13" s="1"/>
  <c r="AC393" i="13" s="1"/>
  <c r="AC394" i="13" s="1"/>
  <c r="AC395" i="13" s="1"/>
  <c r="AC396" i="13" s="1"/>
  <c r="AC397" i="13" s="1"/>
  <c r="AC398" i="13" s="1"/>
  <c r="AC399" i="13" s="1"/>
  <c r="AC400" i="13" s="1"/>
  <c r="AC401" i="13" s="1"/>
  <c r="AC402" i="13" s="1"/>
  <c r="AC403" i="13" s="1"/>
  <c r="AC404" i="13" s="1"/>
  <c r="AC405" i="13" s="1"/>
  <c r="AC406" i="13" s="1"/>
  <c r="AC407" i="13" s="1"/>
  <c r="AC408" i="13" s="1"/>
  <c r="AC409" i="13" s="1"/>
  <c r="AC410" i="13" s="1"/>
  <c r="AC411" i="13" s="1"/>
  <c r="AC412" i="13" s="1"/>
  <c r="AC413" i="13" s="1"/>
  <c r="AC414" i="13" s="1"/>
  <c r="AC415" i="13" s="1"/>
  <c r="AC416" i="13" s="1"/>
  <c r="AC417" i="13" s="1"/>
  <c r="AC418" i="13" s="1"/>
  <c r="AC419" i="13" s="1"/>
  <c r="AC420" i="13" s="1"/>
  <c r="AC421" i="13" s="1"/>
  <c r="AC422" i="13" s="1"/>
  <c r="AC423" i="13" s="1"/>
  <c r="AC424" i="13" s="1"/>
  <c r="AC425" i="13" s="1"/>
  <c r="AC426" i="13" s="1"/>
  <c r="AC427" i="13" s="1"/>
  <c r="AC428" i="13" s="1"/>
  <c r="AC429" i="13" s="1"/>
  <c r="AC430" i="13" s="1"/>
  <c r="AC431" i="13" s="1"/>
  <c r="AC432" i="13" s="1"/>
  <c r="AC433" i="13" s="1"/>
  <c r="AC434" i="13" s="1"/>
  <c r="AC435" i="13" s="1"/>
  <c r="AC436" i="13" s="1"/>
  <c r="AC437" i="13" s="1"/>
  <c r="AC438" i="13" s="1"/>
  <c r="AC439" i="13" s="1"/>
  <c r="AC440" i="13" s="1"/>
  <c r="AC441" i="13" s="1"/>
  <c r="AC442" i="13" s="1"/>
  <c r="AC443" i="13" s="1"/>
  <c r="AC444" i="13" s="1"/>
  <c r="AC445" i="13" s="1"/>
  <c r="AC446" i="13" s="1"/>
  <c r="AC447" i="13" s="1"/>
  <c r="AC448" i="13" s="1"/>
  <c r="AC449" i="13" s="1"/>
  <c r="AC450" i="13" s="1"/>
  <c r="AC451" i="13" s="1"/>
  <c r="AC452" i="13" s="1"/>
  <c r="AC453" i="13" s="1"/>
  <c r="AC454" i="13" s="1"/>
  <c r="AC455" i="13" s="1"/>
  <c r="AC456" i="13" s="1"/>
  <c r="AC457" i="13" s="1"/>
  <c r="AC458" i="13" s="1"/>
  <c r="AC459" i="13" s="1"/>
  <c r="AC460" i="13" s="1"/>
  <c r="AC461" i="13" s="1"/>
  <c r="AC462" i="13" s="1"/>
  <c r="AC463" i="13" s="1"/>
  <c r="AC464" i="13" s="1"/>
  <c r="AC465" i="13" s="1"/>
  <c r="AC466" i="13" s="1"/>
  <c r="AC467" i="13" s="1"/>
  <c r="AC468" i="13" s="1"/>
  <c r="AC469" i="13" s="1"/>
  <c r="AC470" i="13" s="1"/>
  <c r="AC471" i="13" s="1"/>
  <c r="AC472" i="13" s="1"/>
  <c r="AC473" i="13" s="1"/>
  <c r="AC474" i="13" s="1"/>
  <c r="AC475" i="13" s="1"/>
  <c r="AC476" i="13" s="1"/>
  <c r="AC477" i="13" s="1"/>
  <c r="AC478" i="13" s="1"/>
  <c r="AC479" i="13" s="1"/>
  <c r="AC480" i="13" s="1"/>
  <c r="AC481" i="13" s="1"/>
  <c r="AC482" i="13" s="1"/>
  <c r="AC483" i="13" s="1"/>
  <c r="AC484" i="13" s="1"/>
  <c r="AC485" i="13" s="1"/>
  <c r="AC486" i="13" s="1"/>
  <c r="AC487" i="13" s="1"/>
  <c r="AC488" i="13" s="1"/>
  <c r="AC489" i="13" s="1"/>
  <c r="AC490" i="13" s="1"/>
  <c r="AC491" i="13" s="1"/>
  <c r="AC492" i="13" s="1"/>
  <c r="AC493" i="13" s="1"/>
  <c r="AC494" i="13" s="1"/>
  <c r="AC495" i="13" s="1"/>
  <c r="AC496" i="13" s="1"/>
  <c r="AC497" i="13" s="1"/>
  <c r="AC498" i="13" s="1"/>
  <c r="AC499" i="13" s="1"/>
  <c r="AC500" i="13" s="1"/>
  <c r="AC501" i="13" s="1"/>
  <c r="AC502" i="13" s="1"/>
  <c r="AC503" i="13" s="1"/>
  <c r="AC504" i="13" s="1"/>
  <c r="AC505" i="13" s="1"/>
  <c r="AC506" i="13" s="1"/>
  <c r="AC507" i="13" s="1"/>
  <c r="AC508" i="13" s="1"/>
  <c r="AB274" i="13"/>
  <c r="AB248" i="13"/>
  <c r="AB284" i="13"/>
  <c r="AB261" i="13"/>
  <c r="AB297" i="13"/>
  <c r="AB274" i="17"/>
  <c r="AB286" i="17"/>
  <c r="AB258" i="17"/>
  <c r="AB303" i="17"/>
  <c r="AB277" i="17"/>
  <c r="AB253" i="27"/>
  <c r="AB259" i="27"/>
  <c r="AB292" i="27"/>
  <c r="AB251" i="27"/>
  <c r="AB287" i="27"/>
  <c r="AB276" i="28"/>
  <c r="AB247" i="28"/>
  <c r="AB283" i="28"/>
  <c r="AB251" i="28"/>
  <c r="AB287" i="28"/>
  <c r="AB253" i="29"/>
  <c r="AB289" i="29"/>
  <c r="AB284" i="30"/>
  <c r="AB260" i="29"/>
  <c r="AB296" i="29"/>
  <c r="AB286" i="30"/>
  <c r="AB276" i="29"/>
  <c r="AB257" i="30"/>
  <c r="AB261" i="30"/>
  <c r="AB297" i="30"/>
  <c r="E16" i="20"/>
  <c r="F5" i="20"/>
  <c r="F10" i="32"/>
  <c r="H10" i="32" s="1"/>
  <c r="Z10" i="32"/>
  <c r="F15" i="20"/>
  <c r="E26" i="20"/>
  <c r="E38" i="20" s="1"/>
  <c r="E50" i="20" s="1"/>
  <c r="E62" i="20" s="1"/>
  <c r="E74" i="20" s="1"/>
  <c r="E86" i="20" s="1"/>
  <c r="E98" i="20" s="1"/>
  <c r="E110" i="20" s="1"/>
  <c r="E122" i="20" s="1"/>
  <c r="E134" i="20" s="1"/>
  <c r="E146" i="20" s="1"/>
  <c r="E158" i="20" s="1"/>
  <c r="E170" i="20" s="1"/>
  <c r="E182" i="20" s="1"/>
  <c r="E194" i="20" s="1"/>
  <c r="E206" i="20" s="1"/>
  <c r="E218" i="20" s="1"/>
  <c r="E230" i="20" s="1"/>
  <c r="E242" i="20" s="1"/>
  <c r="E254" i="20" s="1"/>
  <c r="E266" i="20" s="1"/>
  <c r="E278" i="20" s="1"/>
  <c r="E290" i="20" s="1"/>
  <c r="E302" i="20" s="1"/>
  <c r="E314" i="20" s="1"/>
  <c r="E326" i="20" s="1"/>
  <c r="E338" i="20" s="1"/>
  <c r="E350" i="20" s="1"/>
  <c r="E362" i="20" s="1"/>
  <c r="E374" i="20" s="1"/>
  <c r="E386" i="20" s="1"/>
  <c r="E398" i="20" s="1"/>
  <c r="E410" i="20" s="1"/>
  <c r="E422" i="20" s="1"/>
  <c r="E434" i="20" s="1"/>
  <c r="E446" i="20" s="1"/>
  <c r="E458" i="20" s="1"/>
  <c r="E470" i="20" s="1"/>
  <c r="E482" i="20" s="1"/>
  <c r="E494" i="20" s="1"/>
  <c r="E506" i="20" s="1"/>
  <c r="F14" i="20"/>
  <c r="E25" i="20"/>
  <c r="E37" i="20" s="1"/>
  <c r="E49" i="20" s="1"/>
  <c r="E61" i="20" s="1"/>
  <c r="E73" i="20" s="1"/>
  <c r="E85" i="20" s="1"/>
  <c r="E97" i="20" s="1"/>
  <c r="E109" i="20" s="1"/>
  <c r="E121" i="20" s="1"/>
  <c r="E133" i="20" s="1"/>
  <c r="E145" i="20" s="1"/>
  <c r="E157" i="20" s="1"/>
  <c r="E169" i="20" s="1"/>
  <c r="E181" i="20" s="1"/>
  <c r="E193" i="20" s="1"/>
  <c r="E205" i="20" s="1"/>
  <c r="E217" i="20" s="1"/>
  <c r="E229" i="20" s="1"/>
  <c r="E241" i="20" s="1"/>
  <c r="E253" i="20" s="1"/>
  <c r="E265" i="20" s="1"/>
  <c r="E277" i="20" s="1"/>
  <c r="E289" i="20" s="1"/>
  <c r="E301" i="20" s="1"/>
  <c r="E313" i="20" s="1"/>
  <c r="E325" i="20" s="1"/>
  <c r="E337" i="20" s="1"/>
  <c r="E349" i="20" s="1"/>
  <c r="E361" i="20" s="1"/>
  <c r="E373" i="20" s="1"/>
  <c r="E385" i="20" s="1"/>
  <c r="E397" i="20" s="1"/>
  <c r="E409" i="20" s="1"/>
  <c r="E421" i="20" s="1"/>
  <c r="E433" i="20" s="1"/>
  <c r="E445" i="20" s="1"/>
  <c r="E457" i="20" s="1"/>
  <c r="E469" i="20" s="1"/>
  <c r="E481" i="20" s="1"/>
  <c r="E493" i="20" s="1"/>
  <c r="E505" i="20" s="1"/>
  <c r="Z7" i="31"/>
  <c r="F7" i="31"/>
  <c r="H7" i="31" s="1"/>
  <c r="Z7" i="32"/>
  <c r="F7" i="32"/>
  <c r="H7" i="32" s="1"/>
  <c r="F13" i="20"/>
  <c r="E24" i="20"/>
  <c r="E36" i="20" s="1"/>
  <c r="E48" i="20" s="1"/>
  <c r="E60" i="20" s="1"/>
  <c r="E72" i="20" s="1"/>
  <c r="E84" i="20" s="1"/>
  <c r="E96" i="20" s="1"/>
  <c r="E108" i="20" s="1"/>
  <c r="E120" i="20" s="1"/>
  <c r="E132" i="20" s="1"/>
  <c r="E144" i="20" s="1"/>
  <c r="E156" i="20" s="1"/>
  <c r="E168" i="20" s="1"/>
  <c r="E180" i="20" s="1"/>
  <c r="E192" i="20" s="1"/>
  <c r="E204" i="20" s="1"/>
  <c r="E216" i="20" s="1"/>
  <c r="E228" i="20" s="1"/>
  <c r="E240" i="20" s="1"/>
  <c r="E252" i="20" s="1"/>
  <c r="E264" i="20" s="1"/>
  <c r="E276" i="20" s="1"/>
  <c r="E288" i="20" s="1"/>
  <c r="E300" i="20" s="1"/>
  <c r="E312" i="20" s="1"/>
  <c r="E324" i="20" s="1"/>
  <c r="E336" i="20" s="1"/>
  <c r="E348" i="20" s="1"/>
  <c r="E360" i="20" s="1"/>
  <c r="E372" i="20" s="1"/>
  <c r="E384" i="20" s="1"/>
  <c r="E396" i="20" s="1"/>
  <c r="E408" i="20" s="1"/>
  <c r="E420" i="20" s="1"/>
  <c r="E432" i="20" s="1"/>
  <c r="E444" i="20" s="1"/>
  <c r="E456" i="20" s="1"/>
  <c r="E468" i="20" s="1"/>
  <c r="E480" i="20" s="1"/>
  <c r="E492" i="20" s="1"/>
  <c r="E504" i="20" s="1"/>
  <c r="Z13" i="31"/>
  <c r="F13" i="31"/>
  <c r="H13" i="31" s="1"/>
  <c r="Z14" i="32"/>
  <c r="F14" i="32"/>
  <c r="Z11" i="32"/>
  <c r="F11" i="32"/>
  <c r="H11" i="32" s="1"/>
  <c r="F12" i="20"/>
  <c r="E23" i="20"/>
  <c r="E35" i="20" s="1"/>
  <c r="E47" i="20" s="1"/>
  <c r="E59" i="20" s="1"/>
  <c r="E71" i="20" s="1"/>
  <c r="E83" i="20" s="1"/>
  <c r="E95" i="20" s="1"/>
  <c r="E107" i="20" s="1"/>
  <c r="E119" i="20" s="1"/>
  <c r="E131" i="20" s="1"/>
  <c r="E143" i="20" s="1"/>
  <c r="E155" i="20" s="1"/>
  <c r="E167" i="20" s="1"/>
  <c r="E179" i="20" s="1"/>
  <c r="E191" i="20" s="1"/>
  <c r="E203" i="20" s="1"/>
  <c r="E215" i="20" s="1"/>
  <c r="E227" i="20" s="1"/>
  <c r="E239" i="20" s="1"/>
  <c r="E251" i="20" s="1"/>
  <c r="E263" i="20" s="1"/>
  <c r="E275" i="20" s="1"/>
  <c r="E287" i="20" s="1"/>
  <c r="E299" i="20" s="1"/>
  <c r="E311" i="20" s="1"/>
  <c r="E323" i="20" s="1"/>
  <c r="E335" i="20" s="1"/>
  <c r="E347" i="20" s="1"/>
  <c r="E359" i="20" s="1"/>
  <c r="E371" i="20" s="1"/>
  <c r="E383" i="20" s="1"/>
  <c r="E395" i="20" s="1"/>
  <c r="E407" i="20" s="1"/>
  <c r="E419" i="20" s="1"/>
  <c r="E431" i="20" s="1"/>
  <c r="E443" i="20" s="1"/>
  <c r="E455" i="20" s="1"/>
  <c r="E467" i="20" s="1"/>
  <c r="E479" i="20" s="1"/>
  <c r="E491" i="20" s="1"/>
  <c r="E503" i="20" s="1"/>
  <c r="Z10" i="31"/>
  <c r="F10" i="31"/>
  <c r="H10" i="31" s="1"/>
  <c r="Z11" i="31"/>
  <c r="F11" i="31"/>
  <c r="H11" i="31" s="1"/>
  <c r="F11" i="20"/>
  <c r="E22" i="20"/>
  <c r="E34" i="20" s="1"/>
  <c r="E46" i="20" s="1"/>
  <c r="E58" i="20" s="1"/>
  <c r="E70" i="20" s="1"/>
  <c r="E82" i="20" s="1"/>
  <c r="E94" i="20" s="1"/>
  <c r="E106" i="20" s="1"/>
  <c r="E118" i="20" s="1"/>
  <c r="E130" i="20" s="1"/>
  <c r="E142" i="20" s="1"/>
  <c r="E154" i="20" s="1"/>
  <c r="E166" i="20" s="1"/>
  <c r="E178" i="20" s="1"/>
  <c r="E190" i="20" s="1"/>
  <c r="E202" i="20" s="1"/>
  <c r="E214" i="20" s="1"/>
  <c r="E226" i="20" s="1"/>
  <c r="E238" i="20" s="1"/>
  <c r="E250" i="20" s="1"/>
  <c r="E262" i="20" s="1"/>
  <c r="E274" i="20" s="1"/>
  <c r="E286" i="20" s="1"/>
  <c r="E298" i="20" s="1"/>
  <c r="E310" i="20" s="1"/>
  <c r="E322" i="20" s="1"/>
  <c r="E334" i="20" s="1"/>
  <c r="E346" i="20" s="1"/>
  <c r="E358" i="20" s="1"/>
  <c r="E370" i="20" s="1"/>
  <c r="E382" i="20" s="1"/>
  <c r="E394" i="20" s="1"/>
  <c r="E406" i="20" s="1"/>
  <c r="E418" i="20" s="1"/>
  <c r="E430" i="20" s="1"/>
  <c r="E442" i="20" s="1"/>
  <c r="E454" i="20" s="1"/>
  <c r="E466" i="20" s="1"/>
  <c r="E478" i="20" s="1"/>
  <c r="E490" i="20" s="1"/>
  <c r="E502" i="20" s="1"/>
  <c r="Z5" i="31"/>
  <c r="F5" i="31"/>
  <c r="H5" i="31" s="1"/>
  <c r="Z14" i="31"/>
  <c r="F14" i="31"/>
  <c r="H14" i="31" s="1"/>
  <c r="F10" i="20"/>
  <c r="E21" i="20"/>
  <c r="E33" i="20" s="1"/>
  <c r="E45" i="20" s="1"/>
  <c r="E57" i="20" s="1"/>
  <c r="E69" i="20" s="1"/>
  <c r="E81" i="20" s="1"/>
  <c r="E93" i="20" s="1"/>
  <c r="E105" i="20" s="1"/>
  <c r="E117" i="20" s="1"/>
  <c r="E129" i="20" s="1"/>
  <c r="E141" i="20" s="1"/>
  <c r="E153" i="20" s="1"/>
  <c r="E165" i="20" s="1"/>
  <c r="E177" i="20" s="1"/>
  <c r="E189" i="20" s="1"/>
  <c r="E201" i="20" s="1"/>
  <c r="E213" i="20" s="1"/>
  <c r="E225" i="20" s="1"/>
  <c r="E237" i="20" s="1"/>
  <c r="E249" i="20" s="1"/>
  <c r="E261" i="20" s="1"/>
  <c r="E273" i="20" s="1"/>
  <c r="E285" i="20" s="1"/>
  <c r="E297" i="20" s="1"/>
  <c r="E309" i="20" s="1"/>
  <c r="E321" i="20" s="1"/>
  <c r="E333" i="20" s="1"/>
  <c r="E345" i="20" s="1"/>
  <c r="E357" i="20" s="1"/>
  <c r="E369" i="20" s="1"/>
  <c r="E381" i="20" s="1"/>
  <c r="E393" i="20" s="1"/>
  <c r="E405" i="20" s="1"/>
  <c r="E417" i="20" s="1"/>
  <c r="E429" i="20" s="1"/>
  <c r="E441" i="20" s="1"/>
  <c r="E453" i="20" s="1"/>
  <c r="E465" i="20" s="1"/>
  <c r="E477" i="20" s="1"/>
  <c r="E489" i="20" s="1"/>
  <c r="E501" i="20" s="1"/>
  <c r="F8" i="31"/>
  <c r="Z8" i="31"/>
  <c r="Z5" i="32"/>
  <c r="F5" i="32"/>
  <c r="H5" i="32" s="1"/>
  <c r="F9" i="20"/>
  <c r="E20" i="20"/>
  <c r="E32" i="20" s="1"/>
  <c r="E44" i="20" s="1"/>
  <c r="E56" i="20" s="1"/>
  <c r="E68" i="20" s="1"/>
  <c r="E80" i="20" s="1"/>
  <c r="E92" i="20" s="1"/>
  <c r="E104" i="20" s="1"/>
  <c r="E116" i="20" s="1"/>
  <c r="E128" i="20" s="1"/>
  <c r="E140" i="20" s="1"/>
  <c r="E152" i="20" s="1"/>
  <c r="E164" i="20" s="1"/>
  <c r="E176" i="20" s="1"/>
  <c r="E188" i="20" s="1"/>
  <c r="E200" i="20" s="1"/>
  <c r="E212" i="20" s="1"/>
  <c r="E224" i="20" s="1"/>
  <c r="E236" i="20" s="1"/>
  <c r="E248" i="20" s="1"/>
  <c r="E260" i="20" s="1"/>
  <c r="E272" i="20" s="1"/>
  <c r="E284" i="20" s="1"/>
  <c r="E296" i="20" s="1"/>
  <c r="E308" i="20" s="1"/>
  <c r="E320" i="20" s="1"/>
  <c r="E332" i="20" s="1"/>
  <c r="E344" i="20" s="1"/>
  <c r="E356" i="20" s="1"/>
  <c r="E368" i="20" s="1"/>
  <c r="E380" i="20" s="1"/>
  <c r="E392" i="20" s="1"/>
  <c r="E404" i="20" s="1"/>
  <c r="E416" i="20" s="1"/>
  <c r="E428" i="20" s="1"/>
  <c r="E440" i="20" s="1"/>
  <c r="E452" i="20" s="1"/>
  <c r="E464" i="20" s="1"/>
  <c r="E476" i="20" s="1"/>
  <c r="E488" i="20" s="1"/>
  <c r="E500" i="20" s="1"/>
  <c r="Z6" i="31"/>
  <c r="F6" i="31"/>
  <c r="H6" i="31" s="1"/>
  <c r="F8" i="32"/>
  <c r="H8" i="32" s="1"/>
  <c r="Z8" i="32"/>
  <c r="F8" i="20"/>
  <c r="E19" i="20"/>
  <c r="E31" i="20" s="1"/>
  <c r="E43" i="20" s="1"/>
  <c r="E55" i="20" s="1"/>
  <c r="E67" i="20" s="1"/>
  <c r="E79" i="20" s="1"/>
  <c r="E91" i="20" s="1"/>
  <c r="E103" i="20" s="1"/>
  <c r="E115" i="20" s="1"/>
  <c r="E127" i="20" s="1"/>
  <c r="E139" i="20" s="1"/>
  <c r="E151" i="20" s="1"/>
  <c r="E163" i="20" s="1"/>
  <c r="E175" i="20" s="1"/>
  <c r="E187" i="20" s="1"/>
  <c r="E199" i="20" s="1"/>
  <c r="E211" i="20" s="1"/>
  <c r="E223" i="20" s="1"/>
  <c r="E235" i="20" s="1"/>
  <c r="E247" i="20" s="1"/>
  <c r="E259" i="20" s="1"/>
  <c r="E271" i="20" s="1"/>
  <c r="E283" i="20" s="1"/>
  <c r="E295" i="20" s="1"/>
  <c r="E307" i="20" s="1"/>
  <c r="E319" i="20" s="1"/>
  <c r="E331" i="20" s="1"/>
  <c r="E343" i="20" s="1"/>
  <c r="E355" i="20" s="1"/>
  <c r="E367" i="20" s="1"/>
  <c r="E379" i="20" s="1"/>
  <c r="E391" i="20" s="1"/>
  <c r="E403" i="20" s="1"/>
  <c r="E415" i="20" s="1"/>
  <c r="E427" i="20" s="1"/>
  <c r="E439" i="20" s="1"/>
  <c r="E451" i="20" s="1"/>
  <c r="E463" i="20" s="1"/>
  <c r="E475" i="20" s="1"/>
  <c r="E487" i="20" s="1"/>
  <c r="E499" i="20" s="1"/>
  <c r="Z12" i="31"/>
  <c r="F12" i="31"/>
  <c r="H12" i="31" s="1"/>
  <c r="Z12" i="32"/>
  <c r="F12" i="32"/>
  <c r="H12" i="32" s="1"/>
  <c r="F7" i="20"/>
  <c r="E18" i="20"/>
  <c r="E30" i="20" s="1"/>
  <c r="E42" i="20" s="1"/>
  <c r="E54" i="20" s="1"/>
  <c r="E66" i="20" s="1"/>
  <c r="E78" i="20" s="1"/>
  <c r="E90" i="20" s="1"/>
  <c r="E102" i="20" s="1"/>
  <c r="E114" i="20" s="1"/>
  <c r="E126" i="20" s="1"/>
  <c r="E138" i="20" s="1"/>
  <c r="E150" i="20" s="1"/>
  <c r="E162" i="20" s="1"/>
  <c r="E174" i="20" s="1"/>
  <c r="E186" i="20" s="1"/>
  <c r="E198" i="20" s="1"/>
  <c r="E210" i="20" s="1"/>
  <c r="E222" i="20" s="1"/>
  <c r="E234" i="20" s="1"/>
  <c r="E246" i="20" s="1"/>
  <c r="E258" i="20" s="1"/>
  <c r="E270" i="20" s="1"/>
  <c r="E282" i="20" s="1"/>
  <c r="E294" i="20" s="1"/>
  <c r="E306" i="20" s="1"/>
  <c r="E318" i="20" s="1"/>
  <c r="E330" i="20" s="1"/>
  <c r="E342" i="20" s="1"/>
  <c r="E354" i="20" s="1"/>
  <c r="E366" i="20" s="1"/>
  <c r="E378" i="20" s="1"/>
  <c r="E390" i="20" s="1"/>
  <c r="E402" i="20" s="1"/>
  <c r="E414" i="20" s="1"/>
  <c r="E426" i="20" s="1"/>
  <c r="E438" i="20" s="1"/>
  <c r="E450" i="20" s="1"/>
  <c r="E462" i="20" s="1"/>
  <c r="E474" i="20" s="1"/>
  <c r="E486" i="20" s="1"/>
  <c r="E498" i="20" s="1"/>
  <c r="Z15" i="31"/>
  <c r="F15" i="31"/>
  <c r="H15" i="31" s="1"/>
  <c r="F9" i="32"/>
  <c r="H9" i="32" s="1"/>
  <c r="Z9" i="32"/>
  <c r="F6" i="20"/>
  <c r="E17" i="20"/>
  <c r="E29" i="20" s="1"/>
  <c r="E41" i="20" s="1"/>
  <c r="E53" i="20" s="1"/>
  <c r="E65" i="20" s="1"/>
  <c r="E77" i="20" s="1"/>
  <c r="E89" i="20" s="1"/>
  <c r="E101" i="20" s="1"/>
  <c r="E113" i="20" s="1"/>
  <c r="E125" i="20" s="1"/>
  <c r="E137" i="20" s="1"/>
  <c r="E149" i="20" s="1"/>
  <c r="E161" i="20" s="1"/>
  <c r="E173" i="20" s="1"/>
  <c r="E185" i="20" s="1"/>
  <c r="E197" i="20" s="1"/>
  <c r="E209" i="20" s="1"/>
  <c r="E221" i="20" s="1"/>
  <c r="E233" i="20" s="1"/>
  <c r="E245" i="20" s="1"/>
  <c r="E257" i="20" s="1"/>
  <c r="E269" i="20" s="1"/>
  <c r="E281" i="20" s="1"/>
  <c r="E293" i="20" s="1"/>
  <c r="E305" i="20" s="1"/>
  <c r="E317" i="20" s="1"/>
  <c r="E329" i="20" s="1"/>
  <c r="E341" i="20" s="1"/>
  <c r="E353" i="20" s="1"/>
  <c r="E365" i="20" s="1"/>
  <c r="E377" i="20" s="1"/>
  <c r="E389" i="20" s="1"/>
  <c r="E401" i="20" s="1"/>
  <c r="E413" i="20" s="1"/>
  <c r="E425" i="20" s="1"/>
  <c r="E437" i="20" s="1"/>
  <c r="E449" i="20" s="1"/>
  <c r="E461" i="20" s="1"/>
  <c r="E473" i="20" s="1"/>
  <c r="E485" i="20" s="1"/>
  <c r="E497" i="20" s="1"/>
  <c r="Z15" i="32"/>
  <c r="F15" i="32"/>
  <c r="H15" i="32" s="1"/>
  <c r="Z13" i="32"/>
  <c r="F13" i="32"/>
  <c r="H13" i="32" s="1"/>
  <c r="E4" i="20"/>
  <c r="Z9" i="31"/>
  <c r="F9" i="31"/>
  <c r="H9" i="31" s="1"/>
  <c r="Z6" i="32"/>
  <c r="F6" i="32"/>
  <c r="H6" i="32" s="1"/>
  <c r="AC65" i="30"/>
  <c r="AC66" i="30" s="1"/>
  <c r="AC67" i="30" s="1"/>
  <c r="AC68" i="30" s="1"/>
  <c r="AC69" i="30" s="1"/>
  <c r="AC70" i="30" s="1"/>
  <c r="AC71" i="30" s="1"/>
  <c r="AC72" i="30" s="1"/>
  <c r="AC73" i="30" s="1"/>
  <c r="AC74" i="30" s="1"/>
  <c r="AC75" i="30" s="1"/>
  <c r="AC76" i="30" s="1"/>
  <c r="AC77" i="30" s="1"/>
  <c r="AC78" i="30" s="1"/>
  <c r="AC79" i="30" s="1"/>
  <c r="AC80" i="30" s="1"/>
  <c r="AC81" i="30" s="1"/>
  <c r="AC82" i="30" s="1"/>
  <c r="AC83" i="30" s="1"/>
  <c r="AC84" i="30" s="1"/>
  <c r="AC85" i="30" s="1"/>
  <c r="AC86" i="30" s="1"/>
  <c r="AC87" i="30" s="1"/>
  <c r="AC88" i="30" s="1"/>
  <c r="AC89" i="30" s="1"/>
  <c r="AC90" i="30" s="1"/>
  <c r="AC91" i="30" s="1"/>
  <c r="AC92" i="30" s="1"/>
  <c r="AC93" i="30" s="1"/>
  <c r="AC94" i="30" s="1"/>
  <c r="AC95" i="30" s="1"/>
  <c r="AC96" i="30" s="1"/>
  <c r="AC97" i="30" s="1"/>
  <c r="AC98" i="30" s="1"/>
  <c r="AC99" i="30" s="1"/>
  <c r="AC100" i="30" s="1"/>
  <c r="AC101" i="30" s="1"/>
  <c r="AC102" i="30" s="1"/>
  <c r="AC103" i="30" s="1"/>
  <c r="AC104" i="30" s="1"/>
  <c r="AC105" i="30" s="1"/>
  <c r="AC106" i="30" s="1"/>
  <c r="AC107" i="30" s="1"/>
  <c r="AC108" i="30" s="1"/>
  <c r="AC109" i="30" s="1"/>
  <c r="AC110" i="30" s="1"/>
  <c r="AC111" i="30" s="1"/>
  <c r="AC112" i="30" s="1"/>
  <c r="AC113" i="30" s="1"/>
  <c r="AC114" i="30" s="1"/>
  <c r="AC115" i="30" s="1"/>
  <c r="AC116" i="30" s="1"/>
  <c r="AC117" i="30" s="1"/>
  <c r="AC118" i="30" s="1"/>
  <c r="AC119" i="30" s="1"/>
  <c r="AC120" i="30" s="1"/>
  <c r="AC121" i="30" s="1"/>
  <c r="AC122" i="30" s="1"/>
  <c r="AC123" i="30" s="1"/>
  <c r="AC124" i="30" s="1"/>
  <c r="AC125" i="30" s="1"/>
  <c r="AC126" i="30" s="1"/>
  <c r="AC127" i="30" s="1"/>
  <c r="AC128" i="30" s="1"/>
  <c r="AC129" i="30" s="1"/>
  <c r="AC130" i="30" s="1"/>
  <c r="AC131" i="30" s="1"/>
  <c r="AC132" i="30" s="1"/>
  <c r="AC133" i="30" s="1"/>
  <c r="AC134" i="30" s="1"/>
  <c r="AC135" i="30" s="1"/>
  <c r="AC136" i="30" s="1"/>
  <c r="AC137" i="30" s="1"/>
  <c r="AC138" i="30" s="1"/>
  <c r="AC139" i="30" s="1"/>
  <c r="AC140" i="30" s="1"/>
  <c r="AC141" i="30" s="1"/>
  <c r="AC142" i="30" s="1"/>
  <c r="AC143" i="30" s="1"/>
  <c r="AC144" i="30" s="1"/>
  <c r="AC145" i="30" s="1"/>
  <c r="AC146" i="30" s="1"/>
  <c r="AC147" i="30" s="1"/>
  <c r="AC148" i="30" s="1"/>
  <c r="AC149" i="30" s="1"/>
  <c r="AC150" i="30" s="1"/>
  <c r="AC151" i="30" s="1"/>
  <c r="AC152" i="30" s="1"/>
  <c r="AC153" i="30" s="1"/>
  <c r="AC154" i="30" s="1"/>
  <c r="AC155" i="30" s="1"/>
  <c r="AC156" i="30" s="1"/>
  <c r="AC157" i="30" s="1"/>
  <c r="AC158" i="30" s="1"/>
  <c r="AC159" i="30" s="1"/>
  <c r="AC160" i="30" s="1"/>
  <c r="AC161" i="30" s="1"/>
  <c r="AC162" i="30" s="1"/>
  <c r="AC163" i="30" s="1"/>
  <c r="AC164" i="30" s="1"/>
  <c r="AC165" i="30" s="1"/>
  <c r="AC166" i="30" s="1"/>
  <c r="AC167" i="30" s="1"/>
  <c r="AC168" i="30" s="1"/>
  <c r="AC169" i="30" s="1"/>
  <c r="AC170" i="30" s="1"/>
  <c r="AC171" i="30" s="1"/>
  <c r="AC172" i="30" s="1"/>
  <c r="AC173" i="30" s="1"/>
  <c r="AC174" i="30" s="1"/>
  <c r="AC175" i="30" s="1"/>
  <c r="AC176" i="30" s="1"/>
  <c r="AC177" i="30" s="1"/>
  <c r="AC178" i="30" s="1"/>
  <c r="AC179" i="30" s="1"/>
  <c r="AC180" i="30" s="1"/>
  <c r="AC181" i="30" s="1"/>
  <c r="AC182" i="30" s="1"/>
  <c r="AC183" i="30" s="1"/>
  <c r="AC184" i="30" s="1"/>
  <c r="AC185" i="30" s="1"/>
  <c r="AC186" i="30" s="1"/>
  <c r="AC187" i="30" s="1"/>
  <c r="AC188" i="30" s="1"/>
  <c r="AC189" i="30" s="1"/>
  <c r="AC190" i="30" s="1"/>
  <c r="AC191" i="30" s="1"/>
  <c r="AC192" i="30" s="1"/>
  <c r="AC193" i="30" s="1"/>
  <c r="AC194" i="30" s="1"/>
  <c r="AC195" i="30" s="1"/>
  <c r="AC196" i="30" s="1"/>
  <c r="AC197" i="30" s="1"/>
  <c r="AC198" i="30" s="1"/>
  <c r="AC199" i="30" s="1"/>
  <c r="AC200" i="30" s="1"/>
  <c r="AC201" i="30" s="1"/>
  <c r="AC202" i="30" s="1"/>
  <c r="AC203" i="30" s="1"/>
  <c r="AC204" i="30" s="1"/>
  <c r="AC205" i="30" s="1"/>
  <c r="AC206" i="30" s="1"/>
  <c r="AC207" i="30" s="1"/>
  <c r="AC208" i="30" s="1"/>
  <c r="AC209" i="30" s="1"/>
  <c r="AC210" i="30" s="1"/>
  <c r="AC211" i="30" s="1"/>
  <c r="AC212" i="30" s="1"/>
  <c r="AC213" i="30" s="1"/>
  <c r="AC214" i="30" s="1"/>
  <c r="AC215" i="30" s="1"/>
  <c r="AC216" i="30" s="1"/>
  <c r="AC217" i="30" s="1"/>
  <c r="AC218" i="30" s="1"/>
  <c r="AC219" i="30" s="1"/>
  <c r="AC220" i="30" s="1"/>
  <c r="AC221" i="30" s="1"/>
  <c r="AC222" i="30" s="1"/>
  <c r="AC223" i="30" s="1"/>
  <c r="AC224" i="30" s="1"/>
  <c r="AC225" i="30" s="1"/>
  <c r="AC226" i="30" s="1"/>
  <c r="AC227" i="30" s="1"/>
  <c r="AC228" i="30" s="1"/>
  <c r="AC229" i="30" s="1"/>
  <c r="AC230" i="30" s="1"/>
  <c r="AC231" i="30" s="1"/>
  <c r="AC232" i="30" s="1"/>
  <c r="AC233" i="30" s="1"/>
  <c r="AC234" i="30" s="1"/>
  <c r="AC235" i="30" s="1"/>
  <c r="AC236" i="30" s="1"/>
  <c r="AC237" i="30" s="1"/>
  <c r="AC238" i="30" s="1"/>
  <c r="AC239" i="30" s="1"/>
  <c r="AC240" i="30" s="1"/>
  <c r="AC241" i="30" s="1"/>
  <c r="AC242" i="30" s="1"/>
  <c r="AC243" i="30" s="1"/>
  <c r="AC244" i="30" s="1"/>
  <c r="AC65" i="27"/>
  <c r="AC66" i="27" s="1"/>
  <c r="AC67" i="27" s="1"/>
  <c r="AC68" i="27" s="1"/>
  <c r="AC69" i="27" s="1"/>
  <c r="AC70" i="27" s="1"/>
  <c r="AC71" i="27" s="1"/>
  <c r="AC72" i="27" s="1"/>
  <c r="AC73" i="27" s="1"/>
  <c r="AC74" i="27" s="1"/>
  <c r="AC75" i="27" s="1"/>
  <c r="AC76" i="27" s="1"/>
  <c r="AC77" i="27" s="1"/>
  <c r="AC78" i="27" s="1"/>
  <c r="AC79" i="27" s="1"/>
  <c r="AC80" i="27" s="1"/>
  <c r="AC81" i="27" s="1"/>
  <c r="AC82" i="27" s="1"/>
  <c r="AC83" i="27" s="1"/>
  <c r="AC84" i="27" s="1"/>
  <c r="AC85" i="27" s="1"/>
  <c r="AC86" i="27" s="1"/>
  <c r="AC87" i="27" s="1"/>
  <c r="AC88" i="27" s="1"/>
  <c r="AC89" i="27" s="1"/>
  <c r="AC90" i="27" s="1"/>
  <c r="AC91" i="27" s="1"/>
  <c r="AC92" i="27" s="1"/>
  <c r="AC93" i="27" s="1"/>
  <c r="AC94" i="27" s="1"/>
  <c r="AC95" i="27" s="1"/>
  <c r="AC96" i="27" s="1"/>
  <c r="AC97" i="27" s="1"/>
  <c r="AC98" i="27" s="1"/>
  <c r="AC99" i="27" s="1"/>
  <c r="AC100" i="27" s="1"/>
  <c r="AC101" i="27" s="1"/>
  <c r="AC102" i="27" s="1"/>
  <c r="AC103" i="27" s="1"/>
  <c r="AC104" i="27" s="1"/>
  <c r="AC105" i="27" s="1"/>
  <c r="AC106" i="27" s="1"/>
  <c r="AC107" i="27" s="1"/>
  <c r="AC108" i="27" s="1"/>
  <c r="AC109" i="27" s="1"/>
  <c r="AC110" i="27" s="1"/>
  <c r="AC111" i="27" s="1"/>
  <c r="AC112" i="27" s="1"/>
  <c r="AC113" i="27" s="1"/>
  <c r="AC114" i="27" s="1"/>
  <c r="AC115" i="27" s="1"/>
  <c r="AC116" i="27" s="1"/>
  <c r="AC117" i="27" s="1"/>
  <c r="AC118" i="27" s="1"/>
  <c r="AC119" i="27" s="1"/>
  <c r="AC120" i="27" s="1"/>
  <c r="AC121" i="27" s="1"/>
  <c r="AC122" i="27" s="1"/>
  <c r="AC123" i="27" s="1"/>
  <c r="AC124" i="27" s="1"/>
  <c r="AC125" i="27" s="1"/>
  <c r="AC126" i="27" s="1"/>
  <c r="AC127" i="27" s="1"/>
  <c r="AC128" i="27" s="1"/>
  <c r="AC129" i="27" s="1"/>
  <c r="AC130" i="27" s="1"/>
  <c r="AC131" i="27" s="1"/>
  <c r="AC132" i="27" s="1"/>
  <c r="AC133" i="27" s="1"/>
  <c r="AC134" i="27" s="1"/>
  <c r="AC135" i="27" s="1"/>
  <c r="AC136" i="27" s="1"/>
  <c r="AC137" i="27" s="1"/>
  <c r="AC138" i="27" s="1"/>
  <c r="AC139" i="27" s="1"/>
  <c r="AC140" i="27" s="1"/>
  <c r="AC141" i="27" s="1"/>
  <c r="AC142" i="27" s="1"/>
  <c r="AC143" i="27" s="1"/>
  <c r="AC144" i="27" s="1"/>
  <c r="AC145" i="27" s="1"/>
  <c r="AC146" i="27" s="1"/>
  <c r="AC147" i="27" s="1"/>
  <c r="AC148" i="27" s="1"/>
  <c r="AC149" i="27" s="1"/>
  <c r="AC150" i="27" s="1"/>
  <c r="AC151" i="27" s="1"/>
  <c r="AC152" i="27" s="1"/>
  <c r="AC153" i="27" s="1"/>
  <c r="AC154" i="27" s="1"/>
  <c r="AC155" i="27" s="1"/>
  <c r="AC156" i="27" s="1"/>
  <c r="AC157" i="27" s="1"/>
  <c r="AC158" i="27" s="1"/>
  <c r="AC159" i="27" s="1"/>
  <c r="AC160" i="27" s="1"/>
  <c r="AC161" i="27" s="1"/>
  <c r="AC162" i="27" s="1"/>
  <c r="AC163" i="27" s="1"/>
  <c r="AC164" i="27" s="1"/>
  <c r="AC165" i="27" s="1"/>
  <c r="AC166" i="27" s="1"/>
  <c r="AC167" i="27" s="1"/>
  <c r="AC168" i="27" s="1"/>
  <c r="AC169" i="27" s="1"/>
  <c r="AC170" i="27" s="1"/>
  <c r="AC171" i="27" s="1"/>
  <c r="AC172" i="27" s="1"/>
  <c r="AC173" i="27" s="1"/>
  <c r="AC174" i="27" s="1"/>
  <c r="AC175" i="27" s="1"/>
  <c r="AC176" i="27" s="1"/>
  <c r="AC177" i="27" s="1"/>
  <c r="AC178" i="27" s="1"/>
  <c r="AC179" i="27" s="1"/>
  <c r="AC180" i="27" s="1"/>
  <c r="AC181" i="27" s="1"/>
  <c r="AC182" i="27" s="1"/>
  <c r="AC183" i="27" s="1"/>
  <c r="AC184" i="27" s="1"/>
  <c r="AC185" i="27" s="1"/>
  <c r="AC186" i="27" s="1"/>
  <c r="AC187" i="27" s="1"/>
  <c r="AC188" i="27" s="1"/>
  <c r="AC189" i="27" s="1"/>
  <c r="AC190" i="27" s="1"/>
  <c r="AC191" i="27" s="1"/>
  <c r="AC192" i="27" s="1"/>
  <c r="AC193" i="27" s="1"/>
  <c r="AC194" i="27" s="1"/>
  <c r="AC195" i="27" s="1"/>
  <c r="AC196" i="27" s="1"/>
  <c r="AC197" i="27" s="1"/>
  <c r="AC198" i="27" s="1"/>
  <c r="AC199" i="27" s="1"/>
  <c r="AC200" i="27" s="1"/>
  <c r="AC201" i="27" s="1"/>
  <c r="AC202" i="27" s="1"/>
  <c r="AC203" i="27" s="1"/>
  <c r="AC204" i="27" s="1"/>
  <c r="AC205" i="27" s="1"/>
  <c r="AC206" i="27" s="1"/>
  <c r="AC207" i="27" s="1"/>
  <c r="AC208" i="27" s="1"/>
  <c r="AC209" i="27" s="1"/>
  <c r="AC210" i="27" s="1"/>
  <c r="AC211" i="27" s="1"/>
  <c r="AC212" i="27" s="1"/>
  <c r="AC213" i="27" s="1"/>
  <c r="AC214" i="27" s="1"/>
  <c r="AC215" i="27" s="1"/>
  <c r="AC216" i="27" s="1"/>
  <c r="AC217" i="27" s="1"/>
  <c r="AC218" i="27" s="1"/>
  <c r="AC219" i="27" s="1"/>
  <c r="AC220" i="27" s="1"/>
  <c r="AC221" i="27" s="1"/>
  <c r="AC222" i="27" s="1"/>
  <c r="AC223" i="27" s="1"/>
  <c r="AC224" i="27" s="1"/>
  <c r="AC225" i="27" s="1"/>
  <c r="AC226" i="27" s="1"/>
  <c r="AC227" i="27" s="1"/>
  <c r="AC228" i="27" s="1"/>
  <c r="AC229" i="27" s="1"/>
  <c r="AC230" i="27" s="1"/>
  <c r="AC231" i="27" s="1"/>
  <c r="AC232" i="27" s="1"/>
  <c r="AC233" i="27" s="1"/>
  <c r="AC234" i="27" s="1"/>
  <c r="AC235" i="27" s="1"/>
  <c r="AC236" i="27" s="1"/>
  <c r="AC237" i="27" s="1"/>
  <c r="AC238" i="27" s="1"/>
  <c r="AC239" i="27" s="1"/>
  <c r="AC240" i="27" s="1"/>
  <c r="AC241" i="27" s="1"/>
  <c r="AC242" i="27" s="1"/>
  <c r="AC243" i="27" s="1"/>
  <c r="AC244" i="27" s="1"/>
  <c r="AC65" i="29"/>
  <c r="AC66" i="29" s="1"/>
  <c r="AC67" i="29" s="1"/>
  <c r="AC68" i="29" s="1"/>
  <c r="AC69" i="29" s="1"/>
  <c r="AC70" i="29" s="1"/>
  <c r="AC71" i="29" s="1"/>
  <c r="AC72" i="29" s="1"/>
  <c r="AC73" i="29" s="1"/>
  <c r="AC74" i="29" s="1"/>
  <c r="AC75" i="29" s="1"/>
  <c r="AC76" i="29" s="1"/>
  <c r="AC77" i="29" s="1"/>
  <c r="AC78" i="29" s="1"/>
  <c r="AC79" i="29" s="1"/>
  <c r="AC80" i="29" s="1"/>
  <c r="AC81" i="29" s="1"/>
  <c r="AC82" i="29" s="1"/>
  <c r="AC83" i="29" s="1"/>
  <c r="AC84" i="29" s="1"/>
  <c r="AC85" i="29" s="1"/>
  <c r="AC86" i="29" s="1"/>
  <c r="AC87" i="29" s="1"/>
  <c r="AC88" i="29" s="1"/>
  <c r="AC89" i="29" s="1"/>
  <c r="AC90" i="29" s="1"/>
  <c r="AC91" i="29" s="1"/>
  <c r="AC92" i="29" s="1"/>
  <c r="AC93" i="29" s="1"/>
  <c r="AC94" i="29" s="1"/>
  <c r="AC95" i="29" s="1"/>
  <c r="AC96" i="29" s="1"/>
  <c r="AC97" i="29" s="1"/>
  <c r="AC98" i="29" s="1"/>
  <c r="AC99" i="29" s="1"/>
  <c r="AC100" i="29" s="1"/>
  <c r="AC101" i="29" s="1"/>
  <c r="AC102" i="29" s="1"/>
  <c r="AC103" i="29" s="1"/>
  <c r="AC104" i="29" s="1"/>
  <c r="AC105" i="29" s="1"/>
  <c r="AC106" i="29" s="1"/>
  <c r="AC107" i="29" s="1"/>
  <c r="AC108" i="29" s="1"/>
  <c r="AC109" i="29" s="1"/>
  <c r="AC110" i="29" s="1"/>
  <c r="AC111" i="29" s="1"/>
  <c r="AC112" i="29" s="1"/>
  <c r="AC113" i="29" s="1"/>
  <c r="AC114" i="29" s="1"/>
  <c r="AC115" i="29" s="1"/>
  <c r="AC116" i="29" s="1"/>
  <c r="AC117" i="29" s="1"/>
  <c r="AC118" i="29" s="1"/>
  <c r="AC119" i="29" s="1"/>
  <c r="AC120" i="29" s="1"/>
  <c r="AC121" i="29" s="1"/>
  <c r="AC122" i="29" s="1"/>
  <c r="AC123" i="29" s="1"/>
  <c r="AC124" i="29" s="1"/>
  <c r="AC125" i="29" s="1"/>
  <c r="AC126" i="29" s="1"/>
  <c r="AC127" i="29" s="1"/>
  <c r="AC128" i="29" s="1"/>
  <c r="AC129" i="29" s="1"/>
  <c r="AC130" i="29" s="1"/>
  <c r="AC131" i="29" s="1"/>
  <c r="AC132" i="29" s="1"/>
  <c r="AC133" i="29" s="1"/>
  <c r="AC134" i="29" s="1"/>
  <c r="AC135" i="29" s="1"/>
  <c r="AC136" i="29" s="1"/>
  <c r="AC137" i="29" s="1"/>
  <c r="AC138" i="29" s="1"/>
  <c r="AC139" i="29" s="1"/>
  <c r="AC140" i="29" s="1"/>
  <c r="AC141" i="29" s="1"/>
  <c r="AC142" i="29" s="1"/>
  <c r="AC143" i="29" s="1"/>
  <c r="AC144" i="29" s="1"/>
  <c r="AC145" i="29" s="1"/>
  <c r="AC146" i="29" s="1"/>
  <c r="AC147" i="29" s="1"/>
  <c r="AC148" i="29" s="1"/>
  <c r="AC149" i="29" s="1"/>
  <c r="AC150" i="29" s="1"/>
  <c r="AC151" i="29" s="1"/>
  <c r="AC152" i="29" s="1"/>
  <c r="AC153" i="29" s="1"/>
  <c r="AC154" i="29" s="1"/>
  <c r="AC155" i="29" s="1"/>
  <c r="AC156" i="29" s="1"/>
  <c r="AC157" i="29" s="1"/>
  <c r="AC158" i="29" s="1"/>
  <c r="AC159" i="29" s="1"/>
  <c r="AC160" i="29" s="1"/>
  <c r="AC161" i="29" s="1"/>
  <c r="AC162" i="29" s="1"/>
  <c r="AC163" i="29" s="1"/>
  <c r="AC164" i="29" s="1"/>
  <c r="AC165" i="29" s="1"/>
  <c r="AC166" i="29" s="1"/>
  <c r="AC167" i="29" s="1"/>
  <c r="AC168" i="29" s="1"/>
  <c r="AC169" i="29" s="1"/>
  <c r="AC170" i="29" s="1"/>
  <c r="AC171" i="29" s="1"/>
  <c r="AC172" i="29" s="1"/>
  <c r="AC173" i="29" s="1"/>
  <c r="AC174" i="29" s="1"/>
  <c r="AC175" i="29" s="1"/>
  <c r="AC176" i="29" s="1"/>
  <c r="AC177" i="29" s="1"/>
  <c r="AC178" i="29" s="1"/>
  <c r="AC179" i="29" s="1"/>
  <c r="AC180" i="29" s="1"/>
  <c r="AC181" i="29" s="1"/>
  <c r="AC182" i="29" s="1"/>
  <c r="AC183" i="29" s="1"/>
  <c r="AC184" i="29" s="1"/>
  <c r="AC185" i="29" s="1"/>
  <c r="AC186" i="29" s="1"/>
  <c r="AC187" i="29" s="1"/>
  <c r="AC188" i="29" s="1"/>
  <c r="AC189" i="29" s="1"/>
  <c r="AC190" i="29" s="1"/>
  <c r="AC191" i="29" s="1"/>
  <c r="AC192" i="29" s="1"/>
  <c r="AC193" i="29" s="1"/>
  <c r="AC194" i="29" s="1"/>
  <c r="AC195" i="29" s="1"/>
  <c r="AC196" i="29" s="1"/>
  <c r="AC197" i="29" s="1"/>
  <c r="AC198" i="29" s="1"/>
  <c r="AC199" i="29" s="1"/>
  <c r="AC200" i="29" s="1"/>
  <c r="AC201" i="29" s="1"/>
  <c r="AC202" i="29" s="1"/>
  <c r="AC203" i="29" s="1"/>
  <c r="AC204" i="29" s="1"/>
  <c r="AC205" i="29" s="1"/>
  <c r="AC206" i="29" s="1"/>
  <c r="AC207" i="29" s="1"/>
  <c r="AC208" i="29" s="1"/>
  <c r="AC209" i="29" s="1"/>
  <c r="AC210" i="29" s="1"/>
  <c r="AC211" i="29" s="1"/>
  <c r="AC212" i="29" s="1"/>
  <c r="AC213" i="29" s="1"/>
  <c r="AC214" i="29" s="1"/>
  <c r="AC215" i="29" s="1"/>
  <c r="AC216" i="29" s="1"/>
  <c r="AC217" i="29" s="1"/>
  <c r="AC218" i="29" s="1"/>
  <c r="AC219" i="29" s="1"/>
  <c r="AC220" i="29" s="1"/>
  <c r="AC221" i="29" s="1"/>
  <c r="AC222" i="29" s="1"/>
  <c r="AC223" i="29" s="1"/>
  <c r="AC224" i="29" s="1"/>
  <c r="AC225" i="29" s="1"/>
  <c r="AC226" i="29" s="1"/>
  <c r="AC227" i="29" s="1"/>
  <c r="AC228" i="29" s="1"/>
  <c r="AC229" i="29" s="1"/>
  <c r="AC230" i="29" s="1"/>
  <c r="AC231" i="29" s="1"/>
  <c r="AC232" i="29" s="1"/>
  <c r="AC233" i="29" s="1"/>
  <c r="AC234" i="29" s="1"/>
  <c r="AC235" i="29" s="1"/>
  <c r="AC236" i="29" s="1"/>
  <c r="AC237" i="29" s="1"/>
  <c r="AC238" i="29" s="1"/>
  <c r="AC239" i="29" s="1"/>
  <c r="AC240" i="29" s="1"/>
  <c r="AC241" i="29" s="1"/>
  <c r="AC242" i="29" s="1"/>
  <c r="AC243" i="29" s="1"/>
  <c r="AC244" i="29" s="1"/>
  <c r="AC65" i="28"/>
  <c r="AC66" i="28" s="1"/>
  <c r="AC67" i="28" s="1"/>
  <c r="AC68" i="28" s="1"/>
  <c r="AC69" i="28" s="1"/>
  <c r="AC70" i="28" s="1"/>
  <c r="AC71" i="28" s="1"/>
  <c r="AC72" i="28" s="1"/>
  <c r="AC73" i="28" s="1"/>
  <c r="AC74" i="28" s="1"/>
  <c r="AC75" i="28" s="1"/>
  <c r="AC76" i="28" s="1"/>
  <c r="AC77" i="28" s="1"/>
  <c r="AC78" i="28" s="1"/>
  <c r="AC79" i="28" s="1"/>
  <c r="AC80" i="28" s="1"/>
  <c r="AC81" i="28" s="1"/>
  <c r="AC82" i="28" s="1"/>
  <c r="AC83" i="28" s="1"/>
  <c r="AC84" i="28" s="1"/>
  <c r="AC85" i="28" s="1"/>
  <c r="AC86" i="28" s="1"/>
  <c r="AC87" i="28" s="1"/>
  <c r="AC88" i="28" s="1"/>
  <c r="AC89" i="28" s="1"/>
  <c r="AC90" i="28" s="1"/>
  <c r="AC91" i="28" s="1"/>
  <c r="AC92" i="28" s="1"/>
  <c r="AC93" i="28" s="1"/>
  <c r="AC94" i="28" s="1"/>
  <c r="AC95" i="28" s="1"/>
  <c r="AC96" i="28" s="1"/>
  <c r="AC97" i="28" s="1"/>
  <c r="AC98" i="28" s="1"/>
  <c r="AC99" i="28" s="1"/>
  <c r="AC100" i="28" s="1"/>
  <c r="AC101" i="28" s="1"/>
  <c r="AC102" i="28" s="1"/>
  <c r="AC103" i="28" s="1"/>
  <c r="AC104" i="28" s="1"/>
  <c r="AC105" i="28" s="1"/>
  <c r="AC106" i="28" s="1"/>
  <c r="AC107" i="28" s="1"/>
  <c r="AC108" i="28" s="1"/>
  <c r="AC109" i="28" s="1"/>
  <c r="AC110" i="28" s="1"/>
  <c r="AC111" i="28" s="1"/>
  <c r="AC112" i="28" s="1"/>
  <c r="AC113" i="28" s="1"/>
  <c r="AC114" i="28" s="1"/>
  <c r="AC115" i="28" s="1"/>
  <c r="AC116" i="28" s="1"/>
  <c r="AC117" i="28" s="1"/>
  <c r="AC118" i="28" s="1"/>
  <c r="AC119" i="28" s="1"/>
  <c r="AC120" i="28" s="1"/>
  <c r="AC121" i="28" s="1"/>
  <c r="AC122" i="28" s="1"/>
  <c r="AC123" i="28" s="1"/>
  <c r="AC124" i="28" s="1"/>
  <c r="AC125" i="28" s="1"/>
  <c r="AC126" i="28" s="1"/>
  <c r="AC127" i="28" s="1"/>
  <c r="AC128" i="28" s="1"/>
  <c r="AC129" i="28" s="1"/>
  <c r="AC130" i="28" s="1"/>
  <c r="AC131" i="28" s="1"/>
  <c r="AC132" i="28" s="1"/>
  <c r="AC133" i="28" s="1"/>
  <c r="AC134" i="28" s="1"/>
  <c r="AC135" i="28" s="1"/>
  <c r="AC136" i="28" s="1"/>
  <c r="AC137" i="28" s="1"/>
  <c r="AC138" i="28" s="1"/>
  <c r="AC139" i="28" s="1"/>
  <c r="AC140" i="28" s="1"/>
  <c r="AC141" i="28" s="1"/>
  <c r="AC142" i="28" s="1"/>
  <c r="AC143" i="28" s="1"/>
  <c r="AC144" i="28" s="1"/>
  <c r="AC145" i="28" s="1"/>
  <c r="AC146" i="28" s="1"/>
  <c r="AC147" i="28" s="1"/>
  <c r="AC148" i="28" s="1"/>
  <c r="AC149" i="28" s="1"/>
  <c r="AC150" i="28" s="1"/>
  <c r="AC151" i="28" s="1"/>
  <c r="AC152" i="28" s="1"/>
  <c r="AC153" i="28" s="1"/>
  <c r="AC154" i="28" s="1"/>
  <c r="AC155" i="28" s="1"/>
  <c r="AC156" i="28" s="1"/>
  <c r="AC157" i="28" s="1"/>
  <c r="AC158" i="28" s="1"/>
  <c r="AC159" i="28" s="1"/>
  <c r="AC160" i="28" s="1"/>
  <c r="AC161" i="28" s="1"/>
  <c r="AC162" i="28" s="1"/>
  <c r="AC163" i="28" s="1"/>
  <c r="AC164" i="28" s="1"/>
  <c r="AC165" i="28" s="1"/>
  <c r="AC166" i="28" s="1"/>
  <c r="AC167" i="28" s="1"/>
  <c r="AC168" i="28" s="1"/>
  <c r="AC169" i="28" s="1"/>
  <c r="AC170" i="28" s="1"/>
  <c r="AC171" i="28" s="1"/>
  <c r="AC172" i="28" s="1"/>
  <c r="AC173" i="28" s="1"/>
  <c r="AC174" i="28" s="1"/>
  <c r="AC175" i="28" s="1"/>
  <c r="AC176" i="28" s="1"/>
  <c r="AC177" i="28" s="1"/>
  <c r="AC178" i="28" s="1"/>
  <c r="AC179" i="28" s="1"/>
  <c r="AC180" i="28" s="1"/>
  <c r="AC181" i="28" s="1"/>
  <c r="AC182" i="28" s="1"/>
  <c r="AC183" i="28" s="1"/>
  <c r="AC184" i="28" s="1"/>
  <c r="AC185" i="28" s="1"/>
  <c r="AC186" i="28" s="1"/>
  <c r="AC187" i="28" s="1"/>
  <c r="AC188" i="28" s="1"/>
  <c r="AC189" i="28" s="1"/>
  <c r="AC190" i="28" s="1"/>
  <c r="AC191" i="28" s="1"/>
  <c r="AC192" i="28" s="1"/>
  <c r="AC193" i="28" s="1"/>
  <c r="AC194" i="28" s="1"/>
  <c r="AC195" i="28" s="1"/>
  <c r="AC196" i="28" s="1"/>
  <c r="AC197" i="28" s="1"/>
  <c r="AC198" i="28" s="1"/>
  <c r="AC199" i="28" s="1"/>
  <c r="AC200" i="28" s="1"/>
  <c r="AC201" i="28" s="1"/>
  <c r="AC202" i="28" s="1"/>
  <c r="AC203" i="28" s="1"/>
  <c r="AC204" i="28" s="1"/>
  <c r="AC205" i="28" s="1"/>
  <c r="AC206" i="28" s="1"/>
  <c r="AC207" i="28" s="1"/>
  <c r="AC208" i="28" s="1"/>
  <c r="AC209" i="28" s="1"/>
  <c r="AC210" i="28" s="1"/>
  <c r="AC211" i="28" s="1"/>
  <c r="AC212" i="28" s="1"/>
  <c r="AC213" i="28" s="1"/>
  <c r="AC214" i="28" s="1"/>
  <c r="AC215" i="28" s="1"/>
  <c r="AC216" i="28" s="1"/>
  <c r="AC217" i="28" s="1"/>
  <c r="AC218" i="28" s="1"/>
  <c r="AC219" i="28" s="1"/>
  <c r="AC220" i="28" s="1"/>
  <c r="AC221" i="28" s="1"/>
  <c r="AC222" i="28" s="1"/>
  <c r="AC223" i="28" s="1"/>
  <c r="AC224" i="28" s="1"/>
  <c r="AC225" i="28" s="1"/>
  <c r="AC226" i="28" s="1"/>
  <c r="AC227" i="28" s="1"/>
  <c r="AC228" i="28" s="1"/>
  <c r="AC229" i="28" s="1"/>
  <c r="AC230" i="28" s="1"/>
  <c r="AC231" i="28" s="1"/>
  <c r="AC232" i="28" s="1"/>
  <c r="AC233" i="28" s="1"/>
  <c r="AC234" i="28" s="1"/>
  <c r="AC235" i="28" s="1"/>
  <c r="AC236" i="28" s="1"/>
  <c r="AC237" i="28" s="1"/>
  <c r="AC238" i="28" s="1"/>
  <c r="AC239" i="28" s="1"/>
  <c r="AC240" i="28" s="1"/>
  <c r="AC241" i="28" s="1"/>
  <c r="AC242" i="28" s="1"/>
  <c r="AC243" i="28" s="1"/>
  <c r="AC244" i="28" s="1"/>
  <c r="AC65" i="17"/>
  <c r="AC66" i="17" s="1"/>
  <c r="AC67" i="17" s="1"/>
  <c r="AC68" i="17" s="1"/>
  <c r="AC69" i="17" s="1"/>
  <c r="AC70" i="17" s="1"/>
  <c r="AC71" i="17" s="1"/>
  <c r="AC72" i="17" s="1"/>
  <c r="AC73" i="17" s="1"/>
  <c r="AC74" i="17" s="1"/>
  <c r="AC75" i="17" s="1"/>
  <c r="AC76" i="17" s="1"/>
  <c r="AC77" i="17" s="1"/>
  <c r="AC78" i="17" s="1"/>
  <c r="AC79" i="17" s="1"/>
  <c r="AC80" i="17" s="1"/>
  <c r="AC81" i="17" s="1"/>
  <c r="AC82" i="17" s="1"/>
  <c r="AC83" i="17" s="1"/>
  <c r="AC84" i="17" s="1"/>
  <c r="AC85" i="17" s="1"/>
  <c r="AC86" i="17" s="1"/>
  <c r="AC87" i="17" s="1"/>
  <c r="AC88" i="17" s="1"/>
  <c r="AC89" i="17" s="1"/>
  <c r="AC90" i="17" s="1"/>
  <c r="AC91" i="17" s="1"/>
  <c r="AC92" i="17" s="1"/>
  <c r="AC93" i="17" s="1"/>
  <c r="AC94" i="17" s="1"/>
  <c r="AC95" i="17" s="1"/>
  <c r="AC96" i="17" s="1"/>
  <c r="AC97" i="17" s="1"/>
  <c r="AC98" i="17" s="1"/>
  <c r="AC99" i="17" s="1"/>
  <c r="AC100" i="17" s="1"/>
  <c r="AC101" i="17" s="1"/>
  <c r="AC102" i="17" s="1"/>
  <c r="AC103" i="17" s="1"/>
  <c r="AC104" i="17" s="1"/>
  <c r="AC105" i="17" s="1"/>
  <c r="AC106" i="17" s="1"/>
  <c r="AC107" i="17" s="1"/>
  <c r="AC108" i="17" s="1"/>
  <c r="AC109" i="17" s="1"/>
  <c r="AC110" i="17" s="1"/>
  <c r="AC111" i="17" s="1"/>
  <c r="AC112" i="17" s="1"/>
  <c r="AC113" i="17" s="1"/>
  <c r="AC114" i="17" s="1"/>
  <c r="AC115" i="17" s="1"/>
  <c r="AC116" i="17" s="1"/>
  <c r="AC117" i="17" s="1"/>
  <c r="AC118" i="17" s="1"/>
  <c r="AC119" i="17" s="1"/>
  <c r="AC120" i="17" s="1"/>
  <c r="AC121" i="17" s="1"/>
  <c r="AC122" i="17" s="1"/>
  <c r="AC123" i="17" s="1"/>
  <c r="AC124" i="17" s="1"/>
  <c r="AC125" i="17" s="1"/>
  <c r="AC126" i="17" s="1"/>
  <c r="AC127" i="17" s="1"/>
  <c r="AC128" i="17" s="1"/>
  <c r="AC129" i="17" s="1"/>
  <c r="AC130" i="17" s="1"/>
  <c r="AC131" i="17" s="1"/>
  <c r="AC132" i="17" s="1"/>
  <c r="AC133" i="17" s="1"/>
  <c r="AC134" i="17" s="1"/>
  <c r="AC135" i="17" s="1"/>
  <c r="AC136" i="17" s="1"/>
  <c r="AC137" i="17" s="1"/>
  <c r="AC138" i="17" s="1"/>
  <c r="AC139" i="17" s="1"/>
  <c r="AC140" i="17" s="1"/>
  <c r="AC141" i="17" s="1"/>
  <c r="AC142" i="17" s="1"/>
  <c r="AC143" i="17" s="1"/>
  <c r="AC144" i="17" s="1"/>
  <c r="AC145" i="17" s="1"/>
  <c r="AC146" i="17" s="1"/>
  <c r="AC147" i="17" s="1"/>
  <c r="AC148" i="17" s="1"/>
  <c r="AC149" i="17" s="1"/>
  <c r="AC150" i="17" s="1"/>
  <c r="AC151" i="17" s="1"/>
  <c r="AC152" i="17" s="1"/>
  <c r="AC153" i="17" s="1"/>
  <c r="AC154" i="17" s="1"/>
  <c r="AC155" i="17" s="1"/>
  <c r="AC156" i="17" s="1"/>
  <c r="AC157" i="17" s="1"/>
  <c r="AC158" i="17" s="1"/>
  <c r="AC159" i="17" s="1"/>
  <c r="AC160" i="17" s="1"/>
  <c r="AC161" i="17" s="1"/>
  <c r="AC162" i="17" s="1"/>
  <c r="AC163" i="17" s="1"/>
  <c r="AC164" i="17" s="1"/>
  <c r="AC165" i="17" s="1"/>
  <c r="AC166" i="17" s="1"/>
  <c r="AC167" i="17" s="1"/>
  <c r="AC168" i="17" s="1"/>
  <c r="AC169" i="17" s="1"/>
  <c r="AC170" i="17" s="1"/>
  <c r="AC171" i="17" s="1"/>
  <c r="AC172" i="17" s="1"/>
  <c r="AC173" i="17" s="1"/>
  <c r="AC174" i="17" s="1"/>
  <c r="AC175" i="17" s="1"/>
  <c r="AC176" i="17" s="1"/>
  <c r="AC177" i="17" s="1"/>
  <c r="AC178" i="17" s="1"/>
  <c r="AC179" i="17" s="1"/>
  <c r="AC180" i="17" s="1"/>
  <c r="AC181" i="17" s="1"/>
  <c r="AC182" i="17" s="1"/>
  <c r="AC183" i="17" s="1"/>
  <c r="AC184" i="17" s="1"/>
  <c r="AC185" i="17" s="1"/>
  <c r="AC186" i="17" s="1"/>
  <c r="AC187" i="17" s="1"/>
  <c r="AC188" i="17" s="1"/>
  <c r="AC189" i="17" s="1"/>
  <c r="AC190" i="17" s="1"/>
  <c r="AC191" i="17" s="1"/>
  <c r="AC192" i="17" s="1"/>
  <c r="AC193" i="17" s="1"/>
  <c r="AC194" i="17" s="1"/>
  <c r="AC195" i="17" s="1"/>
  <c r="AC196" i="17" s="1"/>
  <c r="AC197" i="17" s="1"/>
  <c r="AC198" i="17" s="1"/>
  <c r="AC199" i="17" s="1"/>
  <c r="AC200" i="17" s="1"/>
  <c r="AC201" i="17" s="1"/>
  <c r="AC202" i="17" s="1"/>
  <c r="AC203" i="17" s="1"/>
  <c r="AC204" i="17" s="1"/>
  <c r="AC205" i="17" s="1"/>
  <c r="AC206" i="17" s="1"/>
  <c r="AC207" i="17" s="1"/>
  <c r="AC208" i="17" s="1"/>
  <c r="AC209" i="17" s="1"/>
  <c r="AC210" i="17" s="1"/>
  <c r="AC211" i="17" s="1"/>
  <c r="AC212" i="17" s="1"/>
  <c r="AC213" i="17" s="1"/>
  <c r="AC214" i="17" s="1"/>
  <c r="AC215" i="17" s="1"/>
  <c r="AC216" i="17" s="1"/>
  <c r="AC217" i="17" s="1"/>
  <c r="AC218" i="17" s="1"/>
  <c r="AC219" i="17" s="1"/>
  <c r="AC220" i="17" s="1"/>
  <c r="AC221" i="17" s="1"/>
  <c r="AC222" i="17" s="1"/>
  <c r="AC223" i="17" s="1"/>
  <c r="AC224" i="17" s="1"/>
  <c r="AC225" i="17" s="1"/>
  <c r="AC226" i="17" s="1"/>
  <c r="AC227" i="17" s="1"/>
  <c r="AC228" i="17" s="1"/>
  <c r="AC229" i="17" s="1"/>
  <c r="AC230" i="17" s="1"/>
  <c r="AC231" i="17" s="1"/>
  <c r="AC232" i="17" s="1"/>
  <c r="AC233" i="17" s="1"/>
  <c r="AC234" i="17" s="1"/>
  <c r="AC235" i="17" s="1"/>
  <c r="AC236" i="17" s="1"/>
  <c r="AC237" i="17" s="1"/>
  <c r="AC238" i="17" s="1"/>
  <c r="AC239" i="17" s="1"/>
  <c r="AC240" i="17" s="1"/>
  <c r="AC241" i="17" s="1"/>
  <c r="AC242" i="17" s="1"/>
  <c r="AC243" i="17" s="1"/>
  <c r="AC244" i="17" s="1"/>
  <c r="AB11" i="32" l="1"/>
  <c r="AB6" i="31"/>
  <c r="AB5" i="31"/>
  <c r="AB13" i="31"/>
  <c r="AB510" i="13"/>
  <c r="AB14" i="31"/>
  <c r="AB10" i="32"/>
  <c r="AB5" i="32"/>
  <c r="AB15" i="31"/>
  <c r="AB15" i="32"/>
  <c r="AB9" i="32"/>
  <c r="AB7" i="31"/>
  <c r="AB13" i="32"/>
  <c r="AB8" i="32"/>
  <c r="AB9" i="31"/>
  <c r="H8" i="20"/>
  <c r="AB8" i="20" s="1"/>
  <c r="H11" i="20"/>
  <c r="AB11" i="20" s="1"/>
  <c r="AB11" i="31"/>
  <c r="H14" i="20"/>
  <c r="AB14" i="20" s="1"/>
  <c r="H10" i="20"/>
  <c r="AB10" i="20" s="1"/>
  <c r="H7" i="20"/>
  <c r="AB7" i="20"/>
  <c r="AB6" i="32"/>
  <c r="AB12" i="32"/>
  <c r="AB10" i="31"/>
  <c r="H15" i="20"/>
  <c r="AB15" i="20" s="1"/>
  <c r="H13" i="20"/>
  <c r="AB13" i="20" s="1"/>
  <c r="H6" i="20"/>
  <c r="AB6" i="20" s="1"/>
  <c r="AB12" i="31"/>
  <c r="H9" i="20"/>
  <c r="AB9" i="20" s="1"/>
  <c r="H12" i="20"/>
  <c r="AB12" i="20" s="1"/>
  <c r="AB7" i="32"/>
  <c r="H14" i="32"/>
  <c r="AB14" i="32" s="1"/>
  <c r="AE540" i="28"/>
  <c r="AE541" i="28" s="1"/>
  <c r="AB520" i="28"/>
  <c r="AC520" i="28" s="1"/>
  <c r="AC245" i="17"/>
  <c r="AC246" i="17" s="1"/>
  <c r="AC247" i="17" s="1"/>
  <c r="AC248" i="17" s="1"/>
  <c r="AC249" i="17" s="1"/>
  <c r="AC250" i="17" s="1"/>
  <c r="AC251" i="17" s="1"/>
  <c r="AC252" i="17" s="1"/>
  <c r="AC253" i="17" s="1"/>
  <c r="AC254" i="17" s="1"/>
  <c r="AC255" i="17" s="1"/>
  <c r="AC256" i="17" s="1"/>
  <c r="AC257" i="17" s="1"/>
  <c r="AC258" i="17" s="1"/>
  <c r="AC259" i="17" s="1"/>
  <c r="AC260" i="17" s="1"/>
  <c r="AC261" i="17" s="1"/>
  <c r="AC262" i="17" s="1"/>
  <c r="AC263" i="17" s="1"/>
  <c r="AC264" i="17" s="1"/>
  <c r="AC265" i="17" s="1"/>
  <c r="AC266" i="17" s="1"/>
  <c r="AC267" i="17" s="1"/>
  <c r="AC268" i="17" s="1"/>
  <c r="AC269" i="17" s="1"/>
  <c r="AC270" i="17" s="1"/>
  <c r="AC271" i="17" s="1"/>
  <c r="AC272" i="17" s="1"/>
  <c r="AC273" i="17" s="1"/>
  <c r="AC274" i="17" s="1"/>
  <c r="AC275" i="17" s="1"/>
  <c r="AC276" i="17" s="1"/>
  <c r="AC277" i="17" s="1"/>
  <c r="AC278" i="17" s="1"/>
  <c r="AC279" i="17" s="1"/>
  <c r="AC280" i="17" s="1"/>
  <c r="AC281" i="17" s="1"/>
  <c r="AC282" i="17" s="1"/>
  <c r="AC283" i="17" s="1"/>
  <c r="AC284" i="17" s="1"/>
  <c r="AC285" i="17" s="1"/>
  <c r="AC286" i="17" s="1"/>
  <c r="AC287" i="17" s="1"/>
  <c r="AC288" i="17" s="1"/>
  <c r="AC289" i="17" s="1"/>
  <c r="AC290" i="17" s="1"/>
  <c r="AC291" i="17" s="1"/>
  <c r="AC292" i="17" s="1"/>
  <c r="AC293" i="17" s="1"/>
  <c r="AC294" i="17" s="1"/>
  <c r="AC295" i="17" s="1"/>
  <c r="AC296" i="17" s="1"/>
  <c r="AC297" i="17" s="1"/>
  <c r="AC298" i="17" s="1"/>
  <c r="AC299" i="17" s="1"/>
  <c r="AC300" i="17" s="1"/>
  <c r="AC301" i="17" s="1"/>
  <c r="AC302" i="17" s="1"/>
  <c r="AC303" i="17" s="1"/>
  <c r="AC304" i="17" s="1"/>
  <c r="AC305" i="17" s="1"/>
  <c r="AC306" i="17" s="1"/>
  <c r="AC307" i="17" s="1"/>
  <c r="AC308" i="17" s="1"/>
  <c r="AC309" i="17" s="1"/>
  <c r="AC310" i="17" s="1"/>
  <c r="AC311" i="17" s="1"/>
  <c r="AC312" i="17" s="1"/>
  <c r="AC313" i="17" s="1"/>
  <c r="AC314" i="17" s="1"/>
  <c r="AC315" i="17" s="1"/>
  <c r="AC316" i="17" s="1"/>
  <c r="AC317" i="17" s="1"/>
  <c r="AC318" i="17" s="1"/>
  <c r="AC319" i="17" s="1"/>
  <c r="AC320" i="17" s="1"/>
  <c r="AC321" i="17" s="1"/>
  <c r="AC322" i="17" s="1"/>
  <c r="AC323" i="17" s="1"/>
  <c r="AC324" i="17" s="1"/>
  <c r="AC325" i="17" s="1"/>
  <c r="AC326" i="17" s="1"/>
  <c r="AC327" i="17" s="1"/>
  <c r="AC328" i="17" s="1"/>
  <c r="AC329" i="17" s="1"/>
  <c r="AC330" i="17" s="1"/>
  <c r="AC331" i="17" s="1"/>
  <c r="AC332" i="17" s="1"/>
  <c r="AC333" i="17" s="1"/>
  <c r="AC334" i="17" s="1"/>
  <c r="AC335" i="17" s="1"/>
  <c r="AC336" i="17" s="1"/>
  <c r="AC337" i="17" s="1"/>
  <c r="AC338" i="17" s="1"/>
  <c r="AC339" i="17" s="1"/>
  <c r="AC340" i="17" s="1"/>
  <c r="AC341" i="17" s="1"/>
  <c r="AC342" i="17" s="1"/>
  <c r="AC343" i="17" s="1"/>
  <c r="AC344" i="17" s="1"/>
  <c r="AC345" i="17" s="1"/>
  <c r="AC346" i="17" s="1"/>
  <c r="AC347" i="17" s="1"/>
  <c r="AC348" i="17" s="1"/>
  <c r="AC349" i="17" s="1"/>
  <c r="AC350" i="17" s="1"/>
  <c r="AC351" i="17" s="1"/>
  <c r="AC352" i="17" s="1"/>
  <c r="AC353" i="17" s="1"/>
  <c r="AC354" i="17" s="1"/>
  <c r="AC355" i="17" s="1"/>
  <c r="AC356" i="17" s="1"/>
  <c r="AC357" i="17" s="1"/>
  <c r="AC358" i="17" s="1"/>
  <c r="AC359" i="17" s="1"/>
  <c r="AC360" i="17" s="1"/>
  <c r="AC361" i="17" s="1"/>
  <c r="AC362" i="17" s="1"/>
  <c r="AC363" i="17" s="1"/>
  <c r="AC364" i="17" s="1"/>
  <c r="AC365" i="17" s="1"/>
  <c r="AC366" i="17" s="1"/>
  <c r="AC367" i="17" s="1"/>
  <c r="AC368" i="17" s="1"/>
  <c r="AC369" i="17" s="1"/>
  <c r="AC370" i="17" s="1"/>
  <c r="AC371" i="17" s="1"/>
  <c r="AC372" i="17" s="1"/>
  <c r="AC373" i="17" s="1"/>
  <c r="AC374" i="17" s="1"/>
  <c r="AC375" i="17" s="1"/>
  <c r="AC376" i="17" s="1"/>
  <c r="AC377" i="17" s="1"/>
  <c r="AC378" i="17" s="1"/>
  <c r="AC379" i="17" s="1"/>
  <c r="AC380" i="17" s="1"/>
  <c r="AC381" i="17" s="1"/>
  <c r="AC382" i="17" s="1"/>
  <c r="AC383" i="17" s="1"/>
  <c r="AC384" i="17" s="1"/>
  <c r="AC385" i="17" s="1"/>
  <c r="AC386" i="17" s="1"/>
  <c r="AC387" i="17" s="1"/>
  <c r="AC388" i="17" s="1"/>
  <c r="AC389" i="17" s="1"/>
  <c r="AC390" i="17" s="1"/>
  <c r="AC391" i="17" s="1"/>
  <c r="AC392" i="17" s="1"/>
  <c r="AC393" i="17" s="1"/>
  <c r="AC394" i="17" s="1"/>
  <c r="AC395" i="17" s="1"/>
  <c r="AC396" i="17" s="1"/>
  <c r="AC397" i="17" s="1"/>
  <c r="AC398" i="17" s="1"/>
  <c r="AC399" i="17" s="1"/>
  <c r="AC400" i="17" s="1"/>
  <c r="AC401" i="17" s="1"/>
  <c r="AC402" i="17" s="1"/>
  <c r="AC403" i="17" s="1"/>
  <c r="AC404" i="17" s="1"/>
  <c r="AC405" i="17" s="1"/>
  <c r="AC406" i="17" s="1"/>
  <c r="AC407" i="17" s="1"/>
  <c r="AC408" i="17" s="1"/>
  <c r="AC409" i="17" s="1"/>
  <c r="AC410" i="17" s="1"/>
  <c r="AC411" i="17" s="1"/>
  <c r="AC412" i="17" s="1"/>
  <c r="AC413" i="17" s="1"/>
  <c r="AC414" i="17" s="1"/>
  <c r="AC415" i="17" s="1"/>
  <c r="AC416" i="17" s="1"/>
  <c r="AC417" i="17" s="1"/>
  <c r="AC418" i="17" s="1"/>
  <c r="AC419" i="17" s="1"/>
  <c r="AC420" i="17" s="1"/>
  <c r="AC421" i="17" s="1"/>
  <c r="AC422" i="17" s="1"/>
  <c r="AC423" i="17" s="1"/>
  <c r="AC424" i="17" s="1"/>
  <c r="AC425" i="17" s="1"/>
  <c r="AC426" i="17" s="1"/>
  <c r="AC427" i="17" s="1"/>
  <c r="AC428" i="17" s="1"/>
  <c r="AC429" i="17" s="1"/>
  <c r="AC430" i="17" s="1"/>
  <c r="AC431" i="17" s="1"/>
  <c r="AC432" i="17" s="1"/>
  <c r="AC433" i="17" s="1"/>
  <c r="AC434" i="17" s="1"/>
  <c r="AC435" i="17" s="1"/>
  <c r="AC436" i="17" s="1"/>
  <c r="AC437" i="17" s="1"/>
  <c r="AC438" i="17" s="1"/>
  <c r="AC439" i="17" s="1"/>
  <c r="AC440" i="17" s="1"/>
  <c r="AC441" i="17" s="1"/>
  <c r="AC442" i="17" s="1"/>
  <c r="AC443" i="17" s="1"/>
  <c r="AC444" i="17" s="1"/>
  <c r="AC445" i="17" s="1"/>
  <c r="AC446" i="17" s="1"/>
  <c r="AC447" i="17" s="1"/>
  <c r="AC448" i="17" s="1"/>
  <c r="AC449" i="17" s="1"/>
  <c r="AC450" i="17" s="1"/>
  <c r="AC451" i="17" s="1"/>
  <c r="AC452" i="17" s="1"/>
  <c r="AC453" i="17" s="1"/>
  <c r="AC454" i="17" s="1"/>
  <c r="AC455" i="17" s="1"/>
  <c r="AC456" i="17" s="1"/>
  <c r="AC457" i="17" s="1"/>
  <c r="AC458" i="17" s="1"/>
  <c r="AC459" i="17" s="1"/>
  <c r="AC460" i="17" s="1"/>
  <c r="AC461" i="17" s="1"/>
  <c r="AC462" i="17" s="1"/>
  <c r="AC463" i="17" s="1"/>
  <c r="AC464" i="17" s="1"/>
  <c r="AC465" i="17" s="1"/>
  <c r="AC466" i="17" s="1"/>
  <c r="AC467" i="17" s="1"/>
  <c r="AC468" i="17" s="1"/>
  <c r="AC469" i="17" s="1"/>
  <c r="AC470" i="17" s="1"/>
  <c r="AC471" i="17" s="1"/>
  <c r="AC472" i="17" s="1"/>
  <c r="AC473" i="17" s="1"/>
  <c r="AC474" i="17" s="1"/>
  <c r="AC475" i="17" s="1"/>
  <c r="AC476" i="17" s="1"/>
  <c r="AC477" i="17" s="1"/>
  <c r="AC478" i="17" s="1"/>
  <c r="AC479" i="17" s="1"/>
  <c r="AC480" i="17" s="1"/>
  <c r="AC481" i="17" s="1"/>
  <c r="AC482" i="17" s="1"/>
  <c r="AC483" i="17" s="1"/>
  <c r="AC484" i="17" s="1"/>
  <c r="AC485" i="17" s="1"/>
  <c r="AC486" i="17" s="1"/>
  <c r="AC487" i="17" s="1"/>
  <c r="AC488" i="17" s="1"/>
  <c r="AC489" i="17" s="1"/>
  <c r="AC490" i="17" s="1"/>
  <c r="AC491" i="17" s="1"/>
  <c r="AC492" i="17" s="1"/>
  <c r="AC493" i="17" s="1"/>
  <c r="AC494" i="17" s="1"/>
  <c r="AC495" i="17" s="1"/>
  <c r="AC496" i="17" s="1"/>
  <c r="AC497" i="17" s="1"/>
  <c r="AC498" i="17" s="1"/>
  <c r="AC499" i="17" s="1"/>
  <c r="AC500" i="17" s="1"/>
  <c r="AC501" i="17" s="1"/>
  <c r="AC502" i="17" s="1"/>
  <c r="AC503" i="17" s="1"/>
  <c r="AC504" i="17" s="1"/>
  <c r="AC505" i="17" s="1"/>
  <c r="AC506" i="17" s="1"/>
  <c r="AC507" i="17" s="1"/>
  <c r="AC508" i="17" s="1"/>
  <c r="X540" i="29"/>
  <c r="X541" i="29" s="1"/>
  <c r="AN540" i="27"/>
  <c r="AN541" i="27" s="1"/>
  <c r="Z17" i="31"/>
  <c r="F17" i="31"/>
  <c r="H17" i="31" s="1"/>
  <c r="H8" i="31"/>
  <c r="AB8" i="31" s="1"/>
  <c r="Z21" i="31"/>
  <c r="F21" i="31"/>
  <c r="H21" i="31" s="1"/>
  <c r="F26" i="20"/>
  <c r="Z20" i="31"/>
  <c r="F20" i="31"/>
  <c r="H20" i="31" s="1"/>
  <c r="W540" i="30"/>
  <c r="W541" i="30" s="1"/>
  <c r="F23" i="20"/>
  <c r="Z26" i="32"/>
  <c r="F26" i="32"/>
  <c r="H26" i="32" s="1"/>
  <c r="Z23" i="32"/>
  <c r="F23" i="32"/>
  <c r="H23" i="32" s="1"/>
  <c r="Z19" i="31"/>
  <c r="F19" i="31"/>
  <c r="H19" i="31" s="1"/>
  <c r="F20" i="20"/>
  <c r="Z16" i="31"/>
  <c r="F16" i="31"/>
  <c r="H16" i="31" s="1"/>
  <c r="Z18" i="32"/>
  <c r="F18" i="32"/>
  <c r="H18" i="32" s="1"/>
  <c r="H4" i="31"/>
  <c r="AB4" i="31" s="1"/>
  <c r="F17" i="20"/>
  <c r="F21" i="20"/>
  <c r="Z20" i="32"/>
  <c r="F20" i="32"/>
  <c r="H20" i="32" s="1"/>
  <c r="Z25" i="32"/>
  <c r="F25" i="32"/>
  <c r="H25" i="32" s="1"/>
  <c r="H4" i="32"/>
  <c r="AB4" i="32" s="1"/>
  <c r="Z18" i="31"/>
  <c r="F18" i="31"/>
  <c r="H18" i="31" s="1"/>
  <c r="Z21" i="32"/>
  <c r="F21" i="32"/>
  <c r="H21" i="32" s="1"/>
  <c r="H4" i="20"/>
  <c r="Z26" i="31"/>
  <c r="F26" i="31"/>
  <c r="H26" i="31" s="1"/>
  <c r="F22" i="20"/>
  <c r="Z22" i="31"/>
  <c r="F22" i="31"/>
  <c r="H22" i="31" s="1"/>
  <c r="Z19" i="32"/>
  <c r="F19" i="32"/>
  <c r="H19" i="32" s="1"/>
  <c r="Z16" i="32"/>
  <c r="F16" i="32"/>
  <c r="H16" i="32" s="1"/>
  <c r="Z24" i="31"/>
  <c r="F24" i="31"/>
  <c r="H24" i="31" s="1"/>
  <c r="AB531" i="30"/>
  <c r="AC531" i="30" s="1"/>
  <c r="Z17" i="32"/>
  <c r="F17" i="32"/>
  <c r="H17" i="32" s="1"/>
  <c r="F18" i="20"/>
  <c r="H18" i="20" s="1"/>
  <c r="Z23" i="31"/>
  <c r="F23" i="31"/>
  <c r="H23" i="31" s="1"/>
  <c r="Z25" i="31"/>
  <c r="F25" i="31"/>
  <c r="H25" i="31" s="1"/>
  <c r="F25" i="20"/>
  <c r="Z24" i="32"/>
  <c r="F24" i="32"/>
  <c r="H24" i="32" s="1"/>
  <c r="F24" i="20"/>
  <c r="H5" i="20"/>
  <c r="AB5" i="20" s="1"/>
  <c r="F19" i="20"/>
  <c r="Z22" i="32"/>
  <c r="F22" i="32"/>
  <c r="H22" i="32" s="1"/>
  <c r="E28" i="20"/>
  <c r="E40" i="20" s="1"/>
  <c r="E52" i="20" s="1"/>
  <c r="E64" i="20" s="1"/>
  <c r="E76" i="20" s="1"/>
  <c r="E88" i="20" s="1"/>
  <c r="E100" i="20" s="1"/>
  <c r="E112" i="20" s="1"/>
  <c r="E124" i="20" s="1"/>
  <c r="E136" i="20" s="1"/>
  <c r="E148" i="20" s="1"/>
  <c r="E160" i="20" s="1"/>
  <c r="E172" i="20" s="1"/>
  <c r="E184" i="20" s="1"/>
  <c r="E196" i="20" s="1"/>
  <c r="E208" i="20" s="1"/>
  <c r="E220" i="20" s="1"/>
  <c r="E232" i="20" s="1"/>
  <c r="E244" i="20" s="1"/>
  <c r="E256" i="20" s="1"/>
  <c r="E268" i="20" s="1"/>
  <c r="E280" i="20" s="1"/>
  <c r="E292" i="20" s="1"/>
  <c r="E304" i="20" s="1"/>
  <c r="E316" i="20" s="1"/>
  <c r="E328" i="20" s="1"/>
  <c r="E340" i="20" s="1"/>
  <c r="E352" i="20" s="1"/>
  <c r="E364" i="20" s="1"/>
  <c r="E376" i="20" s="1"/>
  <c r="E388" i="20" s="1"/>
  <c r="E400" i="20" s="1"/>
  <c r="E412" i="20" s="1"/>
  <c r="E424" i="20" s="1"/>
  <c r="E436" i="20" s="1"/>
  <c r="E448" i="20" s="1"/>
  <c r="E460" i="20" s="1"/>
  <c r="E472" i="20" s="1"/>
  <c r="E484" i="20" s="1"/>
  <c r="E496" i="20" s="1"/>
  <c r="E508" i="20" s="1"/>
  <c r="F16" i="20"/>
  <c r="AC245" i="28"/>
  <c r="AC246" i="28" s="1"/>
  <c r="AC247" i="28" s="1"/>
  <c r="AC248" i="28" s="1"/>
  <c r="AC249" i="28" s="1"/>
  <c r="AC250" i="28" s="1"/>
  <c r="AC251" i="28" s="1"/>
  <c r="AC252" i="28" s="1"/>
  <c r="AC253" i="28" s="1"/>
  <c r="AC254" i="28" s="1"/>
  <c r="AC255" i="28" s="1"/>
  <c r="AC256" i="28" s="1"/>
  <c r="AC257" i="28" s="1"/>
  <c r="AC258" i="28" s="1"/>
  <c r="AC259" i="28" s="1"/>
  <c r="AC260" i="28" s="1"/>
  <c r="AC261" i="28" s="1"/>
  <c r="AC262" i="28" s="1"/>
  <c r="AC263" i="28" s="1"/>
  <c r="AC264" i="28" s="1"/>
  <c r="AC265" i="28" s="1"/>
  <c r="AC266" i="28" s="1"/>
  <c r="AC267" i="28" s="1"/>
  <c r="AC268" i="28" s="1"/>
  <c r="AC269" i="28" s="1"/>
  <c r="AC270" i="28" s="1"/>
  <c r="AC271" i="28" s="1"/>
  <c r="AC272" i="28" s="1"/>
  <c r="AC273" i="28" s="1"/>
  <c r="AC274" i="28" s="1"/>
  <c r="AC275" i="28" s="1"/>
  <c r="AC276" i="28" s="1"/>
  <c r="AC277" i="28" s="1"/>
  <c r="AC278" i="28" s="1"/>
  <c r="AC279" i="28" s="1"/>
  <c r="AC280" i="28" s="1"/>
  <c r="AC281" i="28" s="1"/>
  <c r="AC282" i="28" s="1"/>
  <c r="AC283" i="28" s="1"/>
  <c r="AC284" i="28" s="1"/>
  <c r="AC285" i="28" s="1"/>
  <c r="AC286" i="28" s="1"/>
  <c r="AC287" i="28" s="1"/>
  <c r="AC288" i="28" s="1"/>
  <c r="AC289" i="28" s="1"/>
  <c r="AC290" i="28" s="1"/>
  <c r="AC291" i="28" s="1"/>
  <c r="AC292" i="28" s="1"/>
  <c r="AC293" i="28" s="1"/>
  <c r="AC294" i="28" s="1"/>
  <c r="AC295" i="28" s="1"/>
  <c r="AC296" i="28" s="1"/>
  <c r="AC297" i="28" s="1"/>
  <c r="AC298" i="28" s="1"/>
  <c r="AC299" i="28" s="1"/>
  <c r="AC300" i="28" s="1"/>
  <c r="AC301" i="28" s="1"/>
  <c r="AC302" i="28" s="1"/>
  <c r="AC303" i="28" s="1"/>
  <c r="AC304" i="28" s="1"/>
  <c r="AC305" i="28" s="1"/>
  <c r="AC306" i="28" s="1"/>
  <c r="AC307" i="28" s="1"/>
  <c r="AC308" i="28" s="1"/>
  <c r="AC309" i="28" s="1"/>
  <c r="AC310" i="28" s="1"/>
  <c r="AC311" i="28" s="1"/>
  <c r="AC312" i="28" s="1"/>
  <c r="AC313" i="28" s="1"/>
  <c r="AC314" i="28" s="1"/>
  <c r="AC315" i="28" s="1"/>
  <c r="AC316" i="28" s="1"/>
  <c r="AC317" i="28" s="1"/>
  <c r="AC318" i="28" s="1"/>
  <c r="AC319" i="28" s="1"/>
  <c r="AC320" i="28" s="1"/>
  <c r="AC321" i="28" s="1"/>
  <c r="AC322" i="28" s="1"/>
  <c r="AC323" i="28" s="1"/>
  <c r="AC324" i="28" s="1"/>
  <c r="AC325" i="28" s="1"/>
  <c r="AC326" i="28" s="1"/>
  <c r="AC327" i="28" s="1"/>
  <c r="AC328" i="28" s="1"/>
  <c r="AC329" i="28" s="1"/>
  <c r="AC330" i="28" s="1"/>
  <c r="AC331" i="28" s="1"/>
  <c r="AC332" i="28" s="1"/>
  <c r="AC333" i="28" s="1"/>
  <c r="AC334" i="28" s="1"/>
  <c r="AC335" i="28" s="1"/>
  <c r="AC336" i="28" s="1"/>
  <c r="AC337" i="28" s="1"/>
  <c r="AC338" i="28" s="1"/>
  <c r="AC339" i="28" s="1"/>
  <c r="AC340" i="28" s="1"/>
  <c r="AC341" i="28" s="1"/>
  <c r="AC342" i="28" s="1"/>
  <c r="AC343" i="28" s="1"/>
  <c r="AC344" i="28" s="1"/>
  <c r="AC345" i="28" s="1"/>
  <c r="AC346" i="28" s="1"/>
  <c r="AC347" i="28" s="1"/>
  <c r="AC348" i="28" s="1"/>
  <c r="AC349" i="28" s="1"/>
  <c r="AC350" i="28" s="1"/>
  <c r="AC351" i="28" s="1"/>
  <c r="AC352" i="28" s="1"/>
  <c r="AC353" i="28" s="1"/>
  <c r="AC354" i="28" s="1"/>
  <c r="AC355" i="28" s="1"/>
  <c r="AC356" i="28" s="1"/>
  <c r="AC357" i="28" s="1"/>
  <c r="AC358" i="28" s="1"/>
  <c r="AC359" i="28" s="1"/>
  <c r="AC360" i="28" s="1"/>
  <c r="AC361" i="28" s="1"/>
  <c r="AC362" i="28" s="1"/>
  <c r="AC363" i="28" s="1"/>
  <c r="AC364" i="28" s="1"/>
  <c r="AC365" i="28" s="1"/>
  <c r="AC366" i="28" s="1"/>
  <c r="AC367" i="28" s="1"/>
  <c r="AC368" i="28" s="1"/>
  <c r="AC369" i="28" s="1"/>
  <c r="AC370" i="28" s="1"/>
  <c r="AC371" i="28" s="1"/>
  <c r="AC372" i="28" s="1"/>
  <c r="AC373" i="28" s="1"/>
  <c r="AC374" i="28" s="1"/>
  <c r="AC375" i="28" s="1"/>
  <c r="AC376" i="28" s="1"/>
  <c r="AC377" i="28" s="1"/>
  <c r="AC378" i="28" s="1"/>
  <c r="AC379" i="28" s="1"/>
  <c r="AC380" i="28" s="1"/>
  <c r="AC381" i="28" s="1"/>
  <c r="AC382" i="28" s="1"/>
  <c r="AC383" i="28" s="1"/>
  <c r="AC384" i="28" s="1"/>
  <c r="AC385" i="28" s="1"/>
  <c r="AC386" i="28" s="1"/>
  <c r="AC387" i="28" s="1"/>
  <c r="AC388" i="28" s="1"/>
  <c r="AC389" i="28" s="1"/>
  <c r="AC390" i="28" s="1"/>
  <c r="AC391" i="28" s="1"/>
  <c r="AC392" i="28" s="1"/>
  <c r="AC393" i="28" s="1"/>
  <c r="AC394" i="28" s="1"/>
  <c r="AC395" i="28" s="1"/>
  <c r="AC396" i="28" s="1"/>
  <c r="AC397" i="28" s="1"/>
  <c r="AC398" i="28" s="1"/>
  <c r="AC399" i="28" s="1"/>
  <c r="AC400" i="28" s="1"/>
  <c r="AC401" i="28" s="1"/>
  <c r="AC402" i="28" s="1"/>
  <c r="AC403" i="28" s="1"/>
  <c r="AC404" i="28" s="1"/>
  <c r="AC405" i="28" s="1"/>
  <c r="AC406" i="28" s="1"/>
  <c r="AC407" i="28" s="1"/>
  <c r="AC408" i="28" s="1"/>
  <c r="AC409" i="28" s="1"/>
  <c r="AC410" i="28" s="1"/>
  <c r="AC411" i="28" s="1"/>
  <c r="AC412" i="28" s="1"/>
  <c r="AC413" i="28" s="1"/>
  <c r="AC414" i="28" s="1"/>
  <c r="AC415" i="28" s="1"/>
  <c r="AC416" i="28" s="1"/>
  <c r="AC417" i="28" s="1"/>
  <c r="AC418" i="28" s="1"/>
  <c r="AC419" i="28" s="1"/>
  <c r="AC420" i="28" s="1"/>
  <c r="AC421" i="28" s="1"/>
  <c r="AC422" i="28" s="1"/>
  <c r="AC423" i="28" s="1"/>
  <c r="AC424" i="28" s="1"/>
  <c r="AC425" i="28" s="1"/>
  <c r="AC426" i="28" s="1"/>
  <c r="AC427" i="28" s="1"/>
  <c r="AC428" i="28" s="1"/>
  <c r="AC429" i="28" s="1"/>
  <c r="AC430" i="28" s="1"/>
  <c r="AC431" i="28" s="1"/>
  <c r="AC432" i="28" s="1"/>
  <c r="AC433" i="28" s="1"/>
  <c r="AC434" i="28" s="1"/>
  <c r="AC435" i="28" s="1"/>
  <c r="AC436" i="28" s="1"/>
  <c r="AC437" i="28" s="1"/>
  <c r="AC438" i="28" s="1"/>
  <c r="AC439" i="28" s="1"/>
  <c r="AC440" i="28" s="1"/>
  <c r="AC441" i="28" s="1"/>
  <c r="AC442" i="28" s="1"/>
  <c r="AC443" i="28" s="1"/>
  <c r="AC444" i="28" s="1"/>
  <c r="AC445" i="28" s="1"/>
  <c r="AC446" i="28" s="1"/>
  <c r="AC447" i="28" s="1"/>
  <c r="AC448" i="28" s="1"/>
  <c r="AC449" i="28" s="1"/>
  <c r="AC450" i="28" s="1"/>
  <c r="AC451" i="28" s="1"/>
  <c r="AC452" i="28" s="1"/>
  <c r="AC453" i="28" s="1"/>
  <c r="AC454" i="28" s="1"/>
  <c r="AC455" i="28" s="1"/>
  <c r="AC456" i="28" s="1"/>
  <c r="AC457" i="28" s="1"/>
  <c r="AC458" i="28" s="1"/>
  <c r="AC459" i="28" s="1"/>
  <c r="AC460" i="28" s="1"/>
  <c r="AC461" i="28" s="1"/>
  <c r="AC462" i="28" s="1"/>
  <c r="AC463" i="28" s="1"/>
  <c r="AC464" i="28" s="1"/>
  <c r="AC465" i="28" s="1"/>
  <c r="AC466" i="28" s="1"/>
  <c r="AC467" i="28" s="1"/>
  <c r="AC468" i="28" s="1"/>
  <c r="AC469" i="28" s="1"/>
  <c r="AC470" i="28" s="1"/>
  <c r="AC471" i="28" s="1"/>
  <c r="AC472" i="28" s="1"/>
  <c r="AC473" i="28" s="1"/>
  <c r="AC474" i="28" s="1"/>
  <c r="AC475" i="28" s="1"/>
  <c r="AC476" i="28" s="1"/>
  <c r="AC477" i="28" s="1"/>
  <c r="AC478" i="28" s="1"/>
  <c r="AC479" i="28" s="1"/>
  <c r="AC480" i="28" s="1"/>
  <c r="AC481" i="28" s="1"/>
  <c r="AC482" i="28" s="1"/>
  <c r="AC483" i="28" s="1"/>
  <c r="AC484" i="28" s="1"/>
  <c r="AC485" i="28" s="1"/>
  <c r="AC486" i="28" s="1"/>
  <c r="AC487" i="28" s="1"/>
  <c r="AC488" i="28" s="1"/>
  <c r="AC489" i="28" s="1"/>
  <c r="AC490" i="28" s="1"/>
  <c r="AC491" i="28" s="1"/>
  <c r="AC492" i="28" s="1"/>
  <c r="AC493" i="28" s="1"/>
  <c r="AC494" i="28" s="1"/>
  <c r="AC495" i="28" s="1"/>
  <c r="AC496" i="28" s="1"/>
  <c r="AC497" i="28" s="1"/>
  <c r="AC498" i="28" s="1"/>
  <c r="AC499" i="28" s="1"/>
  <c r="AC500" i="28" s="1"/>
  <c r="AC501" i="28" s="1"/>
  <c r="AC502" i="28" s="1"/>
  <c r="AC503" i="28" s="1"/>
  <c r="AC504" i="28" s="1"/>
  <c r="AC505" i="28" s="1"/>
  <c r="AC506" i="28" s="1"/>
  <c r="AC507" i="28" s="1"/>
  <c r="AC508" i="28" s="1"/>
  <c r="AB516" i="28"/>
  <c r="AC516" i="28" s="1"/>
  <c r="AH540" i="28"/>
  <c r="AH541" i="28" s="1"/>
  <c r="AA540" i="28"/>
  <c r="AA541" i="28" s="1"/>
  <c r="AB528" i="29"/>
  <c r="AC528" i="29" s="1"/>
  <c r="AB521" i="29"/>
  <c r="AC521" i="29" s="1"/>
  <c r="AB520" i="29"/>
  <c r="AC520" i="29" s="1"/>
  <c r="AB530" i="27"/>
  <c r="AC530" i="27" s="1"/>
  <c r="AB519" i="27"/>
  <c r="AC519" i="27" s="1"/>
  <c r="AK540" i="27"/>
  <c r="AK541" i="27" s="1"/>
  <c r="AB532" i="30"/>
  <c r="AC532" i="30" s="1"/>
  <c r="AH540" i="30"/>
  <c r="AH541" i="30" s="1"/>
  <c r="AM540" i="30"/>
  <c r="AM541" i="30" s="1"/>
  <c r="AB530" i="30"/>
  <c r="AC530" i="30" s="1"/>
  <c r="AB535" i="28"/>
  <c r="AC535" i="28" s="1"/>
  <c r="AN540" i="28"/>
  <c r="AN541" i="28" s="1"/>
  <c r="AP540" i="28"/>
  <c r="AP541" i="28" s="1"/>
  <c r="Y540" i="29"/>
  <c r="Y541" i="29" s="1"/>
  <c r="AB519" i="29"/>
  <c r="AC519" i="29" s="1"/>
  <c r="AC540" i="29"/>
  <c r="AC541" i="29" s="1"/>
  <c r="AB532" i="27"/>
  <c r="AC532" i="27" s="1"/>
  <c r="AB535" i="27"/>
  <c r="AC535" i="27" s="1"/>
  <c r="AB521" i="27"/>
  <c r="AC521" i="27" s="1"/>
  <c r="AA540" i="30"/>
  <c r="AA541" i="30" s="1"/>
  <c r="AG540" i="30"/>
  <c r="AG541" i="30" s="1"/>
  <c r="AB524" i="30"/>
  <c r="AC524" i="30" s="1"/>
  <c r="AG540" i="28"/>
  <c r="AG541" i="28" s="1"/>
  <c r="AK540" i="28"/>
  <c r="AK541" i="28" s="1"/>
  <c r="AB531" i="28"/>
  <c r="AC531" i="28" s="1"/>
  <c r="W540" i="29"/>
  <c r="W541" i="29" s="1"/>
  <c r="AB517" i="29"/>
  <c r="AC517" i="29" s="1"/>
  <c r="AH540" i="29"/>
  <c r="AH541" i="29" s="1"/>
  <c r="AM540" i="27"/>
  <c r="AM541" i="27" s="1"/>
  <c r="AH540" i="27"/>
  <c r="AH541" i="27" s="1"/>
  <c r="AB516" i="27"/>
  <c r="AC516" i="27" s="1"/>
  <c r="AB521" i="30"/>
  <c r="AC521" i="30" s="1"/>
  <c r="AP540" i="30"/>
  <c r="AP541" i="30" s="1"/>
  <c r="AC540" i="30"/>
  <c r="AC541" i="30" s="1"/>
  <c r="AB523" i="28"/>
  <c r="AC523" i="28" s="1"/>
  <c r="AB530" i="28"/>
  <c r="AC530" i="28" s="1"/>
  <c r="AB517" i="28"/>
  <c r="AC517" i="28" s="1"/>
  <c r="AD540" i="29"/>
  <c r="AD541" i="29" s="1"/>
  <c r="AO540" i="29"/>
  <c r="AO541" i="29" s="1"/>
  <c r="AB540" i="29"/>
  <c r="AB541" i="29" s="1"/>
  <c r="AP540" i="29"/>
  <c r="AP541" i="29" s="1"/>
  <c r="AB527" i="27"/>
  <c r="AC527" i="27" s="1"/>
  <c r="Y540" i="27"/>
  <c r="Y541" i="27" s="1"/>
  <c r="V540" i="27"/>
  <c r="V541" i="27" s="1"/>
  <c r="AB525" i="30"/>
  <c r="AC525" i="30" s="1"/>
  <c r="AB537" i="30"/>
  <c r="AC537" i="30" s="1"/>
  <c r="AF540" i="30"/>
  <c r="AF541" i="30" s="1"/>
  <c r="W540" i="28"/>
  <c r="W541" i="28" s="1"/>
  <c r="AB529" i="28"/>
  <c r="AC529" i="28" s="1"/>
  <c r="AB510" i="28"/>
  <c r="AB511" i="28" s="1"/>
  <c r="AK540" i="29"/>
  <c r="AK541" i="29" s="1"/>
  <c r="AB524" i="29"/>
  <c r="AC524" i="29" s="1"/>
  <c r="AB532" i="29"/>
  <c r="AC532" i="29" s="1"/>
  <c r="AB523" i="29"/>
  <c r="AC523" i="29" s="1"/>
  <c r="AB531" i="27"/>
  <c r="AC531" i="27" s="1"/>
  <c r="W540" i="27"/>
  <c r="W541" i="27" s="1"/>
  <c r="AJ540" i="27"/>
  <c r="AJ541" i="27" s="1"/>
  <c r="AO540" i="27"/>
  <c r="AO541" i="27" s="1"/>
  <c r="AD540" i="30"/>
  <c r="AD541" i="30" s="1"/>
  <c r="AB511" i="30"/>
  <c r="AB512" i="30" s="1"/>
  <c r="AQ540" i="30"/>
  <c r="AQ541" i="30" s="1"/>
  <c r="AC245" i="30"/>
  <c r="AC246" i="30" s="1"/>
  <c r="AC247" i="30" s="1"/>
  <c r="AC248" i="30" s="1"/>
  <c r="AC249" i="30" s="1"/>
  <c r="AC250" i="30" s="1"/>
  <c r="AC251" i="30" s="1"/>
  <c r="AC252" i="30" s="1"/>
  <c r="AC253" i="30" s="1"/>
  <c r="AC254" i="30" s="1"/>
  <c r="AC255" i="30" s="1"/>
  <c r="AC256" i="30" s="1"/>
  <c r="AC257" i="30" s="1"/>
  <c r="AC258" i="30" s="1"/>
  <c r="AC259" i="30" s="1"/>
  <c r="AC260" i="30" s="1"/>
  <c r="AC261" i="30" s="1"/>
  <c r="AC262" i="30" s="1"/>
  <c r="AC263" i="30" s="1"/>
  <c r="AC264" i="30" s="1"/>
  <c r="AC265" i="30" s="1"/>
  <c r="AC266" i="30" s="1"/>
  <c r="AC267" i="30" s="1"/>
  <c r="AC268" i="30" s="1"/>
  <c r="AC269" i="30" s="1"/>
  <c r="AC270" i="30" s="1"/>
  <c r="AC271" i="30" s="1"/>
  <c r="AC272" i="30" s="1"/>
  <c r="AC273" i="30" s="1"/>
  <c r="AC274" i="30" s="1"/>
  <c r="AC275" i="30" s="1"/>
  <c r="AC276" i="30" s="1"/>
  <c r="AC277" i="30" s="1"/>
  <c r="AC278" i="30" s="1"/>
  <c r="AC279" i="30" s="1"/>
  <c r="AC280" i="30" s="1"/>
  <c r="AC281" i="30" s="1"/>
  <c r="AC282" i="30" s="1"/>
  <c r="AC283" i="30" s="1"/>
  <c r="AC284" i="30" s="1"/>
  <c r="AC285" i="30" s="1"/>
  <c r="AC286" i="30" s="1"/>
  <c r="AC287" i="30" s="1"/>
  <c r="AC288" i="30" s="1"/>
  <c r="AC289" i="30" s="1"/>
  <c r="AC290" i="30" s="1"/>
  <c r="AC291" i="30" s="1"/>
  <c r="AC292" i="30" s="1"/>
  <c r="AC293" i="30" s="1"/>
  <c r="AC294" i="30" s="1"/>
  <c r="AC295" i="30" s="1"/>
  <c r="AC296" i="30" s="1"/>
  <c r="AC297" i="30" s="1"/>
  <c r="AC298" i="30" s="1"/>
  <c r="AC299" i="30" s="1"/>
  <c r="AC300" i="30" s="1"/>
  <c r="AC301" i="30" s="1"/>
  <c r="AC302" i="30" s="1"/>
  <c r="AC303" i="30" s="1"/>
  <c r="AC304" i="30" s="1"/>
  <c r="AC305" i="30" s="1"/>
  <c r="AC306" i="30" s="1"/>
  <c r="AC307" i="30" s="1"/>
  <c r="AC308" i="30" s="1"/>
  <c r="AC309" i="30" s="1"/>
  <c r="AC310" i="30" s="1"/>
  <c r="AC311" i="30" s="1"/>
  <c r="AC312" i="30" s="1"/>
  <c r="AC313" i="30" s="1"/>
  <c r="AC314" i="30" s="1"/>
  <c r="AC315" i="30" s="1"/>
  <c r="AC316" i="30" s="1"/>
  <c r="AC317" i="30" s="1"/>
  <c r="AC318" i="30" s="1"/>
  <c r="AC319" i="30" s="1"/>
  <c r="AC320" i="30" s="1"/>
  <c r="AC321" i="30" s="1"/>
  <c r="AC322" i="30" s="1"/>
  <c r="AC323" i="30" s="1"/>
  <c r="AC324" i="30" s="1"/>
  <c r="AC325" i="30" s="1"/>
  <c r="AC326" i="30" s="1"/>
  <c r="AC327" i="30" s="1"/>
  <c r="AC328" i="30" s="1"/>
  <c r="AC329" i="30" s="1"/>
  <c r="AC330" i="30" s="1"/>
  <c r="AC331" i="30" s="1"/>
  <c r="AC332" i="30" s="1"/>
  <c r="AC333" i="30" s="1"/>
  <c r="AC334" i="30" s="1"/>
  <c r="AC335" i="30" s="1"/>
  <c r="AC336" i="30" s="1"/>
  <c r="AC337" i="30" s="1"/>
  <c r="AC338" i="30" s="1"/>
  <c r="AC339" i="30" s="1"/>
  <c r="AC340" i="30" s="1"/>
  <c r="AC341" i="30" s="1"/>
  <c r="AC342" i="30" s="1"/>
  <c r="AC343" i="30" s="1"/>
  <c r="AC344" i="30" s="1"/>
  <c r="AC345" i="30" s="1"/>
  <c r="AC346" i="30" s="1"/>
  <c r="AC347" i="30" s="1"/>
  <c r="AC348" i="30" s="1"/>
  <c r="AC349" i="30" s="1"/>
  <c r="AC350" i="30" s="1"/>
  <c r="AC351" i="30" s="1"/>
  <c r="AC352" i="30" s="1"/>
  <c r="AC353" i="30" s="1"/>
  <c r="AC354" i="30" s="1"/>
  <c r="AC355" i="30" s="1"/>
  <c r="AC356" i="30" s="1"/>
  <c r="AC357" i="30" s="1"/>
  <c r="AC358" i="30" s="1"/>
  <c r="AC359" i="30" s="1"/>
  <c r="AC360" i="30" s="1"/>
  <c r="AC361" i="30" s="1"/>
  <c r="AC362" i="30" s="1"/>
  <c r="AC363" i="30" s="1"/>
  <c r="AC364" i="30" s="1"/>
  <c r="AC365" i="30" s="1"/>
  <c r="AC366" i="30" s="1"/>
  <c r="AC367" i="30" s="1"/>
  <c r="AC368" i="30" s="1"/>
  <c r="AC369" i="30" s="1"/>
  <c r="AC370" i="30" s="1"/>
  <c r="AC371" i="30" s="1"/>
  <c r="AC372" i="30" s="1"/>
  <c r="AC373" i="30" s="1"/>
  <c r="AC374" i="30" s="1"/>
  <c r="AC375" i="30" s="1"/>
  <c r="AC376" i="30" s="1"/>
  <c r="AC377" i="30" s="1"/>
  <c r="AC378" i="30" s="1"/>
  <c r="AC379" i="30" s="1"/>
  <c r="AC380" i="30" s="1"/>
  <c r="AC381" i="30" s="1"/>
  <c r="AC382" i="30" s="1"/>
  <c r="AC383" i="30" s="1"/>
  <c r="AC384" i="30" s="1"/>
  <c r="AC385" i="30" s="1"/>
  <c r="AC386" i="30" s="1"/>
  <c r="AC387" i="30" s="1"/>
  <c r="AC388" i="30" s="1"/>
  <c r="AC389" i="30" s="1"/>
  <c r="AC390" i="30" s="1"/>
  <c r="AC391" i="30" s="1"/>
  <c r="AC392" i="30" s="1"/>
  <c r="AC393" i="30" s="1"/>
  <c r="AC394" i="30" s="1"/>
  <c r="AC395" i="30" s="1"/>
  <c r="AC396" i="30" s="1"/>
  <c r="AC397" i="30" s="1"/>
  <c r="AC398" i="30" s="1"/>
  <c r="AC399" i="30" s="1"/>
  <c r="AC400" i="30" s="1"/>
  <c r="AC401" i="30" s="1"/>
  <c r="AC402" i="30" s="1"/>
  <c r="AC403" i="30" s="1"/>
  <c r="AC404" i="30" s="1"/>
  <c r="AC405" i="30" s="1"/>
  <c r="AC406" i="30" s="1"/>
  <c r="AC407" i="30" s="1"/>
  <c r="AC408" i="30" s="1"/>
  <c r="AC409" i="30" s="1"/>
  <c r="AC410" i="30" s="1"/>
  <c r="AC411" i="30" s="1"/>
  <c r="AC412" i="30" s="1"/>
  <c r="AC413" i="30" s="1"/>
  <c r="AC414" i="30" s="1"/>
  <c r="AC415" i="30" s="1"/>
  <c r="AC416" i="30" s="1"/>
  <c r="AC417" i="30" s="1"/>
  <c r="AC418" i="30" s="1"/>
  <c r="AC419" i="30" s="1"/>
  <c r="AC420" i="30" s="1"/>
  <c r="AC421" i="30" s="1"/>
  <c r="AC422" i="30" s="1"/>
  <c r="AC423" i="30" s="1"/>
  <c r="AC424" i="30" s="1"/>
  <c r="AC425" i="30" s="1"/>
  <c r="AC426" i="30" s="1"/>
  <c r="AC427" i="30" s="1"/>
  <c r="AC428" i="30" s="1"/>
  <c r="AC429" i="30" s="1"/>
  <c r="AC430" i="30" s="1"/>
  <c r="AC431" i="30" s="1"/>
  <c r="AC432" i="30" s="1"/>
  <c r="AC433" i="30" s="1"/>
  <c r="AC434" i="30" s="1"/>
  <c r="AC435" i="30" s="1"/>
  <c r="AC436" i="30" s="1"/>
  <c r="AC437" i="30" s="1"/>
  <c r="AC438" i="30" s="1"/>
  <c r="AC439" i="30" s="1"/>
  <c r="AC440" i="30" s="1"/>
  <c r="AC441" i="30" s="1"/>
  <c r="AC442" i="30" s="1"/>
  <c r="AC443" i="30" s="1"/>
  <c r="AC444" i="30" s="1"/>
  <c r="AC445" i="30" s="1"/>
  <c r="AC446" i="30" s="1"/>
  <c r="AC447" i="30" s="1"/>
  <c r="AC448" i="30" s="1"/>
  <c r="AC449" i="30" s="1"/>
  <c r="AC450" i="30" s="1"/>
  <c r="AC451" i="30" s="1"/>
  <c r="AC452" i="30" s="1"/>
  <c r="AC453" i="30" s="1"/>
  <c r="AC454" i="30" s="1"/>
  <c r="AC455" i="30" s="1"/>
  <c r="AC456" i="30" s="1"/>
  <c r="AC457" i="30" s="1"/>
  <c r="AC458" i="30" s="1"/>
  <c r="AC459" i="30" s="1"/>
  <c r="AC460" i="30" s="1"/>
  <c r="AC461" i="30" s="1"/>
  <c r="AC462" i="30" s="1"/>
  <c r="AC463" i="30" s="1"/>
  <c r="AC464" i="30" s="1"/>
  <c r="AC465" i="30" s="1"/>
  <c r="AC466" i="30" s="1"/>
  <c r="AC467" i="30" s="1"/>
  <c r="AC468" i="30" s="1"/>
  <c r="AC469" i="30" s="1"/>
  <c r="AC470" i="30" s="1"/>
  <c r="AC471" i="30" s="1"/>
  <c r="AC472" i="30" s="1"/>
  <c r="AC473" i="30" s="1"/>
  <c r="AC474" i="30" s="1"/>
  <c r="AC475" i="30" s="1"/>
  <c r="AC476" i="30" s="1"/>
  <c r="AC477" i="30" s="1"/>
  <c r="AC478" i="30" s="1"/>
  <c r="AC479" i="30" s="1"/>
  <c r="AC480" i="30" s="1"/>
  <c r="AC481" i="30" s="1"/>
  <c r="AC482" i="30" s="1"/>
  <c r="AC483" i="30" s="1"/>
  <c r="AC484" i="30" s="1"/>
  <c r="AC485" i="30" s="1"/>
  <c r="AC486" i="30" s="1"/>
  <c r="AC487" i="30" s="1"/>
  <c r="AC488" i="30" s="1"/>
  <c r="AC489" i="30" s="1"/>
  <c r="AC490" i="30" s="1"/>
  <c r="AC491" i="30" s="1"/>
  <c r="AC492" i="30" s="1"/>
  <c r="AC493" i="30" s="1"/>
  <c r="AC494" i="30" s="1"/>
  <c r="AC495" i="30" s="1"/>
  <c r="AC496" i="30" s="1"/>
  <c r="AC497" i="30" s="1"/>
  <c r="AC498" i="30" s="1"/>
  <c r="AC499" i="30" s="1"/>
  <c r="AC500" i="30" s="1"/>
  <c r="AC501" i="30" s="1"/>
  <c r="AC502" i="30" s="1"/>
  <c r="AC503" i="30" s="1"/>
  <c r="AC504" i="30" s="1"/>
  <c r="AC505" i="30" s="1"/>
  <c r="AC506" i="30" s="1"/>
  <c r="AC507" i="30" s="1"/>
  <c r="AC508" i="30" s="1"/>
  <c r="AB532" i="28"/>
  <c r="AC532" i="28" s="1"/>
  <c r="AB519" i="28"/>
  <c r="AC519" i="28" s="1"/>
  <c r="AJ540" i="28"/>
  <c r="AJ541" i="28" s="1"/>
  <c r="AB540" i="28"/>
  <c r="AB541" i="28" s="1"/>
  <c r="AB525" i="29"/>
  <c r="AC525" i="29" s="1"/>
  <c r="AB536" i="29"/>
  <c r="AC536" i="29" s="1"/>
  <c r="AG540" i="29"/>
  <c r="AG541" i="29" s="1"/>
  <c r="AB540" i="27"/>
  <c r="AB541" i="27" s="1"/>
  <c r="Z540" i="27"/>
  <c r="Z541" i="27" s="1"/>
  <c r="AP540" i="27"/>
  <c r="AP541" i="27" s="1"/>
  <c r="AB518" i="27"/>
  <c r="AC518" i="27" s="1"/>
  <c r="AB540" i="30"/>
  <c r="AB541" i="30" s="1"/>
  <c r="AN540" i="30"/>
  <c r="AN541" i="30" s="1"/>
  <c r="AB520" i="30"/>
  <c r="AC520" i="30" s="1"/>
  <c r="AB527" i="28"/>
  <c r="AC527" i="28" s="1"/>
  <c r="AC540" i="28"/>
  <c r="AC541" i="28" s="1"/>
  <c r="AB526" i="28"/>
  <c r="AC526" i="28" s="1"/>
  <c r="AO540" i="28"/>
  <c r="AO541" i="28" s="1"/>
  <c r="AI540" i="29"/>
  <c r="AI541" i="29" s="1"/>
  <c r="AQ540" i="29"/>
  <c r="AQ541" i="29" s="1"/>
  <c r="AM540" i="29"/>
  <c r="AM541" i="29" s="1"/>
  <c r="AB536" i="27"/>
  <c r="AC536" i="27" s="1"/>
  <c r="AB529" i="27"/>
  <c r="AC529" i="27" s="1"/>
  <c r="AF540" i="27"/>
  <c r="AF541" i="27" s="1"/>
  <c r="AA540" i="27"/>
  <c r="AA541" i="27" s="1"/>
  <c r="AB517" i="30"/>
  <c r="AC517" i="30" s="1"/>
  <c r="AJ540" i="30"/>
  <c r="AJ541" i="30" s="1"/>
  <c r="AK540" i="30"/>
  <c r="AK541" i="30" s="1"/>
  <c r="AB519" i="30"/>
  <c r="AC519" i="30" s="1"/>
  <c r="AB518" i="28"/>
  <c r="AC518" i="28" s="1"/>
  <c r="Z540" i="28"/>
  <c r="Z541" i="28" s="1"/>
  <c r="V540" i="28"/>
  <c r="V541" i="28" s="1"/>
  <c r="AB533" i="28"/>
  <c r="AC533" i="28" s="1"/>
  <c r="AE540" i="29"/>
  <c r="AE541" i="29" s="1"/>
  <c r="AB537" i="29"/>
  <c r="AC537" i="29" s="1"/>
  <c r="AB533" i="29"/>
  <c r="AC533" i="29" s="1"/>
  <c r="AB518" i="29"/>
  <c r="AC518" i="29" s="1"/>
  <c r="AB524" i="27"/>
  <c r="AC524" i="27" s="1"/>
  <c r="AB520" i="27"/>
  <c r="AC520" i="27" s="1"/>
  <c r="AB528" i="27"/>
  <c r="AC528" i="27" s="1"/>
  <c r="AB528" i="30"/>
  <c r="AC528" i="30" s="1"/>
  <c r="AB534" i="30"/>
  <c r="AC534" i="30" s="1"/>
  <c r="AB536" i="30"/>
  <c r="AC536" i="30" s="1"/>
  <c r="AC245" i="27"/>
  <c r="AC246" i="27" s="1"/>
  <c r="AC247" i="27" s="1"/>
  <c r="AC248" i="27" s="1"/>
  <c r="AC249" i="27" s="1"/>
  <c r="AC250" i="27" s="1"/>
  <c r="AC251" i="27" s="1"/>
  <c r="AC252" i="27" s="1"/>
  <c r="AC253" i="27" s="1"/>
  <c r="AC254" i="27" s="1"/>
  <c r="AC255" i="27" s="1"/>
  <c r="AC256" i="27" s="1"/>
  <c r="AC257" i="27" s="1"/>
  <c r="AC258" i="27" s="1"/>
  <c r="AC259" i="27" s="1"/>
  <c r="AC260" i="27" s="1"/>
  <c r="AC261" i="27" s="1"/>
  <c r="AC262" i="27" s="1"/>
  <c r="AC263" i="27" s="1"/>
  <c r="AC264" i="27" s="1"/>
  <c r="AC265" i="27" s="1"/>
  <c r="AC266" i="27" s="1"/>
  <c r="AC267" i="27" s="1"/>
  <c r="AC268" i="27" s="1"/>
  <c r="AC269" i="27" s="1"/>
  <c r="AC270" i="27" s="1"/>
  <c r="AC271" i="27" s="1"/>
  <c r="AC272" i="27" s="1"/>
  <c r="AC273" i="27" s="1"/>
  <c r="AC274" i="27" s="1"/>
  <c r="AC275" i="27" s="1"/>
  <c r="AC276" i="27" s="1"/>
  <c r="AC277" i="27" s="1"/>
  <c r="AC278" i="27" s="1"/>
  <c r="AC279" i="27" s="1"/>
  <c r="AC280" i="27" s="1"/>
  <c r="AC281" i="27" s="1"/>
  <c r="AC282" i="27" s="1"/>
  <c r="AC283" i="27" s="1"/>
  <c r="AC284" i="27" s="1"/>
  <c r="AC285" i="27" s="1"/>
  <c r="AC286" i="27" s="1"/>
  <c r="AC287" i="27" s="1"/>
  <c r="AC288" i="27" s="1"/>
  <c r="AC289" i="27" s="1"/>
  <c r="AC290" i="27" s="1"/>
  <c r="AC291" i="27" s="1"/>
  <c r="AC292" i="27" s="1"/>
  <c r="AC293" i="27" s="1"/>
  <c r="AC294" i="27" s="1"/>
  <c r="AC295" i="27" s="1"/>
  <c r="AC296" i="27" s="1"/>
  <c r="AC297" i="27" s="1"/>
  <c r="AC298" i="27" s="1"/>
  <c r="AC299" i="27" s="1"/>
  <c r="AC300" i="27" s="1"/>
  <c r="AC301" i="27" s="1"/>
  <c r="AC302" i="27" s="1"/>
  <c r="AC303" i="27" s="1"/>
  <c r="AC304" i="27" s="1"/>
  <c r="AC305" i="27" s="1"/>
  <c r="AC306" i="27" s="1"/>
  <c r="AC307" i="27" s="1"/>
  <c r="AC308" i="27" s="1"/>
  <c r="AC309" i="27" s="1"/>
  <c r="AC310" i="27" s="1"/>
  <c r="AC311" i="27" s="1"/>
  <c r="AC312" i="27" s="1"/>
  <c r="AC313" i="27" s="1"/>
  <c r="AC314" i="27" s="1"/>
  <c r="AC315" i="27" s="1"/>
  <c r="AC316" i="27" s="1"/>
  <c r="AC317" i="27" s="1"/>
  <c r="AC318" i="27" s="1"/>
  <c r="AC319" i="27" s="1"/>
  <c r="AC320" i="27" s="1"/>
  <c r="AC321" i="27" s="1"/>
  <c r="AC322" i="27" s="1"/>
  <c r="AC323" i="27" s="1"/>
  <c r="AC324" i="27" s="1"/>
  <c r="AC325" i="27" s="1"/>
  <c r="AC326" i="27" s="1"/>
  <c r="AC327" i="27" s="1"/>
  <c r="AC328" i="27" s="1"/>
  <c r="AC329" i="27" s="1"/>
  <c r="AC330" i="27" s="1"/>
  <c r="AC331" i="27" s="1"/>
  <c r="AC332" i="27" s="1"/>
  <c r="AC333" i="27" s="1"/>
  <c r="AC334" i="27" s="1"/>
  <c r="AC335" i="27" s="1"/>
  <c r="AC336" i="27" s="1"/>
  <c r="AC337" i="27" s="1"/>
  <c r="AC338" i="27" s="1"/>
  <c r="AC339" i="27" s="1"/>
  <c r="AC340" i="27" s="1"/>
  <c r="AC341" i="27" s="1"/>
  <c r="AC342" i="27" s="1"/>
  <c r="AC343" i="27" s="1"/>
  <c r="AC344" i="27" s="1"/>
  <c r="AC345" i="27" s="1"/>
  <c r="AC346" i="27" s="1"/>
  <c r="AC347" i="27" s="1"/>
  <c r="AC348" i="27" s="1"/>
  <c r="AC349" i="27" s="1"/>
  <c r="AC350" i="27" s="1"/>
  <c r="AC351" i="27" s="1"/>
  <c r="AC352" i="27" s="1"/>
  <c r="AC353" i="27" s="1"/>
  <c r="AC354" i="27" s="1"/>
  <c r="AC355" i="27" s="1"/>
  <c r="AC356" i="27" s="1"/>
  <c r="AC357" i="27" s="1"/>
  <c r="AC358" i="27" s="1"/>
  <c r="AC359" i="27" s="1"/>
  <c r="AC360" i="27" s="1"/>
  <c r="AC361" i="27" s="1"/>
  <c r="AC362" i="27" s="1"/>
  <c r="AC363" i="27" s="1"/>
  <c r="AC364" i="27" s="1"/>
  <c r="AC365" i="27" s="1"/>
  <c r="AC366" i="27" s="1"/>
  <c r="AC367" i="27" s="1"/>
  <c r="AC368" i="27" s="1"/>
  <c r="AC369" i="27" s="1"/>
  <c r="AC370" i="27" s="1"/>
  <c r="AC371" i="27" s="1"/>
  <c r="AC372" i="27" s="1"/>
  <c r="AC373" i="27" s="1"/>
  <c r="AC374" i="27" s="1"/>
  <c r="AC375" i="27" s="1"/>
  <c r="AC376" i="27" s="1"/>
  <c r="AC377" i="27" s="1"/>
  <c r="AC378" i="27" s="1"/>
  <c r="AC379" i="27" s="1"/>
  <c r="AC380" i="27" s="1"/>
  <c r="AC381" i="27" s="1"/>
  <c r="AC382" i="27" s="1"/>
  <c r="AC383" i="27" s="1"/>
  <c r="AC384" i="27" s="1"/>
  <c r="AC385" i="27" s="1"/>
  <c r="AC386" i="27" s="1"/>
  <c r="AC387" i="27" s="1"/>
  <c r="AC388" i="27" s="1"/>
  <c r="AC389" i="27" s="1"/>
  <c r="AC390" i="27" s="1"/>
  <c r="AC391" i="27" s="1"/>
  <c r="AC392" i="27" s="1"/>
  <c r="AC393" i="27" s="1"/>
  <c r="AC394" i="27" s="1"/>
  <c r="AC395" i="27" s="1"/>
  <c r="AC396" i="27" s="1"/>
  <c r="AC397" i="27" s="1"/>
  <c r="AC398" i="27" s="1"/>
  <c r="AC399" i="27" s="1"/>
  <c r="AC400" i="27" s="1"/>
  <c r="AC401" i="27" s="1"/>
  <c r="AC402" i="27" s="1"/>
  <c r="AC403" i="27" s="1"/>
  <c r="AC404" i="27" s="1"/>
  <c r="AC405" i="27" s="1"/>
  <c r="AC406" i="27" s="1"/>
  <c r="AC407" i="27" s="1"/>
  <c r="AC408" i="27" s="1"/>
  <c r="AC409" i="27" s="1"/>
  <c r="AC410" i="27" s="1"/>
  <c r="AC411" i="27" s="1"/>
  <c r="AC412" i="27" s="1"/>
  <c r="AC413" i="27" s="1"/>
  <c r="AC414" i="27" s="1"/>
  <c r="AC415" i="27" s="1"/>
  <c r="AC416" i="27" s="1"/>
  <c r="AC417" i="27" s="1"/>
  <c r="AC418" i="27" s="1"/>
  <c r="AC419" i="27" s="1"/>
  <c r="AC420" i="27" s="1"/>
  <c r="AC421" i="27" s="1"/>
  <c r="AC422" i="27" s="1"/>
  <c r="AC423" i="27" s="1"/>
  <c r="AC424" i="27" s="1"/>
  <c r="AC425" i="27" s="1"/>
  <c r="AC426" i="27" s="1"/>
  <c r="AC427" i="27" s="1"/>
  <c r="AC428" i="27" s="1"/>
  <c r="AC429" i="27" s="1"/>
  <c r="AC430" i="27" s="1"/>
  <c r="AC431" i="27" s="1"/>
  <c r="AC432" i="27" s="1"/>
  <c r="AC433" i="27" s="1"/>
  <c r="AC434" i="27" s="1"/>
  <c r="AC435" i="27" s="1"/>
  <c r="AC436" i="27" s="1"/>
  <c r="AC437" i="27" s="1"/>
  <c r="AC438" i="27" s="1"/>
  <c r="AC439" i="27" s="1"/>
  <c r="AC440" i="27" s="1"/>
  <c r="AC441" i="27" s="1"/>
  <c r="AC442" i="27" s="1"/>
  <c r="AC443" i="27" s="1"/>
  <c r="AC444" i="27" s="1"/>
  <c r="AC445" i="27" s="1"/>
  <c r="AC446" i="27" s="1"/>
  <c r="AC447" i="27" s="1"/>
  <c r="AC448" i="27" s="1"/>
  <c r="AC449" i="27" s="1"/>
  <c r="AC450" i="27" s="1"/>
  <c r="AC451" i="27" s="1"/>
  <c r="AC452" i="27" s="1"/>
  <c r="AC453" i="27" s="1"/>
  <c r="AC454" i="27" s="1"/>
  <c r="AC455" i="27" s="1"/>
  <c r="AC456" i="27" s="1"/>
  <c r="AC457" i="27" s="1"/>
  <c r="AC458" i="27" s="1"/>
  <c r="AC459" i="27" s="1"/>
  <c r="AC460" i="27" s="1"/>
  <c r="AC461" i="27" s="1"/>
  <c r="AC462" i="27" s="1"/>
  <c r="AC463" i="27" s="1"/>
  <c r="AC464" i="27" s="1"/>
  <c r="AC465" i="27" s="1"/>
  <c r="AC466" i="27" s="1"/>
  <c r="AC467" i="27" s="1"/>
  <c r="AC468" i="27" s="1"/>
  <c r="AC469" i="27" s="1"/>
  <c r="AC470" i="27" s="1"/>
  <c r="AC471" i="27" s="1"/>
  <c r="AC472" i="27" s="1"/>
  <c r="AC473" i="27" s="1"/>
  <c r="AC474" i="27" s="1"/>
  <c r="AC475" i="27" s="1"/>
  <c r="AC476" i="27" s="1"/>
  <c r="AC477" i="27" s="1"/>
  <c r="AC478" i="27" s="1"/>
  <c r="AC479" i="27" s="1"/>
  <c r="AC480" i="27" s="1"/>
  <c r="AC481" i="27" s="1"/>
  <c r="AC482" i="27" s="1"/>
  <c r="AC483" i="27" s="1"/>
  <c r="AC484" i="27" s="1"/>
  <c r="AC485" i="27" s="1"/>
  <c r="AC486" i="27" s="1"/>
  <c r="AC487" i="27" s="1"/>
  <c r="AC488" i="27" s="1"/>
  <c r="AC489" i="27" s="1"/>
  <c r="AC490" i="27" s="1"/>
  <c r="AC491" i="27" s="1"/>
  <c r="AC492" i="27" s="1"/>
  <c r="AC493" i="27" s="1"/>
  <c r="AC494" i="27" s="1"/>
  <c r="AC495" i="27" s="1"/>
  <c r="AC496" i="27" s="1"/>
  <c r="AC497" i="27" s="1"/>
  <c r="AC498" i="27" s="1"/>
  <c r="AC499" i="27" s="1"/>
  <c r="AC500" i="27" s="1"/>
  <c r="AC501" i="27" s="1"/>
  <c r="AC502" i="27" s="1"/>
  <c r="AC503" i="27" s="1"/>
  <c r="AC504" i="27" s="1"/>
  <c r="AC505" i="27" s="1"/>
  <c r="AC506" i="27" s="1"/>
  <c r="AC507" i="27" s="1"/>
  <c r="AC508" i="27" s="1"/>
  <c r="AB536" i="28"/>
  <c r="AC536" i="28" s="1"/>
  <c r="AI540" i="28"/>
  <c r="AI541" i="28" s="1"/>
  <c r="AM540" i="28"/>
  <c r="AM541" i="28" s="1"/>
  <c r="AB534" i="28"/>
  <c r="AC534" i="28" s="1"/>
  <c r="Z540" i="29"/>
  <c r="Z541" i="29" s="1"/>
  <c r="AB535" i="29"/>
  <c r="AC535" i="29" s="1"/>
  <c r="AB531" i="29"/>
  <c r="AC531" i="29" s="1"/>
  <c r="AB527" i="29"/>
  <c r="AC527" i="29" s="1"/>
  <c r="X540" i="27"/>
  <c r="X541" i="27" s="1"/>
  <c r="AB510" i="27"/>
  <c r="AB511" i="27" s="1"/>
  <c r="AB517" i="27"/>
  <c r="AC517" i="27" s="1"/>
  <c r="AB534" i="27"/>
  <c r="AC534" i="27" s="1"/>
  <c r="Y540" i="30"/>
  <c r="Y541" i="30" s="1"/>
  <c r="AB533" i="30"/>
  <c r="AC533" i="30" s="1"/>
  <c r="X540" i="30"/>
  <c r="X541" i="30" s="1"/>
  <c r="Z540" i="30"/>
  <c r="Z541" i="30" s="1"/>
  <c r="AB524" i="28"/>
  <c r="AC524" i="28" s="1"/>
  <c r="X540" i="28"/>
  <c r="X541" i="28" s="1"/>
  <c r="Y540" i="28"/>
  <c r="Y541" i="28" s="1"/>
  <c r="AB528" i="28"/>
  <c r="AC528" i="28" s="1"/>
  <c r="AB530" i="29"/>
  <c r="AC530" i="29" s="1"/>
  <c r="AB511" i="29"/>
  <c r="AB512" i="29" s="1"/>
  <c r="AJ540" i="29"/>
  <c r="AJ541" i="29" s="1"/>
  <c r="AN540" i="29"/>
  <c r="AN541" i="29" s="1"/>
  <c r="AC540" i="27"/>
  <c r="AC541" i="27" s="1"/>
  <c r="AB525" i="27"/>
  <c r="AC525" i="27" s="1"/>
  <c r="AI540" i="27"/>
  <c r="AI541" i="27" s="1"/>
  <c r="AG540" i="27"/>
  <c r="AG541" i="27" s="1"/>
  <c r="AB529" i="30"/>
  <c r="AC529" i="30" s="1"/>
  <c r="AB535" i="30"/>
  <c r="AC535" i="30" s="1"/>
  <c r="AO540" i="30"/>
  <c r="AO541" i="30" s="1"/>
  <c r="AB523" i="30"/>
  <c r="AC523" i="30" s="1"/>
  <c r="AC245" i="29"/>
  <c r="AC246" i="29" s="1"/>
  <c r="AC247" i="29" s="1"/>
  <c r="AC248" i="29" s="1"/>
  <c r="AC249" i="29" s="1"/>
  <c r="AC250" i="29" s="1"/>
  <c r="AC251" i="29" s="1"/>
  <c r="AC252" i="29" s="1"/>
  <c r="AC253" i="29" s="1"/>
  <c r="AC254" i="29" s="1"/>
  <c r="AC255" i="29" s="1"/>
  <c r="AC256" i="29" s="1"/>
  <c r="AC257" i="29" s="1"/>
  <c r="AC258" i="29" s="1"/>
  <c r="AC259" i="29" s="1"/>
  <c r="AC260" i="29" s="1"/>
  <c r="AC261" i="29" s="1"/>
  <c r="AC262" i="29" s="1"/>
  <c r="AC263" i="29" s="1"/>
  <c r="AC264" i="29" s="1"/>
  <c r="AC265" i="29" s="1"/>
  <c r="AC266" i="29" s="1"/>
  <c r="AC267" i="29" s="1"/>
  <c r="AC268" i="29" s="1"/>
  <c r="AC269" i="29" s="1"/>
  <c r="AC270" i="29" s="1"/>
  <c r="AC271" i="29" s="1"/>
  <c r="AC272" i="29" s="1"/>
  <c r="AC273" i="29" s="1"/>
  <c r="AC274" i="29" s="1"/>
  <c r="AC275" i="29" s="1"/>
  <c r="AC276" i="29" s="1"/>
  <c r="AC277" i="29" s="1"/>
  <c r="AC278" i="29" s="1"/>
  <c r="AC279" i="29" s="1"/>
  <c r="AC280" i="29" s="1"/>
  <c r="AC281" i="29" s="1"/>
  <c r="AC282" i="29" s="1"/>
  <c r="AC283" i="29" s="1"/>
  <c r="AC284" i="29" s="1"/>
  <c r="AC285" i="29" s="1"/>
  <c r="AC286" i="29" s="1"/>
  <c r="AC287" i="29" s="1"/>
  <c r="AC288" i="29" s="1"/>
  <c r="AC289" i="29" s="1"/>
  <c r="AC290" i="29" s="1"/>
  <c r="AC291" i="29" s="1"/>
  <c r="AC292" i="29" s="1"/>
  <c r="AC293" i="29" s="1"/>
  <c r="AC294" i="29" s="1"/>
  <c r="AC295" i="29" s="1"/>
  <c r="AC296" i="29" s="1"/>
  <c r="AC297" i="29" s="1"/>
  <c r="AC298" i="29" s="1"/>
  <c r="AC299" i="29" s="1"/>
  <c r="AC300" i="29" s="1"/>
  <c r="AC301" i="29" s="1"/>
  <c r="AC302" i="29" s="1"/>
  <c r="AC303" i="29" s="1"/>
  <c r="AC304" i="29" s="1"/>
  <c r="AC305" i="29" s="1"/>
  <c r="AC306" i="29" s="1"/>
  <c r="AC307" i="29" s="1"/>
  <c r="AC308" i="29" s="1"/>
  <c r="AC309" i="29" s="1"/>
  <c r="AC310" i="29" s="1"/>
  <c r="AC311" i="29" s="1"/>
  <c r="AC312" i="29" s="1"/>
  <c r="AC313" i="29" s="1"/>
  <c r="AC314" i="29" s="1"/>
  <c r="AC315" i="29" s="1"/>
  <c r="AC316" i="29" s="1"/>
  <c r="AC317" i="29" s="1"/>
  <c r="AC318" i="29" s="1"/>
  <c r="AC319" i="29" s="1"/>
  <c r="AC320" i="29" s="1"/>
  <c r="AC321" i="29" s="1"/>
  <c r="AC322" i="29" s="1"/>
  <c r="AC323" i="29" s="1"/>
  <c r="AC324" i="29" s="1"/>
  <c r="AC325" i="29" s="1"/>
  <c r="AC326" i="29" s="1"/>
  <c r="AC327" i="29" s="1"/>
  <c r="AC328" i="29" s="1"/>
  <c r="AC329" i="29" s="1"/>
  <c r="AC330" i="29" s="1"/>
  <c r="AC331" i="29" s="1"/>
  <c r="AC332" i="29" s="1"/>
  <c r="AC333" i="29" s="1"/>
  <c r="AC334" i="29" s="1"/>
  <c r="AC335" i="29" s="1"/>
  <c r="AC336" i="29" s="1"/>
  <c r="AC337" i="29" s="1"/>
  <c r="AC338" i="29" s="1"/>
  <c r="AC339" i="29" s="1"/>
  <c r="AC340" i="29" s="1"/>
  <c r="AC341" i="29" s="1"/>
  <c r="AC342" i="29" s="1"/>
  <c r="AC343" i="29" s="1"/>
  <c r="AC344" i="29" s="1"/>
  <c r="AC345" i="29" s="1"/>
  <c r="AC346" i="29" s="1"/>
  <c r="AC347" i="29" s="1"/>
  <c r="AC348" i="29" s="1"/>
  <c r="AC349" i="29" s="1"/>
  <c r="AC350" i="29" s="1"/>
  <c r="AC351" i="29" s="1"/>
  <c r="AC352" i="29" s="1"/>
  <c r="AC353" i="29" s="1"/>
  <c r="AC354" i="29" s="1"/>
  <c r="AC355" i="29" s="1"/>
  <c r="AC356" i="29" s="1"/>
  <c r="AC357" i="29" s="1"/>
  <c r="AC358" i="29" s="1"/>
  <c r="AC359" i="29" s="1"/>
  <c r="AC360" i="29" s="1"/>
  <c r="AC361" i="29" s="1"/>
  <c r="AC362" i="29" s="1"/>
  <c r="AC363" i="29" s="1"/>
  <c r="AC364" i="29" s="1"/>
  <c r="AC365" i="29" s="1"/>
  <c r="AC366" i="29" s="1"/>
  <c r="AC367" i="29" s="1"/>
  <c r="AC368" i="29" s="1"/>
  <c r="AC369" i="29" s="1"/>
  <c r="AC370" i="29" s="1"/>
  <c r="AC371" i="29" s="1"/>
  <c r="AC372" i="29" s="1"/>
  <c r="AC373" i="29" s="1"/>
  <c r="AC374" i="29" s="1"/>
  <c r="AC375" i="29" s="1"/>
  <c r="AC376" i="29" s="1"/>
  <c r="AC377" i="29" s="1"/>
  <c r="AC378" i="29" s="1"/>
  <c r="AC379" i="29" s="1"/>
  <c r="AC380" i="29" s="1"/>
  <c r="AC381" i="29" s="1"/>
  <c r="AC382" i="29" s="1"/>
  <c r="AC383" i="29" s="1"/>
  <c r="AC384" i="29" s="1"/>
  <c r="AC385" i="29" s="1"/>
  <c r="AC386" i="29" s="1"/>
  <c r="AC387" i="29" s="1"/>
  <c r="AC388" i="29" s="1"/>
  <c r="AC389" i="29" s="1"/>
  <c r="AC390" i="29" s="1"/>
  <c r="AC391" i="29" s="1"/>
  <c r="AC392" i="29" s="1"/>
  <c r="AC393" i="29" s="1"/>
  <c r="AC394" i="29" s="1"/>
  <c r="AC395" i="29" s="1"/>
  <c r="AC396" i="29" s="1"/>
  <c r="AC397" i="29" s="1"/>
  <c r="AC398" i="29" s="1"/>
  <c r="AC399" i="29" s="1"/>
  <c r="AC400" i="29" s="1"/>
  <c r="AC401" i="29" s="1"/>
  <c r="AC402" i="29" s="1"/>
  <c r="AC403" i="29" s="1"/>
  <c r="AC404" i="29" s="1"/>
  <c r="AC405" i="29" s="1"/>
  <c r="AC406" i="29" s="1"/>
  <c r="AC407" i="29" s="1"/>
  <c r="AC408" i="29" s="1"/>
  <c r="AC409" i="29" s="1"/>
  <c r="AC410" i="29" s="1"/>
  <c r="AC411" i="29" s="1"/>
  <c r="AC412" i="29" s="1"/>
  <c r="AC413" i="29" s="1"/>
  <c r="AC414" i="29" s="1"/>
  <c r="AC415" i="29" s="1"/>
  <c r="AC416" i="29" s="1"/>
  <c r="AC417" i="29" s="1"/>
  <c r="AC418" i="29" s="1"/>
  <c r="AC419" i="29" s="1"/>
  <c r="AC420" i="29" s="1"/>
  <c r="AC421" i="29" s="1"/>
  <c r="AC422" i="29" s="1"/>
  <c r="AC423" i="29" s="1"/>
  <c r="AC424" i="29" s="1"/>
  <c r="AC425" i="29" s="1"/>
  <c r="AC426" i="29" s="1"/>
  <c r="AC427" i="29" s="1"/>
  <c r="AC428" i="29" s="1"/>
  <c r="AC429" i="29" s="1"/>
  <c r="AC430" i="29" s="1"/>
  <c r="AC431" i="29" s="1"/>
  <c r="AC432" i="29" s="1"/>
  <c r="AC433" i="29" s="1"/>
  <c r="AC434" i="29" s="1"/>
  <c r="AC435" i="29" s="1"/>
  <c r="AC436" i="29" s="1"/>
  <c r="AC437" i="29" s="1"/>
  <c r="AC438" i="29" s="1"/>
  <c r="AC439" i="29" s="1"/>
  <c r="AC440" i="29" s="1"/>
  <c r="AC441" i="29" s="1"/>
  <c r="AC442" i="29" s="1"/>
  <c r="AC443" i="29" s="1"/>
  <c r="AC444" i="29" s="1"/>
  <c r="AC445" i="29" s="1"/>
  <c r="AC446" i="29" s="1"/>
  <c r="AC447" i="29" s="1"/>
  <c r="AC448" i="29" s="1"/>
  <c r="AC449" i="29" s="1"/>
  <c r="AC450" i="29" s="1"/>
  <c r="AC451" i="29" s="1"/>
  <c r="AC452" i="29" s="1"/>
  <c r="AC453" i="29" s="1"/>
  <c r="AC454" i="29" s="1"/>
  <c r="AC455" i="29" s="1"/>
  <c r="AC456" i="29" s="1"/>
  <c r="AC457" i="29" s="1"/>
  <c r="AC458" i="29" s="1"/>
  <c r="AC459" i="29" s="1"/>
  <c r="AC460" i="29" s="1"/>
  <c r="AC461" i="29" s="1"/>
  <c r="AC462" i="29" s="1"/>
  <c r="AC463" i="29" s="1"/>
  <c r="AC464" i="29" s="1"/>
  <c r="AC465" i="29" s="1"/>
  <c r="AC466" i="29" s="1"/>
  <c r="AC467" i="29" s="1"/>
  <c r="AC468" i="29" s="1"/>
  <c r="AC469" i="29" s="1"/>
  <c r="AC470" i="29" s="1"/>
  <c r="AC471" i="29" s="1"/>
  <c r="AC472" i="29" s="1"/>
  <c r="AC473" i="29" s="1"/>
  <c r="AC474" i="29" s="1"/>
  <c r="AC475" i="29" s="1"/>
  <c r="AC476" i="29" s="1"/>
  <c r="AC477" i="29" s="1"/>
  <c r="AC478" i="29" s="1"/>
  <c r="AC479" i="29" s="1"/>
  <c r="AC480" i="29" s="1"/>
  <c r="AC481" i="29" s="1"/>
  <c r="AC482" i="29" s="1"/>
  <c r="AC483" i="29" s="1"/>
  <c r="AC484" i="29" s="1"/>
  <c r="AC485" i="29" s="1"/>
  <c r="AC486" i="29" s="1"/>
  <c r="AC487" i="29" s="1"/>
  <c r="AC488" i="29" s="1"/>
  <c r="AC489" i="29" s="1"/>
  <c r="AC490" i="29" s="1"/>
  <c r="AC491" i="29" s="1"/>
  <c r="AC492" i="29" s="1"/>
  <c r="AC493" i="29" s="1"/>
  <c r="AC494" i="29" s="1"/>
  <c r="AC495" i="29" s="1"/>
  <c r="AC496" i="29" s="1"/>
  <c r="AC497" i="29" s="1"/>
  <c r="AC498" i="29" s="1"/>
  <c r="AC499" i="29" s="1"/>
  <c r="AC500" i="29" s="1"/>
  <c r="AC501" i="29" s="1"/>
  <c r="AC502" i="29" s="1"/>
  <c r="AC503" i="29" s="1"/>
  <c r="AC504" i="29" s="1"/>
  <c r="AC505" i="29" s="1"/>
  <c r="AC506" i="29" s="1"/>
  <c r="AC507" i="29" s="1"/>
  <c r="AC508" i="29" s="1"/>
  <c r="AL540" i="28"/>
  <c r="AL541" i="28" s="1"/>
  <c r="AB522" i="28"/>
  <c r="AC522" i="28" s="1"/>
  <c r="AD540" i="28"/>
  <c r="AD541" i="28" s="1"/>
  <c r="AB521" i="28"/>
  <c r="AC521" i="28" s="1"/>
  <c r="AF540" i="29"/>
  <c r="AF541" i="29" s="1"/>
  <c r="AB534" i="29"/>
  <c r="AC534" i="29" s="1"/>
  <c r="AA540" i="29"/>
  <c r="AA541" i="29" s="1"/>
  <c r="AB529" i="29"/>
  <c r="AC529" i="29" s="1"/>
  <c r="AB533" i="27"/>
  <c r="AC533" i="27" s="1"/>
  <c r="AB526" i="27"/>
  <c r="AC526" i="27" s="1"/>
  <c r="AL540" i="27"/>
  <c r="AL541" i="27" s="1"/>
  <c r="AB522" i="27"/>
  <c r="AC522" i="27" s="1"/>
  <c r="AB526" i="30"/>
  <c r="AC526" i="30" s="1"/>
  <c r="AI540" i="30"/>
  <c r="AI541" i="30" s="1"/>
  <c r="AB527" i="30"/>
  <c r="AC527" i="30" s="1"/>
  <c r="AE540" i="30"/>
  <c r="AE541" i="30" s="1"/>
  <c r="AF540" i="28"/>
  <c r="AF541" i="28" s="1"/>
  <c r="AB525" i="28"/>
  <c r="AC525" i="28" s="1"/>
  <c r="AB526" i="29"/>
  <c r="AC526" i="29" s="1"/>
  <c r="AL540" i="29"/>
  <c r="AL541" i="29" s="1"/>
  <c r="AB522" i="29"/>
  <c r="AC522" i="29" s="1"/>
  <c r="AB523" i="27"/>
  <c r="AC523" i="27" s="1"/>
  <c r="AE540" i="27"/>
  <c r="AE541" i="27" s="1"/>
  <c r="AD540" i="27"/>
  <c r="AD541" i="27" s="1"/>
  <c r="AB518" i="30"/>
  <c r="AC518" i="30" s="1"/>
  <c r="AB522" i="30"/>
  <c r="AC522" i="30" s="1"/>
  <c r="AL540" i="30"/>
  <c r="AL541" i="30" s="1"/>
  <c r="AL540" i="17"/>
  <c r="AL541" i="17" s="1"/>
  <c r="AC540" i="17"/>
  <c r="AC541" i="17" s="1"/>
  <c r="AB520" i="17"/>
  <c r="AC520" i="17" s="1"/>
  <c r="AB525" i="17"/>
  <c r="AC525" i="17" s="1"/>
  <c r="AB525" i="13"/>
  <c r="AC525" i="13" s="1"/>
  <c r="AB531" i="13"/>
  <c r="AC531" i="13" s="1"/>
  <c r="AP540" i="13"/>
  <c r="AP541" i="13" s="1"/>
  <c r="X540" i="13"/>
  <c r="X541" i="13" s="1"/>
  <c r="AO540" i="13"/>
  <c r="AO541" i="13" s="1"/>
  <c r="AB530" i="13"/>
  <c r="AC530" i="13" s="1"/>
  <c r="AB524" i="13"/>
  <c r="AC524" i="13" s="1"/>
  <c r="AB524" i="17"/>
  <c r="AC524" i="17" s="1"/>
  <c r="AB523" i="17"/>
  <c r="AC523" i="17" s="1"/>
  <c r="AB519" i="17"/>
  <c r="AC519" i="17" s="1"/>
  <c r="Y540" i="17"/>
  <c r="Y541" i="17" s="1"/>
  <c r="AK540" i="13"/>
  <c r="AK541" i="13" s="1"/>
  <c r="Y540" i="13"/>
  <c r="Y541" i="13" s="1"/>
  <c r="AE540" i="13"/>
  <c r="AE541" i="13" s="1"/>
  <c r="AB518" i="13"/>
  <c r="AC518" i="13" s="1"/>
  <c r="AB527" i="17"/>
  <c r="AC527" i="17" s="1"/>
  <c r="AB521" i="17"/>
  <c r="AC521" i="17" s="1"/>
  <c r="AB522" i="17"/>
  <c r="AC522" i="17" s="1"/>
  <c r="AI540" i="17"/>
  <c r="AI541" i="17" s="1"/>
  <c r="AD540" i="13"/>
  <c r="AD541" i="13" s="1"/>
  <c r="AB526" i="17"/>
  <c r="AC526" i="17" s="1"/>
  <c r="AB529" i="13"/>
  <c r="AC529" i="13" s="1"/>
  <c r="AB529" i="17"/>
  <c r="AC529" i="17" s="1"/>
  <c r="Z540" i="17"/>
  <c r="Z541" i="17" s="1"/>
  <c r="AD540" i="17"/>
  <c r="AD541" i="17" s="1"/>
  <c r="X540" i="17"/>
  <c r="X541" i="17" s="1"/>
  <c r="V540" i="13"/>
  <c r="V541" i="13" s="1"/>
  <c r="AI540" i="13"/>
  <c r="AI541" i="13" s="1"/>
  <c r="AB536" i="13"/>
  <c r="AC536" i="13" s="1"/>
  <c r="AB517" i="13"/>
  <c r="AC517" i="13" s="1"/>
  <c r="AB533" i="17"/>
  <c r="AC533" i="17" s="1"/>
  <c r="AB517" i="17"/>
  <c r="AC517" i="17" s="1"/>
  <c r="AJ540" i="17"/>
  <c r="AJ541" i="17" s="1"/>
  <c r="AH540" i="17"/>
  <c r="AH541" i="17" s="1"/>
  <c r="AL540" i="13"/>
  <c r="AL541" i="13" s="1"/>
  <c r="AJ540" i="13"/>
  <c r="AJ541" i="13" s="1"/>
  <c r="AB511" i="13"/>
  <c r="AB535" i="13"/>
  <c r="AC535" i="13" s="1"/>
  <c r="AB534" i="13"/>
  <c r="AC534" i="13" s="1"/>
  <c r="W540" i="17"/>
  <c r="W541" i="17" s="1"/>
  <c r="AB531" i="17"/>
  <c r="AC531" i="17" s="1"/>
  <c r="AG540" i="17"/>
  <c r="AG541" i="17" s="1"/>
  <c r="AE540" i="17"/>
  <c r="AE541" i="17" s="1"/>
  <c r="AG540" i="13"/>
  <c r="AG541" i="13" s="1"/>
  <c r="W540" i="13"/>
  <c r="W541" i="13" s="1"/>
  <c r="AB519" i="13"/>
  <c r="AC519" i="13" s="1"/>
  <c r="AB523" i="13"/>
  <c r="AC523" i="13" s="1"/>
  <c r="AB528" i="13"/>
  <c r="AC528" i="13" s="1"/>
  <c r="AB537" i="17"/>
  <c r="AC537" i="17" s="1"/>
  <c r="AB511" i="17"/>
  <c r="AB512" i="17" s="1"/>
  <c r="AQ540" i="17"/>
  <c r="AQ541" i="17" s="1"/>
  <c r="AO540" i="17"/>
  <c r="AO541" i="17" s="1"/>
  <c r="AB540" i="13"/>
  <c r="AB541" i="13" s="1"/>
  <c r="AA540" i="13"/>
  <c r="AA541" i="13" s="1"/>
  <c r="AA540" i="17"/>
  <c r="AA541" i="17" s="1"/>
  <c r="AB522" i="13"/>
  <c r="AC522" i="13" s="1"/>
  <c r="AB535" i="17"/>
  <c r="AC535" i="17" s="1"/>
  <c r="AB534" i="17"/>
  <c r="AC534" i="17" s="1"/>
  <c r="AF540" i="17"/>
  <c r="AF541" i="17" s="1"/>
  <c r="AN540" i="17"/>
  <c r="AN541" i="17" s="1"/>
  <c r="AC540" i="13"/>
  <c r="AC541" i="13" s="1"/>
  <c r="AN540" i="13"/>
  <c r="AN541" i="13" s="1"/>
  <c r="AB521" i="13"/>
  <c r="AC521" i="13" s="1"/>
  <c r="AB532" i="17"/>
  <c r="AC532" i="17" s="1"/>
  <c r="AB530" i="17"/>
  <c r="AC530" i="17" s="1"/>
  <c r="AP540" i="17"/>
  <c r="AP541" i="17" s="1"/>
  <c r="Z540" i="13"/>
  <c r="Z541" i="13" s="1"/>
  <c r="AB540" i="17"/>
  <c r="AB541" i="17" s="1"/>
  <c r="AF540" i="13"/>
  <c r="AF541" i="13" s="1"/>
  <c r="AB533" i="13"/>
  <c r="AC533" i="13" s="1"/>
  <c r="AB532" i="13"/>
  <c r="AC532" i="13" s="1"/>
  <c r="AB526" i="13"/>
  <c r="AC526" i="13" s="1"/>
  <c r="AK540" i="17"/>
  <c r="AK541" i="17" s="1"/>
  <c r="AB536" i="17"/>
  <c r="AC536" i="17" s="1"/>
  <c r="AM540" i="17"/>
  <c r="AM541" i="17" s="1"/>
  <c r="AM540" i="13"/>
  <c r="AM541" i="13" s="1"/>
  <c r="AB527" i="13"/>
  <c r="AC527" i="13" s="1"/>
  <c r="AB520" i="13"/>
  <c r="AC520" i="13" s="1"/>
  <c r="AB516" i="13"/>
  <c r="AC516" i="13" s="1"/>
  <c r="AB528" i="17"/>
  <c r="AC528" i="17" s="1"/>
  <c r="AB518" i="17"/>
  <c r="AC518" i="17" s="1"/>
  <c r="AH540" i="13"/>
  <c r="AH541" i="13" s="1"/>
  <c r="Y12" i="4" l="1"/>
  <c r="Y12" i="38"/>
  <c r="Y12" i="39"/>
  <c r="Y12" i="37"/>
  <c r="X12" i="4"/>
  <c r="X12" i="38"/>
  <c r="X12" i="39"/>
  <c r="X12" i="37"/>
  <c r="N12" i="4"/>
  <c r="N12" i="38"/>
  <c r="N12" i="39"/>
  <c r="N12" i="37"/>
  <c r="K12" i="4"/>
  <c r="K12" i="39"/>
  <c r="K12" i="37"/>
  <c r="K12" i="38"/>
  <c r="R12" i="4"/>
  <c r="R12" i="39"/>
  <c r="R12" i="37"/>
  <c r="R12" i="38"/>
  <c r="V12" i="4"/>
  <c r="V12" i="37"/>
  <c r="V12" i="38"/>
  <c r="V12" i="39"/>
  <c r="Q12" i="4"/>
  <c r="Q12" i="38"/>
  <c r="Q12" i="39"/>
  <c r="Q12" i="37"/>
  <c r="AA12" i="4"/>
  <c r="AA12" i="39"/>
  <c r="AA12" i="37"/>
  <c r="AA12" i="38"/>
  <c r="I12" i="4"/>
  <c r="I12" i="38"/>
  <c r="I12" i="39"/>
  <c r="I12" i="37"/>
  <c r="W12" i="4"/>
  <c r="W12" i="37"/>
  <c r="W12" i="38"/>
  <c r="W12" i="39"/>
  <c r="M12" i="4"/>
  <c r="M12" i="37"/>
  <c r="M12" i="38"/>
  <c r="M12" i="39"/>
  <c r="S12" i="4"/>
  <c r="S12" i="39"/>
  <c r="S12" i="37"/>
  <c r="S12" i="38"/>
  <c r="T12" i="4"/>
  <c r="T12" i="37"/>
  <c r="T12" i="38"/>
  <c r="T12" i="39"/>
  <c r="P12" i="4"/>
  <c r="P12" i="39"/>
  <c r="P12" i="38"/>
  <c r="P12" i="37"/>
  <c r="H12" i="4"/>
  <c r="H12" i="39"/>
  <c r="H12" i="37"/>
  <c r="H12" i="38"/>
  <c r="O12" i="4"/>
  <c r="O12" i="37"/>
  <c r="O12" i="38"/>
  <c r="O12" i="39"/>
  <c r="AB12" i="4"/>
  <c r="AB12" i="37"/>
  <c r="AB12" i="38"/>
  <c r="AB12" i="39"/>
  <c r="L12" i="4"/>
  <c r="L12" i="37"/>
  <c r="L12" i="38"/>
  <c r="L12" i="39"/>
  <c r="J12" i="4"/>
  <c r="J12" i="37"/>
  <c r="J12" i="38"/>
  <c r="J12" i="39"/>
  <c r="U12" i="4"/>
  <c r="U12" i="37"/>
  <c r="U12" i="38"/>
  <c r="U12" i="39"/>
  <c r="Z12" i="4"/>
  <c r="Z12" i="37"/>
  <c r="Z12" i="39"/>
  <c r="Z12" i="38"/>
  <c r="AA11" i="4"/>
  <c r="AA11" i="37"/>
  <c r="AA11" i="39"/>
  <c r="AA11" i="38"/>
  <c r="J11" i="4"/>
  <c r="J11" i="38"/>
  <c r="J11" i="37"/>
  <c r="J11" i="39"/>
  <c r="V11" i="4"/>
  <c r="V11" i="39"/>
  <c r="V11" i="38"/>
  <c r="V11" i="37"/>
  <c r="K11" i="4"/>
  <c r="K11" i="37"/>
  <c r="K11" i="39"/>
  <c r="K11" i="38"/>
  <c r="Q11" i="4"/>
  <c r="Q11" i="38"/>
  <c r="Q11" i="37"/>
  <c r="Q11" i="39"/>
  <c r="AB11" i="4"/>
  <c r="AB11" i="37"/>
  <c r="AB11" i="39"/>
  <c r="AB11" i="38"/>
  <c r="I11" i="4"/>
  <c r="I11" i="38"/>
  <c r="I11" i="37"/>
  <c r="I11" i="39"/>
  <c r="O11" i="4"/>
  <c r="O11" i="39"/>
  <c r="O11" i="37"/>
  <c r="O11" i="38"/>
  <c r="M11" i="4"/>
  <c r="M11" i="38"/>
  <c r="M11" i="39"/>
  <c r="M11" i="37"/>
  <c r="L11" i="4"/>
  <c r="L11" i="37"/>
  <c r="L11" i="39"/>
  <c r="L11" i="38"/>
  <c r="P11" i="4"/>
  <c r="P11" i="38"/>
  <c r="P11" i="37"/>
  <c r="P11" i="39"/>
  <c r="S11" i="4"/>
  <c r="S11" i="37"/>
  <c r="S11" i="39"/>
  <c r="S11" i="38"/>
  <c r="R11" i="4"/>
  <c r="R11" i="38"/>
  <c r="R11" i="37"/>
  <c r="R11" i="39"/>
  <c r="N11" i="4"/>
  <c r="N11" i="39"/>
  <c r="N11" i="38"/>
  <c r="N11" i="37"/>
  <c r="T11" i="4"/>
  <c r="T11" i="37"/>
  <c r="T11" i="39"/>
  <c r="T11" i="38"/>
  <c r="W11" i="4"/>
  <c r="W11" i="39"/>
  <c r="W11" i="37"/>
  <c r="W11" i="38"/>
  <c r="X11" i="4"/>
  <c r="X11" i="38"/>
  <c r="X11" i="37"/>
  <c r="X11" i="39"/>
  <c r="U11" i="4"/>
  <c r="U11" i="39"/>
  <c r="U11" i="38"/>
  <c r="U11" i="37"/>
  <c r="Y11" i="4"/>
  <c r="Y11" i="38"/>
  <c r="Y11" i="37"/>
  <c r="Y11" i="39"/>
  <c r="Z11" i="4"/>
  <c r="Z11" i="38"/>
  <c r="Z11" i="39"/>
  <c r="Z11" i="37"/>
  <c r="H11" i="4"/>
  <c r="H11" i="39"/>
  <c r="H11" i="38"/>
  <c r="H11" i="37"/>
  <c r="S10" i="4"/>
  <c r="S10" i="37"/>
  <c r="S10" i="39"/>
  <c r="S10" i="38"/>
  <c r="P10" i="4"/>
  <c r="P10" i="38"/>
  <c r="P10" i="39"/>
  <c r="P10" i="37"/>
  <c r="T10" i="4"/>
  <c r="T10" i="39"/>
  <c r="T10" i="37"/>
  <c r="T10" i="38"/>
  <c r="O10" i="4"/>
  <c r="O10" i="39"/>
  <c r="O10" i="38"/>
  <c r="O10" i="37"/>
  <c r="V10" i="4"/>
  <c r="V10" i="39"/>
  <c r="V10" i="38"/>
  <c r="V10" i="37"/>
  <c r="X10" i="4"/>
  <c r="X10" i="38"/>
  <c r="X10" i="37"/>
  <c r="X10" i="39"/>
  <c r="Z10" i="4"/>
  <c r="Z10" i="37"/>
  <c r="Z10" i="39"/>
  <c r="Z10" i="38"/>
  <c r="N10" i="4"/>
  <c r="N10" i="38"/>
  <c r="N10" i="37"/>
  <c r="N10" i="39"/>
  <c r="Q10" i="4"/>
  <c r="Q10" i="37"/>
  <c r="Q10" i="38"/>
  <c r="Q10" i="39"/>
  <c r="I10" i="4"/>
  <c r="I10" i="37"/>
  <c r="I10" i="38"/>
  <c r="I10" i="39"/>
  <c r="K10" i="4"/>
  <c r="K10" i="37"/>
  <c r="K10" i="39"/>
  <c r="K10" i="38"/>
  <c r="AA10" i="4"/>
  <c r="AA10" i="37"/>
  <c r="AA10" i="39"/>
  <c r="AA10" i="38"/>
  <c r="R10" i="4"/>
  <c r="R10" i="37"/>
  <c r="R10" i="39"/>
  <c r="R10" i="38"/>
  <c r="U10" i="4"/>
  <c r="U10" i="39"/>
  <c r="U10" i="38"/>
  <c r="U10" i="37"/>
  <c r="W10" i="4"/>
  <c r="W10" i="39"/>
  <c r="W10" i="38"/>
  <c r="W10" i="37"/>
  <c r="J10" i="4"/>
  <c r="J10" i="37"/>
  <c r="J10" i="39"/>
  <c r="J10" i="38"/>
  <c r="M10" i="4"/>
  <c r="M10" i="39"/>
  <c r="M10" i="38"/>
  <c r="M10" i="37"/>
  <c r="Y10" i="4"/>
  <c r="Y10" i="37"/>
  <c r="Y10" i="38"/>
  <c r="Y10" i="39"/>
  <c r="L10" i="4"/>
  <c r="L10" i="39"/>
  <c r="L10" i="37"/>
  <c r="L10" i="38"/>
  <c r="H10" i="4"/>
  <c r="H10" i="38"/>
  <c r="H10" i="39"/>
  <c r="H10" i="37"/>
  <c r="AB10" i="4"/>
  <c r="AB10" i="39"/>
  <c r="AB10" i="37"/>
  <c r="AB10" i="38"/>
  <c r="X15" i="4"/>
  <c r="X15" i="39"/>
  <c r="X15" i="37"/>
  <c r="X15" i="38"/>
  <c r="V15" i="4"/>
  <c r="V15" i="39"/>
  <c r="V15" i="37"/>
  <c r="V15" i="38"/>
  <c r="AB15" i="4"/>
  <c r="AB15" i="37"/>
  <c r="AB15" i="38"/>
  <c r="AB15" i="39"/>
  <c r="H15" i="4"/>
  <c r="H15" i="39"/>
  <c r="H15" i="37"/>
  <c r="H15" i="38"/>
  <c r="S15" i="4"/>
  <c r="S15" i="37"/>
  <c r="S15" i="38"/>
  <c r="S15" i="39"/>
  <c r="T15" i="4"/>
  <c r="T15" i="37"/>
  <c r="T15" i="38"/>
  <c r="T15" i="39"/>
  <c r="AA15" i="4"/>
  <c r="AA15" i="37"/>
  <c r="AA15" i="38"/>
  <c r="AA15" i="39"/>
  <c r="L15" i="4"/>
  <c r="L15" i="37"/>
  <c r="L15" i="38"/>
  <c r="L15" i="39"/>
  <c r="P15" i="4"/>
  <c r="P15" i="39"/>
  <c r="P15" i="37"/>
  <c r="P15" i="38"/>
  <c r="M15" i="4"/>
  <c r="M15" i="38"/>
  <c r="M15" i="39"/>
  <c r="M15" i="37"/>
  <c r="N15" i="4"/>
  <c r="N15" i="39"/>
  <c r="N15" i="37"/>
  <c r="N15" i="38"/>
  <c r="Q15" i="4"/>
  <c r="Q15" i="37"/>
  <c r="Q15" i="38"/>
  <c r="Q15" i="39"/>
  <c r="K15" i="4"/>
  <c r="K15" i="37"/>
  <c r="K15" i="38"/>
  <c r="K15" i="39"/>
  <c r="Z15" i="4"/>
  <c r="Z15" i="37"/>
  <c r="Z15" i="38"/>
  <c r="Z15" i="39"/>
  <c r="I15" i="4"/>
  <c r="I15" i="37"/>
  <c r="I15" i="38"/>
  <c r="I15" i="39"/>
  <c r="U15" i="4"/>
  <c r="U15" i="38"/>
  <c r="U15" i="39"/>
  <c r="U15" i="37"/>
  <c r="W15" i="4"/>
  <c r="W15" i="39"/>
  <c r="W15" i="37"/>
  <c r="W15" i="38"/>
  <c r="O15" i="4"/>
  <c r="O15" i="39"/>
  <c r="O15" i="37"/>
  <c r="O15" i="38"/>
  <c r="J15" i="4"/>
  <c r="J15" i="37"/>
  <c r="J15" i="38"/>
  <c r="J15" i="39"/>
  <c r="Y15" i="4"/>
  <c r="Y15" i="37"/>
  <c r="Y15" i="38"/>
  <c r="Y15" i="39"/>
  <c r="R15" i="4"/>
  <c r="R15" i="37"/>
  <c r="R15" i="38"/>
  <c r="R15" i="39"/>
  <c r="P14" i="4"/>
  <c r="P14" i="39"/>
  <c r="P14" i="38"/>
  <c r="P14" i="37"/>
  <c r="Y14" i="4"/>
  <c r="Y14" i="39"/>
  <c r="Y14" i="38"/>
  <c r="Y14" i="37"/>
  <c r="O14" i="4"/>
  <c r="O14" i="37"/>
  <c r="O14" i="39"/>
  <c r="O14" i="38"/>
  <c r="K14" i="4"/>
  <c r="K14" i="38"/>
  <c r="K14" i="37"/>
  <c r="K14" i="39"/>
  <c r="V14" i="4"/>
  <c r="V14" i="37"/>
  <c r="V14" i="39"/>
  <c r="V14" i="38"/>
  <c r="M14" i="4"/>
  <c r="M14" i="37"/>
  <c r="M14" i="39"/>
  <c r="M14" i="38"/>
  <c r="N14" i="4"/>
  <c r="N14" i="37"/>
  <c r="N14" i="39"/>
  <c r="N14" i="38"/>
  <c r="H14" i="4"/>
  <c r="H14" i="39"/>
  <c r="H14" i="38"/>
  <c r="H14" i="37"/>
  <c r="Z14" i="4"/>
  <c r="Z14" i="38"/>
  <c r="Z14" i="37"/>
  <c r="Z14" i="39"/>
  <c r="I14" i="4"/>
  <c r="I14" i="39"/>
  <c r="I14" i="38"/>
  <c r="I14" i="37"/>
  <c r="U14" i="4"/>
  <c r="U14" i="37"/>
  <c r="U14" i="39"/>
  <c r="U14" i="38"/>
  <c r="AA14" i="4"/>
  <c r="AA14" i="38"/>
  <c r="AA14" i="37"/>
  <c r="AA14" i="39"/>
  <c r="X14" i="4"/>
  <c r="X14" i="39"/>
  <c r="X14" i="38"/>
  <c r="X14" i="37"/>
  <c r="L14" i="4"/>
  <c r="L14" i="37"/>
  <c r="L14" i="39"/>
  <c r="L14" i="38"/>
  <c r="S14" i="4"/>
  <c r="S14" i="38"/>
  <c r="S14" i="37"/>
  <c r="S14" i="39"/>
  <c r="J14" i="4"/>
  <c r="J14" i="38"/>
  <c r="J14" i="39"/>
  <c r="J14" i="37"/>
  <c r="Q14" i="4"/>
  <c r="Q14" i="39"/>
  <c r="Q14" i="38"/>
  <c r="Q14" i="37"/>
  <c r="T14" i="4"/>
  <c r="T14" i="37"/>
  <c r="T14" i="38"/>
  <c r="T14" i="39"/>
  <c r="W14" i="4"/>
  <c r="W14" i="37"/>
  <c r="W14" i="39"/>
  <c r="W14" i="38"/>
  <c r="AB14" i="4"/>
  <c r="AB14" i="37"/>
  <c r="AB14" i="39"/>
  <c r="AB14" i="38"/>
  <c r="R14" i="4"/>
  <c r="R14" i="38"/>
  <c r="R14" i="39"/>
  <c r="R14" i="37"/>
  <c r="X13" i="4"/>
  <c r="X13" i="39"/>
  <c r="X13" i="38"/>
  <c r="X13" i="37"/>
  <c r="AA13" i="4"/>
  <c r="AA13" i="38"/>
  <c r="AA13" i="39"/>
  <c r="AA13" i="37"/>
  <c r="R13" i="4"/>
  <c r="R13" i="38"/>
  <c r="R13" i="39"/>
  <c r="R13" i="37"/>
  <c r="S13" i="4"/>
  <c r="S13" i="38"/>
  <c r="S13" i="39"/>
  <c r="S13" i="37"/>
  <c r="I13" i="4"/>
  <c r="I13" i="38"/>
  <c r="I13" i="39"/>
  <c r="I13" i="37"/>
  <c r="V13" i="4"/>
  <c r="V13" i="39"/>
  <c r="V13" i="37"/>
  <c r="V13" i="38"/>
  <c r="O13" i="4"/>
  <c r="O13" i="38"/>
  <c r="O13" i="39"/>
  <c r="O13" i="37"/>
  <c r="K13" i="4"/>
  <c r="K13" i="38"/>
  <c r="K13" i="39"/>
  <c r="K13" i="37"/>
  <c r="N13" i="4"/>
  <c r="N13" i="39"/>
  <c r="N13" i="37"/>
  <c r="N13" i="38"/>
  <c r="H13" i="4"/>
  <c r="H13" i="38"/>
  <c r="H13" i="39"/>
  <c r="H13" i="37"/>
  <c r="L13" i="4"/>
  <c r="L13" i="38"/>
  <c r="L13" i="39"/>
  <c r="L13" i="37"/>
  <c r="W13" i="4"/>
  <c r="W13" i="39"/>
  <c r="W13" i="38"/>
  <c r="W13" i="37"/>
  <c r="U13" i="4"/>
  <c r="U13" i="38"/>
  <c r="U13" i="39"/>
  <c r="U13" i="37"/>
  <c r="M13" i="4"/>
  <c r="M13" i="38"/>
  <c r="M13" i="39"/>
  <c r="M13" i="37"/>
  <c r="Y13" i="4"/>
  <c r="Y13" i="38"/>
  <c r="Y13" i="39"/>
  <c r="Y13" i="37"/>
  <c r="Z13" i="4"/>
  <c r="Z13" i="38"/>
  <c r="Z13" i="39"/>
  <c r="Z13" i="37"/>
  <c r="Q13" i="4"/>
  <c r="Q13" i="38"/>
  <c r="Q13" i="39"/>
  <c r="Q13" i="37"/>
  <c r="AB13" i="4"/>
  <c r="AB13" i="38"/>
  <c r="AB13" i="39"/>
  <c r="AB13" i="37"/>
  <c r="P13" i="4"/>
  <c r="P13" i="38"/>
  <c r="P13" i="39"/>
  <c r="P13" i="37"/>
  <c r="T13" i="4"/>
  <c r="T13" i="38"/>
  <c r="T13" i="39"/>
  <c r="T13" i="37"/>
  <c r="J13" i="4"/>
  <c r="J13" i="38"/>
  <c r="J13" i="39"/>
  <c r="J13" i="37"/>
  <c r="AB24" i="31"/>
  <c r="AB23" i="32"/>
  <c r="AB25" i="31"/>
  <c r="AB22" i="31"/>
  <c r="AB19" i="32"/>
  <c r="AB20" i="31"/>
  <c r="AB17" i="32"/>
  <c r="AB18" i="31"/>
  <c r="AB19" i="31"/>
  <c r="AB18" i="32"/>
  <c r="AB22" i="32"/>
  <c r="H26" i="20"/>
  <c r="AB26" i="20" s="1"/>
  <c r="H22" i="20"/>
  <c r="AB22" i="20" s="1"/>
  <c r="AB25" i="32"/>
  <c r="AB21" i="31"/>
  <c r="AB23" i="31"/>
  <c r="AB26" i="31"/>
  <c r="AB16" i="31"/>
  <c r="AB26" i="32"/>
  <c r="H24" i="20"/>
  <c r="AB24" i="20" s="1"/>
  <c r="AB16" i="32"/>
  <c r="H23" i="20"/>
  <c r="AB23" i="20" s="1"/>
  <c r="AB4" i="20"/>
  <c r="AC4" i="20" s="1"/>
  <c r="AC5" i="20" s="1"/>
  <c r="AC6" i="20" s="1"/>
  <c r="AC7" i="20" s="1"/>
  <c r="AC8" i="20" s="1"/>
  <c r="AC9" i="20" s="1"/>
  <c r="AC10" i="20" s="1"/>
  <c r="AC11" i="20" s="1"/>
  <c r="AC12" i="20" s="1"/>
  <c r="AC13" i="20" s="1"/>
  <c r="AC14" i="20" s="1"/>
  <c r="AC15" i="20" s="1"/>
  <c r="AB18" i="20"/>
  <c r="AB20" i="32"/>
  <c r="H20" i="20"/>
  <c r="AB20" i="20" s="1"/>
  <c r="H16" i="20"/>
  <c r="AB16" i="20" s="1"/>
  <c r="AB24" i="32"/>
  <c r="AB21" i="32"/>
  <c r="H21" i="20"/>
  <c r="AB21" i="20" s="1"/>
  <c r="AB17" i="31"/>
  <c r="H25" i="20"/>
  <c r="AB25" i="20" s="1"/>
  <c r="H19" i="20"/>
  <c r="AB19" i="20" s="1"/>
  <c r="H17" i="20"/>
  <c r="AB17" i="20" s="1"/>
  <c r="Z36" i="31"/>
  <c r="F36" i="31"/>
  <c r="H36" i="31" s="1"/>
  <c r="Z33" i="31"/>
  <c r="F33" i="31"/>
  <c r="H33" i="31" s="1"/>
  <c r="Z28" i="32"/>
  <c r="F28" i="32"/>
  <c r="Z33" i="32"/>
  <c r="F33" i="32"/>
  <c r="H33" i="32" s="1"/>
  <c r="Z35" i="32"/>
  <c r="F35" i="32"/>
  <c r="H35" i="32" s="1"/>
  <c r="F28" i="20"/>
  <c r="F36" i="20"/>
  <c r="F29" i="20"/>
  <c r="Z37" i="31"/>
  <c r="F37" i="31"/>
  <c r="H37" i="31" s="1"/>
  <c r="F34" i="20"/>
  <c r="Z32" i="32"/>
  <c r="F32" i="32"/>
  <c r="H32" i="32" s="1"/>
  <c r="Z28" i="31"/>
  <c r="F28" i="31"/>
  <c r="H28" i="31" s="1"/>
  <c r="Z29" i="32"/>
  <c r="F29" i="32"/>
  <c r="H29" i="32" s="1"/>
  <c r="Z34" i="32"/>
  <c r="F34" i="32"/>
  <c r="H34" i="32" s="1"/>
  <c r="AC4" i="31"/>
  <c r="AC5" i="31" s="1"/>
  <c r="AC6" i="31" s="1"/>
  <c r="AC7" i="31" s="1"/>
  <c r="AC8" i="31" s="1"/>
  <c r="AC9" i="31" s="1"/>
  <c r="AC10" i="31" s="1"/>
  <c r="AC11" i="31" s="1"/>
  <c r="AC12" i="31" s="1"/>
  <c r="AC13" i="31" s="1"/>
  <c r="AC14" i="31" s="1"/>
  <c r="AC15" i="31" s="1"/>
  <c r="Z38" i="32"/>
  <c r="F38" i="32"/>
  <c r="H38" i="32" s="1"/>
  <c r="Z32" i="31"/>
  <c r="F32" i="31"/>
  <c r="Z36" i="32"/>
  <c r="F36" i="32"/>
  <c r="H36" i="32" s="1"/>
  <c r="Z31" i="32"/>
  <c r="F31" i="32"/>
  <c r="H31" i="32" s="1"/>
  <c r="F38" i="20"/>
  <c r="Z29" i="31"/>
  <c r="F29" i="31"/>
  <c r="H29" i="31" s="1"/>
  <c r="Z38" i="31"/>
  <c r="F38" i="31"/>
  <c r="H38" i="31" s="1"/>
  <c r="F32" i="20"/>
  <c r="Z35" i="31"/>
  <c r="F35" i="31"/>
  <c r="H35" i="31" s="1"/>
  <c r="Z30" i="31"/>
  <c r="F30" i="31"/>
  <c r="H30" i="31" s="1"/>
  <c r="F31" i="20"/>
  <c r="AC4" i="32"/>
  <c r="AC5" i="32" s="1"/>
  <c r="AC6" i="32" s="1"/>
  <c r="AC7" i="32" s="1"/>
  <c r="AC8" i="32" s="1"/>
  <c r="AC9" i="32" s="1"/>
  <c r="AC10" i="32" s="1"/>
  <c r="AC11" i="32" s="1"/>
  <c r="AC12" i="32" s="1"/>
  <c r="AC13" i="32" s="1"/>
  <c r="AC14" i="32" s="1"/>
  <c r="AC15" i="32" s="1"/>
  <c r="Z30" i="32"/>
  <c r="F30" i="32"/>
  <c r="H30" i="32" s="1"/>
  <c r="F33" i="20"/>
  <c r="F37" i="20"/>
  <c r="F30" i="20"/>
  <c r="Z34" i="31"/>
  <c r="F34" i="31"/>
  <c r="H34" i="31" s="1"/>
  <c r="Z37" i="32"/>
  <c r="F37" i="32"/>
  <c r="H37" i="32" s="1"/>
  <c r="Z31" i="31"/>
  <c r="F31" i="31"/>
  <c r="H31" i="31" s="1"/>
  <c r="F35" i="20"/>
  <c r="AC16" i="32" l="1"/>
  <c r="AC17" i="32" s="1"/>
  <c r="AC18" i="32" s="1"/>
  <c r="AC19" i="32" s="1"/>
  <c r="AC20" i="32"/>
  <c r="AC21" i="32" s="1"/>
  <c r="AB36" i="32"/>
  <c r="AB33" i="31"/>
  <c r="AB29" i="31"/>
  <c r="AB34" i="31"/>
  <c r="H35" i="20"/>
  <c r="AB35" i="20" s="1"/>
  <c r="AB29" i="32"/>
  <c r="H29" i="20"/>
  <c r="AB29" i="20" s="1"/>
  <c r="AB33" i="32"/>
  <c r="H37" i="20"/>
  <c r="AB37" i="20" s="1"/>
  <c r="AB30" i="31"/>
  <c r="AB28" i="31"/>
  <c r="H31" i="20"/>
  <c r="AB31" i="20" s="1"/>
  <c r="AB38" i="31"/>
  <c r="AB38" i="32"/>
  <c r="AB35" i="31"/>
  <c r="AB32" i="32"/>
  <c r="H38" i="20"/>
  <c r="AB38" i="20" s="1"/>
  <c r="H33" i="20"/>
  <c r="AB33" i="20" s="1"/>
  <c r="H28" i="20"/>
  <c r="AB28" i="20" s="1"/>
  <c r="AB31" i="32"/>
  <c r="H34" i="20"/>
  <c r="AB34" i="20" s="1"/>
  <c r="AB37" i="31"/>
  <c r="AB31" i="31"/>
  <c r="AB37" i="32"/>
  <c r="AB30" i="32"/>
  <c r="AB35" i="32"/>
  <c r="AB34" i="32"/>
  <c r="AB36" i="31"/>
  <c r="AC16" i="20"/>
  <c r="AC17" i="20" s="1"/>
  <c r="AC18" i="20" s="1"/>
  <c r="AC19" i="20" s="1"/>
  <c r="AC20" i="20" s="1"/>
  <c r="AC21" i="20" s="1"/>
  <c r="AC22" i="20" s="1"/>
  <c r="AC23" i="20" s="1"/>
  <c r="AC24" i="20" s="1"/>
  <c r="AC25" i="20" s="1"/>
  <c r="AC26" i="20" s="1"/>
  <c r="AC27" i="20" s="1"/>
  <c r="AC22" i="32"/>
  <c r="AC23" i="32" s="1"/>
  <c r="AC24" i="32" s="1"/>
  <c r="AC25" i="32" s="1"/>
  <c r="AC26" i="32" s="1"/>
  <c r="AC27" i="32" s="1"/>
  <c r="Z45" i="31"/>
  <c r="F45" i="31"/>
  <c r="H45" i="31" s="1"/>
  <c r="H32" i="20"/>
  <c r="AB32" i="20" s="1"/>
  <c r="Z43" i="32"/>
  <c r="F43" i="32"/>
  <c r="H43" i="32" s="1"/>
  <c r="F46" i="20"/>
  <c r="H36" i="20"/>
  <c r="AB36" i="20" s="1"/>
  <c r="AC16" i="31"/>
  <c r="AC17" i="31" s="1"/>
  <c r="AC18" i="31" s="1"/>
  <c r="AC19" i="31" s="1"/>
  <c r="AC20" i="31" s="1"/>
  <c r="AC21" i="31" s="1"/>
  <c r="AC22" i="31" s="1"/>
  <c r="AC23" i="31" s="1"/>
  <c r="AC24" i="31" s="1"/>
  <c r="AC25" i="31" s="1"/>
  <c r="AC26" i="31" s="1"/>
  <c r="AC27" i="31" s="1"/>
  <c r="AC28" i="31" s="1"/>
  <c r="Z46" i="31"/>
  <c r="F46" i="31"/>
  <c r="H46" i="31" s="1"/>
  <c r="F44" i="20"/>
  <c r="F48" i="20"/>
  <c r="Z42" i="31"/>
  <c r="F42" i="31"/>
  <c r="H42" i="31" s="1"/>
  <c r="Z50" i="31"/>
  <c r="F50" i="31"/>
  <c r="H50" i="31" s="1"/>
  <c r="Z40" i="31"/>
  <c r="F40" i="31"/>
  <c r="H40" i="31" s="1"/>
  <c r="Z49" i="31"/>
  <c r="F49" i="31"/>
  <c r="H49" i="31" s="1"/>
  <c r="Z45" i="32"/>
  <c r="F45" i="32"/>
  <c r="H45" i="32" s="1"/>
  <c r="Z50" i="32"/>
  <c r="F50" i="32"/>
  <c r="H50" i="32" s="1"/>
  <c r="Z40" i="32"/>
  <c r="F40" i="32"/>
  <c r="H40" i="32" s="1"/>
  <c r="F45" i="20"/>
  <c r="Z48" i="31"/>
  <c r="F48" i="31"/>
  <c r="H48" i="31" s="1"/>
  <c r="Z43" i="31"/>
  <c r="F43" i="31"/>
  <c r="H43" i="31" s="1"/>
  <c r="H30" i="20"/>
  <c r="AB30" i="20" s="1"/>
  <c r="Z48" i="32"/>
  <c r="F48" i="32"/>
  <c r="H48" i="32" s="1"/>
  <c r="Z46" i="32"/>
  <c r="F46" i="32"/>
  <c r="H46" i="32" s="1"/>
  <c r="F40" i="20"/>
  <c r="H28" i="32"/>
  <c r="AB28" i="32" s="1"/>
  <c r="Z41" i="31"/>
  <c r="F41" i="31"/>
  <c r="H41" i="31" s="1"/>
  <c r="Z44" i="32"/>
  <c r="F44" i="32"/>
  <c r="H44" i="32" s="1"/>
  <c r="Z47" i="32"/>
  <c r="F47" i="32"/>
  <c r="H47" i="32" s="1"/>
  <c r="F49" i="20"/>
  <c r="F47" i="20"/>
  <c r="Z42" i="32"/>
  <c r="F42" i="32"/>
  <c r="Z47" i="31"/>
  <c r="F47" i="31"/>
  <c r="F43" i="20"/>
  <c r="F42" i="20"/>
  <c r="H32" i="31"/>
  <c r="AB32" i="31" s="1"/>
  <c r="Z41" i="32"/>
  <c r="F41" i="32"/>
  <c r="H41" i="32" s="1"/>
  <c r="F41" i="20"/>
  <c r="Z49" i="32"/>
  <c r="F49" i="32"/>
  <c r="H49" i="32" s="1"/>
  <c r="F50" i="20"/>
  <c r="Z44" i="31"/>
  <c r="F44" i="31"/>
  <c r="H44" i="31" s="1"/>
  <c r="AB42" i="31" l="1"/>
  <c r="AB40" i="32"/>
  <c r="AB48" i="32"/>
  <c r="AB50" i="32"/>
  <c r="AB45" i="32"/>
  <c r="AB41" i="31"/>
  <c r="AB48" i="31"/>
  <c r="AB44" i="32"/>
  <c r="AB40" i="31"/>
  <c r="AB49" i="31"/>
  <c r="H43" i="20"/>
  <c r="AB43" i="20" s="1"/>
  <c r="AB49" i="32"/>
  <c r="AB47" i="32"/>
  <c r="AB46" i="32"/>
  <c r="AB43" i="32"/>
  <c r="H45" i="20"/>
  <c r="AB45" i="20" s="1"/>
  <c r="AB46" i="31"/>
  <c r="AB45" i="31"/>
  <c r="AB41" i="32"/>
  <c r="H44" i="20"/>
  <c r="AB44" i="20"/>
  <c r="H47" i="20"/>
  <c r="AB47" i="20" s="1"/>
  <c r="AB43" i="31"/>
  <c r="H50" i="20"/>
  <c r="AB50" i="20" s="1"/>
  <c r="H42" i="20"/>
  <c r="AB42" i="20" s="1"/>
  <c r="H49" i="20"/>
  <c r="AB49" i="20"/>
  <c r="H40" i="20"/>
  <c r="AB40" i="20" s="1"/>
  <c r="H46" i="20"/>
  <c r="AB46" i="20" s="1"/>
  <c r="H48" i="20"/>
  <c r="AB48" i="20" s="1"/>
  <c r="H41" i="20"/>
  <c r="AB41" i="20" s="1"/>
  <c r="AB44" i="31"/>
  <c r="AB50" i="31"/>
  <c r="AC28" i="20"/>
  <c r="AC29" i="20" s="1"/>
  <c r="AC30" i="20" s="1"/>
  <c r="AC31" i="20" s="1"/>
  <c r="AC32" i="20" s="1"/>
  <c r="AC33" i="20" s="1"/>
  <c r="AC34" i="20" s="1"/>
  <c r="AC35" i="20" s="1"/>
  <c r="AC36" i="20" s="1"/>
  <c r="AC37" i="20" s="1"/>
  <c r="AC38" i="20" s="1"/>
  <c r="AC39" i="20" s="1"/>
  <c r="Z55" i="31"/>
  <c r="F55" i="31"/>
  <c r="H55" i="31" s="1"/>
  <c r="Z62" i="32"/>
  <c r="F62" i="32"/>
  <c r="H62" i="32" s="1"/>
  <c r="F56" i="20"/>
  <c r="Z58" i="31"/>
  <c r="F58" i="31"/>
  <c r="H58" i="31" s="1"/>
  <c r="Z55" i="32"/>
  <c r="F55" i="32"/>
  <c r="H55" i="32" s="1"/>
  <c r="F59" i="20"/>
  <c r="Z57" i="32"/>
  <c r="F57" i="32"/>
  <c r="Z52" i="32"/>
  <c r="F52" i="32"/>
  <c r="H52" i="32" s="1"/>
  <c r="Z60" i="32"/>
  <c r="F60" i="32"/>
  <c r="H60" i="32" s="1"/>
  <c r="F60" i="20"/>
  <c r="Z62" i="31"/>
  <c r="F62" i="31"/>
  <c r="H62" i="31" s="1"/>
  <c r="Z61" i="32"/>
  <c r="F61" i="32"/>
  <c r="H61" i="32" s="1"/>
  <c r="Z61" i="31"/>
  <c r="F61" i="31"/>
  <c r="Z56" i="32"/>
  <c r="F56" i="32"/>
  <c r="H56" i="32" s="1"/>
  <c r="Z54" i="32"/>
  <c r="F54" i="32"/>
  <c r="H54" i="32" s="1"/>
  <c r="F57" i="20"/>
  <c r="Z53" i="32"/>
  <c r="F53" i="32"/>
  <c r="H53" i="32" s="1"/>
  <c r="F54" i="20"/>
  <c r="H42" i="32"/>
  <c r="AB42" i="32" s="1"/>
  <c r="F61" i="20"/>
  <c r="F52" i="20"/>
  <c r="AC29" i="31"/>
  <c r="AC30" i="31" s="1"/>
  <c r="AC31" i="31" s="1"/>
  <c r="AC32" i="31" s="1"/>
  <c r="AC33" i="31" s="1"/>
  <c r="AC34" i="31" s="1"/>
  <c r="AC35" i="31" s="1"/>
  <c r="AC36" i="31" s="1"/>
  <c r="AC37" i="31" s="1"/>
  <c r="AC38" i="31" s="1"/>
  <c r="AC39" i="31" s="1"/>
  <c r="Z57" i="31"/>
  <c r="F57" i="31"/>
  <c r="H57" i="31" s="1"/>
  <c r="AC28" i="32"/>
  <c r="AC29" i="32" s="1"/>
  <c r="AC30" i="32" s="1"/>
  <c r="AC31" i="32" s="1"/>
  <c r="AC32" i="32" s="1"/>
  <c r="AC33" i="32" s="1"/>
  <c r="AC34" i="32" s="1"/>
  <c r="AC35" i="32" s="1"/>
  <c r="AC36" i="32" s="1"/>
  <c r="AC37" i="32" s="1"/>
  <c r="AC38" i="32" s="1"/>
  <c r="AC39" i="32" s="1"/>
  <c r="AC40" i="32" s="1"/>
  <c r="F62" i="20"/>
  <c r="H47" i="31"/>
  <c r="AB47" i="31" s="1"/>
  <c r="Z59" i="31"/>
  <c r="F59" i="31"/>
  <c r="H59" i="31" s="1"/>
  <c r="Z59" i="32"/>
  <c r="F59" i="32"/>
  <c r="H59" i="32" s="1"/>
  <c r="Z53" i="31"/>
  <c r="F53" i="31"/>
  <c r="H53" i="31" s="1"/>
  <c r="Z60" i="31"/>
  <c r="F60" i="31"/>
  <c r="H60" i="31" s="1"/>
  <c r="Z52" i="31"/>
  <c r="F52" i="31"/>
  <c r="H52" i="31" s="1"/>
  <c r="Z54" i="31"/>
  <c r="F54" i="31"/>
  <c r="H54" i="31" s="1"/>
  <c r="F58" i="20"/>
  <c r="F53" i="20"/>
  <c r="Z56" i="31"/>
  <c r="F56" i="31"/>
  <c r="H56" i="31" s="1"/>
  <c r="F55" i="20"/>
  <c r="Z58" i="32"/>
  <c r="F58" i="32"/>
  <c r="AC41" i="32" l="1"/>
  <c r="AB55" i="31"/>
  <c r="AB52" i="32"/>
  <c r="AB53" i="31"/>
  <c r="AB55" i="32"/>
  <c r="AB60" i="32"/>
  <c r="AB57" i="31"/>
  <c r="H57" i="20"/>
  <c r="AB57" i="20" s="1"/>
  <c r="AB58" i="31"/>
  <c r="H56" i="20"/>
  <c r="AB56" i="20" s="1"/>
  <c r="AB59" i="32"/>
  <c r="AB53" i="32"/>
  <c r="AB54" i="31"/>
  <c r="AB52" i="31"/>
  <c r="AB59" i="31"/>
  <c r="H61" i="20"/>
  <c r="AB61" i="20" s="1"/>
  <c r="AB54" i="32"/>
  <c r="H58" i="20"/>
  <c r="AB58" i="20" s="1"/>
  <c r="AB61" i="32"/>
  <c r="AB56" i="31"/>
  <c r="AB62" i="31"/>
  <c r="H59" i="20"/>
  <c r="AB59" i="20" s="1"/>
  <c r="AB62" i="32"/>
  <c r="H53" i="20"/>
  <c r="AB53" i="20" s="1"/>
  <c r="AB60" i="31"/>
  <c r="H62" i="20"/>
  <c r="AB62" i="20" s="1"/>
  <c r="H60" i="20"/>
  <c r="AB60" i="20" s="1"/>
  <c r="H54" i="20"/>
  <c r="AB54" i="20" s="1"/>
  <c r="AB56" i="32"/>
  <c r="AC42" i="32"/>
  <c r="AC43" i="32" s="1"/>
  <c r="AC44" i="32" s="1"/>
  <c r="AC45" i="32" s="1"/>
  <c r="AC46" i="32" s="1"/>
  <c r="AC47" i="32" s="1"/>
  <c r="AC48" i="32" s="1"/>
  <c r="AC49" i="32" s="1"/>
  <c r="AC50" i="32" s="1"/>
  <c r="AC51" i="32" s="1"/>
  <c r="AC52" i="32" s="1"/>
  <c r="H55" i="20"/>
  <c r="AB55" i="20" s="1"/>
  <c r="Z70" i="32"/>
  <c r="F70" i="32"/>
  <c r="H70" i="32" s="1"/>
  <c r="Z68" i="31"/>
  <c r="F68" i="31"/>
  <c r="H68" i="31" s="1"/>
  <c r="Z71" i="31"/>
  <c r="F71" i="31"/>
  <c r="H71" i="31" s="1"/>
  <c r="F74" i="20"/>
  <c r="F64" i="20"/>
  <c r="Z67" i="32"/>
  <c r="F67" i="32"/>
  <c r="H67" i="32" s="1"/>
  <c r="Z73" i="32"/>
  <c r="F73" i="32"/>
  <c r="H73" i="32" s="1"/>
  <c r="Z64" i="32"/>
  <c r="F64" i="32"/>
  <c r="H64" i="32" s="1"/>
  <c r="H52" i="20"/>
  <c r="AB52" i="20" s="1"/>
  <c r="F65" i="20"/>
  <c r="Z64" i="31"/>
  <c r="F64" i="31"/>
  <c r="H64" i="31" s="1"/>
  <c r="Z71" i="32"/>
  <c r="F71" i="32"/>
  <c r="H71" i="32" s="1"/>
  <c r="F66" i="20"/>
  <c r="F68" i="20"/>
  <c r="Z69" i="31"/>
  <c r="F69" i="31"/>
  <c r="H69" i="31" s="1"/>
  <c r="Z74" i="32"/>
  <c r="F74" i="32"/>
  <c r="H74" i="32" s="1"/>
  <c r="H61" i="31"/>
  <c r="AB61" i="31" s="1"/>
  <c r="F73" i="20"/>
  <c r="Z65" i="32"/>
  <c r="F65" i="32"/>
  <c r="H65" i="32" s="1"/>
  <c r="Z66" i="32"/>
  <c r="F66" i="32"/>
  <c r="H66" i="32" s="1"/>
  <c r="F72" i="20"/>
  <c r="Z70" i="31"/>
  <c r="F70" i="31"/>
  <c r="H70" i="31" s="1"/>
  <c r="F70" i="20"/>
  <c r="Z68" i="32"/>
  <c r="F68" i="32"/>
  <c r="H68" i="32" s="1"/>
  <c r="F71" i="20"/>
  <c r="AC40" i="20"/>
  <c r="AC41" i="20" s="1"/>
  <c r="AC42" i="20" s="1"/>
  <c r="AC43" i="20" s="1"/>
  <c r="AC44" i="20" s="1"/>
  <c r="AC45" i="20" s="1"/>
  <c r="AC46" i="20" s="1"/>
  <c r="AC47" i="20" s="1"/>
  <c r="AC48" i="20" s="1"/>
  <c r="AC49" i="20" s="1"/>
  <c r="AC50" i="20" s="1"/>
  <c r="AC51" i="20" s="1"/>
  <c r="F69" i="20"/>
  <c r="F67" i="20"/>
  <c r="Z66" i="31"/>
  <c r="F66" i="31"/>
  <c r="H66" i="31" s="1"/>
  <c r="AC40" i="31"/>
  <c r="AC41" i="31" s="1"/>
  <c r="AC42" i="31" s="1"/>
  <c r="AC43" i="31" s="1"/>
  <c r="AC44" i="31" s="1"/>
  <c r="AC45" i="31" s="1"/>
  <c r="AC46" i="31" s="1"/>
  <c r="AC47" i="31" s="1"/>
  <c r="AC48" i="31" s="1"/>
  <c r="AC49" i="31" s="1"/>
  <c r="AC50" i="31" s="1"/>
  <c r="AC51" i="31" s="1"/>
  <c r="Z74" i="31"/>
  <c r="F74" i="31"/>
  <c r="H74" i="31" s="1"/>
  <c r="Z69" i="32"/>
  <c r="F69" i="32"/>
  <c r="H69" i="32" s="1"/>
  <c r="H58" i="32"/>
  <c r="AB58" i="32" s="1"/>
  <c r="Z65" i="31"/>
  <c r="F65" i="31"/>
  <c r="H65" i="31" s="1"/>
  <c r="Z72" i="31"/>
  <c r="F72" i="31"/>
  <c r="H72" i="31" s="1"/>
  <c r="Z73" i="31"/>
  <c r="F73" i="31"/>
  <c r="H73" i="31" s="1"/>
  <c r="Z72" i="32"/>
  <c r="F72" i="32"/>
  <c r="H72" i="32" s="1"/>
  <c r="H57" i="32"/>
  <c r="AB57" i="32" s="1"/>
  <c r="Z67" i="31"/>
  <c r="F67" i="31"/>
  <c r="H67" i="31" s="1"/>
  <c r="AB70" i="31" l="1"/>
  <c r="AB73" i="31"/>
  <c r="AB67" i="32"/>
  <c r="AB64" i="31"/>
  <c r="AB65" i="32"/>
  <c r="AB71" i="31"/>
  <c r="AB69" i="32"/>
  <c r="H72" i="20"/>
  <c r="AB72" i="20" s="1"/>
  <c r="AB71" i="32"/>
  <c r="AB73" i="32"/>
  <c r="AB74" i="32"/>
  <c r="AB68" i="31"/>
  <c r="H69" i="20"/>
  <c r="AB69" i="20" s="1"/>
  <c r="H64" i="20"/>
  <c r="AB64" i="20" s="1"/>
  <c r="H71" i="20"/>
  <c r="AB71" i="20" s="1"/>
  <c r="AB72" i="31"/>
  <c r="AB70" i="32"/>
  <c r="AB66" i="32"/>
  <c r="AB67" i="31"/>
  <c r="AB69" i="31"/>
  <c r="AB68" i="32"/>
  <c r="H68" i="20"/>
  <c r="AB68" i="20" s="1"/>
  <c r="H74" i="20"/>
  <c r="AB74" i="20" s="1"/>
  <c r="AB74" i="31"/>
  <c r="H70" i="20"/>
  <c r="AB70" i="20" s="1"/>
  <c r="AC53" i="32"/>
  <c r="AC54" i="32" s="1"/>
  <c r="AC55" i="32" s="1"/>
  <c r="AC56" i="32" s="1"/>
  <c r="AC57" i="32" s="1"/>
  <c r="AC58" i="32" s="1"/>
  <c r="AC59" i="32" s="1"/>
  <c r="AC60" i="32" s="1"/>
  <c r="AC61" i="32" s="1"/>
  <c r="AC62" i="32" s="1"/>
  <c r="AC63" i="32" s="1"/>
  <c r="H65" i="20"/>
  <c r="AB65" i="20" s="1"/>
  <c r="AB65" i="31"/>
  <c r="H73" i="20"/>
  <c r="AB73" i="20" s="1"/>
  <c r="H66" i="20"/>
  <c r="AB66" i="20" s="1"/>
  <c r="AB66" i="31"/>
  <c r="AB72" i="32"/>
  <c r="H67" i="20"/>
  <c r="AB67" i="20" s="1"/>
  <c r="AB64" i="32"/>
  <c r="Z78" i="31"/>
  <c r="F78" i="31"/>
  <c r="F78" i="20"/>
  <c r="Z83" i="32"/>
  <c r="F83" i="32"/>
  <c r="H83" i="32" s="1"/>
  <c r="Z78" i="32"/>
  <c r="F78" i="32"/>
  <c r="H78" i="32" s="1"/>
  <c r="F85" i="20"/>
  <c r="F80" i="20"/>
  <c r="Z79" i="32"/>
  <c r="F79" i="32"/>
  <c r="H79" i="32" s="1"/>
  <c r="F84" i="20"/>
  <c r="F76" i="20"/>
  <c r="AC52" i="20"/>
  <c r="AC53" i="20" s="1"/>
  <c r="AC54" i="20" s="1"/>
  <c r="AC55" i="20" s="1"/>
  <c r="AC56" i="20" s="1"/>
  <c r="AC57" i="20" s="1"/>
  <c r="AC58" i="20" s="1"/>
  <c r="AC59" i="20" s="1"/>
  <c r="AC60" i="20" s="1"/>
  <c r="AC61" i="20" s="1"/>
  <c r="AC62" i="20" s="1"/>
  <c r="AC63" i="20" s="1"/>
  <c r="F83" i="20"/>
  <c r="Z80" i="31"/>
  <c r="F80" i="31"/>
  <c r="H80" i="31" s="1"/>
  <c r="Z81" i="31"/>
  <c r="F81" i="31"/>
  <c r="H81" i="31" s="1"/>
  <c r="Z76" i="31"/>
  <c r="F76" i="31"/>
  <c r="Z76" i="32"/>
  <c r="F76" i="32"/>
  <c r="H76" i="32" s="1"/>
  <c r="Z86" i="31"/>
  <c r="F86" i="31"/>
  <c r="H86" i="31" s="1"/>
  <c r="Z81" i="32"/>
  <c r="F81" i="32"/>
  <c r="H81" i="32" s="1"/>
  <c r="Z82" i="31"/>
  <c r="F82" i="31"/>
  <c r="H82" i="31" s="1"/>
  <c r="F86" i="20"/>
  <c r="Z84" i="32"/>
  <c r="F84" i="32"/>
  <c r="H84" i="32" s="1"/>
  <c r="Z84" i="31"/>
  <c r="F84" i="31"/>
  <c r="H84" i="31" s="1"/>
  <c r="F79" i="20"/>
  <c r="Z82" i="32"/>
  <c r="F82" i="32"/>
  <c r="H82" i="32" s="1"/>
  <c r="Z85" i="31"/>
  <c r="F85" i="31"/>
  <c r="H85" i="31" s="1"/>
  <c r="Z77" i="32"/>
  <c r="F77" i="32"/>
  <c r="H77" i="32" s="1"/>
  <c r="F82" i="20"/>
  <c r="Z86" i="32"/>
  <c r="F86" i="32"/>
  <c r="H86" i="32" s="1"/>
  <c r="Z85" i="32"/>
  <c r="F85" i="32"/>
  <c r="H85" i="32" s="1"/>
  <c r="Z83" i="31"/>
  <c r="F83" i="31"/>
  <c r="H83" i="31" s="1"/>
  <c r="F77" i="20"/>
  <c r="F81" i="20"/>
  <c r="AC52" i="31"/>
  <c r="AC53" i="31" s="1"/>
  <c r="AC54" i="31" s="1"/>
  <c r="AC55" i="31" s="1"/>
  <c r="AC56" i="31" s="1"/>
  <c r="AC57" i="31" s="1"/>
  <c r="AC58" i="31" s="1"/>
  <c r="AC59" i="31" s="1"/>
  <c r="AC60" i="31" s="1"/>
  <c r="AC61" i="31" s="1"/>
  <c r="AC62" i="31" s="1"/>
  <c r="AC63" i="31" s="1"/>
  <c r="Z77" i="31"/>
  <c r="F77" i="31"/>
  <c r="H77" i="31" s="1"/>
  <c r="Z79" i="31"/>
  <c r="F79" i="31"/>
  <c r="H79" i="31" s="1"/>
  <c r="Z80" i="32"/>
  <c r="F80" i="32"/>
  <c r="H80" i="32" s="1"/>
  <c r="AB79" i="32" l="1"/>
  <c r="AB77" i="32"/>
  <c r="AB81" i="32"/>
  <c r="H77" i="20"/>
  <c r="AB77" i="20"/>
  <c r="AB80" i="32"/>
  <c r="AB84" i="31"/>
  <c r="AB81" i="31"/>
  <c r="AB83" i="32"/>
  <c r="H78" i="20"/>
  <c r="AB78" i="20" s="1"/>
  <c r="AB86" i="31"/>
  <c r="H80" i="20"/>
  <c r="AB80" i="20" s="1"/>
  <c r="AB80" i="31"/>
  <c r="H86" i="20"/>
  <c r="AB86" i="20"/>
  <c r="AB85" i="32"/>
  <c r="AB76" i="32"/>
  <c r="AB79" i="31"/>
  <c r="AB84" i="32"/>
  <c r="AB85" i="31"/>
  <c r="H85" i="20"/>
  <c r="AB85" i="20" s="1"/>
  <c r="AC64" i="20"/>
  <c r="AC65" i="20" s="1"/>
  <c r="AC66" i="20" s="1"/>
  <c r="AC67" i="20" s="1"/>
  <c r="AC68" i="20" s="1"/>
  <c r="AC69" i="20" s="1"/>
  <c r="AC70" i="20" s="1"/>
  <c r="AC71" i="20" s="1"/>
  <c r="AC72" i="20" s="1"/>
  <c r="AC73" i="20" s="1"/>
  <c r="AC74" i="20" s="1"/>
  <c r="AC75" i="20" s="1"/>
  <c r="AB77" i="31"/>
  <c r="H76" i="20"/>
  <c r="AB76" i="20" s="1"/>
  <c r="H81" i="20"/>
  <c r="AB81" i="20" s="1"/>
  <c r="AB86" i="32"/>
  <c r="H79" i="20"/>
  <c r="AB79" i="20"/>
  <c r="AB82" i="31"/>
  <c r="AB78" i="32"/>
  <c r="AB83" i="31"/>
  <c r="AB82" i="32"/>
  <c r="H82" i="20"/>
  <c r="AB82" i="20" s="1"/>
  <c r="H84" i="20"/>
  <c r="AB84" i="20" s="1"/>
  <c r="Z97" i="31"/>
  <c r="F97" i="31"/>
  <c r="H97" i="31" s="1"/>
  <c r="Z89" i="31"/>
  <c r="F89" i="31"/>
  <c r="H89" i="31" s="1"/>
  <c r="F92" i="20"/>
  <c r="F94" i="20"/>
  <c r="Z92" i="31"/>
  <c r="F92" i="31"/>
  <c r="H92" i="31" s="1"/>
  <c r="F96" i="20"/>
  <c r="Z98" i="31"/>
  <c r="F98" i="31"/>
  <c r="H98" i="31" s="1"/>
  <c r="F91" i="20"/>
  <c r="F98" i="20"/>
  <c r="Z93" i="32"/>
  <c r="F93" i="32"/>
  <c r="H93" i="32" s="1"/>
  <c r="Z88" i="32"/>
  <c r="F88" i="32"/>
  <c r="H88" i="32" s="1"/>
  <c r="F90" i="20"/>
  <c r="Z97" i="32"/>
  <c r="F97" i="32"/>
  <c r="H97" i="32" s="1"/>
  <c r="AC64" i="32"/>
  <c r="AC65" i="32" s="1"/>
  <c r="AC66" i="32" s="1"/>
  <c r="AC67" i="32" s="1"/>
  <c r="AC68" i="32" s="1"/>
  <c r="AC69" i="32" s="1"/>
  <c r="AC70" i="32" s="1"/>
  <c r="AC71" i="32" s="1"/>
  <c r="AC72" i="32" s="1"/>
  <c r="AC73" i="32" s="1"/>
  <c r="AC74" i="32" s="1"/>
  <c r="AC75" i="32" s="1"/>
  <c r="Z91" i="32"/>
  <c r="F91" i="32"/>
  <c r="H91" i="32" s="1"/>
  <c r="F97" i="20"/>
  <c r="Z90" i="31"/>
  <c r="F90" i="31"/>
  <c r="H90" i="31" s="1"/>
  <c r="Z93" i="31"/>
  <c r="F93" i="31"/>
  <c r="H93" i="31" s="1"/>
  <c r="Z98" i="32"/>
  <c r="F98" i="32"/>
  <c r="H98" i="32" s="1"/>
  <c r="F88" i="20"/>
  <c r="Z92" i="32"/>
  <c r="F92" i="32"/>
  <c r="H92" i="32" s="1"/>
  <c r="Z96" i="31"/>
  <c r="F96" i="31"/>
  <c r="H96" i="31" s="1"/>
  <c r="F89" i="20"/>
  <c r="Z94" i="32"/>
  <c r="F94" i="32"/>
  <c r="H94" i="32" s="1"/>
  <c r="Z88" i="31"/>
  <c r="F88" i="31"/>
  <c r="H88" i="31" s="1"/>
  <c r="H83" i="20"/>
  <c r="AB83" i="20" s="1"/>
  <c r="Z90" i="32"/>
  <c r="F90" i="32"/>
  <c r="H90" i="32" s="1"/>
  <c r="H78" i="31"/>
  <c r="AB78" i="31" s="1"/>
  <c r="Z89" i="32"/>
  <c r="F89" i="32"/>
  <c r="H89" i="32" s="1"/>
  <c r="Z91" i="31"/>
  <c r="F91" i="31"/>
  <c r="H91" i="31" s="1"/>
  <c r="Z95" i="31"/>
  <c r="F95" i="31"/>
  <c r="H95" i="31" s="1"/>
  <c r="Z96" i="32"/>
  <c r="F96" i="32"/>
  <c r="H96" i="32" s="1"/>
  <c r="H76" i="31"/>
  <c r="AB76" i="31" s="1"/>
  <c r="Z95" i="32"/>
  <c r="F95" i="32"/>
  <c r="H95" i="32" s="1"/>
  <c r="F93" i="20"/>
  <c r="AC64" i="31"/>
  <c r="AC65" i="31" s="1"/>
  <c r="AC66" i="31" s="1"/>
  <c r="AC67" i="31" s="1"/>
  <c r="AC68" i="31" s="1"/>
  <c r="AC69" i="31" s="1"/>
  <c r="AC70" i="31" s="1"/>
  <c r="AC71" i="31" s="1"/>
  <c r="AC72" i="31" s="1"/>
  <c r="AC73" i="31" s="1"/>
  <c r="AC74" i="31" s="1"/>
  <c r="AC75" i="31" s="1"/>
  <c r="Z94" i="31"/>
  <c r="F94" i="31"/>
  <c r="H94" i="31" s="1"/>
  <c r="F95" i="20"/>
  <c r="AC76" i="20" l="1"/>
  <c r="AC77" i="20" s="1"/>
  <c r="AC78" i="20"/>
  <c r="AC79" i="20" s="1"/>
  <c r="AC80" i="20" s="1"/>
  <c r="AC81" i="20" s="1"/>
  <c r="AC82" i="20" s="1"/>
  <c r="AB96" i="31"/>
  <c r="AB95" i="31"/>
  <c r="AC76" i="32"/>
  <c r="AC77" i="32" s="1"/>
  <c r="AB94" i="31"/>
  <c r="AB92" i="32"/>
  <c r="H90" i="20"/>
  <c r="AB90" i="20" s="1"/>
  <c r="H93" i="20"/>
  <c r="AB93" i="20" s="1"/>
  <c r="AB90" i="31"/>
  <c r="AB98" i="31"/>
  <c r="AB89" i="31"/>
  <c r="H96" i="20"/>
  <c r="AB96" i="20" s="1"/>
  <c r="AB97" i="31"/>
  <c r="H97" i="20"/>
  <c r="AB97" i="20" s="1"/>
  <c r="AB91" i="31"/>
  <c r="AB91" i="32"/>
  <c r="AB93" i="32"/>
  <c r="AB92" i="31"/>
  <c r="AB88" i="32"/>
  <c r="AB95" i="32"/>
  <c r="AB89" i="32"/>
  <c r="AC78" i="32"/>
  <c r="AC79" i="32" s="1"/>
  <c r="AC80" i="32" s="1"/>
  <c r="AC81" i="32" s="1"/>
  <c r="AC82" i="32" s="1"/>
  <c r="AC83" i="32" s="1"/>
  <c r="AC84" i="32" s="1"/>
  <c r="AC85" i="32" s="1"/>
  <c r="AC86" i="32" s="1"/>
  <c r="AC87" i="32" s="1"/>
  <c r="H98" i="20"/>
  <c r="AB98" i="20" s="1"/>
  <c r="H94" i="20"/>
  <c r="AB94" i="20" s="1"/>
  <c r="H95" i="20"/>
  <c r="AB95" i="20" s="1"/>
  <c r="AB88" i="31"/>
  <c r="H88" i="20"/>
  <c r="AB88" i="20"/>
  <c r="AB94" i="32"/>
  <c r="AB98" i="32"/>
  <c r="H91" i="20"/>
  <c r="AB91" i="20" s="1"/>
  <c r="H92" i="20"/>
  <c r="AB92" i="20" s="1"/>
  <c r="H89" i="20"/>
  <c r="AB89" i="20" s="1"/>
  <c r="AB96" i="32"/>
  <c r="AB90" i="32"/>
  <c r="AB93" i="31"/>
  <c r="AB97" i="32"/>
  <c r="F109" i="20"/>
  <c r="Z108" i="32"/>
  <c r="F108" i="32"/>
  <c r="H108" i="32" s="1"/>
  <c r="Z103" i="32"/>
  <c r="F103" i="32"/>
  <c r="H103" i="32" s="1"/>
  <c r="Z108" i="31"/>
  <c r="F108" i="31"/>
  <c r="H108" i="31" s="1"/>
  <c r="Z102" i="32"/>
  <c r="F102" i="32"/>
  <c r="Z106" i="32"/>
  <c r="F106" i="32"/>
  <c r="H106" i="32" s="1"/>
  <c r="F102" i="20"/>
  <c r="F110" i="20"/>
  <c r="Z101" i="31"/>
  <c r="F101" i="31"/>
  <c r="H101" i="31" s="1"/>
  <c r="Z109" i="32"/>
  <c r="F109" i="32"/>
  <c r="H109" i="32" s="1"/>
  <c r="F100" i="20"/>
  <c r="F107" i="20"/>
  <c r="Z101" i="32"/>
  <c r="F101" i="32"/>
  <c r="H101" i="32" s="1"/>
  <c r="F106" i="20"/>
  <c r="Z104" i="32"/>
  <c r="F104" i="32"/>
  <c r="H104" i="32" s="1"/>
  <c r="Z110" i="32"/>
  <c r="F110" i="32"/>
  <c r="H110" i="32" s="1"/>
  <c r="Z100" i="32"/>
  <c r="F100" i="32"/>
  <c r="H100" i="32" s="1"/>
  <c r="Z102" i="31"/>
  <c r="F102" i="31"/>
  <c r="H102" i="31" s="1"/>
  <c r="F103" i="20"/>
  <c r="Z105" i="31"/>
  <c r="F105" i="31"/>
  <c r="H105" i="31" s="1"/>
  <c r="Z110" i="31"/>
  <c r="F110" i="31"/>
  <c r="Z106" i="31"/>
  <c r="F106" i="31"/>
  <c r="H106" i="31" s="1"/>
  <c r="Z107" i="31"/>
  <c r="F107" i="31"/>
  <c r="H107" i="31" s="1"/>
  <c r="Z107" i="32"/>
  <c r="F107" i="32"/>
  <c r="H107" i="32" s="1"/>
  <c r="AC83" i="20"/>
  <c r="AC84" i="20" s="1"/>
  <c r="AC85" i="20" s="1"/>
  <c r="AC86" i="20" s="1"/>
  <c r="AC87" i="20" s="1"/>
  <c r="F108" i="20"/>
  <c r="Z109" i="31"/>
  <c r="F109" i="31"/>
  <c r="H109" i="31" s="1"/>
  <c r="F105" i="20"/>
  <c r="Z100" i="31"/>
  <c r="F100" i="31"/>
  <c r="H100" i="31" s="1"/>
  <c r="F101" i="20"/>
  <c r="F104" i="20"/>
  <c r="AC76" i="31"/>
  <c r="AC77" i="31" s="1"/>
  <c r="AC78" i="31" s="1"/>
  <c r="AC79" i="31" s="1"/>
  <c r="AC80" i="31" s="1"/>
  <c r="AC81" i="31" s="1"/>
  <c r="AC82" i="31" s="1"/>
  <c r="AC83" i="31" s="1"/>
  <c r="AC84" i="31" s="1"/>
  <c r="AC85" i="31" s="1"/>
  <c r="AC86" i="31" s="1"/>
  <c r="AC87" i="31" s="1"/>
  <c r="AC88" i="31" s="1"/>
  <c r="Z103" i="31"/>
  <c r="F103" i="31"/>
  <c r="H103" i="31" s="1"/>
  <c r="Z105" i="32"/>
  <c r="F105" i="32"/>
  <c r="H105" i="32"/>
  <c r="Z104" i="31"/>
  <c r="F104" i="31"/>
  <c r="H104" i="31" s="1"/>
  <c r="AB106" i="32" l="1"/>
  <c r="AB105" i="32"/>
  <c r="AB100" i="31"/>
  <c r="AC89" i="31"/>
  <c r="AC90" i="31" s="1"/>
  <c r="AC91" i="31" s="1"/>
  <c r="AC92" i="31" s="1"/>
  <c r="AC93" i="31" s="1"/>
  <c r="AC94" i="31" s="1"/>
  <c r="AC95" i="31" s="1"/>
  <c r="AC96" i="31" s="1"/>
  <c r="AC97" i="31" s="1"/>
  <c r="AC98" i="31" s="1"/>
  <c r="AC99" i="31" s="1"/>
  <c r="AC100" i="31" s="1"/>
  <c r="AB109" i="31"/>
  <c r="AB106" i="31"/>
  <c r="AB101" i="31"/>
  <c r="H103" i="20"/>
  <c r="AB103" i="20" s="1"/>
  <c r="AB104" i="32"/>
  <c r="AB109" i="32"/>
  <c r="AB108" i="32"/>
  <c r="AB103" i="31"/>
  <c r="AB102" i="31"/>
  <c r="H106" i="20"/>
  <c r="AB106" i="20" s="1"/>
  <c r="H109" i="20"/>
  <c r="AB109" i="20" s="1"/>
  <c r="H105" i="20"/>
  <c r="AB105" i="20" s="1"/>
  <c r="AB107" i="31"/>
  <c r="H104" i="20"/>
  <c r="AB104" i="20" s="1"/>
  <c r="H108" i="20"/>
  <c r="AB108" i="20" s="1"/>
  <c r="AC88" i="20"/>
  <c r="AC89" i="20" s="1"/>
  <c r="AC90" i="20" s="1"/>
  <c r="AC91" i="20" s="1"/>
  <c r="AC92" i="20" s="1"/>
  <c r="AC93" i="20" s="1"/>
  <c r="AC94" i="20" s="1"/>
  <c r="AC95" i="20" s="1"/>
  <c r="AC96" i="20" s="1"/>
  <c r="AC97" i="20" s="1"/>
  <c r="AC98" i="20" s="1"/>
  <c r="AC99" i="20" s="1"/>
  <c r="AB100" i="32"/>
  <c r="AB101" i="32"/>
  <c r="AB108" i="31"/>
  <c r="H107" i="20"/>
  <c r="AB107" i="20" s="1"/>
  <c r="H102" i="20"/>
  <c r="AB102" i="20" s="1"/>
  <c r="H110" i="20"/>
  <c r="AB110" i="20"/>
  <c r="AB104" i="31"/>
  <c r="H101" i="20"/>
  <c r="AB101" i="20" s="1"/>
  <c r="AB107" i="32"/>
  <c r="AB105" i="31"/>
  <c r="AB110" i="32"/>
  <c r="H100" i="20"/>
  <c r="AB100" i="20" s="1"/>
  <c r="AB103" i="32"/>
  <c r="AC88" i="32"/>
  <c r="AC89" i="32" s="1"/>
  <c r="AC90" i="32" s="1"/>
  <c r="AC91" i="32" s="1"/>
  <c r="AC92" i="32" s="1"/>
  <c r="AC93" i="32" s="1"/>
  <c r="AC94" i="32" s="1"/>
  <c r="AC95" i="32" s="1"/>
  <c r="AC96" i="32" s="1"/>
  <c r="AC97" i="32" s="1"/>
  <c r="AC98" i="32" s="1"/>
  <c r="AC99" i="32" s="1"/>
  <c r="Z119" i="32"/>
  <c r="F119" i="32"/>
  <c r="H119" i="32" s="1"/>
  <c r="Z117" i="32"/>
  <c r="F117" i="32"/>
  <c r="H117" i="32" s="1"/>
  <c r="Z122" i="32"/>
  <c r="F122" i="32"/>
  <c r="H122" i="32" s="1"/>
  <c r="Z113" i="32"/>
  <c r="F113" i="32"/>
  <c r="H113" i="32" s="1"/>
  <c r="Z120" i="32"/>
  <c r="F120" i="32"/>
  <c r="H120" i="32" s="1"/>
  <c r="F118" i="20"/>
  <c r="Z122" i="31"/>
  <c r="F122" i="31"/>
  <c r="H122" i="31" s="1"/>
  <c r="F117" i="20"/>
  <c r="F112" i="20"/>
  <c r="Z118" i="32"/>
  <c r="F118" i="32"/>
  <c r="H118" i="32" s="1"/>
  <c r="Z121" i="31"/>
  <c r="F121" i="31"/>
  <c r="H121" i="31" s="1"/>
  <c r="Z114" i="31"/>
  <c r="F114" i="31"/>
  <c r="H114" i="31" s="1"/>
  <c r="Z113" i="31"/>
  <c r="F113" i="31"/>
  <c r="H113" i="31" s="1"/>
  <c r="Z120" i="31"/>
  <c r="F120" i="31"/>
  <c r="Z117" i="31"/>
  <c r="F117" i="31"/>
  <c r="H117" i="31" s="1"/>
  <c r="Z115" i="31"/>
  <c r="F115" i="31"/>
  <c r="H115" i="31" s="1"/>
  <c r="Z112" i="31"/>
  <c r="F112" i="31"/>
  <c r="H112" i="31" s="1"/>
  <c r="Z116" i="32"/>
  <c r="F116" i="32"/>
  <c r="H116" i="32" s="1"/>
  <c r="F114" i="20"/>
  <c r="Z119" i="31"/>
  <c r="F119" i="31"/>
  <c r="H119" i="31" s="1"/>
  <c r="F116" i="20"/>
  <c r="F113" i="20"/>
  <c r="Z116" i="31"/>
  <c r="F116" i="31"/>
  <c r="H116" i="31" s="1"/>
  <c r="F119" i="20"/>
  <c r="H102" i="32"/>
  <c r="AB102" i="32" s="1"/>
  <c r="Z115" i="32"/>
  <c r="F115" i="32"/>
  <c r="H115" i="32" s="1"/>
  <c r="F121" i="20"/>
  <c r="Z121" i="32"/>
  <c r="F121" i="32"/>
  <c r="H121" i="32" s="1"/>
  <c r="F115" i="20"/>
  <c r="F120" i="20"/>
  <c r="Z118" i="31"/>
  <c r="F118" i="31"/>
  <c r="H118" i="31" s="1"/>
  <c r="Z112" i="32"/>
  <c r="F112" i="32"/>
  <c r="H112" i="32" s="1"/>
  <c r="H110" i="31"/>
  <c r="AB110" i="31" s="1"/>
  <c r="F122" i="20"/>
  <c r="Z114" i="32"/>
  <c r="F114" i="32"/>
  <c r="H114" i="32" s="1"/>
  <c r="AC100" i="20" l="1"/>
  <c r="AB122" i="31"/>
  <c r="AC101" i="31"/>
  <c r="AC102" i="31" s="1"/>
  <c r="AC103" i="31" s="1"/>
  <c r="AB116" i="31"/>
  <c r="AB122" i="32"/>
  <c r="AB120" i="32"/>
  <c r="AC101" i="20"/>
  <c r="AC102" i="20" s="1"/>
  <c r="AC103" i="20" s="1"/>
  <c r="AC104" i="20" s="1"/>
  <c r="AC105" i="20" s="1"/>
  <c r="AC106" i="20" s="1"/>
  <c r="AC107" i="20" s="1"/>
  <c r="AC108" i="20" s="1"/>
  <c r="AC109" i="20" s="1"/>
  <c r="AC110" i="20" s="1"/>
  <c r="AC111" i="20" s="1"/>
  <c r="AB121" i="31"/>
  <c r="H118" i="20"/>
  <c r="AB118" i="20" s="1"/>
  <c r="AB116" i="32"/>
  <c r="AB117" i="32"/>
  <c r="AB118" i="32"/>
  <c r="AB117" i="31"/>
  <c r="AB119" i="32"/>
  <c r="H121" i="20"/>
  <c r="AB121" i="20" s="1"/>
  <c r="AB112" i="31"/>
  <c r="AB118" i="31"/>
  <c r="AB113" i="31"/>
  <c r="H117" i="20"/>
  <c r="AB117" i="20" s="1"/>
  <c r="AB112" i="32"/>
  <c r="H120" i="20"/>
  <c r="AB120" i="20" s="1"/>
  <c r="AB115" i="32"/>
  <c r="AB113" i="32"/>
  <c r="AB119" i="31"/>
  <c r="AB115" i="31"/>
  <c r="AB121" i="32"/>
  <c r="H116" i="20"/>
  <c r="AB116" i="20" s="1"/>
  <c r="AB114" i="32"/>
  <c r="H122" i="20"/>
  <c r="AB122" i="20" s="1"/>
  <c r="AB114" i="31"/>
  <c r="H119" i="20"/>
  <c r="AB119" i="20" s="1"/>
  <c r="H120" i="31"/>
  <c r="AB120" i="31" s="1"/>
  <c r="Z131" i="31"/>
  <c r="F131" i="31"/>
  <c r="H131" i="31" s="1"/>
  <c r="Z126" i="31"/>
  <c r="F126" i="31"/>
  <c r="H126" i="31" s="1"/>
  <c r="H115" i="20"/>
  <c r="AB115" i="20" s="1"/>
  <c r="Z130" i="31"/>
  <c r="F130" i="31"/>
  <c r="H130" i="31" s="1"/>
  <c r="F127" i="20"/>
  <c r="Z124" i="31"/>
  <c r="F124" i="31"/>
  <c r="H124" i="31" s="1"/>
  <c r="Z132" i="31"/>
  <c r="F132" i="31"/>
  <c r="H132" i="31" s="1"/>
  <c r="F124" i="20"/>
  <c r="H112" i="20"/>
  <c r="AB112" i="20" s="1"/>
  <c r="Z133" i="31"/>
  <c r="F133" i="31"/>
  <c r="H133" i="31" s="1"/>
  <c r="F130" i="20"/>
  <c r="H113" i="20"/>
  <c r="AB113" i="20" s="1"/>
  <c r="H114" i="20"/>
  <c r="AB114" i="20" s="1"/>
  <c r="F129" i="20"/>
  <c r="Z129" i="32"/>
  <c r="F129" i="32"/>
  <c r="H129" i="32" s="1"/>
  <c r="Z125" i="31"/>
  <c r="F125" i="31"/>
  <c r="H125" i="31" s="1"/>
  <c r="Z132" i="32"/>
  <c r="F132" i="32"/>
  <c r="H132" i="32" s="1"/>
  <c r="Z131" i="32"/>
  <c r="F131" i="32"/>
  <c r="H131" i="32" s="1"/>
  <c r="F133" i="20"/>
  <c r="Z126" i="32"/>
  <c r="F126" i="32"/>
  <c r="H126" i="32" s="1"/>
  <c r="Z134" i="32"/>
  <c r="F134" i="32"/>
  <c r="H134" i="32" s="1"/>
  <c r="Z133" i="32"/>
  <c r="F133" i="32"/>
  <c r="F134" i="20"/>
  <c r="AC104" i="31"/>
  <c r="AC105" i="31" s="1"/>
  <c r="AC106" i="31" s="1"/>
  <c r="AC107" i="31" s="1"/>
  <c r="AC108" i="31" s="1"/>
  <c r="AC109" i="31" s="1"/>
  <c r="AC110" i="31" s="1"/>
  <c r="AC111" i="31" s="1"/>
  <c r="AC112" i="31" s="1"/>
  <c r="AC113" i="31" s="1"/>
  <c r="AC114" i="31" s="1"/>
  <c r="AC115" i="31" s="1"/>
  <c r="AC116" i="31" s="1"/>
  <c r="AC117" i="31" s="1"/>
  <c r="AC118" i="31" s="1"/>
  <c r="Z130" i="32"/>
  <c r="F130" i="32"/>
  <c r="H130" i="32" s="1"/>
  <c r="Z127" i="32"/>
  <c r="F127" i="32"/>
  <c r="H127" i="32" s="1"/>
  <c r="F126" i="20"/>
  <c r="H126" i="20" s="1"/>
  <c r="Z127" i="31"/>
  <c r="F127" i="31"/>
  <c r="H127" i="31" s="1"/>
  <c r="Z129" i="31"/>
  <c r="F129" i="31"/>
  <c r="H129" i="31" s="1"/>
  <c r="F132" i="20"/>
  <c r="F128" i="20"/>
  <c r="Z125" i="32"/>
  <c r="F125" i="32"/>
  <c r="H125" i="32" s="1"/>
  <c r="F125" i="20"/>
  <c r="F131" i="20"/>
  <c r="AC100" i="32"/>
  <c r="AC101" i="32" s="1"/>
  <c r="AC102" i="32" s="1"/>
  <c r="AC103" i="32" s="1"/>
  <c r="AC104" i="32" s="1"/>
  <c r="AC105" i="32" s="1"/>
  <c r="AC106" i="32" s="1"/>
  <c r="AC107" i="32" s="1"/>
  <c r="AC108" i="32" s="1"/>
  <c r="AC109" i="32" s="1"/>
  <c r="AC110" i="32" s="1"/>
  <c r="AC111" i="32" s="1"/>
  <c r="Z124" i="32"/>
  <c r="F124" i="32"/>
  <c r="H124" i="32" s="1"/>
  <c r="Z128" i="31"/>
  <c r="F128" i="31"/>
  <c r="H128" i="31" s="1"/>
  <c r="Z128" i="32"/>
  <c r="F128" i="32"/>
  <c r="H128" i="32" s="1"/>
  <c r="Z134" i="31"/>
  <c r="F134" i="31"/>
  <c r="H134" i="31" s="1"/>
  <c r="AB134" i="31" l="1"/>
  <c r="AB130" i="32"/>
  <c r="AB125" i="31"/>
  <c r="AB133" i="31"/>
  <c r="AB127" i="31"/>
  <c r="AB130" i="31"/>
  <c r="AB126" i="32"/>
  <c r="AC112" i="20"/>
  <c r="AC113" i="20" s="1"/>
  <c r="AC114" i="20" s="1"/>
  <c r="AC115" i="20" s="1"/>
  <c r="AC116" i="20" s="1"/>
  <c r="AC117" i="20" s="1"/>
  <c r="AC118" i="20" s="1"/>
  <c r="AC119" i="20" s="1"/>
  <c r="AC120" i="20" s="1"/>
  <c r="AC121" i="20" s="1"/>
  <c r="AC122" i="20" s="1"/>
  <c r="AC123" i="20" s="1"/>
  <c r="H124" i="20"/>
  <c r="AB124" i="20" s="1"/>
  <c r="H129" i="20"/>
  <c r="AB129" i="20" s="1"/>
  <c r="AB128" i="32"/>
  <c r="H125" i="20"/>
  <c r="AB125" i="20" s="1"/>
  <c r="AB129" i="32"/>
  <c r="AB126" i="20"/>
  <c r="AB132" i="31"/>
  <c r="AB126" i="31"/>
  <c r="H133" i="20"/>
  <c r="AB133" i="20" s="1"/>
  <c r="AB125" i="32"/>
  <c r="AB131" i="32"/>
  <c r="AB127" i="32"/>
  <c r="AB132" i="32"/>
  <c r="AB124" i="31"/>
  <c r="AB131" i="31"/>
  <c r="H134" i="20"/>
  <c r="AB134" i="20" s="1"/>
  <c r="AB128" i="31"/>
  <c r="H132" i="20"/>
  <c r="AB132" i="20" s="1"/>
  <c r="AB124" i="32"/>
  <c r="H130" i="20"/>
  <c r="AB130" i="20" s="1"/>
  <c r="H131" i="20"/>
  <c r="AB131" i="20" s="1"/>
  <c r="AB134" i="32"/>
  <c r="H127" i="20"/>
  <c r="AB127" i="20" s="1"/>
  <c r="AB129" i="31"/>
  <c r="AC112" i="32"/>
  <c r="AC113" i="32" s="1"/>
  <c r="AC114" i="32" s="1"/>
  <c r="AC115" i="32" s="1"/>
  <c r="AC116" i="32" s="1"/>
  <c r="AC117" i="32" s="1"/>
  <c r="AC118" i="32" s="1"/>
  <c r="AC119" i="32" s="1"/>
  <c r="AC120" i="32" s="1"/>
  <c r="AC121" i="32" s="1"/>
  <c r="AC122" i="32" s="1"/>
  <c r="AC123" i="32" s="1"/>
  <c r="AC119" i="31"/>
  <c r="AC120" i="31" s="1"/>
  <c r="AC121" i="31" s="1"/>
  <c r="AC122" i="31" s="1"/>
  <c r="AC123" i="31" s="1"/>
  <c r="H128" i="20"/>
  <c r="AB128" i="20" s="1"/>
  <c r="Z143" i="32"/>
  <c r="F143" i="32"/>
  <c r="H143" i="32" s="1"/>
  <c r="F143" i="20"/>
  <c r="Z141" i="32"/>
  <c r="F141" i="32"/>
  <c r="H141" i="32" s="1"/>
  <c r="Z144" i="31"/>
  <c r="F144" i="31"/>
  <c r="H144" i="31" s="1"/>
  <c r="Z142" i="31"/>
  <c r="F142" i="31"/>
  <c r="H142" i="31" s="1"/>
  <c r="Z143" i="31"/>
  <c r="F143" i="31"/>
  <c r="H143" i="31" s="1"/>
  <c r="Z144" i="32"/>
  <c r="F144" i="32"/>
  <c r="F142" i="20"/>
  <c r="Z140" i="32"/>
  <c r="F140" i="32"/>
  <c r="H140" i="32" s="1"/>
  <c r="Z139" i="31"/>
  <c r="F139" i="31"/>
  <c r="H139" i="31" s="1"/>
  <c r="F140" i="20"/>
  <c r="F139" i="20"/>
  <c r="Z146" i="31"/>
  <c r="F146" i="31"/>
  <c r="H146" i="31" s="1"/>
  <c r="Z136" i="32"/>
  <c r="F136" i="32"/>
  <c r="H136" i="32" s="1"/>
  <c r="F137" i="20"/>
  <c r="F144" i="20"/>
  <c r="F138" i="20"/>
  <c r="F146" i="20"/>
  <c r="Z145" i="31"/>
  <c r="F145" i="31"/>
  <c r="H145" i="31" s="1"/>
  <c r="Z137" i="31"/>
  <c r="F137" i="31"/>
  <c r="H137" i="31" s="1"/>
  <c r="Z146" i="32"/>
  <c r="F146" i="32"/>
  <c r="H146" i="32" s="1"/>
  <c r="Z141" i="31"/>
  <c r="F141" i="31"/>
  <c r="H141" i="31" s="1"/>
  <c r="Z142" i="32"/>
  <c r="F142" i="32"/>
  <c r="H142" i="32" s="1"/>
  <c r="F136" i="20"/>
  <c r="Z138" i="32"/>
  <c r="F138" i="32"/>
  <c r="H138" i="32" s="1"/>
  <c r="Z145" i="32"/>
  <c r="F145" i="32"/>
  <c r="H145" i="32" s="1"/>
  <c r="Z137" i="32"/>
  <c r="F137" i="32"/>
  <c r="H137" i="32" s="1"/>
  <c r="Z139" i="32"/>
  <c r="F139" i="32"/>
  <c r="H139" i="32" s="1"/>
  <c r="H133" i="32"/>
  <c r="AB133" i="32" s="1"/>
  <c r="F145" i="20"/>
  <c r="F141" i="20"/>
  <c r="Z136" i="31"/>
  <c r="F136" i="31"/>
  <c r="H136" i="31" s="1"/>
  <c r="Z140" i="31"/>
  <c r="F140" i="31"/>
  <c r="H140" i="31" s="1"/>
  <c r="Z138" i="31"/>
  <c r="F138" i="31"/>
  <c r="H138" i="31" s="1"/>
  <c r="AC124" i="20" l="1"/>
  <c r="AB138" i="32"/>
  <c r="AB143" i="31"/>
  <c r="AB143" i="32"/>
  <c r="AB142" i="31"/>
  <c r="AB137" i="32"/>
  <c r="AB146" i="32"/>
  <c r="AC125" i="20"/>
  <c r="AC126" i="20" s="1"/>
  <c r="AC127" i="20" s="1"/>
  <c r="AC128" i="20" s="1"/>
  <c r="AC129" i="20" s="1"/>
  <c r="AC130" i="20" s="1"/>
  <c r="AC131" i="20" s="1"/>
  <c r="AC132" i="20" s="1"/>
  <c r="AC133" i="20" s="1"/>
  <c r="AC134" i="20" s="1"/>
  <c r="AC135" i="20" s="1"/>
  <c r="H139" i="20"/>
  <c r="AB139" i="20" s="1"/>
  <c r="AB138" i="31"/>
  <c r="H144" i="20"/>
  <c r="AB144" i="20" s="1"/>
  <c r="H140" i="20"/>
  <c r="AB140" i="20" s="1"/>
  <c r="AB141" i="32"/>
  <c r="AB139" i="32"/>
  <c r="AB137" i="31"/>
  <c r="H137" i="20"/>
  <c r="AB137" i="20" s="1"/>
  <c r="AB142" i="32"/>
  <c r="AB139" i="31"/>
  <c r="H138" i="20"/>
  <c r="AB138" i="20"/>
  <c r="H141" i="20"/>
  <c r="AB141" i="20" s="1"/>
  <c r="AB140" i="32"/>
  <c r="AC124" i="31"/>
  <c r="AC125" i="31" s="1"/>
  <c r="AC126" i="31" s="1"/>
  <c r="AC127" i="31" s="1"/>
  <c r="AC128" i="31" s="1"/>
  <c r="AC129" i="31" s="1"/>
  <c r="AC130" i="31" s="1"/>
  <c r="AC131" i="31" s="1"/>
  <c r="AC132" i="31" s="1"/>
  <c r="AC133" i="31" s="1"/>
  <c r="AC134" i="31" s="1"/>
  <c r="AC135" i="31" s="1"/>
  <c r="AC136" i="31" s="1"/>
  <c r="AB140" i="31"/>
  <c r="AB136" i="32"/>
  <c r="AB141" i="31"/>
  <c r="AB145" i="32"/>
  <c r="H146" i="20"/>
  <c r="AB146" i="20" s="1"/>
  <c r="H142" i="20"/>
  <c r="AB142" i="20" s="1"/>
  <c r="AC124" i="32"/>
  <c r="AC125" i="32" s="1"/>
  <c r="AC126" i="32" s="1"/>
  <c r="AC127" i="32" s="1"/>
  <c r="AC128" i="32" s="1"/>
  <c r="AC129" i="32" s="1"/>
  <c r="AC130" i="32" s="1"/>
  <c r="AC131" i="32" s="1"/>
  <c r="AC132" i="32" s="1"/>
  <c r="AC133" i="32" s="1"/>
  <c r="AC134" i="32" s="1"/>
  <c r="AC135" i="32" s="1"/>
  <c r="AC136" i="32" s="1"/>
  <c r="AB136" i="31"/>
  <c r="AB145" i="31"/>
  <c r="H145" i="20"/>
  <c r="AB145" i="20" s="1"/>
  <c r="AB146" i="31"/>
  <c r="AB144" i="31"/>
  <c r="H143" i="20"/>
  <c r="AB143" i="20" s="1"/>
  <c r="H136" i="20"/>
  <c r="AB136" i="20" s="1"/>
  <c r="Z155" i="32"/>
  <c r="F155" i="32"/>
  <c r="H155" i="32" s="1"/>
  <c r="Z154" i="32"/>
  <c r="F154" i="32"/>
  <c r="H154" i="32" s="1"/>
  <c r="Z152" i="31"/>
  <c r="F152" i="31"/>
  <c r="H152" i="31" s="1"/>
  <c r="Z157" i="32"/>
  <c r="F157" i="32"/>
  <c r="H157" i="32" s="1"/>
  <c r="Z152" i="32"/>
  <c r="F152" i="32"/>
  <c r="H152" i="32" s="1"/>
  <c r="Z155" i="31"/>
  <c r="F155" i="31"/>
  <c r="H155" i="31" s="1"/>
  <c r="F158" i="20"/>
  <c r="F153" i="20"/>
  <c r="Z158" i="31"/>
  <c r="F158" i="31"/>
  <c r="H158" i="31" s="1"/>
  <c r="F155" i="20"/>
  <c r="Z149" i="31"/>
  <c r="F149" i="31"/>
  <c r="H149" i="31" s="1"/>
  <c r="F149" i="20"/>
  <c r="F151" i="20"/>
  <c r="Z153" i="32"/>
  <c r="F153" i="32"/>
  <c r="H153" i="32" s="1"/>
  <c r="Z158" i="32"/>
  <c r="F158" i="32"/>
  <c r="H158" i="32" s="1"/>
  <c r="H144" i="32"/>
  <c r="AB144" i="32" s="1"/>
  <c r="Z150" i="31"/>
  <c r="F150" i="31"/>
  <c r="H150" i="31" s="1"/>
  <c r="F156" i="20"/>
  <c r="Z151" i="32"/>
  <c r="F151" i="32"/>
  <c r="H151" i="32" s="1"/>
  <c r="F150" i="20"/>
  <c r="F148" i="20"/>
  <c r="Z156" i="31"/>
  <c r="F156" i="31"/>
  <c r="H156" i="31" s="1"/>
  <c r="Z153" i="31"/>
  <c r="F153" i="31"/>
  <c r="H153" i="31"/>
  <c r="F152" i="20"/>
  <c r="F154" i="20"/>
  <c r="Z151" i="31"/>
  <c r="F151" i="31"/>
  <c r="H151" i="31" s="1"/>
  <c r="F157" i="20"/>
  <c r="Z148" i="31"/>
  <c r="F148" i="31"/>
  <c r="H148" i="31" s="1"/>
  <c r="Z150" i="32"/>
  <c r="F150" i="32"/>
  <c r="H150" i="32" s="1"/>
  <c r="Z148" i="32"/>
  <c r="F148" i="32"/>
  <c r="H148" i="32" s="1"/>
  <c r="Z149" i="32"/>
  <c r="F149" i="32"/>
  <c r="H149" i="32" s="1"/>
  <c r="Z157" i="31"/>
  <c r="F157" i="31"/>
  <c r="H157" i="31" s="1"/>
  <c r="Z156" i="32"/>
  <c r="F156" i="32"/>
  <c r="H156" i="32" s="1"/>
  <c r="Z154" i="31"/>
  <c r="F154" i="31"/>
  <c r="H154" i="31" s="1"/>
  <c r="AC137" i="32" l="1"/>
  <c r="AC138" i="32" s="1"/>
  <c r="AC139" i="32" s="1"/>
  <c r="AB153" i="32"/>
  <c r="AB154" i="31"/>
  <c r="AB148" i="32"/>
  <c r="AB150" i="31"/>
  <c r="AB152" i="31"/>
  <c r="AC137" i="31"/>
  <c r="AC138" i="31" s="1"/>
  <c r="AC139" i="31" s="1"/>
  <c r="AC140" i="31" s="1"/>
  <c r="AC141" i="31" s="1"/>
  <c r="AC142" i="31" s="1"/>
  <c r="AC143" i="31" s="1"/>
  <c r="AC144" i="31" s="1"/>
  <c r="AC145" i="31" s="1"/>
  <c r="AC146" i="31" s="1"/>
  <c r="AC147" i="31" s="1"/>
  <c r="AC148" i="31" s="1"/>
  <c r="AB156" i="31"/>
  <c r="H154" i="20"/>
  <c r="AB154" i="20" s="1"/>
  <c r="AB156" i="32"/>
  <c r="AB149" i="31"/>
  <c r="AB155" i="31"/>
  <c r="AB154" i="32"/>
  <c r="H150" i="20"/>
  <c r="AB150" i="20" s="1"/>
  <c r="AB158" i="32"/>
  <c r="AB150" i="32"/>
  <c r="AB148" i="31"/>
  <c r="AB152" i="32"/>
  <c r="AB155" i="32"/>
  <c r="AB157" i="31"/>
  <c r="AB153" i="31"/>
  <c r="AB151" i="32"/>
  <c r="AB158" i="31"/>
  <c r="H152" i="20"/>
  <c r="AB152" i="20" s="1"/>
  <c r="AB149" i="32"/>
  <c r="H151" i="20"/>
  <c r="AB151" i="20" s="1"/>
  <c r="H153" i="20"/>
  <c r="AB153" i="20" s="1"/>
  <c r="AB157" i="32"/>
  <c r="AB151" i="31"/>
  <c r="H148" i="20"/>
  <c r="AB148" i="20" s="1"/>
  <c r="H158" i="20"/>
  <c r="AB158" i="20" s="1"/>
  <c r="AC136" i="20"/>
  <c r="AC137" i="20" s="1"/>
  <c r="AC138" i="20" s="1"/>
  <c r="AC139" i="20" s="1"/>
  <c r="AC140" i="20" s="1"/>
  <c r="AC141" i="20" s="1"/>
  <c r="AC142" i="20" s="1"/>
  <c r="AC143" i="20" s="1"/>
  <c r="AC144" i="20" s="1"/>
  <c r="AC145" i="20" s="1"/>
  <c r="AC146" i="20" s="1"/>
  <c r="AC147" i="20" s="1"/>
  <c r="AC140" i="32"/>
  <c r="AC141" i="32" s="1"/>
  <c r="AC142" i="32" s="1"/>
  <c r="AC143" i="32" s="1"/>
  <c r="AC144" i="32" s="1"/>
  <c r="AC145" i="32" s="1"/>
  <c r="AC146" i="32" s="1"/>
  <c r="AC147" i="32" s="1"/>
  <c r="AC148" i="32" s="1"/>
  <c r="H156" i="20"/>
  <c r="AB156" i="20" s="1"/>
  <c r="F161" i="20"/>
  <c r="Z166" i="32"/>
  <c r="F166" i="32"/>
  <c r="H166" i="32" s="1"/>
  <c r="H157" i="20"/>
  <c r="AB157" i="20" s="1"/>
  <c r="H149" i="20"/>
  <c r="AB149" i="20" s="1"/>
  <c r="F169" i="20"/>
  <c r="Z165" i="31"/>
  <c r="F165" i="31"/>
  <c r="H165" i="31" s="1"/>
  <c r="F165" i="20"/>
  <c r="Z167" i="32"/>
  <c r="F167" i="32"/>
  <c r="H167" i="32" s="1"/>
  <c r="Z163" i="31"/>
  <c r="F163" i="31"/>
  <c r="H163" i="31" s="1"/>
  <c r="Z165" i="32"/>
  <c r="F165" i="32"/>
  <c r="H165" i="32" s="1"/>
  <c r="Z164" i="32"/>
  <c r="F164" i="32"/>
  <c r="H164" i="32" s="1"/>
  <c r="Z166" i="31"/>
  <c r="F166" i="31"/>
  <c r="H166" i="31" s="1"/>
  <c r="Z168" i="31"/>
  <c r="F168" i="31"/>
  <c r="H168" i="31" s="1"/>
  <c r="H155" i="20"/>
  <c r="AB155" i="20" s="1"/>
  <c r="Z169" i="32"/>
  <c r="F169" i="32"/>
  <c r="H169" i="32" s="1"/>
  <c r="F160" i="20"/>
  <c r="Z169" i="31"/>
  <c r="F169" i="31"/>
  <c r="H169" i="31" s="1"/>
  <c r="Z162" i="31"/>
  <c r="F162" i="31"/>
  <c r="H162" i="31" s="1"/>
  <c r="Z160" i="31"/>
  <c r="F160" i="31"/>
  <c r="H160" i="31" s="1"/>
  <c r="F166" i="20"/>
  <c r="F167" i="20"/>
  <c r="F170" i="20"/>
  <c r="Z164" i="31"/>
  <c r="F164" i="31"/>
  <c r="H164" i="31" s="1"/>
  <c r="F168" i="20"/>
  <c r="Z161" i="31"/>
  <c r="F161" i="31"/>
  <c r="H161" i="31" s="1"/>
  <c r="F163" i="20"/>
  <c r="Z167" i="31"/>
  <c r="F167" i="31"/>
  <c r="H167" i="31" s="1"/>
  <c r="Z160" i="32"/>
  <c r="F160" i="32"/>
  <c r="H160" i="32" s="1"/>
  <c r="F164" i="20"/>
  <c r="Z162" i="32"/>
  <c r="F162" i="32"/>
  <c r="H162" i="32" s="1"/>
  <c r="Z161" i="32"/>
  <c r="F161" i="32"/>
  <c r="H161" i="32" s="1"/>
  <c r="F162" i="20"/>
  <c r="Z163" i="32"/>
  <c r="F163" i="32"/>
  <c r="H163" i="32" s="1"/>
  <c r="Z168" i="32"/>
  <c r="F168" i="32"/>
  <c r="H168" i="32" s="1"/>
  <c r="Z170" i="32"/>
  <c r="F170" i="32"/>
  <c r="Z170" i="31"/>
  <c r="F170" i="31"/>
  <c r="H170" i="31" s="1"/>
  <c r="AC148" i="20" l="1"/>
  <c r="AC149" i="31"/>
  <c r="AC150" i="31" s="1"/>
  <c r="AC151" i="31" s="1"/>
  <c r="AC152" i="31" s="1"/>
  <c r="AC153" i="31" s="1"/>
  <c r="AC154" i="31" s="1"/>
  <c r="AC155" i="31" s="1"/>
  <c r="AC156" i="31" s="1"/>
  <c r="AC157" i="31" s="1"/>
  <c r="AC158" i="31" s="1"/>
  <c r="AC159" i="31" s="1"/>
  <c r="AB166" i="31"/>
  <c r="AB167" i="31"/>
  <c r="AB167" i="32"/>
  <c r="AB168" i="32"/>
  <c r="AB161" i="31"/>
  <c r="AB161" i="32"/>
  <c r="AB169" i="32"/>
  <c r="AB160" i="31"/>
  <c r="AB165" i="32"/>
  <c r="AB160" i="32"/>
  <c r="AB170" i="31"/>
  <c r="AB164" i="31"/>
  <c r="AB162" i="31"/>
  <c r="AB168" i="31"/>
  <c r="AB163" i="31"/>
  <c r="H169" i="20"/>
  <c r="AB169" i="20"/>
  <c r="AB163" i="32"/>
  <c r="H162" i="20"/>
  <c r="AB162" i="20" s="1"/>
  <c r="H170" i="20"/>
  <c r="AB170" i="20" s="1"/>
  <c r="H163" i="20"/>
  <c r="AB163" i="20" s="1"/>
  <c r="H167" i="20"/>
  <c r="AB167" i="20" s="1"/>
  <c r="AB169" i="31"/>
  <c r="AB166" i="32"/>
  <c r="H164" i="20"/>
  <c r="AB164" i="20" s="1"/>
  <c r="H160" i="20"/>
  <c r="AB160" i="20" s="1"/>
  <c r="H165" i="20"/>
  <c r="AB165" i="20" s="1"/>
  <c r="H166" i="20"/>
  <c r="AB166" i="20" s="1"/>
  <c r="AB162" i="32"/>
  <c r="AB164" i="32"/>
  <c r="H168" i="20"/>
  <c r="AB168" i="20" s="1"/>
  <c r="AB165" i="31"/>
  <c r="AC149" i="32"/>
  <c r="AC150" i="32" s="1"/>
  <c r="AC151" i="32" s="1"/>
  <c r="AC152" i="32" s="1"/>
  <c r="AC153" i="32" s="1"/>
  <c r="AC154" i="32" s="1"/>
  <c r="AC155" i="32" s="1"/>
  <c r="AC156" i="32" s="1"/>
  <c r="AC157" i="32" s="1"/>
  <c r="AC158" i="32" s="1"/>
  <c r="AC159" i="32" s="1"/>
  <c r="H161" i="20"/>
  <c r="AB161" i="20" s="1"/>
  <c r="F172" i="20"/>
  <c r="Z175" i="32"/>
  <c r="F175" i="32"/>
  <c r="H175" i="32" s="1"/>
  <c r="Z174" i="31"/>
  <c r="F174" i="31"/>
  <c r="H174" i="31" s="1"/>
  <c r="Z179" i="32"/>
  <c r="F179" i="32"/>
  <c r="H179" i="32" s="1"/>
  <c r="F173" i="20"/>
  <c r="H170" i="32"/>
  <c r="AB170" i="32" s="1"/>
  <c r="F181" i="20"/>
  <c r="Z182" i="32"/>
  <c r="F182" i="32"/>
  <c r="H182" i="32" s="1"/>
  <c r="F174" i="20"/>
  <c r="Z176" i="31"/>
  <c r="F176" i="31"/>
  <c r="H176" i="31" s="1"/>
  <c r="Z179" i="31"/>
  <c r="F179" i="31"/>
  <c r="H179" i="31" s="1"/>
  <c r="F175" i="20"/>
  <c r="Z180" i="31"/>
  <c r="F180" i="31"/>
  <c r="H180" i="31" s="1"/>
  <c r="Z177" i="32"/>
  <c r="F177" i="32"/>
  <c r="H177" i="32" s="1"/>
  <c r="Z176" i="32"/>
  <c r="F176" i="32"/>
  <c r="H176" i="32" s="1"/>
  <c r="Z180" i="32"/>
  <c r="F180" i="32"/>
  <c r="H180" i="32" s="1"/>
  <c r="F178" i="20"/>
  <c r="Z178" i="32"/>
  <c r="F178" i="32"/>
  <c r="H178" i="32" s="1"/>
  <c r="Z181" i="32"/>
  <c r="F181" i="32"/>
  <c r="H181" i="32" s="1"/>
  <c r="Z178" i="31"/>
  <c r="F178" i="31"/>
  <c r="H178" i="31"/>
  <c r="F179" i="20"/>
  <c r="F176" i="20"/>
  <c r="Z181" i="31"/>
  <c r="F181" i="31"/>
  <c r="H181" i="31" s="1"/>
  <c r="Z173" i="32"/>
  <c r="F173" i="32"/>
  <c r="H173" i="32" s="1"/>
  <c r="Z172" i="31"/>
  <c r="F172" i="31"/>
  <c r="H172" i="31" s="1"/>
  <c r="Z173" i="31"/>
  <c r="F173" i="31"/>
  <c r="H173" i="31" s="1"/>
  <c r="Z175" i="31"/>
  <c r="F175" i="31"/>
  <c r="H175" i="31" s="1"/>
  <c r="F182" i="20"/>
  <c r="F180" i="20"/>
  <c r="Z172" i="32"/>
  <c r="F172" i="32"/>
  <c r="H172" i="32" s="1"/>
  <c r="AC149" i="20"/>
  <c r="AC150" i="20" s="1"/>
  <c r="AC151" i="20" s="1"/>
  <c r="AC152" i="20" s="1"/>
  <c r="AC153" i="20" s="1"/>
  <c r="AC154" i="20" s="1"/>
  <c r="AC155" i="20" s="1"/>
  <c r="AC156" i="20" s="1"/>
  <c r="AC157" i="20" s="1"/>
  <c r="AC158" i="20" s="1"/>
  <c r="AC159" i="20" s="1"/>
  <c r="F177" i="20"/>
  <c r="Z182" i="31"/>
  <c r="F182" i="31"/>
  <c r="H182" i="31" s="1"/>
  <c r="Z174" i="32"/>
  <c r="F174" i="32"/>
  <c r="H174" i="32" s="1"/>
  <c r="Z177" i="31"/>
  <c r="F177" i="31"/>
  <c r="H177" i="31" s="1"/>
  <c r="AB173" i="31" l="1"/>
  <c r="AB178" i="32"/>
  <c r="AB181" i="32"/>
  <c r="AB180" i="32"/>
  <c r="AB173" i="32"/>
  <c r="AC160" i="32"/>
  <c r="AC161" i="32" s="1"/>
  <c r="AC162" i="32" s="1"/>
  <c r="AC163" i="32" s="1"/>
  <c r="AC164" i="32" s="1"/>
  <c r="AC165" i="32" s="1"/>
  <c r="AC166" i="32" s="1"/>
  <c r="AC167" i="32" s="1"/>
  <c r="AC168" i="32" s="1"/>
  <c r="AC169" i="32" s="1"/>
  <c r="AC170" i="32" s="1"/>
  <c r="AC171" i="32" s="1"/>
  <c r="AB179" i="32"/>
  <c r="AB180" i="31"/>
  <c r="AB174" i="32"/>
  <c r="AB174" i="31"/>
  <c r="AB172" i="32"/>
  <c r="H182" i="20"/>
  <c r="AB182" i="20" s="1"/>
  <c r="AB178" i="31"/>
  <c r="AB182" i="32"/>
  <c r="H179" i="20"/>
  <c r="AB179" i="20" s="1"/>
  <c r="H178" i="20"/>
  <c r="AB178" i="20" s="1"/>
  <c r="AB172" i="31"/>
  <c r="H181" i="20"/>
  <c r="AB181" i="20" s="1"/>
  <c r="AB182" i="31"/>
  <c r="AB179" i="31"/>
  <c r="AB175" i="32"/>
  <c r="AB177" i="31"/>
  <c r="H175" i="20"/>
  <c r="AB175" i="20" s="1"/>
  <c r="AB176" i="32"/>
  <c r="H172" i="20"/>
  <c r="AB172" i="20"/>
  <c r="AB181" i="31"/>
  <c r="H173" i="20"/>
  <c r="AB173" i="20" s="1"/>
  <c r="H180" i="20"/>
  <c r="AB180" i="20"/>
  <c r="AC160" i="20"/>
  <c r="AC161" i="20" s="1"/>
  <c r="AC162" i="20" s="1"/>
  <c r="AC163" i="20" s="1"/>
  <c r="AC164" i="20" s="1"/>
  <c r="AC165" i="20" s="1"/>
  <c r="AC166" i="20" s="1"/>
  <c r="AC167" i="20" s="1"/>
  <c r="AC168" i="20" s="1"/>
  <c r="AC169" i="20" s="1"/>
  <c r="AC170" i="20" s="1"/>
  <c r="AC171" i="20" s="1"/>
  <c r="AC172" i="20" s="1"/>
  <c r="H176" i="20"/>
  <c r="AB176" i="20" s="1"/>
  <c r="AB176" i="31"/>
  <c r="AB175" i="31"/>
  <c r="AB177" i="32"/>
  <c r="H174" i="20"/>
  <c r="AB174" i="20" s="1"/>
  <c r="AC160" i="31"/>
  <c r="AC161" i="31" s="1"/>
  <c r="AC162" i="31" s="1"/>
  <c r="AC163" i="31" s="1"/>
  <c r="AC164" i="31" s="1"/>
  <c r="AC165" i="31" s="1"/>
  <c r="AC166" i="31" s="1"/>
  <c r="AC167" i="31" s="1"/>
  <c r="AC168" i="31" s="1"/>
  <c r="AC169" i="31" s="1"/>
  <c r="AC170" i="31" s="1"/>
  <c r="AC171" i="31" s="1"/>
  <c r="F188" i="20"/>
  <c r="F193" i="20"/>
  <c r="Z185" i="32"/>
  <c r="F185" i="32"/>
  <c r="H185" i="32" s="1"/>
  <c r="F194" i="20"/>
  <c r="Z187" i="32"/>
  <c r="F187" i="32"/>
  <c r="H187" i="32" s="1"/>
  <c r="Z186" i="32"/>
  <c r="F186" i="32"/>
  <c r="H186" i="32" s="1"/>
  <c r="F191" i="20"/>
  <c r="F185" i="20"/>
  <c r="F186" i="20"/>
  <c r="Z193" i="31"/>
  <c r="F193" i="31"/>
  <c r="H193" i="31" s="1"/>
  <c r="Z189" i="32"/>
  <c r="F189" i="32"/>
  <c r="H189" i="32" s="1"/>
  <c r="Z191" i="31"/>
  <c r="F191" i="31"/>
  <c r="H191" i="31" s="1"/>
  <c r="Z191" i="32"/>
  <c r="F191" i="32"/>
  <c r="H191" i="32" s="1"/>
  <c r="F189" i="20"/>
  <c r="Z188" i="32"/>
  <c r="F188" i="32"/>
  <c r="H188" i="32" s="1"/>
  <c r="Z187" i="31"/>
  <c r="F187" i="31"/>
  <c r="H187" i="31" s="1"/>
  <c r="Z184" i="32"/>
  <c r="F184" i="32"/>
  <c r="Z190" i="31"/>
  <c r="F190" i="31"/>
  <c r="H190" i="31" s="1"/>
  <c r="Z194" i="32"/>
  <c r="F194" i="32"/>
  <c r="H194" i="32" s="1"/>
  <c r="F190" i="20"/>
  <c r="H177" i="20"/>
  <c r="AB177" i="20" s="1"/>
  <c r="Z193" i="32"/>
  <c r="F193" i="32"/>
  <c r="H193" i="32" s="1"/>
  <c r="F184" i="20"/>
  <c r="Z194" i="31"/>
  <c r="F194" i="31"/>
  <c r="H194" i="31" s="1"/>
  <c r="Z189" i="31"/>
  <c r="F189" i="31"/>
  <c r="H189" i="31" s="1"/>
  <c r="Z192" i="31"/>
  <c r="F192" i="31"/>
  <c r="H192" i="31" s="1"/>
  <c r="Z188" i="31"/>
  <c r="F188" i="31"/>
  <c r="H188" i="31" s="1"/>
  <c r="Z186" i="31"/>
  <c r="F186" i="31"/>
  <c r="H186" i="31" s="1"/>
  <c r="Z190" i="32"/>
  <c r="F190" i="32"/>
  <c r="H190" i="32" s="1"/>
  <c r="F187" i="20"/>
  <c r="Z185" i="31"/>
  <c r="F185" i="31"/>
  <c r="Z192" i="32"/>
  <c r="F192" i="32"/>
  <c r="H192" i="32" s="1"/>
  <c r="Z184" i="31"/>
  <c r="F184" i="31"/>
  <c r="H184" i="31" s="1"/>
  <c r="F192" i="20"/>
  <c r="AC173" i="20" l="1"/>
  <c r="AB192" i="31"/>
  <c r="AB187" i="31"/>
  <c r="AB186" i="31"/>
  <c r="AC172" i="32"/>
  <c r="AC173" i="32" s="1"/>
  <c r="AC174" i="32" s="1"/>
  <c r="AC175" i="32" s="1"/>
  <c r="AC176" i="32" s="1"/>
  <c r="AC177" i="32" s="1"/>
  <c r="AC178" i="32" s="1"/>
  <c r="AC179" i="32" s="1"/>
  <c r="AC180" i="32" s="1"/>
  <c r="AC181" i="32" s="1"/>
  <c r="AC182" i="32" s="1"/>
  <c r="AC183" i="32" s="1"/>
  <c r="AC172" i="31"/>
  <c r="AC173" i="31" s="1"/>
  <c r="AC174" i="31" s="1"/>
  <c r="AC175" i="31" s="1"/>
  <c r="AC176" i="31" s="1"/>
  <c r="AC177" i="31" s="1"/>
  <c r="AC178" i="31" s="1"/>
  <c r="AC179" i="31" s="1"/>
  <c r="AC180" i="31" s="1"/>
  <c r="AC181" i="31" s="1"/>
  <c r="AC182" i="31" s="1"/>
  <c r="AC183" i="31" s="1"/>
  <c r="AB193" i="31"/>
  <c r="AB187" i="32"/>
  <c r="AB191" i="31"/>
  <c r="AC174" i="20"/>
  <c r="AC175" i="20" s="1"/>
  <c r="AC176" i="20" s="1"/>
  <c r="AC177" i="20" s="1"/>
  <c r="AC178" i="20" s="1"/>
  <c r="AC179" i="20" s="1"/>
  <c r="AC180" i="20" s="1"/>
  <c r="AC181" i="20" s="1"/>
  <c r="AC182" i="20" s="1"/>
  <c r="AC183" i="20" s="1"/>
  <c r="H185" i="20"/>
  <c r="AB185" i="20" s="1"/>
  <c r="H191" i="20"/>
  <c r="AB191" i="20" s="1"/>
  <c r="AB185" i="32"/>
  <c r="AB189" i="31"/>
  <c r="H193" i="20"/>
  <c r="AB193" i="20" s="1"/>
  <c r="AB184" i="31"/>
  <c r="H188" i="20"/>
  <c r="AB188" i="20" s="1"/>
  <c r="AB194" i="31"/>
  <c r="AB188" i="32"/>
  <c r="AB189" i="32"/>
  <c r="AB186" i="32"/>
  <c r="AB190" i="32"/>
  <c r="H189" i="20"/>
  <c r="AB189" i="20" s="1"/>
  <c r="AB190" i="31"/>
  <c r="AB194" i="32"/>
  <c r="AB188" i="31"/>
  <c r="H184" i="20"/>
  <c r="AB184" i="20" s="1"/>
  <c r="H187" i="20"/>
  <c r="AB187" i="20" s="1"/>
  <c r="H186" i="20"/>
  <c r="AB186" i="20" s="1"/>
  <c r="H194" i="20"/>
  <c r="AB194" i="20" s="1"/>
  <c r="AB192" i="32"/>
  <c r="H192" i="20"/>
  <c r="AB192" i="20" s="1"/>
  <c r="AB193" i="32"/>
  <c r="AB191" i="32"/>
  <c r="Z201" i="32"/>
  <c r="F201" i="32"/>
  <c r="F201" i="20"/>
  <c r="Z199" i="32"/>
  <c r="F199" i="32"/>
  <c r="H199" i="32" s="1"/>
  <c r="H185" i="31"/>
  <c r="AB185" i="31" s="1"/>
  <c r="Z198" i="31"/>
  <c r="F198" i="31"/>
  <c r="F202" i="20"/>
  <c r="H190" i="20"/>
  <c r="AB190" i="20" s="1"/>
  <c r="F197" i="20"/>
  <c r="Z201" i="31"/>
  <c r="F201" i="31"/>
  <c r="H201" i="31" s="1"/>
  <c r="F206" i="20"/>
  <c r="F204" i="20"/>
  <c r="Z196" i="32"/>
  <c r="F196" i="32"/>
  <c r="H196" i="32" s="1"/>
  <c r="Z205" i="31"/>
  <c r="F205" i="31"/>
  <c r="H205" i="31" s="1"/>
  <c r="Z203" i="31"/>
  <c r="F203" i="31"/>
  <c r="H203" i="31" s="1"/>
  <c r="Z197" i="32"/>
  <c r="F197" i="32"/>
  <c r="H197" i="32" s="1"/>
  <c r="F205" i="20"/>
  <c r="Z199" i="31"/>
  <c r="F199" i="31"/>
  <c r="H199" i="31" s="1"/>
  <c r="Z203" i="32"/>
  <c r="F203" i="32"/>
  <c r="Z202" i="31"/>
  <c r="F202" i="31"/>
  <c r="H202" i="31" s="1"/>
  <c r="F200" i="20"/>
  <c r="H184" i="32"/>
  <c r="AB184" i="32" s="1"/>
  <c r="Z196" i="31"/>
  <c r="F196" i="31"/>
  <c r="H196" i="31" s="1"/>
  <c r="Z206" i="32"/>
  <c r="F206" i="32"/>
  <c r="F199" i="20"/>
  <c r="Z200" i="32"/>
  <c r="F200" i="32"/>
  <c r="H200" i="32" s="1"/>
  <c r="F203" i="20"/>
  <c r="Z198" i="32"/>
  <c r="F198" i="32"/>
  <c r="H198" i="32" s="1"/>
  <c r="F196" i="20"/>
  <c r="Z204" i="32"/>
  <c r="F204" i="32"/>
  <c r="H204" i="32" s="1"/>
  <c r="Z200" i="31"/>
  <c r="F200" i="31"/>
  <c r="H200" i="31" s="1"/>
  <c r="Z205" i="32"/>
  <c r="F205" i="32"/>
  <c r="H205" i="32" s="1"/>
  <c r="Z206" i="31"/>
  <c r="F206" i="31"/>
  <c r="H206" i="31" s="1"/>
  <c r="Z204" i="31"/>
  <c r="F204" i="31"/>
  <c r="H204" i="31" s="1"/>
  <c r="Z197" i="31"/>
  <c r="F197" i="31"/>
  <c r="H197" i="31" s="1"/>
  <c r="Z202" i="32"/>
  <c r="F202" i="32"/>
  <c r="H202" i="32" s="1"/>
  <c r="F198" i="20"/>
  <c r="AC184" i="20" l="1"/>
  <c r="AB205" i="32"/>
  <c r="AB203" i="31"/>
  <c r="AB202" i="32"/>
  <c r="AC185" i="20"/>
  <c r="AC186" i="20" s="1"/>
  <c r="AC187" i="20" s="1"/>
  <c r="AC188" i="20" s="1"/>
  <c r="AC189" i="20" s="1"/>
  <c r="AC190" i="20" s="1"/>
  <c r="AC191" i="20" s="1"/>
  <c r="AC192" i="20" s="1"/>
  <c r="AC193" i="20" s="1"/>
  <c r="AC194" i="20" s="1"/>
  <c r="AC195" i="20" s="1"/>
  <c r="AB199" i="31"/>
  <c r="AB197" i="32"/>
  <c r="AB201" i="31"/>
  <c r="AB199" i="32"/>
  <c r="AB198" i="32"/>
  <c r="AB205" i="31"/>
  <c r="AB196" i="31"/>
  <c r="H205" i="20"/>
  <c r="AB205" i="20" s="1"/>
  <c r="H202" i="20"/>
  <c r="AB202" i="20" s="1"/>
  <c r="H203" i="20"/>
  <c r="AB203" i="20" s="1"/>
  <c r="AB196" i="32"/>
  <c r="AB200" i="31"/>
  <c r="AB204" i="31"/>
  <c r="H201" i="20"/>
  <c r="AB201" i="20" s="1"/>
  <c r="AB197" i="31"/>
  <c r="H197" i="20"/>
  <c r="AB197" i="20" s="1"/>
  <c r="H206" i="20"/>
  <c r="AB206" i="20" s="1"/>
  <c r="H200" i="20"/>
  <c r="AB200" i="20" s="1"/>
  <c r="H199" i="20"/>
  <c r="AB199" i="20" s="1"/>
  <c r="AB202" i="31"/>
  <c r="AB204" i="32"/>
  <c r="AB206" i="31"/>
  <c r="AB200" i="32"/>
  <c r="H198" i="20"/>
  <c r="AB198" i="20" s="1"/>
  <c r="H196" i="20"/>
  <c r="AB196" i="20" s="1"/>
  <c r="AC184" i="32"/>
  <c r="AC185" i="32" s="1"/>
  <c r="AC186" i="32" s="1"/>
  <c r="AC187" i="32" s="1"/>
  <c r="AC188" i="32" s="1"/>
  <c r="AC189" i="32" s="1"/>
  <c r="AC190" i="32" s="1"/>
  <c r="AC191" i="32" s="1"/>
  <c r="AC192" i="32" s="1"/>
  <c r="AC193" i="32" s="1"/>
  <c r="AC194" i="32" s="1"/>
  <c r="AC195" i="32" s="1"/>
  <c r="AC184" i="31"/>
  <c r="AC185" i="31" s="1"/>
  <c r="AC186" i="31" s="1"/>
  <c r="AC187" i="31" s="1"/>
  <c r="AC188" i="31" s="1"/>
  <c r="AC189" i="31" s="1"/>
  <c r="AC190" i="31" s="1"/>
  <c r="AC191" i="31" s="1"/>
  <c r="AC192" i="31" s="1"/>
  <c r="AC193" i="31" s="1"/>
  <c r="AC194" i="31" s="1"/>
  <c r="AC195" i="31" s="1"/>
  <c r="H203" i="32"/>
  <c r="AB203" i="32" s="1"/>
  <c r="H206" i="32"/>
  <c r="AB206" i="32" s="1"/>
  <c r="Z208" i="32"/>
  <c r="F208" i="32"/>
  <c r="Z210" i="31"/>
  <c r="F210" i="31"/>
  <c r="F212" i="20"/>
  <c r="Z215" i="31"/>
  <c r="F215" i="31"/>
  <c r="H215" i="31" s="1"/>
  <c r="H198" i="31"/>
  <c r="AB198" i="31" s="1"/>
  <c r="H201" i="32"/>
  <c r="AB201" i="32" s="1"/>
  <c r="H204" i="20"/>
  <c r="AB204" i="20" s="1"/>
  <c r="F209" i="20"/>
  <c r="F215" i="20"/>
  <c r="Z213" i="32"/>
  <c r="F213" i="32"/>
  <c r="H213" i="32" s="1"/>
  <c r="Z217" i="32"/>
  <c r="F217" i="32"/>
  <c r="H217" i="32" s="1"/>
  <c r="F210" i="20"/>
  <c r="Z217" i="31"/>
  <c r="F217" i="31"/>
  <c r="H217" i="31" s="1"/>
  <c r="Z211" i="32"/>
  <c r="F211" i="32"/>
  <c r="H211" i="32" s="1"/>
  <c r="Z218" i="32"/>
  <c r="F218" i="32"/>
  <c r="H218" i="32" s="1"/>
  <c r="F208" i="20"/>
  <c r="Z212" i="31"/>
  <c r="F212" i="31"/>
  <c r="H212" i="31" s="1"/>
  <c r="Z208" i="31"/>
  <c r="F208" i="31"/>
  <c r="H208" i="31" s="1"/>
  <c r="Z214" i="31"/>
  <c r="F214" i="31"/>
  <c r="F217" i="20"/>
  <c r="Z209" i="31"/>
  <c r="F209" i="31"/>
  <c r="H209" i="31" s="1"/>
  <c r="Z211" i="31"/>
  <c r="F211" i="31"/>
  <c r="H211" i="31" s="1"/>
  <c r="Z210" i="32"/>
  <c r="F210" i="32"/>
  <c r="H210" i="32" s="1"/>
  <c r="Z214" i="32"/>
  <c r="F214" i="32"/>
  <c r="H214" i="32" s="1"/>
  <c r="F218" i="20"/>
  <c r="F213" i="20"/>
  <c r="Z216" i="31"/>
  <c r="F216" i="31"/>
  <c r="H216" i="31" s="1"/>
  <c r="Z212" i="32"/>
  <c r="F212" i="32"/>
  <c r="H212" i="32" s="1"/>
  <c r="F216" i="20"/>
  <c r="Z218" i="31"/>
  <c r="F218" i="31"/>
  <c r="H218" i="31" s="1"/>
  <c r="Z215" i="32"/>
  <c r="F215" i="32"/>
  <c r="H215" i="32" s="1"/>
  <c r="Z213" i="31"/>
  <c r="F213" i="31"/>
  <c r="H213" i="31" s="1"/>
  <c r="F214" i="20"/>
  <c r="Z216" i="32"/>
  <c r="F216" i="32"/>
  <c r="H216" i="32" s="1"/>
  <c r="F211" i="20"/>
  <c r="Z209" i="32"/>
  <c r="F209" i="32"/>
  <c r="AB216" i="31" l="1"/>
  <c r="AB211" i="32"/>
  <c r="AB215" i="32"/>
  <c r="AB217" i="31"/>
  <c r="H213" i="20"/>
  <c r="AB213" i="20" s="1"/>
  <c r="H209" i="20"/>
  <c r="AB209" i="20"/>
  <c r="H215" i="20"/>
  <c r="AB215" i="20" s="1"/>
  <c r="H208" i="20"/>
  <c r="AB208" i="20" s="1"/>
  <c r="AB212" i="31"/>
  <c r="H214" i="20"/>
  <c r="AB214" i="20" s="1"/>
  <c r="AB218" i="31"/>
  <c r="AB208" i="31"/>
  <c r="AB209" i="31"/>
  <c r="H216" i="20"/>
  <c r="AB216" i="20" s="1"/>
  <c r="AB214" i="32"/>
  <c r="AB217" i="32"/>
  <c r="AC196" i="32"/>
  <c r="AC197" i="32" s="1"/>
  <c r="AC198" i="32" s="1"/>
  <c r="AC199" i="32" s="1"/>
  <c r="AC200" i="32" s="1"/>
  <c r="AC201" i="32" s="1"/>
  <c r="AC202" i="32" s="1"/>
  <c r="AC203" i="32" s="1"/>
  <c r="AC204" i="32" s="1"/>
  <c r="AC205" i="32" s="1"/>
  <c r="AC206" i="32" s="1"/>
  <c r="AC207" i="32" s="1"/>
  <c r="AB212" i="32"/>
  <c r="AB218" i="32"/>
  <c r="AB215" i="31"/>
  <c r="H211" i="20"/>
  <c r="AB211" i="20" s="1"/>
  <c r="H218" i="20"/>
  <c r="AB218" i="20" s="1"/>
  <c r="AB213" i="31"/>
  <c r="AB210" i="32"/>
  <c r="H212" i="20"/>
  <c r="AB212" i="20"/>
  <c r="AB211" i="31"/>
  <c r="AB216" i="32"/>
  <c r="H217" i="20"/>
  <c r="AB217" i="20" s="1"/>
  <c r="AB213" i="32"/>
  <c r="AC196" i="31"/>
  <c r="AC197" i="31" s="1"/>
  <c r="AC198" i="31" s="1"/>
  <c r="AC199" i="31" s="1"/>
  <c r="AC200" i="31" s="1"/>
  <c r="AC201" i="31" s="1"/>
  <c r="AC202" i="31" s="1"/>
  <c r="AC203" i="31" s="1"/>
  <c r="AC204" i="31" s="1"/>
  <c r="AC205" i="31" s="1"/>
  <c r="AC206" i="31" s="1"/>
  <c r="AC207" i="31" s="1"/>
  <c r="H210" i="20"/>
  <c r="AB210" i="20" s="1"/>
  <c r="AC196" i="20"/>
  <c r="AC197" i="20" s="1"/>
  <c r="AC198" i="20" s="1"/>
  <c r="AC199" i="20" s="1"/>
  <c r="AC200" i="20" s="1"/>
  <c r="AC201" i="20" s="1"/>
  <c r="AC202" i="20" s="1"/>
  <c r="AC203" i="20" s="1"/>
  <c r="AC204" i="20" s="1"/>
  <c r="AC205" i="20" s="1"/>
  <c r="AC206" i="20" s="1"/>
  <c r="AC207" i="20" s="1"/>
  <c r="Z227" i="31"/>
  <c r="F227" i="31"/>
  <c r="Z220" i="32"/>
  <c r="F220" i="32"/>
  <c r="H220" i="32" s="1"/>
  <c r="Z220" i="31"/>
  <c r="F220" i="31"/>
  <c r="H220" i="31" s="1"/>
  <c r="F222" i="20"/>
  <c r="F227" i="20"/>
  <c r="F226" i="20"/>
  <c r="Z222" i="32"/>
  <c r="F222" i="32"/>
  <c r="Z229" i="32"/>
  <c r="F229" i="32"/>
  <c r="H229" i="32" s="1"/>
  <c r="Z226" i="32"/>
  <c r="F226" i="32"/>
  <c r="H226" i="32" s="1"/>
  <c r="F221" i="20"/>
  <c r="F224" i="20"/>
  <c r="F228" i="20"/>
  <c r="F229" i="20"/>
  <c r="Z229" i="31"/>
  <c r="F229" i="31"/>
  <c r="H229" i="31" s="1"/>
  <c r="Z222" i="31"/>
  <c r="F222" i="31"/>
  <c r="H222" i="31" s="1"/>
  <c r="Z225" i="31"/>
  <c r="F225" i="31"/>
  <c r="H225" i="31" s="1"/>
  <c r="Z224" i="32"/>
  <c r="F224" i="32"/>
  <c r="Z223" i="31"/>
  <c r="F223" i="31"/>
  <c r="H223" i="31" s="1"/>
  <c r="Z225" i="32"/>
  <c r="F225" i="32"/>
  <c r="H225" i="32" s="1"/>
  <c r="Z223" i="32"/>
  <c r="F223" i="32"/>
  <c r="H223" i="32" s="1"/>
  <c r="Z228" i="32"/>
  <c r="F228" i="32"/>
  <c r="H228" i="32" s="1"/>
  <c r="F230" i="20"/>
  <c r="Z226" i="31"/>
  <c r="F226" i="31"/>
  <c r="H226" i="31" s="1"/>
  <c r="Z227" i="32"/>
  <c r="F227" i="32"/>
  <c r="H227" i="32" s="1"/>
  <c r="H210" i="31"/>
  <c r="AB210" i="31" s="1"/>
  <c r="Z221" i="31"/>
  <c r="F221" i="31"/>
  <c r="H221" i="31" s="1"/>
  <c r="Z224" i="31"/>
  <c r="F224" i="31"/>
  <c r="H209" i="32"/>
  <c r="AB209" i="32" s="1"/>
  <c r="H214" i="31"/>
  <c r="AB214" i="31" s="1"/>
  <c r="Z230" i="32"/>
  <c r="F230" i="32"/>
  <c r="H230" i="32" s="1"/>
  <c r="F223" i="20"/>
  <c r="F225" i="20"/>
  <c r="Z221" i="32"/>
  <c r="F221" i="32"/>
  <c r="H221" i="32" s="1"/>
  <c r="Z230" i="31"/>
  <c r="F230" i="31"/>
  <c r="H230" i="31" s="1"/>
  <c r="Z228" i="31"/>
  <c r="F228" i="31"/>
  <c r="H228" i="31" s="1"/>
  <c r="F220" i="20"/>
  <c r="H208" i="32"/>
  <c r="AB208" i="32" s="1"/>
  <c r="AB225" i="31" l="1"/>
  <c r="AC208" i="20"/>
  <c r="AB230" i="31"/>
  <c r="AB230" i="32"/>
  <c r="AB225" i="32"/>
  <c r="H226" i="20"/>
  <c r="AB226" i="20" s="1"/>
  <c r="H227" i="20"/>
  <c r="AB227" i="20"/>
  <c r="H220" i="20"/>
  <c r="AB220" i="20" s="1"/>
  <c r="AB223" i="31"/>
  <c r="AB229" i="31"/>
  <c r="AB226" i="31"/>
  <c r="H230" i="20"/>
  <c r="AB230" i="20" s="1"/>
  <c r="H222" i="20"/>
  <c r="AB222" i="20"/>
  <c r="AB228" i="32"/>
  <c r="AB229" i="32"/>
  <c r="AB220" i="31"/>
  <c r="AB221" i="32"/>
  <c r="AB222" i="31"/>
  <c r="AB221" i="31"/>
  <c r="AB228" i="31"/>
  <c r="H228" i="20"/>
  <c r="AB228" i="20" s="1"/>
  <c r="H229" i="20"/>
  <c r="AB229" i="20" s="1"/>
  <c r="H225" i="20"/>
  <c r="AB225" i="20" s="1"/>
  <c r="AB226" i="32"/>
  <c r="AB227" i="32"/>
  <c r="AB223" i="32"/>
  <c r="H224" i="20"/>
  <c r="AB224" i="20" s="1"/>
  <c r="AB220" i="32"/>
  <c r="AC208" i="32"/>
  <c r="AC209" i="32" s="1"/>
  <c r="AC210" i="32" s="1"/>
  <c r="AC211" i="32" s="1"/>
  <c r="AC212" i="32" s="1"/>
  <c r="AC213" i="32" s="1"/>
  <c r="AC214" i="32" s="1"/>
  <c r="AC215" i="32" s="1"/>
  <c r="AC216" i="32" s="1"/>
  <c r="AC217" i="32" s="1"/>
  <c r="AC218" i="32" s="1"/>
  <c r="AC219" i="32" s="1"/>
  <c r="AC220" i="32" s="1"/>
  <c r="H221" i="20"/>
  <c r="AB221" i="20" s="1"/>
  <c r="AC208" i="31"/>
  <c r="AC209" i="31" s="1"/>
  <c r="AC210" i="31" s="1"/>
  <c r="AC211" i="31" s="1"/>
  <c r="AC212" i="31" s="1"/>
  <c r="AC213" i="31" s="1"/>
  <c r="AC214" i="31" s="1"/>
  <c r="AC215" i="31" s="1"/>
  <c r="AC216" i="31" s="1"/>
  <c r="AC217" i="31" s="1"/>
  <c r="AC218" i="31" s="1"/>
  <c r="AC219" i="31" s="1"/>
  <c r="Z236" i="31"/>
  <c r="F236" i="31"/>
  <c r="H236" i="31" s="1"/>
  <c r="Z239" i="32"/>
  <c r="F239" i="32"/>
  <c r="H239" i="32" s="1"/>
  <c r="Z234" i="32"/>
  <c r="F234" i="32"/>
  <c r="H234" i="32" s="1"/>
  <c r="F239" i="20"/>
  <c r="Z240" i="32"/>
  <c r="F240" i="32"/>
  <c r="H240" i="32" s="1"/>
  <c r="H222" i="32"/>
  <c r="AB222" i="32" s="1"/>
  <c r="Z236" i="32"/>
  <c r="F236" i="32"/>
  <c r="H236" i="32" s="1"/>
  <c r="F235" i="20"/>
  <c r="F234" i="20"/>
  <c r="Z239" i="31"/>
  <c r="F239" i="31"/>
  <c r="H239" i="31" s="1"/>
  <c r="Z242" i="31"/>
  <c r="F242" i="31"/>
  <c r="H242" i="31" s="1"/>
  <c r="H223" i="20"/>
  <c r="AB223" i="20" s="1"/>
  <c r="Z234" i="31"/>
  <c r="F234" i="31"/>
  <c r="H234" i="31" s="1"/>
  <c r="Z238" i="31"/>
  <c r="F238" i="31"/>
  <c r="H238" i="31" s="1"/>
  <c r="F233" i="20"/>
  <c r="F240" i="20"/>
  <c r="Z232" i="31"/>
  <c r="F232" i="31"/>
  <c r="H232" i="31" s="1"/>
  <c r="H227" i="31"/>
  <c r="AB227" i="31" s="1"/>
  <c r="Z232" i="32"/>
  <c r="F232" i="32"/>
  <c r="H232" i="32" s="1"/>
  <c r="Z238" i="32"/>
  <c r="F238" i="32"/>
  <c r="H238" i="32" s="1"/>
  <c r="Z233" i="31"/>
  <c r="F233" i="31"/>
  <c r="H233" i="31" s="1"/>
  <c r="F236" i="20"/>
  <c r="Z235" i="31"/>
  <c r="F235" i="31"/>
  <c r="H235" i="31" s="1"/>
  <c r="Z233" i="32"/>
  <c r="F233" i="32"/>
  <c r="H233" i="32" s="1"/>
  <c r="Z235" i="32"/>
  <c r="F235" i="32"/>
  <c r="H235" i="32" s="1"/>
  <c r="Z240" i="31"/>
  <c r="F240" i="31"/>
  <c r="H240" i="31" s="1"/>
  <c r="H224" i="31"/>
  <c r="AB224" i="31" s="1"/>
  <c r="Z237" i="32"/>
  <c r="F237" i="32"/>
  <c r="H237" i="32" s="1"/>
  <c r="F238" i="20"/>
  <c r="Z241" i="31"/>
  <c r="F241" i="31"/>
  <c r="H241" i="31" s="1"/>
  <c r="Z242" i="32"/>
  <c r="F242" i="32"/>
  <c r="H242" i="32" s="1"/>
  <c r="H224" i="32"/>
  <c r="AB224" i="32" s="1"/>
  <c r="F232" i="20"/>
  <c r="F237" i="20"/>
  <c r="F242" i="20"/>
  <c r="Z237" i="31"/>
  <c r="F237" i="31"/>
  <c r="H237" i="31" s="1"/>
  <c r="F241" i="20"/>
  <c r="Z241" i="32"/>
  <c r="F241" i="32"/>
  <c r="AC209" i="20"/>
  <c r="AC210" i="20" s="1"/>
  <c r="AC211" i="20" s="1"/>
  <c r="AC212" i="20" s="1"/>
  <c r="AC213" i="20" s="1"/>
  <c r="AC214" i="20" s="1"/>
  <c r="AC215" i="20" s="1"/>
  <c r="AC216" i="20" s="1"/>
  <c r="AC217" i="20" s="1"/>
  <c r="AC218" i="20" s="1"/>
  <c r="AC219" i="20" s="1"/>
  <c r="AB240" i="32" l="1"/>
  <c r="AB235" i="31"/>
  <c r="AB240" i="31"/>
  <c r="AB239" i="32"/>
  <c r="AB242" i="32"/>
  <c r="AB232" i="31"/>
  <c r="AB236" i="32"/>
  <c r="AB236" i="31"/>
  <c r="AC220" i="31"/>
  <c r="AC221" i="31" s="1"/>
  <c r="AC222" i="31" s="1"/>
  <c r="AC223" i="31" s="1"/>
  <c r="AC224" i="31" s="1"/>
  <c r="AC225" i="31" s="1"/>
  <c r="AC226" i="31" s="1"/>
  <c r="AC227" i="31" s="1"/>
  <c r="AC228" i="31" s="1"/>
  <c r="AC229" i="31" s="1"/>
  <c r="AC230" i="31" s="1"/>
  <c r="AC231" i="31" s="1"/>
  <c r="AB234" i="32"/>
  <c r="AB233" i="31"/>
  <c r="AB242" i="31"/>
  <c r="AB235" i="32"/>
  <c r="H233" i="20"/>
  <c r="AB233" i="20"/>
  <c r="H240" i="20"/>
  <c r="AB240" i="20" s="1"/>
  <c r="AC220" i="20"/>
  <c r="AC221" i="20" s="1"/>
  <c r="AC222" i="20" s="1"/>
  <c r="AC223" i="20" s="1"/>
  <c r="AC224" i="20" s="1"/>
  <c r="AC225" i="20" s="1"/>
  <c r="AC226" i="20" s="1"/>
  <c r="AC227" i="20" s="1"/>
  <c r="AC228" i="20" s="1"/>
  <c r="AC229" i="20" s="1"/>
  <c r="AC230" i="20" s="1"/>
  <c r="AC231" i="20" s="1"/>
  <c r="AB233" i="32"/>
  <c r="AB239" i="31"/>
  <c r="H239" i="20"/>
  <c r="AB239" i="20"/>
  <c r="H242" i="20"/>
  <c r="AB242" i="20" s="1"/>
  <c r="H232" i="20"/>
  <c r="AB232" i="20" s="1"/>
  <c r="AB241" i="31"/>
  <c r="AB238" i="31"/>
  <c r="AB237" i="32"/>
  <c r="AB232" i="32"/>
  <c r="AB237" i="31"/>
  <c r="AB238" i="32"/>
  <c r="AB234" i="31"/>
  <c r="H235" i="20"/>
  <c r="AB235" i="20" s="1"/>
  <c r="H236" i="20"/>
  <c r="AB236" i="20" s="1"/>
  <c r="H237" i="20"/>
  <c r="AB237" i="20" s="1"/>
  <c r="F245" i="20"/>
  <c r="Z250" i="31"/>
  <c r="F250" i="31"/>
  <c r="H250" i="31" s="1"/>
  <c r="Z246" i="31"/>
  <c r="F246" i="31"/>
  <c r="H246" i="31" s="1"/>
  <c r="F249" i="20"/>
  <c r="H241" i="20"/>
  <c r="AB241" i="20" s="1"/>
  <c r="Z248" i="31"/>
  <c r="F248" i="31"/>
  <c r="H248" i="31" s="1"/>
  <c r="Z251" i="31"/>
  <c r="F251" i="31"/>
  <c r="H251" i="31" s="1"/>
  <c r="F244" i="20"/>
  <c r="H238" i="20"/>
  <c r="AB238" i="20" s="1"/>
  <c r="Z244" i="32"/>
  <c r="F244" i="32"/>
  <c r="H244" i="32" s="1"/>
  <c r="H234" i="20"/>
  <c r="AB234" i="20" s="1"/>
  <c r="Z247" i="31"/>
  <c r="F247" i="31"/>
  <c r="Z252" i="31"/>
  <c r="F252" i="31"/>
  <c r="H252" i="31" s="1"/>
  <c r="F250" i="20"/>
  <c r="F248" i="20"/>
  <c r="F246" i="20"/>
  <c r="Z246" i="32"/>
  <c r="F246" i="32"/>
  <c r="Z244" i="31"/>
  <c r="F244" i="31"/>
  <c r="H244" i="31" s="1"/>
  <c r="Z248" i="32"/>
  <c r="F248" i="32"/>
  <c r="H248" i="32" s="1"/>
  <c r="Z253" i="31"/>
  <c r="F253" i="31"/>
  <c r="H253" i="31" s="1"/>
  <c r="Z249" i="31"/>
  <c r="F249" i="31"/>
  <c r="H249" i="31" s="1"/>
  <c r="Z254" i="32"/>
  <c r="F254" i="32"/>
  <c r="H254" i="32" s="1"/>
  <c r="Z247" i="32"/>
  <c r="F247" i="32"/>
  <c r="H247" i="32" s="1"/>
  <c r="Z245" i="31"/>
  <c r="F245" i="31"/>
  <c r="H245" i="31" s="1"/>
  <c r="F252" i="20"/>
  <c r="Z254" i="31"/>
  <c r="F254" i="31"/>
  <c r="H254" i="31" s="1"/>
  <c r="F251" i="20"/>
  <c r="F253" i="20"/>
  <c r="H241" i="32"/>
  <c r="AB241" i="32" s="1"/>
  <c r="Z252" i="32"/>
  <c r="F252" i="32"/>
  <c r="H252" i="32" s="1"/>
  <c r="Z250" i="32"/>
  <c r="F250" i="32"/>
  <c r="F254" i="20"/>
  <c r="AC221" i="32"/>
  <c r="AC222" i="32" s="1"/>
  <c r="AC223" i="32" s="1"/>
  <c r="AC224" i="32" s="1"/>
  <c r="AC225" i="32" s="1"/>
  <c r="AC226" i="32" s="1"/>
  <c r="AC227" i="32" s="1"/>
  <c r="AC228" i="32" s="1"/>
  <c r="AC229" i="32" s="1"/>
  <c r="AC230" i="32" s="1"/>
  <c r="AC231" i="32" s="1"/>
  <c r="Z249" i="32"/>
  <c r="F249" i="32"/>
  <c r="H249" i="32" s="1"/>
  <c r="Z253" i="32"/>
  <c r="F253" i="32"/>
  <c r="H253" i="32" s="1"/>
  <c r="Z245" i="32"/>
  <c r="F245" i="32"/>
  <c r="F247" i="20"/>
  <c r="Z251" i="32"/>
  <c r="F251" i="32"/>
  <c r="H251" i="32" s="1"/>
  <c r="AB247" i="32" l="1"/>
  <c r="AB249" i="31"/>
  <c r="AB248" i="31"/>
  <c r="AB252" i="32"/>
  <c r="AB253" i="32"/>
  <c r="AB244" i="32"/>
  <c r="AB249" i="32"/>
  <c r="H244" i="20"/>
  <c r="AB244" i="20" s="1"/>
  <c r="H253" i="20"/>
  <c r="AB253" i="20" s="1"/>
  <c r="AB246" i="31"/>
  <c r="AB248" i="32"/>
  <c r="AB254" i="32"/>
  <c r="H254" i="20"/>
  <c r="AB254" i="20"/>
  <c r="AB254" i="31"/>
  <c r="AB244" i="31"/>
  <c r="AB252" i="31"/>
  <c r="AB253" i="31"/>
  <c r="H252" i="20"/>
  <c r="AB252" i="20" s="1"/>
  <c r="AB251" i="31"/>
  <c r="AB250" i="31"/>
  <c r="AB245" i="31"/>
  <c r="H251" i="20"/>
  <c r="AB251" i="20" s="1"/>
  <c r="H245" i="20"/>
  <c r="AB245" i="20" s="1"/>
  <c r="H248" i="20"/>
  <c r="AB248" i="20" s="1"/>
  <c r="AB251" i="32"/>
  <c r="H250" i="20"/>
  <c r="AB250" i="20"/>
  <c r="AC232" i="32"/>
  <c r="AC233" i="32" s="1"/>
  <c r="AC234" i="32" s="1"/>
  <c r="AC235" i="32" s="1"/>
  <c r="AC236" i="32" s="1"/>
  <c r="AC237" i="32" s="1"/>
  <c r="AC238" i="32" s="1"/>
  <c r="AC239" i="32" s="1"/>
  <c r="AC240" i="32" s="1"/>
  <c r="AC241" i="32" s="1"/>
  <c r="AC242" i="32" s="1"/>
  <c r="AC243" i="32" s="1"/>
  <c r="AC244" i="32" s="1"/>
  <c r="H247" i="20"/>
  <c r="AB247" i="20" s="1"/>
  <c r="F265" i="20"/>
  <c r="H265" i="20" s="1"/>
  <c r="F264" i="20"/>
  <c r="F260" i="20"/>
  <c r="Z257" i="31"/>
  <c r="F257" i="31"/>
  <c r="H257" i="31" s="1"/>
  <c r="Z259" i="31"/>
  <c r="F259" i="31"/>
  <c r="H259" i="31" s="1"/>
  <c r="F256" i="20"/>
  <c r="H249" i="20"/>
  <c r="AB249" i="20" s="1"/>
  <c r="F259" i="20"/>
  <c r="Z261" i="31"/>
  <c r="F261" i="31"/>
  <c r="H247" i="31"/>
  <c r="AB247" i="31" s="1"/>
  <c r="H245" i="32"/>
  <c r="AB245" i="32" s="1"/>
  <c r="F261" i="20"/>
  <c r="F257" i="20"/>
  <c r="Z263" i="32"/>
  <c r="F263" i="32"/>
  <c r="H263" i="32" s="1"/>
  <c r="F263" i="20"/>
  <c r="F262" i="20"/>
  <c r="Z263" i="31"/>
  <c r="F263" i="31"/>
  <c r="Z258" i="31"/>
  <c r="F258" i="31"/>
  <c r="H258" i="31" s="1"/>
  <c r="AC232" i="20"/>
  <c r="AC233" i="20" s="1"/>
  <c r="AC234" i="20" s="1"/>
  <c r="AC235" i="20" s="1"/>
  <c r="AC236" i="20" s="1"/>
  <c r="AC237" i="20" s="1"/>
  <c r="AC238" i="20" s="1"/>
  <c r="AC239" i="20" s="1"/>
  <c r="AC240" i="20" s="1"/>
  <c r="AC241" i="20" s="1"/>
  <c r="AC242" i="20" s="1"/>
  <c r="AC243" i="20" s="1"/>
  <c r="Z256" i="32"/>
  <c r="F256" i="32"/>
  <c r="H256" i="32" s="1"/>
  <c r="Z264" i="32"/>
  <c r="F264" i="32"/>
  <c r="H264" i="32" s="1"/>
  <c r="Z258" i="32"/>
  <c r="F258" i="32"/>
  <c r="H258" i="32" s="1"/>
  <c r="H246" i="32"/>
  <c r="AB246" i="32" s="1"/>
  <c r="AC232" i="31"/>
  <c r="AC233" i="31" s="1"/>
  <c r="AC234" i="31" s="1"/>
  <c r="AC235" i="31" s="1"/>
  <c r="AC236" i="31" s="1"/>
  <c r="AC237" i="31" s="1"/>
  <c r="AC238" i="31" s="1"/>
  <c r="AC239" i="31" s="1"/>
  <c r="AC240" i="31" s="1"/>
  <c r="AC241" i="31" s="1"/>
  <c r="AC242" i="31" s="1"/>
  <c r="AC243" i="31" s="1"/>
  <c r="Z261" i="32"/>
  <c r="F261" i="32"/>
  <c r="H261" i="32" s="1"/>
  <c r="Z257" i="32"/>
  <c r="F257" i="32"/>
  <c r="H257" i="32" s="1"/>
  <c r="Z265" i="31"/>
  <c r="F265" i="31"/>
  <c r="H265" i="31" s="1"/>
  <c r="F266" i="20"/>
  <c r="Z262" i="32"/>
  <c r="F262" i="32"/>
  <c r="H262" i="32" s="1"/>
  <c r="H246" i="20"/>
  <c r="AB246" i="20" s="1"/>
  <c r="Z265" i="32"/>
  <c r="F265" i="32"/>
  <c r="H265" i="32" s="1"/>
  <c r="Z260" i="32"/>
  <c r="F260" i="32"/>
  <c r="H260" i="32" s="1"/>
  <c r="Z260" i="31"/>
  <c r="F260" i="31"/>
  <c r="H260" i="31" s="1"/>
  <c r="Z256" i="31"/>
  <c r="F256" i="31"/>
  <c r="H256" i="31" s="1"/>
  <c r="Z266" i="31"/>
  <c r="F266" i="31"/>
  <c r="H266" i="31" s="1"/>
  <c r="Z259" i="32"/>
  <c r="F259" i="32"/>
  <c r="H259" i="32" s="1"/>
  <c r="Z266" i="32"/>
  <c r="F266" i="32"/>
  <c r="H266" i="32" s="1"/>
  <c r="H250" i="32"/>
  <c r="AB250" i="32" s="1"/>
  <c r="F258" i="20"/>
  <c r="Z264" i="31"/>
  <c r="F264" i="31"/>
  <c r="H264" i="31" s="1"/>
  <c r="Z262" i="31"/>
  <c r="F262" i="31"/>
  <c r="H262" i="31" s="1"/>
  <c r="AB262" i="31" l="1"/>
  <c r="AB260" i="32"/>
  <c r="AC244" i="31"/>
  <c r="AC245" i="31" s="1"/>
  <c r="AC244" i="20"/>
  <c r="AC245" i="20" s="1"/>
  <c r="AC246" i="20" s="1"/>
  <c r="AC247" i="20" s="1"/>
  <c r="AC248" i="20" s="1"/>
  <c r="AC249" i="20" s="1"/>
  <c r="AC250" i="20" s="1"/>
  <c r="AC251" i="20" s="1"/>
  <c r="AC252" i="20" s="1"/>
  <c r="AC253" i="20" s="1"/>
  <c r="AC254" i="20" s="1"/>
  <c r="AC255" i="20" s="1"/>
  <c r="AB258" i="32"/>
  <c r="AB257" i="31"/>
  <c r="AB256" i="31"/>
  <c r="AB264" i="31"/>
  <c r="AB256" i="32"/>
  <c r="AB263" i="32"/>
  <c r="AB265" i="32"/>
  <c r="AC246" i="31"/>
  <c r="AC247" i="31" s="1"/>
  <c r="AC248" i="31" s="1"/>
  <c r="AC249" i="31" s="1"/>
  <c r="AC250" i="31" s="1"/>
  <c r="AC251" i="31" s="1"/>
  <c r="AC252" i="31" s="1"/>
  <c r="AC253" i="31" s="1"/>
  <c r="AC254" i="31" s="1"/>
  <c r="AC255" i="31" s="1"/>
  <c r="AB261" i="32"/>
  <c r="H259" i="20"/>
  <c r="AB259" i="20" s="1"/>
  <c r="AB258" i="31"/>
  <c r="AB265" i="20"/>
  <c r="AB266" i="32"/>
  <c r="AB260" i="31"/>
  <c r="H261" i="20"/>
  <c r="AB261" i="20" s="1"/>
  <c r="H257" i="20"/>
  <c r="AB257" i="20" s="1"/>
  <c r="H256" i="20"/>
  <c r="AB256" i="20"/>
  <c r="AB265" i="31"/>
  <c r="AB259" i="31"/>
  <c r="H266" i="20"/>
  <c r="AB266" i="20" s="1"/>
  <c r="H262" i="20"/>
  <c r="AB262" i="20" s="1"/>
  <c r="H260" i="20"/>
  <c r="AB260" i="20" s="1"/>
  <c r="AB262" i="32"/>
  <c r="AB259" i="32"/>
  <c r="H258" i="20"/>
  <c r="AB258" i="20" s="1"/>
  <c r="AB266" i="31"/>
  <c r="AB264" i="32"/>
  <c r="H264" i="20"/>
  <c r="AB264" i="20" s="1"/>
  <c r="AB257" i="32"/>
  <c r="H263" i="20"/>
  <c r="AB263" i="20" s="1"/>
  <c r="F278" i="20"/>
  <c r="H263" i="31"/>
  <c r="AB263" i="31" s="1"/>
  <c r="Z275" i="32"/>
  <c r="F275" i="32"/>
  <c r="H275" i="32" s="1"/>
  <c r="F273" i="20"/>
  <c r="F276" i="20"/>
  <c r="Z276" i="31"/>
  <c r="F276" i="31"/>
  <c r="H276" i="31" s="1"/>
  <c r="Z268" i="31"/>
  <c r="F268" i="31"/>
  <c r="H268" i="31" s="1"/>
  <c r="Z277" i="32"/>
  <c r="F277" i="32"/>
  <c r="H277" i="32" s="1"/>
  <c r="Z277" i="31"/>
  <c r="F277" i="31"/>
  <c r="H277" i="31" s="1"/>
  <c r="Z273" i="32"/>
  <c r="F273" i="32"/>
  <c r="H273" i="32" s="1"/>
  <c r="F275" i="20"/>
  <c r="F271" i="20"/>
  <c r="Z269" i="31"/>
  <c r="F269" i="31"/>
  <c r="H269" i="31" s="1"/>
  <c r="Z278" i="32"/>
  <c r="F278" i="32"/>
  <c r="Z275" i="31"/>
  <c r="F275" i="31"/>
  <c r="H275" i="31" s="1"/>
  <c r="F277" i="20"/>
  <c r="AC245" i="32"/>
  <c r="AC246" i="32" s="1"/>
  <c r="AC247" i="32" s="1"/>
  <c r="AC248" i="32" s="1"/>
  <c r="AC249" i="32" s="1"/>
  <c r="AC250" i="32" s="1"/>
  <c r="AC251" i="32" s="1"/>
  <c r="AC252" i="32" s="1"/>
  <c r="AC253" i="32" s="1"/>
  <c r="AC254" i="32" s="1"/>
  <c r="AC255" i="32" s="1"/>
  <c r="Z271" i="32"/>
  <c r="F271" i="32"/>
  <c r="H271" i="32" s="1"/>
  <c r="Z272" i="31"/>
  <c r="F272" i="31"/>
  <c r="H272" i="31" s="1"/>
  <c r="Z268" i="32"/>
  <c r="F268" i="32"/>
  <c r="H268" i="32" s="1"/>
  <c r="Z274" i="32"/>
  <c r="F274" i="32"/>
  <c r="H274" i="32" s="1"/>
  <c r="Z269" i="32"/>
  <c r="F269" i="32"/>
  <c r="H269" i="32" s="1"/>
  <c r="Z276" i="32"/>
  <c r="F276" i="32"/>
  <c r="H276" i="32" s="1"/>
  <c r="F274" i="20"/>
  <c r="F268" i="20"/>
  <c r="F272" i="20"/>
  <c r="Z272" i="32"/>
  <c r="F272" i="32"/>
  <c r="H272" i="32" s="1"/>
  <c r="Z270" i="32"/>
  <c r="F270" i="32"/>
  <c r="H270" i="32" s="1"/>
  <c r="Z270" i="31"/>
  <c r="F270" i="31"/>
  <c r="H270" i="31" s="1"/>
  <c r="F269" i="20"/>
  <c r="Z273" i="31"/>
  <c r="F273" i="31"/>
  <c r="Z271" i="31"/>
  <c r="F271" i="31"/>
  <c r="H271" i="31" s="1"/>
  <c r="F270" i="20"/>
  <c r="H270" i="20" s="1"/>
  <c r="Z274" i="31"/>
  <c r="F274" i="31"/>
  <c r="H274" i="31" s="1"/>
  <c r="Z278" i="31"/>
  <c r="F278" i="31"/>
  <c r="H261" i="31"/>
  <c r="AB261" i="31" s="1"/>
  <c r="AC256" i="31" l="1"/>
  <c r="AC257" i="31" s="1"/>
  <c r="AB274" i="31"/>
  <c r="AB268" i="32"/>
  <c r="AB275" i="31"/>
  <c r="AC258" i="31"/>
  <c r="AC259" i="31" s="1"/>
  <c r="AC260" i="31" s="1"/>
  <c r="AB273" i="32"/>
  <c r="AB276" i="31"/>
  <c r="AB272" i="31"/>
  <c r="H276" i="20"/>
  <c r="AB276" i="20" s="1"/>
  <c r="AB271" i="31"/>
  <c r="AB277" i="31"/>
  <c r="H272" i="20"/>
  <c r="AB272" i="20" s="1"/>
  <c r="AB269" i="31"/>
  <c r="AB269" i="32"/>
  <c r="H268" i="20"/>
  <c r="AB268" i="20" s="1"/>
  <c r="H277" i="20"/>
  <c r="AB277" i="20" s="1"/>
  <c r="AB277" i="32"/>
  <c r="AB276" i="32"/>
  <c r="AB274" i="32"/>
  <c r="H275" i="20"/>
  <c r="AB275" i="20" s="1"/>
  <c r="AB275" i="32"/>
  <c r="AB270" i="32"/>
  <c r="H273" i="20"/>
  <c r="AB273" i="20" s="1"/>
  <c r="H274" i="20"/>
  <c r="AB274" i="20" s="1"/>
  <c r="AB272" i="32"/>
  <c r="AB271" i="32"/>
  <c r="H269" i="20"/>
  <c r="AB269" i="20" s="1"/>
  <c r="AB270" i="20"/>
  <c r="AB270" i="31"/>
  <c r="AB268" i="31"/>
  <c r="H278" i="20"/>
  <c r="AB278" i="20" s="1"/>
  <c r="AC261" i="31"/>
  <c r="AC262" i="31" s="1"/>
  <c r="AC263" i="31" s="1"/>
  <c r="AC264" i="31" s="1"/>
  <c r="AC265" i="31" s="1"/>
  <c r="AC266" i="31" s="1"/>
  <c r="AC267" i="31" s="1"/>
  <c r="H271" i="20"/>
  <c r="AB271" i="20" s="1"/>
  <c r="AC256" i="32"/>
  <c r="AC257" i="32" s="1"/>
  <c r="AC258" i="32" s="1"/>
  <c r="AC259" i="32" s="1"/>
  <c r="AC260" i="32" s="1"/>
  <c r="AC261" i="32" s="1"/>
  <c r="AC262" i="32" s="1"/>
  <c r="AC263" i="32" s="1"/>
  <c r="AC264" i="32" s="1"/>
  <c r="AC265" i="32" s="1"/>
  <c r="AC266" i="32" s="1"/>
  <c r="AC267" i="32" s="1"/>
  <c r="AC256" i="20"/>
  <c r="AC257" i="20" s="1"/>
  <c r="AC258" i="20" s="1"/>
  <c r="AC259" i="20" s="1"/>
  <c r="AC260" i="20" s="1"/>
  <c r="AC261" i="20" s="1"/>
  <c r="AC262" i="20" s="1"/>
  <c r="AC263" i="20" s="1"/>
  <c r="AC264" i="20" s="1"/>
  <c r="AC265" i="20" s="1"/>
  <c r="AC266" i="20" s="1"/>
  <c r="AC267" i="20" s="1"/>
  <c r="Z288" i="32"/>
  <c r="F288" i="32"/>
  <c r="H288" i="32" s="1"/>
  <c r="Z287" i="31"/>
  <c r="F287" i="31"/>
  <c r="H287" i="31" s="1"/>
  <c r="F285" i="20"/>
  <c r="Z283" i="31"/>
  <c r="F283" i="31"/>
  <c r="H283" i="31" s="1"/>
  <c r="Z288" i="31"/>
  <c r="F288" i="31"/>
  <c r="H288" i="31" s="1"/>
  <c r="Z282" i="31"/>
  <c r="F282" i="31"/>
  <c r="H282" i="31" s="1"/>
  <c r="Z283" i="32"/>
  <c r="F283" i="32"/>
  <c r="H283" i="32" s="1"/>
  <c r="Z290" i="32"/>
  <c r="F290" i="32"/>
  <c r="H290" i="32" s="1"/>
  <c r="Z289" i="31"/>
  <c r="F289" i="31"/>
  <c r="Z290" i="31"/>
  <c r="F290" i="31"/>
  <c r="H290" i="31" s="1"/>
  <c r="Z286" i="31"/>
  <c r="F286" i="31"/>
  <c r="H286" i="31" s="1"/>
  <c r="F283" i="20"/>
  <c r="Z280" i="32"/>
  <c r="F280" i="32"/>
  <c r="H280" i="32" s="1"/>
  <c r="F287" i="20"/>
  <c r="Z289" i="32"/>
  <c r="F289" i="32"/>
  <c r="H289" i="32" s="1"/>
  <c r="Z285" i="31"/>
  <c r="F285" i="31"/>
  <c r="H285" i="31" s="1"/>
  <c r="F288" i="20"/>
  <c r="F290" i="20"/>
  <c r="F284" i="20"/>
  <c r="Z282" i="32"/>
  <c r="F282" i="32"/>
  <c r="H282" i="32" s="1"/>
  <c r="Z281" i="31"/>
  <c r="F281" i="31"/>
  <c r="H281" i="31" s="1"/>
  <c r="Z287" i="32"/>
  <c r="F287" i="32"/>
  <c r="H287" i="32" s="1"/>
  <c r="F280" i="20"/>
  <c r="H278" i="32"/>
  <c r="AB278" i="32" s="1"/>
  <c r="Z284" i="32"/>
  <c r="F284" i="32"/>
  <c r="H284" i="32" s="1"/>
  <c r="F281" i="20"/>
  <c r="F286" i="20"/>
  <c r="Z286" i="32"/>
  <c r="F286" i="32"/>
  <c r="H286" i="32" s="1"/>
  <c r="F289" i="20"/>
  <c r="H273" i="31"/>
  <c r="AB273" i="31" s="1"/>
  <c r="Z281" i="32"/>
  <c r="F281" i="32"/>
  <c r="H281" i="32" s="1"/>
  <c r="Z284" i="31"/>
  <c r="F284" i="31"/>
  <c r="H284" i="31" s="1"/>
  <c r="H278" i="31"/>
  <c r="AB278" i="31" s="1"/>
  <c r="F282" i="20"/>
  <c r="Z285" i="32"/>
  <c r="F285" i="32"/>
  <c r="H285" i="32" s="1"/>
  <c r="Z280" i="31"/>
  <c r="F280" i="31"/>
  <c r="H280" i="31" s="1"/>
  <c r="AB282" i="32" l="1"/>
  <c r="AB281" i="31"/>
  <c r="AB281" i="32"/>
  <c r="AB282" i="31"/>
  <c r="AB287" i="31"/>
  <c r="AB285" i="32"/>
  <c r="AB289" i="32"/>
  <c r="AB290" i="31"/>
  <c r="AB284" i="32"/>
  <c r="AB280" i="32"/>
  <c r="AB290" i="32"/>
  <c r="AB280" i="31"/>
  <c r="H290" i="20"/>
  <c r="AB290" i="20"/>
  <c r="AB288" i="32"/>
  <c r="H280" i="20"/>
  <c r="AB280" i="20" s="1"/>
  <c r="H286" i="20"/>
  <c r="AB286" i="20" s="1"/>
  <c r="AB287" i="32"/>
  <c r="H283" i="20"/>
  <c r="AB283" i="20" s="1"/>
  <c r="H284" i="20"/>
  <c r="AB284" i="20" s="1"/>
  <c r="H288" i="20"/>
  <c r="AB288" i="20" s="1"/>
  <c r="H282" i="20"/>
  <c r="AB282" i="20" s="1"/>
  <c r="AB286" i="32"/>
  <c r="AB284" i="31"/>
  <c r="H281" i="20"/>
  <c r="AB281" i="20" s="1"/>
  <c r="AB283" i="31"/>
  <c r="H287" i="20"/>
  <c r="AB287" i="20" s="1"/>
  <c r="AB288" i="31"/>
  <c r="AB285" i="31"/>
  <c r="H285" i="20"/>
  <c r="AB285" i="20" s="1"/>
  <c r="AB286" i="31"/>
  <c r="AB283" i="32"/>
  <c r="AC268" i="31"/>
  <c r="AC269" i="31" s="1"/>
  <c r="AC270" i="31" s="1"/>
  <c r="AC271" i="31" s="1"/>
  <c r="AC272" i="31" s="1"/>
  <c r="AC273" i="31" s="1"/>
  <c r="AC274" i="31" s="1"/>
  <c r="AC275" i="31" s="1"/>
  <c r="AC276" i="31" s="1"/>
  <c r="AC277" i="31" s="1"/>
  <c r="AC278" i="31" s="1"/>
  <c r="AC279" i="31" s="1"/>
  <c r="AC268" i="32"/>
  <c r="AC269" i="32" s="1"/>
  <c r="AC270" i="32" s="1"/>
  <c r="AC271" i="32" s="1"/>
  <c r="AC272" i="32" s="1"/>
  <c r="AC273" i="32" s="1"/>
  <c r="AC274" i="32" s="1"/>
  <c r="AC275" i="32" s="1"/>
  <c r="AC276" i="32" s="1"/>
  <c r="AC277" i="32" s="1"/>
  <c r="AC278" i="32" s="1"/>
  <c r="AC279" i="32" s="1"/>
  <c r="H289" i="31"/>
  <c r="AB289" i="31" s="1"/>
  <c r="F297" i="20"/>
  <c r="Z292" i="31"/>
  <c r="F292" i="31"/>
  <c r="H292" i="31" s="1"/>
  <c r="Z294" i="32"/>
  <c r="F294" i="32"/>
  <c r="H294" i="32" s="1"/>
  <c r="F300" i="20"/>
  <c r="F295" i="20"/>
  <c r="Z300" i="31"/>
  <c r="F300" i="31"/>
  <c r="Z299" i="31"/>
  <c r="F299" i="31"/>
  <c r="H299" i="31" s="1"/>
  <c r="Z298" i="31"/>
  <c r="F298" i="31"/>
  <c r="H298" i="31" s="1"/>
  <c r="Z302" i="32"/>
  <c r="F302" i="32"/>
  <c r="H302" i="32" s="1"/>
  <c r="F294" i="20"/>
  <c r="Z297" i="31"/>
  <c r="F297" i="31"/>
  <c r="H297" i="31" s="1"/>
  <c r="Z295" i="31"/>
  <c r="F295" i="31"/>
  <c r="H295" i="31" s="1"/>
  <c r="Z300" i="32"/>
  <c r="F300" i="32"/>
  <c r="H300" i="32" s="1"/>
  <c r="Z297" i="32"/>
  <c r="F297" i="32"/>
  <c r="H297" i="32" s="1"/>
  <c r="H289" i="20"/>
  <c r="AB289" i="20" s="1"/>
  <c r="F296" i="20"/>
  <c r="F301" i="20"/>
  <c r="F293" i="20"/>
  <c r="Z293" i="31"/>
  <c r="F293" i="31"/>
  <c r="Z292" i="32"/>
  <c r="F292" i="32"/>
  <c r="H292" i="32" s="1"/>
  <c r="Z302" i="31"/>
  <c r="F302" i="31"/>
  <c r="F298" i="20"/>
  <c r="Z296" i="31"/>
  <c r="F296" i="31"/>
  <c r="H296" i="31" s="1"/>
  <c r="Z295" i="32"/>
  <c r="F295" i="32"/>
  <c r="H295" i="32" s="1"/>
  <c r="AC268" i="20"/>
  <c r="AC269" i="20" s="1"/>
  <c r="AC270" i="20" s="1"/>
  <c r="AC271" i="20" s="1"/>
  <c r="AC272" i="20" s="1"/>
  <c r="AC273" i="20" s="1"/>
  <c r="AC274" i="20" s="1"/>
  <c r="AC275" i="20" s="1"/>
  <c r="AC276" i="20" s="1"/>
  <c r="AC277" i="20" s="1"/>
  <c r="AC278" i="20" s="1"/>
  <c r="AC279" i="20" s="1"/>
  <c r="Z293" i="32"/>
  <c r="F293" i="32"/>
  <c r="H293" i="32" s="1"/>
  <c r="Z296" i="32"/>
  <c r="F296" i="32"/>
  <c r="H296" i="32" s="1"/>
  <c r="F292" i="20"/>
  <c r="F299" i="20"/>
  <c r="Z299" i="32"/>
  <c r="F299" i="32"/>
  <c r="H299" i="32" s="1"/>
  <c r="Z298" i="32"/>
  <c r="F298" i="32"/>
  <c r="H298" i="32" s="1"/>
  <c r="F302" i="20"/>
  <c r="Z301" i="32"/>
  <c r="F301" i="32"/>
  <c r="H301" i="32" s="1"/>
  <c r="Z301" i="31"/>
  <c r="F301" i="31"/>
  <c r="H301" i="31" s="1"/>
  <c r="Z294" i="31"/>
  <c r="F294" i="31"/>
  <c r="H294" i="31" s="1"/>
  <c r="AC280" i="32" l="1"/>
  <c r="AB302" i="32"/>
  <c r="AB295" i="31"/>
  <c r="AB294" i="32"/>
  <c r="AB300" i="32"/>
  <c r="AB294" i="31"/>
  <c r="H302" i="20"/>
  <c r="AB302" i="20" s="1"/>
  <c r="H298" i="20"/>
  <c r="AB298" i="20" s="1"/>
  <c r="H300" i="20"/>
  <c r="AB300" i="20" s="1"/>
  <c r="AB296" i="32"/>
  <c r="H301" i="20"/>
  <c r="AB301" i="20" s="1"/>
  <c r="AB298" i="31"/>
  <c r="H293" i="20"/>
  <c r="AB293" i="20" s="1"/>
  <c r="AB299" i="31"/>
  <c r="H296" i="20"/>
  <c r="AB296" i="20" s="1"/>
  <c r="AB299" i="32"/>
  <c r="AB297" i="31"/>
  <c r="AB292" i="31"/>
  <c r="AB296" i="31"/>
  <c r="AB293" i="32"/>
  <c r="H299" i="20"/>
  <c r="AB299" i="20" s="1"/>
  <c r="H297" i="20"/>
  <c r="AB297" i="20" s="1"/>
  <c r="AC280" i="20"/>
  <c r="AC281" i="20" s="1"/>
  <c r="AC282" i="20" s="1"/>
  <c r="AC283" i="20" s="1"/>
  <c r="AC284" i="20" s="1"/>
  <c r="AC285" i="20" s="1"/>
  <c r="AC286" i="20" s="1"/>
  <c r="AC287" i="20" s="1"/>
  <c r="AC288" i="20" s="1"/>
  <c r="AC289" i="20" s="1"/>
  <c r="AC290" i="20" s="1"/>
  <c r="AC291" i="20" s="1"/>
  <c r="AB298" i="32"/>
  <c r="AB301" i="31"/>
  <c r="AB292" i="32"/>
  <c r="AB301" i="32"/>
  <c r="H292" i="20"/>
  <c r="AB292" i="20"/>
  <c r="AB295" i="32"/>
  <c r="AB297" i="32"/>
  <c r="H295" i="20"/>
  <c r="AB295" i="20" s="1"/>
  <c r="F311" i="20"/>
  <c r="Z304" i="32"/>
  <c r="F304" i="32"/>
  <c r="H304" i="32" s="1"/>
  <c r="Z304" i="31"/>
  <c r="F304" i="31"/>
  <c r="H304" i="31" s="1"/>
  <c r="Z310" i="32"/>
  <c r="F310" i="32"/>
  <c r="F313" i="20"/>
  <c r="Z311" i="31"/>
  <c r="F311" i="31"/>
  <c r="H311" i="31" s="1"/>
  <c r="F304" i="20"/>
  <c r="Z307" i="31"/>
  <c r="F307" i="31"/>
  <c r="H307" i="31" s="1"/>
  <c r="H294" i="20"/>
  <c r="AB294" i="20" s="1"/>
  <c r="Z313" i="31"/>
  <c r="F313" i="31"/>
  <c r="H313" i="31" s="1"/>
  <c r="Z305" i="31"/>
  <c r="F305" i="31"/>
  <c r="H305" i="31" s="1"/>
  <c r="F307" i="20"/>
  <c r="F306" i="20"/>
  <c r="F312" i="20"/>
  <c r="F309" i="20"/>
  <c r="Z312" i="32"/>
  <c r="F312" i="32"/>
  <c r="H312" i="32" s="1"/>
  <c r="Z307" i="32"/>
  <c r="F307" i="32"/>
  <c r="H307" i="32" s="1"/>
  <c r="H293" i="31"/>
  <c r="AB293" i="31" s="1"/>
  <c r="AC281" i="32"/>
  <c r="AC282" i="32" s="1"/>
  <c r="AC283" i="32" s="1"/>
  <c r="AC284" i="32" s="1"/>
  <c r="AC285" i="32" s="1"/>
  <c r="AC286" i="32" s="1"/>
  <c r="AC287" i="32" s="1"/>
  <c r="AC288" i="32" s="1"/>
  <c r="AC289" i="32" s="1"/>
  <c r="AC290" i="32" s="1"/>
  <c r="AC291" i="32" s="1"/>
  <c r="Z314" i="32"/>
  <c r="F314" i="32"/>
  <c r="H314" i="32" s="1"/>
  <c r="Z312" i="31"/>
  <c r="F312" i="31"/>
  <c r="H312" i="31" s="1"/>
  <c r="Z306" i="32"/>
  <c r="F306" i="32"/>
  <c r="H306" i="32" s="1"/>
  <c r="F310" i="20"/>
  <c r="Z313" i="32"/>
  <c r="F313" i="32"/>
  <c r="H313" i="32" s="1"/>
  <c r="F308" i="20"/>
  <c r="H302" i="31"/>
  <c r="AB302" i="31" s="1"/>
  <c r="F305" i="20"/>
  <c r="H300" i="31"/>
  <c r="AB300" i="31" s="1"/>
  <c r="AC280" i="31"/>
  <c r="AC281" i="31" s="1"/>
  <c r="AC282" i="31" s="1"/>
  <c r="AC283" i="31" s="1"/>
  <c r="AC284" i="31" s="1"/>
  <c r="AC285" i="31" s="1"/>
  <c r="AC286" i="31" s="1"/>
  <c r="AC287" i="31" s="1"/>
  <c r="AC288" i="31" s="1"/>
  <c r="AC289" i="31" s="1"/>
  <c r="AC290" i="31" s="1"/>
  <c r="AC291" i="31" s="1"/>
  <c r="Z311" i="32"/>
  <c r="F311" i="32"/>
  <c r="H311" i="32" s="1"/>
  <c r="Z306" i="31"/>
  <c r="F306" i="31"/>
  <c r="H306" i="31" s="1"/>
  <c r="Z308" i="32"/>
  <c r="F308" i="32"/>
  <c r="H308" i="32" s="1"/>
  <c r="Z314" i="31"/>
  <c r="F314" i="31"/>
  <c r="H314" i="31" s="1"/>
  <c r="F314" i="20"/>
  <c r="Z305" i="32"/>
  <c r="F305" i="32"/>
  <c r="H305" i="32" s="1"/>
  <c r="Z308" i="31"/>
  <c r="F308" i="31"/>
  <c r="H308" i="31" s="1"/>
  <c r="Z309" i="32"/>
  <c r="F309" i="32"/>
  <c r="H309" i="32" s="1"/>
  <c r="Z309" i="31"/>
  <c r="F309" i="31"/>
  <c r="H309" i="31" s="1"/>
  <c r="Z310" i="31"/>
  <c r="F310" i="31"/>
  <c r="H310" i="31" s="1"/>
  <c r="AC292" i="20" l="1"/>
  <c r="AB314" i="31"/>
  <c r="AB312" i="32"/>
  <c r="AB309" i="32"/>
  <c r="AC293" i="20"/>
  <c r="AC294" i="20" s="1"/>
  <c r="AC295" i="20" s="1"/>
  <c r="AC296" i="20" s="1"/>
  <c r="AC297" i="20" s="1"/>
  <c r="AC298" i="20" s="1"/>
  <c r="AC299" i="20" s="1"/>
  <c r="AC300" i="20" s="1"/>
  <c r="AC301" i="20" s="1"/>
  <c r="AC302" i="20" s="1"/>
  <c r="AC303" i="20" s="1"/>
  <c r="H307" i="20"/>
  <c r="AB307" i="20" s="1"/>
  <c r="H304" i="20"/>
  <c r="AB304" i="20" s="1"/>
  <c r="H305" i="20"/>
  <c r="AB305" i="20"/>
  <c r="AB306" i="32"/>
  <c r="AB307" i="32"/>
  <c r="AB304" i="31"/>
  <c r="AB311" i="31"/>
  <c r="AB304" i="32"/>
  <c r="H308" i="20"/>
  <c r="AB308" i="20" s="1"/>
  <c r="H311" i="20"/>
  <c r="AB311" i="20" s="1"/>
  <c r="AB308" i="31"/>
  <c r="AB312" i="31"/>
  <c r="AB306" i="31"/>
  <c r="AB313" i="31"/>
  <c r="AB305" i="32"/>
  <c r="AB313" i="32"/>
  <c r="AB314" i="32"/>
  <c r="H312" i="20"/>
  <c r="AB312" i="20" s="1"/>
  <c r="AB308" i="32"/>
  <c r="AB305" i="31"/>
  <c r="AC292" i="32"/>
  <c r="AC293" i="32" s="1"/>
  <c r="AC294" i="32" s="1"/>
  <c r="AC295" i="32" s="1"/>
  <c r="AC296" i="32" s="1"/>
  <c r="AC297" i="32" s="1"/>
  <c r="AC298" i="32" s="1"/>
  <c r="AC299" i="32" s="1"/>
  <c r="AC300" i="32" s="1"/>
  <c r="AC301" i="32" s="1"/>
  <c r="AC302" i="32" s="1"/>
  <c r="AC303" i="32" s="1"/>
  <c r="AB309" i="31"/>
  <c r="AB311" i="32"/>
  <c r="H306" i="20"/>
  <c r="AB306" i="20" s="1"/>
  <c r="AB310" i="31"/>
  <c r="H314" i="20"/>
  <c r="AB314" i="20" s="1"/>
  <c r="H310" i="20"/>
  <c r="AB310" i="20" s="1"/>
  <c r="AB307" i="31"/>
  <c r="AC292" i="31"/>
  <c r="AC293" i="31" s="1"/>
  <c r="AC294" i="31" s="1"/>
  <c r="AC295" i="31" s="1"/>
  <c r="AC296" i="31" s="1"/>
  <c r="AC297" i="31" s="1"/>
  <c r="AC298" i="31" s="1"/>
  <c r="AC299" i="31" s="1"/>
  <c r="AC300" i="31" s="1"/>
  <c r="AC301" i="31" s="1"/>
  <c r="AC302" i="31" s="1"/>
  <c r="AC303" i="31" s="1"/>
  <c r="H313" i="20"/>
  <c r="AB313" i="20" s="1"/>
  <c r="Z325" i="31"/>
  <c r="F325" i="31"/>
  <c r="H325" i="31" s="1"/>
  <c r="F316" i="20"/>
  <c r="Z322" i="31"/>
  <c r="F322" i="31"/>
  <c r="H322" i="31" s="1"/>
  <c r="Z325" i="32"/>
  <c r="F325" i="32"/>
  <c r="H325" i="32" s="1"/>
  <c r="H310" i="32"/>
  <c r="AB310" i="32" s="1"/>
  <c r="Z320" i="31"/>
  <c r="F320" i="31"/>
  <c r="H320" i="31" s="1"/>
  <c r="H309" i="20"/>
  <c r="AB309" i="20" s="1"/>
  <c r="Z324" i="32"/>
  <c r="F324" i="32"/>
  <c r="H324" i="32" s="1"/>
  <c r="Z318" i="32"/>
  <c r="F318" i="32"/>
  <c r="H318" i="32" s="1"/>
  <c r="F320" i="20"/>
  <c r="Z322" i="32"/>
  <c r="F322" i="32"/>
  <c r="H322" i="32" s="1"/>
  <c r="Z321" i="31"/>
  <c r="F321" i="31"/>
  <c r="H321" i="31" s="1"/>
  <c r="Z319" i="32"/>
  <c r="F319" i="32"/>
  <c r="H319" i="32" s="1"/>
  <c r="F321" i="20"/>
  <c r="Z319" i="31"/>
  <c r="F319" i="31"/>
  <c r="H319" i="31" s="1"/>
  <c r="Z323" i="31"/>
  <c r="F323" i="31"/>
  <c r="H323" i="31" s="1"/>
  <c r="Z323" i="32"/>
  <c r="F323" i="32"/>
  <c r="H323" i="32" s="1"/>
  <c r="Z316" i="32"/>
  <c r="F316" i="32"/>
  <c r="H316" i="32" s="1"/>
  <c r="Z320" i="32"/>
  <c r="F320" i="32"/>
  <c r="H320" i="32" s="1"/>
  <c r="F319" i="20"/>
  <c r="F323" i="20"/>
  <c r="Z326" i="31"/>
  <c r="F326" i="31"/>
  <c r="H326" i="31" s="1"/>
  <c r="F318" i="20"/>
  <c r="H318" i="20" s="1"/>
  <c r="Z324" i="31"/>
  <c r="F324" i="31"/>
  <c r="Z317" i="31"/>
  <c r="F317" i="31"/>
  <c r="H317" i="31" s="1"/>
  <c r="F325" i="20"/>
  <c r="F317" i="20"/>
  <c r="Z326" i="32"/>
  <c r="F326" i="32"/>
  <c r="H326" i="32" s="1"/>
  <c r="Z316" i="31"/>
  <c r="F316" i="31"/>
  <c r="H316" i="31" s="1"/>
  <c r="Z317" i="32"/>
  <c r="F317" i="32"/>
  <c r="H317" i="32" s="1"/>
  <c r="Z318" i="31"/>
  <c r="F318" i="31"/>
  <c r="H318" i="31" s="1"/>
  <c r="Z321" i="32"/>
  <c r="F321" i="32"/>
  <c r="H321" i="32" s="1"/>
  <c r="F326" i="20"/>
  <c r="F322" i="20"/>
  <c r="F324" i="20"/>
  <c r="AB324" i="32" l="1"/>
  <c r="AC304" i="20"/>
  <c r="AB321" i="32"/>
  <c r="AB325" i="31"/>
  <c r="AB323" i="31"/>
  <c r="AB320" i="32"/>
  <c r="AB319" i="31"/>
  <c r="AC304" i="31"/>
  <c r="AC305" i="31" s="1"/>
  <c r="AC306" i="31" s="1"/>
  <c r="AC307" i="31" s="1"/>
  <c r="AC308" i="31" s="1"/>
  <c r="AC309" i="31" s="1"/>
  <c r="AC310" i="31" s="1"/>
  <c r="AC311" i="31" s="1"/>
  <c r="AC312" i="31" s="1"/>
  <c r="AC313" i="31" s="1"/>
  <c r="AC314" i="31" s="1"/>
  <c r="AC315" i="31" s="1"/>
  <c r="AB318" i="20"/>
  <c r="AB316" i="31"/>
  <c r="AB326" i="32"/>
  <c r="AB322" i="32"/>
  <c r="AC304" i="32"/>
  <c r="AC305" i="32" s="1"/>
  <c r="AC306" i="32" s="1"/>
  <c r="AC307" i="32" s="1"/>
  <c r="AC308" i="32" s="1"/>
  <c r="AC309" i="32" s="1"/>
  <c r="AC310" i="32" s="1"/>
  <c r="AC311" i="32" s="1"/>
  <c r="AC312" i="32" s="1"/>
  <c r="AC313" i="32" s="1"/>
  <c r="AC314" i="32" s="1"/>
  <c r="AC315" i="32" s="1"/>
  <c r="H321" i="20"/>
  <c r="AB321" i="20"/>
  <c r="AB318" i="31"/>
  <c r="AB318" i="32"/>
  <c r="AB325" i="32"/>
  <c r="AB320" i="31"/>
  <c r="H324" i="20"/>
  <c r="AB324" i="20" s="1"/>
  <c r="H325" i="20"/>
  <c r="AB325" i="20"/>
  <c r="AB319" i="32"/>
  <c r="AB316" i="32"/>
  <c r="AB323" i="32"/>
  <c r="AB326" i="31"/>
  <c r="AB317" i="32"/>
  <c r="AB322" i="31"/>
  <c r="H320" i="20"/>
  <c r="AB320" i="20" s="1"/>
  <c r="H317" i="20"/>
  <c r="AB317" i="20" s="1"/>
  <c r="H326" i="20"/>
  <c r="AB326" i="20" s="1"/>
  <c r="AB317" i="31"/>
  <c r="H319" i="20"/>
  <c r="AB319" i="20" s="1"/>
  <c r="AB321" i="31"/>
  <c r="H316" i="20"/>
  <c r="AB316" i="20" s="1"/>
  <c r="AC305" i="20"/>
  <c r="AC306" i="20" s="1"/>
  <c r="AC307" i="20" s="1"/>
  <c r="AC308" i="20" s="1"/>
  <c r="AC309" i="20" s="1"/>
  <c r="AC310" i="20" s="1"/>
  <c r="AC311" i="20" s="1"/>
  <c r="AC312" i="20" s="1"/>
  <c r="AC313" i="20" s="1"/>
  <c r="AC314" i="20" s="1"/>
  <c r="AC315" i="20" s="1"/>
  <c r="Z333" i="31"/>
  <c r="F333" i="31"/>
  <c r="H333" i="31" s="1"/>
  <c r="F338" i="20"/>
  <c r="Z336" i="31"/>
  <c r="F336" i="31"/>
  <c r="H336" i="31" s="1"/>
  <c r="F328" i="20"/>
  <c r="Z330" i="32"/>
  <c r="F330" i="32"/>
  <c r="H330" i="32" s="1"/>
  <c r="H324" i="31"/>
  <c r="AB324" i="31" s="1"/>
  <c r="F335" i="20"/>
  <c r="Z334" i="32"/>
  <c r="F334" i="32"/>
  <c r="H334" i="32" s="1"/>
  <c r="Z337" i="32"/>
  <c r="F337" i="32"/>
  <c r="H337" i="32" s="1"/>
  <c r="Z337" i="31"/>
  <c r="F337" i="31"/>
  <c r="Z328" i="31"/>
  <c r="F328" i="31"/>
  <c r="H328" i="31" s="1"/>
  <c r="H323" i="20"/>
  <c r="AB323" i="20" s="1"/>
  <c r="Z336" i="32"/>
  <c r="F336" i="32"/>
  <c r="H336" i="32" s="1"/>
  <c r="Z333" i="32"/>
  <c r="F333" i="32"/>
  <c r="H333" i="32" s="1"/>
  <c r="Z328" i="32"/>
  <c r="F328" i="32"/>
  <c r="H328" i="32" s="1"/>
  <c r="F336" i="20"/>
  <c r="Z330" i="31"/>
  <c r="F330" i="31"/>
  <c r="H330" i="31" s="1"/>
  <c r="F337" i="20"/>
  <c r="Z334" i="31"/>
  <c r="F334" i="31"/>
  <c r="H334" i="31" s="1"/>
  <c r="F332" i="20"/>
  <c r="Z335" i="32"/>
  <c r="F335" i="32"/>
  <c r="H335" i="32" s="1"/>
  <c r="H322" i="20"/>
  <c r="AB322" i="20" s="1"/>
  <c r="F333" i="20"/>
  <c r="Z331" i="31"/>
  <c r="F331" i="31"/>
  <c r="H331" i="31" s="1"/>
  <c r="F334" i="20"/>
  <c r="Z329" i="32"/>
  <c r="F329" i="32"/>
  <c r="H329" i="32" s="1"/>
  <c r="Z329" i="31"/>
  <c r="F329" i="31"/>
  <c r="H329" i="31" s="1"/>
  <c r="F330" i="20"/>
  <c r="Z335" i="31"/>
  <c r="F335" i="31"/>
  <c r="H335" i="31" s="1"/>
  <c r="F329" i="20"/>
  <c r="Z332" i="31"/>
  <c r="F332" i="31"/>
  <c r="H332" i="31" s="1"/>
  <c r="Z338" i="32"/>
  <c r="F338" i="32"/>
  <c r="H338" i="32" s="1"/>
  <c r="F331" i="20"/>
  <c r="Z338" i="31"/>
  <c r="F338" i="31"/>
  <c r="H338" i="31" s="1"/>
  <c r="Z332" i="32"/>
  <c r="F332" i="32"/>
  <c r="H332" i="32" s="1"/>
  <c r="Z331" i="32"/>
  <c r="F331" i="32"/>
  <c r="H331" i="32" s="1"/>
  <c r="AC316" i="20" l="1"/>
  <c r="AC316" i="31"/>
  <c r="AC317" i="31" s="1"/>
  <c r="AC318" i="31" s="1"/>
  <c r="AB338" i="31"/>
  <c r="AB333" i="32"/>
  <c r="AB331" i="31"/>
  <c r="AB328" i="32"/>
  <c r="AB330" i="32"/>
  <c r="AC317" i="20"/>
  <c r="AC318" i="20" s="1"/>
  <c r="AC319" i="20" s="1"/>
  <c r="AC320" i="20" s="1"/>
  <c r="AC321" i="20" s="1"/>
  <c r="AC322" i="20" s="1"/>
  <c r="AC323" i="20" s="1"/>
  <c r="AC324" i="20" s="1"/>
  <c r="AC325" i="20" s="1"/>
  <c r="AC326" i="20" s="1"/>
  <c r="AC327" i="20" s="1"/>
  <c r="AB334" i="31"/>
  <c r="H328" i="20"/>
  <c r="AB328" i="20" s="1"/>
  <c r="H333" i="20"/>
  <c r="AB333" i="20" s="1"/>
  <c r="AB337" i="32"/>
  <c r="H331" i="20"/>
  <c r="AB331" i="20" s="1"/>
  <c r="AB336" i="32"/>
  <c r="AB336" i="31"/>
  <c r="AB329" i="31"/>
  <c r="AB330" i="31"/>
  <c r="AB334" i="32"/>
  <c r="H338" i="20"/>
  <c r="AB338" i="20" s="1"/>
  <c r="AB335" i="31"/>
  <c r="H337" i="20"/>
  <c r="AB337" i="20" s="1"/>
  <c r="AB338" i="32"/>
  <c r="AB332" i="32"/>
  <c r="AB332" i="31"/>
  <c r="AB335" i="32"/>
  <c r="AB331" i="32"/>
  <c r="H335" i="20"/>
  <c r="AB335" i="20" s="1"/>
  <c r="H329" i="20"/>
  <c r="AB329" i="20" s="1"/>
  <c r="AB329" i="32"/>
  <c r="H332" i="20"/>
  <c r="AB332" i="20" s="1"/>
  <c r="AB328" i="31"/>
  <c r="H336" i="20"/>
  <c r="AB336" i="20" s="1"/>
  <c r="H334" i="20"/>
  <c r="AB334" i="20" s="1"/>
  <c r="AB333" i="31"/>
  <c r="AC319" i="31"/>
  <c r="AC320" i="31" s="1"/>
  <c r="AC321" i="31" s="1"/>
  <c r="AC322" i="31" s="1"/>
  <c r="AC323" i="31" s="1"/>
  <c r="AC324" i="31" s="1"/>
  <c r="AC325" i="31" s="1"/>
  <c r="AC326" i="31" s="1"/>
  <c r="AC327" i="31" s="1"/>
  <c r="F344" i="20"/>
  <c r="F347" i="20"/>
  <c r="Z348" i="31"/>
  <c r="F348" i="31"/>
  <c r="H348" i="31" s="1"/>
  <c r="Z348" i="32"/>
  <c r="F348" i="32"/>
  <c r="H348" i="32" s="1"/>
  <c r="Z349" i="32"/>
  <c r="F349" i="32"/>
  <c r="H349" i="32" s="1"/>
  <c r="F348" i="20"/>
  <c r="Z343" i="32"/>
  <c r="F343" i="32"/>
  <c r="H343" i="32" s="1"/>
  <c r="Z342" i="32"/>
  <c r="F342" i="32"/>
  <c r="H342" i="32" s="1"/>
  <c r="F350" i="20"/>
  <c r="Z344" i="31"/>
  <c r="F344" i="31"/>
  <c r="H344" i="31" s="1"/>
  <c r="H330" i="20"/>
  <c r="AB330" i="20" s="1"/>
  <c r="Z343" i="31"/>
  <c r="F343" i="31"/>
  <c r="H343" i="31" s="1"/>
  <c r="Z340" i="32"/>
  <c r="F340" i="32"/>
  <c r="H340" i="32" s="1"/>
  <c r="F349" i="20"/>
  <c r="Z340" i="31"/>
  <c r="F340" i="31"/>
  <c r="H340" i="31" s="1"/>
  <c r="Z346" i="32"/>
  <c r="F346" i="32"/>
  <c r="H346" i="32" s="1"/>
  <c r="Z345" i="31"/>
  <c r="F345" i="31"/>
  <c r="H345" i="31" s="1"/>
  <c r="F345" i="20"/>
  <c r="F342" i="20"/>
  <c r="Z341" i="31"/>
  <c r="F341" i="31"/>
  <c r="H341" i="31" s="1"/>
  <c r="F341" i="20"/>
  <c r="Z344" i="32"/>
  <c r="F344" i="32"/>
  <c r="H344" i="32" s="1"/>
  <c r="Z350" i="32"/>
  <c r="F350" i="32"/>
  <c r="H350" i="32" s="1"/>
  <c r="Z347" i="31"/>
  <c r="F347" i="31"/>
  <c r="H347" i="31" s="1"/>
  <c r="AC316" i="32"/>
  <c r="AC317" i="32" s="1"/>
  <c r="AC318" i="32" s="1"/>
  <c r="AC319" i="32" s="1"/>
  <c r="AC320" i="32" s="1"/>
  <c r="AC321" i="32" s="1"/>
  <c r="AC322" i="32" s="1"/>
  <c r="AC323" i="32" s="1"/>
  <c r="AC324" i="32" s="1"/>
  <c r="AC325" i="32" s="1"/>
  <c r="AC326" i="32" s="1"/>
  <c r="AC327" i="32" s="1"/>
  <c r="Z342" i="31"/>
  <c r="F342" i="31"/>
  <c r="H342" i="31" s="1"/>
  <c r="Z345" i="32"/>
  <c r="F345" i="32"/>
  <c r="H345" i="32" s="1"/>
  <c r="Z349" i="31"/>
  <c r="F349" i="31"/>
  <c r="H349" i="31" s="1"/>
  <c r="Z346" i="31"/>
  <c r="F346" i="31"/>
  <c r="H346" i="31" s="1"/>
  <c r="Z347" i="32"/>
  <c r="F347" i="32"/>
  <c r="H347" i="32" s="1"/>
  <c r="Z350" i="31"/>
  <c r="F350" i="31"/>
  <c r="H350" i="31" s="1"/>
  <c r="F346" i="20"/>
  <c r="F343" i="20"/>
  <c r="Z341" i="32"/>
  <c r="F341" i="32"/>
  <c r="H341" i="32" s="1"/>
  <c r="H337" i="31"/>
  <c r="AB337" i="31" s="1"/>
  <c r="F340" i="20"/>
  <c r="AB344" i="32" l="1"/>
  <c r="AB345" i="31"/>
  <c r="AB340" i="32"/>
  <c r="AB347" i="32"/>
  <c r="AB350" i="32"/>
  <c r="AB343" i="31"/>
  <c r="AB348" i="31"/>
  <c r="AB348" i="32"/>
  <c r="H347" i="20"/>
  <c r="AB347" i="20"/>
  <c r="AB341" i="31"/>
  <c r="H348" i="20"/>
  <c r="AB348" i="20" s="1"/>
  <c r="H344" i="20"/>
  <c r="AB344" i="20" s="1"/>
  <c r="H341" i="20"/>
  <c r="AB341" i="20" s="1"/>
  <c r="AB346" i="31"/>
  <c r="AB346" i="32"/>
  <c r="AB349" i="31"/>
  <c r="AB340" i="31"/>
  <c r="AB344" i="31"/>
  <c r="AB347" i="31"/>
  <c r="H345" i="20"/>
  <c r="AB345" i="20" s="1"/>
  <c r="H350" i="20"/>
  <c r="AB350" i="20" s="1"/>
  <c r="AB342" i="31"/>
  <c r="AB343" i="32"/>
  <c r="AB349" i="32"/>
  <c r="AB350" i="31"/>
  <c r="AB342" i="32"/>
  <c r="AB341" i="32"/>
  <c r="H346" i="20"/>
  <c r="AB346" i="20" s="1"/>
  <c r="H349" i="20"/>
  <c r="AB349" i="20" s="1"/>
  <c r="H340" i="20"/>
  <c r="AB340" i="20" s="1"/>
  <c r="AB345" i="32"/>
  <c r="AC328" i="32"/>
  <c r="AC329" i="32" s="1"/>
  <c r="AC330" i="32" s="1"/>
  <c r="AC331" i="32" s="1"/>
  <c r="AC332" i="32" s="1"/>
  <c r="AC333" i="32" s="1"/>
  <c r="AC334" i="32" s="1"/>
  <c r="AC335" i="32" s="1"/>
  <c r="AC336" i="32" s="1"/>
  <c r="AC337" i="32" s="1"/>
  <c r="AC338" i="32" s="1"/>
  <c r="AC339" i="32" s="1"/>
  <c r="AC340" i="32" s="1"/>
  <c r="AC328" i="20"/>
  <c r="AC329" i="20" s="1"/>
  <c r="AC330" i="20" s="1"/>
  <c r="AC331" i="20" s="1"/>
  <c r="AC332" i="20" s="1"/>
  <c r="AC333" i="20" s="1"/>
  <c r="AC334" i="20" s="1"/>
  <c r="AC335" i="20" s="1"/>
  <c r="AC336" i="20" s="1"/>
  <c r="AC337" i="20" s="1"/>
  <c r="AC338" i="20" s="1"/>
  <c r="AC339" i="20" s="1"/>
  <c r="AC328" i="31"/>
  <c r="AC329" i="31" s="1"/>
  <c r="AC330" i="31" s="1"/>
  <c r="AC331" i="31" s="1"/>
  <c r="AC332" i="31" s="1"/>
  <c r="AC333" i="31" s="1"/>
  <c r="AC334" i="31" s="1"/>
  <c r="AC335" i="31" s="1"/>
  <c r="AC336" i="31" s="1"/>
  <c r="AC337" i="31" s="1"/>
  <c r="AC338" i="31" s="1"/>
  <c r="AC339" i="31" s="1"/>
  <c r="Z352" i="31"/>
  <c r="F352" i="31"/>
  <c r="H352" i="31" s="1"/>
  <c r="Z354" i="32"/>
  <c r="F354" i="32"/>
  <c r="H354" i="32" s="1"/>
  <c r="Z355" i="31"/>
  <c r="F355" i="31"/>
  <c r="H355" i="31" s="1"/>
  <c r="Z361" i="32"/>
  <c r="F361" i="32"/>
  <c r="H361" i="32" s="1"/>
  <c r="F360" i="20"/>
  <c r="F359" i="20"/>
  <c r="Z362" i="32"/>
  <c r="F362" i="32"/>
  <c r="H362" i="32" s="1"/>
  <c r="Z355" i="32"/>
  <c r="F355" i="32"/>
  <c r="H355" i="32" s="1"/>
  <c r="F353" i="20"/>
  <c r="F352" i="20"/>
  <c r="Z356" i="31"/>
  <c r="F356" i="31"/>
  <c r="H356" i="31" s="1"/>
  <c r="Z357" i="32"/>
  <c r="F357" i="32"/>
  <c r="H357" i="32" s="1"/>
  <c r="F355" i="20"/>
  <c r="Z353" i="31"/>
  <c r="F353" i="31"/>
  <c r="H353" i="31" s="1"/>
  <c r="Z354" i="31"/>
  <c r="F354" i="31"/>
  <c r="H354" i="31" s="1"/>
  <c r="F361" i="20"/>
  <c r="Z360" i="32"/>
  <c r="F360" i="32"/>
  <c r="H360" i="32" s="1"/>
  <c r="H343" i="20"/>
  <c r="AB343" i="20" s="1"/>
  <c r="Z357" i="31"/>
  <c r="F357" i="31"/>
  <c r="Z358" i="31"/>
  <c r="F358" i="31"/>
  <c r="H358" i="31" s="1"/>
  <c r="F356" i="20"/>
  <c r="F358" i="20"/>
  <c r="Z362" i="31"/>
  <c r="F362" i="31"/>
  <c r="H362" i="31" s="1"/>
  <c r="Z356" i="32"/>
  <c r="F356" i="32"/>
  <c r="H356" i="32" s="1"/>
  <c r="H342" i="20"/>
  <c r="AB342" i="20" s="1"/>
  <c r="Z358" i="32"/>
  <c r="F358" i="32"/>
  <c r="H358" i="32" s="1"/>
  <c r="Z360" i="31"/>
  <c r="F360" i="31"/>
  <c r="H360" i="31" s="1"/>
  <c r="F354" i="20"/>
  <c r="Z359" i="32"/>
  <c r="F359" i="32"/>
  <c r="H359" i="32" s="1"/>
  <c r="F357" i="20"/>
  <c r="Z353" i="32"/>
  <c r="F353" i="32"/>
  <c r="Z361" i="31"/>
  <c r="F361" i="31"/>
  <c r="H361" i="31" s="1"/>
  <c r="Z359" i="31"/>
  <c r="F359" i="31"/>
  <c r="H359" i="31" s="1"/>
  <c r="Z352" i="32"/>
  <c r="F352" i="32"/>
  <c r="F362" i="20"/>
  <c r="AC340" i="31" l="1"/>
  <c r="AB356" i="32"/>
  <c r="AB359" i="32"/>
  <c r="AB355" i="31"/>
  <c r="AB359" i="31"/>
  <c r="AB353" i="31"/>
  <c r="AC340" i="20"/>
  <c r="AC341" i="20" s="1"/>
  <c r="AC342" i="20" s="1"/>
  <c r="AC343" i="20" s="1"/>
  <c r="AC344" i="20" s="1"/>
  <c r="AC345" i="20" s="1"/>
  <c r="AC346" i="20" s="1"/>
  <c r="AC347" i="20" s="1"/>
  <c r="AC348" i="20" s="1"/>
  <c r="AC349" i="20" s="1"/>
  <c r="AC350" i="20" s="1"/>
  <c r="AC351" i="20" s="1"/>
  <c r="H355" i="20"/>
  <c r="AB355" i="20" s="1"/>
  <c r="AB355" i="32"/>
  <c r="H354" i="20"/>
  <c r="AB354" i="20" s="1"/>
  <c r="AB361" i="31"/>
  <c r="H362" i="20"/>
  <c r="AB362" i="20" s="1"/>
  <c r="AB362" i="32"/>
  <c r="AB361" i="32"/>
  <c r="AB360" i="31"/>
  <c r="AB357" i="32"/>
  <c r="AB358" i="32"/>
  <c r="H359" i="20"/>
  <c r="AB359" i="20" s="1"/>
  <c r="AB354" i="32"/>
  <c r="H356" i="20"/>
  <c r="AB356" i="20" s="1"/>
  <c r="AB356" i="31"/>
  <c r="AB360" i="32"/>
  <c r="H361" i="20"/>
  <c r="AB361" i="20" s="1"/>
  <c r="AB358" i="31"/>
  <c r="AB354" i="31"/>
  <c r="AB362" i="31"/>
  <c r="AB352" i="31"/>
  <c r="H353" i="20"/>
  <c r="AB353" i="20" s="1"/>
  <c r="AC341" i="32"/>
  <c r="AC342" i="32" s="1"/>
  <c r="AC343" i="32" s="1"/>
  <c r="AC344" i="32" s="1"/>
  <c r="AC345" i="32" s="1"/>
  <c r="AC346" i="32" s="1"/>
  <c r="AC347" i="32" s="1"/>
  <c r="AC348" i="32" s="1"/>
  <c r="AC349" i="32" s="1"/>
  <c r="AC350" i="32" s="1"/>
  <c r="AC351" i="32" s="1"/>
  <c r="AC341" i="31"/>
  <c r="AC342" i="31" s="1"/>
  <c r="AC343" i="31" s="1"/>
  <c r="AC344" i="31" s="1"/>
  <c r="AC345" i="31" s="1"/>
  <c r="AC346" i="31" s="1"/>
  <c r="AC347" i="31" s="1"/>
  <c r="AC348" i="31" s="1"/>
  <c r="AC349" i="31" s="1"/>
  <c r="AC350" i="31" s="1"/>
  <c r="AC351" i="31" s="1"/>
  <c r="H360" i="20"/>
  <c r="AB360" i="20" s="1"/>
  <c r="Z368" i="31"/>
  <c r="F368" i="31"/>
  <c r="H368" i="31" s="1"/>
  <c r="Z365" i="31"/>
  <c r="F365" i="31"/>
  <c r="H365" i="31" s="1"/>
  <c r="Z367" i="32"/>
  <c r="F367" i="32"/>
  <c r="H367" i="32" s="1"/>
  <c r="Z366" i="32"/>
  <c r="F366" i="32"/>
  <c r="H366" i="32" s="1"/>
  <c r="Z372" i="32"/>
  <c r="F372" i="32"/>
  <c r="H372" i="32" s="1"/>
  <c r="Z373" i="32"/>
  <c r="F373" i="32"/>
  <c r="H373" i="32" s="1"/>
  <c r="Z364" i="32"/>
  <c r="F364" i="32"/>
  <c r="H364" i="32" s="1"/>
  <c r="Z370" i="31"/>
  <c r="F370" i="31"/>
  <c r="H370" i="31" s="1"/>
  <c r="H352" i="32"/>
  <c r="AB352" i="32" s="1"/>
  <c r="F370" i="20"/>
  <c r="H352" i="20"/>
  <c r="AB352" i="20" s="1"/>
  <c r="Z374" i="32"/>
  <c r="F374" i="32"/>
  <c r="H374" i="32" s="1"/>
  <c r="Z364" i="31"/>
  <c r="F364" i="31"/>
  <c r="H364" i="31" s="1"/>
  <c r="Z370" i="32"/>
  <c r="F370" i="32"/>
  <c r="H370" i="32" s="1"/>
  <c r="H358" i="20"/>
  <c r="AB358" i="20" s="1"/>
  <c r="F373" i="20"/>
  <c r="F367" i="20"/>
  <c r="F364" i="20"/>
  <c r="H357" i="31"/>
  <c r="AB357" i="31" s="1"/>
  <c r="Z369" i="32"/>
  <c r="F369" i="32"/>
  <c r="H369" i="32"/>
  <c r="F374" i="20"/>
  <c r="H353" i="32"/>
  <c r="AB353" i="32" s="1"/>
  <c r="F366" i="20"/>
  <c r="Z368" i="32"/>
  <c r="F368" i="32"/>
  <c r="H368" i="32" s="1"/>
  <c r="Z369" i="31"/>
  <c r="F369" i="31"/>
  <c r="H369" i="31" s="1"/>
  <c r="Z366" i="31"/>
  <c r="F366" i="31"/>
  <c r="H366" i="31" s="1"/>
  <c r="Z367" i="31"/>
  <c r="F367" i="31"/>
  <c r="H367" i="31" s="1"/>
  <c r="Z371" i="32"/>
  <c r="F371" i="32"/>
  <c r="H371" i="32" s="1"/>
  <c r="F372" i="20"/>
  <c r="Z365" i="32"/>
  <c r="F365" i="32"/>
  <c r="H365" i="32" s="1"/>
  <c r="H357" i="20"/>
  <c r="AB357" i="20" s="1"/>
  <c r="Z372" i="31"/>
  <c r="F372" i="31"/>
  <c r="H372" i="31" s="1"/>
  <c r="F368" i="20"/>
  <c r="Z371" i="31"/>
  <c r="F371" i="31"/>
  <c r="H371" i="31" s="1"/>
  <c r="Z373" i="31"/>
  <c r="F373" i="31"/>
  <c r="H373" i="31" s="1"/>
  <c r="F369" i="20"/>
  <c r="Z374" i="31"/>
  <c r="F374" i="31"/>
  <c r="H374" i="31" s="1"/>
  <c r="F365" i="20"/>
  <c r="F371" i="20"/>
  <c r="AB369" i="31" l="1"/>
  <c r="AB370" i="31"/>
  <c r="AB366" i="32"/>
  <c r="AB367" i="32"/>
  <c r="AB366" i="31"/>
  <c r="H367" i="20"/>
  <c r="AB367" i="20" s="1"/>
  <c r="H366" i="20"/>
  <c r="AB366" i="20" s="1"/>
  <c r="H369" i="20"/>
  <c r="AB369" i="20" s="1"/>
  <c r="H374" i="20"/>
  <c r="AB374" i="20" s="1"/>
  <c r="H370" i="20"/>
  <c r="AB370" i="20" s="1"/>
  <c r="AB373" i="32"/>
  <c r="AB365" i="31"/>
  <c r="AB374" i="31"/>
  <c r="AB372" i="31"/>
  <c r="AB364" i="32"/>
  <c r="AB373" i="31"/>
  <c r="AB372" i="32"/>
  <c r="AB369" i="32"/>
  <c r="AB370" i="32"/>
  <c r="AB368" i="31"/>
  <c r="AB371" i="31"/>
  <c r="AB367" i="31"/>
  <c r="AB374" i="32"/>
  <c r="AB365" i="32"/>
  <c r="H364" i="20"/>
  <c r="AB364" i="20" s="1"/>
  <c r="AC352" i="31"/>
  <c r="AC353" i="31" s="1"/>
  <c r="AC354" i="31" s="1"/>
  <c r="AC355" i="31" s="1"/>
  <c r="AC356" i="31" s="1"/>
  <c r="AC357" i="31" s="1"/>
  <c r="AC358" i="31" s="1"/>
  <c r="AC359" i="31" s="1"/>
  <c r="AC360" i="31" s="1"/>
  <c r="AC361" i="31" s="1"/>
  <c r="AC362" i="31" s="1"/>
  <c r="AC363" i="31" s="1"/>
  <c r="H368" i="20"/>
  <c r="AB368" i="20" s="1"/>
  <c r="AB371" i="32"/>
  <c r="AB368" i="32"/>
  <c r="AB364" i="31"/>
  <c r="AC352" i="32"/>
  <c r="AC353" i="32" s="1"/>
  <c r="AC354" i="32" s="1"/>
  <c r="AC355" i="32" s="1"/>
  <c r="AC356" i="32" s="1"/>
  <c r="AC357" i="32" s="1"/>
  <c r="AC358" i="32" s="1"/>
  <c r="AC359" i="32" s="1"/>
  <c r="AC360" i="32" s="1"/>
  <c r="AC361" i="32" s="1"/>
  <c r="AC362" i="32" s="1"/>
  <c r="AC363" i="32" s="1"/>
  <c r="H373" i="20"/>
  <c r="AB373" i="20" s="1"/>
  <c r="F378" i="20"/>
  <c r="Z384" i="32"/>
  <c r="F384" i="32"/>
  <c r="H384" i="32" s="1"/>
  <c r="AC352" i="20"/>
  <c r="AC353" i="20" s="1"/>
  <c r="AC354" i="20" s="1"/>
  <c r="AC355" i="20" s="1"/>
  <c r="AC356" i="20" s="1"/>
  <c r="AC357" i="20" s="1"/>
  <c r="AC358" i="20" s="1"/>
  <c r="AC359" i="20" s="1"/>
  <c r="AC360" i="20" s="1"/>
  <c r="AC361" i="20" s="1"/>
  <c r="AC362" i="20" s="1"/>
  <c r="AC363" i="20" s="1"/>
  <c r="Z381" i="31"/>
  <c r="F381" i="31"/>
  <c r="H381" i="31" s="1"/>
  <c r="F376" i="20"/>
  <c r="Z382" i="32"/>
  <c r="F382" i="32"/>
  <c r="H382" i="32" s="1"/>
  <c r="Z386" i="32"/>
  <c r="F386" i="32"/>
  <c r="H386" i="32" s="1"/>
  <c r="Z381" i="32"/>
  <c r="F381" i="32"/>
  <c r="Z383" i="31"/>
  <c r="F383" i="31"/>
  <c r="H383" i="31" s="1"/>
  <c r="Z376" i="32"/>
  <c r="F376" i="32"/>
  <c r="H376" i="32" s="1"/>
  <c r="Z379" i="31"/>
  <c r="F379" i="31"/>
  <c r="H379" i="31" s="1"/>
  <c r="Z380" i="32"/>
  <c r="F380" i="32"/>
  <c r="H380" i="32" s="1"/>
  <c r="F382" i="20"/>
  <c r="Z385" i="31"/>
  <c r="F385" i="31"/>
  <c r="H385" i="31" s="1"/>
  <c r="F385" i="20"/>
  <c r="F377" i="20"/>
  <c r="Z386" i="31"/>
  <c r="F386" i="31"/>
  <c r="F386" i="20"/>
  <c r="Z378" i="32"/>
  <c r="F378" i="32"/>
  <c r="H378" i="32" s="1"/>
  <c r="H371" i="20"/>
  <c r="AB371" i="20" s="1"/>
  <c r="Z376" i="31"/>
  <c r="F376" i="31"/>
  <c r="H376" i="31" s="1"/>
  <c r="Z385" i="32"/>
  <c r="F385" i="32"/>
  <c r="H385" i="32" s="1"/>
  <c r="Z379" i="32"/>
  <c r="F379" i="32"/>
  <c r="H379" i="32" s="1"/>
  <c r="H365" i="20"/>
  <c r="AB365" i="20" s="1"/>
  <c r="Z380" i="31"/>
  <c r="F380" i="31"/>
  <c r="H380" i="31" s="1"/>
  <c r="Z377" i="32"/>
  <c r="F377" i="32"/>
  <c r="H377" i="32" s="1"/>
  <c r="F379" i="20"/>
  <c r="F383" i="20"/>
  <c r="F380" i="20"/>
  <c r="H372" i="20"/>
  <c r="AB372" i="20" s="1"/>
  <c r="Z378" i="31"/>
  <c r="F378" i="31"/>
  <c r="H378" i="31" s="1"/>
  <c r="Z383" i="32"/>
  <c r="F383" i="32"/>
  <c r="H383" i="32" s="1"/>
  <c r="F381" i="20"/>
  <c r="Z384" i="31"/>
  <c r="F384" i="31"/>
  <c r="H384" i="31" s="1"/>
  <c r="F384" i="20"/>
  <c r="Z382" i="31"/>
  <c r="F382" i="31"/>
  <c r="H382" i="31" s="1"/>
  <c r="Z377" i="31"/>
  <c r="F377" i="31"/>
  <c r="H377" i="31" s="1"/>
  <c r="AB376" i="32" l="1"/>
  <c r="AC364" i="31"/>
  <c r="AC365" i="31" s="1"/>
  <c r="AC366" i="31" s="1"/>
  <c r="AC367" i="31" s="1"/>
  <c r="AC368" i="31" s="1"/>
  <c r="AC369" i="31" s="1"/>
  <c r="AC370" i="31" s="1"/>
  <c r="AC371" i="31" s="1"/>
  <c r="AC372" i="31" s="1"/>
  <c r="AC373" i="31" s="1"/>
  <c r="AC374" i="31" s="1"/>
  <c r="AC375" i="31" s="1"/>
  <c r="AB378" i="31"/>
  <c r="AB384" i="32"/>
  <c r="AB377" i="31"/>
  <c r="AB377" i="32"/>
  <c r="AB383" i="32"/>
  <c r="AC364" i="32"/>
  <c r="AC365" i="32" s="1"/>
  <c r="AC366" i="32" s="1"/>
  <c r="AC367" i="32" s="1"/>
  <c r="AC368" i="32" s="1"/>
  <c r="AC369" i="32" s="1"/>
  <c r="AC370" i="32" s="1"/>
  <c r="AC371" i="32" s="1"/>
  <c r="AC372" i="32" s="1"/>
  <c r="AC373" i="32" s="1"/>
  <c r="AC374" i="32" s="1"/>
  <c r="AC375" i="32" s="1"/>
  <c r="AC376" i="32" s="1"/>
  <c r="AC377" i="32" s="1"/>
  <c r="AC378" i="32" s="1"/>
  <c r="AC379" i="32" s="1"/>
  <c r="AB382" i="31"/>
  <c r="AB376" i="31"/>
  <c r="H385" i="20"/>
  <c r="AB385" i="20" s="1"/>
  <c r="AB381" i="31"/>
  <c r="AB386" i="32"/>
  <c r="AB379" i="31"/>
  <c r="AB385" i="31"/>
  <c r="AB380" i="31"/>
  <c r="H380" i="20"/>
  <c r="AB380" i="20" s="1"/>
  <c r="AB378" i="32"/>
  <c r="AB384" i="31"/>
  <c r="H383" i="20"/>
  <c r="AB383" i="20" s="1"/>
  <c r="H386" i="20"/>
  <c r="AB386" i="20" s="1"/>
  <c r="H382" i="20"/>
  <c r="AB382" i="20" s="1"/>
  <c r="H378" i="20"/>
  <c r="AB378" i="20" s="1"/>
  <c r="H381" i="20"/>
  <c r="AB381" i="20" s="1"/>
  <c r="AB379" i="32"/>
  <c r="AB382" i="32"/>
  <c r="H379" i="20"/>
  <c r="AB379" i="20" s="1"/>
  <c r="AB383" i="31"/>
  <c r="H376" i="20"/>
  <c r="AB376" i="20" s="1"/>
  <c r="AB385" i="32"/>
  <c r="AB380" i="32"/>
  <c r="H377" i="20"/>
  <c r="AB377" i="20" s="1"/>
  <c r="AC364" i="20"/>
  <c r="AC365" i="20" s="1"/>
  <c r="AC366" i="20" s="1"/>
  <c r="AC367" i="20" s="1"/>
  <c r="AC368" i="20" s="1"/>
  <c r="AC369" i="20" s="1"/>
  <c r="AC370" i="20" s="1"/>
  <c r="AC371" i="20" s="1"/>
  <c r="AC372" i="20" s="1"/>
  <c r="AC373" i="20" s="1"/>
  <c r="AC374" i="20" s="1"/>
  <c r="AC375" i="20" s="1"/>
  <c r="H384" i="20"/>
  <c r="AB384" i="20" s="1"/>
  <c r="Z393" i="32"/>
  <c r="F393" i="32"/>
  <c r="H393" i="32" s="1"/>
  <c r="Z389" i="31"/>
  <c r="F389" i="31"/>
  <c r="H389" i="31" s="1"/>
  <c r="F396" i="20"/>
  <c r="F395" i="20"/>
  <c r="Z388" i="32"/>
  <c r="F388" i="32"/>
  <c r="H388" i="32" s="1"/>
  <c r="F388" i="20"/>
  <c r="Z392" i="31"/>
  <c r="F392" i="31"/>
  <c r="H392" i="31" s="1"/>
  <c r="Z391" i="31"/>
  <c r="F391" i="31"/>
  <c r="H391" i="31" s="1"/>
  <c r="Z398" i="31"/>
  <c r="F398" i="31"/>
  <c r="H398" i="31" s="1"/>
  <c r="Z396" i="32"/>
  <c r="F396" i="32"/>
  <c r="H396" i="32" s="1"/>
  <c r="F389" i="20"/>
  <c r="F394" i="20"/>
  <c r="Z398" i="32"/>
  <c r="F398" i="32"/>
  <c r="H398" i="32" s="1"/>
  <c r="Z395" i="32"/>
  <c r="F395" i="32"/>
  <c r="H395" i="32" s="1"/>
  <c r="F391" i="20"/>
  <c r="Z397" i="32"/>
  <c r="F397" i="32"/>
  <c r="H397" i="32" s="1"/>
  <c r="H381" i="32"/>
  <c r="AB381" i="32" s="1"/>
  <c r="Z390" i="31"/>
  <c r="F390" i="31"/>
  <c r="H390" i="31" s="1"/>
  <c r="Z390" i="32"/>
  <c r="F390" i="32"/>
  <c r="H390" i="32" s="1"/>
  <c r="Z392" i="32"/>
  <c r="F392" i="32"/>
  <c r="H392" i="32" s="1"/>
  <c r="Z393" i="31"/>
  <c r="F393" i="31"/>
  <c r="H393" i="31" s="1"/>
  <c r="F390" i="20"/>
  <c r="Z391" i="32"/>
  <c r="F391" i="32"/>
  <c r="H391" i="32" s="1"/>
  <c r="Z395" i="31"/>
  <c r="F395" i="31"/>
  <c r="H395" i="31" s="1"/>
  <c r="Z388" i="31"/>
  <c r="F388" i="31"/>
  <c r="H388" i="31" s="1"/>
  <c r="Z397" i="31"/>
  <c r="F397" i="31"/>
  <c r="H397" i="31" s="1"/>
  <c r="Z396" i="31"/>
  <c r="F396" i="31"/>
  <c r="H396" i="31" s="1"/>
  <c r="Z394" i="31"/>
  <c r="F394" i="31"/>
  <c r="H394" i="31" s="1"/>
  <c r="Z389" i="32"/>
  <c r="F389" i="32"/>
  <c r="H389" i="32" s="1"/>
  <c r="F398" i="20"/>
  <c r="F393" i="20"/>
  <c r="H386" i="31"/>
  <c r="AB386" i="31" s="1"/>
  <c r="F397" i="20"/>
  <c r="F392" i="20"/>
  <c r="Z394" i="32"/>
  <c r="F394" i="32"/>
  <c r="H394" i="32" s="1"/>
  <c r="AB393" i="31" l="1"/>
  <c r="AB388" i="31"/>
  <c r="AB398" i="31"/>
  <c r="AB388" i="32"/>
  <c r="AB394" i="32"/>
  <c r="AB396" i="32"/>
  <c r="AB391" i="32"/>
  <c r="AB389" i="31"/>
  <c r="AB396" i="31"/>
  <c r="AB397" i="32"/>
  <c r="H389" i="20"/>
  <c r="AB389" i="20" s="1"/>
  <c r="H392" i="20"/>
  <c r="AB392" i="20" s="1"/>
  <c r="H391" i="20"/>
  <c r="AB391" i="20" s="1"/>
  <c r="AB389" i="32"/>
  <c r="AB392" i="32"/>
  <c r="AB395" i="31"/>
  <c r="H388" i="20"/>
  <c r="AB388" i="20" s="1"/>
  <c r="AB394" i="31"/>
  <c r="AB390" i="32"/>
  <c r="AB395" i="32"/>
  <c r="AB393" i="32"/>
  <c r="AB392" i="31"/>
  <c r="H393" i="20"/>
  <c r="AB393" i="20" s="1"/>
  <c r="AB390" i="31"/>
  <c r="H395" i="20"/>
  <c r="AB395" i="20" s="1"/>
  <c r="AC380" i="32"/>
  <c r="AC381" i="32" s="1"/>
  <c r="AC382" i="32" s="1"/>
  <c r="AC383" i="32" s="1"/>
  <c r="AC384" i="32" s="1"/>
  <c r="AC385" i="32" s="1"/>
  <c r="AC386" i="32" s="1"/>
  <c r="AC387" i="32" s="1"/>
  <c r="H390" i="20"/>
  <c r="AB390" i="20" s="1"/>
  <c r="H398" i="20"/>
  <c r="AB398" i="20" s="1"/>
  <c r="AB397" i="31"/>
  <c r="AB398" i="32"/>
  <c r="AC376" i="20"/>
  <c r="AC377" i="20" s="1"/>
  <c r="AC378" i="20" s="1"/>
  <c r="AC379" i="20" s="1"/>
  <c r="AC380" i="20" s="1"/>
  <c r="AC381" i="20" s="1"/>
  <c r="AC382" i="20" s="1"/>
  <c r="AC383" i="20" s="1"/>
  <c r="AC384" i="20" s="1"/>
  <c r="AC385" i="20" s="1"/>
  <c r="AC386" i="20" s="1"/>
  <c r="AC387" i="20" s="1"/>
  <c r="H394" i="20"/>
  <c r="AB394" i="20" s="1"/>
  <c r="AB391" i="31"/>
  <c r="H396" i="20"/>
  <c r="AB396" i="20" s="1"/>
  <c r="H397" i="20"/>
  <c r="AB397" i="20" s="1"/>
  <c r="F402" i="20"/>
  <c r="Z410" i="32"/>
  <c r="F410" i="32"/>
  <c r="H410" i="32" s="1"/>
  <c r="Z404" i="31"/>
  <c r="F404" i="31"/>
  <c r="H404" i="31" s="1"/>
  <c r="Z405" i="32"/>
  <c r="F405" i="32"/>
  <c r="H405" i="32" s="1"/>
  <c r="Z407" i="31"/>
  <c r="F407" i="31"/>
  <c r="H407" i="31" s="1"/>
  <c r="Z406" i="31"/>
  <c r="F406" i="31"/>
  <c r="H406" i="31" s="1"/>
  <c r="F401" i="20"/>
  <c r="Z400" i="31"/>
  <c r="F400" i="31"/>
  <c r="H400" i="31" s="1"/>
  <c r="Z405" i="31"/>
  <c r="F405" i="31"/>
  <c r="H405" i="31" s="1"/>
  <c r="Z401" i="31"/>
  <c r="F401" i="31"/>
  <c r="H401" i="31" s="1"/>
  <c r="F404" i="20"/>
  <c r="F410" i="20"/>
  <c r="Z408" i="31"/>
  <c r="F408" i="31"/>
  <c r="H408" i="31" s="1"/>
  <c r="Z402" i="31"/>
  <c r="F402" i="31"/>
  <c r="H402" i="31" s="1"/>
  <c r="F403" i="20"/>
  <c r="Z410" i="31"/>
  <c r="F410" i="31"/>
  <c r="H410" i="31" s="1"/>
  <c r="F407" i="20"/>
  <c r="Z404" i="32"/>
  <c r="F404" i="32"/>
  <c r="H404" i="32" s="1"/>
  <c r="Z402" i="32"/>
  <c r="F402" i="32"/>
  <c r="H402" i="32" s="1"/>
  <c r="Z408" i="32"/>
  <c r="F408" i="32"/>
  <c r="H408" i="32" s="1"/>
  <c r="Z406" i="32"/>
  <c r="F406" i="32"/>
  <c r="H406" i="32" s="1"/>
  <c r="Z403" i="32"/>
  <c r="F403" i="32"/>
  <c r="H403" i="32" s="1"/>
  <c r="Z407" i="32"/>
  <c r="F407" i="32"/>
  <c r="H407" i="32" s="1"/>
  <c r="F406" i="20"/>
  <c r="F400" i="20"/>
  <c r="F405" i="20"/>
  <c r="F409" i="20"/>
  <c r="Z401" i="32"/>
  <c r="F401" i="32"/>
  <c r="H401" i="32" s="1"/>
  <c r="Z409" i="31"/>
  <c r="F409" i="31"/>
  <c r="H409" i="31" s="1"/>
  <c r="AC376" i="31"/>
  <c r="AC377" i="31" s="1"/>
  <c r="AC378" i="31" s="1"/>
  <c r="AC379" i="31" s="1"/>
  <c r="AC380" i="31" s="1"/>
  <c r="AC381" i="31" s="1"/>
  <c r="AC382" i="31" s="1"/>
  <c r="AC383" i="31" s="1"/>
  <c r="AC384" i="31" s="1"/>
  <c r="AC385" i="31" s="1"/>
  <c r="AC386" i="31" s="1"/>
  <c r="AC387" i="31" s="1"/>
  <c r="AC388" i="31" s="1"/>
  <c r="AC389" i="31" s="1"/>
  <c r="Z409" i="32"/>
  <c r="F409" i="32"/>
  <c r="H409" i="32" s="1"/>
  <c r="Z403" i="31"/>
  <c r="F403" i="31"/>
  <c r="H403" i="31" s="1"/>
  <c r="Z400" i="32"/>
  <c r="F400" i="32"/>
  <c r="H400" i="32" s="1"/>
  <c r="F408" i="20"/>
  <c r="AB400" i="31" l="1"/>
  <c r="AB405" i="32"/>
  <c r="AB401" i="31"/>
  <c r="AB404" i="31"/>
  <c r="AC388" i="20"/>
  <c r="AC389" i="20" s="1"/>
  <c r="AC390" i="20" s="1"/>
  <c r="AC391" i="20" s="1"/>
  <c r="AC392" i="20" s="1"/>
  <c r="AC393" i="20" s="1"/>
  <c r="AC394" i="20" s="1"/>
  <c r="AC395" i="20" s="1"/>
  <c r="AC396" i="20" s="1"/>
  <c r="AC397" i="20" s="1"/>
  <c r="AC398" i="20" s="1"/>
  <c r="AC399" i="20" s="1"/>
  <c r="H401" i="20"/>
  <c r="AB401" i="20"/>
  <c r="H406" i="20"/>
  <c r="AB406" i="20" s="1"/>
  <c r="AB409" i="31"/>
  <c r="AB408" i="32"/>
  <c r="AB410" i="31"/>
  <c r="H404" i="20"/>
  <c r="AB404" i="20" s="1"/>
  <c r="H408" i="20"/>
  <c r="AB408" i="20" s="1"/>
  <c r="H403" i="20"/>
  <c r="AB403" i="20" s="1"/>
  <c r="AB400" i="32"/>
  <c r="AB401" i="32"/>
  <c r="AB407" i="32"/>
  <c r="AB406" i="31"/>
  <c r="H409" i="20"/>
  <c r="AB409" i="20"/>
  <c r="AB410" i="32"/>
  <c r="AB402" i="31"/>
  <c r="H402" i="20"/>
  <c r="AB402" i="20" s="1"/>
  <c r="AB402" i="32"/>
  <c r="AB403" i="32"/>
  <c r="AB407" i="31"/>
  <c r="H405" i="20"/>
  <c r="AB405" i="20"/>
  <c r="AB404" i="32"/>
  <c r="AB405" i="31"/>
  <c r="AB403" i="31"/>
  <c r="AB409" i="32"/>
  <c r="H407" i="20"/>
  <c r="AB407" i="20" s="1"/>
  <c r="AB408" i="31"/>
  <c r="AC390" i="31"/>
  <c r="AC391" i="31" s="1"/>
  <c r="AC392" i="31" s="1"/>
  <c r="AC393" i="31" s="1"/>
  <c r="AC394" i="31" s="1"/>
  <c r="AC395" i="31" s="1"/>
  <c r="AC396" i="31" s="1"/>
  <c r="AC397" i="31" s="1"/>
  <c r="AC398" i="31" s="1"/>
  <c r="AC399" i="31" s="1"/>
  <c r="AC400" i="31" s="1"/>
  <c r="AB406" i="32"/>
  <c r="H410" i="20"/>
  <c r="AB410" i="20" s="1"/>
  <c r="AC388" i="32"/>
  <c r="AC389" i="32" s="1"/>
  <c r="AC390" i="32" s="1"/>
  <c r="AC391" i="32" s="1"/>
  <c r="AC392" i="32" s="1"/>
  <c r="AC393" i="32" s="1"/>
  <c r="AC394" i="32" s="1"/>
  <c r="AC395" i="32" s="1"/>
  <c r="AC396" i="32" s="1"/>
  <c r="AC397" i="32" s="1"/>
  <c r="AC398" i="32" s="1"/>
  <c r="AC399" i="32" s="1"/>
  <c r="AC400" i="32" s="1"/>
  <c r="AC401" i="32" s="1"/>
  <c r="Z414" i="31"/>
  <c r="F414" i="31"/>
  <c r="H414" i="31" s="1"/>
  <c r="Z419" i="32"/>
  <c r="F419" i="32"/>
  <c r="H419" i="32" s="1"/>
  <c r="Z417" i="32"/>
  <c r="F417" i="32"/>
  <c r="H417" i="32" s="1"/>
  <c r="Z413" i="31"/>
  <c r="F413" i="31"/>
  <c r="H413" i="31" s="1"/>
  <c r="F413" i="20"/>
  <c r="Z422" i="32"/>
  <c r="F422" i="32"/>
  <c r="H422" i="32" s="1"/>
  <c r="Z413" i="32"/>
  <c r="F413" i="32"/>
  <c r="H413" i="32" s="1"/>
  <c r="F416" i="20"/>
  <c r="Z420" i="32"/>
  <c r="F420" i="32"/>
  <c r="H420" i="32" s="1"/>
  <c r="H400" i="20"/>
  <c r="AB400" i="20" s="1"/>
  <c r="F417" i="20"/>
  <c r="Z420" i="31"/>
  <c r="F420" i="31"/>
  <c r="H420" i="31" s="1"/>
  <c r="Z421" i="32"/>
  <c r="F421" i="32"/>
  <c r="H421" i="32" s="1"/>
  <c r="F412" i="20"/>
  <c r="Z417" i="31"/>
  <c r="F417" i="31"/>
  <c r="H417" i="31" s="1"/>
  <c r="Z418" i="31"/>
  <c r="F418" i="31"/>
  <c r="H418" i="31" s="1"/>
  <c r="Z415" i="31"/>
  <c r="F415" i="31"/>
  <c r="H415" i="31" s="1"/>
  <c r="Z418" i="32"/>
  <c r="F418" i="32"/>
  <c r="H418" i="32" s="1"/>
  <c r="Z415" i="32"/>
  <c r="F415" i="32"/>
  <c r="H415" i="32" s="1"/>
  <c r="Z416" i="32"/>
  <c r="F416" i="32"/>
  <c r="H416" i="32" s="1"/>
  <c r="F414" i="20"/>
  <c r="F418" i="20"/>
  <c r="F419" i="20"/>
  <c r="Z414" i="32"/>
  <c r="F414" i="32"/>
  <c r="H414" i="32" s="1"/>
  <c r="Z422" i="31"/>
  <c r="F422" i="31"/>
  <c r="H422" i="31" s="1"/>
  <c r="F421" i="20"/>
  <c r="F420" i="20"/>
  <c r="Z412" i="32"/>
  <c r="F412" i="32"/>
  <c r="H412" i="32" s="1"/>
  <c r="Z421" i="31"/>
  <c r="F421" i="31"/>
  <c r="H421" i="31" s="1"/>
  <c r="F415" i="20"/>
  <c r="F422" i="20"/>
  <c r="Z412" i="31"/>
  <c r="F412" i="31"/>
  <c r="H412" i="31" s="1"/>
  <c r="Z419" i="31"/>
  <c r="F419" i="31"/>
  <c r="H419" i="31" s="1"/>
  <c r="Z416" i="31"/>
  <c r="F416" i="31"/>
  <c r="AB421" i="31" l="1"/>
  <c r="AC402" i="32"/>
  <c r="AC403" i="32" s="1"/>
  <c r="AC404" i="32" s="1"/>
  <c r="AC405" i="32" s="1"/>
  <c r="AC406" i="32" s="1"/>
  <c r="AC407" i="32" s="1"/>
  <c r="AC408" i="32" s="1"/>
  <c r="AC409" i="32" s="1"/>
  <c r="AC410" i="32" s="1"/>
  <c r="AC411" i="32" s="1"/>
  <c r="AB420" i="31"/>
  <c r="AB414" i="32"/>
  <c r="AB418" i="31"/>
  <c r="AB415" i="32"/>
  <c r="AB414" i="31"/>
  <c r="AB419" i="32"/>
  <c r="AB422" i="32"/>
  <c r="H417" i="20"/>
  <c r="AB417" i="20" s="1"/>
  <c r="H413" i="20"/>
  <c r="AB413" i="20" s="1"/>
  <c r="AB418" i="32"/>
  <c r="AB420" i="32"/>
  <c r="H419" i="20"/>
  <c r="AB419" i="20" s="1"/>
  <c r="H418" i="20"/>
  <c r="AB418" i="20" s="1"/>
  <c r="H416" i="20"/>
  <c r="AB416" i="20" s="1"/>
  <c r="AB413" i="31"/>
  <c r="AB419" i="31"/>
  <c r="AB412" i="32"/>
  <c r="H412" i="20"/>
  <c r="AB412" i="20" s="1"/>
  <c r="AB421" i="32"/>
  <c r="H422" i="20"/>
  <c r="AB422" i="20" s="1"/>
  <c r="AB415" i="31"/>
  <c r="AB417" i="32"/>
  <c r="AB417" i="31"/>
  <c r="AB422" i="31"/>
  <c r="AB416" i="32"/>
  <c r="AB413" i="32"/>
  <c r="H420" i="20"/>
  <c r="AB420" i="20" s="1"/>
  <c r="AB412" i="31"/>
  <c r="H414" i="20"/>
  <c r="AB414" i="20" s="1"/>
  <c r="AC401" i="31"/>
  <c r="AC402" i="31" s="1"/>
  <c r="AC403" i="31" s="1"/>
  <c r="AC404" i="31" s="1"/>
  <c r="AC405" i="31" s="1"/>
  <c r="AC406" i="31" s="1"/>
  <c r="AC407" i="31" s="1"/>
  <c r="AC408" i="31" s="1"/>
  <c r="AC409" i="31" s="1"/>
  <c r="AC410" i="31" s="1"/>
  <c r="AC411" i="31" s="1"/>
  <c r="AC400" i="20"/>
  <c r="AC401" i="20" s="1"/>
  <c r="AC402" i="20" s="1"/>
  <c r="AC403" i="20" s="1"/>
  <c r="AC404" i="20" s="1"/>
  <c r="AC405" i="20" s="1"/>
  <c r="AC406" i="20" s="1"/>
  <c r="AC407" i="20" s="1"/>
  <c r="AC408" i="20" s="1"/>
  <c r="AC409" i="20" s="1"/>
  <c r="AC410" i="20" s="1"/>
  <c r="AC411" i="20" s="1"/>
  <c r="F427" i="20"/>
  <c r="Z427" i="31"/>
  <c r="F427" i="31"/>
  <c r="H427" i="31" s="1"/>
  <c r="Z431" i="32"/>
  <c r="F431" i="32"/>
  <c r="H431" i="32" s="1"/>
  <c r="Z431" i="31"/>
  <c r="F431" i="31"/>
  <c r="H431" i="31" s="1"/>
  <c r="H421" i="20"/>
  <c r="AB421" i="20" s="1"/>
  <c r="Z429" i="31"/>
  <c r="F429" i="31"/>
  <c r="H429" i="31" s="1"/>
  <c r="F433" i="20"/>
  <c r="F425" i="20"/>
  <c r="F428" i="20"/>
  <c r="Z428" i="32"/>
  <c r="F428" i="32"/>
  <c r="H428" i="32" s="1"/>
  <c r="Z425" i="31"/>
  <c r="F425" i="31"/>
  <c r="H425" i="31" s="1"/>
  <c r="Z426" i="31"/>
  <c r="F426" i="31"/>
  <c r="H426" i="31" s="1"/>
  <c r="Z433" i="31"/>
  <c r="F433" i="31"/>
  <c r="H433" i="31" s="1"/>
  <c r="Z427" i="32"/>
  <c r="F427" i="32"/>
  <c r="H427" i="32" s="1"/>
  <c r="F424" i="20"/>
  <c r="F429" i="20"/>
  <c r="F431" i="20"/>
  <c r="Z434" i="31"/>
  <c r="F434" i="31"/>
  <c r="H434" i="31" s="1"/>
  <c r="F430" i="20"/>
  <c r="Z432" i="32"/>
  <c r="F432" i="32"/>
  <c r="Z432" i="31"/>
  <c r="F432" i="31"/>
  <c r="H432" i="31" s="1"/>
  <c r="Z424" i="31"/>
  <c r="F424" i="31"/>
  <c r="H424" i="31" s="1"/>
  <c r="F434" i="20"/>
  <c r="Z426" i="32"/>
  <c r="F426" i="32"/>
  <c r="H426" i="32" s="1"/>
  <c r="Z430" i="31"/>
  <c r="F430" i="31"/>
  <c r="H430" i="31" s="1"/>
  <c r="Z425" i="32"/>
  <c r="F425" i="32"/>
  <c r="H425" i="32" s="1"/>
  <c r="H416" i="31"/>
  <c r="AB416" i="31" s="1"/>
  <c r="H415" i="20"/>
  <c r="AB415" i="20" s="1"/>
  <c r="Z434" i="32"/>
  <c r="F434" i="32"/>
  <c r="Z424" i="32"/>
  <c r="F424" i="32"/>
  <c r="H424" i="32" s="1"/>
  <c r="Z433" i="32"/>
  <c r="F433" i="32"/>
  <c r="F426" i="20"/>
  <c r="Z428" i="31"/>
  <c r="F428" i="31"/>
  <c r="F432" i="20"/>
  <c r="Z430" i="32"/>
  <c r="F430" i="32"/>
  <c r="Z429" i="32"/>
  <c r="F429" i="32"/>
  <c r="H429" i="32" s="1"/>
  <c r="AB424" i="31" l="1"/>
  <c r="AB434" i="31"/>
  <c r="AB430" i="31"/>
  <c r="AB427" i="31"/>
  <c r="AB426" i="32"/>
  <c r="AB429" i="32"/>
  <c r="AB425" i="32"/>
  <c r="AB427" i="32"/>
  <c r="AB426" i="31"/>
  <c r="AC412" i="31"/>
  <c r="AC413" i="31" s="1"/>
  <c r="AC414" i="31" s="1"/>
  <c r="AC415" i="31" s="1"/>
  <c r="AC416" i="31" s="1"/>
  <c r="AC417" i="31" s="1"/>
  <c r="AC418" i="31" s="1"/>
  <c r="AC419" i="31" s="1"/>
  <c r="AC420" i="31" s="1"/>
  <c r="AC421" i="31" s="1"/>
  <c r="AC422" i="31" s="1"/>
  <c r="AC423" i="31" s="1"/>
  <c r="AC424" i="31" s="1"/>
  <c r="AB433" i="31"/>
  <c r="H425" i="20"/>
  <c r="AB425" i="20" s="1"/>
  <c r="AB432" i="31"/>
  <c r="H433" i="20"/>
  <c r="AB433" i="20"/>
  <c r="AB424" i="32"/>
  <c r="H424" i="20"/>
  <c r="AB424" i="20" s="1"/>
  <c r="H434" i="20"/>
  <c r="AB434" i="20" s="1"/>
  <c r="AB425" i="31"/>
  <c r="AB429" i="31"/>
  <c r="H427" i="20"/>
  <c r="AB427" i="20" s="1"/>
  <c r="H429" i="20"/>
  <c r="AB429" i="20" s="1"/>
  <c r="AC412" i="20"/>
  <c r="AC413" i="20" s="1"/>
  <c r="AC414" i="20" s="1"/>
  <c r="AC415" i="20" s="1"/>
  <c r="AC416" i="20" s="1"/>
  <c r="AC417" i="20" s="1"/>
  <c r="AC418" i="20" s="1"/>
  <c r="AC419" i="20" s="1"/>
  <c r="AC420" i="20" s="1"/>
  <c r="AC421" i="20" s="1"/>
  <c r="AC422" i="20" s="1"/>
  <c r="AC423" i="20" s="1"/>
  <c r="AB428" i="32"/>
  <c r="AB431" i="32"/>
  <c r="H432" i="20"/>
  <c r="AB432" i="20" s="1"/>
  <c r="H428" i="20"/>
  <c r="AB428" i="20" s="1"/>
  <c r="AB431" i="31"/>
  <c r="AC412" i="32"/>
  <c r="AC413" i="32" s="1"/>
  <c r="AC414" i="32" s="1"/>
  <c r="AC415" i="32" s="1"/>
  <c r="AC416" i="32" s="1"/>
  <c r="AC417" i="32" s="1"/>
  <c r="AC418" i="32" s="1"/>
  <c r="AC419" i="32" s="1"/>
  <c r="AC420" i="32" s="1"/>
  <c r="AC421" i="32" s="1"/>
  <c r="AC422" i="32" s="1"/>
  <c r="AC423" i="32" s="1"/>
  <c r="AC424" i="32" s="1"/>
  <c r="AC425" i="32" s="1"/>
  <c r="AC426" i="32" s="1"/>
  <c r="AC427" i="32" s="1"/>
  <c r="AC428" i="32" s="1"/>
  <c r="H431" i="20"/>
  <c r="AB431" i="20" s="1"/>
  <c r="F440" i="20"/>
  <c r="F443" i="20"/>
  <c r="Z437" i="31"/>
  <c r="F437" i="31"/>
  <c r="H437" i="31" s="1"/>
  <c r="Z444" i="31"/>
  <c r="F444" i="31"/>
  <c r="H444" i="31" s="1"/>
  <c r="F442" i="20"/>
  <c r="F437" i="20"/>
  <c r="Z442" i="32"/>
  <c r="F442" i="32"/>
  <c r="H442" i="32" s="1"/>
  <c r="Z442" i="31"/>
  <c r="F442" i="31"/>
  <c r="H442" i="31" s="1"/>
  <c r="H430" i="32"/>
  <c r="AB430" i="32" s="1"/>
  <c r="F438" i="20"/>
  <c r="H430" i="20"/>
  <c r="AB430" i="20" s="1"/>
  <c r="Z440" i="32"/>
  <c r="F440" i="32"/>
  <c r="H440" i="32" s="1"/>
  <c r="Z443" i="31"/>
  <c r="F443" i="31"/>
  <c r="H443" i="31" s="1"/>
  <c r="Z446" i="32"/>
  <c r="F446" i="32"/>
  <c r="H446" i="32" s="1"/>
  <c r="H426" i="20"/>
  <c r="AB426" i="20" s="1"/>
  <c r="H433" i="32"/>
  <c r="AB433" i="32" s="1"/>
  <c r="F441" i="20"/>
  <c r="Z445" i="31"/>
  <c r="F445" i="31"/>
  <c r="H445" i="31" s="1"/>
  <c r="Z438" i="32"/>
  <c r="F438" i="32"/>
  <c r="H438" i="32" s="1"/>
  <c r="F444" i="20"/>
  <c r="Z445" i="32"/>
  <c r="F445" i="32"/>
  <c r="H445" i="32" s="1"/>
  <c r="Z446" i="31"/>
  <c r="F446" i="31"/>
  <c r="F439" i="20"/>
  <c r="Z444" i="32"/>
  <c r="F444" i="32"/>
  <c r="H444" i="32" s="1"/>
  <c r="Z440" i="31"/>
  <c r="F440" i="31"/>
  <c r="H440" i="31" s="1"/>
  <c r="Z437" i="32"/>
  <c r="F437" i="32"/>
  <c r="H437" i="32" s="1"/>
  <c r="H432" i="32"/>
  <c r="AB432" i="32" s="1"/>
  <c r="F445" i="20"/>
  <c r="Z443" i="32"/>
  <c r="F443" i="32"/>
  <c r="Z436" i="32"/>
  <c r="F436" i="32"/>
  <c r="H436" i="32" s="1"/>
  <c r="F446" i="20"/>
  <c r="H428" i="31"/>
  <c r="AB428" i="31" s="1"/>
  <c r="F436" i="20"/>
  <c r="Z438" i="31"/>
  <c r="F438" i="31"/>
  <c r="H438" i="31" s="1"/>
  <c r="Z439" i="32"/>
  <c r="F439" i="32"/>
  <c r="H439" i="32" s="1"/>
  <c r="Z439" i="31"/>
  <c r="F439" i="31"/>
  <c r="H439" i="31" s="1"/>
  <c r="H434" i="32"/>
  <c r="AB434" i="32" s="1"/>
  <c r="Z441" i="32"/>
  <c r="F441" i="32"/>
  <c r="H441" i="32" s="1"/>
  <c r="Z436" i="31"/>
  <c r="F436" i="31"/>
  <c r="H436" i="31" s="1"/>
  <c r="Z441" i="31"/>
  <c r="F441" i="31"/>
  <c r="H441" i="31" s="1"/>
  <c r="AC424" i="20" l="1"/>
  <c r="AB436" i="31"/>
  <c r="AB439" i="32"/>
  <c r="AB443" i="31"/>
  <c r="AB438" i="32"/>
  <c r="AB437" i="31"/>
  <c r="H445" i="20"/>
  <c r="AB445" i="20" s="1"/>
  <c r="AB444" i="32"/>
  <c r="AB446" i="32"/>
  <c r="AB444" i="31"/>
  <c r="H438" i="20"/>
  <c r="AB438" i="20" s="1"/>
  <c r="AB438" i="31"/>
  <c r="AB442" i="31"/>
  <c r="AB441" i="32"/>
  <c r="H443" i="20"/>
  <c r="AB443" i="20" s="1"/>
  <c r="H444" i="20"/>
  <c r="AB444" i="20" s="1"/>
  <c r="AB437" i="32"/>
  <c r="AB442" i="32"/>
  <c r="H436" i="20"/>
  <c r="AB436" i="20" s="1"/>
  <c r="H446" i="20"/>
  <c r="AB446" i="20" s="1"/>
  <c r="AB439" i="31"/>
  <c r="H439" i="20"/>
  <c r="AB439" i="20" s="1"/>
  <c r="AB441" i="31"/>
  <c r="AB440" i="32"/>
  <c r="AB445" i="31"/>
  <c r="AB436" i="32"/>
  <c r="AB440" i="31"/>
  <c r="AB445" i="32"/>
  <c r="H442" i="20"/>
  <c r="AB442" i="20" s="1"/>
  <c r="AC429" i="32"/>
  <c r="AC430" i="32" s="1"/>
  <c r="AC431" i="32" s="1"/>
  <c r="AC432" i="32" s="1"/>
  <c r="AC433" i="32" s="1"/>
  <c r="AC434" i="32" s="1"/>
  <c r="AC435" i="32" s="1"/>
  <c r="AC425" i="31"/>
  <c r="AC426" i="31" s="1"/>
  <c r="AC427" i="31" s="1"/>
  <c r="AC428" i="31" s="1"/>
  <c r="AC429" i="31" s="1"/>
  <c r="AC430" i="31" s="1"/>
  <c r="AC431" i="31" s="1"/>
  <c r="AC432" i="31" s="1"/>
  <c r="AC433" i="31" s="1"/>
  <c r="AC434" i="31" s="1"/>
  <c r="AC435" i="31" s="1"/>
  <c r="AC436" i="31" s="1"/>
  <c r="H437" i="20"/>
  <c r="AB437" i="20" s="1"/>
  <c r="H440" i="20"/>
  <c r="AB440" i="20" s="1"/>
  <c r="Z448" i="31"/>
  <c r="F448" i="31"/>
  <c r="H448" i="31" s="1"/>
  <c r="Z451" i="31"/>
  <c r="F451" i="31"/>
  <c r="H451" i="31" s="1"/>
  <c r="H443" i="32"/>
  <c r="AB443" i="32" s="1"/>
  <c r="Z452" i="31"/>
  <c r="F452" i="31"/>
  <c r="H452" i="31" s="1"/>
  <c r="F451" i="20"/>
  <c r="Z455" i="31"/>
  <c r="F455" i="31"/>
  <c r="H455" i="31" s="1"/>
  <c r="F450" i="20"/>
  <c r="F455" i="20"/>
  <c r="Z455" i="32"/>
  <c r="F455" i="32"/>
  <c r="H455" i="32" s="1"/>
  <c r="F449" i="20"/>
  <c r="F452" i="20"/>
  <c r="Z449" i="32"/>
  <c r="F449" i="32"/>
  <c r="H449" i="32" s="1"/>
  <c r="H441" i="20"/>
  <c r="AB441" i="20" s="1"/>
  <c r="Z449" i="31"/>
  <c r="F449" i="31"/>
  <c r="H449" i="31" s="1"/>
  <c r="AC425" i="20"/>
  <c r="AC426" i="20" s="1"/>
  <c r="AC427" i="20" s="1"/>
  <c r="AC428" i="20" s="1"/>
  <c r="AC429" i="20" s="1"/>
  <c r="AC430" i="20" s="1"/>
  <c r="AC431" i="20" s="1"/>
  <c r="AC432" i="20" s="1"/>
  <c r="AC433" i="20" s="1"/>
  <c r="AC434" i="20" s="1"/>
  <c r="AC435" i="20" s="1"/>
  <c r="Z451" i="32"/>
  <c r="F451" i="32"/>
  <c r="H451" i="32" s="1"/>
  <c r="Z458" i="31"/>
  <c r="F458" i="31"/>
  <c r="H458" i="31" s="1"/>
  <c r="Z456" i="32"/>
  <c r="F456" i="32"/>
  <c r="H456" i="32" s="1"/>
  <c r="H446" i="31"/>
  <c r="AB446" i="31" s="1"/>
  <c r="Z450" i="32"/>
  <c r="F450" i="32"/>
  <c r="H450" i="32" s="1"/>
  <c r="F453" i="20"/>
  <c r="Z454" i="31"/>
  <c r="F454" i="31"/>
  <c r="H454" i="31" s="1"/>
  <c r="F456" i="20"/>
  <c r="Z452" i="32"/>
  <c r="F452" i="32"/>
  <c r="H452" i="32" s="1"/>
  <c r="Z457" i="31"/>
  <c r="F457" i="31"/>
  <c r="H457" i="31" s="1"/>
  <c r="F448" i="20"/>
  <c r="F458" i="20"/>
  <c r="Z454" i="32"/>
  <c r="F454" i="32"/>
  <c r="H454" i="32" s="1"/>
  <c r="F454" i="20"/>
  <c r="Z453" i="32"/>
  <c r="F453" i="32"/>
  <c r="H453" i="32" s="1"/>
  <c r="Z448" i="32"/>
  <c r="F448" i="32"/>
  <c r="H448" i="32" s="1"/>
  <c r="Z457" i="32"/>
  <c r="F457" i="32"/>
  <c r="H457" i="32" s="1"/>
  <c r="Z458" i="32"/>
  <c r="F458" i="32"/>
  <c r="Z456" i="31"/>
  <c r="F456" i="31"/>
  <c r="H456" i="31" s="1"/>
  <c r="F457" i="20"/>
  <c r="Z453" i="31"/>
  <c r="F453" i="31"/>
  <c r="H453" i="31" s="1"/>
  <c r="Z450" i="31"/>
  <c r="F450" i="31"/>
  <c r="H450" i="31" s="1"/>
  <c r="AB453" i="31" l="1"/>
  <c r="AB456" i="32"/>
  <c r="AB451" i="31"/>
  <c r="AC437" i="31"/>
  <c r="AC438" i="31" s="1"/>
  <c r="AC439" i="31" s="1"/>
  <c r="AC440" i="31" s="1"/>
  <c r="AC441" i="31" s="1"/>
  <c r="AC442" i="31" s="1"/>
  <c r="AC443" i="31" s="1"/>
  <c r="AC444" i="31" s="1"/>
  <c r="AC445" i="31" s="1"/>
  <c r="AC446" i="31" s="1"/>
  <c r="AC447" i="31" s="1"/>
  <c r="AB449" i="31"/>
  <c r="AB457" i="32"/>
  <c r="AB457" i="31"/>
  <c r="H458" i="20"/>
  <c r="AB458" i="20" s="1"/>
  <c r="H450" i="20"/>
  <c r="AB450" i="20" s="1"/>
  <c r="H448" i="20"/>
  <c r="AB448" i="20" s="1"/>
  <c r="H452" i="20"/>
  <c r="AB452" i="20" s="1"/>
  <c r="H457" i="20"/>
  <c r="AB457" i="20" s="1"/>
  <c r="AB449" i="32"/>
  <c r="H449" i="20"/>
  <c r="AB449" i="20" s="1"/>
  <c r="H451" i="20"/>
  <c r="AB451" i="20" s="1"/>
  <c r="AB448" i="31"/>
  <c r="AB454" i="31"/>
  <c r="H453" i="20"/>
  <c r="AB453" i="20" s="1"/>
  <c r="AC436" i="20"/>
  <c r="AC437" i="20" s="1"/>
  <c r="AC438" i="20" s="1"/>
  <c r="AC439" i="20" s="1"/>
  <c r="AC440" i="20" s="1"/>
  <c r="AC441" i="20" s="1"/>
  <c r="AC442" i="20" s="1"/>
  <c r="AC443" i="20" s="1"/>
  <c r="AC444" i="20" s="1"/>
  <c r="AC445" i="20" s="1"/>
  <c r="AC446" i="20" s="1"/>
  <c r="AC447" i="20" s="1"/>
  <c r="AB458" i="31"/>
  <c r="AB453" i="32"/>
  <c r="AB450" i="32"/>
  <c r="AB455" i="32"/>
  <c r="AB452" i="31"/>
  <c r="AB448" i="32"/>
  <c r="AB455" i="31"/>
  <c r="AB451" i="32"/>
  <c r="H455" i="20"/>
  <c r="AB455" i="20" s="1"/>
  <c r="AB456" i="31"/>
  <c r="H454" i="20"/>
  <c r="AB454" i="20" s="1"/>
  <c r="AB450" i="31"/>
  <c r="AB452" i="32"/>
  <c r="AB454" i="32"/>
  <c r="H456" i="20"/>
  <c r="AB456" i="20" s="1"/>
  <c r="AC436" i="32"/>
  <c r="AC437" i="32" s="1"/>
  <c r="AC438" i="32" s="1"/>
  <c r="AC439" i="32" s="1"/>
  <c r="AC440" i="32" s="1"/>
  <c r="AC441" i="32" s="1"/>
  <c r="AC442" i="32" s="1"/>
  <c r="AC443" i="32" s="1"/>
  <c r="AC444" i="32" s="1"/>
  <c r="AC445" i="32" s="1"/>
  <c r="AC446" i="32" s="1"/>
  <c r="AC447" i="32" s="1"/>
  <c r="Z460" i="32"/>
  <c r="F460" i="32"/>
  <c r="H460" i="32" s="1"/>
  <c r="Z469" i="31"/>
  <c r="F469" i="31"/>
  <c r="H469" i="31" s="1"/>
  <c r="Z466" i="32"/>
  <c r="F466" i="32"/>
  <c r="F463" i="20"/>
  <c r="Z460" i="31"/>
  <c r="F460" i="31"/>
  <c r="H460" i="31" s="1"/>
  <c r="Z463" i="32"/>
  <c r="F463" i="32"/>
  <c r="H463" i="32" s="1"/>
  <c r="Z464" i="31"/>
  <c r="F464" i="31"/>
  <c r="H464" i="31" s="1"/>
  <c r="Z470" i="32"/>
  <c r="F470" i="32"/>
  <c r="H470" i="32" s="1"/>
  <c r="F470" i="20"/>
  <c r="Z468" i="32"/>
  <c r="F468" i="32"/>
  <c r="H468" i="32" s="1"/>
  <c r="Z461" i="31"/>
  <c r="F461" i="31"/>
  <c r="H461" i="31" s="1"/>
  <c r="Z464" i="32"/>
  <c r="F464" i="32"/>
  <c r="H464" i="32" s="1"/>
  <c r="F465" i="20"/>
  <c r="Z470" i="31"/>
  <c r="F470" i="31"/>
  <c r="H470" i="31" s="1"/>
  <c r="Z465" i="31"/>
  <c r="F465" i="31"/>
  <c r="H465" i="31" s="1"/>
  <c r="F469" i="20"/>
  <c r="Z466" i="31"/>
  <c r="F466" i="31"/>
  <c r="H466" i="31" s="1"/>
  <c r="Z465" i="32"/>
  <c r="F465" i="32"/>
  <c r="H465" i="32" s="1"/>
  <c r="Z462" i="31"/>
  <c r="F462" i="31"/>
  <c r="H462" i="31" s="1"/>
  <c r="H458" i="32"/>
  <c r="AB458" i="32" s="1"/>
  <c r="F467" i="20"/>
  <c r="Z469" i="32"/>
  <c r="F469" i="32"/>
  <c r="H469" i="32" s="1"/>
  <c r="Z462" i="32"/>
  <c r="F462" i="32"/>
  <c r="H462" i="32" s="1"/>
  <c r="Z461" i="32"/>
  <c r="F461" i="32"/>
  <c r="H461" i="32" s="1"/>
  <c r="Z467" i="32"/>
  <c r="F467" i="32"/>
  <c r="H467" i="32" s="1"/>
  <c r="Z467" i="31"/>
  <c r="F467" i="31"/>
  <c r="H467" i="31" s="1"/>
  <c r="F464" i="20"/>
  <c r="F461" i="20"/>
  <c r="F462" i="20"/>
  <c r="Z468" i="31"/>
  <c r="F468" i="31"/>
  <c r="F466" i="20"/>
  <c r="F460" i="20"/>
  <c r="F468" i="20"/>
  <c r="Z463" i="31"/>
  <c r="F463" i="31"/>
  <c r="H463" i="31" s="1"/>
  <c r="AC448" i="20" l="1"/>
  <c r="AB460" i="32"/>
  <c r="AB469" i="31"/>
  <c r="AB468" i="32"/>
  <c r="AB470" i="32"/>
  <c r="H464" i="20"/>
  <c r="AB464" i="20"/>
  <c r="AB470" i="31"/>
  <c r="H470" i="20"/>
  <c r="AB470" i="20" s="1"/>
  <c r="AB462" i="32"/>
  <c r="AC449" i="20"/>
  <c r="AC450" i="20" s="1"/>
  <c r="AC451" i="20" s="1"/>
  <c r="AC452" i="20" s="1"/>
  <c r="AC453" i="20" s="1"/>
  <c r="AC454" i="20" s="1"/>
  <c r="AC455" i="20" s="1"/>
  <c r="AC456" i="20" s="1"/>
  <c r="AC457" i="20" s="1"/>
  <c r="AC458" i="20" s="1"/>
  <c r="AC459" i="20" s="1"/>
  <c r="AB466" i="31"/>
  <c r="H463" i="20"/>
  <c r="AB463" i="20"/>
  <c r="H466" i="20"/>
  <c r="AB466" i="20" s="1"/>
  <c r="AB460" i="31"/>
  <c r="H467" i="20"/>
  <c r="AB467" i="20" s="1"/>
  <c r="AB464" i="32"/>
  <c r="AB467" i="32"/>
  <c r="H468" i="20"/>
  <c r="AB468" i="20" s="1"/>
  <c r="AB463" i="32"/>
  <c r="AB465" i="32"/>
  <c r="H465" i="20"/>
  <c r="AB465" i="20" s="1"/>
  <c r="AB469" i="32"/>
  <c r="H462" i="20"/>
  <c r="AB462" i="20" s="1"/>
  <c r="AB461" i="31"/>
  <c r="AB464" i="31"/>
  <c r="AB467" i="31"/>
  <c r="H469" i="20"/>
  <c r="AB469" i="20"/>
  <c r="AB463" i="31"/>
  <c r="H461" i="20"/>
  <c r="AB461" i="20" s="1"/>
  <c r="AB461" i="32"/>
  <c r="AB462" i="31"/>
  <c r="AB465" i="31"/>
  <c r="AC448" i="31"/>
  <c r="AC449" i="31" s="1"/>
  <c r="AC450" i="31" s="1"/>
  <c r="AC451" i="31" s="1"/>
  <c r="AC452" i="31" s="1"/>
  <c r="AC453" i="31" s="1"/>
  <c r="AC454" i="31" s="1"/>
  <c r="AC455" i="31" s="1"/>
  <c r="AC456" i="31" s="1"/>
  <c r="AC457" i="31" s="1"/>
  <c r="AC458" i="31" s="1"/>
  <c r="AC459" i="31" s="1"/>
  <c r="AC448" i="32"/>
  <c r="AC449" i="32" s="1"/>
  <c r="AC450" i="32" s="1"/>
  <c r="AC451" i="32" s="1"/>
  <c r="AC452" i="32" s="1"/>
  <c r="AC453" i="32" s="1"/>
  <c r="AC454" i="32" s="1"/>
  <c r="AC455" i="32" s="1"/>
  <c r="AC456" i="32" s="1"/>
  <c r="AC457" i="32" s="1"/>
  <c r="AC458" i="32" s="1"/>
  <c r="AC459" i="32" s="1"/>
  <c r="H460" i="20"/>
  <c r="AB460" i="20" s="1"/>
  <c r="Z481" i="31"/>
  <c r="F481" i="31"/>
  <c r="Z474" i="31"/>
  <c r="F474" i="31"/>
  <c r="H474" i="31" s="1"/>
  <c r="Z476" i="31"/>
  <c r="F476" i="31"/>
  <c r="H476" i="31" s="1"/>
  <c r="F481" i="20"/>
  <c r="F477" i="20"/>
  <c r="Z480" i="31"/>
  <c r="F480" i="31"/>
  <c r="H480" i="31" s="1"/>
  <c r="F473" i="20"/>
  <c r="F480" i="20"/>
  <c r="Z481" i="32"/>
  <c r="F481" i="32"/>
  <c r="H481" i="32" s="1"/>
  <c r="F475" i="20"/>
  <c r="F474" i="20"/>
  <c r="Z479" i="32"/>
  <c r="F479" i="32"/>
  <c r="H479" i="32" s="1"/>
  <c r="Z480" i="32"/>
  <c r="F480" i="32"/>
  <c r="H480" i="32" s="1"/>
  <c r="H468" i="31"/>
  <c r="AB468" i="31" s="1"/>
  <c r="Z473" i="32"/>
  <c r="F473" i="32"/>
  <c r="H473" i="32" s="1"/>
  <c r="Z477" i="31"/>
  <c r="F477" i="31"/>
  <c r="H477" i="31" s="1"/>
  <c r="Z475" i="32"/>
  <c r="F475" i="32"/>
  <c r="H475" i="32" s="1"/>
  <c r="Z478" i="32"/>
  <c r="F478" i="32"/>
  <c r="H478" i="32" s="1"/>
  <c r="Z472" i="32"/>
  <c r="F472" i="32"/>
  <c r="H472" i="32" s="1"/>
  <c r="F476" i="20"/>
  <c r="F472" i="20"/>
  <c r="Z476" i="32"/>
  <c r="F476" i="32"/>
  <c r="H476" i="32" s="1"/>
  <c r="F482" i="20"/>
  <c r="H466" i="32"/>
  <c r="AB466" i="32" s="1"/>
  <c r="Z475" i="31"/>
  <c r="F475" i="31"/>
  <c r="H475" i="31" s="1"/>
  <c r="F478" i="20"/>
  <c r="Z479" i="31"/>
  <c r="F479" i="31"/>
  <c r="H479" i="31" s="1"/>
  <c r="F479" i="20"/>
  <c r="Z477" i="32"/>
  <c r="F477" i="32"/>
  <c r="H477" i="32" s="1"/>
  <c r="Z474" i="32"/>
  <c r="F474" i="32"/>
  <c r="H474" i="32" s="1"/>
  <c r="Z478" i="31"/>
  <c r="F478" i="31"/>
  <c r="H478" i="31" s="1"/>
  <c r="Z482" i="31"/>
  <c r="F482" i="31"/>
  <c r="H482" i="31" s="1"/>
  <c r="Z473" i="31"/>
  <c r="F473" i="31"/>
  <c r="Z482" i="32"/>
  <c r="F482" i="32"/>
  <c r="H482" i="32" s="1"/>
  <c r="Z472" i="31"/>
  <c r="F472" i="31"/>
  <c r="H472" i="31" s="1"/>
  <c r="AB480" i="32" l="1"/>
  <c r="AC460" i="31"/>
  <c r="AB478" i="31"/>
  <c r="AB472" i="31"/>
  <c r="AB479" i="32"/>
  <c r="AB474" i="31"/>
  <c r="AB480" i="31"/>
  <c r="AB475" i="31"/>
  <c r="AB476" i="31"/>
  <c r="H478" i="20"/>
  <c r="AB478" i="20" s="1"/>
  <c r="H475" i="20"/>
  <c r="AB475" i="20" s="1"/>
  <c r="H477" i="20"/>
  <c r="AB477" i="20" s="1"/>
  <c r="H476" i="20"/>
  <c r="AB476" i="20" s="1"/>
  <c r="AB477" i="31"/>
  <c r="AB473" i="32"/>
  <c r="AB477" i="32"/>
  <c r="AB474" i="32"/>
  <c r="H482" i="20"/>
  <c r="AB482" i="20"/>
  <c r="H479" i="20"/>
  <c r="AB479" i="20" s="1"/>
  <c r="AB481" i="32"/>
  <c r="AB482" i="31"/>
  <c r="AB478" i="32"/>
  <c r="H474" i="20"/>
  <c r="AB474" i="20" s="1"/>
  <c r="AB482" i="32"/>
  <c r="AB472" i="32"/>
  <c r="AB476" i="32"/>
  <c r="H473" i="20"/>
  <c r="AB473" i="20" s="1"/>
  <c r="AB479" i="31"/>
  <c r="H472" i="20"/>
  <c r="AB472" i="20" s="1"/>
  <c r="AB475" i="32"/>
  <c r="AC460" i="32"/>
  <c r="AC461" i="32" s="1"/>
  <c r="AC462" i="32" s="1"/>
  <c r="AC463" i="32" s="1"/>
  <c r="AC464" i="32" s="1"/>
  <c r="AC465" i="32" s="1"/>
  <c r="AC466" i="32" s="1"/>
  <c r="AC467" i="32" s="1"/>
  <c r="AC468" i="32" s="1"/>
  <c r="AC469" i="32" s="1"/>
  <c r="AC470" i="32" s="1"/>
  <c r="AC471" i="32" s="1"/>
  <c r="AC461" i="31"/>
  <c r="AC462" i="31" s="1"/>
  <c r="AC463" i="31" s="1"/>
  <c r="AC464" i="31" s="1"/>
  <c r="AC465" i="31" s="1"/>
  <c r="AC466" i="31" s="1"/>
  <c r="AC467" i="31" s="1"/>
  <c r="AC468" i="31" s="1"/>
  <c r="AC469" i="31" s="1"/>
  <c r="AC470" i="31" s="1"/>
  <c r="AC471" i="31" s="1"/>
  <c r="AC472" i="31" s="1"/>
  <c r="AC460" i="20"/>
  <c r="AC461" i="20" s="1"/>
  <c r="AC462" i="20" s="1"/>
  <c r="AC463" i="20" s="1"/>
  <c r="AC464" i="20" s="1"/>
  <c r="AC465" i="20" s="1"/>
  <c r="AC466" i="20" s="1"/>
  <c r="AC467" i="20" s="1"/>
  <c r="AC468" i="20" s="1"/>
  <c r="AC469" i="20" s="1"/>
  <c r="AC470" i="20" s="1"/>
  <c r="AC471" i="20" s="1"/>
  <c r="H480" i="20"/>
  <c r="AB480" i="20" s="1"/>
  <c r="H481" i="20"/>
  <c r="AB481" i="20" s="1"/>
  <c r="Z491" i="31"/>
  <c r="F491" i="31"/>
  <c r="H491" i="31" s="1"/>
  <c r="Z487" i="32"/>
  <c r="F487" i="32"/>
  <c r="H487" i="32" s="1"/>
  <c r="Z492" i="32"/>
  <c r="F492" i="32"/>
  <c r="H492" i="32" s="1"/>
  <c r="F493" i="20"/>
  <c r="F486" i="20"/>
  <c r="F484" i="20"/>
  <c r="F485" i="20"/>
  <c r="H481" i="31"/>
  <c r="AB481" i="31" s="1"/>
  <c r="F489" i="20"/>
  <c r="Z487" i="31"/>
  <c r="F487" i="31"/>
  <c r="H487" i="31" s="1"/>
  <c r="F488" i="20"/>
  <c r="Z489" i="31"/>
  <c r="F489" i="31"/>
  <c r="H489" i="31" s="1"/>
  <c r="F487" i="20"/>
  <c r="Z488" i="31"/>
  <c r="F488" i="31"/>
  <c r="F492" i="20"/>
  <c r="Z494" i="31"/>
  <c r="F494" i="31"/>
  <c r="Z493" i="31"/>
  <c r="F493" i="31"/>
  <c r="H493" i="31" s="1"/>
  <c r="Z490" i="31"/>
  <c r="F490" i="31"/>
  <c r="H490" i="31" s="1"/>
  <c r="F494" i="20"/>
  <c r="Z492" i="31"/>
  <c r="F492" i="31"/>
  <c r="H492" i="31" s="1"/>
  <c r="Z489" i="32"/>
  <c r="F489" i="32"/>
  <c r="Z488" i="32"/>
  <c r="F488" i="32"/>
  <c r="H488" i="32" s="1"/>
  <c r="Z484" i="32"/>
  <c r="F484" i="32"/>
  <c r="H484" i="32" s="1"/>
  <c r="Z491" i="32"/>
  <c r="F491" i="32"/>
  <c r="H491" i="32" s="1"/>
  <c r="Z493" i="32"/>
  <c r="F493" i="32"/>
  <c r="H493" i="32" s="1"/>
  <c r="F491" i="20"/>
  <c r="Z484" i="31"/>
  <c r="F484" i="31"/>
  <c r="H484" i="31" s="1"/>
  <c r="Z486" i="32"/>
  <c r="F486" i="32"/>
  <c r="H486" i="32" s="1"/>
  <c r="Z494" i="32"/>
  <c r="F494" i="32"/>
  <c r="H494" i="32" s="1"/>
  <c r="Z485" i="31"/>
  <c r="F485" i="31"/>
  <c r="H485" i="31" s="1"/>
  <c r="H473" i="31"/>
  <c r="AB473" i="31" s="1"/>
  <c r="F490" i="20"/>
  <c r="Z490" i="32"/>
  <c r="F490" i="32"/>
  <c r="H490" i="32" s="1"/>
  <c r="Z485" i="32"/>
  <c r="F485" i="32"/>
  <c r="Z486" i="31"/>
  <c r="F486" i="31"/>
  <c r="H486" i="31" s="1"/>
  <c r="AC472" i="32" l="1"/>
  <c r="AB484" i="32"/>
  <c r="AB487" i="31"/>
  <c r="H487" i="20"/>
  <c r="AB487" i="20"/>
  <c r="AB492" i="32"/>
  <c r="AB486" i="31"/>
  <c r="AB493" i="32"/>
  <c r="AB487" i="32"/>
  <c r="AB490" i="31"/>
  <c r="H484" i="20"/>
  <c r="AB484" i="20" s="1"/>
  <c r="AB485" i="31"/>
  <c r="AB490" i="32"/>
  <c r="H488" i="20"/>
  <c r="AB488" i="20"/>
  <c r="AB489" i="31"/>
  <c r="H490" i="20"/>
  <c r="AB490" i="20" s="1"/>
  <c r="AB492" i="31"/>
  <c r="H486" i="20"/>
  <c r="AB486" i="20" s="1"/>
  <c r="AB491" i="31"/>
  <c r="H494" i="20"/>
  <c r="AB494" i="20" s="1"/>
  <c r="AB494" i="32"/>
  <c r="H485" i="20"/>
  <c r="AB485" i="20" s="1"/>
  <c r="AB493" i="31"/>
  <c r="AB486" i="32"/>
  <c r="AB484" i="31"/>
  <c r="H493" i="20"/>
  <c r="AB493" i="20" s="1"/>
  <c r="AB488" i="32"/>
  <c r="H489" i="20"/>
  <c r="AB489" i="20" s="1"/>
  <c r="AB491" i="32"/>
  <c r="H491" i="20"/>
  <c r="AB491" i="20" s="1"/>
  <c r="AC472" i="20"/>
  <c r="AC473" i="20" s="1"/>
  <c r="AC474" i="20" s="1"/>
  <c r="AC475" i="20" s="1"/>
  <c r="AC476" i="20" s="1"/>
  <c r="AC477" i="20" s="1"/>
  <c r="AC478" i="20" s="1"/>
  <c r="AC479" i="20" s="1"/>
  <c r="AC480" i="20" s="1"/>
  <c r="AC481" i="20" s="1"/>
  <c r="AC482" i="20" s="1"/>
  <c r="AC483" i="20" s="1"/>
  <c r="AC473" i="32"/>
  <c r="AC474" i="32" s="1"/>
  <c r="AC475" i="32" s="1"/>
  <c r="AC476" i="32" s="1"/>
  <c r="AC477" i="32" s="1"/>
  <c r="AC478" i="32" s="1"/>
  <c r="AC479" i="32" s="1"/>
  <c r="AC480" i="32" s="1"/>
  <c r="AC481" i="32" s="1"/>
  <c r="AC482" i="32" s="1"/>
  <c r="AC483" i="32" s="1"/>
  <c r="AC473" i="31"/>
  <c r="AC474" i="31" s="1"/>
  <c r="AC475" i="31" s="1"/>
  <c r="AC476" i="31" s="1"/>
  <c r="AC477" i="31" s="1"/>
  <c r="AC478" i="31" s="1"/>
  <c r="AC479" i="31" s="1"/>
  <c r="AC480" i="31" s="1"/>
  <c r="AC481" i="31" s="1"/>
  <c r="AC482" i="31" s="1"/>
  <c r="AC483" i="31" s="1"/>
  <c r="H492" i="20"/>
  <c r="AB492" i="20" s="1"/>
  <c r="H494" i="31"/>
  <c r="AB494" i="31" s="1"/>
  <c r="Z506" i="31"/>
  <c r="F506" i="31"/>
  <c r="H506" i="31" s="1"/>
  <c r="Z500" i="31"/>
  <c r="F500" i="31"/>
  <c r="H500" i="31" s="1"/>
  <c r="Z497" i="32"/>
  <c r="F497" i="32"/>
  <c r="H497" i="32" s="1"/>
  <c r="Z500" i="32"/>
  <c r="F500" i="32"/>
  <c r="H500" i="32" s="1"/>
  <c r="Z503" i="31"/>
  <c r="F503" i="31"/>
  <c r="H503" i="31" s="1"/>
  <c r="F506" i="20"/>
  <c r="Z497" i="31"/>
  <c r="F497" i="31"/>
  <c r="H497" i="31" s="1"/>
  <c r="Z496" i="31"/>
  <c r="F496" i="31"/>
  <c r="H496" i="31" s="1"/>
  <c r="Z502" i="31"/>
  <c r="F502" i="31"/>
  <c r="H502" i="31" s="1"/>
  <c r="F500" i="20"/>
  <c r="F501" i="20"/>
  <c r="F498" i="20"/>
  <c r="Z499" i="31"/>
  <c r="F499" i="31"/>
  <c r="F497" i="20"/>
  <c r="F505" i="20"/>
  <c r="H485" i="32"/>
  <c r="AB485" i="32" s="1"/>
  <c r="Z503" i="32"/>
  <c r="F503" i="32"/>
  <c r="Z501" i="32"/>
  <c r="F501" i="32"/>
  <c r="H501" i="32" s="1"/>
  <c r="F499" i="20"/>
  <c r="Z504" i="32"/>
  <c r="F504" i="32"/>
  <c r="H504" i="32" s="1"/>
  <c r="H488" i="31"/>
  <c r="AB488" i="31" s="1"/>
  <c r="Z502" i="32"/>
  <c r="F502" i="32"/>
  <c r="H502" i="32" s="1"/>
  <c r="Z506" i="32"/>
  <c r="F506" i="32"/>
  <c r="H506" i="32" s="1"/>
  <c r="Z505" i="32"/>
  <c r="F505" i="32"/>
  <c r="H505" i="32" s="1"/>
  <c r="Z504" i="31"/>
  <c r="F504" i="31"/>
  <c r="H504" i="31" s="1"/>
  <c r="F496" i="20"/>
  <c r="Z498" i="31"/>
  <c r="F498" i="31"/>
  <c r="H498" i="31" s="1"/>
  <c r="Z496" i="32"/>
  <c r="F496" i="32"/>
  <c r="H496" i="32" s="1"/>
  <c r="F504" i="20"/>
  <c r="Z501" i="31"/>
  <c r="F501" i="31"/>
  <c r="H501" i="31" s="1"/>
  <c r="Z499" i="32"/>
  <c r="F499" i="32"/>
  <c r="H499" i="32" s="1"/>
  <c r="H489" i="32"/>
  <c r="AB489" i="32" s="1"/>
  <c r="Z498" i="32"/>
  <c r="F498" i="32"/>
  <c r="H498" i="32" s="1"/>
  <c r="F502" i="20"/>
  <c r="F503" i="20"/>
  <c r="Z505" i="31"/>
  <c r="F505" i="31"/>
  <c r="H505" i="31" s="1"/>
  <c r="AC484" i="20" l="1"/>
  <c r="AB502" i="32"/>
  <c r="AB498" i="32"/>
  <c r="AB500" i="32"/>
  <c r="AB503" i="31"/>
  <c r="H498" i="20"/>
  <c r="AB498" i="20" s="1"/>
  <c r="AB504" i="32"/>
  <c r="H501" i="20"/>
  <c r="AB501" i="20" s="1"/>
  <c r="H496" i="20"/>
  <c r="AB496" i="20"/>
  <c r="H500" i="20"/>
  <c r="AB500" i="20" s="1"/>
  <c r="H499" i="20"/>
  <c r="AB499" i="20" s="1"/>
  <c r="AB502" i="31"/>
  <c r="AB505" i="32"/>
  <c r="AB496" i="31"/>
  <c r="AB500" i="31"/>
  <c r="AB501" i="31"/>
  <c r="AB504" i="31"/>
  <c r="AB506" i="32"/>
  <c r="H503" i="20"/>
  <c r="AB503" i="20" s="1"/>
  <c r="AB496" i="32"/>
  <c r="H497" i="20"/>
  <c r="AB497" i="20" s="1"/>
  <c r="AB497" i="31"/>
  <c r="AB497" i="32"/>
  <c r="AB505" i="31"/>
  <c r="H506" i="20"/>
  <c r="AB506" i="20"/>
  <c r="AB506" i="31"/>
  <c r="AB499" i="32"/>
  <c r="AB501" i="32"/>
  <c r="AB498" i="31"/>
  <c r="AC484" i="32"/>
  <c r="AC485" i="32" s="1"/>
  <c r="AC486" i="32" s="1"/>
  <c r="AC487" i="32" s="1"/>
  <c r="AC488" i="32" s="1"/>
  <c r="AC489" i="32" s="1"/>
  <c r="AC490" i="32" s="1"/>
  <c r="AC491" i="32" s="1"/>
  <c r="AC492" i="32" s="1"/>
  <c r="AC493" i="32" s="1"/>
  <c r="AC494" i="32" s="1"/>
  <c r="AC495" i="32" s="1"/>
  <c r="AC485" i="20"/>
  <c r="AC486" i="20" s="1"/>
  <c r="AC487" i="20" s="1"/>
  <c r="AC488" i="20" s="1"/>
  <c r="AC489" i="20" s="1"/>
  <c r="AC490" i="20" s="1"/>
  <c r="AC491" i="20" s="1"/>
  <c r="AC492" i="20" s="1"/>
  <c r="AC493" i="20" s="1"/>
  <c r="AC494" i="20" s="1"/>
  <c r="AC495" i="20" s="1"/>
  <c r="H504" i="20"/>
  <c r="AB504" i="20" s="1"/>
  <c r="H502" i="20"/>
  <c r="AB502" i="20" s="1"/>
  <c r="AC484" i="31"/>
  <c r="AC485" i="31" s="1"/>
  <c r="AC486" i="31" s="1"/>
  <c r="AC487" i="31" s="1"/>
  <c r="AC488" i="31" s="1"/>
  <c r="AC489" i="31" s="1"/>
  <c r="AC490" i="31" s="1"/>
  <c r="AC491" i="31" s="1"/>
  <c r="AC492" i="31" s="1"/>
  <c r="AC493" i="31" s="1"/>
  <c r="AC494" i="31" s="1"/>
  <c r="AC495" i="31" s="1"/>
  <c r="H503" i="32"/>
  <c r="AB503" i="32" s="1"/>
  <c r="F508" i="20"/>
  <c r="Z508" i="32"/>
  <c r="F508" i="32"/>
  <c r="G508" i="32" s="1"/>
  <c r="Z508" i="31"/>
  <c r="F508" i="31"/>
  <c r="H505" i="20"/>
  <c r="AB505" i="20" s="1"/>
  <c r="H499" i="31"/>
  <c r="AB499" i="31" s="1"/>
  <c r="AC496" i="31" l="1"/>
  <c r="AC497" i="31" s="1"/>
  <c r="AC498" i="31" s="1"/>
  <c r="H508" i="32"/>
  <c r="G508" i="20"/>
  <c r="AC496" i="32"/>
  <c r="AC497" i="32" s="1"/>
  <c r="AC498" i="32" s="1"/>
  <c r="AC499" i="32" s="1"/>
  <c r="AC500" i="32" s="1"/>
  <c r="AC501" i="32" s="1"/>
  <c r="AC502" i="32" s="1"/>
  <c r="AC503" i="32" s="1"/>
  <c r="AC504" i="32" s="1"/>
  <c r="AC505" i="32" s="1"/>
  <c r="AC506" i="32" s="1"/>
  <c r="AC507" i="32" s="1"/>
  <c r="AC496" i="20"/>
  <c r="AC497" i="20" s="1"/>
  <c r="AC498" i="20" s="1"/>
  <c r="AC499" i="20" s="1"/>
  <c r="AC500" i="20" s="1"/>
  <c r="AC501" i="20" s="1"/>
  <c r="AC502" i="20" s="1"/>
  <c r="AC503" i="20" s="1"/>
  <c r="AC504" i="20" s="1"/>
  <c r="AC505" i="20" s="1"/>
  <c r="AC506" i="20" s="1"/>
  <c r="AC507" i="20" s="1"/>
  <c r="AA508" i="32"/>
  <c r="AB508" i="32" s="1"/>
  <c r="AA508" i="31"/>
  <c r="AC499" i="31"/>
  <c r="AC500" i="31" s="1"/>
  <c r="AC501" i="31" s="1"/>
  <c r="AC502" i="31" s="1"/>
  <c r="AC503" i="31" s="1"/>
  <c r="AC504" i="31" s="1"/>
  <c r="AC505" i="31" s="1"/>
  <c r="AC506" i="31" s="1"/>
  <c r="AC507" i="31" s="1"/>
  <c r="H508" i="20"/>
  <c r="H508" i="31"/>
  <c r="G508" i="31"/>
  <c r="AB508" i="20" l="1"/>
  <c r="AB508" i="31"/>
  <c r="AD540" i="31"/>
  <c r="AD541" i="31" s="1"/>
  <c r="AB527" i="31"/>
  <c r="AC527" i="31" s="1"/>
  <c r="AB520" i="31"/>
  <c r="AC520" i="31" s="1"/>
  <c r="AE540" i="31"/>
  <c r="AE541" i="31" s="1"/>
  <c r="AC540" i="31"/>
  <c r="AC541" i="31" s="1"/>
  <c r="AB528" i="31"/>
  <c r="AC528" i="31" s="1"/>
  <c r="AB529" i="31"/>
  <c r="AC529" i="31" s="1"/>
  <c r="AB540" i="31"/>
  <c r="AB541" i="31" s="1"/>
  <c r="AB534" i="31"/>
  <c r="AC534" i="31" s="1"/>
  <c r="AB516" i="31"/>
  <c r="AC516" i="31" s="1"/>
  <c r="AB524" i="31"/>
  <c r="AC524" i="31" s="1"/>
  <c r="AN540" i="31"/>
  <c r="AN541" i="31" s="1"/>
  <c r="Z540" i="31"/>
  <c r="Z541" i="31" s="1"/>
  <c r="V540" i="31"/>
  <c r="V541" i="31" s="1"/>
  <c r="AM540" i="31"/>
  <c r="AM541" i="31" s="1"/>
  <c r="AB531" i="31"/>
  <c r="AC531" i="31" s="1"/>
  <c r="AB523" i="31"/>
  <c r="AC523" i="31" s="1"/>
  <c r="AB536" i="31"/>
  <c r="AC536" i="31" s="1"/>
  <c r="AL540" i="31"/>
  <c r="AL541" i="31" s="1"/>
  <c r="AB535" i="31"/>
  <c r="AC535" i="31" s="1"/>
  <c r="AA540" i="31"/>
  <c r="AA541" i="31" s="1"/>
  <c r="AG540" i="31"/>
  <c r="AG541" i="31" s="1"/>
  <c r="AB530" i="31"/>
  <c r="AC530" i="31" s="1"/>
  <c r="AB522" i="31"/>
  <c r="AC522" i="31" s="1"/>
  <c r="AB510" i="31"/>
  <c r="AB511" i="31" s="1"/>
  <c r="AB533" i="31"/>
  <c r="AC533" i="31" s="1"/>
  <c r="AB526" i="31"/>
  <c r="AC526" i="31" s="1"/>
  <c r="AJ540" i="31"/>
  <c r="AJ541" i="31" s="1"/>
  <c r="X540" i="31"/>
  <c r="X541" i="31" s="1"/>
  <c r="AF540" i="31"/>
  <c r="AF541" i="31" s="1"/>
  <c r="AB532" i="31"/>
  <c r="AC532" i="31" s="1"/>
  <c r="AB519" i="31"/>
  <c r="AC519" i="31" s="1"/>
  <c r="AB518" i="31"/>
  <c r="AC518" i="31" s="1"/>
  <c r="AP540" i="31"/>
  <c r="AP541" i="31" s="1"/>
  <c r="AB521" i="31"/>
  <c r="AC521" i="31" s="1"/>
  <c r="Y540" i="31"/>
  <c r="Y541" i="31" s="1"/>
  <c r="AH540" i="31"/>
  <c r="AH541" i="31" s="1"/>
  <c r="W540" i="31"/>
  <c r="W541" i="31" s="1"/>
  <c r="AK540" i="31"/>
  <c r="AK541" i="31" s="1"/>
  <c r="AB525" i="31"/>
  <c r="AC525" i="31" s="1"/>
  <c r="AI540" i="31"/>
  <c r="AI541" i="31" s="1"/>
  <c r="AB517" i="31"/>
  <c r="AC517" i="31" s="1"/>
  <c r="AO540" i="31"/>
  <c r="AO541" i="31" s="1"/>
  <c r="AE540" i="20"/>
  <c r="AE541" i="20" s="1"/>
  <c r="AB510" i="20"/>
  <c r="AB511" i="20" s="1"/>
  <c r="AB526" i="20"/>
  <c r="AC526" i="20" s="1"/>
  <c r="AB532" i="20"/>
  <c r="AC532" i="20" s="1"/>
  <c r="AF540" i="20"/>
  <c r="AF541" i="20" s="1"/>
  <c r="AI540" i="20"/>
  <c r="AI541" i="20" s="1"/>
  <c r="AB524" i="20"/>
  <c r="AC524" i="20" s="1"/>
  <c r="AB521" i="20"/>
  <c r="AC521" i="20" s="1"/>
  <c r="AO540" i="20"/>
  <c r="AO541" i="20" s="1"/>
  <c r="Z540" i="20"/>
  <c r="Z541" i="20" s="1"/>
  <c r="AP540" i="20"/>
  <c r="AP541" i="20" s="1"/>
  <c r="AB523" i="20"/>
  <c r="AC523" i="20" s="1"/>
  <c r="AJ540" i="20"/>
  <c r="AJ541" i="20" s="1"/>
  <c r="W540" i="20"/>
  <c r="W541" i="20" s="1"/>
  <c r="AB516" i="20"/>
  <c r="AC516" i="20" s="1"/>
  <c r="AB522" i="20"/>
  <c r="AC522" i="20" s="1"/>
  <c r="AB534" i="20"/>
  <c r="AC534" i="20" s="1"/>
  <c r="X540" i="20"/>
  <c r="X541" i="20" s="1"/>
  <c r="AB519" i="20"/>
  <c r="AC519" i="20" s="1"/>
  <c r="Y540" i="20"/>
  <c r="Y541" i="20" s="1"/>
  <c r="AB520" i="20"/>
  <c r="AC520" i="20" s="1"/>
  <c r="AL540" i="20"/>
  <c r="AL541" i="20" s="1"/>
  <c r="AA540" i="20"/>
  <c r="AA541" i="20" s="1"/>
  <c r="AH540" i="20"/>
  <c r="AH541" i="20" s="1"/>
  <c r="AC540" i="20"/>
  <c r="AC541" i="20" s="1"/>
  <c r="AM540" i="20"/>
  <c r="AM541" i="20" s="1"/>
  <c r="AB527" i="20"/>
  <c r="AC527" i="20" s="1"/>
  <c r="AB533" i="20"/>
  <c r="AC533" i="20" s="1"/>
  <c r="AB540" i="20"/>
  <c r="AB541" i="20" s="1"/>
  <c r="AB525" i="20"/>
  <c r="AC525" i="20" s="1"/>
  <c r="AB531" i="20"/>
  <c r="AC531" i="20" s="1"/>
  <c r="AB517" i="20"/>
  <c r="AC517" i="20" s="1"/>
  <c r="AB528" i="20"/>
  <c r="AC528" i="20" s="1"/>
  <c r="AB530" i="20"/>
  <c r="AC530" i="20" s="1"/>
  <c r="AN540" i="20"/>
  <c r="AN541" i="20" s="1"/>
  <c r="AB529" i="20"/>
  <c r="AC529" i="20" s="1"/>
  <c r="AG540" i="20"/>
  <c r="AG541" i="20" s="1"/>
  <c r="AB536" i="20"/>
  <c r="AC536" i="20" s="1"/>
  <c r="AD540" i="20"/>
  <c r="AD541" i="20" s="1"/>
  <c r="AB518" i="20"/>
  <c r="AC518" i="20" s="1"/>
  <c r="AK540" i="20"/>
  <c r="AK541" i="20" s="1"/>
  <c r="AB535" i="20"/>
  <c r="AC535" i="20" s="1"/>
  <c r="V540" i="20"/>
  <c r="V541" i="20" s="1"/>
  <c r="AC508" i="20"/>
  <c r="AC508" i="32"/>
  <c r="AB530" i="32"/>
  <c r="AC530" i="32" s="1"/>
  <c r="AB518" i="32"/>
  <c r="AC518" i="32" s="1"/>
  <c r="AO540" i="32"/>
  <c r="AO541" i="32" s="1"/>
  <c r="AB519" i="32"/>
  <c r="AC519" i="32" s="1"/>
  <c r="AB526" i="32"/>
  <c r="AC526" i="32" s="1"/>
  <c r="AK540" i="32"/>
  <c r="AK541" i="32" s="1"/>
  <c r="AB523" i="32"/>
  <c r="AC523" i="32" s="1"/>
  <c r="Y540" i="32"/>
  <c r="Y541" i="32" s="1"/>
  <c r="AF540" i="32"/>
  <c r="AF541" i="32" s="1"/>
  <c r="AB516" i="32"/>
  <c r="AC516" i="32" s="1"/>
  <c r="AG540" i="32"/>
  <c r="AG541" i="32" s="1"/>
  <c r="V540" i="32"/>
  <c r="V541" i="32" s="1"/>
  <c r="AB521" i="32"/>
  <c r="AC521" i="32" s="1"/>
  <c r="AB536" i="32"/>
  <c r="AC536" i="32" s="1"/>
  <c r="AL540" i="32"/>
  <c r="AL541" i="32" s="1"/>
  <c r="AB533" i="32"/>
  <c r="AC533" i="32" s="1"/>
  <c r="AB524" i="32"/>
  <c r="AC524" i="32" s="1"/>
  <c r="AB522" i="32"/>
  <c r="AC522" i="32" s="1"/>
  <c r="AM540" i="32"/>
  <c r="AM541" i="32" s="1"/>
  <c r="Z540" i="32"/>
  <c r="Z541" i="32" s="1"/>
  <c r="AJ540" i="32"/>
  <c r="AJ541" i="32" s="1"/>
  <c r="AP540" i="32"/>
  <c r="AP541" i="32" s="1"/>
  <c r="AB525" i="32"/>
  <c r="AC525" i="32" s="1"/>
  <c r="AN540" i="32"/>
  <c r="AN541" i="32" s="1"/>
  <c r="AB529" i="32"/>
  <c r="AC529" i="32" s="1"/>
  <c r="AB540" i="32"/>
  <c r="AB541" i="32" s="1"/>
  <c r="AD540" i="32"/>
  <c r="AD541" i="32" s="1"/>
  <c r="AB510" i="32"/>
  <c r="AB511" i="32" s="1"/>
  <c r="AH540" i="32"/>
  <c r="AH541" i="32" s="1"/>
  <c r="AB535" i="32"/>
  <c r="AC535" i="32" s="1"/>
  <c r="W540" i="32"/>
  <c r="W541" i="32" s="1"/>
  <c r="X540" i="32"/>
  <c r="X541" i="32" s="1"/>
  <c r="AB531" i="32"/>
  <c r="AC531" i="32" s="1"/>
  <c r="AB534" i="32"/>
  <c r="AC534" i="32" s="1"/>
  <c r="AB532" i="32"/>
  <c r="AC532" i="32" s="1"/>
  <c r="AB520" i="32"/>
  <c r="AC520" i="32" s="1"/>
  <c r="AB527" i="32"/>
  <c r="AC527" i="32" s="1"/>
  <c r="AC540" i="32"/>
  <c r="AC541" i="32" s="1"/>
  <c r="AA540" i="32"/>
  <c r="AA541" i="32" s="1"/>
  <c r="AB528" i="32"/>
  <c r="AC528" i="32" s="1"/>
  <c r="AI540" i="32"/>
  <c r="AI541" i="32" s="1"/>
  <c r="AE540" i="32"/>
  <c r="AE541" i="32" s="1"/>
  <c r="AB517" i="32"/>
  <c r="AC517" i="32" s="1"/>
  <c r="AC508" i="31"/>
  <c r="U18" i="4" l="1"/>
  <c r="U18" i="37"/>
  <c r="U18" i="38"/>
  <c r="U18" i="39"/>
  <c r="O18" i="4"/>
  <c r="O18" i="37"/>
  <c r="O18" i="38"/>
  <c r="O18" i="39"/>
  <c r="AB18" i="4"/>
  <c r="AB18" i="37"/>
  <c r="AB18" i="39"/>
  <c r="AB18" i="38"/>
  <c r="W18" i="4"/>
  <c r="W18" i="37"/>
  <c r="W18" i="38"/>
  <c r="W18" i="39"/>
  <c r="T18" i="4"/>
  <c r="T18" i="37"/>
  <c r="T18" i="39"/>
  <c r="T18" i="38"/>
  <c r="V18" i="4"/>
  <c r="V18" i="37"/>
  <c r="V18" i="38"/>
  <c r="V18" i="39"/>
  <c r="L18" i="4"/>
  <c r="L18" i="37"/>
  <c r="L18" i="39"/>
  <c r="L18" i="38"/>
  <c r="H18" i="4"/>
  <c r="H18" i="38"/>
  <c r="H18" i="39"/>
  <c r="H18" i="37"/>
  <c r="P18" i="4"/>
  <c r="P18" i="38"/>
  <c r="P18" i="39"/>
  <c r="P18" i="37"/>
  <c r="Y18" i="4"/>
  <c r="Y18" i="39"/>
  <c r="Y18" i="37"/>
  <c r="Y18" i="38"/>
  <c r="S18" i="4"/>
  <c r="S18" i="38"/>
  <c r="S18" i="39"/>
  <c r="S18" i="37"/>
  <c r="AA18" i="4"/>
  <c r="AA18" i="38"/>
  <c r="AA18" i="39"/>
  <c r="AA18" i="37"/>
  <c r="N18" i="4"/>
  <c r="N18" i="37"/>
  <c r="N18" i="38"/>
  <c r="N18" i="39"/>
  <c r="R18" i="4"/>
  <c r="R18" i="37"/>
  <c r="R18" i="38"/>
  <c r="R18" i="39"/>
  <c r="J18" i="4"/>
  <c r="J18" i="37"/>
  <c r="J18" i="38"/>
  <c r="J18" i="39"/>
  <c r="Z18" i="4"/>
  <c r="Z18" i="37"/>
  <c r="Z18" i="38"/>
  <c r="Z18" i="39"/>
  <c r="K18" i="4"/>
  <c r="K18" i="38"/>
  <c r="K18" i="39"/>
  <c r="K18" i="37"/>
  <c r="Q18" i="4"/>
  <c r="Q18" i="39"/>
  <c r="Q18" i="37"/>
  <c r="Q18" i="38"/>
  <c r="M18" i="4"/>
  <c r="M18" i="37"/>
  <c r="M18" i="38"/>
  <c r="M18" i="39"/>
  <c r="I18" i="4"/>
  <c r="I18" i="39"/>
  <c r="I18" i="37"/>
  <c r="I18" i="38"/>
  <c r="X18" i="4"/>
  <c r="X18" i="38"/>
  <c r="X18" i="39"/>
  <c r="X18" i="37"/>
  <c r="I17" i="4"/>
  <c r="I17" i="39"/>
  <c r="I17" i="37"/>
  <c r="I17" i="38"/>
  <c r="R17" i="4"/>
  <c r="R17" i="39"/>
  <c r="R17" i="37"/>
  <c r="R17" i="38"/>
  <c r="S17" i="4"/>
  <c r="S17" i="39"/>
  <c r="S17" i="37"/>
  <c r="S17" i="38"/>
  <c r="H17" i="4"/>
  <c r="H17" i="39"/>
  <c r="H17" i="37"/>
  <c r="H17" i="38"/>
  <c r="T17" i="4"/>
  <c r="T17" i="38"/>
  <c r="T17" i="37"/>
  <c r="T17" i="39"/>
  <c r="J17" i="4"/>
  <c r="J17" i="39"/>
  <c r="J17" i="37"/>
  <c r="J17" i="38"/>
  <c r="M17" i="4"/>
  <c r="M17" i="38"/>
  <c r="M17" i="39"/>
  <c r="M17" i="37"/>
  <c r="L17" i="4"/>
  <c r="L17" i="38"/>
  <c r="L17" i="37"/>
  <c r="L17" i="39"/>
  <c r="O17" i="4"/>
  <c r="O17" i="38"/>
  <c r="O17" i="39"/>
  <c r="O17" i="37"/>
  <c r="K17" i="4"/>
  <c r="K17" i="39"/>
  <c r="K17" i="37"/>
  <c r="K17" i="38"/>
  <c r="V17" i="4"/>
  <c r="V17" i="38"/>
  <c r="V17" i="39"/>
  <c r="V17" i="37"/>
  <c r="Z17" i="4"/>
  <c r="Z17" i="39"/>
  <c r="Z17" i="37"/>
  <c r="Z17" i="38"/>
  <c r="Q17" i="4"/>
  <c r="Q17" i="39"/>
  <c r="Q17" i="37"/>
  <c r="Q17" i="38"/>
  <c r="AA17" i="4"/>
  <c r="AA17" i="39"/>
  <c r="AA17" i="37"/>
  <c r="AA17" i="38"/>
  <c r="X17" i="4"/>
  <c r="X17" i="39"/>
  <c r="X17" i="37"/>
  <c r="X17" i="38"/>
  <c r="AB17" i="4"/>
  <c r="AB17" i="38"/>
  <c r="AB17" i="37"/>
  <c r="AB17" i="39"/>
  <c r="U17" i="4"/>
  <c r="U17" i="38"/>
  <c r="U17" i="39"/>
  <c r="U17" i="37"/>
  <c r="P17" i="4"/>
  <c r="P17" i="39"/>
  <c r="P17" i="37"/>
  <c r="P17" i="38"/>
  <c r="N17" i="4"/>
  <c r="N17" i="38"/>
  <c r="N17" i="39"/>
  <c r="N17" i="37"/>
  <c r="W17" i="4"/>
  <c r="W17" i="38"/>
  <c r="W17" i="39"/>
  <c r="W17" i="37"/>
  <c r="Y17" i="4"/>
  <c r="Y17" i="39"/>
  <c r="Y17" i="37"/>
  <c r="Y17" i="38"/>
  <c r="H16" i="4"/>
  <c r="H16" i="39"/>
  <c r="H16" i="38"/>
  <c r="H16" i="37"/>
  <c r="Z16" i="4"/>
  <c r="Z16" i="39"/>
  <c r="Z16" i="38"/>
  <c r="Z16" i="37"/>
  <c r="AB16" i="4"/>
  <c r="AB16" i="39"/>
  <c r="AB16" i="38"/>
  <c r="AB16" i="37"/>
  <c r="Y16" i="4"/>
  <c r="Y16" i="39"/>
  <c r="Y16" i="38"/>
  <c r="Y16" i="37"/>
  <c r="J16" i="4"/>
  <c r="J16" i="39"/>
  <c r="J16" i="38"/>
  <c r="J16" i="37"/>
  <c r="L16" i="4"/>
  <c r="L16" i="39"/>
  <c r="L16" i="38"/>
  <c r="L16" i="37"/>
  <c r="W16" i="4"/>
  <c r="W16" i="37"/>
  <c r="W16" i="38"/>
  <c r="W16" i="39"/>
  <c r="O16" i="4"/>
  <c r="O16" i="37"/>
  <c r="O16" i="38"/>
  <c r="O16" i="39"/>
  <c r="AA16" i="4"/>
  <c r="AA16" i="39"/>
  <c r="AA16" i="38"/>
  <c r="AA16" i="37"/>
  <c r="Q16" i="4"/>
  <c r="Q16" i="39"/>
  <c r="Q16" i="38"/>
  <c r="Q16" i="37"/>
  <c r="T16" i="4"/>
  <c r="T16" i="39"/>
  <c r="T16" i="38"/>
  <c r="T16" i="37"/>
  <c r="P16" i="4"/>
  <c r="P16" i="37"/>
  <c r="P16" i="39"/>
  <c r="P16" i="38"/>
  <c r="M16" i="4"/>
  <c r="M16" i="39"/>
  <c r="M16" i="38"/>
  <c r="M16" i="37"/>
  <c r="X16" i="4"/>
  <c r="X16" i="39"/>
  <c r="X16" i="37"/>
  <c r="X16" i="38"/>
  <c r="I16" i="4"/>
  <c r="I16" i="39"/>
  <c r="I16" i="38"/>
  <c r="I16" i="37"/>
  <c r="U16" i="4"/>
  <c r="U16" i="39"/>
  <c r="U16" i="38"/>
  <c r="U16" i="37"/>
  <c r="S16" i="4"/>
  <c r="S16" i="39"/>
  <c r="S16" i="38"/>
  <c r="S16" i="37"/>
  <c r="N16" i="4"/>
  <c r="N16" i="38"/>
  <c r="N16" i="37"/>
  <c r="N16" i="39"/>
  <c r="V16" i="4"/>
  <c r="V16" i="38"/>
  <c r="V16" i="37"/>
  <c r="V16" i="39"/>
  <c r="R16" i="4"/>
  <c r="R16" i="39"/>
  <c r="R16" i="38"/>
  <c r="R16" i="37"/>
  <c r="K16" i="4"/>
  <c r="K16" i="39"/>
  <c r="K16" i="38"/>
  <c r="K16" i="37"/>
</calcChain>
</file>

<file path=xl/sharedStrings.xml><?xml version="1.0" encoding="utf-8"?>
<sst xmlns="http://schemas.openxmlformats.org/spreadsheetml/2006/main" count="14895" uniqueCount="134">
  <si>
    <t>n</t>
  </si>
  <si>
    <t>Age (Years)</t>
  </si>
  <si>
    <t>Age (Months)</t>
  </si>
  <si>
    <t>Salary</t>
  </si>
  <si>
    <t>Fund Contribution</t>
  </si>
  <si>
    <t>Fund Receipt</t>
  </si>
  <si>
    <t>Tax</t>
  </si>
  <si>
    <t>Undergraduate</t>
  </si>
  <si>
    <t>Graduate</t>
  </si>
  <si>
    <t>Retirement</t>
  </si>
  <si>
    <t>Loan</t>
  </si>
  <si>
    <t>First Car</t>
  </si>
  <si>
    <t>Public Transportation</t>
  </si>
  <si>
    <t>First Car O&amp;M</t>
  </si>
  <si>
    <t>First Car Age</t>
  </si>
  <si>
    <t>Second Car</t>
  </si>
  <si>
    <t>Second Car O&amp;M</t>
  </si>
  <si>
    <t>Second Car Age</t>
  </si>
  <si>
    <t>Transportation</t>
  </si>
  <si>
    <t>Apartment Rent</t>
  </si>
  <si>
    <t>House</t>
  </si>
  <si>
    <t>House Sale</t>
  </si>
  <si>
    <t>Age of House</t>
  </si>
  <si>
    <t>Food+Expense</t>
  </si>
  <si>
    <t>Medical</t>
  </si>
  <si>
    <t>Car</t>
  </si>
  <si>
    <t xml:space="preserve">House </t>
  </si>
  <si>
    <t>Insurance</t>
  </si>
  <si>
    <t>Accomodation</t>
  </si>
  <si>
    <t>Investment</t>
  </si>
  <si>
    <t>Sales</t>
  </si>
  <si>
    <t>Stock</t>
  </si>
  <si>
    <t>Total Savings</t>
  </si>
  <si>
    <t>Amount in Bank</t>
  </si>
  <si>
    <t>Completing Bachelors at the age of 22.</t>
  </si>
  <si>
    <t>(Beginning of 23rd Year)</t>
  </si>
  <si>
    <t>-</t>
  </si>
  <si>
    <t>MARR</t>
  </si>
  <si>
    <t>Masters</t>
  </si>
  <si>
    <t>Stocks</t>
  </si>
  <si>
    <t>High</t>
  </si>
  <si>
    <t>Starting Salary (per month)</t>
  </si>
  <si>
    <t>Low</t>
  </si>
  <si>
    <t>nper (months)</t>
  </si>
  <si>
    <t>Public Transport</t>
  </si>
  <si>
    <t>Car 1</t>
  </si>
  <si>
    <t>Cost of car</t>
  </si>
  <si>
    <t>Down Payment of car</t>
  </si>
  <si>
    <t>nper for car</t>
  </si>
  <si>
    <t>interest for car loan</t>
  </si>
  <si>
    <t>monthly pmt for car</t>
  </si>
  <si>
    <t>Resale</t>
  </si>
  <si>
    <t>Car 2</t>
  </si>
  <si>
    <t>Down payment</t>
  </si>
  <si>
    <t>Renting</t>
  </si>
  <si>
    <t>Increase in rent</t>
  </si>
  <si>
    <t>Buying</t>
  </si>
  <si>
    <t>Cost of house</t>
  </si>
  <si>
    <t>nper for house</t>
  </si>
  <si>
    <t>interest for house loan</t>
  </si>
  <si>
    <t>monthly pmt for house</t>
  </si>
  <si>
    <t>House Sale Value</t>
  </si>
  <si>
    <t>Increment</t>
  </si>
  <si>
    <t>Annual Increment</t>
  </si>
  <si>
    <t>Retirement Fund Contribution</t>
  </si>
  <si>
    <t>Retirement Fund Receipt</t>
  </si>
  <si>
    <t>Bachelor's Loan</t>
  </si>
  <si>
    <t>Bachelor's Loan Interest</t>
  </si>
  <si>
    <t>Bachelor's</t>
  </si>
  <si>
    <t>Boston(MA)</t>
  </si>
  <si>
    <t>Los Angeles(CA)</t>
  </si>
  <si>
    <t>Master's Loan</t>
  </si>
  <si>
    <t>Master's Loan Interest</t>
  </si>
  <si>
    <t>Resale (After 15 years)</t>
  </si>
  <si>
    <t>O&amp;M Cost</t>
  </si>
  <si>
    <t>Medical Insurance(monthly)</t>
  </si>
  <si>
    <t>House Insurance(Monthly)</t>
  </si>
  <si>
    <t>Car Insurance(Monthly)</t>
  </si>
  <si>
    <t xml:space="preserve">Investment in stocks monthly </t>
  </si>
  <si>
    <t>On campus Job(Masters Student)</t>
  </si>
  <si>
    <t>(When student)</t>
  </si>
  <si>
    <t>City</t>
  </si>
  <si>
    <t>Boston</t>
  </si>
  <si>
    <t>Scenario</t>
  </si>
  <si>
    <t>PW</t>
  </si>
  <si>
    <t>FW</t>
  </si>
  <si>
    <t>Change tax rates</t>
  </si>
  <si>
    <t>Tax during masters study considered</t>
  </si>
  <si>
    <t>Food + Leisure Expense</t>
  </si>
  <si>
    <t>Starting Fund from Parents</t>
  </si>
  <si>
    <t>Signing bonus (yearly)</t>
  </si>
  <si>
    <t>Considering No Stock Investments.</t>
  </si>
  <si>
    <t>Considering Low Return of Stock Investments</t>
  </si>
  <si>
    <t>City: Boston</t>
  </si>
  <si>
    <t>Considering High Return of Stock Investments</t>
  </si>
  <si>
    <t>Completing Bachelors at the age of 22 and Masters at the age of 24.</t>
  </si>
  <si>
    <t>Master's</t>
  </si>
  <si>
    <t>City: Los Angeles</t>
  </si>
  <si>
    <t>Los Angeles</t>
  </si>
  <si>
    <t>Bachelor' Salary (Yearly)</t>
  </si>
  <si>
    <t>Master's Salary (Yearly)</t>
  </si>
  <si>
    <t>Employers Match</t>
  </si>
  <si>
    <t>Interest for car loan</t>
  </si>
  <si>
    <t>Nper for car</t>
  </si>
  <si>
    <t>Fund Contribution with Employer's Match</t>
  </si>
  <si>
    <t>MARR Calculations</t>
  </si>
  <si>
    <t>Degree</t>
  </si>
  <si>
    <t>Bachelor's + Master's</t>
  </si>
  <si>
    <t>No Stock</t>
  </si>
  <si>
    <t>Low Return Stock</t>
  </si>
  <si>
    <t>High Return Stock</t>
  </si>
  <si>
    <t>Notations</t>
  </si>
  <si>
    <t>B-B-NS</t>
  </si>
  <si>
    <t>B-B-LS</t>
  </si>
  <si>
    <t>B-B-HS</t>
  </si>
  <si>
    <t>LA-B-NS</t>
  </si>
  <si>
    <t>LA-B-LS</t>
  </si>
  <si>
    <t>LA-B-HS</t>
  </si>
  <si>
    <t>B-M-NS</t>
  </si>
  <si>
    <t>B-M-LS</t>
  </si>
  <si>
    <t>B-M-HS</t>
  </si>
  <si>
    <t>LA-M-NS</t>
  </si>
  <si>
    <t>LA-M-LS</t>
  </si>
  <si>
    <t>LA-M-HS</t>
  </si>
  <si>
    <t>Food &amp; Leisure Expense</t>
  </si>
  <si>
    <t>Table 1: no and low stock, label, show switch over</t>
  </si>
  <si>
    <t>low return and high return</t>
  </si>
  <si>
    <t>bachelors and masters</t>
  </si>
  <si>
    <t>High stock return difference LA - Bos</t>
  </si>
  <si>
    <t>(LA-M-HS) - (B-M-HS)</t>
  </si>
  <si>
    <t>Because for bachelors, loan has ended.</t>
  </si>
  <si>
    <t>House salvage value</t>
  </si>
  <si>
    <t>Retirement return</t>
  </si>
  <si>
    <t>Per annum increment in 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</si>
</sst>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6" formatCode="&quot;$&quot;#,##0_);[Red]\(&quot;$&quot;#,##0\)"/>
    <numFmt numFmtId="8" formatCode="&quot;$&quot;#,##0.00_);[Red]\(&quot;$&quot;#,##0.00\)"/>
    <numFmt numFmtId="164" formatCode="&quot;$&quot;#,##0.00"/>
    <numFmt numFmtId="165" formatCode="&quot;$&quot;#,##0.000_);[Red]\(&quot;$&quot;#,##0.000\)"/>
    <numFmt numFmtId="166" formatCode="0.0"/>
    <numFmt numFmtId="167" formatCode="&quot;$&quot;#,##0"/>
    <numFmt numFmtId="168" formatCode="&quot;₹&quot;\ #,##0.00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339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9" fontId="1" fillId="0" borderId="0" applyFont="0" applyFill="0" applyBorder="0" applyAlignment="0" applyProtection="0"/>
  </cellStyleXfs>
  <cellXfs count="77">
    <xf numFmtId="0" fontId="0" fillId="0" borderId="0" xfId="0"/>
    <xf numFmtId="0" fontId="0" fillId="0" borderId="0" xfId="0" applyAlignment="1">
      <alignment horizontal="center" vertical="center"/>
    </xf>
    <xf numFmtId="6" fontId="0" fillId="0" borderId="0" xfId="0" applyNumberFormat="1" applyAlignment="1">
      <alignment horizontal="center" vertical="center"/>
    </xf>
    <xf numFmtId="8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1" applyBorder="1" applyAlignment="1">
      <alignment horizontal="center" vertical="center"/>
    </xf>
    <xf numFmtId="0" fontId="1" fillId="0" borderId="0" xfId="1" applyAlignment="1">
      <alignment horizontal="center" vertical="center"/>
    </xf>
    <xf numFmtId="9" fontId="0" fillId="0" borderId="1" xfId="0" applyNumberFormat="1" applyBorder="1" applyAlignment="1">
      <alignment horizontal="center" vertical="center"/>
    </xf>
    <xf numFmtId="10" fontId="1" fillId="0" borderId="1" xfId="1" applyNumberFormat="1" applyBorder="1" applyAlignment="1">
      <alignment horizontal="center" vertical="center"/>
    </xf>
    <xf numFmtId="9" fontId="1" fillId="0" borderId="1" xfId="1" applyNumberFormat="1" applyBorder="1" applyAlignment="1">
      <alignment horizontal="center" vertical="center"/>
    </xf>
    <xf numFmtId="1" fontId="1" fillId="0" borderId="1" xfId="1" applyNumberFormat="1" applyBorder="1" applyAlignment="1">
      <alignment horizontal="center" vertical="center"/>
    </xf>
    <xf numFmtId="8" fontId="1" fillId="0" borderId="1" xfId="1" applyNumberFormat="1" applyBorder="1" applyAlignment="1">
      <alignment horizontal="center" vertical="center"/>
    </xf>
    <xf numFmtId="9" fontId="1" fillId="0" borderId="1" xfId="2" applyFont="1" applyFill="1" applyBorder="1" applyAlignment="1">
      <alignment horizontal="center" vertical="center"/>
    </xf>
    <xf numFmtId="166" fontId="1" fillId="0" borderId="1" xfId="1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8" fontId="0" fillId="0" borderId="1" xfId="0" applyNumberFormat="1" applyBorder="1" applyAlignment="1">
      <alignment horizontal="center" vertical="center"/>
    </xf>
    <xf numFmtId="6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65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8" fontId="2" fillId="0" borderId="1" xfId="0" applyNumberFormat="1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9" fontId="0" fillId="0" borderId="1" xfId="0" applyNumberFormat="1" applyBorder="1" applyAlignment="1">
      <alignment horizontal="center"/>
    </xf>
    <xf numFmtId="0" fontId="2" fillId="0" borderId="0" xfId="0" applyFont="1"/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65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164" fontId="0" fillId="0" borderId="1" xfId="0" applyNumberFormat="1" applyBorder="1" applyAlignment="1">
      <alignment horizontal="center" vertical="center" wrapText="1"/>
    </xf>
    <xf numFmtId="10" fontId="0" fillId="0" borderId="0" xfId="0" applyNumberFormat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8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1" fontId="0" fillId="7" borderId="1" xfId="0" applyNumberFormat="1" applyFill="1" applyBorder="1" applyAlignment="1">
      <alignment horizontal="center" vertical="center"/>
    </xf>
    <xf numFmtId="6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10" fontId="0" fillId="0" borderId="0" xfId="0" applyNumberFormat="1"/>
    <xf numFmtId="2" fontId="0" fillId="0" borderId="0" xfId="0" applyNumberFormat="1"/>
    <xf numFmtId="11" fontId="0" fillId="8" borderId="1" xfId="0" applyNumberFormat="1" applyFill="1" applyBorder="1" applyAlignment="1">
      <alignment horizontal="center" vertical="center"/>
    </xf>
    <xf numFmtId="11" fontId="0" fillId="9" borderId="1" xfId="0" applyNumberFormat="1" applyFill="1" applyBorder="1" applyAlignment="1">
      <alignment horizontal="center" vertical="center"/>
    </xf>
    <xf numFmtId="11" fontId="0" fillId="0" borderId="1" xfId="0" applyNumberFormat="1" applyBorder="1" applyAlignment="1">
      <alignment horizontal="center" vertical="center"/>
    </xf>
    <xf numFmtId="11" fontId="0" fillId="2" borderId="1" xfId="0" applyNumberFormat="1" applyFill="1" applyBorder="1" applyAlignment="1">
      <alignment horizontal="center" vertical="center"/>
    </xf>
    <xf numFmtId="11" fontId="0" fillId="7" borderId="1" xfId="0" applyNumberFormat="1" applyFill="1" applyBorder="1" applyAlignment="1">
      <alignment horizontal="center" vertical="center"/>
    </xf>
    <xf numFmtId="11" fontId="0" fillId="3" borderId="1" xfId="0" applyNumberFormat="1" applyFill="1" applyBorder="1" applyAlignment="1">
      <alignment horizontal="center" vertical="center"/>
    </xf>
    <xf numFmtId="11" fontId="0" fillId="10" borderId="1" xfId="0" applyNumberFormat="1" applyFill="1" applyBorder="1" applyAlignment="1">
      <alignment horizontal="center" vertical="center"/>
    </xf>
    <xf numFmtId="11" fontId="0" fillId="11" borderId="1" xfId="0" applyNumberFormat="1" applyFill="1" applyBorder="1" applyAlignment="1">
      <alignment horizontal="center" vertical="center"/>
    </xf>
    <xf numFmtId="11" fontId="0" fillId="5" borderId="1" xfId="0" applyNumberFormat="1" applyFill="1" applyBorder="1" applyAlignment="1">
      <alignment horizontal="center" vertical="center"/>
    </xf>
    <xf numFmtId="11" fontId="0" fillId="6" borderId="1" xfId="0" applyNumberFormat="1" applyFill="1" applyBorder="1" applyAlignment="1">
      <alignment horizontal="center" vertical="center"/>
    </xf>
    <xf numFmtId="11" fontId="0" fillId="12" borderId="1" xfId="0" applyNumberFormat="1" applyFill="1" applyBorder="1" applyAlignment="1">
      <alignment horizontal="center" vertical="center"/>
    </xf>
    <xf numFmtId="11" fontId="0" fillId="13" borderId="1" xfId="0" applyNumberFormat="1" applyFill="1" applyBorder="1" applyAlignment="1">
      <alignment horizontal="center" vertical="center"/>
    </xf>
    <xf numFmtId="11" fontId="0" fillId="14" borderId="1" xfId="0" applyNumberFormat="1" applyFill="1" applyBorder="1" applyAlignment="1">
      <alignment horizontal="center" vertical="center"/>
    </xf>
    <xf numFmtId="11" fontId="0" fillId="15" borderId="1" xfId="0" applyNumberFormat="1" applyFill="1" applyBorder="1" applyAlignment="1">
      <alignment horizontal="center" vertical="center"/>
    </xf>
    <xf numFmtId="11" fontId="0" fillId="16" borderId="1" xfId="0" applyNumberFormat="1" applyFill="1" applyBorder="1" applyAlignment="1">
      <alignment horizontal="center" vertical="center"/>
    </xf>
    <xf numFmtId="11" fontId="0" fillId="17" borderId="1" xfId="0" applyNumberFormat="1" applyFill="1" applyBorder="1" applyAlignment="1">
      <alignment horizontal="center" vertical="center"/>
    </xf>
    <xf numFmtId="11" fontId="0" fillId="18" borderId="1" xfId="0" applyNumberFormat="1" applyFill="1" applyBorder="1" applyAlignment="1">
      <alignment horizontal="center" vertical="center"/>
    </xf>
    <xf numFmtId="168" fontId="0" fillId="0" borderId="0" xfId="0" applyNumberFormat="1"/>
    <xf numFmtId="9" fontId="0" fillId="0" borderId="0" xfId="0" applyNumberFormat="1"/>
    <xf numFmtId="0" fontId="0" fillId="4" borderId="0" xfId="0" applyFill="1"/>
    <xf numFmtId="0" fontId="2" fillId="0" borderId="2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4" xfId="1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3">
    <cellStyle name="Normal" xfId="0" builtinId="0"/>
    <cellStyle name="Normal 2" xfId="1" xr:uid="{00000000-0005-0000-0000-000001000000}"/>
    <cellStyle name="Percent 2" xfId="2" xr:uid="{00000000-0005-0000-0000-000002000000}"/>
  </cellStyles>
  <dxfs count="39"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colors>
    <mruColors>
      <color rgb="FFFF3399"/>
      <color rgb="FFFF0000"/>
      <color rgb="FF9900FF"/>
      <color rgb="FF9999FF"/>
      <color rgb="FF99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668285688063105"/>
          <c:y val="8.8281568484122372E-2"/>
          <c:w val="0.6244140419947507"/>
          <c:h val="0.8326195683872849"/>
        </c:manualLayout>
      </c:layout>
      <c:lineChart>
        <c:grouping val="standard"/>
        <c:varyColors val="0"/>
        <c:ser>
          <c:idx val="0"/>
          <c:order val="0"/>
          <c:tx>
            <c:v>BBNS</c:v>
          </c:tx>
          <c:marker>
            <c:symbol val="none"/>
          </c:marker>
          <c:cat>
            <c:numRef>
              <c:f>'Alternative Comparisons (4)'!$H$9:$AB$9</c:f>
              <c:numCache>
                <c:formatCode>0%</c:formatCode>
                <c:ptCount val="2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</c:numCache>
            </c:numRef>
          </c:cat>
          <c:val>
            <c:numRef>
              <c:f>'Alternative Comparisons (4)'!$H$10:$AB$10</c:f>
              <c:numCache>
                <c:formatCode>0.00E+00</c:formatCode>
                <c:ptCount val="21"/>
                <c:pt idx="0">
                  <c:v>9034068.1624747477</c:v>
                </c:pt>
                <c:pt idx="1">
                  <c:v>9357067.2877311669</c:v>
                </c:pt>
                <c:pt idx="2">
                  <c:v>9756825.5698048882</c:v>
                </c:pt>
                <c:pt idx="3">
                  <c:v>10257781.827997649</c:v>
                </c:pt>
                <c:pt idx="4">
                  <c:v>10893524.916390892</c:v>
                </c:pt>
                <c:pt idx="5">
                  <c:v>11710548.738950206</c:v>
                </c:pt>
                <c:pt idx="6">
                  <c:v>12773632.352155358</c:v>
                </c:pt>
                <c:pt idx="7">
                  <c:v>14173571.150942862</c:v>
                </c:pt>
                <c:pt idx="8">
                  <c:v>16038315.908111142</c:v>
                </c:pt>
                <c:pt idx="9">
                  <c:v>18549059.829186309</c:v>
                </c:pt>
                <c:pt idx="10">
                  <c:v>21963520.799768809</c:v>
                </c:pt>
                <c:pt idx="11">
                  <c:v>26649700.868711963</c:v>
                </c:pt>
                <c:pt idx="12">
                  <c:v>33134920.782030359</c:v>
                </c:pt>
                <c:pt idx="13">
                  <c:v>42177148.891735904</c:v>
                </c:pt>
                <c:pt idx="14">
                  <c:v>54868901.387760065</c:v>
                </c:pt>
                <c:pt idx="15">
                  <c:v>72788770.146484986</c:v>
                </c:pt>
                <c:pt idx="16">
                  <c:v>98222649.507980123</c:v>
                </c:pt>
                <c:pt idx="17">
                  <c:v>134487033.89399481</c:v>
                </c:pt>
                <c:pt idx="18">
                  <c:v>186401888.62022597</c:v>
                </c:pt>
                <c:pt idx="19">
                  <c:v>260982828.31526092</c:v>
                </c:pt>
                <c:pt idx="20">
                  <c:v>368455013.58296114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DF-48C5-817F-6CFBF674C9D4}"/>
            </c:ext>
          </c:extLst>
        </c:ser>
        <c:ser>
          <c:idx val="1"/>
          <c:order val="1"/>
          <c:tx>
            <c:v>BBLS</c:v>
          </c:tx>
          <c:marker>
            <c:symbol val="none"/>
          </c:marker>
          <c:val>
            <c:numRef>
              <c:f>'Alternative Comparisons (4)'!$H$11:$AB$11</c:f>
              <c:numCache>
                <c:formatCode>0.00E+00</c:formatCode>
                <c:ptCount val="21"/>
                <c:pt idx="0">
                  <c:v>9822220.7860529888</c:v>
                </c:pt>
                <c:pt idx="1">
                  <c:v>10084292.97891452</c:v>
                </c:pt>
                <c:pt idx="2">
                  <c:v>10405541.033839999</c:v>
                </c:pt>
                <c:pt idx="3">
                  <c:v>10804266.186485693</c:v>
                </c:pt>
                <c:pt idx="4">
                  <c:v>11305553.844626704</c:v>
                </c:pt>
                <c:pt idx="5">
                  <c:v>11944061.310322529</c:v>
                </c:pt>
                <c:pt idx="6">
                  <c:v>12768019.794467403</c:v>
                </c:pt>
                <c:pt idx="7">
                  <c:v>13844997.675857298</c:v>
                </c:pt>
                <c:pt idx="8">
                  <c:v>15270223.243941039</c:v>
                </c:pt>
                <c:pt idx="9">
                  <c:v>17178633.301751543</c:v>
                </c:pt>
                <c:pt idx="10">
                  <c:v>19762353.742445413</c:v>
                </c:pt>
                <c:pt idx="11">
                  <c:v>23296110.07660133</c:v>
                </c:pt>
                <c:pt idx="12">
                  <c:v>28174228.357711133</c:v>
                </c:pt>
                <c:pt idx="13">
                  <c:v>34964594.400626816</c:v>
                </c:pt>
                <c:pt idx="14">
                  <c:v>44487448.302758679</c:v>
                </c:pt>
                <c:pt idx="15">
                  <c:v>57930580.020152144</c:v>
                </c:pt>
                <c:pt idx="16">
                  <c:v>77017916.747687668</c:v>
                </c:pt>
                <c:pt idx="17">
                  <c:v>104256473.99916981</c:v>
                </c:pt>
                <c:pt idx="18">
                  <c:v>143298387.43477461</c:v>
                </c:pt>
                <c:pt idx="19">
                  <c:v>199472031.25514624</c:v>
                </c:pt>
                <c:pt idx="20">
                  <c:v>280561683.67796874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DF-48C5-817F-6CFBF674C9D4}"/>
            </c:ext>
          </c:extLst>
        </c:ser>
        <c:ser>
          <c:idx val="2"/>
          <c:order val="2"/>
          <c:tx>
            <c:v>BBHS</c:v>
          </c:tx>
          <c:marker>
            <c:symbol val="none"/>
          </c:marker>
          <c:val>
            <c:numRef>
              <c:f>'Alternative Comparisons (4)'!$H$12:$AB$12</c:f>
              <c:numCache>
                <c:formatCode>0.00E+00</c:formatCode>
                <c:ptCount val="21"/>
                <c:pt idx="0">
                  <c:v>14722683.468175154</c:v>
                </c:pt>
                <c:pt idx="1">
                  <c:v>14984755.661036637</c:v>
                </c:pt>
                <c:pt idx="2">
                  <c:v>15306003.715962246</c:v>
                </c:pt>
                <c:pt idx="3">
                  <c:v>15704728.868607882</c:v>
                </c:pt>
                <c:pt idx="4">
                  <c:v>16206016.526748909</c:v>
                </c:pt>
                <c:pt idx="5">
                  <c:v>16844523.992444772</c:v>
                </c:pt>
                <c:pt idx="6">
                  <c:v>17668482.476589456</c:v>
                </c:pt>
                <c:pt idx="7">
                  <c:v>18745460.357979454</c:v>
                </c:pt>
                <c:pt idx="8">
                  <c:v>20170685.92606324</c:v>
                </c:pt>
                <c:pt idx="9">
                  <c:v>22079095.983873762</c:v>
                </c:pt>
                <c:pt idx="10">
                  <c:v>24662816.424567558</c:v>
                </c:pt>
                <c:pt idx="11">
                  <c:v>28196572.758723486</c:v>
                </c:pt>
                <c:pt idx="12">
                  <c:v>33074691.039833315</c:v>
                </c:pt>
                <c:pt idx="13">
                  <c:v>39865057.082749069</c:v>
                </c:pt>
                <c:pt idx="14">
                  <c:v>49387910.984880812</c:v>
                </c:pt>
                <c:pt idx="15">
                  <c:v>62831042.702274382</c:v>
                </c:pt>
                <c:pt idx="16">
                  <c:v>81918379.429809883</c:v>
                </c:pt>
                <c:pt idx="17">
                  <c:v>109156936.68129186</c:v>
                </c:pt>
                <c:pt idx="18">
                  <c:v>148198850.11689666</c:v>
                </c:pt>
                <c:pt idx="19">
                  <c:v>204372493.93726847</c:v>
                </c:pt>
                <c:pt idx="20">
                  <c:v>285462146.36009091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DF-48C5-817F-6CFBF674C9D4}"/>
            </c:ext>
          </c:extLst>
        </c:ser>
        <c:ser>
          <c:idx val="3"/>
          <c:order val="3"/>
          <c:tx>
            <c:v>BMNS</c:v>
          </c:tx>
          <c:marker>
            <c:symbol val="none"/>
          </c:marker>
          <c:val>
            <c:numRef>
              <c:f>'Alternative Comparisons (4)'!$H$13:$AB$13</c:f>
              <c:numCache>
                <c:formatCode>0.00E+00</c:formatCode>
                <c:ptCount val="21"/>
                <c:pt idx="0">
                  <c:v>9713857.0750046503</c:v>
                </c:pt>
                <c:pt idx="1">
                  <c:v>10111593.702862598</c:v>
                </c:pt>
                <c:pt idx="2">
                  <c:v>10598199.942042308</c:v>
                </c:pt>
                <c:pt idx="3">
                  <c:v>11199796.082236739</c:v>
                </c:pt>
                <c:pt idx="4">
                  <c:v>11951516.827826774</c:v>
                </c:pt>
                <c:pt idx="5">
                  <c:v>12900940.536119319</c:v>
                </c:pt>
                <c:pt idx="6">
                  <c:v>14112903.759777015</c:v>
                </c:pt>
                <c:pt idx="7">
                  <c:v>15676282.292072792</c:v>
                </c:pt>
                <c:pt idx="8">
                  <c:v>17713569.806179021</c:v>
                </c:pt>
                <c:pt idx="9">
                  <c:v>20394444.29720417</c:v>
                </c:pt>
                <c:pt idx="10">
                  <c:v>23955029.167708367</c:v>
                </c:pt>
                <c:pt idx="11">
                  <c:v>28725299.760110341</c:v>
                </c:pt>
                <c:pt idx="12">
                  <c:v>35168158.429873213</c:v>
                </c:pt>
                <c:pt idx="13">
                  <c:v>43935248.056828208</c:v>
                </c:pt>
                <c:pt idx="14">
                  <c:v>55946806.906407289</c:v>
                </c:pt>
                <c:pt idx="15">
                  <c:v>72506093.695875049</c:v>
                </c:pt>
                <c:pt idx="16">
                  <c:v>95463575.177233443</c:v>
                </c:pt>
                <c:pt idx="17">
                  <c:v>127452814.20888093</c:v>
                </c:pt>
                <c:pt idx="18">
                  <c:v>172229759.38286388</c:v>
                </c:pt>
                <c:pt idx="19">
                  <c:v>235161275.00813097</c:v>
                </c:pt>
                <c:pt idx="20">
                  <c:v>323929232.87873733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DF-48C5-817F-6CFBF674C9D4}"/>
            </c:ext>
          </c:extLst>
        </c:ser>
        <c:ser>
          <c:idx val="4"/>
          <c:order val="4"/>
          <c:tx>
            <c:v>BMLS</c:v>
          </c:tx>
          <c:marker>
            <c:symbol val="none"/>
          </c:marker>
          <c:val>
            <c:numRef>
              <c:f>'Alternative Comparisons (4)'!$H$14:$AB$14</c:f>
              <c:numCache>
                <c:formatCode>0.00E+00</c:formatCode>
                <c:ptCount val="21"/>
                <c:pt idx="0">
                  <c:v>10524693.210068457</c:v>
                </c:pt>
                <c:pt idx="1">
                  <c:v>10857155.008080179</c:v>
                </c:pt>
                <c:pt idx="2">
                  <c:v>11260563.518249402</c:v>
                </c:pt>
                <c:pt idx="3">
                  <c:v>11755112.290033225</c:v>
                </c:pt>
                <c:pt idx="4">
                  <c:v>12367849.740594311</c:v>
                </c:pt>
                <c:pt idx="5">
                  <c:v>13135274.822775997</c:v>
                </c:pt>
                <c:pt idx="6">
                  <c:v>14106984.047681732</c:v>
                </c:pt>
                <c:pt idx="7">
                  <c:v>15350813.82842683</c:v>
                </c:pt>
                <c:pt idx="8" formatCode="0.00">
                  <c:v>16960114.583572764</c:v>
                </c:pt>
                <c:pt idx="9">
                  <c:v>19064070.391234633</c:v>
                </c:pt>
                <c:pt idx="10">
                  <c:v>21842378.084849428</c:v>
                </c:pt>
                <c:pt idx="11">
                  <c:v>25546177.427503616</c:v>
                </c:pt>
                <c:pt idx="12">
                  <c:v>30527959.028454278</c:v>
                </c:pt>
                <c:pt idx="13">
                  <c:v>37284384.55311431</c:v>
                </c:pt>
                <c:pt idx="14">
                  <c:v>46517702.358380012</c:v>
                </c:pt>
                <c:pt idx="15">
                  <c:v>59223974.779067509</c:v>
                </c:pt>
                <c:pt idx="16">
                  <c:v>76820005.263194799</c:v>
                </c:pt>
                <c:pt idx="17">
                  <c:v>101326179.64074227</c:v>
                </c:pt>
                <c:pt idx="18">
                  <c:v>135630165.43505761</c:v>
                </c:pt>
                <c:pt idx="19">
                  <c:v>183867636.72279134</c:v>
                </c:pt>
                <c:pt idx="20">
                  <c:v>251972496.7626636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DF-48C5-817F-6CFBF674C9D4}"/>
            </c:ext>
          </c:extLst>
        </c:ser>
        <c:ser>
          <c:idx val="5"/>
          <c:order val="5"/>
          <c:tx>
            <c:v>BMHS</c:v>
          </c:tx>
          <c:marker>
            <c:symbol val="none"/>
          </c:marker>
          <c:val>
            <c:numRef>
              <c:f>'Alternative Comparisons (4)'!$H$15:$AB$15</c:f>
              <c:numCache>
                <c:formatCode>0.00E+00</c:formatCode>
                <c:ptCount val="21"/>
                <c:pt idx="0">
                  <c:v>15107227.840987658</c:v>
                </c:pt>
                <c:pt idx="1">
                  <c:v>15439689.638999335</c:v>
                </c:pt>
                <c:pt idx="2">
                  <c:v>15843098.149168679</c:v>
                </c:pt>
                <c:pt idx="3">
                  <c:v>16337646.920952447</c:v>
                </c:pt>
                <c:pt idx="4">
                  <c:v>16950384.371513553</c:v>
                </c:pt>
                <c:pt idx="5">
                  <c:v>17717809.453695271</c:v>
                </c:pt>
                <c:pt idx="6">
                  <c:v>18689518.678600837</c:v>
                </c:pt>
                <c:pt idx="7">
                  <c:v>19933348.459346022</c:v>
                </c:pt>
                <c:pt idx="8">
                  <c:v>21542649.214491997</c:v>
                </c:pt>
                <c:pt idx="9">
                  <c:v>23646605.022153888</c:v>
                </c:pt>
                <c:pt idx="10">
                  <c:v>26424912.715768605</c:v>
                </c:pt>
                <c:pt idx="11">
                  <c:v>30128712.058422804</c:v>
                </c:pt>
                <c:pt idx="12">
                  <c:v>35110493.659373485</c:v>
                </c:pt>
                <c:pt idx="13">
                  <c:v>41866919.184033588</c:v>
                </c:pt>
                <c:pt idx="14">
                  <c:v>51100236.9892992</c:v>
                </c:pt>
                <c:pt idx="15">
                  <c:v>63806509.409986779</c:v>
                </c:pt>
                <c:pt idx="16">
                  <c:v>81402539.894114032</c:v>
                </c:pt>
                <c:pt idx="17">
                  <c:v>105908714.27166139</c:v>
                </c:pt>
                <c:pt idx="18">
                  <c:v>140212700.06597671</c:v>
                </c:pt>
                <c:pt idx="19">
                  <c:v>188450171.35371068</c:v>
                </c:pt>
                <c:pt idx="20">
                  <c:v>256555031.39358282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DF-48C5-817F-6CFBF674C9D4}"/>
            </c:ext>
          </c:extLst>
        </c:ser>
        <c:ser>
          <c:idx val="6"/>
          <c:order val="6"/>
          <c:tx>
            <c:v>LABNS</c:v>
          </c:tx>
          <c:marker>
            <c:symbol val="none"/>
          </c:marker>
          <c:val>
            <c:numRef>
              <c:f>'Alternative Comparisons (4)'!$H$16:$AB$16</c:f>
              <c:numCache>
                <c:formatCode>0.00E+00</c:formatCode>
                <c:ptCount val="21"/>
                <c:pt idx="0">
                  <c:v>10354730.139570568</c:v>
                </c:pt>
                <c:pt idx="1">
                  <c:v>10630416.985925021</c:v>
                </c:pt>
                <c:pt idx="2">
                  <c:v>10963215.704759642</c:v>
                </c:pt>
                <c:pt idx="3">
                  <c:v>11369602.498791791</c:v>
                </c:pt>
                <c:pt idx="4">
                  <c:v>11871913.667872557</c:v>
                </c:pt>
                <c:pt idx="5">
                  <c:v>12500711.210430671</c:v>
                </c:pt>
                <c:pt idx="6">
                  <c:v>13298175.469830159</c:v>
                </c:pt>
                <c:pt idx="7">
                  <c:v>14322989.317759586</c:v>
                </c:pt>
                <c:pt idx="8">
                  <c:v>15657393.302191682</c:v>
                </c:pt>
                <c:pt idx="9">
                  <c:v>17417406.877102911</c:v>
                </c:pt>
                <c:pt idx="10">
                  <c:v>19767674.856617801</c:v>
                </c:pt>
                <c:pt idx="11">
                  <c:v>22943080.746165443</c:v>
                </c:pt>
                <c:pt idx="12">
                  <c:v>27280273.041427519</c:v>
                </c:pt>
                <c:pt idx="13">
                  <c:v>33263729.527827796</c:v>
                </c:pt>
                <c:pt idx="14">
                  <c:v>41593163.141019873</c:v>
                </c:pt>
                <c:pt idx="15">
                  <c:v>53282283.157435901</c:v>
                </c:pt>
                <c:pt idx="16">
                  <c:v>69803657.418942094</c:v>
                </c:pt>
                <c:pt idx="17">
                  <c:v>93301398.148209944</c:v>
                </c:pt>
                <c:pt idx="18">
                  <c:v>126903683.02188808</c:v>
                </c:pt>
                <c:pt idx="19">
                  <c:v>175182299.88675275</c:v>
                </c:pt>
                <c:pt idx="20">
                  <c:v>244828793.07246625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3E-4138-9C39-E57DAC8F3164}"/>
            </c:ext>
          </c:extLst>
        </c:ser>
        <c:ser>
          <c:idx val="7"/>
          <c:order val="7"/>
          <c:tx>
            <c:v>LABLS</c:v>
          </c:tx>
          <c:marker>
            <c:symbol val="none"/>
          </c:marker>
          <c:val>
            <c:numRef>
              <c:f>'Alternative Comparisons (4)'!$H$17:$AB$17</c:f>
              <c:numCache>
                <c:formatCode>0.00E+00</c:formatCode>
                <c:ptCount val="21"/>
                <c:pt idx="0">
                  <c:v>11274241.533745185</c:v>
                </c:pt>
                <c:pt idx="1">
                  <c:v>11478846.95897227</c:v>
                </c:pt>
                <c:pt idx="2">
                  <c:v>11720050.412800606</c:v>
                </c:pt>
                <c:pt idx="3">
                  <c:v>12007167.583694518</c:v>
                </c:pt>
                <c:pt idx="4">
                  <c:v>12352614.084147673</c:v>
                </c:pt>
                <c:pt idx="5">
                  <c:v>12773142.543698382</c:v>
                </c:pt>
                <c:pt idx="6">
                  <c:v>13291627.485860877</c:v>
                </c:pt>
                <c:pt idx="7">
                  <c:v>13939653.596826421</c:v>
                </c:pt>
                <c:pt idx="8">
                  <c:v>14761285.19399322</c:v>
                </c:pt>
                <c:pt idx="9">
                  <c:v>15818575.928429022</c:v>
                </c:pt>
                <c:pt idx="10">
                  <c:v>17199646.623073839</c:v>
                </c:pt>
                <c:pt idx="11">
                  <c:v>19030558.155369684</c:v>
                </c:pt>
                <c:pt idx="12">
                  <c:v>21492798.546388399</c:v>
                </c:pt>
                <c:pt idx="13">
                  <c:v>24849082.621533819</c:v>
                </c:pt>
                <c:pt idx="14">
                  <c:v>29481467.875184961</c:v>
                </c:pt>
                <c:pt idx="15">
                  <c:v>35947728.010047667</c:v>
                </c:pt>
                <c:pt idx="16">
                  <c:v>45064802.531934194</c:v>
                </c:pt>
                <c:pt idx="17">
                  <c:v>58032411.604247242</c:v>
                </c:pt>
                <c:pt idx="18">
                  <c:v>76616264.972194657</c:v>
                </c:pt>
                <c:pt idx="19">
                  <c:v>103419703.31661884</c:v>
                </c:pt>
                <c:pt idx="20">
                  <c:v>142286574.84997502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3E-4138-9C39-E57DAC8F3164}"/>
            </c:ext>
          </c:extLst>
        </c:ser>
        <c:ser>
          <c:idx val="8"/>
          <c:order val="8"/>
          <c:tx>
            <c:v>LABHS</c:v>
          </c:tx>
          <c:marker>
            <c:symbol val="none"/>
          </c:marker>
          <c:val>
            <c:numRef>
              <c:f>'Alternative Comparisons (4)'!$H$18:$AB$18</c:f>
              <c:numCache>
                <c:formatCode>0.00E+00</c:formatCode>
                <c:ptCount val="21"/>
                <c:pt idx="0">
                  <c:v>16991447.996221051</c:v>
                </c:pt>
                <c:pt idx="1">
                  <c:v>17196053.421448078</c:v>
                </c:pt>
                <c:pt idx="2">
                  <c:v>17437256.875276566</c:v>
                </c:pt>
                <c:pt idx="3">
                  <c:v>17724374.04617041</c:v>
                </c:pt>
                <c:pt idx="4">
                  <c:v>18069820.546623584</c:v>
                </c:pt>
                <c:pt idx="5">
                  <c:v>18490349.006174341</c:v>
                </c:pt>
                <c:pt idx="6">
                  <c:v>19008833.948336616</c:v>
                </c:pt>
                <c:pt idx="7">
                  <c:v>19656860.059302278</c:v>
                </c:pt>
                <c:pt idx="8">
                  <c:v>20478491.656469133</c:v>
                </c:pt>
                <c:pt idx="9">
                  <c:v>21535782.390904956</c:v>
                </c:pt>
                <c:pt idx="10">
                  <c:v>22916853.085549675</c:v>
                </c:pt>
                <c:pt idx="11">
                  <c:v>24747764.617845532</c:v>
                </c:pt>
                <c:pt idx="12">
                  <c:v>27210005.008864276</c:v>
                </c:pt>
                <c:pt idx="13">
                  <c:v>30566289.084009778</c:v>
                </c:pt>
                <c:pt idx="14">
                  <c:v>35198674.337660797</c:v>
                </c:pt>
                <c:pt idx="15">
                  <c:v>41664934.472523607</c:v>
                </c:pt>
                <c:pt idx="16">
                  <c:v>50782008.994410098</c:v>
                </c:pt>
                <c:pt idx="17">
                  <c:v>63749618.066722974</c:v>
                </c:pt>
                <c:pt idx="18">
                  <c:v>82333471.434670404</c:v>
                </c:pt>
                <c:pt idx="19">
                  <c:v>109136909.77909482</c:v>
                </c:pt>
                <c:pt idx="20">
                  <c:v>148003781.31245095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3E-4138-9C39-E57DAC8F3164}"/>
            </c:ext>
          </c:extLst>
        </c:ser>
        <c:ser>
          <c:idx val="9"/>
          <c:order val="9"/>
          <c:tx>
            <c:v>LAMNS</c:v>
          </c:tx>
          <c:marker>
            <c:symbol val="none"/>
          </c:marker>
          <c:val>
            <c:numRef>
              <c:f>'Alternative Comparisons (4)'!$H$19:$AB$19</c:f>
              <c:numCache>
                <c:formatCode>0.00E+00</c:formatCode>
                <c:ptCount val="21"/>
                <c:pt idx="0">
                  <c:v>11944357.105518883</c:v>
                </c:pt>
                <c:pt idx="1">
                  <c:v>12275038.319903933</c:v>
                </c:pt>
                <c:pt idx="2">
                  <c:v>12669806.291623309</c:v>
                </c:pt>
                <c:pt idx="3">
                  <c:v>13145438.529246286</c:v>
                </c:pt>
                <c:pt idx="4">
                  <c:v>13724110.310295699</c:v>
                </c:pt>
                <c:pt idx="5">
                  <c:v>14435393.589522388</c:v>
                </c:pt>
                <c:pt idx="6">
                  <c:v>15319066.305440258</c:v>
                </c:pt>
                <c:pt idx="7">
                  <c:v>16429079.418621285</c:v>
                </c:pt>
                <c:pt idx="8">
                  <c:v>17839182.943988461</c:v>
                </c:pt>
                <c:pt idx="9">
                  <c:v>19650935.777863201</c:v>
                </c:pt>
                <c:pt idx="10">
                  <c:v>22005149.143232707</c:v>
                </c:pt>
                <c:pt idx="11">
                  <c:v>25098286.570681758</c:v>
                </c:pt>
                <c:pt idx="12">
                  <c:v>29206032.623769592</c:v>
                </c:pt>
                <c:pt idx="13">
                  <c:v>34717247.73857978</c:v>
                </c:pt>
                <c:pt idx="14">
                  <c:v>42182993.466066167</c:v>
                </c:pt>
                <c:pt idx="15">
                  <c:v>52387454.701921403</c:v>
                </c:pt>
                <c:pt idx="16">
                  <c:v>66450716.068262152</c:v>
                </c:pt>
                <c:pt idx="17">
                  <c:v>85977926.964794591</c:v>
                </c:pt>
                <c:pt idx="18">
                  <c:v>113276085.94264717</c:v>
                </c:pt>
                <c:pt idx="19">
                  <c:v>151669475.19793332</c:v>
                </c:pt>
                <c:pt idx="20">
                  <c:v>205959124.92337003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C3E-4138-9C39-E57DAC8F3164}"/>
            </c:ext>
          </c:extLst>
        </c:ser>
        <c:ser>
          <c:idx val="10"/>
          <c:order val="10"/>
          <c:tx>
            <c:v>LAMLS</c:v>
          </c:tx>
          <c:marker>
            <c:symbol val="none"/>
          </c:marker>
          <c:val>
            <c:numRef>
              <c:f>'Alternative Comparisons (4)'!$H$20:$AB$20</c:f>
              <c:numCache>
                <c:formatCode>0.00E+00</c:formatCode>
                <c:ptCount val="21"/>
                <c:pt idx="0">
                  <c:v>12865761.804455023</c:v>
                </c:pt>
                <c:pt idx="1">
                  <c:v>13122267.075832997</c:v>
                </c:pt>
                <c:pt idx="2">
                  <c:v>13422492.173676822</c:v>
                </c:pt>
                <c:pt idx="3">
                  <c:v>13776479.674469559</c:v>
                </c:pt>
                <c:pt idx="4">
                  <c:v>14197215.89298608</c:v>
                </c:pt>
                <c:pt idx="5">
                  <c:v>14701682.551632239</c:v>
                </c:pt>
                <c:pt idx="6">
                  <c:v>15312339.359877434</c:v>
                </c:pt>
                <c:pt idx="7">
                  <c:v>16059228.891750881</c:v>
                </c:pt>
                <c:pt idx="8" formatCode="0.00">
                  <c:v>16982983.82739044</c:v>
                </c:pt>
                <c:pt idx="9">
                  <c:v>18139147.248352382</c:v>
                </c:pt>
                <c:pt idx="10">
                  <c:v>19604409.276347548</c:v>
                </c:pt>
                <c:pt idx="11">
                  <c:v>21485647.556355916</c:v>
                </c:pt>
                <c:pt idx="12">
                  <c:v>23933078.758520812</c:v>
                </c:pt>
                <c:pt idx="13">
                  <c:v>27159448.302541263</c:v>
                </c:pt>
                <c:pt idx="14">
                  <c:v>31468101.934216913</c:v>
                </c:pt>
                <c:pt idx="15">
                  <c:v>37294137.751003809</c:v>
                </c:pt>
                <c:pt idx="16">
                  <c:v>45264841.165945642</c:v>
                </c:pt>
                <c:pt idx="17">
                  <c:v>56288569.501000747</c:v>
                </c:pt>
                <c:pt idx="18">
                  <c:v>71685638.274685472</c:v>
                </c:pt>
                <c:pt idx="19">
                  <c:v>93381249.87368384</c:v>
                </c:pt>
                <c:pt idx="20">
                  <c:v>124190106.60965075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C3E-4138-9C39-E57DAC8F3164}"/>
            </c:ext>
          </c:extLst>
        </c:ser>
        <c:ser>
          <c:idx val="11"/>
          <c:order val="11"/>
          <c:tx>
            <c:v>LAMHS</c:v>
          </c:tx>
          <c:marker>
            <c:symbol val="none"/>
          </c:marker>
          <c:val>
            <c:numRef>
              <c:f>'Alternative Comparisons (4)'!$H$21:$AB$21</c:f>
              <c:numCache>
                <c:formatCode>0.00E+00</c:formatCode>
                <c:ptCount val="21"/>
                <c:pt idx="0">
                  <c:v>18073187.521408666</c:v>
                </c:pt>
                <c:pt idx="1">
                  <c:v>18329692.792786591</c:v>
                </c:pt>
                <c:pt idx="2">
                  <c:v>18629917.890630554</c:v>
                </c:pt>
                <c:pt idx="3">
                  <c:v>18983905.391423225</c:v>
                </c:pt>
                <c:pt idx="4">
                  <c:v>19404641.609939765</c:v>
                </c:pt>
                <c:pt idx="5">
                  <c:v>19909108.268585965</c:v>
                </c:pt>
                <c:pt idx="6">
                  <c:v>20519765.076830965</c:v>
                </c:pt>
                <c:pt idx="7">
                  <c:v>21266654.608704519</c:v>
                </c:pt>
                <c:pt idx="8">
                  <c:v>22190409.54434412</c:v>
                </c:pt>
                <c:pt idx="9">
                  <c:v>23346572.965306085</c:v>
                </c:pt>
                <c:pt idx="10">
                  <c:v>24811834.993301172</c:v>
                </c:pt>
                <c:pt idx="11">
                  <c:v>26693073.273309544</c:v>
                </c:pt>
                <c:pt idx="12">
                  <c:v>29140504.475474469</c:v>
                </c:pt>
                <c:pt idx="13">
                  <c:v>32366874.019494992</c:v>
                </c:pt>
                <c:pt idx="14">
                  <c:v>36675527.651170544</c:v>
                </c:pt>
                <c:pt idx="15">
                  <c:v>42501563.467957534</c:v>
                </c:pt>
                <c:pt idx="16">
                  <c:v>50472266.882899322</c:v>
                </c:pt>
                <c:pt idx="17">
                  <c:v>61495995.217954263</c:v>
                </c:pt>
                <c:pt idx="18">
                  <c:v>76893063.991639003</c:v>
                </c:pt>
                <c:pt idx="19">
                  <c:v>98588675.590637594</c:v>
                </c:pt>
                <c:pt idx="20">
                  <c:v>129397532.32660443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C3E-4138-9C39-E57DAC8F3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5322880"/>
        <c:axId val="1026104064"/>
      </c:lineChart>
      <c:catAx>
        <c:axId val="1115322880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crossAx val="1026104064"/>
        <c:crosses val="autoZero"/>
        <c:auto val="1"/>
        <c:lblAlgn val="ctr"/>
        <c:lblOffset val="100"/>
        <c:noMultiLvlLbl val="0"/>
      </c:catAx>
      <c:valAx>
        <c:axId val="1026104064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11532288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2880391018798627"/>
          <c:y val="0.2157371773730497"/>
          <c:w val="8.8256666261998781E-2"/>
          <c:h val="0.59599109420398766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BBNS</c:v>
          </c:tx>
          <c:marker>
            <c:symbol val="none"/>
          </c:marker>
          <c:cat>
            <c:numRef>
              <c:f>'Alternative Comparisons (4)'!$H$9:$N$9</c:f>
              <c:numCache>
                <c:formatCode>0%</c:formatCode>
                <c:ptCount val="7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</c:numCache>
            </c:numRef>
          </c:cat>
          <c:val>
            <c:numRef>
              <c:f>'Alternative Comparisons (4)'!$H$10:$N$10</c:f>
              <c:numCache>
                <c:formatCode>0.00E+00</c:formatCode>
                <c:ptCount val="7"/>
                <c:pt idx="0">
                  <c:v>9034068.1624747477</c:v>
                </c:pt>
                <c:pt idx="1">
                  <c:v>9357067.2877311669</c:v>
                </c:pt>
                <c:pt idx="2">
                  <c:v>9756825.5698048882</c:v>
                </c:pt>
                <c:pt idx="3">
                  <c:v>10257781.827997649</c:v>
                </c:pt>
                <c:pt idx="4">
                  <c:v>10893524.916390892</c:v>
                </c:pt>
                <c:pt idx="5">
                  <c:v>11710548.738950206</c:v>
                </c:pt>
                <c:pt idx="6">
                  <c:v>12773632.352155358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23-49D4-9959-9778B7ADF712}"/>
            </c:ext>
          </c:extLst>
        </c:ser>
        <c:ser>
          <c:idx val="1"/>
          <c:order val="1"/>
          <c:tx>
            <c:v>BBLS</c:v>
          </c:tx>
          <c:marker>
            <c:symbol val="none"/>
          </c:marker>
          <c:val>
            <c:numRef>
              <c:f>'Alternative Comparisons (4)'!$H$11:$N$11</c:f>
              <c:numCache>
                <c:formatCode>0.00E+00</c:formatCode>
                <c:ptCount val="7"/>
                <c:pt idx="0">
                  <c:v>9822220.7860529888</c:v>
                </c:pt>
                <c:pt idx="1">
                  <c:v>10084292.97891452</c:v>
                </c:pt>
                <c:pt idx="2">
                  <c:v>10405541.033839999</c:v>
                </c:pt>
                <c:pt idx="3">
                  <c:v>10804266.186485693</c:v>
                </c:pt>
                <c:pt idx="4">
                  <c:v>11305553.844626704</c:v>
                </c:pt>
                <c:pt idx="5">
                  <c:v>11944061.310322529</c:v>
                </c:pt>
                <c:pt idx="6">
                  <c:v>12768019.794467403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23-49D4-9959-9778B7ADF712}"/>
            </c:ext>
          </c:extLst>
        </c:ser>
        <c:ser>
          <c:idx val="2"/>
          <c:order val="2"/>
          <c:tx>
            <c:v>BBHS</c:v>
          </c:tx>
          <c:marker>
            <c:symbol val="none"/>
          </c:marker>
          <c:val>
            <c:numRef>
              <c:f>'Alternative Comparisons (4)'!$H$12:$N$12</c:f>
              <c:numCache>
                <c:formatCode>0.00E+00</c:formatCode>
                <c:ptCount val="7"/>
                <c:pt idx="0">
                  <c:v>14722683.468175154</c:v>
                </c:pt>
                <c:pt idx="1">
                  <c:v>14984755.661036637</c:v>
                </c:pt>
                <c:pt idx="2">
                  <c:v>15306003.715962246</c:v>
                </c:pt>
                <c:pt idx="3">
                  <c:v>15704728.868607882</c:v>
                </c:pt>
                <c:pt idx="4">
                  <c:v>16206016.526748909</c:v>
                </c:pt>
                <c:pt idx="5">
                  <c:v>16844523.992444772</c:v>
                </c:pt>
                <c:pt idx="6">
                  <c:v>17668482.476589456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23-49D4-9959-9778B7ADF712}"/>
            </c:ext>
          </c:extLst>
        </c:ser>
        <c:ser>
          <c:idx val="3"/>
          <c:order val="3"/>
          <c:tx>
            <c:v>BMNS</c:v>
          </c:tx>
          <c:marker>
            <c:symbol val="none"/>
          </c:marker>
          <c:val>
            <c:numRef>
              <c:f>'Alternative Comparisons (4)'!$H$13:$N$13</c:f>
              <c:numCache>
                <c:formatCode>0.00E+00</c:formatCode>
                <c:ptCount val="7"/>
                <c:pt idx="0">
                  <c:v>9713857.0750046503</c:v>
                </c:pt>
                <c:pt idx="1">
                  <c:v>10111593.702862598</c:v>
                </c:pt>
                <c:pt idx="2">
                  <c:v>10598199.942042308</c:v>
                </c:pt>
                <c:pt idx="3">
                  <c:v>11199796.082236739</c:v>
                </c:pt>
                <c:pt idx="4">
                  <c:v>11951516.827826774</c:v>
                </c:pt>
                <c:pt idx="5">
                  <c:v>12900940.536119319</c:v>
                </c:pt>
                <c:pt idx="6">
                  <c:v>14112903.759777015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23-49D4-9959-9778B7ADF712}"/>
            </c:ext>
          </c:extLst>
        </c:ser>
        <c:ser>
          <c:idx val="4"/>
          <c:order val="4"/>
          <c:tx>
            <c:v>BMLS</c:v>
          </c:tx>
          <c:marker>
            <c:symbol val="none"/>
          </c:marker>
          <c:val>
            <c:numRef>
              <c:f>'Alternative Comparisons (4)'!$H$14:$N$14</c:f>
              <c:numCache>
                <c:formatCode>0.00E+00</c:formatCode>
                <c:ptCount val="7"/>
                <c:pt idx="0">
                  <c:v>10524693.210068457</c:v>
                </c:pt>
                <c:pt idx="1">
                  <c:v>10857155.008080179</c:v>
                </c:pt>
                <c:pt idx="2">
                  <c:v>11260563.518249402</c:v>
                </c:pt>
                <c:pt idx="3">
                  <c:v>11755112.290033225</c:v>
                </c:pt>
                <c:pt idx="4">
                  <c:v>12367849.740594311</c:v>
                </c:pt>
                <c:pt idx="5">
                  <c:v>13135274.822775997</c:v>
                </c:pt>
                <c:pt idx="6">
                  <c:v>14106984.047681732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23-49D4-9959-9778B7ADF712}"/>
            </c:ext>
          </c:extLst>
        </c:ser>
        <c:ser>
          <c:idx val="5"/>
          <c:order val="5"/>
          <c:tx>
            <c:v>BMHS</c:v>
          </c:tx>
          <c:marker>
            <c:symbol val="none"/>
          </c:marker>
          <c:val>
            <c:numRef>
              <c:f>'Alternative Comparisons (4)'!$H$15:$N$15</c:f>
              <c:numCache>
                <c:formatCode>0.00E+00</c:formatCode>
                <c:ptCount val="7"/>
                <c:pt idx="0">
                  <c:v>15107227.840987658</c:v>
                </c:pt>
                <c:pt idx="1">
                  <c:v>15439689.638999335</c:v>
                </c:pt>
                <c:pt idx="2">
                  <c:v>15843098.149168679</c:v>
                </c:pt>
                <c:pt idx="3">
                  <c:v>16337646.920952447</c:v>
                </c:pt>
                <c:pt idx="4">
                  <c:v>16950384.371513553</c:v>
                </c:pt>
                <c:pt idx="5">
                  <c:v>17717809.453695271</c:v>
                </c:pt>
                <c:pt idx="6">
                  <c:v>18689518.678600837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23-49D4-9959-9778B7ADF712}"/>
            </c:ext>
          </c:extLst>
        </c:ser>
        <c:ser>
          <c:idx val="6"/>
          <c:order val="6"/>
          <c:tx>
            <c:v>LABNS</c:v>
          </c:tx>
          <c:marker>
            <c:symbol val="none"/>
          </c:marker>
          <c:val>
            <c:numRef>
              <c:f>'Alternative Comparisons (4)'!$H$16:$N$16</c:f>
              <c:numCache>
                <c:formatCode>0.00E+00</c:formatCode>
                <c:ptCount val="7"/>
                <c:pt idx="0">
                  <c:v>10354730.139570568</c:v>
                </c:pt>
                <c:pt idx="1">
                  <c:v>10630416.985925021</c:v>
                </c:pt>
                <c:pt idx="2">
                  <c:v>10963215.704759642</c:v>
                </c:pt>
                <c:pt idx="3">
                  <c:v>11369602.498791791</c:v>
                </c:pt>
                <c:pt idx="4">
                  <c:v>11871913.667872557</c:v>
                </c:pt>
                <c:pt idx="5">
                  <c:v>12500711.210430671</c:v>
                </c:pt>
                <c:pt idx="6">
                  <c:v>13298175.469830159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A23-49D4-9959-9778B7ADF712}"/>
            </c:ext>
          </c:extLst>
        </c:ser>
        <c:ser>
          <c:idx val="7"/>
          <c:order val="7"/>
          <c:tx>
            <c:v>LABLS</c:v>
          </c:tx>
          <c:marker>
            <c:symbol val="none"/>
          </c:marker>
          <c:val>
            <c:numRef>
              <c:f>'Alternative Comparisons (4)'!$H$17:$N$17</c:f>
              <c:numCache>
                <c:formatCode>0.00E+00</c:formatCode>
                <c:ptCount val="7"/>
                <c:pt idx="0">
                  <c:v>11274241.533745185</c:v>
                </c:pt>
                <c:pt idx="1">
                  <c:v>11478846.95897227</c:v>
                </c:pt>
                <c:pt idx="2">
                  <c:v>11720050.412800606</c:v>
                </c:pt>
                <c:pt idx="3">
                  <c:v>12007167.583694518</c:v>
                </c:pt>
                <c:pt idx="4">
                  <c:v>12352614.084147673</c:v>
                </c:pt>
                <c:pt idx="5">
                  <c:v>12773142.543698382</c:v>
                </c:pt>
                <c:pt idx="6">
                  <c:v>13291627.485860877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A23-49D4-9959-9778B7ADF712}"/>
            </c:ext>
          </c:extLst>
        </c:ser>
        <c:ser>
          <c:idx val="8"/>
          <c:order val="8"/>
          <c:tx>
            <c:v>LABHS</c:v>
          </c:tx>
          <c:marker>
            <c:symbol val="none"/>
          </c:marker>
          <c:val>
            <c:numRef>
              <c:f>'Alternative Comparisons (4)'!$H$18:$N$18</c:f>
              <c:numCache>
                <c:formatCode>0.00E+00</c:formatCode>
                <c:ptCount val="7"/>
                <c:pt idx="0">
                  <c:v>16991447.996221051</c:v>
                </c:pt>
                <c:pt idx="1">
                  <c:v>17196053.421448078</c:v>
                </c:pt>
                <c:pt idx="2">
                  <c:v>17437256.875276566</c:v>
                </c:pt>
                <c:pt idx="3">
                  <c:v>17724374.04617041</c:v>
                </c:pt>
                <c:pt idx="4">
                  <c:v>18069820.546623584</c:v>
                </c:pt>
                <c:pt idx="5">
                  <c:v>18490349.006174341</c:v>
                </c:pt>
                <c:pt idx="6">
                  <c:v>19008833.948336616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A23-49D4-9959-9778B7ADF712}"/>
            </c:ext>
          </c:extLst>
        </c:ser>
        <c:ser>
          <c:idx val="9"/>
          <c:order val="9"/>
          <c:tx>
            <c:v>LAMNS</c:v>
          </c:tx>
          <c:marker>
            <c:symbol val="none"/>
          </c:marker>
          <c:val>
            <c:numRef>
              <c:f>'Alternative Comparisons (4)'!$H$19:$N$19</c:f>
              <c:numCache>
                <c:formatCode>0.00E+00</c:formatCode>
                <c:ptCount val="7"/>
                <c:pt idx="0">
                  <c:v>11944357.105518883</c:v>
                </c:pt>
                <c:pt idx="1">
                  <c:v>12275038.319903933</c:v>
                </c:pt>
                <c:pt idx="2">
                  <c:v>12669806.291623309</c:v>
                </c:pt>
                <c:pt idx="3">
                  <c:v>13145438.529246286</c:v>
                </c:pt>
                <c:pt idx="4">
                  <c:v>13724110.310295699</c:v>
                </c:pt>
                <c:pt idx="5">
                  <c:v>14435393.589522388</c:v>
                </c:pt>
                <c:pt idx="6">
                  <c:v>15319066.305440258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A23-49D4-9959-9778B7ADF712}"/>
            </c:ext>
          </c:extLst>
        </c:ser>
        <c:ser>
          <c:idx val="10"/>
          <c:order val="10"/>
          <c:tx>
            <c:v>LAMLS</c:v>
          </c:tx>
          <c:marker>
            <c:symbol val="none"/>
          </c:marker>
          <c:val>
            <c:numRef>
              <c:f>'Alternative Comparisons (4)'!$H$20:$N$20</c:f>
              <c:numCache>
                <c:formatCode>0.00E+00</c:formatCode>
                <c:ptCount val="7"/>
                <c:pt idx="0">
                  <c:v>12865761.804455023</c:v>
                </c:pt>
                <c:pt idx="1">
                  <c:v>13122267.075832997</c:v>
                </c:pt>
                <c:pt idx="2">
                  <c:v>13422492.173676822</c:v>
                </c:pt>
                <c:pt idx="3">
                  <c:v>13776479.674469559</c:v>
                </c:pt>
                <c:pt idx="4">
                  <c:v>14197215.89298608</c:v>
                </c:pt>
                <c:pt idx="5">
                  <c:v>14701682.551632239</c:v>
                </c:pt>
                <c:pt idx="6">
                  <c:v>15312339.359877434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A23-49D4-9959-9778B7ADF712}"/>
            </c:ext>
          </c:extLst>
        </c:ser>
        <c:ser>
          <c:idx val="11"/>
          <c:order val="11"/>
          <c:tx>
            <c:v>LAMHS</c:v>
          </c:tx>
          <c:marker>
            <c:symbol val="none"/>
          </c:marker>
          <c:val>
            <c:numRef>
              <c:f>'Alternative Comparisons (4)'!$H$21:$N$21</c:f>
              <c:numCache>
                <c:formatCode>0.00E+00</c:formatCode>
                <c:ptCount val="7"/>
                <c:pt idx="0">
                  <c:v>18073187.521408666</c:v>
                </c:pt>
                <c:pt idx="1">
                  <c:v>18329692.792786591</c:v>
                </c:pt>
                <c:pt idx="2">
                  <c:v>18629917.890630554</c:v>
                </c:pt>
                <c:pt idx="3">
                  <c:v>18983905.391423225</c:v>
                </c:pt>
                <c:pt idx="4">
                  <c:v>19404641.609939765</c:v>
                </c:pt>
                <c:pt idx="5">
                  <c:v>19909108.268585965</c:v>
                </c:pt>
                <c:pt idx="6">
                  <c:v>20519765.076830965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A23-49D4-9959-9778B7ADF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6992128"/>
        <c:axId val="1026107072"/>
      </c:lineChart>
      <c:catAx>
        <c:axId val="1026992128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crossAx val="1026107072"/>
        <c:crosses val="autoZero"/>
        <c:auto val="1"/>
        <c:lblAlgn val="ctr"/>
        <c:lblOffset val="100"/>
        <c:noMultiLvlLbl val="0"/>
      </c:catAx>
      <c:valAx>
        <c:axId val="1026107072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0269921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668285688063105"/>
          <c:y val="8.8281568484122372E-2"/>
          <c:w val="0.6244140419947507"/>
          <c:h val="0.8326195683872849"/>
        </c:manualLayout>
      </c:layout>
      <c:lineChart>
        <c:grouping val="standard"/>
        <c:varyColors val="0"/>
        <c:ser>
          <c:idx val="0"/>
          <c:order val="0"/>
          <c:tx>
            <c:v>BBNS</c:v>
          </c:tx>
          <c:marker>
            <c:symbol val="none"/>
          </c:marker>
          <c:cat>
            <c:numRef>
              <c:f>'Alternative Comparisons (3)'!$H$9:$AB$9</c:f>
              <c:numCache>
                <c:formatCode>0%</c:formatCode>
                <c:ptCount val="2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</c:numCache>
            </c:numRef>
          </c:cat>
          <c:val>
            <c:numRef>
              <c:f>'Alternative Comparisons (3)'!$H$10:$AB$10</c:f>
              <c:numCache>
                <c:formatCode>0.00E+00</c:formatCode>
                <c:ptCount val="21"/>
                <c:pt idx="0">
                  <c:v>9034068.1624747477</c:v>
                </c:pt>
                <c:pt idx="1">
                  <c:v>9357067.2877311669</c:v>
                </c:pt>
                <c:pt idx="2">
                  <c:v>9756825.5698048882</c:v>
                </c:pt>
                <c:pt idx="3">
                  <c:v>10257781.827997649</c:v>
                </c:pt>
                <c:pt idx="4">
                  <c:v>10893524.916390892</c:v>
                </c:pt>
                <c:pt idx="5">
                  <c:v>11710548.738950206</c:v>
                </c:pt>
                <c:pt idx="6">
                  <c:v>12773632.352155358</c:v>
                </c:pt>
                <c:pt idx="7">
                  <c:v>14173571.150942862</c:v>
                </c:pt>
                <c:pt idx="8">
                  <c:v>16038315.908111142</c:v>
                </c:pt>
                <c:pt idx="9">
                  <c:v>18549059.829186309</c:v>
                </c:pt>
                <c:pt idx="10">
                  <c:v>21963520.799768809</c:v>
                </c:pt>
                <c:pt idx="11">
                  <c:v>26649700.868711963</c:v>
                </c:pt>
                <c:pt idx="12">
                  <c:v>33134920.782030359</c:v>
                </c:pt>
                <c:pt idx="13">
                  <c:v>42177148.891735904</c:v>
                </c:pt>
                <c:pt idx="14">
                  <c:v>54868901.387760065</c:v>
                </c:pt>
                <c:pt idx="15">
                  <c:v>72788770.146484986</c:v>
                </c:pt>
                <c:pt idx="16">
                  <c:v>98222649.507980123</c:v>
                </c:pt>
                <c:pt idx="17">
                  <c:v>134487033.89399481</c:v>
                </c:pt>
                <c:pt idx="18">
                  <c:v>186401888.62022597</c:v>
                </c:pt>
                <c:pt idx="19">
                  <c:v>260982828.31526092</c:v>
                </c:pt>
                <c:pt idx="20">
                  <c:v>368455013.58296114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DF-48C5-817F-6CFBF674C9D4}"/>
            </c:ext>
          </c:extLst>
        </c:ser>
        <c:ser>
          <c:idx val="1"/>
          <c:order val="1"/>
          <c:tx>
            <c:v>BBLS</c:v>
          </c:tx>
          <c:marker>
            <c:symbol val="none"/>
          </c:marker>
          <c:val>
            <c:numRef>
              <c:f>'Alternative Comparisons (3)'!$H$11:$AB$11</c:f>
              <c:numCache>
                <c:formatCode>0.00E+00</c:formatCode>
                <c:ptCount val="21"/>
                <c:pt idx="0">
                  <c:v>9822220.7860529888</c:v>
                </c:pt>
                <c:pt idx="1">
                  <c:v>10084292.97891452</c:v>
                </c:pt>
                <c:pt idx="2">
                  <c:v>10405541.033839999</c:v>
                </c:pt>
                <c:pt idx="3">
                  <c:v>10804266.186485693</c:v>
                </c:pt>
                <c:pt idx="4">
                  <c:v>11305553.844626704</c:v>
                </c:pt>
                <c:pt idx="5">
                  <c:v>11944061.310322529</c:v>
                </c:pt>
                <c:pt idx="6">
                  <c:v>12768019.794467403</c:v>
                </c:pt>
                <c:pt idx="7">
                  <c:v>13844997.675857298</c:v>
                </c:pt>
                <c:pt idx="8">
                  <c:v>15270223.243941039</c:v>
                </c:pt>
                <c:pt idx="9">
                  <c:v>17178633.301751543</c:v>
                </c:pt>
                <c:pt idx="10">
                  <c:v>19762353.742445413</c:v>
                </c:pt>
                <c:pt idx="11">
                  <c:v>23296110.07660133</c:v>
                </c:pt>
                <c:pt idx="12">
                  <c:v>28174228.357711133</c:v>
                </c:pt>
                <c:pt idx="13">
                  <c:v>34964594.400626816</c:v>
                </c:pt>
                <c:pt idx="14">
                  <c:v>44487448.302758679</c:v>
                </c:pt>
                <c:pt idx="15">
                  <c:v>57930580.020152144</c:v>
                </c:pt>
                <c:pt idx="16">
                  <c:v>77017916.747687668</c:v>
                </c:pt>
                <c:pt idx="17">
                  <c:v>104256473.99916981</c:v>
                </c:pt>
                <c:pt idx="18">
                  <c:v>143298387.43477461</c:v>
                </c:pt>
                <c:pt idx="19">
                  <c:v>199472031.25514624</c:v>
                </c:pt>
                <c:pt idx="20">
                  <c:v>280561683.67796874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DF-48C5-817F-6CFBF674C9D4}"/>
            </c:ext>
          </c:extLst>
        </c:ser>
        <c:ser>
          <c:idx val="2"/>
          <c:order val="2"/>
          <c:tx>
            <c:v>BBHS</c:v>
          </c:tx>
          <c:marker>
            <c:symbol val="none"/>
          </c:marker>
          <c:val>
            <c:numRef>
              <c:f>'Alternative Comparisons (3)'!$H$12:$AB$12</c:f>
              <c:numCache>
                <c:formatCode>0.00E+00</c:formatCode>
                <c:ptCount val="21"/>
                <c:pt idx="0">
                  <c:v>14722683.468175154</c:v>
                </c:pt>
                <c:pt idx="1">
                  <c:v>14984755.661036637</c:v>
                </c:pt>
                <c:pt idx="2">
                  <c:v>15306003.715962246</c:v>
                </c:pt>
                <c:pt idx="3">
                  <c:v>15704728.868607882</c:v>
                </c:pt>
                <c:pt idx="4">
                  <c:v>16206016.526748909</c:v>
                </c:pt>
                <c:pt idx="5">
                  <c:v>16844523.992444772</c:v>
                </c:pt>
                <c:pt idx="6">
                  <c:v>17668482.476589456</c:v>
                </c:pt>
                <c:pt idx="7">
                  <c:v>18745460.357979454</c:v>
                </c:pt>
                <c:pt idx="8">
                  <c:v>20170685.92606324</c:v>
                </c:pt>
                <c:pt idx="9">
                  <c:v>22079095.983873762</c:v>
                </c:pt>
                <c:pt idx="10">
                  <c:v>24662816.424567558</c:v>
                </c:pt>
                <c:pt idx="11">
                  <c:v>28196572.758723486</c:v>
                </c:pt>
                <c:pt idx="12">
                  <c:v>33074691.039833315</c:v>
                </c:pt>
                <c:pt idx="13">
                  <c:v>39865057.082749069</c:v>
                </c:pt>
                <c:pt idx="14">
                  <c:v>49387910.984880812</c:v>
                </c:pt>
                <c:pt idx="15">
                  <c:v>62831042.702274382</c:v>
                </c:pt>
                <c:pt idx="16">
                  <c:v>81918379.429809883</c:v>
                </c:pt>
                <c:pt idx="17">
                  <c:v>109156936.68129186</c:v>
                </c:pt>
                <c:pt idx="18">
                  <c:v>148198850.11689666</c:v>
                </c:pt>
                <c:pt idx="19">
                  <c:v>204372493.93726847</c:v>
                </c:pt>
                <c:pt idx="20">
                  <c:v>285462146.36009091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DF-48C5-817F-6CFBF674C9D4}"/>
            </c:ext>
          </c:extLst>
        </c:ser>
        <c:ser>
          <c:idx val="3"/>
          <c:order val="3"/>
          <c:tx>
            <c:v>BMNS</c:v>
          </c:tx>
          <c:marker>
            <c:symbol val="none"/>
          </c:marker>
          <c:val>
            <c:numRef>
              <c:f>'Alternative Comparisons (3)'!$H$13:$AB$13</c:f>
              <c:numCache>
                <c:formatCode>0.00E+00</c:formatCode>
                <c:ptCount val="21"/>
                <c:pt idx="0">
                  <c:v>9713857.0750046503</c:v>
                </c:pt>
                <c:pt idx="1">
                  <c:v>10111593.702862598</c:v>
                </c:pt>
                <c:pt idx="2">
                  <c:v>10598199.942042308</c:v>
                </c:pt>
                <c:pt idx="3">
                  <c:v>11199796.082236739</c:v>
                </c:pt>
                <c:pt idx="4">
                  <c:v>11951516.827826774</c:v>
                </c:pt>
                <c:pt idx="5">
                  <c:v>12900940.536119319</c:v>
                </c:pt>
                <c:pt idx="6">
                  <c:v>14112903.759777015</c:v>
                </c:pt>
                <c:pt idx="7">
                  <c:v>15676282.292072792</c:v>
                </c:pt>
                <c:pt idx="8">
                  <c:v>17713569.806179021</c:v>
                </c:pt>
                <c:pt idx="9">
                  <c:v>20394444.29720417</c:v>
                </c:pt>
                <c:pt idx="10">
                  <c:v>23955029.167708367</c:v>
                </c:pt>
                <c:pt idx="11">
                  <c:v>28725299.760110341</c:v>
                </c:pt>
                <c:pt idx="12">
                  <c:v>35168158.429873213</c:v>
                </c:pt>
                <c:pt idx="13">
                  <c:v>43935248.056828208</c:v>
                </c:pt>
                <c:pt idx="14">
                  <c:v>55946806.906407289</c:v>
                </c:pt>
                <c:pt idx="15">
                  <c:v>72506093.695875049</c:v>
                </c:pt>
                <c:pt idx="16">
                  <c:v>95463575.177233443</c:v>
                </c:pt>
                <c:pt idx="17">
                  <c:v>127452814.20888093</c:v>
                </c:pt>
                <c:pt idx="18">
                  <c:v>172229759.38286388</c:v>
                </c:pt>
                <c:pt idx="19">
                  <c:v>235161275.00813097</c:v>
                </c:pt>
                <c:pt idx="20">
                  <c:v>323929232.87873733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DF-48C5-817F-6CFBF674C9D4}"/>
            </c:ext>
          </c:extLst>
        </c:ser>
        <c:ser>
          <c:idx val="4"/>
          <c:order val="4"/>
          <c:tx>
            <c:v>BMLS</c:v>
          </c:tx>
          <c:marker>
            <c:symbol val="none"/>
          </c:marker>
          <c:val>
            <c:numRef>
              <c:f>'Alternative Comparisons (3)'!$H$14:$AB$14</c:f>
              <c:numCache>
                <c:formatCode>0.00E+00</c:formatCode>
                <c:ptCount val="21"/>
                <c:pt idx="0">
                  <c:v>10524693.210068457</c:v>
                </c:pt>
                <c:pt idx="1">
                  <c:v>10857155.008080179</c:v>
                </c:pt>
                <c:pt idx="2">
                  <c:v>11260563.518249402</c:v>
                </c:pt>
                <c:pt idx="3">
                  <c:v>11755112.290033225</c:v>
                </c:pt>
                <c:pt idx="4">
                  <c:v>12367849.740594311</c:v>
                </c:pt>
                <c:pt idx="5">
                  <c:v>13135274.822775997</c:v>
                </c:pt>
                <c:pt idx="6">
                  <c:v>14106984.047681732</c:v>
                </c:pt>
                <c:pt idx="7">
                  <c:v>15350813.82842683</c:v>
                </c:pt>
                <c:pt idx="8">
                  <c:v>16960114.583572764</c:v>
                </c:pt>
                <c:pt idx="9">
                  <c:v>19064070.391234633</c:v>
                </c:pt>
                <c:pt idx="10">
                  <c:v>21842378.084849428</c:v>
                </c:pt>
                <c:pt idx="11">
                  <c:v>25546177.427503616</c:v>
                </c:pt>
                <c:pt idx="12">
                  <c:v>30527959.028454278</c:v>
                </c:pt>
                <c:pt idx="13">
                  <c:v>37284384.55311431</c:v>
                </c:pt>
                <c:pt idx="14">
                  <c:v>46517702.358380012</c:v>
                </c:pt>
                <c:pt idx="15">
                  <c:v>59223974.779067509</c:v>
                </c:pt>
                <c:pt idx="16">
                  <c:v>76820005.263194799</c:v>
                </c:pt>
                <c:pt idx="17">
                  <c:v>101326179.64074227</c:v>
                </c:pt>
                <c:pt idx="18">
                  <c:v>135630165.43505761</c:v>
                </c:pt>
                <c:pt idx="19">
                  <c:v>183867636.72279134</c:v>
                </c:pt>
                <c:pt idx="20">
                  <c:v>251972496.7626636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DF-48C5-817F-6CFBF674C9D4}"/>
            </c:ext>
          </c:extLst>
        </c:ser>
        <c:ser>
          <c:idx val="5"/>
          <c:order val="5"/>
          <c:tx>
            <c:v>BMHS</c:v>
          </c:tx>
          <c:marker>
            <c:symbol val="none"/>
          </c:marker>
          <c:val>
            <c:numRef>
              <c:f>'Alternative Comparisons (3)'!$H$15:$AB$15</c:f>
              <c:numCache>
                <c:formatCode>0.00E+00</c:formatCode>
                <c:ptCount val="21"/>
                <c:pt idx="0">
                  <c:v>15107227.840987658</c:v>
                </c:pt>
                <c:pt idx="1">
                  <c:v>15439689.638999335</c:v>
                </c:pt>
                <c:pt idx="2">
                  <c:v>15843098.149168679</c:v>
                </c:pt>
                <c:pt idx="3">
                  <c:v>16337646.920952447</c:v>
                </c:pt>
                <c:pt idx="4">
                  <c:v>16950384.371513553</c:v>
                </c:pt>
                <c:pt idx="5">
                  <c:v>17717809.453695271</c:v>
                </c:pt>
                <c:pt idx="6">
                  <c:v>18689518.678600837</c:v>
                </c:pt>
                <c:pt idx="7">
                  <c:v>19933348.459346022</c:v>
                </c:pt>
                <c:pt idx="8">
                  <c:v>21542649.214491997</c:v>
                </c:pt>
                <c:pt idx="9">
                  <c:v>23646605.022153888</c:v>
                </c:pt>
                <c:pt idx="10">
                  <c:v>26424912.715768605</c:v>
                </c:pt>
                <c:pt idx="11">
                  <c:v>30128712.058422804</c:v>
                </c:pt>
                <c:pt idx="12">
                  <c:v>35110493.659373485</c:v>
                </c:pt>
                <c:pt idx="13">
                  <c:v>41866919.184033588</c:v>
                </c:pt>
                <c:pt idx="14">
                  <c:v>51100236.9892992</c:v>
                </c:pt>
                <c:pt idx="15">
                  <c:v>63806509.409986779</c:v>
                </c:pt>
                <c:pt idx="16">
                  <c:v>81402539.894114032</c:v>
                </c:pt>
                <c:pt idx="17">
                  <c:v>105908714.27166139</c:v>
                </c:pt>
                <c:pt idx="18">
                  <c:v>140212700.06597671</c:v>
                </c:pt>
                <c:pt idx="19">
                  <c:v>188450171.35371068</c:v>
                </c:pt>
                <c:pt idx="20">
                  <c:v>256555031.39358282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DF-48C5-817F-6CFBF674C9D4}"/>
            </c:ext>
          </c:extLst>
        </c:ser>
        <c:ser>
          <c:idx val="6"/>
          <c:order val="6"/>
          <c:tx>
            <c:v>LABNS</c:v>
          </c:tx>
          <c:marker>
            <c:symbol val="none"/>
          </c:marker>
          <c:val>
            <c:numRef>
              <c:f>'Alternative Comparisons (3)'!$H$16:$AB$16</c:f>
              <c:numCache>
                <c:formatCode>0.00E+00</c:formatCode>
                <c:ptCount val="21"/>
                <c:pt idx="0">
                  <c:v>10354730.139570568</c:v>
                </c:pt>
                <c:pt idx="1">
                  <c:v>10630416.985925021</c:v>
                </c:pt>
                <c:pt idx="2">
                  <c:v>10963215.704759642</c:v>
                </c:pt>
                <c:pt idx="3">
                  <c:v>11369602.498791791</c:v>
                </c:pt>
                <c:pt idx="4">
                  <c:v>11871913.667872557</c:v>
                </c:pt>
                <c:pt idx="5">
                  <c:v>12500711.210430671</c:v>
                </c:pt>
                <c:pt idx="6">
                  <c:v>13298175.469830159</c:v>
                </c:pt>
                <c:pt idx="7">
                  <c:v>14322989.317759586</c:v>
                </c:pt>
                <c:pt idx="8">
                  <c:v>15657393.302191682</c:v>
                </c:pt>
                <c:pt idx="9">
                  <c:v>17417406.877102911</c:v>
                </c:pt>
                <c:pt idx="10">
                  <c:v>19767674.856617801</c:v>
                </c:pt>
                <c:pt idx="11">
                  <c:v>22943080.746165443</c:v>
                </c:pt>
                <c:pt idx="12">
                  <c:v>27280273.041427519</c:v>
                </c:pt>
                <c:pt idx="13">
                  <c:v>33263729.527827796</c:v>
                </c:pt>
                <c:pt idx="14">
                  <c:v>41593163.141019873</c:v>
                </c:pt>
                <c:pt idx="15">
                  <c:v>53282283.157435901</c:v>
                </c:pt>
                <c:pt idx="16">
                  <c:v>69803657.418942094</c:v>
                </c:pt>
                <c:pt idx="17">
                  <c:v>93301398.148209944</c:v>
                </c:pt>
                <c:pt idx="18">
                  <c:v>126903683.02188808</c:v>
                </c:pt>
                <c:pt idx="19">
                  <c:v>175182299.88675275</c:v>
                </c:pt>
                <c:pt idx="20">
                  <c:v>244828793.07246625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3E-4138-9C39-E57DAC8F3164}"/>
            </c:ext>
          </c:extLst>
        </c:ser>
        <c:ser>
          <c:idx val="7"/>
          <c:order val="7"/>
          <c:tx>
            <c:v>LABLS</c:v>
          </c:tx>
          <c:marker>
            <c:symbol val="none"/>
          </c:marker>
          <c:val>
            <c:numRef>
              <c:f>'Alternative Comparisons (3)'!$H$17:$AB$17</c:f>
              <c:numCache>
                <c:formatCode>0.00E+00</c:formatCode>
                <c:ptCount val="21"/>
                <c:pt idx="0">
                  <c:v>11274241.533745185</c:v>
                </c:pt>
                <c:pt idx="1">
                  <c:v>11478846.95897227</c:v>
                </c:pt>
                <c:pt idx="2">
                  <c:v>11720050.412800606</c:v>
                </c:pt>
                <c:pt idx="3">
                  <c:v>12007167.583694518</c:v>
                </c:pt>
                <c:pt idx="4">
                  <c:v>12352614.084147673</c:v>
                </c:pt>
                <c:pt idx="5">
                  <c:v>12773142.543698382</c:v>
                </c:pt>
                <c:pt idx="6">
                  <c:v>13291627.485860877</c:v>
                </c:pt>
                <c:pt idx="7">
                  <c:v>13939653.596826421</c:v>
                </c:pt>
                <c:pt idx="8">
                  <c:v>14761285.19399322</c:v>
                </c:pt>
                <c:pt idx="9">
                  <c:v>15818575.928429022</c:v>
                </c:pt>
                <c:pt idx="10">
                  <c:v>17199646.623073839</c:v>
                </c:pt>
                <c:pt idx="11">
                  <c:v>19030558.155369684</c:v>
                </c:pt>
                <c:pt idx="12">
                  <c:v>21492798.546388399</c:v>
                </c:pt>
                <c:pt idx="13">
                  <c:v>24849082.621533819</c:v>
                </c:pt>
                <c:pt idx="14">
                  <c:v>29481467.875184961</c:v>
                </c:pt>
                <c:pt idx="15">
                  <c:v>35947728.010047667</c:v>
                </c:pt>
                <c:pt idx="16">
                  <c:v>45064802.531934194</c:v>
                </c:pt>
                <c:pt idx="17">
                  <c:v>58032411.604247242</c:v>
                </c:pt>
                <c:pt idx="18">
                  <c:v>76616264.972194657</c:v>
                </c:pt>
                <c:pt idx="19">
                  <c:v>103419703.31661884</c:v>
                </c:pt>
                <c:pt idx="20">
                  <c:v>142286574.84997502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3E-4138-9C39-E57DAC8F3164}"/>
            </c:ext>
          </c:extLst>
        </c:ser>
        <c:ser>
          <c:idx val="8"/>
          <c:order val="8"/>
          <c:tx>
            <c:v>LABHS</c:v>
          </c:tx>
          <c:marker>
            <c:symbol val="none"/>
          </c:marker>
          <c:val>
            <c:numRef>
              <c:f>'Alternative Comparisons (3)'!$H$18:$AB$18</c:f>
              <c:numCache>
                <c:formatCode>0.00E+00</c:formatCode>
                <c:ptCount val="21"/>
                <c:pt idx="0">
                  <c:v>16991447.996221051</c:v>
                </c:pt>
                <c:pt idx="1">
                  <c:v>17196053.421448078</c:v>
                </c:pt>
                <c:pt idx="2">
                  <c:v>17437256.875276566</c:v>
                </c:pt>
                <c:pt idx="3">
                  <c:v>17724374.04617041</c:v>
                </c:pt>
                <c:pt idx="4">
                  <c:v>18069820.546623584</c:v>
                </c:pt>
                <c:pt idx="5">
                  <c:v>18490349.006174341</c:v>
                </c:pt>
                <c:pt idx="6">
                  <c:v>19008833.948336616</c:v>
                </c:pt>
                <c:pt idx="7">
                  <c:v>19656860.059302278</c:v>
                </c:pt>
                <c:pt idx="8">
                  <c:v>20478491.656469133</c:v>
                </c:pt>
                <c:pt idx="9">
                  <c:v>21535782.390904956</c:v>
                </c:pt>
                <c:pt idx="10">
                  <c:v>22916853.085549675</c:v>
                </c:pt>
                <c:pt idx="11">
                  <c:v>24747764.617845532</c:v>
                </c:pt>
                <c:pt idx="12">
                  <c:v>27210005.008864276</c:v>
                </c:pt>
                <c:pt idx="13">
                  <c:v>30566289.084009778</c:v>
                </c:pt>
                <c:pt idx="14">
                  <c:v>35198674.337660797</c:v>
                </c:pt>
                <c:pt idx="15">
                  <c:v>41664934.472523607</c:v>
                </c:pt>
                <c:pt idx="16">
                  <c:v>50782008.994410098</c:v>
                </c:pt>
                <c:pt idx="17">
                  <c:v>63749618.066722974</c:v>
                </c:pt>
                <c:pt idx="18">
                  <c:v>82333471.434670404</c:v>
                </c:pt>
                <c:pt idx="19">
                  <c:v>109136909.77909482</c:v>
                </c:pt>
                <c:pt idx="20">
                  <c:v>148003781.31245095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3E-4138-9C39-E57DAC8F3164}"/>
            </c:ext>
          </c:extLst>
        </c:ser>
        <c:ser>
          <c:idx val="9"/>
          <c:order val="9"/>
          <c:tx>
            <c:v>LAMNS</c:v>
          </c:tx>
          <c:marker>
            <c:symbol val="none"/>
          </c:marker>
          <c:val>
            <c:numRef>
              <c:f>'Alternative Comparisons (3)'!$H$19:$AB$19</c:f>
              <c:numCache>
                <c:formatCode>0.00E+00</c:formatCode>
                <c:ptCount val="21"/>
                <c:pt idx="0">
                  <c:v>11944357.105518883</c:v>
                </c:pt>
                <c:pt idx="1">
                  <c:v>12275038.319903933</c:v>
                </c:pt>
                <c:pt idx="2">
                  <c:v>12669806.291623309</c:v>
                </c:pt>
                <c:pt idx="3">
                  <c:v>13145438.529246286</c:v>
                </c:pt>
                <c:pt idx="4">
                  <c:v>13724110.310295699</c:v>
                </c:pt>
                <c:pt idx="5">
                  <c:v>14435393.589522388</c:v>
                </c:pt>
                <c:pt idx="6">
                  <c:v>15319066.305440258</c:v>
                </c:pt>
                <c:pt idx="7">
                  <c:v>16429079.418621285</c:v>
                </c:pt>
                <c:pt idx="8">
                  <c:v>17839182.943988461</c:v>
                </c:pt>
                <c:pt idx="9">
                  <c:v>19650935.777863201</c:v>
                </c:pt>
                <c:pt idx="10">
                  <c:v>22005149.143232707</c:v>
                </c:pt>
                <c:pt idx="11">
                  <c:v>25098286.570681758</c:v>
                </c:pt>
                <c:pt idx="12">
                  <c:v>29206032.623769592</c:v>
                </c:pt>
                <c:pt idx="13">
                  <c:v>34717247.73857978</c:v>
                </c:pt>
                <c:pt idx="14">
                  <c:v>42182993.466066167</c:v>
                </c:pt>
                <c:pt idx="15">
                  <c:v>52387454.701921403</c:v>
                </c:pt>
                <c:pt idx="16">
                  <c:v>66450716.068262152</c:v>
                </c:pt>
                <c:pt idx="17">
                  <c:v>85977926.964794591</c:v>
                </c:pt>
                <c:pt idx="18">
                  <c:v>113276085.94264717</c:v>
                </c:pt>
                <c:pt idx="19">
                  <c:v>151669475.19793332</c:v>
                </c:pt>
                <c:pt idx="20">
                  <c:v>205959124.92337003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C3E-4138-9C39-E57DAC8F3164}"/>
            </c:ext>
          </c:extLst>
        </c:ser>
        <c:ser>
          <c:idx val="10"/>
          <c:order val="10"/>
          <c:tx>
            <c:v>LAMLS</c:v>
          </c:tx>
          <c:marker>
            <c:symbol val="none"/>
          </c:marker>
          <c:val>
            <c:numRef>
              <c:f>'Alternative Comparisons (3)'!$H$20:$AB$20</c:f>
              <c:numCache>
                <c:formatCode>0.00E+00</c:formatCode>
                <c:ptCount val="21"/>
                <c:pt idx="0">
                  <c:v>12865761.804455023</c:v>
                </c:pt>
                <c:pt idx="1">
                  <c:v>13122267.075832997</c:v>
                </c:pt>
                <c:pt idx="2">
                  <c:v>13422492.173676822</c:v>
                </c:pt>
                <c:pt idx="3">
                  <c:v>13776479.674469559</c:v>
                </c:pt>
                <c:pt idx="4">
                  <c:v>14197215.89298608</c:v>
                </c:pt>
                <c:pt idx="5">
                  <c:v>14701682.551632239</c:v>
                </c:pt>
                <c:pt idx="6">
                  <c:v>15312339.359877434</c:v>
                </c:pt>
                <c:pt idx="7">
                  <c:v>16059228.891750881</c:v>
                </c:pt>
                <c:pt idx="8">
                  <c:v>16982983.82739044</c:v>
                </c:pt>
                <c:pt idx="9">
                  <c:v>18139147.248352382</c:v>
                </c:pt>
                <c:pt idx="10">
                  <c:v>19604409.276347548</c:v>
                </c:pt>
                <c:pt idx="11">
                  <c:v>21485647.556355916</c:v>
                </c:pt>
                <c:pt idx="12">
                  <c:v>23933078.758520812</c:v>
                </c:pt>
                <c:pt idx="13">
                  <c:v>27159448.302541263</c:v>
                </c:pt>
                <c:pt idx="14">
                  <c:v>31468101.934216913</c:v>
                </c:pt>
                <c:pt idx="15">
                  <c:v>37294137.751003809</c:v>
                </c:pt>
                <c:pt idx="16">
                  <c:v>45264841.165945642</c:v>
                </c:pt>
                <c:pt idx="17">
                  <c:v>56288569.501000747</c:v>
                </c:pt>
                <c:pt idx="18">
                  <c:v>71685638.274685472</c:v>
                </c:pt>
                <c:pt idx="19">
                  <c:v>93381249.87368384</c:v>
                </c:pt>
                <c:pt idx="20">
                  <c:v>124190106.60965075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C3E-4138-9C39-E57DAC8F3164}"/>
            </c:ext>
          </c:extLst>
        </c:ser>
        <c:ser>
          <c:idx val="11"/>
          <c:order val="11"/>
          <c:tx>
            <c:v>LAMHS</c:v>
          </c:tx>
          <c:marker>
            <c:symbol val="none"/>
          </c:marker>
          <c:val>
            <c:numRef>
              <c:f>'Alternative Comparisons (3)'!$H$21:$AB$21</c:f>
              <c:numCache>
                <c:formatCode>0.00E+00</c:formatCode>
                <c:ptCount val="21"/>
                <c:pt idx="0">
                  <c:v>18073187.521408666</c:v>
                </c:pt>
                <c:pt idx="1">
                  <c:v>18329692.792786591</c:v>
                </c:pt>
                <c:pt idx="2">
                  <c:v>18629917.890630554</c:v>
                </c:pt>
                <c:pt idx="3">
                  <c:v>18983905.391423225</c:v>
                </c:pt>
                <c:pt idx="4">
                  <c:v>19404641.609939765</c:v>
                </c:pt>
                <c:pt idx="5">
                  <c:v>19909108.268585965</c:v>
                </c:pt>
                <c:pt idx="6">
                  <c:v>20519765.076830965</c:v>
                </c:pt>
                <c:pt idx="7">
                  <c:v>21266654.608704519</c:v>
                </c:pt>
                <c:pt idx="8">
                  <c:v>22190409.54434412</c:v>
                </c:pt>
                <c:pt idx="9">
                  <c:v>23346572.965306085</c:v>
                </c:pt>
                <c:pt idx="10">
                  <c:v>24811834.993301172</c:v>
                </c:pt>
                <c:pt idx="11">
                  <c:v>26693073.273309544</c:v>
                </c:pt>
                <c:pt idx="12">
                  <c:v>29140504.475474469</c:v>
                </c:pt>
                <c:pt idx="13">
                  <c:v>32366874.019494992</c:v>
                </c:pt>
                <c:pt idx="14">
                  <c:v>36675527.651170544</c:v>
                </c:pt>
                <c:pt idx="15">
                  <c:v>42501563.467957534</c:v>
                </c:pt>
                <c:pt idx="16">
                  <c:v>50472266.882899322</c:v>
                </c:pt>
                <c:pt idx="17">
                  <c:v>61495995.217954263</c:v>
                </c:pt>
                <c:pt idx="18">
                  <c:v>76893063.991639003</c:v>
                </c:pt>
                <c:pt idx="19">
                  <c:v>98588675.590637594</c:v>
                </c:pt>
                <c:pt idx="20">
                  <c:v>129397532.32660443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C3E-4138-9C39-E57DAC8F3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5323904"/>
        <c:axId val="981531968"/>
      </c:lineChart>
      <c:catAx>
        <c:axId val="1115323904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crossAx val="981531968"/>
        <c:crosses val="autoZero"/>
        <c:auto val="1"/>
        <c:lblAlgn val="ctr"/>
        <c:lblOffset val="100"/>
        <c:noMultiLvlLbl val="0"/>
      </c:catAx>
      <c:valAx>
        <c:axId val="981531968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11532390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2880391018798627"/>
          <c:y val="0.2157371773730497"/>
          <c:w val="8.8256666261998781E-2"/>
          <c:h val="0.59599109420398766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BBNS</c:v>
          </c:tx>
          <c:marker>
            <c:symbol val="none"/>
          </c:marker>
          <c:cat>
            <c:numRef>
              <c:f>'Alternative Comparisons (3)'!$H$9:$N$9</c:f>
              <c:numCache>
                <c:formatCode>0%</c:formatCode>
                <c:ptCount val="7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</c:numCache>
            </c:numRef>
          </c:cat>
          <c:val>
            <c:numRef>
              <c:f>'Alternative Comparisons (3)'!$H$10:$N$10</c:f>
              <c:numCache>
                <c:formatCode>0.00E+00</c:formatCode>
                <c:ptCount val="7"/>
                <c:pt idx="0">
                  <c:v>9034068.1624747477</c:v>
                </c:pt>
                <c:pt idx="1">
                  <c:v>9357067.2877311669</c:v>
                </c:pt>
                <c:pt idx="2">
                  <c:v>9756825.5698048882</c:v>
                </c:pt>
                <c:pt idx="3">
                  <c:v>10257781.827997649</c:v>
                </c:pt>
                <c:pt idx="4">
                  <c:v>10893524.916390892</c:v>
                </c:pt>
                <c:pt idx="5">
                  <c:v>11710548.738950206</c:v>
                </c:pt>
                <c:pt idx="6">
                  <c:v>12773632.352155358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23-49D4-9959-9778B7ADF712}"/>
            </c:ext>
          </c:extLst>
        </c:ser>
        <c:ser>
          <c:idx val="1"/>
          <c:order val="1"/>
          <c:tx>
            <c:v>BBLS</c:v>
          </c:tx>
          <c:marker>
            <c:symbol val="none"/>
          </c:marker>
          <c:val>
            <c:numRef>
              <c:f>'Alternative Comparisons (3)'!$H$11:$N$11</c:f>
              <c:numCache>
                <c:formatCode>0.00E+00</c:formatCode>
                <c:ptCount val="7"/>
                <c:pt idx="0">
                  <c:v>9822220.7860529888</c:v>
                </c:pt>
                <c:pt idx="1">
                  <c:v>10084292.97891452</c:v>
                </c:pt>
                <c:pt idx="2">
                  <c:v>10405541.033839999</c:v>
                </c:pt>
                <c:pt idx="3">
                  <c:v>10804266.186485693</c:v>
                </c:pt>
                <c:pt idx="4">
                  <c:v>11305553.844626704</c:v>
                </c:pt>
                <c:pt idx="5">
                  <c:v>11944061.310322529</c:v>
                </c:pt>
                <c:pt idx="6">
                  <c:v>12768019.794467403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23-49D4-9959-9778B7ADF712}"/>
            </c:ext>
          </c:extLst>
        </c:ser>
        <c:ser>
          <c:idx val="2"/>
          <c:order val="2"/>
          <c:tx>
            <c:v>BBHS</c:v>
          </c:tx>
          <c:marker>
            <c:symbol val="none"/>
          </c:marker>
          <c:val>
            <c:numRef>
              <c:f>'Alternative Comparisons (3)'!$H$12:$N$12</c:f>
              <c:numCache>
                <c:formatCode>0.00E+00</c:formatCode>
                <c:ptCount val="7"/>
                <c:pt idx="0">
                  <c:v>14722683.468175154</c:v>
                </c:pt>
                <c:pt idx="1">
                  <c:v>14984755.661036637</c:v>
                </c:pt>
                <c:pt idx="2">
                  <c:v>15306003.715962246</c:v>
                </c:pt>
                <c:pt idx="3">
                  <c:v>15704728.868607882</c:v>
                </c:pt>
                <c:pt idx="4">
                  <c:v>16206016.526748909</c:v>
                </c:pt>
                <c:pt idx="5">
                  <c:v>16844523.992444772</c:v>
                </c:pt>
                <c:pt idx="6">
                  <c:v>17668482.476589456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23-49D4-9959-9778B7ADF712}"/>
            </c:ext>
          </c:extLst>
        </c:ser>
        <c:ser>
          <c:idx val="3"/>
          <c:order val="3"/>
          <c:tx>
            <c:v>BMNS</c:v>
          </c:tx>
          <c:marker>
            <c:symbol val="none"/>
          </c:marker>
          <c:val>
            <c:numRef>
              <c:f>'Alternative Comparisons (3)'!$H$13:$N$13</c:f>
              <c:numCache>
                <c:formatCode>0.00E+00</c:formatCode>
                <c:ptCount val="7"/>
                <c:pt idx="0">
                  <c:v>9713857.0750046503</c:v>
                </c:pt>
                <c:pt idx="1">
                  <c:v>10111593.702862598</c:v>
                </c:pt>
                <c:pt idx="2">
                  <c:v>10598199.942042308</c:v>
                </c:pt>
                <c:pt idx="3">
                  <c:v>11199796.082236739</c:v>
                </c:pt>
                <c:pt idx="4">
                  <c:v>11951516.827826774</c:v>
                </c:pt>
                <c:pt idx="5">
                  <c:v>12900940.536119319</c:v>
                </c:pt>
                <c:pt idx="6">
                  <c:v>14112903.759777015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23-49D4-9959-9778B7ADF712}"/>
            </c:ext>
          </c:extLst>
        </c:ser>
        <c:ser>
          <c:idx val="4"/>
          <c:order val="4"/>
          <c:tx>
            <c:v>BMLS</c:v>
          </c:tx>
          <c:marker>
            <c:symbol val="none"/>
          </c:marker>
          <c:val>
            <c:numRef>
              <c:f>'Alternative Comparisons (3)'!$H$14:$N$14</c:f>
              <c:numCache>
                <c:formatCode>0.00E+00</c:formatCode>
                <c:ptCount val="7"/>
                <c:pt idx="0">
                  <c:v>10524693.210068457</c:v>
                </c:pt>
                <c:pt idx="1">
                  <c:v>10857155.008080179</c:v>
                </c:pt>
                <c:pt idx="2">
                  <c:v>11260563.518249402</c:v>
                </c:pt>
                <c:pt idx="3">
                  <c:v>11755112.290033225</c:v>
                </c:pt>
                <c:pt idx="4">
                  <c:v>12367849.740594311</c:v>
                </c:pt>
                <c:pt idx="5">
                  <c:v>13135274.822775997</c:v>
                </c:pt>
                <c:pt idx="6">
                  <c:v>14106984.047681732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23-49D4-9959-9778B7ADF712}"/>
            </c:ext>
          </c:extLst>
        </c:ser>
        <c:ser>
          <c:idx val="5"/>
          <c:order val="5"/>
          <c:tx>
            <c:v>BMHS</c:v>
          </c:tx>
          <c:marker>
            <c:symbol val="none"/>
          </c:marker>
          <c:val>
            <c:numRef>
              <c:f>'Alternative Comparisons (3)'!$H$15:$N$15</c:f>
              <c:numCache>
                <c:formatCode>0.00E+00</c:formatCode>
                <c:ptCount val="7"/>
                <c:pt idx="0">
                  <c:v>15107227.840987658</c:v>
                </c:pt>
                <c:pt idx="1">
                  <c:v>15439689.638999335</c:v>
                </c:pt>
                <c:pt idx="2">
                  <c:v>15843098.149168679</c:v>
                </c:pt>
                <c:pt idx="3">
                  <c:v>16337646.920952447</c:v>
                </c:pt>
                <c:pt idx="4">
                  <c:v>16950384.371513553</c:v>
                </c:pt>
                <c:pt idx="5">
                  <c:v>17717809.453695271</c:v>
                </c:pt>
                <c:pt idx="6">
                  <c:v>18689518.678600837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23-49D4-9959-9778B7ADF712}"/>
            </c:ext>
          </c:extLst>
        </c:ser>
        <c:ser>
          <c:idx val="6"/>
          <c:order val="6"/>
          <c:tx>
            <c:v>LABNS</c:v>
          </c:tx>
          <c:marker>
            <c:symbol val="none"/>
          </c:marker>
          <c:val>
            <c:numRef>
              <c:f>'Alternative Comparisons (3)'!$H$16:$N$16</c:f>
              <c:numCache>
                <c:formatCode>0.00E+00</c:formatCode>
                <c:ptCount val="7"/>
                <c:pt idx="0">
                  <c:v>10354730.139570568</c:v>
                </c:pt>
                <c:pt idx="1">
                  <c:v>10630416.985925021</c:v>
                </c:pt>
                <c:pt idx="2">
                  <c:v>10963215.704759642</c:v>
                </c:pt>
                <c:pt idx="3">
                  <c:v>11369602.498791791</c:v>
                </c:pt>
                <c:pt idx="4">
                  <c:v>11871913.667872557</c:v>
                </c:pt>
                <c:pt idx="5">
                  <c:v>12500711.210430671</c:v>
                </c:pt>
                <c:pt idx="6">
                  <c:v>13298175.469830159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A23-49D4-9959-9778B7ADF712}"/>
            </c:ext>
          </c:extLst>
        </c:ser>
        <c:ser>
          <c:idx val="7"/>
          <c:order val="7"/>
          <c:tx>
            <c:v>LABLS</c:v>
          </c:tx>
          <c:marker>
            <c:symbol val="none"/>
          </c:marker>
          <c:val>
            <c:numRef>
              <c:f>'Alternative Comparisons (3)'!$H$17:$N$17</c:f>
              <c:numCache>
                <c:formatCode>0.00E+00</c:formatCode>
                <c:ptCount val="7"/>
                <c:pt idx="0">
                  <c:v>11274241.533745185</c:v>
                </c:pt>
                <c:pt idx="1">
                  <c:v>11478846.95897227</c:v>
                </c:pt>
                <c:pt idx="2">
                  <c:v>11720050.412800606</c:v>
                </c:pt>
                <c:pt idx="3">
                  <c:v>12007167.583694518</c:v>
                </c:pt>
                <c:pt idx="4">
                  <c:v>12352614.084147673</c:v>
                </c:pt>
                <c:pt idx="5">
                  <c:v>12773142.543698382</c:v>
                </c:pt>
                <c:pt idx="6">
                  <c:v>13291627.485860877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A23-49D4-9959-9778B7ADF712}"/>
            </c:ext>
          </c:extLst>
        </c:ser>
        <c:ser>
          <c:idx val="8"/>
          <c:order val="8"/>
          <c:tx>
            <c:v>LABHS</c:v>
          </c:tx>
          <c:marker>
            <c:symbol val="none"/>
          </c:marker>
          <c:val>
            <c:numRef>
              <c:f>'Alternative Comparisons (3)'!$H$18:$N$18</c:f>
              <c:numCache>
                <c:formatCode>0.00E+00</c:formatCode>
                <c:ptCount val="7"/>
                <c:pt idx="0">
                  <c:v>16991447.996221051</c:v>
                </c:pt>
                <c:pt idx="1">
                  <c:v>17196053.421448078</c:v>
                </c:pt>
                <c:pt idx="2">
                  <c:v>17437256.875276566</c:v>
                </c:pt>
                <c:pt idx="3">
                  <c:v>17724374.04617041</c:v>
                </c:pt>
                <c:pt idx="4">
                  <c:v>18069820.546623584</c:v>
                </c:pt>
                <c:pt idx="5">
                  <c:v>18490349.006174341</c:v>
                </c:pt>
                <c:pt idx="6">
                  <c:v>19008833.948336616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A23-49D4-9959-9778B7ADF712}"/>
            </c:ext>
          </c:extLst>
        </c:ser>
        <c:ser>
          <c:idx val="9"/>
          <c:order val="9"/>
          <c:tx>
            <c:v>LAMNS</c:v>
          </c:tx>
          <c:marker>
            <c:symbol val="none"/>
          </c:marker>
          <c:val>
            <c:numRef>
              <c:f>'Alternative Comparisons (3)'!$H$19:$N$19</c:f>
              <c:numCache>
                <c:formatCode>0.00E+00</c:formatCode>
                <c:ptCount val="7"/>
                <c:pt idx="0">
                  <c:v>11944357.105518883</c:v>
                </c:pt>
                <c:pt idx="1">
                  <c:v>12275038.319903933</c:v>
                </c:pt>
                <c:pt idx="2">
                  <c:v>12669806.291623309</c:v>
                </c:pt>
                <c:pt idx="3">
                  <c:v>13145438.529246286</c:v>
                </c:pt>
                <c:pt idx="4">
                  <c:v>13724110.310295699</c:v>
                </c:pt>
                <c:pt idx="5">
                  <c:v>14435393.589522388</c:v>
                </c:pt>
                <c:pt idx="6">
                  <c:v>15319066.305440258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A23-49D4-9959-9778B7ADF712}"/>
            </c:ext>
          </c:extLst>
        </c:ser>
        <c:ser>
          <c:idx val="10"/>
          <c:order val="10"/>
          <c:tx>
            <c:v>LAMLS</c:v>
          </c:tx>
          <c:marker>
            <c:symbol val="none"/>
          </c:marker>
          <c:val>
            <c:numRef>
              <c:f>'Alternative Comparisons (3)'!$H$20:$N$20</c:f>
              <c:numCache>
                <c:formatCode>0.00E+00</c:formatCode>
                <c:ptCount val="7"/>
                <c:pt idx="0">
                  <c:v>12865761.804455023</c:v>
                </c:pt>
                <c:pt idx="1">
                  <c:v>13122267.075832997</c:v>
                </c:pt>
                <c:pt idx="2">
                  <c:v>13422492.173676822</c:v>
                </c:pt>
                <c:pt idx="3">
                  <c:v>13776479.674469559</c:v>
                </c:pt>
                <c:pt idx="4">
                  <c:v>14197215.89298608</c:v>
                </c:pt>
                <c:pt idx="5">
                  <c:v>14701682.551632239</c:v>
                </c:pt>
                <c:pt idx="6">
                  <c:v>15312339.359877434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A23-49D4-9959-9778B7ADF712}"/>
            </c:ext>
          </c:extLst>
        </c:ser>
        <c:ser>
          <c:idx val="11"/>
          <c:order val="11"/>
          <c:tx>
            <c:v>LAMHS</c:v>
          </c:tx>
          <c:marker>
            <c:symbol val="none"/>
          </c:marker>
          <c:val>
            <c:numRef>
              <c:f>'Alternative Comparisons (3)'!$H$21:$N$21</c:f>
              <c:numCache>
                <c:formatCode>0.00E+00</c:formatCode>
                <c:ptCount val="7"/>
                <c:pt idx="0">
                  <c:v>18073187.521408666</c:v>
                </c:pt>
                <c:pt idx="1">
                  <c:v>18329692.792786591</c:v>
                </c:pt>
                <c:pt idx="2">
                  <c:v>18629917.890630554</c:v>
                </c:pt>
                <c:pt idx="3">
                  <c:v>18983905.391423225</c:v>
                </c:pt>
                <c:pt idx="4">
                  <c:v>19404641.609939765</c:v>
                </c:pt>
                <c:pt idx="5">
                  <c:v>19909108.268585965</c:v>
                </c:pt>
                <c:pt idx="6">
                  <c:v>20519765.076830965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A23-49D4-9959-9778B7ADF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1844992"/>
        <c:axId val="1097153280"/>
      </c:lineChart>
      <c:catAx>
        <c:axId val="981844992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crossAx val="1097153280"/>
        <c:crosses val="autoZero"/>
        <c:auto val="1"/>
        <c:lblAlgn val="ctr"/>
        <c:lblOffset val="100"/>
        <c:noMultiLvlLbl val="0"/>
      </c:catAx>
      <c:valAx>
        <c:axId val="1097153280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9818449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668285688063105"/>
          <c:y val="8.8281568484122372E-2"/>
          <c:w val="0.6244140419947507"/>
          <c:h val="0.8326195683872849"/>
        </c:manualLayout>
      </c:layout>
      <c:lineChart>
        <c:grouping val="standard"/>
        <c:varyColors val="0"/>
        <c:ser>
          <c:idx val="0"/>
          <c:order val="0"/>
          <c:tx>
            <c:v>BBNS</c:v>
          </c:tx>
          <c:marker>
            <c:symbol val="none"/>
          </c:marker>
          <c:cat>
            <c:numRef>
              <c:f>'Alternative Comparisons (2)'!$H$9:$AB$9</c:f>
              <c:numCache>
                <c:formatCode>0%</c:formatCode>
                <c:ptCount val="2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</c:numCache>
            </c:numRef>
          </c:cat>
          <c:val>
            <c:numRef>
              <c:f>'Alternative Comparisons (2)'!$H$10:$AB$10</c:f>
              <c:numCache>
                <c:formatCode>0.00E+00</c:formatCode>
                <c:ptCount val="21"/>
                <c:pt idx="0">
                  <c:v>9034068.1624747477</c:v>
                </c:pt>
                <c:pt idx="1">
                  <c:v>9357067.2877311669</c:v>
                </c:pt>
                <c:pt idx="2">
                  <c:v>9756825.5698048882</c:v>
                </c:pt>
                <c:pt idx="3">
                  <c:v>10257781.827997649</c:v>
                </c:pt>
                <c:pt idx="4">
                  <c:v>10893524.916390892</c:v>
                </c:pt>
                <c:pt idx="5">
                  <c:v>11710548.738950206</c:v>
                </c:pt>
                <c:pt idx="6">
                  <c:v>12773632.352155358</c:v>
                </c:pt>
                <c:pt idx="7">
                  <c:v>14173571.150942862</c:v>
                </c:pt>
                <c:pt idx="8">
                  <c:v>16038315.908111142</c:v>
                </c:pt>
                <c:pt idx="9">
                  <c:v>18549059.829186309</c:v>
                </c:pt>
                <c:pt idx="10">
                  <c:v>21963520.799768809</c:v>
                </c:pt>
                <c:pt idx="11">
                  <c:v>26649700.868711963</c:v>
                </c:pt>
                <c:pt idx="12">
                  <c:v>33134920.782030359</c:v>
                </c:pt>
                <c:pt idx="13">
                  <c:v>42177148.891735904</c:v>
                </c:pt>
                <c:pt idx="14">
                  <c:v>54868901.387760065</c:v>
                </c:pt>
                <c:pt idx="15">
                  <c:v>72788770.146484986</c:v>
                </c:pt>
                <c:pt idx="16">
                  <c:v>98222649.507980123</c:v>
                </c:pt>
                <c:pt idx="17">
                  <c:v>134487033.89399481</c:v>
                </c:pt>
                <c:pt idx="18">
                  <c:v>186401888.62022597</c:v>
                </c:pt>
                <c:pt idx="19">
                  <c:v>260982828.31526092</c:v>
                </c:pt>
                <c:pt idx="20">
                  <c:v>368455013.58296114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DF-48C5-817F-6CFBF674C9D4}"/>
            </c:ext>
          </c:extLst>
        </c:ser>
        <c:ser>
          <c:idx val="1"/>
          <c:order val="1"/>
          <c:tx>
            <c:v>BBLS</c:v>
          </c:tx>
          <c:marker>
            <c:symbol val="none"/>
          </c:marker>
          <c:val>
            <c:numRef>
              <c:f>'Alternative Comparisons (2)'!$H$11:$AB$11</c:f>
              <c:numCache>
                <c:formatCode>0.00E+00</c:formatCode>
                <c:ptCount val="21"/>
                <c:pt idx="0">
                  <c:v>9822220.7860529888</c:v>
                </c:pt>
                <c:pt idx="1">
                  <c:v>10084292.97891452</c:v>
                </c:pt>
                <c:pt idx="2">
                  <c:v>10405541.033839999</c:v>
                </c:pt>
                <c:pt idx="3">
                  <c:v>10804266.186485693</c:v>
                </c:pt>
                <c:pt idx="4">
                  <c:v>11305553.844626704</c:v>
                </c:pt>
                <c:pt idx="5">
                  <c:v>11944061.310322529</c:v>
                </c:pt>
                <c:pt idx="6">
                  <c:v>12768019.794467403</c:v>
                </c:pt>
                <c:pt idx="7">
                  <c:v>13844997.675857298</c:v>
                </c:pt>
                <c:pt idx="8">
                  <c:v>15270223.243941039</c:v>
                </c:pt>
                <c:pt idx="9">
                  <c:v>17178633.301751543</c:v>
                </c:pt>
                <c:pt idx="10">
                  <c:v>19762353.742445413</c:v>
                </c:pt>
                <c:pt idx="11">
                  <c:v>23296110.07660133</c:v>
                </c:pt>
                <c:pt idx="12">
                  <c:v>28174228.357711133</c:v>
                </c:pt>
                <c:pt idx="13">
                  <c:v>34964594.400626816</c:v>
                </c:pt>
                <c:pt idx="14">
                  <c:v>44487448.302758679</c:v>
                </c:pt>
                <c:pt idx="15">
                  <c:v>57930580.020152144</c:v>
                </c:pt>
                <c:pt idx="16">
                  <c:v>77017916.747687668</c:v>
                </c:pt>
                <c:pt idx="17">
                  <c:v>104256473.99916981</c:v>
                </c:pt>
                <c:pt idx="18">
                  <c:v>143298387.43477461</c:v>
                </c:pt>
                <c:pt idx="19">
                  <c:v>199472031.25514624</c:v>
                </c:pt>
                <c:pt idx="20">
                  <c:v>280561683.67796874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DF-48C5-817F-6CFBF674C9D4}"/>
            </c:ext>
          </c:extLst>
        </c:ser>
        <c:ser>
          <c:idx val="2"/>
          <c:order val="2"/>
          <c:tx>
            <c:v>BBHS</c:v>
          </c:tx>
          <c:marker>
            <c:symbol val="none"/>
          </c:marker>
          <c:val>
            <c:numRef>
              <c:f>'Alternative Comparisons (2)'!$H$12:$AB$12</c:f>
              <c:numCache>
                <c:formatCode>0.00E+00</c:formatCode>
                <c:ptCount val="21"/>
                <c:pt idx="0">
                  <c:v>14722683.468175154</c:v>
                </c:pt>
                <c:pt idx="1">
                  <c:v>14984755.661036637</c:v>
                </c:pt>
                <c:pt idx="2">
                  <c:v>15306003.715962246</c:v>
                </c:pt>
                <c:pt idx="3">
                  <c:v>15704728.868607882</c:v>
                </c:pt>
                <c:pt idx="4">
                  <c:v>16206016.526748909</c:v>
                </c:pt>
                <c:pt idx="5">
                  <c:v>16844523.992444772</c:v>
                </c:pt>
                <c:pt idx="6">
                  <c:v>17668482.476589456</c:v>
                </c:pt>
                <c:pt idx="7">
                  <c:v>18745460.357979454</c:v>
                </c:pt>
                <c:pt idx="8">
                  <c:v>20170685.92606324</c:v>
                </c:pt>
                <c:pt idx="9">
                  <c:v>22079095.983873762</c:v>
                </c:pt>
                <c:pt idx="10">
                  <c:v>24662816.424567558</c:v>
                </c:pt>
                <c:pt idx="11">
                  <c:v>28196572.758723486</c:v>
                </c:pt>
                <c:pt idx="12">
                  <c:v>33074691.039833315</c:v>
                </c:pt>
                <c:pt idx="13">
                  <c:v>39865057.082749069</c:v>
                </c:pt>
                <c:pt idx="14">
                  <c:v>49387910.984880812</c:v>
                </c:pt>
                <c:pt idx="15">
                  <c:v>62831042.702274382</c:v>
                </c:pt>
                <c:pt idx="16">
                  <c:v>81918379.429809883</c:v>
                </c:pt>
                <c:pt idx="17">
                  <c:v>109156936.68129186</c:v>
                </c:pt>
                <c:pt idx="18">
                  <c:v>148198850.11689666</c:v>
                </c:pt>
                <c:pt idx="19">
                  <c:v>204372493.93726847</c:v>
                </c:pt>
                <c:pt idx="20">
                  <c:v>285462146.36009091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DF-48C5-817F-6CFBF674C9D4}"/>
            </c:ext>
          </c:extLst>
        </c:ser>
        <c:ser>
          <c:idx val="3"/>
          <c:order val="3"/>
          <c:tx>
            <c:v>BMNS</c:v>
          </c:tx>
          <c:marker>
            <c:symbol val="none"/>
          </c:marker>
          <c:val>
            <c:numRef>
              <c:f>'Alternative Comparisons (2)'!$H$13:$AB$13</c:f>
              <c:numCache>
                <c:formatCode>0.00E+00</c:formatCode>
                <c:ptCount val="21"/>
                <c:pt idx="0">
                  <c:v>9713857.0750046503</c:v>
                </c:pt>
                <c:pt idx="1">
                  <c:v>10111593.702862598</c:v>
                </c:pt>
                <c:pt idx="2">
                  <c:v>10598199.942042308</c:v>
                </c:pt>
                <c:pt idx="3">
                  <c:v>11199796.082236739</c:v>
                </c:pt>
                <c:pt idx="4">
                  <c:v>11951516.827826774</c:v>
                </c:pt>
                <c:pt idx="5">
                  <c:v>12900940.536119319</c:v>
                </c:pt>
                <c:pt idx="6">
                  <c:v>14112903.759777015</c:v>
                </c:pt>
                <c:pt idx="7">
                  <c:v>15676282.292072792</c:v>
                </c:pt>
                <c:pt idx="8">
                  <c:v>17713569.806179021</c:v>
                </c:pt>
                <c:pt idx="9">
                  <c:v>20394444.29720417</c:v>
                </c:pt>
                <c:pt idx="10">
                  <c:v>23955029.167708367</c:v>
                </c:pt>
                <c:pt idx="11">
                  <c:v>28725299.760110341</c:v>
                </c:pt>
                <c:pt idx="12">
                  <c:v>35168158.429873213</c:v>
                </c:pt>
                <c:pt idx="13">
                  <c:v>43935248.056828208</c:v>
                </c:pt>
                <c:pt idx="14">
                  <c:v>55946806.906407289</c:v>
                </c:pt>
                <c:pt idx="15">
                  <c:v>72506093.695875049</c:v>
                </c:pt>
                <c:pt idx="16">
                  <c:v>95463575.177233443</c:v>
                </c:pt>
                <c:pt idx="17">
                  <c:v>127452814.20888093</c:v>
                </c:pt>
                <c:pt idx="18">
                  <c:v>172229759.38286388</c:v>
                </c:pt>
                <c:pt idx="19">
                  <c:v>235161275.00813097</c:v>
                </c:pt>
                <c:pt idx="20">
                  <c:v>323929232.87873733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DF-48C5-817F-6CFBF674C9D4}"/>
            </c:ext>
          </c:extLst>
        </c:ser>
        <c:ser>
          <c:idx val="4"/>
          <c:order val="4"/>
          <c:tx>
            <c:v>BMLS</c:v>
          </c:tx>
          <c:marker>
            <c:symbol val="none"/>
          </c:marker>
          <c:val>
            <c:numRef>
              <c:f>'Alternative Comparisons (2)'!$H$14:$AB$14</c:f>
              <c:numCache>
                <c:formatCode>0.00E+00</c:formatCode>
                <c:ptCount val="21"/>
                <c:pt idx="0">
                  <c:v>10524693.210068457</c:v>
                </c:pt>
                <c:pt idx="1">
                  <c:v>10857155.008080179</c:v>
                </c:pt>
                <c:pt idx="2">
                  <c:v>11260563.518249402</c:v>
                </c:pt>
                <c:pt idx="3">
                  <c:v>11755112.290033225</c:v>
                </c:pt>
                <c:pt idx="4">
                  <c:v>12367849.740594311</c:v>
                </c:pt>
                <c:pt idx="5">
                  <c:v>13135274.822775997</c:v>
                </c:pt>
                <c:pt idx="6">
                  <c:v>14106984.047681732</c:v>
                </c:pt>
                <c:pt idx="7">
                  <c:v>15350813.82842683</c:v>
                </c:pt>
                <c:pt idx="8">
                  <c:v>16960114.583572764</c:v>
                </c:pt>
                <c:pt idx="9">
                  <c:v>19064070.391234633</c:v>
                </c:pt>
                <c:pt idx="10">
                  <c:v>21842378.084849428</c:v>
                </c:pt>
                <c:pt idx="11">
                  <c:v>25546177.427503616</c:v>
                </c:pt>
                <c:pt idx="12">
                  <c:v>30527959.028454278</c:v>
                </c:pt>
                <c:pt idx="13">
                  <c:v>37284384.55311431</c:v>
                </c:pt>
                <c:pt idx="14">
                  <c:v>46517702.358380012</c:v>
                </c:pt>
                <c:pt idx="15">
                  <c:v>59223974.779067509</c:v>
                </c:pt>
                <c:pt idx="16">
                  <c:v>76820005.263194799</c:v>
                </c:pt>
                <c:pt idx="17">
                  <c:v>101326179.64074227</c:v>
                </c:pt>
                <c:pt idx="18">
                  <c:v>135630165.43505761</c:v>
                </c:pt>
                <c:pt idx="19">
                  <c:v>183867636.72279134</c:v>
                </c:pt>
                <c:pt idx="20">
                  <c:v>251972496.7626636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DF-48C5-817F-6CFBF674C9D4}"/>
            </c:ext>
          </c:extLst>
        </c:ser>
        <c:ser>
          <c:idx val="5"/>
          <c:order val="5"/>
          <c:tx>
            <c:v>BMHS</c:v>
          </c:tx>
          <c:marker>
            <c:symbol val="none"/>
          </c:marker>
          <c:val>
            <c:numRef>
              <c:f>'Alternative Comparisons (2)'!$H$15:$AB$15</c:f>
              <c:numCache>
                <c:formatCode>0.00E+00</c:formatCode>
                <c:ptCount val="21"/>
                <c:pt idx="0">
                  <c:v>15107227.840987658</c:v>
                </c:pt>
                <c:pt idx="1">
                  <c:v>15439689.638999335</c:v>
                </c:pt>
                <c:pt idx="2">
                  <c:v>15843098.149168679</c:v>
                </c:pt>
                <c:pt idx="3">
                  <c:v>16337646.920952447</c:v>
                </c:pt>
                <c:pt idx="4">
                  <c:v>16950384.371513553</c:v>
                </c:pt>
                <c:pt idx="5">
                  <c:v>17717809.453695271</c:v>
                </c:pt>
                <c:pt idx="6">
                  <c:v>18689518.678600837</c:v>
                </c:pt>
                <c:pt idx="7">
                  <c:v>19933348.459346022</c:v>
                </c:pt>
                <c:pt idx="8">
                  <c:v>21542649.214491997</c:v>
                </c:pt>
                <c:pt idx="9">
                  <c:v>23646605.022153888</c:v>
                </c:pt>
                <c:pt idx="10">
                  <c:v>26424912.715768605</c:v>
                </c:pt>
                <c:pt idx="11">
                  <c:v>30128712.058422804</c:v>
                </c:pt>
                <c:pt idx="12">
                  <c:v>35110493.659373485</c:v>
                </c:pt>
                <c:pt idx="13">
                  <c:v>41866919.184033588</c:v>
                </c:pt>
                <c:pt idx="14">
                  <c:v>51100236.9892992</c:v>
                </c:pt>
                <c:pt idx="15">
                  <c:v>63806509.409986779</c:v>
                </c:pt>
                <c:pt idx="16">
                  <c:v>81402539.894114032</c:v>
                </c:pt>
                <c:pt idx="17">
                  <c:v>105908714.27166139</c:v>
                </c:pt>
                <c:pt idx="18">
                  <c:v>140212700.06597671</c:v>
                </c:pt>
                <c:pt idx="19">
                  <c:v>188450171.35371068</c:v>
                </c:pt>
                <c:pt idx="20">
                  <c:v>256555031.39358282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DF-48C5-817F-6CFBF674C9D4}"/>
            </c:ext>
          </c:extLst>
        </c:ser>
        <c:ser>
          <c:idx val="6"/>
          <c:order val="6"/>
          <c:tx>
            <c:v>LABNS</c:v>
          </c:tx>
          <c:marker>
            <c:symbol val="none"/>
          </c:marker>
          <c:val>
            <c:numRef>
              <c:f>'Alternative Comparisons (2)'!$H$16:$AB$16</c:f>
              <c:numCache>
                <c:formatCode>0.00E+00</c:formatCode>
                <c:ptCount val="21"/>
                <c:pt idx="0">
                  <c:v>10354730.139570568</c:v>
                </c:pt>
                <c:pt idx="1">
                  <c:v>10630416.985925021</c:v>
                </c:pt>
                <c:pt idx="2">
                  <c:v>10963215.704759642</c:v>
                </c:pt>
                <c:pt idx="3">
                  <c:v>11369602.498791791</c:v>
                </c:pt>
                <c:pt idx="4">
                  <c:v>11871913.667872557</c:v>
                </c:pt>
                <c:pt idx="5">
                  <c:v>12500711.210430671</c:v>
                </c:pt>
                <c:pt idx="6">
                  <c:v>13298175.469830159</c:v>
                </c:pt>
                <c:pt idx="7">
                  <c:v>14322989.317759586</c:v>
                </c:pt>
                <c:pt idx="8">
                  <c:v>15657393.302191682</c:v>
                </c:pt>
                <c:pt idx="9">
                  <c:v>17417406.877102911</c:v>
                </c:pt>
                <c:pt idx="10">
                  <c:v>19767674.856617801</c:v>
                </c:pt>
                <c:pt idx="11">
                  <c:v>22943080.746165443</c:v>
                </c:pt>
                <c:pt idx="12">
                  <c:v>27280273.041427519</c:v>
                </c:pt>
                <c:pt idx="13">
                  <c:v>33263729.527827796</c:v>
                </c:pt>
                <c:pt idx="14">
                  <c:v>41593163.141019873</c:v>
                </c:pt>
                <c:pt idx="15">
                  <c:v>53282283.157435901</c:v>
                </c:pt>
                <c:pt idx="16">
                  <c:v>69803657.418942094</c:v>
                </c:pt>
                <c:pt idx="17">
                  <c:v>93301398.148209944</c:v>
                </c:pt>
                <c:pt idx="18">
                  <c:v>126903683.02188808</c:v>
                </c:pt>
                <c:pt idx="19">
                  <c:v>175182299.88675275</c:v>
                </c:pt>
                <c:pt idx="20">
                  <c:v>244828793.07246625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3E-4138-9C39-E57DAC8F3164}"/>
            </c:ext>
          </c:extLst>
        </c:ser>
        <c:ser>
          <c:idx val="7"/>
          <c:order val="7"/>
          <c:tx>
            <c:v>LABLS</c:v>
          </c:tx>
          <c:marker>
            <c:symbol val="none"/>
          </c:marker>
          <c:val>
            <c:numRef>
              <c:f>'Alternative Comparisons (2)'!$H$17:$AB$17</c:f>
              <c:numCache>
                <c:formatCode>0.00E+00</c:formatCode>
                <c:ptCount val="21"/>
                <c:pt idx="0">
                  <c:v>11274241.533745185</c:v>
                </c:pt>
                <c:pt idx="1">
                  <c:v>11478846.95897227</c:v>
                </c:pt>
                <c:pt idx="2">
                  <c:v>11720050.412800606</c:v>
                </c:pt>
                <c:pt idx="3">
                  <c:v>12007167.583694518</c:v>
                </c:pt>
                <c:pt idx="4">
                  <c:v>12352614.084147673</c:v>
                </c:pt>
                <c:pt idx="5">
                  <c:v>12773142.543698382</c:v>
                </c:pt>
                <c:pt idx="6">
                  <c:v>13291627.485860877</c:v>
                </c:pt>
                <c:pt idx="7">
                  <c:v>13939653.596826421</c:v>
                </c:pt>
                <c:pt idx="8">
                  <c:v>14761285.19399322</c:v>
                </c:pt>
                <c:pt idx="9">
                  <c:v>15818575.928429022</c:v>
                </c:pt>
                <c:pt idx="10">
                  <c:v>17199646.623073839</c:v>
                </c:pt>
                <c:pt idx="11">
                  <c:v>19030558.155369684</c:v>
                </c:pt>
                <c:pt idx="12">
                  <c:v>21492798.546388399</c:v>
                </c:pt>
                <c:pt idx="13">
                  <c:v>24849082.621533819</c:v>
                </c:pt>
                <c:pt idx="14">
                  <c:v>29481467.875184961</c:v>
                </c:pt>
                <c:pt idx="15">
                  <c:v>35947728.010047667</c:v>
                </c:pt>
                <c:pt idx="16">
                  <c:v>45064802.531934194</c:v>
                </c:pt>
                <c:pt idx="17">
                  <c:v>58032411.604247242</c:v>
                </c:pt>
                <c:pt idx="18">
                  <c:v>76616264.972194657</c:v>
                </c:pt>
                <c:pt idx="19">
                  <c:v>103419703.31661884</c:v>
                </c:pt>
                <c:pt idx="20">
                  <c:v>142286574.84997502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3E-4138-9C39-E57DAC8F3164}"/>
            </c:ext>
          </c:extLst>
        </c:ser>
        <c:ser>
          <c:idx val="8"/>
          <c:order val="8"/>
          <c:tx>
            <c:v>LABHS</c:v>
          </c:tx>
          <c:marker>
            <c:symbol val="none"/>
          </c:marker>
          <c:val>
            <c:numRef>
              <c:f>'Alternative Comparisons (2)'!$H$18:$AB$18</c:f>
              <c:numCache>
                <c:formatCode>0.00E+00</c:formatCode>
                <c:ptCount val="21"/>
                <c:pt idx="0">
                  <c:v>16991447.996221051</c:v>
                </c:pt>
                <c:pt idx="1">
                  <c:v>17196053.421448078</c:v>
                </c:pt>
                <c:pt idx="2">
                  <c:v>17437256.875276566</c:v>
                </c:pt>
                <c:pt idx="3">
                  <c:v>17724374.04617041</c:v>
                </c:pt>
                <c:pt idx="4">
                  <c:v>18069820.546623584</c:v>
                </c:pt>
                <c:pt idx="5">
                  <c:v>18490349.006174341</c:v>
                </c:pt>
                <c:pt idx="6">
                  <c:v>19008833.948336616</c:v>
                </c:pt>
                <c:pt idx="7">
                  <c:v>19656860.059302278</c:v>
                </c:pt>
                <c:pt idx="8">
                  <c:v>20478491.656469133</c:v>
                </c:pt>
                <c:pt idx="9">
                  <c:v>21535782.390904956</c:v>
                </c:pt>
                <c:pt idx="10">
                  <c:v>22916853.085549675</c:v>
                </c:pt>
                <c:pt idx="11">
                  <c:v>24747764.617845532</c:v>
                </c:pt>
                <c:pt idx="12">
                  <c:v>27210005.008864276</c:v>
                </c:pt>
                <c:pt idx="13">
                  <c:v>30566289.084009778</c:v>
                </c:pt>
                <c:pt idx="14">
                  <c:v>35198674.337660797</c:v>
                </c:pt>
                <c:pt idx="15">
                  <c:v>41664934.472523607</c:v>
                </c:pt>
                <c:pt idx="16">
                  <c:v>50782008.994410098</c:v>
                </c:pt>
                <c:pt idx="17">
                  <c:v>63749618.066722974</c:v>
                </c:pt>
                <c:pt idx="18">
                  <c:v>82333471.434670404</c:v>
                </c:pt>
                <c:pt idx="19">
                  <c:v>109136909.77909482</c:v>
                </c:pt>
                <c:pt idx="20">
                  <c:v>148003781.31245095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3E-4138-9C39-E57DAC8F3164}"/>
            </c:ext>
          </c:extLst>
        </c:ser>
        <c:ser>
          <c:idx val="9"/>
          <c:order val="9"/>
          <c:tx>
            <c:v>LAMNS</c:v>
          </c:tx>
          <c:marker>
            <c:symbol val="none"/>
          </c:marker>
          <c:val>
            <c:numRef>
              <c:f>'Alternative Comparisons (2)'!$H$19:$AB$19</c:f>
              <c:numCache>
                <c:formatCode>0.00E+00</c:formatCode>
                <c:ptCount val="21"/>
                <c:pt idx="0">
                  <c:v>11944357.105518883</c:v>
                </c:pt>
                <c:pt idx="1">
                  <c:v>12275038.319903933</c:v>
                </c:pt>
                <c:pt idx="2">
                  <c:v>12669806.291623309</c:v>
                </c:pt>
                <c:pt idx="3">
                  <c:v>13145438.529246286</c:v>
                </c:pt>
                <c:pt idx="4">
                  <c:v>13724110.310295699</c:v>
                </c:pt>
                <c:pt idx="5">
                  <c:v>14435393.589522388</c:v>
                </c:pt>
                <c:pt idx="6">
                  <c:v>15319066.305440258</c:v>
                </c:pt>
                <c:pt idx="7">
                  <c:v>16429079.418621285</c:v>
                </c:pt>
                <c:pt idx="8">
                  <c:v>17839182.943988461</c:v>
                </c:pt>
                <c:pt idx="9">
                  <c:v>19650935.777863201</c:v>
                </c:pt>
                <c:pt idx="10">
                  <c:v>22005149.143232707</c:v>
                </c:pt>
                <c:pt idx="11">
                  <c:v>25098286.570681758</c:v>
                </c:pt>
                <c:pt idx="12">
                  <c:v>29206032.623769592</c:v>
                </c:pt>
                <c:pt idx="13">
                  <c:v>34717247.73857978</c:v>
                </c:pt>
                <c:pt idx="14">
                  <c:v>42182993.466066167</c:v>
                </c:pt>
                <c:pt idx="15">
                  <c:v>52387454.701921403</c:v>
                </c:pt>
                <c:pt idx="16">
                  <c:v>66450716.068262152</c:v>
                </c:pt>
                <c:pt idx="17">
                  <c:v>85977926.964794591</c:v>
                </c:pt>
                <c:pt idx="18">
                  <c:v>113276085.94264717</c:v>
                </c:pt>
                <c:pt idx="19">
                  <c:v>151669475.19793332</c:v>
                </c:pt>
                <c:pt idx="20">
                  <c:v>205959124.92337003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C3E-4138-9C39-E57DAC8F3164}"/>
            </c:ext>
          </c:extLst>
        </c:ser>
        <c:ser>
          <c:idx val="10"/>
          <c:order val="10"/>
          <c:tx>
            <c:v>LAMLS</c:v>
          </c:tx>
          <c:marker>
            <c:symbol val="none"/>
          </c:marker>
          <c:val>
            <c:numRef>
              <c:f>'Alternative Comparisons (2)'!$H$20:$AB$20</c:f>
              <c:numCache>
                <c:formatCode>0.00E+00</c:formatCode>
                <c:ptCount val="21"/>
                <c:pt idx="0">
                  <c:v>12865761.804455023</c:v>
                </c:pt>
                <c:pt idx="1">
                  <c:v>13122267.075832997</c:v>
                </c:pt>
                <c:pt idx="2">
                  <c:v>13422492.173676822</c:v>
                </c:pt>
                <c:pt idx="3">
                  <c:v>13776479.674469559</c:v>
                </c:pt>
                <c:pt idx="4">
                  <c:v>14197215.89298608</c:v>
                </c:pt>
                <c:pt idx="5">
                  <c:v>14701682.551632239</c:v>
                </c:pt>
                <c:pt idx="6">
                  <c:v>15312339.359877434</c:v>
                </c:pt>
                <c:pt idx="7">
                  <c:v>16059228.891750881</c:v>
                </c:pt>
                <c:pt idx="8">
                  <c:v>16982983.82739044</c:v>
                </c:pt>
                <c:pt idx="9">
                  <c:v>18139147.248352382</c:v>
                </c:pt>
                <c:pt idx="10">
                  <c:v>19604409.276347548</c:v>
                </c:pt>
                <c:pt idx="11">
                  <c:v>21485647.556355916</c:v>
                </c:pt>
                <c:pt idx="12">
                  <c:v>23933078.758520812</c:v>
                </c:pt>
                <c:pt idx="13">
                  <c:v>27159448.302541263</c:v>
                </c:pt>
                <c:pt idx="14">
                  <c:v>31468101.934216913</c:v>
                </c:pt>
                <c:pt idx="15">
                  <c:v>37294137.751003809</c:v>
                </c:pt>
                <c:pt idx="16">
                  <c:v>45264841.165945642</c:v>
                </c:pt>
                <c:pt idx="17">
                  <c:v>56288569.501000747</c:v>
                </c:pt>
                <c:pt idx="18">
                  <c:v>71685638.274685472</c:v>
                </c:pt>
                <c:pt idx="19">
                  <c:v>93381249.87368384</c:v>
                </c:pt>
                <c:pt idx="20">
                  <c:v>124190106.60965075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C3E-4138-9C39-E57DAC8F3164}"/>
            </c:ext>
          </c:extLst>
        </c:ser>
        <c:ser>
          <c:idx val="11"/>
          <c:order val="11"/>
          <c:tx>
            <c:v>LAMHS</c:v>
          </c:tx>
          <c:marker>
            <c:symbol val="none"/>
          </c:marker>
          <c:val>
            <c:numRef>
              <c:f>'Alternative Comparisons (2)'!$H$21:$AB$21</c:f>
              <c:numCache>
                <c:formatCode>0.00E+00</c:formatCode>
                <c:ptCount val="21"/>
                <c:pt idx="0">
                  <c:v>18073187.521408666</c:v>
                </c:pt>
                <c:pt idx="1">
                  <c:v>18329692.792786591</c:v>
                </c:pt>
                <c:pt idx="2">
                  <c:v>18629917.890630554</c:v>
                </c:pt>
                <c:pt idx="3">
                  <c:v>18983905.391423225</c:v>
                </c:pt>
                <c:pt idx="4">
                  <c:v>19404641.609939765</c:v>
                </c:pt>
                <c:pt idx="5">
                  <c:v>19909108.268585965</c:v>
                </c:pt>
                <c:pt idx="6">
                  <c:v>20519765.076830965</c:v>
                </c:pt>
                <c:pt idx="7">
                  <c:v>21266654.608704519</c:v>
                </c:pt>
                <c:pt idx="8">
                  <c:v>22190409.54434412</c:v>
                </c:pt>
                <c:pt idx="9">
                  <c:v>23346572.965306085</c:v>
                </c:pt>
                <c:pt idx="10">
                  <c:v>24811834.993301172</c:v>
                </c:pt>
                <c:pt idx="11">
                  <c:v>26693073.273309544</c:v>
                </c:pt>
                <c:pt idx="12">
                  <c:v>29140504.475474469</c:v>
                </c:pt>
                <c:pt idx="13">
                  <c:v>32366874.019494992</c:v>
                </c:pt>
                <c:pt idx="14">
                  <c:v>36675527.651170544</c:v>
                </c:pt>
                <c:pt idx="15">
                  <c:v>42501563.467957534</c:v>
                </c:pt>
                <c:pt idx="16">
                  <c:v>50472266.882899322</c:v>
                </c:pt>
                <c:pt idx="17">
                  <c:v>61495995.217954263</c:v>
                </c:pt>
                <c:pt idx="18">
                  <c:v>76893063.991639003</c:v>
                </c:pt>
                <c:pt idx="19">
                  <c:v>98588675.590637594</c:v>
                </c:pt>
                <c:pt idx="20">
                  <c:v>129397532.32660443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C3E-4138-9C39-E57DAC8F3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6990080"/>
        <c:axId val="980445440"/>
      </c:lineChart>
      <c:catAx>
        <c:axId val="1026990080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crossAx val="980445440"/>
        <c:crosses val="autoZero"/>
        <c:auto val="1"/>
        <c:lblAlgn val="ctr"/>
        <c:lblOffset val="100"/>
        <c:noMultiLvlLbl val="0"/>
      </c:catAx>
      <c:valAx>
        <c:axId val="980445440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02699008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2880391018798627"/>
          <c:y val="0.2157371773730497"/>
          <c:w val="8.8256666261998781E-2"/>
          <c:h val="0.59599109420398766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BBNS</c:v>
          </c:tx>
          <c:marker>
            <c:symbol val="none"/>
          </c:marker>
          <c:cat>
            <c:numRef>
              <c:f>'Alternative Comparisons (2)'!$H$9:$N$9</c:f>
              <c:numCache>
                <c:formatCode>0%</c:formatCode>
                <c:ptCount val="7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</c:numCache>
            </c:numRef>
          </c:cat>
          <c:val>
            <c:numRef>
              <c:f>'Alternative Comparisons (2)'!$H$10:$N$10</c:f>
              <c:numCache>
                <c:formatCode>0.00E+00</c:formatCode>
                <c:ptCount val="7"/>
                <c:pt idx="0">
                  <c:v>9034068.1624747477</c:v>
                </c:pt>
                <c:pt idx="1">
                  <c:v>9357067.2877311669</c:v>
                </c:pt>
                <c:pt idx="2">
                  <c:v>9756825.5698048882</c:v>
                </c:pt>
                <c:pt idx="3">
                  <c:v>10257781.827997649</c:v>
                </c:pt>
                <c:pt idx="4">
                  <c:v>10893524.916390892</c:v>
                </c:pt>
                <c:pt idx="5">
                  <c:v>11710548.738950206</c:v>
                </c:pt>
                <c:pt idx="6">
                  <c:v>12773632.352155358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23-49D4-9959-9778B7ADF712}"/>
            </c:ext>
          </c:extLst>
        </c:ser>
        <c:ser>
          <c:idx val="1"/>
          <c:order val="1"/>
          <c:tx>
            <c:v>BBLS</c:v>
          </c:tx>
          <c:marker>
            <c:symbol val="none"/>
          </c:marker>
          <c:val>
            <c:numRef>
              <c:f>'Alternative Comparisons (2)'!$H$11:$N$11</c:f>
              <c:numCache>
                <c:formatCode>0.00E+00</c:formatCode>
                <c:ptCount val="7"/>
                <c:pt idx="0">
                  <c:v>9822220.7860529888</c:v>
                </c:pt>
                <c:pt idx="1">
                  <c:v>10084292.97891452</c:v>
                </c:pt>
                <c:pt idx="2">
                  <c:v>10405541.033839999</c:v>
                </c:pt>
                <c:pt idx="3">
                  <c:v>10804266.186485693</c:v>
                </c:pt>
                <c:pt idx="4">
                  <c:v>11305553.844626704</c:v>
                </c:pt>
                <c:pt idx="5">
                  <c:v>11944061.310322529</c:v>
                </c:pt>
                <c:pt idx="6">
                  <c:v>12768019.794467403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23-49D4-9959-9778B7ADF712}"/>
            </c:ext>
          </c:extLst>
        </c:ser>
        <c:ser>
          <c:idx val="2"/>
          <c:order val="2"/>
          <c:tx>
            <c:v>BBHS</c:v>
          </c:tx>
          <c:marker>
            <c:symbol val="none"/>
          </c:marker>
          <c:val>
            <c:numRef>
              <c:f>'Alternative Comparisons (2)'!$H$12:$N$12</c:f>
              <c:numCache>
                <c:formatCode>0.00E+00</c:formatCode>
                <c:ptCount val="7"/>
                <c:pt idx="0">
                  <c:v>14722683.468175154</c:v>
                </c:pt>
                <c:pt idx="1">
                  <c:v>14984755.661036637</c:v>
                </c:pt>
                <c:pt idx="2">
                  <c:v>15306003.715962246</c:v>
                </c:pt>
                <c:pt idx="3">
                  <c:v>15704728.868607882</c:v>
                </c:pt>
                <c:pt idx="4">
                  <c:v>16206016.526748909</c:v>
                </c:pt>
                <c:pt idx="5">
                  <c:v>16844523.992444772</c:v>
                </c:pt>
                <c:pt idx="6">
                  <c:v>17668482.476589456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23-49D4-9959-9778B7ADF712}"/>
            </c:ext>
          </c:extLst>
        </c:ser>
        <c:ser>
          <c:idx val="3"/>
          <c:order val="3"/>
          <c:tx>
            <c:v>BMNS</c:v>
          </c:tx>
          <c:marker>
            <c:symbol val="none"/>
          </c:marker>
          <c:val>
            <c:numRef>
              <c:f>'Alternative Comparisons (2)'!$H$13:$N$13</c:f>
              <c:numCache>
                <c:formatCode>0.00E+00</c:formatCode>
                <c:ptCount val="7"/>
                <c:pt idx="0">
                  <c:v>9713857.0750046503</c:v>
                </c:pt>
                <c:pt idx="1">
                  <c:v>10111593.702862598</c:v>
                </c:pt>
                <c:pt idx="2">
                  <c:v>10598199.942042308</c:v>
                </c:pt>
                <c:pt idx="3">
                  <c:v>11199796.082236739</c:v>
                </c:pt>
                <c:pt idx="4">
                  <c:v>11951516.827826774</c:v>
                </c:pt>
                <c:pt idx="5">
                  <c:v>12900940.536119319</c:v>
                </c:pt>
                <c:pt idx="6">
                  <c:v>14112903.759777015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23-49D4-9959-9778B7ADF712}"/>
            </c:ext>
          </c:extLst>
        </c:ser>
        <c:ser>
          <c:idx val="4"/>
          <c:order val="4"/>
          <c:tx>
            <c:v>BMLS</c:v>
          </c:tx>
          <c:marker>
            <c:symbol val="none"/>
          </c:marker>
          <c:val>
            <c:numRef>
              <c:f>'Alternative Comparisons (2)'!$H$14:$N$14</c:f>
              <c:numCache>
                <c:formatCode>0.00E+00</c:formatCode>
                <c:ptCount val="7"/>
                <c:pt idx="0">
                  <c:v>10524693.210068457</c:v>
                </c:pt>
                <c:pt idx="1">
                  <c:v>10857155.008080179</c:v>
                </c:pt>
                <c:pt idx="2">
                  <c:v>11260563.518249402</c:v>
                </c:pt>
                <c:pt idx="3">
                  <c:v>11755112.290033225</c:v>
                </c:pt>
                <c:pt idx="4">
                  <c:v>12367849.740594311</c:v>
                </c:pt>
                <c:pt idx="5">
                  <c:v>13135274.822775997</c:v>
                </c:pt>
                <c:pt idx="6">
                  <c:v>14106984.047681732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23-49D4-9959-9778B7ADF712}"/>
            </c:ext>
          </c:extLst>
        </c:ser>
        <c:ser>
          <c:idx val="5"/>
          <c:order val="5"/>
          <c:tx>
            <c:v>BMHS</c:v>
          </c:tx>
          <c:marker>
            <c:symbol val="none"/>
          </c:marker>
          <c:val>
            <c:numRef>
              <c:f>'Alternative Comparisons (2)'!$H$15:$N$15</c:f>
              <c:numCache>
                <c:formatCode>0.00E+00</c:formatCode>
                <c:ptCount val="7"/>
                <c:pt idx="0">
                  <c:v>15107227.840987658</c:v>
                </c:pt>
                <c:pt idx="1">
                  <c:v>15439689.638999335</c:v>
                </c:pt>
                <c:pt idx="2">
                  <c:v>15843098.149168679</c:v>
                </c:pt>
                <c:pt idx="3">
                  <c:v>16337646.920952447</c:v>
                </c:pt>
                <c:pt idx="4">
                  <c:v>16950384.371513553</c:v>
                </c:pt>
                <c:pt idx="5">
                  <c:v>17717809.453695271</c:v>
                </c:pt>
                <c:pt idx="6">
                  <c:v>18689518.678600837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23-49D4-9959-9778B7ADF712}"/>
            </c:ext>
          </c:extLst>
        </c:ser>
        <c:ser>
          <c:idx val="6"/>
          <c:order val="6"/>
          <c:tx>
            <c:v>LABNS</c:v>
          </c:tx>
          <c:marker>
            <c:symbol val="none"/>
          </c:marker>
          <c:val>
            <c:numRef>
              <c:f>'Alternative Comparisons (2)'!$H$16:$N$16</c:f>
              <c:numCache>
                <c:formatCode>0.00E+00</c:formatCode>
                <c:ptCount val="7"/>
                <c:pt idx="0">
                  <c:v>10354730.139570568</c:v>
                </c:pt>
                <c:pt idx="1">
                  <c:v>10630416.985925021</c:v>
                </c:pt>
                <c:pt idx="2">
                  <c:v>10963215.704759642</c:v>
                </c:pt>
                <c:pt idx="3">
                  <c:v>11369602.498791791</c:v>
                </c:pt>
                <c:pt idx="4">
                  <c:v>11871913.667872557</c:v>
                </c:pt>
                <c:pt idx="5">
                  <c:v>12500711.210430671</c:v>
                </c:pt>
                <c:pt idx="6">
                  <c:v>13298175.469830159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A23-49D4-9959-9778B7ADF712}"/>
            </c:ext>
          </c:extLst>
        </c:ser>
        <c:ser>
          <c:idx val="7"/>
          <c:order val="7"/>
          <c:tx>
            <c:v>LABLS</c:v>
          </c:tx>
          <c:marker>
            <c:symbol val="none"/>
          </c:marker>
          <c:val>
            <c:numRef>
              <c:f>'Alternative Comparisons (2)'!$H$17:$N$17</c:f>
              <c:numCache>
                <c:formatCode>0.00E+00</c:formatCode>
                <c:ptCount val="7"/>
                <c:pt idx="0">
                  <c:v>11274241.533745185</c:v>
                </c:pt>
                <c:pt idx="1">
                  <c:v>11478846.95897227</c:v>
                </c:pt>
                <c:pt idx="2">
                  <c:v>11720050.412800606</c:v>
                </c:pt>
                <c:pt idx="3">
                  <c:v>12007167.583694518</c:v>
                </c:pt>
                <c:pt idx="4">
                  <c:v>12352614.084147673</c:v>
                </c:pt>
                <c:pt idx="5">
                  <c:v>12773142.543698382</c:v>
                </c:pt>
                <c:pt idx="6">
                  <c:v>13291627.485860877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A23-49D4-9959-9778B7ADF712}"/>
            </c:ext>
          </c:extLst>
        </c:ser>
        <c:ser>
          <c:idx val="8"/>
          <c:order val="8"/>
          <c:tx>
            <c:v>LABHS</c:v>
          </c:tx>
          <c:marker>
            <c:symbol val="none"/>
          </c:marker>
          <c:val>
            <c:numRef>
              <c:f>'Alternative Comparisons (2)'!$H$18:$N$18</c:f>
              <c:numCache>
                <c:formatCode>0.00E+00</c:formatCode>
                <c:ptCount val="7"/>
                <c:pt idx="0">
                  <c:v>16991447.996221051</c:v>
                </c:pt>
                <c:pt idx="1">
                  <c:v>17196053.421448078</c:v>
                </c:pt>
                <c:pt idx="2">
                  <c:v>17437256.875276566</c:v>
                </c:pt>
                <c:pt idx="3">
                  <c:v>17724374.04617041</c:v>
                </c:pt>
                <c:pt idx="4">
                  <c:v>18069820.546623584</c:v>
                </c:pt>
                <c:pt idx="5">
                  <c:v>18490349.006174341</c:v>
                </c:pt>
                <c:pt idx="6">
                  <c:v>19008833.948336616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A23-49D4-9959-9778B7ADF712}"/>
            </c:ext>
          </c:extLst>
        </c:ser>
        <c:ser>
          <c:idx val="9"/>
          <c:order val="9"/>
          <c:tx>
            <c:v>LAMNS</c:v>
          </c:tx>
          <c:marker>
            <c:symbol val="none"/>
          </c:marker>
          <c:val>
            <c:numRef>
              <c:f>'Alternative Comparisons (2)'!$H$19:$N$19</c:f>
              <c:numCache>
                <c:formatCode>0.00E+00</c:formatCode>
                <c:ptCount val="7"/>
                <c:pt idx="0">
                  <c:v>11944357.105518883</c:v>
                </c:pt>
                <c:pt idx="1">
                  <c:v>12275038.319903933</c:v>
                </c:pt>
                <c:pt idx="2">
                  <c:v>12669806.291623309</c:v>
                </c:pt>
                <c:pt idx="3">
                  <c:v>13145438.529246286</c:v>
                </c:pt>
                <c:pt idx="4">
                  <c:v>13724110.310295699</c:v>
                </c:pt>
                <c:pt idx="5">
                  <c:v>14435393.589522388</c:v>
                </c:pt>
                <c:pt idx="6">
                  <c:v>15319066.305440258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A23-49D4-9959-9778B7ADF712}"/>
            </c:ext>
          </c:extLst>
        </c:ser>
        <c:ser>
          <c:idx val="10"/>
          <c:order val="10"/>
          <c:tx>
            <c:v>LAMLS</c:v>
          </c:tx>
          <c:marker>
            <c:symbol val="none"/>
          </c:marker>
          <c:val>
            <c:numRef>
              <c:f>'Alternative Comparisons (2)'!$H$20:$N$20</c:f>
              <c:numCache>
                <c:formatCode>0.00E+00</c:formatCode>
                <c:ptCount val="7"/>
                <c:pt idx="0">
                  <c:v>12865761.804455023</c:v>
                </c:pt>
                <c:pt idx="1">
                  <c:v>13122267.075832997</c:v>
                </c:pt>
                <c:pt idx="2">
                  <c:v>13422492.173676822</c:v>
                </c:pt>
                <c:pt idx="3">
                  <c:v>13776479.674469559</c:v>
                </c:pt>
                <c:pt idx="4">
                  <c:v>14197215.89298608</c:v>
                </c:pt>
                <c:pt idx="5">
                  <c:v>14701682.551632239</c:v>
                </c:pt>
                <c:pt idx="6">
                  <c:v>15312339.359877434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A23-49D4-9959-9778B7ADF712}"/>
            </c:ext>
          </c:extLst>
        </c:ser>
        <c:ser>
          <c:idx val="11"/>
          <c:order val="11"/>
          <c:tx>
            <c:v>LAMHS</c:v>
          </c:tx>
          <c:marker>
            <c:symbol val="none"/>
          </c:marker>
          <c:val>
            <c:numRef>
              <c:f>'Alternative Comparisons (2)'!$H$21:$N$21</c:f>
              <c:numCache>
                <c:formatCode>0.00E+00</c:formatCode>
                <c:ptCount val="7"/>
                <c:pt idx="0">
                  <c:v>18073187.521408666</c:v>
                </c:pt>
                <c:pt idx="1">
                  <c:v>18329692.792786591</c:v>
                </c:pt>
                <c:pt idx="2">
                  <c:v>18629917.890630554</c:v>
                </c:pt>
                <c:pt idx="3">
                  <c:v>18983905.391423225</c:v>
                </c:pt>
                <c:pt idx="4">
                  <c:v>19404641.609939765</c:v>
                </c:pt>
                <c:pt idx="5">
                  <c:v>19909108.268585965</c:v>
                </c:pt>
                <c:pt idx="6">
                  <c:v>20519765.076830965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A23-49D4-9959-9778B7ADF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6991104"/>
        <c:axId val="980448320"/>
      </c:lineChart>
      <c:catAx>
        <c:axId val="1026991104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crossAx val="980448320"/>
        <c:crosses val="autoZero"/>
        <c:auto val="1"/>
        <c:lblAlgn val="ctr"/>
        <c:lblOffset val="100"/>
        <c:noMultiLvlLbl val="0"/>
      </c:catAx>
      <c:valAx>
        <c:axId val="980448320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0269911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668285688063105"/>
          <c:y val="8.8281568484122372E-2"/>
          <c:w val="0.6244140419947507"/>
          <c:h val="0.8326195683872849"/>
        </c:manualLayout>
      </c:layout>
      <c:lineChart>
        <c:grouping val="standard"/>
        <c:varyColors val="0"/>
        <c:ser>
          <c:idx val="0"/>
          <c:order val="0"/>
          <c:tx>
            <c:v>BBNS</c:v>
          </c:tx>
          <c:marker>
            <c:symbol val="none"/>
          </c:marker>
          <c:cat>
            <c:numRef>
              <c:f>'Alternative Comparisons'!$H$9:$AB$9</c:f>
              <c:numCache>
                <c:formatCode>0%</c:formatCode>
                <c:ptCount val="2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</c:numCache>
            </c:numRef>
          </c:cat>
          <c:val>
            <c:numRef>
              <c:f>'Alternative Comparisons'!$H$10:$AB$10</c:f>
              <c:numCache>
                <c:formatCode>"$"#,##0.00</c:formatCode>
                <c:ptCount val="21"/>
                <c:pt idx="0">
                  <c:v>9034068.1624747477</c:v>
                </c:pt>
                <c:pt idx="1">
                  <c:v>9357067.2877311669</c:v>
                </c:pt>
                <c:pt idx="2">
                  <c:v>9756825.5698048882</c:v>
                </c:pt>
                <c:pt idx="3">
                  <c:v>10257781.827997649</c:v>
                </c:pt>
                <c:pt idx="4">
                  <c:v>10893524.916390892</c:v>
                </c:pt>
                <c:pt idx="5">
                  <c:v>11710548.738950206</c:v>
                </c:pt>
                <c:pt idx="6">
                  <c:v>12773632.352155358</c:v>
                </c:pt>
                <c:pt idx="7">
                  <c:v>14173571.150942862</c:v>
                </c:pt>
                <c:pt idx="8">
                  <c:v>16038315.908111142</c:v>
                </c:pt>
                <c:pt idx="9">
                  <c:v>18549059.829186309</c:v>
                </c:pt>
                <c:pt idx="10">
                  <c:v>21963520.799768809</c:v>
                </c:pt>
                <c:pt idx="11">
                  <c:v>26649700.868711963</c:v>
                </c:pt>
                <c:pt idx="12">
                  <c:v>33134920.782030359</c:v>
                </c:pt>
                <c:pt idx="13">
                  <c:v>42177148.891735904</c:v>
                </c:pt>
                <c:pt idx="14">
                  <c:v>54868901.387760065</c:v>
                </c:pt>
                <c:pt idx="15">
                  <c:v>72788770.146484986</c:v>
                </c:pt>
                <c:pt idx="16">
                  <c:v>98222649.507980123</c:v>
                </c:pt>
                <c:pt idx="17">
                  <c:v>134487033.89399481</c:v>
                </c:pt>
                <c:pt idx="18">
                  <c:v>186401888.62022597</c:v>
                </c:pt>
                <c:pt idx="19">
                  <c:v>260982828.31526092</c:v>
                </c:pt>
                <c:pt idx="20">
                  <c:v>368455013.58296114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DF-48C5-817F-6CFBF674C9D4}"/>
            </c:ext>
          </c:extLst>
        </c:ser>
        <c:ser>
          <c:idx val="1"/>
          <c:order val="1"/>
          <c:tx>
            <c:v>BBLS</c:v>
          </c:tx>
          <c:marker>
            <c:symbol val="none"/>
          </c:marker>
          <c:val>
            <c:numRef>
              <c:f>'Alternative Comparisons'!$H$11:$AB$11</c:f>
              <c:numCache>
                <c:formatCode>"$"#,##0.00</c:formatCode>
                <c:ptCount val="21"/>
                <c:pt idx="0">
                  <c:v>9822220.7860529888</c:v>
                </c:pt>
                <c:pt idx="1">
                  <c:v>10084292.97891452</c:v>
                </c:pt>
                <c:pt idx="2">
                  <c:v>10405541.033839999</c:v>
                </c:pt>
                <c:pt idx="3">
                  <c:v>10804266.186485693</c:v>
                </c:pt>
                <c:pt idx="4">
                  <c:v>11305553.844626704</c:v>
                </c:pt>
                <c:pt idx="5">
                  <c:v>11944061.310322529</c:v>
                </c:pt>
                <c:pt idx="6">
                  <c:v>12768019.794467403</c:v>
                </c:pt>
                <c:pt idx="7">
                  <c:v>13844997.675857298</c:v>
                </c:pt>
                <c:pt idx="8">
                  <c:v>15270223.243941039</c:v>
                </c:pt>
                <c:pt idx="9">
                  <c:v>17178633.301751543</c:v>
                </c:pt>
                <c:pt idx="10">
                  <c:v>19762353.742445413</c:v>
                </c:pt>
                <c:pt idx="11">
                  <c:v>23296110.07660133</c:v>
                </c:pt>
                <c:pt idx="12">
                  <c:v>28174228.357711133</c:v>
                </c:pt>
                <c:pt idx="13">
                  <c:v>34964594.400626816</c:v>
                </c:pt>
                <c:pt idx="14">
                  <c:v>44487448.302758679</c:v>
                </c:pt>
                <c:pt idx="15">
                  <c:v>57930580.020152144</c:v>
                </c:pt>
                <c:pt idx="16">
                  <c:v>77017916.747687668</c:v>
                </c:pt>
                <c:pt idx="17">
                  <c:v>104256473.99916981</c:v>
                </c:pt>
                <c:pt idx="18">
                  <c:v>143298387.43477461</c:v>
                </c:pt>
                <c:pt idx="19">
                  <c:v>199472031.25514624</c:v>
                </c:pt>
                <c:pt idx="20">
                  <c:v>280561683.67796874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DF-48C5-817F-6CFBF674C9D4}"/>
            </c:ext>
          </c:extLst>
        </c:ser>
        <c:ser>
          <c:idx val="2"/>
          <c:order val="2"/>
          <c:tx>
            <c:v>BBHS</c:v>
          </c:tx>
          <c:marker>
            <c:symbol val="none"/>
          </c:marker>
          <c:val>
            <c:numRef>
              <c:f>'Alternative Comparisons'!$H$12:$AB$12</c:f>
              <c:numCache>
                <c:formatCode>"$"#,##0.00</c:formatCode>
                <c:ptCount val="21"/>
                <c:pt idx="0">
                  <c:v>14722683.468175154</c:v>
                </c:pt>
                <c:pt idx="1">
                  <c:v>14984755.661036637</c:v>
                </c:pt>
                <c:pt idx="2">
                  <c:v>15306003.715962246</c:v>
                </c:pt>
                <c:pt idx="3">
                  <c:v>15704728.868607882</c:v>
                </c:pt>
                <c:pt idx="4">
                  <c:v>16206016.526748909</c:v>
                </c:pt>
                <c:pt idx="5">
                  <c:v>16844523.992444772</c:v>
                </c:pt>
                <c:pt idx="6">
                  <c:v>17668482.476589456</c:v>
                </c:pt>
                <c:pt idx="7">
                  <c:v>18745460.357979454</c:v>
                </c:pt>
                <c:pt idx="8">
                  <c:v>20170685.92606324</c:v>
                </c:pt>
                <c:pt idx="9">
                  <c:v>22079095.983873762</c:v>
                </c:pt>
                <c:pt idx="10">
                  <c:v>24662816.424567558</c:v>
                </c:pt>
                <c:pt idx="11">
                  <c:v>28196572.758723486</c:v>
                </c:pt>
                <c:pt idx="12">
                  <c:v>33074691.039833315</c:v>
                </c:pt>
                <c:pt idx="13">
                  <c:v>39865057.082749069</c:v>
                </c:pt>
                <c:pt idx="14">
                  <c:v>49387910.984880812</c:v>
                </c:pt>
                <c:pt idx="15">
                  <c:v>62831042.702274382</c:v>
                </c:pt>
                <c:pt idx="16">
                  <c:v>81918379.429809883</c:v>
                </c:pt>
                <c:pt idx="17">
                  <c:v>109156936.68129186</c:v>
                </c:pt>
                <c:pt idx="18">
                  <c:v>148198850.11689666</c:v>
                </c:pt>
                <c:pt idx="19">
                  <c:v>204372493.93726847</c:v>
                </c:pt>
                <c:pt idx="20">
                  <c:v>285462146.36009091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DF-48C5-817F-6CFBF674C9D4}"/>
            </c:ext>
          </c:extLst>
        </c:ser>
        <c:ser>
          <c:idx val="3"/>
          <c:order val="3"/>
          <c:tx>
            <c:v>BMNS</c:v>
          </c:tx>
          <c:marker>
            <c:symbol val="none"/>
          </c:marker>
          <c:val>
            <c:numRef>
              <c:f>'Alternative Comparisons'!$H$13:$AB$13</c:f>
              <c:numCache>
                <c:formatCode>"$"#,##0.00</c:formatCode>
                <c:ptCount val="21"/>
                <c:pt idx="0">
                  <c:v>9713857.0750046503</c:v>
                </c:pt>
                <c:pt idx="1">
                  <c:v>10111593.702862598</c:v>
                </c:pt>
                <c:pt idx="2">
                  <c:v>10598199.942042308</c:v>
                </c:pt>
                <c:pt idx="3">
                  <c:v>11199796.082236739</c:v>
                </c:pt>
                <c:pt idx="4">
                  <c:v>11951516.827826774</c:v>
                </c:pt>
                <c:pt idx="5">
                  <c:v>12900940.536119319</c:v>
                </c:pt>
                <c:pt idx="6">
                  <c:v>14112903.759777015</c:v>
                </c:pt>
                <c:pt idx="7">
                  <c:v>15676282.292072792</c:v>
                </c:pt>
                <c:pt idx="8">
                  <c:v>17713569.806179021</c:v>
                </c:pt>
                <c:pt idx="9">
                  <c:v>20394444.29720417</c:v>
                </c:pt>
                <c:pt idx="10">
                  <c:v>23955029.167708367</c:v>
                </c:pt>
                <c:pt idx="11">
                  <c:v>28725299.760110341</c:v>
                </c:pt>
                <c:pt idx="12">
                  <c:v>35168158.429873213</c:v>
                </c:pt>
                <c:pt idx="13">
                  <c:v>43935248.056828208</c:v>
                </c:pt>
                <c:pt idx="14">
                  <c:v>55946806.906407289</c:v>
                </c:pt>
                <c:pt idx="15">
                  <c:v>72506093.695875049</c:v>
                </c:pt>
                <c:pt idx="16">
                  <c:v>95463575.177233443</c:v>
                </c:pt>
                <c:pt idx="17">
                  <c:v>127452814.20888093</c:v>
                </c:pt>
                <c:pt idx="18">
                  <c:v>172229759.38286388</c:v>
                </c:pt>
                <c:pt idx="19">
                  <c:v>235161275.00813097</c:v>
                </c:pt>
                <c:pt idx="20">
                  <c:v>323929232.87873733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DF-48C5-817F-6CFBF674C9D4}"/>
            </c:ext>
          </c:extLst>
        </c:ser>
        <c:ser>
          <c:idx val="4"/>
          <c:order val="4"/>
          <c:tx>
            <c:v>BMLS</c:v>
          </c:tx>
          <c:marker>
            <c:symbol val="none"/>
          </c:marker>
          <c:val>
            <c:numRef>
              <c:f>'Alternative Comparisons'!$H$14:$AB$14</c:f>
              <c:numCache>
                <c:formatCode>"$"#,##0.00</c:formatCode>
                <c:ptCount val="21"/>
                <c:pt idx="0">
                  <c:v>10524693.210068457</c:v>
                </c:pt>
                <c:pt idx="1">
                  <c:v>10857155.008080179</c:v>
                </c:pt>
                <c:pt idx="2">
                  <c:v>11260563.518249402</c:v>
                </c:pt>
                <c:pt idx="3">
                  <c:v>11755112.290033225</c:v>
                </c:pt>
                <c:pt idx="4">
                  <c:v>12367849.740594311</c:v>
                </c:pt>
                <c:pt idx="5">
                  <c:v>13135274.822775997</c:v>
                </c:pt>
                <c:pt idx="6">
                  <c:v>14106984.047681732</c:v>
                </c:pt>
                <c:pt idx="7">
                  <c:v>15350813.82842683</c:v>
                </c:pt>
                <c:pt idx="8">
                  <c:v>16960114.583572764</c:v>
                </c:pt>
                <c:pt idx="9">
                  <c:v>19064070.391234633</c:v>
                </c:pt>
                <c:pt idx="10">
                  <c:v>21842378.084849428</c:v>
                </c:pt>
                <c:pt idx="11">
                  <c:v>25546177.427503616</c:v>
                </c:pt>
                <c:pt idx="12">
                  <c:v>30527959.028454278</c:v>
                </c:pt>
                <c:pt idx="13">
                  <c:v>37284384.55311431</c:v>
                </c:pt>
                <c:pt idx="14">
                  <c:v>46517702.358380012</c:v>
                </c:pt>
                <c:pt idx="15">
                  <c:v>59223974.779067509</c:v>
                </c:pt>
                <c:pt idx="16">
                  <c:v>76820005.263194799</c:v>
                </c:pt>
                <c:pt idx="17">
                  <c:v>101326179.64074227</c:v>
                </c:pt>
                <c:pt idx="18">
                  <c:v>135630165.43505761</c:v>
                </c:pt>
                <c:pt idx="19">
                  <c:v>183867636.72279134</c:v>
                </c:pt>
                <c:pt idx="20">
                  <c:v>251972496.7626636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DF-48C5-817F-6CFBF674C9D4}"/>
            </c:ext>
          </c:extLst>
        </c:ser>
        <c:ser>
          <c:idx val="5"/>
          <c:order val="5"/>
          <c:tx>
            <c:v>BMHS</c:v>
          </c:tx>
          <c:marker>
            <c:symbol val="none"/>
          </c:marker>
          <c:val>
            <c:numRef>
              <c:f>'Alternative Comparisons'!$H$15:$AB$15</c:f>
              <c:numCache>
                <c:formatCode>"$"#,##0.00</c:formatCode>
                <c:ptCount val="21"/>
                <c:pt idx="0">
                  <c:v>15107227.840987658</c:v>
                </c:pt>
                <c:pt idx="1">
                  <c:v>15439689.638999335</c:v>
                </c:pt>
                <c:pt idx="2">
                  <c:v>15843098.149168679</c:v>
                </c:pt>
                <c:pt idx="3">
                  <c:v>16337646.920952447</c:v>
                </c:pt>
                <c:pt idx="4">
                  <c:v>16950384.371513553</c:v>
                </c:pt>
                <c:pt idx="5">
                  <c:v>17717809.453695271</c:v>
                </c:pt>
                <c:pt idx="6">
                  <c:v>18689518.678600837</c:v>
                </c:pt>
                <c:pt idx="7">
                  <c:v>19933348.459346022</c:v>
                </c:pt>
                <c:pt idx="8">
                  <c:v>21542649.214491997</c:v>
                </c:pt>
                <c:pt idx="9">
                  <c:v>23646605.022153888</c:v>
                </c:pt>
                <c:pt idx="10">
                  <c:v>26424912.715768605</c:v>
                </c:pt>
                <c:pt idx="11">
                  <c:v>30128712.058422804</c:v>
                </c:pt>
                <c:pt idx="12">
                  <c:v>35110493.659373485</c:v>
                </c:pt>
                <c:pt idx="13">
                  <c:v>41866919.184033588</c:v>
                </c:pt>
                <c:pt idx="14">
                  <c:v>51100236.9892992</c:v>
                </c:pt>
                <c:pt idx="15">
                  <c:v>63806509.409986779</c:v>
                </c:pt>
                <c:pt idx="16">
                  <c:v>81402539.894114032</c:v>
                </c:pt>
                <c:pt idx="17">
                  <c:v>105908714.27166139</c:v>
                </c:pt>
                <c:pt idx="18">
                  <c:v>140212700.06597671</c:v>
                </c:pt>
                <c:pt idx="19">
                  <c:v>188450171.35371068</c:v>
                </c:pt>
                <c:pt idx="20">
                  <c:v>256555031.39358282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DF-48C5-817F-6CFBF674C9D4}"/>
            </c:ext>
          </c:extLst>
        </c:ser>
        <c:ser>
          <c:idx val="6"/>
          <c:order val="6"/>
          <c:tx>
            <c:v>LABNS</c:v>
          </c:tx>
          <c:marker>
            <c:symbol val="none"/>
          </c:marker>
          <c:val>
            <c:numRef>
              <c:f>'Alternative Comparisons'!$H$16:$AB$16</c:f>
              <c:numCache>
                <c:formatCode>"$"#,##0.00</c:formatCode>
                <c:ptCount val="21"/>
                <c:pt idx="0">
                  <c:v>10354730.139570568</c:v>
                </c:pt>
                <c:pt idx="1">
                  <c:v>10630416.985925021</c:v>
                </c:pt>
                <c:pt idx="2">
                  <c:v>10963215.704759642</c:v>
                </c:pt>
                <c:pt idx="3">
                  <c:v>11369602.498791791</c:v>
                </c:pt>
                <c:pt idx="4">
                  <c:v>11871913.667872557</c:v>
                </c:pt>
                <c:pt idx="5">
                  <c:v>12500711.210430671</c:v>
                </c:pt>
                <c:pt idx="6">
                  <c:v>13298175.469830159</c:v>
                </c:pt>
                <c:pt idx="7">
                  <c:v>14322989.317759586</c:v>
                </c:pt>
                <c:pt idx="8">
                  <c:v>15657393.302191682</c:v>
                </c:pt>
                <c:pt idx="9">
                  <c:v>17417406.877102911</c:v>
                </c:pt>
                <c:pt idx="10">
                  <c:v>19767674.856617801</c:v>
                </c:pt>
                <c:pt idx="11">
                  <c:v>22943080.746165443</c:v>
                </c:pt>
                <c:pt idx="12">
                  <c:v>27280273.041427519</c:v>
                </c:pt>
                <c:pt idx="13">
                  <c:v>33263729.527827796</c:v>
                </c:pt>
                <c:pt idx="14">
                  <c:v>41593163.141019873</c:v>
                </c:pt>
                <c:pt idx="15">
                  <c:v>53282283.157435901</c:v>
                </c:pt>
                <c:pt idx="16">
                  <c:v>69803657.418942094</c:v>
                </c:pt>
                <c:pt idx="17">
                  <c:v>93301398.148209944</c:v>
                </c:pt>
                <c:pt idx="18">
                  <c:v>126903683.02188808</c:v>
                </c:pt>
                <c:pt idx="19">
                  <c:v>175182299.88675275</c:v>
                </c:pt>
                <c:pt idx="20">
                  <c:v>244828793.07246625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3E-4138-9C39-E57DAC8F3164}"/>
            </c:ext>
          </c:extLst>
        </c:ser>
        <c:ser>
          <c:idx val="7"/>
          <c:order val="7"/>
          <c:tx>
            <c:v>LABLS</c:v>
          </c:tx>
          <c:marker>
            <c:symbol val="none"/>
          </c:marker>
          <c:val>
            <c:numRef>
              <c:f>'Alternative Comparisons'!$H$17:$AB$17</c:f>
              <c:numCache>
                <c:formatCode>"$"#,##0.00</c:formatCode>
                <c:ptCount val="21"/>
                <c:pt idx="0">
                  <c:v>11274241.533745185</c:v>
                </c:pt>
                <c:pt idx="1">
                  <c:v>11478846.95897227</c:v>
                </c:pt>
                <c:pt idx="2">
                  <c:v>11720050.412800606</c:v>
                </c:pt>
                <c:pt idx="3">
                  <c:v>12007167.583694518</c:v>
                </c:pt>
                <c:pt idx="4">
                  <c:v>12352614.084147673</c:v>
                </c:pt>
                <c:pt idx="5">
                  <c:v>12773142.543698382</c:v>
                </c:pt>
                <c:pt idx="6">
                  <c:v>13291627.485860877</c:v>
                </c:pt>
                <c:pt idx="7">
                  <c:v>13939653.596826421</c:v>
                </c:pt>
                <c:pt idx="8">
                  <c:v>14761285.19399322</c:v>
                </c:pt>
                <c:pt idx="9">
                  <c:v>15818575.928429022</c:v>
                </c:pt>
                <c:pt idx="10">
                  <c:v>17199646.623073839</c:v>
                </c:pt>
                <c:pt idx="11">
                  <c:v>19030558.155369684</c:v>
                </c:pt>
                <c:pt idx="12">
                  <c:v>21492798.546388399</c:v>
                </c:pt>
                <c:pt idx="13">
                  <c:v>24849082.621533819</c:v>
                </c:pt>
                <c:pt idx="14">
                  <c:v>29481467.875184961</c:v>
                </c:pt>
                <c:pt idx="15">
                  <c:v>35947728.010047667</c:v>
                </c:pt>
                <c:pt idx="16">
                  <c:v>45064802.531934194</c:v>
                </c:pt>
                <c:pt idx="17">
                  <c:v>58032411.604247242</c:v>
                </c:pt>
                <c:pt idx="18">
                  <c:v>76616264.972194657</c:v>
                </c:pt>
                <c:pt idx="19">
                  <c:v>103419703.31661884</c:v>
                </c:pt>
                <c:pt idx="20">
                  <c:v>142286574.84997502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3E-4138-9C39-E57DAC8F3164}"/>
            </c:ext>
          </c:extLst>
        </c:ser>
        <c:ser>
          <c:idx val="8"/>
          <c:order val="8"/>
          <c:tx>
            <c:v>LABHS</c:v>
          </c:tx>
          <c:marker>
            <c:symbol val="none"/>
          </c:marker>
          <c:val>
            <c:numRef>
              <c:f>'Alternative Comparisons'!$H$18:$AB$18</c:f>
              <c:numCache>
                <c:formatCode>"$"#,##0.00</c:formatCode>
                <c:ptCount val="21"/>
                <c:pt idx="0">
                  <c:v>16991447.996221051</c:v>
                </c:pt>
                <c:pt idx="1">
                  <c:v>17196053.421448078</c:v>
                </c:pt>
                <c:pt idx="2">
                  <c:v>17437256.875276566</c:v>
                </c:pt>
                <c:pt idx="3">
                  <c:v>17724374.04617041</c:v>
                </c:pt>
                <c:pt idx="4">
                  <c:v>18069820.546623584</c:v>
                </c:pt>
                <c:pt idx="5">
                  <c:v>18490349.006174341</c:v>
                </c:pt>
                <c:pt idx="6">
                  <c:v>19008833.948336616</c:v>
                </c:pt>
                <c:pt idx="7">
                  <c:v>19656860.059302278</c:v>
                </c:pt>
                <c:pt idx="8">
                  <c:v>20478491.656469133</c:v>
                </c:pt>
                <c:pt idx="9">
                  <c:v>21535782.390904956</c:v>
                </c:pt>
                <c:pt idx="10">
                  <c:v>22916853.085549675</c:v>
                </c:pt>
                <c:pt idx="11">
                  <c:v>24747764.617845532</c:v>
                </c:pt>
                <c:pt idx="12">
                  <c:v>27210005.008864276</c:v>
                </c:pt>
                <c:pt idx="13">
                  <c:v>30566289.084009778</c:v>
                </c:pt>
                <c:pt idx="14">
                  <c:v>35198674.337660797</c:v>
                </c:pt>
                <c:pt idx="15">
                  <c:v>41664934.472523607</c:v>
                </c:pt>
                <c:pt idx="16">
                  <c:v>50782008.994410098</c:v>
                </c:pt>
                <c:pt idx="17">
                  <c:v>63749618.066722974</c:v>
                </c:pt>
                <c:pt idx="18">
                  <c:v>82333471.434670404</c:v>
                </c:pt>
                <c:pt idx="19">
                  <c:v>109136909.77909482</c:v>
                </c:pt>
                <c:pt idx="20">
                  <c:v>148003781.31245095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3E-4138-9C39-E57DAC8F3164}"/>
            </c:ext>
          </c:extLst>
        </c:ser>
        <c:ser>
          <c:idx val="9"/>
          <c:order val="9"/>
          <c:tx>
            <c:v>LAMNS</c:v>
          </c:tx>
          <c:marker>
            <c:symbol val="none"/>
          </c:marker>
          <c:val>
            <c:numRef>
              <c:f>'Alternative Comparisons'!$H$19:$AB$19</c:f>
              <c:numCache>
                <c:formatCode>"$"#,##0.00</c:formatCode>
                <c:ptCount val="21"/>
                <c:pt idx="0">
                  <c:v>11944357.105518883</c:v>
                </c:pt>
                <c:pt idx="1">
                  <c:v>12275038.319903933</c:v>
                </c:pt>
                <c:pt idx="2">
                  <c:v>12669806.291623309</c:v>
                </c:pt>
                <c:pt idx="3">
                  <c:v>13145438.529246286</c:v>
                </c:pt>
                <c:pt idx="4">
                  <c:v>13724110.310295699</c:v>
                </c:pt>
                <c:pt idx="5">
                  <c:v>14435393.589522388</c:v>
                </c:pt>
                <c:pt idx="6">
                  <c:v>15319066.305440258</c:v>
                </c:pt>
                <c:pt idx="7">
                  <c:v>16429079.418621285</c:v>
                </c:pt>
                <c:pt idx="8">
                  <c:v>17839182.943988461</c:v>
                </c:pt>
                <c:pt idx="9">
                  <c:v>19650935.777863201</c:v>
                </c:pt>
                <c:pt idx="10">
                  <c:v>22005149.143232707</c:v>
                </c:pt>
                <c:pt idx="11">
                  <c:v>25098286.570681758</c:v>
                </c:pt>
                <c:pt idx="12">
                  <c:v>29206032.623769592</c:v>
                </c:pt>
                <c:pt idx="13">
                  <c:v>34717247.73857978</c:v>
                </c:pt>
                <c:pt idx="14">
                  <c:v>42182993.466066167</c:v>
                </c:pt>
                <c:pt idx="15">
                  <c:v>52387454.701921403</c:v>
                </c:pt>
                <c:pt idx="16">
                  <c:v>66450716.068262152</c:v>
                </c:pt>
                <c:pt idx="17">
                  <c:v>85977926.964794591</c:v>
                </c:pt>
                <c:pt idx="18">
                  <c:v>113276085.94264717</c:v>
                </c:pt>
                <c:pt idx="19">
                  <c:v>151669475.19793332</c:v>
                </c:pt>
                <c:pt idx="20">
                  <c:v>205959124.92337003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C3E-4138-9C39-E57DAC8F3164}"/>
            </c:ext>
          </c:extLst>
        </c:ser>
        <c:ser>
          <c:idx val="10"/>
          <c:order val="10"/>
          <c:tx>
            <c:v>LAMLS</c:v>
          </c:tx>
          <c:marker>
            <c:symbol val="none"/>
          </c:marker>
          <c:val>
            <c:numRef>
              <c:f>'Alternative Comparisons'!$H$20:$AB$20</c:f>
              <c:numCache>
                <c:formatCode>"$"#,##0.00</c:formatCode>
                <c:ptCount val="21"/>
                <c:pt idx="0">
                  <c:v>12865761.804455023</c:v>
                </c:pt>
                <c:pt idx="1">
                  <c:v>13122267.075832997</c:v>
                </c:pt>
                <c:pt idx="2">
                  <c:v>13422492.173676822</c:v>
                </c:pt>
                <c:pt idx="3">
                  <c:v>13776479.674469559</c:v>
                </c:pt>
                <c:pt idx="4">
                  <c:v>14197215.89298608</c:v>
                </c:pt>
                <c:pt idx="5">
                  <c:v>14701682.551632239</c:v>
                </c:pt>
                <c:pt idx="6">
                  <c:v>15312339.359877434</c:v>
                </c:pt>
                <c:pt idx="7">
                  <c:v>16059228.891750881</c:v>
                </c:pt>
                <c:pt idx="8">
                  <c:v>16982983.82739044</c:v>
                </c:pt>
                <c:pt idx="9">
                  <c:v>18139147.248352382</c:v>
                </c:pt>
                <c:pt idx="10">
                  <c:v>19604409.276347548</c:v>
                </c:pt>
                <c:pt idx="11">
                  <c:v>21485647.556355916</c:v>
                </c:pt>
                <c:pt idx="12">
                  <c:v>23933078.758520812</c:v>
                </c:pt>
                <c:pt idx="13">
                  <c:v>27159448.302541263</c:v>
                </c:pt>
                <c:pt idx="14">
                  <c:v>31468101.934216913</c:v>
                </c:pt>
                <c:pt idx="15">
                  <c:v>37294137.751003809</c:v>
                </c:pt>
                <c:pt idx="16">
                  <c:v>45264841.165945642</c:v>
                </c:pt>
                <c:pt idx="17">
                  <c:v>56288569.501000747</c:v>
                </c:pt>
                <c:pt idx="18">
                  <c:v>71685638.274685472</c:v>
                </c:pt>
                <c:pt idx="19">
                  <c:v>93381249.87368384</c:v>
                </c:pt>
                <c:pt idx="20">
                  <c:v>124190106.60965075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C3E-4138-9C39-E57DAC8F3164}"/>
            </c:ext>
          </c:extLst>
        </c:ser>
        <c:ser>
          <c:idx val="11"/>
          <c:order val="11"/>
          <c:tx>
            <c:v>LAMHS</c:v>
          </c:tx>
          <c:marker>
            <c:symbol val="none"/>
          </c:marker>
          <c:val>
            <c:numRef>
              <c:f>'Alternative Comparisons'!$H$21:$AB$21</c:f>
              <c:numCache>
                <c:formatCode>"$"#,##0.00</c:formatCode>
                <c:ptCount val="21"/>
                <c:pt idx="0">
                  <c:v>18073187.521408666</c:v>
                </c:pt>
                <c:pt idx="1">
                  <c:v>18329692.792786591</c:v>
                </c:pt>
                <c:pt idx="2">
                  <c:v>18629917.890630554</c:v>
                </c:pt>
                <c:pt idx="3">
                  <c:v>18983905.391423225</c:v>
                </c:pt>
                <c:pt idx="4">
                  <c:v>19404641.609939765</c:v>
                </c:pt>
                <c:pt idx="5">
                  <c:v>19909108.268585965</c:v>
                </c:pt>
                <c:pt idx="6">
                  <c:v>20519765.076830965</c:v>
                </c:pt>
                <c:pt idx="7">
                  <c:v>21266654.608704519</c:v>
                </c:pt>
                <c:pt idx="8">
                  <c:v>22190409.54434412</c:v>
                </c:pt>
                <c:pt idx="9">
                  <c:v>23346572.965306085</c:v>
                </c:pt>
                <c:pt idx="10">
                  <c:v>24811834.993301172</c:v>
                </c:pt>
                <c:pt idx="11">
                  <c:v>26693073.273309544</c:v>
                </c:pt>
                <c:pt idx="12">
                  <c:v>29140504.475474469</c:v>
                </c:pt>
                <c:pt idx="13">
                  <c:v>32366874.019494992</c:v>
                </c:pt>
                <c:pt idx="14">
                  <c:v>36675527.651170544</c:v>
                </c:pt>
                <c:pt idx="15">
                  <c:v>42501563.467957534</c:v>
                </c:pt>
                <c:pt idx="16">
                  <c:v>50472266.882899322</c:v>
                </c:pt>
                <c:pt idx="17">
                  <c:v>61495995.217954263</c:v>
                </c:pt>
                <c:pt idx="18">
                  <c:v>76893063.991639003</c:v>
                </c:pt>
                <c:pt idx="19">
                  <c:v>98588675.590637594</c:v>
                </c:pt>
                <c:pt idx="20">
                  <c:v>129397532.32660443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C3E-4138-9C39-E57DAC8F3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211008"/>
        <c:axId val="973168640"/>
      </c:lineChart>
      <c:catAx>
        <c:axId val="975211008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crossAx val="973168640"/>
        <c:crosses val="autoZero"/>
        <c:auto val="1"/>
        <c:lblAlgn val="ctr"/>
        <c:lblOffset val="100"/>
        <c:noMultiLvlLbl val="0"/>
      </c:catAx>
      <c:valAx>
        <c:axId val="973168640"/>
        <c:scaling>
          <c:orientation val="minMax"/>
        </c:scaling>
        <c:delete val="0"/>
        <c:axPos val="l"/>
        <c:majorGridlines/>
        <c:numFmt formatCode="&quot;$&quot;#,##0.00" sourceLinked="1"/>
        <c:majorTickMark val="out"/>
        <c:minorTickMark val="none"/>
        <c:tickLblPos val="nextTo"/>
        <c:crossAx val="97521100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2880391018798627"/>
          <c:y val="0.2157371773730497"/>
          <c:w val="8.8256666261998781E-2"/>
          <c:h val="0.59599109420398766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BBNS</c:v>
          </c:tx>
          <c:marker>
            <c:symbol val="none"/>
          </c:marker>
          <c:cat>
            <c:numRef>
              <c:f>'Alternative Comparisons'!$H$9:$N$9</c:f>
              <c:numCache>
                <c:formatCode>0%</c:formatCode>
                <c:ptCount val="7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</c:numCache>
            </c:numRef>
          </c:cat>
          <c:val>
            <c:numRef>
              <c:f>'Alternative Comparisons'!$H$10:$N$10</c:f>
              <c:numCache>
                <c:formatCode>"$"#,##0.00</c:formatCode>
                <c:ptCount val="7"/>
                <c:pt idx="0">
                  <c:v>9034068.1624747477</c:v>
                </c:pt>
                <c:pt idx="1">
                  <c:v>9357067.2877311669</c:v>
                </c:pt>
                <c:pt idx="2">
                  <c:v>9756825.5698048882</c:v>
                </c:pt>
                <c:pt idx="3">
                  <c:v>10257781.827997649</c:v>
                </c:pt>
                <c:pt idx="4">
                  <c:v>10893524.916390892</c:v>
                </c:pt>
                <c:pt idx="5">
                  <c:v>11710548.738950206</c:v>
                </c:pt>
                <c:pt idx="6">
                  <c:v>12773632.352155358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23-49D4-9959-9778B7ADF712}"/>
            </c:ext>
          </c:extLst>
        </c:ser>
        <c:ser>
          <c:idx val="1"/>
          <c:order val="1"/>
          <c:tx>
            <c:v>BBLS</c:v>
          </c:tx>
          <c:marker>
            <c:symbol val="none"/>
          </c:marker>
          <c:val>
            <c:numRef>
              <c:f>'Alternative Comparisons'!$H$11:$N$11</c:f>
              <c:numCache>
                <c:formatCode>"$"#,##0.00</c:formatCode>
                <c:ptCount val="7"/>
                <c:pt idx="0">
                  <c:v>9822220.7860529888</c:v>
                </c:pt>
                <c:pt idx="1">
                  <c:v>10084292.97891452</c:v>
                </c:pt>
                <c:pt idx="2">
                  <c:v>10405541.033839999</c:v>
                </c:pt>
                <c:pt idx="3">
                  <c:v>10804266.186485693</c:v>
                </c:pt>
                <c:pt idx="4">
                  <c:v>11305553.844626704</c:v>
                </c:pt>
                <c:pt idx="5">
                  <c:v>11944061.310322529</c:v>
                </c:pt>
                <c:pt idx="6">
                  <c:v>12768019.794467403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23-49D4-9959-9778B7ADF712}"/>
            </c:ext>
          </c:extLst>
        </c:ser>
        <c:ser>
          <c:idx val="2"/>
          <c:order val="2"/>
          <c:tx>
            <c:v>BBHS</c:v>
          </c:tx>
          <c:marker>
            <c:symbol val="none"/>
          </c:marker>
          <c:val>
            <c:numRef>
              <c:f>'Alternative Comparisons'!$H$12:$N$12</c:f>
              <c:numCache>
                <c:formatCode>"$"#,##0.00</c:formatCode>
                <c:ptCount val="7"/>
                <c:pt idx="0">
                  <c:v>14722683.468175154</c:v>
                </c:pt>
                <c:pt idx="1">
                  <c:v>14984755.661036637</c:v>
                </c:pt>
                <c:pt idx="2">
                  <c:v>15306003.715962246</c:v>
                </c:pt>
                <c:pt idx="3">
                  <c:v>15704728.868607882</c:v>
                </c:pt>
                <c:pt idx="4">
                  <c:v>16206016.526748909</c:v>
                </c:pt>
                <c:pt idx="5">
                  <c:v>16844523.992444772</c:v>
                </c:pt>
                <c:pt idx="6">
                  <c:v>17668482.476589456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23-49D4-9959-9778B7ADF712}"/>
            </c:ext>
          </c:extLst>
        </c:ser>
        <c:ser>
          <c:idx val="3"/>
          <c:order val="3"/>
          <c:tx>
            <c:v>BMNS</c:v>
          </c:tx>
          <c:marker>
            <c:symbol val="none"/>
          </c:marker>
          <c:val>
            <c:numRef>
              <c:f>'Alternative Comparisons'!$H$13:$N$13</c:f>
              <c:numCache>
                <c:formatCode>"$"#,##0.00</c:formatCode>
                <c:ptCount val="7"/>
                <c:pt idx="0">
                  <c:v>9713857.0750046503</c:v>
                </c:pt>
                <c:pt idx="1">
                  <c:v>10111593.702862598</c:v>
                </c:pt>
                <c:pt idx="2">
                  <c:v>10598199.942042308</c:v>
                </c:pt>
                <c:pt idx="3">
                  <c:v>11199796.082236739</c:v>
                </c:pt>
                <c:pt idx="4">
                  <c:v>11951516.827826774</c:v>
                </c:pt>
                <c:pt idx="5">
                  <c:v>12900940.536119319</c:v>
                </c:pt>
                <c:pt idx="6">
                  <c:v>14112903.759777015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23-49D4-9959-9778B7ADF712}"/>
            </c:ext>
          </c:extLst>
        </c:ser>
        <c:ser>
          <c:idx val="4"/>
          <c:order val="4"/>
          <c:tx>
            <c:v>BMLS</c:v>
          </c:tx>
          <c:marker>
            <c:symbol val="none"/>
          </c:marker>
          <c:val>
            <c:numRef>
              <c:f>'Alternative Comparisons'!$H$14:$N$14</c:f>
              <c:numCache>
                <c:formatCode>"$"#,##0.00</c:formatCode>
                <c:ptCount val="7"/>
                <c:pt idx="0">
                  <c:v>10524693.210068457</c:v>
                </c:pt>
                <c:pt idx="1">
                  <c:v>10857155.008080179</c:v>
                </c:pt>
                <c:pt idx="2">
                  <c:v>11260563.518249402</c:v>
                </c:pt>
                <c:pt idx="3">
                  <c:v>11755112.290033225</c:v>
                </c:pt>
                <c:pt idx="4">
                  <c:v>12367849.740594311</c:v>
                </c:pt>
                <c:pt idx="5">
                  <c:v>13135274.822775997</c:v>
                </c:pt>
                <c:pt idx="6">
                  <c:v>14106984.047681732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23-49D4-9959-9778B7ADF712}"/>
            </c:ext>
          </c:extLst>
        </c:ser>
        <c:ser>
          <c:idx val="5"/>
          <c:order val="5"/>
          <c:tx>
            <c:v>BMHS</c:v>
          </c:tx>
          <c:marker>
            <c:symbol val="none"/>
          </c:marker>
          <c:val>
            <c:numRef>
              <c:f>'Alternative Comparisons'!$H$15:$N$15</c:f>
              <c:numCache>
                <c:formatCode>"$"#,##0.00</c:formatCode>
                <c:ptCount val="7"/>
                <c:pt idx="0">
                  <c:v>15107227.840987658</c:v>
                </c:pt>
                <c:pt idx="1">
                  <c:v>15439689.638999335</c:v>
                </c:pt>
                <c:pt idx="2">
                  <c:v>15843098.149168679</c:v>
                </c:pt>
                <c:pt idx="3">
                  <c:v>16337646.920952447</c:v>
                </c:pt>
                <c:pt idx="4">
                  <c:v>16950384.371513553</c:v>
                </c:pt>
                <c:pt idx="5">
                  <c:v>17717809.453695271</c:v>
                </c:pt>
                <c:pt idx="6">
                  <c:v>18689518.678600837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23-49D4-9959-9778B7ADF712}"/>
            </c:ext>
          </c:extLst>
        </c:ser>
        <c:ser>
          <c:idx val="6"/>
          <c:order val="6"/>
          <c:tx>
            <c:v>LABNS</c:v>
          </c:tx>
          <c:marker>
            <c:symbol val="none"/>
          </c:marker>
          <c:val>
            <c:numRef>
              <c:f>'Alternative Comparisons'!$H$16:$N$16</c:f>
              <c:numCache>
                <c:formatCode>"$"#,##0.00</c:formatCode>
                <c:ptCount val="7"/>
                <c:pt idx="0">
                  <c:v>10354730.139570568</c:v>
                </c:pt>
                <c:pt idx="1">
                  <c:v>10630416.985925021</c:v>
                </c:pt>
                <c:pt idx="2">
                  <c:v>10963215.704759642</c:v>
                </c:pt>
                <c:pt idx="3">
                  <c:v>11369602.498791791</c:v>
                </c:pt>
                <c:pt idx="4">
                  <c:v>11871913.667872557</c:v>
                </c:pt>
                <c:pt idx="5">
                  <c:v>12500711.210430671</c:v>
                </c:pt>
                <c:pt idx="6">
                  <c:v>13298175.469830159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A23-49D4-9959-9778B7ADF712}"/>
            </c:ext>
          </c:extLst>
        </c:ser>
        <c:ser>
          <c:idx val="7"/>
          <c:order val="7"/>
          <c:tx>
            <c:v>LABLS</c:v>
          </c:tx>
          <c:marker>
            <c:symbol val="none"/>
          </c:marker>
          <c:val>
            <c:numRef>
              <c:f>'Alternative Comparisons'!$H$17:$N$17</c:f>
              <c:numCache>
                <c:formatCode>"$"#,##0.00</c:formatCode>
                <c:ptCount val="7"/>
                <c:pt idx="0">
                  <c:v>11274241.533745185</c:v>
                </c:pt>
                <c:pt idx="1">
                  <c:v>11478846.95897227</c:v>
                </c:pt>
                <c:pt idx="2">
                  <c:v>11720050.412800606</c:v>
                </c:pt>
                <c:pt idx="3">
                  <c:v>12007167.583694518</c:v>
                </c:pt>
                <c:pt idx="4">
                  <c:v>12352614.084147673</c:v>
                </c:pt>
                <c:pt idx="5">
                  <c:v>12773142.543698382</c:v>
                </c:pt>
                <c:pt idx="6">
                  <c:v>13291627.485860877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A23-49D4-9959-9778B7ADF712}"/>
            </c:ext>
          </c:extLst>
        </c:ser>
        <c:ser>
          <c:idx val="8"/>
          <c:order val="8"/>
          <c:tx>
            <c:v>LABHS</c:v>
          </c:tx>
          <c:marker>
            <c:symbol val="none"/>
          </c:marker>
          <c:val>
            <c:numRef>
              <c:f>'Alternative Comparisons'!$H$18:$N$18</c:f>
              <c:numCache>
                <c:formatCode>"$"#,##0.00</c:formatCode>
                <c:ptCount val="7"/>
                <c:pt idx="0">
                  <c:v>16991447.996221051</c:v>
                </c:pt>
                <c:pt idx="1">
                  <c:v>17196053.421448078</c:v>
                </c:pt>
                <c:pt idx="2">
                  <c:v>17437256.875276566</c:v>
                </c:pt>
                <c:pt idx="3">
                  <c:v>17724374.04617041</c:v>
                </c:pt>
                <c:pt idx="4">
                  <c:v>18069820.546623584</c:v>
                </c:pt>
                <c:pt idx="5">
                  <c:v>18490349.006174341</c:v>
                </c:pt>
                <c:pt idx="6">
                  <c:v>19008833.948336616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A23-49D4-9959-9778B7ADF712}"/>
            </c:ext>
          </c:extLst>
        </c:ser>
        <c:ser>
          <c:idx val="9"/>
          <c:order val="9"/>
          <c:tx>
            <c:v>LAMNS</c:v>
          </c:tx>
          <c:marker>
            <c:symbol val="none"/>
          </c:marker>
          <c:val>
            <c:numRef>
              <c:f>'Alternative Comparisons'!$H$19:$N$19</c:f>
              <c:numCache>
                <c:formatCode>"$"#,##0.00</c:formatCode>
                <c:ptCount val="7"/>
                <c:pt idx="0">
                  <c:v>11944357.105518883</c:v>
                </c:pt>
                <c:pt idx="1">
                  <c:v>12275038.319903933</c:v>
                </c:pt>
                <c:pt idx="2">
                  <c:v>12669806.291623309</c:v>
                </c:pt>
                <c:pt idx="3">
                  <c:v>13145438.529246286</c:v>
                </c:pt>
                <c:pt idx="4">
                  <c:v>13724110.310295699</c:v>
                </c:pt>
                <c:pt idx="5">
                  <c:v>14435393.589522388</c:v>
                </c:pt>
                <c:pt idx="6">
                  <c:v>15319066.305440258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A23-49D4-9959-9778B7ADF712}"/>
            </c:ext>
          </c:extLst>
        </c:ser>
        <c:ser>
          <c:idx val="10"/>
          <c:order val="10"/>
          <c:tx>
            <c:v>LAMLS</c:v>
          </c:tx>
          <c:marker>
            <c:symbol val="none"/>
          </c:marker>
          <c:val>
            <c:numRef>
              <c:f>'Alternative Comparisons'!$H$20:$N$20</c:f>
              <c:numCache>
                <c:formatCode>"$"#,##0.00</c:formatCode>
                <c:ptCount val="7"/>
                <c:pt idx="0">
                  <c:v>12865761.804455023</c:v>
                </c:pt>
                <c:pt idx="1">
                  <c:v>13122267.075832997</c:v>
                </c:pt>
                <c:pt idx="2">
                  <c:v>13422492.173676822</c:v>
                </c:pt>
                <c:pt idx="3">
                  <c:v>13776479.674469559</c:v>
                </c:pt>
                <c:pt idx="4">
                  <c:v>14197215.89298608</c:v>
                </c:pt>
                <c:pt idx="5">
                  <c:v>14701682.551632239</c:v>
                </c:pt>
                <c:pt idx="6">
                  <c:v>15312339.359877434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A23-49D4-9959-9778B7ADF712}"/>
            </c:ext>
          </c:extLst>
        </c:ser>
        <c:ser>
          <c:idx val="11"/>
          <c:order val="11"/>
          <c:tx>
            <c:v>LAMHS</c:v>
          </c:tx>
          <c:marker>
            <c:symbol val="none"/>
          </c:marker>
          <c:val>
            <c:numRef>
              <c:f>'Alternative Comparisons'!$H$21:$N$21</c:f>
              <c:numCache>
                <c:formatCode>"$"#,##0.00</c:formatCode>
                <c:ptCount val="7"/>
                <c:pt idx="0">
                  <c:v>18073187.521408666</c:v>
                </c:pt>
                <c:pt idx="1">
                  <c:v>18329692.792786591</c:v>
                </c:pt>
                <c:pt idx="2">
                  <c:v>18629917.890630554</c:v>
                </c:pt>
                <c:pt idx="3">
                  <c:v>18983905.391423225</c:v>
                </c:pt>
                <c:pt idx="4">
                  <c:v>19404641.609939765</c:v>
                </c:pt>
                <c:pt idx="5">
                  <c:v>19909108.268585965</c:v>
                </c:pt>
                <c:pt idx="6">
                  <c:v>20519765.076830965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A23-49D4-9959-9778B7ADF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208960"/>
        <c:axId val="973170944"/>
      </c:lineChart>
      <c:catAx>
        <c:axId val="975208960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crossAx val="973170944"/>
        <c:crosses val="autoZero"/>
        <c:auto val="1"/>
        <c:lblAlgn val="ctr"/>
        <c:lblOffset val="100"/>
        <c:noMultiLvlLbl val="0"/>
      </c:catAx>
      <c:valAx>
        <c:axId val="973170944"/>
        <c:scaling>
          <c:orientation val="minMax"/>
        </c:scaling>
        <c:delete val="0"/>
        <c:axPos val="l"/>
        <c:majorGridlines/>
        <c:numFmt formatCode="&quot;$&quot;#,##0.00" sourceLinked="1"/>
        <c:majorTickMark val="out"/>
        <c:minorTickMark val="none"/>
        <c:tickLblPos val="nextTo"/>
        <c:crossAx val="9752089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B-B-NS</c:v>
          </c:tx>
          <c:marker>
            <c:symbol val="none"/>
          </c:marker>
          <c:val>
            <c:numRef>
              <c:f>Sheet1!$A$2:$A$505</c:f>
              <c:numCache>
                <c:formatCode>General</c:formatCode>
                <c:ptCount val="504"/>
                <c:pt idx="0">
                  <c:v>3742.8999999999996</c:v>
                </c:pt>
                <c:pt idx="1">
                  <c:v>1464.6209815012221</c:v>
                </c:pt>
                <c:pt idx="2">
                  <c:v>1456.1834815012221</c:v>
                </c:pt>
                <c:pt idx="3">
                  <c:v>1447.7447054595555</c:v>
                </c:pt>
                <c:pt idx="4">
                  <c:v>1439.3046496544339</c:v>
                </c:pt>
                <c:pt idx="5">
                  <c:v>1430.863310353214</c:v>
                </c:pt>
                <c:pt idx="6">
                  <c:v>1422.4206838123657</c:v>
                </c:pt>
                <c:pt idx="7">
                  <c:v>1413.97676627744</c:v>
                </c:pt>
                <c:pt idx="8">
                  <c:v>1405.5315539830372</c:v>
                </c:pt>
                <c:pt idx="9">
                  <c:v>1397.0850431527758</c:v>
                </c:pt>
                <c:pt idx="10">
                  <c:v>1388.6372299992595</c:v>
                </c:pt>
                <c:pt idx="11">
                  <c:v>1380.1881107240454</c:v>
                </c:pt>
                <c:pt idx="12">
                  <c:v>1460.7668065176117</c:v>
                </c:pt>
                <c:pt idx="13">
                  <c:v>1452.3150635593261</c:v>
                </c:pt>
                <c:pt idx="14">
                  <c:v>1443.8620030174122</c:v>
                </c:pt>
                <c:pt idx="15">
                  <c:v>1435.4076210489177</c:v>
                </c:pt>
                <c:pt idx="16">
                  <c:v>1426.9519137996817</c:v>
                </c:pt>
                <c:pt idx="17">
                  <c:v>1418.4948774043023</c:v>
                </c:pt>
                <c:pt idx="18">
                  <c:v>1410.0365079861031</c:v>
                </c:pt>
                <c:pt idx="19">
                  <c:v>1401.5768016571005</c:v>
                </c:pt>
                <c:pt idx="20">
                  <c:v>1393.1157545179719</c:v>
                </c:pt>
                <c:pt idx="21">
                  <c:v>1384.6533626580208</c:v>
                </c:pt>
                <c:pt idx="22">
                  <c:v>1376.1896221551447</c:v>
                </c:pt>
                <c:pt idx="23">
                  <c:v>1367.7245290758019</c:v>
                </c:pt>
                <c:pt idx="24">
                  <c:v>1449.0242238499764</c:v>
                </c:pt>
                <c:pt idx="25">
                  <c:v>1440.5564137711499</c:v>
                </c:pt>
                <c:pt idx="26">
                  <c:v>1432.08723924626</c:v>
                </c:pt>
                <c:pt idx="27">
                  <c:v>1423.6166962956727</c:v>
                </c:pt>
                <c:pt idx="28">
                  <c:v>1415.144780928146</c:v>
                </c:pt>
                <c:pt idx="29">
                  <c:v>1406.6714891407976</c:v>
                </c:pt>
                <c:pt idx="30">
                  <c:v>1398.1968169190691</c:v>
                </c:pt>
                <c:pt idx="31">
                  <c:v>1389.7207602366941</c:v>
                </c:pt>
                <c:pt idx="32">
                  <c:v>1381.2433150556622</c:v>
                </c:pt>
                <c:pt idx="33">
                  <c:v>1372.7644773261854</c:v>
                </c:pt>
                <c:pt idx="34">
                  <c:v>1364.2842429866646</c:v>
                </c:pt>
                <c:pt idx="35">
                  <c:v>1355.8026079636534</c:v>
                </c:pt>
                <c:pt idx="36">
                  <c:v>1437.7034085999505</c:v>
                </c:pt>
                <c:pt idx="37">
                  <c:v>1429.2189599420628</c:v>
                </c:pt>
                <c:pt idx="38">
                  <c:v>1420.7330983089228</c:v>
                </c:pt>
                <c:pt idx="39">
                  <c:v>1412.2458195793529</c:v>
                </c:pt>
                <c:pt idx="40">
                  <c:v>1403.757119620155</c:v>
                </c:pt>
                <c:pt idx="41">
                  <c:v>1395.2669942860759</c:v>
                </c:pt>
                <c:pt idx="42">
                  <c:v>1386.7754394197727</c:v>
                </c:pt>
                <c:pt idx="43">
                  <c:v>1378.282450851776</c:v>
                </c:pt>
                <c:pt idx="44">
                  <c:v>1369.7880244004559</c:v>
                </c:pt>
                <c:pt idx="45">
                  <c:v>1361.2921558719863</c:v>
                </c:pt>
                <c:pt idx="46">
                  <c:v>1352.7948410603087</c:v>
                </c:pt>
                <c:pt idx="47">
                  <c:v>1344.2960757470969</c:v>
                </c:pt>
                <c:pt idx="48">
                  <c:v>1426.6650402858293</c:v>
                </c:pt>
                <c:pt idx="49">
                  <c:v>1418.1633612653216</c:v>
                </c:pt>
                <c:pt idx="50">
                  <c:v>1409.6602190143374</c:v>
                </c:pt>
                <c:pt idx="51">
                  <c:v>1401.1556092651213</c:v>
                </c:pt>
                <c:pt idx="52">
                  <c:v>1392.64952773747</c:v>
                </c:pt>
                <c:pt idx="53">
                  <c:v>1384.1419701386963</c:v>
                </c:pt>
                <c:pt idx="54">
                  <c:v>1375.6329321635926</c:v>
                </c:pt>
                <c:pt idx="55">
                  <c:v>1367.1224094943952</c:v>
                </c:pt>
                <c:pt idx="56">
                  <c:v>1358.6103978007459</c:v>
                </c:pt>
                <c:pt idx="57">
                  <c:v>1350.0968927396566</c:v>
                </c:pt>
                <c:pt idx="58">
                  <c:v>1341.5818899554727</c:v>
                </c:pt>
                <c:pt idx="59">
                  <c:v>1333.0653850798349</c:v>
                </c:pt>
                <c:pt idx="60">
                  <c:v>-3784.2444739886032</c:v>
                </c:pt>
                <c:pt idx="61">
                  <c:v>1249.4551626964994</c:v>
                </c:pt>
                <c:pt idx="62">
                  <c:v>1242.9341252087495</c:v>
                </c:pt>
                <c:pt idx="63">
                  <c:v>1236.4115680283269</c:v>
                </c:pt>
                <c:pt idx="64">
                  <c:v>1229.8874867227946</c:v>
                </c:pt>
                <c:pt idx="65">
                  <c:v>1223.3618768467882</c:v>
                </c:pt>
                <c:pt idx="66">
                  <c:v>1216.8347339419763</c:v>
                </c:pt>
                <c:pt idx="67">
                  <c:v>1210.3060535370257</c:v>
                </c:pt>
                <c:pt idx="68">
                  <c:v>1203.7758311475604</c:v>
                </c:pt>
                <c:pt idx="69">
                  <c:v>1197.2440622761262</c:v>
                </c:pt>
                <c:pt idx="70">
                  <c:v>1190.71074241215</c:v>
                </c:pt>
                <c:pt idx="71">
                  <c:v>1184.1758670319041</c:v>
                </c:pt>
                <c:pt idx="72">
                  <c:v>1269.0250867635584</c:v>
                </c:pt>
                <c:pt idx="73">
                  <c:v>1262.4870867267725</c:v>
                </c:pt>
                <c:pt idx="74">
                  <c:v>1255.9475175232126</c:v>
                </c:pt>
                <c:pt idx="75">
                  <c:v>1249.4063745761423</c:v>
                </c:pt>
                <c:pt idx="76">
                  <c:v>1242.8636532954763</c:v>
                </c:pt>
                <c:pt idx="77">
                  <c:v>1236.3193490777419</c:v>
                </c:pt>
                <c:pt idx="78">
                  <c:v>1229.7734573060388</c:v>
                </c:pt>
                <c:pt idx="79">
                  <c:v>1223.2259733500018</c:v>
                </c:pt>
                <c:pt idx="80">
                  <c:v>1216.6768925657598</c:v>
                </c:pt>
                <c:pt idx="81">
                  <c:v>1210.126210295897</c:v>
                </c:pt>
                <c:pt idx="82">
                  <c:v>1203.5739218694137</c:v>
                </c:pt>
                <c:pt idx="83">
                  <c:v>1197.0200226016864</c:v>
                </c:pt>
                <c:pt idx="84">
                  <c:v>1281.8499767167373</c:v>
                </c:pt>
                <c:pt idx="85">
                  <c:v>1275.292841657958</c:v>
                </c:pt>
                <c:pt idx="86">
                  <c:v>1268.7340816219239</c:v>
                </c:pt>
                <c:pt idx="87">
                  <c:v>1262.1736918691181</c:v>
                </c:pt>
                <c:pt idx="88">
                  <c:v>1255.6116676462002</c:v>
                </c:pt>
                <c:pt idx="89">
                  <c:v>1249.0480041859651</c:v>
                </c:pt>
                <c:pt idx="90">
                  <c:v>1242.4826967073045</c:v>
                </c:pt>
                <c:pt idx="91">
                  <c:v>1235.9157404151642</c:v>
                </c:pt>
                <c:pt idx="92">
                  <c:v>1229.3471305005055</c:v>
                </c:pt>
                <c:pt idx="93">
                  <c:v>1222.7768621402622</c:v>
                </c:pt>
                <c:pt idx="94">
                  <c:v>1216.2049304973016</c:v>
                </c:pt>
                <c:pt idx="95">
                  <c:v>1209.6313307203823</c:v>
                </c:pt>
                <c:pt idx="96">
                  <c:v>1294.2462143705527</c:v>
                </c:pt>
                <c:pt idx="97">
                  <c:v>1287.6692637153533</c:v>
                </c:pt>
                <c:pt idx="98">
                  <c:v>1281.0906302874096</c:v>
                </c:pt>
                <c:pt idx="99">
                  <c:v>1274.5103091786343</c:v>
                </c:pt>
                <c:pt idx="100">
                  <c:v>1267.9282954666253</c:v>
                </c:pt>
                <c:pt idx="101">
                  <c:v>1261.3445842146227</c:v>
                </c:pt>
                <c:pt idx="102">
                  <c:v>1254.7591704714685</c:v>
                </c:pt>
                <c:pt idx="103">
                  <c:v>1248.1720492715635</c:v>
                </c:pt>
                <c:pt idx="104">
                  <c:v>1241.5832156348254</c:v>
                </c:pt>
                <c:pt idx="105">
                  <c:v>1234.9926645666467</c:v>
                </c:pt>
                <c:pt idx="106">
                  <c:v>1228.4003910578526</c:v>
                </c:pt>
                <c:pt idx="107">
                  <c:v>1221.8063900846578</c:v>
                </c:pt>
                <c:pt idx="108">
                  <c:v>1305.9916425634392</c:v>
                </c:pt>
                <c:pt idx="109">
                  <c:v>1299.3941715314343</c:v>
                </c:pt>
                <c:pt idx="110">
                  <c:v>1292.7949578755859</c:v>
                </c:pt>
                <c:pt idx="111">
                  <c:v>1286.1939965132412</c:v>
                </c:pt>
                <c:pt idx="112">
                  <c:v>1279.5912823469232</c:v>
                </c:pt>
                <c:pt idx="113">
                  <c:v>1272.9868102642868</c:v>
                </c:pt>
                <c:pt idx="114">
                  <c:v>1266.3805751380758</c:v>
                </c:pt>
                <c:pt idx="115">
                  <c:v>1259.7725718260801</c:v>
                </c:pt>
                <c:pt idx="116">
                  <c:v>1253.1627951710911</c:v>
                </c:pt>
                <c:pt idx="117">
                  <c:v>1246.5512400008583</c:v>
                </c:pt>
                <c:pt idx="118">
                  <c:v>1239.9379011280457</c:v>
                </c:pt>
                <c:pt idx="119">
                  <c:v>1233.3227733501876</c:v>
                </c:pt>
                <c:pt idx="120">
                  <c:v>1316.8436955835932</c:v>
                </c:pt>
                <c:pt idx="121">
                  <c:v>1782.0058154277797</c:v>
                </c:pt>
                <c:pt idx="122">
                  <c:v>1775.3852895680293</c:v>
                </c:pt>
                <c:pt idx="123">
                  <c:v>1768.7629538411877</c:v>
                </c:pt>
                <c:pt idx="124">
                  <c:v>1762.1388029684763</c:v>
                </c:pt>
                <c:pt idx="125">
                  <c:v>1755.5128316557195</c:v>
                </c:pt>
                <c:pt idx="126">
                  <c:v>1748.8850345933006</c:v>
                </c:pt>
                <c:pt idx="127">
                  <c:v>1742.2554064561161</c:v>
                </c:pt>
                <c:pt idx="128">
                  <c:v>1735.6239419035317</c:v>
                </c:pt>
                <c:pt idx="129">
                  <c:v>1728.9906355793353</c:v>
                </c:pt>
                <c:pt idx="130">
                  <c:v>1722.3554821116936</c:v>
                </c:pt>
                <c:pt idx="131">
                  <c:v>1715.7184761131043</c:v>
                </c:pt>
                <c:pt idx="132">
                  <c:v>1798.3187554736132</c:v>
                </c:pt>
                <c:pt idx="133">
                  <c:v>1791.6780281877243</c:v>
                </c:pt>
                <c:pt idx="134">
                  <c:v>1785.0354321139184</c:v>
                </c:pt>
                <c:pt idx="135">
                  <c:v>1778.3909618015637</c:v>
                </c:pt>
                <c:pt idx="136">
                  <c:v>1771.7446117841314</c:v>
                </c:pt>
                <c:pt idx="137">
                  <c:v>1765.0963765791482</c:v>
                </c:pt>
                <c:pt idx="138">
                  <c:v>1758.4462506881505</c:v>
                </c:pt>
                <c:pt idx="139">
                  <c:v>1751.7942285966374</c:v>
                </c:pt>
                <c:pt idx="140">
                  <c:v>1745.1403047740241</c:v>
                </c:pt>
                <c:pt idx="141">
                  <c:v>1738.4844736735947</c:v>
                </c:pt>
                <c:pt idx="142">
                  <c:v>1731.826729732456</c:v>
                </c:pt>
                <c:pt idx="143">
                  <c:v>1725.1670673714887</c:v>
                </c:pt>
                <c:pt idx="144">
                  <c:v>-48318.432796130051</c:v>
                </c:pt>
                <c:pt idx="145">
                  <c:v>1146.9309063144783</c:v>
                </c:pt>
                <c:pt idx="146">
                  <c:v>1140.2654550563518</c:v>
                </c:pt>
                <c:pt idx="147">
                  <c:v>1133.5980628987227</c:v>
                </c:pt>
                <c:pt idx="148">
                  <c:v>1126.9287241806337</c:v>
                </c:pt>
                <c:pt idx="149">
                  <c:v>1120.257433224617</c:v>
                </c:pt>
                <c:pt idx="150">
                  <c:v>1113.5841843366452</c:v>
                </c:pt>
                <c:pt idx="151">
                  <c:v>1106.9089718060836</c:v>
                </c:pt>
                <c:pt idx="152">
                  <c:v>1100.2317899056411</c:v>
                </c:pt>
                <c:pt idx="153">
                  <c:v>1093.5526328913222</c:v>
                </c:pt>
                <c:pt idx="154">
                  <c:v>1086.8714950023784</c:v>
                </c:pt>
                <c:pt idx="155">
                  <c:v>1080.1883704612583</c:v>
                </c:pt>
                <c:pt idx="156">
                  <c:v>1346.2951559992234</c:v>
                </c:pt>
                <c:pt idx="157">
                  <c:v>1339.6080407536444</c:v>
                </c:pt>
                <c:pt idx="158">
                  <c:v>1332.9189214219325</c:v>
                </c:pt>
                <c:pt idx="159">
                  <c:v>1326.2277921588363</c:v>
                </c:pt>
                <c:pt idx="160">
                  <c:v>1319.5346471020562</c:v>
                </c:pt>
                <c:pt idx="161">
                  <c:v>1312.8394803721937</c:v>
                </c:pt>
                <c:pt idx="162">
                  <c:v>1306.1422860727025</c:v>
                </c:pt>
                <c:pt idx="163">
                  <c:v>1299.4430582898378</c:v>
                </c:pt>
                <c:pt idx="164">
                  <c:v>1292.7417910926065</c:v>
                </c:pt>
                <c:pt idx="165">
                  <c:v>1286.0384785327165</c:v>
                </c:pt>
                <c:pt idx="166">
                  <c:v>1279.3331146445269</c:v>
                </c:pt>
                <c:pt idx="167">
                  <c:v>1272.6256934449966</c:v>
                </c:pt>
                <c:pt idx="168">
                  <c:v>1548.2558280476965</c:v>
                </c:pt>
                <c:pt idx="169">
                  <c:v>1541.5442742065093</c:v>
                </c:pt>
                <c:pt idx="170">
                  <c:v>1534.8306449999523</c:v>
                </c:pt>
                <c:pt idx="171">
                  <c:v>1528.1149343748759</c:v>
                </c:pt>
                <c:pt idx="172">
                  <c:v>1521.3971362604766</c:v>
                </c:pt>
                <c:pt idx="173">
                  <c:v>1514.6772445682436</c:v>
                </c:pt>
                <c:pt idx="174">
                  <c:v>1507.9552531919082</c:v>
                </c:pt>
                <c:pt idx="175">
                  <c:v>1501.2311560073917</c:v>
                </c:pt>
                <c:pt idx="176">
                  <c:v>1494.5049468727539</c:v>
                </c:pt>
                <c:pt idx="177">
                  <c:v>1487.77661962814</c:v>
                </c:pt>
                <c:pt idx="178">
                  <c:v>1481.0461680957294</c:v>
                </c:pt>
                <c:pt idx="179">
                  <c:v>1474.3135860796824</c:v>
                </c:pt>
                <c:pt idx="180">
                  <c:v>1759.8003731491413</c:v>
                </c:pt>
                <c:pt idx="181">
                  <c:v>2891.4175300047441</c:v>
                </c:pt>
                <c:pt idx="182">
                  <c:v>2884.6785191817767</c:v>
                </c:pt>
                <c:pt idx="183">
                  <c:v>2877.9373529105751</c:v>
                </c:pt>
                <c:pt idx="184">
                  <c:v>2871.1940249044164</c:v>
                </c:pt>
                <c:pt idx="185">
                  <c:v>2864.4485288582396</c:v>
                </c:pt>
                <c:pt idx="186">
                  <c:v>2857.7008584485948</c:v>
                </c:pt>
                <c:pt idx="187">
                  <c:v>2850.9510073335882</c:v>
                </c:pt>
                <c:pt idx="188">
                  <c:v>2844.1989691528297</c:v>
                </c:pt>
                <c:pt idx="189">
                  <c:v>2837.4447375273776</c:v>
                </c:pt>
                <c:pt idx="190">
                  <c:v>2830.6883060596842</c:v>
                </c:pt>
                <c:pt idx="191">
                  <c:v>2823.9296683335433</c:v>
                </c:pt>
                <c:pt idx="192">
                  <c:v>3119.6180763994944</c:v>
                </c:pt>
                <c:pt idx="193">
                  <c:v>3112.8550068329291</c:v>
                </c:pt>
                <c:pt idx="194">
                  <c:v>3106.0897116467945</c:v>
                </c:pt>
                <c:pt idx="195">
                  <c:v>3099.3221843497004</c:v>
                </c:pt>
                <c:pt idx="196">
                  <c:v>3092.5524184313226</c:v>
                </c:pt>
                <c:pt idx="197">
                  <c:v>3085.7804073623502</c:v>
                </c:pt>
                <c:pt idx="198">
                  <c:v>3079.0061445944261</c:v>
                </c:pt>
                <c:pt idx="199">
                  <c:v>3072.2296235600961</c:v>
                </c:pt>
                <c:pt idx="200">
                  <c:v>3065.450837672749</c:v>
                </c:pt>
                <c:pt idx="201">
                  <c:v>3058.6697803265638</c:v>
                </c:pt>
                <c:pt idx="202">
                  <c:v>3051.8864448964523</c:v>
                </c:pt>
                <c:pt idx="203">
                  <c:v>3045.1008247380028</c:v>
                </c:pt>
                <c:pt idx="204">
                  <c:v>3351.3478957198749</c:v>
                </c:pt>
                <c:pt idx="205">
                  <c:v>3344.5576860939409</c:v>
                </c:pt>
                <c:pt idx="206">
                  <c:v>3337.7651716899309</c:v>
                </c:pt>
                <c:pt idx="207">
                  <c:v>3330.9703457855762</c:v>
                </c:pt>
                <c:pt idx="208">
                  <c:v>3324.1732016390006</c:v>
                </c:pt>
                <c:pt idx="209">
                  <c:v>3317.3737324886638</c:v>
                </c:pt>
                <c:pt idx="210">
                  <c:v>3310.5719315533056</c:v>
                </c:pt>
                <c:pt idx="211">
                  <c:v>3303.7677920318856</c:v>
                </c:pt>
                <c:pt idx="212">
                  <c:v>3296.9613071035283</c:v>
                </c:pt>
                <c:pt idx="213">
                  <c:v>3290.1524699274632</c:v>
                </c:pt>
                <c:pt idx="214">
                  <c:v>3283.3412736429682</c:v>
                </c:pt>
                <c:pt idx="215">
                  <c:v>3276.5277113693096</c:v>
                </c:pt>
                <c:pt idx="216">
                  <c:v>3593.7029831267741</c:v>
                </c:pt>
                <c:pt idx="217">
                  <c:v>3586.8846681522573</c:v>
                </c:pt>
                <c:pt idx="218">
                  <c:v>3580.063966425731</c:v>
                </c:pt>
                <c:pt idx="219">
                  <c:v>3573.240870985836</c:v>
                </c:pt>
                <c:pt idx="220">
                  <c:v>3566.4153748509075</c:v>
                </c:pt>
                <c:pt idx="221">
                  <c:v>3559.5874710189191</c:v>
                </c:pt>
                <c:pt idx="222">
                  <c:v>3552.7571524674208</c:v>
                </c:pt>
                <c:pt idx="223">
                  <c:v>3545.9244121534807</c:v>
                </c:pt>
                <c:pt idx="224">
                  <c:v>3539.089243013625</c:v>
                </c:pt>
                <c:pt idx="225">
                  <c:v>3532.2516379637777</c:v>
                </c:pt>
                <c:pt idx="226">
                  <c:v>3525.4115898992018</c:v>
                </c:pt>
                <c:pt idx="227">
                  <c:v>3518.5690916944377</c:v>
                </c:pt>
                <c:pt idx="228">
                  <c:v>3847.0550353665649</c:v>
                </c:pt>
                <c:pt idx="229">
                  <c:v>3840.2076154218544</c:v>
                </c:pt>
                <c:pt idx="230">
                  <c:v>3833.3577238356384</c:v>
                </c:pt>
                <c:pt idx="231">
                  <c:v>3826.5053533989621</c:v>
                </c:pt>
                <c:pt idx="232">
                  <c:v>3819.6504968818463</c:v>
                </c:pt>
                <c:pt idx="233">
                  <c:v>3812.7931470332214</c:v>
                </c:pt>
                <c:pt idx="234">
                  <c:v>3805.9332965808717</c:v>
                </c:pt>
                <c:pt idx="235">
                  <c:v>3799.0709382313694</c:v>
                </c:pt>
                <c:pt idx="236">
                  <c:v>3792.2060646700147</c:v>
                </c:pt>
                <c:pt idx="237">
                  <c:v>3785.338668560772</c:v>
                </c:pt>
                <c:pt idx="238">
                  <c:v>3778.4687425462112</c:v>
                </c:pt>
                <c:pt idx="239">
                  <c:v>3771.5962792474411</c:v>
                </c:pt>
                <c:pt idx="240">
                  <c:v>-2888.2112481019094</c:v>
                </c:pt>
                <c:pt idx="241">
                  <c:v>3018.6371731674258</c:v>
                </c:pt>
                <c:pt idx="242">
                  <c:v>3011.2570535271534</c:v>
                </c:pt>
                <c:pt idx="243">
                  <c:v>3003.8743668712636</c:v>
                </c:pt>
                <c:pt idx="244">
                  <c:v>2996.4891057126274</c:v>
                </c:pt>
                <c:pt idx="245">
                  <c:v>2989.1012625422791</c:v>
                </c:pt>
                <c:pt idx="246">
                  <c:v>2981.7108298293497</c:v>
                </c:pt>
                <c:pt idx="247">
                  <c:v>2974.3178000210082</c:v>
                </c:pt>
                <c:pt idx="248">
                  <c:v>2966.9221655423921</c:v>
                </c:pt>
                <c:pt idx="249">
                  <c:v>2959.5239187965472</c:v>
                </c:pt>
                <c:pt idx="250">
                  <c:v>2952.1230521643597</c:v>
                </c:pt>
                <c:pt idx="251">
                  <c:v>2944.7195580044954</c:v>
                </c:pt>
                <c:pt idx="252">
                  <c:v>3296.5282711095638</c:v>
                </c:pt>
                <c:pt idx="253">
                  <c:v>3289.1194988811258</c:v>
                </c:pt>
                <c:pt idx="254">
                  <c:v>3281.708076067021</c:v>
                </c:pt>
                <c:pt idx="255">
                  <c:v>3274.2939949363754</c:v>
                </c:pt>
                <c:pt idx="256">
                  <c:v>3266.8772477357652</c:v>
                </c:pt>
                <c:pt idx="257">
                  <c:v>3259.4578266891531</c:v>
                </c:pt>
                <c:pt idx="258">
                  <c:v>3252.0357239978216</c:v>
                </c:pt>
                <c:pt idx="259">
                  <c:v>3244.6109318403073</c:v>
                </c:pt>
                <c:pt idx="260">
                  <c:v>3237.183442372334</c:v>
                </c:pt>
                <c:pt idx="261">
                  <c:v>3229.753247726745</c:v>
                </c:pt>
                <c:pt idx="262">
                  <c:v>3222.3203400134403</c:v>
                </c:pt>
                <c:pt idx="263">
                  <c:v>3214.8847113193046</c:v>
                </c:pt>
                <c:pt idx="264">
                  <c:v>3579.2337156503436</c:v>
                </c:pt>
                <c:pt idx="265">
                  <c:v>3571.7926211628178</c:v>
                </c:pt>
                <c:pt idx="266">
                  <c:v>3564.3487818163703</c:v>
                </c:pt>
                <c:pt idx="267">
                  <c:v>3556.9021896051618</c:v>
                </c:pt>
                <c:pt idx="268">
                  <c:v>3549.4528365000042</c:v>
                </c:pt>
                <c:pt idx="269">
                  <c:v>3542.0007144482897</c:v>
                </c:pt>
                <c:pt idx="270">
                  <c:v>3534.5458153739246</c:v>
                </c:pt>
                <c:pt idx="271">
                  <c:v>3527.0881311772591</c:v>
                </c:pt>
                <c:pt idx="272">
                  <c:v>3519.6276537350204</c:v>
                </c:pt>
                <c:pt idx="273">
                  <c:v>3512.1643749002415</c:v>
                </c:pt>
                <c:pt idx="274">
                  <c:v>3504.6982865021946</c:v>
                </c:pt>
                <c:pt idx="275">
                  <c:v>3497.2293803463199</c:v>
                </c:pt>
                <c:pt idx="276">
                  <c:v>3874.5575678243345</c:v>
                </c:pt>
                <c:pt idx="277">
                  <c:v>3867.0830014734534</c:v>
                </c:pt>
                <c:pt idx="278">
                  <c:v>3859.605592637382</c:v>
                </c:pt>
                <c:pt idx="279">
                  <c:v>3852.1253330255386</c:v>
                </c:pt>
                <c:pt idx="280">
                  <c:v>3844.6422143231607</c:v>
                </c:pt>
                <c:pt idx="281">
                  <c:v>3837.1562281912338</c:v>
                </c:pt>
                <c:pt idx="282">
                  <c:v>3829.667366266423</c:v>
                </c:pt>
                <c:pt idx="283">
                  <c:v>3822.1756201609974</c:v>
                </c:pt>
                <c:pt idx="284">
                  <c:v>3814.6809814627645</c:v>
                </c:pt>
                <c:pt idx="285">
                  <c:v>3807.1834417349955</c:v>
                </c:pt>
                <c:pt idx="286">
                  <c:v>3799.6829925163534</c:v>
                </c:pt>
                <c:pt idx="287">
                  <c:v>3792.1796253208236</c:v>
                </c:pt>
                <c:pt idx="288">
                  <c:v>4182.941248434171</c:v>
                </c:pt>
                <c:pt idx="289">
                  <c:v>4175.4320197277448</c:v>
                </c:pt>
                <c:pt idx="290">
                  <c:v>4167.9198474375926</c:v>
                </c:pt>
                <c:pt idx="291">
                  <c:v>4160.40472297826</c:v>
                </c:pt>
                <c:pt idx="292">
                  <c:v>4152.8866377392542</c:v>
                </c:pt>
                <c:pt idx="293">
                  <c:v>4145.3655830849675</c:v>
                </c:pt>
                <c:pt idx="294">
                  <c:v>4137.8415503546066</c:v>
                </c:pt>
                <c:pt idx="295">
                  <c:v>4130.3145308621151</c:v>
                </c:pt>
                <c:pt idx="296">
                  <c:v>4122.7845158961045</c:v>
                </c:pt>
                <c:pt idx="297">
                  <c:v>4115.2514967197758</c:v>
                </c:pt>
                <c:pt idx="298">
                  <c:v>4107.7154645708497</c:v>
                </c:pt>
                <c:pt idx="299">
                  <c:v>4100.1764106614892</c:v>
                </c:pt>
                <c:pt idx="300">
                  <c:v>4504.841620062638</c:v>
                </c:pt>
                <c:pt idx="301">
                  <c:v>5629.5705148069555</c:v>
                </c:pt>
                <c:pt idx="302">
                  <c:v>5622.0223426325856</c:v>
                </c:pt>
                <c:pt idx="303">
                  <c:v>5614.4711132893735</c:v>
                </c:pt>
                <c:pt idx="304">
                  <c:v>5606.9168178605769</c:v>
                </c:pt>
                <c:pt idx="305">
                  <c:v>5599.3594474034471</c:v>
                </c:pt>
                <c:pt idx="306">
                  <c:v>5591.7989929491496</c:v>
                </c:pt>
                <c:pt idx="307">
                  <c:v>5584.2354455026943</c:v>
                </c:pt>
                <c:pt idx="308">
                  <c:v>5576.6687960428535</c:v>
                </c:pt>
                <c:pt idx="309">
                  <c:v>5569.0990355220883</c:v>
                </c:pt>
                <c:pt idx="310">
                  <c:v>5561.5261548664703</c:v>
                </c:pt>
                <c:pt idx="311">
                  <c:v>5553.9501449756071</c:v>
                </c:pt>
                <c:pt idx="312">
                  <c:v>5973.0055458929273</c:v>
                </c:pt>
                <c:pt idx="313">
                  <c:v>5965.4232501241449</c:v>
                </c:pt>
                <c:pt idx="314">
                  <c:v>5957.8377976593692</c:v>
                </c:pt>
                <c:pt idx="315">
                  <c:v>5950.2491792915725</c:v>
                </c:pt>
                <c:pt idx="316">
                  <c:v>5942.6573857868689</c:v>
                </c:pt>
                <c:pt idx="317">
                  <c:v>5935.062407884443</c:v>
                </c:pt>
                <c:pt idx="318">
                  <c:v>5927.4642362964687</c:v>
                </c:pt>
                <c:pt idx="319">
                  <c:v>5919.8628617080294</c:v>
                </c:pt>
                <c:pt idx="320">
                  <c:v>5912.2582747770412</c:v>
                </c:pt>
                <c:pt idx="321">
                  <c:v>5904.6504661341696</c:v>
                </c:pt>
                <c:pt idx="322">
                  <c:v>5897.0394263827575</c:v>
                </c:pt>
                <c:pt idx="323">
                  <c:v>5889.4251460987361</c:v>
                </c:pt>
                <c:pt idx="324">
                  <c:v>6323.3743742218849</c:v>
                </c:pt>
                <c:pt idx="325">
                  <c:v>6315.7535844904196</c:v>
                </c:pt>
                <c:pt idx="326">
                  <c:v>6308.1295257889051</c:v>
                </c:pt>
                <c:pt idx="327">
                  <c:v>6300.5021885828437</c:v>
                </c:pt>
                <c:pt idx="328">
                  <c:v>6292.8715633099318</c:v>
                </c:pt>
                <c:pt idx="329">
                  <c:v>6285.2376403799744</c:v>
                </c:pt>
                <c:pt idx="330">
                  <c:v>6277.600410174804</c:v>
                </c:pt>
                <c:pt idx="331">
                  <c:v>6269.9598630482014</c:v>
                </c:pt>
                <c:pt idx="332">
                  <c:v>6262.3159893258135</c:v>
                </c:pt>
                <c:pt idx="333">
                  <c:v>6254.6687793050687</c:v>
                </c:pt>
                <c:pt idx="334">
                  <c:v>6247.018223255096</c:v>
                </c:pt>
                <c:pt idx="335">
                  <c:v>6239.3643114166453</c:v>
                </c:pt>
                <c:pt idx="336">
                  <c:v>6688.7286289370222</c:v>
                </c:pt>
                <c:pt idx="337">
                  <c:v>6681.0679761299161</c:v>
                </c:pt>
                <c:pt idx="338">
                  <c:v>6673.4039380854556</c:v>
                </c:pt>
                <c:pt idx="339">
                  <c:v>6665.7365049300324</c:v>
                </c:pt>
                <c:pt idx="340">
                  <c:v>6658.0656667612393</c:v>
                </c:pt>
                <c:pt idx="341">
                  <c:v>6650.391413647787</c:v>
                </c:pt>
                <c:pt idx="342">
                  <c:v>6642.7137356294206</c:v>
                </c:pt>
                <c:pt idx="343">
                  <c:v>6635.0326227168343</c:v>
                </c:pt>
                <c:pt idx="344">
                  <c:v>6627.3480648915856</c:v>
                </c:pt>
                <c:pt idx="345">
                  <c:v>6619.6600521060136</c:v>
                </c:pt>
                <c:pt idx="346">
                  <c:v>6611.9685742831507</c:v>
                </c:pt>
                <c:pt idx="347">
                  <c:v>6604.2736213166372</c:v>
                </c:pt>
                <c:pt idx="348">
                  <c:v>7069.5925338283878</c:v>
                </c:pt>
                <c:pt idx="349">
                  <c:v>7061.8906001375044</c:v>
                </c:pt>
                <c:pt idx="350">
                  <c:v>7054.18516080669</c:v>
                </c:pt>
                <c:pt idx="351">
                  <c:v>7046.4762056111604</c:v>
                </c:pt>
                <c:pt idx="352">
                  <c:v>7038.7637242963101</c:v>
                </c:pt>
                <c:pt idx="353">
                  <c:v>7031.0477065776249</c:v>
                </c:pt>
                <c:pt idx="354">
                  <c:v>7023.3281421405936</c:v>
                </c:pt>
                <c:pt idx="355">
                  <c:v>7015.6050206406217</c:v>
                </c:pt>
                <c:pt idx="356">
                  <c:v>7007.8783317029402</c:v>
                </c:pt>
                <c:pt idx="357">
                  <c:v>7000.148064922525</c:v>
                </c:pt>
                <c:pt idx="358">
                  <c:v>6992.4142098639995</c:v>
                </c:pt>
                <c:pt idx="359">
                  <c:v>6984.6767560615535</c:v>
                </c:pt>
                <c:pt idx="360">
                  <c:v>7466.5086510531246</c:v>
                </c:pt>
                <c:pt idx="361">
                  <c:v>7458.7639682432136</c:v>
                </c:pt>
                <c:pt idx="362">
                  <c:v>7451.015655108441</c:v>
                </c:pt>
                <c:pt idx="363">
                  <c:v>7443.2637010603576</c:v>
                </c:pt>
                <c:pt idx="364">
                  <c:v>7435.5080954796349</c:v>
                </c:pt>
                <c:pt idx="365">
                  <c:v>7427.7488277159682</c:v>
                </c:pt>
                <c:pt idx="366">
                  <c:v>7419.9858870879898</c:v>
                </c:pt>
                <c:pt idx="367">
                  <c:v>7412.2192628831808</c:v>
                </c:pt>
                <c:pt idx="368">
                  <c:v>7404.4489443577741</c:v>
                </c:pt>
                <c:pt idx="369">
                  <c:v>7396.6749207366684</c:v>
                </c:pt>
                <c:pt idx="370">
                  <c:v>7388.897181213335</c:v>
                </c:pt>
                <c:pt idx="371">
                  <c:v>7381.1157149497249</c:v>
                </c:pt>
                <c:pt idx="372">
                  <c:v>7880.0385226416538</c:v>
                </c:pt>
                <c:pt idx="373">
                  <c:v>7872.2495702568103</c:v>
                </c:pt>
                <c:pt idx="374">
                  <c:v>7864.4568584275112</c:v>
                </c:pt>
                <c:pt idx="375">
                  <c:v>7856.6603761887091</c:v>
                </c:pt>
                <c:pt idx="376">
                  <c:v>7848.8601125433779</c:v>
                </c:pt>
                <c:pt idx="377">
                  <c:v>7841.0560564624138</c:v>
                </c:pt>
                <c:pt idx="378">
                  <c:v>7833.2481968845477</c:v>
                </c:pt>
                <c:pt idx="379">
                  <c:v>7825.4365227162461</c:v>
                </c:pt>
                <c:pt idx="380">
                  <c:v>7817.6210228316195</c:v>
                </c:pt>
                <c:pt idx="381">
                  <c:v>7809.8016860723301</c:v>
                </c:pt>
                <c:pt idx="382">
                  <c:v>7801.9785012474922</c:v>
                </c:pt>
                <c:pt idx="383">
                  <c:v>7794.1514571335829</c:v>
                </c:pt>
                <c:pt idx="384">
                  <c:v>8310.7633344446022</c:v>
                </c:pt>
                <c:pt idx="385">
                  <c:v>8302.9285379509365</c:v>
                </c:pt>
                <c:pt idx="386">
                  <c:v>8295.0898483008314</c:v>
                </c:pt>
                <c:pt idx="387">
                  <c:v>8287.2472541392472</c:v>
                </c:pt>
                <c:pt idx="388">
                  <c:v>8279.4007440780242</c:v>
                </c:pt>
                <c:pt idx="389">
                  <c:v>8271.5503066957899</c:v>
                </c:pt>
                <c:pt idx="390">
                  <c:v>8263.6959305378587</c:v>
                </c:pt>
                <c:pt idx="391">
                  <c:v>8255.8376041161318</c:v>
                </c:pt>
                <c:pt idx="392">
                  <c:v>8247.9753159090087</c:v>
                </c:pt>
                <c:pt idx="393">
                  <c:v>8240.1090543612827</c:v>
                </c:pt>
                <c:pt idx="394">
                  <c:v>8232.2388078840413</c:v>
                </c:pt>
                <c:pt idx="395">
                  <c:v>8224.3645648545735</c:v>
                </c:pt>
                <c:pt idx="396">
                  <c:v>8759.2846033054957</c:v>
                </c:pt>
                <c:pt idx="397">
                  <c:v>8751.4023321677487</c:v>
                </c:pt>
                <c:pt idx="398">
                  <c:v>8743.5160294058478</c:v>
                </c:pt>
                <c:pt idx="399">
                  <c:v>8735.6256832608942</c:v>
                </c:pt>
                <c:pt idx="400">
                  <c:v>8727.731281939683</c:v>
                </c:pt>
                <c:pt idx="401">
                  <c:v>8719.8328136146174</c:v>
                </c:pt>
                <c:pt idx="402">
                  <c:v>8711.9302664236056</c:v>
                </c:pt>
                <c:pt idx="403">
                  <c:v>8704.0236284699531</c:v>
                </c:pt>
                <c:pt idx="404">
                  <c:v>8696.112887822268</c:v>
                </c:pt>
                <c:pt idx="405">
                  <c:v>8688.1980325143613</c:v>
                </c:pt>
                <c:pt idx="406">
                  <c:v>8680.2790505451394</c:v>
                </c:pt>
                <c:pt idx="407">
                  <c:v>8672.3559298785076</c:v>
                </c:pt>
                <c:pt idx="408">
                  <c:v>9226.2248882716049</c:v>
                </c:pt>
                <c:pt idx="409">
                  <c:v>9218.2934539613434</c:v>
                </c:pt>
                <c:pt idx="410">
                  <c:v>9210.3578446343417</c:v>
                </c:pt>
                <c:pt idx="411">
                  <c:v>9202.4180481134717</c:v>
                </c:pt>
                <c:pt idx="412">
                  <c:v>9194.4740521860804</c:v>
                </c:pt>
                <c:pt idx="413">
                  <c:v>9186.5258446039024</c:v>
                </c:pt>
                <c:pt idx="414">
                  <c:v>9178.5734130829424</c:v>
                </c:pt>
                <c:pt idx="415">
                  <c:v>9170.6167453033795</c:v>
                </c:pt>
                <c:pt idx="416">
                  <c:v>9162.6558289094592</c:v>
                </c:pt>
                <c:pt idx="417">
                  <c:v>9154.6906515093906</c:v>
                </c:pt>
                <c:pt idx="418">
                  <c:v>9146.7212006752397</c:v>
                </c:pt>
                <c:pt idx="419">
                  <c:v>9138.7474639428201</c:v>
                </c:pt>
                <c:pt idx="420">
                  <c:v>9712.2285266839335</c:v>
                </c:pt>
                <c:pt idx="421">
                  <c:v>9704.246180616914</c:v>
                </c:pt>
                <c:pt idx="422">
                  <c:v>9696.2595110405309</c:v>
                </c:pt>
                <c:pt idx="423">
                  <c:v>9688.2685053445493</c:v>
                </c:pt>
                <c:pt idx="424">
                  <c:v>9680.2731508819561</c:v>
                </c:pt>
                <c:pt idx="425">
                  <c:v>9672.2734349688453</c:v>
                </c:pt>
                <c:pt idx="426">
                  <c:v>9664.269344884322</c:v>
                </c:pt>
                <c:pt idx="427">
                  <c:v>9656.2608678703855</c:v>
                </c:pt>
                <c:pt idx="428">
                  <c:v>9648.247991131826</c:v>
                </c:pt>
                <c:pt idx="429">
                  <c:v>9640.2307018361116</c:v>
                </c:pt>
                <c:pt idx="430">
                  <c:v>9632.2089871132848</c:v>
                </c:pt>
                <c:pt idx="431">
                  <c:v>9624.1828340558495</c:v>
                </c:pt>
                <c:pt idx="432">
                  <c:v>10217.962396016537</c:v>
                </c:pt>
                <c:pt idx="433">
                  <c:v>10209.927327416701</c:v>
                </c:pt>
                <c:pt idx="434">
                  <c:v>10201.887781533447</c:v>
                </c:pt>
                <c:pt idx="435">
                  <c:v>10193.843745308037</c:v>
                </c:pt>
                <c:pt idx="436">
                  <c:v>10185.795205643633</c:v>
                </c:pt>
                <c:pt idx="437">
                  <c:v>10177.742149405209</c:v>
                </c:pt>
                <c:pt idx="438">
                  <c:v>10169.684563419423</c:v>
                </c:pt>
                <c:pt idx="439">
                  <c:v>10161.622434474513</c:v>
                </c:pt>
                <c:pt idx="440">
                  <c:v>10153.555749320178</c:v>
                </c:pt>
                <c:pt idx="441">
                  <c:v>10145.484494667478</c:v>
                </c:pt>
                <c:pt idx="442">
                  <c:v>10137.408657188707</c:v>
                </c:pt>
                <c:pt idx="443">
                  <c:v>10129.32822351729</c:v>
                </c:pt>
                <c:pt idx="444">
                  <c:v>10744.116702365958</c:v>
                </c:pt>
                <c:pt idx="445">
                  <c:v>10736.027036053463</c:v>
                </c:pt>
                <c:pt idx="446">
                  <c:v>10727.932733214222</c:v>
                </c:pt>
                <c:pt idx="447">
                  <c:v>10719.833780325034</c:v>
                </c:pt>
                <c:pt idx="448">
                  <c:v>10711.730163823253</c:v>
                </c:pt>
                <c:pt idx="449">
                  <c:v>10703.621870106675</c:v>
                </c:pt>
                <c:pt idx="450">
                  <c:v>10695.508885533423</c:v>
                </c:pt>
                <c:pt idx="451">
                  <c:v>10687.391196421833</c:v>
                </c:pt>
                <c:pt idx="452">
                  <c:v>10679.268789050335</c:v>
                </c:pt>
                <c:pt idx="453">
                  <c:v>10671.141649657335</c:v>
                </c:pt>
                <c:pt idx="454">
                  <c:v>10663.009764441105</c:v>
                </c:pt>
                <c:pt idx="455">
                  <c:v>10654.873119559663</c:v>
                </c:pt>
                <c:pt idx="456">
                  <c:v>11291.405796523084</c:v>
                </c:pt>
                <c:pt idx="457">
                  <c:v>11283.259590623653</c:v>
                </c:pt>
                <c:pt idx="458">
                  <c:v>11275.108583290346</c:v>
                </c:pt>
                <c:pt idx="459">
                  <c:v>11266.952760518987</c:v>
                </c:pt>
                <c:pt idx="460">
                  <c:v>11258.792108264543</c:v>
                </c:pt>
                <c:pt idx="461">
                  <c:v>11250.626612441023</c:v>
                </c:pt>
                <c:pt idx="462">
                  <c:v>11242.456258921353</c:v>
                </c:pt>
                <c:pt idx="463">
                  <c:v>11234.281033537249</c:v>
                </c:pt>
                <c:pt idx="464">
                  <c:v>11226.100922079109</c:v>
                </c:pt>
                <c:pt idx="465">
                  <c:v>11217.915910295882</c:v>
                </c:pt>
                <c:pt idx="466">
                  <c:v>11209.725983894954</c:v>
                </c:pt>
                <c:pt idx="467">
                  <c:v>11201.531128542023</c:v>
                </c:pt>
                <c:pt idx="468">
                  <c:v>11860.569018592154</c:v>
                </c:pt>
                <c:pt idx="469">
                  <c:v>11852.364262164958</c:v>
                </c:pt>
                <c:pt idx="470">
                  <c:v>11844.154533531515</c:v>
                </c:pt>
                <c:pt idx="471">
                  <c:v>11835.939818189559</c:v>
                </c:pt>
                <c:pt idx="472">
                  <c:v>11827.720101594521</c:v>
                </c:pt>
                <c:pt idx="473">
                  <c:v>11819.495369159416</c:v>
                </c:pt>
                <c:pt idx="474">
                  <c:v>11811.265606254707</c:v>
                </c:pt>
                <c:pt idx="475">
                  <c:v>11803.030798208194</c:v>
                </c:pt>
                <c:pt idx="476">
                  <c:v>11794.790930304878</c:v>
                </c:pt>
                <c:pt idx="477">
                  <c:v>11786.545987786843</c:v>
                </c:pt>
                <c:pt idx="478">
                  <c:v>11778.295955853131</c:v>
                </c:pt>
                <c:pt idx="479">
                  <c:v>11770.040819659613</c:v>
                </c:pt>
                <c:pt idx="480">
                  <c:v>12452.371572155624</c:v>
                </c:pt>
                <c:pt idx="481">
                  <c:v>12444.106182736798</c:v>
                </c:pt>
                <c:pt idx="482">
                  <c:v>12435.835644265499</c:v>
                </c:pt>
                <c:pt idx="483">
                  <c:v>12427.559941723659</c:v>
                </c:pt>
                <c:pt idx="484">
                  <c:v>12419.279060049406</c:v>
                </c:pt>
                <c:pt idx="485">
                  <c:v>12410.992984136936</c:v>
                </c:pt>
                <c:pt idx="486">
                  <c:v>12402.701698836388</c:v>
                </c:pt>
                <c:pt idx="487">
                  <c:v>12394.405188953715</c:v>
                </c:pt>
                <c:pt idx="488">
                  <c:v>12386.103439250548</c:v>
                </c:pt>
                <c:pt idx="489">
                  <c:v>12377.796434444082</c:v>
                </c:pt>
                <c:pt idx="490">
                  <c:v>12369.48415920693</c:v>
                </c:pt>
                <c:pt idx="491">
                  <c:v>12361.166598167003</c:v>
                </c:pt>
                <c:pt idx="492">
                  <c:v>13067.605429018426</c:v>
                </c:pt>
                <c:pt idx="493">
                  <c:v>13059.277250077208</c:v>
                </c:pt>
                <c:pt idx="494">
                  <c:v>13050.943738947413</c:v>
                </c:pt>
                <c:pt idx="495">
                  <c:v>13042.604880076822</c:v>
                </c:pt>
                <c:pt idx="496">
                  <c:v>13034.260657867859</c:v>
                </c:pt>
                <c:pt idx="497">
                  <c:v>13025.911056677451</c:v>
                </c:pt>
                <c:pt idx="498">
                  <c:v>13017.556060816907</c:v>
                </c:pt>
                <c:pt idx="499">
                  <c:v>13009.195654551768</c:v>
                </c:pt>
                <c:pt idx="500">
                  <c:v>13000.82982210169</c:v>
                </c:pt>
                <c:pt idx="501">
                  <c:v>12992.458547640299</c:v>
                </c:pt>
                <c:pt idx="502">
                  <c:v>12984.081815295061</c:v>
                </c:pt>
                <c:pt idx="503">
                  <c:v>12975.69960914715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E1-4299-94E3-121917AB57CC}"/>
            </c:ext>
          </c:extLst>
        </c:ser>
        <c:ser>
          <c:idx val="1"/>
          <c:order val="1"/>
          <c:tx>
            <c:v>B-M-NS</c:v>
          </c:tx>
          <c:marker>
            <c:symbol val="none"/>
          </c:marker>
          <c:val>
            <c:numRef>
              <c:f>Sheet1!$B$2:$B$505</c:f>
              <c:numCache>
                <c:formatCode>General</c:formatCode>
                <c:ptCount val="504"/>
                <c:pt idx="0">
                  <c:v>5000</c:v>
                </c:pt>
                <c:pt idx="1">
                  <c:v>-5</c:v>
                </c:pt>
                <c:pt idx="2">
                  <c:v>-10</c:v>
                </c:pt>
                <c:pt idx="3">
                  <c:v>-15</c:v>
                </c:pt>
                <c:pt idx="4">
                  <c:v>-20</c:v>
                </c:pt>
                <c:pt idx="5">
                  <c:v>-25</c:v>
                </c:pt>
                <c:pt idx="6">
                  <c:v>-30</c:v>
                </c:pt>
                <c:pt idx="7">
                  <c:v>-35</c:v>
                </c:pt>
                <c:pt idx="8">
                  <c:v>-40</c:v>
                </c:pt>
                <c:pt idx="9">
                  <c:v>-45</c:v>
                </c:pt>
                <c:pt idx="10">
                  <c:v>-50</c:v>
                </c:pt>
                <c:pt idx="11">
                  <c:v>-55</c:v>
                </c:pt>
                <c:pt idx="12">
                  <c:v>-151.5</c:v>
                </c:pt>
                <c:pt idx="13">
                  <c:v>-156.5</c:v>
                </c:pt>
                <c:pt idx="14">
                  <c:v>-161.5</c:v>
                </c:pt>
                <c:pt idx="15">
                  <c:v>-166.5</c:v>
                </c:pt>
                <c:pt idx="16">
                  <c:v>-171.5</c:v>
                </c:pt>
                <c:pt idx="17">
                  <c:v>-176.5</c:v>
                </c:pt>
                <c:pt idx="18">
                  <c:v>-181.5</c:v>
                </c:pt>
                <c:pt idx="19">
                  <c:v>-186.5</c:v>
                </c:pt>
                <c:pt idx="20">
                  <c:v>-191.5</c:v>
                </c:pt>
                <c:pt idx="21">
                  <c:v>-196.5</c:v>
                </c:pt>
                <c:pt idx="22">
                  <c:v>-201.5</c:v>
                </c:pt>
                <c:pt idx="23">
                  <c:v>-206.5</c:v>
                </c:pt>
                <c:pt idx="24">
                  <c:v>4310.5184999999983</c:v>
                </c:pt>
                <c:pt idx="25">
                  <c:v>1693.5392245058426</c:v>
                </c:pt>
                <c:pt idx="26">
                  <c:v>1685.1017245058426</c:v>
                </c:pt>
                <c:pt idx="27">
                  <c:v>1676.662948464176</c:v>
                </c:pt>
                <c:pt idx="28">
                  <c:v>1668.2228926590544</c:v>
                </c:pt>
                <c:pt idx="29">
                  <c:v>1659.7815533578348</c:v>
                </c:pt>
                <c:pt idx="30">
                  <c:v>1651.3389268169865</c:v>
                </c:pt>
                <c:pt idx="31">
                  <c:v>1642.8950092820603</c:v>
                </c:pt>
                <c:pt idx="32">
                  <c:v>1634.4497969876577</c:v>
                </c:pt>
                <c:pt idx="33">
                  <c:v>1626.0032861573961</c:v>
                </c:pt>
                <c:pt idx="34">
                  <c:v>1617.55547300388</c:v>
                </c:pt>
                <c:pt idx="35">
                  <c:v>1609.1063537286661</c:v>
                </c:pt>
                <c:pt idx="36">
                  <c:v>1718.2991613555657</c:v>
                </c:pt>
                <c:pt idx="37">
                  <c:v>1709.8474183972801</c:v>
                </c:pt>
                <c:pt idx="38">
                  <c:v>1701.394357855366</c:v>
                </c:pt>
                <c:pt idx="39">
                  <c:v>1692.9399758868719</c:v>
                </c:pt>
                <c:pt idx="40">
                  <c:v>1684.4842686376358</c:v>
                </c:pt>
                <c:pt idx="41">
                  <c:v>1676.0272322422563</c:v>
                </c:pt>
                <c:pt idx="42">
                  <c:v>1667.5688628240571</c:v>
                </c:pt>
                <c:pt idx="43">
                  <c:v>1659.1091564950545</c:v>
                </c:pt>
                <c:pt idx="44">
                  <c:v>1650.6481093559257</c:v>
                </c:pt>
                <c:pt idx="45">
                  <c:v>1642.1857174959748</c:v>
                </c:pt>
                <c:pt idx="46">
                  <c:v>1633.7219769930987</c:v>
                </c:pt>
                <c:pt idx="47">
                  <c:v>1625.2568839137559</c:v>
                </c:pt>
                <c:pt idx="48">
                  <c:v>1735.8730941764322</c:v>
                </c:pt>
                <c:pt idx="49">
                  <c:v>1727.4052840976058</c:v>
                </c:pt>
                <c:pt idx="50">
                  <c:v>1718.9361095727161</c:v>
                </c:pt>
                <c:pt idx="51">
                  <c:v>1710.4655666221286</c:v>
                </c:pt>
                <c:pt idx="52">
                  <c:v>1701.9936512546021</c:v>
                </c:pt>
                <c:pt idx="53">
                  <c:v>1693.5203594672532</c:v>
                </c:pt>
                <c:pt idx="54">
                  <c:v>1685.045687245525</c:v>
                </c:pt>
                <c:pt idx="55">
                  <c:v>1676.5696305631502</c:v>
                </c:pt>
                <c:pt idx="56">
                  <c:v>1668.092185382118</c:v>
                </c:pt>
                <c:pt idx="57">
                  <c:v>1659.6133476526413</c:v>
                </c:pt>
                <c:pt idx="58">
                  <c:v>1651.1331133131205</c:v>
                </c:pt>
                <c:pt idx="59">
                  <c:v>1642.6514782901093</c:v>
                </c:pt>
                <c:pt idx="60">
                  <c:v>-2937.4224623077966</c:v>
                </c:pt>
                <c:pt idx="61">
                  <c:v>1519.3122479340423</c:v>
                </c:pt>
                <c:pt idx="62">
                  <c:v>1512.8263863009022</c:v>
                </c:pt>
                <c:pt idx="63">
                  <c:v>1506.3391075713323</c:v>
                </c:pt>
                <c:pt idx="64">
                  <c:v>1499.8504076121344</c:v>
                </c:pt>
                <c:pt idx="65">
                  <c:v>1493.3602822780554</c:v>
                </c:pt>
                <c:pt idx="66">
                  <c:v>1486.8687274117522</c:v>
                </c:pt>
                <c:pt idx="67">
                  <c:v>1480.3757388437555</c:v>
                </c:pt>
                <c:pt idx="68">
                  <c:v>1473.8813123924353</c:v>
                </c:pt>
                <c:pt idx="69">
                  <c:v>1467.3854438639657</c:v>
                </c:pt>
                <c:pt idx="70">
                  <c:v>1460.8881290522881</c:v>
                </c:pt>
                <c:pt idx="71">
                  <c:v>1454.3893637390763</c:v>
                </c:pt>
                <c:pt idx="72">
                  <c:v>1569.4977789149591</c:v>
                </c:pt>
                <c:pt idx="73">
                  <c:v>1562.9960998944514</c:v>
                </c:pt>
                <c:pt idx="74">
                  <c:v>1556.4929576434677</c:v>
                </c:pt>
                <c:pt idx="75">
                  <c:v>1549.9883478942513</c:v>
                </c:pt>
                <c:pt idx="76">
                  <c:v>1543.4822663666</c:v>
                </c:pt>
                <c:pt idx="77">
                  <c:v>1536.9747087678263</c:v>
                </c:pt>
                <c:pt idx="78">
                  <c:v>1530.4656707927227</c:v>
                </c:pt>
                <c:pt idx="79">
                  <c:v>1523.9551481235253</c:v>
                </c:pt>
                <c:pt idx="80">
                  <c:v>1517.4431364298759</c:v>
                </c:pt>
                <c:pt idx="81">
                  <c:v>1510.9296313687867</c:v>
                </c:pt>
                <c:pt idx="82">
                  <c:v>1504.4146285846027</c:v>
                </c:pt>
                <c:pt idx="83">
                  <c:v>1497.8981237089649</c:v>
                </c:pt>
                <c:pt idx="84">
                  <c:v>1614.0463656412123</c:v>
                </c:pt>
                <c:pt idx="85">
                  <c:v>1607.5268434265884</c:v>
                </c:pt>
                <c:pt idx="86">
                  <c:v>1601.0058059388386</c:v>
                </c:pt>
                <c:pt idx="87">
                  <c:v>1594.483248758416</c:v>
                </c:pt>
                <c:pt idx="88">
                  <c:v>1587.9591674528835</c:v>
                </c:pt>
                <c:pt idx="89">
                  <c:v>1581.4335575768771</c:v>
                </c:pt>
                <c:pt idx="90">
                  <c:v>1574.9064146720655</c:v>
                </c:pt>
                <c:pt idx="91">
                  <c:v>1568.3777342671144</c:v>
                </c:pt>
                <c:pt idx="92">
                  <c:v>1561.8475118776494</c:v>
                </c:pt>
                <c:pt idx="93">
                  <c:v>1555.3157430062149</c:v>
                </c:pt>
                <c:pt idx="94">
                  <c:v>1548.7824231422389</c:v>
                </c:pt>
                <c:pt idx="95">
                  <c:v>1542.247547761993</c:v>
                </c:pt>
                <c:pt idx="96">
                  <c:v>1659.2768805656603</c:v>
                </c:pt>
                <c:pt idx="97">
                  <c:v>1652.738880528874</c:v>
                </c:pt>
                <c:pt idx="98">
                  <c:v>1646.1993113253145</c:v>
                </c:pt>
                <c:pt idx="99">
                  <c:v>1639.658168378244</c:v>
                </c:pt>
                <c:pt idx="100">
                  <c:v>1633.1154470975782</c:v>
                </c:pt>
                <c:pt idx="101">
                  <c:v>1626.5711428798434</c:v>
                </c:pt>
                <c:pt idx="102">
                  <c:v>1620.0252511081405</c:v>
                </c:pt>
                <c:pt idx="103">
                  <c:v>1613.4777671521035</c:v>
                </c:pt>
                <c:pt idx="104">
                  <c:v>1606.9286863678615</c:v>
                </c:pt>
                <c:pt idx="105">
                  <c:v>1600.3780040979984</c:v>
                </c:pt>
                <c:pt idx="106">
                  <c:v>1593.8257156715151</c:v>
                </c:pt>
                <c:pt idx="107">
                  <c:v>1587.2718164037881</c:v>
                </c:pt>
                <c:pt idx="108">
                  <c:v>1705.006045775385</c:v>
                </c:pt>
                <c:pt idx="109">
                  <c:v>1698.4489107166057</c:v>
                </c:pt>
                <c:pt idx="110">
                  <c:v>1691.8901506805717</c:v>
                </c:pt>
                <c:pt idx="111">
                  <c:v>1685.3297609277658</c:v>
                </c:pt>
                <c:pt idx="112">
                  <c:v>1678.7677367048479</c:v>
                </c:pt>
                <c:pt idx="113">
                  <c:v>1672.2040732446128</c:v>
                </c:pt>
                <c:pt idx="114">
                  <c:v>1665.6387657659523</c:v>
                </c:pt>
                <c:pt idx="115">
                  <c:v>1659.071809473812</c:v>
                </c:pt>
                <c:pt idx="116">
                  <c:v>1652.5031995591532</c:v>
                </c:pt>
                <c:pt idx="117">
                  <c:v>1645.9329311989102</c:v>
                </c:pt>
                <c:pt idx="118">
                  <c:v>1639.3609995559493</c:v>
                </c:pt>
                <c:pt idx="119">
                  <c:v>1632.78739977903</c:v>
                </c:pt>
                <c:pt idx="120">
                  <c:v>1751.0315358985888</c:v>
                </c:pt>
                <c:pt idx="121">
                  <c:v>2216.2354263436623</c:v>
                </c:pt>
                <c:pt idx="122">
                  <c:v>2209.6567929157186</c:v>
                </c:pt>
                <c:pt idx="123">
                  <c:v>2203.0764718069436</c:v>
                </c:pt>
                <c:pt idx="124">
                  <c:v>2196.4944580949341</c:v>
                </c:pt>
                <c:pt idx="125">
                  <c:v>2189.9107468429315</c:v>
                </c:pt>
                <c:pt idx="126">
                  <c:v>2183.3253330997777</c:v>
                </c:pt>
                <c:pt idx="127">
                  <c:v>2176.7382118998726</c:v>
                </c:pt>
                <c:pt idx="128">
                  <c:v>2170.1493782631342</c:v>
                </c:pt>
                <c:pt idx="129">
                  <c:v>2163.5588271949559</c:v>
                </c:pt>
                <c:pt idx="130">
                  <c:v>2156.9665536861617</c:v>
                </c:pt>
                <c:pt idx="131">
                  <c:v>2150.3725527129668</c:v>
                </c:pt>
                <c:pt idx="132">
                  <c:v>2268.9113820587431</c:v>
                </c:pt>
                <c:pt idx="133">
                  <c:v>2262.313911026738</c:v>
                </c:pt>
                <c:pt idx="134">
                  <c:v>2255.71469737089</c:v>
                </c:pt>
                <c:pt idx="135">
                  <c:v>2249.1137360085454</c:v>
                </c:pt>
                <c:pt idx="136">
                  <c:v>2242.5110218422269</c:v>
                </c:pt>
                <c:pt idx="137">
                  <c:v>2235.9065497595907</c:v>
                </c:pt>
                <c:pt idx="138">
                  <c:v>2229.3003146333799</c:v>
                </c:pt>
                <c:pt idx="139">
                  <c:v>2222.6923113213838</c:v>
                </c:pt>
                <c:pt idx="140">
                  <c:v>2216.0825346663951</c:v>
                </c:pt>
                <c:pt idx="141">
                  <c:v>2209.4709794961623</c:v>
                </c:pt>
                <c:pt idx="142">
                  <c:v>2202.8576406233497</c:v>
                </c:pt>
                <c:pt idx="143">
                  <c:v>2046.2425128454918</c:v>
                </c:pt>
                <c:pt idx="144">
                  <c:v>-47835.160926968361</c:v>
                </c:pt>
                <c:pt idx="145">
                  <c:v>1630.2475702232002</c:v>
                </c:pt>
                <c:pt idx="146">
                  <c:v>1623.6270443634501</c:v>
                </c:pt>
                <c:pt idx="147">
                  <c:v>1617.0047086366087</c:v>
                </c:pt>
                <c:pt idx="148">
                  <c:v>1610.3805577638971</c:v>
                </c:pt>
                <c:pt idx="149">
                  <c:v>1603.7545864511401</c:v>
                </c:pt>
                <c:pt idx="150">
                  <c:v>1597.1267893887214</c:v>
                </c:pt>
                <c:pt idx="151">
                  <c:v>1590.4971612515367</c:v>
                </c:pt>
                <c:pt idx="152">
                  <c:v>1583.8656966989522</c:v>
                </c:pt>
                <c:pt idx="153">
                  <c:v>1577.2323903747563</c:v>
                </c:pt>
                <c:pt idx="154">
                  <c:v>1570.5972369071144</c:v>
                </c:pt>
                <c:pt idx="155">
                  <c:v>1563.9602309085251</c:v>
                </c:pt>
                <c:pt idx="156">
                  <c:v>1868.5653402859009</c:v>
                </c:pt>
                <c:pt idx="157">
                  <c:v>1861.9246130000122</c:v>
                </c:pt>
                <c:pt idx="158">
                  <c:v>1855.2820169262061</c:v>
                </c:pt>
                <c:pt idx="159">
                  <c:v>1848.6375466138513</c:v>
                </c:pt>
                <c:pt idx="160">
                  <c:v>1841.9911965964191</c:v>
                </c:pt>
                <c:pt idx="161">
                  <c:v>1835.3429613914361</c:v>
                </c:pt>
                <c:pt idx="162">
                  <c:v>1828.6928355004382</c:v>
                </c:pt>
                <c:pt idx="163">
                  <c:v>1822.040813408925</c:v>
                </c:pt>
                <c:pt idx="164">
                  <c:v>1815.3868895863118</c:v>
                </c:pt>
                <c:pt idx="165">
                  <c:v>1808.7310584858826</c:v>
                </c:pt>
                <c:pt idx="166">
                  <c:v>1802.0733145447437</c:v>
                </c:pt>
                <c:pt idx="167">
                  <c:v>1795.4136521837761</c:v>
                </c:pt>
                <c:pt idx="168">
                  <c:v>2110.8895781835749</c:v>
                </c:pt>
                <c:pt idx="169">
                  <c:v>2104.2260621804576</c:v>
                </c:pt>
                <c:pt idx="170">
                  <c:v>2097.5606109223313</c:v>
                </c:pt>
                <c:pt idx="171">
                  <c:v>2090.8932187647019</c:v>
                </c:pt>
                <c:pt idx="172">
                  <c:v>2084.223880046613</c:v>
                </c:pt>
                <c:pt idx="173">
                  <c:v>2077.552589090596</c:v>
                </c:pt>
                <c:pt idx="174">
                  <c:v>2070.8793402026245</c:v>
                </c:pt>
                <c:pt idx="175">
                  <c:v>2064.2041276720629</c:v>
                </c:pt>
                <c:pt idx="176">
                  <c:v>2057.5269457716204</c:v>
                </c:pt>
                <c:pt idx="177">
                  <c:v>2050.8477887573017</c:v>
                </c:pt>
                <c:pt idx="178">
                  <c:v>2044.1666508683577</c:v>
                </c:pt>
                <c:pt idx="179">
                  <c:v>2037.4835263272378</c:v>
                </c:pt>
                <c:pt idx="180">
                  <c:v>2364.2107346486814</c:v>
                </c:pt>
                <c:pt idx="181">
                  <c:v>2357.5236194031027</c:v>
                </c:pt>
                <c:pt idx="182">
                  <c:v>2350.8345000713903</c:v>
                </c:pt>
                <c:pt idx="183">
                  <c:v>2344.1433708082945</c:v>
                </c:pt>
                <c:pt idx="184">
                  <c:v>2337.4502257515142</c:v>
                </c:pt>
                <c:pt idx="185">
                  <c:v>2330.755059021652</c:v>
                </c:pt>
                <c:pt idx="186">
                  <c:v>2324.0578647221605</c:v>
                </c:pt>
                <c:pt idx="187">
                  <c:v>2317.358636939296</c:v>
                </c:pt>
                <c:pt idx="188">
                  <c:v>2310.6573697420645</c:v>
                </c:pt>
                <c:pt idx="189">
                  <c:v>2303.9540571821744</c:v>
                </c:pt>
                <c:pt idx="190">
                  <c:v>2297.2486932939851</c:v>
                </c:pt>
                <c:pt idx="191">
                  <c:v>2290.5412720944546</c:v>
                </c:pt>
                <c:pt idx="192">
                  <c:v>2628.9135442780553</c:v>
                </c:pt>
                <c:pt idx="193">
                  <c:v>2622.2019904368681</c:v>
                </c:pt>
                <c:pt idx="194">
                  <c:v>2615.4883612303111</c:v>
                </c:pt>
                <c:pt idx="195">
                  <c:v>2608.772650605235</c:v>
                </c:pt>
                <c:pt idx="196">
                  <c:v>2602.0548524908354</c:v>
                </c:pt>
                <c:pt idx="197">
                  <c:v>2595.3349607986024</c:v>
                </c:pt>
                <c:pt idx="198">
                  <c:v>2588.6129694222668</c:v>
                </c:pt>
                <c:pt idx="199">
                  <c:v>2581.8888722377505</c:v>
                </c:pt>
                <c:pt idx="200">
                  <c:v>2575.1626631031127</c:v>
                </c:pt>
                <c:pt idx="201">
                  <c:v>2568.4343358584988</c:v>
                </c:pt>
                <c:pt idx="202">
                  <c:v>2561.703884326088</c:v>
                </c:pt>
                <c:pt idx="203">
                  <c:v>2554.9713023100412</c:v>
                </c:pt>
                <c:pt idx="204">
                  <c:v>2905.3962017757358</c:v>
                </c:pt>
                <c:pt idx="205">
                  <c:v>4642.7302822933852</c:v>
                </c:pt>
                <c:pt idx="206">
                  <c:v>4635.9912714704169</c:v>
                </c:pt>
                <c:pt idx="207">
                  <c:v>4629.2501051992158</c:v>
                </c:pt>
                <c:pt idx="208">
                  <c:v>4622.5067771930571</c:v>
                </c:pt>
                <c:pt idx="209">
                  <c:v>4615.7612811468798</c:v>
                </c:pt>
                <c:pt idx="210">
                  <c:v>4609.0136107372355</c:v>
                </c:pt>
                <c:pt idx="211">
                  <c:v>4602.2637596222285</c:v>
                </c:pt>
                <c:pt idx="212">
                  <c:v>4595.5117214414704</c:v>
                </c:pt>
                <c:pt idx="213">
                  <c:v>4588.7574898160183</c:v>
                </c:pt>
                <c:pt idx="214">
                  <c:v>4582.0010583483245</c:v>
                </c:pt>
                <c:pt idx="215">
                  <c:v>4575.242420622184</c:v>
                </c:pt>
                <c:pt idx="216">
                  <c:v>4938.1417750182354</c:v>
                </c:pt>
                <c:pt idx="217">
                  <c:v>4931.3787054516706</c:v>
                </c:pt>
                <c:pt idx="218">
                  <c:v>4924.6134102655351</c:v>
                </c:pt>
                <c:pt idx="219">
                  <c:v>4917.8458829684414</c:v>
                </c:pt>
                <c:pt idx="220">
                  <c:v>4911.0761170500637</c:v>
                </c:pt>
                <c:pt idx="221">
                  <c:v>4904.3041059810912</c:v>
                </c:pt>
                <c:pt idx="222">
                  <c:v>4897.5298432131676</c:v>
                </c:pt>
                <c:pt idx="223">
                  <c:v>4890.7533221788372</c:v>
                </c:pt>
                <c:pt idx="224">
                  <c:v>4883.97453629149</c:v>
                </c:pt>
                <c:pt idx="225">
                  <c:v>4877.1934789453044</c:v>
                </c:pt>
                <c:pt idx="226">
                  <c:v>4870.4101435151933</c:v>
                </c:pt>
                <c:pt idx="227">
                  <c:v>4863.6245233567442</c:v>
                </c:pt>
                <c:pt idx="228">
                  <c:v>5239.4349237902716</c:v>
                </c:pt>
                <c:pt idx="229">
                  <c:v>5232.6447141643375</c:v>
                </c:pt>
                <c:pt idx="230">
                  <c:v>5225.8521997603275</c:v>
                </c:pt>
                <c:pt idx="231">
                  <c:v>5219.0573738559733</c:v>
                </c:pt>
                <c:pt idx="232">
                  <c:v>5212.2602297093972</c:v>
                </c:pt>
                <c:pt idx="233">
                  <c:v>5205.4607605590609</c:v>
                </c:pt>
                <c:pt idx="234">
                  <c:v>5198.6589596237018</c:v>
                </c:pt>
                <c:pt idx="235">
                  <c:v>5191.8548201022822</c:v>
                </c:pt>
                <c:pt idx="236">
                  <c:v>5185.0483351739249</c:v>
                </c:pt>
                <c:pt idx="237">
                  <c:v>5178.2394979978599</c:v>
                </c:pt>
                <c:pt idx="238">
                  <c:v>5171.4283017133648</c:v>
                </c:pt>
                <c:pt idx="239">
                  <c:v>5164.6147394397067</c:v>
                </c:pt>
                <c:pt idx="240">
                  <c:v>-1446.2119428203673</c:v>
                </c:pt>
                <c:pt idx="241">
                  <c:v>4460.6957235644604</c:v>
                </c:pt>
                <c:pt idx="242">
                  <c:v>4453.3750218379337</c:v>
                </c:pt>
                <c:pt idx="243">
                  <c:v>4446.0519263980386</c:v>
                </c:pt>
                <c:pt idx="244">
                  <c:v>4438.7264302631111</c:v>
                </c:pt>
                <c:pt idx="245">
                  <c:v>4431.3985264311223</c:v>
                </c:pt>
                <c:pt idx="246">
                  <c:v>4424.0682078796244</c:v>
                </c:pt>
                <c:pt idx="247">
                  <c:v>4416.7354675656843</c:v>
                </c:pt>
                <c:pt idx="248">
                  <c:v>4409.4002984258277</c:v>
                </c:pt>
                <c:pt idx="249">
                  <c:v>4402.0626933759813</c:v>
                </c:pt>
                <c:pt idx="250">
                  <c:v>4394.7226453114054</c:v>
                </c:pt>
                <c:pt idx="251">
                  <c:v>4387.3801471066408</c:v>
                </c:pt>
                <c:pt idx="252">
                  <c:v>4789.8840683706194</c:v>
                </c:pt>
                <c:pt idx="253">
                  <c:v>4782.5366484259084</c:v>
                </c:pt>
                <c:pt idx="254">
                  <c:v>4775.1867568396929</c:v>
                </c:pt>
                <c:pt idx="255">
                  <c:v>4767.8343864030167</c:v>
                </c:pt>
                <c:pt idx="256">
                  <c:v>4760.4795298859008</c:v>
                </c:pt>
                <c:pt idx="257">
                  <c:v>4753.1221800372759</c:v>
                </c:pt>
                <c:pt idx="258">
                  <c:v>4745.7623295849262</c:v>
                </c:pt>
                <c:pt idx="259">
                  <c:v>4738.3999712354243</c:v>
                </c:pt>
                <c:pt idx="260">
                  <c:v>4731.0350976740692</c:v>
                </c:pt>
                <c:pt idx="261">
                  <c:v>4723.6677015648265</c:v>
                </c:pt>
                <c:pt idx="262">
                  <c:v>4716.2977755502652</c:v>
                </c:pt>
                <c:pt idx="263">
                  <c:v>4708.9253122514956</c:v>
                </c:pt>
                <c:pt idx="264">
                  <c:v>5125.7438917097106</c:v>
                </c:pt>
                <c:pt idx="265">
                  <c:v>5118.3663316197008</c:v>
                </c:pt>
                <c:pt idx="266">
                  <c:v>5110.9862119794288</c:v>
                </c:pt>
                <c:pt idx="267">
                  <c:v>5103.6035253235386</c:v>
                </c:pt>
                <c:pt idx="268">
                  <c:v>5096.2182641649033</c:v>
                </c:pt>
                <c:pt idx="269">
                  <c:v>5088.8304209945545</c:v>
                </c:pt>
                <c:pt idx="270">
                  <c:v>5081.4399882816251</c:v>
                </c:pt>
                <c:pt idx="271">
                  <c:v>5074.0469584732837</c:v>
                </c:pt>
                <c:pt idx="272">
                  <c:v>5066.651323994668</c:v>
                </c:pt>
                <c:pt idx="273">
                  <c:v>5059.2530772488226</c:v>
                </c:pt>
                <c:pt idx="274">
                  <c:v>5051.8522106166347</c:v>
                </c:pt>
                <c:pt idx="275">
                  <c:v>5044.4487164567709</c:v>
                </c:pt>
                <c:pt idx="276">
                  <c:v>5476.0829501076696</c:v>
                </c:pt>
                <c:pt idx="277">
                  <c:v>5468.6741778792311</c:v>
                </c:pt>
                <c:pt idx="278">
                  <c:v>5461.2627550651259</c:v>
                </c:pt>
                <c:pt idx="279">
                  <c:v>5453.8486739344808</c:v>
                </c:pt>
                <c:pt idx="280">
                  <c:v>5446.4319267338706</c:v>
                </c:pt>
                <c:pt idx="281">
                  <c:v>5439.0125056872585</c:v>
                </c:pt>
                <c:pt idx="282">
                  <c:v>5431.5904029959274</c:v>
                </c:pt>
                <c:pt idx="283">
                  <c:v>5424.1656108384132</c:v>
                </c:pt>
                <c:pt idx="284">
                  <c:v>5416.7381213704393</c:v>
                </c:pt>
                <c:pt idx="285">
                  <c:v>5409.3079267248504</c:v>
                </c:pt>
                <c:pt idx="286">
                  <c:v>5401.8750190115452</c:v>
                </c:pt>
                <c:pt idx="287">
                  <c:v>5394.4393903174105</c:v>
                </c:pt>
                <c:pt idx="288">
                  <c:v>5841.4078084133826</c:v>
                </c:pt>
                <c:pt idx="289">
                  <c:v>5833.9667139258572</c:v>
                </c:pt>
                <c:pt idx="290">
                  <c:v>5826.5228745794093</c:v>
                </c:pt>
                <c:pt idx="291">
                  <c:v>5819.0762823682007</c:v>
                </c:pt>
                <c:pt idx="292">
                  <c:v>5811.6269292630432</c:v>
                </c:pt>
                <c:pt idx="293">
                  <c:v>5804.1748072113287</c:v>
                </c:pt>
                <c:pt idx="294">
                  <c:v>5796.7199081369636</c:v>
                </c:pt>
                <c:pt idx="295">
                  <c:v>5789.2622239402981</c:v>
                </c:pt>
                <c:pt idx="296">
                  <c:v>5781.8017464980594</c:v>
                </c:pt>
                <c:pt idx="297">
                  <c:v>5774.3384676632804</c:v>
                </c:pt>
                <c:pt idx="298">
                  <c:v>5766.8723792652336</c:v>
                </c:pt>
                <c:pt idx="299">
                  <c:v>5759.4034731093589</c:v>
                </c:pt>
                <c:pt idx="300">
                  <c:v>6222.2427538340808</c:v>
                </c:pt>
                <c:pt idx="301">
                  <c:v>7347.0422061238542</c:v>
                </c:pt>
                <c:pt idx="302">
                  <c:v>7339.5647972877832</c:v>
                </c:pt>
                <c:pt idx="303">
                  <c:v>7332.0845376759398</c:v>
                </c:pt>
                <c:pt idx="304">
                  <c:v>7324.6014189735615</c:v>
                </c:pt>
                <c:pt idx="305">
                  <c:v>7317.1154328416351</c:v>
                </c:pt>
                <c:pt idx="306">
                  <c:v>7309.6265709168238</c:v>
                </c:pt>
                <c:pt idx="307">
                  <c:v>7302.1348248113991</c:v>
                </c:pt>
                <c:pt idx="308">
                  <c:v>7294.6401861131662</c:v>
                </c:pt>
                <c:pt idx="309">
                  <c:v>7287.1426463853968</c:v>
                </c:pt>
                <c:pt idx="310">
                  <c:v>7279.6421971667551</c:v>
                </c:pt>
                <c:pt idx="311">
                  <c:v>7272.1388299712253</c:v>
                </c:pt>
                <c:pt idx="312">
                  <c:v>7751.4044345949151</c:v>
                </c:pt>
                <c:pt idx="313">
                  <c:v>7743.8952058884897</c:v>
                </c:pt>
                <c:pt idx="314">
                  <c:v>7736.3830335983366</c:v>
                </c:pt>
                <c:pt idx="315">
                  <c:v>7728.867909139004</c:v>
                </c:pt>
                <c:pt idx="316">
                  <c:v>7721.3498238999982</c:v>
                </c:pt>
                <c:pt idx="317">
                  <c:v>7713.8287692457116</c:v>
                </c:pt>
                <c:pt idx="318">
                  <c:v>7706.3047365153507</c:v>
                </c:pt>
                <c:pt idx="319">
                  <c:v>7698.7777170228592</c:v>
                </c:pt>
                <c:pt idx="320">
                  <c:v>7691.2477020568485</c:v>
                </c:pt>
                <c:pt idx="321">
                  <c:v>7683.7146828805198</c:v>
                </c:pt>
                <c:pt idx="322">
                  <c:v>7676.1786507315937</c:v>
                </c:pt>
                <c:pt idx="323">
                  <c:v>7668.6395968222332</c:v>
                </c:pt>
                <c:pt idx="324">
                  <c:v>8164.9064270865865</c:v>
                </c:pt>
                <c:pt idx="325">
                  <c:v>8157.3613031902478</c:v>
                </c:pt>
                <c:pt idx="326">
                  <c:v>8149.8131310158778</c:v>
                </c:pt>
                <c:pt idx="327">
                  <c:v>8142.2619016726658</c:v>
                </c:pt>
                <c:pt idx="328">
                  <c:v>8134.7076062438691</c:v>
                </c:pt>
                <c:pt idx="329">
                  <c:v>8127.1502357867394</c:v>
                </c:pt>
                <c:pt idx="330">
                  <c:v>8119.5897813324418</c:v>
                </c:pt>
                <c:pt idx="331">
                  <c:v>8112.0262338859866</c:v>
                </c:pt>
                <c:pt idx="332">
                  <c:v>8104.4595844261457</c:v>
                </c:pt>
                <c:pt idx="333">
                  <c:v>8096.8898239053806</c:v>
                </c:pt>
                <c:pt idx="334">
                  <c:v>8089.3169432497625</c:v>
                </c:pt>
                <c:pt idx="335">
                  <c:v>8081.7409333588994</c:v>
                </c:pt>
                <c:pt idx="336">
                  <c:v>8595.6040118696365</c:v>
                </c:pt>
                <c:pt idx="337">
                  <c:v>8588.0217161008532</c:v>
                </c:pt>
                <c:pt idx="338">
                  <c:v>8580.4362636360784</c:v>
                </c:pt>
                <c:pt idx="339">
                  <c:v>8572.8476452682808</c:v>
                </c:pt>
                <c:pt idx="340">
                  <c:v>8565.2558517635771</c:v>
                </c:pt>
                <c:pt idx="341">
                  <c:v>8557.6608738611521</c:v>
                </c:pt>
                <c:pt idx="342">
                  <c:v>8550.0627022731787</c:v>
                </c:pt>
                <c:pt idx="343">
                  <c:v>8542.4613276847394</c:v>
                </c:pt>
                <c:pt idx="344">
                  <c:v>8534.8567407537503</c:v>
                </c:pt>
                <c:pt idx="345">
                  <c:v>8527.2489321108787</c:v>
                </c:pt>
                <c:pt idx="346">
                  <c:v>8519.6378923594657</c:v>
                </c:pt>
                <c:pt idx="347">
                  <c:v>8512.0236120754453</c:v>
                </c:pt>
                <c:pt idx="348">
                  <c:v>9044.098786507775</c:v>
                </c:pt>
                <c:pt idx="349">
                  <c:v>9036.4779967763097</c:v>
                </c:pt>
                <c:pt idx="350">
                  <c:v>9028.8539380747952</c:v>
                </c:pt>
                <c:pt idx="351">
                  <c:v>9021.2266008687347</c:v>
                </c:pt>
                <c:pt idx="352">
                  <c:v>9013.5959755958229</c:v>
                </c:pt>
                <c:pt idx="353">
                  <c:v>9005.9620526658637</c:v>
                </c:pt>
                <c:pt idx="354">
                  <c:v>8998.3248224606941</c:v>
                </c:pt>
                <c:pt idx="355">
                  <c:v>8990.6842753340916</c:v>
                </c:pt>
                <c:pt idx="356">
                  <c:v>8983.0404016117027</c:v>
                </c:pt>
                <c:pt idx="357">
                  <c:v>8975.3931915909579</c:v>
                </c:pt>
                <c:pt idx="358">
                  <c:v>8967.7426355409862</c:v>
                </c:pt>
                <c:pt idx="359">
                  <c:v>8960.0887237025345</c:v>
                </c:pt>
                <c:pt idx="360">
                  <c:v>9511.0133956529226</c:v>
                </c:pt>
                <c:pt idx="361">
                  <c:v>9503.3527428458165</c:v>
                </c:pt>
                <c:pt idx="362">
                  <c:v>9495.6887048013559</c:v>
                </c:pt>
                <c:pt idx="363">
                  <c:v>9488.0212716459337</c:v>
                </c:pt>
                <c:pt idx="364">
                  <c:v>9480.3504334771405</c:v>
                </c:pt>
                <c:pt idx="365">
                  <c:v>9472.6761803636873</c:v>
                </c:pt>
                <c:pt idx="366">
                  <c:v>9464.998502345321</c:v>
                </c:pt>
                <c:pt idx="367">
                  <c:v>9457.3173894327338</c:v>
                </c:pt>
                <c:pt idx="368">
                  <c:v>9449.6328316074869</c:v>
                </c:pt>
                <c:pt idx="369">
                  <c:v>9441.9448188219139</c:v>
                </c:pt>
                <c:pt idx="370">
                  <c:v>9434.2533409990501</c:v>
                </c:pt>
                <c:pt idx="371">
                  <c:v>9426.5583880325376</c:v>
                </c:pt>
                <c:pt idx="372">
                  <c:v>9996.9922673793426</c:v>
                </c:pt>
                <c:pt idx="373">
                  <c:v>9989.290333688461</c:v>
                </c:pt>
                <c:pt idx="374">
                  <c:v>9981.5848943576457</c:v>
                </c:pt>
                <c:pt idx="375">
                  <c:v>9973.8759391621152</c:v>
                </c:pt>
                <c:pt idx="376">
                  <c:v>9966.1634578472658</c:v>
                </c:pt>
                <c:pt idx="377">
                  <c:v>9958.4474401285806</c:v>
                </c:pt>
                <c:pt idx="378">
                  <c:v>9950.7278756915493</c:v>
                </c:pt>
                <c:pt idx="379">
                  <c:v>9943.0047541915774</c:v>
                </c:pt>
                <c:pt idx="380">
                  <c:v>9935.2780652538968</c:v>
                </c:pt>
                <c:pt idx="381">
                  <c:v>9927.5477984734807</c:v>
                </c:pt>
                <c:pt idx="382">
                  <c:v>9919.8139434149562</c:v>
                </c:pt>
                <c:pt idx="383">
                  <c:v>9912.0764896125092</c:v>
                </c:pt>
                <c:pt idx="384">
                  <c:v>10502.702375278364</c:v>
                </c:pt>
                <c:pt idx="385">
                  <c:v>10494.957692468453</c:v>
                </c:pt>
                <c:pt idx="386">
                  <c:v>10487.209379333679</c:v>
                </c:pt>
                <c:pt idx="387">
                  <c:v>10479.457425285596</c:v>
                </c:pt>
                <c:pt idx="388">
                  <c:v>10471.701819704873</c:v>
                </c:pt>
                <c:pt idx="389">
                  <c:v>10463.942551941207</c:v>
                </c:pt>
                <c:pt idx="390">
                  <c:v>10456.17961131323</c:v>
                </c:pt>
                <c:pt idx="391">
                  <c:v>10448.412987108421</c:v>
                </c:pt>
                <c:pt idx="392">
                  <c:v>10440.642668583014</c:v>
                </c:pt>
                <c:pt idx="393">
                  <c:v>10432.868644961907</c:v>
                </c:pt>
                <c:pt idx="394">
                  <c:v>10425.090905438574</c:v>
                </c:pt>
                <c:pt idx="395">
                  <c:v>10417.309439174964</c:v>
                </c:pt>
                <c:pt idx="396">
                  <c:v>11028.834027214773</c:v>
                </c:pt>
                <c:pt idx="397">
                  <c:v>11021.045074829928</c:v>
                </c:pt>
                <c:pt idx="398">
                  <c:v>11013.252363000629</c:v>
                </c:pt>
                <c:pt idx="399">
                  <c:v>11005.455880761827</c:v>
                </c:pt>
                <c:pt idx="400">
                  <c:v>10997.655617116496</c:v>
                </c:pt>
                <c:pt idx="401">
                  <c:v>10989.851561035532</c:v>
                </c:pt>
                <c:pt idx="402">
                  <c:v>10982.043701457666</c:v>
                </c:pt>
                <c:pt idx="403">
                  <c:v>10974.232027289363</c:v>
                </c:pt>
                <c:pt idx="404">
                  <c:v>10966.416527404737</c:v>
                </c:pt>
                <c:pt idx="405">
                  <c:v>10958.597190645447</c:v>
                </c:pt>
                <c:pt idx="406">
                  <c:v>10950.774005820611</c:v>
                </c:pt>
                <c:pt idx="407">
                  <c:v>10942.946961706701</c:v>
                </c:pt>
                <c:pt idx="408">
                  <c:v>11576.101681677783</c:v>
                </c:pt>
                <c:pt idx="409">
                  <c:v>11568.266885184117</c:v>
                </c:pt>
                <c:pt idx="410">
                  <c:v>11560.428195534012</c:v>
                </c:pt>
                <c:pt idx="411">
                  <c:v>11552.585601372428</c:v>
                </c:pt>
                <c:pt idx="412">
                  <c:v>11544.739091311205</c:v>
                </c:pt>
                <c:pt idx="413">
                  <c:v>11536.888653928971</c:v>
                </c:pt>
                <c:pt idx="414">
                  <c:v>11529.034277771039</c:v>
                </c:pt>
                <c:pt idx="415">
                  <c:v>11521.175951349313</c:v>
                </c:pt>
                <c:pt idx="416">
                  <c:v>11513.313663142189</c:v>
                </c:pt>
                <c:pt idx="417">
                  <c:v>11505.447401594463</c:v>
                </c:pt>
                <c:pt idx="418">
                  <c:v>11497.577155117222</c:v>
                </c:pt>
                <c:pt idx="419">
                  <c:v>11489.702912087754</c:v>
                </c:pt>
                <c:pt idx="420">
                  <c:v>12145.244792691836</c:v>
                </c:pt>
                <c:pt idx="421">
                  <c:v>12137.362521554089</c:v>
                </c:pt>
                <c:pt idx="422">
                  <c:v>12129.476218792188</c:v>
                </c:pt>
                <c:pt idx="423">
                  <c:v>12121.585872647234</c:v>
                </c:pt>
                <c:pt idx="424">
                  <c:v>12113.691471326023</c:v>
                </c:pt>
                <c:pt idx="425">
                  <c:v>12105.793003000957</c:v>
                </c:pt>
                <c:pt idx="426">
                  <c:v>12097.890455809946</c:v>
                </c:pt>
                <c:pt idx="427">
                  <c:v>12089.983817856293</c:v>
                </c:pt>
                <c:pt idx="428">
                  <c:v>12082.073077208608</c:v>
                </c:pt>
                <c:pt idx="429">
                  <c:v>12074.158221900701</c:v>
                </c:pt>
                <c:pt idx="430">
                  <c:v>12066.239239931479</c:v>
                </c:pt>
                <c:pt idx="431">
                  <c:v>12058.316119264848</c:v>
                </c:pt>
                <c:pt idx="432">
                  <c:v>12737.02868428647</c:v>
                </c:pt>
                <c:pt idx="433">
                  <c:v>12729.097249976208</c:v>
                </c:pt>
                <c:pt idx="434">
                  <c:v>12721.161640649207</c:v>
                </c:pt>
                <c:pt idx="435">
                  <c:v>12713.221844128337</c:v>
                </c:pt>
                <c:pt idx="436">
                  <c:v>12705.277848200945</c:v>
                </c:pt>
                <c:pt idx="437">
                  <c:v>12697.329640618767</c:v>
                </c:pt>
                <c:pt idx="438">
                  <c:v>12689.377209097807</c:v>
                </c:pt>
                <c:pt idx="439">
                  <c:v>12681.420541318244</c:v>
                </c:pt>
                <c:pt idx="440">
                  <c:v>12673.459624924324</c:v>
                </c:pt>
                <c:pt idx="441">
                  <c:v>12665.494447524256</c:v>
                </c:pt>
                <c:pt idx="442">
                  <c:v>12657.524996690105</c:v>
                </c:pt>
                <c:pt idx="443">
                  <c:v>12649.551259957685</c:v>
                </c:pt>
                <c:pt idx="444">
                  <c:v>13352.245455559323</c:v>
                </c:pt>
                <c:pt idx="445">
                  <c:v>13344.263109492304</c:v>
                </c:pt>
                <c:pt idx="446">
                  <c:v>13336.27643991592</c:v>
                </c:pt>
                <c:pt idx="447">
                  <c:v>13328.285434219939</c:v>
                </c:pt>
                <c:pt idx="448">
                  <c:v>13320.290079757346</c:v>
                </c:pt>
                <c:pt idx="449">
                  <c:v>13312.290363844235</c:v>
                </c:pt>
                <c:pt idx="450">
                  <c:v>13304.286273759712</c:v>
                </c:pt>
                <c:pt idx="451">
                  <c:v>13296.277796745775</c:v>
                </c:pt>
                <c:pt idx="452">
                  <c:v>13288.264920007216</c:v>
                </c:pt>
                <c:pt idx="453">
                  <c:v>13280.247630711501</c:v>
                </c:pt>
                <c:pt idx="454">
                  <c:v>13272.225915988674</c:v>
                </c:pt>
                <c:pt idx="455">
                  <c:v>13264.199762931239</c:v>
                </c:pt>
                <c:pt idx="456">
                  <c:v>13991.714917402558</c:v>
                </c:pt>
                <c:pt idx="457">
                  <c:v>13983.679848802722</c:v>
                </c:pt>
                <c:pt idx="458">
                  <c:v>13975.640302919468</c:v>
                </c:pt>
                <c:pt idx="459">
                  <c:v>13967.596266694058</c:v>
                </c:pt>
                <c:pt idx="460">
                  <c:v>13959.547727029654</c:v>
                </c:pt>
                <c:pt idx="461">
                  <c:v>13951.49467079123</c:v>
                </c:pt>
                <c:pt idx="462">
                  <c:v>13943.437084805444</c:v>
                </c:pt>
                <c:pt idx="463">
                  <c:v>13935.374955860534</c:v>
                </c:pt>
                <c:pt idx="464">
                  <c:v>13927.308270706199</c:v>
                </c:pt>
                <c:pt idx="465">
                  <c:v>13919.237016053499</c:v>
                </c:pt>
                <c:pt idx="466">
                  <c:v>13911.161178574728</c:v>
                </c:pt>
                <c:pt idx="467">
                  <c:v>13903.080744903311</c:v>
                </c:pt>
                <c:pt idx="468">
                  <c:v>14656.285562000492</c:v>
                </c:pt>
                <c:pt idx="469">
                  <c:v>14648.195895687997</c:v>
                </c:pt>
                <c:pt idx="470">
                  <c:v>14640.101592848756</c:v>
                </c:pt>
                <c:pt idx="471">
                  <c:v>14632.002639959568</c:v>
                </c:pt>
                <c:pt idx="472">
                  <c:v>14623.899023457787</c:v>
                </c:pt>
                <c:pt idx="473">
                  <c:v>14615.790729741209</c:v>
                </c:pt>
                <c:pt idx="474">
                  <c:v>14607.677745167957</c:v>
                </c:pt>
                <c:pt idx="475">
                  <c:v>14599.560056056367</c:v>
                </c:pt>
                <c:pt idx="476">
                  <c:v>14591.437648684869</c:v>
                </c:pt>
                <c:pt idx="477">
                  <c:v>14583.310509291869</c:v>
                </c:pt>
                <c:pt idx="478">
                  <c:v>14575.178624075639</c:v>
                </c:pt>
                <c:pt idx="479">
                  <c:v>14567.041979194197</c:v>
                </c:pt>
                <c:pt idx="480">
                  <c:v>15346.835566244828</c:v>
                </c:pt>
                <c:pt idx="481">
                  <c:v>15338.689360345397</c:v>
                </c:pt>
                <c:pt idx="482">
                  <c:v>15330.538353012091</c:v>
                </c:pt>
                <c:pt idx="483">
                  <c:v>15322.382530240731</c:v>
                </c:pt>
                <c:pt idx="484">
                  <c:v>15314.221877986287</c:v>
                </c:pt>
                <c:pt idx="485">
                  <c:v>15306.056382162767</c:v>
                </c:pt>
                <c:pt idx="486">
                  <c:v>15297.886028643097</c:v>
                </c:pt>
                <c:pt idx="487">
                  <c:v>15289.710803258993</c:v>
                </c:pt>
                <c:pt idx="488">
                  <c:v>15281.530691800854</c:v>
                </c:pt>
                <c:pt idx="489">
                  <c:v>15273.345680017626</c:v>
                </c:pt>
                <c:pt idx="490">
                  <c:v>15265.155753616698</c:v>
                </c:pt>
                <c:pt idx="491">
                  <c:v>15256.960898263767</c:v>
                </c:pt>
                <c:pt idx="492">
                  <c:v>16064.273830254157</c:v>
                </c:pt>
                <c:pt idx="493">
                  <c:v>16056.06907382696</c:v>
                </c:pt>
                <c:pt idx="494">
                  <c:v>16047.859345193518</c:v>
                </c:pt>
                <c:pt idx="495">
                  <c:v>16039.644629851562</c:v>
                </c:pt>
                <c:pt idx="496">
                  <c:v>16031.424913256524</c:v>
                </c:pt>
                <c:pt idx="497">
                  <c:v>16023.200180821419</c:v>
                </c:pt>
                <c:pt idx="498">
                  <c:v>16014.970417916709</c:v>
                </c:pt>
                <c:pt idx="499">
                  <c:v>16006.735609870197</c:v>
                </c:pt>
                <c:pt idx="500">
                  <c:v>15998.495741966881</c:v>
                </c:pt>
                <c:pt idx="501">
                  <c:v>15990.250799448846</c:v>
                </c:pt>
                <c:pt idx="502">
                  <c:v>15982.000767515134</c:v>
                </c:pt>
                <c:pt idx="503">
                  <c:v>15973.745631321615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E1-4299-94E3-121917AB5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882752"/>
        <c:axId val="1026111680"/>
      </c:lineChart>
      <c:catAx>
        <c:axId val="975882752"/>
        <c:scaling>
          <c:orientation val="minMax"/>
        </c:scaling>
        <c:delete val="0"/>
        <c:axPos val="b"/>
        <c:majorTickMark val="out"/>
        <c:minorTickMark val="none"/>
        <c:tickLblPos val="nextTo"/>
        <c:crossAx val="1026111680"/>
        <c:crosses val="autoZero"/>
        <c:auto val="1"/>
        <c:lblAlgn val="ctr"/>
        <c:lblOffset val="100"/>
        <c:noMultiLvlLbl val="0"/>
      </c:catAx>
      <c:valAx>
        <c:axId val="1026111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758827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NS</c:v>
          </c:tx>
          <c:marker>
            <c:symbol val="none"/>
          </c:marker>
          <c:val>
            <c:numRef>
              <c:f>Sheet1!$C$2:$C$505</c:f>
              <c:numCache>
                <c:formatCode>General</c:formatCode>
                <c:ptCount val="504"/>
                <c:pt idx="0">
                  <c:v>1257.1000000000004</c:v>
                </c:pt>
                <c:pt idx="1">
                  <c:v>-1469.6209815012221</c:v>
                </c:pt>
                <c:pt idx="2">
                  <c:v>-1466.1834815012221</c:v>
                </c:pt>
                <c:pt idx="3">
                  <c:v>-1462.7447054595555</c:v>
                </c:pt>
                <c:pt idx="4">
                  <c:v>-1459.3046496544339</c:v>
                </c:pt>
                <c:pt idx="5">
                  <c:v>-1455.863310353214</c:v>
                </c:pt>
                <c:pt idx="6">
                  <c:v>-1452.4206838123657</c:v>
                </c:pt>
                <c:pt idx="7">
                  <c:v>-1448.97676627744</c:v>
                </c:pt>
                <c:pt idx="8">
                  <c:v>-1445.5315539830372</c:v>
                </c:pt>
                <c:pt idx="9">
                  <c:v>-1442.0850431527758</c:v>
                </c:pt>
                <c:pt idx="10">
                  <c:v>-1438.6372299992595</c:v>
                </c:pt>
                <c:pt idx="11">
                  <c:v>-1435.1881107240454</c:v>
                </c:pt>
                <c:pt idx="12">
                  <c:v>-1612.2668065176117</c:v>
                </c:pt>
                <c:pt idx="13">
                  <c:v>-1608.8150635593261</c:v>
                </c:pt>
                <c:pt idx="14">
                  <c:v>-1605.3620030174122</c:v>
                </c:pt>
                <c:pt idx="15">
                  <c:v>-1601.9076210489177</c:v>
                </c:pt>
                <c:pt idx="16">
                  <c:v>-1598.4519137996817</c:v>
                </c:pt>
                <c:pt idx="17">
                  <c:v>-1594.9948774043023</c:v>
                </c:pt>
                <c:pt idx="18">
                  <c:v>-1591.5365079861031</c:v>
                </c:pt>
                <c:pt idx="19">
                  <c:v>-1588.0768016571005</c:v>
                </c:pt>
                <c:pt idx="20">
                  <c:v>-1584.6157545179719</c:v>
                </c:pt>
                <c:pt idx="21">
                  <c:v>-1581.1533626580208</c:v>
                </c:pt>
                <c:pt idx="22">
                  <c:v>-1577.6896221551447</c:v>
                </c:pt>
                <c:pt idx="23">
                  <c:v>-1574.2245290758019</c:v>
                </c:pt>
                <c:pt idx="24">
                  <c:v>2861.494276150022</c:v>
                </c:pt>
                <c:pt idx="25">
                  <c:v>252.98281073469275</c:v>
                </c:pt>
                <c:pt idx="26">
                  <c:v>253.01448525958267</c:v>
                </c:pt>
                <c:pt idx="27">
                  <c:v>253.04625216850332</c:v>
                </c:pt>
                <c:pt idx="28">
                  <c:v>253.0781117309084</c:v>
                </c:pt>
                <c:pt idx="29">
                  <c:v>253.11006421703723</c:v>
                </c:pt>
                <c:pt idx="30">
                  <c:v>253.14210989791741</c:v>
                </c:pt>
                <c:pt idx="31">
                  <c:v>253.1742490453662</c:v>
                </c:pt>
                <c:pt idx="32">
                  <c:v>253.20648193199554</c:v>
                </c:pt>
                <c:pt idx="33">
                  <c:v>253.23880883121069</c:v>
                </c:pt>
                <c:pt idx="34">
                  <c:v>253.27123001721543</c:v>
                </c:pt>
                <c:pt idx="35">
                  <c:v>253.30374576501276</c:v>
                </c:pt>
                <c:pt idx="36">
                  <c:v>280.59575275561519</c:v>
                </c:pt>
                <c:pt idx="37">
                  <c:v>280.62845845521724</c:v>
                </c:pt>
                <c:pt idx="38">
                  <c:v>280.66125954644326</c:v>
                </c:pt>
                <c:pt idx="39">
                  <c:v>280.69415630751905</c:v>
                </c:pt>
                <c:pt idx="40">
                  <c:v>280.72714901748077</c:v>
                </c:pt>
                <c:pt idx="41">
                  <c:v>280.76023795618039</c:v>
                </c:pt>
                <c:pt idx="42">
                  <c:v>280.79342340428434</c:v>
                </c:pt>
                <c:pt idx="43">
                  <c:v>280.8267056432785</c:v>
                </c:pt>
                <c:pt idx="44">
                  <c:v>280.8600849554698</c:v>
                </c:pt>
                <c:pt idx="45">
                  <c:v>280.89356162398849</c:v>
                </c:pt>
                <c:pt idx="46">
                  <c:v>280.92713593278995</c:v>
                </c:pt>
                <c:pt idx="47">
                  <c:v>280.96080816665904</c:v>
                </c:pt>
                <c:pt idx="48">
                  <c:v>309.20805389060297</c:v>
                </c:pt>
                <c:pt idx="49">
                  <c:v>309.24192283228422</c:v>
                </c:pt>
                <c:pt idx="50">
                  <c:v>309.27589055837871</c:v>
                </c:pt>
                <c:pt idx="51">
                  <c:v>309.30995735700731</c:v>
                </c:pt>
                <c:pt idx="52">
                  <c:v>309.34412351713218</c:v>
                </c:pt>
                <c:pt idx="53">
                  <c:v>309.37838932855698</c:v>
                </c:pt>
                <c:pt idx="54">
                  <c:v>309.41275508193235</c:v>
                </c:pt>
                <c:pt idx="55">
                  <c:v>309.44722106875497</c:v>
                </c:pt>
                <c:pt idx="56">
                  <c:v>309.48178758137215</c:v>
                </c:pt>
                <c:pt idx="57">
                  <c:v>309.51645491298473</c:v>
                </c:pt>
                <c:pt idx="58">
                  <c:v>309.55122335764781</c:v>
                </c:pt>
                <c:pt idx="59">
                  <c:v>309.58609321027438</c:v>
                </c:pt>
                <c:pt idx="60">
                  <c:v>846.82201168080655</c:v>
                </c:pt>
                <c:pt idx="61">
                  <c:v>269.85708523754283</c:v>
                </c:pt>
                <c:pt idx="62">
                  <c:v>269.89226109215269</c:v>
                </c:pt>
                <c:pt idx="63">
                  <c:v>269.92753954300542</c:v>
                </c:pt>
                <c:pt idx="64">
                  <c:v>269.96292088933978</c:v>
                </c:pt>
                <c:pt idx="65">
                  <c:v>269.9984054312672</c:v>
                </c:pt>
                <c:pt idx="66">
                  <c:v>270.03399346977585</c:v>
                </c:pt>
                <c:pt idx="67">
                  <c:v>270.06968530672975</c:v>
                </c:pt>
                <c:pt idx="68">
                  <c:v>270.10548124487491</c:v>
                </c:pt>
                <c:pt idx="69">
                  <c:v>270.14138158783953</c:v>
                </c:pt>
                <c:pt idx="70">
                  <c:v>270.17738664013814</c:v>
                </c:pt>
                <c:pt idx="71">
                  <c:v>270.21349670717223</c:v>
                </c:pt>
                <c:pt idx="72">
                  <c:v>300.47269215140068</c:v>
                </c:pt>
                <c:pt idx="73">
                  <c:v>300.50901316767886</c:v>
                </c:pt>
                <c:pt idx="74">
                  <c:v>300.54544012025508</c:v>
                </c:pt>
                <c:pt idx="75">
                  <c:v>300.58197331810902</c:v>
                </c:pt>
                <c:pt idx="76">
                  <c:v>300.61861307112372</c:v>
                </c:pt>
                <c:pt idx="77">
                  <c:v>300.65535969008442</c:v>
                </c:pt>
                <c:pt idx="78">
                  <c:v>300.69221348668384</c:v>
                </c:pt>
                <c:pt idx="79">
                  <c:v>300.72917477352348</c:v>
                </c:pt>
                <c:pt idx="80">
                  <c:v>300.76624386411618</c:v>
                </c:pt>
                <c:pt idx="81">
                  <c:v>300.80342107288971</c:v>
                </c:pt>
                <c:pt idx="82">
                  <c:v>300.84070671518907</c:v>
                </c:pt>
                <c:pt idx="83">
                  <c:v>300.87810110727855</c:v>
                </c:pt>
                <c:pt idx="84">
                  <c:v>332.19638892447506</c:v>
                </c:pt>
                <c:pt idx="85">
                  <c:v>332.23400176863038</c:v>
                </c:pt>
                <c:pt idx="86">
                  <c:v>332.27172431691474</c:v>
                </c:pt>
                <c:pt idx="87">
                  <c:v>332.30955688929794</c:v>
                </c:pt>
                <c:pt idx="88">
                  <c:v>332.34749980668335</c:v>
                </c:pt>
                <c:pt idx="89">
                  <c:v>332.38555339091204</c:v>
                </c:pt>
                <c:pt idx="90">
                  <c:v>332.42371796476095</c:v>
                </c:pt>
                <c:pt idx="91">
                  <c:v>332.46199385195018</c:v>
                </c:pt>
                <c:pt idx="92">
                  <c:v>332.50038137714387</c:v>
                </c:pt>
                <c:pt idx="93">
                  <c:v>332.53888086595271</c:v>
                </c:pt>
                <c:pt idx="94">
                  <c:v>332.57749264493737</c:v>
                </c:pt>
                <c:pt idx="95">
                  <c:v>332.61621704161075</c:v>
                </c:pt>
                <c:pt idx="96">
                  <c:v>365.03066619510764</c:v>
                </c:pt>
                <c:pt idx="97">
                  <c:v>365.06961681352072</c:v>
                </c:pt>
                <c:pt idx="98">
                  <c:v>365.10868103790494</c:v>
                </c:pt>
                <c:pt idx="99">
                  <c:v>365.14785919960968</c:v>
                </c:pt>
                <c:pt idx="100">
                  <c:v>365.18715163095294</c:v>
                </c:pt>
                <c:pt idx="101">
                  <c:v>365.22655866522064</c:v>
                </c:pt>
                <c:pt idx="102">
                  <c:v>365.26608063667209</c:v>
                </c:pt>
                <c:pt idx="103">
                  <c:v>365.30571788053999</c:v>
                </c:pt>
                <c:pt idx="104">
                  <c:v>365.34547073303611</c:v>
                </c:pt>
                <c:pt idx="105">
                  <c:v>365.38533953135175</c:v>
                </c:pt>
                <c:pt idx="106">
                  <c:v>365.4253246136625</c:v>
                </c:pt>
                <c:pt idx="107">
                  <c:v>365.4654263191303</c:v>
                </c:pt>
                <c:pt idx="108">
                  <c:v>399.01440321194582</c:v>
                </c:pt>
                <c:pt idx="109">
                  <c:v>399.05473918517146</c:v>
                </c:pt>
                <c:pt idx="110">
                  <c:v>399.0951928049858</c:v>
                </c:pt>
                <c:pt idx="111">
                  <c:v>399.1357644145246</c:v>
                </c:pt>
                <c:pt idx="112">
                  <c:v>399.17645435792474</c:v>
                </c:pt>
                <c:pt idx="113">
                  <c:v>399.21726298032604</c:v>
                </c:pt>
                <c:pt idx="114">
                  <c:v>399.2581906278765</c:v>
                </c:pt>
                <c:pt idx="115">
                  <c:v>399.29923764773184</c:v>
                </c:pt>
                <c:pt idx="116">
                  <c:v>399.3404043880621</c:v>
                </c:pt>
                <c:pt idx="117">
                  <c:v>399.38169119805184</c:v>
                </c:pt>
                <c:pt idx="118">
                  <c:v>399.4230984279036</c:v>
                </c:pt>
                <c:pt idx="119">
                  <c:v>399.46462642884239</c:v>
                </c:pt>
                <c:pt idx="120">
                  <c:v>434.18784031499558</c:v>
                </c:pt>
                <c:pt idx="121">
                  <c:v>434.22961091588263</c:v>
                </c:pt>
                <c:pt idx="122">
                  <c:v>434.2715033476893</c:v>
                </c:pt>
                <c:pt idx="123">
                  <c:v>434.31351796575586</c:v>
                </c:pt>
                <c:pt idx="124">
                  <c:v>434.3556551264578</c:v>
                </c:pt>
                <c:pt idx="125">
                  <c:v>434.39791518721199</c:v>
                </c:pt>
                <c:pt idx="126">
                  <c:v>434.44029850647712</c:v>
                </c:pt>
                <c:pt idx="127">
                  <c:v>434.48280544375643</c:v>
                </c:pt>
                <c:pt idx="128">
                  <c:v>434.52543635960251</c:v>
                </c:pt>
                <c:pt idx="129">
                  <c:v>434.56819161562066</c:v>
                </c:pt>
                <c:pt idx="130">
                  <c:v>434.61107157446804</c:v>
                </c:pt>
                <c:pt idx="131">
                  <c:v>434.65407659986249</c:v>
                </c:pt>
                <c:pt idx="132">
                  <c:v>470.59262658512989</c:v>
                </c:pt>
                <c:pt idx="133">
                  <c:v>470.63588283901368</c:v>
                </c:pt>
                <c:pt idx="134">
                  <c:v>470.67926525697158</c:v>
                </c:pt>
                <c:pt idx="135">
                  <c:v>470.72277420698174</c:v>
                </c:pt>
                <c:pt idx="136">
                  <c:v>470.76641005809552</c:v>
                </c:pt>
                <c:pt idx="137">
                  <c:v>470.81017318044246</c:v>
                </c:pt>
                <c:pt idx="138">
                  <c:v>470.85406394522943</c:v>
                </c:pt>
                <c:pt idx="139">
                  <c:v>470.89808272474647</c:v>
                </c:pt>
                <c:pt idx="140">
                  <c:v>470.94222989237096</c:v>
                </c:pt>
                <c:pt idx="141">
                  <c:v>470.98650582256755</c:v>
                </c:pt>
                <c:pt idx="142">
                  <c:v>471.03091089089367</c:v>
                </c:pt>
                <c:pt idx="143">
                  <c:v>321.07544547400312</c:v>
                </c:pt>
                <c:pt idx="144">
                  <c:v>483.27186916169012</c:v>
                </c:pt>
                <c:pt idx="145">
                  <c:v>483.31666390872192</c:v>
                </c:pt>
                <c:pt idx="146">
                  <c:v>483.36158930709826</c:v>
                </c:pt>
                <c:pt idx="147">
                  <c:v>483.40664573788604</c:v>
                </c:pt>
                <c:pt idx="148">
                  <c:v>483.45183358326335</c:v>
                </c:pt>
                <c:pt idx="149">
                  <c:v>483.4971532265231</c:v>
                </c:pt>
                <c:pt idx="150">
                  <c:v>483.54260505207617</c:v>
                </c:pt>
                <c:pt idx="151">
                  <c:v>483.58818944545305</c:v>
                </c:pt>
                <c:pt idx="152">
                  <c:v>483.6339067933111</c:v>
                </c:pt>
                <c:pt idx="153">
                  <c:v>483.67975748343406</c:v>
                </c:pt>
                <c:pt idx="154">
                  <c:v>483.72574190473597</c:v>
                </c:pt>
                <c:pt idx="155">
                  <c:v>483.77186044726682</c:v>
                </c:pt>
                <c:pt idx="156">
                  <c:v>522.27018428667748</c:v>
                </c:pt>
                <c:pt idx="157">
                  <c:v>522.31657224636774</c:v>
                </c:pt>
                <c:pt idx="158">
                  <c:v>522.36309550427359</c:v>
                </c:pt>
                <c:pt idx="159">
                  <c:v>522.40975445501499</c:v>
                </c:pt>
                <c:pt idx="160">
                  <c:v>522.45654949436289</c:v>
                </c:pt>
                <c:pt idx="161">
                  <c:v>522.50348101924237</c:v>
                </c:pt>
                <c:pt idx="162">
                  <c:v>522.55054942773563</c:v>
                </c:pt>
                <c:pt idx="163">
                  <c:v>522.5977551190872</c:v>
                </c:pt>
                <c:pt idx="164">
                  <c:v>522.64509849370529</c:v>
                </c:pt>
                <c:pt idx="165">
                  <c:v>522.69257995316616</c:v>
                </c:pt>
                <c:pt idx="166">
                  <c:v>522.74019990021679</c:v>
                </c:pt>
                <c:pt idx="167">
                  <c:v>522.78795873877948</c:v>
                </c:pt>
                <c:pt idx="168">
                  <c:v>562.63375013587847</c:v>
                </c:pt>
                <c:pt idx="169">
                  <c:v>562.6817879739483</c:v>
                </c:pt>
                <c:pt idx="170">
                  <c:v>562.72996592237905</c:v>
                </c:pt>
                <c:pt idx="171">
                  <c:v>562.77828438982601</c:v>
                </c:pt>
                <c:pt idx="172">
                  <c:v>562.82674378613638</c:v>
                </c:pt>
                <c:pt idx="173">
                  <c:v>562.87534452235241</c:v>
                </c:pt>
                <c:pt idx="174">
                  <c:v>562.92408701071622</c:v>
                </c:pt>
                <c:pt idx="175">
                  <c:v>562.97297166467115</c:v>
                </c:pt>
                <c:pt idx="176">
                  <c:v>563.02199889886651</c:v>
                </c:pt>
                <c:pt idx="177">
                  <c:v>563.07116912916172</c:v>
                </c:pt>
                <c:pt idx="178">
                  <c:v>563.12048277262829</c:v>
                </c:pt>
                <c:pt idx="179">
                  <c:v>563.16994024755536</c:v>
                </c:pt>
                <c:pt idx="180">
                  <c:v>604.41036149954016</c:v>
                </c:pt>
                <c:pt idx="181">
                  <c:v>-533.89391060164144</c:v>
                </c:pt>
                <c:pt idx="182">
                  <c:v>-533.8440191103864</c:v>
                </c:pt>
                <c:pt idx="183">
                  <c:v>-533.79398210228055</c:v>
                </c:pt>
                <c:pt idx="184">
                  <c:v>-533.74379915290228</c:v>
                </c:pt>
                <c:pt idx="185">
                  <c:v>-533.69346983658761</c:v>
                </c:pt>
                <c:pt idx="186">
                  <c:v>-533.64299372643427</c:v>
                </c:pt>
                <c:pt idx="187">
                  <c:v>-533.59237039429217</c:v>
                </c:pt>
                <c:pt idx="188">
                  <c:v>-533.54159941076523</c:v>
                </c:pt>
                <c:pt idx="189">
                  <c:v>-533.49068034520315</c:v>
                </c:pt>
                <c:pt idx="190">
                  <c:v>-533.43961276569917</c:v>
                </c:pt>
                <c:pt idx="191">
                  <c:v>-533.38839623908871</c:v>
                </c:pt>
                <c:pt idx="192">
                  <c:v>-490.70453212143912</c:v>
                </c:pt>
                <c:pt idx="193">
                  <c:v>-490.65301639606105</c:v>
                </c:pt>
                <c:pt idx="194">
                  <c:v>-490.60135041648346</c:v>
                </c:pt>
                <c:pt idx="195">
                  <c:v>-490.54953374446541</c:v>
                </c:pt>
                <c:pt idx="196">
                  <c:v>-490.49756594048722</c:v>
                </c:pt>
                <c:pt idx="197">
                  <c:v>-490.44544656374774</c:v>
                </c:pt>
                <c:pt idx="198">
                  <c:v>-490.39317517215932</c:v>
                </c:pt>
                <c:pt idx="199">
                  <c:v>-490.34075132234557</c:v>
                </c:pt>
                <c:pt idx="200">
                  <c:v>-490.28817456963634</c:v>
                </c:pt>
                <c:pt idx="201">
                  <c:v>-490.235444468065</c:v>
                </c:pt>
                <c:pt idx="202">
                  <c:v>-490.18256057036433</c:v>
                </c:pt>
                <c:pt idx="203">
                  <c:v>-490.12952242796155</c:v>
                </c:pt>
                <c:pt idx="204">
                  <c:v>-445.95169394413915</c:v>
                </c:pt>
                <c:pt idx="205">
                  <c:v>1298.1725961994443</c:v>
                </c:pt>
                <c:pt idx="206">
                  <c:v>1298.226099780486</c:v>
                </c:pt>
                <c:pt idx="207">
                  <c:v>1298.2797594136396</c:v>
                </c:pt>
                <c:pt idx="208">
                  <c:v>1298.3335755540566</c:v>
                </c:pt>
                <c:pt idx="209">
                  <c:v>1298.387548658216</c:v>
                </c:pt>
                <c:pt idx="210">
                  <c:v>1298.4416791839299</c:v>
                </c:pt>
                <c:pt idx="211">
                  <c:v>1298.4959675903428</c:v>
                </c:pt>
                <c:pt idx="212">
                  <c:v>1298.5504143379421</c:v>
                </c:pt>
                <c:pt idx="213">
                  <c:v>1298.605019888555</c:v>
                </c:pt>
                <c:pt idx="214">
                  <c:v>1298.6597847053563</c:v>
                </c:pt>
                <c:pt idx="215">
                  <c:v>1298.7147092528744</c:v>
                </c:pt>
                <c:pt idx="216">
                  <c:v>1344.4387918914613</c:v>
                </c:pt>
                <c:pt idx="217">
                  <c:v>1344.4940372994133</c:v>
                </c:pt>
                <c:pt idx="218">
                  <c:v>1344.5494438398041</c:v>
                </c:pt>
                <c:pt idx="219">
                  <c:v>1344.6050119826054</c:v>
                </c:pt>
                <c:pt idx="220">
                  <c:v>1344.6607421991562</c:v>
                </c:pt>
                <c:pt idx="221">
                  <c:v>1344.7166349621721</c:v>
                </c:pt>
                <c:pt idx="222">
                  <c:v>1344.7726907457468</c:v>
                </c:pt>
                <c:pt idx="223">
                  <c:v>1344.8289100253564</c:v>
                </c:pt>
                <c:pt idx="224">
                  <c:v>1344.885293277865</c:v>
                </c:pt>
                <c:pt idx="225">
                  <c:v>1344.9418409815266</c:v>
                </c:pt>
                <c:pt idx="226">
                  <c:v>1344.9985536159916</c:v>
                </c:pt>
                <c:pt idx="227">
                  <c:v>1345.0554316623065</c:v>
                </c:pt>
                <c:pt idx="228">
                  <c:v>1392.3798884237067</c:v>
                </c:pt>
                <c:pt idx="229">
                  <c:v>1392.4370987424832</c:v>
                </c:pt>
                <c:pt idx="230">
                  <c:v>1392.4944759246891</c:v>
                </c:pt>
                <c:pt idx="231">
                  <c:v>1392.5520204570112</c:v>
                </c:pt>
                <c:pt idx="232">
                  <c:v>1392.6097328275509</c:v>
                </c:pt>
                <c:pt idx="233">
                  <c:v>1392.6676135258394</c:v>
                </c:pt>
                <c:pt idx="234">
                  <c:v>1392.7256630428301</c:v>
                </c:pt>
                <c:pt idx="235">
                  <c:v>1392.7838818709129</c:v>
                </c:pt>
                <c:pt idx="236">
                  <c:v>1392.8422705039102</c:v>
                </c:pt>
                <c:pt idx="237">
                  <c:v>1392.9008294370879</c:v>
                </c:pt>
                <c:pt idx="238">
                  <c:v>1392.9595591671537</c:v>
                </c:pt>
                <c:pt idx="239">
                  <c:v>1393.0184601922656</c:v>
                </c:pt>
                <c:pt idx="240">
                  <c:v>1441.9993052815421</c:v>
                </c:pt>
                <c:pt idx="241">
                  <c:v>1442.0585503970347</c:v>
                </c:pt>
                <c:pt idx="242">
                  <c:v>1442.1179683107803</c:v>
                </c:pt>
                <c:pt idx="243">
                  <c:v>1442.177559526775</c:v>
                </c:pt>
                <c:pt idx="244">
                  <c:v>1442.2373245504837</c:v>
                </c:pt>
                <c:pt idx="245">
                  <c:v>1442.2972638888432</c:v>
                </c:pt>
                <c:pt idx="246">
                  <c:v>1442.3573780502747</c:v>
                </c:pt>
                <c:pt idx="247">
                  <c:v>1442.4176675446761</c:v>
                </c:pt>
                <c:pt idx="248">
                  <c:v>1442.4781328834356</c:v>
                </c:pt>
                <c:pt idx="249">
                  <c:v>1442.5387745794342</c:v>
                </c:pt>
                <c:pt idx="250">
                  <c:v>1442.5995931470457</c:v>
                </c:pt>
                <c:pt idx="251">
                  <c:v>1442.6605891021454</c:v>
                </c:pt>
                <c:pt idx="252">
                  <c:v>1493.3557972610556</c:v>
                </c:pt>
                <c:pt idx="253">
                  <c:v>1493.4171495447827</c:v>
                </c:pt>
                <c:pt idx="254">
                  <c:v>1493.4786807726719</c:v>
                </c:pt>
                <c:pt idx="255">
                  <c:v>1493.5403914666413</c:v>
                </c:pt>
                <c:pt idx="256">
                  <c:v>1493.6022821501356</c:v>
                </c:pt>
                <c:pt idx="257">
                  <c:v>1493.6643533481229</c:v>
                </c:pt>
                <c:pt idx="258">
                  <c:v>1493.7266055871046</c:v>
                </c:pt>
                <c:pt idx="259">
                  <c:v>1493.789039395117</c:v>
                </c:pt>
                <c:pt idx="260">
                  <c:v>1493.8516553017353</c:v>
                </c:pt>
                <c:pt idx="261">
                  <c:v>1493.9144538380815</c:v>
                </c:pt>
                <c:pt idx="262">
                  <c:v>1493.9774355368249</c:v>
                </c:pt>
                <c:pt idx="263">
                  <c:v>1494.040600932191</c:v>
                </c:pt>
                <c:pt idx="264">
                  <c:v>1546.510176059367</c:v>
                </c:pt>
                <c:pt idx="265">
                  <c:v>1546.573710456883</c:v>
                </c:pt>
                <c:pt idx="266">
                  <c:v>1546.6374301630585</c:v>
                </c:pt>
                <c:pt idx="267">
                  <c:v>1546.7013357183769</c:v>
                </c:pt>
                <c:pt idx="268">
                  <c:v>1546.7654276648991</c:v>
                </c:pt>
                <c:pt idx="269">
                  <c:v>1546.8297065462648</c:v>
                </c:pt>
                <c:pt idx="270">
                  <c:v>1546.8941729077005</c:v>
                </c:pt>
                <c:pt idx="271">
                  <c:v>1546.9588272960245</c:v>
                </c:pt>
                <c:pt idx="272">
                  <c:v>1547.0236702596476</c:v>
                </c:pt>
                <c:pt idx="273">
                  <c:v>1547.0887023485811</c:v>
                </c:pt>
                <c:pt idx="274">
                  <c:v>1547.1539241144401</c:v>
                </c:pt>
                <c:pt idx="275">
                  <c:v>1547.219336110451</c:v>
                </c:pt>
                <c:pt idx="276">
                  <c:v>1601.5253822833351</c:v>
                </c:pt>
                <c:pt idx="277">
                  <c:v>1601.5911764057778</c:v>
                </c:pt>
                <c:pt idx="278">
                  <c:v>1601.657162427744</c:v>
                </c:pt>
                <c:pt idx="279">
                  <c:v>1601.7233409089422</c:v>
                </c:pt>
                <c:pt idx="280">
                  <c:v>1601.7897124107099</c:v>
                </c:pt>
                <c:pt idx="281">
                  <c:v>1601.8562774960246</c:v>
                </c:pt>
                <c:pt idx="282">
                  <c:v>1601.9230367295045</c:v>
                </c:pt>
                <c:pt idx="283">
                  <c:v>1601.9899906774158</c:v>
                </c:pt>
                <c:pt idx="284">
                  <c:v>1602.0571399076748</c:v>
                </c:pt>
                <c:pt idx="285">
                  <c:v>1602.1244849898549</c:v>
                </c:pt>
                <c:pt idx="286">
                  <c:v>1602.1920264951918</c:v>
                </c:pt>
                <c:pt idx="287">
                  <c:v>1602.2597649965869</c:v>
                </c:pt>
                <c:pt idx="288">
                  <c:v>1658.4665599792115</c:v>
                </c:pt>
                <c:pt idx="289">
                  <c:v>1658.5346941981124</c:v>
                </c:pt>
                <c:pt idx="290">
                  <c:v>1658.6030271418167</c:v>
                </c:pt>
                <c:pt idx="291">
                  <c:v>1658.6715593899407</c:v>
                </c:pt>
                <c:pt idx="292">
                  <c:v>1658.740291523789</c:v>
                </c:pt>
                <c:pt idx="293">
                  <c:v>1658.8092241263612</c:v>
                </c:pt>
                <c:pt idx="294">
                  <c:v>1658.8783577823569</c:v>
                </c:pt>
                <c:pt idx="295">
                  <c:v>1658.947693078183</c:v>
                </c:pt>
                <c:pt idx="296">
                  <c:v>1659.0172306019549</c:v>
                </c:pt>
                <c:pt idx="297">
                  <c:v>1659.0869709435046</c:v>
                </c:pt>
                <c:pt idx="298">
                  <c:v>1659.1569146943839</c:v>
                </c:pt>
                <c:pt idx="299">
                  <c:v>1659.2270624478697</c:v>
                </c:pt>
                <c:pt idx="300">
                  <c:v>1717.4011337714428</c:v>
                </c:pt>
                <c:pt idx="301">
                  <c:v>1717.4716913168986</c:v>
                </c:pt>
                <c:pt idx="302">
                  <c:v>1717.5424546551976</c:v>
                </c:pt>
                <c:pt idx="303">
                  <c:v>1717.6134243865663</c:v>
                </c:pt>
                <c:pt idx="304">
                  <c:v>1717.6846011129846</c:v>
                </c:pt>
                <c:pt idx="305">
                  <c:v>1717.755985438188</c:v>
                </c:pt>
                <c:pt idx="306">
                  <c:v>1717.8275779676742</c:v>
                </c:pt>
                <c:pt idx="307">
                  <c:v>1717.8993793087047</c:v>
                </c:pt>
                <c:pt idx="308">
                  <c:v>1717.9713900703127</c:v>
                </c:pt>
                <c:pt idx="309">
                  <c:v>1718.0436108633085</c:v>
                </c:pt>
                <c:pt idx="310">
                  <c:v>1718.1160423002848</c:v>
                </c:pt>
                <c:pt idx="311">
                  <c:v>1718.1886849956181</c:v>
                </c:pt>
                <c:pt idx="312">
                  <c:v>1778.3988887019877</c:v>
                </c:pt>
                <c:pt idx="313">
                  <c:v>1778.4719557643448</c:v>
                </c:pt>
                <c:pt idx="314">
                  <c:v>1778.5452359389674</c:v>
                </c:pt>
                <c:pt idx="315">
                  <c:v>1778.6187298474315</c:v>
                </c:pt>
                <c:pt idx="316">
                  <c:v>1778.6924381131294</c:v>
                </c:pt>
                <c:pt idx="317">
                  <c:v>1778.7663613612685</c:v>
                </c:pt>
                <c:pt idx="318">
                  <c:v>1778.840500218882</c:v>
                </c:pt>
                <c:pt idx="319">
                  <c:v>1778.9148553148298</c:v>
                </c:pt>
                <c:pt idx="320">
                  <c:v>1778.9894272798074</c:v>
                </c:pt>
                <c:pt idx="321">
                  <c:v>1779.0642167463502</c:v>
                </c:pt>
                <c:pt idx="322">
                  <c:v>1779.1392243488363</c:v>
                </c:pt>
                <c:pt idx="323">
                  <c:v>1779.2144507234971</c:v>
                </c:pt>
                <c:pt idx="324">
                  <c:v>1841.5320528647017</c:v>
                </c:pt>
                <c:pt idx="325">
                  <c:v>1841.6077186998282</c:v>
                </c:pt>
                <c:pt idx="326">
                  <c:v>1841.6836052269728</c:v>
                </c:pt>
                <c:pt idx="327">
                  <c:v>1841.7597130898221</c:v>
                </c:pt>
                <c:pt idx="328">
                  <c:v>1841.8360429339373</c:v>
                </c:pt>
                <c:pt idx="329">
                  <c:v>1841.9125954067649</c:v>
                </c:pt>
                <c:pt idx="330">
                  <c:v>1841.9893711576378</c:v>
                </c:pt>
                <c:pt idx="331">
                  <c:v>1842.0663708377851</c:v>
                </c:pt>
                <c:pt idx="332">
                  <c:v>1842.1435951003323</c:v>
                </c:pt>
                <c:pt idx="333">
                  <c:v>1842.2210446003119</c:v>
                </c:pt>
                <c:pt idx="334">
                  <c:v>1842.2987199946665</c:v>
                </c:pt>
                <c:pt idx="335">
                  <c:v>1842.3766219422541</c:v>
                </c:pt>
                <c:pt idx="336">
                  <c:v>1906.8753829326142</c:v>
                </c:pt>
                <c:pt idx="337">
                  <c:v>1906.953739970937</c:v>
                </c:pt>
                <c:pt idx="338">
                  <c:v>1907.0323255506228</c:v>
                </c:pt>
                <c:pt idx="339">
                  <c:v>1907.1111403382483</c:v>
                </c:pt>
                <c:pt idx="340">
                  <c:v>1907.1901850023378</c:v>
                </c:pt>
                <c:pt idx="341">
                  <c:v>1907.2694602133652</c:v>
                </c:pt>
                <c:pt idx="342">
                  <c:v>1907.3489666437581</c:v>
                </c:pt>
                <c:pt idx="343">
                  <c:v>1907.4287049679051</c:v>
                </c:pt>
                <c:pt idx="344">
                  <c:v>1907.5086758621646</c:v>
                </c:pt>
                <c:pt idx="345">
                  <c:v>1907.5888800048651</c:v>
                </c:pt>
                <c:pt idx="346">
                  <c:v>1907.669318076315</c:v>
                </c:pt>
                <c:pt idx="347">
                  <c:v>1907.7499907588081</c:v>
                </c:pt>
                <c:pt idx="348">
                  <c:v>1974.5062526793872</c:v>
                </c:pt>
                <c:pt idx="349">
                  <c:v>1974.5873966388053</c:v>
                </c:pt>
                <c:pt idx="350">
                  <c:v>1974.6687772681053</c:v>
                </c:pt>
                <c:pt idx="351">
                  <c:v>1974.7503952575744</c:v>
                </c:pt>
                <c:pt idx="352">
                  <c:v>1974.8322512995128</c:v>
                </c:pt>
                <c:pt idx="353">
                  <c:v>1974.9143460882387</c:v>
                </c:pt>
                <c:pt idx="354">
                  <c:v>1974.9966803201005</c:v>
                </c:pt>
                <c:pt idx="355">
                  <c:v>1975.0792546934699</c:v>
                </c:pt>
                <c:pt idx="356">
                  <c:v>1975.1620699087625</c:v>
                </c:pt>
                <c:pt idx="357">
                  <c:v>1975.2451266684329</c:v>
                </c:pt>
                <c:pt idx="358">
                  <c:v>1975.3284256769866</c:v>
                </c:pt>
                <c:pt idx="359">
                  <c:v>1975.4119676409809</c:v>
                </c:pt>
                <c:pt idx="360">
                  <c:v>2044.504744599798</c:v>
                </c:pt>
                <c:pt idx="361">
                  <c:v>2044.5887746026028</c:v>
                </c:pt>
                <c:pt idx="362">
                  <c:v>2044.6730496929149</c:v>
                </c:pt>
                <c:pt idx="363">
                  <c:v>2044.7575705855761</c:v>
                </c:pt>
                <c:pt idx="364">
                  <c:v>2044.8423379975056</c:v>
                </c:pt>
                <c:pt idx="365">
                  <c:v>2044.9273526477191</c:v>
                </c:pt>
                <c:pt idx="366">
                  <c:v>2045.0126152573312</c:v>
                </c:pt>
                <c:pt idx="367">
                  <c:v>2045.0981265495529</c:v>
                </c:pt>
                <c:pt idx="368">
                  <c:v>2045.1838872497128</c:v>
                </c:pt>
                <c:pt idx="369">
                  <c:v>2045.2698980852456</c:v>
                </c:pt>
                <c:pt idx="370">
                  <c:v>2045.3561597857151</c:v>
                </c:pt>
                <c:pt idx="371">
                  <c:v>2045.4426730828127</c:v>
                </c:pt>
                <c:pt idx="372">
                  <c:v>2116.9537447376888</c:v>
                </c:pt>
                <c:pt idx="373">
                  <c:v>2117.0407634316507</c:v>
                </c:pt>
                <c:pt idx="374">
                  <c:v>2117.1280359301345</c:v>
                </c:pt>
                <c:pt idx="375">
                  <c:v>2117.2155629734061</c:v>
                </c:pt>
                <c:pt idx="376">
                  <c:v>2117.3033453038879</c:v>
                </c:pt>
                <c:pt idx="377">
                  <c:v>2117.3913836661668</c:v>
                </c:pt>
                <c:pt idx="378">
                  <c:v>2117.4796788070016</c:v>
                </c:pt>
                <c:pt idx="379">
                  <c:v>2117.5682314753312</c:v>
                </c:pt>
                <c:pt idx="380">
                  <c:v>2117.6570424222773</c:v>
                </c:pt>
                <c:pt idx="381">
                  <c:v>2117.7461124011506</c:v>
                </c:pt>
                <c:pt idx="382">
                  <c:v>2117.835442167464</c:v>
                </c:pt>
                <c:pt idx="383">
                  <c:v>2117.9250324789264</c:v>
                </c:pt>
                <c:pt idx="384">
                  <c:v>2191.9390408337622</c:v>
                </c:pt>
                <c:pt idx="385">
                  <c:v>2192.0291545175169</c:v>
                </c:pt>
                <c:pt idx="386">
                  <c:v>2192.1195310328476</c:v>
                </c:pt>
                <c:pt idx="387">
                  <c:v>2192.2101711463492</c:v>
                </c:pt>
                <c:pt idx="388">
                  <c:v>2192.3010756268486</c:v>
                </c:pt>
                <c:pt idx="389">
                  <c:v>2192.3922452454171</c:v>
                </c:pt>
                <c:pt idx="390">
                  <c:v>2192.4836807753709</c:v>
                </c:pt>
                <c:pt idx="391">
                  <c:v>2192.5753829922887</c:v>
                </c:pt>
                <c:pt idx="392">
                  <c:v>2192.6673526740051</c:v>
                </c:pt>
                <c:pt idx="393">
                  <c:v>2192.7595906006245</c:v>
                </c:pt>
                <c:pt idx="394">
                  <c:v>2192.8520975545325</c:v>
                </c:pt>
                <c:pt idx="395">
                  <c:v>2192.9448743203902</c:v>
                </c:pt>
                <c:pt idx="396">
                  <c:v>2269.5494239092768</c:v>
                </c:pt>
                <c:pt idx="397">
                  <c:v>2269.6427426621794</c:v>
                </c:pt>
                <c:pt idx="398">
                  <c:v>2269.7363335947812</c:v>
                </c:pt>
                <c:pt idx="399">
                  <c:v>2269.8301975009326</c:v>
                </c:pt>
                <c:pt idx="400">
                  <c:v>2269.9243351768127</c:v>
                </c:pt>
                <c:pt idx="401">
                  <c:v>2270.0187474209142</c:v>
                </c:pt>
                <c:pt idx="402">
                  <c:v>2270.1134350340599</c:v>
                </c:pt>
                <c:pt idx="403">
                  <c:v>2270.2083988194099</c:v>
                </c:pt>
                <c:pt idx="404">
                  <c:v>2270.3036395824693</c:v>
                </c:pt>
                <c:pt idx="405">
                  <c:v>2270.3991581310856</c:v>
                </c:pt>
                <c:pt idx="406">
                  <c:v>2270.4949552754715</c:v>
                </c:pt>
                <c:pt idx="407">
                  <c:v>2270.5910318281931</c:v>
                </c:pt>
                <c:pt idx="408">
                  <c:v>2349.876793406178</c:v>
                </c:pt>
                <c:pt idx="409">
                  <c:v>2349.9734312227738</c:v>
                </c:pt>
                <c:pt idx="410">
                  <c:v>2350.0703508996703</c:v>
                </c:pt>
                <c:pt idx="411">
                  <c:v>2350.1675532589561</c:v>
                </c:pt>
                <c:pt idx="412">
                  <c:v>2350.2650391251245</c:v>
                </c:pt>
                <c:pt idx="413">
                  <c:v>2350.3628093250682</c:v>
                </c:pt>
                <c:pt idx="414">
                  <c:v>2350.460864688097</c:v>
                </c:pt>
                <c:pt idx="415">
                  <c:v>2350.559206045933</c:v>
                </c:pt>
                <c:pt idx="416">
                  <c:v>2350.6578342327302</c:v>
                </c:pt>
                <c:pt idx="417">
                  <c:v>2350.7567500850728</c:v>
                </c:pt>
                <c:pt idx="418">
                  <c:v>2350.8559544419822</c:v>
                </c:pt>
                <c:pt idx="419">
                  <c:v>2350.9554481449341</c:v>
                </c:pt>
                <c:pt idx="420">
                  <c:v>2433.0162660079022</c:v>
                </c:pt>
                <c:pt idx="421">
                  <c:v>2433.1163409371748</c:v>
                </c:pt>
                <c:pt idx="422">
                  <c:v>2433.2167077516569</c:v>
                </c:pt>
                <c:pt idx="423">
                  <c:v>2433.3173673026849</c:v>
                </c:pt>
                <c:pt idx="424">
                  <c:v>2433.4183204440669</c:v>
                </c:pt>
                <c:pt idx="425">
                  <c:v>2433.5195680321121</c:v>
                </c:pt>
                <c:pt idx="426">
                  <c:v>2433.6211109256237</c:v>
                </c:pt>
                <c:pt idx="427">
                  <c:v>2433.7229499859077</c:v>
                </c:pt>
                <c:pt idx="428">
                  <c:v>2433.8250860767821</c:v>
                </c:pt>
                <c:pt idx="429">
                  <c:v>2433.9275200645898</c:v>
                </c:pt>
                <c:pt idx="430">
                  <c:v>2434.0302528181946</c:v>
                </c:pt>
                <c:pt idx="431">
                  <c:v>2434.1332852089981</c:v>
                </c:pt>
                <c:pt idx="432">
                  <c:v>2519.0662882699326</c:v>
                </c:pt>
                <c:pt idx="433">
                  <c:v>2519.1699225595075</c:v>
                </c:pt>
                <c:pt idx="434">
                  <c:v>2519.2738591157595</c:v>
                </c:pt>
                <c:pt idx="435">
                  <c:v>2519.3780988202998</c:v>
                </c:pt>
                <c:pt idx="436">
                  <c:v>2519.4826425573119</c:v>
                </c:pt>
                <c:pt idx="437">
                  <c:v>2519.5874912135587</c:v>
                </c:pt>
                <c:pt idx="438">
                  <c:v>2519.692645678384</c:v>
                </c:pt>
                <c:pt idx="439">
                  <c:v>2519.7981068437311</c:v>
                </c:pt>
                <c:pt idx="440">
                  <c:v>2519.9038756041464</c:v>
                </c:pt>
                <c:pt idx="441">
                  <c:v>2520.0099528567771</c:v>
                </c:pt>
                <c:pt idx="442">
                  <c:v>2520.1163395013973</c:v>
                </c:pt>
                <c:pt idx="443">
                  <c:v>2520.2230364403949</c:v>
                </c:pt>
                <c:pt idx="444">
                  <c:v>2608.1287531933649</c:v>
                </c:pt>
                <c:pt idx="445">
                  <c:v>2608.2360734388403</c:v>
                </c:pt>
                <c:pt idx="446">
                  <c:v>2608.3437067016985</c:v>
                </c:pt>
                <c:pt idx="447">
                  <c:v>2608.4516538949047</c:v>
                </c:pt>
                <c:pt idx="448">
                  <c:v>2608.5599159340927</c:v>
                </c:pt>
                <c:pt idx="449">
                  <c:v>2608.6684937375594</c:v>
                </c:pt>
                <c:pt idx="450">
                  <c:v>2608.7773882262882</c:v>
                </c:pt>
                <c:pt idx="451">
                  <c:v>2608.8866003239418</c:v>
                </c:pt>
                <c:pt idx="452">
                  <c:v>2608.9961309568807</c:v>
                </c:pt>
                <c:pt idx="453">
                  <c:v>2609.1059810541665</c:v>
                </c:pt>
                <c:pt idx="454">
                  <c:v>2609.2161515475691</c:v>
                </c:pt>
                <c:pt idx="455">
                  <c:v>2609.3266433715762</c:v>
                </c:pt>
                <c:pt idx="456">
                  <c:v>2700.309120879474</c:v>
                </c:pt>
                <c:pt idx="457">
                  <c:v>2700.4202581790687</c:v>
                </c:pt>
                <c:pt idx="458">
                  <c:v>2700.5317196291217</c:v>
                </c:pt>
                <c:pt idx="459">
                  <c:v>2700.6435061750708</c:v>
                </c:pt>
                <c:pt idx="460">
                  <c:v>2700.7556187651116</c:v>
                </c:pt>
                <c:pt idx="461">
                  <c:v>2700.8680583502064</c:v>
                </c:pt>
                <c:pt idx="462">
                  <c:v>2700.9808258840912</c:v>
                </c:pt>
                <c:pt idx="463">
                  <c:v>2701.0939223232854</c:v>
                </c:pt>
                <c:pt idx="464">
                  <c:v>2701.2073486270892</c:v>
                </c:pt>
                <c:pt idx="465">
                  <c:v>2701.3211057576173</c:v>
                </c:pt>
                <c:pt idx="466">
                  <c:v>2701.4351946797742</c:v>
                </c:pt>
                <c:pt idx="467">
                  <c:v>2701.5496163612879</c:v>
                </c:pt>
                <c:pt idx="468">
                  <c:v>2795.7165434083381</c:v>
                </c:pt>
                <c:pt idx="469">
                  <c:v>2795.8316335230393</c:v>
                </c:pt>
                <c:pt idx="470">
                  <c:v>2795.9470593172409</c:v>
                </c:pt>
                <c:pt idx="471">
                  <c:v>2796.0628217700087</c:v>
                </c:pt>
                <c:pt idx="472">
                  <c:v>2796.1789218632657</c:v>
                </c:pt>
                <c:pt idx="473">
                  <c:v>2796.2953605817929</c:v>
                </c:pt>
                <c:pt idx="474">
                  <c:v>2796.4121389132506</c:v>
                </c:pt>
                <c:pt idx="475">
                  <c:v>2796.5292578481731</c:v>
                </c:pt>
                <c:pt idx="476">
                  <c:v>2796.6467183799905</c:v>
                </c:pt>
                <c:pt idx="477">
                  <c:v>2796.7645215050252</c:v>
                </c:pt>
                <c:pt idx="478">
                  <c:v>2796.8826682225081</c:v>
                </c:pt>
                <c:pt idx="479">
                  <c:v>2797.0011595345841</c:v>
                </c:pt>
                <c:pt idx="480">
                  <c:v>2894.4639940892048</c:v>
                </c:pt>
                <c:pt idx="481">
                  <c:v>2894.5831776085997</c:v>
                </c:pt>
                <c:pt idx="482">
                  <c:v>2894.7027087465922</c:v>
                </c:pt>
                <c:pt idx="483">
                  <c:v>2894.8225885170723</c:v>
                </c:pt>
                <c:pt idx="484">
                  <c:v>2894.9428179368806</c:v>
                </c:pt>
                <c:pt idx="485">
                  <c:v>2895.0633980258317</c:v>
                </c:pt>
                <c:pt idx="486">
                  <c:v>2895.1843298067088</c:v>
                </c:pt>
                <c:pt idx="487">
                  <c:v>2895.3056143052781</c:v>
                </c:pt>
                <c:pt idx="488">
                  <c:v>2895.4272525503056</c:v>
                </c:pt>
                <c:pt idx="489">
                  <c:v>2895.5492455735439</c:v>
                </c:pt>
                <c:pt idx="490">
                  <c:v>2895.6715944097687</c:v>
                </c:pt>
                <c:pt idx="491">
                  <c:v>2895.7943000967643</c:v>
                </c:pt>
                <c:pt idx="492">
                  <c:v>2996.6684012357309</c:v>
                </c:pt>
                <c:pt idx="493">
                  <c:v>2996.7918237497524</c:v>
                </c:pt>
                <c:pt idx="494">
                  <c:v>2996.9156062461043</c:v>
                </c:pt>
                <c:pt idx="495">
                  <c:v>2997.0397497747399</c:v>
                </c:pt>
                <c:pt idx="496">
                  <c:v>2997.164255388665</c:v>
                </c:pt>
                <c:pt idx="497">
                  <c:v>2997.2891241439684</c:v>
                </c:pt>
                <c:pt idx="498">
                  <c:v>2997.4143570998021</c:v>
                </c:pt>
                <c:pt idx="499">
                  <c:v>2997.5399553184288</c:v>
                </c:pt>
                <c:pt idx="500">
                  <c:v>2997.6659198651905</c:v>
                </c:pt>
                <c:pt idx="501">
                  <c:v>2997.792251808547</c:v>
                </c:pt>
                <c:pt idx="502">
                  <c:v>2997.9189522200722</c:v>
                </c:pt>
                <c:pt idx="503">
                  <c:v>2998.0460221744652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EF-4071-8999-7EFE60F042FC}"/>
            </c:ext>
          </c:extLst>
        </c:ser>
        <c:ser>
          <c:idx val="1"/>
          <c:order val="1"/>
          <c:tx>
            <c:v>LS</c:v>
          </c:tx>
          <c:marker>
            <c:symbol val="none"/>
          </c:marker>
          <c:val>
            <c:numRef>
              <c:f>Sheet1!$G$2:$G$505</c:f>
              <c:numCache>
                <c:formatCode>General</c:formatCode>
                <c:ptCount val="504"/>
                <c:pt idx="0">
                  <c:v>1257.1000000000004</c:v>
                </c:pt>
                <c:pt idx="1">
                  <c:v>-1169.6209815012221</c:v>
                </c:pt>
                <c:pt idx="2">
                  <c:v>-1166.1834815012221</c:v>
                </c:pt>
                <c:pt idx="3">
                  <c:v>-1162.7447054595555</c:v>
                </c:pt>
                <c:pt idx="4">
                  <c:v>-1159.3046496544339</c:v>
                </c:pt>
                <c:pt idx="5">
                  <c:v>-1155.863310353214</c:v>
                </c:pt>
                <c:pt idx="6">
                  <c:v>-1152.4206838123657</c:v>
                </c:pt>
                <c:pt idx="7">
                  <c:v>-1148.97676627744</c:v>
                </c:pt>
                <c:pt idx="8">
                  <c:v>-1145.5315539830372</c:v>
                </c:pt>
                <c:pt idx="9">
                  <c:v>-1142.0850431527758</c:v>
                </c:pt>
                <c:pt idx="10">
                  <c:v>-1138.6372299992595</c:v>
                </c:pt>
                <c:pt idx="11">
                  <c:v>-1135.1881107240454</c:v>
                </c:pt>
                <c:pt idx="12">
                  <c:v>-1301.7668065176117</c:v>
                </c:pt>
                <c:pt idx="13">
                  <c:v>-1298.3150635593261</c:v>
                </c:pt>
                <c:pt idx="14">
                  <c:v>-1294.8620030174122</c:v>
                </c:pt>
                <c:pt idx="15">
                  <c:v>-1291.4076210489177</c:v>
                </c:pt>
                <c:pt idx="16">
                  <c:v>-1287.9519137996817</c:v>
                </c:pt>
                <c:pt idx="17">
                  <c:v>-1284.4948774043023</c:v>
                </c:pt>
                <c:pt idx="18">
                  <c:v>-1281.0365079861031</c:v>
                </c:pt>
                <c:pt idx="19">
                  <c:v>-1277.5768016571005</c:v>
                </c:pt>
                <c:pt idx="20">
                  <c:v>-1274.1157545179719</c:v>
                </c:pt>
                <c:pt idx="21">
                  <c:v>-1270.6533626580208</c:v>
                </c:pt>
                <c:pt idx="22">
                  <c:v>-1267.1896221551447</c:v>
                </c:pt>
                <c:pt idx="23">
                  <c:v>-1263.7245290758019</c:v>
                </c:pt>
                <c:pt idx="24">
                  <c:v>3182.8617761500218</c:v>
                </c:pt>
                <c:pt idx="25">
                  <c:v>207.68364406802584</c:v>
                </c:pt>
                <c:pt idx="26">
                  <c:v>207.71531859291599</c:v>
                </c:pt>
                <c:pt idx="27">
                  <c:v>207.74708550183641</c:v>
                </c:pt>
                <c:pt idx="28">
                  <c:v>207.77894506424173</c:v>
                </c:pt>
                <c:pt idx="29">
                  <c:v>207.81089755037056</c:v>
                </c:pt>
                <c:pt idx="30">
                  <c:v>207.8429432312505</c:v>
                </c:pt>
                <c:pt idx="31">
                  <c:v>207.87508237869952</c:v>
                </c:pt>
                <c:pt idx="32">
                  <c:v>207.90731526532863</c:v>
                </c:pt>
                <c:pt idx="33">
                  <c:v>207.93964216454378</c:v>
                </c:pt>
                <c:pt idx="34">
                  <c:v>207.97206335054852</c:v>
                </c:pt>
                <c:pt idx="35">
                  <c:v>208.00457909834586</c:v>
                </c:pt>
                <c:pt idx="36">
                  <c:v>233.71111525561514</c:v>
                </c:pt>
                <c:pt idx="37">
                  <c:v>233.74382095521719</c:v>
                </c:pt>
                <c:pt idx="38">
                  <c:v>233.77662204644321</c:v>
                </c:pt>
                <c:pt idx="39">
                  <c:v>233.809518807519</c:v>
                </c:pt>
                <c:pt idx="40">
                  <c:v>233.84251151748072</c:v>
                </c:pt>
                <c:pt idx="41">
                  <c:v>233.87560045618034</c:v>
                </c:pt>
                <c:pt idx="42">
                  <c:v>233.90878590428429</c:v>
                </c:pt>
                <c:pt idx="43">
                  <c:v>233.94206814327845</c:v>
                </c:pt>
                <c:pt idx="44">
                  <c:v>233.97544745546975</c:v>
                </c:pt>
                <c:pt idx="45">
                  <c:v>234.00892412398844</c:v>
                </c:pt>
                <c:pt idx="46">
                  <c:v>234.0424984327899</c:v>
                </c:pt>
                <c:pt idx="47">
                  <c:v>234.07617066665898</c:v>
                </c:pt>
                <c:pt idx="48">
                  <c:v>260.68245407810286</c:v>
                </c:pt>
                <c:pt idx="49">
                  <c:v>260.71632301978411</c:v>
                </c:pt>
                <c:pt idx="50">
                  <c:v>260.7502907458786</c:v>
                </c:pt>
                <c:pt idx="51">
                  <c:v>260.7843575445072</c:v>
                </c:pt>
                <c:pt idx="52">
                  <c:v>260.81852370463207</c:v>
                </c:pt>
                <c:pt idx="53">
                  <c:v>260.85278951605687</c:v>
                </c:pt>
                <c:pt idx="54">
                  <c:v>260.88715526943224</c:v>
                </c:pt>
                <c:pt idx="55">
                  <c:v>260.92162125625487</c:v>
                </c:pt>
                <c:pt idx="56">
                  <c:v>260.95618776887204</c:v>
                </c:pt>
                <c:pt idx="57">
                  <c:v>260.99085510048462</c:v>
                </c:pt>
                <c:pt idx="58">
                  <c:v>261.02562354514771</c:v>
                </c:pt>
                <c:pt idx="59">
                  <c:v>261.06049339777428</c:v>
                </c:pt>
                <c:pt idx="60">
                  <c:v>796.59801587486936</c:v>
                </c:pt>
                <c:pt idx="61">
                  <c:v>219.6330894316053</c:v>
                </c:pt>
                <c:pt idx="62">
                  <c:v>219.66826528621516</c:v>
                </c:pt>
                <c:pt idx="63">
                  <c:v>219.70354373706789</c:v>
                </c:pt>
                <c:pt idx="64">
                  <c:v>219.73892508340225</c:v>
                </c:pt>
                <c:pt idx="65">
                  <c:v>219.77440962532967</c:v>
                </c:pt>
                <c:pt idx="66">
                  <c:v>219.80999766383832</c:v>
                </c:pt>
                <c:pt idx="67">
                  <c:v>219.84568950079222</c:v>
                </c:pt>
                <c:pt idx="68">
                  <c:v>219.88148543893737</c:v>
                </c:pt>
                <c:pt idx="69">
                  <c:v>219.917385781902</c:v>
                </c:pt>
                <c:pt idx="70">
                  <c:v>219.9533908342006</c:v>
                </c:pt>
                <c:pt idx="71">
                  <c:v>219.98950090123469</c:v>
                </c:pt>
                <c:pt idx="72">
                  <c:v>248.49085649225526</c:v>
                </c:pt>
                <c:pt idx="73">
                  <c:v>248.52717750853344</c:v>
                </c:pt>
                <c:pt idx="74">
                  <c:v>248.56360446110966</c:v>
                </c:pt>
                <c:pt idx="75">
                  <c:v>248.6001376589636</c:v>
                </c:pt>
                <c:pt idx="76">
                  <c:v>248.6367774119783</c:v>
                </c:pt>
                <c:pt idx="77">
                  <c:v>248.67352403093901</c:v>
                </c:pt>
                <c:pt idx="78">
                  <c:v>248.71037782753842</c:v>
                </c:pt>
                <c:pt idx="79">
                  <c:v>248.74733911437806</c:v>
                </c:pt>
                <c:pt idx="80">
                  <c:v>248.78440820497076</c:v>
                </c:pt>
                <c:pt idx="81">
                  <c:v>248.82158541374429</c:v>
                </c:pt>
                <c:pt idx="82">
                  <c:v>248.85887105604365</c:v>
                </c:pt>
                <c:pt idx="83">
                  <c:v>248.89626544813314</c:v>
                </c:pt>
                <c:pt idx="84">
                  <c:v>278.39518901725944</c:v>
                </c:pt>
                <c:pt idx="85">
                  <c:v>278.43280186141476</c:v>
                </c:pt>
                <c:pt idx="86">
                  <c:v>278.47052440969912</c:v>
                </c:pt>
                <c:pt idx="87">
                  <c:v>278.50835698208232</c:v>
                </c:pt>
                <c:pt idx="88">
                  <c:v>278.54629989946773</c:v>
                </c:pt>
                <c:pt idx="89">
                  <c:v>278.58435348369642</c:v>
                </c:pt>
                <c:pt idx="90">
                  <c:v>278.62251805754534</c:v>
                </c:pt>
                <c:pt idx="91">
                  <c:v>278.66079394473456</c:v>
                </c:pt>
                <c:pt idx="92">
                  <c:v>278.69918146992825</c:v>
                </c:pt>
                <c:pt idx="93">
                  <c:v>278.73768095873709</c:v>
                </c:pt>
                <c:pt idx="94">
                  <c:v>278.77629273772175</c:v>
                </c:pt>
                <c:pt idx="95">
                  <c:v>278.81501713439513</c:v>
                </c:pt>
                <c:pt idx="96">
                  <c:v>309.34642429113967</c:v>
                </c:pt>
                <c:pt idx="97">
                  <c:v>309.38537490955275</c:v>
                </c:pt>
                <c:pt idx="98">
                  <c:v>309.42443913393697</c:v>
                </c:pt>
                <c:pt idx="99">
                  <c:v>309.46361729564171</c:v>
                </c:pt>
                <c:pt idx="100">
                  <c:v>309.50290972698497</c:v>
                </c:pt>
                <c:pt idx="101">
                  <c:v>309.54231676125266</c:v>
                </c:pt>
                <c:pt idx="102">
                  <c:v>309.58183873270411</c:v>
                </c:pt>
                <c:pt idx="103">
                  <c:v>309.62147597657201</c:v>
                </c:pt>
                <c:pt idx="104">
                  <c:v>309.66122882906814</c:v>
                </c:pt>
                <c:pt idx="105">
                  <c:v>309.70109762738377</c:v>
                </c:pt>
                <c:pt idx="106">
                  <c:v>309.74108270969452</c:v>
                </c:pt>
                <c:pt idx="107">
                  <c:v>309.78118441516233</c:v>
                </c:pt>
                <c:pt idx="108">
                  <c:v>341.38121284133877</c:v>
                </c:pt>
                <c:pt idx="109">
                  <c:v>341.4215488145644</c:v>
                </c:pt>
                <c:pt idx="110">
                  <c:v>341.46200243437875</c:v>
                </c:pt>
                <c:pt idx="111">
                  <c:v>341.50257404391755</c:v>
                </c:pt>
                <c:pt idx="112">
                  <c:v>341.54326398731769</c:v>
                </c:pt>
                <c:pt idx="113">
                  <c:v>341.58407260971899</c:v>
                </c:pt>
                <c:pt idx="114">
                  <c:v>341.62500025726945</c:v>
                </c:pt>
                <c:pt idx="115">
                  <c:v>341.66604727712479</c:v>
                </c:pt>
                <c:pt idx="116">
                  <c:v>341.70721401745504</c:v>
                </c:pt>
                <c:pt idx="117">
                  <c:v>341.74850082744479</c:v>
                </c:pt>
                <c:pt idx="118">
                  <c:v>341.78990805729654</c:v>
                </c:pt>
                <c:pt idx="119">
                  <c:v>341.83143605823534</c:v>
                </c:pt>
                <c:pt idx="120">
                  <c:v>374.53748828141738</c:v>
                </c:pt>
                <c:pt idx="121">
                  <c:v>374.57925888230443</c:v>
                </c:pt>
                <c:pt idx="122">
                  <c:v>374.6211513141111</c:v>
                </c:pt>
                <c:pt idx="123">
                  <c:v>374.66316593217766</c:v>
                </c:pt>
                <c:pt idx="124">
                  <c:v>374.7053030928796</c:v>
                </c:pt>
                <c:pt idx="125">
                  <c:v>374.74756315363379</c:v>
                </c:pt>
                <c:pt idx="126">
                  <c:v>374.78994647289892</c:v>
                </c:pt>
                <c:pt idx="127">
                  <c:v>374.83245341017823</c:v>
                </c:pt>
                <c:pt idx="128">
                  <c:v>374.87508432602431</c:v>
                </c:pt>
                <c:pt idx="129">
                  <c:v>374.91783958204246</c:v>
                </c:pt>
                <c:pt idx="130">
                  <c:v>374.96071954088984</c:v>
                </c:pt>
                <c:pt idx="131">
                  <c:v>375.00372456628429</c:v>
                </c:pt>
                <c:pt idx="132">
                  <c:v>408.85451223037626</c:v>
                </c:pt>
                <c:pt idx="133">
                  <c:v>408.89776848426004</c:v>
                </c:pt>
                <c:pt idx="134">
                  <c:v>408.94115090221794</c:v>
                </c:pt>
                <c:pt idx="135">
                  <c:v>408.98465985222811</c:v>
                </c:pt>
                <c:pt idx="136">
                  <c:v>409.02829570334188</c:v>
                </c:pt>
                <c:pt idx="137">
                  <c:v>409.07205882568883</c:v>
                </c:pt>
                <c:pt idx="138">
                  <c:v>409.11594959047579</c:v>
                </c:pt>
                <c:pt idx="139">
                  <c:v>409.15996836999284</c:v>
                </c:pt>
                <c:pt idx="140">
                  <c:v>409.20411553761733</c:v>
                </c:pt>
                <c:pt idx="141">
                  <c:v>409.24839146781392</c:v>
                </c:pt>
                <c:pt idx="142">
                  <c:v>409.29279653614003</c:v>
                </c:pt>
                <c:pt idx="143">
                  <c:v>259.33733111924971</c:v>
                </c:pt>
                <c:pt idx="144">
                  <c:v>419.3729208045188</c:v>
                </c:pt>
                <c:pt idx="145">
                  <c:v>419.41771555155196</c:v>
                </c:pt>
                <c:pt idx="146">
                  <c:v>419.4626409499283</c:v>
                </c:pt>
                <c:pt idx="147">
                  <c:v>419.50769738071608</c:v>
                </c:pt>
                <c:pt idx="148">
                  <c:v>419.55288522609339</c:v>
                </c:pt>
                <c:pt idx="149">
                  <c:v>419.59820486935314</c:v>
                </c:pt>
                <c:pt idx="150">
                  <c:v>419.64365669490621</c:v>
                </c:pt>
                <c:pt idx="151">
                  <c:v>419.6892410882831</c:v>
                </c:pt>
                <c:pt idx="152">
                  <c:v>419.73495843614114</c:v>
                </c:pt>
                <c:pt idx="153">
                  <c:v>419.7808091262641</c:v>
                </c:pt>
                <c:pt idx="154">
                  <c:v>419.82679354756601</c:v>
                </c:pt>
                <c:pt idx="155">
                  <c:v>419.87291209009686</c:v>
                </c:pt>
                <c:pt idx="156">
                  <c:v>456.13477273700664</c:v>
                </c:pt>
                <c:pt idx="157">
                  <c:v>456.18116069669691</c:v>
                </c:pt>
                <c:pt idx="158">
                  <c:v>456.22768395460275</c:v>
                </c:pt>
                <c:pt idx="159">
                  <c:v>456.27434290534416</c:v>
                </c:pt>
                <c:pt idx="160">
                  <c:v>456.32113794469205</c:v>
                </c:pt>
                <c:pt idx="161">
                  <c:v>456.36806946957154</c:v>
                </c:pt>
                <c:pt idx="162">
                  <c:v>456.4151378780648</c:v>
                </c:pt>
                <c:pt idx="163">
                  <c:v>456.46234356941636</c:v>
                </c:pt>
                <c:pt idx="164">
                  <c:v>456.50968694403446</c:v>
                </c:pt>
                <c:pt idx="165">
                  <c:v>456.55716840349533</c:v>
                </c:pt>
                <c:pt idx="166">
                  <c:v>456.60478835054596</c:v>
                </c:pt>
                <c:pt idx="167">
                  <c:v>456.65254718910865</c:v>
                </c:pt>
                <c:pt idx="168">
                  <c:v>494.18359918196938</c:v>
                </c:pt>
                <c:pt idx="169">
                  <c:v>494.23163702003922</c:v>
                </c:pt>
                <c:pt idx="170">
                  <c:v>494.27981496846996</c:v>
                </c:pt>
                <c:pt idx="171">
                  <c:v>494.32813343591693</c:v>
                </c:pt>
                <c:pt idx="172">
                  <c:v>494.37659283222729</c:v>
                </c:pt>
                <c:pt idx="173">
                  <c:v>494.42519356844332</c:v>
                </c:pt>
                <c:pt idx="174">
                  <c:v>494.47393605680713</c:v>
                </c:pt>
                <c:pt idx="175">
                  <c:v>494.52282071076206</c:v>
                </c:pt>
                <c:pt idx="176">
                  <c:v>494.57184794495743</c:v>
                </c:pt>
                <c:pt idx="177">
                  <c:v>494.62101817525263</c:v>
                </c:pt>
                <c:pt idx="178">
                  <c:v>494.67033181871898</c:v>
                </c:pt>
                <c:pt idx="179">
                  <c:v>494.71978929364604</c:v>
                </c:pt>
                <c:pt idx="180">
                  <c:v>533.56445526224434</c:v>
                </c:pt>
                <c:pt idx="181">
                  <c:v>-604.73981683893726</c:v>
                </c:pt>
                <c:pt idx="182">
                  <c:v>-604.68992534768222</c:v>
                </c:pt>
                <c:pt idx="183">
                  <c:v>-604.63988833957637</c:v>
                </c:pt>
                <c:pt idx="184">
                  <c:v>-604.58970539019811</c:v>
                </c:pt>
                <c:pt idx="185">
                  <c:v>-604.53937607388343</c:v>
                </c:pt>
                <c:pt idx="186">
                  <c:v>-604.48889996373009</c:v>
                </c:pt>
                <c:pt idx="187">
                  <c:v>-604.438276631588</c:v>
                </c:pt>
                <c:pt idx="188">
                  <c:v>-604.38750564806105</c:v>
                </c:pt>
                <c:pt idx="189">
                  <c:v>-604.33658658249897</c:v>
                </c:pt>
                <c:pt idx="190">
                  <c:v>-604.28551900299499</c:v>
                </c:pt>
                <c:pt idx="191">
                  <c:v>-604.23430247638453</c:v>
                </c:pt>
                <c:pt idx="192">
                  <c:v>-564.03004507704054</c:v>
                </c:pt>
                <c:pt idx="193">
                  <c:v>-563.97852935166247</c:v>
                </c:pt>
                <c:pt idx="194">
                  <c:v>-563.92686337208488</c:v>
                </c:pt>
                <c:pt idx="195">
                  <c:v>-563.87504670006683</c:v>
                </c:pt>
                <c:pt idx="196">
                  <c:v>-563.82307889608865</c:v>
                </c:pt>
                <c:pt idx="197">
                  <c:v>-563.77095951934916</c:v>
                </c:pt>
                <c:pt idx="198">
                  <c:v>-563.71868812776074</c:v>
                </c:pt>
                <c:pt idx="199">
                  <c:v>-563.66626427794699</c:v>
                </c:pt>
                <c:pt idx="200">
                  <c:v>-563.61368752523776</c:v>
                </c:pt>
                <c:pt idx="201">
                  <c:v>-563.56095742366642</c:v>
                </c:pt>
                <c:pt idx="202">
                  <c:v>-563.50807352596576</c:v>
                </c:pt>
                <c:pt idx="203">
                  <c:v>-563.45503538356297</c:v>
                </c:pt>
                <c:pt idx="204">
                  <c:v>-521.84359985318679</c:v>
                </c:pt>
                <c:pt idx="205">
                  <c:v>1222.2806902903967</c:v>
                </c:pt>
                <c:pt idx="206">
                  <c:v>1222.3341938714384</c:v>
                </c:pt>
                <c:pt idx="207">
                  <c:v>1222.3878535045919</c:v>
                </c:pt>
                <c:pt idx="208">
                  <c:v>1222.4416696450089</c:v>
                </c:pt>
                <c:pt idx="209">
                  <c:v>1222.4956427491684</c:v>
                </c:pt>
                <c:pt idx="210">
                  <c:v>1222.5497732748822</c:v>
                </c:pt>
                <c:pt idx="211">
                  <c:v>1222.6040616812952</c:v>
                </c:pt>
                <c:pt idx="212">
                  <c:v>1222.6585084288945</c:v>
                </c:pt>
                <c:pt idx="213">
                  <c:v>1222.7131139795074</c:v>
                </c:pt>
                <c:pt idx="214">
                  <c:v>1222.7678787963087</c:v>
                </c:pt>
                <c:pt idx="215">
                  <c:v>1222.8228033438268</c:v>
                </c:pt>
                <c:pt idx="216">
                  <c:v>1265.8906692755972</c:v>
                </c:pt>
                <c:pt idx="217">
                  <c:v>1265.9459146835493</c:v>
                </c:pt>
                <c:pt idx="218">
                  <c:v>1266.0013212239401</c:v>
                </c:pt>
                <c:pt idx="219">
                  <c:v>1266.0568893667414</c:v>
                </c:pt>
                <c:pt idx="220">
                  <c:v>1266.1126195832921</c:v>
                </c:pt>
                <c:pt idx="221">
                  <c:v>1266.168512346308</c:v>
                </c:pt>
                <c:pt idx="222">
                  <c:v>1266.2245681298828</c:v>
                </c:pt>
                <c:pt idx="223">
                  <c:v>1266.2807874094924</c:v>
                </c:pt>
                <c:pt idx="224">
                  <c:v>1266.337170662001</c:v>
                </c:pt>
                <c:pt idx="225">
                  <c:v>1266.3937183656626</c:v>
                </c:pt>
                <c:pt idx="226">
                  <c:v>1266.4504310001275</c:v>
                </c:pt>
                <c:pt idx="227">
                  <c:v>1266.5073090464425</c:v>
                </c:pt>
                <c:pt idx="228">
                  <c:v>1311.0825815162875</c:v>
                </c:pt>
                <c:pt idx="229">
                  <c:v>1311.139791835064</c:v>
                </c:pt>
                <c:pt idx="230">
                  <c:v>1311.19716901727</c:v>
                </c:pt>
                <c:pt idx="231">
                  <c:v>1311.254713549592</c:v>
                </c:pt>
                <c:pt idx="232">
                  <c:v>1311.3124259201318</c:v>
                </c:pt>
                <c:pt idx="233">
                  <c:v>1311.3703066184203</c:v>
                </c:pt>
                <c:pt idx="234">
                  <c:v>1311.4283561354109</c:v>
                </c:pt>
                <c:pt idx="235">
                  <c:v>1311.4865749634937</c:v>
                </c:pt>
                <c:pt idx="236">
                  <c:v>1311.544963596491</c:v>
                </c:pt>
                <c:pt idx="237">
                  <c:v>1311.6035225296687</c:v>
                </c:pt>
                <c:pt idx="238">
                  <c:v>1311.6622522597345</c:v>
                </c:pt>
                <c:pt idx="239">
                  <c:v>1311.7211532848464</c:v>
                </c:pt>
                <c:pt idx="240">
                  <c:v>1357.8565926323636</c:v>
                </c:pt>
                <c:pt idx="241">
                  <c:v>1357.9158377478557</c:v>
                </c:pt>
                <c:pt idx="242">
                  <c:v>1357.9752556616018</c:v>
                </c:pt>
                <c:pt idx="243">
                  <c:v>1358.034846877596</c:v>
                </c:pt>
                <c:pt idx="244">
                  <c:v>1358.0946119013047</c:v>
                </c:pt>
                <c:pt idx="245">
                  <c:v>1358.1545512396647</c:v>
                </c:pt>
                <c:pt idx="246">
                  <c:v>1358.2146654010962</c:v>
                </c:pt>
                <c:pt idx="247">
                  <c:v>1358.2749548954976</c:v>
                </c:pt>
                <c:pt idx="248">
                  <c:v>1358.3354202342566</c:v>
                </c:pt>
                <c:pt idx="249">
                  <c:v>1358.3960619302557</c:v>
                </c:pt>
                <c:pt idx="250">
                  <c:v>1358.4568804978667</c:v>
                </c:pt>
                <c:pt idx="251">
                  <c:v>1358.5178764529669</c:v>
                </c:pt>
                <c:pt idx="252">
                  <c:v>1406.2680896691554</c:v>
                </c:pt>
                <c:pt idx="253">
                  <c:v>1406.3294419528825</c:v>
                </c:pt>
                <c:pt idx="254">
                  <c:v>1406.3909731807717</c:v>
                </c:pt>
                <c:pt idx="255">
                  <c:v>1406.4526838747411</c:v>
                </c:pt>
                <c:pt idx="256">
                  <c:v>1406.5145745582354</c:v>
                </c:pt>
                <c:pt idx="257">
                  <c:v>1406.5766457562227</c:v>
                </c:pt>
                <c:pt idx="258">
                  <c:v>1406.6388979952044</c:v>
                </c:pt>
                <c:pt idx="259">
                  <c:v>1406.7013318032168</c:v>
                </c:pt>
                <c:pt idx="260">
                  <c:v>1406.7639477098351</c:v>
                </c:pt>
                <c:pt idx="261">
                  <c:v>1406.8267462461813</c:v>
                </c:pt>
                <c:pt idx="262">
                  <c:v>1406.8897279449247</c:v>
                </c:pt>
                <c:pt idx="263">
                  <c:v>1406.9528933402908</c:v>
                </c:pt>
                <c:pt idx="264">
                  <c:v>1456.3743987017501</c:v>
                </c:pt>
                <c:pt idx="265">
                  <c:v>1456.437933099266</c:v>
                </c:pt>
                <c:pt idx="266">
                  <c:v>1456.5016528054416</c:v>
                </c:pt>
                <c:pt idx="267">
                  <c:v>1456.56555836076</c:v>
                </c:pt>
                <c:pt idx="268">
                  <c:v>1456.6296503072822</c:v>
                </c:pt>
                <c:pt idx="269">
                  <c:v>1456.6939291886479</c:v>
                </c:pt>
                <c:pt idx="270">
                  <c:v>1456.7583955500836</c:v>
                </c:pt>
                <c:pt idx="271">
                  <c:v>1456.8230499384076</c:v>
                </c:pt>
                <c:pt idx="272">
                  <c:v>1456.8878929020307</c:v>
                </c:pt>
                <c:pt idx="273">
                  <c:v>1456.9529249909642</c:v>
                </c:pt>
                <c:pt idx="274">
                  <c:v>1457.0181467568232</c:v>
                </c:pt>
                <c:pt idx="275">
                  <c:v>1457.0835587528341</c:v>
                </c:pt>
                <c:pt idx="276">
                  <c:v>1508.2348527182016</c:v>
                </c:pt>
                <c:pt idx="277">
                  <c:v>1508.3006468406443</c:v>
                </c:pt>
                <c:pt idx="278">
                  <c:v>1508.3666328626105</c:v>
                </c:pt>
                <c:pt idx="279">
                  <c:v>1508.4328113438087</c:v>
                </c:pt>
                <c:pt idx="280">
                  <c:v>1508.4991828455763</c:v>
                </c:pt>
                <c:pt idx="281">
                  <c:v>1508.5657479308911</c:v>
                </c:pt>
                <c:pt idx="282">
                  <c:v>1508.632507164371</c:v>
                </c:pt>
                <c:pt idx="283">
                  <c:v>1508.6994611122823</c:v>
                </c:pt>
                <c:pt idx="284">
                  <c:v>1508.7666103425413</c:v>
                </c:pt>
                <c:pt idx="285">
                  <c:v>1508.8339554247214</c:v>
                </c:pt>
                <c:pt idx="286">
                  <c:v>1508.9014969300583</c:v>
                </c:pt>
                <c:pt idx="287">
                  <c:v>1508.9692354314534</c:v>
                </c:pt>
                <c:pt idx="288">
                  <c:v>1561.9108618792989</c:v>
                </c:pt>
                <c:pt idx="289">
                  <c:v>1561.9789960981998</c:v>
                </c:pt>
                <c:pt idx="290">
                  <c:v>1562.047329041904</c:v>
                </c:pt>
                <c:pt idx="291">
                  <c:v>1562.1158612900281</c:v>
                </c:pt>
                <c:pt idx="292">
                  <c:v>1562.1845934238763</c:v>
                </c:pt>
                <c:pt idx="293">
                  <c:v>1562.2535260264485</c:v>
                </c:pt>
                <c:pt idx="294">
                  <c:v>1562.3226596824434</c:v>
                </c:pt>
                <c:pt idx="295">
                  <c:v>1562.3919949782703</c:v>
                </c:pt>
                <c:pt idx="296">
                  <c:v>1562.4615325020422</c:v>
                </c:pt>
                <c:pt idx="297">
                  <c:v>1562.531272843592</c:v>
                </c:pt>
                <c:pt idx="298">
                  <c:v>1562.6012165944712</c:v>
                </c:pt>
                <c:pt idx="299">
                  <c:v>1562.671364347957</c:v>
                </c:pt>
                <c:pt idx="300">
                  <c:v>1617.4659862380331</c:v>
                </c:pt>
                <c:pt idx="301">
                  <c:v>1617.5365437834889</c:v>
                </c:pt>
                <c:pt idx="302">
                  <c:v>1617.6073071217879</c:v>
                </c:pt>
                <c:pt idx="303">
                  <c:v>1617.6782768531566</c:v>
                </c:pt>
                <c:pt idx="304">
                  <c:v>1617.7494535795749</c:v>
                </c:pt>
                <c:pt idx="305">
                  <c:v>1617.8208379047783</c:v>
                </c:pt>
                <c:pt idx="306">
                  <c:v>1617.8924304342645</c:v>
                </c:pt>
                <c:pt idx="307">
                  <c:v>1617.964231775295</c:v>
                </c:pt>
                <c:pt idx="308">
                  <c:v>1618.036242536903</c:v>
                </c:pt>
                <c:pt idx="309">
                  <c:v>1618.1084633298988</c:v>
                </c:pt>
                <c:pt idx="310">
                  <c:v>1618.1808947668751</c:v>
                </c:pt>
                <c:pt idx="311">
                  <c:v>1618.2535374622084</c:v>
                </c:pt>
                <c:pt idx="312">
                  <c:v>1674.966011004909</c:v>
                </c:pt>
                <c:pt idx="313">
                  <c:v>1675.0390780672651</c:v>
                </c:pt>
                <c:pt idx="314">
                  <c:v>1675.1123582418886</c:v>
                </c:pt>
                <c:pt idx="315">
                  <c:v>1675.1858521503518</c:v>
                </c:pt>
                <c:pt idx="316">
                  <c:v>1675.2595604160497</c:v>
                </c:pt>
                <c:pt idx="317">
                  <c:v>1675.3334836641898</c:v>
                </c:pt>
                <c:pt idx="318">
                  <c:v>1675.4076225218023</c:v>
                </c:pt>
                <c:pt idx="319">
                  <c:v>1675.4819776177501</c:v>
                </c:pt>
                <c:pt idx="320">
                  <c:v>1675.5565495827286</c:v>
                </c:pt>
                <c:pt idx="321">
                  <c:v>1675.6313390492714</c:v>
                </c:pt>
                <c:pt idx="322">
                  <c:v>1675.7063466517566</c:v>
                </c:pt>
                <c:pt idx="323">
                  <c:v>1675.7815730264183</c:v>
                </c:pt>
                <c:pt idx="324">
                  <c:v>1734.4790244482247</c:v>
                </c:pt>
                <c:pt idx="325">
                  <c:v>1734.5546902833512</c:v>
                </c:pt>
                <c:pt idx="326">
                  <c:v>1734.6305768104958</c:v>
                </c:pt>
                <c:pt idx="327">
                  <c:v>1734.7066846733451</c:v>
                </c:pt>
                <c:pt idx="328">
                  <c:v>1734.7830145174603</c:v>
                </c:pt>
                <c:pt idx="329">
                  <c:v>1734.8595669902879</c:v>
                </c:pt>
                <c:pt idx="330">
                  <c:v>1734.9363427411608</c:v>
                </c:pt>
                <c:pt idx="331">
                  <c:v>1735.0133424213082</c:v>
                </c:pt>
                <c:pt idx="332">
                  <c:v>1735.0905666838553</c:v>
                </c:pt>
                <c:pt idx="333">
                  <c:v>1735.1680161838349</c:v>
                </c:pt>
                <c:pt idx="334">
                  <c:v>1735.2456915781895</c:v>
                </c:pt>
                <c:pt idx="335">
                  <c:v>1735.3235935257771</c:v>
                </c:pt>
                <c:pt idx="336">
                  <c:v>1796.0754985215599</c:v>
                </c:pt>
                <c:pt idx="337">
                  <c:v>1796.1538555598827</c:v>
                </c:pt>
                <c:pt idx="338">
                  <c:v>1796.2324411395684</c:v>
                </c:pt>
                <c:pt idx="339">
                  <c:v>1796.311255927194</c:v>
                </c:pt>
                <c:pt idx="340">
                  <c:v>1796.3903005912834</c:v>
                </c:pt>
                <c:pt idx="341">
                  <c:v>1796.4695758023108</c:v>
                </c:pt>
                <c:pt idx="342">
                  <c:v>1796.5490822327038</c:v>
                </c:pt>
                <c:pt idx="343">
                  <c:v>1796.6288205568508</c:v>
                </c:pt>
                <c:pt idx="344">
                  <c:v>1796.7087914511103</c:v>
                </c:pt>
                <c:pt idx="345">
                  <c:v>1796.7889955938108</c:v>
                </c:pt>
                <c:pt idx="346">
                  <c:v>1796.8694336652607</c:v>
                </c:pt>
                <c:pt idx="347">
                  <c:v>1796.9501063477537</c:v>
                </c:pt>
                <c:pt idx="348">
                  <c:v>1859.8283723139466</c:v>
                </c:pt>
                <c:pt idx="349">
                  <c:v>1859.9095162733647</c:v>
                </c:pt>
                <c:pt idx="350">
                  <c:v>1859.9908969026646</c:v>
                </c:pt>
                <c:pt idx="351">
                  <c:v>1860.0725148921338</c:v>
                </c:pt>
                <c:pt idx="352">
                  <c:v>1860.1543709340722</c:v>
                </c:pt>
                <c:pt idx="353">
                  <c:v>1860.2364657227981</c:v>
                </c:pt>
                <c:pt idx="354">
                  <c:v>1860.3187999546599</c:v>
                </c:pt>
                <c:pt idx="355">
                  <c:v>1860.4013743280293</c:v>
                </c:pt>
                <c:pt idx="356">
                  <c:v>1860.4841895433219</c:v>
                </c:pt>
                <c:pt idx="357">
                  <c:v>1860.5672463029923</c:v>
                </c:pt>
                <c:pt idx="358">
                  <c:v>1860.650545311546</c:v>
                </c:pt>
                <c:pt idx="359">
                  <c:v>1860.7340872755403</c:v>
                </c:pt>
                <c:pt idx="360">
                  <c:v>1925.8131384215676</c:v>
                </c:pt>
                <c:pt idx="361">
                  <c:v>1925.8971684243725</c:v>
                </c:pt>
                <c:pt idx="362">
                  <c:v>1925.9814435146827</c:v>
                </c:pt>
                <c:pt idx="363">
                  <c:v>1926.0659644073457</c:v>
                </c:pt>
                <c:pt idx="364">
                  <c:v>1926.1507318192753</c:v>
                </c:pt>
                <c:pt idx="365">
                  <c:v>1926.2357464694869</c:v>
                </c:pt>
                <c:pt idx="366">
                  <c:v>1926.3210090791008</c:v>
                </c:pt>
                <c:pt idx="367">
                  <c:v>1926.4065203713208</c:v>
                </c:pt>
                <c:pt idx="368">
                  <c:v>1926.4922810714806</c:v>
                </c:pt>
                <c:pt idx="369">
                  <c:v>1926.5782919070134</c:v>
                </c:pt>
                <c:pt idx="370">
                  <c:v>1926.664553607483</c:v>
                </c:pt>
                <c:pt idx="371">
                  <c:v>1926.7510669045823</c:v>
                </c:pt>
                <c:pt idx="372">
                  <c:v>1994.1079323432205</c:v>
                </c:pt>
                <c:pt idx="373">
                  <c:v>1994.1949510371824</c:v>
                </c:pt>
                <c:pt idx="374">
                  <c:v>1994.2822235356662</c:v>
                </c:pt>
                <c:pt idx="375">
                  <c:v>1994.3697505789378</c:v>
                </c:pt>
                <c:pt idx="376">
                  <c:v>1994.4575329094196</c:v>
                </c:pt>
                <c:pt idx="377">
                  <c:v>1994.5455712716985</c:v>
                </c:pt>
                <c:pt idx="378">
                  <c:v>1994.6338664125333</c:v>
                </c:pt>
                <c:pt idx="379">
                  <c:v>1994.7224190808629</c:v>
                </c:pt>
                <c:pt idx="380">
                  <c:v>1994.811230027809</c:v>
                </c:pt>
                <c:pt idx="381">
                  <c:v>1994.9003000066823</c:v>
                </c:pt>
                <c:pt idx="382">
                  <c:v>1994.9896297729956</c:v>
                </c:pt>
                <c:pt idx="383">
                  <c:v>1995.079220084458</c:v>
                </c:pt>
                <c:pt idx="384">
                  <c:v>2064.7936250054863</c:v>
                </c:pt>
                <c:pt idx="385">
                  <c:v>2064.883738689241</c:v>
                </c:pt>
                <c:pt idx="386">
                  <c:v>2064.9741152045717</c:v>
                </c:pt>
                <c:pt idx="387">
                  <c:v>2065.0647553180734</c:v>
                </c:pt>
                <c:pt idx="388">
                  <c:v>2065.1556597985727</c:v>
                </c:pt>
                <c:pt idx="389">
                  <c:v>2065.2468294171413</c:v>
                </c:pt>
                <c:pt idx="390">
                  <c:v>2065.338264947095</c:v>
                </c:pt>
                <c:pt idx="391">
                  <c:v>2065.4299671640129</c:v>
                </c:pt>
                <c:pt idx="392">
                  <c:v>2065.5219368457292</c:v>
                </c:pt>
                <c:pt idx="393">
                  <c:v>2065.6141747723486</c:v>
                </c:pt>
                <c:pt idx="394">
                  <c:v>2065.7066817262566</c:v>
                </c:pt>
                <c:pt idx="395">
                  <c:v>2065.7994584921144</c:v>
                </c:pt>
                <c:pt idx="396">
                  <c:v>2137.9539185270105</c:v>
                </c:pt>
                <c:pt idx="397">
                  <c:v>2138.0472372799131</c:v>
                </c:pt>
                <c:pt idx="398">
                  <c:v>2138.1408282125149</c:v>
                </c:pt>
                <c:pt idx="399">
                  <c:v>2138.2346921186663</c:v>
                </c:pt>
                <c:pt idx="400">
                  <c:v>2138.3288297945464</c:v>
                </c:pt>
                <c:pt idx="401">
                  <c:v>2138.4232420386479</c:v>
                </c:pt>
                <c:pt idx="402">
                  <c:v>2138.5179296517936</c:v>
                </c:pt>
                <c:pt idx="403">
                  <c:v>2138.6128934371436</c:v>
                </c:pt>
                <c:pt idx="404">
                  <c:v>2138.7081342002029</c:v>
                </c:pt>
                <c:pt idx="405">
                  <c:v>2138.8036527488193</c:v>
                </c:pt>
                <c:pt idx="406">
                  <c:v>2138.8994498932052</c:v>
                </c:pt>
                <c:pt idx="407">
                  <c:v>2138.9955264459268</c:v>
                </c:pt>
                <c:pt idx="408">
                  <c:v>2213.6754453355334</c:v>
                </c:pt>
                <c:pt idx="409">
                  <c:v>2213.7720831521292</c:v>
                </c:pt>
                <c:pt idx="410">
                  <c:v>2213.8690028290239</c:v>
                </c:pt>
                <c:pt idx="411">
                  <c:v>2213.9662051883115</c:v>
                </c:pt>
                <c:pt idx="412">
                  <c:v>2214.0636910544799</c:v>
                </c:pt>
                <c:pt idx="413">
                  <c:v>2214.1614612544217</c:v>
                </c:pt>
                <c:pt idx="414">
                  <c:v>2214.2595166174506</c:v>
                </c:pt>
                <c:pt idx="415">
                  <c:v>2214.3578579752866</c:v>
                </c:pt>
                <c:pt idx="416">
                  <c:v>2214.4564861620856</c:v>
                </c:pt>
                <c:pt idx="417">
                  <c:v>2214.5554020144291</c:v>
                </c:pt>
                <c:pt idx="418">
                  <c:v>2214.6546063713367</c:v>
                </c:pt>
                <c:pt idx="419">
                  <c:v>2214.7541000742904</c:v>
                </c:pt>
                <c:pt idx="420">
                  <c:v>2292.0478707547863</c:v>
                </c:pt>
                <c:pt idx="421">
                  <c:v>2292.1479456840589</c:v>
                </c:pt>
                <c:pt idx="422">
                  <c:v>2292.2483124985392</c:v>
                </c:pt>
                <c:pt idx="423">
                  <c:v>2292.3489720495672</c:v>
                </c:pt>
                <c:pt idx="424">
                  <c:v>2292.4499251909492</c:v>
                </c:pt>
                <c:pt idx="425">
                  <c:v>2292.5511727789963</c:v>
                </c:pt>
                <c:pt idx="426">
                  <c:v>2292.6527156725078</c:v>
                </c:pt>
                <c:pt idx="427">
                  <c:v>2292.7545547327918</c:v>
                </c:pt>
                <c:pt idx="428">
                  <c:v>2292.8566908236644</c:v>
                </c:pt>
                <c:pt idx="429">
                  <c:v>2292.9591248114739</c:v>
                </c:pt>
                <c:pt idx="430">
                  <c:v>2293.0618575650769</c:v>
                </c:pt>
                <c:pt idx="431">
                  <c:v>2293.1648899558804</c:v>
                </c:pt>
                <c:pt idx="432">
                  <c:v>2373.1639991829561</c:v>
                </c:pt>
                <c:pt idx="433">
                  <c:v>2373.2676334725311</c:v>
                </c:pt>
                <c:pt idx="434">
                  <c:v>2373.371570028783</c:v>
                </c:pt>
                <c:pt idx="435">
                  <c:v>2373.4758097333233</c:v>
                </c:pt>
                <c:pt idx="436">
                  <c:v>2373.5803534703355</c:v>
                </c:pt>
                <c:pt idx="437">
                  <c:v>2373.6852021265822</c:v>
                </c:pt>
                <c:pt idx="438">
                  <c:v>2373.7903565914075</c:v>
                </c:pt>
                <c:pt idx="439">
                  <c:v>2373.8958177567547</c:v>
                </c:pt>
                <c:pt idx="440">
                  <c:v>2374.0015865171699</c:v>
                </c:pt>
                <c:pt idx="441">
                  <c:v>2374.1076637698006</c:v>
                </c:pt>
                <c:pt idx="442">
                  <c:v>2374.2140504144209</c:v>
                </c:pt>
                <c:pt idx="443">
                  <c:v>2374.3207473534185</c:v>
                </c:pt>
                <c:pt idx="444">
                  <c:v>2457.1198839883455</c:v>
                </c:pt>
                <c:pt idx="445">
                  <c:v>2457.2272042338209</c:v>
                </c:pt>
                <c:pt idx="446">
                  <c:v>2457.334837496679</c:v>
                </c:pt>
                <c:pt idx="447">
                  <c:v>2457.4427846898852</c:v>
                </c:pt>
                <c:pt idx="448">
                  <c:v>2457.5510467290733</c:v>
                </c:pt>
                <c:pt idx="449">
                  <c:v>2457.65962453254</c:v>
                </c:pt>
                <c:pt idx="450">
                  <c:v>2457.7685190212687</c:v>
                </c:pt>
                <c:pt idx="451">
                  <c:v>2457.8777311189224</c:v>
                </c:pt>
                <c:pt idx="452">
                  <c:v>2457.9872617518613</c:v>
                </c:pt>
                <c:pt idx="453">
                  <c:v>2458.097111849147</c:v>
                </c:pt>
                <c:pt idx="454">
                  <c:v>2458.2072823425497</c:v>
                </c:pt>
                <c:pt idx="455">
                  <c:v>2458.3177741665568</c:v>
                </c:pt>
                <c:pt idx="456">
                  <c:v>2544.0149412522787</c:v>
                </c:pt>
                <c:pt idx="457">
                  <c:v>2544.1260785518734</c:v>
                </c:pt>
                <c:pt idx="458">
                  <c:v>2544.2375400019264</c:v>
                </c:pt>
                <c:pt idx="459">
                  <c:v>2544.3493265478755</c:v>
                </c:pt>
                <c:pt idx="460">
                  <c:v>2544.4614391379164</c:v>
                </c:pt>
                <c:pt idx="461">
                  <c:v>2544.5738787230111</c:v>
                </c:pt>
                <c:pt idx="462">
                  <c:v>2544.686646256896</c:v>
                </c:pt>
                <c:pt idx="463">
                  <c:v>2544.7997426960901</c:v>
                </c:pt>
                <c:pt idx="464">
                  <c:v>2544.913168999894</c:v>
                </c:pt>
                <c:pt idx="465">
                  <c:v>2545.026926130422</c:v>
                </c:pt>
                <c:pt idx="466">
                  <c:v>2545.141015052579</c:v>
                </c:pt>
                <c:pt idx="467">
                  <c:v>2545.2554367340927</c:v>
                </c:pt>
                <c:pt idx="468">
                  <c:v>2633.9520674941905</c:v>
                </c:pt>
                <c:pt idx="469">
                  <c:v>2634.0671576088916</c:v>
                </c:pt>
                <c:pt idx="470">
                  <c:v>2634.1825834030933</c:v>
                </c:pt>
                <c:pt idx="471">
                  <c:v>2634.298345855861</c:v>
                </c:pt>
                <c:pt idx="472">
                  <c:v>2634.4144459491181</c:v>
                </c:pt>
                <c:pt idx="473">
                  <c:v>2634.5308846676453</c:v>
                </c:pt>
                <c:pt idx="474">
                  <c:v>2634.647662999103</c:v>
                </c:pt>
                <c:pt idx="475">
                  <c:v>2634.7647819340255</c:v>
                </c:pt>
                <c:pt idx="476">
                  <c:v>2634.8822424658429</c:v>
                </c:pt>
                <c:pt idx="477">
                  <c:v>2635.0000455908776</c:v>
                </c:pt>
                <c:pt idx="478">
                  <c:v>2635.1181923083604</c:v>
                </c:pt>
                <c:pt idx="479">
                  <c:v>2635.2366836204365</c:v>
                </c:pt>
                <c:pt idx="480">
                  <c:v>2727.0377615180605</c:v>
                </c:pt>
                <c:pt idx="481">
                  <c:v>2727.1569450374554</c:v>
                </c:pt>
                <c:pt idx="482">
                  <c:v>2727.2764761754479</c:v>
                </c:pt>
                <c:pt idx="483">
                  <c:v>2727.396355945928</c:v>
                </c:pt>
                <c:pt idx="484">
                  <c:v>2727.5165853657363</c:v>
                </c:pt>
                <c:pt idx="485">
                  <c:v>2727.6371654546874</c:v>
                </c:pt>
                <c:pt idx="486">
                  <c:v>2727.7580972355645</c:v>
                </c:pt>
                <c:pt idx="487">
                  <c:v>2727.8793817341339</c:v>
                </c:pt>
                <c:pt idx="488">
                  <c:v>2728.0010199791614</c:v>
                </c:pt>
                <c:pt idx="489">
                  <c:v>2728.1230130023996</c:v>
                </c:pt>
                <c:pt idx="490">
                  <c:v>2728.2453618386244</c:v>
                </c:pt>
                <c:pt idx="491">
                  <c:v>2728.3680675256201</c:v>
                </c:pt>
                <c:pt idx="492">
                  <c:v>2823.3822505245971</c:v>
                </c:pt>
                <c:pt idx="493">
                  <c:v>2823.5056730386186</c:v>
                </c:pt>
                <c:pt idx="494">
                  <c:v>2823.6294555349723</c:v>
                </c:pt>
                <c:pt idx="495">
                  <c:v>2823.7535990636061</c:v>
                </c:pt>
                <c:pt idx="496">
                  <c:v>2823.878104677533</c:v>
                </c:pt>
                <c:pt idx="497">
                  <c:v>2824.0029734328346</c:v>
                </c:pt>
                <c:pt idx="498">
                  <c:v>2824.1282063886683</c:v>
                </c:pt>
                <c:pt idx="499">
                  <c:v>2824.253804607295</c:v>
                </c:pt>
                <c:pt idx="500">
                  <c:v>2824.3797691540585</c:v>
                </c:pt>
                <c:pt idx="501">
                  <c:v>2824.506101097415</c:v>
                </c:pt>
                <c:pt idx="502">
                  <c:v>2824.6328015089402</c:v>
                </c:pt>
                <c:pt idx="503">
                  <c:v>2824.7598714633332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EF-4071-8999-7EFE60F04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7903616"/>
        <c:axId val="1025956608"/>
      </c:lineChart>
      <c:catAx>
        <c:axId val="977903616"/>
        <c:scaling>
          <c:orientation val="minMax"/>
        </c:scaling>
        <c:delete val="0"/>
        <c:axPos val="b"/>
        <c:majorTickMark val="none"/>
        <c:minorTickMark val="none"/>
        <c:tickLblPos val="nextTo"/>
        <c:crossAx val="1025956608"/>
        <c:crosses val="autoZero"/>
        <c:auto val="1"/>
        <c:lblAlgn val="ctr"/>
        <c:lblOffset val="100"/>
        <c:noMultiLvlLbl val="0"/>
      </c:catAx>
      <c:valAx>
        <c:axId val="10259566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977903616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B-B-NS</c:v>
          </c:tx>
          <c:marker>
            <c:symbol val="none"/>
          </c:marker>
          <c:val>
            <c:numRef>
              <c:f>'Sheet1 (2)'!$A$2:$A$505</c:f>
              <c:numCache>
                <c:formatCode>General</c:formatCode>
                <c:ptCount val="504"/>
                <c:pt idx="0">
                  <c:v>3778.75</c:v>
                </c:pt>
                <c:pt idx="1">
                  <c:v>708.03767780146518</c:v>
                </c:pt>
                <c:pt idx="2">
                  <c:v>699.45434446813192</c:v>
                </c:pt>
                <c:pt idx="3">
                  <c:v>690.8693097459095</c:v>
                </c:pt>
                <c:pt idx="4">
                  <c:v>682.2825686724143</c:v>
                </c:pt>
                <c:pt idx="5">
                  <c:v>673.69411627078784</c:v>
                </c:pt>
                <c:pt idx="6">
                  <c:v>665.10394754965671</c:v>
                </c:pt>
                <c:pt idx="7">
                  <c:v>656.51205750308895</c:v>
                </c:pt>
                <c:pt idx="8">
                  <c:v>647.91844111055195</c:v>
                </c:pt>
                <c:pt idx="9">
                  <c:v>639.32309333687022</c:v>
                </c:pt>
                <c:pt idx="10">
                  <c:v>630.72600913218173</c:v>
                </c:pt>
                <c:pt idx="11">
                  <c:v>622.12718343189636</c:v>
                </c:pt>
                <c:pt idx="12">
                  <c:v>679.79379865665146</c:v>
                </c:pt>
                <c:pt idx="13">
                  <c:v>671.19147471227075</c:v>
                </c:pt>
                <c:pt idx="14">
                  <c:v>662.58739398971875</c:v>
                </c:pt>
                <c:pt idx="15">
                  <c:v>653.98155136505966</c:v>
                </c:pt>
                <c:pt idx="16">
                  <c:v>645.37394169941172</c:v>
                </c:pt>
                <c:pt idx="17">
                  <c:v>636.76455983890583</c:v>
                </c:pt>
                <c:pt idx="18">
                  <c:v>628.15340061463996</c:v>
                </c:pt>
                <c:pt idx="19">
                  <c:v>619.54045884263678</c:v>
                </c:pt>
                <c:pt idx="20">
                  <c:v>610.92572932379846</c:v>
                </c:pt>
                <c:pt idx="21">
                  <c:v>602.30920684386365</c:v>
                </c:pt>
                <c:pt idx="22">
                  <c:v>593.69088617336229</c:v>
                </c:pt>
                <c:pt idx="23">
                  <c:v>585.07076206757199</c:v>
                </c:pt>
                <c:pt idx="24">
                  <c:v>641.86336832897496</c:v>
                </c:pt>
                <c:pt idx="25">
                  <c:v>633.23962155720619</c:v>
                </c:pt>
                <c:pt idx="26">
                  <c:v>624.6140555240197</c:v>
                </c:pt>
                <c:pt idx="27">
                  <c:v>615.9866649232365</c:v>
                </c:pt>
                <c:pt idx="28">
                  <c:v>607.35744443320118</c:v>
                </c:pt>
                <c:pt idx="29">
                  <c:v>598.72638871673644</c:v>
                </c:pt>
                <c:pt idx="30">
                  <c:v>590.09349242109852</c:v>
                </c:pt>
                <c:pt idx="31">
                  <c:v>581.45875017793196</c:v>
                </c:pt>
                <c:pt idx="32">
                  <c:v>572.82215660322254</c:v>
                </c:pt>
                <c:pt idx="33">
                  <c:v>564.18370629725382</c:v>
                </c:pt>
                <c:pt idx="34">
                  <c:v>555.5433938445592</c:v>
                </c:pt>
                <c:pt idx="35">
                  <c:v>546.90121381387758</c:v>
                </c:pt>
                <c:pt idx="36">
                  <c:v>602.59571668779154</c:v>
                </c:pt>
                <c:pt idx="37">
                  <c:v>593.9497851439412</c:v>
                </c:pt>
                <c:pt idx="38">
                  <c:v>585.30196963308777</c:v>
                </c:pt>
                <c:pt idx="39">
                  <c:v>576.65226466032777</c:v>
                </c:pt>
                <c:pt idx="40">
                  <c:v>568.00066471473065</c:v>
                </c:pt>
                <c:pt idx="41">
                  <c:v>559.34716426929208</c:v>
                </c:pt>
                <c:pt idx="42">
                  <c:v>550.69175778088788</c:v>
                </c:pt>
                <c:pt idx="43">
                  <c:v>542.03443969022555</c:v>
                </c:pt>
                <c:pt idx="44">
                  <c:v>533.3752044217988</c:v>
                </c:pt>
                <c:pt idx="45">
                  <c:v>524.71404638383933</c:v>
                </c:pt>
                <c:pt idx="46">
                  <c:v>516.0509599682689</c:v>
                </c:pt>
                <c:pt idx="47">
                  <c:v>507.38593955065329</c:v>
                </c:pt>
                <c:pt idx="48">
                  <c:v>561.73859786537923</c:v>
                </c:pt>
                <c:pt idx="49">
                  <c:v>553.0696925047024</c:v>
                </c:pt>
                <c:pt idx="50">
                  <c:v>544.39883617005682</c:v>
                </c:pt>
                <c:pt idx="51">
                  <c:v>535.72602317110193</c:v>
                </c:pt>
                <c:pt idx="52">
                  <c:v>527.05124780090011</c:v>
                </c:pt>
                <c:pt idx="53">
                  <c:v>518.37450433586855</c:v>
                </c:pt>
                <c:pt idx="54">
                  <c:v>509.69578703573052</c:v>
                </c:pt>
                <c:pt idx="55">
                  <c:v>501.01509014346721</c:v>
                </c:pt>
                <c:pt idx="56">
                  <c:v>492.33240788526814</c:v>
                </c:pt>
                <c:pt idx="57">
                  <c:v>483.64773447048265</c:v>
                </c:pt>
                <c:pt idx="58">
                  <c:v>474.96106409157062</c:v>
                </c:pt>
                <c:pt idx="59">
                  <c:v>466.27239092405341</c:v>
                </c:pt>
                <c:pt idx="60">
                  <c:v>-5730.9815908749088</c:v>
                </c:pt>
                <c:pt idx="61">
                  <c:v>218.70376894255458</c:v>
                </c:pt>
                <c:pt idx="62">
                  <c:v>212.00905229222121</c:v>
                </c:pt>
                <c:pt idx="63">
                  <c:v>205.31230938499107</c:v>
                </c:pt>
                <c:pt idx="64">
                  <c:v>198.61353431094813</c:v>
                </c:pt>
                <c:pt idx="65">
                  <c:v>191.91272114293929</c:v>
                </c:pt>
                <c:pt idx="66">
                  <c:v>185.20986393652379</c:v>
                </c:pt>
                <c:pt idx="67">
                  <c:v>178.50495672992281</c:v>
                </c:pt>
                <c:pt idx="68">
                  <c:v>171.79799354396926</c:v>
                </c:pt>
                <c:pt idx="69">
                  <c:v>165.08896838205669</c:v>
                </c:pt>
                <c:pt idx="70">
                  <c:v>158.37787523008853</c:v>
                </c:pt>
                <c:pt idx="71">
                  <c:v>151.66470805642712</c:v>
                </c:pt>
                <c:pt idx="72">
                  <c:v>204.51673538448728</c:v>
                </c:pt>
                <c:pt idx="73">
                  <c:v>197.79940200210609</c:v>
                </c:pt>
                <c:pt idx="74">
                  <c:v>191.07997639735953</c:v>
                </c:pt>
                <c:pt idx="75">
                  <c:v>184.35845246793252</c:v>
                </c:pt>
                <c:pt idx="76">
                  <c:v>177.63482409371119</c:v>
                </c:pt>
                <c:pt idx="77">
                  <c:v>170.9090851367319</c:v>
                </c:pt>
                <c:pt idx="78">
                  <c:v>164.18122944112798</c:v>
                </c:pt>
                <c:pt idx="79">
                  <c:v>157.45125083307863</c:v>
                </c:pt>
                <c:pt idx="80">
                  <c:v>150.71914312075575</c:v>
                </c:pt>
                <c:pt idx="81">
                  <c:v>143.98490009427184</c:v>
                </c:pt>
                <c:pt idx="82">
                  <c:v>137.24851552562751</c:v>
                </c:pt>
                <c:pt idx="83">
                  <c:v>130.50998316865781</c:v>
                </c:pt>
                <c:pt idx="84">
                  <c:v>181.15651371024887</c:v>
                </c:pt>
                <c:pt idx="85">
                  <c:v>174.41366696520993</c:v>
                </c:pt>
                <c:pt idx="86">
                  <c:v>167.6686535838312</c:v>
                </c:pt>
                <c:pt idx="87">
                  <c:v>160.92146724675683</c:v>
                </c:pt>
                <c:pt idx="88">
                  <c:v>154.17210161619937</c:v>
                </c:pt>
                <c:pt idx="89">
                  <c:v>147.42055033588599</c:v>
                </c:pt>
                <c:pt idx="90">
                  <c:v>140.66680703100508</c:v>
                </c:pt>
                <c:pt idx="91">
                  <c:v>133.91086530815164</c:v>
                </c:pt>
                <c:pt idx="92">
                  <c:v>127.15271875527321</c:v>
                </c:pt>
                <c:pt idx="93">
                  <c:v>120.39236094161561</c:v>
                </c:pt>
                <c:pt idx="94">
                  <c:v>113.62978541766802</c:v>
                </c:pt>
                <c:pt idx="95">
                  <c:v>106.86498571510901</c:v>
                </c:pt>
                <c:pt idx="96">
                  <c:v>154.96865301378</c:v>
                </c:pt>
                <c:pt idx="97">
                  <c:v>148.19938547351421</c:v>
                </c:pt>
                <c:pt idx="98">
                  <c:v>141.42787423625578</c:v>
                </c:pt>
                <c:pt idx="99">
                  <c:v>134.65411275788892</c:v>
                </c:pt>
                <c:pt idx="100">
                  <c:v>127.87809447520999</c:v>
                </c:pt>
                <c:pt idx="101">
                  <c:v>121.09981280587328</c:v>
                </c:pt>
                <c:pt idx="102">
                  <c:v>114.31926114833436</c:v>
                </c:pt>
                <c:pt idx="103">
                  <c:v>107.53643288179433</c:v>
                </c:pt>
                <c:pt idx="104">
                  <c:v>100.75132136614343</c:v>
                </c:pt>
                <c:pt idx="105">
                  <c:v>93.96391994190526</c:v>
                </c:pt>
                <c:pt idx="106">
                  <c:v>87.174221930179783</c:v>
                </c:pt>
                <c:pt idx="107">
                  <c:v>80.382220632586723</c:v>
                </c:pt>
                <c:pt idx="108">
                  <c:v>125.57798015451891</c:v>
                </c:pt>
                <c:pt idx="109">
                  <c:v>118.78135211184548</c:v>
                </c:pt>
                <c:pt idx="110">
                  <c:v>111.98240057071433</c:v>
                </c:pt>
                <c:pt idx="111">
                  <c:v>105.1811187542549</c:v>
                </c:pt>
                <c:pt idx="112">
                  <c:v>98.377499865830771</c:v>
                </c:pt>
                <c:pt idx="113">
                  <c:v>91.571537088982097</c:v>
                </c:pt>
                <c:pt idx="114">
                  <c:v>84.763223587367577</c:v>
                </c:pt>
                <c:pt idx="115">
                  <c:v>77.952552504706603</c:v>
                </c:pt>
                <c:pt idx="116">
                  <c:v>71.139516964721281</c:v>
                </c:pt>
                <c:pt idx="117">
                  <c:v>64.324110071077655</c:v>
                </c:pt>
                <c:pt idx="118">
                  <c:v>57.50632490732761</c:v>
                </c:pt>
                <c:pt idx="119">
                  <c:v>50.686154536849983</c:v>
                </c:pt>
                <c:pt idx="120">
                  <c:v>92.57934686586708</c:v>
                </c:pt>
                <c:pt idx="121">
                  <c:v>727.37632908745627</c:v>
                </c:pt>
                <c:pt idx="122">
                  <c:v>720.54896127445545</c:v>
                </c:pt>
                <c:pt idx="123">
                  <c:v>713.71918030533357</c:v>
                </c:pt>
                <c:pt idx="124">
                  <c:v>706.88697914171848</c:v>
                </c:pt>
                <c:pt idx="125">
                  <c:v>700.05235072470941</c:v>
                </c:pt>
                <c:pt idx="126">
                  <c:v>693.21528797481733</c:v>
                </c:pt>
                <c:pt idx="127">
                  <c:v>686.37578379190472</c:v>
                </c:pt>
                <c:pt idx="128">
                  <c:v>679.53383105512535</c:v>
                </c:pt>
                <c:pt idx="129">
                  <c:v>672.68942262286373</c:v>
                </c:pt>
                <c:pt idx="130">
                  <c:v>665.8425513326747</c:v>
                </c:pt>
                <c:pt idx="131">
                  <c:v>658.99321000122245</c:v>
                </c:pt>
                <c:pt idx="132">
                  <c:v>697.15749719367295</c:v>
                </c:pt>
                <c:pt idx="133">
                  <c:v>690.30319414582118</c:v>
                </c:pt>
                <c:pt idx="134">
                  <c:v>683.44639938074647</c:v>
                </c:pt>
                <c:pt idx="135">
                  <c:v>676.58710563094041</c:v>
                </c:pt>
                <c:pt idx="136">
                  <c:v>669.72530560769724</c:v>
                </c:pt>
                <c:pt idx="137">
                  <c:v>662.86099200105309</c:v>
                </c:pt>
                <c:pt idx="138">
                  <c:v>655.99415747972284</c:v>
                </c:pt>
                <c:pt idx="139">
                  <c:v>649.12479469103869</c:v>
                </c:pt>
                <c:pt idx="140">
                  <c:v>642.25289626088761</c:v>
                </c:pt>
                <c:pt idx="141">
                  <c:v>635.37845479364842</c:v>
                </c:pt>
                <c:pt idx="142">
                  <c:v>628.50146287212988</c:v>
                </c:pt>
                <c:pt idx="143">
                  <c:v>621.62191305750684</c:v>
                </c:pt>
                <c:pt idx="144">
                  <c:v>-59519.402919884531</c:v>
                </c:pt>
                <c:pt idx="145">
                  <c:v>56.197860654120518</c:v>
                </c:pt>
                <c:pt idx="146">
                  <c:v>49.310592309952085</c:v>
                </c:pt>
                <c:pt idx="147">
                  <c:v>42.420736099779674</c:v>
                </c:pt>
                <c:pt idx="148">
                  <c:v>35.528284475661053</c:v>
                </c:pt>
                <c:pt idx="149">
                  <c:v>28.633229867638761</c:v>
                </c:pt>
                <c:pt idx="150">
                  <c:v>21.735564683676444</c:v>
                </c:pt>
                <c:pt idx="151">
                  <c:v>14.835281309594166</c:v>
                </c:pt>
                <c:pt idx="152">
                  <c:v>7.9323721090041772</c:v>
                </c:pt>
                <c:pt idx="153">
                  <c:v>1.026829423245772</c:v>
                </c:pt>
                <c:pt idx="154">
                  <c:v>-5.8813544286794013</c:v>
                </c:pt>
                <c:pt idx="155">
                  <c:v>-12.792187150172708</c:v>
                </c:pt>
                <c:pt idx="156">
                  <c:v>264.77896977089517</c:v>
                </c:pt>
                <c:pt idx="157">
                  <c:v>257.86281611012316</c:v>
                </c:pt>
                <c:pt idx="158">
                  <c:v>250.94399033450713</c:v>
                </c:pt>
                <c:pt idx="159">
                  <c:v>244.02248465037906</c:v>
                </c:pt>
                <c:pt idx="160">
                  <c:v>237.09829124133887</c:v>
                </c:pt>
                <c:pt idx="161">
                  <c:v>230.17140226818901</c:v>
                </c:pt>
                <c:pt idx="162">
                  <c:v>223.24180986886745</c:v>
                </c:pt>
                <c:pt idx="163">
                  <c:v>216.30950615838105</c:v>
                </c:pt>
                <c:pt idx="164">
                  <c:v>209.37448322873934</c:v>
                </c:pt>
                <c:pt idx="165">
                  <c:v>202.43673314888599</c:v>
                </c:pt>
                <c:pt idx="166">
                  <c:v>195.49624796463308</c:v>
                </c:pt>
                <c:pt idx="167">
                  <c:v>188.55301969859283</c:v>
                </c:pt>
                <c:pt idx="168">
                  <c:v>476.04864920644093</c:v>
                </c:pt>
                <c:pt idx="169">
                  <c:v>469.09991075152482</c:v>
                </c:pt>
                <c:pt idx="170">
                  <c:v>462.14840514278205</c:v>
                </c:pt>
                <c:pt idx="171">
                  <c:v>455.1941243093471</c:v>
                </c:pt>
                <c:pt idx="172">
                  <c:v>448.23706015681466</c:v>
                </c:pt>
                <c:pt idx="173">
                  <c:v>441.27720456717054</c:v>
                </c:pt>
                <c:pt idx="174">
                  <c:v>434.31454939872333</c:v>
                </c:pt>
                <c:pt idx="175">
                  <c:v>427.34908648603482</c:v>
                </c:pt>
                <c:pt idx="176">
                  <c:v>420.38080763985101</c:v>
                </c:pt>
                <c:pt idx="177">
                  <c:v>413.40970464703241</c:v>
                </c:pt>
                <c:pt idx="178">
                  <c:v>406.4357692704848</c:v>
                </c:pt>
                <c:pt idx="179">
                  <c:v>399.45899324908896</c:v>
                </c:pt>
                <c:pt idx="180">
                  <c:v>697.22643346393193</c:v>
                </c:pt>
                <c:pt idx="181">
                  <c:v>2056.2687734715669</c:v>
                </c:pt>
                <c:pt idx="182">
                  <c:v>2049.2834257076101</c:v>
                </c:pt>
                <c:pt idx="183">
                  <c:v>2042.2952040126747</c:v>
                </c:pt>
                <c:pt idx="184">
                  <c:v>2035.3041000044632</c:v>
                </c:pt>
                <c:pt idx="185">
                  <c:v>2028.3101052762272</c:v>
                </c:pt>
                <c:pt idx="186">
                  <c:v>2021.3132113967008</c:v>
                </c:pt>
                <c:pt idx="187">
                  <c:v>2014.3134099100253</c:v>
                </c:pt>
                <c:pt idx="188">
                  <c:v>2007.3106923356809</c:v>
                </c:pt>
                <c:pt idx="189">
                  <c:v>2000.3050501684111</c:v>
                </c:pt>
                <c:pt idx="190">
                  <c:v>1993.2964748781533</c:v>
                </c:pt>
                <c:pt idx="191">
                  <c:v>1986.2849579099657</c:v>
                </c:pt>
                <c:pt idx="192">
                  <c:v>2294.683703131077</c:v>
                </c:pt>
                <c:pt idx="193">
                  <c:v>2287.6662770423227</c:v>
                </c:pt>
                <c:pt idx="194">
                  <c:v>2280.6458834608102</c:v>
                </c:pt>
                <c:pt idx="195">
                  <c:v>2273.6225137313504</c:v>
                </c:pt>
                <c:pt idx="196">
                  <c:v>2266.596159173514</c:v>
                </c:pt>
                <c:pt idx="197">
                  <c:v>2259.5668110815504</c:v>
                </c:pt>
                <c:pt idx="198">
                  <c:v>2252.5344607243187</c:v>
                </c:pt>
                <c:pt idx="199">
                  <c:v>2245.499099345212</c:v>
                </c:pt>
                <c:pt idx="200">
                  <c:v>2238.4607181620822</c:v>
                </c:pt>
                <c:pt idx="201">
                  <c:v>2231.4193083671689</c:v>
                </c:pt>
                <c:pt idx="202">
                  <c:v>2224.3748611270203</c:v>
                </c:pt>
                <c:pt idx="203">
                  <c:v>2217.3273675824212</c:v>
                </c:pt>
                <c:pt idx="204">
                  <c:v>2536.7294937310885</c:v>
                </c:pt>
                <c:pt idx="205">
                  <c:v>2529.6758808965096</c:v>
                </c:pt>
                <c:pt idx="206">
                  <c:v>2522.619195024497</c:v>
                </c:pt>
                <c:pt idx="207">
                  <c:v>2515.559427152024</c:v>
                </c:pt>
                <c:pt idx="208">
                  <c:v>2508.4965682899228</c:v>
                </c:pt>
                <c:pt idx="209">
                  <c:v>2501.4306094228073</c:v>
                </c:pt>
                <c:pt idx="210">
                  <c:v>2494.3615415089962</c:v>
                </c:pt>
                <c:pt idx="211">
                  <c:v>2487.2893554804364</c:v>
                </c:pt>
                <c:pt idx="212">
                  <c:v>2480.2140422426269</c:v>
                </c:pt>
                <c:pt idx="213">
                  <c:v>2473.13559267454</c:v>
                </c:pt>
                <c:pt idx="214">
                  <c:v>2466.0539976285463</c:v>
                </c:pt>
                <c:pt idx="215">
                  <c:v>2458.9692479303353</c:v>
                </c:pt>
                <c:pt idx="216">
                  <c:v>2789.7598528825056</c:v>
                </c:pt>
                <c:pt idx="217">
                  <c:v>2782.6687662498161</c:v>
                </c:pt>
                <c:pt idx="218">
                  <c:v>2775.5744972811149</c:v>
                </c:pt>
                <c:pt idx="219">
                  <c:v>2768.4770366945877</c:v>
                </c:pt>
                <c:pt idx="220">
                  <c:v>2761.3763751813503</c:v>
                </c:pt>
                <c:pt idx="221">
                  <c:v>2754.272503405366</c:v>
                </c:pt>
                <c:pt idx="222">
                  <c:v>2747.1654120033681</c:v>
                </c:pt>
                <c:pt idx="223">
                  <c:v>2740.0550915847812</c:v>
                </c:pt>
                <c:pt idx="224">
                  <c:v>2732.9415327316401</c:v>
                </c:pt>
                <c:pt idx="225">
                  <c:v>2725.8247259985105</c:v>
                </c:pt>
                <c:pt idx="226">
                  <c:v>2718.7046619124094</c:v>
                </c:pt>
                <c:pt idx="227">
                  <c:v>2711.5813309727237</c:v>
                </c:pt>
                <c:pt idx="228">
                  <c:v>3054.1589903024274</c:v>
                </c:pt>
                <c:pt idx="229">
                  <c:v>3047.0290970428132</c:v>
                </c:pt>
                <c:pt idx="230">
                  <c:v>3039.8959082611918</c:v>
                </c:pt>
                <c:pt idx="231">
                  <c:v>3032.759414345624</c:v>
                </c:pt>
                <c:pt idx="232">
                  <c:v>3025.6196056561357</c:v>
                </c:pt>
                <c:pt idx="233">
                  <c:v>3018.4764725246364</c:v>
                </c:pt>
                <c:pt idx="234">
                  <c:v>3011.3300052548366</c:v>
                </c:pt>
                <c:pt idx="235">
                  <c:v>3004.180194122167</c:v>
                </c:pt>
                <c:pt idx="236">
                  <c:v>2997.0270293736935</c:v>
                </c:pt>
                <c:pt idx="237">
                  <c:v>2989.870501228037</c:v>
                </c:pt>
                <c:pt idx="238">
                  <c:v>2982.7105998752891</c:v>
                </c:pt>
                <c:pt idx="239">
                  <c:v>2975.5473154769288</c:v>
                </c:pt>
                <c:pt idx="240">
                  <c:v>-4169.6754458501682</c:v>
                </c:pt>
                <c:pt idx="241">
                  <c:v>1836.1982497969648</c:v>
                </c:pt>
                <c:pt idx="242">
                  <c:v>1828.5247569432686</c:v>
                </c:pt>
                <c:pt idx="243">
                  <c:v>1820.8478414020819</c:v>
                </c:pt>
                <c:pt idx="244">
                  <c:v>1813.1674931905673</c:v>
                </c:pt>
                <c:pt idx="245">
                  <c:v>1805.483702296769</c:v>
                </c:pt>
                <c:pt idx="246">
                  <c:v>1797.7964586795306</c:v>
                </c:pt>
                <c:pt idx="247">
                  <c:v>1790.1057522684082</c:v>
                </c:pt>
                <c:pt idx="248">
                  <c:v>1782.4115729635869</c:v>
                </c:pt>
                <c:pt idx="249">
                  <c:v>1774.7139106357931</c:v>
                </c:pt>
                <c:pt idx="250">
                  <c:v>1767.0127551262099</c:v>
                </c:pt>
                <c:pt idx="251">
                  <c:v>1759.3080962463905</c:v>
                </c:pt>
                <c:pt idx="252">
                  <c:v>2126.2118768217069</c:v>
                </c:pt>
                <c:pt idx="253">
                  <c:v>2118.5001805171223</c:v>
                </c:pt>
                <c:pt idx="254">
                  <c:v>2110.7849500983161</c:v>
                </c:pt>
                <c:pt idx="255">
                  <c:v>2103.0661752574551</c:v>
                </c:pt>
                <c:pt idx="256">
                  <c:v>2095.3438456566414</c:v>
                </c:pt>
                <c:pt idx="257">
                  <c:v>2087.6179509278254</c:v>
                </c:pt>
                <c:pt idx="258">
                  <c:v>2079.8884806727174</c:v>
                </c:pt>
                <c:pt idx="259">
                  <c:v>2072.1554244626982</c:v>
                </c:pt>
                <c:pt idx="260">
                  <c:v>2064.4187718387334</c:v>
                </c:pt>
                <c:pt idx="261">
                  <c:v>2056.6785123112818</c:v>
                </c:pt>
                <c:pt idx="262">
                  <c:v>2048.9346353602086</c:v>
                </c:pt>
                <c:pt idx="263">
                  <c:v>2041.1871304346946</c:v>
                </c:pt>
                <c:pt idx="264">
                  <c:v>2421.1593583532094</c:v>
                </c:pt>
                <c:pt idx="265">
                  <c:v>2413.4045657031747</c:v>
                </c:pt>
                <c:pt idx="266">
                  <c:v>2405.6461132412442</c:v>
                </c:pt>
                <c:pt idx="267">
                  <c:v>2397.8839902929667</c:v>
                </c:pt>
                <c:pt idx="268">
                  <c:v>2390.1181861527566</c:v>
                </c:pt>
                <c:pt idx="269">
                  <c:v>2382.3486900838043</c:v>
                </c:pt>
                <c:pt idx="270">
                  <c:v>2374.5754913179835</c:v>
                </c:pt>
                <c:pt idx="271">
                  <c:v>2366.7985790557632</c:v>
                </c:pt>
                <c:pt idx="272">
                  <c:v>2359.017942466111</c:v>
                </c:pt>
                <c:pt idx="273">
                  <c:v>2351.233570686406</c:v>
                </c:pt>
                <c:pt idx="274">
                  <c:v>2343.4454528223432</c:v>
                </c:pt>
                <c:pt idx="275">
                  <c:v>2335.6535779478445</c:v>
                </c:pt>
                <c:pt idx="276">
                  <c:v>2729.1516245040198</c:v>
                </c:pt>
                <c:pt idx="277">
                  <c:v>2721.3522027028448</c:v>
                </c:pt>
                <c:pt idx="278">
                  <c:v>2713.5489909214161</c:v>
                </c:pt>
                <c:pt idx="279">
                  <c:v>2705.7419781056251</c:v>
                </c:pt>
                <c:pt idx="280">
                  <c:v>2697.931153169121</c:v>
                </c:pt>
                <c:pt idx="281">
                  <c:v>2690.1165049932192</c:v>
                </c:pt>
                <c:pt idx="282">
                  <c:v>2682.298022426804</c:v>
                </c:pt>
                <c:pt idx="283">
                  <c:v>2674.4756942862373</c:v>
                </c:pt>
                <c:pt idx="284">
                  <c:v>2666.6495093552603</c:v>
                </c:pt>
                <c:pt idx="285">
                  <c:v>2658.8194563849011</c:v>
                </c:pt>
                <c:pt idx="286">
                  <c:v>2650.9855240933784</c:v>
                </c:pt>
                <c:pt idx="287">
                  <c:v>2643.1477011660054</c:v>
                </c:pt>
                <c:pt idx="288">
                  <c:v>3050.6449447831255</c:v>
                </c:pt>
                <c:pt idx="289">
                  <c:v>3042.7993065078908</c:v>
                </c:pt>
                <c:pt idx="290">
                  <c:v>3034.9497434543537</c:v>
                </c:pt>
                <c:pt idx="291">
                  <c:v>3027.0962441752436</c:v>
                </c:pt>
                <c:pt idx="292">
                  <c:v>3019.2387971899025</c:v>
                </c:pt>
                <c:pt idx="293">
                  <c:v>3011.3773909841875</c:v>
                </c:pt>
                <c:pt idx="294">
                  <c:v>3003.5120140103727</c:v>
                </c:pt>
                <c:pt idx="295">
                  <c:v>2995.6426546870512</c:v>
                </c:pt>
                <c:pt idx="296">
                  <c:v>2987.7693013990365</c:v>
                </c:pt>
                <c:pt idx="297">
                  <c:v>2979.8919424972651</c:v>
                </c:pt>
                <c:pt idx="298">
                  <c:v>2972.0105662986966</c:v>
                </c:pt>
                <c:pt idx="299">
                  <c:v>2964.1251610862159</c:v>
                </c:pt>
                <c:pt idx="300">
                  <c:v>3386.1115475350371</c:v>
                </c:pt>
                <c:pt idx="301">
                  <c:v>4850.1742732394405</c:v>
                </c:pt>
                <c:pt idx="302">
                  <c:v>4842.2767103402803</c:v>
                </c:pt>
                <c:pt idx="303">
                  <c:v>4834.3750712159972</c:v>
                </c:pt>
                <c:pt idx="304">
                  <c:v>4826.469343977602</c:v>
                </c:pt>
                <c:pt idx="305">
                  <c:v>4818.559516701428</c:v>
                </c:pt>
                <c:pt idx="306">
                  <c:v>4810.6455774290325</c:v>
                </c:pt>
                <c:pt idx="307">
                  <c:v>4802.7275141670916</c:v>
                </c:pt>
                <c:pt idx="308">
                  <c:v>4794.8053148873041</c:v>
                </c:pt>
                <c:pt idx="309">
                  <c:v>4786.8789675262833</c:v>
                </c:pt>
                <c:pt idx="310">
                  <c:v>4778.9484599854604</c:v>
                </c:pt>
                <c:pt idx="311">
                  <c:v>4771.0137801309756</c:v>
                </c:pt>
                <c:pt idx="312">
                  <c:v>5207.9964023550228</c:v>
                </c:pt>
                <c:pt idx="313">
                  <c:v>5200.0533413299781</c:v>
                </c:pt>
                <c:pt idx="314">
                  <c:v>5192.1060713769448</c:v>
                </c:pt>
                <c:pt idx="315">
                  <c:v>5184.1545802198816</c:v>
                </c:pt>
                <c:pt idx="316">
                  <c:v>5176.1988555469434</c:v>
                </c:pt>
                <c:pt idx="317">
                  <c:v>5168.2388850103762</c:v>
                </c:pt>
                <c:pt idx="318">
                  <c:v>5160.2746562264101</c:v>
                </c:pt>
                <c:pt idx="319">
                  <c:v>5152.3061567751583</c:v>
                </c:pt>
                <c:pt idx="320">
                  <c:v>5144.3333742005061</c:v>
                </c:pt>
                <c:pt idx="321">
                  <c:v>5136.3562960100116</c:v>
                </c:pt>
                <c:pt idx="322">
                  <c:v>5128.3749096747952</c:v>
                </c:pt>
                <c:pt idx="323">
                  <c:v>5120.3892026294343</c:v>
                </c:pt>
                <c:pt idx="324">
                  <c:v>5572.8929008629411</c:v>
                </c:pt>
                <c:pt idx="325">
                  <c:v>5564.8985145543211</c:v>
                </c:pt>
                <c:pt idx="326">
                  <c:v>5556.8997696189681</c:v>
                </c:pt>
                <c:pt idx="327">
                  <c:v>5548.8966533442199</c:v>
                </c:pt>
                <c:pt idx="328">
                  <c:v>5540.8891529803368</c:v>
                </c:pt>
                <c:pt idx="329">
                  <c:v>5532.8772557403927</c:v>
                </c:pt>
                <c:pt idx="330">
                  <c:v>5524.8609488001657</c:v>
                </c:pt>
                <c:pt idx="331">
                  <c:v>5516.8402192980293</c:v>
                </c:pt>
                <c:pt idx="332">
                  <c:v>5508.8150543348456</c:v>
                </c:pt>
                <c:pt idx="333">
                  <c:v>5500.785440973852</c:v>
                </c:pt>
                <c:pt idx="334">
                  <c:v>5492.7513662405563</c:v>
                </c:pt>
                <c:pt idx="335">
                  <c:v>5484.7128171226213</c:v>
                </c:pt>
                <c:pt idx="336">
                  <c:v>5953.2808000115338</c:v>
                </c:pt>
                <c:pt idx="337">
                  <c:v>5945.2332629353923</c:v>
                </c:pt>
                <c:pt idx="338">
                  <c:v>5937.1812122094452</c:v>
                </c:pt>
                <c:pt idx="339">
                  <c:v>5929.1246346688813</c:v>
                </c:pt>
                <c:pt idx="340">
                  <c:v>5921.0635171104905</c:v>
                </c:pt>
                <c:pt idx="341">
                  <c:v>5912.9978462925537</c:v>
                </c:pt>
                <c:pt idx="342">
                  <c:v>5904.9276089347322</c:v>
                </c:pt>
                <c:pt idx="343">
                  <c:v>5896.8527917179499</c:v>
                </c:pt>
                <c:pt idx="344">
                  <c:v>5888.7733812842853</c:v>
                </c:pt>
                <c:pt idx="345">
                  <c:v>5880.6893642368559</c:v>
                </c:pt>
                <c:pt idx="346">
                  <c:v>5872.6007271397048</c:v>
                </c:pt>
                <c:pt idx="347">
                  <c:v>5864.5074565176874</c:v>
                </c:pt>
                <c:pt idx="348">
                  <c:v>6349.7019439785918</c:v>
                </c:pt>
                <c:pt idx="349">
                  <c:v>6341.5993657240806</c:v>
                </c:pt>
                <c:pt idx="350">
                  <c:v>6333.4921132829941</c:v>
                </c:pt>
                <c:pt idx="351">
                  <c:v>6325.3801730222876</c:v>
                </c:pt>
                <c:pt idx="352">
                  <c:v>6317.2635312691546</c:v>
                </c:pt>
                <c:pt idx="353">
                  <c:v>6309.1421743109076</c:v>
                </c:pt>
                <c:pt idx="354">
                  <c:v>6301.0160883948665</c:v>
                </c:pt>
                <c:pt idx="355">
                  <c:v>6292.8852597282366</c:v>
                </c:pt>
                <c:pt idx="356">
                  <c:v>6284.7496744779955</c:v>
                </c:pt>
                <c:pt idx="357">
                  <c:v>6276.6093187707747</c:v>
                </c:pt>
                <c:pt idx="358">
                  <c:v>6268.4641786927405</c:v>
                </c:pt>
                <c:pt idx="359">
                  <c:v>6260.3142402894791</c:v>
                </c:pt>
                <c:pt idx="360">
                  <c:v>6762.7171288673917</c:v>
                </c:pt>
                <c:pt idx="361">
                  <c:v>6754.5575517875104</c:v>
                </c:pt>
                <c:pt idx="362">
                  <c:v>6746.39313427448</c:v>
                </c:pt>
                <c:pt idx="363">
                  <c:v>6738.2238622103696</c:v>
                </c:pt>
                <c:pt idx="364">
                  <c:v>6730.0497214360721</c:v>
                </c:pt>
                <c:pt idx="365">
                  <c:v>6721.8706977511829</c:v>
                </c:pt>
                <c:pt idx="366">
                  <c:v>6713.6867769138789</c:v>
                </c:pt>
                <c:pt idx="367">
                  <c:v>6705.4979446407997</c:v>
                </c:pt>
                <c:pt idx="368">
                  <c:v>6697.3041866069243</c:v>
                </c:pt>
                <c:pt idx="369">
                  <c:v>6689.1054884454506</c:v>
                </c:pt>
                <c:pt idx="370">
                  <c:v>6680.9018357476716</c:v>
                </c:pt>
                <c:pt idx="371">
                  <c:v>6672.6932140628578</c:v>
                </c:pt>
                <c:pt idx="372">
                  <c:v>7192.9067655752006</c:v>
                </c:pt>
                <c:pt idx="373">
                  <c:v>7184.6881623954087</c:v>
                </c:pt>
                <c:pt idx="374">
                  <c:v>7176.4645466230086</c:v>
                </c:pt>
                <c:pt idx="375">
                  <c:v>7168.2359036379403</c:v>
                </c:pt>
                <c:pt idx="376">
                  <c:v>7160.0022187774985</c:v>
                </c:pt>
                <c:pt idx="377">
                  <c:v>7151.7634773362133</c:v>
                </c:pt>
                <c:pt idx="378">
                  <c:v>7143.5196645657243</c:v>
                </c:pt>
                <c:pt idx="379">
                  <c:v>7135.2707656746552</c:v>
                </c:pt>
                <c:pt idx="380">
                  <c:v>7127.0167658284872</c:v>
                </c:pt>
                <c:pt idx="381">
                  <c:v>7118.7576501494341</c:v>
                </c:pt>
                <c:pt idx="382">
                  <c:v>7110.4934037163175</c:v>
                </c:pt>
                <c:pt idx="383">
                  <c:v>7102.2240115644381</c:v>
                </c:pt>
                <c:pt idx="384">
                  <c:v>7640.8715658462106</c:v>
                </c:pt>
                <c:pt idx="385">
                  <c:v>7632.5918371879898</c:v>
                </c:pt>
                <c:pt idx="386">
                  <c:v>7624.3069176545168</c:v>
                </c:pt>
                <c:pt idx="387">
                  <c:v>7616.0167921057373</c:v>
                </c:pt>
                <c:pt idx="388">
                  <c:v>7607.7214453574406</c:v>
                </c:pt>
                <c:pt idx="389">
                  <c:v>7599.4208621811295</c:v>
                </c:pt>
                <c:pt idx="390">
                  <c:v>7591.1150273038866</c:v>
                </c:pt>
                <c:pt idx="391">
                  <c:v>7582.8039254082514</c:v>
                </c:pt>
                <c:pt idx="392">
                  <c:v>7574.4875411320872</c:v>
                </c:pt>
                <c:pt idx="393">
                  <c:v>7566.1658590684501</c:v>
                </c:pt>
                <c:pt idx="394">
                  <c:v>7557.8388637654616</c:v>
                </c:pt>
                <c:pt idx="395">
                  <c:v>7549.5065397261724</c:v>
                </c:pt>
                <c:pt idx="396">
                  <c:v>8107.2332523198347</c:v>
                </c:pt>
                <c:pt idx="397">
                  <c:v>8098.8902241361702</c:v>
                </c:pt>
                <c:pt idx="398">
                  <c:v>8090.5418204536381</c:v>
                </c:pt>
                <c:pt idx="399">
                  <c:v>8082.1880255936976</c:v>
                </c:pt>
                <c:pt idx="400">
                  <c:v>8073.8288238320838</c:v>
                </c:pt>
                <c:pt idx="401">
                  <c:v>8065.4641993986643</c:v>
                </c:pt>
                <c:pt idx="402">
                  <c:v>8057.0941364773134</c:v>
                </c:pt>
                <c:pt idx="403">
                  <c:v>8048.7186192057761</c:v>
                </c:pt>
                <c:pt idx="404">
                  <c:v>8040.3376316755293</c:v>
                </c:pt>
                <c:pt idx="405">
                  <c:v>8031.951157931655</c:v>
                </c:pt>
                <c:pt idx="406">
                  <c:v>8023.5591819726924</c:v>
                </c:pt>
                <c:pt idx="407">
                  <c:v>8015.1616877505166</c:v>
                </c:pt>
                <c:pt idx="408">
                  <c:v>8592.6352934134793</c:v>
                </c:pt>
                <c:pt idx="409">
                  <c:v>8584.2267143331301</c:v>
                </c:pt>
                <c:pt idx="410">
                  <c:v>8575.8125685637951</c:v>
                </c:pt>
                <c:pt idx="411">
                  <c:v>8567.3928398693006</c:v>
                </c:pt>
                <c:pt idx="412">
                  <c:v>8558.9675119661133</c:v>
                </c:pt>
                <c:pt idx="413">
                  <c:v>8550.5365685232082</c:v>
                </c:pt>
                <c:pt idx="414">
                  <c:v>8542.0999931619281</c:v>
                </c:pt>
                <c:pt idx="415">
                  <c:v>8533.6577694558455</c:v>
                </c:pt>
                <c:pt idx="416">
                  <c:v>8525.209880930619</c:v>
                </c:pt>
                <c:pt idx="417">
                  <c:v>8516.7563110638603</c:v>
                </c:pt>
                <c:pt idx="418">
                  <c:v>8508.2970432849907</c:v>
                </c:pt>
                <c:pt idx="419">
                  <c:v>8499.832060975099</c:v>
                </c:pt>
                <c:pt idx="420">
                  <c:v>9097.7436639086063</c:v>
                </c:pt>
                <c:pt idx="421">
                  <c:v>9089.267202485913</c:v>
                </c:pt>
                <c:pt idx="422">
                  <c:v>9080.7849763840677</c:v>
                </c:pt>
                <c:pt idx="423">
                  <c:v>9072.2969687894274</c:v>
                </c:pt>
                <c:pt idx="424">
                  <c:v>9063.8031628393019</c:v>
                </c:pt>
                <c:pt idx="425">
                  <c:v>9055.3035416218227</c:v>
                </c:pt>
                <c:pt idx="426">
                  <c:v>9046.7980881757903</c:v>
                </c:pt>
                <c:pt idx="427">
                  <c:v>9038.2867854905435</c:v>
                </c:pt>
                <c:pt idx="428">
                  <c:v>9029.7696165057951</c:v>
                </c:pt>
                <c:pt idx="429">
                  <c:v>9021.2465641115086</c:v>
                </c:pt>
                <c:pt idx="430">
                  <c:v>9012.7176111477402</c:v>
                </c:pt>
                <c:pt idx="431">
                  <c:v>9004.1827404044925</c:v>
                </c:pt>
                <c:pt idx="432">
                  <c:v>9623.2476321388476</c:v>
                </c:pt>
                <c:pt idx="433">
                  <c:v>9614.7008740057317</c:v>
                </c:pt>
                <c:pt idx="434">
                  <c:v>9606.1481461613948</c:v>
                </c:pt>
                <c:pt idx="435">
                  <c:v>9597.5894311941793</c:v>
                </c:pt>
                <c:pt idx="436">
                  <c:v>9589.0247116416431</c:v>
                </c:pt>
                <c:pt idx="437">
                  <c:v>9580.4539699904108</c:v>
                </c:pt>
                <c:pt idx="438">
                  <c:v>9571.8771886760296</c:v>
                </c:pt>
                <c:pt idx="439">
                  <c:v>9563.2943500828151</c:v>
                </c:pt>
                <c:pt idx="440">
                  <c:v>9554.7054365437034</c:v>
                </c:pt>
                <c:pt idx="441">
                  <c:v>9546.1104303401025</c:v>
                </c:pt>
                <c:pt idx="442">
                  <c:v>9537.5093137017411</c:v>
                </c:pt>
                <c:pt idx="443">
                  <c:v>9528.9020688065175</c:v>
                </c:pt>
                <c:pt idx="444">
                  <c:v>10169.860574710725</c:v>
                </c:pt>
                <c:pt idx="445">
                  <c:v>10161.241019627398</c:v>
                </c:pt>
                <c:pt idx="446">
                  <c:v>10152.615282508412</c:v>
                </c:pt>
                <c:pt idx="447">
                  <c:v>10143.983345322828</c:v>
                </c:pt>
                <c:pt idx="448">
                  <c:v>10135.345189987118</c:v>
                </c:pt>
                <c:pt idx="449">
                  <c:v>10126.700798365015</c:v>
                </c:pt>
                <c:pt idx="450">
                  <c:v>10118.050152267346</c:v>
                </c:pt>
                <c:pt idx="451">
                  <c:v>10109.393233451892</c:v>
                </c:pt>
                <c:pt idx="452">
                  <c:v>10100.730023623226</c:v>
                </c:pt>
                <c:pt idx="453">
                  <c:v>10092.06050443256</c:v>
                </c:pt>
                <c:pt idx="454">
                  <c:v>10083.384657477589</c:v>
                </c:pt>
                <c:pt idx="455">
                  <c:v>10074.702464302331</c:v>
                </c:pt>
                <c:pt idx="456">
                  <c:v>10738.320819719915</c:v>
                </c:pt>
                <c:pt idx="457">
                  <c:v>10729.625878520672</c:v>
                </c:pt>
                <c:pt idx="458">
                  <c:v>10720.924535409598</c:v>
                </c:pt>
                <c:pt idx="459">
                  <c:v>10712.216771714451</c:v>
                </c:pt>
                <c:pt idx="460">
                  <c:v>10703.502568708525</c:v>
                </c:pt>
                <c:pt idx="461">
                  <c:v>10694.781907610501</c:v>
                </c:pt>
                <c:pt idx="462">
                  <c:v>10686.054769584272</c:v>
                </c:pt>
                <c:pt idx="463">
                  <c:v>10677.321135738801</c:v>
                </c:pt>
                <c:pt idx="464">
                  <c:v>10668.580987127947</c:v>
                </c:pt>
                <c:pt idx="465">
                  <c:v>10659.834304750311</c:v>
                </c:pt>
                <c:pt idx="466">
                  <c:v>10651.081069549075</c:v>
                </c:pt>
                <c:pt idx="467">
                  <c:v>10642.321262411833</c:v>
                </c:pt>
                <c:pt idx="468">
                  <c:v>11329.392519459685</c:v>
                </c:pt>
                <c:pt idx="469">
                  <c:v>11320.61951089009</c:v>
                </c:pt>
                <c:pt idx="470">
                  <c:v>11311.839872712168</c:v>
                </c:pt>
                <c:pt idx="471">
                  <c:v>11303.05358558956</c:v>
                </c:pt>
                <c:pt idx="472">
                  <c:v>11294.260630129509</c:v>
                </c:pt>
                <c:pt idx="473">
                  <c:v>11285.460986882701</c:v>
                </c:pt>
                <c:pt idx="474">
                  <c:v>11276.65463634309</c:v>
                </c:pt>
                <c:pt idx="475">
                  <c:v>11267.841558947739</c:v>
                </c:pt>
                <c:pt idx="476">
                  <c:v>11259.021735076651</c:v>
                </c:pt>
                <c:pt idx="477">
                  <c:v>11250.195145052605</c:v>
                </c:pt>
                <c:pt idx="478">
                  <c:v>11241.361769140989</c:v>
                </c:pt>
                <c:pt idx="479">
                  <c:v>11232.521587549632</c:v>
                </c:pt>
                <c:pt idx="480">
                  <c:v>11943.866553652995</c:v>
                </c:pt>
                <c:pt idx="481">
                  <c:v>11935.01270109456</c:v>
                </c:pt>
                <c:pt idx="482">
                  <c:v>11926.151983132828</c:v>
                </c:pt>
                <c:pt idx="483">
                  <c:v>11917.284379743709</c:v>
                </c:pt>
                <c:pt idx="484">
                  <c:v>11908.409870844705</c:v>
                </c:pt>
                <c:pt idx="485">
                  <c:v>11899.528436294746</c:v>
                </c:pt>
                <c:pt idx="486">
                  <c:v>11890.640055894015</c:v>
                </c:pt>
                <c:pt idx="487">
                  <c:v>11881.744709383782</c:v>
                </c:pt>
                <c:pt idx="488">
                  <c:v>11872.842376446228</c:v>
                </c:pt>
                <c:pt idx="489">
                  <c:v>11863.933036704273</c:v>
                </c:pt>
                <c:pt idx="490">
                  <c:v>11855.016669721404</c:v>
                </c:pt>
                <c:pt idx="491">
                  <c:v>11846.0932550015</c:v>
                </c:pt>
                <c:pt idx="492">
                  <c:v>12582.561464275877</c:v>
                </c:pt>
                <c:pt idx="493">
                  <c:v>12573.623892354253</c:v>
                </c:pt>
                <c:pt idx="494">
                  <c:v>12564.67921084786</c:v>
                </c:pt>
                <c:pt idx="495">
                  <c:v>12555.727399020405</c:v>
                </c:pt>
                <c:pt idx="496">
                  <c:v>12546.768436075119</c:v>
                </c:pt>
                <c:pt idx="497">
                  <c:v>12537.802301154577</c:v>
                </c:pt>
                <c:pt idx="498">
                  <c:v>12528.828973340518</c:v>
                </c:pt>
                <c:pt idx="499">
                  <c:v>12519.848431653667</c:v>
                </c:pt>
                <c:pt idx="500">
                  <c:v>12510.860655053562</c:v>
                </c:pt>
                <c:pt idx="501">
                  <c:v>12501.865622438374</c:v>
                </c:pt>
                <c:pt idx="502">
                  <c:v>12492.863312644724</c:v>
                </c:pt>
                <c:pt idx="503">
                  <c:v>12483.853704447511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6F-46C3-9EB0-4F0637C155AB}"/>
            </c:ext>
          </c:extLst>
        </c:ser>
        <c:ser>
          <c:idx val="1"/>
          <c:order val="1"/>
          <c:tx>
            <c:v>B-M-NS</c:v>
          </c:tx>
          <c:marker>
            <c:symbol val="none"/>
          </c:marker>
          <c:val>
            <c:numRef>
              <c:f>'Sheet1 (2)'!$B$2:$B$505</c:f>
              <c:numCache>
                <c:formatCode>General</c:formatCode>
                <c:ptCount val="504"/>
                <c:pt idx="0">
                  <c:v>5650</c:v>
                </c:pt>
                <c:pt idx="1">
                  <c:v>145</c:v>
                </c:pt>
                <c:pt idx="2">
                  <c:v>140</c:v>
                </c:pt>
                <c:pt idx="3">
                  <c:v>135</c:v>
                </c:pt>
                <c:pt idx="4">
                  <c:v>130</c:v>
                </c:pt>
                <c:pt idx="5">
                  <c:v>125</c:v>
                </c:pt>
                <c:pt idx="6">
                  <c:v>120</c:v>
                </c:pt>
                <c:pt idx="7">
                  <c:v>115</c:v>
                </c:pt>
                <c:pt idx="8">
                  <c:v>110</c:v>
                </c:pt>
                <c:pt idx="9">
                  <c:v>105</c:v>
                </c:pt>
                <c:pt idx="10">
                  <c:v>100</c:v>
                </c:pt>
                <c:pt idx="11">
                  <c:v>95</c:v>
                </c:pt>
                <c:pt idx="12">
                  <c:v>-32</c:v>
                </c:pt>
                <c:pt idx="13">
                  <c:v>-37</c:v>
                </c:pt>
                <c:pt idx="14">
                  <c:v>-42</c:v>
                </c:pt>
                <c:pt idx="15">
                  <c:v>-47</c:v>
                </c:pt>
                <c:pt idx="16">
                  <c:v>-52</c:v>
                </c:pt>
                <c:pt idx="17">
                  <c:v>-57</c:v>
                </c:pt>
                <c:pt idx="18">
                  <c:v>-62</c:v>
                </c:pt>
                <c:pt idx="19">
                  <c:v>-67</c:v>
                </c:pt>
                <c:pt idx="20">
                  <c:v>-72</c:v>
                </c:pt>
                <c:pt idx="21">
                  <c:v>-77</c:v>
                </c:pt>
                <c:pt idx="22">
                  <c:v>-82</c:v>
                </c:pt>
                <c:pt idx="23">
                  <c:v>-87</c:v>
                </c:pt>
                <c:pt idx="24">
                  <c:v>4122.3079999999982</c:v>
                </c:pt>
                <c:pt idx="25">
                  <c:v>606.32055279403369</c:v>
                </c:pt>
                <c:pt idx="26">
                  <c:v>597.73721946070043</c:v>
                </c:pt>
                <c:pt idx="27">
                  <c:v>589.15218473847801</c:v>
                </c:pt>
                <c:pt idx="28">
                  <c:v>580.56544366498281</c:v>
                </c:pt>
                <c:pt idx="29">
                  <c:v>571.97699126335635</c:v>
                </c:pt>
                <c:pt idx="30">
                  <c:v>563.38682254222533</c:v>
                </c:pt>
                <c:pt idx="31">
                  <c:v>554.79493249565746</c:v>
                </c:pt>
                <c:pt idx="32">
                  <c:v>546.20131610312058</c:v>
                </c:pt>
                <c:pt idx="33">
                  <c:v>537.60596832943872</c:v>
                </c:pt>
                <c:pt idx="34">
                  <c:v>529.00888412475035</c:v>
                </c:pt>
                <c:pt idx="35">
                  <c:v>520.41005842446486</c:v>
                </c:pt>
                <c:pt idx="36">
                  <c:v>598.59912831588508</c:v>
                </c:pt>
                <c:pt idx="37">
                  <c:v>589.99680437150437</c:v>
                </c:pt>
                <c:pt idx="38">
                  <c:v>581.39272364895237</c:v>
                </c:pt>
                <c:pt idx="39">
                  <c:v>572.78688102429328</c:v>
                </c:pt>
                <c:pt idx="40">
                  <c:v>564.17927135864534</c:v>
                </c:pt>
                <c:pt idx="41">
                  <c:v>555.56988949813945</c:v>
                </c:pt>
                <c:pt idx="42">
                  <c:v>546.95873027387347</c:v>
                </c:pt>
                <c:pt idx="43">
                  <c:v>538.3457885018704</c:v>
                </c:pt>
                <c:pt idx="44">
                  <c:v>529.73105898303197</c:v>
                </c:pt>
                <c:pt idx="45">
                  <c:v>521.11453650309727</c:v>
                </c:pt>
                <c:pt idx="46">
                  <c:v>512.49621583259591</c:v>
                </c:pt>
                <c:pt idx="47">
                  <c:v>503.87609172680556</c:v>
                </c:pt>
                <c:pt idx="48">
                  <c:v>581.5106515562062</c:v>
                </c:pt>
                <c:pt idx="49">
                  <c:v>572.88690478443766</c:v>
                </c:pt>
                <c:pt idx="50">
                  <c:v>564.26133875125117</c:v>
                </c:pt>
                <c:pt idx="51">
                  <c:v>555.63394815046797</c:v>
                </c:pt>
                <c:pt idx="52">
                  <c:v>547.00472766043265</c:v>
                </c:pt>
                <c:pt idx="53">
                  <c:v>538.37367194396791</c:v>
                </c:pt>
                <c:pt idx="54">
                  <c:v>529.74077564832999</c:v>
                </c:pt>
                <c:pt idx="55">
                  <c:v>521.10603340516343</c:v>
                </c:pt>
                <c:pt idx="56">
                  <c:v>512.46943983045401</c:v>
                </c:pt>
                <c:pt idx="57">
                  <c:v>503.83098952448529</c:v>
                </c:pt>
                <c:pt idx="58">
                  <c:v>495.19067707179067</c:v>
                </c:pt>
                <c:pt idx="59">
                  <c:v>486.54849704110904</c:v>
                </c:pt>
                <c:pt idx="60">
                  <c:v>-5078.6086911618277</c:v>
                </c:pt>
                <c:pt idx="61">
                  <c:v>194.12343339795001</c:v>
                </c:pt>
                <c:pt idx="62">
                  <c:v>187.47561788709658</c:v>
                </c:pt>
                <c:pt idx="63">
                  <c:v>180.82591291433658</c:v>
                </c:pt>
                <c:pt idx="64">
                  <c:v>174.17431296873946</c:v>
                </c:pt>
                <c:pt idx="65">
                  <c:v>167.52081252330089</c:v>
                </c:pt>
                <c:pt idx="66">
                  <c:v>160.86540603489647</c:v>
                </c:pt>
                <c:pt idx="67">
                  <c:v>154.20808794423436</c:v>
                </c:pt>
                <c:pt idx="68">
                  <c:v>147.54885267580761</c:v>
                </c:pt>
                <c:pt idx="69">
                  <c:v>140.88769463784814</c:v>
                </c:pt>
                <c:pt idx="70">
                  <c:v>134.22460822227771</c:v>
                </c:pt>
                <c:pt idx="71">
                  <c:v>127.55958780466216</c:v>
                </c:pt>
                <c:pt idx="72">
                  <c:v>205.35182294091084</c:v>
                </c:pt>
                <c:pt idx="73">
                  <c:v>198.68291758023389</c:v>
                </c:pt>
                <c:pt idx="74">
                  <c:v>192.01206124558854</c:v>
                </c:pt>
                <c:pt idx="75">
                  <c:v>185.33924824663364</c:v>
                </c:pt>
                <c:pt idx="76">
                  <c:v>178.66447287643183</c:v>
                </c:pt>
                <c:pt idx="77">
                  <c:v>171.98772941140015</c:v>
                </c:pt>
                <c:pt idx="78">
                  <c:v>165.30901211126212</c:v>
                </c:pt>
                <c:pt idx="79">
                  <c:v>158.62831521899881</c:v>
                </c:pt>
                <c:pt idx="80">
                  <c:v>151.94563296079974</c:v>
                </c:pt>
                <c:pt idx="81">
                  <c:v>145.26095954601425</c:v>
                </c:pt>
                <c:pt idx="82">
                  <c:v>138.57428916710211</c:v>
                </c:pt>
                <c:pt idx="83">
                  <c:v>131.88561599958513</c:v>
                </c:pt>
                <c:pt idx="84">
                  <c:v>208.34528899921276</c:v>
                </c:pt>
                <c:pt idx="85">
                  <c:v>201.65259271304745</c:v>
                </c:pt>
                <c:pt idx="86">
                  <c:v>194.95787606271398</c:v>
                </c:pt>
                <c:pt idx="87">
                  <c:v>188.26113315548383</c:v>
                </c:pt>
                <c:pt idx="88">
                  <c:v>181.56235808144089</c:v>
                </c:pt>
                <c:pt idx="89">
                  <c:v>174.86154491343206</c:v>
                </c:pt>
                <c:pt idx="90">
                  <c:v>168.15868770701655</c:v>
                </c:pt>
                <c:pt idx="91">
                  <c:v>161.45378050041546</c:v>
                </c:pt>
                <c:pt idx="92">
                  <c:v>154.74681731446191</c:v>
                </c:pt>
                <c:pt idx="93">
                  <c:v>148.03779215254946</c:v>
                </c:pt>
                <c:pt idx="94">
                  <c:v>141.32669900058119</c:v>
                </c:pt>
                <c:pt idx="95">
                  <c:v>134.61353182691988</c:v>
                </c:pt>
                <c:pt idx="96">
                  <c:v>209.43382991992121</c:v>
                </c:pt>
                <c:pt idx="97">
                  <c:v>202.71649653754002</c:v>
                </c:pt>
                <c:pt idx="98">
                  <c:v>195.99707093279335</c:v>
                </c:pt>
                <c:pt idx="99">
                  <c:v>189.27554700336646</c:v>
                </c:pt>
                <c:pt idx="100">
                  <c:v>182.55191862914512</c:v>
                </c:pt>
                <c:pt idx="101">
                  <c:v>175.82617967216584</c:v>
                </c:pt>
                <c:pt idx="102">
                  <c:v>169.09832397656191</c:v>
                </c:pt>
                <c:pt idx="103">
                  <c:v>162.36834536851256</c:v>
                </c:pt>
                <c:pt idx="104">
                  <c:v>155.63623765618968</c:v>
                </c:pt>
                <c:pt idx="105">
                  <c:v>148.90199462970577</c:v>
                </c:pt>
                <c:pt idx="106">
                  <c:v>142.16561006106144</c:v>
                </c:pt>
                <c:pt idx="107">
                  <c:v>135.42707770409174</c:v>
                </c:pt>
                <c:pt idx="108">
                  <c:v>208.27457945675144</c:v>
                </c:pt>
                <c:pt idx="109">
                  <c:v>201.53173271171238</c:v>
                </c:pt>
                <c:pt idx="110">
                  <c:v>194.78671933033377</c:v>
                </c:pt>
                <c:pt idx="111">
                  <c:v>188.03953299325951</c:v>
                </c:pt>
                <c:pt idx="112">
                  <c:v>181.29016736270194</c:v>
                </c:pt>
                <c:pt idx="113">
                  <c:v>174.53861608238856</c:v>
                </c:pt>
                <c:pt idx="114">
                  <c:v>167.78487277750776</c:v>
                </c:pt>
                <c:pt idx="115">
                  <c:v>161.02893105465421</c:v>
                </c:pt>
                <c:pt idx="116">
                  <c:v>154.27078450177589</c:v>
                </c:pt>
                <c:pt idx="117">
                  <c:v>147.51042668811817</c:v>
                </c:pt>
                <c:pt idx="118">
                  <c:v>140.74785116417058</c:v>
                </c:pt>
                <c:pt idx="119">
                  <c:v>133.98305146161158</c:v>
                </c:pt>
                <c:pt idx="120">
                  <c:v>204.49582740222104</c:v>
                </c:pt>
                <c:pt idx="121">
                  <c:v>839.34850375832684</c:v>
                </c:pt>
                <c:pt idx="122">
                  <c:v>832.57699252106841</c:v>
                </c:pt>
                <c:pt idx="123">
                  <c:v>825.80323104270155</c:v>
                </c:pt>
                <c:pt idx="124">
                  <c:v>819.02721276002262</c:v>
                </c:pt>
                <c:pt idx="125">
                  <c:v>812.2489310906858</c:v>
                </c:pt>
                <c:pt idx="126">
                  <c:v>805.46837943314699</c:v>
                </c:pt>
                <c:pt idx="127">
                  <c:v>798.68555116660696</c:v>
                </c:pt>
                <c:pt idx="128">
                  <c:v>791.90043965095606</c:v>
                </c:pt>
                <c:pt idx="129">
                  <c:v>785.11303822671789</c:v>
                </c:pt>
                <c:pt idx="130">
                  <c:v>778.32334021499241</c:v>
                </c:pt>
                <c:pt idx="131">
                  <c:v>771.53133891739935</c:v>
                </c:pt>
                <c:pt idx="132">
                  <c:v>839.31692663197293</c:v>
                </c:pt>
                <c:pt idx="133">
                  <c:v>832.52029858929939</c:v>
                </c:pt>
                <c:pt idx="134">
                  <c:v>825.72134704816847</c:v>
                </c:pt>
                <c:pt idx="135">
                  <c:v>818.92006523170892</c:v>
                </c:pt>
                <c:pt idx="136">
                  <c:v>812.11644634328479</c:v>
                </c:pt>
                <c:pt idx="137">
                  <c:v>805.31048356643612</c:v>
                </c:pt>
                <c:pt idx="138">
                  <c:v>798.5021700648216</c:v>
                </c:pt>
                <c:pt idx="139">
                  <c:v>791.69149898216062</c:v>
                </c:pt>
                <c:pt idx="140">
                  <c:v>784.8784634421753</c:v>
                </c:pt>
                <c:pt idx="141">
                  <c:v>778.06305654853179</c:v>
                </c:pt>
                <c:pt idx="142">
                  <c:v>771.24527138478163</c:v>
                </c:pt>
                <c:pt idx="143">
                  <c:v>589.425101014304</c:v>
                </c:pt>
                <c:pt idx="144">
                  <c:v>-59345.941653283415</c:v>
                </c:pt>
                <c:pt idx="145">
                  <c:v>229.71885358460895</c:v>
                </c:pt>
                <c:pt idx="146">
                  <c:v>222.89148577160813</c:v>
                </c:pt>
                <c:pt idx="147">
                  <c:v>216.06170480248625</c:v>
                </c:pt>
                <c:pt idx="148">
                  <c:v>209.22950363887117</c:v>
                </c:pt>
                <c:pt idx="149">
                  <c:v>202.39487522186209</c:v>
                </c:pt>
                <c:pt idx="150">
                  <c:v>195.55781247197001</c:v>
                </c:pt>
                <c:pt idx="151">
                  <c:v>188.7183082890574</c:v>
                </c:pt>
                <c:pt idx="152">
                  <c:v>181.87635555227803</c:v>
                </c:pt>
                <c:pt idx="153">
                  <c:v>175.03194712001641</c:v>
                </c:pt>
                <c:pt idx="154">
                  <c:v>168.18507582982738</c:v>
                </c:pt>
                <c:pt idx="155">
                  <c:v>161.33573449837513</c:v>
                </c:pt>
                <c:pt idx="156">
                  <c:v>470.63803657985352</c:v>
                </c:pt>
                <c:pt idx="157">
                  <c:v>463.78373353200175</c:v>
                </c:pt>
                <c:pt idx="158">
                  <c:v>456.92693876692704</c:v>
                </c:pt>
                <c:pt idx="159">
                  <c:v>450.06764501712098</c:v>
                </c:pt>
                <c:pt idx="160">
                  <c:v>443.2058449938778</c:v>
                </c:pt>
                <c:pt idx="161">
                  <c:v>436.34153138723366</c:v>
                </c:pt>
                <c:pt idx="162">
                  <c:v>429.47469686590341</c:v>
                </c:pt>
                <c:pt idx="163">
                  <c:v>422.60533407721925</c:v>
                </c:pt>
                <c:pt idx="164">
                  <c:v>415.73343564706818</c:v>
                </c:pt>
                <c:pt idx="165">
                  <c:v>408.85899417982898</c:v>
                </c:pt>
                <c:pt idx="166">
                  <c:v>401.98200225831044</c:v>
                </c:pt>
                <c:pt idx="167">
                  <c:v>395.10245244368741</c:v>
                </c:pt>
                <c:pt idx="168">
                  <c:v>715.43985215696705</c:v>
                </c:pt>
                <c:pt idx="169">
                  <c:v>708.55516415281079</c:v>
                </c:pt>
                <c:pt idx="170">
                  <c:v>701.66789580864236</c:v>
                </c:pt>
                <c:pt idx="171">
                  <c:v>694.77803959846995</c:v>
                </c:pt>
                <c:pt idx="172">
                  <c:v>687.88558797435132</c:v>
                </c:pt>
                <c:pt idx="173">
                  <c:v>680.99053336632903</c:v>
                </c:pt>
                <c:pt idx="174">
                  <c:v>674.09286818236671</c:v>
                </c:pt>
                <c:pt idx="175">
                  <c:v>667.19258480828455</c:v>
                </c:pt>
                <c:pt idx="176">
                  <c:v>660.28967560769445</c:v>
                </c:pt>
                <c:pt idx="177">
                  <c:v>653.38413292193616</c:v>
                </c:pt>
                <c:pt idx="178">
                  <c:v>646.47594907001087</c:v>
                </c:pt>
                <c:pt idx="179">
                  <c:v>639.56511634851756</c:v>
                </c:pt>
                <c:pt idx="180">
                  <c:v>971.32382493396608</c:v>
                </c:pt>
                <c:pt idx="181">
                  <c:v>964.40767127319396</c:v>
                </c:pt>
                <c:pt idx="182">
                  <c:v>957.48884549757804</c:v>
                </c:pt>
                <c:pt idx="183">
                  <c:v>950.56733981344996</c:v>
                </c:pt>
                <c:pt idx="184">
                  <c:v>943.64314640440944</c:v>
                </c:pt>
                <c:pt idx="185">
                  <c:v>936.71625743125969</c:v>
                </c:pt>
                <c:pt idx="186">
                  <c:v>929.7866650319379</c:v>
                </c:pt>
                <c:pt idx="187">
                  <c:v>922.85436132145196</c:v>
                </c:pt>
                <c:pt idx="188">
                  <c:v>915.91933839181002</c:v>
                </c:pt>
                <c:pt idx="189">
                  <c:v>908.98158831195678</c:v>
                </c:pt>
                <c:pt idx="190">
                  <c:v>902.04110312770399</c:v>
                </c:pt>
                <c:pt idx="191">
                  <c:v>895.09787486166351</c:v>
                </c:pt>
                <c:pt idx="192">
                  <c:v>1238.6776203421455</c:v>
                </c:pt>
                <c:pt idx="193">
                  <c:v>1231.7288818872294</c:v>
                </c:pt>
                <c:pt idx="194">
                  <c:v>1224.7773762784868</c:v>
                </c:pt>
                <c:pt idx="195">
                  <c:v>1217.8230954450519</c:v>
                </c:pt>
                <c:pt idx="196">
                  <c:v>1210.866031292519</c:v>
                </c:pt>
                <c:pt idx="197">
                  <c:v>1203.9061757028749</c:v>
                </c:pt>
                <c:pt idx="198">
                  <c:v>1196.943520534428</c:v>
                </c:pt>
                <c:pt idx="199">
                  <c:v>1189.9780576217395</c:v>
                </c:pt>
                <c:pt idx="200">
                  <c:v>1183.0097787755553</c:v>
                </c:pt>
                <c:pt idx="201">
                  <c:v>1176.0386757827368</c:v>
                </c:pt>
                <c:pt idx="202">
                  <c:v>1169.0647404061892</c:v>
                </c:pt>
                <c:pt idx="203">
                  <c:v>1162.0879643847934</c:v>
                </c:pt>
                <c:pt idx="204">
                  <c:v>1517.9024646313137</c:v>
                </c:pt>
                <c:pt idx="205">
                  <c:v>3628.8032629797117</c:v>
                </c:pt>
                <c:pt idx="206">
                  <c:v>3621.8179152157554</c:v>
                </c:pt>
                <c:pt idx="207">
                  <c:v>3614.82969352082</c:v>
                </c:pt>
                <c:pt idx="208">
                  <c:v>3607.8385895126085</c:v>
                </c:pt>
                <c:pt idx="209">
                  <c:v>3600.844594784372</c:v>
                </c:pt>
                <c:pt idx="210">
                  <c:v>3593.8477009048456</c:v>
                </c:pt>
                <c:pt idx="211">
                  <c:v>3586.8478994181705</c:v>
                </c:pt>
                <c:pt idx="212">
                  <c:v>3579.8451818438261</c:v>
                </c:pt>
                <c:pt idx="213">
                  <c:v>3572.8395396765563</c:v>
                </c:pt>
                <c:pt idx="214">
                  <c:v>3565.8309643862985</c:v>
                </c:pt>
                <c:pt idx="215">
                  <c:v>3558.8194474181109</c:v>
                </c:pt>
                <c:pt idx="216">
                  <c:v>3927.2968997720072</c:v>
                </c:pt>
                <c:pt idx="217">
                  <c:v>3920.2794736832529</c:v>
                </c:pt>
                <c:pt idx="218">
                  <c:v>3913.2590801017404</c:v>
                </c:pt>
                <c:pt idx="219">
                  <c:v>3906.2357103722816</c:v>
                </c:pt>
                <c:pt idx="220">
                  <c:v>3899.2093558144452</c:v>
                </c:pt>
                <c:pt idx="221">
                  <c:v>3892.1800077224807</c:v>
                </c:pt>
                <c:pt idx="222">
                  <c:v>3885.147657365249</c:v>
                </c:pt>
                <c:pt idx="223">
                  <c:v>3878.1122959861423</c:v>
                </c:pt>
                <c:pt idx="224">
                  <c:v>3871.0739148030125</c:v>
                </c:pt>
                <c:pt idx="225">
                  <c:v>3864.0325050080992</c:v>
                </c:pt>
                <c:pt idx="226">
                  <c:v>3856.9880577679505</c:v>
                </c:pt>
                <c:pt idx="227">
                  <c:v>3849.9405642233514</c:v>
                </c:pt>
                <c:pt idx="228">
                  <c:v>4231.5241522544502</c:v>
                </c:pt>
                <c:pt idx="229">
                  <c:v>4224.4705394198718</c:v>
                </c:pt>
                <c:pt idx="230">
                  <c:v>4217.4138535478587</c:v>
                </c:pt>
                <c:pt idx="231">
                  <c:v>4210.3540856753852</c:v>
                </c:pt>
                <c:pt idx="232">
                  <c:v>4203.291226813285</c:v>
                </c:pt>
                <c:pt idx="233">
                  <c:v>4196.225267946169</c:v>
                </c:pt>
                <c:pt idx="234">
                  <c:v>4189.1562000323584</c:v>
                </c:pt>
                <c:pt idx="235">
                  <c:v>4182.0840140037981</c:v>
                </c:pt>
                <c:pt idx="236">
                  <c:v>4175.0087007659886</c:v>
                </c:pt>
                <c:pt idx="237">
                  <c:v>4167.9302511979013</c:v>
                </c:pt>
                <c:pt idx="238">
                  <c:v>4160.8486561519076</c:v>
                </c:pt>
                <c:pt idx="239">
                  <c:v>4153.763906453697</c:v>
                </c:pt>
                <c:pt idx="240">
                  <c:v>-2951.087675545813</c:v>
                </c:pt>
                <c:pt idx="241">
                  <c:v>3054.8650135886437</c:v>
                </c:pt>
                <c:pt idx="242">
                  <c:v>3047.2707446199424</c:v>
                </c:pt>
                <c:pt idx="243">
                  <c:v>3039.6732840334153</c:v>
                </c:pt>
                <c:pt idx="244">
                  <c:v>3032.0726225201779</c:v>
                </c:pt>
                <c:pt idx="245">
                  <c:v>3024.4687507441936</c:v>
                </c:pt>
                <c:pt idx="246">
                  <c:v>3016.8616593421957</c:v>
                </c:pt>
                <c:pt idx="247">
                  <c:v>3009.2513389236087</c:v>
                </c:pt>
                <c:pt idx="248">
                  <c:v>3001.6377800704677</c:v>
                </c:pt>
                <c:pt idx="249">
                  <c:v>2994.0209733373381</c:v>
                </c:pt>
                <c:pt idx="250">
                  <c:v>2986.400909251237</c:v>
                </c:pt>
                <c:pt idx="251">
                  <c:v>2978.7775783115512</c:v>
                </c:pt>
                <c:pt idx="252">
                  <c:v>3387.4655741462643</c:v>
                </c:pt>
                <c:pt idx="253">
                  <c:v>3379.8356808866506</c:v>
                </c:pt>
                <c:pt idx="254">
                  <c:v>3372.2024921050283</c:v>
                </c:pt>
                <c:pt idx="255">
                  <c:v>3364.565998189461</c:v>
                </c:pt>
                <c:pt idx="256">
                  <c:v>3356.9261894999722</c:v>
                </c:pt>
                <c:pt idx="257">
                  <c:v>3349.2830563684734</c:v>
                </c:pt>
                <c:pt idx="258">
                  <c:v>3341.636589098674</c:v>
                </c:pt>
                <c:pt idx="259">
                  <c:v>3333.986777966004</c:v>
                </c:pt>
                <c:pt idx="260">
                  <c:v>3326.3336132175305</c:v>
                </c:pt>
                <c:pt idx="261">
                  <c:v>3318.6770850718744</c:v>
                </c:pt>
                <c:pt idx="262">
                  <c:v>3311.017183719126</c:v>
                </c:pt>
                <c:pt idx="263">
                  <c:v>3303.3538993207662</c:v>
                </c:pt>
                <c:pt idx="264">
                  <c:v>3726.5728362763548</c:v>
                </c:pt>
                <c:pt idx="265">
                  <c:v>3718.9027561563425</c:v>
                </c:pt>
                <c:pt idx="266">
                  <c:v>3711.2292633026454</c:v>
                </c:pt>
                <c:pt idx="267">
                  <c:v>3703.5523477614597</c:v>
                </c:pt>
                <c:pt idx="268">
                  <c:v>3695.871999549945</c:v>
                </c:pt>
                <c:pt idx="269">
                  <c:v>3688.1882086561463</c:v>
                </c:pt>
                <c:pt idx="270">
                  <c:v>3680.5009650389075</c:v>
                </c:pt>
                <c:pt idx="271">
                  <c:v>3672.8102586277855</c:v>
                </c:pt>
                <c:pt idx="272">
                  <c:v>3665.1160793229637</c:v>
                </c:pt>
                <c:pt idx="273">
                  <c:v>3657.4184169951704</c:v>
                </c:pt>
                <c:pt idx="274">
                  <c:v>3649.7172614855872</c:v>
                </c:pt>
                <c:pt idx="275">
                  <c:v>3642.0126026057678</c:v>
                </c:pt>
                <c:pt idx="276">
                  <c:v>4080.2710409036581</c:v>
                </c:pt>
                <c:pt idx="277">
                  <c:v>4072.5593445990735</c:v>
                </c:pt>
                <c:pt idx="278">
                  <c:v>4064.8441141802668</c:v>
                </c:pt>
                <c:pt idx="279">
                  <c:v>4057.1253393394063</c:v>
                </c:pt>
                <c:pt idx="280">
                  <c:v>4049.403009738593</c:v>
                </c:pt>
                <c:pt idx="281">
                  <c:v>4041.6771150097766</c:v>
                </c:pt>
                <c:pt idx="282">
                  <c:v>4033.9476447546685</c:v>
                </c:pt>
                <c:pt idx="283">
                  <c:v>4026.2145885446489</c:v>
                </c:pt>
                <c:pt idx="284">
                  <c:v>4018.4779359206841</c:v>
                </c:pt>
                <c:pt idx="285">
                  <c:v>4010.7376763932325</c:v>
                </c:pt>
                <c:pt idx="286">
                  <c:v>4002.9937994421598</c:v>
                </c:pt>
                <c:pt idx="287">
                  <c:v>3995.2462945166462</c:v>
                </c:pt>
                <c:pt idx="288">
                  <c:v>4449.0705931780276</c:v>
                </c:pt>
                <c:pt idx="289">
                  <c:v>4441.3158005279929</c:v>
                </c:pt>
                <c:pt idx="290">
                  <c:v>4433.5573480660623</c:v>
                </c:pt>
                <c:pt idx="291">
                  <c:v>4425.7952251177849</c:v>
                </c:pt>
                <c:pt idx="292">
                  <c:v>4418.0294209775748</c:v>
                </c:pt>
                <c:pt idx="293">
                  <c:v>4410.2599249086225</c:v>
                </c:pt>
                <c:pt idx="294">
                  <c:v>4402.4867261428026</c:v>
                </c:pt>
                <c:pt idx="295">
                  <c:v>4394.7098138805814</c:v>
                </c:pt>
                <c:pt idx="296">
                  <c:v>4386.9291772909301</c:v>
                </c:pt>
                <c:pt idx="297">
                  <c:v>4379.1448055112241</c:v>
                </c:pt>
                <c:pt idx="298">
                  <c:v>4371.3566876471623</c:v>
                </c:pt>
                <c:pt idx="299">
                  <c:v>4363.5648127726627</c:v>
                </c:pt>
                <c:pt idx="300">
                  <c:v>4833.4997525477092</c:v>
                </c:pt>
                <c:pt idx="301">
                  <c:v>6297.6565549793877</c:v>
                </c:pt>
                <c:pt idx="302">
                  <c:v>6289.8533431979586</c:v>
                </c:pt>
                <c:pt idx="303">
                  <c:v>6282.046330382168</c:v>
                </c:pt>
                <c:pt idx="304">
                  <c:v>6274.2355054456639</c:v>
                </c:pt>
                <c:pt idx="305">
                  <c:v>6266.4208572697617</c:v>
                </c:pt>
                <c:pt idx="306">
                  <c:v>6258.6023747033469</c:v>
                </c:pt>
                <c:pt idx="307">
                  <c:v>6250.7800465627797</c:v>
                </c:pt>
                <c:pt idx="308">
                  <c:v>6242.9538616318032</c:v>
                </c:pt>
                <c:pt idx="309">
                  <c:v>6235.1238086614439</c:v>
                </c:pt>
                <c:pt idx="310">
                  <c:v>6227.2898763699213</c:v>
                </c:pt>
                <c:pt idx="311">
                  <c:v>6219.4520534425483</c:v>
                </c:pt>
                <c:pt idx="312">
                  <c:v>6706.0614815411964</c:v>
                </c:pt>
                <c:pt idx="313">
                  <c:v>6698.2158432659617</c:v>
                </c:pt>
                <c:pt idx="314">
                  <c:v>6690.3662802124245</c:v>
                </c:pt>
                <c:pt idx="315">
                  <c:v>6682.5127809333144</c:v>
                </c:pt>
                <c:pt idx="316">
                  <c:v>6674.6553339479733</c:v>
                </c:pt>
                <c:pt idx="317">
                  <c:v>6666.7939277422583</c:v>
                </c:pt>
                <c:pt idx="318">
                  <c:v>6658.9285507684435</c:v>
                </c:pt>
                <c:pt idx="319">
                  <c:v>6651.0591914451225</c:v>
                </c:pt>
                <c:pt idx="320">
                  <c:v>6643.1858381571074</c:v>
                </c:pt>
                <c:pt idx="321">
                  <c:v>6635.3084792553354</c:v>
                </c:pt>
                <c:pt idx="322">
                  <c:v>6627.4271030567679</c:v>
                </c:pt>
                <c:pt idx="323">
                  <c:v>6619.5416978442863</c:v>
                </c:pt>
                <c:pt idx="324">
                  <c:v>7123.4091952314939</c:v>
                </c:pt>
                <c:pt idx="325">
                  <c:v>7115.5156967030425</c:v>
                </c:pt>
                <c:pt idx="326">
                  <c:v>7107.6181338038823</c:v>
                </c:pt>
                <c:pt idx="327">
                  <c:v>7099.7164946795992</c:v>
                </c:pt>
                <c:pt idx="328">
                  <c:v>7091.810767441204</c:v>
                </c:pt>
                <c:pt idx="329">
                  <c:v>7083.9009401650301</c:v>
                </c:pt>
                <c:pt idx="330">
                  <c:v>7075.9870008926346</c:v>
                </c:pt>
                <c:pt idx="331">
                  <c:v>7068.0689376306937</c:v>
                </c:pt>
                <c:pt idx="332">
                  <c:v>7060.1467383509062</c:v>
                </c:pt>
                <c:pt idx="333">
                  <c:v>7052.2203909898853</c:v>
                </c:pt>
                <c:pt idx="334">
                  <c:v>7044.2898834490625</c:v>
                </c:pt>
                <c:pt idx="335">
                  <c:v>7036.3552035945777</c:v>
                </c:pt>
                <c:pt idx="336">
                  <c:v>7558.0847756398471</c:v>
                </c:pt>
                <c:pt idx="337">
                  <c:v>7550.1417146148033</c:v>
                </c:pt>
                <c:pt idx="338">
                  <c:v>7542.194444661769</c:v>
                </c:pt>
                <c:pt idx="339">
                  <c:v>7534.2429535047067</c:v>
                </c:pt>
                <c:pt idx="340">
                  <c:v>7526.2872288317685</c:v>
                </c:pt>
                <c:pt idx="341">
                  <c:v>7518.3272582952013</c:v>
                </c:pt>
                <c:pt idx="342">
                  <c:v>7510.3630295112343</c:v>
                </c:pt>
                <c:pt idx="343">
                  <c:v>7502.3945300599826</c:v>
                </c:pt>
                <c:pt idx="344">
                  <c:v>7494.4217474853303</c:v>
                </c:pt>
                <c:pt idx="345">
                  <c:v>7486.4446692948368</c:v>
                </c:pt>
                <c:pt idx="346">
                  <c:v>7478.4632829596194</c:v>
                </c:pt>
                <c:pt idx="347">
                  <c:v>7470.4775759142576</c:v>
                </c:pt>
                <c:pt idx="348">
                  <c:v>8010.6943672127381</c:v>
                </c:pt>
                <c:pt idx="349">
                  <c:v>8002.6999809041172</c:v>
                </c:pt>
                <c:pt idx="350">
                  <c:v>7994.7012359687651</c:v>
                </c:pt>
                <c:pt idx="351">
                  <c:v>7986.698119694016</c:v>
                </c:pt>
                <c:pt idx="352">
                  <c:v>7978.6906193301347</c:v>
                </c:pt>
                <c:pt idx="353">
                  <c:v>7970.6787220901897</c:v>
                </c:pt>
                <c:pt idx="354">
                  <c:v>7962.6624151499636</c:v>
                </c:pt>
                <c:pt idx="355">
                  <c:v>7954.6416856478263</c:v>
                </c:pt>
                <c:pt idx="356">
                  <c:v>7946.6165206846435</c:v>
                </c:pt>
                <c:pt idx="357">
                  <c:v>7938.5869073236499</c:v>
                </c:pt>
                <c:pt idx="358">
                  <c:v>7930.5528325903524</c:v>
                </c:pt>
                <c:pt idx="359">
                  <c:v>7922.5142834724174</c:v>
                </c:pt>
                <c:pt idx="360">
                  <c:v>8481.8653176835687</c:v>
                </c:pt>
                <c:pt idx="361">
                  <c:v>8473.8177806074273</c:v>
                </c:pt>
                <c:pt idx="362">
                  <c:v>8465.7657298814793</c:v>
                </c:pt>
                <c:pt idx="363">
                  <c:v>8457.7091523409144</c:v>
                </c:pt>
                <c:pt idx="364">
                  <c:v>8449.6480347825236</c:v>
                </c:pt>
                <c:pt idx="365">
                  <c:v>8441.5823639645878</c:v>
                </c:pt>
                <c:pt idx="366">
                  <c:v>8433.5121266067654</c:v>
                </c:pt>
                <c:pt idx="367">
                  <c:v>8425.4373093899831</c:v>
                </c:pt>
                <c:pt idx="368">
                  <c:v>8417.3578989563193</c:v>
                </c:pt>
                <c:pt idx="369">
                  <c:v>8409.27388190889</c:v>
                </c:pt>
                <c:pt idx="370">
                  <c:v>8401.1852448117388</c:v>
                </c:pt>
                <c:pt idx="371">
                  <c:v>8393.0919741897214</c:v>
                </c:pt>
                <c:pt idx="372">
                  <c:v>8972.2469197691498</c:v>
                </c:pt>
                <c:pt idx="373">
                  <c:v>8964.1443415146387</c:v>
                </c:pt>
                <c:pt idx="374">
                  <c:v>8956.0370890735539</c:v>
                </c:pt>
                <c:pt idx="375">
                  <c:v>8947.9251488128466</c:v>
                </c:pt>
                <c:pt idx="376">
                  <c:v>8939.8085070597117</c:v>
                </c:pt>
                <c:pt idx="377">
                  <c:v>8931.6871501014648</c:v>
                </c:pt>
                <c:pt idx="378">
                  <c:v>8923.5610641854255</c:v>
                </c:pt>
                <c:pt idx="379">
                  <c:v>8915.4302355187938</c:v>
                </c:pt>
                <c:pt idx="380">
                  <c:v>8907.2946502685518</c:v>
                </c:pt>
                <c:pt idx="381">
                  <c:v>8899.1542945613328</c:v>
                </c:pt>
                <c:pt idx="382">
                  <c:v>8891.0091544832976</c:v>
                </c:pt>
                <c:pt idx="383">
                  <c:v>8882.8592160800363</c:v>
                </c:pt>
                <c:pt idx="384">
                  <c:v>9482.5111788106224</c:v>
                </c:pt>
                <c:pt idx="385">
                  <c:v>9474.3516017307411</c:v>
                </c:pt>
                <c:pt idx="386">
                  <c:v>9466.1871842177097</c:v>
                </c:pt>
                <c:pt idx="387">
                  <c:v>9458.0179121535984</c:v>
                </c:pt>
                <c:pt idx="388">
                  <c:v>9449.8437713793028</c:v>
                </c:pt>
                <c:pt idx="389">
                  <c:v>9441.6647476944127</c:v>
                </c:pt>
                <c:pt idx="390">
                  <c:v>9433.4808268571105</c:v>
                </c:pt>
                <c:pt idx="391">
                  <c:v>9425.2919945840295</c:v>
                </c:pt>
                <c:pt idx="392">
                  <c:v>9417.098236550155</c:v>
                </c:pt>
                <c:pt idx="393">
                  <c:v>9408.8995383886795</c:v>
                </c:pt>
                <c:pt idx="394">
                  <c:v>9400.6958856909041</c:v>
                </c:pt>
                <c:pt idx="395">
                  <c:v>9392.4872640060894</c:v>
                </c:pt>
                <c:pt idx="396">
                  <c:v>10013.353607266441</c:v>
                </c:pt>
                <c:pt idx="397">
                  <c:v>10005.135004086649</c:v>
                </c:pt>
                <c:pt idx="398">
                  <c:v>9996.9113883142491</c:v>
                </c:pt>
                <c:pt idx="399">
                  <c:v>9988.6827453291808</c:v>
                </c:pt>
                <c:pt idx="400">
                  <c:v>9980.449060468738</c:v>
                </c:pt>
                <c:pt idx="401">
                  <c:v>9972.2103190274538</c:v>
                </c:pt>
                <c:pt idx="402">
                  <c:v>9963.9665062569657</c:v>
                </c:pt>
                <c:pt idx="403">
                  <c:v>9955.7176073658957</c:v>
                </c:pt>
                <c:pt idx="404">
                  <c:v>9947.4636075197286</c:v>
                </c:pt>
                <c:pt idx="405">
                  <c:v>9939.2044918406755</c:v>
                </c:pt>
                <c:pt idx="406">
                  <c:v>9930.9402454075589</c:v>
                </c:pt>
                <c:pt idx="407">
                  <c:v>9922.6708532556786</c:v>
                </c:pt>
                <c:pt idx="408">
                  <c:v>10565.494046996646</c:v>
                </c:pt>
                <c:pt idx="409">
                  <c:v>10557.214318338425</c:v>
                </c:pt>
                <c:pt idx="410">
                  <c:v>10548.929398804952</c:v>
                </c:pt>
                <c:pt idx="411">
                  <c:v>10540.639273256173</c:v>
                </c:pt>
                <c:pt idx="412">
                  <c:v>10532.343926507876</c:v>
                </c:pt>
                <c:pt idx="413">
                  <c:v>10524.043343331565</c:v>
                </c:pt>
                <c:pt idx="414">
                  <c:v>10515.737508454322</c:v>
                </c:pt>
                <c:pt idx="415">
                  <c:v>10507.426406558687</c:v>
                </c:pt>
                <c:pt idx="416">
                  <c:v>10499.110022282523</c:v>
                </c:pt>
                <c:pt idx="417">
                  <c:v>10490.788340218885</c:v>
                </c:pt>
                <c:pt idx="418">
                  <c:v>10482.461344915897</c:v>
                </c:pt>
                <c:pt idx="419">
                  <c:v>10474.129020876608</c:v>
                </c:pt>
                <c:pt idx="420">
                  <c:v>11139.677520310532</c:v>
                </c:pt>
                <c:pt idx="421">
                  <c:v>11131.334492126867</c:v>
                </c:pt>
                <c:pt idx="422">
                  <c:v>11122.986088444335</c:v>
                </c:pt>
                <c:pt idx="423">
                  <c:v>11114.632293584395</c:v>
                </c:pt>
                <c:pt idx="424">
                  <c:v>11106.273091822781</c:v>
                </c:pt>
                <c:pt idx="425">
                  <c:v>11097.908467389361</c:v>
                </c:pt>
                <c:pt idx="426">
                  <c:v>11089.53840446801</c:v>
                </c:pt>
                <c:pt idx="427">
                  <c:v>11081.162887196473</c:v>
                </c:pt>
                <c:pt idx="428">
                  <c:v>11072.781899666226</c:v>
                </c:pt>
                <c:pt idx="429">
                  <c:v>11064.395425922352</c:v>
                </c:pt>
                <c:pt idx="430">
                  <c:v>11056.003449963389</c:v>
                </c:pt>
                <c:pt idx="431">
                  <c:v>11047.605955741214</c:v>
                </c:pt>
                <c:pt idx="432">
                  <c:v>11736.67511078385</c:v>
                </c:pt>
                <c:pt idx="433">
                  <c:v>11728.266531703501</c:v>
                </c:pt>
                <c:pt idx="434">
                  <c:v>11719.852385934166</c:v>
                </c:pt>
                <c:pt idx="435">
                  <c:v>11711.432657239671</c:v>
                </c:pt>
                <c:pt idx="436">
                  <c:v>11703.007329336484</c:v>
                </c:pt>
                <c:pt idx="437">
                  <c:v>11694.576385893579</c:v>
                </c:pt>
                <c:pt idx="438">
                  <c:v>11686.139810532299</c:v>
                </c:pt>
                <c:pt idx="439">
                  <c:v>11677.697586826216</c:v>
                </c:pt>
                <c:pt idx="440">
                  <c:v>11669.24969830099</c:v>
                </c:pt>
                <c:pt idx="441">
                  <c:v>11660.796128434231</c:v>
                </c:pt>
                <c:pt idx="442">
                  <c:v>11652.336860655361</c:v>
                </c:pt>
                <c:pt idx="443">
                  <c:v>11643.87187834547</c:v>
                </c:pt>
                <c:pt idx="444">
                  <c:v>12357.284874886944</c:v>
                </c:pt>
                <c:pt idx="445">
                  <c:v>12348.80841346425</c:v>
                </c:pt>
                <c:pt idx="446">
                  <c:v>12340.326187362405</c:v>
                </c:pt>
                <c:pt idx="447">
                  <c:v>12331.838179767765</c:v>
                </c:pt>
                <c:pt idx="448">
                  <c:v>12323.344373817639</c:v>
                </c:pt>
                <c:pt idx="449">
                  <c:v>12314.84475260016</c:v>
                </c:pt>
                <c:pt idx="450">
                  <c:v>12306.339299154128</c:v>
                </c:pt>
                <c:pt idx="451">
                  <c:v>12297.827996468881</c:v>
                </c:pt>
                <c:pt idx="452">
                  <c:v>12289.310827484132</c:v>
                </c:pt>
                <c:pt idx="453">
                  <c:v>12280.787775089846</c:v>
                </c:pt>
                <c:pt idx="454">
                  <c:v>12272.258822126078</c:v>
                </c:pt>
                <c:pt idx="455">
                  <c:v>12263.72395138283</c:v>
                </c:pt>
                <c:pt idx="456">
                  <c:v>13002.332785501429</c:v>
                </c:pt>
                <c:pt idx="457">
                  <c:v>12993.786027368313</c:v>
                </c:pt>
                <c:pt idx="458">
                  <c:v>12985.233299523976</c:v>
                </c:pt>
                <c:pt idx="459">
                  <c:v>12976.67458455676</c:v>
                </c:pt>
                <c:pt idx="460">
                  <c:v>12968.109865004224</c:v>
                </c:pt>
                <c:pt idx="461">
                  <c:v>12959.539123352992</c:v>
                </c:pt>
                <c:pt idx="462">
                  <c:v>12950.962342038611</c:v>
                </c:pt>
                <c:pt idx="463">
                  <c:v>12942.379503445396</c:v>
                </c:pt>
                <c:pt idx="464">
                  <c:v>12933.790589906284</c:v>
                </c:pt>
                <c:pt idx="465">
                  <c:v>12925.195583702684</c:v>
                </c:pt>
                <c:pt idx="466">
                  <c:v>12916.594467064322</c:v>
                </c:pt>
                <c:pt idx="467">
                  <c:v>12907.987222169098</c:v>
                </c:pt>
                <c:pt idx="468">
                  <c:v>13672.673708440998</c:v>
                </c:pt>
                <c:pt idx="469">
                  <c:v>13664.054153357671</c:v>
                </c:pt>
                <c:pt idx="470">
                  <c:v>13655.428416238685</c:v>
                </c:pt>
                <c:pt idx="471">
                  <c:v>13646.7964790531</c:v>
                </c:pt>
                <c:pt idx="472">
                  <c:v>13638.158323717391</c:v>
                </c:pt>
                <c:pt idx="473">
                  <c:v>13629.513932095288</c:v>
                </c:pt>
                <c:pt idx="474">
                  <c:v>13620.863285997619</c:v>
                </c:pt>
                <c:pt idx="475">
                  <c:v>13612.206367182165</c:v>
                </c:pt>
                <c:pt idx="476">
                  <c:v>13603.543157353499</c:v>
                </c:pt>
                <c:pt idx="477">
                  <c:v>13594.873638162833</c:v>
                </c:pt>
                <c:pt idx="478">
                  <c:v>13586.197791207862</c:v>
                </c:pt>
                <c:pt idx="479">
                  <c:v>13577.515598032604</c:v>
                </c:pt>
                <c:pt idx="480">
                  <c:v>14369.192413130748</c:v>
                </c:pt>
                <c:pt idx="481">
                  <c:v>14360.497471931505</c:v>
                </c:pt>
                <c:pt idx="482">
                  <c:v>14351.796128820431</c:v>
                </c:pt>
                <c:pt idx="483">
                  <c:v>14343.088365125284</c:v>
                </c:pt>
                <c:pt idx="484">
                  <c:v>14334.374162119359</c:v>
                </c:pt>
                <c:pt idx="485">
                  <c:v>14325.653501021334</c:v>
                </c:pt>
                <c:pt idx="486">
                  <c:v>14316.926362995106</c:v>
                </c:pt>
                <c:pt idx="487">
                  <c:v>14308.192729149634</c:v>
                </c:pt>
                <c:pt idx="488">
                  <c:v>14299.45258053878</c:v>
                </c:pt>
                <c:pt idx="489">
                  <c:v>14290.705898161144</c:v>
                </c:pt>
                <c:pt idx="490">
                  <c:v>14281.952662959908</c:v>
                </c:pt>
                <c:pt idx="491">
                  <c:v>14273.192855822666</c:v>
                </c:pt>
                <c:pt idx="492">
                  <c:v>15092.804618639893</c:v>
                </c:pt>
                <c:pt idx="493">
                  <c:v>15084.031610070298</c:v>
                </c:pt>
                <c:pt idx="494">
                  <c:v>15075.251971892376</c:v>
                </c:pt>
                <c:pt idx="495">
                  <c:v>15066.465684769766</c:v>
                </c:pt>
                <c:pt idx="496">
                  <c:v>15057.672729309717</c:v>
                </c:pt>
                <c:pt idx="497">
                  <c:v>15048.873086062911</c:v>
                </c:pt>
                <c:pt idx="498">
                  <c:v>15040.066735523298</c:v>
                </c:pt>
                <c:pt idx="499">
                  <c:v>15031.253658127946</c:v>
                </c:pt>
                <c:pt idx="500">
                  <c:v>15022.433834256859</c:v>
                </c:pt>
                <c:pt idx="501">
                  <c:v>15013.607244232815</c:v>
                </c:pt>
                <c:pt idx="502">
                  <c:v>15004.773868321197</c:v>
                </c:pt>
                <c:pt idx="503">
                  <c:v>14995.933686729841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6F-46C3-9EB0-4F0637C155AB}"/>
            </c:ext>
          </c:extLst>
        </c:ser>
        <c:ser>
          <c:idx val="2"/>
          <c:order val="2"/>
          <c:tx>
            <c:v>B-B-LS</c:v>
          </c:tx>
          <c:marker>
            <c:symbol val="none"/>
          </c:marker>
          <c:val>
            <c:numRef>
              <c:f>'Sheet1 (2)'!$E$2:$E$505</c:f>
              <c:numCache>
                <c:formatCode>General</c:formatCode>
                <c:ptCount val="504"/>
                <c:pt idx="0">
                  <c:v>3778.75</c:v>
                </c:pt>
                <c:pt idx="1">
                  <c:v>708.03767780146518</c:v>
                </c:pt>
                <c:pt idx="2">
                  <c:v>699.45434446813192</c:v>
                </c:pt>
                <c:pt idx="3">
                  <c:v>690.8693097459095</c:v>
                </c:pt>
                <c:pt idx="4">
                  <c:v>682.2825686724143</c:v>
                </c:pt>
                <c:pt idx="5">
                  <c:v>673.69411627078784</c:v>
                </c:pt>
                <c:pt idx="6">
                  <c:v>665.10394754965671</c:v>
                </c:pt>
                <c:pt idx="7">
                  <c:v>656.51205750308895</c:v>
                </c:pt>
                <c:pt idx="8">
                  <c:v>647.91844111055195</c:v>
                </c:pt>
                <c:pt idx="9">
                  <c:v>639.32309333687022</c:v>
                </c:pt>
                <c:pt idx="10">
                  <c:v>630.72600913218173</c:v>
                </c:pt>
                <c:pt idx="11">
                  <c:v>622.12718343189636</c:v>
                </c:pt>
                <c:pt idx="12">
                  <c:v>679.79379865665146</c:v>
                </c:pt>
                <c:pt idx="13">
                  <c:v>671.19147471227075</c:v>
                </c:pt>
                <c:pt idx="14">
                  <c:v>662.58739398971875</c:v>
                </c:pt>
                <c:pt idx="15">
                  <c:v>653.98155136505966</c:v>
                </c:pt>
                <c:pt idx="16">
                  <c:v>645.37394169941172</c:v>
                </c:pt>
                <c:pt idx="17">
                  <c:v>636.76455983890583</c:v>
                </c:pt>
                <c:pt idx="18">
                  <c:v>628.15340061463996</c:v>
                </c:pt>
                <c:pt idx="19">
                  <c:v>619.54045884263678</c:v>
                </c:pt>
                <c:pt idx="20">
                  <c:v>610.92572932379846</c:v>
                </c:pt>
                <c:pt idx="21">
                  <c:v>602.30920684386365</c:v>
                </c:pt>
                <c:pt idx="22">
                  <c:v>593.69088617336229</c:v>
                </c:pt>
                <c:pt idx="23">
                  <c:v>585.07076206757199</c:v>
                </c:pt>
                <c:pt idx="24">
                  <c:v>641.86336832897496</c:v>
                </c:pt>
                <c:pt idx="25">
                  <c:v>633.23962155720619</c:v>
                </c:pt>
                <c:pt idx="26">
                  <c:v>624.6140555240197</c:v>
                </c:pt>
                <c:pt idx="27">
                  <c:v>615.9866649232365</c:v>
                </c:pt>
                <c:pt idx="28">
                  <c:v>607.35744443320118</c:v>
                </c:pt>
                <c:pt idx="29">
                  <c:v>598.72638871673644</c:v>
                </c:pt>
                <c:pt idx="30">
                  <c:v>590.09349242109852</c:v>
                </c:pt>
                <c:pt idx="31">
                  <c:v>581.45875017793196</c:v>
                </c:pt>
                <c:pt idx="32">
                  <c:v>572.82215660322254</c:v>
                </c:pt>
                <c:pt idx="33">
                  <c:v>564.18370629725382</c:v>
                </c:pt>
                <c:pt idx="34">
                  <c:v>555.5433938445592</c:v>
                </c:pt>
                <c:pt idx="35">
                  <c:v>546.90121381387758</c:v>
                </c:pt>
                <c:pt idx="36">
                  <c:v>602.59571668779154</c:v>
                </c:pt>
                <c:pt idx="37">
                  <c:v>593.9497851439412</c:v>
                </c:pt>
                <c:pt idx="38">
                  <c:v>585.30196963308777</c:v>
                </c:pt>
                <c:pt idx="39">
                  <c:v>576.65226466032777</c:v>
                </c:pt>
                <c:pt idx="40">
                  <c:v>568.00066471473065</c:v>
                </c:pt>
                <c:pt idx="41">
                  <c:v>559.34716426929208</c:v>
                </c:pt>
                <c:pt idx="42">
                  <c:v>550.69175778088788</c:v>
                </c:pt>
                <c:pt idx="43">
                  <c:v>542.03443969022555</c:v>
                </c:pt>
                <c:pt idx="44">
                  <c:v>533.3752044217988</c:v>
                </c:pt>
                <c:pt idx="45">
                  <c:v>524.71404638383933</c:v>
                </c:pt>
                <c:pt idx="46">
                  <c:v>516.0509599682689</c:v>
                </c:pt>
                <c:pt idx="47">
                  <c:v>507.38593955065329</c:v>
                </c:pt>
                <c:pt idx="48">
                  <c:v>561.73859786537923</c:v>
                </c:pt>
                <c:pt idx="49">
                  <c:v>553.0696925047024</c:v>
                </c:pt>
                <c:pt idx="50">
                  <c:v>544.39883617005682</c:v>
                </c:pt>
                <c:pt idx="51">
                  <c:v>535.72602317110193</c:v>
                </c:pt>
                <c:pt idx="52">
                  <c:v>527.05124780090011</c:v>
                </c:pt>
                <c:pt idx="53">
                  <c:v>518.37450433586855</c:v>
                </c:pt>
                <c:pt idx="54">
                  <c:v>509.69578703573052</c:v>
                </c:pt>
                <c:pt idx="55">
                  <c:v>501.01509014346721</c:v>
                </c:pt>
                <c:pt idx="56">
                  <c:v>492.33240788526814</c:v>
                </c:pt>
                <c:pt idx="57">
                  <c:v>483.64773447048265</c:v>
                </c:pt>
                <c:pt idx="58">
                  <c:v>474.96106409157062</c:v>
                </c:pt>
                <c:pt idx="59">
                  <c:v>466.27239092405341</c:v>
                </c:pt>
                <c:pt idx="60">
                  <c:v>-5730.9815908749088</c:v>
                </c:pt>
                <c:pt idx="61">
                  <c:v>218.70376894255458</c:v>
                </c:pt>
                <c:pt idx="62">
                  <c:v>212.00905229222121</c:v>
                </c:pt>
                <c:pt idx="63">
                  <c:v>205.31230938499107</c:v>
                </c:pt>
                <c:pt idx="64">
                  <c:v>198.61353431094813</c:v>
                </c:pt>
                <c:pt idx="65">
                  <c:v>191.91272114293929</c:v>
                </c:pt>
                <c:pt idx="66">
                  <c:v>185.20986393652379</c:v>
                </c:pt>
                <c:pt idx="67">
                  <c:v>178.50495672992281</c:v>
                </c:pt>
                <c:pt idx="68">
                  <c:v>171.79799354396926</c:v>
                </c:pt>
                <c:pt idx="69">
                  <c:v>165.08896838205669</c:v>
                </c:pt>
                <c:pt idx="70">
                  <c:v>158.37787523008853</c:v>
                </c:pt>
                <c:pt idx="71">
                  <c:v>151.66470805642712</c:v>
                </c:pt>
                <c:pt idx="72">
                  <c:v>204.51673538448728</c:v>
                </c:pt>
                <c:pt idx="73">
                  <c:v>197.79940200210609</c:v>
                </c:pt>
                <c:pt idx="74">
                  <c:v>191.07997639735953</c:v>
                </c:pt>
                <c:pt idx="75">
                  <c:v>184.35845246793252</c:v>
                </c:pt>
                <c:pt idx="76">
                  <c:v>177.63482409371119</c:v>
                </c:pt>
                <c:pt idx="77">
                  <c:v>170.9090851367319</c:v>
                </c:pt>
                <c:pt idx="78">
                  <c:v>164.18122944112798</c:v>
                </c:pt>
                <c:pt idx="79">
                  <c:v>157.45125083307863</c:v>
                </c:pt>
                <c:pt idx="80">
                  <c:v>150.71914312075575</c:v>
                </c:pt>
                <c:pt idx="81">
                  <c:v>143.98490009427184</c:v>
                </c:pt>
                <c:pt idx="82">
                  <c:v>137.24851552562751</c:v>
                </c:pt>
                <c:pt idx="83">
                  <c:v>130.50998316865781</c:v>
                </c:pt>
                <c:pt idx="84">
                  <c:v>181.15651371024887</c:v>
                </c:pt>
                <c:pt idx="85">
                  <c:v>174.41366696520993</c:v>
                </c:pt>
                <c:pt idx="86">
                  <c:v>167.6686535838312</c:v>
                </c:pt>
                <c:pt idx="87">
                  <c:v>160.92146724675683</c:v>
                </c:pt>
                <c:pt idx="88">
                  <c:v>154.17210161619937</c:v>
                </c:pt>
                <c:pt idx="89">
                  <c:v>147.42055033588599</c:v>
                </c:pt>
                <c:pt idx="90">
                  <c:v>140.66680703100508</c:v>
                </c:pt>
                <c:pt idx="91">
                  <c:v>133.91086530815164</c:v>
                </c:pt>
                <c:pt idx="92">
                  <c:v>127.15271875527321</c:v>
                </c:pt>
                <c:pt idx="93">
                  <c:v>120.39236094161561</c:v>
                </c:pt>
                <c:pt idx="94">
                  <c:v>113.62978541766802</c:v>
                </c:pt>
                <c:pt idx="95">
                  <c:v>106.86498571510901</c:v>
                </c:pt>
                <c:pt idx="96">
                  <c:v>154.96865301378</c:v>
                </c:pt>
                <c:pt idx="97">
                  <c:v>148.19938547351421</c:v>
                </c:pt>
                <c:pt idx="98">
                  <c:v>141.42787423625578</c:v>
                </c:pt>
                <c:pt idx="99">
                  <c:v>134.65411275788892</c:v>
                </c:pt>
                <c:pt idx="100">
                  <c:v>127.87809447520999</c:v>
                </c:pt>
                <c:pt idx="101">
                  <c:v>121.09981280587328</c:v>
                </c:pt>
                <c:pt idx="102">
                  <c:v>114.31926114833436</c:v>
                </c:pt>
                <c:pt idx="103">
                  <c:v>107.53643288179433</c:v>
                </c:pt>
                <c:pt idx="104">
                  <c:v>100.75132136614343</c:v>
                </c:pt>
                <c:pt idx="105">
                  <c:v>93.96391994190526</c:v>
                </c:pt>
                <c:pt idx="106">
                  <c:v>87.174221930179783</c:v>
                </c:pt>
                <c:pt idx="107">
                  <c:v>80.382220632586723</c:v>
                </c:pt>
                <c:pt idx="108">
                  <c:v>125.57798015451891</c:v>
                </c:pt>
                <c:pt idx="109">
                  <c:v>118.78135211184548</c:v>
                </c:pt>
                <c:pt idx="110">
                  <c:v>111.98240057071433</c:v>
                </c:pt>
                <c:pt idx="111">
                  <c:v>105.1811187542549</c:v>
                </c:pt>
                <c:pt idx="112">
                  <c:v>98.377499865830771</c:v>
                </c:pt>
                <c:pt idx="113">
                  <c:v>91.571537088982097</c:v>
                </c:pt>
                <c:pt idx="114">
                  <c:v>84.763223587367577</c:v>
                </c:pt>
                <c:pt idx="115">
                  <c:v>77.952552504706603</c:v>
                </c:pt>
                <c:pt idx="116">
                  <c:v>71.139516964721281</c:v>
                </c:pt>
                <c:pt idx="117">
                  <c:v>64.324110071077655</c:v>
                </c:pt>
                <c:pt idx="118">
                  <c:v>57.50632490732761</c:v>
                </c:pt>
                <c:pt idx="119">
                  <c:v>50.686154536849983</c:v>
                </c:pt>
                <c:pt idx="120">
                  <c:v>92.57934686586708</c:v>
                </c:pt>
                <c:pt idx="121">
                  <c:v>727.37632908745627</c:v>
                </c:pt>
                <c:pt idx="122">
                  <c:v>720.54896127445545</c:v>
                </c:pt>
                <c:pt idx="123">
                  <c:v>713.71918030533357</c:v>
                </c:pt>
                <c:pt idx="124">
                  <c:v>706.88697914171848</c:v>
                </c:pt>
                <c:pt idx="125">
                  <c:v>700.05235072470941</c:v>
                </c:pt>
                <c:pt idx="126">
                  <c:v>693.21528797481733</c:v>
                </c:pt>
                <c:pt idx="127">
                  <c:v>686.37578379190472</c:v>
                </c:pt>
                <c:pt idx="128">
                  <c:v>679.53383105512535</c:v>
                </c:pt>
                <c:pt idx="129">
                  <c:v>672.68942262286373</c:v>
                </c:pt>
                <c:pt idx="130">
                  <c:v>665.8425513326747</c:v>
                </c:pt>
                <c:pt idx="131">
                  <c:v>658.99321000122245</c:v>
                </c:pt>
                <c:pt idx="132">
                  <c:v>697.15749719367295</c:v>
                </c:pt>
                <c:pt idx="133">
                  <c:v>690.30319414582118</c:v>
                </c:pt>
                <c:pt idx="134">
                  <c:v>683.44639938074647</c:v>
                </c:pt>
                <c:pt idx="135">
                  <c:v>676.58710563094041</c:v>
                </c:pt>
                <c:pt idx="136">
                  <c:v>669.72530560769724</c:v>
                </c:pt>
                <c:pt idx="137">
                  <c:v>662.86099200105309</c:v>
                </c:pt>
                <c:pt idx="138">
                  <c:v>655.99415747972284</c:v>
                </c:pt>
                <c:pt idx="139">
                  <c:v>649.12479469103869</c:v>
                </c:pt>
                <c:pt idx="140">
                  <c:v>642.25289626088761</c:v>
                </c:pt>
                <c:pt idx="141">
                  <c:v>635.37845479364842</c:v>
                </c:pt>
                <c:pt idx="142">
                  <c:v>628.50146287212988</c:v>
                </c:pt>
                <c:pt idx="143">
                  <c:v>621.62191305750684</c:v>
                </c:pt>
                <c:pt idx="144">
                  <c:v>-59519.402919884531</c:v>
                </c:pt>
                <c:pt idx="145">
                  <c:v>56.197860654120518</c:v>
                </c:pt>
                <c:pt idx="146">
                  <c:v>49.310592309952085</c:v>
                </c:pt>
                <c:pt idx="147">
                  <c:v>42.420736099779674</c:v>
                </c:pt>
                <c:pt idx="148">
                  <c:v>35.528284475661053</c:v>
                </c:pt>
                <c:pt idx="149">
                  <c:v>28.633229867638761</c:v>
                </c:pt>
                <c:pt idx="150">
                  <c:v>21.735564683676444</c:v>
                </c:pt>
                <c:pt idx="151">
                  <c:v>14.835281309594166</c:v>
                </c:pt>
                <c:pt idx="152">
                  <c:v>7.9323721090041772</c:v>
                </c:pt>
                <c:pt idx="153">
                  <c:v>1.026829423245772</c:v>
                </c:pt>
                <c:pt idx="154">
                  <c:v>-5.8813544286794013</c:v>
                </c:pt>
                <c:pt idx="155">
                  <c:v>-12.792187150172708</c:v>
                </c:pt>
                <c:pt idx="156">
                  <c:v>264.77896977089517</c:v>
                </c:pt>
                <c:pt idx="157">
                  <c:v>257.86281611012316</c:v>
                </c:pt>
                <c:pt idx="158">
                  <c:v>250.94399033450713</c:v>
                </c:pt>
                <c:pt idx="159">
                  <c:v>244.02248465037906</c:v>
                </c:pt>
                <c:pt idx="160">
                  <c:v>237.09829124133887</c:v>
                </c:pt>
                <c:pt idx="161">
                  <c:v>230.17140226818901</c:v>
                </c:pt>
                <c:pt idx="162">
                  <c:v>223.24180986886745</c:v>
                </c:pt>
                <c:pt idx="163">
                  <c:v>216.30950615838105</c:v>
                </c:pt>
                <c:pt idx="164">
                  <c:v>209.37448322873934</c:v>
                </c:pt>
                <c:pt idx="165">
                  <c:v>202.43673314888599</c:v>
                </c:pt>
                <c:pt idx="166">
                  <c:v>195.49624796463308</c:v>
                </c:pt>
                <c:pt idx="167">
                  <c:v>188.55301969859283</c:v>
                </c:pt>
                <c:pt idx="168">
                  <c:v>476.04864920644093</c:v>
                </c:pt>
                <c:pt idx="169">
                  <c:v>469.09991075152482</c:v>
                </c:pt>
                <c:pt idx="170">
                  <c:v>462.14840514278205</c:v>
                </c:pt>
                <c:pt idx="171">
                  <c:v>455.1941243093471</c:v>
                </c:pt>
                <c:pt idx="172">
                  <c:v>448.23706015681466</c:v>
                </c:pt>
                <c:pt idx="173">
                  <c:v>441.27720456717054</c:v>
                </c:pt>
                <c:pt idx="174">
                  <c:v>434.31454939872333</c:v>
                </c:pt>
                <c:pt idx="175">
                  <c:v>427.34908648603482</c:v>
                </c:pt>
                <c:pt idx="176">
                  <c:v>420.38080763985101</c:v>
                </c:pt>
                <c:pt idx="177">
                  <c:v>413.40970464703241</c:v>
                </c:pt>
                <c:pt idx="178">
                  <c:v>406.4357692704848</c:v>
                </c:pt>
                <c:pt idx="179">
                  <c:v>399.45899324908896</c:v>
                </c:pt>
                <c:pt idx="180">
                  <c:v>697.22643346393193</c:v>
                </c:pt>
                <c:pt idx="181">
                  <c:v>2056.2687734715669</c:v>
                </c:pt>
                <c:pt idx="182">
                  <c:v>2049.2834257076101</c:v>
                </c:pt>
                <c:pt idx="183">
                  <c:v>2042.2952040126747</c:v>
                </c:pt>
                <c:pt idx="184">
                  <c:v>2035.3041000044632</c:v>
                </c:pt>
                <c:pt idx="185">
                  <c:v>2028.3101052762272</c:v>
                </c:pt>
                <c:pt idx="186">
                  <c:v>2021.3132113967008</c:v>
                </c:pt>
                <c:pt idx="187">
                  <c:v>2014.3134099100253</c:v>
                </c:pt>
                <c:pt idx="188">
                  <c:v>2007.3106923356809</c:v>
                </c:pt>
                <c:pt idx="189">
                  <c:v>2000.3050501684111</c:v>
                </c:pt>
                <c:pt idx="190">
                  <c:v>1993.2964748781533</c:v>
                </c:pt>
                <c:pt idx="191">
                  <c:v>1986.2849579099657</c:v>
                </c:pt>
                <c:pt idx="192">
                  <c:v>2294.683703131077</c:v>
                </c:pt>
                <c:pt idx="193">
                  <c:v>2287.6662770423227</c:v>
                </c:pt>
                <c:pt idx="194">
                  <c:v>2280.6458834608102</c:v>
                </c:pt>
                <c:pt idx="195">
                  <c:v>2273.6225137313504</c:v>
                </c:pt>
                <c:pt idx="196">
                  <c:v>2266.596159173514</c:v>
                </c:pt>
                <c:pt idx="197">
                  <c:v>2259.5668110815504</c:v>
                </c:pt>
                <c:pt idx="198">
                  <c:v>2252.5344607243187</c:v>
                </c:pt>
                <c:pt idx="199">
                  <c:v>2245.499099345212</c:v>
                </c:pt>
                <c:pt idx="200">
                  <c:v>2238.4607181620822</c:v>
                </c:pt>
                <c:pt idx="201">
                  <c:v>2231.4193083671689</c:v>
                </c:pt>
                <c:pt idx="202">
                  <c:v>2224.3748611270203</c:v>
                </c:pt>
                <c:pt idx="203">
                  <c:v>2217.3273675824212</c:v>
                </c:pt>
                <c:pt idx="204">
                  <c:v>2536.7294937310885</c:v>
                </c:pt>
                <c:pt idx="205">
                  <c:v>2529.6758808965096</c:v>
                </c:pt>
                <c:pt idx="206">
                  <c:v>2522.619195024497</c:v>
                </c:pt>
                <c:pt idx="207">
                  <c:v>2515.559427152024</c:v>
                </c:pt>
                <c:pt idx="208">
                  <c:v>2508.4965682899228</c:v>
                </c:pt>
                <c:pt idx="209">
                  <c:v>2501.4306094228073</c:v>
                </c:pt>
                <c:pt idx="210">
                  <c:v>2494.3615415089962</c:v>
                </c:pt>
                <c:pt idx="211">
                  <c:v>2487.2893554804364</c:v>
                </c:pt>
                <c:pt idx="212">
                  <c:v>2480.2140422426269</c:v>
                </c:pt>
                <c:pt idx="213">
                  <c:v>2473.13559267454</c:v>
                </c:pt>
                <c:pt idx="214">
                  <c:v>2466.0539976285463</c:v>
                </c:pt>
                <c:pt idx="215">
                  <c:v>2458.9692479303353</c:v>
                </c:pt>
                <c:pt idx="216">
                  <c:v>2789.7598528825056</c:v>
                </c:pt>
                <c:pt idx="217">
                  <c:v>2782.6687662498161</c:v>
                </c:pt>
                <c:pt idx="218">
                  <c:v>2775.5744972811149</c:v>
                </c:pt>
                <c:pt idx="219">
                  <c:v>2768.4770366945877</c:v>
                </c:pt>
                <c:pt idx="220">
                  <c:v>2761.3763751813503</c:v>
                </c:pt>
                <c:pt idx="221">
                  <c:v>2754.272503405366</c:v>
                </c:pt>
                <c:pt idx="222">
                  <c:v>2747.1654120033681</c:v>
                </c:pt>
                <c:pt idx="223">
                  <c:v>2740.0550915847812</c:v>
                </c:pt>
                <c:pt idx="224">
                  <c:v>2732.9415327316401</c:v>
                </c:pt>
                <c:pt idx="225">
                  <c:v>2725.8247259985105</c:v>
                </c:pt>
                <c:pt idx="226">
                  <c:v>2718.7046619124094</c:v>
                </c:pt>
                <c:pt idx="227">
                  <c:v>2711.5813309727237</c:v>
                </c:pt>
                <c:pt idx="228">
                  <c:v>3054.1589903024274</c:v>
                </c:pt>
                <c:pt idx="229">
                  <c:v>3047.0290970428132</c:v>
                </c:pt>
                <c:pt idx="230">
                  <c:v>3039.8959082611918</c:v>
                </c:pt>
                <c:pt idx="231">
                  <c:v>3032.759414345624</c:v>
                </c:pt>
                <c:pt idx="232">
                  <c:v>3025.6196056561357</c:v>
                </c:pt>
                <c:pt idx="233">
                  <c:v>3018.4764725246364</c:v>
                </c:pt>
                <c:pt idx="234">
                  <c:v>3011.3300052548366</c:v>
                </c:pt>
                <c:pt idx="235">
                  <c:v>3004.180194122167</c:v>
                </c:pt>
                <c:pt idx="236">
                  <c:v>2997.0270293736935</c:v>
                </c:pt>
                <c:pt idx="237">
                  <c:v>2989.870501228037</c:v>
                </c:pt>
                <c:pt idx="238">
                  <c:v>2982.7105998752891</c:v>
                </c:pt>
                <c:pt idx="239">
                  <c:v>2975.5473154769288</c:v>
                </c:pt>
                <c:pt idx="240">
                  <c:v>-4169.6754458501682</c:v>
                </c:pt>
                <c:pt idx="241">
                  <c:v>1836.1982497969648</c:v>
                </c:pt>
                <c:pt idx="242">
                  <c:v>1828.5247569432686</c:v>
                </c:pt>
                <c:pt idx="243">
                  <c:v>1820.8478414020819</c:v>
                </c:pt>
                <c:pt idx="244">
                  <c:v>1813.1674931905673</c:v>
                </c:pt>
                <c:pt idx="245">
                  <c:v>1805.483702296769</c:v>
                </c:pt>
                <c:pt idx="246">
                  <c:v>1797.7964586795306</c:v>
                </c:pt>
                <c:pt idx="247">
                  <c:v>1790.1057522684082</c:v>
                </c:pt>
                <c:pt idx="248">
                  <c:v>1782.4115729635869</c:v>
                </c:pt>
                <c:pt idx="249">
                  <c:v>1774.7139106357931</c:v>
                </c:pt>
                <c:pt idx="250">
                  <c:v>1767.0127551262099</c:v>
                </c:pt>
                <c:pt idx="251">
                  <c:v>1759.3080962463905</c:v>
                </c:pt>
                <c:pt idx="252">
                  <c:v>2126.2118768217069</c:v>
                </c:pt>
                <c:pt idx="253">
                  <c:v>2118.5001805171223</c:v>
                </c:pt>
                <c:pt idx="254">
                  <c:v>2110.7849500983161</c:v>
                </c:pt>
                <c:pt idx="255">
                  <c:v>2103.0661752574551</c:v>
                </c:pt>
                <c:pt idx="256">
                  <c:v>2095.3438456566414</c:v>
                </c:pt>
                <c:pt idx="257">
                  <c:v>2087.6179509278254</c:v>
                </c:pt>
                <c:pt idx="258">
                  <c:v>2079.8884806727174</c:v>
                </c:pt>
                <c:pt idx="259">
                  <c:v>2072.1554244626982</c:v>
                </c:pt>
                <c:pt idx="260">
                  <c:v>2064.4187718387334</c:v>
                </c:pt>
                <c:pt idx="261">
                  <c:v>2056.6785123112818</c:v>
                </c:pt>
                <c:pt idx="262">
                  <c:v>2048.9346353602086</c:v>
                </c:pt>
                <c:pt idx="263">
                  <c:v>2041.1871304346946</c:v>
                </c:pt>
                <c:pt idx="264">
                  <c:v>2421.1593583532094</c:v>
                </c:pt>
                <c:pt idx="265">
                  <c:v>2413.4045657031747</c:v>
                </c:pt>
                <c:pt idx="266">
                  <c:v>2405.6461132412442</c:v>
                </c:pt>
                <c:pt idx="267">
                  <c:v>2397.8839902929667</c:v>
                </c:pt>
                <c:pt idx="268">
                  <c:v>2390.1181861527566</c:v>
                </c:pt>
                <c:pt idx="269">
                  <c:v>2382.3486900838043</c:v>
                </c:pt>
                <c:pt idx="270">
                  <c:v>2374.5754913179835</c:v>
                </c:pt>
                <c:pt idx="271">
                  <c:v>2366.7985790557632</c:v>
                </c:pt>
                <c:pt idx="272">
                  <c:v>2359.017942466111</c:v>
                </c:pt>
                <c:pt idx="273">
                  <c:v>2351.233570686406</c:v>
                </c:pt>
                <c:pt idx="274">
                  <c:v>2343.4454528223432</c:v>
                </c:pt>
                <c:pt idx="275">
                  <c:v>2335.6535779478445</c:v>
                </c:pt>
                <c:pt idx="276">
                  <c:v>2729.1516245040198</c:v>
                </c:pt>
                <c:pt idx="277">
                  <c:v>2721.3522027028448</c:v>
                </c:pt>
                <c:pt idx="278">
                  <c:v>2713.5489909214161</c:v>
                </c:pt>
                <c:pt idx="279">
                  <c:v>2705.7419781056251</c:v>
                </c:pt>
                <c:pt idx="280">
                  <c:v>2697.931153169121</c:v>
                </c:pt>
                <c:pt idx="281">
                  <c:v>2690.1165049932192</c:v>
                </c:pt>
                <c:pt idx="282">
                  <c:v>2682.298022426804</c:v>
                </c:pt>
                <c:pt idx="283">
                  <c:v>2674.4756942862373</c:v>
                </c:pt>
                <c:pt idx="284">
                  <c:v>2666.6495093552603</c:v>
                </c:pt>
                <c:pt idx="285">
                  <c:v>2658.8194563849011</c:v>
                </c:pt>
                <c:pt idx="286">
                  <c:v>2650.9855240933784</c:v>
                </c:pt>
                <c:pt idx="287">
                  <c:v>2643.1477011660054</c:v>
                </c:pt>
                <c:pt idx="288">
                  <c:v>3050.6449447831255</c:v>
                </c:pt>
                <c:pt idx="289">
                  <c:v>3042.7993065078908</c:v>
                </c:pt>
                <c:pt idx="290">
                  <c:v>3034.9497434543537</c:v>
                </c:pt>
                <c:pt idx="291">
                  <c:v>3027.0962441752436</c:v>
                </c:pt>
                <c:pt idx="292">
                  <c:v>3019.2387971899025</c:v>
                </c:pt>
                <c:pt idx="293">
                  <c:v>3011.3773909841875</c:v>
                </c:pt>
                <c:pt idx="294">
                  <c:v>3003.5120140103727</c:v>
                </c:pt>
                <c:pt idx="295">
                  <c:v>2995.6426546870512</c:v>
                </c:pt>
                <c:pt idx="296">
                  <c:v>2987.7693013990365</c:v>
                </c:pt>
                <c:pt idx="297">
                  <c:v>2979.8919424972651</c:v>
                </c:pt>
                <c:pt idx="298">
                  <c:v>2972.0105662986966</c:v>
                </c:pt>
                <c:pt idx="299">
                  <c:v>2964.1251610862159</c:v>
                </c:pt>
                <c:pt idx="300">
                  <c:v>3386.1115475350371</c:v>
                </c:pt>
                <c:pt idx="301">
                  <c:v>4850.1742732394405</c:v>
                </c:pt>
                <c:pt idx="302">
                  <c:v>4842.2767103402803</c:v>
                </c:pt>
                <c:pt idx="303">
                  <c:v>4834.3750712159972</c:v>
                </c:pt>
                <c:pt idx="304">
                  <c:v>4826.469343977602</c:v>
                </c:pt>
                <c:pt idx="305">
                  <c:v>4818.559516701428</c:v>
                </c:pt>
                <c:pt idx="306">
                  <c:v>4810.6455774290325</c:v>
                </c:pt>
                <c:pt idx="307">
                  <c:v>4802.7275141670916</c:v>
                </c:pt>
                <c:pt idx="308">
                  <c:v>4794.8053148873041</c:v>
                </c:pt>
                <c:pt idx="309">
                  <c:v>4786.8789675262833</c:v>
                </c:pt>
                <c:pt idx="310">
                  <c:v>4778.9484599854604</c:v>
                </c:pt>
                <c:pt idx="311">
                  <c:v>4771.0137801309756</c:v>
                </c:pt>
                <c:pt idx="312">
                  <c:v>5207.9964023550228</c:v>
                </c:pt>
                <c:pt idx="313">
                  <c:v>5200.0533413299781</c:v>
                </c:pt>
                <c:pt idx="314">
                  <c:v>5192.1060713769448</c:v>
                </c:pt>
                <c:pt idx="315">
                  <c:v>5184.1545802198816</c:v>
                </c:pt>
                <c:pt idx="316">
                  <c:v>5176.1988555469434</c:v>
                </c:pt>
                <c:pt idx="317">
                  <c:v>5168.2388850103762</c:v>
                </c:pt>
                <c:pt idx="318">
                  <c:v>5160.2746562264101</c:v>
                </c:pt>
                <c:pt idx="319">
                  <c:v>5152.3061567751583</c:v>
                </c:pt>
                <c:pt idx="320">
                  <c:v>5144.3333742005061</c:v>
                </c:pt>
                <c:pt idx="321">
                  <c:v>5136.3562960100116</c:v>
                </c:pt>
                <c:pt idx="322">
                  <c:v>5128.3749096747952</c:v>
                </c:pt>
                <c:pt idx="323">
                  <c:v>5120.3892026294343</c:v>
                </c:pt>
                <c:pt idx="324">
                  <c:v>5572.8929008629411</c:v>
                </c:pt>
                <c:pt idx="325">
                  <c:v>5564.8985145543211</c:v>
                </c:pt>
                <c:pt idx="326">
                  <c:v>5556.8997696189681</c:v>
                </c:pt>
                <c:pt idx="327">
                  <c:v>5548.8966533442199</c:v>
                </c:pt>
                <c:pt idx="328">
                  <c:v>5540.8891529803368</c:v>
                </c:pt>
                <c:pt idx="329">
                  <c:v>5532.8772557403927</c:v>
                </c:pt>
                <c:pt idx="330">
                  <c:v>5524.8609488001657</c:v>
                </c:pt>
                <c:pt idx="331">
                  <c:v>5516.8402192980293</c:v>
                </c:pt>
                <c:pt idx="332">
                  <c:v>5508.8150543348456</c:v>
                </c:pt>
                <c:pt idx="333">
                  <c:v>5500.785440973852</c:v>
                </c:pt>
                <c:pt idx="334">
                  <c:v>5492.7513662405563</c:v>
                </c:pt>
                <c:pt idx="335">
                  <c:v>5484.7128171226213</c:v>
                </c:pt>
                <c:pt idx="336">
                  <c:v>5953.2808000115338</c:v>
                </c:pt>
                <c:pt idx="337">
                  <c:v>5945.2332629353923</c:v>
                </c:pt>
                <c:pt idx="338">
                  <c:v>5937.1812122094452</c:v>
                </c:pt>
                <c:pt idx="339">
                  <c:v>5929.1246346688813</c:v>
                </c:pt>
                <c:pt idx="340">
                  <c:v>5921.0635171104905</c:v>
                </c:pt>
                <c:pt idx="341">
                  <c:v>5912.9978462925537</c:v>
                </c:pt>
                <c:pt idx="342">
                  <c:v>5904.9276089347322</c:v>
                </c:pt>
                <c:pt idx="343">
                  <c:v>5896.8527917179499</c:v>
                </c:pt>
                <c:pt idx="344">
                  <c:v>5888.7733812842853</c:v>
                </c:pt>
                <c:pt idx="345">
                  <c:v>5880.6893642368559</c:v>
                </c:pt>
                <c:pt idx="346">
                  <c:v>5872.6007271397048</c:v>
                </c:pt>
                <c:pt idx="347">
                  <c:v>5864.5074565176874</c:v>
                </c:pt>
                <c:pt idx="348">
                  <c:v>6349.7019439785918</c:v>
                </c:pt>
                <c:pt idx="349">
                  <c:v>6341.5993657240806</c:v>
                </c:pt>
                <c:pt idx="350">
                  <c:v>6333.4921132829941</c:v>
                </c:pt>
                <c:pt idx="351">
                  <c:v>6325.3801730222876</c:v>
                </c:pt>
                <c:pt idx="352">
                  <c:v>6317.2635312691546</c:v>
                </c:pt>
                <c:pt idx="353">
                  <c:v>6309.1421743109076</c:v>
                </c:pt>
                <c:pt idx="354">
                  <c:v>6301.0160883948665</c:v>
                </c:pt>
                <c:pt idx="355">
                  <c:v>6292.8852597282366</c:v>
                </c:pt>
                <c:pt idx="356">
                  <c:v>6284.7496744779955</c:v>
                </c:pt>
                <c:pt idx="357">
                  <c:v>6276.6093187707747</c:v>
                </c:pt>
                <c:pt idx="358">
                  <c:v>6268.4641786927405</c:v>
                </c:pt>
                <c:pt idx="359">
                  <c:v>6260.3142402894791</c:v>
                </c:pt>
                <c:pt idx="360">
                  <c:v>6762.7171288673917</c:v>
                </c:pt>
                <c:pt idx="361">
                  <c:v>6754.5575517875104</c:v>
                </c:pt>
                <c:pt idx="362">
                  <c:v>6746.39313427448</c:v>
                </c:pt>
                <c:pt idx="363">
                  <c:v>6738.2238622103696</c:v>
                </c:pt>
                <c:pt idx="364">
                  <c:v>6730.0497214360721</c:v>
                </c:pt>
                <c:pt idx="365">
                  <c:v>6721.8706977511829</c:v>
                </c:pt>
                <c:pt idx="366">
                  <c:v>6713.6867769138789</c:v>
                </c:pt>
                <c:pt idx="367">
                  <c:v>6705.4979446407997</c:v>
                </c:pt>
                <c:pt idx="368">
                  <c:v>6697.3041866069243</c:v>
                </c:pt>
                <c:pt idx="369">
                  <c:v>6689.1054884454506</c:v>
                </c:pt>
                <c:pt idx="370">
                  <c:v>6680.9018357476716</c:v>
                </c:pt>
                <c:pt idx="371">
                  <c:v>6672.6932140628578</c:v>
                </c:pt>
                <c:pt idx="372">
                  <c:v>7192.9067655752006</c:v>
                </c:pt>
                <c:pt idx="373">
                  <c:v>7184.6881623954087</c:v>
                </c:pt>
                <c:pt idx="374">
                  <c:v>7176.4645466230086</c:v>
                </c:pt>
                <c:pt idx="375">
                  <c:v>7168.2359036379403</c:v>
                </c:pt>
                <c:pt idx="376">
                  <c:v>7160.0022187774985</c:v>
                </c:pt>
                <c:pt idx="377">
                  <c:v>7151.7634773362133</c:v>
                </c:pt>
                <c:pt idx="378">
                  <c:v>7143.5196645657243</c:v>
                </c:pt>
                <c:pt idx="379">
                  <c:v>7135.2707656746552</c:v>
                </c:pt>
                <c:pt idx="380">
                  <c:v>7127.0167658284872</c:v>
                </c:pt>
                <c:pt idx="381">
                  <c:v>7118.7576501494341</c:v>
                </c:pt>
                <c:pt idx="382">
                  <c:v>7110.4934037163175</c:v>
                </c:pt>
                <c:pt idx="383">
                  <c:v>7102.2240115644381</c:v>
                </c:pt>
                <c:pt idx="384">
                  <c:v>7640.8715658462106</c:v>
                </c:pt>
                <c:pt idx="385">
                  <c:v>7632.5918371879898</c:v>
                </c:pt>
                <c:pt idx="386">
                  <c:v>7624.3069176545168</c:v>
                </c:pt>
                <c:pt idx="387">
                  <c:v>7616.0167921057373</c:v>
                </c:pt>
                <c:pt idx="388">
                  <c:v>7607.7214453574406</c:v>
                </c:pt>
                <c:pt idx="389">
                  <c:v>7599.4208621811295</c:v>
                </c:pt>
                <c:pt idx="390">
                  <c:v>7591.1150273038866</c:v>
                </c:pt>
                <c:pt idx="391">
                  <c:v>7582.8039254082514</c:v>
                </c:pt>
                <c:pt idx="392">
                  <c:v>7574.4875411320872</c:v>
                </c:pt>
                <c:pt idx="393">
                  <c:v>7566.1658590684501</c:v>
                </c:pt>
                <c:pt idx="394">
                  <c:v>7557.8388637654616</c:v>
                </c:pt>
                <c:pt idx="395">
                  <c:v>7549.5065397261724</c:v>
                </c:pt>
                <c:pt idx="396">
                  <c:v>8107.2332523198347</c:v>
                </c:pt>
                <c:pt idx="397">
                  <c:v>8098.8902241361702</c:v>
                </c:pt>
                <c:pt idx="398">
                  <c:v>8090.5418204536381</c:v>
                </c:pt>
                <c:pt idx="399">
                  <c:v>8082.1880255936976</c:v>
                </c:pt>
                <c:pt idx="400">
                  <c:v>8073.8288238320838</c:v>
                </c:pt>
                <c:pt idx="401">
                  <c:v>8065.4641993986643</c:v>
                </c:pt>
                <c:pt idx="402">
                  <c:v>8057.0941364773134</c:v>
                </c:pt>
                <c:pt idx="403">
                  <c:v>8048.7186192057761</c:v>
                </c:pt>
                <c:pt idx="404">
                  <c:v>8040.3376316755293</c:v>
                </c:pt>
                <c:pt idx="405">
                  <c:v>8031.951157931655</c:v>
                </c:pt>
                <c:pt idx="406">
                  <c:v>8023.5591819726924</c:v>
                </c:pt>
                <c:pt idx="407">
                  <c:v>8015.1616877505166</c:v>
                </c:pt>
                <c:pt idx="408">
                  <c:v>8592.6352934134793</c:v>
                </c:pt>
                <c:pt idx="409">
                  <c:v>8584.2267143331301</c:v>
                </c:pt>
                <c:pt idx="410">
                  <c:v>8575.8125685637951</c:v>
                </c:pt>
                <c:pt idx="411">
                  <c:v>8567.3928398693006</c:v>
                </c:pt>
                <c:pt idx="412">
                  <c:v>8558.9675119661133</c:v>
                </c:pt>
                <c:pt idx="413">
                  <c:v>8550.5365685232082</c:v>
                </c:pt>
                <c:pt idx="414">
                  <c:v>8542.0999931619281</c:v>
                </c:pt>
                <c:pt idx="415">
                  <c:v>8533.6577694558455</c:v>
                </c:pt>
                <c:pt idx="416">
                  <c:v>8525.209880930619</c:v>
                </c:pt>
                <c:pt idx="417">
                  <c:v>8516.7563110638603</c:v>
                </c:pt>
                <c:pt idx="418">
                  <c:v>8508.2970432849907</c:v>
                </c:pt>
                <c:pt idx="419">
                  <c:v>8499.832060975099</c:v>
                </c:pt>
                <c:pt idx="420">
                  <c:v>9097.7436639086063</c:v>
                </c:pt>
                <c:pt idx="421">
                  <c:v>9089.267202485913</c:v>
                </c:pt>
                <c:pt idx="422">
                  <c:v>9080.7849763840677</c:v>
                </c:pt>
                <c:pt idx="423">
                  <c:v>9072.2969687894274</c:v>
                </c:pt>
                <c:pt idx="424">
                  <c:v>9063.8031628393019</c:v>
                </c:pt>
                <c:pt idx="425">
                  <c:v>9055.3035416218227</c:v>
                </c:pt>
                <c:pt idx="426">
                  <c:v>9046.7980881757903</c:v>
                </c:pt>
                <c:pt idx="427">
                  <c:v>9038.2867854905435</c:v>
                </c:pt>
                <c:pt idx="428">
                  <c:v>9029.7696165057951</c:v>
                </c:pt>
                <c:pt idx="429">
                  <c:v>9021.2465641115086</c:v>
                </c:pt>
                <c:pt idx="430">
                  <c:v>9012.7176111477402</c:v>
                </c:pt>
                <c:pt idx="431">
                  <c:v>9004.1827404044925</c:v>
                </c:pt>
                <c:pt idx="432">
                  <c:v>9623.2476321388476</c:v>
                </c:pt>
                <c:pt idx="433">
                  <c:v>9614.7008740057317</c:v>
                </c:pt>
                <c:pt idx="434">
                  <c:v>9606.1481461613948</c:v>
                </c:pt>
                <c:pt idx="435">
                  <c:v>9597.5894311941793</c:v>
                </c:pt>
                <c:pt idx="436">
                  <c:v>9589.0247116416431</c:v>
                </c:pt>
                <c:pt idx="437">
                  <c:v>9580.4539699904108</c:v>
                </c:pt>
                <c:pt idx="438">
                  <c:v>9571.8771886760296</c:v>
                </c:pt>
                <c:pt idx="439">
                  <c:v>9563.2943500828151</c:v>
                </c:pt>
                <c:pt idx="440">
                  <c:v>9554.7054365437034</c:v>
                </c:pt>
                <c:pt idx="441">
                  <c:v>9546.1104303401025</c:v>
                </c:pt>
                <c:pt idx="442">
                  <c:v>9537.5093137017411</c:v>
                </c:pt>
                <c:pt idx="443">
                  <c:v>9528.9020688065175</c:v>
                </c:pt>
                <c:pt idx="444">
                  <c:v>10169.860574710725</c:v>
                </c:pt>
                <c:pt idx="445">
                  <c:v>10161.241019627398</c:v>
                </c:pt>
                <c:pt idx="446">
                  <c:v>10152.615282508412</c:v>
                </c:pt>
                <c:pt idx="447">
                  <c:v>10143.983345322828</c:v>
                </c:pt>
                <c:pt idx="448">
                  <c:v>10135.345189987118</c:v>
                </c:pt>
                <c:pt idx="449">
                  <c:v>10126.700798365015</c:v>
                </c:pt>
                <c:pt idx="450">
                  <c:v>10118.050152267346</c:v>
                </c:pt>
                <c:pt idx="451">
                  <c:v>10109.393233451892</c:v>
                </c:pt>
                <c:pt idx="452">
                  <c:v>10100.730023623226</c:v>
                </c:pt>
                <c:pt idx="453">
                  <c:v>10092.06050443256</c:v>
                </c:pt>
                <c:pt idx="454">
                  <c:v>10083.384657477589</c:v>
                </c:pt>
                <c:pt idx="455">
                  <c:v>10074.702464302331</c:v>
                </c:pt>
                <c:pt idx="456">
                  <c:v>10738.320819719915</c:v>
                </c:pt>
                <c:pt idx="457">
                  <c:v>10729.625878520672</c:v>
                </c:pt>
                <c:pt idx="458">
                  <c:v>10720.924535409598</c:v>
                </c:pt>
                <c:pt idx="459">
                  <c:v>10712.216771714451</c:v>
                </c:pt>
                <c:pt idx="460">
                  <c:v>10703.502568708525</c:v>
                </c:pt>
                <c:pt idx="461">
                  <c:v>10694.781907610501</c:v>
                </c:pt>
                <c:pt idx="462">
                  <c:v>10686.054769584272</c:v>
                </c:pt>
                <c:pt idx="463">
                  <c:v>10677.321135738801</c:v>
                </c:pt>
                <c:pt idx="464">
                  <c:v>10668.580987127947</c:v>
                </c:pt>
                <c:pt idx="465">
                  <c:v>10659.834304750311</c:v>
                </c:pt>
                <c:pt idx="466">
                  <c:v>10651.081069549075</c:v>
                </c:pt>
                <c:pt idx="467">
                  <c:v>10642.321262411833</c:v>
                </c:pt>
                <c:pt idx="468">
                  <c:v>11329.392519459685</c:v>
                </c:pt>
                <c:pt idx="469">
                  <c:v>11320.61951089009</c:v>
                </c:pt>
                <c:pt idx="470">
                  <c:v>11311.839872712168</c:v>
                </c:pt>
                <c:pt idx="471">
                  <c:v>11303.05358558956</c:v>
                </c:pt>
                <c:pt idx="472">
                  <c:v>11294.260630129509</c:v>
                </c:pt>
                <c:pt idx="473">
                  <c:v>11285.460986882701</c:v>
                </c:pt>
                <c:pt idx="474">
                  <c:v>11276.65463634309</c:v>
                </c:pt>
                <c:pt idx="475">
                  <c:v>11267.841558947739</c:v>
                </c:pt>
                <c:pt idx="476">
                  <c:v>11259.021735076651</c:v>
                </c:pt>
                <c:pt idx="477">
                  <c:v>11250.195145052605</c:v>
                </c:pt>
                <c:pt idx="478">
                  <c:v>11241.361769140989</c:v>
                </c:pt>
                <c:pt idx="479">
                  <c:v>11232.521587549632</c:v>
                </c:pt>
                <c:pt idx="480">
                  <c:v>11943.866553652995</c:v>
                </c:pt>
                <c:pt idx="481">
                  <c:v>11935.01270109456</c:v>
                </c:pt>
                <c:pt idx="482">
                  <c:v>11926.151983132828</c:v>
                </c:pt>
                <c:pt idx="483">
                  <c:v>11917.284379743709</c:v>
                </c:pt>
                <c:pt idx="484">
                  <c:v>11908.409870844705</c:v>
                </c:pt>
                <c:pt idx="485">
                  <c:v>11899.528436294746</c:v>
                </c:pt>
                <c:pt idx="486">
                  <c:v>11890.640055894015</c:v>
                </c:pt>
                <c:pt idx="487">
                  <c:v>11881.744709383782</c:v>
                </c:pt>
                <c:pt idx="488">
                  <c:v>11872.842376446228</c:v>
                </c:pt>
                <c:pt idx="489">
                  <c:v>11863.933036704273</c:v>
                </c:pt>
                <c:pt idx="490">
                  <c:v>11855.016669721404</c:v>
                </c:pt>
                <c:pt idx="491">
                  <c:v>11846.0932550015</c:v>
                </c:pt>
                <c:pt idx="492">
                  <c:v>12582.561464275877</c:v>
                </c:pt>
                <c:pt idx="493">
                  <c:v>12573.623892354253</c:v>
                </c:pt>
                <c:pt idx="494">
                  <c:v>12564.67921084786</c:v>
                </c:pt>
                <c:pt idx="495">
                  <c:v>12555.727399020405</c:v>
                </c:pt>
                <c:pt idx="496">
                  <c:v>12546.768436075119</c:v>
                </c:pt>
                <c:pt idx="497">
                  <c:v>12537.802301154577</c:v>
                </c:pt>
                <c:pt idx="498">
                  <c:v>12528.828973340518</c:v>
                </c:pt>
                <c:pt idx="499">
                  <c:v>12519.848431653667</c:v>
                </c:pt>
                <c:pt idx="500">
                  <c:v>12510.860655053562</c:v>
                </c:pt>
                <c:pt idx="501">
                  <c:v>12501.865622438374</c:v>
                </c:pt>
                <c:pt idx="502">
                  <c:v>12492.863312644724</c:v>
                </c:pt>
                <c:pt idx="503">
                  <c:v>12483.853704447511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6F-46C3-9EB0-4F0637C155AB}"/>
            </c:ext>
          </c:extLst>
        </c:ser>
        <c:ser>
          <c:idx val="3"/>
          <c:order val="3"/>
          <c:tx>
            <c:v>B-M-LS</c:v>
          </c:tx>
          <c:marker>
            <c:symbol val="none"/>
          </c:marker>
          <c:val>
            <c:numRef>
              <c:f>'Sheet1 (2)'!$F$2:$F$505</c:f>
              <c:numCache>
                <c:formatCode>General</c:formatCode>
                <c:ptCount val="504"/>
                <c:pt idx="0">
                  <c:v>5650</c:v>
                </c:pt>
                <c:pt idx="1">
                  <c:v>145</c:v>
                </c:pt>
                <c:pt idx="2">
                  <c:v>140</c:v>
                </c:pt>
                <c:pt idx="3">
                  <c:v>135</c:v>
                </c:pt>
                <c:pt idx="4">
                  <c:v>130</c:v>
                </c:pt>
                <c:pt idx="5">
                  <c:v>125</c:v>
                </c:pt>
                <c:pt idx="6">
                  <c:v>120</c:v>
                </c:pt>
                <c:pt idx="7">
                  <c:v>115</c:v>
                </c:pt>
                <c:pt idx="8">
                  <c:v>110</c:v>
                </c:pt>
                <c:pt idx="9">
                  <c:v>105</c:v>
                </c:pt>
                <c:pt idx="10">
                  <c:v>100</c:v>
                </c:pt>
                <c:pt idx="11">
                  <c:v>95</c:v>
                </c:pt>
                <c:pt idx="12">
                  <c:v>-32</c:v>
                </c:pt>
                <c:pt idx="13">
                  <c:v>-37</c:v>
                </c:pt>
                <c:pt idx="14">
                  <c:v>-42</c:v>
                </c:pt>
                <c:pt idx="15">
                  <c:v>-47</c:v>
                </c:pt>
                <c:pt idx="16">
                  <c:v>-52</c:v>
                </c:pt>
                <c:pt idx="17">
                  <c:v>-57</c:v>
                </c:pt>
                <c:pt idx="18">
                  <c:v>-62</c:v>
                </c:pt>
                <c:pt idx="19">
                  <c:v>-67</c:v>
                </c:pt>
                <c:pt idx="20">
                  <c:v>-72</c:v>
                </c:pt>
                <c:pt idx="21">
                  <c:v>-77</c:v>
                </c:pt>
                <c:pt idx="22">
                  <c:v>-82</c:v>
                </c:pt>
                <c:pt idx="23">
                  <c:v>-87</c:v>
                </c:pt>
                <c:pt idx="24">
                  <c:v>4122.3079999999982</c:v>
                </c:pt>
                <c:pt idx="25">
                  <c:v>606.32055279403369</c:v>
                </c:pt>
                <c:pt idx="26">
                  <c:v>597.73721946070043</c:v>
                </c:pt>
                <c:pt idx="27">
                  <c:v>589.15218473847801</c:v>
                </c:pt>
                <c:pt idx="28">
                  <c:v>580.56544366498281</c:v>
                </c:pt>
                <c:pt idx="29">
                  <c:v>571.97699126335635</c:v>
                </c:pt>
                <c:pt idx="30">
                  <c:v>563.38682254222533</c:v>
                </c:pt>
                <c:pt idx="31">
                  <c:v>554.79493249565746</c:v>
                </c:pt>
                <c:pt idx="32">
                  <c:v>546.20131610312058</c:v>
                </c:pt>
                <c:pt idx="33">
                  <c:v>537.60596832943872</c:v>
                </c:pt>
                <c:pt idx="34">
                  <c:v>529.00888412475035</c:v>
                </c:pt>
                <c:pt idx="35">
                  <c:v>520.41005842446486</c:v>
                </c:pt>
                <c:pt idx="36">
                  <c:v>598.59912831588508</c:v>
                </c:pt>
                <c:pt idx="37">
                  <c:v>589.99680437150437</c:v>
                </c:pt>
                <c:pt idx="38">
                  <c:v>581.39272364895237</c:v>
                </c:pt>
                <c:pt idx="39">
                  <c:v>572.78688102429328</c:v>
                </c:pt>
                <c:pt idx="40">
                  <c:v>564.17927135864534</c:v>
                </c:pt>
                <c:pt idx="41">
                  <c:v>555.56988949813945</c:v>
                </c:pt>
                <c:pt idx="42">
                  <c:v>546.95873027387347</c:v>
                </c:pt>
                <c:pt idx="43">
                  <c:v>538.3457885018704</c:v>
                </c:pt>
                <c:pt idx="44">
                  <c:v>529.73105898303197</c:v>
                </c:pt>
                <c:pt idx="45">
                  <c:v>521.11453650309727</c:v>
                </c:pt>
                <c:pt idx="46">
                  <c:v>512.49621583259591</c:v>
                </c:pt>
                <c:pt idx="47">
                  <c:v>503.87609172680556</c:v>
                </c:pt>
                <c:pt idx="48">
                  <c:v>581.5106515562062</c:v>
                </c:pt>
                <c:pt idx="49">
                  <c:v>572.88690478443766</c:v>
                </c:pt>
                <c:pt idx="50">
                  <c:v>564.26133875125117</c:v>
                </c:pt>
                <c:pt idx="51">
                  <c:v>555.63394815046797</c:v>
                </c:pt>
                <c:pt idx="52">
                  <c:v>547.00472766043265</c:v>
                </c:pt>
                <c:pt idx="53">
                  <c:v>538.37367194396791</c:v>
                </c:pt>
                <c:pt idx="54">
                  <c:v>529.74077564832999</c:v>
                </c:pt>
                <c:pt idx="55">
                  <c:v>521.10603340516343</c:v>
                </c:pt>
                <c:pt idx="56">
                  <c:v>512.46943983045401</c:v>
                </c:pt>
                <c:pt idx="57">
                  <c:v>503.83098952448529</c:v>
                </c:pt>
                <c:pt idx="58">
                  <c:v>495.19067707179067</c:v>
                </c:pt>
                <c:pt idx="59">
                  <c:v>486.54849704110904</c:v>
                </c:pt>
                <c:pt idx="60">
                  <c:v>-5078.6086911618277</c:v>
                </c:pt>
                <c:pt idx="61">
                  <c:v>194.12343339795001</c:v>
                </c:pt>
                <c:pt idx="62">
                  <c:v>187.47561788709658</c:v>
                </c:pt>
                <c:pt idx="63">
                  <c:v>180.82591291433658</c:v>
                </c:pt>
                <c:pt idx="64">
                  <c:v>174.17431296873946</c:v>
                </c:pt>
                <c:pt idx="65">
                  <c:v>167.52081252330089</c:v>
                </c:pt>
                <c:pt idx="66">
                  <c:v>160.86540603489647</c:v>
                </c:pt>
                <c:pt idx="67">
                  <c:v>154.20808794423436</c:v>
                </c:pt>
                <c:pt idx="68">
                  <c:v>147.54885267580761</c:v>
                </c:pt>
                <c:pt idx="69">
                  <c:v>140.88769463784814</c:v>
                </c:pt>
                <c:pt idx="70">
                  <c:v>134.22460822227771</c:v>
                </c:pt>
                <c:pt idx="71">
                  <c:v>127.55958780466216</c:v>
                </c:pt>
                <c:pt idx="72">
                  <c:v>205.35182294091084</c:v>
                </c:pt>
                <c:pt idx="73">
                  <c:v>198.68291758023389</c:v>
                </c:pt>
                <c:pt idx="74">
                  <c:v>192.01206124558854</c:v>
                </c:pt>
                <c:pt idx="75">
                  <c:v>185.33924824663364</c:v>
                </c:pt>
                <c:pt idx="76">
                  <c:v>178.66447287643183</c:v>
                </c:pt>
                <c:pt idx="77">
                  <c:v>171.98772941140015</c:v>
                </c:pt>
                <c:pt idx="78">
                  <c:v>165.30901211126212</c:v>
                </c:pt>
                <c:pt idx="79">
                  <c:v>158.62831521899881</c:v>
                </c:pt>
                <c:pt idx="80">
                  <c:v>151.94563296079974</c:v>
                </c:pt>
                <c:pt idx="81">
                  <c:v>145.26095954601425</c:v>
                </c:pt>
                <c:pt idx="82">
                  <c:v>138.57428916710211</c:v>
                </c:pt>
                <c:pt idx="83">
                  <c:v>131.88561599958513</c:v>
                </c:pt>
                <c:pt idx="84">
                  <c:v>208.34528899921276</c:v>
                </c:pt>
                <c:pt idx="85">
                  <c:v>201.65259271304745</c:v>
                </c:pt>
                <c:pt idx="86">
                  <c:v>194.95787606271398</c:v>
                </c:pt>
                <c:pt idx="87">
                  <c:v>188.26113315548383</c:v>
                </c:pt>
                <c:pt idx="88">
                  <c:v>181.56235808144089</c:v>
                </c:pt>
                <c:pt idx="89">
                  <c:v>174.86154491343206</c:v>
                </c:pt>
                <c:pt idx="90">
                  <c:v>168.15868770701655</c:v>
                </c:pt>
                <c:pt idx="91">
                  <c:v>161.45378050041546</c:v>
                </c:pt>
                <c:pt idx="92">
                  <c:v>154.74681731446191</c:v>
                </c:pt>
                <c:pt idx="93">
                  <c:v>148.03779215254946</c:v>
                </c:pt>
                <c:pt idx="94">
                  <c:v>141.32669900058119</c:v>
                </c:pt>
                <c:pt idx="95">
                  <c:v>134.61353182691988</c:v>
                </c:pt>
                <c:pt idx="96">
                  <c:v>209.43382991992121</c:v>
                </c:pt>
                <c:pt idx="97">
                  <c:v>202.71649653754002</c:v>
                </c:pt>
                <c:pt idx="98">
                  <c:v>195.99707093279335</c:v>
                </c:pt>
                <c:pt idx="99">
                  <c:v>189.27554700336646</c:v>
                </c:pt>
                <c:pt idx="100">
                  <c:v>182.55191862914512</c:v>
                </c:pt>
                <c:pt idx="101">
                  <c:v>175.82617967216584</c:v>
                </c:pt>
                <c:pt idx="102">
                  <c:v>169.09832397656191</c:v>
                </c:pt>
                <c:pt idx="103">
                  <c:v>162.36834536851256</c:v>
                </c:pt>
                <c:pt idx="104">
                  <c:v>155.63623765618968</c:v>
                </c:pt>
                <c:pt idx="105">
                  <c:v>148.90199462970577</c:v>
                </c:pt>
                <c:pt idx="106">
                  <c:v>142.16561006106144</c:v>
                </c:pt>
                <c:pt idx="107">
                  <c:v>135.42707770409174</c:v>
                </c:pt>
                <c:pt idx="108">
                  <c:v>208.27457945675144</c:v>
                </c:pt>
                <c:pt idx="109">
                  <c:v>201.53173271171238</c:v>
                </c:pt>
                <c:pt idx="110">
                  <c:v>194.78671933033377</c:v>
                </c:pt>
                <c:pt idx="111">
                  <c:v>188.03953299325951</c:v>
                </c:pt>
                <c:pt idx="112">
                  <c:v>181.29016736270194</c:v>
                </c:pt>
                <c:pt idx="113">
                  <c:v>174.53861608238856</c:v>
                </c:pt>
                <c:pt idx="114">
                  <c:v>167.78487277750776</c:v>
                </c:pt>
                <c:pt idx="115">
                  <c:v>161.02893105465421</c:v>
                </c:pt>
                <c:pt idx="116">
                  <c:v>154.27078450177589</c:v>
                </c:pt>
                <c:pt idx="117">
                  <c:v>147.51042668811817</c:v>
                </c:pt>
                <c:pt idx="118">
                  <c:v>140.74785116417058</c:v>
                </c:pt>
                <c:pt idx="119">
                  <c:v>133.98305146161158</c:v>
                </c:pt>
                <c:pt idx="120">
                  <c:v>204.49582740222104</c:v>
                </c:pt>
                <c:pt idx="121">
                  <c:v>839.34850375832684</c:v>
                </c:pt>
                <c:pt idx="122">
                  <c:v>832.57699252106841</c:v>
                </c:pt>
                <c:pt idx="123">
                  <c:v>825.80323104270155</c:v>
                </c:pt>
                <c:pt idx="124">
                  <c:v>819.02721276002262</c:v>
                </c:pt>
                <c:pt idx="125">
                  <c:v>812.2489310906858</c:v>
                </c:pt>
                <c:pt idx="126">
                  <c:v>805.46837943314699</c:v>
                </c:pt>
                <c:pt idx="127">
                  <c:v>798.68555116660696</c:v>
                </c:pt>
                <c:pt idx="128">
                  <c:v>791.90043965095606</c:v>
                </c:pt>
                <c:pt idx="129">
                  <c:v>785.11303822671789</c:v>
                </c:pt>
                <c:pt idx="130">
                  <c:v>778.32334021499241</c:v>
                </c:pt>
                <c:pt idx="131">
                  <c:v>771.53133891739935</c:v>
                </c:pt>
                <c:pt idx="132">
                  <c:v>839.31692663197293</c:v>
                </c:pt>
                <c:pt idx="133">
                  <c:v>832.52029858929939</c:v>
                </c:pt>
                <c:pt idx="134">
                  <c:v>825.72134704816847</c:v>
                </c:pt>
                <c:pt idx="135">
                  <c:v>818.92006523170892</c:v>
                </c:pt>
                <c:pt idx="136">
                  <c:v>812.11644634328479</c:v>
                </c:pt>
                <c:pt idx="137">
                  <c:v>805.31048356643612</c:v>
                </c:pt>
                <c:pt idx="138">
                  <c:v>798.5021700648216</c:v>
                </c:pt>
                <c:pt idx="139">
                  <c:v>791.69149898216062</c:v>
                </c:pt>
                <c:pt idx="140">
                  <c:v>784.8784634421753</c:v>
                </c:pt>
                <c:pt idx="141">
                  <c:v>778.06305654853179</c:v>
                </c:pt>
                <c:pt idx="142">
                  <c:v>771.24527138478163</c:v>
                </c:pt>
                <c:pt idx="143">
                  <c:v>589.425101014304</c:v>
                </c:pt>
                <c:pt idx="144">
                  <c:v>-59345.941653283415</c:v>
                </c:pt>
                <c:pt idx="145">
                  <c:v>229.71885358460895</c:v>
                </c:pt>
                <c:pt idx="146">
                  <c:v>222.89148577160813</c:v>
                </c:pt>
                <c:pt idx="147">
                  <c:v>216.06170480248625</c:v>
                </c:pt>
                <c:pt idx="148">
                  <c:v>209.22950363887117</c:v>
                </c:pt>
                <c:pt idx="149">
                  <c:v>202.39487522186209</c:v>
                </c:pt>
                <c:pt idx="150">
                  <c:v>195.55781247197001</c:v>
                </c:pt>
                <c:pt idx="151">
                  <c:v>188.7183082890574</c:v>
                </c:pt>
                <c:pt idx="152">
                  <c:v>181.87635555227803</c:v>
                </c:pt>
                <c:pt idx="153">
                  <c:v>175.03194712001641</c:v>
                </c:pt>
                <c:pt idx="154">
                  <c:v>168.18507582982738</c:v>
                </c:pt>
                <c:pt idx="155">
                  <c:v>161.33573449837513</c:v>
                </c:pt>
                <c:pt idx="156">
                  <c:v>470.63803657985352</c:v>
                </c:pt>
                <c:pt idx="157">
                  <c:v>463.78373353200175</c:v>
                </c:pt>
                <c:pt idx="158">
                  <c:v>456.92693876692704</c:v>
                </c:pt>
                <c:pt idx="159">
                  <c:v>450.06764501712098</c:v>
                </c:pt>
                <c:pt idx="160">
                  <c:v>443.2058449938778</c:v>
                </c:pt>
                <c:pt idx="161">
                  <c:v>436.34153138723366</c:v>
                </c:pt>
                <c:pt idx="162">
                  <c:v>429.47469686590341</c:v>
                </c:pt>
                <c:pt idx="163">
                  <c:v>422.60533407721925</c:v>
                </c:pt>
                <c:pt idx="164">
                  <c:v>415.73343564706818</c:v>
                </c:pt>
                <c:pt idx="165">
                  <c:v>408.85899417982898</c:v>
                </c:pt>
                <c:pt idx="166">
                  <c:v>401.98200225831044</c:v>
                </c:pt>
                <c:pt idx="167">
                  <c:v>395.10245244368741</c:v>
                </c:pt>
                <c:pt idx="168">
                  <c:v>715.43985215696705</c:v>
                </c:pt>
                <c:pt idx="169">
                  <c:v>708.55516415281079</c:v>
                </c:pt>
                <c:pt idx="170">
                  <c:v>701.66789580864236</c:v>
                </c:pt>
                <c:pt idx="171">
                  <c:v>694.77803959846995</c:v>
                </c:pt>
                <c:pt idx="172">
                  <c:v>687.88558797435132</c:v>
                </c:pt>
                <c:pt idx="173">
                  <c:v>680.99053336632903</c:v>
                </c:pt>
                <c:pt idx="174">
                  <c:v>674.09286818236671</c:v>
                </c:pt>
                <c:pt idx="175">
                  <c:v>667.19258480828455</c:v>
                </c:pt>
                <c:pt idx="176">
                  <c:v>660.28967560769445</c:v>
                </c:pt>
                <c:pt idx="177">
                  <c:v>653.38413292193616</c:v>
                </c:pt>
                <c:pt idx="178">
                  <c:v>646.47594907001087</c:v>
                </c:pt>
                <c:pt idx="179">
                  <c:v>639.56511634851756</c:v>
                </c:pt>
                <c:pt idx="180">
                  <c:v>971.32382493396608</c:v>
                </c:pt>
                <c:pt idx="181">
                  <c:v>964.40767127319396</c:v>
                </c:pt>
                <c:pt idx="182">
                  <c:v>957.48884549757804</c:v>
                </c:pt>
                <c:pt idx="183">
                  <c:v>950.56733981344996</c:v>
                </c:pt>
                <c:pt idx="184">
                  <c:v>943.64314640440944</c:v>
                </c:pt>
                <c:pt idx="185">
                  <c:v>936.71625743125969</c:v>
                </c:pt>
                <c:pt idx="186">
                  <c:v>929.7866650319379</c:v>
                </c:pt>
                <c:pt idx="187">
                  <c:v>922.85436132145196</c:v>
                </c:pt>
                <c:pt idx="188">
                  <c:v>915.91933839181002</c:v>
                </c:pt>
                <c:pt idx="189">
                  <c:v>908.98158831195678</c:v>
                </c:pt>
                <c:pt idx="190">
                  <c:v>902.04110312770399</c:v>
                </c:pt>
                <c:pt idx="191">
                  <c:v>895.09787486166351</c:v>
                </c:pt>
                <c:pt idx="192">
                  <c:v>1238.6776203421455</c:v>
                </c:pt>
                <c:pt idx="193">
                  <c:v>1231.7288818872294</c:v>
                </c:pt>
                <c:pt idx="194">
                  <c:v>1224.7773762784868</c:v>
                </c:pt>
                <c:pt idx="195">
                  <c:v>1217.8230954450519</c:v>
                </c:pt>
                <c:pt idx="196">
                  <c:v>1210.866031292519</c:v>
                </c:pt>
                <c:pt idx="197">
                  <c:v>1203.9061757028749</c:v>
                </c:pt>
                <c:pt idx="198">
                  <c:v>1196.943520534428</c:v>
                </c:pt>
                <c:pt idx="199">
                  <c:v>1189.9780576217395</c:v>
                </c:pt>
                <c:pt idx="200">
                  <c:v>1183.0097787755553</c:v>
                </c:pt>
                <c:pt idx="201">
                  <c:v>1176.0386757827368</c:v>
                </c:pt>
                <c:pt idx="202">
                  <c:v>1169.0647404061892</c:v>
                </c:pt>
                <c:pt idx="203">
                  <c:v>1162.0879643847934</c:v>
                </c:pt>
                <c:pt idx="204">
                  <c:v>1517.9024646313137</c:v>
                </c:pt>
                <c:pt idx="205">
                  <c:v>3628.8032629797117</c:v>
                </c:pt>
                <c:pt idx="206">
                  <c:v>3621.8179152157554</c:v>
                </c:pt>
                <c:pt idx="207">
                  <c:v>3614.82969352082</c:v>
                </c:pt>
                <c:pt idx="208">
                  <c:v>3607.8385895126085</c:v>
                </c:pt>
                <c:pt idx="209">
                  <c:v>3600.844594784372</c:v>
                </c:pt>
                <c:pt idx="210">
                  <c:v>3593.8477009048456</c:v>
                </c:pt>
                <c:pt idx="211">
                  <c:v>3586.8478994181705</c:v>
                </c:pt>
                <c:pt idx="212">
                  <c:v>3579.8451818438261</c:v>
                </c:pt>
                <c:pt idx="213">
                  <c:v>3572.8395396765563</c:v>
                </c:pt>
                <c:pt idx="214">
                  <c:v>3565.8309643862985</c:v>
                </c:pt>
                <c:pt idx="215">
                  <c:v>3558.8194474181109</c:v>
                </c:pt>
                <c:pt idx="216">
                  <c:v>3927.2968997720072</c:v>
                </c:pt>
                <c:pt idx="217">
                  <c:v>3920.2794736832529</c:v>
                </c:pt>
                <c:pt idx="218">
                  <c:v>3913.2590801017404</c:v>
                </c:pt>
                <c:pt idx="219">
                  <c:v>3906.2357103722816</c:v>
                </c:pt>
                <c:pt idx="220">
                  <c:v>3899.2093558144452</c:v>
                </c:pt>
                <c:pt idx="221">
                  <c:v>3892.1800077224807</c:v>
                </c:pt>
                <c:pt idx="222">
                  <c:v>3885.147657365249</c:v>
                </c:pt>
                <c:pt idx="223">
                  <c:v>3878.1122959861423</c:v>
                </c:pt>
                <c:pt idx="224">
                  <c:v>3871.0739148030125</c:v>
                </c:pt>
                <c:pt idx="225">
                  <c:v>3864.0325050080992</c:v>
                </c:pt>
                <c:pt idx="226">
                  <c:v>3856.9880577679505</c:v>
                </c:pt>
                <c:pt idx="227">
                  <c:v>3849.9405642233514</c:v>
                </c:pt>
                <c:pt idx="228">
                  <c:v>4231.5241522544502</c:v>
                </c:pt>
                <c:pt idx="229">
                  <c:v>4224.4705394198718</c:v>
                </c:pt>
                <c:pt idx="230">
                  <c:v>4217.4138535478587</c:v>
                </c:pt>
                <c:pt idx="231">
                  <c:v>4210.3540856753852</c:v>
                </c:pt>
                <c:pt idx="232">
                  <c:v>4203.291226813285</c:v>
                </c:pt>
                <c:pt idx="233">
                  <c:v>4196.225267946169</c:v>
                </c:pt>
                <c:pt idx="234">
                  <c:v>4189.1562000323584</c:v>
                </c:pt>
                <c:pt idx="235">
                  <c:v>4182.0840140037981</c:v>
                </c:pt>
                <c:pt idx="236">
                  <c:v>4175.0087007659886</c:v>
                </c:pt>
                <c:pt idx="237">
                  <c:v>4167.9302511979013</c:v>
                </c:pt>
                <c:pt idx="238">
                  <c:v>4160.8486561519076</c:v>
                </c:pt>
                <c:pt idx="239">
                  <c:v>4153.763906453697</c:v>
                </c:pt>
                <c:pt idx="240">
                  <c:v>-2951.087675545813</c:v>
                </c:pt>
                <c:pt idx="241">
                  <c:v>3054.8650135886437</c:v>
                </c:pt>
                <c:pt idx="242">
                  <c:v>3047.2707446199424</c:v>
                </c:pt>
                <c:pt idx="243">
                  <c:v>3039.6732840334153</c:v>
                </c:pt>
                <c:pt idx="244">
                  <c:v>3032.0726225201779</c:v>
                </c:pt>
                <c:pt idx="245">
                  <c:v>3024.4687507441936</c:v>
                </c:pt>
                <c:pt idx="246">
                  <c:v>3016.8616593421957</c:v>
                </c:pt>
                <c:pt idx="247">
                  <c:v>3009.2513389236087</c:v>
                </c:pt>
                <c:pt idx="248">
                  <c:v>3001.6377800704677</c:v>
                </c:pt>
                <c:pt idx="249">
                  <c:v>2994.0209733373381</c:v>
                </c:pt>
                <c:pt idx="250">
                  <c:v>2986.400909251237</c:v>
                </c:pt>
                <c:pt idx="251">
                  <c:v>2978.7775783115512</c:v>
                </c:pt>
                <c:pt idx="252">
                  <c:v>3387.4655741462643</c:v>
                </c:pt>
                <c:pt idx="253">
                  <c:v>3379.8356808866506</c:v>
                </c:pt>
                <c:pt idx="254">
                  <c:v>3372.2024921050283</c:v>
                </c:pt>
                <c:pt idx="255">
                  <c:v>3364.565998189461</c:v>
                </c:pt>
                <c:pt idx="256">
                  <c:v>3356.9261894999722</c:v>
                </c:pt>
                <c:pt idx="257">
                  <c:v>3349.2830563684734</c:v>
                </c:pt>
                <c:pt idx="258">
                  <c:v>3341.636589098674</c:v>
                </c:pt>
                <c:pt idx="259">
                  <c:v>3333.986777966004</c:v>
                </c:pt>
                <c:pt idx="260">
                  <c:v>3326.3336132175305</c:v>
                </c:pt>
                <c:pt idx="261">
                  <c:v>3318.6770850718744</c:v>
                </c:pt>
                <c:pt idx="262">
                  <c:v>3311.017183719126</c:v>
                </c:pt>
                <c:pt idx="263">
                  <c:v>3303.3538993207662</c:v>
                </c:pt>
                <c:pt idx="264">
                  <c:v>3726.5728362763548</c:v>
                </c:pt>
                <c:pt idx="265">
                  <c:v>3718.9027561563425</c:v>
                </c:pt>
                <c:pt idx="266">
                  <c:v>3711.2292633026454</c:v>
                </c:pt>
                <c:pt idx="267">
                  <c:v>3703.5523477614597</c:v>
                </c:pt>
                <c:pt idx="268">
                  <c:v>3695.871999549945</c:v>
                </c:pt>
                <c:pt idx="269">
                  <c:v>3688.1882086561463</c:v>
                </c:pt>
                <c:pt idx="270">
                  <c:v>3680.5009650389075</c:v>
                </c:pt>
                <c:pt idx="271">
                  <c:v>3672.8102586277855</c:v>
                </c:pt>
                <c:pt idx="272">
                  <c:v>3665.1160793229637</c:v>
                </c:pt>
                <c:pt idx="273">
                  <c:v>3657.4184169951704</c:v>
                </c:pt>
                <c:pt idx="274">
                  <c:v>3649.7172614855872</c:v>
                </c:pt>
                <c:pt idx="275">
                  <c:v>3642.0126026057678</c:v>
                </c:pt>
                <c:pt idx="276">
                  <c:v>4080.2710409036581</c:v>
                </c:pt>
                <c:pt idx="277">
                  <c:v>4072.5593445990735</c:v>
                </c:pt>
                <c:pt idx="278">
                  <c:v>4064.8441141802668</c:v>
                </c:pt>
                <c:pt idx="279">
                  <c:v>4057.1253393394063</c:v>
                </c:pt>
                <c:pt idx="280">
                  <c:v>4049.403009738593</c:v>
                </c:pt>
                <c:pt idx="281">
                  <c:v>4041.6771150097766</c:v>
                </c:pt>
                <c:pt idx="282">
                  <c:v>4033.9476447546685</c:v>
                </c:pt>
                <c:pt idx="283">
                  <c:v>4026.2145885446489</c:v>
                </c:pt>
                <c:pt idx="284">
                  <c:v>4018.4779359206841</c:v>
                </c:pt>
                <c:pt idx="285">
                  <c:v>4010.7376763932325</c:v>
                </c:pt>
                <c:pt idx="286">
                  <c:v>4002.9937994421598</c:v>
                </c:pt>
                <c:pt idx="287">
                  <c:v>3995.2462945166462</c:v>
                </c:pt>
                <c:pt idx="288">
                  <c:v>4449.0705931780276</c:v>
                </c:pt>
                <c:pt idx="289">
                  <c:v>4441.3158005279929</c:v>
                </c:pt>
                <c:pt idx="290">
                  <c:v>4433.5573480660623</c:v>
                </c:pt>
                <c:pt idx="291">
                  <c:v>4425.7952251177849</c:v>
                </c:pt>
                <c:pt idx="292">
                  <c:v>4418.0294209775748</c:v>
                </c:pt>
                <c:pt idx="293">
                  <c:v>4410.2599249086225</c:v>
                </c:pt>
                <c:pt idx="294">
                  <c:v>4402.4867261428026</c:v>
                </c:pt>
                <c:pt idx="295">
                  <c:v>4394.7098138805814</c:v>
                </c:pt>
                <c:pt idx="296">
                  <c:v>4386.9291772909301</c:v>
                </c:pt>
                <c:pt idx="297">
                  <c:v>4379.1448055112241</c:v>
                </c:pt>
                <c:pt idx="298">
                  <c:v>4371.3566876471623</c:v>
                </c:pt>
                <c:pt idx="299">
                  <c:v>4363.5648127726627</c:v>
                </c:pt>
                <c:pt idx="300">
                  <c:v>4833.4997525477092</c:v>
                </c:pt>
                <c:pt idx="301">
                  <c:v>6297.6565549793877</c:v>
                </c:pt>
                <c:pt idx="302">
                  <c:v>6289.8533431979586</c:v>
                </c:pt>
                <c:pt idx="303">
                  <c:v>6282.046330382168</c:v>
                </c:pt>
                <c:pt idx="304">
                  <c:v>6274.2355054456639</c:v>
                </c:pt>
                <c:pt idx="305">
                  <c:v>6266.4208572697617</c:v>
                </c:pt>
                <c:pt idx="306">
                  <c:v>6258.6023747033469</c:v>
                </c:pt>
                <c:pt idx="307">
                  <c:v>6250.7800465627797</c:v>
                </c:pt>
                <c:pt idx="308">
                  <c:v>6242.9538616318032</c:v>
                </c:pt>
                <c:pt idx="309">
                  <c:v>6235.1238086614439</c:v>
                </c:pt>
                <c:pt idx="310">
                  <c:v>6227.2898763699213</c:v>
                </c:pt>
                <c:pt idx="311">
                  <c:v>6219.4520534425483</c:v>
                </c:pt>
                <c:pt idx="312">
                  <c:v>6706.0614815411964</c:v>
                </c:pt>
                <c:pt idx="313">
                  <c:v>6698.2158432659617</c:v>
                </c:pt>
                <c:pt idx="314">
                  <c:v>6690.3662802124245</c:v>
                </c:pt>
                <c:pt idx="315">
                  <c:v>6682.5127809333144</c:v>
                </c:pt>
                <c:pt idx="316">
                  <c:v>6674.6553339479733</c:v>
                </c:pt>
                <c:pt idx="317">
                  <c:v>6666.7939277422583</c:v>
                </c:pt>
                <c:pt idx="318">
                  <c:v>6658.9285507684435</c:v>
                </c:pt>
                <c:pt idx="319">
                  <c:v>6651.0591914451225</c:v>
                </c:pt>
                <c:pt idx="320">
                  <c:v>6643.1858381571074</c:v>
                </c:pt>
                <c:pt idx="321">
                  <c:v>6635.3084792553354</c:v>
                </c:pt>
                <c:pt idx="322">
                  <c:v>6627.4271030567679</c:v>
                </c:pt>
                <c:pt idx="323">
                  <c:v>6619.5416978442863</c:v>
                </c:pt>
                <c:pt idx="324">
                  <c:v>7123.4091952314939</c:v>
                </c:pt>
                <c:pt idx="325">
                  <c:v>7115.5156967030425</c:v>
                </c:pt>
                <c:pt idx="326">
                  <c:v>7107.6181338038823</c:v>
                </c:pt>
                <c:pt idx="327">
                  <c:v>7099.7164946795992</c:v>
                </c:pt>
                <c:pt idx="328">
                  <c:v>7091.810767441204</c:v>
                </c:pt>
                <c:pt idx="329">
                  <c:v>7083.9009401650301</c:v>
                </c:pt>
                <c:pt idx="330">
                  <c:v>7075.9870008926346</c:v>
                </c:pt>
                <c:pt idx="331">
                  <c:v>7068.0689376306937</c:v>
                </c:pt>
                <c:pt idx="332">
                  <c:v>7060.1467383509062</c:v>
                </c:pt>
                <c:pt idx="333">
                  <c:v>7052.2203909898853</c:v>
                </c:pt>
                <c:pt idx="334">
                  <c:v>7044.2898834490625</c:v>
                </c:pt>
                <c:pt idx="335">
                  <c:v>7036.3552035945777</c:v>
                </c:pt>
                <c:pt idx="336">
                  <c:v>7558.0847756398471</c:v>
                </c:pt>
                <c:pt idx="337">
                  <c:v>7550.1417146148033</c:v>
                </c:pt>
                <c:pt idx="338">
                  <c:v>7542.194444661769</c:v>
                </c:pt>
                <c:pt idx="339">
                  <c:v>7534.2429535047067</c:v>
                </c:pt>
                <c:pt idx="340">
                  <c:v>7526.2872288317685</c:v>
                </c:pt>
                <c:pt idx="341">
                  <c:v>7518.3272582952013</c:v>
                </c:pt>
                <c:pt idx="342">
                  <c:v>7510.3630295112343</c:v>
                </c:pt>
                <c:pt idx="343">
                  <c:v>7502.3945300599826</c:v>
                </c:pt>
                <c:pt idx="344">
                  <c:v>7494.4217474853303</c:v>
                </c:pt>
                <c:pt idx="345">
                  <c:v>7486.4446692948368</c:v>
                </c:pt>
                <c:pt idx="346">
                  <c:v>7478.4632829596194</c:v>
                </c:pt>
                <c:pt idx="347">
                  <c:v>7470.4775759142576</c:v>
                </c:pt>
                <c:pt idx="348">
                  <c:v>8010.6943672127381</c:v>
                </c:pt>
                <c:pt idx="349">
                  <c:v>8002.6999809041172</c:v>
                </c:pt>
                <c:pt idx="350">
                  <c:v>7994.7012359687651</c:v>
                </c:pt>
                <c:pt idx="351">
                  <c:v>7986.698119694016</c:v>
                </c:pt>
                <c:pt idx="352">
                  <c:v>7978.6906193301347</c:v>
                </c:pt>
                <c:pt idx="353">
                  <c:v>7970.6787220901897</c:v>
                </c:pt>
                <c:pt idx="354">
                  <c:v>7962.6624151499636</c:v>
                </c:pt>
                <c:pt idx="355">
                  <c:v>7954.6416856478263</c:v>
                </c:pt>
                <c:pt idx="356">
                  <c:v>7946.6165206846435</c:v>
                </c:pt>
                <c:pt idx="357">
                  <c:v>7938.5869073236499</c:v>
                </c:pt>
                <c:pt idx="358">
                  <c:v>7930.5528325903524</c:v>
                </c:pt>
                <c:pt idx="359">
                  <c:v>7922.5142834724174</c:v>
                </c:pt>
                <c:pt idx="360">
                  <c:v>8481.8653176835687</c:v>
                </c:pt>
                <c:pt idx="361">
                  <c:v>8473.8177806074273</c:v>
                </c:pt>
                <c:pt idx="362">
                  <c:v>8465.7657298814793</c:v>
                </c:pt>
                <c:pt idx="363">
                  <c:v>8457.7091523409144</c:v>
                </c:pt>
                <c:pt idx="364">
                  <c:v>8449.6480347825236</c:v>
                </c:pt>
                <c:pt idx="365">
                  <c:v>8441.5823639645878</c:v>
                </c:pt>
                <c:pt idx="366">
                  <c:v>8433.5121266067654</c:v>
                </c:pt>
                <c:pt idx="367">
                  <c:v>8425.4373093899831</c:v>
                </c:pt>
                <c:pt idx="368">
                  <c:v>8417.3578989563193</c:v>
                </c:pt>
                <c:pt idx="369">
                  <c:v>8409.27388190889</c:v>
                </c:pt>
                <c:pt idx="370">
                  <c:v>8401.1852448117388</c:v>
                </c:pt>
                <c:pt idx="371">
                  <c:v>8393.0919741897214</c:v>
                </c:pt>
                <c:pt idx="372">
                  <c:v>8972.2469197691498</c:v>
                </c:pt>
                <c:pt idx="373">
                  <c:v>8964.1443415146387</c:v>
                </c:pt>
                <c:pt idx="374">
                  <c:v>8956.0370890735539</c:v>
                </c:pt>
                <c:pt idx="375">
                  <c:v>8947.9251488128466</c:v>
                </c:pt>
                <c:pt idx="376">
                  <c:v>8939.8085070597117</c:v>
                </c:pt>
                <c:pt idx="377">
                  <c:v>8931.6871501014648</c:v>
                </c:pt>
                <c:pt idx="378">
                  <c:v>8923.5610641854255</c:v>
                </c:pt>
                <c:pt idx="379">
                  <c:v>8915.4302355187938</c:v>
                </c:pt>
                <c:pt idx="380">
                  <c:v>8907.2946502685518</c:v>
                </c:pt>
                <c:pt idx="381">
                  <c:v>8899.1542945613328</c:v>
                </c:pt>
                <c:pt idx="382">
                  <c:v>8891.0091544832976</c:v>
                </c:pt>
                <c:pt idx="383">
                  <c:v>8882.8592160800363</c:v>
                </c:pt>
                <c:pt idx="384">
                  <c:v>9482.5111788106224</c:v>
                </c:pt>
                <c:pt idx="385">
                  <c:v>9474.3516017307411</c:v>
                </c:pt>
                <c:pt idx="386">
                  <c:v>9466.1871842177097</c:v>
                </c:pt>
                <c:pt idx="387">
                  <c:v>9458.0179121535984</c:v>
                </c:pt>
                <c:pt idx="388">
                  <c:v>9449.8437713793028</c:v>
                </c:pt>
                <c:pt idx="389">
                  <c:v>9441.6647476944127</c:v>
                </c:pt>
                <c:pt idx="390">
                  <c:v>9433.4808268571105</c:v>
                </c:pt>
                <c:pt idx="391">
                  <c:v>9425.2919945840295</c:v>
                </c:pt>
                <c:pt idx="392">
                  <c:v>9417.098236550155</c:v>
                </c:pt>
                <c:pt idx="393">
                  <c:v>9408.8995383886795</c:v>
                </c:pt>
                <c:pt idx="394">
                  <c:v>9400.6958856909041</c:v>
                </c:pt>
                <c:pt idx="395">
                  <c:v>9392.4872640060894</c:v>
                </c:pt>
                <c:pt idx="396">
                  <c:v>10013.353607266441</c:v>
                </c:pt>
                <c:pt idx="397">
                  <c:v>10005.135004086649</c:v>
                </c:pt>
                <c:pt idx="398">
                  <c:v>9996.9113883142491</c:v>
                </c:pt>
                <c:pt idx="399">
                  <c:v>9988.6827453291808</c:v>
                </c:pt>
                <c:pt idx="400">
                  <c:v>9980.449060468738</c:v>
                </c:pt>
                <c:pt idx="401">
                  <c:v>9972.2103190274538</c:v>
                </c:pt>
                <c:pt idx="402">
                  <c:v>9963.9665062569657</c:v>
                </c:pt>
                <c:pt idx="403">
                  <c:v>9955.7176073658957</c:v>
                </c:pt>
                <c:pt idx="404">
                  <c:v>9947.4636075197286</c:v>
                </c:pt>
                <c:pt idx="405">
                  <c:v>9939.2044918406755</c:v>
                </c:pt>
                <c:pt idx="406">
                  <c:v>9930.9402454075589</c:v>
                </c:pt>
                <c:pt idx="407">
                  <c:v>9922.6708532556786</c:v>
                </c:pt>
                <c:pt idx="408">
                  <c:v>10565.494046996646</c:v>
                </c:pt>
                <c:pt idx="409">
                  <c:v>10557.214318338425</c:v>
                </c:pt>
                <c:pt idx="410">
                  <c:v>10548.929398804952</c:v>
                </c:pt>
                <c:pt idx="411">
                  <c:v>10540.639273256173</c:v>
                </c:pt>
                <c:pt idx="412">
                  <c:v>10532.343926507876</c:v>
                </c:pt>
                <c:pt idx="413">
                  <c:v>10524.043343331565</c:v>
                </c:pt>
                <c:pt idx="414">
                  <c:v>10515.737508454322</c:v>
                </c:pt>
                <c:pt idx="415">
                  <c:v>10507.426406558687</c:v>
                </c:pt>
                <c:pt idx="416">
                  <c:v>10499.110022282523</c:v>
                </c:pt>
                <c:pt idx="417">
                  <c:v>10490.788340218885</c:v>
                </c:pt>
                <c:pt idx="418">
                  <c:v>10482.461344915897</c:v>
                </c:pt>
                <c:pt idx="419">
                  <c:v>10474.129020876608</c:v>
                </c:pt>
                <c:pt idx="420">
                  <c:v>11139.677520310532</c:v>
                </c:pt>
                <c:pt idx="421">
                  <c:v>11131.334492126867</c:v>
                </c:pt>
                <c:pt idx="422">
                  <c:v>11122.986088444335</c:v>
                </c:pt>
                <c:pt idx="423">
                  <c:v>11114.632293584395</c:v>
                </c:pt>
                <c:pt idx="424">
                  <c:v>11106.273091822781</c:v>
                </c:pt>
                <c:pt idx="425">
                  <c:v>11097.908467389361</c:v>
                </c:pt>
                <c:pt idx="426">
                  <c:v>11089.53840446801</c:v>
                </c:pt>
                <c:pt idx="427">
                  <c:v>11081.162887196473</c:v>
                </c:pt>
                <c:pt idx="428">
                  <c:v>11072.781899666226</c:v>
                </c:pt>
                <c:pt idx="429">
                  <c:v>11064.395425922352</c:v>
                </c:pt>
                <c:pt idx="430">
                  <c:v>11056.003449963389</c:v>
                </c:pt>
                <c:pt idx="431">
                  <c:v>11047.605955741214</c:v>
                </c:pt>
                <c:pt idx="432">
                  <c:v>11736.67511078385</c:v>
                </c:pt>
                <c:pt idx="433">
                  <c:v>11728.266531703501</c:v>
                </c:pt>
                <c:pt idx="434">
                  <c:v>11719.852385934166</c:v>
                </c:pt>
                <c:pt idx="435">
                  <c:v>11711.432657239671</c:v>
                </c:pt>
                <c:pt idx="436">
                  <c:v>11703.007329336484</c:v>
                </c:pt>
                <c:pt idx="437">
                  <c:v>11694.576385893579</c:v>
                </c:pt>
                <c:pt idx="438">
                  <c:v>11686.139810532299</c:v>
                </c:pt>
                <c:pt idx="439">
                  <c:v>11677.697586826216</c:v>
                </c:pt>
                <c:pt idx="440">
                  <c:v>11669.24969830099</c:v>
                </c:pt>
                <c:pt idx="441">
                  <c:v>11660.796128434231</c:v>
                </c:pt>
                <c:pt idx="442">
                  <c:v>11652.336860655361</c:v>
                </c:pt>
                <c:pt idx="443">
                  <c:v>11643.87187834547</c:v>
                </c:pt>
                <c:pt idx="444">
                  <c:v>12357.284874886944</c:v>
                </c:pt>
                <c:pt idx="445">
                  <c:v>12348.80841346425</c:v>
                </c:pt>
                <c:pt idx="446">
                  <c:v>12340.326187362405</c:v>
                </c:pt>
                <c:pt idx="447">
                  <c:v>12331.838179767765</c:v>
                </c:pt>
                <c:pt idx="448">
                  <c:v>12323.344373817639</c:v>
                </c:pt>
                <c:pt idx="449">
                  <c:v>12314.84475260016</c:v>
                </c:pt>
                <c:pt idx="450">
                  <c:v>12306.339299154128</c:v>
                </c:pt>
                <c:pt idx="451">
                  <c:v>12297.827996468881</c:v>
                </c:pt>
                <c:pt idx="452">
                  <c:v>12289.310827484132</c:v>
                </c:pt>
                <c:pt idx="453">
                  <c:v>12280.787775089846</c:v>
                </c:pt>
                <c:pt idx="454">
                  <c:v>12272.258822126078</c:v>
                </c:pt>
                <c:pt idx="455">
                  <c:v>12263.72395138283</c:v>
                </c:pt>
                <c:pt idx="456">
                  <c:v>13002.332785501429</c:v>
                </c:pt>
                <c:pt idx="457">
                  <c:v>12993.786027368313</c:v>
                </c:pt>
                <c:pt idx="458">
                  <c:v>12985.233299523976</c:v>
                </c:pt>
                <c:pt idx="459">
                  <c:v>12976.67458455676</c:v>
                </c:pt>
                <c:pt idx="460">
                  <c:v>12968.109865004224</c:v>
                </c:pt>
                <c:pt idx="461">
                  <c:v>12959.539123352992</c:v>
                </c:pt>
                <c:pt idx="462">
                  <c:v>12950.962342038611</c:v>
                </c:pt>
                <c:pt idx="463">
                  <c:v>12942.379503445396</c:v>
                </c:pt>
                <c:pt idx="464">
                  <c:v>12933.790589906284</c:v>
                </c:pt>
                <c:pt idx="465">
                  <c:v>12925.195583702684</c:v>
                </c:pt>
                <c:pt idx="466">
                  <c:v>12916.594467064322</c:v>
                </c:pt>
                <c:pt idx="467">
                  <c:v>12907.987222169098</c:v>
                </c:pt>
                <c:pt idx="468">
                  <c:v>13672.673708440998</c:v>
                </c:pt>
                <c:pt idx="469">
                  <c:v>13664.054153357671</c:v>
                </c:pt>
                <c:pt idx="470">
                  <c:v>13655.428416238685</c:v>
                </c:pt>
                <c:pt idx="471">
                  <c:v>13646.7964790531</c:v>
                </c:pt>
                <c:pt idx="472">
                  <c:v>13638.158323717391</c:v>
                </c:pt>
                <c:pt idx="473">
                  <c:v>13629.513932095288</c:v>
                </c:pt>
                <c:pt idx="474">
                  <c:v>13620.863285997619</c:v>
                </c:pt>
                <c:pt idx="475">
                  <c:v>13612.206367182165</c:v>
                </c:pt>
                <c:pt idx="476">
                  <c:v>13603.543157353499</c:v>
                </c:pt>
                <c:pt idx="477">
                  <c:v>13594.873638162833</c:v>
                </c:pt>
                <c:pt idx="478">
                  <c:v>13586.197791207862</c:v>
                </c:pt>
                <c:pt idx="479">
                  <c:v>13577.515598032604</c:v>
                </c:pt>
                <c:pt idx="480">
                  <c:v>14369.192413130748</c:v>
                </c:pt>
                <c:pt idx="481">
                  <c:v>14360.497471931505</c:v>
                </c:pt>
                <c:pt idx="482">
                  <c:v>14351.796128820431</c:v>
                </c:pt>
                <c:pt idx="483">
                  <c:v>14343.088365125284</c:v>
                </c:pt>
                <c:pt idx="484">
                  <c:v>14334.374162119359</c:v>
                </c:pt>
                <c:pt idx="485">
                  <c:v>14325.653501021334</c:v>
                </c:pt>
                <c:pt idx="486">
                  <c:v>14316.926362995106</c:v>
                </c:pt>
                <c:pt idx="487">
                  <c:v>14308.192729149634</c:v>
                </c:pt>
                <c:pt idx="488">
                  <c:v>14299.45258053878</c:v>
                </c:pt>
                <c:pt idx="489">
                  <c:v>14290.705898161144</c:v>
                </c:pt>
                <c:pt idx="490">
                  <c:v>14281.952662959908</c:v>
                </c:pt>
                <c:pt idx="491">
                  <c:v>14273.192855822666</c:v>
                </c:pt>
                <c:pt idx="492">
                  <c:v>15092.804618639893</c:v>
                </c:pt>
                <c:pt idx="493">
                  <c:v>15084.031610070298</c:v>
                </c:pt>
                <c:pt idx="494">
                  <c:v>15075.251971892376</c:v>
                </c:pt>
                <c:pt idx="495">
                  <c:v>15066.465684769766</c:v>
                </c:pt>
                <c:pt idx="496">
                  <c:v>15057.672729309717</c:v>
                </c:pt>
                <c:pt idx="497">
                  <c:v>15048.873086062911</c:v>
                </c:pt>
                <c:pt idx="498">
                  <c:v>15040.066735523298</c:v>
                </c:pt>
                <c:pt idx="499">
                  <c:v>15031.253658127946</c:v>
                </c:pt>
                <c:pt idx="500">
                  <c:v>15022.433834256859</c:v>
                </c:pt>
                <c:pt idx="501">
                  <c:v>15013.607244232815</c:v>
                </c:pt>
                <c:pt idx="502">
                  <c:v>15004.773868321197</c:v>
                </c:pt>
                <c:pt idx="503">
                  <c:v>14995.933686729841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6F-46C3-9EB0-4F0637C15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3043072"/>
        <c:axId val="1046300928"/>
      </c:lineChart>
      <c:catAx>
        <c:axId val="983043072"/>
        <c:scaling>
          <c:orientation val="minMax"/>
        </c:scaling>
        <c:delete val="0"/>
        <c:axPos val="b"/>
        <c:majorTickMark val="out"/>
        <c:minorTickMark val="none"/>
        <c:tickLblPos val="nextTo"/>
        <c:crossAx val="1046300928"/>
        <c:crosses val="autoZero"/>
        <c:auto val="1"/>
        <c:lblAlgn val="ctr"/>
        <c:lblOffset val="100"/>
        <c:noMultiLvlLbl val="0"/>
      </c:catAx>
      <c:valAx>
        <c:axId val="1046300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830430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NS</c:v>
          </c:tx>
          <c:marker>
            <c:symbol val="none"/>
          </c:marker>
          <c:val>
            <c:numRef>
              <c:f>'Sheet1 (2)'!$C$2:$C$505</c:f>
              <c:numCache>
                <c:formatCode>General</c:formatCode>
                <c:ptCount val="504"/>
                <c:pt idx="0">
                  <c:v>1871.25</c:v>
                </c:pt>
                <c:pt idx="1">
                  <c:v>-563.03767780146518</c:v>
                </c:pt>
                <c:pt idx="2">
                  <c:v>-559.45434446813192</c:v>
                </c:pt>
                <c:pt idx="3">
                  <c:v>-555.8693097459095</c:v>
                </c:pt>
                <c:pt idx="4">
                  <c:v>-552.2825686724143</c:v>
                </c:pt>
                <c:pt idx="5">
                  <c:v>-548.69411627078784</c:v>
                </c:pt>
                <c:pt idx="6">
                  <c:v>-545.10394754965671</c:v>
                </c:pt>
                <c:pt idx="7">
                  <c:v>-541.51205750308895</c:v>
                </c:pt>
                <c:pt idx="8">
                  <c:v>-537.91844111055195</c:v>
                </c:pt>
                <c:pt idx="9">
                  <c:v>-534.32309333687022</c:v>
                </c:pt>
                <c:pt idx="10">
                  <c:v>-530.72600913218173</c:v>
                </c:pt>
                <c:pt idx="11">
                  <c:v>-527.12718343189636</c:v>
                </c:pt>
                <c:pt idx="12">
                  <c:v>-711.79379865665146</c:v>
                </c:pt>
                <c:pt idx="13">
                  <c:v>-708.19147471227075</c:v>
                </c:pt>
                <c:pt idx="14">
                  <c:v>-704.58739398971875</c:v>
                </c:pt>
                <c:pt idx="15">
                  <c:v>-700.98155136505966</c:v>
                </c:pt>
                <c:pt idx="16">
                  <c:v>-697.37394169941172</c:v>
                </c:pt>
                <c:pt idx="17">
                  <c:v>-693.76455983890583</c:v>
                </c:pt>
                <c:pt idx="18">
                  <c:v>-690.15340061463996</c:v>
                </c:pt>
                <c:pt idx="19">
                  <c:v>-686.54045884263678</c:v>
                </c:pt>
                <c:pt idx="20">
                  <c:v>-682.92572932379846</c:v>
                </c:pt>
                <c:pt idx="21">
                  <c:v>-679.30920684386365</c:v>
                </c:pt>
                <c:pt idx="22">
                  <c:v>-675.69088617336229</c:v>
                </c:pt>
                <c:pt idx="23">
                  <c:v>-672.07076206757199</c:v>
                </c:pt>
                <c:pt idx="24">
                  <c:v>3480.4446316710232</c:v>
                </c:pt>
                <c:pt idx="25">
                  <c:v>-26.919068763172504</c:v>
                </c:pt>
                <c:pt idx="26">
                  <c:v>-26.876836063319274</c:v>
                </c:pt>
                <c:pt idx="27">
                  <c:v>-26.83448018475849</c:v>
                </c:pt>
                <c:pt idx="28">
                  <c:v>-26.792000768218372</c:v>
                </c:pt>
                <c:pt idx="29">
                  <c:v>-26.749397453380084</c:v>
                </c:pt>
                <c:pt idx="30">
                  <c:v>-26.706669878873186</c:v>
                </c:pt>
                <c:pt idx="31">
                  <c:v>-26.663817682274498</c:v>
                </c:pt>
                <c:pt idx="32">
                  <c:v>-26.620840500101963</c:v>
                </c:pt>
                <c:pt idx="33">
                  <c:v>-26.577737967815096</c:v>
                </c:pt>
                <c:pt idx="34">
                  <c:v>-26.534509719808852</c:v>
                </c:pt>
                <c:pt idx="35">
                  <c:v>-26.491155389412711</c:v>
                </c:pt>
                <c:pt idx="36">
                  <c:v>-3.996588371906455</c:v>
                </c:pt>
                <c:pt idx="37">
                  <c:v>-3.9529807724368311</c:v>
                </c:pt>
                <c:pt idx="38">
                  <c:v>-3.9092459841353957</c:v>
                </c:pt>
                <c:pt idx="39">
                  <c:v>-3.865383636034494</c:v>
                </c:pt>
                <c:pt idx="40">
                  <c:v>-3.8213933560853093</c:v>
                </c:pt>
                <c:pt idx="41">
                  <c:v>-3.7772747711526335</c:v>
                </c:pt>
                <c:pt idx="42">
                  <c:v>-3.7330275070144125</c:v>
                </c:pt>
                <c:pt idx="43">
                  <c:v>-3.688651188355152</c:v>
                </c:pt>
                <c:pt idx="44">
                  <c:v>-3.6441454387668273</c:v>
                </c:pt>
                <c:pt idx="45">
                  <c:v>-3.5995098807420618</c:v>
                </c:pt>
                <c:pt idx="46">
                  <c:v>-3.5547441356729905</c:v>
                </c:pt>
                <c:pt idx="47">
                  <c:v>-3.5098478238477355</c:v>
                </c:pt>
                <c:pt idx="48">
                  <c:v>19.772053690826965</c:v>
                </c:pt>
                <c:pt idx="49">
                  <c:v>19.817212279735259</c:v>
                </c:pt>
                <c:pt idx="50">
                  <c:v>19.862502581194349</c:v>
                </c:pt>
                <c:pt idx="51">
                  <c:v>19.907924979366044</c:v>
                </c:pt>
                <c:pt idx="52">
                  <c:v>19.953479859532536</c:v>
                </c:pt>
                <c:pt idx="53">
                  <c:v>19.999167608099356</c:v>
                </c:pt>
                <c:pt idx="54">
                  <c:v>20.044988612599468</c:v>
                </c:pt>
                <c:pt idx="55">
                  <c:v>20.090943261696225</c:v>
                </c:pt>
                <c:pt idx="56">
                  <c:v>20.137031945185868</c:v>
                </c:pt>
                <c:pt idx="57">
                  <c:v>20.183255054002643</c:v>
                </c:pt>
                <c:pt idx="58">
                  <c:v>20.229612980220054</c:v>
                </c:pt>
                <c:pt idx="59">
                  <c:v>20.276106117055633</c:v>
                </c:pt>
                <c:pt idx="60">
                  <c:v>652.3728997130811</c:v>
                </c:pt>
                <c:pt idx="61">
                  <c:v>-24.580335544604566</c:v>
                </c:pt>
                <c:pt idx="62">
                  <c:v>-24.533434405124638</c:v>
                </c:pt>
                <c:pt idx="63">
                  <c:v>-24.486396470654483</c:v>
                </c:pt>
                <c:pt idx="64">
                  <c:v>-24.439221342208668</c:v>
                </c:pt>
                <c:pt idx="65">
                  <c:v>-24.3919086196384</c:v>
                </c:pt>
                <c:pt idx="66">
                  <c:v>-24.344457901627322</c:v>
                </c:pt>
                <c:pt idx="67">
                  <c:v>-24.296868785688446</c:v>
                </c:pt>
                <c:pt idx="68">
                  <c:v>-24.249140868161646</c:v>
                </c:pt>
                <c:pt idx="69">
                  <c:v>-24.201273744208549</c:v>
                </c:pt>
                <c:pt idx="70">
                  <c:v>-24.153267007810825</c:v>
                </c:pt>
                <c:pt idx="71">
                  <c:v>-24.105120251764959</c:v>
                </c:pt>
                <c:pt idx="72">
                  <c:v>0.83508755642355936</c:v>
                </c:pt>
                <c:pt idx="73">
                  <c:v>0.88351557812779902</c:v>
                </c:pt>
                <c:pt idx="74">
                  <c:v>0.93208484822901028</c:v>
                </c:pt>
                <c:pt idx="75">
                  <c:v>0.98079577870112189</c:v>
                </c:pt>
                <c:pt idx="76">
                  <c:v>1.029648782720642</c:v>
                </c:pt>
                <c:pt idx="77">
                  <c:v>1.0786442746682496</c:v>
                </c:pt>
                <c:pt idx="78">
                  <c:v>1.1277826701341382</c:v>
                </c:pt>
                <c:pt idx="79">
                  <c:v>1.1770643859201755</c:v>
                </c:pt>
                <c:pt idx="80">
                  <c:v>1.2264898400439961</c:v>
                </c:pt>
                <c:pt idx="81">
                  <c:v>1.2760594517424124</c:v>
                </c:pt>
                <c:pt idx="82">
                  <c:v>1.3257736414745978</c:v>
                </c:pt>
                <c:pt idx="83">
                  <c:v>1.3756328309273158</c:v>
                </c:pt>
                <c:pt idx="84">
                  <c:v>27.188775288963882</c:v>
                </c:pt>
                <c:pt idx="85">
                  <c:v>27.238925747837527</c:v>
                </c:pt>
                <c:pt idx="86">
                  <c:v>27.289222478882778</c:v>
                </c:pt>
                <c:pt idx="87">
                  <c:v>27.339665908727</c:v>
                </c:pt>
                <c:pt idx="88">
                  <c:v>27.390256465241521</c:v>
                </c:pt>
                <c:pt idx="89">
                  <c:v>27.440994577546064</c:v>
                </c:pt>
                <c:pt idx="90">
                  <c:v>27.491880676011476</c:v>
                </c:pt>
                <c:pt idx="91">
                  <c:v>27.54291519226382</c:v>
                </c:pt>
                <c:pt idx="92">
                  <c:v>27.594098559188694</c:v>
                </c:pt>
                <c:pt idx="93">
                  <c:v>27.64543121093385</c:v>
                </c:pt>
                <c:pt idx="94">
                  <c:v>27.696913582913169</c:v>
                </c:pt>
                <c:pt idx="95">
                  <c:v>27.748546111810867</c:v>
                </c:pt>
                <c:pt idx="96">
                  <c:v>54.46517690614121</c:v>
                </c:pt>
                <c:pt idx="97">
                  <c:v>54.517111064025812</c:v>
                </c:pt>
                <c:pt idx="98">
                  <c:v>54.569196696537574</c:v>
                </c:pt>
                <c:pt idx="99">
                  <c:v>54.621434245477531</c:v>
                </c:pt>
                <c:pt idx="100">
                  <c:v>54.673824153935129</c:v>
                </c:pt>
                <c:pt idx="101">
                  <c:v>54.726366866292551</c:v>
                </c:pt>
                <c:pt idx="102">
                  <c:v>54.779062828227552</c:v>
                </c:pt>
                <c:pt idx="103">
                  <c:v>54.831912486718238</c:v>
                </c:pt>
                <c:pt idx="104">
                  <c:v>54.884916290046249</c:v>
                </c:pt>
                <c:pt idx="105">
                  <c:v>54.938074687800508</c:v>
                </c:pt>
                <c:pt idx="106">
                  <c:v>54.99138813088166</c:v>
                </c:pt>
                <c:pt idx="107">
                  <c:v>55.044857071505021</c:v>
                </c:pt>
                <c:pt idx="108">
                  <c:v>82.696599302232528</c:v>
                </c:pt>
                <c:pt idx="109">
                  <c:v>82.750380599866901</c:v>
                </c:pt>
                <c:pt idx="110">
                  <c:v>82.804318759619434</c:v>
                </c:pt>
                <c:pt idx="111">
                  <c:v>82.858414239004617</c:v>
                </c:pt>
                <c:pt idx="112">
                  <c:v>82.912667496871165</c:v>
                </c:pt>
                <c:pt idx="113">
                  <c:v>82.96707899340646</c:v>
                </c:pt>
                <c:pt idx="114">
                  <c:v>83.021649190140181</c:v>
                </c:pt>
                <c:pt idx="115">
                  <c:v>83.076378549947606</c:v>
                </c:pt>
                <c:pt idx="116">
                  <c:v>83.131267537054612</c:v>
                </c:pt>
                <c:pt idx="117">
                  <c:v>83.186316617040518</c:v>
                </c:pt>
                <c:pt idx="118">
                  <c:v>83.241526256842974</c:v>
                </c:pt>
                <c:pt idx="119">
                  <c:v>83.296896924761597</c:v>
                </c:pt>
                <c:pt idx="120">
                  <c:v>111.91648053635396</c:v>
                </c:pt>
                <c:pt idx="121">
                  <c:v>111.97217467087057</c:v>
                </c:pt>
                <c:pt idx="122">
                  <c:v>112.02803124661295</c:v>
                </c:pt>
                <c:pt idx="123">
                  <c:v>112.08405073736799</c:v>
                </c:pt>
                <c:pt idx="124">
                  <c:v>112.14023361830414</c:v>
                </c:pt>
                <c:pt idx="125">
                  <c:v>112.19658036597639</c:v>
                </c:pt>
                <c:pt idx="126">
                  <c:v>112.25309145832966</c:v>
                </c:pt>
                <c:pt idx="127">
                  <c:v>112.30976737470223</c:v>
                </c:pt>
                <c:pt idx="128">
                  <c:v>112.36660859583071</c:v>
                </c:pt>
                <c:pt idx="129">
                  <c:v>112.42361560385416</c:v>
                </c:pt>
                <c:pt idx="130">
                  <c:v>112.48078888231771</c:v>
                </c:pt>
                <c:pt idx="131">
                  <c:v>112.5381289161769</c:v>
                </c:pt>
                <c:pt idx="132">
                  <c:v>142.15942943829998</c:v>
                </c:pt>
                <c:pt idx="133">
                  <c:v>142.21710444347821</c:v>
                </c:pt>
                <c:pt idx="134">
                  <c:v>142.274947667422</c:v>
                </c:pt>
                <c:pt idx="135">
                  <c:v>142.3329596007685</c:v>
                </c:pt>
                <c:pt idx="136">
                  <c:v>142.39114073558756</c:v>
                </c:pt>
                <c:pt idx="137">
                  <c:v>142.44949156538303</c:v>
                </c:pt>
                <c:pt idx="138">
                  <c:v>142.50801258509875</c:v>
                </c:pt>
                <c:pt idx="139">
                  <c:v>142.56670429112194</c:v>
                </c:pt>
                <c:pt idx="140">
                  <c:v>142.62556718128769</c:v>
                </c:pt>
                <c:pt idx="141">
                  <c:v>142.68460175488337</c:v>
                </c:pt>
                <c:pt idx="142">
                  <c:v>142.74380851265175</c:v>
                </c:pt>
                <c:pt idx="143">
                  <c:v>-32.19681204320284</c:v>
                </c:pt>
                <c:pt idx="144">
                  <c:v>173.46126660111622</c:v>
                </c:pt>
                <c:pt idx="145">
                  <c:v>173.52099293048843</c:v>
                </c:pt>
                <c:pt idx="146">
                  <c:v>173.58089346165605</c:v>
                </c:pt>
                <c:pt idx="147">
                  <c:v>173.64096870270657</c:v>
                </c:pt>
                <c:pt idx="148">
                  <c:v>173.70121916321011</c:v>
                </c:pt>
                <c:pt idx="149">
                  <c:v>173.76164535422333</c:v>
                </c:pt>
                <c:pt idx="150">
                  <c:v>173.82224778829357</c:v>
                </c:pt>
                <c:pt idx="151">
                  <c:v>173.88302697946324</c:v>
                </c:pt>
                <c:pt idx="152">
                  <c:v>173.94398344327385</c:v>
                </c:pt>
                <c:pt idx="153">
                  <c:v>174.00511769677064</c:v>
                </c:pt>
                <c:pt idx="154">
                  <c:v>174.06643025850678</c:v>
                </c:pt>
                <c:pt idx="155">
                  <c:v>174.12792164854784</c:v>
                </c:pt>
                <c:pt idx="156">
                  <c:v>205.85906680895835</c:v>
                </c:pt>
                <c:pt idx="157">
                  <c:v>205.92091742187858</c:v>
                </c:pt>
                <c:pt idx="158">
                  <c:v>205.9829484324199</c:v>
                </c:pt>
                <c:pt idx="159">
                  <c:v>206.04516036674192</c:v>
                </c:pt>
                <c:pt idx="160">
                  <c:v>206.10755375253893</c:v>
                </c:pt>
                <c:pt idx="161">
                  <c:v>206.17012911904465</c:v>
                </c:pt>
                <c:pt idx="162">
                  <c:v>206.23288699703596</c:v>
                </c:pt>
                <c:pt idx="163">
                  <c:v>206.2958279188382</c:v>
                </c:pt>
                <c:pt idx="164">
                  <c:v>206.35895241832884</c:v>
                </c:pt>
                <c:pt idx="165">
                  <c:v>206.42226103094299</c:v>
                </c:pt>
                <c:pt idx="166">
                  <c:v>206.48575429367736</c:v>
                </c:pt>
                <c:pt idx="167">
                  <c:v>206.54943274509458</c:v>
                </c:pt>
                <c:pt idx="168">
                  <c:v>239.39120295052612</c:v>
                </c:pt>
                <c:pt idx="169">
                  <c:v>239.45525340128597</c:v>
                </c:pt>
                <c:pt idx="170">
                  <c:v>239.5194906658603</c:v>
                </c:pt>
                <c:pt idx="171">
                  <c:v>239.58391528912284</c:v>
                </c:pt>
                <c:pt idx="172">
                  <c:v>239.64852781753666</c:v>
                </c:pt>
                <c:pt idx="173">
                  <c:v>239.71332879915849</c:v>
                </c:pt>
                <c:pt idx="174">
                  <c:v>239.77831878364339</c:v>
                </c:pt>
                <c:pt idx="175">
                  <c:v>239.84349832224973</c:v>
                </c:pt>
                <c:pt idx="176">
                  <c:v>239.90886796784343</c:v>
                </c:pt>
                <c:pt idx="177">
                  <c:v>239.97442827490374</c:v>
                </c:pt>
                <c:pt idx="178">
                  <c:v>240.04017979952607</c:v>
                </c:pt>
                <c:pt idx="179">
                  <c:v>240.1061230994286</c:v>
                </c:pt>
                <c:pt idx="180">
                  <c:v>274.09739147003415</c:v>
                </c:pt>
                <c:pt idx="181">
                  <c:v>-1091.8611021983729</c:v>
                </c:pt>
                <c:pt idx="182">
                  <c:v>-1091.7945802100321</c:v>
                </c:pt>
                <c:pt idx="183">
                  <c:v>-1091.7278641992248</c:v>
                </c:pt>
                <c:pt idx="184">
                  <c:v>-1091.6609536000537</c:v>
                </c:pt>
                <c:pt idx="185">
                  <c:v>-1091.5938478449675</c:v>
                </c:pt>
                <c:pt idx="186">
                  <c:v>-1091.5265463647629</c:v>
                </c:pt>
                <c:pt idx="187">
                  <c:v>-1091.4590485885733</c:v>
                </c:pt>
                <c:pt idx="188">
                  <c:v>-1091.3913539438709</c:v>
                </c:pt>
                <c:pt idx="189">
                  <c:v>-1091.3234618564543</c:v>
                </c:pt>
                <c:pt idx="190">
                  <c:v>-1091.2553717504493</c:v>
                </c:pt>
                <c:pt idx="191">
                  <c:v>-1091.1870830483022</c:v>
                </c:pt>
                <c:pt idx="192">
                  <c:v>-1056.0060827889315</c:v>
                </c:pt>
                <c:pt idx="193">
                  <c:v>-1055.9373951550933</c:v>
                </c:pt>
                <c:pt idx="194">
                  <c:v>-1055.8685071823234</c:v>
                </c:pt>
                <c:pt idx="195">
                  <c:v>-1055.7994182862985</c:v>
                </c:pt>
                <c:pt idx="196">
                  <c:v>-1055.730127880995</c:v>
                </c:pt>
                <c:pt idx="197">
                  <c:v>-1055.6606353786756</c:v>
                </c:pt>
                <c:pt idx="198">
                  <c:v>-1055.5909401898907</c:v>
                </c:pt>
                <c:pt idx="199">
                  <c:v>-1055.5210417234725</c:v>
                </c:pt>
                <c:pt idx="200">
                  <c:v>-1055.4509393865269</c:v>
                </c:pt>
                <c:pt idx="201">
                  <c:v>-1055.3806325844321</c:v>
                </c:pt>
                <c:pt idx="202">
                  <c:v>-1055.310120720831</c:v>
                </c:pt>
                <c:pt idx="203">
                  <c:v>-1055.2394031976278</c:v>
                </c:pt>
                <c:pt idx="204">
                  <c:v>-1018.8270290997748</c:v>
                </c:pt>
                <c:pt idx="205">
                  <c:v>1099.1273820832021</c:v>
                </c:pt>
                <c:pt idx="206">
                  <c:v>1099.1987201912584</c:v>
                </c:pt>
                <c:pt idx="207">
                  <c:v>1099.270266368796</c:v>
                </c:pt>
                <c:pt idx="208">
                  <c:v>1099.3420212226856</c:v>
                </c:pt>
                <c:pt idx="209">
                  <c:v>1099.4139853615648</c:v>
                </c:pt>
                <c:pt idx="210">
                  <c:v>1099.4861593958494</c:v>
                </c:pt>
                <c:pt idx="211">
                  <c:v>1099.5585439377342</c:v>
                </c:pt>
                <c:pt idx="212">
                  <c:v>1099.6311396011993</c:v>
                </c:pt>
                <c:pt idx="213">
                  <c:v>1099.7039470020163</c:v>
                </c:pt>
                <c:pt idx="214">
                  <c:v>1099.7769667577522</c:v>
                </c:pt>
                <c:pt idx="215">
                  <c:v>1099.8501994877756</c:v>
                </c:pt>
                <c:pt idx="216">
                  <c:v>1137.5370468895017</c:v>
                </c:pt>
                <c:pt idx="217">
                  <c:v>1137.6107074334368</c:v>
                </c:pt>
                <c:pt idx="218">
                  <c:v>1137.6845828206256</c:v>
                </c:pt>
                <c:pt idx="219">
                  <c:v>1137.7586736776939</c:v>
                </c:pt>
                <c:pt idx="220">
                  <c:v>1137.8329806330948</c:v>
                </c:pt>
                <c:pt idx="221">
                  <c:v>1137.9075043171147</c:v>
                </c:pt>
                <c:pt idx="222">
                  <c:v>1137.9822453618808</c:v>
                </c:pt>
                <c:pt idx="223">
                  <c:v>1138.0572044013611</c:v>
                </c:pt>
                <c:pt idx="224">
                  <c:v>1138.1323820713724</c:v>
                </c:pt>
                <c:pt idx="225">
                  <c:v>1138.2077790095886</c:v>
                </c:pt>
                <c:pt idx="226">
                  <c:v>1138.2833958555411</c:v>
                </c:pt>
                <c:pt idx="227">
                  <c:v>1138.3592332506278</c:v>
                </c:pt>
                <c:pt idx="228">
                  <c:v>1177.3651619520228</c:v>
                </c:pt>
                <c:pt idx="229">
                  <c:v>1177.4414423770586</c:v>
                </c:pt>
                <c:pt idx="230">
                  <c:v>1177.5179452866669</c:v>
                </c:pt>
                <c:pt idx="231">
                  <c:v>1177.5946713297612</c:v>
                </c:pt>
                <c:pt idx="232">
                  <c:v>1177.6716211571493</c:v>
                </c:pt>
                <c:pt idx="233">
                  <c:v>1177.7487954215326</c:v>
                </c:pt>
                <c:pt idx="234">
                  <c:v>1177.8261947775218</c:v>
                </c:pt>
                <c:pt idx="235">
                  <c:v>1177.9038198816311</c:v>
                </c:pt>
                <c:pt idx="236">
                  <c:v>1177.9816713922951</c:v>
                </c:pt>
                <c:pt idx="237">
                  <c:v>1178.0597499698642</c:v>
                </c:pt>
                <c:pt idx="238">
                  <c:v>1178.1380562766185</c:v>
                </c:pt>
                <c:pt idx="239">
                  <c:v>1178.2165909767682</c:v>
                </c:pt>
                <c:pt idx="240">
                  <c:v>1218.5877703043552</c:v>
                </c:pt>
                <c:pt idx="241">
                  <c:v>1218.6667637916789</c:v>
                </c:pt>
                <c:pt idx="242">
                  <c:v>1218.7459876766738</c:v>
                </c:pt>
                <c:pt idx="243">
                  <c:v>1218.8254426313333</c:v>
                </c:pt>
                <c:pt idx="244">
                  <c:v>1218.9051293296106</c:v>
                </c:pt>
                <c:pt idx="245">
                  <c:v>1218.9850484474246</c:v>
                </c:pt>
                <c:pt idx="246">
                  <c:v>1219.0652006626651</c:v>
                </c:pt>
                <c:pt idx="247">
                  <c:v>1219.1455866552005</c:v>
                </c:pt>
                <c:pt idx="248">
                  <c:v>1219.2262071068808</c:v>
                </c:pt>
                <c:pt idx="249">
                  <c:v>1219.307062701545</c:v>
                </c:pt>
                <c:pt idx="250">
                  <c:v>1219.3881541250271</c:v>
                </c:pt>
                <c:pt idx="251">
                  <c:v>1219.4694820651607</c:v>
                </c:pt>
                <c:pt idx="252">
                  <c:v>1261.2536973245574</c:v>
                </c:pt>
                <c:pt idx="253">
                  <c:v>1261.3355003695283</c:v>
                </c:pt>
                <c:pt idx="254">
                  <c:v>1261.4175420067122</c:v>
                </c:pt>
                <c:pt idx="255">
                  <c:v>1261.4998229320058</c:v>
                </c:pt>
                <c:pt idx="256">
                  <c:v>1261.5823438433308</c:v>
                </c:pt>
                <c:pt idx="257">
                  <c:v>1261.6651054406479</c:v>
                </c:pt>
                <c:pt idx="258">
                  <c:v>1261.7481084259566</c:v>
                </c:pt>
                <c:pt idx="259">
                  <c:v>1261.8313535033058</c:v>
                </c:pt>
                <c:pt idx="260">
                  <c:v>1261.9148413787971</c:v>
                </c:pt>
                <c:pt idx="261">
                  <c:v>1261.9985727605927</c:v>
                </c:pt>
                <c:pt idx="262">
                  <c:v>1262.0825483589174</c:v>
                </c:pt>
                <c:pt idx="263">
                  <c:v>1262.1667688860716</c:v>
                </c:pt>
                <c:pt idx="264">
                  <c:v>1305.4134779231454</c:v>
                </c:pt>
                <c:pt idx="265">
                  <c:v>1305.4981904531678</c:v>
                </c:pt>
                <c:pt idx="266">
                  <c:v>1305.5831500614013</c:v>
                </c:pt>
                <c:pt idx="267">
                  <c:v>1305.668357468493</c:v>
                </c:pt>
                <c:pt idx="268">
                  <c:v>1305.7538133971884</c:v>
                </c:pt>
                <c:pt idx="269">
                  <c:v>1305.8395185723421</c:v>
                </c:pt>
                <c:pt idx="270">
                  <c:v>1305.9254737209239</c:v>
                </c:pt>
                <c:pt idx="271">
                  <c:v>1306.0116795720223</c:v>
                </c:pt>
                <c:pt idx="272">
                  <c:v>1306.0981368568528</c:v>
                </c:pt>
                <c:pt idx="273">
                  <c:v>1306.1848463087645</c:v>
                </c:pt>
                <c:pt idx="274">
                  <c:v>1306.271808663244</c:v>
                </c:pt>
                <c:pt idx="275">
                  <c:v>1306.3590246579233</c:v>
                </c:pt>
                <c:pt idx="276">
                  <c:v>1351.1194163996383</c:v>
                </c:pt>
                <c:pt idx="277">
                  <c:v>1351.2071418962287</c:v>
                </c:pt>
                <c:pt idx="278">
                  <c:v>1351.2951232588507</c:v>
                </c:pt>
                <c:pt idx="279">
                  <c:v>1351.3833612337812</c:v>
                </c:pt>
                <c:pt idx="280">
                  <c:v>1351.471856569472</c:v>
                </c:pt>
                <c:pt idx="281">
                  <c:v>1351.5606100165573</c:v>
                </c:pt>
                <c:pt idx="282">
                  <c:v>1351.6496223278646</c:v>
                </c:pt>
                <c:pt idx="283">
                  <c:v>1351.7388942584116</c:v>
                </c:pt>
                <c:pt idx="284">
                  <c:v>1351.8284265654238</c:v>
                </c:pt>
                <c:pt idx="285">
                  <c:v>1351.9182200083314</c:v>
                </c:pt>
                <c:pt idx="286">
                  <c:v>1352.0082753487814</c:v>
                </c:pt>
                <c:pt idx="287">
                  <c:v>1352.0985933506408</c:v>
                </c:pt>
                <c:pt idx="288">
                  <c:v>1398.4256483949021</c:v>
                </c:pt>
                <c:pt idx="289">
                  <c:v>1398.5164940201021</c:v>
                </c:pt>
                <c:pt idx="290">
                  <c:v>1398.6076046117087</c:v>
                </c:pt>
                <c:pt idx="291">
                  <c:v>1398.6989809425413</c:v>
                </c:pt>
                <c:pt idx="292">
                  <c:v>1398.7906237876723</c:v>
                </c:pt>
                <c:pt idx="293">
                  <c:v>1398.8825339244349</c:v>
                </c:pt>
                <c:pt idx="294">
                  <c:v>1398.9747121324299</c:v>
                </c:pt>
                <c:pt idx="295">
                  <c:v>1399.0671591935302</c:v>
                </c:pt>
                <c:pt idx="296">
                  <c:v>1399.1598758918935</c:v>
                </c:pt>
                <c:pt idx="297">
                  <c:v>1399.2528630139591</c:v>
                </c:pt>
                <c:pt idx="298">
                  <c:v>1399.3461213484657</c:v>
                </c:pt>
                <c:pt idx="299">
                  <c:v>1399.4396516864467</c:v>
                </c:pt>
                <c:pt idx="300">
                  <c:v>1447.3882050126722</c:v>
                </c:pt>
                <c:pt idx="301">
                  <c:v>1447.4822817399472</c:v>
                </c:pt>
                <c:pt idx="302">
                  <c:v>1447.5766328576783</c:v>
                </c:pt>
                <c:pt idx="303">
                  <c:v>1447.6712591661708</c:v>
                </c:pt>
                <c:pt idx="304">
                  <c:v>1447.7661614680619</c:v>
                </c:pt>
                <c:pt idx="305">
                  <c:v>1447.8613405683336</c:v>
                </c:pt>
                <c:pt idx="306">
                  <c:v>1447.9567972743143</c:v>
                </c:pt>
                <c:pt idx="307">
                  <c:v>1448.0525323956881</c:v>
                </c:pt>
                <c:pt idx="308">
                  <c:v>1448.1485467444991</c:v>
                </c:pt>
                <c:pt idx="309">
                  <c:v>1448.2448411351606</c:v>
                </c:pt>
                <c:pt idx="310">
                  <c:v>1448.3414163844609</c:v>
                </c:pt>
                <c:pt idx="311">
                  <c:v>1448.4382733115726</c:v>
                </c:pt>
                <c:pt idx="312">
                  <c:v>1498.0650791861735</c:v>
                </c:pt>
                <c:pt idx="313">
                  <c:v>1498.1625019359835</c:v>
                </c:pt>
                <c:pt idx="314">
                  <c:v>1498.2602088354797</c:v>
                </c:pt>
                <c:pt idx="315">
                  <c:v>1498.3582007134328</c:v>
                </c:pt>
                <c:pt idx="316">
                  <c:v>1498.4564784010299</c:v>
                </c:pt>
                <c:pt idx="317">
                  <c:v>1498.5550427318822</c:v>
                </c:pt>
                <c:pt idx="318">
                  <c:v>1498.6538945420334</c:v>
                </c:pt>
                <c:pt idx="319">
                  <c:v>1498.7530346699641</c:v>
                </c:pt>
                <c:pt idx="320">
                  <c:v>1498.8524639566012</c:v>
                </c:pt>
                <c:pt idx="321">
                  <c:v>1498.9521832453238</c:v>
                </c:pt>
                <c:pt idx="322">
                  <c:v>1499.0521933819728</c:v>
                </c:pt>
                <c:pt idx="323">
                  <c:v>1499.152495214852</c:v>
                </c:pt>
                <c:pt idx="324">
                  <c:v>1550.5162943685527</c:v>
                </c:pt>
                <c:pt idx="325">
                  <c:v>1550.6171821487214</c:v>
                </c:pt>
                <c:pt idx="326">
                  <c:v>1550.7183641849142</c:v>
                </c:pt>
                <c:pt idx="327">
                  <c:v>1550.8198413353794</c:v>
                </c:pt>
                <c:pt idx="328">
                  <c:v>1550.9216144608672</c:v>
                </c:pt>
                <c:pt idx="329">
                  <c:v>1551.0236844246374</c:v>
                </c:pt>
                <c:pt idx="330">
                  <c:v>1551.1260520924689</c:v>
                </c:pt>
                <c:pt idx="331">
                  <c:v>1551.2287183326644</c:v>
                </c:pt>
                <c:pt idx="332">
                  <c:v>1551.3316840160605</c:v>
                </c:pt>
                <c:pt idx="333">
                  <c:v>1551.4349500160333</c:v>
                </c:pt>
                <c:pt idx="334">
                  <c:v>1551.5385172085062</c:v>
                </c:pt>
                <c:pt idx="335">
                  <c:v>1551.6423864719563</c:v>
                </c:pt>
                <c:pt idx="336">
                  <c:v>1604.8039756283133</c:v>
                </c:pt>
                <c:pt idx="337">
                  <c:v>1604.908451679411</c:v>
                </c:pt>
                <c:pt idx="338">
                  <c:v>1605.0132324523238</c:v>
                </c:pt>
                <c:pt idx="339">
                  <c:v>1605.1183188358254</c:v>
                </c:pt>
                <c:pt idx="340">
                  <c:v>1605.2237117212781</c:v>
                </c:pt>
                <c:pt idx="341">
                  <c:v>1605.3294120026476</c:v>
                </c:pt>
                <c:pt idx="342">
                  <c:v>1605.4354205765021</c:v>
                </c:pt>
                <c:pt idx="343">
                  <c:v>1605.5417383420327</c:v>
                </c:pt>
                <c:pt idx="344">
                  <c:v>1605.6483662010451</c:v>
                </c:pt>
                <c:pt idx="345">
                  <c:v>1605.7553050579809</c:v>
                </c:pt>
                <c:pt idx="346">
                  <c:v>1605.8625558199146</c:v>
                </c:pt>
                <c:pt idx="347">
                  <c:v>1605.9701193965702</c:v>
                </c:pt>
                <c:pt idx="348">
                  <c:v>1660.9924232341464</c:v>
                </c:pt>
                <c:pt idx="349">
                  <c:v>1661.1006151800366</c:v>
                </c:pt>
                <c:pt idx="350">
                  <c:v>1661.209122685771</c:v>
                </c:pt>
                <c:pt idx="351">
                  <c:v>1661.3179466717284</c:v>
                </c:pt>
                <c:pt idx="352">
                  <c:v>1661.4270880609802</c:v>
                </c:pt>
                <c:pt idx="353">
                  <c:v>1661.536547779282</c:v>
                </c:pt>
                <c:pt idx="354">
                  <c:v>1661.6463267550971</c:v>
                </c:pt>
                <c:pt idx="355">
                  <c:v>1661.7564259195897</c:v>
                </c:pt>
                <c:pt idx="356">
                  <c:v>1661.866846206648</c:v>
                </c:pt>
                <c:pt idx="357">
                  <c:v>1661.9775885528752</c:v>
                </c:pt>
                <c:pt idx="358">
                  <c:v>1662.0886538976119</c:v>
                </c:pt>
                <c:pt idx="359">
                  <c:v>1662.2000431829383</c:v>
                </c:pt>
                <c:pt idx="360">
                  <c:v>1719.148188816177</c:v>
                </c:pt>
                <c:pt idx="361">
                  <c:v>1719.2602288199168</c:v>
                </c:pt>
                <c:pt idx="362">
                  <c:v>1719.3725956069993</c:v>
                </c:pt>
                <c:pt idx="363">
                  <c:v>1719.4852901305449</c:v>
                </c:pt>
                <c:pt idx="364">
                  <c:v>1719.5983133464515</c:v>
                </c:pt>
                <c:pt idx="365">
                  <c:v>1719.7116662134049</c:v>
                </c:pt>
                <c:pt idx="366">
                  <c:v>1719.8253496928864</c:v>
                </c:pt>
                <c:pt idx="367">
                  <c:v>1719.9393647491834</c:v>
                </c:pt>
                <c:pt idx="368">
                  <c:v>1720.053712349395</c:v>
                </c:pt>
                <c:pt idx="369">
                  <c:v>1720.1683934634393</c:v>
                </c:pt>
                <c:pt idx="370">
                  <c:v>1720.2834090640672</c:v>
                </c:pt>
                <c:pt idx="371">
                  <c:v>1720.3987601268636</c:v>
                </c:pt>
                <c:pt idx="372">
                  <c:v>1779.3401541939493</c:v>
                </c:pt>
                <c:pt idx="373">
                  <c:v>1779.45617911923</c:v>
                </c:pt>
                <c:pt idx="374">
                  <c:v>1779.5725424505454</c:v>
                </c:pt>
                <c:pt idx="375">
                  <c:v>1779.6892451749063</c:v>
                </c:pt>
                <c:pt idx="376">
                  <c:v>1779.8062882822132</c:v>
                </c:pt>
                <c:pt idx="377">
                  <c:v>1779.9236727652515</c:v>
                </c:pt>
                <c:pt idx="378">
                  <c:v>1780.0413996197012</c:v>
                </c:pt>
                <c:pt idx="379">
                  <c:v>1780.1594698441386</c:v>
                </c:pt>
                <c:pt idx="380">
                  <c:v>1780.2778844400646</c:v>
                </c:pt>
                <c:pt idx="381">
                  <c:v>1780.3966444118987</c:v>
                </c:pt>
                <c:pt idx="382">
                  <c:v>1780.5157507669801</c:v>
                </c:pt>
                <c:pt idx="383">
                  <c:v>1780.6352045155982</c:v>
                </c:pt>
                <c:pt idx="384">
                  <c:v>1841.6396129644118</c:v>
                </c:pt>
                <c:pt idx="385">
                  <c:v>1841.7597645427513</c:v>
                </c:pt>
                <c:pt idx="386">
                  <c:v>1841.8802665631929</c:v>
                </c:pt>
                <c:pt idx="387">
                  <c:v>1842.0011200478611</c:v>
                </c:pt>
                <c:pt idx="388">
                  <c:v>1842.1223260218621</c:v>
                </c:pt>
                <c:pt idx="389">
                  <c:v>1842.2438855132832</c:v>
                </c:pt>
                <c:pt idx="390">
                  <c:v>1842.365799553224</c:v>
                </c:pt>
                <c:pt idx="391">
                  <c:v>1842.488069175778</c:v>
                </c:pt>
                <c:pt idx="392">
                  <c:v>1842.6106954180677</c:v>
                </c:pt>
                <c:pt idx="393">
                  <c:v>1842.7336793202294</c:v>
                </c:pt>
                <c:pt idx="394">
                  <c:v>1842.8570219254425</c:v>
                </c:pt>
                <c:pt idx="395">
                  <c:v>1842.980724279917</c:v>
                </c:pt>
                <c:pt idx="396">
                  <c:v>1906.1203549466063</c:v>
                </c:pt>
                <c:pt idx="397">
                  <c:v>1906.2447799504789</c:v>
                </c:pt>
                <c:pt idx="398">
                  <c:v>1906.3695678606109</c:v>
                </c:pt>
                <c:pt idx="399">
                  <c:v>1906.4947197354832</c:v>
                </c:pt>
                <c:pt idx="400">
                  <c:v>1906.6202366366542</c:v>
                </c:pt>
                <c:pt idx="401">
                  <c:v>1906.7461196287895</c:v>
                </c:pt>
                <c:pt idx="402">
                  <c:v>1906.8723697796522</c:v>
                </c:pt>
                <c:pt idx="403">
                  <c:v>1906.9989881601196</c:v>
                </c:pt>
                <c:pt idx="404">
                  <c:v>1907.1259758441993</c:v>
                </c:pt>
                <c:pt idx="405">
                  <c:v>1907.2533339090205</c:v>
                </c:pt>
                <c:pt idx="406">
                  <c:v>1907.3810634348665</c:v>
                </c:pt>
                <c:pt idx="407">
                  <c:v>1907.5091655051619</c:v>
                </c:pt>
                <c:pt idx="408">
                  <c:v>1972.8587535831666</c:v>
                </c:pt>
                <c:pt idx="409">
                  <c:v>1972.987604005295</c:v>
                </c:pt>
                <c:pt idx="410">
                  <c:v>1973.116830241157</c:v>
                </c:pt>
                <c:pt idx="411">
                  <c:v>1973.246433386872</c:v>
                </c:pt>
                <c:pt idx="412">
                  <c:v>1973.3764145417626</c:v>
                </c:pt>
                <c:pt idx="413">
                  <c:v>1973.5067748083566</c:v>
                </c:pt>
                <c:pt idx="414">
                  <c:v>1973.6375152923938</c:v>
                </c:pt>
                <c:pt idx="415">
                  <c:v>1973.7686371028412</c:v>
                </c:pt>
                <c:pt idx="416">
                  <c:v>1973.9001413519036</c:v>
                </c:pt>
                <c:pt idx="417">
                  <c:v>1974.0320291550252</c:v>
                </c:pt>
                <c:pt idx="418">
                  <c:v>1974.1643016309063</c:v>
                </c:pt>
                <c:pt idx="419">
                  <c:v>1974.2969599015087</c:v>
                </c:pt>
                <c:pt idx="420">
                  <c:v>2041.9338564019254</c:v>
                </c:pt>
                <c:pt idx="421">
                  <c:v>2042.0672896409542</c:v>
                </c:pt>
                <c:pt idx="422">
                  <c:v>2042.2011120602674</c:v>
                </c:pt>
                <c:pt idx="423">
                  <c:v>2042.3353247949672</c:v>
                </c:pt>
                <c:pt idx="424">
                  <c:v>2042.4699289834789</c:v>
                </c:pt>
                <c:pt idx="425">
                  <c:v>2042.6049257675386</c:v>
                </c:pt>
                <c:pt idx="426">
                  <c:v>2042.7403162922201</c:v>
                </c:pt>
                <c:pt idx="427">
                  <c:v>2042.8761017059296</c:v>
                </c:pt>
                <c:pt idx="428">
                  <c:v>2043.0122831604313</c:v>
                </c:pt>
                <c:pt idx="429">
                  <c:v>2043.1488618108433</c:v>
                </c:pt>
                <c:pt idx="430">
                  <c:v>2043.2858388156492</c:v>
                </c:pt>
                <c:pt idx="431">
                  <c:v>2043.4232153367211</c:v>
                </c:pt>
                <c:pt idx="432">
                  <c:v>2113.4274786450023</c:v>
                </c:pt>
                <c:pt idx="433">
                  <c:v>2113.565657697769</c:v>
                </c:pt>
                <c:pt idx="434">
                  <c:v>2113.704239772771</c:v>
                </c:pt>
                <c:pt idx="435">
                  <c:v>2113.843226045492</c:v>
                </c:pt>
                <c:pt idx="436">
                  <c:v>2113.9826176948409</c:v>
                </c:pt>
                <c:pt idx="437">
                  <c:v>2114.1224159031681</c:v>
                </c:pt>
                <c:pt idx="438">
                  <c:v>2114.2626218562691</c:v>
                </c:pt>
                <c:pt idx="439">
                  <c:v>2114.4032367434011</c:v>
                </c:pt>
                <c:pt idx="440">
                  <c:v>2114.5442617572862</c:v>
                </c:pt>
                <c:pt idx="441">
                  <c:v>2114.6856980941284</c:v>
                </c:pt>
                <c:pt idx="442">
                  <c:v>2114.8275469536202</c:v>
                </c:pt>
                <c:pt idx="443">
                  <c:v>2114.9698095389522</c:v>
                </c:pt>
                <c:pt idx="444">
                  <c:v>2187.4243001762188</c:v>
                </c:pt>
                <c:pt idx="445">
                  <c:v>2187.5673938368527</c:v>
                </c:pt>
                <c:pt idx="446">
                  <c:v>2187.7109048539933</c:v>
                </c:pt>
                <c:pt idx="447">
                  <c:v>2187.8548344449373</c:v>
                </c:pt>
                <c:pt idx="448">
                  <c:v>2187.9991838305214</c:v>
                </c:pt>
                <c:pt idx="449">
                  <c:v>2188.1439542351454</c:v>
                </c:pt>
                <c:pt idx="450">
                  <c:v>2188.289146886782</c:v>
                </c:pt>
                <c:pt idx="451">
                  <c:v>2188.4347630169887</c:v>
                </c:pt>
                <c:pt idx="452">
                  <c:v>2188.5808038609066</c:v>
                </c:pt>
                <c:pt idx="453">
                  <c:v>2188.7272706572858</c:v>
                </c:pt>
                <c:pt idx="454">
                  <c:v>2188.8741646484887</c:v>
                </c:pt>
                <c:pt idx="455">
                  <c:v>2189.0214870804994</c:v>
                </c:pt>
                <c:pt idx="456">
                  <c:v>2264.0119657815139</c:v>
                </c:pt>
                <c:pt idx="457">
                  <c:v>2264.1601488476408</c:v>
                </c:pt>
                <c:pt idx="458">
                  <c:v>2264.3087641143775</c:v>
                </c:pt>
                <c:pt idx="459">
                  <c:v>2264.4578128423091</c:v>
                </c:pt>
                <c:pt idx="460">
                  <c:v>2264.6072962956987</c:v>
                </c:pt>
                <c:pt idx="461">
                  <c:v>2264.7572157424911</c:v>
                </c:pt>
                <c:pt idx="462">
                  <c:v>2264.9075724543382</c:v>
                </c:pt>
                <c:pt idx="463">
                  <c:v>2265.0583677065952</c:v>
                </c:pt>
                <c:pt idx="464">
                  <c:v>2265.2096027783373</c:v>
                </c:pt>
                <c:pt idx="465">
                  <c:v>2265.3612789523722</c:v>
                </c:pt>
                <c:pt idx="466">
                  <c:v>2265.5133975152476</c:v>
                </c:pt>
                <c:pt idx="467">
                  <c:v>2265.6659597572652</c:v>
                </c:pt>
                <c:pt idx="468">
                  <c:v>2343.2811889813129</c:v>
                </c:pt>
                <c:pt idx="469">
                  <c:v>2343.4346424675805</c:v>
                </c:pt>
                <c:pt idx="470">
                  <c:v>2343.5885435265172</c:v>
                </c:pt>
                <c:pt idx="471">
                  <c:v>2343.7428934635409</c:v>
                </c:pt>
                <c:pt idx="472">
                  <c:v>2343.8976935878818</c:v>
                </c:pt>
                <c:pt idx="473">
                  <c:v>2344.0529452125866</c:v>
                </c:pt>
                <c:pt idx="474">
                  <c:v>2344.2086496545289</c:v>
                </c:pt>
                <c:pt idx="475">
                  <c:v>2344.3648082344262</c:v>
                </c:pt>
                <c:pt idx="476">
                  <c:v>2344.5214222768482</c:v>
                </c:pt>
                <c:pt idx="477">
                  <c:v>2344.6784931102284</c:v>
                </c:pt>
                <c:pt idx="478">
                  <c:v>2344.8360220668728</c:v>
                </c:pt>
                <c:pt idx="479">
                  <c:v>2344.9940104829711</c:v>
                </c:pt>
                <c:pt idx="480">
                  <c:v>2425.3258594777526</c:v>
                </c:pt>
                <c:pt idx="481">
                  <c:v>2425.4847708369452</c:v>
                </c:pt>
                <c:pt idx="482">
                  <c:v>2425.6441456876037</c:v>
                </c:pt>
                <c:pt idx="483">
                  <c:v>2425.8039853815753</c:v>
                </c:pt>
                <c:pt idx="484">
                  <c:v>2425.9642912746531</c:v>
                </c:pt>
                <c:pt idx="485">
                  <c:v>2426.1250647265879</c:v>
                </c:pt>
                <c:pt idx="486">
                  <c:v>2426.2863071010906</c:v>
                </c:pt>
                <c:pt idx="487">
                  <c:v>2426.4480197658522</c:v>
                </c:pt>
                <c:pt idx="488">
                  <c:v>2426.6102040925525</c:v>
                </c:pt>
                <c:pt idx="489">
                  <c:v>2426.7728614568714</c:v>
                </c:pt>
                <c:pt idx="490">
                  <c:v>2426.9359932385032</c:v>
                </c:pt>
                <c:pt idx="491">
                  <c:v>2427.099600821166</c:v>
                </c:pt>
                <c:pt idx="492">
                  <c:v>2510.2431543640159</c:v>
                </c:pt>
                <c:pt idx="493">
                  <c:v>2510.4077177160452</c:v>
                </c:pt>
                <c:pt idx="494">
                  <c:v>2510.5727610445156</c:v>
                </c:pt>
                <c:pt idx="495">
                  <c:v>2510.7382857493612</c:v>
                </c:pt>
                <c:pt idx="496">
                  <c:v>2510.9042932345983</c:v>
                </c:pt>
                <c:pt idx="497">
                  <c:v>2511.0707849083337</c:v>
                </c:pt>
                <c:pt idx="498">
                  <c:v>2511.23776218278</c:v>
                </c:pt>
                <c:pt idx="499">
                  <c:v>2511.4052264742786</c:v>
                </c:pt>
                <c:pt idx="500">
                  <c:v>2511.5731792032966</c:v>
                </c:pt>
                <c:pt idx="501">
                  <c:v>2511.741621794441</c:v>
                </c:pt>
                <c:pt idx="502">
                  <c:v>2511.9105556764735</c:v>
                </c:pt>
                <c:pt idx="503">
                  <c:v>2512.0799822823301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7B-4E5A-BF87-AE2EB7CDAA34}"/>
            </c:ext>
          </c:extLst>
        </c:ser>
        <c:ser>
          <c:idx val="1"/>
          <c:order val="1"/>
          <c:tx>
            <c:v>LS</c:v>
          </c:tx>
          <c:marker>
            <c:symbol val="none"/>
          </c:marker>
          <c:val>
            <c:numRef>
              <c:f>'Sheet1 (2)'!$G$2:$G$505</c:f>
              <c:numCache>
                <c:formatCode>General</c:formatCode>
                <c:ptCount val="504"/>
                <c:pt idx="0">
                  <c:v>1871.25</c:v>
                </c:pt>
                <c:pt idx="1">
                  <c:v>-563.03767780146518</c:v>
                </c:pt>
                <c:pt idx="2">
                  <c:v>-559.45434446813192</c:v>
                </c:pt>
                <c:pt idx="3">
                  <c:v>-555.8693097459095</c:v>
                </c:pt>
                <c:pt idx="4">
                  <c:v>-552.2825686724143</c:v>
                </c:pt>
                <c:pt idx="5">
                  <c:v>-548.69411627078784</c:v>
                </c:pt>
                <c:pt idx="6">
                  <c:v>-545.10394754965671</c:v>
                </c:pt>
                <c:pt idx="7">
                  <c:v>-541.51205750308895</c:v>
                </c:pt>
                <c:pt idx="8">
                  <c:v>-537.91844111055195</c:v>
                </c:pt>
                <c:pt idx="9">
                  <c:v>-534.32309333687022</c:v>
                </c:pt>
                <c:pt idx="10">
                  <c:v>-530.72600913218173</c:v>
                </c:pt>
                <c:pt idx="11">
                  <c:v>-527.12718343189636</c:v>
                </c:pt>
                <c:pt idx="12">
                  <c:v>-711.79379865665146</c:v>
                </c:pt>
                <c:pt idx="13">
                  <c:v>-708.19147471227075</c:v>
                </c:pt>
                <c:pt idx="14">
                  <c:v>-704.58739398971875</c:v>
                </c:pt>
                <c:pt idx="15">
                  <c:v>-700.98155136505966</c:v>
                </c:pt>
                <c:pt idx="16">
                  <c:v>-697.37394169941172</c:v>
                </c:pt>
                <c:pt idx="17">
                  <c:v>-693.76455983890583</c:v>
                </c:pt>
                <c:pt idx="18">
                  <c:v>-690.15340061463996</c:v>
                </c:pt>
                <c:pt idx="19">
                  <c:v>-686.54045884263678</c:v>
                </c:pt>
                <c:pt idx="20">
                  <c:v>-682.92572932379846</c:v>
                </c:pt>
                <c:pt idx="21">
                  <c:v>-679.30920684386365</c:v>
                </c:pt>
                <c:pt idx="22">
                  <c:v>-675.69088617336229</c:v>
                </c:pt>
                <c:pt idx="23">
                  <c:v>-672.07076206757199</c:v>
                </c:pt>
                <c:pt idx="24">
                  <c:v>3480.4446316710232</c:v>
                </c:pt>
                <c:pt idx="25">
                  <c:v>-26.919068763172504</c:v>
                </c:pt>
                <c:pt idx="26">
                  <c:v>-26.876836063319274</c:v>
                </c:pt>
                <c:pt idx="27">
                  <c:v>-26.83448018475849</c:v>
                </c:pt>
                <c:pt idx="28">
                  <c:v>-26.792000768218372</c:v>
                </c:pt>
                <c:pt idx="29">
                  <c:v>-26.749397453380084</c:v>
                </c:pt>
                <c:pt idx="30">
                  <c:v>-26.706669878873186</c:v>
                </c:pt>
                <c:pt idx="31">
                  <c:v>-26.663817682274498</c:v>
                </c:pt>
                <c:pt idx="32">
                  <c:v>-26.620840500101963</c:v>
                </c:pt>
                <c:pt idx="33">
                  <c:v>-26.577737967815096</c:v>
                </c:pt>
                <c:pt idx="34">
                  <c:v>-26.534509719808852</c:v>
                </c:pt>
                <c:pt idx="35">
                  <c:v>-26.491155389412711</c:v>
                </c:pt>
                <c:pt idx="36">
                  <c:v>-3.996588371906455</c:v>
                </c:pt>
                <c:pt idx="37">
                  <c:v>-3.9529807724368311</c:v>
                </c:pt>
                <c:pt idx="38">
                  <c:v>-3.9092459841353957</c:v>
                </c:pt>
                <c:pt idx="39">
                  <c:v>-3.865383636034494</c:v>
                </c:pt>
                <c:pt idx="40">
                  <c:v>-3.8213933560853093</c:v>
                </c:pt>
                <c:pt idx="41">
                  <c:v>-3.7772747711526335</c:v>
                </c:pt>
                <c:pt idx="42">
                  <c:v>-3.7330275070144125</c:v>
                </c:pt>
                <c:pt idx="43">
                  <c:v>-3.688651188355152</c:v>
                </c:pt>
                <c:pt idx="44">
                  <c:v>-3.6441454387668273</c:v>
                </c:pt>
                <c:pt idx="45">
                  <c:v>-3.5995098807420618</c:v>
                </c:pt>
                <c:pt idx="46">
                  <c:v>-3.5547441356729905</c:v>
                </c:pt>
                <c:pt idx="47">
                  <c:v>-3.5098478238477355</c:v>
                </c:pt>
                <c:pt idx="48">
                  <c:v>19.772053690826965</c:v>
                </c:pt>
                <c:pt idx="49">
                  <c:v>19.817212279735259</c:v>
                </c:pt>
                <c:pt idx="50">
                  <c:v>19.862502581194349</c:v>
                </c:pt>
                <c:pt idx="51">
                  <c:v>19.907924979366044</c:v>
                </c:pt>
                <c:pt idx="52">
                  <c:v>19.953479859532536</c:v>
                </c:pt>
                <c:pt idx="53">
                  <c:v>19.999167608099356</c:v>
                </c:pt>
                <c:pt idx="54">
                  <c:v>20.044988612599468</c:v>
                </c:pt>
                <c:pt idx="55">
                  <c:v>20.090943261696225</c:v>
                </c:pt>
                <c:pt idx="56">
                  <c:v>20.137031945185868</c:v>
                </c:pt>
                <c:pt idx="57">
                  <c:v>20.183255054002643</c:v>
                </c:pt>
                <c:pt idx="58">
                  <c:v>20.229612980220054</c:v>
                </c:pt>
                <c:pt idx="59">
                  <c:v>20.276106117055633</c:v>
                </c:pt>
                <c:pt idx="60">
                  <c:v>652.3728997130811</c:v>
                </c:pt>
                <c:pt idx="61">
                  <c:v>-24.580335544604566</c:v>
                </c:pt>
                <c:pt idx="62">
                  <c:v>-24.533434405124638</c:v>
                </c:pt>
                <c:pt idx="63">
                  <c:v>-24.486396470654483</c:v>
                </c:pt>
                <c:pt idx="64">
                  <c:v>-24.439221342208668</c:v>
                </c:pt>
                <c:pt idx="65">
                  <c:v>-24.3919086196384</c:v>
                </c:pt>
                <c:pt idx="66">
                  <c:v>-24.344457901627322</c:v>
                </c:pt>
                <c:pt idx="67">
                  <c:v>-24.296868785688446</c:v>
                </c:pt>
                <c:pt idx="68">
                  <c:v>-24.249140868161646</c:v>
                </c:pt>
                <c:pt idx="69">
                  <c:v>-24.201273744208549</c:v>
                </c:pt>
                <c:pt idx="70">
                  <c:v>-24.153267007810825</c:v>
                </c:pt>
                <c:pt idx="71">
                  <c:v>-24.105120251764959</c:v>
                </c:pt>
                <c:pt idx="72">
                  <c:v>0.83508755642355936</c:v>
                </c:pt>
                <c:pt idx="73">
                  <c:v>0.88351557812779902</c:v>
                </c:pt>
                <c:pt idx="74">
                  <c:v>0.93208484822901028</c:v>
                </c:pt>
                <c:pt idx="75">
                  <c:v>0.98079577870112189</c:v>
                </c:pt>
                <c:pt idx="76">
                  <c:v>1.029648782720642</c:v>
                </c:pt>
                <c:pt idx="77">
                  <c:v>1.0786442746682496</c:v>
                </c:pt>
                <c:pt idx="78">
                  <c:v>1.1277826701341382</c:v>
                </c:pt>
                <c:pt idx="79">
                  <c:v>1.1770643859201755</c:v>
                </c:pt>
                <c:pt idx="80">
                  <c:v>1.2264898400439961</c:v>
                </c:pt>
                <c:pt idx="81">
                  <c:v>1.2760594517424124</c:v>
                </c:pt>
                <c:pt idx="82">
                  <c:v>1.3257736414745978</c:v>
                </c:pt>
                <c:pt idx="83">
                  <c:v>1.3756328309273158</c:v>
                </c:pt>
                <c:pt idx="84">
                  <c:v>27.188775288963882</c:v>
                </c:pt>
                <c:pt idx="85">
                  <c:v>27.238925747837527</c:v>
                </c:pt>
                <c:pt idx="86">
                  <c:v>27.289222478882778</c:v>
                </c:pt>
                <c:pt idx="87">
                  <c:v>27.339665908727</c:v>
                </c:pt>
                <c:pt idx="88">
                  <c:v>27.390256465241521</c:v>
                </c:pt>
                <c:pt idx="89">
                  <c:v>27.440994577546064</c:v>
                </c:pt>
                <c:pt idx="90">
                  <c:v>27.491880676011476</c:v>
                </c:pt>
                <c:pt idx="91">
                  <c:v>27.54291519226382</c:v>
                </c:pt>
                <c:pt idx="92">
                  <c:v>27.594098559188694</c:v>
                </c:pt>
                <c:pt idx="93">
                  <c:v>27.64543121093385</c:v>
                </c:pt>
                <c:pt idx="94">
                  <c:v>27.696913582913169</c:v>
                </c:pt>
                <c:pt idx="95">
                  <c:v>27.748546111810867</c:v>
                </c:pt>
                <c:pt idx="96">
                  <c:v>54.46517690614121</c:v>
                </c:pt>
                <c:pt idx="97">
                  <c:v>54.517111064025812</c:v>
                </c:pt>
                <c:pt idx="98">
                  <c:v>54.569196696537574</c:v>
                </c:pt>
                <c:pt idx="99">
                  <c:v>54.621434245477531</c:v>
                </c:pt>
                <c:pt idx="100">
                  <c:v>54.673824153935129</c:v>
                </c:pt>
                <c:pt idx="101">
                  <c:v>54.726366866292551</c:v>
                </c:pt>
                <c:pt idx="102">
                  <c:v>54.779062828227552</c:v>
                </c:pt>
                <c:pt idx="103">
                  <c:v>54.831912486718238</c:v>
                </c:pt>
                <c:pt idx="104">
                  <c:v>54.884916290046249</c:v>
                </c:pt>
                <c:pt idx="105">
                  <c:v>54.938074687800508</c:v>
                </c:pt>
                <c:pt idx="106">
                  <c:v>54.99138813088166</c:v>
                </c:pt>
                <c:pt idx="107">
                  <c:v>55.044857071505021</c:v>
                </c:pt>
                <c:pt idx="108">
                  <c:v>82.696599302232528</c:v>
                </c:pt>
                <c:pt idx="109">
                  <c:v>82.750380599866901</c:v>
                </c:pt>
                <c:pt idx="110">
                  <c:v>82.804318759619434</c:v>
                </c:pt>
                <c:pt idx="111">
                  <c:v>82.858414239004617</c:v>
                </c:pt>
                <c:pt idx="112">
                  <c:v>82.912667496871165</c:v>
                </c:pt>
                <c:pt idx="113">
                  <c:v>82.96707899340646</c:v>
                </c:pt>
                <c:pt idx="114">
                  <c:v>83.021649190140181</c:v>
                </c:pt>
                <c:pt idx="115">
                  <c:v>83.076378549947606</c:v>
                </c:pt>
                <c:pt idx="116">
                  <c:v>83.131267537054612</c:v>
                </c:pt>
                <c:pt idx="117">
                  <c:v>83.186316617040518</c:v>
                </c:pt>
                <c:pt idx="118">
                  <c:v>83.241526256842974</c:v>
                </c:pt>
                <c:pt idx="119">
                  <c:v>83.296896924761597</c:v>
                </c:pt>
                <c:pt idx="120">
                  <c:v>111.91648053635396</c:v>
                </c:pt>
                <c:pt idx="121">
                  <c:v>111.97217467087057</c:v>
                </c:pt>
                <c:pt idx="122">
                  <c:v>112.02803124661295</c:v>
                </c:pt>
                <c:pt idx="123">
                  <c:v>112.08405073736799</c:v>
                </c:pt>
                <c:pt idx="124">
                  <c:v>112.14023361830414</c:v>
                </c:pt>
                <c:pt idx="125">
                  <c:v>112.19658036597639</c:v>
                </c:pt>
                <c:pt idx="126">
                  <c:v>112.25309145832966</c:v>
                </c:pt>
                <c:pt idx="127">
                  <c:v>112.30976737470223</c:v>
                </c:pt>
                <c:pt idx="128">
                  <c:v>112.36660859583071</c:v>
                </c:pt>
                <c:pt idx="129">
                  <c:v>112.42361560385416</c:v>
                </c:pt>
                <c:pt idx="130">
                  <c:v>112.48078888231771</c:v>
                </c:pt>
                <c:pt idx="131">
                  <c:v>112.5381289161769</c:v>
                </c:pt>
                <c:pt idx="132">
                  <c:v>142.15942943829998</c:v>
                </c:pt>
                <c:pt idx="133">
                  <c:v>142.21710444347821</c:v>
                </c:pt>
                <c:pt idx="134">
                  <c:v>142.274947667422</c:v>
                </c:pt>
                <c:pt idx="135">
                  <c:v>142.3329596007685</c:v>
                </c:pt>
                <c:pt idx="136">
                  <c:v>142.39114073558756</c:v>
                </c:pt>
                <c:pt idx="137">
                  <c:v>142.44949156538303</c:v>
                </c:pt>
                <c:pt idx="138">
                  <c:v>142.50801258509875</c:v>
                </c:pt>
                <c:pt idx="139">
                  <c:v>142.56670429112194</c:v>
                </c:pt>
                <c:pt idx="140">
                  <c:v>142.62556718128769</c:v>
                </c:pt>
                <c:pt idx="141">
                  <c:v>142.68460175488337</c:v>
                </c:pt>
                <c:pt idx="142">
                  <c:v>142.74380851265175</c:v>
                </c:pt>
                <c:pt idx="143">
                  <c:v>-32.19681204320284</c:v>
                </c:pt>
                <c:pt idx="144">
                  <c:v>173.46126660111622</c:v>
                </c:pt>
                <c:pt idx="145">
                  <c:v>173.52099293048843</c:v>
                </c:pt>
                <c:pt idx="146">
                  <c:v>173.58089346165605</c:v>
                </c:pt>
                <c:pt idx="147">
                  <c:v>173.64096870270657</c:v>
                </c:pt>
                <c:pt idx="148">
                  <c:v>173.70121916321011</c:v>
                </c:pt>
                <c:pt idx="149">
                  <c:v>173.76164535422333</c:v>
                </c:pt>
                <c:pt idx="150">
                  <c:v>173.82224778829357</c:v>
                </c:pt>
                <c:pt idx="151">
                  <c:v>173.88302697946324</c:v>
                </c:pt>
                <c:pt idx="152">
                  <c:v>173.94398344327385</c:v>
                </c:pt>
                <c:pt idx="153">
                  <c:v>174.00511769677064</c:v>
                </c:pt>
                <c:pt idx="154">
                  <c:v>174.06643025850678</c:v>
                </c:pt>
                <c:pt idx="155">
                  <c:v>174.12792164854784</c:v>
                </c:pt>
                <c:pt idx="156">
                  <c:v>205.85906680895835</c:v>
                </c:pt>
                <c:pt idx="157">
                  <c:v>205.92091742187858</c:v>
                </c:pt>
                <c:pt idx="158">
                  <c:v>205.9829484324199</c:v>
                </c:pt>
                <c:pt idx="159">
                  <c:v>206.04516036674192</c:v>
                </c:pt>
                <c:pt idx="160">
                  <c:v>206.10755375253893</c:v>
                </c:pt>
                <c:pt idx="161">
                  <c:v>206.17012911904465</c:v>
                </c:pt>
                <c:pt idx="162">
                  <c:v>206.23288699703596</c:v>
                </c:pt>
                <c:pt idx="163">
                  <c:v>206.2958279188382</c:v>
                </c:pt>
                <c:pt idx="164">
                  <c:v>206.35895241832884</c:v>
                </c:pt>
                <c:pt idx="165">
                  <c:v>206.42226103094299</c:v>
                </c:pt>
                <c:pt idx="166">
                  <c:v>206.48575429367736</c:v>
                </c:pt>
                <c:pt idx="167">
                  <c:v>206.54943274509458</c:v>
                </c:pt>
                <c:pt idx="168">
                  <c:v>239.39120295052612</c:v>
                </c:pt>
                <c:pt idx="169">
                  <c:v>239.45525340128597</c:v>
                </c:pt>
                <c:pt idx="170">
                  <c:v>239.5194906658603</c:v>
                </c:pt>
                <c:pt idx="171">
                  <c:v>239.58391528912284</c:v>
                </c:pt>
                <c:pt idx="172">
                  <c:v>239.64852781753666</c:v>
                </c:pt>
                <c:pt idx="173">
                  <c:v>239.71332879915849</c:v>
                </c:pt>
                <c:pt idx="174">
                  <c:v>239.77831878364339</c:v>
                </c:pt>
                <c:pt idx="175">
                  <c:v>239.84349832224973</c:v>
                </c:pt>
                <c:pt idx="176">
                  <c:v>239.90886796784343</c:v>
                </c:pt>
                <c:pt idx="177">
                  <c:v>239.97442827490374</c:v>
                </c:pt>
                <c:pt idx="178">
                  <c:v>240.04017979952607</c:v>
                </c:pt>
                <c:pt idx="179">
                  <c:v>240.1061230994286</c:v>
                </c:pt>
                <c:pt idx="180">
                  <c:v>274.09739147003415</c:v>
                </c:pt>
                <c:pt idx="181">
                  <c:v>-1091.8611021983729</c:v>
                </c:pt>
                <c:pt idx="182">
                  <c:v>-1091.7945802100321</c:v>
                </c:pt>
                <c:pt idx="183">
                  <c:v>-1091.7278641992248</c:v>
                </c:pt>
                <c:pt idx="184">
                  <c:v>-1091.6609536000537</c:v>
                </c:pt>
                <c:pt idx="185">
                  <c:v>-1091.5938478449675</c:v>
                </c:pt>
                <c:pt idx="186">
                  <c:v>-1091.5265463647629</c:v>
                </c:pt>
                <c:pt idx="187">
                  <c:v>-1091.4590485885733</c:v>
                </c:pt>
                <c:pt idx="188">
                  <c:v>-1091.3913539438709</c:v>
                </c:pt>
                <c:pt idx="189">
                  <c:v>-1091.3234618564543</c:v>
                </c:pt>
                <c:pt idx="190">
                  <c:v>-1091.2553717504493</c:v>
                </c:pt>
                <c:pt idx="191">
                  <c:v>-1091.1870830483022</c:v>
                </c:pt>
                <c:pt idx="192">
                  <c:v>-1056.0060827889315</c:v>
                </c:pt>
                <c:pt idx="193">
                  <c:v>-1055.9373951550933</c:v>
                </c:pt>
                <c:pt idx="194">
                  <c:v>-1055.8685071823234</c:v>
                </c:pt>
                <c:pt idx="195">
                  <c:v>-1055.7994182862985</c:v>
                </c:pt>
                <c:pt idx="196">
                  <c:v>-1055.730127880995</c:v>
                </c:pt>
                <c:pt idx="197">
                  <c:v>-1055.6606353786756</c:v>
                </c:pt>
                <c:pt idx="198">
                  <c:v>-1055.5909401898907</c:v>
                </c:pt>
                <c:pt idx="199">
                  <c:v>-1055.5210417234725</c:v>
                </c:pt>
                <c:pt idx="200">
                  <c:v>-1055.4509393865269</c:v>
                </c:pt>
                <c:pt idx="201">
                  <c:v>-1055.3806325844321</c:v>
                </c:pt>
                <c:pt idx="202">
                  <c:v>-1055.310120720831</c:v>
                </c:pt>
                <c:pt idx="203">
                  <c:v>-1055.2394031976278</c:v>
                </c:pt>
                <c:pt idx="204">
                  <c:v>-1018.8270290997748</c:v>
                </c:pt>
                <c:pt idx="205">
                  <c:v>1099.1273820832021</c:v>
                </c:pt>
                <c:pt idx="206">
                  <c:v>1099.1987201912584</c:v>
                </c:pt>
                <c:pt idx="207">
                  <c:v>1099.270266368796</c:v>
                </c:pt>
                <c:pt idx="208">
                  <c:v>1099.3420212226856</c:v>
                </c:pt>
                <c:pt idx="209">
                  <c:v>1099.4139853615648</c:v>
                </c:pt>
                <c:pt idx="210">
                  <c:v>1099.4861593958494</c:v>
                </c:pt>
                <c:pt idx="211">
                  <c:v>1099.5585439377342</c:v>
                </c:pt>
                <c:pt idx="212">
                  <c:v>1099.6311396011993</c:v>
                </c:pt>
                <c:pt idx="213">
                  <c:v>1099.7039470020163</c:v>
                </c:pt>
                <c:pt idx="214">
                  <c:v>1099.7769667577522</c:v>
                </c:pt>
                <c:pt idx="215">
                  <c:v>1099.8501994877756</c:v>
                </c:pt>
                <c:pt idx="216">
                  <c:v>1137.5370468895017</c:v>
                </c:pt>
                <c:pt idx="217">
                  <c:v>1137.6107074334368</c:v>
                </c:pt>
                <c:pt idx="218">
                  <c:v>1137.6845828206256</c:v>
                </c:pt>
                <c:pt idx="219">
                  <c:v>1137.7586736776939</c:v>
                </c:pt>
                <c:pt idx="220">
                  <c:v>1137.8329806330948</c:v>
                </c:pt>
                <c:pt idx="221">
                  <c:v>1137.9075043171147</c:v>
                </c:pt>
                <c:pt idx="222">
                  <c:v>1137.9822453618808</c:v>
                </c:pt>
                <c:pt idx="223">
                  <c:v>1138.0572044013611</c:v>
                </c:pt>
                <c:pt idx="224">
                  <c:v>1138.1323820713724</c:v>
                </c:pt>
                <c:pt idx="225">
                  <c:v>1138.2077790095886</c:v>
                </c:pt>
                <c:pt idx="226">
                  <c:v>1138.2833958555411</c:v>
                </c:pt>
                <c:pt idx="227">
                  <c:v>1138.3592332506278</c:v>
                </c:pt>
                <c:pt idx="228">
                  <c:v>1177.3651619520228</c:v>
                </c:pt>
                <c:pt idx="229">
                  <c:v>1177.4414423770586</c:v>
                </c:pt>
                <c:pt idx="230">
                  <c:v>1177.5179452866669</c:v>
                </c:pt>
                <c:pt idx="231">
                  <c:v>1177.5946713297612</c:v>
                </c:pt>
                <c:pt idx="232">
                  <c:v>1177.6716211571493</c:v>
                </c:pt>
                <c:pt idx="233">
                  <c:v>1177.7487954215326</c:v>
                </c:pt>
                <c:pt idx="234">
                  <c:v>1177.8261947775218</c:v>
                </c:pt>
                <c:pt idx="235">
                  <c:v>1177.9038198816311</c:v>
                </c:pt>
                <c:pt idx="236">
                  <c:v>1177.9816713922951</c:v>
                </c:pt>
                <c:pt idx="237">
                  <c:v>1178.0597499698642</c:v>
                </c:pt>
                <c:pt idx="238">
                  <c:v>1178.1380562766185</c:v>
                </c:pt>
                <c:pt idx="239">
                  <c:v>1178.2165909767682</c:v>
                </c:pt>
                <c:pt idx="240">
                  <c:v>1218.5877703043552</c:v>
                </c:pt>
                <c:pt idx="241">
                  <c:v>1218.6667637916789</c:v>
                </c:pt>
                <c:pt idx="242">
                  <c:v>1218.7459876766738</c:v>
                </c:pt>
                <c:pt idx="243">
                  <c:v>1218.8254426313333</c:v>
                </c:pt>
                <c:pt idx="244">
                  <c:v>1218.9051293296106</c:v>
                </c:pt>
                <c:pt idx="245">
                  <c:v>1218.9850484474246</c:v>
                </c:pt>
                <c:pt idx="246">
                  <c:v>1219.0652006626651</c:v>
                </c:pt>
                <c:pt idx="247">
                  <c:v>1219.1455866552005</c:v>
                </c:pt>
                <c:pt idx="248">
                  <c:v>1219.2262071068808</c:v>
                </c:pt>
                <c:pt idx="249">
                  <c:v>1219.307062701545</c:v>
                </c:pt>
                <c:pt idx="250">
                  <c:v>1219.3881541250271</c:v>
                </c:pt>
                <c:pt idx="251">
                  <c:v>1219.4694820651607</c:v>
                </c:pt>
                <c:pt idx="252">
                  <c:v>1261.2536973245574</c:v>
                </c:pt>
                <c:pt idx="253">
                  <c:v>1261.3355003695283</c:v>
                </c:pt>
                <c:pt idx="254">
                  <c:v>1261.4175420067122</c:v>
                </c:pt>
                <c:pt idx="255">
                  <c:v>1261.4998229320058</c:v>
                </c:pt>
                <c:pt idx="256">
                  <c:v>1261.5823438433308</c:v>
                </c:pt>
                <c:pt idx="257">
                  <c:v>1261.6651054406479</c:v>
                </c:pt>
                <c:pt idx="258">
                  <c:v>1261.7481084259566</c:v>
                </c:pt>
                <c:pt idx="259">
                  <c:v>1261.8313535033058</c:v>
                </c:pt>
                <c:pt idx="260">
                  <c:v>1261.9148413787971</c:v>
                </c:pt>
                <c:pt idx="261">
                  <c:v>1261.9985727605927</c:v>
                </c:pt>
                <c:pt idx="262">
                  <c:v>1262.0825483589174</c:v>
                </c:pt>
                <c:pt idx="263">
                  <c:v>1262.1667688860716</c:v>
                </c:pt>
                <c:pt idx="264">
                  <c:v>1305.4134779231454</c:v>
                </c:pt>
                <c:pt idx="265">
                  <c:v>1305.4981904531678</c:v>
                </c:pt>
                <c:pt idx="266">
                  <c:v>1305.5831500614013</c:v>
                </c:pt>
                <c:pt idx="267">
                  <c:v>1305.668357468493</c:v>
                </c:pt>
                <c:pt idx="268">
                  <c:v>1305.7538133971884</c:v>
                </c:pt>
                <c:pt idx="269">
                  <c:v>1305.8395185723421</c:v>
                </c:pt>
                <c:pt idx="270">
                  <c:v>1305.9254737209239</c:v>
                </c:pt>
                <c:pt idx="271">
                  <c:v>1306.0116795720223</c:v>
                </c:pt>
                <c:pt idx="272">
                  <c:v>1306.0981368568528</c:v>
                </c:pt>
                <c:pt idx="273">
                  <c:v>1306.1848463087645</c:v>
                </c:pt>
                <c:pt idx="274">
                  <c:v>1306.271808663244</c:v>
                </c:pt>
                <c:pt idx="275">
                  <c:v>1306.3590246579233</c:v>
                </c:pt>
                <c:pt idx="276">
                  <c:v>1351.1194163996383</c:v>
                </c:pt>
                <c:pt idx="277">
                  <c:v>1351.2071418962287</c:v>
                </c:pt>
                <c:pt idx="278">
                  <c:v>1351.2951232588507</c:v>
                </c:pt>
                <c:pt idx="279">
                  <c:v>1351.3833612337812</c:v>
                </c:pt>
                <c:pt idx="280">
                  <c:v>1351.471856569472</c:v>
                </c:pt>
                <c:pt idx="281">
                  <c:v>1351.5606100165573</c:v>
                </c:pt>
                <c:pt idx="282">
                  <c:v>1351.6496223278646</c:v>
                </c:pt>
                <c:pt idx="283">
                  <c:v>1351.7388942584116</c:v>
                </c:pt>
                <c:pt idx="284">
                  <c:v>1351.8284265654238</c:v>
                </c:pt>
                <c:pt idx="285">
                  <c:v>1351.9182200083314</c:v>
                </c:pt>
                <c:pt idx="286">
                  <c:v>1352.0082753487814</c:v>
                </c:pt>
                <c:pt idx="287">
                  <c:v>1352.0985933506408</c:v>
                </c:pt>
                <c:pt idx="288">
                  <c:v>1398.4256483949021</c:v>
                </c:pt>
                <c:pt idx="289">
                  <c:v>1398.5164940201021</c:v>
                </c:pt>
                <c:pt idx="290">
                  <c:v>1398.6076046117087</c:v>
                </c:pt>
                <c:pt idx="291">
                  <c:v>1398.6989809425413</c:v>
                </c:pt>
                <c:pt idx="292">
                  <c:v>1398.7906237876723</c:v>
                </c:pt>
                <c:pt idx="293">
                  <c:v>1398.8825339244349</c:v>
                </c:pt>
                <c:pt idx="294">
                  <c:v>1398.9747121324299</c:v>
                </c:pt>
                <c:pt idx="295">
                  <c:v>1399.0671591935302</c:v>
                </c:pt>
                <c:pt idx="296">
                  <c:v>1399.1598758918935</c:v>
                </c:pt>
                <c:pt idx="297">
                  <c:v>1399.2528630139591</c:v>
                </c:pt>
                <c:pt idx="298">
                  <c:v>1399.3461213484657</c:v>
                </c:pt>
                <c:pt idx="299">
                  <c:v>1399.4396516864467</c:v>
                </c:pt>
                <c:pt idx="300">
                  <c:v>1447.3882050126722</c:v>
                </c:pt>
                <c:pt idx="301">
                  <c:v>1447.4822817399472</c:v>
                </c:pt>
                <c:pt idx="302">
                  <c:v>1447.5766328576783</c:v>
                </c:pt>
                <c:pt idx="303">
                  <c:v>1447.6712591661708</c:v>
                </c:pt>
                <c:pt idx="304">
                  <c:v>1447.7661614680619</c:v>
                </c:pt>
                <c:pt idx="305">
                  <c:v>1447.8613405683336</c:v>
                </c:pt>
                <c:pt idx="306">
                  <c:v>1447.9567972743143</c:v>
                </c:pt>
                <c:pt idx="307">
                  <c:v>1448.0525323956881</c:v>
                </c:pt>
                <c:pt idx="308">
                  <c:v>1448.1485467444991</c:v>
                </c:pt>
                <c:pt idx="309">
                  <c:v>1448.2448411351606</c:v>
                </c:pt>
                <c:pt idx="310">
                  <c:v>1448.3414163844609</c:v>
                </c:pt>
                <c:pt idx="311">
                  <c:v>1448.4382733115726</c:v>
                </c:pt>
                <c:pt idx="312">
                  <c:v>1498.0650791861735</c:v>
                </c:pt>
                <c:pt idx="313">
                  <c:v>1498.1625019359835</c:v>
                </c:pt>
                <c:pt idx="314">
                  <c:v>1498.2602088354797</c:v>
                </c:pt>
                <c:pt idx="315">
                  <c:v>1498.3582007134328</c:v>
                </c:pt>
                <c:pt idx="316">
                  <c:v>1498.4564784010299</c:v>
                </c:pt>
                <c:pt idx="317">
                  <c:v>1498.5550427318822</c:v>
                </c:pt>
                <c:pt idx="318">
                  <c:v>1498.6538945420334</c:v>
                </c:pt>
                <c:pt idx="319">
                  <c:v>1498.7530346699641</c:v>
                </c:pt>
                <c:pt idx="320">
                  <c:v>1498.8524639566012</c:v>
                </c:pt>
                <c:pt idx="321">
                  <c:v>1498.9521832453238</c:v>
                </c:pt>
                <c:pt idx="322">
                  <c:v>1499.0521933819728</c:v>
                </c:pt>
                <c:pt idx="323">
                  <c:v>1499.152495214852</c:v>
                </c:pt>
                <c:pt idx="324">
                  <c:v>1550.5162943685527</c:v>
                </c:pt>
                <c:pt idx="325">
                  <c:v>1550.6171821487214</c:v>
                </c:pt>
                <c:pt idx="326">
                  <c:v>1550.7183641849142</c:v>
                </c:pt>
                <c:pt idx="327">
                  <c:v>1550.8198413353794</c:v>
                </c:pt>
                <c:pt idx="328">
                  <c:v>1550.9216144608672</c:v>
                </c:pt>
                <c:pt idx="329">
                  <c:v>1551.0236844246374</c:v>
                </c:pt>
                <c:pt idx="330">
                  <c:v>1551.1260520924689</c:v>
                </c:pt>
                <c:pt idx="331">
                  <c:v>1551.2287183326644</c:v>
                </c:pt>
                <c:pt idx="332">
                  <c:v>1551.3316840160605</c:v>
                </c:pt>
                <c:pt idx="333">
                  <c:v>1551.4349500160333</c:v>
                </c:pt>
                <c:pt idx="334">
                  <c:v>1551.5385172085062</c:v>
                </c:pt>
                <c:pt idx="335">
                  <c:v>1551.6423864719563</c:v>
                </c:pt>
                <c:pt idx="336">
                  <c:v>1604.8039756283133</c:v>
                </c:pt>
                <c:pt idx="337">
                  <c:v>1604.908451679411</c:v>
                </c:pt>
                <c:pt idx="338">
                  <c:v>1605.0132324523238</c:v>
                </c:pt>
                <c:pt idx="339">
                  <c:v>1605.1183188358254</c:v>
                </c:pt>
                <c:pt idx="340">
                  <c:v>1605.2237117212781</c:v>
                </c:pt>
                <c:pt idx="341">
                  <c:v>1605.3294120026476</c:v>
                </c:pt>
                <c:pt idx="342">
                  <c:v>1605.4354205765021</c:v>
                </c:pt>
                <c:pt idx="343">
                  <c:v>1605.5417383420327</c:v>
                </c:pt>
                <c:pt idx="344">
                  <c:v>1605.6483662010451</c:v>
                </c:pt>
                <c:pt idx="345">
                  <c:v>1605.7553050579809</c:v>
                </c:pt>
                <c:pt idx="346">
                  <c:v>1605.8625558199146</c:v>
                </c:pt>
                <c:pt idx="347">
                  <c:v>1605.9701193965702</c:v>
                </c:pt>
                <c:pt idx="348">
                  <c:v>1660.9924232341464</c:v>
                </c:pt>
                <c:pt idx="349">
                  <c:v>1661.1006151800366</c:v>
                </c:pt>
                <c:pt idx="350">
                  <c:v>1661.209122685771</c:v>
                </c:pt>
                <c:pt idx="351">
                  <c:v>1661.3179466717284</c:v>
                </c:pt>
                <c:pt idx="352">
                  <c:v>1661.4270880609802</c:v>
                </c:pt>
                <c:pt idx="353">
                  <c:v>1661.536547779282</c:v>
                </c:pt>
                <c:pt idx="354">
                  <c:v>1661.6463267550971</c:v>
                </c:pt>
                <c:pt idx="355">
                  <c:v>1661.7564259195897</c:v>
                </c:pt>
                <c:pt idx="356">
                  <c:v>1661.866846206648</c:v>
                </c:pt>
                <c:pt idx="357">
                  <c:v>1661.9775885528752</c:v>
                </c:pt>
                <c:pt idx="358">
                  <c:v>1662.0886538976119</c:v>
                </c:pt>
                <c:pt idx="359">
                  <c:v>1662.2000431829383</c:v>
                </c:pt>
                <c:pt idx="360">
                  <c:v>1719.148188816177</c:v>
                </c:pt>
                <c:pt idx="361">
                  <c:v>1719.2602288199168</c:v>
                </c:pt>
                <c:pt idx="362">
                  <c:v>1719.3725956069993</c:v>
                </c:pt>
                <c:pt idx="363">
                  <c:v>1719.4852901305449</c:v>
                </c:pt>
                <c:pt idx="364">
                  <c:v>1719.5983133464515</c:v>
                </c:pt>
                <c:pt idx="365">
                  <c:v>1719.7116662134049</c:v>
                </c:pt>
                <c:pt idx="366">
                  <c:v>1719.8253496928864</c:v>
                </c:pt>
                <c:pt idx="367">
                  <c:v>1719.9393647491834</c:v>
                </c:pt>
                <c:pt idx="368">
                  <c:v>1720.053712349395</c:v>
                </c:pt>
                <c:pt idx="369">
                  <c:v>1720.1683934634393</c:v>
                </c:pt>
                <c:pt idx="370">
                  <c:v>1720.2834090640672</c:v>
                </c:pt>
                <c:pt idx="371">
                  <c:v>1720.3987601268636</c:v>
                </c:pt>
                <c:pt idx="372">
                  <c:v>1779.3401541939493</c:v>
                </c:pt>
                <c:pt idx="373">
                  <c:v>1779.45617911923</c:v>
                </c:pt>
                <c:pt idx="374">
                  <c:v>1779.5725424505454</c:v>
                </c:pt>
                <c:pt idx="375">
                  <c:v>1779.6892451749063</c:v>
                </c:pt>
                <c:pt idx="376">
                  <c:v>1779.8062882822132</c:v>
                </c:pt>
                <c:pt idx="377">
                  <c:v>1779.9236727652515</c:v>
                </c:pt>
                <c:pt idx="378">
                  <c:v>1780.0413996197012</c:v>
                </c:pt>
                <c:pt idx="379">
                  <c:v>1780.1594698441386</c:v>
                </c:pt>
                <c:pt idx="380">
                  <c:v>1780.2778844400646</c:v>
                </c:pt>
                <c:pt idx="381">
                  <c:v>1780.3966444118987</c:v>
                </c:pt>
                <c:pt idx="382">
                  <c:v>1780.5157507669801</c:v>
                </c:pt>
                <c:pt idx="383">
                  <c:v>1780.6352045155982</c:v>
                </c:pt>
                <c:pt idx="384">
                  <c:v>1841.6396129644118</c:v>
                </c:pt>
                <c:pt idx="385">
                  <c:v>1841.7597645427513</c:v>
                </c:pt>
                <c:pt idx="386">
                  <c:v>1841.8802665631929</c:v>
                </c:pt>
                <c:pt idx="387">
                  <c:v>1842.0011200478611</c:v>
                </c:pt>
                <c:pt idx="388">
                  <c:v>1842.1223260218621</c:v>
                </c:pt>
                <c:pt idx="389">
                  <c:v>1842.2438855132832</c:v>
                </c:pt>
                <c:pt idx="390">
                  <c:v>1842.365799553224</c:v>
                </c:pt>
                <c:pt idx="391">
                  <c:v>1842.488069175778</c:v>
                </c:pt>
                <c:pt idx="392">
                  <c:v>1842.6106954180677</c:v>
                </c:pt>
                <c:pt idx="393">
                  <c:v>1842.7336793202294</c:v>
                </c:pt>
                <c:pt idx="394">
                  <c:v>1842.8570219254425</c:v>
                </c:pt>
                <c:pt idx="395">
                  <c:v>1842.980724279917</c:v>
                </c:pt>
                <c:pt idx="396">
                  <c:v>1906.1203549466063</c:v>
                </c:pt>
                <c:pt idx="397">
                  <c:v>1906.2447799504789</c:v>
                </c:pt>
                <c:pt idx="398">
                  <c:v>1906.3695678606109</c:v>
                </c:pt>
                <c:pt idx="399">
                  <c:v>1906.4947197354832</c:v>
                </c:pt>
                <c:pt idx="400">
                  <c:v>1906.6202366366542</c:v>
                </c:pt>
                <c:pt idx="401">
                  <c:v>1906.7461196287895</c:v>
                </c:pt>
                <c:pt idx="402">
                  <c:v>1906.8723697796522</c:v>
                </c:pt>
                <c:pt idx="403">
                  <c:v>1906.9989881601196</c:v>
                </c:pt>
                <c:pt idx="404">
                  <c:v>1907.1259758441993</c:v>
                </c:pt>
                <c:pt idx="405">
                  <c:v>1907.2533339090205</c:v>
                </c:pt>
                <c:pt idx="406">
                  <c:v>1907.3810634348665</c:v>
                </c:pt>
                <c:pt idx="407">
                  <c:v>1907.5091655051619</c:v>
                </c:pt>
                <c:pt idx="408">
                  <c:v>1972.8587535831666</c:v>
                </c:pt>
                <c:pt idx="409">
                  <c:v>1972.987604005295</c:v>
                </c:pt>
                <c:pt idx="410">
                  <c:v>1973.116830241157</c:v>
                </c:pt>
                <c:pt idx="411">
                  <c:v>1973.246433386872</c:v>
                </c:pt>
                <c:pt idx="412">
                  <c:v>1973.3764145417626</c:v>
                </c:pt>
                <c:pt idx="413">
                  <c:v>1973.5067748083566</c:v>
                </c:pt>
                <c:pt idx="414">
                  <c:v>1973.6375152923938</c:v>
                </c:pt>
                <c:pt idx="415">
                  <c:v>1973.7686371028412</c:v>
                </c:pt>
                <c:pt idx="416">
                  <c:v>1973.9001413519036</c:v>
                </c:pt>
                <c:pt idx="417">
                  <c:v>1974.0320291550252</c:v>
                </c:pt>
                <c:pt idx="418">
                  <c:v>1974.1643016309063</c:v>
                </c:pt>
                <c:pt idx="419">
                  <c:v>1974.2969599015087</c:v>
                </c:pt>
                <c:pt idx="420">
                  <c:v>2041.9338564019254</c:v>
                </c:pt>
                <c:pt idx="421">
                  <c:v>2042.0672896409542</c:v>
                </c:pt>
                <c:pt idx="422">
                  <c:v>2042.2011120602674</c:v>
                </c:pt>
                <c:pt idx="423">
                  <c:v>2042.3353247949672</c:v>
                </c:pt>
                <c:pt idx="424">
                  <c:v>2042.4699289834789</c:v>
                </c:pt>
                <c:pt idx="425">
                  <c:v>2042.6049257675386</c:v>
                </c:pt>
                <c:pt idx="426">
                  <c:v>2042.7403162922201</c:v>
                </c:pt>
                <c:pt idx="427">
                  <c:v>2042.8761017059296</c:v>
                </c:pt>
                <c:pt idx="428">
                  <c:v>2043.0122831604313</c:v>
                </c:pt>
                <c:pt idx="429">
                  <c:v>2043.1488618108433</c:v>
                </c:pt>
                <c:pt idx="430">
                  <c:v>2043.2858388156492</c:v>
                </c:pt>
                <c:pt idx="431">
                  <c:v>2043.4232153367211</c:v>
                </c:pt>
                <c:pt idx="432">
                  <c:v>2113.4274786450023</c:v>
                </c:pt>
                <c:pt idx="433">
                  <c:v>2113.565657697769</c:v>
                </c:pt>
                <c:pt idx="434">
                  <c:v>2113.704239772771</c:v>
                </c:pt>
                <c:pt idx="435">
                  <c:v>2113.843226045492</c:v>
                </c:pt>
                <c:pt idx="436">
                  <c:v>2113.9826176948409</c:v>
                </c:pt>
                <c:pt idx="437">
                  <c:v>2114.1224159031681</c:v>
                </c:pt>
                <c:pt idx="438">
                  <c:v>2114.2626218562691</c:v>
                </c:pt>
                <c:pt idx="439">
                  <c:v>2114.4032367434011</c:v>
                </c:pt>
                <c:pt idx="440">
                  <c:v>2114.5442617572862</c:v>
                </c:pt>
                <c:pt idx="441">
                  <c:v>2114.6856980941284</c:v>
                </c:pt>
                <c:pt idx="442">
                  <c:v>2114.8275469536202</c:v>
                </c:pt>
                <c:pt idx="443">
                  <c:v>2114.9698095389522</c:v>
                </c:pt>
                <c:pt idx="444">
                  <c:v>2187.4243001762188</c:v>
                </c:pt>
                <c:pt idx="445">
                  <c:v>2187.5673938368527</c:v>
                </c:pt>
                <c:pt idx="446">
                  <c:v>2187.7109048539933</c:v>
                </c:pt>
                <c:pt idx="447">
                  <c:v>2187.8548344449373</c:v>
                </c:pt>
                <c:pt idx="448">
                  <c:v>2187.9991838305214</c:v>
                </c:pt>
                <c:pt idx="449">
                  <c:v>2188.1439542351454</c:v>
                </c:pt>
                <c:pt idx="450">
                  <c:v>2188.289146886782</c:v>
                </c:pt>
                <c:pt idx="451">
                  <c:v>2188.4347630169887</c:v>
                </c:pt>
                <c:pt idx="452">
                  <c:v>2188.5808038609066</c:v>
                </c:pt>
                <c:pt idx="453">
                  <c:v>2188.7272706572858</c:v>
                </c:pt>
                <c:pt idx="454">
                  <c:v>2188.8741646484887</c:v>
                </c:pt>
                <c:pt idx="455">
                  <c:v>2189.0214870804994</c:v>
                </c:pt>
                <c:pt idx="456">
                  <c:v>2264.0119657815139</c:v>
                </c:pt>
                <c:pt idx="457">
                  <c:v>2264.1601488476408</c:v>
                </c:pt>
                <c:pt idx="458">
                  <c:v>2264.3087641143775</c:v>
                </c:pt>
                <c:pt idx="459">
                  <c:v>2264.4578128423091</c:v>
                </c:pt>
                <c:pt idx="460">
                  <c:v>2264.6072962956987</c:v>
                </c:pt>
                <c:pt idx="461">
                  <c:v>2264.7572157424911</c:v>
                </c:pt>
                <c:pt idx="462">
                  <c:v>2264.9075724543382</c:v>
                </c:pt>
                <c:pt idx="463">
                  <c:v>2265.0583677065952</c:v>
                </c:pt>
                <c:pt idx="464">
                  <c:v>2265.2096027783373</c:v>
                </c:pt>
                <c:pt idx="465">
                  <c:v>2265.3612789523722</c:v>
                </c:pt>
                <c:pt idx="466">
                  <c:v>2265.5133975152476</c:v>
                </c:pt>
                <c:pt idx="467">
                  <c:v>2265.6659597572652</c:v>
                </c:pt>
                <c:pt idx="468">
                  <c:v>2343.2811889813129</c:v>
                </c:pt>
                <c:pt idx="469">
                  <c:v>2343.4346424675805</c:v>
                </c:pt>
                <c:pt idx="470">
                  <c:v>2343.5885435265172</c:v>
                </c:pt>
                <c:pt idx="471">
                  <c:v>2343.7428934635409</c:v>
                </c:pt>
                <c:pt idx="472">
                  <c:v>2343.8976935878818</c:v>
                </c:pt>
                <c:pt idx="473">
                  <c:v>2344.0529452125866</c:v>
                </c:pt>
                <c:pt idx="474">
                  <c:v>2344.2086496545289</c:v>
                </c:pt>
                <c:pt idx="475">
                  <c:v>2344.3648082344262</c:v>
                </c:pt>
                <c:pt idx="476">
                  <c:v>2344.5214222768482</c:v>
                </c:pt>
                <c:pt idx="477">
                  <c:v>2344.6784931102284</c:v>
                </c:pt>
                <c:pt idx="478">
                  <c:v>2344.8360220668728</c:v>
                </c:pt>
                <c:pt idx="479">
                  <c:v>2344.9940104829711</c:v>
                </c:pt>
                <c:pt idx="480">
                  <c:v>2425.3258594777526</c:v>
                </c:pt>
                <c:pt idx="481">
                  <c:v>2425.4847708369452</c:v>
                </c:pt>
                <c:pt idx="482">
                  <c:v>2425.6441456876037</c:v>
                </c:pt>
                <c:pt idx="483">
                  <c:v>2425.8039853815753</c:v>
                </c:pt>
                <c:pt idx="484">
                  <c:v>2425.9642912746531</c:v>
                </c:pt>
                <c:pt idx="485">
                  <c:v>2426.1250647265879</c:v>
                </c:pt>
                <c:pt idx="486">
                  <c:v>2426.2863071010906</c:v>
                </c:pt>
                <c:pt idx="487">
                  <c:v>2426.4480197658522</c:v>
                </c:pt>
                <c:pt idx="488">
                  <c:v>2426.6102040925525</c:v>
                </c:pt>
                <c:pt idx="489">
                  <c:v>2426.7728614568714</c:v>
                </c:pt>
                <c:pt idx="490">
                  <c:v>2426.9359932385032</c:v>
                </c:pt>
                <c:pt idx="491">
                  <c:v>2427.099600821166</c:v>
                </c:pt>
                <c:pt idx="492">
                  <c:v>2510.2431543640159</c:v>
                </c:pt>
                <c:pt idx="493">
                  <c:v>2510.4077177160452</c:v>
                </c:pt>
                <c:pt idx="494">
                  <c:v>2510.5727610445156</c:v>
                </c:pt>
                <c:pt idx="495">
                  <c:v>2510.7382857493612</c:v>
                </c:pt>
                <c:pt idx="496">
                  <c:v>2510.9042932345983</c:v>
                </c:pt>
                <c:pt idx="497">
                  <c:v>2511.0707849083337</c:v>
                </c:pt>
                <c:pt idx="498">
                  <c:v>2511.23776218278</c:v>
                </c:pt>
                <c:pt idx="499">
                  <c:v>2511.4052264742786</c:v>
                </c:pt>
                <c:pt idx="500">
                  <c:v>2511.5731792032966</c:v>
                </c:pt>
                <c:pt idx="501">
                  <c:v>2511.741621794441</c:v>
                </c:pt>
                <c:pt idx="502">
                  <c:v>2511.9105556764735</c:v>
                </c:pt>
                <c:pt idx="503">
                  <c:v>2512.0799822823301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7B-4E5A-BF87-AE2EB7CDA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6993152"/>
        <c:axId val="1046303808"/>
      </c:lineChart>
      <c:catAx>
        <c:axId val="1026993152"/>
        <c:scaling>
          <c:orientation val="minMax"/>
        </c:scaling>
        <c:delete val="0"/>
        <c:axPos val="b"/>
        <c:majorTickMark val="none"/>
        <c:minorTickMark val="none"/>
        <c:tickLblPos val="nextTo"/>
        <c:crossAx val="1046303808"/>
        <c:crosses val="autoZero"/>
        <c:auto val="1"/>
        <c:lblAlgn val="ctr"/>
        <c:lblOffset val="100"/>
        <c:noMultiLvlLbl val="0"/>
      </c:catAx>
      <c:valAx>
        <c:axId val="10463038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1026993152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849316</xdr:colOff>
      <xdr:row>23</xdr:row>
      <xdr:rowOff>141515</xdr:rowOff>
    </xdr:from>
    <xdr:to>
      <xdr:col>20</xdr:col>
      <xdr:colOff>192175</xdr:colOff>
      <xdr:row>47</xdr:row>
      <xdr:rowOff>182584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555170</xdr:colOff>
      <xdr:row>24</xdr:row>
      <xdr:rowOff>16328</xdr:rowOff>
    </xdr:from>
    <xdr:to>
      <xdr:col>9</xdr:col>
      <xdr:colOff>587827</xdr:colOff>
      <xdr:row>49</xdr:row>
      <xdr:rowOff>65314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849316</xdr:colOff>
      <xdr:row>23</xdr:row>
      <xdr:rowOff>141515</xdr:rowOff>
    </xdr:from>
    <xdr:to>
      <xdr:col>20</xdr:col>
      <xdr:colOff>192175</xdr:colOff>
      <xdr:row>47</xdr:row>
      <xdr:rowOff>182584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555170</xdr:colOff>
      <xdr:row>24</xdr:row>
      <xdr:rowOff>16328</xdr:rowOff>
    </xdr:from>
    <xdr:to>
      <xdr:col>9</xdr:col>
      <xdr:colOff>587827</xdr:colOff>
      <xdr:row>49</xdr:row>
      <xdr:rowOff>65314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849316</xdr:colOff>
      <xdr:row>23</xdr:row>
      <xdr:rowOff>141515</xdr:rowOff>
    </xdr:from>
    <xdr:to>
      <xdr:col>20</xdr:col>
      <xdr:colOff>192175</xdr:colOff>
      <xdr:row>47</xdr:row>
      <xdr:rowOff>182584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555170</xdr:colOff>
      <xdr:row>24</xdr:row>
      <xdr:rowOff>16328</xdr:rowOff>
    </xdr:from>
    <xdr:to>
      <xdr:col>9</xdr:col>
      <xdr:colOff>587827</xdr:colOff>
      <xdr:row>49</xdr:row>
      <xdr:rowOff>65314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849316</xdr:colOff>
      <xdr:row>23</xdr:row>
      <xdr:rowOff>141515</xdr:rowOff>
    </xdr:from>
    <xdr:to>
      <xdr:col>20</xdr:col>
      <xdr:colOff>192175</xdr:colOff>
      <xdr:row>47</xdr:row>
      <xdr:rowOff>182584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555170</xdr:colOff>
      <xdr:row>24</xdr:row>
      <xdr:rowOff>16328</xdr:rowOff>
    </xdr:from>
    <xdr:to>
      <xdr:col>9</xdr:col>
      <xdr:colOff>587827</xdr:colOff>
      <xdr:row>49</xdr:row>
      <xdr:rowOff>65314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373380</xdr:colOff>
      <xdr:row>4</xdr:row>
      <xdr:rowOff>95250</xdr:rowOff>
    </xdr:from>
    <xdr:to>
      <xdr:col>15</xdr:col>
      <xdr:colOff>68580</xdr:colOff>
      <xdr:row>19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149085</xdr:colOff>
      <xdr:row>18</xdr:row>
      <xdr:rowOff>106018</xdr:rowOff>
    </xdr:from>
    <xdr:to>
      <xdr:col>15</xdr:col>
      <xdr:colOff>453885</xdr:colOff>
      <xdr:row>33</xdr:row>
      <xdr:rowOff>68912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373380</xdr:colOff>
      <xdr:row>4</xdr:row>
      <xdr:rowOff>95250</xdr:rowOff>
    </xdr:from>
    <xdr:to>
      <xdr:col>15</xdr:col>
      <xdr:colOff>68580</xdr:colOff>
      <xdr:row>19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72885</xdr:colOff>
      <xdr:row>13</xdr:row>
      <xdr:rowOff>29818</xdr:rowOff>
    </xdr:from>
    <xdr:to>
      <xdr:col>14</xdr:col>
      <xdr:colOff>377685</xdr:colOff>
      <xdr:row>27</xdr:row>
      <xdr:rowOff>175592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aust/AppData/Local/Microsoft/Windows/INetCache/IE/COWZ7FN1/References/Final%20Analysis%20of%20an%20Engineer%20Draft%20(4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urthy/Downloads/EDM%20FINAL%20Draf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urthy/Downloads/EDM%20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ternative Comparisons"/>
      <sheetName val="VLookups"/>
      <sheetName val="B-B-NS (2)"/>
      <sheetName val="B-B-LS"/>
      <sheetName val="B-B-HS"/>
      <sheetName val="B-M-NS"/>
      <sheetName val="B-M-LS"/>
      <sheetName val="B-M-HS"/>
      <sheetName val="Sheet1"/>
    </sheetNames>
    <sheetDataSet>
      <sheetData sheetId="0" refreshError="1"/>
      <sheetData sheetId="1" refreshError="1">
        <row r="7">
          <cell r="C7">
            <v>10833.333333333334</v>
          </cell>
        </row>
        <row r="62">
          <cell r="C62">
            <v>150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ternative Comparisons"/>
      <sheetName val="VLookups"/>
      <sheetName val="B-B-NS"/>
      <sheetName val="B-B-LS"/>
      <sheetName val="B-B-HS"/>
      <sheetName val="B-M-NS"/>
      <sheetName val="B-M-LS"/>
      <sheetName val="B-M-HS"/>
      <sheetName val="LA-B-NS"/>
      <sheetName val="CA-B-LS"/>
      <sheetName val="CA-M-LS"/>
      <sheetName val="CA-B-HS"/>
      <sheetName val="Ca-M-NS"/>
      <sheetName val="Ca-M-HS"/>
      <sheetName val="-"/>
    </sheetNames>
    <sheetDataSet>
      <sheetData sheetId="0"/>
      <sheetData sheetId="1">
        <row r="56">
          <cell r="D56">
            <v>200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ternative Comparisons"/>
      <sheetName val="VLookups"/>
      <sheetName val="B-B-NS"/>
      <sheetName val="B-B-LS"/>
      <sheetName val="B-B-HS"/>
      <sheetName val="B-M-NS"/>
      <sheetName val="B-M-LS"/>
      <sheetName val="B-M-HS"/>
      <sheetName val="CA-B-NS"/>
      <sheetName val="CA-B-LS"/>
      <sheetName val="CA-M-LS"/>
      <sheetName val="CA-B-HS"/>
      <sheetName val="Ca-M-NS"/>
      <sheetName val="Ca-M-HS"/>
    </sheetNames>
    <sheetDataSet>
      <sheetData sheetId="0"/>
      <sheetData sheetId="1">
        <row r="13">
          <cell r="D13">
            <v>0.32500000000000001</v>
          </cell>
        </row>
        <row r="31">
          <cell r="C31">
            <v>3000</v>
          </cell>
        </row>
        <row r="40">
          <cell r="C40">
            <v>5000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7:AB25"/>
  <sheetViews>
    <sheetView showOutlineSymbols="0" showWhiteSpace="0" topLeftCell="B1" zoomScale="85" zoomScaleNormal="85" workbookViewId="0">
      <pane xSplit="6" ySplit="6" topLeftCell="L7" activePane="bottomRight" state="frozen"/>
      <selection activeCell="B1" sqref="B1"/>
      <selection pane="topRight" activeCell="H1" sqref="H1"/>
      <selection pane="bottomLeft" activeCell="B7" sqref="B7"/>
      <selection pane="bottomRight" activeCell="M6" sqref="M6:P6"/>
    </sheetView>
  </sheetViews>
  <sheetFormatPr defaultColWidth="9.140625" defaultRowHeight="15" x14ac:dyDescent="0.25"/>
  <cols>
    <col min="1" max="2" width="9.140625" style="1"/>
    <col min="3" max="3" width="12" style="1" bestFit="1" customWidth="1"/>
    <col min="4" max="4" width="12.5703125" style="1" bestFit="1" customWidth="1"/>
    <col min="5" max="5" width="13" style="1" bestFit="1" customWidth="1"/>
    <col min="6" max="6" width="21.5703125" style="1" bestFit="1" customWidth="1"/>
    <col min="7" max="7" width="18.5703125" style="1" bestFit="1" customWidth="1"/>
    <col min="8" max="14" width="16.42578125" style="1" bestFit="1" customWidth="1"/>
    <col min="15" max="23" width="16.85546875" style="1" bestFit="1" customWidth="1"/>
    <col min="24" max="24" width="17.28515625" style="1" bestFit="1" customWidth="1"/>
    <col min="25" max="25" width="17.7109375" style="1" bestFit="1" customWidth="1"/>
    <col min="26" max="28" width="18.140625" style="1" bestFit="1" customWidth="1"/>
    <col min="29" max="16384" width="9.140625" style="1"/>
  </cols>
  <sheetData>
    <row r="7" spans="3:28" x14ac:dyDescent="0.25">
      <c r="F7" s="39"/>
    </row>
    <row r="8" spans="3:28" s="27" customFormat="1" x14ac:dyDescent="0.25">
      <c r="C8" s="69" t="s">
        <v>83</v>
      </c>
      <c r="D8" s="69" t="s">
        <v>111</v>
      </c>
      <c r="E8" s="69" t="s">
        <v>81</v>
      </c>
      <c r="F8" s="69" t="s">
        <v>106</v>
      </c>
      <c r="G8" s="69" t="s">
        <v>31</v>
      </c>
      <c r="H8" s="71" t="s">
        <v>105</v>
      </c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</row>
    <row r="9" spans="3:28" s="27" customFormat="1" x14ac:dyDescent="0.25">
      <c r="C9" s="70"/>
      <c r="D9" s="70"/>
      <c r="E9" s="70"/>
      <c r="F9" s="70"/>
      <c r="G9" s="70"/>
      <c r="H9" s="25">
        <v>0</v>
      </c>
      <c r="I9" s="25">
        <v>0.01</v>
      </c>
      <c r="J9" s="25">
        <v>0.02</v>
      </c>
      <c r="K9" s="25">
        <v>0.03</v>
      </c>
      <c r="L9" s="25">
        <v>0.04</v>
      </c>
      <c r="M9" s="25">
        <v>0.05</v>
      </c>
      <c r="N9" s="25">
        <v>0.06</v>
      </c>
      <c r="O9" s="25">
        <v>7.0000000000000007E-2</v>
      </c>
      <c r="P9" s="25">
        <v>0.08</v>
      </c>
      <c r="Q9" s="25">
        <v>0.09</v>
      </c>
      <c r="R9" s="25">
        <v>0.1</v>
      </c>
      <c r="S9" s="25">
        <v>0.11</v>
      </c>
      <c r="T9" s="25">
        <v>0.12</v>
      </c>
      <c r="U9" s="25">
        <v>0.13</v>
      </c>
      <c r="V9" s="25">
        <v>0.14000000000000001</v>
      </c>
      <c r="W9" s="25">
        <v>0.15</v>
      </c>
      <c r="X9" s="25">
        <v>0.16</v>
      </c>
      <c r="Y9" s="25">
        <v>0.17</v>
      </c>
      <c r="Z9" s="25">
        <v>0.18</v>
      </c>
      <c r="AA9" s="25">
        <v>0.19</v>
      </c>
      <c r="AB9" s="25">
        <v>0.2</v>
      </c>
    </row>
    <row r="10" spans="3:28" x14ac:dyDescent="0.25">
      <c r="C10" s="9">
        <v>1</v>
      </c>
      <c r="D10" s="9" t="s">
        <v>112</v>
      </c>
      <c r="E10" s="9" t="s">
        <v>82</v>
      </c>
      <c r="F10" s="9" t="s">
        <v>68</v>
      </c>
      <c r="G10" s="9" t="s">
        <v>108</v>
      </c>
      <c r="H10" s="51">
        <f>'B-B-NS'!V541</f>
        <v>9034068.1624747477</v>
      </c>
      <c r="I10" s="51">
        <f>'B-B-NS'!W541</f>
        <v>9357067.2877311669</v>
      </c>
      <c r="J10" s="51">
        <f>'B-B-NS'!X541</f>
        <v>9756825.5698048882</v>
      </c>
      <c r="K10" s="51">
        <f>'B-B-NS'!Y541</f>
        <v>10257781.827997649</v>
      </c>
      <c r="L10" s="51">
        <f>'B-B-NS'!Z541</f>
        <v>10893524.916390892</v>
      </c>
      <c r="M10" s="51">
        <f>'B-B-NS'!AA541</f>
        <v>11710548.738950206</v>
      </c>
      <c r="N10" s="51">
        <f>'B-B-NS'!AB541</f>
        <v>12773632.352155358</v>
      </c>
      <c r="O10" s="51">
        <f>'B-B-NS'!AC541</f>
        <v>14173571.150942862</v>
      </c>
      <c r="P10" s="52">
        <f>'B-B-NS'!AD541</f>
        <v>16038315.908111142</v>
      </c>
      <c r="Q10" s="51">
        <f>'B-B-NS'!AE541</f>
        <v>18549059.829186309</v>
      </c>
      <c r="R10" s="51">
        <f>'B-B-NS'!AF541</f>
        <v>21963520.799768809</v>
      </c>
      <c r="S10" s="51">
        <f>'B-B-NS'!AG541</f>
        <v>26649700.868711963</v>
      </c>
      <c r="T10" s="51">
        <f>'B-B-NS'!AH541</f>
        <v>33134920.782030359</v>
      </c>
      <c r="U10" s="51">
        <f>'B-B-NS'!AI541</f>
        <v>42177148.891735904</v>
      </c>
      <c r="V10" s="51">
        <f>'B-B-NS'!AJ541</f>
        <v>54868901.387760065</v>
      </c>
      <c r="W10" s="51">
        <f>'B-B-NS'!AK541</f>
        <v>72788770.146484986</v>
      </c>
      <c r="X10" s="51">
        <f>'B-B-NS'!AL541</f>
        <v>98222649.507980123</v>
      </c>
      <c r="Y10" s="51">
        <f>'B-B-NS'!AM541</f>
        <v>134487033.89399481</v>
      </c>
      <c r="Z10" s="51">
        <f>'B-B-NS'!AN541</f>
        <v>186401888.62022597</v>
      </c>
      <c r="AA10" s="51">
        <f>'B-B-NS'!AO541</f>
        <v>260982828.31526092</v>
      </c>
      <c r="AB10" s="51">
        <f>'B-B-NS'!AP541</f>
        <v>368455013.58296114</v>
      </c>
    </row>
    <row r="11" spans="3:28" x14ac:dyDescent="0.25">
      <c r="C11" s="9">
        <f>C10+1</f>
        <v>2</v>
      </c>
      <c r="D11" s="9" t="s">
        <v>113</v>
      </c>
      <c r="E11" s="9" t="s">
        <v>82</v>
      </c>
      <c r="F11" s="9" t="s">
        <v>68</v>
      </c>
      <c r="G11" s="9" t="s">
        <v>109</v>
      </c>
      <c r="H11" s="51">
        <f>'B-B-LS'!V541</f>
        <v>9822220.7860529888</v>
      </c>
      <c r="I11" s="51">
        <f>'B-B-LS'!W541</f>
        <v>10084292.97891452</v>
      </c>
      <c r="J11" s="51">
        <f>'B-B-LS'!X541</f>
        <v>10405541.033839999</v>
      </c>
      <c r="K11" s="51">
        <f>'B-B-LS'!Y541</f>
        <v>10804266.186485693</v>
      </c>
      <c r="L11" s="51">
        <f>'B-B-LS'!Z541</f>
        <v>11305553.844626704</v>
      </c>
      <c r="M11" s="51">
        <f>'B-B-LS'!AA541</f>
        <v>11944061.310322529</v>
      </c>
      <c r="N11" s="51">
        <f>'B-B-LS'!AB541</f>
        <v>12768019.794467403</v>
      </c>
      <c r="O11" s="51">
        <f>'B-B-LS'!AC541</f>
        <v>13844997.675857298</v>
      </c>
      <c r="P11" s="53">
        <f>'B-B-LS'!AD541</f>
        <v>15270223.243941039</v>
      </c>
      <c r="Q11" s="51">
        <f>'B-B-LS'!AE541</f>
        <v>17178633.301751543</v>
      </c>
      <c r="R11" s="51">
        <f>'B-B-LS'!AF541</f>
        <v>19762353.742445413</v>
      </c>
      <c r="S11" s="51">
        <f>'B-B-LS'!AG541</f>
        <v>23296110.07660133</v>
      </c>
      <c r="T11" s="51">
        <f>'B-B-LS'!AH541</f>
        <v>28174228.357711133</v>
      </c>
      <c r="U11" s="51">
        <f>'B-B-LS'!AI541</f>
        <v>34964594.400626816</v>
      </c>
      <c r="V11" s="51">
        <f>'B-B-LS'!AJ541</f>
        <v>44487448.302758679</v>
      </c>
      <c r="W11" s="51">
        <f>'B-B-LS'!AK541</f>
        <v>57930580.020152144</v>
      </c>
      <c r="X11" s="51">
        <f>'B-B-LS'!AL541</f>
        <v>77017916.747687668</v>
      </c>
      <c r="Y11" s="51">
        <f>'B-B-LS'!AM541</f>
        <v>104256473.99916981</v>
      </c>
      <c r="Z11" s="51">
        <f>'B-B-LS'!AN541</f>
        <v>143298387.43477461</v>
      </c>
      <c r="AA11" s="51">
        <f>'B-B-LS'!AO541</f>
        <v>199472031.25514624</v>
      </c>
      <c r="AB11" s="51">
        <f>'B-B-LS'!AP541</f>
        <v>280561683.67796874</v>
      </c>
    </row>
    <row r="12" spans="3:28" x14ac:dyDescent="0.25">
      <c r="C12" s="9">
        <f t="shared" ref="C12:C21" si="0">C11+1</f>
        <v>3</v>
      </c>
      <c r="D12" s="9" t="s">
        <v>114</v>
      </c>
      <c r="E12" s="9" t="s">
        <v>82</v>
      </c>
      <c r="F12" s="9" t="s">
        <v>68</v>
      </c>
      <c r="G12" s="9" t="s">
        <v>110</v>
      </c>
      <c r="H12" s="51">
        <f>'B-B-HS'!V541</f>
        <v>14722683.468175154</v>
      </c>
      <c r="I12" s="51">
        <f>'B-B-HS'!W541</f>
        <v>14984755.661036637</v>
      </c>
      <c r="J12" s="51">
        <f>'B-B-HS'!X541</f>
        <v>15306003.715962246</v>
      </c>
      <c r="K12" s="51">
        <f>'B-B-HS'!Y541</f>
        <v>15704728.868607882</v>
      </c>
      <c r="L12" s="51">
        <f>'B-B-HS'!Z541</f>
        <v>16206016.526748909</v>
      </c>
      <c r="M12" s="51">
        <f>'B-B-HS'!AA541</f>
        <v>16844523.992444772</v>
      </c>
      <c r="N12" s="51">
        <f>'B-B-HS'!AB541</f>
        <v>17668482.476589456</v>
      </c>
      <c r="O12" s="51">
        <f>'B-B-HS'!AC541</f>
        <v>18745460.357979454</v>
      </c>
      <c r="P12" s="51">
        <f>'B-B-HS'!AD541</f>
        <v>20170685.92606324</v>
      </c>
      <c r="Q12" s="55">
        <f>'B-B-HS'!AE541</f>
        <v>22079095.983873762</v>
      </c>
      <c r="R12" s="51">
        <f>'B-B-HS'!AF541</f>
        <v>24662816.424567558</v>
      </c>
      <c r="S12" s="51">
        <f>'B-B-HS'!AG541</f>
        <v>28196572.758723486</v>
      </c>
      <c r="T12" s="51">
        <f>'B-B-HS'!AH541</f>
        <v>33074691.039833315</v>
      </c>
      <c r="U12" s="51">
        <f>'B-B-HS'!AI541</f>
        <v>39865057.082749069</v>
      </c>
      <c r="V12" s="51">
        <f>'B-B-HS'!AJ541</f>
        <v>49387910.984880812</v>
      </c>
      <c r="W12" s="51">
        <f>'B-B-HS'!AK541</f>
        <v>62831042.702274382</v>
      </c>
      <c r="X12" s="51">
        <f>'B-B-HS'!AL541</f>
        <v>81918379.429809883</v>
      </c>
      <c r="Y12" s="51">
        <f>'B-B-HS'!AM541</f>
        <v>109156936.68129186</v>
      </c>
      <c r="Z12" s="51">
        <f>'B-B-HS'!AN541</f>
        <v>148198850.11689666</v>
      </c>
      <c r="AA12" s="51">
        <f>'B-B-HS'!AO541</f>
        <v>204372493.93726847</v>
      </c>
      <c r="AB12" s="51">
        <f>'B-B-HS'!AP541</f>
        <v>285462146.36009091</v>
      </c>
    </row>
    <row r="13" spans="3:28" x14ac:dyDescent="0.25">
      <c r="C13" s="9">
        <f t="shared" si="0"/>
        <v>4</v>
      </c>
      <c r="D13" s="9" t="s">
        <v>118</v>
      </c>
      <c r="E13" s="9" t="s">
        <v>82</v>
      </c>
      <c r="F13" s="9" t="s">
        <v>107</v>
      </c>
      <c r="G13" s="9" t="s">
        <v>108</v>
      </c>
      <c r="H13" s="51">
        <f>'B-M-NS'!W541</f>
        <v>9713857.0750046503</v>
      </c>
      <c r="I13" s="51">
        <f>'B-M-NS'!X541</f>
        <v>10111593.702862598</v>
      </c>
      <c r="J13" s="51">
        <f>'B-M-NS'!Y541</f>
        <v>10598199.942042308</v>
      </c>
      <c r="K13" s="51">
        <f>'B-M-NS'!Z541</f>
        <v>11199796.082236739</v>
      </c>
      <c r="L13" s="51">
        <f>'B-M-NS'!AA541</f>
        <v>11951516.827826774</v>
      </c>
      <c r="M13" s="51">
        <f>'B-M-NS'!AB541</f>
        <v>12900940.536119319</v>
      </c>
      <c r="N13" s="51">
        <f>'B-M-NS'!AC541</f>
        <v>14112903.759777015</v>
      </c>
      <c r="O13" s="51">
        <f>'B-M-NS'!AD541</f>
        <v>15676282.292072792</v>
      </c>
      <c r="P13" s="51">
        <f>'B-M-NS'!AE541</f>
        <v>17713569.806179021</v>
      </c>
      <c r="Q13" s="64">
        <f>'B-M-NS'!AF541</f>
        <v>20394444.29720417</v>
      </c>
      <c r="R13" s="51">
        <f>'B-M-NS'!AG541</f>
        <v>23955029.167708367</v>
      </c>
      <c r="S13" s="51">
        <f>'B-M-NS'!AH541</f>
        <v>28725299.760110341</v>
      </c>
      <c r="T13" s="51">
        <f>'B-M-NS'!AI541</f>
        <v>35168158.429873213</v>
      </c>
      <c r="U13" s="51">
        <f>'B-M-NS'!AJ541</f>
        <v>43935248.056828208</v>
      </c>
      <c r="V13" s="51">
        <f>'B-M-NS'!AK541</f>
        <v>55946806.906407289</v>
      </c>
      <c r="W13" s="51">
        <f>'B-M-NS'!AL541</f>
        <v>72506093.695875049</v>
      </c>
      <c r="X13" s="51">
        <f>'B-M-NS'!AM541</f>
        <v>95463575.177233443</v>
      </c>
      <c r="Y13" s="51">
        <f>'B-M-NS'!AN541</f>
        <v>127452814.20888093</v>
      </c>
      <c r="Z13" s="51">
        <f>'B-M-NS'!AO541</f>
        <v>172229759.38286388</v>
      </c>
      <c r="AA13" s="51">
        <f>'B-M-NS'!AP541</f>
        <v>235161275.00813097</v>
      </c>
      <c r="AB13" s="51">
        <f>'B-M-NS'!AQ541</f>
        <v>323929232.87873733</v>
      </c>
    </row>
    <row r="14" spans="3:28" x14ac:dyDescent="0.25">
      <c r="C14" s="9">
        <f t="shared" si="0"/>
        <v>5</v>
      </c>
      <c r="D14" s="9" t="s">
        <v>119</v>
      </c>
      <c r="E14" s="9" t="s">
        <v>82</v>
      </c>
      <c r="F14" s="9" t="s">
        <v>107</v>
      </c>
      <c r="G14" s="9" t="s">
        <v>109</v>
      </c>
      <c r="H14" s="51">
        <f>'B-M-LS'!W541</f>
        <v>10524693.210068457</v>
      </c>
      <c r="I14" s="51">
        <f>'B-M-LS'!X541</f>
        <v>10857155.008080179</v>
      </c>
      <c r="J14" s="51">
        <f>'B-M-LS'!Y541</f>
        <v>11260563.518249402</v>
      </c>
      <c r="K14" s="51">
        <f>'B-M-LS'!Z541</f>
        <v>11755112.290033225</v>
      </c>
      <c r="L14" s="51">
        <f>'B-M-LS'!AA541</f>
        <v>12367849.740594311</v>
      </c>
      <c r="M14" s="51">
        <f>'B-M-LS'!AB541</f>
        <v>13135274.822775997</v>
      </c>
      <c r="N14" s="51">
        <f>'B-M-LS'!AC541</f>
        <v>14106984.047681732</v>
      </c>
      <c r="O14" s="51">
        <f>'B-M-LS'!AD541</f>
        <v>15350813.82842683</v>
      </c>
      <c r="P14" s="31">
        <f>'B-M-LS'!AE541</f>
        <v>16960114.583572764</v>
      </c>
      <c r="Q14" s="62">
        <f>'B-M-LS'!AF541</f>
        <v>19064070.391234633</v>
      </c>
      <c r="R14" s="51">
        <f>'B-M-LS'!AG541</f>
        <v>21842378.084849428</v>
      </c>
      <c r="S14" s="51">
        <f>'B-M-LS'!AH541</f>
        <v>25546177.427503616</v>
      </c>
      <c r="T14" s="51">
        <f>'B-M-LS'!AI541</f>
        <v>30527959.028454278</v>
      </c>
      <c r="U14" s="51">
        <f>'B-M-LS'!AJ541</f>
        <v>37284384.55311431</v>
      </c>
      <c r="V14" s="51">
        <f>'B-M-LS'!AK541</f>
        <v>46517702.358380012</v>
      </c>
      <c r="W14" s="51">
        <f>'B-M-LS'!AL541</f>
        <v>59223974.779067509</v>
      </c>
      <c r="X14" s="51">
        <f>'B-M-LS'!AM541</f>
        <v>76820005.263194799</v>
      </c>
      <c r="Y14" s="51">
        <f>'B-M-LS'!AN541</f>
        <v>101326179.64074227</v>
      </c>
      <c r="Z14" s="51">
        <f>'B-M-LS'!AO541</f>
        <v>135630165.43505761</v>
      </c>
      <c r="AA14" s="51">
        <f>'B-M-LS'!AP541</f>
        <v>183867636.72279134</v>
      </c>
      <c r="AB14" s="51">
        <f>'B-M-LS'!AQ541</f>
        <v>251972496.7626636</v>
      </c>
    </row>
    <row r="15" spans="3:28" x14ac:dyDescent="0.25">
      <c r="C15" s="9">
        <f t="shared" si="0"/>
        <v>6</v>
      </c>
      <c r="D15" s="9" t="s">
        <v>120</v>
      </c>
      <c r="E15" s="9" t="s">
        <v>82</v>
      </c>
      <c r="F15" s="9" t="s">
        <v>107</v>
      </c>
      <c r="G15" s="9" t="s">
        <v>110</v>
      </c>
      <c r="H15" s="51">
        <f>'B-M-HS'!W541</f>
        <v>15107227.840987658</v>
      </c>
      <c r="I15" s="51">
        <f>'B-M-HS'!X541</f>
        <v>15439689.638999335</v>
      </c>
      <c r="J15" s="51">
        <f>'B-M-HS'!Y541</f>
        <v>15843098.149168679</v>
      </c>
      <c r="K15" s="51">
        <f>'B-M-HS'!Z541</f>
        <v>16337646.920952447</v>
      </c>
      <c r="L15" s="51">
        <f>'B-M-HS'!AA541</f>
        <v>16950384.371513553</v>
      </c>
      <c r="M15" s="51">
        <f>'B-M-HS'!AB541</f>
        <v>17717809.453695271</v>
      </c>
      <c r="N15" s="51">
        <f>'B-M-HS'!AC541</f>
        <v>18689518.678600837</v>
      </c>
      <c r="O15" s="51">
        <f>'B-M-HS'!AD541</f>
        <v>19933348.459346022</v>
      </c>
      <c r="P15" s="51">
        <f>'B-M-HS'!AE541</f>
        <v>21542649.214491997</v>
      </c>
      <c r="Q15" s="58">
        <f>'B-M-HS'!AF541</f>
        <v>23646605.022153888</v>
      </c>
      <c r="R15" s="51">
        <f>'B-M-HS'!AG541</f>
        <v>26424912.715768605</v>
      </c>
      <c r="S15" s="51">
        <f>'B-M-HS'!AH541</f>
        <v>30128712.058422804</v>
      </c>
      <c r="T15" s="51">
        <f>'B-M-HS'!AI541</f>
        <v>35110493.659373485</v>
      </c>
      <c r="U15" s="51">
        <f>'B-M-HS'!AJ541</f>
        <v>41866919.184033588</v>
      </c>
      <c r="V15" s="51">
        <f>'B-M-HS'!AK541</f>
        <v>51100236.9892992</v>
      </c>
      <c r="W15" s="51">
        <f>'B-M-HS'!AL541</f>
        <v>63806509.409986779</v>
      </c>
      <c r="X15" s="51">
        <f>'B-M-HS'!AM541</f>
        <v>81402539.894114032</v>
      </c>
      <c r="Y15" s="51">
        <f>'B-M-HS'!AN541</f>
        <v>105908714.27166139</v>
      </c>
      <c r="Z15" s="51">
        <f>'B-M-HS'!AO541</f>
        <v>140212700.06597671</v>
      </c>
      <c r="AA15" s="51">
        <f>'B-M-HS'!AP541</f>
        <v>188450171.35371068</v>
      </c>
      <c r="AB15" s="51">
        <f>'B-M-HS'!AQ541</f>
        <v>256555031.39358282</v>
      </c>
    </row>
    <row r="16" spans="3:28" x14ac:dyDescent="0.25">
      <c r="C16" s="9">
        <f t="shared" si="0"/>
        <v>7</v>
      </c>
      <c r="D16" s="9" t="s">
        <v>115</v>
      </c>
      <c r="E16" s="9" t="s">
        <v>98</v>
      </c>
      <c r="F16" s="9" t="s">
        <v>68</v>
      </c>
      <c r="G16" s="9" t="s">
        <v>108</v>
      </c>
      <c r="H16" s="51">
        <f>'LA-B-NS'!V541</f>
        <v>10354730.139570568</v>
      </c>
      <c r="I16" s="51">
        <f>'LA-B-NS'!W541</f>
        <v>10630416.985925021</v>
      </c>
      <c r="J16" s="51">
        <f>'LA-B-NS'!X541</f>
        <v>10963215.704759642</v>
      </c>
      <c r="K16" s="51">
        <f>'LA-B-NS'!Y541</f>
        <v>11369602.498791791</v>
      </c>
      <c r="L16" s="51">
        <f>'LA-B-NS'!Z541</f>
        <v>11871913.667872557</v>
      </c>
      <c r="M16" s="51">
        <f>'LA-B-NS'!AA541</f>
        <v>12500711.210430671</v>
      </c>
      <c r="N16" s="51">
        <f>'LA-B-NS'!AB541</f>
        <v>13298175.469830159</v>
      </c>
      <c r="O16" s="51">
        <f>'LA-B-NS'!AC541</f>
        <v>14322989.317759586</v>
      </c>
      <c r="P16" s="50">
        <f>'LA-B-NS'!AD541</f>
        <v>15657393.302191682</v>
      </c>
      <c r="Q16" s="51">
        <f>'LA-B-NS'!AE541</f>
        <v>17417406.877102911</v>
      </c>
      <c r="R16" s="51">
        <f>'LA-B-NS'!AF541</f>
        <v>19767674.856617801</v>
      </c>
      <c r="S16" s="51">
        <f>'LA-B-NS'!AG541</f>
        <v>22943080.746165443</v>
      </c>
      <c r="T16" s="51">
        <f>'LA-B-NS'!AH541</f>
        <v>27280273.041427519</v>
      </c>
      <c r="U16" s="51">
        <f>'LA-B-NS'!AI541</f>
        <v>33263729.527827796</v>
      </c>
      <c r="V16" s="51">
        <f>'LA-B-NS'!AJ541</f>
        <v>41593163.141019873</v>
      </c>
      <c r="W16" s="51">
        <f>'LA-B-NS'!AK541</f>
        <v>53282283.157435901</v>
      </c>
      <c r="X16" s="51">
        <f>'LA-B-NS'!AL541</f>
        <v>69803657.418942094</v>
      </c>
      <c r="Y16" s="51">
        <f>'LA-B-NS'!AM541</f>
        <v>93301398.148209944</v>
      </c>
      <c r="Z16" s="51">
        <f>'LA-B-NS'!AN541</f>
        <v>126903683.02188808</v>
      </c>
      <c r="AA16" s="51">
        <f>'LA-B-NS'!AO541</f>
        <v>175182299.88675275</v>
      </c>
      <c r="AB16" s="51">
        <f>'LA-B-NS'!AP541</f>
        <v>244828793.07246625</v>
      </c>
    </row>
    <row r="17" spans="3:28" x14ac:dyDescent="0.25">
      <c r="C17" s="9">
        <f t="shared" si="0"/>
        <v>8</v>
      </c>
      <c r="D17" s="9" t="s">
        <v>116</v>
      </c>
      <c r="E17" s="9" t="s">
        <v>98</v>
      </c>
      <c r="F17" s="9" t="s">
        <v>68</v>
      </c>
      <c r="G17" s="9" t="s">
        <v>109</v>
      </c>
      <c r="H17" s="51">
        <f>'LA-B-LS'!V541</f>
        <v>11274241.533745185</v>
      </c>
      <c r="I17" s="51">
        <f>'LA-B-LS'!W541</f>
        <v>11478846.95897227</v>
      </c>
      <c r="J17" s="51">
        <f>'LA-B-LS'!X541</f>
        <v>11720050.412800606</v>
      </c>
      <c r="K17" s="51">
        <f>'LA-B-LS'!Y541</f>
        <v>12007167.583694518</v>
      </c>
      <c r="L17" s="51">
        <f>'LA-B-LS'!Z541</f>
        <v>12352614.084147673</v>
      </c>
      <c r="M17" s="51">
        <f>'LA-B-LS'!AA541</f>
        <v>12773142.543698382</v>
      </c>
      <c r="N17" s="51">
        <f>'LA-B-LS'!AB541</f>
        <v>13291627.485860877</v>
      </c>
      <c r="O17" s="51">
        <f>'LA-B-LS'!AC541</f>
        <v>13939653.596826421</v>
      </c>
      <c r="P17" s="54">
        <f>'LA-B-LS'!AD541</f>
        <v>14761285.19399322</v>
      </c>
      <c r="Q17" s="51">
        <f>'LA-B-LS'!AE541</f>
        <v>15818575.928429022</v>
      </c>
      <c r="R17" s="51">
        <f>'LA-B-LS'!AF541</f>
        <v>17199646.623073839</v>
      </c>
      <c r="S17" s="51">
        <f>'LA-B-LS'!AG541</f>
        <v>19030558.155369684</v>
      </c>
      <c r="T17" s="51">
        <f>'LA-B-LS'!AH541</f>
        <v>21492798.546388399</v>
      </c>
      <c r="U17" s="51">
        <f>'LA-B-LS'!AI541</f>
        <v>24849082.621533819</v>
      </c>
      <c r="V17" s="51">
        <f>'LA-B-LS'!AJ541</f>
        <v>29481467.875184961</v>
      </c>
      <c r="W17" s="51">
        <f>'LA-B-LS'!AK541</f>
        <v>35947728.010047667</v>
      </c>
      <c r="X17" s="51">
        <f>'LA-B-LS'!AL541</f>
        <v>45064802.531934194</v>
      </c>
      <c r="Y17" s="51">
        <f>'LA-B-LS'!AM541</f>
        <v>58032411.604247242</v>
      </c>
      <c r="Z17" s="51">
        <f>'LA-B-LS'!AN541</f>
        <v>76616264.972194657</v>
      </c>
      <c r="AA17" s="51">
        <f>'LA-B-LS'!AO541</f>
        <v>103419703.31661884</v>
      </c>
      <c r="AB17" s="51">
        <f>'LA-B-LS'!AP541</f>
        <v>142286574.84997502</v>
      </c>
    </row>
    <row r="18" spans="3:28" x14ac:dyDescent="0.25">
      <c r="C18" s="9">
        <f t="shared" si="0"/>
        <v>9</v>
      </c>
      <c r="D18" s="9" t="s">
        <v>117</v>
      </c>
      <c r="E18" s="9" t="s">
        <v>98</v>
      </c>
      <c r="F18" s="9" t="s">
        <v>68</v>
      </c>
      <c r="G18" s="9" t="s">
        <v>110</v>
      </c>
      <c r="H18" s="51">
        <f>'LA-B-HS'!V541</f>
        <v>16991447.996221051</v>
      </c>
      <c r="I18" s="51">
        <f>'LA-B-HS'!W541</f>
        <v>17196053.421448078</v>
      </c>
      <c r="J18" s="51">
        <f>'LA-B-HS'!X541</f>
        <v>17437256.875276566</v>
      </c>
      <c r="K18" s="51">
        <f>'LA-B-HS'!Y541</f>
        <v>17724374.04617041</v>
      </c>
      <c r="L18" s="51">
        <f>'LA-B-HS'!Z541</f>
        <v>18069820.546623584</v>
      </c>
      <c r="M18" s="51">
        <f>'LA-B-HS'!AA541</f>
        <v>18490349.006174341</v>
      </c>
      <c r="N18" s="51">
        <f>'LA-B-HS'!AB541</f>
        <v>19008833.948336616</v>
      </c>
      <c r="O18" s="51">
        <f>'LA-B-HS'!AC541</f>
        <v>19656860.059302278</v>
      </c>
      <c r="P18" s="51">
        <f>'LA-B-HS'!AD541</f>
        <v>20478491.656469133</v>
      </c>
      <c r="Q18" s="56">
        <f>'LA-B-HS'!AE541</f>
        <v>21535782.390904956</v>
      </c>
      <c r="R18" s="51">
        <f>'LA-B-HS'!AF541</f>
        <v>22916853.085549675</v>
      </c>
      <c r="S18" s="51">
        <f>'LA-B-HS'!AG541</f>
        <v>24747764.617845532</v>
      </c>
      <c r="T18" s="51">
        <f>'LA-B-HS'!AH541</f>
        <v>27210005.008864276</v>
      </c>
      <c r="U18" s="51">
        <f>'LA-B-HS'!AI541</f>
        <v>30566289.084009778</v>
      </c>
      <c r="V18" s="51">
        <f>'LA-B-HS'!AJ541</f>
        <v>35198674.337660797</v>
      </c>
      <c r="W18" s="51">
        <f>'LA-B-HS'!AK541</f>
        <v>41664934.472523607</v>
      </c>
      <c r="X18" s="51">
        <f>'LA-B-HS'!AL541</f>
        <v>50782008.994410098</v>
      </c>
      <c r="Y18" s="51">
        <f>'LA-B-HS'!AM541</f>
        <v>63749618.066722974</v>
      </c>
      <c r="Z18" s="51">
        <f>'LA-B-HS'!AN541</f>
        <v>82333471.434670404</v>
      </c>
      <c r="AA18" s="51">
        <f>'LA-B-HS'!AO541</f>
        <v>109136909.77909482</v>
      </c>
      <c r="AB18" s="51">
        <f>'LA-B-HS'!AP541</f>
        <v>148003781.31245095</v>
      </c>
    </row>
    <row r="19" spans="3:28" x14ac:dyDescent="0.25">
      <c r="C19" s="9">
        <f t="shared" si="0"/>
        <v>10</v>
      </c>
      <c r="D19" s="9" t="s">
        <v>121</v>
      </c>
      <c r="E19" s="9" t="s">
        <v>98</v>
      </c>
      <c r="F19" s="9" t="s">
        <v>107</v>
      </c>
      <c r="G19" s="9" t="s">
        <v>108</v>
      </c>
      <c r="H19" s="51">
        <f>'LA-M-NS'!W541</f>
        <v>11944357.105518883</v>
      </c>
      <c r="I19" s="51">
        <f>'LA-M-NS'!X541</f>
        <v>12275038.319903933</v>
      </c>
      <c r="J19" s="51">
        <f>'LA-M-NS'!Y541</f>
        <v>12669806.291623309</v>
      </c>
      <c r="K19" s="51">
        <f>'LA-M-NS'!Z541</f>
        <v>13145438.529246286</v>
      </c>
      <c r="L19" s="51">
        <f>'LA-M-NS'!AA541</f>
        <v>13724110.310295699</v>
      </c>
      <c r="M19" s="51">
        <f>'LA-M-NS'!AB541</f>
        <v>14435393.589522388</v>
      </c>
      <c r="N19" s="51">
        <f>'LA-M-NS'!AC541</f>
        <v>15319066.305440258</v>
      </c>
      <c r="O19" s="51">
        <f>'LA-M-NS'!AD541</f>
        <v>16429079.418621285</v>
      </c>
      <c r="P19" s="51">
        <f>'LA-M-NS'!AE541</f>
        <v>17839182.943988461</v>
      </c>
      <c r="Q19" s="65">
        <f>'LA-M-NS'!AF541</f>
        <v>19650935.777863201</v>
      </c>
      <c r="R19" s="51">
        <f>'LA-M-NS'!AG541</f>
        <v>22005149.143232707</v>
      </c>
      <c r="S19" s="51">
        <f>'LA-M-NS'!AH541</f>
        <v>25098286.570681758</v>
      </c>
      <c r="T19" s="51">
        <f>'LA-M-NS'!AI541</f>
        <v>29206032.623769592</v>
      </c>
      <c r="U19" s="51">
        <f>'LA-M-NS'!AJ541</f>
        <v>34717247.73857978</v>
      </c>
      <c r="V19" s="51">
        <f>'LA-M-NS'!AK541</f>
        <v>42182993.466066167</v>
      </c>
      <c r="W19" s="51">
        <f>'LA-M-NS'!AL541</f>
        <v>52387454.701921403</v>
      </c>
      <c r="X19" s="51">
        <f>'LA-M-NS'!AM541</f>
        <v>66450716.068262152</v>
      </c>
      <c r="Y19" s="51">
        <f>'LA-M-NS'!AN541</f>
        <v>85977926.964794591</v>
      </c>
      <c r="Z19" s="51">
        <f>'LA-M-NS'!AO541</f>
        <v>113276085.94264717</v>
      </c>
      <c r="AA19" s="51">
        <f>'LA-M-NS'!AP541</f>
        <v>151669475.19793332</v>
      </c>
      <c r="AB19" s="51">
        <f>'LA-M-NS'!AQ541</f>
        <v>205959124.92337003</v>
      </c>
    </row>
    <row r="20" spans="3:28" x14ac:dyDescent="0.25">
      <c r="C20" s="9">
        <f t="shared" si="0"/>
        <v>11</v>
      </c>
      <c r="D20" s="9" t="s">
        <v>122</v>
      </c>
      <c r="E20" s="9" t="s">
        <v>98</v>
      </c>
      <c r="F20" s="9" t="s">
        <v>107</v>
      </c>
      <c r="G20" s="9" t="s">
        <v>109</v>
      </c>
      <c r="H20" s="51">
        <f>'LA-M-LS'!W541</f>
        <v>12865761.804455023</v>
      </c>
      <c r="I20" s="51">
        <f>'LA-M-LS'!X541</f>
        <v>13122267.075832997</v>
      </c>
      <c r="J20" s="51">
        <f>'LA-M-LS'!Y541</f>
        <v>13422492.173676822</v>
      </c>
      <c r="K20" s="51">
        <f>'LA-M-LS'!Z541</f>
        <v>13776479.674469559</v>
      </c>
      <c r="L20" s="51">
        <f>'LA-M-LS'!AA541</f>
        <v>14197215.89298608</v>
      </c>
      <c r="M20" s="51">
        <f>'LA-M-LS'!AB541</f>
        <v>14701682.551632239</v>
      </c>
      <c r="N20" s="51">
        <f>'LA-M-LS'!AC541</f>
        <v>15312339.359877434</v>
      </c>
      <c r="O20" s="51">
        <f>'LA-M-LS'!AD541</f>
        <v>16059228.891750881</v>
      </c>
      <c r="P20" s="31">
        <f>'LA-M-LS'!AE541</f>
        <v>16982983.82739044</v>
      </c>
      <c r="Q20" s="63">
        <f>'LA-M-LS'!AF541</f>
        <v>18139147.248352382</v>
      </c>
      <c r="R20" s="51">
        <f>'LA-M-LS'!AG541</f>
        <v>19604409.276347548</v>
      </c>
      <c r="S20" s="51">
        <f>'LA-M-LS'!AH541</f>
        <v>21485647.556355916</v>
      </c>
      <c r="T20" s="51">
        <f>'LA-M-LS'!AI541</f>
        <v>23933078.758520812</v>
      </c>
      <c r="U20" s="51">
        <f>'LA-M-LS'!AJ541</f>
        <v>27159448.302541263</v>
      </c>
      <c r="V20" s="51">
        <f>'LA-M-LS'!AK541</f>
        <v>31468101.934216913</v>
      </c>
      <c r="W20" s="51">
        <f>'LA-M-LS'!AL541</f>
        <v>37294137.751003809</v>
      </c>
      <c r="X20" s="51">
        <f>'LA-M-LS'!AM541</f>
        <v>45264841.165945642</v>
      </c>
      <c r="Y20" s="51">
        <f>'LA-M-LS'!AN541</f>
        <v>56288569.501000747</v>
      </c>
      <c r="Z20" s="51">
        <f>'LA-M-LS'!AO541</f>
        <v>71685638.274685472</v>
      </c>
      <c r="AA20" s="51">
        <f>'LA-M-LS'!AP541</f>
        <v>93381249.87368384</v>
      </c>
      <c r="AB20" s="51">
        <f>'LA-M-LS'!AQ541</f>
        <v>124190106.60965075</v>
      </c>
    </row>
    <row r="21" spans="3:28" x14ac:dyDescent="0.25">
      <c r="C21" s="9">
        <f t="shared" si="0"/>
        <v>12</v>
      </c>
      <c r="D21" s="9" t="s">
        <v>123</v>
      </c>
      <c r="E21" s="9" t="s">
        <v>98</v>
      </c>
      <c r="F21" s="9" t="s">
        <v>107</v>
      </c>
      <c r="G21" s="9" t="s">
        <v>110</v>
      </c>
      <c r="H21" s="51">
        <f>'LA-M-HS'!W541</f>
        <v>18073187.521408666</v>
      </c>
      <c r="I21" s="51">
        <f>'LA-M-HS'!X541</f>
        <v>18329692.792786591</v>
      </c>
      <c r="J21" s="51">
        <f>'LA-M-HS'!Y541</f>
        <v>18629917.890630554</v>
      </c>
      <c r="K21" s="51">
        <f>'LA-M-HS'!Z541</f>
        <v>18983905.391423225</v>
      </c>
      <c r="L21" s="51">
        <f>'LA-M-HS'!AA541</f>
        <v>19404641.609939765</v>
      </c>
      <c r="M21" s="51">
        <f>'LA-M-HS'!AB541</f>
        <v>19909108.268585965</v>
      </c>
      <c r="N21" s="51">
        <f>'LA-M-HS'!AC541</f>
        <v>20519765.076830965</v>
      </c>
      <c r="O21" s="51">
        <f>'LA-M-HS'!AD541</f>
        <v>21266654.608704519</v>
      </c>
      <c r="P21" s="51">
        <f>'LA-M-HS'!AE541</f>
        <v>22190409.54434412</v>
      </c>
      <c r="Q21" s="57">
        <f>'LA-M-HS'!AF541</f>
        <v>23346572.965306085</v>
      </c>
      <c r="R21" s="51">
        <f>'LA-M-HS'!AG541</f>
        <v>24811834.993301172</v>
      </c>
      <c r="S21" s="51">
        <f>'LA-M-HS'!AH541</f>
        <v>26693073.273309544</v>
      </c>
      <c r="T21" s="51">
        <f>'LA-M-HS'!AI541</f>
        <v>29140504.475474469</v>
      </c>
      <c r="U21" s="51">
        <f>'LA-M-HS'!AJ541</f>
        <v>32366874.019494992</v>
      </c>
      <c r="V21" s="51">
        <f>'LA-M-HS'!AK541</f>
        <v>36675527.651170544</v>
      </c>
      <c r="W21" s="51">
        <f>'LA-M-HS'!AL541</f>
        <v>42501563.467957534</v>
      </c>
      <c r="X21" s="51">
        <f>'LA-M-HS'!AM541</f>
        <v>50472266.882899322</v>
      </c>
      <c r="Y21" s="51">
        <f>'LA-M-HS'!AN541</f>
        <v>61495995.217954263</v>
      </c>
      <c r="Z21" s="51">
        <f>'LA-M-HS'!AO541</f>
        <v>76893063.991639003</v>
      </c>
      <c r="AA21" s="51">
        <f>'LA-M-HS'!AP541</f>
        <v>98588675.590637594</v>
      </c>
      <c r="AB21" s="51">
        <f>'LA-M-HS'!AQ541</f>
        <v>129397532.32660443</v>
      </c>
    </row>
    <row r="22" spans="3:28" x14ac:dyDescent="0.25">
      <c r="M22" s="1" t="s">
        <v>125</v>
      </c>
      <c r="O22" s="1" t="s">
        <v>127</v>
      </c>
    </row>
    <row r="23" spans="3:28" x14ac:dyDescent="0.25">
      <c r="M23" s="1" t="s">
        <v>126</v>
      </c>
    </row>
    <row r="25" spans="3:28" x14ac:dyDescent="0.25">
      <c r="M25" s="34"/>
    </row>
  </sheetData>
  <mergeCells count="6">
    <mergeCell ref="H8:AB8"/>
    <mergeCell ref="C8:C9"/>
    <mergeCell ref="D8:D9"/>
    <mergeCell ref="E8:E9"/>
    <mergeCell ref="F8:F9"/>
    <mergeCell ref="G8:G9"/>
  </mergeCells>
  <conditionalFormatting sqref="H10">
    <cfRule type="expression" dxfId="38" priority="1">
      <formula>$H$10&gt;$H$13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7:AB25"/>
  <sheetViews>
    <sheetView showOutlineSymbols="0" showWhiteSpace="0" zoomScale="70" zoomScaleNormal="70" workbookViewId="0">
      <pane xSplit="7" ySplit="7" topLeftCell="L8" activePane="bottomRight" state="frozen"/>
      <selection pane="topRight" activeCell="H1" sqref="H1"/>
      <selection pane="bottomLeft" activeCell="A8" sqref="A8"/>
      <selection pane="bottomRight" activeCell="L6" sqref="L6:O6"/>
    </sheetView>
  </sheetViews>
  <sheetFormatPr defaultColWidth="9.140625" defaultRowHeight="15" x14ac:dyDescent="0.25"/>
  <cols>
    <col min="1" max="2" width="9.140625" style="1"/>
    <col min="3" max="3" width="12" style="1" bestFit="1" customWidth="1"/>
    <col min="4" max="4" width="12.5703125" style="1" bestFit="1" customWidth="1"/>
    <col min="5" max="5" width="13" style="1" bestFit="1" customWidth="1"/>
    <col min="6" max="6" width="21.5703125" style="1" bestFit="1" customWidth="1"/>
    <col min="7" max="7" width="18.5703125" style="1" bestFit="1" customWidth="1"/>
    <col min="8" max="14" width="16.42578125" style="1" bestFit="1" customWidth="1"/>
    <col min="15" max="23" width="16.85546875" style="1" bestFit="1" customWidth="1"/>
    <col min="24" max="24" width="17.28515625" style="1" bestFit="1" customWidth="1"/>
    <col min="25" max="25" width="17.7109375" style="1" bestFit="1" customWidth="1"/>
    <col min="26" max="28" width="18.140625" style="1" bestFit="1" customWidth="1"/>
    <col min="29" max="16384" width="9.140625" style="1"/>
  </cols>
  <sheetData>
    <row r="7" spans="3:28" x14ac:dyDescent="0.25">
      <c r="F7" s="39"/>
    </row>
    <row r="8" spans="3:28" s="27" customFormat="1" x14ac:dyDescent="0.25">
      <c r="C8" s="69" t="s">
        <v>83</v>
      </c>
      <c r="D8" s="69" t="s">
        <v>111</v>
      </c>
      <c r="E8" s="69" t="s">
        <v>81</v>
      </c>
      <c r="F8" s="69" t="s">
        <v>106</v>
      </c>
      <c r="G8" s="69" t="s">
        <v>31</v>
      </c>
      <c r="H8" s="71" t="s">
        <v>105</v>
      </c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</row>
    <row r="9" spans="3:28" s="27" customFormat="1" x14ac:dyDescent="0.25">
      <c r="C9" s="70"/>
      <c r="D9" s="70"/>
      <c r="E9" s="70"/>
      <c r="F9" s="70"/>
      <c r="G9" s="70"/>
      <c r="H9" s="25">
        <v>0</v>
      </c>
      <c r="I9" s="25">
        <v>0.01</v>
      </c>
      <c r="J9" s="25">
        <v>0.02</v>
      </c>
      <c r="K9" s="25">
        <v>0.03</v>
      </c>
      <c r="L9" s="25">
        <v>0.04</v>
      </c>
      <c r="M9" s="25">
        <v>0.05</v>
      </c>
      <c r="N9" s="25">
        <v>0.06</v>
      </c>
      <c r="O9" s="25">
        <v>7.0000000000000007E-2</v>
      </c>
      <c r="P9" s="25">
        <v>0.08</v>
      </c>
      <c r="Q9" s="25">
        <v>0.09</v>
      </c>
      <c r="R9" s="25">
        <v>0.1</v>
      </c>
      <c r="S9" s="25">
        <v>0.11</v>
      </c>
      <c r="T9" s="25">
        <v>0.12</v>
      </c>
      <c r="U9" s="25">
        <v>0.13</v>
      </c>
      <c r="V9" s="25">
        <v>0.14000000000000001</v>
      </c>
      <c r="W9" s="25">
        <v>0.15</v>
      </c>
      <c r="X9" s="25">
        <v>0.16</v>
      </c>
      <c r="Y9" s="25">
        <v>0.17</v>
      </c>
      <c r="Z9" s="25">
        <v>0.18</v>
      </c>
      <c r="AA9" s="25">
        <v>0.19</v>
      </c>
      <c r="AB9" s="25">
        <v>0.2</v>
      </c>
    </row>
    <row r="10" spans="3:28" x14ac:dyDescent="0.25">
      <c r="C10" s="9">
        <v>1</v>
      </c>
      <c r="D10" s="9" t="s">
        <v>112</v>
      </c>
      <c r="E10" s="9" t="s">
        <v>82</v>
      </c>
      <c r="F10" s="9" t="s">
        <v>68</v>
      </c>
      <c r="G10" s="9" t="s">
        <v>108</v>
      </c>
      <c r="H10" s="51">
        <f>'B-B-NS'!V541</f>
        <v>9034068.1624747477</v>
      </c>
      <c r="I10" s="51">
        <f>'B-B-NS'!W541</f>
        <v>9357067.2877311669</v>
      </c>
      <c r="J10" s="51">
        <f>'B-B-NS'!X541</f>
        <v>9756825.5698048882</v>
      </c>
      <c r="K10" s="51">
        <f>'B-B-NS'!Y541</f>
        <v>10257781.827997649</v>
      </c>
      <c r="L10" s="51">
        <f>'B-B-NS'!Z541</f>
        <v>10893524.916390892</v>
      </c>
      <c r="M10" s="51">
        <f>'B-B-NS'!AA541</f>
        <v>11710548.738950206</v>
      </c>
      <c r="N10" s="59">
        <f>'B-B-NS'!AB541</f>
        <v>12773632.352155358</v>
      </c>
      <c r="O10" s="51">
        <f>'B-B-NS'!AC541</f>
        <v>14173571.150942862</v>
      </c>
      <c r="P10" s="51">
        <f>'B-B-NS'!AD541</f>
        <v>16038315.908111142</v>
      </c>
      <c r="Q10" s="51">
        <f>'B-B-NS'!AE541</f>
        <v>18549059.829186309</v>
      </c>
      <c r="R10" s="51">
        <f>'B-B-NS'!AF541</f>
        <v>21963520.799768809</v>
      </c>
      <c r="S10" s="51">
        <f>'B-B-NS'!AG541</f>
        <v>26649700.868711963</v>
      </c>
      <c r="T10" s="59">
        <f>'B-B-NS'!AH541</f>
        <v>33134920.782030359</v>
      </c>
      <c r="U10" s="51">
        <f>'B-B-NS'!AI541</f>
        <v>42177148.891735904</v>
      </c>
      <c r="V10" s="51">
        <f>'B-B-NS'!AJ541</f>
        <v>54868901.387760065</v>
      </c>
      <c r="W10" s="51">
        <f>'B-B-NS'!AK541</f>
        <v>72788770.146484986</v>
      </c>
      <c r="X10" s="51">
        <f>'B-B-NS'!AL541</f>
        <v>98222649.507980123</v>
      </c>
      <c r="Y10" s="51">
        <f>'B-B-NS'!AM541</f>
        <v>134487033.89399481</v>
      </c>
      <c r="Z10" s="51">
        <f>'B-B-NS'!AN541</f>
        <v>186401888.62022597</v>
      </c>
      <c r="AA10" s="51">
        <f>'B-B-NS'!AO541</f>
        <v>260982828.31526092</v>
      </c>
      <c r="AB10" s="51">
        <f>'B-B-NS'!AP541</f>
        <v>368455013.58296114</v>
      </c>
    </row>
    <row r="11" spans="3:28" x14ac:dyDescent="0.25">
      <c r="C11" s="9">
        <f>C10+1</f>
        <v>2</v>
      </c>
      <c r="D11" s="9" t="s">
        <v>113</v>
      </c>
      <c r="E11" s="9" t="s">
        <v>82</v>
      </c>
      <c r="F11" s="9" t="s">
        <v>68</v>
      </c>
      <c r="G11" s="9" t="s">
        <v>109</v>
      </c>
      <c r="H11" s="51">
        <f>'B-B-LS'!V541</f>
        <v>9822220.7860529888</v>
      </c>
      <c r="I11" s="51">
        <f>'B-B-LS'!W541</f>
        <v>10084292.97891452</v>
      </c>
      <c r="J11" s="51">
        <f>'B-B-LS'!X541</f>
        <v>10405541.033839999</v>
      </c>
      <c r="K11" s="51">
        <f>'B-B-LS'!Y541</f>
        <v>10804266.186485693</v>
      </c>
      <c r="L11" s="51">
        <f>'B-B-LS'!Z541</f>
        <v>11305553.844626704</v>
      </c>
      <c r="M11" s="51">
        <f>'B-B-LS'!AA541</f>
        <v>11944061.310322529</v>
      </c>
      <c r="N11" s="59">
        <f>'B-B-LS'!AB541</f>
        <v>12768019.794467403</v>
      </c>
      <c r="O11" s="51">
        <f>'B-B-LS'!AC541</f>
        <v>13844997.675857298</v>
      </c>
      <c r="P11" s="51">
        <f>'B-B-LS'!AD541</f>
        <v>15270223.243941039</v>
      </c>
      <c r="Q11" s="51">
        <f>'B-B-LS'!AE541</f>
        <v>17178633.301751543</v>
      </c>
      <c r="R11" s="51">
        <f>'B-B-LS'!AF541</f>
        <v>19762353.742445413</v>
      </c>
      <c r="S11" s="51">
        <f>'B-B-LS'!AG541</f>
        <v>23296110.07660133</v>
      </c>
      <c r="T11" s="51">
        <f>'B-B-LS'!AH541</f>
        <v>28174228.357711133</v>
      </c>
      <c r="U11" s="51">
        <f>'B-B-LS'!AI541</f>
        <v>34964594.400626816</v>
      </c>
      <c r="V11" s="51">
        <f>'B-B-LS'!AJ541</f>
        <v>44487448.302758679</v>
      </c>
      <c r="W11" s="51">
        <f>'B-B-LS'!AK541</f>
        <v>57930580.020152144</v>
      </c>
      <c r="X11" s="51">
        <f>'B-B-LS'!AL541</f>
        <v>77017916.747687668</v>
      </c>
      <c r="Y11" s="51">
        <f>'B-B-LS'!AM541</f>
        <v>104256473.99916981</v>
      </c>
      <c r="Z11" s="51">
        <f>'B-B-LS'!AN541</f>
        <v>143298387.43477461</v>
      </c>
      <c r="AA11" s="51">
        <f>'B-B-LS'!AO541</f>
        <v>199472031.25514624</v>
      </c>
      <c r="AB11" s="51">
        <f>'B-B-LS'!AP541</f>
        <v>280561683.67796874</v>
      </c>
    </row>
    <row r="12" spans="3:28" x14ac:dyDescent="0.25">
      <c r="C12" s="9">
        <f t="shared" ref="C12:C21" si="0">C11+1</f>
        <v>3</v>
      </c>
      <c r="D12" s="9" t="s">
        <v>114</v>
      </c>
      <c r="E12" s="9" t="s">
        <v>82</v>
      </c>
      <c r="F12" s="9" t="s">
        <v>68</v>
      </c>
      <c r="G12" s="9" t="s">
        <v>110</v>
      </c>
      <c r="H12" s="51">
        <f>'B-B-HS'!V541</f>
        <v>14722683.468175154</v>
      </c>
      <c r="I12" s="51">
        <f>'B-B-HS'!W541</f>
        <v>14984755.661036637</v>
      </c>
      <c r="J12" s="51">
        <f>'B-B-HS'!X541</f>
        <v>15306003.715962246</v>
      </c>
      <c r="K12" s="51">
        <f>'B-B-HS'!Y541</f>
        <v>15704728.868607882</v>
      </c>
      <c r="L12" s="51">
        <f>'B-B-HS'!Z541</f>
        <v>16206016.526748909</v>
      </c>
      <c r="M12" s="51">
        <f>'B-B-HS'!AA541</f>
        <v>16844523.992444772</v>
      </c>
      <c r="N12" s="51">
        <f>'B-B-HS'!AB541</f>
        <v>17668482.476589456</v>
      </c>
      <c r="O12" s="51">
        <f>'B-B-HS'!AC541</f>
        <v>18745460.357979454</v>
      </c>
      <c r="P12" s="51">
        <f>'B-B-HS'!AD541</f>
        <v>20170685.92606324</v>
      </c>
      <c r="Q12" s="51">
        <f>'B-B-HS'!AE541</f>
        <v>22079095.983873762</v>
      </c>
      <c r="R12" s="51">
        <f>'B-B-HS'!AF541</f>
        <v>24662816.424567558</v>
      </c>
      <c r="S12" s="51">
        <f>'B-B-HS'!AG541</f>
        <v>28196572.758723486</v>
      </c>
      <c r="T12" s="59">
        <f>'B-B-HS'!AH541</f>
        <v>33074691.039833315</v>
      </c>
      <c r="U12" s="51">
        <f>'B-B-HS'!AI541</f>
        <v>39865057.082749069</v>
      </c>
      <c r="V12" s="51">
        <f>'B-B-HS'!AJ541</f>
        <v>49387910.984880812</v>
      </c>
      <c r="W12" s="51">
        <f>'B-B-HS'!AK541</f>
        <v>62831042.702274382</v>
      </c>
      <c r="X12" s="51">
        <f>'B-B-HS'!AL541</f>
        <v>81918379.429809883</v>
      </c>
      <c r="Y12" s="51">
        <f>'B-B-HS'!AM541</f>
        <v>109156936.68129186</v>
      </c>
      <c r="Z12" s="51">
        <f>'B-B-HS'!AN541</f>
        <v>148198850.11689666</v>
      </c>
      <c r="AA12" s="51">
        <f>'B-B-HS'!AO541</f>
        <v>204372493.93726847</v>
      </c>
      <c r="AB12" s="51">
        <f>'B-B-HS'!AP541</f>
        <v>285462146.36009091</v>
      </c>
    </row>
    <row r="13" spans="3:28" x14ac:dyDescent="0.25">
      <c r="C13" s="9">
        <f t="shared" si="0"/>
        <v>4</v>
      </c>
      <c r="D13" s="9" t="s">
        <v>118</v>
      </c>
      <c r="E13" s="9" t="s">
        <v>82</v>
      </c>
      <c r="F13" s="9" t="s">
        <v>107</v>
      </c>
      <c r="G13" s="9" t="s">
        <v>108</v>
      </c>
      <c r="H13" s="51">
        <f>'B-M-NS'!W541</f>
        <v>9713857.0750046503</v>
      </c>
      <c r="I13" s="51">
        <f>'B-M-NS'!X541</f>
        <v>10111593.702862598</v>
      </c>
      <c r="J13" s="51">
        <f>'B-M-NS'!Y541</f>
        <v>10598199.942042308</v>
      </c>
      <c r="K13" s="51">
        <f>'B-M-NS'!Z541</f>
        <v>11199796.082236739</v>
      </c>
      <c r="L13" s="51">
        <f>'B-M-NS'!AA541</f>
        <v>11951516.827826774</v>
      </c>
      <c r="M13" s="51">
        <f>'B-M-NS'!AB541</f>
        <v>12900940.536119319</v>
      </c>
      <c r="N13" s="57">
        <f>'B-M-NS'!AC541</f>
        <v>14112903.759777015</v>
      </c>
      <c r="O13" s="51">
        <f>'B-M-NS'!AD541</f>
        <v>15676282.292072792</v>
      </c>
      <c r="P13" s="51">
        <f>'B-M-NS'!AE541</f>
        <v>17713569.806179021</v>
      </c>
      <c r="Q13" s="51">
        <f>'B-M-NS'!AF541</f>
        <v>20394444.29720417</v>
      </c>
      <c r="R13" s="51">
        <f>'B-M-NS'!AG541</f>
        <v>23955029.167708367</v>
      </c>
      <c r="S13" s="51">
        <f>'B-M-NS'!AH541</f>
        <v>28725299.760110341</v>
      </c>
      <c r="T13" s="57">
        <f>'B-M-NS'!AI541</f>
        <v>35168158.429873213</v>
      </c>
      <c r="U13" s="51">
        <f>'B-M-NS'!AJ541</f>
        <v>43935248.056828208</v>
      </c>
      <c r="V13" s="51">
        <f>'B-M-NS'!AK541</f>
        <v>55946806.906407289</v>
      </c>
      <c r="W13" s="51">
        <f>'B-M-NS'!AL541</f>
        <v>72506093.695875049</v>
      </c>
      <c r="X13" s="51">
        <f>'B-M-NS'!AM541</f>
        <v>95463575.177233443</v>
      </c>
      <c r="Y13" s="51">
        <f>'B-M-NS'!AN541</f>
        <v>127452814.20888093</v>
      </c>
      <c r="Z13" s="51">
        <f>'B-M-NS'!AO541</f>
        <v>172229759.38286388</v>
      </c>
      <c r="AA13" s="51">
        <f>'B-M-NS'!AP541</f>
        <v>235161275.00813097</v>
      </c>
      <c r="AB13" s="51">
        <f>'B-M-NS'!AQ541</f>
        <v>323929232.87873733</v>
      </c>
    </row>
    <row r="14" spans="3:28" x14ac:dyDescent="0.25">
      <c r="C14" s="9">
        <f t="shared" si="0"/>
        <v>5</v>
      </c>
      <c r="D14" s="9" t="s">
        <v>119</v>
      </c>
      <c r="E14" s="9" t="s">
        <v>82</v>
      </c>
      <c r="F14" s="9" t="s">
        <v>107</v>
      </c>
      <c r="G14" s="9" t="s">
        <v>109</v>
      </c>
      <c r="H14" s="51">
        <f>'B-M-LS'!W541</f>
        <v>10524693.210068457</v>
      </c>
      <c r="I14" s="51">
        <f>'B-M-LS'!X541</f>
        <v>10857155.008080179</v>
      </c>
      <c r="J14" s="51">
        <f>'B-M-LS'!Y541</f>
        <v>11260563.518249402</v>
      </c>
      <c r="K14" s="51">
        <f>'B-M-LS'!Z541</f>
        <v>11755112.290033225</v>
      </c>
      <c r="L14" s="51">
        <f>'B-M-LS'!AA541</f>
        <v>12367849.740594311</v>
      </c>
      <c r="M14" s="51">
        <f>'B-M-LS'!AB541</f>
        <v>13135274.822775997</v>
      </c>
      <c r="N14" s="57">
        <f>'B-M-LS'!AC541</f>
        <v>14106984.047681732</v>
      </c>
      <c r="O14" s="51">
        <f>'B-M-LS'!AD541</f>
        <v>15350813.82842683</v>
      </c>
      <c r="P14" s="51">
        <f>'B-M-LS'!AE541</f>
        <v>16960114.583572764</v>
      </c>
      <c r="Q14" s="51">
        <f>'B-M-LS'!AF541</f>
        <v>19064070.391234633</v>
      </c>
      <c r="R14" s="51">
        <f>'B-M-LS'!AG541</f>
        <v>21842378.084849428</v>
      </c>
      <c r="S14" s="51">
        <f>'B-M-LS'!AH541</f>
        <v>25546177.427503616</v>
      </c>
      <c r="T14" s="51">
        <f>'B-M-LS'!AI541</f>
        <v>30527959.028454278</v>
      </c>
      <c r="U14" s="51">
        <f>'B-M-LS'!AJ541</f>
        <v>37284384.55311431</v>
      </c>
      <c r="V14" s="51">
        <f>'B-M-LS'!AK541</f>
        <v>46517702.358380012</v>
      </c>
      <c r="W14" s="51">
        <f>'B-M-LS'!AL541</f>
        <v>59223974.779067509</v>
      </c>
      <c r="X14" s="51">
        <f>'B-M-LS'!AM541</f>
        <v>76820005.263194799</v>
      </c>
      <c r="Y14" s="51">
        <f>'B-M-LS'!AN541</f>
        <v>101326179.64074227</v>
      </c>
      <c r="Z14" s="51">
        <f>'B-M-LS'!AO541</f>
        <v>135630165.43505761</v>
      </c>
      <c r="AA14" s="51">
        <f>'B-M-LS'!AP541</f>
        <v>183867636.72279134</v>
      </c>
      <c r="AB14" s="51">
        <f>'B-M-LS'!AQ541</f>
        <v>251972496.7626636</v>
      </c>
    </row>
    <row r="15" spans="3:28" x14ac:dyDescent="0.25">
      <c r="C15" s="9">
        <f t="shared" si="0"/>
        <v>6</v>
      </c>
      <c r="D15" s="9" t="s">
        <v>120</v>
      </c>
      <c r="E15" s="9" t="s">
        <v>82</v>
      </c>
      <c r="F15" s="9" t="s">
        <v>107</v>
      </c>
      <c r="G15" s="9" t="s">
        <v>110</v>
      </c>
      <c r="H15" s="51">
        <f>'B-M-HS'!W541</f>
        <v>15107227.840987658</v>
      </c>
      <c r="I15" s="51">
        <f>'B-M-HS'!X541</f>
        <v>15439689.638999335</v>
      </c>
      <c r="J15" s="51">
        <f>'B-M-HS'!Y541</f>
        <v>15843098.149168679</v>
      </c>
      <c r="K15" s="51">
        <f>'B-M-HS'!Z541</f>
        <v>16337646.920952447</v>
      </c>
      <c r="L15" s="51">
        <f>'B-M-HS'!AA541</f>
        <v>16950384.371513553</v>
      </c>
      <c r="M15" s="51">
        <f>'B-M-HS'!AB541</f>
        <v>17717809.453695271</v>
      </c>
      <c r="N15" s="51">
        <f>'B-M-HS'!AC541</f>
        <v>18689518.678600837</v>
      </c>
      <c r="O15" s="51">
        <f>'B-M-HS'!AD541</f>
        <v>19933348.459346022</v>
      </c>
      <c r="P15" s="51">
        <f>'B-M-HS'!AE541</f>
        <v>21542649.214491997</v>
      </c>
      <c r="Q15" s="51">
        <f>'B-M-HS'!AF541</f>
        <v>23646605.022153888</v>
      </c>
      <c r="R15" s="51">
        <f>'B-M-HS'!AG541</f>
        <v>26424912.715768605</v>
      </c>
      <c r="S15" s="51">
        <f>'B-M-HS'!AH541</f>
        <v>30128712.058422804</v>
      </c>
      <c r="T15" s="57">
        <f>'B-M-HS'!AI541</f>
        <v>35110493.659373485</v>
      </c>
      <c r="U15" s="51">
        <f>'B-M-HS'!AJ541</f>
        <v>41866919.184033588</v>
      </c>
      <c r="V15" s="51">
        <f>'B-M-HS'!AK541</f>
        <v>51100236.9892992</v>
      </c>
      <c r="W15" s="51">
        <f>'B-M-HS'!AL541</f>
        <v>63806509.409986779</v>
      </c>
      <c r="X15" s="51">
        <f>'B-M-HS'!AM541</f>
        <v>81402539.894114032</v>
      </c>
      <c r="Y15" s="51">
        <f>'B-M-HS'!AN541</f>
        <v>105908714.27166139</v>
      </c>
      <c r="Z15" s="51">
        <f>'B-M-HS'!AO541</f>
        <v>140212700.06597671</v>
      </c>
      <c r="AA15" s="51">
        <f>'B-M-HS'!AP541</f>
        <v>188450171.35371068</v>
      </c>
      <c r="AB15" s="51">
        <f>'B-M-HS'!AQ541</f>
        <v>256555031.39358282</v>
      </c>
    </row>
    <row r="16" spans="3:28" x14ac:dyDescent="0.25">
      <c r="C16" s="9">
        <f t="shared" si="0"/>
        <v>7</v>
      </c>
      <c r="D16" s="9" t="s">
        <v>115</v>
      </c>
      <c r="E16" s="9" t="s">
        <v>98</v>
      </c>
      <c r="F16" s="9" t="s">
        <v>68</v>
      </c>
      <c r="G16" s="9" t="s">
        <v>108</v>
      </c>
      <c r="H16" s="51">
        <f>'LA-B-NS'!V541</f>
        <v>10354730.139570568</v>
      </c>
      <c r="I16" s="51">
        <f>'LA-B-NS'!W541</f>
        <v>10630416.985925021</v>
      </c>
      <c r="J16" s="51">
        <f>'LA-B-NS'!X541</f>
        <v>10963215.704759642</v>
      </c>
      <c r="K16" s="51">
        <f>'LA-B-NS'!Y541</f>
        <v>11369602.498791791</v>
      </c>
      <c r="L16" s="51">
        <f>'LA-B-NS'!Z541</f>
        <v>11871913.667872557</v>
      </c>
      <c r="M16" s="51">
        <f>'LA-B-NS'!AA541</f>
        <v>12500711.210430671</v>
      </c>
      <c r="N16" s="53">
        <f>'LA-B-NS'!AB541</f>
        <v>13298175.469830159</v>
      </c>
      <c r="O16" s="51">
        <f>'LA-B-NS'!AC541</f>
        <v>14322989.317759586</v>
      </c>
      <c r="P16" s="51">
        <f>'LA-B-NS'!AD541</f>
        <v>15657393.302191682</v>
      </c>
      <c r="Q16" s="51">
        <f>'LA-B-NS'!AE541</f>
        <v>17417406.877102911</v>
      </c>
      <c r="R16" s="51">
        <f>'LA-B-NS'!AF541</f>
        <v>19767674.856617801</v>
      </c>
      <c r="S16" s="51">
        <f>'LA-B-NS'!AG541</f>
        <v>22943080.746165443</v>
      </c>
      <c r="T16" s="53">
        <f>'LA-B-NS'!AH541</f>
        <v>27280273.041427519</v>
      </c>
      <c r="U16" s="51">
        <f>'LA-B-NS'!AI541</f>
        <v>33263729.527827796</v>
      </c>
      <c r="V16" s="51">
        <f>'LA-B-NS'!AJ541</f>
        <v>41593163.141019873</v>
      </c>
      <c r="W16" s="51">
        <f>'LA-B-NS'!AK541</f>
        <v>53282283.157435901</v>
      </c>
      <c r="X16" s="51">
        <f>'LA-B-NS'!AL541</f>
        <v>69803657.418942094</v>
      </c>
      <c r="Y16" s="51">
        <f>'LA-B-NS'!AM541</f>
        <v>93301398.148209944</v>
      </c>
      <c r="Z16" s="51">
        <f>'LA-B-NS'!AN541</f>
        <v>126903683.02188808</v>
      </c>
      <c r="AA16" s="51">
        <f>'LA-B-NS'!AO541</f>
        <v>175182299.88675275</v>
      </c>
      <c r="AB16" s="51">
        <f>'LA-B-NS'!AP541</f>
        <v>244828793.07246625</v>
      </c>
    </row>
    <row r="17" spans="3:28" x14ac:dyDescent="0.25">
      <c r="C17" s="9">
        <f t="shared" si="0"/>
        <v>8</v>
      </c>
      <c r="D17" s="9" t="s">
        <v>116</v>
      </c>
      <c r="E17" s="9" t="s">
        <v>98</v>
      </c>
      <c r="F17" s="9" t="s">
        <v>68</v>
      </c>
      <c r="G17" s="9" t="s">
        <v>109</v>
      </c>
      <c r="H17" s="51">
        <f>'LA-B-LS'!V541</f>
        <v>11274241.533745185</v>
      </c>
      <c r="I17" s="51">
        <f>'LA-B-LS'!W541</f>
        <v>11478846.95897227</v>
      </c>
      <c r="J17" s="51">
        <f>'LA-B-LS'!X541</f>
        <v>11720050.412800606</v>
      </c>
      <c r="K17" s="51">
        <f>'LA-B-LS'!Y541</f>
        <v>12007167.583694518</v>
      </c>
      <c r="L17" s="51">
        <f>'LA-B-LS'!Z541</f>
        <v>12352614.084147673</v>
      </c>
      <c r="M17" s="51">
        <f>'LA-B-LS'!AA541</f>
        <v>12773142.543698382</v>
      </c>
      <c r="N17" s="53">
        <f>'LA-B-LS'!AB541</f>
        <v>13291627.485860877</v>
      </c>
      <c r="O17" s="51">
        <f>'LA-B-LS'!AC541</f>
        <v>13939653.596826421</v>
      </c>
      <c r="P17" s="51">
        <f>'LA-B-LS'!AD541</f>
        <v>14761285.19399322</v>
      </c>
      <c r="Q17" s="51">
        <f>'LA-B-LS'!AE541</f>
        <v>15818575.928429022</v>
      </c>
      <c r="R17" s="51">
        <f>'LA-B-LS'!AF541</f>
        <v>17199646.623073839</v>
      </c>
      <c r="S17" s="51">
        <f>'LA-B-LS'!AG541</f>
        <v>19030558.155369684</v>
      </c>
      <c r="T17" s="51">
        <f>'LA-B-LS'!AH541</f>
        <v>21492798.546388399</v>
      </c>
      <c r="U17" s="51">
        <f>'LA-B-LS'!AI541</f>
        <v>24849082.621533819</v>
      </c>
      <c r="V17" s="51">
        <f>'LA-B-LS'!AJ541</f>
        <v>29481467.875184961</v>
      </c>
      <c r="W17" s="51">
        <f>'LA-B-LS'!AK541</f>
        <v>35947728.010047667</v>
      </c>
      <c r="X17" s="51">
        <f>'LA-B-LS'!AL541</f>
        <v>45064802.531934194</v>
      </c>
      <c r="Y17" s="51">
        <f>'LA-B-LS'!AM541</f>
        <v>58032411.604247242</v>
      </c>
      <c r="Z17" s="51">
        <f>'LA-B-LS'!AN541</f>
        <v>76616264.972194657</v>
      </c>
      <c r="AA17" s="51">
        <f>'LA-B-LS'!AO541</f>
        <v>103419703.31661884</v>
      </c>
      <c r="AB17" s="51">
        <f>'LA-B-LS'!AP541</f>
        <v>142286574.84997502</v>
      </c>
    </row>
    <row r="18" spans="3:28" x14ac:dyDescent="0.25">
      <c r="C18" s="9">
        <f t="shared" si="0"/>
        <v>9</v>
      </c>
      <c r="D18" s="9" t="s">
        <v>117</v>
      </c>
      <c r="E18" s="9" t="s">
        <v>98</v>
      </c>
      <c r="F18" s="9" t="s">
        <v>68</v>
      </c>
      <c r="G18" s="9" t="s">
        <v>110</v>
      </c>
      <c r="H18" s="51">
        <f>'LA-B-HS'!V541</f>
        <v>16991447.996221051</v>
      </c>
      <c r="I18" s="51">
        <f>'LA-B-HS'!W541</f>
        <v>17196053.421448078</v>
      </c>
      <c r="J18" s="51">
        <f>'LA-B-HS'!X541</f>
        <v>17437256.875276566</v>
      </c>
      <c r="K18" s="51">
        <f>'LA-B-HS'!Y541</f>
        <v>17724374.04617041</v>
      </c>
      <c r="L18" s="51">
        <f>'LA-B-HS'!Z541</f>
        <v>18069820.546623584</v>
      </c>
      <c r="M18" s="51">
        <f>'LA-B-HS'!AA541</f>
        <v>18490349.006174341</v>
      </c>
      <c r="N18" s="51">
        <f>'LA-B-HS'!AB541</f>
        <v>19008833.948336616</v>
      </c>
      <c r="O18" s="51">
        <f>'LA-B-HS'!AC541</f>
        <v>19656860.059302278</v>
      </c>
      <c r="P18" s="51">
        <f>'LA-B-HS'!AD541</f>
        <v>20478491.656469133</v>
      </c>
      <c r="Q18" s="51">
        <f>'LA-B-HS'!AE541</f>
        <v>21535782.390904956</v>
      </c>
      <c r="R18" s="51">
        <f>'LA-B-HS'!AF541</f>
        <v>22916853.085549675</v>
      </c>
      <c r="S18" s="51">
        <f>'LA-B-HS'!AG541</f>
        <v>24747764.617845532</v>
      </c>
      <c r="T18" s="53">
        <f>'LA-B-HS'!AH541</f>
        <v>27210005.008864276</v>
      </c>
      <c r="U18" s="51">
        <f>'LA-B-HS'!AI541</f>
        <v>30566289.084009778</v>
      </c>
      <c r="V18" s="51">
        <f>'LA-B-HS'!AJ541</f>
        <v>35198674.337660797</v>
      </c>
      <c r="W18" s="51">
        <f>'LA-B-HS'!AK541</f>
        <v>41664934.472523607</v>
      </c>
      <c r="X18" s="51">
        <f>'LA-B-HS'!AL541</f>
        <v>50782008.994410098</v>
      </c>
      <c r="Y18" s="51">
        <f>'LA-B-HS'!AM541</f>
        <v>63749618.066722974</v>
      </c>
      <c r="Z18" s="51">
        <f>'LA-B-HS'!AN541</f>
        <v>82333471.434670404</v>
      </c>
      <c r="AA18" s="51">
        <f>'LA-B-HS'!AO541</f>
        <v>109136909.77909482</v>
      </c>
      <c r="AB18" s="51">
        <f>'LA-B-HS'!AP541</f>
        <v>148003781.31245095</v>
      </c>
    </row>
    <row r="19" spans="3:28" x14ac:dyDescent="0.25">
      <c r="C19" s="9">
        <f t="shared" si="0"/>
        <v>10</v>
      </c>
      <c r="D19" s="9" t="s">
        <v>121</v>
      </c>
      <c r="E19" s="9" t="s">
        <v>98</v>
      </c>
      <c r="F19" s="9" t="s">
        <v>107</v>
      </c>
      <c r="G19" s="9" t="s">
        <v>108</v>
      </c>
      <c r="H19" s="51">
        <f>'LA-M-NS'!W541</f>
        <v>11944357.105518883</v>
      </c>
      <c r="I19" s="51">
        <f>'LA-M-NS'!X541</f>
        <v>12275038.319903933</v>
      </c>
      <c r="J19" s="51">
        <f>'LA-M-NS'!Y541</f>
        <v>12669806.291623309</v>
      </c>
      <c r="K19" s="51">
        <f>'LA-M-NS'!Z541</f>
        <v>13145438.529246286</v>
      </c>
      <c r="L19" s="51">
        <f>'LA-M-NS'!AA541</f>
        <v>13724110.310295699</v>
      </c>
      <c r="M19" s="51">
        <f>'LA-M-NS'!AB541</f>
        <v>14435393.589522388</v>
      </c>
      <c r="N19" s="49">
        <f>'LA-M-NS'!AC541</f>
        <v>15319066.305440258</v>
      </c>
      <c r="O19" s="51">
        <f>'LA-M-NS'!AD541</f>
        <v>16429079.418621285</v>
      </c>
      <c r="P19" s="51">
        <f>'LA-M-NS'!AE541</f>
        <v>17839182.943988461</v>
      </c>
      <c r="Q19" s="51">
        <f>'LA-M-NS'!AF541</f>
        <v>19650935.777863201</v>
      </c>
      <c r="R19" s="51">
        <f>'LA-M-NS'!AG541</f>
        <v>22005149.143232707</v>
      </c>
      <c r="S19" s="51">
        <f>'LA-M-NS'!AH541</f>
        <v>25098286.570681758</v>
      </c>
      <c r="T19" s="49">
        <f>'LA-M-NS'!AI541</f>
        <v>29206032.623769592</v>
      </c>
      <c r="U19" s="51">
        <f>'LA-M-NS'!AJ541</f>
        <v>34717247.73857978</v>
      </c>
      <c r="V19" s="51">
        <f>'LA-M-NS'!AK541</f>
        <v>42182993.466066167</v>
      </c>
      <c r="W19" s="51">
        <f>'LA-M-NS'!AL541</f>
        <v>52387454.701921403</v>
      </c>
      <c r="X19" s="51">
        <f>'LA-M-NS'!AM541</f>
        <v>66450716.068262152</v>
      </c>
      <c r="Y19" s="51">
        <f>'LA-M-NS'!AN541</f>
        <v>85977926.964794591</v>
      </c>
      <c r="Z19" s="51">
        <f>'LA-M-NS'!AO541</f>
        <v>113276085.94264717</v>
      </c>
      <c r="AA19" s="51">
        <f>'LA-M-NS'!AP541</f>
        <v>151669475.19793332</v>
      </c>
      <c r="AB19" s="51">
        <f>'LA-M-NS'!AQ541</f>
        <v>205959124.92337003</v>
      </c>
    </row>
    <row r="20" spans="3:28" x14ac:dyDescent="0.25">
      <c r="C20" s="9">
        <f t="shared" si="0"/>
        <v>11</v>
      </c>
      <c r="D20" s="9" t="s">
        <v>122</v>
      </c>
      <c r="E20" s="9" t="s">
        <v>98</v>
      </c>
      <c r="F20" s="9" t="s">
        <v>107</v>
      </c>
      <c r="G20" s="9" t="s">
        <v>109</v>
      </c>
      <c r="H20" s="51">
        <f>'LA-M-LS'!W541</f>
        <v>12865761.804455023</v>
      </c>
      <c r="I20" s="51">
        <f>'LA-M-LS'!X541</f>
        <v>13122267.075832997</v>
      </c>
      <c r="J20" s="51">
        <f>'LA-M-LS'!Y541</f>
        <v>13422492.173676822</v>
      </c>
      <c r="K20" s="51">
        <f>'LA-M-LS'!Z541</f>
        <v>13776479.674469559</v>
      </c>
      <c r="L20" s="51">
        <f>'LA-M-LS'!AA541</f>
        <v>14197215.89298608</v>
      </c>
      <c r="M20" s="51">
        <f>'LA-M-LS'!AB541</f>
        <v>14701682.551632239</v>
      </c>
      <c r="N20" s="49">
        <f>'LA-M-LS'!AC541</f>
        <v>15312339.359877434</v>
      </c>
      <c r="O20" s="51">
        <f>'LA-M-LS'!AD541</f>
        <v>16059228.891750881</v>
      </c>
      <c r="P20" s="51">
        <f>'LA-M-LS'!AE541</f>
        <v>16982983.82739044</v>
      </c>
      <c r="Q20" s="51">
        <f>'LA-M-LS'!AF541</f>
        <v>18139147.248352382</v>
      </c>
      <c r="R20" s="51">
        <f>'LA-M-LS'!AG541</f>
        <v>19604409.276347548</v>
      </c>
      <c r="S20" s="51">
        <f>'LA-M-LS'!AH541</f>
        <v>21485647.556355916</v>
      </c>
      <c r="T20" s="51">
        <f>'LA-M-LS'!AI541</f>
        <v>23933078.758520812</v>
      </c>
      <c r="U20" s="51">
        <f>'LA-M-LS'!AJ541</f>
        <v>27159448.302541263</v>
      </c>
      <c r="V20" s="51">
        <f>'LA-M-LS'!AK541</f>
        <v>31468101.934216913</v>
      </c>
      <c r="W20" s="51">
        <f>'LA-M-LS'!AL541</f>
        <v>37294137.751003809</v>
      </c>
      <c r="X20" s="51">
        <f>'LA-M-LS'!AM541</f>
        <v>45264841.165945642</v>
      </c>
      <c r="Y20" s="51">
        <f>'LA-M-LS'!AN541</f>
        <v>56288569.501000747</v>
      </c>
      <c r="Z20" s="51">
        <f>'LA-M-LS'!AO541</f>
        <v>71685638.274685472</v>
      </c>
      <c r="AA20" s="51">
        <f>'LA-M-LS'!AP541</f>
        <v>93381249.87368384</v>
      </c>
      <c r="AB20" s="51">
        <f>'LA-M-LS'!AQ541</f>
        <v>124190106.60965075</v>
      </c>
    </row>
    <row r="21" spans="3:28" x14ac:dyDescent="0.25">
      <c r="C21" s="9">
        <f t="shared" si="0"/>
        <v>12</v>
      </c>
      <c r="D21" s="9" t="s">
        <v>123</v>
      </c>
      <c r="E21" s="9" t="s">
        <v>98</v>
      </c>
      <c r="F21" s="9" t="s">
        <v>107</v>
      </c>
      <c r="G21" s="9" t="s">
        <v>110</v>
      </c>
      <c r="H21" s="51">
        <f>'LA-M-HS'!W541</f>
        <v>18073187.521408666</v>
      </c>
      <c r="I21" s="51">
        <f>'LA-M-HS'!X541</f>
        <v>18329692.792786591</v>
      </c>
      <c r="J21" s="51">
        <f>'LA-M-HS'!Y541</f>
        <v>18629917.890630554</v>
      </c>
      <c r="K21" s="51">
        <f>'LA-M-HS'!Z541</f>
        <v>18983905.391423225</v>
      </c>
      <c r="L21" s="51">
        <f>'LA-M-HS'!AA541</f>
        <v>19404641.609939765</v>
      </c>
      <c r="M21" s="51">
        <f>'LA-M-HS'!AB541</f>
        <v>19909108.268585965</v>
      </c>
      <c r="N21" s="51">
        <f>'LA-M-HS'!AC541</f>
        <v>20519765.076830965</v>
      </c>
      <c r="O21" s="51">
        <f>'LA-M-HS'!AD541</f>
        <v>21266654.608704519</v>
      </c>
      <c r="P21" s="51">
        <f>'LA-M-HS'!AE541</f>
        <v>22190409.54434412</v>
      </c>
      <c r="Q21" s="51">
        <f>'LA-M-HS'!AF541</f>
        <v>23346572.965306085</v>
      </c>
      <c r="R21" s="51">
        <f>'LA-M-HS'!AG541</f>
        <v>24811834.993301172</v>
      </c>
      <c r="S21" s="51">
        <f>'LA-M-HS'!AH541</f>
        <v>26693073.273309544</v>
      </c>
      <c r="T21" s="49">
        <f>'LA-M-HS'!AI541</f>
        <v>29140504.475474469</v>
      </c>
      <c r="U21" s="51">
        <f>'LA-M-HS'!AJ541</f>
        <v>32366874.019494992</v>
      </c>
      <c r="V21" s="51">
        <f>'LA-M-HS'!AK541</f>
        <v>36675527.651170544</v>
      </c>
      <c r="W21" s="51">
        <f>'LA-M-HS'!AL541</f>
        <v>42501563.467957534</v>
      </c>
      <c r="X21" s="51">
        <f>'LA-M-HS'!AM541</f>
        <v>50472266.882899322</v>
      </c>
      <c r="Y21" s="51">
        <f>'LA-M-HS'!AN541</f>
        <v>61495995.217954263</v>
      </c>
      <c r="Z21" s="51">
        <f>'LA-M-HS'!AO541</f>
        <v>76893063.991639003</v>
      </c>
      <c r="AA21" s="51">
        <f>'LA-M-HS'!AP541</f>
        <v>98588675.590637594</v>
      </c>
      <c r="AB21" s="51">
        <f>'LA-M-HS'!AQ541</f>
        <v>129397532.32660443</v>
      </c>
    </row>
    <row r="22" spans="3:28" x14ac:dyDescent="0.25">
      <c r="M22" s="1" t="s">
        <v>125</v>
      </c>
      <c r="O22" s="1" t="s">
        <v>127</v>
      </c>
    </row>
    <row r="23" spans="3:28" x14ac:dyDescent="0.25">
      <c r="M23" s="1" t="s">
        <v>126</v>
      </c>
    </row>
    <row r="25" spans="3:28" x14ac:dyDescent="0.25">
      <c r="M25" s="34"/>
    </row>
  </sheetData>
  <mergeCells count="6">
    <mergeCell ref="H8:AB8"/>
    <mergeCell ref="C8:C9"/>
    <mergeCell ref="D8:D9"/>
    <mergeCell ref="E8:E9"/>
    <mergeCell ref="F8:F9"/>
    <mergeCell ref="G8:G9"/>
  </mergeCells>
  <conditionalFormatting sqref="H10">
    <cfRule type="expression" dxfId="37" priority="1">
      <formula>$H$10&gt;$H$13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7:AB25"/>
  <sheetViews>
    <sheetView showOutlineSymbols="0" showWhiteSpace="0" topLeftCell="C1" zoomScale="77" zoomScaleNormal="77" workbookViewId="0">
      <pane xSplit="5" ySplit="6" topLeftCell="H7" activePane="bottomRight" state="frozen"/>
      <selection activeCell="C1" sqref="C1"/>
      <selection pane="topRight" activeCell="H1" sqref="H1"/>
      <selection pane="bottomLeft" activeCell="C7" sqref="C7"/>
      <selection pane="bottomRight" activeCell="P6" sqref="M6:P6"/>
    </sheetView>
  </sheetViews>
  <sheetFormatPr defaultColWidth="9.140625" defaultRowHeight="15" x14ac:dyDescent="0.25"/>
  <cols>
    <col min="1" max="2" width="9.140625" style="1"/>
    <col min="3" max="3" width="12" style="1" bestFit="1" customWidth="1"/>
    <col min="4" max="4" width="12.5703125" style="1" bestFit="1" customWidth="1"/>
    <col min="5" max="5" width="13" style="1" bestFit="1" customWidth="1"/>
    <col min="6" max="6" width="21.5703125" style="1" bestFit="1" customWidth="1"/>
    <col min="7" max="7" width="18.5703125" style="1" bestFit="1" customWidth="1"/>
    <col min="8" max="14" width="16.42578125" style="1" bestFit="1" customWidth="1"/>
    <col min="15" max="23" width="16.85546875" style="1" bestFit="1" customWidth="1"/>
    <col min="24" max="24" width="17.28515625" style="1" bestFit="1" customWidth="1"/>
    <col min="25" max="25" width="17.7109375" style="1" bestFit="1" customWidth="1"/>
    <col min="26" max="28" width="18.140625" style="1" bestFit="1" customWidth="1"/>
    <col min="29" max="16384" width="9.140625" style="1"/>
  </cols>
  <sheetData>
    <row r="7" spans="3:28" x14ac:dyDescent="0.25">
      <c r="F7" s="39"/>
    </row>
    <row r="8" spans="3:28" s="27" customFormat="1" x14ac:dyDescent="0.25">
      <c r="C8" s="69" t="s">
        <v>83</v>
      </c>
      <c r="D8" s="69" t="s">
        <v>111</v>
      </c>
      <c r="E8" s="69" t="s">
        <v>81</v>
      </c>
      <c r="F8" s="69" t="s">
        <v>106</v>
      </c>
      <c r="G8" s="69" t="s">
        <v>31</v>
      </c>
      <c r="H8" s="71" t="s">
        <v>105</v>
      </c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</row>
    <row r="9" spans="3:28" s="27" customFormat="1" x14ac:dyDescent="0.25">
      <c r="C9" s="70"/>
      <c r="D9" s="70"/>
      <c r="E9" s="70"/>
      <c r="F9" s="70"/>
      <c r="G9" s="70"/>
      <c r="H9" s="25">
        <v>0</v>
      </c>
      <c r="I9" s="25">
        <v>0.01</v>
      </c>
      <c r="J9" s="25">
        <v>0.02</v>
      </c>
      <c r="K9" s="25">
        <v>0.03</v>
      </c>
      <c r="L9" s="25">
        <v>0.04</v>
      </c>
      <c r="M9" s="25">
        <v>0.05</v>
      </c>
      <c r="N9" s="25">
        <v>0.06</v>
      </c>
      <c r="O9" s="25">
        <v>7.0000000000000007E-2</v>
      </c>
      <c r="P9" s="25">
        <v>0.08</v>
      </c>
      <c r="Q9" s="25">
        <v>0.09</v>
      </c>
      <c r="R9" s="25">
        <v>0.1</v>
      </c>
      <c r="S9" s="25">
        <v>0.11</v>
      </c>
      <c r="T9" s="25">
        <v>0.12</v>
      </c>
      <c r="U9" s="25">
        <v>0.13</v>
      </c>
      <c r="V9" s="25">
        <v>0.14000000000000001</v>
      </c>
      <c r="W9" s="25">
        <v>0.15</v>
      </c>
      <c r="X9" s="25">
        <v>0.16</v>
      </c>
      <c r="Y9" s="25">
        <v>0.17</v>
      </c>
      <c r="Z9" s="25">
        <v>0.18</v>
      </c>
      <c r="AA9" s="25">
        <v>0.19</v>
      </c>
      <c r="AB9" s="25">
        <v>0.2</v>
      </c>
    </row>
    <row r="10" spans="3:28" x14ac:dyDescent="0.25">
      <c r="C10" s="9">
        <v>1</v>
      </c>
      <c r="D10" s="9" t="s">
        <v>112</v>
      </c>
      <c r="E10" s="9" t="s">
        <v>82</v>
      </c>
      <c r="F10" s="9" t="s">
        <v>68</v>
      </c>
      <c r="G10" s="9" t="s">
        <v>108</v>
      </c>
      <c r="H10" s="50">
        <f>'B-B-NS'!V541</f>
        <v>9034068.1624747477</v>
      </c>
      <c r="I10" s="50">
        <f>'B-B-NS'!W541</f>
        <v>9357067.2877311669</v>
      </c>
      <c r="J10" s="50">
        <f>'B-B-NS'!X541</f>
        <v>9756825.5698048882</v>
      </c>
      <c r="K10" s="50">
        <f>'B-B-NS'!Y541</f>
        <v>10257781.827997649</v>
      </c>
      <c r="L10" s="50">
        <f>'B-B-NS'!Z541</f>
        <v>10893524.916390892</v>
      </c>
      <c r="M10" s="50">
        <f>'B-B-NS'!AA541</f>
        <v>11710548.738950206</v>
      </c>
      <c r="N10" s="50">
        <f>'B-B-NS'!AB541</f>
        <v>12773632.352155358</v>
      </c>
      <c r="O10" s="50">
        <f>'B-B-NS'!AC541</f>
        <v>14173571.150942862</v>
      </c>
      <c r="P10" s="50">
        <f>'B-B-NS'!AD541</f>
        <v>16038315.908111142</v>
      </c>
      <c r="Q10" s="50">
        <f>'B-B-NS'!AE541</f>
        <v>18549059.829186309</v>
      </c>
      <c r="R10" s="50">
        <f>'B-B-NS'!AF541</f>
        <v>21963520.799768809</v>
      </c>
      <c r="S10" s="50">
        <f>'B-B-NS'!AG541</f>
        <v>26649700.868711963</v>
      </c>
      <c r="T10" s="50">
        <f>'B-B-NS'!AH541</f>
        <v>33134920.782030359</v>
      </c>
      <c r="U10" s="50">
        <f>'B-B-NS'!AI541</f>
        <v>42177148.891735904</v>
      </c>
      <c r="V10" s="50">
        <f>'B-B-NS'!AJ541</f>
        <v>54868901.387760065</v>
      </c>
      <c r="W10" s="52">
        <f>'B-B-NS'!AK541</f>
        <v>72788770.146484986</v>
      </c>
      <c r="X10" s="52">
        <f>'B-B-NS'!AL541</f>
        <v>98222649.507980123</v>
      </c>
      <c r="Y10" s="52">
        <f>'B-B-NS'!AM541</f>
        <v>134487033.89399481</v>
      </c>
      <c r="Z10" s="52">
        <f>'B-B-NS'!AN541</f>
        <v>186401888.62022597</v>
      </c>
      <c r="AA10" s="52">
        <f>'B-B-NS'!AO541</f>
        <v>260982828.31526092</v>
      </c>
      <c r="AB10" s="52">
        <f>'B-B-NS'!AP541</f>
        <v>368455013.58296114</v>
      </c>
    </row>
    <row r="11" spans="3:28" x14ac:dyDescent="0.25">
      <c r="C11" s="9">
        <f>C10+1</f>
        <v>2</v>
      </c>
      <c r="D11" s="9" t="s">
        <v>113</v>
      </c>
      <c r="E11" s="9" t="s">
        <v>82</v>
      </c>
      <c r="F11" s="9" t="s">
        <v>68</v>
      </c>
      <c r="G11" s="9" t="s">
        <v>109</v>
      </c>
      <c r="H11" s="54">
        <f>'B-B-LS'!V541</f>
        <v>9822220.7860529888</v>
      </c>
      <c r="I11" s="54">
        <f>'B-B-LS'!W541</f>
        <v>10084292.97891452</v>
      </c>
      <c r="J11" s="54">
        <f>'B-B-LS'!X541</f>
        <v>10405541.033839999</v>
      </c>
      <c r="K11" s="54">
        <f>'B-B-LS'!Y541</f>
        <v>10804266.186485693</v>
      </c>
      <c r="L11" s="54">
        <f>'B-B-LS'!Z541</f>
        <v>11305553.844626704</v>
      </c>
      <c r="M11" s="54">
        <f>'B-B-LS'!AA541</f>
        <v>11944061.310322529</v>
      </c>
      <c r="N11" s="54">
        <f>'B-B-LS'!AB541</f>
        <v>12768019.794467403</v>
      </c>
      <c r="O11" s="54">
        <f>'B-B-LS'!AC541</f>
        <v>13844997.675857298</v>
      </c>
      <c r="P11" s="54">
        <f>'B-B-LS'!AD541</f>
        <v>15270223.243941039</v>
      </c>
      <c r="Q11" s="54">
        <f>'B-B-LS'!AE541</f>
        <v>17178633.301751543</v>
      </c>
      <c r="R11" s="54">
        <f>'B-B-LS'!AF541</f>
        <v>19762353.742445413</v>
      </c>
      <c r="S11" s="54">
        <f>'B-B-LS'!AG541</f>
        <v>23296110.07660133</v>
      </c>
      <c r="T11" s="54">
        <f>'B-B-LS'!AH541</f>
        <v>28174228.357711133</v>
      </c>
      <c r="U11" s="54">
        <f>'B-B-LS'!AI541</f>
        <v>34964594.400626816</v>
      </c>
      <c r="V11" s="54">
        <f>'B-B-LS'!AJ541</f>
        <v>44487448.302758679</v>
      </c>
      <c r="W11" s="54">
        <f>'B-B-LS'!AK541</f>
        <v>57930580.020152144</v>
      </c>
      <c r="X11" s="53">
        <f>'B-B-LS'!AL541</f>
        <v>77017916.747687668</v>
      </c>
      <c r="Y11" s="53">
        <f>'B-B-LS'!AM541</f>
        <v>104256473.99916981</v>
      </c>
      <c r="Z11" s="53">
        <f>'B-B-LS'!AN541</f>
        <v>143298387.43477461</v>
      </c>
      <c r="AA11" s="53">
        <f>'B-B-LS'!AO541</f>
        <v>199472031.25514624</v>
      </c>
      <c r="AB11" s="53">
        <f>'B-B-LS'!AP541</f>
        <v>280561683.67796874</v>
      </c>
    </row>
    <row r="12" spans="3:28" x14ac:dyDescent="0.25">
      <c r="C12" s="9">
        <f t="shared" ref="C12:C21" si="0">C11+1</f>
        <v>3</v>
      </c>
      <c r="D12" s="9" t="s">
        <v>114</v>
      </c>
      <c r="E12" s="9" t="s">
        <v>82</v>
      </c>
      <c r="F12" s="9" t="s">
        <v>68</v>
      </c>
      <c r="G12" s="9" t="s">
        <v>110</v>
      </c>
      <c r="H12" s="57">
        <f>'B-B-HS'!V541</f>
        <v>14722683.468175154</v>
      </c>
      <c r="I12" s="57">
        <f>'B-B-HS'!W541</f>
        <v>14984755.661036637</v>
      </c>
      <c r="J12" s="57">
        <f>'B-B-HS'!X541</f>
        <v>15306003.715962246</v>
      </c>
      <c r="K12" s="57">
        <f>'B-B-HS'!Y541</f>
        <v>15704728.868607882</v>
      </c>
      <c r="L12" s="57">
        <f>'B-B-HS'!Z541</f>
        <v>16206016.526748909</v>
      </c>
      <c r="M12" s="57">
        <f>'B-B-HS'!AA541</f>
        <v>16844523.992444772</v>
      </c>
      <c r="N12" s="57">
        <f>'B-B-HS'!AB541</f>
        <v>17668482.476589456</v>
      </c>
      <c r="O12" s="57">
        <f>'B-B-HS'!AC541</f>
        <v>18745460.357979454</v>
      </c>
      <c r="P12" s="57">
        <f>'B-B-HS'!AD541</f>
        <v>20170685.92606324</v>
      </c>
      <c r="Q12" s="57">
        <f>'B-B-HS'!AE541</f>
        <v>22079095.983873762</v>
      </c>
      <c r="R12" s="57">
        <f>'B-B-HS'!AF541</f>
        <v>24662816.424567558</v>
      </c>
      <c r="S12" s="57">
        <f>'B-B-HS'!AG541</f>
        <v>28196572.758723486</v>
      </c>
      <c r="T12" s="57">
        <f>'B-B-HS'!AH541</f>
        <v>33074691.039833315</v>
      </c>
      <c r="U12" s="57">
        <f>'B-B-HS'!AI541</f>
        <v>39865057.082749069</v>
      </c>
      <c r="V12" s="57">
        <f>'B-B-HS'!AJ541</f>
        <v>49387910.984880812</v>
      </c>
      <c r="W12" s="57">
        <f>'B-B-HS'!AK541</f>
        <v>62831042.702274382</v>
      </c>
      <c r="X12" s="58">
        <f>'B-B-HS'!AL541</f>
        <v>81918379.429809883</v>
      </c>
      <c r="Y12" s="58">
        <f>'B-B-HS'!AM541</f>
        <v>109156936.68129186</v>
      </c>
      <c r="Z12" s="58">
        <f>'B-B-HS'!AN541</f>
        <v>148198850.11689666</v>
      </c>
      <c r="AA12" s="58">
        <f>'B-B-HS'!AO541</f>
        <v>204372493.93726847</v>
      </c>
      <c r="AB12" s="58">
        <f>'B-B-HS'!AP541</f>
        <v>285462146.36009091</v>
      </c>
    </row>
    <row r="13" spans="3:28" x14ac:dyDescent="0.25">
      <c r="C13" s="9">
        <f t="shared" si="0"/>
        <v>4</v>
      </c>
      <c r="D13" s="9" t="s">
        <v>118</v>
      </c>
      <c r="E13" s="9" t="s">
        <v>82</v>
      </c>
      <c r="F13" s="9" t="s">
        <v>107</v>
      </c>
      <c r="G13" s="9" t="s">
        <v>108</v>
      </c>
      <c r="H13" s="52">
        <f>'B-M-NS'!W541</f>
        <v>9713857.0750046503</v>
      </c>
      <c r="I13" s="52">
        <f>'B-M-NS'!X541</f>
        <v>10111593.702862598</v>
      </c>
      <c r="J13" s="52">
        <f>'B-M-NS'!Y541</f>
        <v>10598199.942042308</v>
      </c>
      <c r="K13" s="52">
        <f>'B-M-NS'!Z541</f>
        <v>11199796.082236739</v>
      </c>
      <c r="L13" s="52">
        <f>'B-M-NS'!AA541</f>
        <v>11951516.827826774</v>
      </c>
      <c r="M13" s="52">
        <f>'B-M-NS'!AB541</f>
        <v>12900940.536119319</v>
      </c>
      <c r="N13" s="52">
        <f>'B-M-NS'!AC541</f>
        <v>14112903.759777015</v>
      </c>
      <c r="O13" s="52">
        <f>'B-M-NS'!AD541</f>
        <v>15676282.292072792</v>
      </c>
      <c r="P13" s="52">
        <f>'B-M-NS'!AE541</f>
        <v>17713569.806179021</v>
      </c>
      <c r="Q13" s="52">
        <f>'B-M-NS'!AF541</f>
        <v>20394444.29720417</v>
      </c>
      <c r="R13" s="52">
        <f>'B-M-NS'!AG541</f>
        <v>23955029.167708367</v>
      </c>
      <c r="S13" s="52">
        <f>'B-M-NS'!AH541</f>
        <v>28725299.760110341</v>
      </c>
      <c r="T13" s="52">
        <f>'B-M-NS'!AI541</f>
        <v>35168158.429873213</v>
      </c>
      <c r="U13" s="52">
        <f>'B-M-NS'!AJ541</f>
        <v>43935248.056828208</v>
      </c>
      <c r="V13" s="52">
        <f>'B-M-NS'!AK541</f>
        <v>55946806.906407289</v>
      </c>
      <c r="W13" s="50">
        <f>'B-M-NS'!AL541</f>
        <v>72506093.695875049</v>
      </c>
      <c r="X13" s="50">
        <f>'B-M-NS'!AM541</f>
        <v>95463575.177233443</v>
      </c>
      <c r="Y13" s="50">
        <f>'B-M-NS'!AN541</f>
        <v>127452814.20888093</v>
      </c>
      <c r="Z13" s="50">
        <f>'B-M-NS'!AO541</f>
        <v>172229759.38286388</v>
      </c>
      <c r="AA13" s="50">
        <f>'B-M-NS'!AP541</f>
        <v>235161275.00813097</v>
      </c>
      <c r="AB13" s="50">
        <f>'B-M-NS'!AQ541</f>
        <v>323929232.87873733</v>
      </c>
    </row>
    <row r="14" spans="3:28" x14ac:dyDescent="0.25">
      <c r="C14" s="9">
        <f t="shared" si="0"/>
        <v>5</v>
      </c>
      <c r="D14" s="9" t="s">
        <v>119</v>
      </c>
      <c r="E14" s="9" t="s">
        <v>82</v>
      </c>
      <c r="F14" s="9" t="s">
        <v>107</v>
      </c>
      <c r="G14" s="9" t="s">
        <v>109</v>
      </c>
      <c r="H14" s="53">
        <f>'B-M-LS'!W541</f>
        <v>10524693.210068457</v>
      </c>
      <c r="I14" s="53">
        <f>'B-M-LS'!X541</f>
        <v>10857155.008080179</v>
      </c>
      <c r="J14" s="53">
        <f>'B-M-LS'!Y541</f>
        <v>11260563.518249402</v>
      </c>
      <c r="K14" s="53">
        <f>'B-M-LS'!Z541</f>
        <v>11755112.290033225</v>
      </c>
      <c r="L14" s="53">
        <f>'B-M-LS'!AA541</f>
        <v>12367849.740594311</v>
      </c>
      <c r="M14" s="53">
        <f>'B-M-LS'!AB541</f>
        <v>13135274.822775997</v>
      </c>
      <c r="N14" s="53">
        <f>'B-M-LS'!AC541</f>
        <v>14106984.047681732</v>
      </c>
      <c r="O14" s="53">
        <f>'B-M-LS'!AD541</f>
        <v>15350813.82842683</v>
      </c>
      <c r="P14" s="53">
        <f>'B-M-LS'!AE541</f>
        <v>16960114.583572764</v>
      </c>
      <c r="Q14" s="53">
        <f>'B-M-LS'!AF541</f>
        <v>19064070.391234633</v>
      </c>
      <c r="R14" s="53">
        <f>'B-M-LS'!AG541</f>
        <v>21842378.084849428</v>
      </c>
      <c r="S14" s="53">
        <f>'B-M-LS'!AH541</f>
        <v>25546177.427503616</v>
      </c>
      <c r="T14" s="53">
        <f>'B-M-LS'!AI541</f>
        <v>30527959.028454278</v>
      </c>
      <c r="U14" s="53">
        <f>'B-M-LS'!AJ541</f>
        <v>37284384.55311431</v>
      </c>
      <c r="V14" s="53">
        <f>'B-M-LS'!AK541</f>
        <v>46517702.358380012</v>
      </c>
      <c r="W14" s="53">
        <f>'B-M-LS'!AL541</f>
        <v>59223974.779067509</v>
      </c>
      <c r="X14" s="54">
        <f>'B-M-LS'!AM541</f>
        <v>76820005.263194799</v>
      </c>
      <c r="Y14" s="54">
        <f>'B-M-LS'!AN541</f>
        <v>101326179.64074227</v>
      </c>
      <c r="Z14" s="54">
        <f>'B-M-LS'!AO541</f>
        <v>135630165.43505761</v>
      </c>
      <c r="AA14" s="54">
        <f>'B-M-LS'!AP541</f>
        <v>183867636.72279134</v>
      </c>
      <c r="AB14" s="54">
        <f>'B-M-LS'!AQ541</f>
        <v>251972496.7626636</v>
      </c>
    </row>
    <row r="15" spans="3:28" x14ac:dyDescent="0.25">
      <c r="C15" s="9">
        <f t="shared" si="0"/>
        <v>6</v>
      </c>
      <c r="D15" s="9" t="s">
        <v>120</v>
      </c>
      <c r="E15" s="9" t="s">
        <v>82</v>
      </c>
      <c r="F15" s="9" t="s">
        <v>107</v>
      </c>
      <c r="G15" s="9" t="s">
        <v>110</v>
      </c>
      <c r="H15" s="58">
        <f>'B-M-HS'!W541</f>
        <v>15107227.840987658</v>
      </c>
      <c r="I15" s="58">
        <f>'B-M-HS'!X541</f>
        <v>15439689.638999335</v>
      </c>
      <c r="J15" s="58">
        <f>'B-M-HS'!Y541</f>
        <v>15843098.149168679</v>
      </c>
      <c r="K15" s="58">
        <f>'B-M-HS'!Z541</f>
        <v>16337646.920952447</v>
      </c>
      <c r="L15" s="58">
        <f>'B-M-HS'!AA541</f>
        <v>16950384.371513553</v>
      </c>
      <c r="M15" s="58">
        <f>'B-M-HS'!AB541</f>
        <v>17717809.453695271</v>
      </c>
      <c r="N15" s="58">
        <f>'B-M-HS'!AC541</f>
        <v>18689518.678600837</v>
      </c>
      <c r="O15" s="58">
        <f>'B-M-HS'!AD541</f>
        <v>19933348.459346022</v>
      </c>
      <c r="P15" s="58">
        <f>'B-M-HS'!AE541</f>
        <v>21542649.214491997</v>
      </c>
      <c r="Q15" s="58">
        <f>'B-M-HS'!AF541</f>
        <v>23646605.022153888</v>
      </c>
      <c r="R15" s="58">
        <f>'B-M-HS'!AG541</f>
        <v>26424912.715768605</v>
      </c>
      <c r="S15" s="58">
        <f>'B-M-HS'!AH541</f>
        <v>30128712.058422804</v>
      </c>
      <c r="T15" s="58">
        <f>'B-M-HS'!AI541</f>
        <v>35110493.659373485</v>
      </c>
      <c r="U15" s="58">
        <f>'B-M-HS'!AJ541</f>
        <v>41866919.184033588</v>
      </c>
      <c r="V15" s="58">
        <f>'B-M-HS'!AK541</f>
        <v>51100236.9892992</v>
      </c>
      <c r="W15" s="58">
        <f>'B-M-HS'!AL541</f>
        <v>63806509.409986779</v>
      </c>
      <c r="X15" s="57">
        <f>'B-M-HS'!AM541</f>
        <v>81402539.894114032</v>
      </c>
      <c r="Y15" s="57">
        <f>'B-M-HS'!AN541</f>
        <v>105908714.27166139</v>
      </c>
      <c r="Z15" s="57">
        <f>'B-M-HS'!AO541</f>
        <v>140212700.06597671</v>
      </c>
      <c r="AA15" s="57">
        <f>'B-M-HS'!AP541</f>
        <v>188450171.35371068</v>
      </c>
      <c r="AB15" s="57">
        <f>'B-M-HS'!AQ541</f>
        <v>256555031.39358282</v>
      </c>
    </row>
    <row r="16" spans="3:28" x14ac:dyDescent="0.25">
      <c r="C16" s="9">
        <f t="shared" si="0"/>
        <v>7</v>
      </c>
      <c r="D16" s="9" t="s">
        <v>115</v>
      </c>
      <c r="E16" s="9" t="s">
        <v>98</v>
      </c>
      <c r="F16" s="9" t="s">
        <v>68</v>
      </c>
      <c r="G16" s="9" t="s">
        <v>108</v>
      </c>
      <c r="H16" s="56">
        <f>'LA-B-NS'!V541</f>
        <v>10354730.139570568</v>
      </c>
      <c r="I16" s="56">
        <f>'LA-B-NS'!W541</f>
        <v>10630416.985925021</v>
      </c>
      <c r="J16" s="56">
        <f>'LA-B-NS'!X541</f>
        <v>10963215.704759642</v>
      </c>
      <c r="K16" s="56">
        <f>'LA-B-NS'!Y541</f>
        <v>11369602.498791791</v>
      </c>
      <c r="L16" s="56">
        <f>'LA-B-NS'!Z541</f>
        <v>11871913.667872557</v>
      </c>
      <c r="M16" s="56">
        <f>'LA-B-NS'!AA541</f>
        <v>12500711.210430671</v>
      </c>
      <c r="N16" s="56">
        <f>'LA-B-NS'!AB541</f>
        <v>13298175.469830159</v>
      </c>
      <c r="O16" s="56">
        <f>'LA-B-NS'!AC541</f>
        <v>14322989.317759586</v>
      </c>
      <c r="P16" s="56">
        <f>'LA-B-NS'!AD541</f>
        <v>15657393.302191682</v>
      </c>
      <c r="Q16" s="56">
        <f>'LA-B-NS'!AE541</f>
        <v>17417406.877102911</v>
      </c>
      <c r="R16" s="56">
        <f>'LA-B-NS'!AF541</f>
        <v>19767674.856617801</v>
      </c>
      <c r="S16" s="56">
        <f>'LA-B-NS'!AG541</f>
        <v>22943080.746165443</v>
      </c>
      <c r="T16" s="56">
        <f>'LA-B-NS'!AH541</f>
        <v>27280273.041427519</v>
      </c>
      <c r="U16" s="56">
        <f>'LA-B-NS'!AI541</f>
        <v>33263729.527827796</v>
      </c>
      <c r="V16" s="56">
        <f>'LA-B-NS'!AJ541</f>
        <v>41593163.141019873</v>
      </c>
      <c r="W16" s="59">
        <f>'LA-B-NS'!AK541</f>
        <v>53282283.157435901</v>
      </c>
      <c r="X16" s="59">
        <f>'LA-B-NS'!AL541</f>
        <v>69803657.418942094</v>
      </c>
      <c r="Y16" s="59">
        <f>'LA-B-NS'!AM541</f>
        <v>93301398.148209944</v>
      </c>
      <c r="Z16" s="59">
        <f>'LA-B-NS'!AN541</f>
        <v>126903683.02188808</v>
      </c>
      <c r="AA16" s="59">
        <f>'LA-B-NS'!AO541</f>
        <v>175182299.88675275</v>
      </c>
      <c r="AB16" s="59">
        <f>'LA-B-NS'!AP541</f>
        <v>244828793.07246625</v>
      </c>
    </row>
    <row r="17" spans="3:28" x14ac:dyDescent="0.25">
      <c r="C17" s="9">
        <f t="shared" si="0"/>
        <v>8</v>
      </c>
      <c r="D17" s="9" t="s">
        <v>116</v>
      </c>
      <c r="E17" s="9" t="s">
        <v>98</v>
      </c>
      <c r="F17" s="9" t="s">
        <v>68</v>
      </c>
      <c r="G17" s="9" t="s">
        <v>109</v>
      </c>
      <c r="H17" s="61">
        <f>'LA-B-LS'!V541</f>
        <v>11274241.533745185</v>
      </c>
      <c r="I17" s="61">
        <f>'LA-B-LS'!W541</f>
        <v>11478846.95897227</v>
      </c>
      <c r="J17" s="61">
        <f>'LA-B-LS'!X541</f>
        <v>11720050.412800606</v>
      </c>
      <c r="K17" s="61">
        <f>'LA-B-LS'!Y541</f>
        <v>12007167.583694518</v>
      </c>
      <c r="L17" s="61">
        <f>'LA-B-LS'!Z541</f>
        <v>12352614.084147673</v>
      </c>
      <c r="M17" s="61">
        <f>'LA-B-LS'!AA541</f>
        <v>12773142.543698382</v>
      </c>
      <c r="N17" s="61">
        <f>'LA-B-LS'!AB541</f>
        <v>13291627.485860877</v>
      </c>
      <c r="O17" s="61">
        <f>'LA-B-LS'!AC541</f>
        <v>13939653.596826421</v>
      </c>
      <c r="P17" s="61">
        <f>'LA-B-LS'!AD541</f>
        <v>14761285.19399322</v>
      </c>
      <c r="Q17" s="61">
        <f>'LA-B-LS'!AE541</f>
        <v>15818575.928429022</v>
      </c>
      <c r="R17" s="61">
        <f>'LA-B-LS'!AF541</f>
        <v>17199646.623073839</v>
      </c>
      <c r="S17" s="61">
        <f>'LA-B-LS'!AG541</f>
        <v>19030558.155369684</v>
      </c>
      <c r="T17" s="61">
        <f>'LA-B-LS'!AH541</f>
        <v>21492798.546388399</v>
      </c>
      <c r="U17" s="61">
        <f>'LA-B-LS'!AI541</f>
        <v>24849082.621533819</v>
      </c>
      <c r="V17" s="61">
        <f>'LA-B-LS'!AJ541</f>
        <v>29481467.875184961</v>
      </c>
      <c r="W17" s="61">
        <f>'LA-B-LS'!AK541</f>
        <v>35947728.010047667</v>
      </c>
      <c r="X17" s="61">
        <f>'LA-B-LS'!AL541</f>
        <v>45064802.531934194</v>
      </c>
      <c r="Y17" s="60">
        <f>'LA-B-LS'!AM541</f>
        <v>58032411.604247242</v>
      </c>
      <c r="Z17" s="60">
        <f>'LA-B-LS'!AN541</f>
        <v>76616264.972194657</v>
      </c>
      <c r="AA17" s="60">
        <f>'LA-B-LS'!AO541</f>
        <v>103419703.31661884</v>
      </c>
      <c r="AB17" s="60">
        <f>'LA-B-LS'!AP541</f>
        <v>142286574.84997502</v>
      </c>
    </row>
    <row r="18" spans="3:28" x14ac:dyDescent="0.25">
      <c r="C18" s="9">
        <f t="shared" si="0"/>
        <v>9</v>
      </c>
      <c r="D18" s="9" t="s">
        <v>117</v>
      </c>
      <c r="E18" s="9" t="s">
        <v>98</v>
      </c>
      <c r="F18" s="9" t="s">
        <v>68</v>
      </c>
      <c r="G18" s="9" t="s">
        <v>110</v>
      </c>
      <c r="H18" s="65">
        <f>'LA-B-HS'!V541</f>
        <v>16991447.996221051</v>
      </c>
      <c r="I18" s="65">
        <f>'LA-B-HS'!W541</f>
        <v>17196053.421448078</v>
      </c>
      <c r="J18" s="65">
        <f>'LA-B-HS'!X541</f>
        <v>17437256.875276566</v>
      </c>
      <c r="K18" s="65">
        <f>'LA-B-HS'!Y541</f>
        <v>17724374.04617041</v>
      </c>
      <c r="L18" s="65">
        <f>'LA-B-HS'!Z541</f>
        <v>18069820.546623584</v>
      </c>
      <c r="M18" s="65">
        <f>'LA-B-HS'!AA541</f>
        <v>18490349.006174341</v>
      </c>
      <c r="N18" s="65">
        <f>'LA-B-HS'!AB541</f>
        <v>19008833.948336616</v>
      </c>
      <c r="O18" s="65">
        <f>'LA-B-HS'!AC541</f>
        <v>19656860.059302278</v>
      </c>
      <c r="P18" s="65">
        <f>'LA-B-HS'!AD541</f>
        <v>20478491.656469133</v>
      </c>
      <c r="Q18" s="65">
        <f>'LA-B-HS'!AE541</f>
        <v>21535782.390904956</v>
      </c>
      <c r="R18" s="65">
        <f>'LA-B-HS'!AF541</f>
        <v>22916853.085549675</v>
      </c>
      <c r="S18" s="65">
        <f>'LA-B-HS'!AG541</f>
        <v>24747764.617845532</v>
      </c>
      <c r="T18" s="65">
        <f>'LA-B-HS'!AH541</f>
        <v>27210005.008864276</v>
      </c>
      <c r="U18" s="65">
        <f>'LA-B-HS'!AI541</f>
        <v>30566289.084009778</v>
      </c>
      <c r="V18" s="65">
        <f>'LA-B-HS'!AJ541</f>
        <v>35198674.337660797</v>
      </c>
      <c r="W18" s="65">
        <f>'LA-B-HS'!AK541</f>
        <v>41664934.472523607</v>
      </c>
      <c r="X18" s="64">
        <f>'LA-B-HS'!AL541</f>
        <v>50782008.994410098</v>
      </c>
      <c r="Y18" s="64">
        <f>'LA-B-HS'!AM541</f>
        <v>63749618.066722974</v>
      </c>
      <c r="Z18" s="64">
        <f>'LA-B-HS'!AN541</f>
        <v>82333471.434670404</v>
      </c>
      <c r="AA18" s="64">
        <f>'LA-B-HS'!AO541</f>
        <v>109136909.77909482</v>
      </c>
      <c r="AB18" s="64">
        <f>'LA-B-HS'!AP541</f>
        <v>148003781.31245095</v>
      </c>
    </row>
    <row r="19" spans="3:28" x14ac:dyDescent="0.25">
      <c r="C19" s="9">
        <f t="shared" si="0"/>
        <v>10</v>
      </c>
      <c r="D19" s="9" t="s">
        <v>121</v>
      </c>
      <c r="E19" s="9" t="s">
        <v>98</v>
      </c>
      <c r="F19" s="9" t="s">
        <v>107</v>
      </c>
      <c r="G19" s="9" t="s">
        <v>108</v>
      </c>
      <c r="H19" s="59">
        <f>'LA-M-NS'!W541</f>
        <v>11944357.105518883</v>
      </c>
      <c r="I19" s="59">
        <f>'LA-M-NS'!X541</f>
        <v>12275038.319903933</v>
      </c>
      <c r="J19" s="59">
        <f>'LA-M-NS'!Y541</f>
        <v>12669806.291623309</v>
      </c>
      <c r="K19" s="59">
        <f>'LA-M-NS'!Z541</f>
        <v>13145438.529246286</v>
      </c>
      <c r="L19" s="59">
        <f>'LA-M-NS'!AA541</f>
        <v>13724110.310295699</v>
      </c>
      <c r="M19" s="59">
        <f>'LA-M-NS'!AB541</f>
        <v>14435393.589522388</v>
      </c>
      <c r="N19" s="59">
        <f>'LA-M-NS'!AC541</f>
        <v>15319066.305440258</v>
      </c>
      <c r="O19" s="59">
        <f>'LA-M-NS'!AD541</f>
        <v>16429079.418621285</v>
      </c>
      <c r="P19" s="59">
        <f>'LA-M-NS'!AE541</f>
        <v>17839182.943988461</v>
      </c>
      <c r="Q19" s="59">
        <f>'LA-M-NS'!AF541</f>
        <v>19650935.777863201</v>
      </c>
      <c r="R19" s="59">
        <f>'LA-M-NS'!AG541</f>
        <v>22005149.143232707</v>
      </c>
      <c r="S19" s="59">
        <f>'LA-M-NS'!AH541</f>
        <v>25098286.570681758</v>
      </c>
      <c r="T19" s="59">
        <f>'LA-M-NS'!AI541</f>
        <v>29206032.623769592</v>
      </c>
      <c r="U19" s="59">
        <f>'LA-M-NS'!AJ541</f>
        <v>34717247.73857978</v>
      </c>
      <c r="V19" s="59">
        <f>'LA-M-NS'!AK541</f>
        <v>42182993.466066167</v>
      </c>
      <c r="W19" s="56">
        <f>'LA-M-NS'!AL541</f>
        <v>52387454.701921403</v>
      </c>
      <c r="X19" s="56">
        <f>'LA-M-NS'!AM541</f>
        <v>66450716.068262152</v>
      </c>
      <c r="Y19" s="56">
        <f>'LA-M-NS'!AN541</f>
        <v>85977926.964794591</v>
      </c>
      <c r="Z19" s="56">
        <f>'LA-M-NS'!AO541</f>
        <v>113276085.94264717</v>
      </c>
      <c r="AA19" s="56">
        <f>'LA-M-NS'!AP541</f>
        <v>151669475.19793332</v>
      </c>
      <c r="AB19" s="56">
        <f>'LA-M-NS'!AQ541</f>
        <v>205959124.92337003</v>
      </c>
    </row>
    <row r="20" spans="3:28" x14ac:dyDescent="0.25">
      <c r="C20" s="9">
        <f t="shared" si="0"/>
        <v>11</v>
      </c>
      <c r="D20" s="9" t="s">
        <v>122</v>
      </c>
      <c r="E20" s="9" t="s">
        <v>98</v>
      </c>
      <c r="F20" s="9" t="s">
        <v>107</v>
      </c>
      <c r="G20" s="9" t="s">
        <v>109</v>
      </c>
      <c r="H20" s="60">
        <f>'LA-M-LS'!W541</f>
        <v>12865761.804455023</v>
      </c>
      <c r="I20" s="60">
        <f>'LA-M-LS'!X541</f>
        <v>13122267.075832997</v>
      </c>
      <c r="J20" s="60">
        <f>'LA-M-LS'!Y541</f>
        <v>13422492.173676822</v>
      </c>
      <c r="K20" s="60">
        <f>'LA-M-LS'!Z541</f>
        <v>13776479.674469559</v>
      </c>
      <c r="L20" s="60">
        <f>'LA-M-LS'!AA541</f>
        <v>14197215.89298608</v>
      </c>
      <c r="M20" s="60">
        <f>'LA-M-LS'!AB541</f>
        <v>14701682.551632239</v>
      </c>
      <c r="N20" s="60">
        <f>'LA-M-LS'!AC541</f>
        <v>15312339.359877434</v>
      </c>
      <c r="O20" s="60">
        <f>'LA-M-LS'!AD541</f>
        <v>16059228.891750881</v>
      </c>
      <c r="P20" s="60">
        <f>'LA-M-LS'!AE541</f>
        <v>16982983.82739044</v>
      </c>
      <c r="Q20" s="60">
        <f>'LA-M-LS'!AF541</f>
        <v>18139147.248352382</v>
      </c>
      <c r="R20" s="60">
        <f>'LA-M-LS'!AG541</f>
        <v>19604409.276347548</v>
      </c>
      <c r="S20" s="60">
        <f>'LA-M-LS'!AH541</f>
        <v>21485647.556355916</v>
      </c>
      <c r="T20" s="60">
        <f>'LA-M-LS'!AI541</f>
        <v>23933078.758520812</v>
      </c>
      <c r="U20" s="60">
        <f>'LA-M-LS'!AJ541</f>
        <v>27159448.302541263</v>
      </c>
      <c r="V20" s="60">
        <f>'LA-M-LS'!AK541</f>
        <v>31468101.934216913</v>
      </c>
      <c r="W20" s="60">
        <f>'LA-M-LS'!AL541</f>
        <v>37294137.751003809</v>
      </c>
      <c r="X20" s="60">
        <f>'LA-M-LS'!AM541</f>
        <v>45264841.165945642</v>
      </c>
      <c r="Y20" s="61">
        <f>'LA-M-LS'!AN541</f>
        <v>56288569.501000747</v>
      </c>
      <c r="Z20" s="61">
        <f>'LA-M-LS'!AO541</f>
        <v>71685638.274685472</v>
      </c>
      <c r="AA20" s="61">
        <f>'LA-M-LS'!AP541</f>
        <v>93381249.87368384</v>
      </c>
      <c r="AB20" s="61">
        <f>'LA-M-LS'!AQ541</f>
        <v>124190106.60965075</v>
      </c>
    </row>
    <row r="21" spans="3:28" x14ac:dyDescent="0.25">
      <c r="C21" s="9">
        <f t="shared" si="0"/>
        <v>12</v>
      </c>
      <c r="D21" s="9" t="s">
        <v>123</v>
      </c>
      <c r="E21" s="9" t="s">
        <v>98</v>
      </c>
      <c r="F21" s="9" t="s">
        <v>107</v>
      </c>
      <c r="G21" s="9" t="s">
        <v>110</v>
      </c>
      <c r="H21" s="64">
        <f>'LA-M-HS'!W541</f>
        <v>18073187.521408666</v>
      </c>
      <c r="I21" s="64">
        <f>'LA-M-HS'!X541</f>
        <v>18329692.792786591</v>
      </c>
      <c r="J21" s="64">
        <f>'LA-M-HS'!Y541</f>
        <v>18629917.890630554</v>
      </c>
      <c r="K21" s="64">
        <f>'LA-M-HS'!Z541</f>
        <v>18983905.391423225</v>
      </c>
      <c r="L21" s="64">
        <f>'LA-M-HS'!AA541</f>
        <v>19404641.609939765</v>
      </c>
      <c r="M21" s="64">
        <f>'LA-M-HS'!AB541</f>
        <v>19909108.268585965</v>
      </c>
      <c r="N21" s="64">
        <f>'LA-M-HS'!AC541</f>
        <v>20519765.076830965</v>
      </c>
      <c r="O21" s="64">
        <f>'LA-M-HS'!AD541</f>
        <v>21266654.608704519</v>
      </c>
      <c r="P21" s="64">
        <f>'LA-M-HS'!AE541</f>
        <v>22190409.54434412</v>
      </c>
      <c r="Q21" s="64">
        <f>'LA-M-HS'!AF541</f>
        <v>23346572.965306085</v>
      </c>
      <c r="R21" s="64">
        <f>'LA-M-HS'!AG541</f>
        <v>24811834.993301172</v>
      </c>
      <c r="S21" s="64">
        <f>'LA-M-HS'!AH541</f>
        <v>26693073.273309544</v>
      </c>
      <c r="T21" s="64">
        <f>'LA-M-HS'!AI541</f>
        <v>29140504.475474469</v>
      </c>
      <c r="U21" s="64">
        <f>'LA-M-HS'!AJ541</f>
        <v>32366874.019494992</v>
      </c>
      <c r="V21" s="64">
        <f>'LA-M-HS'!AK541</f>
        <v>36675527.651170544</v>
      </c>
      <c r="W21" s="64">
        <f>'LA-M-HS'!AL541</f>
        <v>42501563.467957534</v>
      </c>
      <c r="X21" s="65">
        <f>'LA-M-HS'!AM541</f>
        <v>50472266.882899322</v>
      </c>
      <c r="Y21" s="65">
        <f>'LA-M-HS'!AN541</f>
        <v>61495995.217954263</v>
      </c>
      <c r="Z21" s="65">
        <f>'LA-M-HS'!AO541</f>
        <v>76893063.991639003</v>
      </c>
      <c r="AA21" s="65">
        <f>'LA-M-HS'!AP541</f>
        <v>98588675.590637594</v>
      </c>
      <c r="AB21" s="65">
        <f>'LA-M-HS'!AQ541</f>
        <v>129397532.32660443</v>
      </c>
    </row>
    <row r="22" spans="3:28" x14ac:dyDescent="0.25">
      <c r="M22" s="1" t="s">
        <v>125</v>
      </c>
      <c r="O22" s="1" t="s">
        <v>127</v>
      </c>
    </row>
    <row r="23" spans="3:28" x14ac:dyDescent="0.25">
      <c r="M23" s="1" t="s">
        <v>126</v>
      </c>
    </row>
    <row r="25" spans="3:28" x14ac:dyDescent="0.25">
      <c r="M25" s="34"/>
    </row>
  </sheetData>
  <mergeCells count="6">
    <mergeCell ref="H8:AB8"/>
    <mergeCell ref="C8:C9"/>
    <mergeCell ref="D8:D9"/>
    <mergeCell ref="E8:E9"/>
    <mergeCell ref="F8:F9"/>
    <mergeCell ref="G8:G9"/>
  </mergeCells>
  <conditionalFormatting sqref="H10">
    <cfRule type="expression" dxfId="36" priority="1">
      <formula>$H$10&gt;$H$13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C7:AB25"/>
  <sheetViews>
    <sheetView showOutlineSymbols="0" showWhiteSpace="0" topLeftCell="E1" zoomScale="80" zoomScaleNormal="80" workbookViewId="0">
      <pane xSplit="3" ySplit="6" topLeftCell="H7" activePane="bottomRight" state="frozen"/>
      <selection activeCell="E1" sqref="E1"/>
      <selection pane="topRight" activeCell="H1" sqref="H1"/>
      <selection pane="bottomLeft" activeCell="E7" sqref="E7"/>
      <selection pane="bottomRight" activeCell="P6" sqref="L5:P6"/>
    </sheetView>
  </sheetViews>
  <sheetFormatPr defaultColWidth="9.140625" defaultRowHeight="15" x14ac:dyDescent="0.25"/>
  <cols>
    <col min="1" max="2" width="9.140625" style="1"/>
    <col min="3" max="3" width="12" style="1" bestFit="1" customWidth="1"/>
    <col min="4" max="4" width="12.5703125" style="1" bestFit="1" customWidth="1"/>
    <col min="5" max="5" width="13" style="1" bestFit="1" customWidth="1"/>
    <col min="6" max="6" width="21.5703125" style="1" bestFit="1" customWidth="1"/>
    <col min="7" max="7" width="18.5703125" style="1" bestFit="1" customWidth="1"/>
    <col min="8" max="14" width="16.42578125" style="1" bestFit="1" customWidth="1"/>
    <col min="15" max="23" width="16.85546875" style="1" bestFit="1" customWidth="1"/>
    <col min="24" max="24" width="17.28515625" style="1" bestFit="1" customWidth="1"/>
    <col min="25" max="25" width="17.7109375" style="1" bestFit="1" customWidth="1"/>
    <col min="26" max="28" width="18.140625" style="1" bestFit="1" customWidth="1"/>
    <col min="29" max="16384" width="9.140625" style="1"/>
  </cols>
  <sheetData>
    <row r="7" spans="3:28" x14ac:dyDescent="0.25">
      <c r="F7" s="39"/>
    </row>
    <row r="8" spans="3:28" s="27" customFormat="1" x14ac:dyDescent="0.25">
      <c r="C8" s="69" t="s">
        <v>83</v>
      </c>
      <c r="D8" s="69" t="s">
        <v>111</v>
      </c>
      <c r="E8" s="69" t="s">
        <v>81</v>
      </c>
      <c r="F8" s="69" t="s">
        <v>106</v>
      </c>
      <c r="G8" s="69" t="s">
        <v>31</v>
      </c>
      <c r="H8" s="71" t="s">
        <v>105</v>
      </c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</row>
    <row r="9" spans="3:28" s="27" customFormat="1" x14ac:dyDescent="0.25">
      <c r="C9" s="70"/>
      <c r="D9" s="70"/>
      <c r="E9" s="70"/>
      <c r="F9" s="70"/>
      <c r="G9" s="70"/>
      <c r="H9" s="25">
        <v>0</v>
      </c>
      <c r="I9" s="25">
        <v>0.01</v>
      </c>
      <c r="J9" s="25">
        <v>0.02</v>
      </c>
      <c r="K9" s="25">
        <v>0.03</v>
      </c>
      <c r="L9" s="25">
        <v>0.04</v>
      </c>
      <c r="M9" s="25">
        <v>0.05</v>
      </c>
      <c r="N9" s="25">
        <v>0.06</v>
      </c>
      <c r="O9" s="25">
        <v>7.0000000000000007E-2</v>
      </c>
      <c r="P9" s="25">
        <v>0.08</v>
      </c>
      <c r="Q9" s="25">
        <v>0.09</v>
      </c>
      <c r="R9" s="25">
        <v>0.1</v>
      </c>
      <c r="S9" s="25">
        <v>0.11</v>
      </c>
      <c r="T9" s="25">
        <v>0.12</v>
      </c>
      <c r="U9" s="25">
        <v>0.13</v>
      </c>
      <c r="V9" s="25">
        <v>0.14000000000000001</v>
      </c>
      <c r="W9" s="25">
        <v>0.15</v>
      </c>
      <c r="X9" s="25">
        <v>0.16</v>
      </c>
      <c r="Y9" s="25">
        <v>0.17</v>
      </c>
      <c r="Z9" s="25">
        <v>0.18</v>
      </c>
      <c r="AA9" s="25">
        <v>0.19</v>
      </c>
      <c r="AB9" s="25">
        <v>0.2</v>
      </c>
    </row>
    <row r="10" spans="3:28" x14ac:dyDescent="0.25">
      <c r="C10" s="9">
        <v>1</v>
      </c>
      <c r="D10" s="9" t="s">
        <v>112</v>
      </c>
      <c r="E10" s="9" t="s">
        <v>82</v>
      </c>
      <c r="F10" s="9" t="s">
        <v>68</v>
      </c>
      <c r="G10" s="9" t="s">
        <v>108</v>
      </c>
      <c r="H10" s="19">
        <f>'B-B-NS'!V541</f>
        <v>9034068.1624747477</v>
      </c>
      <c r="I10" s="19">
        <f>'B-B-NS'!W541</f>
        <v>9357067.2877311669</v>
      </c>
      <c r="J10" s="19">
        <f>'B-B-NS'!X541</f>
        <v>9756825.5698048882</v>
      </c>
      <c r="K10" s="19">
        <f>'B-B-NS'!Y541</f>
        <v>10257781.827997649</v>
      </c>
      <c r="L10" s="19">
        <f>'B-B-NS'!Z541</f>
        <v>10893524.916390892</v>
      </c>
      <c r="M10" s="19">
        <f>'B-B-NS'!AA541</f>
        <v>11710548.738950206</v>
      </c>
      <c r="N10" s="19">
        <f>'B-B-NS'!AB541</f>
        <v>12773632.352155358</v>
      </c>
      <c r="O10" s="19">
        <f>'B-B-NS'!AC541</f>
        <v>14173571.150942862</v>
      </c>
      <c r="P10" s="19">
        <f>'B-B-NS'!AD541</f>
        <v>16038315.908111142</v>
      </c>
      <c r="Q10" s="19">
        <f>'B-B-NS'!AE541</f>
        <v>18549059.829186309</v>
      </c>
      <c r="R10" s="19">
        <f>'B-B-NS'!AF541</f>
        <v>21963520.799768809</v>
      </c>
      <c r="S10" s="19">
        <f>'B-B-NS'!AG541</f>
        <v>26649700.868711963</v>
      </c>
      <c r="T10" s="19">
        <f>'B-B-NS'!AH541</f>
        <v>33134920.782030359</v>
      </c>
      <c r="U10" s="19">
        <f>'B-B-NS'!AI541</f>
        <v>42177148.891735904</v>
      </c>
      <c r="V10" s="19">
        <f>'B-B-NS'!AJ541</f>
        <v>54868901.387760065</v>
      </c>
      <c r="W10" s="19">
        <f>'B-B-NS'!AK541</f>
        <v>72788770.146484986</v>
      </c>
      <c r="X10" s="19">
        <f>'B-B-NS'!AL541</f>
        <v>98222649.507980123</v>
      </c>
      <c r="Y10" s="19">
        <f>'B-B-NS'!AM541</f>
        <v>134487033.89399481</v>
      </c>
      <c r="Z10" s="19">
        <f>'B-B-NS'!AN541</f>
        <v>186401888.62022597</v>
      </c>
      <c r="AA10" s="19">
        <f>'B-B-NS'!AO541</f>
        <v>260982828.31526092</v>
      </c>
      <c r="AB10" s="19">
        <f>'B-B-NS'!AP541</f>
        <v>368455013.58296114</v>
      </c>
    </row>
    <row r="11" spans="3:28" x14ac:dyDescent="0.25">
      <c r="C11" s="9">
        <f>C10+1</f>
        <v>2</v>
      </c>
      <c r="D11" s="9" t="s">
        <v>113</v>
      </c>
      <c r="E11" s="9" t="s">
        <v>82</v>
      </c>
      <c r="F11" s="9" t="s">
        <v>68</v>
      </c>
      <c r="G11" s="9" t="s">
        <v>109</v>
      </c>
      <c r="H11" s="19">
        <f>'B-B-LS'!V541</f>
        <v>9822220.7860529888</v>
      </c>
      <c r="I11" s="19">
        <f>'B-B-LS'!W541</f>
        <v>10084292.97891452</v>
      </c>
      <c r="J11" s="19">
        <f>'B-B-LS'!X541</f>
        <v>10405541.033839999</v>
      </c>
      <c r="K11" s="19">
        <f>'B-B-LS'!Y541</f>
        <v>10804266.186485693</v>
      </c>
      <c r="L11" s="19">
        <f>'B-B-LS'!Z541</f>
        <v>11305553.844626704</v>
      </c>
      <c r="M11" s="19">
        <f>'B-B-LS'!AA541</f>
        <v>11944061.310322529</v>
      </c>
      <c r="N11" s="19">
        <f>'B-B-LS'!AB541</f>
        <v>12768019.794467403</v>
      </c>
      <c r="O11" s="19">
        <f>'B-B-LS'!AC541</f>
        <v>13844997.675857298</v>
      </c>
      <c r="P11" s="19">
        <f>'B-B-LS'!AD541</f>
        <v>15270223.243941039</v>
      </c>
      <c r="Q11" s="19">
        <f>'B-B-LS'!AE541</f>
        <v>17178633.301751543</v>
      </c>
      <c r="R11" s="19">
        <f>'B-B-LS'!AF541</f>
        <v>19762353.742445413</v>
      </c>
      <c r="S11" s="19">
        <f>'B-B-LS'!AG541</f>
        <v>23296110.07660133</v>
      </c>
      <c r="T11" s="19">
        <f>'B-B-LS'!AH541</f>
        <v>28174228.357711133</v>
      </c>
      <c r="U11" s="19">
        <f>'B-B-LS'!AI541</f>
        <v>34964594.400626816</v>
      </c>
      <c r="V11" s="19">
        <f>'B-B-LS'!AJ541</f>
        <v>44487448.302758679</v>
      </c>
      <c r="W11" s="19">
        <f>'B-B-LS'!AK541</f>
        <v>57930580.020152144</v>
      </c>
      <c r="X11" s="19">
        <f>'B-B-LS'!AL541</f>
        <v>77017916.747687668</v>
      </c>
      <c r="Y11" s="19">
        <f>'B-B-LS'!AM541</f>
        <v>104256473.99916981</v>
      </c>
      <c r="Z11" s="19">
        <f>'B-B-LS'!AN541</f>
        <v>143298387.43477461</v>
      </c>
      <c r="AA11" s="19">
        <f>'B-B-LS'!AO541</f>
        <v>199472031.25514624</v>
      </c>
      <c r="AB11" s="19">
        <f>'B-B-LS'!AP541</f>
        <v>280561683.67796874</v>
      </c>
    </row>
    <row r="12" spans="3:28" x14ac:dyDescent="0.25">
      <c r="C12" s="9">
        <f t="shared" ref="C12:C21" si="0">C11+1</f>
        <v>3</v>
      </c>
      <c r="D12" s="9" t="s">
        <v>114</v>
      </c>
      <c r="E12" s="9" t="s">
        <v>82</v>
      </c>
      <c r="F12" s="9" t="s">
        <v>68</v>
      </c>
      <c r="G12" s="9" t="s">
        <v>110</v>
      </c>
      <c r="H12" s="19">
        <f>'B-B-HS'!V541</f>
        <v>14722683.468175154</v>
      </c>
      <c r="I12" s="19">
        <f>'B-B-HS'!W541</f>
        <v>14984755.661036637</v>
      </c>
      <c r="J12" s="19">
        <f>'B-B-HS'!X541</f>
        <v>15306003.715962246</v>
      </c>
      <c r="K12" s="19">
        <f>'B-B-HS'!Y541</f>
        <v>15704728.868607882</v>
      </c>
      <c r="L12" s="19">
        <f>'B-B-HS'!Z541</f>
        <v>16206016.526748909</v>
      </c>
      <c r="M12" s="19">
        <f>'B-B-HS'!AA541</f>
        <v>16844523.992444772</v>
      </c>
      <c r="N12" s="19">
        <f>'B-B-HS'!AB541</f>
        <v>17668482.476589456</v>
      </c>
      <c r="O12" s="19">
        <f>'B-B-HS'!AC541</f>
        <v>18745460.357979454</v>
      </c>
      <c r="P12" s="19">
        <f>'B-B-HS'!AD541</f>
        <v>20170685.92606324</v>
      </c>
      <c r="Q12" s="19">
        <f>'B-B-HS'!AE541</f>
        <v>22079095.983873762</v>
      </c>
      <c r="R12" s="19">
        <f>'B-B-HS'!AF541</f>
        <v>24662816.424567558</v>
      </c>
      <c r="S12" s="19">
        <f>'B-B-HS'!AG541</f>
        <v>28196572.758723486</v>
      </c>
      <c r="T12" s="19">
        <f>'B-B-HS'!AH541</f>
        <v>33074691.039833315</v>
      </c>
      <c r="U12" s="19">
        <f>'B-B-HS'!AI541</f>
        <v>39865057.082749069</v>
      </c>
      <c r="V12" s="19">
        <f>'B-B-HS'!AJ541</f>
        <v>49387910.984880812</v>
      </c>
      <c r="W12" s="19">
        <f>'B-B-HS'!AK541</f>
        <v>62831042.702274382</v>
      </c>
      <c r="X12" s="19">
        <f>'B-B-HS'!AL541</f>
        <v>81918379.429809883</v>
      </c>
      <c r="Y12" s="19">
        <f>'B-B-HS'!AM541</f>
        <v>109156936.68129186</v>
      </c>
      <c r="Z12" s="19">
        <f>'B-B-HS'!AN541</f>
        <v>148198850.11689666</v>
      </c>
      <c r="AA12" s="19">
        <f>'B-B-HS'!AO541</f>
        <v>204372493.93726847</v>
      </c>
      <c r="AB12" s="19">
        <f>'B-B-HS'!AP541</f>
        <v>285462146.36009091</v>
      </c>
    </row>
    <row r="13" spans="3:28" x14ac:dyDescent="0.25">
      <c r="C13" s="9">
        <f t="shared" si="0"/>
        <v>4</v>
      </c>
      <c r="D13" s="9" t="s">
        <v>118</v>
      </c>
      <c r="E13" s="9" t="s">
        <v>82</v>
      </c>
      <c r="F13" s="9" t="s">
        <v>107</v>
      </c>
      <c r="G13" s="9" t="s">
        <v>108</v>
      </c>
      <c r="H13" s="19">
        <f>'B-M-NS'!W541</f>
        <v>9713857.0750046503</v>
      </c>
      <c r="I13" s="19">
        <f>'B-M-NS'!X541</f>
        <v>10111593.702862598</v>
      </c>
      <c r="J13" s="19">
        <f>'B-M-NS'!Y541</f>
        <v>10598199.942042308</v>
      </c>
      <c r="K13" s="19">
        <f>'B-M-NS'!Z541</f>
        <v>11199796.082236739</v>
      </c>
      <c r="L13" s="19">
        <f>'B-M-NS'!AA541</f>
        <v>11951516.827826774</v>
      </c>
      <c r="M13" s="19">
        <f>'B-M-NS'!AB541</f>
        <v>12900940.536119319</v>
      </c>
      <c r="N13" s="19">
        <f>'B-M-NS'!AC541</f>
        <v>14112903.759777015</v>
      </c>
      <c r="O13" s="19">
        <f>'B-M-NS'!AD541</f>
        <v>15676282.292072792</v>
      </c>
      <c r="P13" s="19">
        <f>'B-M-NS'!AE541</f>
        <v>17713569.806179021</v>
      </c>
      <c r="Q13" s="19">
        <f>'B-M-NS'!AF541</f>
        <v>20394444.29720417</v>
      </c>
      <c r="R13" s="19">
        <f>'B-M-NS'!AG541</f>
        <v>23955029.167708367</v>
      </c>
      <c r="S13" s="19">
        <f>'B-M-NS'!AH541</f>
        <v>28725299.760110341</v>
      </c>
      <c r="T13" s="19">
        <f>'B-M-NS'!AI541</f>
        <v>35168158.429873213</v>
      </c>
      <c r="U13" s="19">
        <f>'B-M-NS'!AJ541</f>
        <v>43935248.056828208</v>
      </c>
      <c r="V13" s="19">
        <f>'B-M-NS'!AK541</f>
        <v>55946806.906407289</v>
      </c>
      <c r="W13" s="19">
        <f>'B-M-NS'!AL541</f>
        <v>72506093.695875049</v>
      </c>
      <c r="X13" s="19">
        <f>'B-M-NS'!AM541</f>
        <v>95463575.177233443</v>
      </c>
      <c r="Y13" s="19">
        <f>'B-M-NS'!AN541</f>
        <v>127452814.20888093</v>
      </c>
      <c r="Z13" s="19">
        <f>'B-M-NS'!AO541</f>
        <v>172229759.38286388</v>
      </c>
      <c r="AA13" s="19">
        <f>'B-M-NS'!AP541</f>
        <v>235161275.00813097</v>
      </c>
      <c r="AB13" s="19">
        <f>'B-M-NS'!AQ541</f>
        <v>323929232.87873733</v>
      </c>
    </row>
    <row r="14" spans="3:28" x14ac:dyDescent="0.25">
      <c r="C14" s="9">
        <f t="shared" si="0"/>
        <v>5</v>
      </c>
      <c r="D14" s="9" t="s">
        <v>119</v>
      </c>
      <c r="E14" s="9" t="s">
        <v>82</v>
      </c>
      <c r="F14" s="9" t="s">
        <v>107</v>
      </c>
      <c r="G14" s="9" t="s">
        <v>109</v>
      </c>
      <c r="H14" s="19">
        <f>'B-M-LS'!W541</f>
        <v>10524693.210068457</v>
      </c>
      <c r="I14" s="19">
        <f>'B-M-LS'!X541</f>
        <v>10857155.008080179</v>
      </c>
      <c r="J14" s="19">
        <f>'B-M-LS'!Y541</f>
        <v>11260563.518249402</v>
      </c>
      <c r="K14" s="19">
        <f>'B-M-LS'!Z541</f>
        <v>11755112.290033225</v>
      </c>
      <c r="L14" s="19">
        <f>'B-M-LS'!AA541</f>
        <v>12367849.740594311</v>
      </c>
      <c r="M14" s="19">
        <f>'B-M-LS'!AB541</f>
        <v>13135274.822775997</v>
      </c>
      <c r="N14" s="19">
        <f>'B-M-LS'!AC541</f>
        <v>14106984.047681732</v>
      </c>
      <c r="O14" s="19">
        <f>'B-M-LS'!AD541</f>
        <v>15350813.82842683</v>
      </c>
      <c r="P14" s="19">
        <f>'B-M-LS'!AE541</f>
        <v>16960114.583572764</v>
      </c>
      <c r="Q14" s="19">
        <f>'B-M-LS'!AF541</f>
        <v>19064070.391234633</v>
      </c>
      <c r="R14" s="19">
        <f>'B-M-LS'!AG541</f>
        <v>21842378.084849428</v>
      </c>
      <c r="S14" s="19">
        <f>'B-M-LS'!AH541</f>
        <v>25546177.427503616</v>
      </c>
      <c r="T14" s="19">
        <f>'B-M-LS'!AI541</f>
        <v>30527959.028454278</v>
      </c>
      <c r="U14" s="19">
        <f>'B-M-LS'!AJ541</f>
        <v>37284384.55311431</v>
      </c>
      <c r="V14" s="19">
        <f>'B-M-LS'!AK541</f>
        <v>46517702.358380012</v>
      </c>
      <c r="W14" s="19">
        <f>'B-M-LS'!AL541</f>
        <v>59223974.779067509</v>
      </c>
      <c r="X14" s="19">
        <f>'B-M-LS'!AM541</f>
        <v>76820005.263194799</v>
      </c>
      <c r="Y14" s="19">
        <f>'B-M-LS'!AN541</f>
        <v>101326179.64074227</v>
      </c>
      <c r="Z14" s="19">
        <f>'B-M-LS'!AO541</f>
        <v>135630165.43505761</v>
      </c>
      <c r="AA14" s="19">
        <f>'B-M-LS'!AP541</f>
        <v>183867636.72279134</v>
      </c>
      <c r="AB14" s="19">
        <f>'B-M-LS'!AQ541</f>
        <v>251972496.7626636</v>
      </c>
    </row>
    <row r="15" spans="3:28" x14ac:dyDescent="0.25">
      <c r="C15" s="9">
        <f t="shared" si="0"/>
        <v>6</v>
      </c>
      <c r="D15" s="9" t="s">
        <v>120</v>
      </c>
      <c r="E15" s="9" t="s">
        <v>82</v>
      </c>
      <c r="F15" s="9" t="s">
        <v>107</v>
      </c>
      <c r="G15" s="9" t="s">
        <v>110</v>
      </c>
      <c r="H15" s="19">
        <f>'B-M-HS'!W541</f>
        <v>15107227.840987658</v>
      </c>
      <c r="I15" s="19">
        <f>'B-M-HS'!X541</f>
        <v>15439689.638999335</v>
      </c>
      <c r="J15" s="19">
        <f>'B-M-HS'!Y541</f>
        <v>15843098.149168679</v>
      </c>
      <c r="K15" s="19">
        <f>'B-M-HS'!Z541</f>
        <v>16337646.920952447</v>
      </c>
      <c r="L15" s="19">
        <f>'B-M-HS'!AA541</f>
        <v>16950384.371513553</v>
      </c>
      <c r="M15" s="19">
        <f>'B-M-HS'!AB541</f>
        <v>17717809.453695271</v>
      </c>
      <c r="N15" s="19">
        <f>'B-M-HS'!AC541</f>
        <v>18689518.678600837</v>
      </c>
      <c r="O15" s="19">
        <f>'B-M-HS'!AD541</f>
        <v>19933348.459346022</v>
      </c>
      <c r="P15" s="19">
        <f>'B-M-HS'!AE541</f>
        <v>21542649.214491997</v>
      </c>
      <c r="Q15" s="19">
        <f>'B-M-HS'!AF541</f>
        <v>23646605.022153888</v>
      </c>
      <c r="R15" s="19">
        <f>'B-M-HS'!AG541</f>
        <v>26424912.715768605</v>
      </c>
      <c r="S15" s="19">
        <f>'B-M-HS'!AH541</f>
        <v>30128712.058422804</v>
      </c>
      <c r="T15" s="19">
        <f>'B-M-HS'!AI541</f>
        <v>35110493.659373485</v>
      </c>
      <c r="U15" s="19">
        <f>'B-M-HS'!AJ541</f>
        <v>41866919.184033588</v>
      </c>
      <c r="V15" s="19">
        <f>'B-M-HS'!AK541</f>
        <v>51100236.9892992</v>
      </c>
      <c r="W15" s="19">
        <f>'B-M-HS'!AL541</f>
        <v>63806509.409986779</v>
      </c>
      <c r="X15" s="19">
        <f>'B-M-HS'!AM541</f>
        <v>81402539.894114032</v>
      </c>
      <c r="Y15" s="19">
        <f>'B-M-HS'!AN541</f>
        <v>105908714.27166139</v>
      </c>
      <c r="Z15" s="19">
        <f>'B-M-HS'!AO541</f>
        <v>140212700.06597671</v>
      </c>
      <c r="AA15" s="19">
        <f>'B-M-HS'!AP541</f>
        <v>188450171.35371068</v>
      </c>
      <c r="AB15" s="19">
        <f>'B-M-HS'!AQ541</f>
        <v>256555031.39358282</v>
      </c>
    </row>
    <row r="16" spans="3:28" x14ac:dyDescent="0.25">
      <c r="C16" s="9">
        <f t="shared" si="0"/>
        <v>7</v>
      </c>
      <c r="D16" s="9" t="s">
        <v>115</v>
      </c>
      <c r="E16" s="9" t="s">
        <v>98</v>
      </c>
      <c r="F16" s="9" t="s">
        <v>68</v>
      </c>
      <c r="G16" s="9" t="s">
        <v>108</v>
      </c>
      <c r="H16" s="19">
        <f>'LA-B-NS'!V541</f>
        <v>10354730.139570568</v>
      </c>
      <c r="I16" s="19">
        <f>'LA-B-NS'!W541</f>
        <v>10630416.985925021</v>
      </c>
      <c r="J16" s="19">
        <f>'LA-B-NS'!X541</f>
        <v>10963215.704759642</v>
      </c>
      <c r="K16" s="19">
        <f>'LA-B-NS'!Y541</f>
        <v>11369602.498791791</v>
      </c>
      <c r="L16" s="19">
        <f>'LA-B-NS'!Z541</f>
        <v>11871913.667872557</v>
      </c>
      <c r="M16" s="19">
        <f>'LA-B-NS'!AA541</f>
        <v>12500711.210430671</v>
      </c>
      <c r="N16" s="19">
        <f>'LA-B-NS'!AB541</f>
        <v>13298175.469830159</v>
      </c>
      <c r="O16" s="19">
        <f>'LA-B-NS'!AC541</f>
        <v>14322989.317759586</v>
      </c>
      <c r="P16" s="19">
        <f>'LA-B-NS'!AD541</f>
        <v>15657393.302191682</v>
      </c>
      <c r="Q16" s="19">
        <f>'LA-B-NS'!AE541</f>
        <v>17417406.877102911</v>
      </c>
      <c r="R16" s="19">
        <f>'LA-B-NS'!AF541</f>
        <v>19767674.856617801</v>
      </c>
      <c r="S16" s="19">
        <f>'LA-B-NS'!AG541</f>
        <v>22943080.746165443</v>
      </c>
      <c r="T16" s="19">
        <f>'LA-B-NS'!AH541</f>
        <v>27280273.041427519</v>
      </c>
      <c r="U16" s="19">
        <f>'LA-B-NS'!AI541</f>
        <v>33263729.527827796</v>
      </c>
      <c r="V16" s="19">
        <f>'LA-B-NS'!AJ541</f>
        <v>41593163.141019873</v>
      </c>
      <c r="W16" s="19">
        <f>'LA-B-NS'!AK541</f>
        <v>53282283.157435901</v>
      </c>
      <c r="X16" s="19">
        <f>'LA-B-NS'!AL541</f>
        <v>69803657.418942094</v>
      </c>
      <c r="Y16" s="19">
        <f>'LA-B-NS'!AM541</f>
        <v>93301398.148209944</v>
      </c>
      <c r="Z16" s="19">
        <f>'LA-B-NS'!AN541</f>
        <v>126903683.02188808</v>
      </c>
      <c r="AA16" s="19">
        <f>'LA-B-NS'!AO541</f>
        <v>175182299.88675275</v>
      </c>
      <c r="AB16" s="19">
        <f>'LA-B-NS'!AP541</f>
        <v>244828793.07246625</v>
      </c>
    </row>
    <row r="17" spans="3:28" x14ac:dyDescent="0.25">
      <c r="C17" s="9">
        <f t="shared" si="0"/>
        <v>8</v>
      </c>
      <c r="D17" s="9" t="s">
        <v>116</v>
      </c>
      <c r="E17" s="9" t="s">
        <v>98</v>
      </c>
      <c r="F17" s="9" t="s">
        <v>68</v>
      </c>
      <c r="G17" s="9" t="s">
        <v>109</v>
      </c>
      <c r="H17" s="19">
        <f>'LA-B-LS'!V541</f>
        <v>11274241.533745185</v>
      </c>
      <c r="I17" s="19">
        <f>'LA-B-LS'!W541</f>
        <v>11478846.95897227</v>
      </c>
      <c r="J17" s="19">
        <f>'LA-B-LS'!X541</f>
        <v>11720050.412800606</v>
      </c>
      <c r="K17" s="19">
        <f>'LA-B-LS'!Y541</f>
        <v>12007167.583694518</v>
      </c>
      <c r="L17" s="19">
        <f>'LA-B-LS'!Z541</f>
        <v>12352614.084147673</v>
      </c>
      <c r="M17" s="19">
        <f>'LA-B-LS'!AA541</f>
        <v>12773142.543698382</v>
      </c>
      <c r="N17" s="19">
        <f>'LA-B-LS'!AB541</f>
        <v>13291627.485860877</v>
      </c>
      <c r="O17" s="19">
        <f>'LA-B-LS'!AC541</f>
        <v>13939653.596826421</v>
      </c>
      <c r="P17" s="19">
        <f>'LA-B-LS'!AD541</f>
        <v>14761285.19399322</v>
      </c>
      <c r="Q17" s="19">
        <f>'LA-B-LS'!AE541</f>
        <v>15818575.928429022</v>
      </c>
      <c r="R17" s="19">
        <f>'LA-B-LS'!AF541</f>
        <v>17199646.623073839</v>
      </c>
      <c r="S17" s="19">
        <f>'LA-B-LS'!AG541</f>
        <v>19030558.155369684</v>
      </c>
      <c r="T17" s="19">
        <f>'LA-B-LS'!AH541</f>
        <v>21492798.546388399</v>
      </c>
      <c r="U17" s="19">
        <f>'LA-B-LS'!AI541</f>
        <v>24849082.621533819</v>
      </c>
      <c r="V17" s="19">
        <f>'LA-B-LS'!AJ541</f>
        <v>29481467.875184961</v>
      </c>
      <c r="W17" s="19">
        <f>'LA-B-LS'!AK541</f>
        <v>35947728.010047667</v>
      </c>
      <c r="X17" s="19">
        <f>'LA-B-LS'!AL541</f>
        <v>45064802.531934194</v>
      </c>
      <c r="Y17" s="19">
        <f>'LA-B-LS'!AM541</f>
        <v>58032411.604247242</v>
      </c>
      <c r="Z17" s="19">
        <f>'LA-B-LS'!AN541</f>
        <v>76616264.972194657</v>
      </c>
      <c r="AA17" s="19">
        <f>'LA-B-LS'!AO541</f>
        <v>103419703.31661884</v>
      </c>
      <c r="AB17" s="19">
        <f>'LA-B-LS'!AP541</f>
        <v>142286574.84997502</v>
      </c>
    </row>
    <row r="18" spans="3:28" x14ac:dyDescent="0.25">
      <c r="C18" s="9">
        <f t="shared" si="0"/>
        <v>9</v>
      </c>
      <c r="D18" s="9" t="s">
        <v>117</v>
      </c>
      <c r="E18" s="9" t="s">
        <v>98</v>
      </c>
      <c r="F18" s="9" t="s">
        <v>68</v>
      </c>
      <c r="G18" s="9" t="s">
        <v>110</v>
      </c>
      <c r="H18" s="19">
        <f>'LA-B-HS'!V541</f>
        <v>16991447.996221051</v>
      </c>
      <c r="I18" s="19">
        <f>'LA-B-HS'!W541</f>
        <v>17196053.421448078</v>
      </c>
      <c r="J18" s="19">
        <f>'LA-B-HS'!X541</f>
        <v>17437256.875276566</v>
      </c>
      <c r="K18" s="19">
        <f>'LA-B-HS'!Y541</f>
        <v>17724374.04617041</v>
      </c>
      <c r="L18" s="19">
        <f>'LA-B-HS'!Z541</f>
        <v>18069820.546623584</v>
      </c>
      <c r="M18" s="19">
        <f>'LA-B-HS'!AA541</f>
        <v>18490349.006174341</v>
      </c>
      <c r="N18" s="19">
        <f>'LA-B-HS'!AB541</f>
        <v>19008833.948336616</v>
      </c>
      <c r="O18" s="19">
        <f>'LA-B-HS'!AC541</f>
        <v>19656860.059302278</v>
      </c>
      <c r="P18" s="19">
        <f>'LA-B-HS'!AD541</f>
        <v>20478491.656469133</v>
      </c>
      <c r="Q18" s="19">
        <f>'LA-B-HS'!AE541</f>
        <v>21535782.390904956</v>
      </c>
      <c r="R18" s="19">
        <f>'LA-B-HS'!AF541</f>
        <v>22916853.085549675</v>
      </c>
      <c r="S18" s="19">
        <f>'LA-B-HS'!AG541</f>
        <v>24747764.617845532</v>
      </c>
      <c r="T18" s="19">
        <f>'LA-B-HS'!AH541</f>
        <v>27210005.008864276</v>
      </c>
      <c r="U18" s="19">
        <f>'LA-B-HS'!AI541</f>
        <v>30566289.084009778</v>
      </c>
      <c r="V18" s="19">
        <f>'LA-B-HS'!AJ541</f>
        <v>35198674.337660797</v>
      </c>
      <c r="W18" s="19">
        <f>'LA-B-HS'!AK541</f>
        <v>41664934.472523607</v>
      </c>
      <c r="X18" s="19">
        <f>'LA-B-HS'!AL541</f>
        <v>50782008.994410098</v>
      </c>
      <c r="Y18" s="19">
        <f>'LA-B-HS'!AM541</f>
        <v>63749618.066722974</v>
      </c>
      <c r="Z18" s="19">
        <f>'LA-B-HS'!AN541</f>
        <v>82333471.434670404</v>
      </c>
      <c r="AA18" s="19">
        <f>'LA-B-HS'!AO541</f>
        <v>109136909.77909482</v>
      </c>
      <c r="AB18" s="19">
        <f>'LA-B-HS'!AP541</f>
        <v>148003781.31245095</v>
      </c>
    </row>
    <row r="19" spans="3:28" x14ac:dyDescent="0.25">
      <c r="C19" s="9">
        <f t="shared" si="0"/>
        <v>10</v>
      </c>
      <c r="D19" s="9" t="s">
        <v>121</v>
      </c>
      <c r="E19" s="9" t="s">
        <v>98</v>
      </c>
      <c r="F19" s="9" t="s">
        <v>107</v>
      </c>
      <c r="G19" s="9" t="s">
        <v>108</v>
      </c>
      <c r="H19" s="19">
        <f>'LA-M-NS'!W541</f>
        <v>11944357.105518883</v>
      </c>
      <c r="I19" s="19">
        <f>'LA-M-NS'!X541</f>
        <v>12275038.319903933</v>
      </c>
      <c r="J19" s="19">
        <f>'LA-M-NS'!Y541</f>
        <v>12669806.291623309</v>
      </c>
      <c r="K19" s="19">
        <f>'LA-M-NS'!Z541</f>
        <v>13145438.529246286</v>
      </c>
      <c r="L19" s="19">
        <f>'LA-M-NS'!AA541</f>
        <v>13724110.310295699</v>
      </c>
      <c r="M19" s="19">
        <f>'LA-M-NS'!AB541</f>
        <v>14435393.589522388</v>
      </c>
      <c r="N19" s="19">
        <f>'LA-M-NS'!AC541</f>
        <v>15319066.305440258</v>
      </c>
      <c r="O19" s="19">
        <f>'LA-M-NS'!AD541</f>
        <v>16429079.418621285</v>
      </c>
      <c r="P19" s="19">
        <f>'LA-M-NS'!AE541</f>
        <v>17839182.943988461</v>
      </c>
      <c r="Q19" s="19">
        <f>'LA-M-NS'!AF541</f>
        <v>19650935.777863201</v>
      </c>
      <c r="R19" s="19">
        <f>'LA-M-NS'!AG541</f>
        <v>22005149.143232707</v>
      </c>
      <c r="S19" s="19">
        <f>'LA-M-NS'!AH541</f>
        <v>25098286.570681758</v>
      </c>
      <c r="T19" s="19">
        <f>'LA-M-NS'!AI541</f>
        <v>29206032.623769592</v>
      </c>
      <c r="U19" s="19">
        <f>'LA-M-NS'!AJ541</f>
        <v>34717247.73857978</v>
      </c>
      <c r="V19" s="19">
        <f>'LA-M-NS'!AK541</f>
        <v>42182993.466066167</v>
      </c>
      <c r="W19" s="19">
        <f>'LA-M-NS'!AL541</f>
        <v>52387454.701921403</v>
      </c>
      <c r="X19" s="19">
        <f>'LA-M-NS'!AM541</f>
        <v>66450716.068262152</v>
      </c>
      <c r="Y19" s="19">
        <f>'LA-M-NS'!AN541</f>
        <v>85977926.964794591</v>
      </c>
      <c r="Z19" s="19">
        <f>'LA-M-NS'!AO541</f>
        <v>113276085.94264717</v>
      </c>
      <c r="AA19" s="19">
        <f>'LA-M-NS'!AP541</f>
        <v>151669475.19793332</v>
      </c>
      <c r="AB19" s="19">
        <f>'LA-M-NS'!AQ541</f>
        <v>205959124.92337003</v>
      </c>
    </row>
    <row r="20" spans="3:28" x14ac:dyDescent="0.25">
      <c r="C20" s="9">
        <f t="shared" si="0"/>
        <v>11</v>
      </c>
      <c r="D20" s="9" t="s">
        <v>122</v>
      </c>
      <c r="E20" s="9" t="s">
        <v>98</v>
      </c>
      <c r="F20" s="9" t="s">
        <v>107</v>
      </c>
      <c r="G20" s="9" t="s">
        <v>109</v>
      </c>
      <c r="H20" s="19">
        <f>'LA-M-LS'!W541</f>
        <v>12865761.804455023</v>
      </c>
      <c r="I20" s="19">
        <f>'LA-M-LS'!X541</f>
        <v>13122267.075832997</v>
      </c>
      <c r="J20" s="19">
        <f>'LA-M-LS'!Y541</f>
        <v>13422492.173676822</v>
      </c>
      <c r="K20" s="19">
        <f>'LA-M-LS'!Z541</f>
        <v>13776479.674469559</v>
      </c>
      <c r="L20" s="19">
        <f>'LA-M-LS'!AA541</f>
        <v>14197215.89298608</v>
      </c>
      <c r="M20" s="19">
        <f>'LA-M-LS'!AB541</f>
        <v>14701682.551632239</v>
      </c>
      <c r="N20" s="19">
        <f>'LA-M-LS'!AC541</f>
        <v>15312339.359877434</v>
      </c>
      <c r="O20" s="19">
        <f>'LA-M-LS'!AD541</f>
        <v>16059228.891750881</v>
      </c>
      <c r="P20" s="19">
        <f>'LA-M-LS'!AE541</f>
        <v>16982983.82739044</v>
      </c>
      <c r="Q20" s="19">
        <f>'LA-M-LS'!AF541</f>
        <v>18139147.248352382</v>
      </c>
      <c r="R20" s="19">
        <f>'LA-M-LS'!AG541</f>
        <v>19604409.276347548</v>
      </c>
      <c r="S20" s="19">
        <f>'LA-M-LS'!AH541</f>
        <v>21485647.556355916</v>
      </c>
      <c r="T20" s="19">
        <f>'LA-M-LS'!AI541</f>
        <v>23933078.758520812</v>
      </c>
      <c r="U20" s="19">
        <f>'LA-M-LS'!AJ541</f>
        <v>27159448.302541263</v>
      </c>
      <c r="V20" s="19">
        <f>'LA-M-LS'!AK541</f>
        <v>31468101.934216913</v>
      </c>
      <c r="W20" s="19">
        <f>'LA-M-LS'!AL541</f>
        <v>37294137.751003809</v>
      </c>
      <c r="X20" s="19">
        <f>'LA-M-LS'!AM541</f>
        <v>45264841.165945642</v>
      </c>
      <c r="Y20" s="19">
        <f>'LA-M-LS'!AN541</f>
        <v>56288569.501000747</v>
      </c>
      <c r="Z20" s="19">
        <f>'LA-M-LS'!AO541</f>
        <v>71685638.274685472</v>
      </c>
      <c r="AA20" s="19">
        <f>'LA-M-LS'!AP541</f>
        <v>93381249.87368384</v>
      </c>
      <c r="AB20" s="19">
        <f>'LA-M-LS'!AQ541</f>
        <v>124190106.60965075</v>
      </c>
    </row>
    <row r="21" spans="3:28" x14ac:dyDescent="0.25">
      <c r="C21" s="9">
        <f t="shared" si="0"/>
        <v>12</v>
      </c>
      <c r="D21" s="9" t="s">
        <v>123</v>
      </c>
      <c r="E21" s="9" t="s">
        <v>98</v>
      </c>
      <c r="F21" s="9" t="s">
        <v>107</v>
      </c>
      <c r="G21" s="9" t="s">
        <v>110</v>
      </c>
      <c r="H21" s="19">
        <f>'LA-M-HS'!W541</f>
        <v>18073187.521408666</v>
      </c>
      <c r="I21" s="19">
        <f>'LA-M-HS'!X541</f>
        <v>18329692.792786591</v>
      </c>
      <c r="J21" s="19">
        <f>'LA-M-HS'!Y541</f>
        <v>18629917.890630554</v>
      </c>
      <c r="K21" s="19">
        <f>'LA-M-HS'!Z541</f>
        <v>18983905.391423225</v>
      </c>
      <c r="L21" s="19">
        <f>'LA-M-HS'!AA541</f>
        <v>19404641.609939765</v>
      </c>
      <c r="M21" s="19">
        <f>'LA-M-HS'!AB541</f>
        <v>19909108.268585965</v>
      </c>
      <c r="N21" s="19">
        <f>'LA-M-HS'!AC541</f>
        <v>20519765.076830965</v>
      </c>
      <c r="O21" s="19">
        <f>'LA-M-HS'!AD541</f>
        <v>21266654.608704519</v>
      </c>
      <c r="P21" s="19">
        <f>'LA-M-HS'!AE541</f>
        <v>22190409.54434412</v>
      </c>
      <c r="Q21" s="19">
        <f>'LA-M-HS'!AF541</f>
        <v>23346572.965306085</v>
      </c>
      <c r="R21" s="19">
        <f>'LA-M-HS'!AG541</f>
        <v>24811834.993301172</v>
      </c>
      <c r="S21" s="19">
        <f>'LA-M-HS'!AH541</f>
        <v>26693073.273309544</v>
      </c>
      <c r="T21" s="19">
        <f>'LA-M-HS'!AI541</f>
        <v>29140504.475474469</v>
      </c>
      <c r="U21" s="19">
        <f>'LA-M-HS'!AJ541</f>
        <v>32366874.019494992</v>
      </c>
      <c r="V21" s="19">
        <f>'LA-M-HS'!AK541</f>
        <v>36675527.651170544</v>
      </c>
      <c r="W21" s="19">
        <f>'LA-M-HS'!AL541</f>
        <v>42501563.467957534</v>
      </c>
      <c r="X21" s="19">
        <f>'LA-M-HS'!AM541</f>
        <v>50472266.882899322</v>
      </c>
      <c r="Y21" s="19">
        <f>'LA-M-HS'!AN541</f>
        <v>61495995.217954263</v>
      </c>
      <c r="Z21" s="19">
        <f>'LA-M-HS'!AO541</f>
        <v>76893063.991639003</v>
      </c>
      <c r="AA21" s="19">
        <f>'LA-M-HS'!AP541</f>
        <v>98588675.590637594</v>
      </c>
      <c r="AB21" s="19">
        <f>'LA-M-HS'!AQ541</f>
        <v>129397532.32660443</v>
      </c>
    </row>
    <row r="22" spans="3:28" x14ac:dyDescent="0.25">
      <c r="M22" s="1" t="s">
        <v>125</v>
      </c>
      <c r="O22" s="1" t="s">
        <v>127</v>
      </c>
    </row>
    <row r="23" spans="3:28" x14ac:dyDescent="0.25">
      <c r="M23" s="1" t="s">
        <v>126</v>
      </c>
    </row>
    <row r="25" spans="3:28" x14ac:dyDescent="0.25">
      <c r="M25" s="34"/>
    </row>
  </sheetData>
  <mergeCells count="6">
    <mergeCell ref="H8:AB8"/>
    <mergeCell ref="C8:C9"/>
    <mergeCell ref="E8:E9"/>
    <mergeCell ref="F8:F9"/>
    <mergeCell ref="G8:G9"/>
    <mergeCell ref="D8:D9"/>
  </mergeCells>
  <conditionalFormatting sqref="H10:H21">
    <cfRule type="top10" dxfId="35" priority="36" rank="1"/>
    <cfRule type="top10" dxfId="34" priority="28" rank="1"/>
    <cfRule type="top10" dxfId="33" priority="27" rank="1"/>
    <cfRule type="top10" dxfId="32" priority="26" rank="1"/>
    <cfRule type="top10" dxfId="31" priority="25" rank="1"/>
    <cfRule type="top10" dxfId="30" priority="21" rank="1"/>
    <cfRule type="top10" dxfId="29" priority="35" rank="1"/>
    <cfRule type="top10" dxfId="28" priority="34" rank="1"/>
    <cfRule type="top10" dxfId="27" priority="33" rank="1"/>
    <cfRule type="top10" dxfId="26" priority="32" rank="1"/>
    <cfRule type="top10" dxfId="25" priority="31" rank="1"/>
    <cfRule type="top10" dxfId="24" priority="30" rank="1"/>
    <cfRule type="top10" dxfId="23" priority="29" rank="1"/>
  </conditionalFormatting>
  <conditionalFormatting sqref="I10:I21">
    <cfRule type="top10" dxfId="22" priority="19" rank="1"/>
  </conditionalFormatting>
  <conditionalFormatting sqref="J10:J21">
    <cfRule type="top10" dxfId="21" priority="20" rank="1"/>
  </conditionalFormatting>
  <conditionalFormatting sqref="K10:K21">
    <cfRule type="top10" dxfId="20" priority="22" rank="1"/>
  </conditionalFormatting>
  <conditionalFormatting sqref="L10:L21">
    <cfRule type="top10" dxfId="19" priority="23" rank="1"/>
  </conditionalFormatting>
  <conditionalFormatting sqref="M10:M21">
    <cfRule type="top10" dxfId="18" priority="7" rank="1"/>
  </conditionalFormatting>
  <conditionalFormatting sqref="N10:N21">
    <cfRule type="top10" dxfId="17" priority="8" rank="1"/>
  </conditionalFormatting>
  <conditionalFormatting sqref="O10:O21">
    <cfRule type="top10" dxfId="16" priority="10" rank="1"/>
  </conditionalFormatting>
  <conditionalFormatting sqref="P10:P21">
    <cfRule type="top10" dxfId="15" priority="9" rank="1"/>
  </conditionalFormatting>
  <conditionalFormatting sqref="Q10:Q21">
    <cfRule type="top10" dxfId="14" priority="11" rank="1"/>
  </conditionalFormatting>
  <conditionalFormatting sqref="R10:R21">
    <cfRule type="top10" dxfId="13" priority="12" rank="1"/>
  </conditionalFormatting>
  <conditionalFormatting sqref="S10:S21">
    <cfRule type="top10" dxfId="12" priority="13" rank="1"/>
  </conditionalFormatting>
  <conditionalFormatting sqref="T10:T21">
    <cfRule type="top10" dxfId="11" priority="14" rank="1"/>
  </conditionalFormatting>
  <conditionalFormatting sqref="U10:U21">
    <cfRule type="top10" dxfId="10" priority="15" rank="1"/>
  </conditionalFormatting>
  <conditionalFormatting sqref="V10:V21">
    <cfRule type="top10" dxfId="9" priority="16" rank="1"/>
  </conditionalFormatting>
  <conditionalFormatting sqref="W10:W21">
    <cfRule type="top10" dxfId="8" priority="17" rank="1"/>
  </conditionalFormatting>
  <conditionalFormatting sqref="X10:X21">
    <cfRule type="top10" dxfId="7" priority="18" rank="1"/>
    <cfRule type="top10" dxfId="6" priority="1" rank="1"/>
  </conditionalFormatting>
  <conditionalFormatting sqref="Y10:Y21">
    <cfRule type="top10" dxfId="5" priority="2" rank="1"/>
  </conditionalFormatting>
  <conditionalFormatting sqref="Z10:Z21">
    <cfRule type="top10" dxfId="4" priority="5" rank="1"/>
    <cfRule type="top10" dxfId="3" priority="24" rank="1"/>
  </conditionalFormatting>
  <conditionalFormatting sqref="AA10:AA21">
    <cfRule type="top10" dxfId="2" priority="4" rank="1"/>
    <cfRule type="top10" dxfId="1" priority="6" rank="1"/>
  </conditionalFormatting>
  <conditionalFormatting sqref="AB10:AB21">
    <cfRule type="top10" dxfId="0" priority="3" rank="1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66"/>
  <sheetViews>
    <sheetView showOutlineSymbols="0" showWhiteSpace="0" zoomScaleNormal="100" workbookViewId="0">
      <selection activeCell="D5" sqref="D5"/>
    </sheetView>
  </sheetViews>
  <sheetFormatPr defaultColWidth="9.140625" defaultRowHeight="15" x14ac:dyDescent="0.25"/>
  <cols>
    <col min="1" max="1" width="30.7109375" style="27" bestFit="1" customWidth="1"/>
    <col min="2" max="2" width="31.28515625" style="27" bestFit="1" customWidth="1"/>
    <col min="3" max="3" width="15.7109375" style="1" bestFit="1" customWidth="1"/>
    <col min="4" max="4" width="17.42578125" style="1" bestFit="1" customWidth="1"/>
    <col min="5" max="5" width="9.140625" style="1"/>
    <col min="6" max="6" width="17.42578125" style="1" bestFit="1" customWidth="1"/>
    <col min="7" max="7" width="25.140625" style="27" bestFit="1" customWidth="1"/>
    <col min="8" max="8" width="9.140625" style="1"/>
    <col min="9" max="9" width="28" style="27" bestFit="1" customWidth="1"/>
    <col min="10" max="16384" width="9.140625" style="1"/>
  </cols>
  <sheetData>
    <row r="1" spans="1:10" ht="15.75" x14ac:dyDescent="0.25">
      <c r="A1" s="26"/>
      <c r="B1" s="26"/>
      <c r="C1" s="26" t="s">
        <v>69</v>
      </c>
      <c r="D1" s="26" t="s">
        <v>70</v>
      </c>
      <c r="E1" s="11"/>
      <c r="F1" s="11"/>
      <c r="G1" s="26" t="s">
        <v>39</v>
      </c>
      <c r="H1" s="9"/>
      <c r="I1" s="23"/>
      <c r="J1" s="9"/>
    </row>
    <row r="2" spans="1:10" ht="15.75" x14ac:dyDescent="0.25">
      <c r="A2" s="26"/>
      <c r="B2" s="26"/>
      <c r="C2" s="10"/>
      <c r="D2" s="10"/>
      <c r="E2" s="11"/>
      <c r="F2" s="11"/>
      <c r="G2" s="26" t="s">
        <v>40</v>
      </c>
      <c r="H2" s="12">
        <v>0.12</v>
      </c>
      <c r="I2" s="71" t="s">
        <v>78</v>
      </c>
      <c r="J2" s="9"/>
    </row>
    <row r="3" spans="1:10" ht="15.75" x14ac:dyDescent="0.25">
      <c r="A3" s="73" t="s">
        <v>68</v>
      </c>
      <c r="B3" s="26" t="s">
        <v>41</v>
      </c>
      <c r="C3" s="10">
        <f>H7/12</f>
        <v>7500</v>
      </c>
      <c r="D3" s="10">
        <f>I7/12</f>
        <v>8750</v>
      </c>
      <c r="E3" s="11"/>
      <c r="F3" s="11"/>
      <c r="G3" s="26" t="s">
        <v>42</v>
      </c>
      <c r="H3" s="12">
        <v>0.06</v>
      </c>
      <c r="I3" s="71"/>
      <c r="J3" s="12">
        <v>0.04</v>
      </c>
    </row>
    <row r="4" spans="1:10" ht="15.75" x14ac:dyDescent="0.25">
      <c r="A4" s="74"/>
      <c r="B4" s="26" t="s">
        <v>133</v>
      </c>
      <c r="C4" s="13">
        <v>3.5000000000000003E-2</v>
      </c>
      <c r="D4" s="13">
        <v>3.5000000000000003E-2</v>
      </c>
      <c r="E4" s="11"/>
      <c r="F4" s="11"/>
      <c r="G4" s="26"/>
      <c r="H4" s="9" t="s">
        <v>6</v>
      </c>
      <c r="I4" s="23"/>
      <c r="J4" s="9"/>
    </row>
    <row r="5" spans="1:10" ht="15.75" x14ac:dyDescent="0.25">
      <c r="A5" s="75"/>
      <c r="B5" s="28" t="s">
        <v>90</v>
      </c>
      <c r="C5" s="9">
        <f>0.09*C3*12</f>
        <v>8100</v>
      </c>
      <c r="D5" s="9">
        <f>0.09*D3*12</f>
        <v>9450</v>
      </c>
    </row>
    <row r="6" spans="1:10" ht="15.75" x14ac:dyDescent="0.25">
      <c r="A6" s="26"/>
      <c r="B6" s="26"/>
      <c r="C6" s="10"/>
      <c r="D6" s="10"/>
      <c r="E6" s="11"/>
      <c r="F6" s="11"/>
      <c r="G6" s="26"/>
      <c r="H6" s="9" t="s">
        <v>82</v>
      </c>
      <c r="I6" s="9" t="s">
        <v>98</v>
      </c>
    </row>
    <row r="7" spans="1:10" ht="15.75" x14ac:dyDescent="0.25">
      <c r="A7" s="73" t="s">
        <v>38</v>
      </c>
      <c r="B7" s="26" t="s">
        <v>41</v>
      </c>
      <c r="C7" s="10">
        <f>H8/12</f>
        <v>9166.6666666666661</v>
      </c>
      <c r="D7" s="10">
        <f>I8/12</f>
        <v>10416.666666666666</v>
      </c>
      <c r="E7" s="11"/>
      <c r="F7" s="11"/>
      <c r="G7" s="26" t="s">
        <v>99</v>
      </c>
      <c r="H7" s="9">
        <v>90000</v>
      </c>
      <c r="I7" s="9">
        <v>105000</v>
      </c>
    </row>
    <row r="8" spans="1:10" ht="15.75" x14ac:dyDescent="0.25">
      <c r="A8" s="74"/>
      <c r="B8" s="26" t="s">
        <v>133</v>
      </c>
      <c r="C8" s="13">
        <v>3.5000000000000003E-2</v>
      </c>
      <c r="D8" s="13">
        <v>3.5000000000000003E-2</v>
      </c>
      <c r="E8" s="11"/>
      <c r="F8" s="11"/>
      <c r="G8" s="26" t="s">
        <v>100</v>
      </c>
      <c r="H8" s="9">
        <v>110000</v>
      </c>
      <c r="I8" s="9">
        <v>125000</v>
      </c>
    </row>
    <row r="9" spans="1:10" ht="15.75" x14ac:dyDescent="0.25">
      <c r="A9" s="75"/>
      <c r="B9" s="28" t="s">
        <v>90</v>
      </c>
      <c r="C9" s="9">
        <f>0.09*C7*12</f>
        <v>9899.9999999999982</v>
      </c>
      <c r="D9" s="9">
        <f>0.09*D7*12</f>
        <v>11249.999999999998</v>
      </c>
    </row>
    <row r="10" spans="1:10" ht="15.75" x14ac:dyDescent="0.25">
      <c r="A10" s="26" t="s">
        <v>64</v>
      </c>
      <c r="B10" s="23"/>
      <c r="C10" s="14">
        <v>0.03</v>
      </c>
      <c r="D10" s="14">
        <v>0.03</v>
      </c>
      <c r="E10" s="11"/>
      <c r="F10" s="11"/>
      <c r="G10" s="29"/>
      <c r="H10" s="1">
        <f>(H8-H7)/H7</f>
        <v>0.22222222222222221</v>
      </c>
      <c r="I10" s="27">
        <f>(I8-I7)/I7</f>
        <v>0.19047619047619047</v>
      </c>
    </row>
    <row r="11" spans="1:10" ht="15.75" x14ac:dyDescent="0.25">
      <c r="A11" s="26" t="s">
        <v>65</v>
      </c>
      <c r="B11" s="23"/>
      <c r="C11" s="14">
        <v>0.08</v>
      </c>
      <c r="D11" s="14">
        <v>0.08</v>
      </c>
      <c r="E11" s="11"/>
      <c r="F11" s="11"/>
      <c r="G11" s="29"/>
    </row>
    <row r="12" spans="1:10" ht="15.75" x14ac:dyDescent="0.25">
      <c r="A12" s="26" t="s">
        <v>101</v>
      </c>
      <c r="B12" s="26"/>
      <c r="C12" s="14">
        <v>0.03</v>
      </c>
      <c r="D12" s="14">
        <v>0.03</v>
      </c>
      <c r="E12" s="11"/>
      <c r="F12" s="11"/>
      <c r="G12" s="29"/>
    </row>
    <row r="13" spans="1:10" ht="15.75" x14ac:dyDescent="0.25">
      <c r="A13" s="26" t="s">
        <v>6</v>
      </c>
      <c r="B13" s="23"/>
      <c r="C13" s="13">
        <f>29.1%</f>
        <v>0.29100000000000004</v>
      </c>
      <c r="D13" s="13">
        <v>0.32500000000000001</v>
      </c>
      <c r="E13" s="11"/>
      <c r="F13" s="11"/>
      <c r="G13" s="29"/>
    </row>
    <row r="14" spans="1:10" ht="15.75" x14ac:dyDescent="0.25">
      <c r="A14" s="26"/>
      <c r="B14" s="23"/>
      <c r="C14" s="12"/>
      <c r="D14" s="12"/>
    </row>
    <row r="15" spans="1:10" ht="15.75" x14ac:dyDescent="0.25">
      <c r="A15" s="26" t="s">
        <v>66</v>
      </c>
      <c r="B15" s="26"/>
      <c r="C15" s="10">
        <v>125000</v>
      </c>
      <c r="D15" s="10">
        <v>150000</v>
      </c>
      <c r="E15" s="11"/>
      <c r="F15" s="11"/>
      <c r="G15" s="29"/>
    </row>
    <row r="16" spans="1:10" ht="15.75" x14ac:dyDescent="0.25">
      <c r="A16" s="26" t="s">
        <v>67</v>
      </c>
      <c r="B16" s="26"/>
      <c r="C16" s="13">
        <v>4.4499999999999998E-2</v>
      </c>
      <c r="D16" s="13">
        <v>4.4499999999999998E-2</v>
      </c>
      <c r="E16" s="11"/>
      <c r="F16" s="11"/>
      <c r="G16" s="29"/>
    </row>
    <row r="17" spans="1:7" ht="15.75" x14ac:dyDescent="0.25">
      <c r="A17" s="26" t="s">
        <v>43</v>
      </c>
      <c r="B17" s="26"/>
      <c r="C17" s="15">
        <v>180</v>
      </c>
      <c r="D17" s="15">
        <v>180</v>
      </c>
      <c r="E17" s="11"/>
      <c r="F17" s="11"/>
      <c r="G17" s="29"/>
    </row>
    <row r="18" spans="1:7" x14ac:dyDescent="0.25">
      <c r="A18" s="23"/>
      <c r="B18" s="23"/>
      <c r="C18" s="9"/>
      <c r="D18" s="9"/>
    </row>
    <row r="19" spans="1:7" ht="15.75" x14ac:dyDescent="0.25">
      <c r="A19" s="26" t="s">
        <v>71</v>
      </c>
      <c r="B19" s="26"/>
      <c r="C19" s="10">
        <v>60000</v>
      </c>
      <c r="D19" s="10">
        <v>75000</v>
      </c>
      <c r="E19" s="11"/>
      <c r="F19" s="11"/>
      <c r="G19" s="29"/>
    </row>
    <row r="20" spans="1:7" ht="15.75" x14ac:dyDescent="0.25">
      <c r="A20" s="26" t="s">
        <v>72</v>
      </c>
      <c r="B20" s="26"/>
      <c r="C20" s="13">
        <v>4.4499999999999998E-2</v>
      </c>
      <c r="D20" s="13">
        <v>4.4499999999999998E-2</v>
      </c>
      <c r="E20" s="11"/>
      <c r="F20" s="11"/>
      <c r="G20" s="29"/>
    </row>
    <row r="21" spans="1:7" ht="15.75" x14ac:dyDescent="0.25">
      <c r="A21" s="26" t="s">
        <v>43</v>
      </c>
      <c r="B21" s="26"/>
      <c r="C21" s="15">
        <v>180</v>
      </c>
      <c r="D21" s="15">
        <v>180</v>
      </c>
      <c r="E21" s="11"/>
      <c r="F21" s="11"/>
      <c r="G21" s="29"/>
    </row>
    <row r="22" spans="1:7" ht="15.75" x14ac:dyDescent="0.25">
      <c r="A22" s="26" t="s">
        <v>44</v>
      </c>
      <c r="B22" s="26" t="s">
        <v>80</v>
      </c>
      <c r="C22" s="16">
        <v>200</v>
      </c>
      <c r="D22" s="16">
        <v>250</v>
      </c>
      <c r="E22" s="11"/>
      <c r="F22" s="11"/>
      <c r="G22" s="29"/>
    </row>
    <row r="23" spans="1:7" ht="15.75" x14ac:dyDescent="0.25">
      <c r="A23" s="26" t="s">
        <v>44</v>
      </c>
      <c r="B23" s="23"/>
      <c r="C23" s="16">
        <v>400</v>
      </c>
      <c r="D23" s="16">
        <v>500</v>
      </c>
      <c r="E23" s="11"/>
      <c r="F23" s="11"/>
      <c r="G23" s="29"/>
    </row>
    <row r="24" spans="1:7" ht="15.75" x14ac:dyDescent="0.25">
      <c r="A24" s="26"/>
      <c r="B24" s="23" t="s">
        <v>62</v>
      </c>
      <c r="C24" s="16">
        <v>3</v>
      </c>
      <c r="D24" s="16">
        <v>3</v>
      </c>
      <c r="E24" s="11"/>
      <c r="F24" s="11"/>
      <c r="G24" s="29"/>
    </row>
    <row r="25" spans="1:7" x14ac:dyDescent="0.25">
      <c r="A25" s="23"/>
      <c r="B25" s="23"/>
      <c r="C25" s="9"/>
      <c r="D25" s="9"/>
    </row>
    <row r="26" spans="1:7" ht="15.75" x14ac:dyDescent="0.25">
      <c r="A26" s="72" t="s">
        <v>45</v>
      </c>
      <c r="B26" s="26" t="s">
        <v>46</v>
      </c>
      <c r="C26" s="10">
        <v>30000</v>
      </c>
      <c r="D26" s="10">
        <v>40000</v>
      </c>
      <c r="E26" s="11"/>
      <c r="F26" s="11"/>
      <c r="G26" s="29"/>
    </row>
    <row r="27" spans="1:7" ht="15.75" x14ac:dyDescent="0.25">
      <c r="A27" s="72"/>
      <c r="B27" s="26" t="s">
        <v>47</v>
      </c>
      <c r="C27" s="10">
        <v>5000</v>
      </c>
      <c r="D27" s="10">
        <v>6000</v>
      </c>
      <c r="E27" s="11"/>
      <c r="F27" s="11"/>
      <c r="G27" s="29"/>
    </row>
    <row r="28" spans="1:7" ht="15.75" x14ac:dyDescent="0.25">
      <c r="A28" s="72"/>
      <c r="B28" s="26" t="s">
        <v>48</v>
      </c>
      <c r="C28" s="10">
        <v>60</v>
      </c>
      <c r="D28" s="10">
        <v>60</v>
      </c>
      <c r="E28" s="11"/>
      <c r="F28" s="11"/>
      <c r="G28" s="29"/>
    </row>
    <row r="29" spans="1:7" ht="15.75" x14ac:dyDescent="0.25">
      <c r="A29" s="72"/>
      <c r="B29" s="26" t="s">
        <v>49</v>
      </c>
      <c r="C29" s="14">
        <v>0.05</v>
      </c>
      <c r="D29" s="14">
        <v>0.05</v>
      </c>
      <c r="E29" s="11"/>
      <c r="F29" s="11"/>
      <c r="G29" s="29"/>
    </row>
    <row r="30" spans="1:7" ht="15.75" x14ac:dyDescent="0.25">
      <c r="A30" s="72"/>
      <c r="B30" s="26" t="s">
        <v>50</v>
      </c>
      <c r="C30" s="16">
        <f>PMT(C29/12,C28,(C26-C27))</f>
        <v>-471.78084110027339</v>
      </c>
      <c r="D30" s="16">
        <f>PMT(D29/12,D28,(D26-D27))</f>
        <v>-641.6219438963717</v>
      </c>
      <c r="E30" s="11"/>
      <c r="F30" s="11"/>
      <c r="G30" s="29"/>
    </row>
    <row r="31" spans="1:7" ht="15.75" x14ac:dyDescent="0.25">
      <c r="A31" s="72"/>
      <c r="B31" s="26" t="s">
        <v>73</v>
      </c>
      <c r="C31" s="10">
        <v>3000</v>
      </c>
      <c r="D31" s="10">
        <v>4500</v>
      </c>
      <c r="E31" s="11"/>
      <c r="F31" s="11"/>
      <c r="G31" s="29"/>
    </row>
    <row r="32" spans="1:7" ht="15.75" x14ac:dyDescent="0.25">
      <c r="A32" s="72"/>
      <c r="B32" s="26" t="s">
        <v>74</v>
      </c>
      <c r="C32" s="10">
        <v>66</v>
      </c>
      <c r="D32" s="10">
        <v>80</v>
      </c>
    </row>
    <row r="33" spans="1:7" ht="15.75" x14ac:dyDescent="0.25">
      <c r="A33" s="72"/>
      <c r="B33" s="26" t="s">
        <v>62</v>
      </c>
      <c r="C33" s="10">
        <v>1</v>
      </c>
      <c r="D33" s="10">
        <v>1</v>
      </c>
      <c r="E33" s="11"/>
      <c r="F33" s="11"/>
      <c r="G33" s="29"/>
    </row>
    <row r="34" spans="1:7" ht="15.75" x14ac:dyDescent="0.25">
      <c r="A34" s="26"/>
      <c r="B34" s="26"/>
      <c r="C34" s="10"/>
      <c r="D34" s="10"/>
      <c r="E34" s="11"/>
      <c r="F34" s="11"/>
      <c r="G34" s="29"/>
    </row>
    <row r="35" spans="1:7" ht="15.75" x14ac:dyDescent="0.25">
      <c r="A35" s="72" t="s">
        <v>52</v>
      </c>
      <c r="B35" s="26" t="s">
        <v>46</v>
      </c>
      <c r="C35" s="10">
        <v>70000</v>
      </c>
      <c r="D35" s="10">
        <v>90000</v>
      </c>
      <c r="E35" s="11"/>
      <c r="F35" s="11"/>
      <c r="G35" s="29"/>
    </row>
    <row r="36" spans="1:7" ht="15.75" x14ac:dyDescent="0.25">
      <c r="A36" s="72"/>
      <c r="B36" s="26" t="s">
        <v>53</v>
      </c>
      <c r="C36" s="10">
        <v>10000</v>
      </c>
      <c r="D36" s="10">
        <v>12000</v>
      </c>
      <c r="E36" s="11"/>
      <c r="F36" s="11"/>
      <c r="G36" s="29"/>
    </row>
    <row r="37" spans="1:7" ht="15.75" x14ac:dyDescent="0.25">
      <c r="A37" s="72"/>
      <c r="B37" s="26" t="s">
        <v>103</v>
      </c>
      <c r="C37" s="10">
        <v>60</v>
      </c>
      <c r="D37" s="10">
        <v>60</v>
      </c>
    </row>
    <row r="38" spans="1:7" ht="15.75" x14ac:dyDescent="0.25">
      <c r="A38" s="72"/>
      <c r="B38" s="26" t="s">
        <v>102</v>
      </c>
      <c r="C38" s="17">
        <v>0.05</v>
      </c>
      <c r="D38" s="17">
        <v>0.05</v>
      </c>
    </row>
    <row r="39" spans="1:7" ht="15.75" x14ac:dyDescent="0.25">
      <c r="A39" s="72"/>
      <c r="B39" s="26" t="s">
        <v>50</v>
      </c>
      <c r="C39" s="16">
        <f>PMT(C38/12,C37,(C35-C36))</f>
        <v>-1132.2740186406561</v>
      </c>
      <c r="D39" s="16">
        <f>PMT(D38/12,D37,(D35-D36))</f>
        <v>-1471.9562242328529</v>
      </c>
    </row>
    <row r="40" spans="1:7" ht="15.75" x14ac:dyDescent="0.25">
      <c r="A40" s="72"/>
      <c r="B40" s="26" t="s">
        <v>51</v>
      </c>
      <c r="C40" s="10">
        <v>5000</v>
      </c>
      <c r="D40" s="10">
        <v>7500</v>
      </c>
    </row>
    <row r="41" spans="1:7" ht="15.75" x14ac:dyDescent="0.25">
      <c r="A41" s="72"/>
      <c r="B41" s="26" t="s">
        <v>74</v>
      </c>
      <c r="C41" s="10">
        <v>100</v>
      </c>
      <c r="D41" s="10">
        <v>125</v>
      </c>
    </row>
    <row r="42" spans="1:7" ht="15.75" x14ac:dyDescent="0.25">
      <c r="A42" s="23"/>
      <c r="B42" s="26" t="s">
        <v>62</v>
      </c>
      <c r="C42" s="10">
        <v>1.5</v>
      </c>
      <c r="D42" s="10">
        <v>1.5</v>
      </c>
    </row>
    <row r="43" spans="1:7" ht="15.75" x14ac:dyDescent="0.25">
      <c r="A43" s="23"/>
      <c r="B43" s="26"/>
      <c r="C43" s="10"/>
      <c r="D43" s="10"/>
    </row>
    <row r="44" spans="1:7" ht="15.75" x14ac:dyDescent="0.25">
      <c r="A44" s="72" t="s">
        <v>54</v>
      </c>
      <c r="B44" s="26" t="s">
        <v>19</v>
      </c>
      <c r="C44" s="10">
        <v>1500</v>
      </c>
      <c r="D44" s="10">
        <v>2000</v>
      </c>
    </row>
    <row r="45" spans="1:7" ht="15.75" x14ac:dyDescent="0.25">
      <c r="A45" s="72"/>
      <c r="B45" s="26" t="s">
        <v>55</v>
      </c>
      <c r="C45" s="10">
        <f>6.1%</f>
        <v>6.0999999999999999E-2</v>
      </c>
      <c r="D45" s="10">
        <v>6.0999999999999999E-2</v>
      </c>
    </row>
    <row r="46" spans="1:7" ht="15.75" x14ac:dyDescent="0.25">
      <c r="A46" s="72" t="s">
        <v>56</v>
      </c>
      <c r="B46" s="26" t="s">
        <v>57</v>
      </c>
      <c r="C46" s="10">
        <v>800000</v>
      </c>
      <c r="D46" s="10">
        <v>1000000</v>
      </c>
    </row>
    <row r="47" spans="1:7" ht="15.75" x14ac:dyDescent="0.25">
      <c r="A47" s="72"/>
      <c r="B47" s="26" t="s">
        <v>53</v>
      </c>
      <c r="C47" s="10">
        <v>50000</v>
      </c>
      <c r="D47" s="10">
        <v>60000</v>
      </c>
    </row>
    <row r="48" spans="1:7" ht="15.75" x14ac:dyDescent="0.25">
      <c r="A48" s="72"/>
      <c r="B48" s="26" t="s">
        <v>58</v>
      </c>
      <c r="C48" s="10">
        <v>360</v>
      </c>
      <c r="D48" s="10">
        <v>360</v>
      </c>
    </row>
    <row r="49" spans="1:4" ht="15.75" x14ac:dyDescent="0.25">
      <c r="A49" s="72"/>
      <c r="B49" s="26" t="s">
        <v>59</v>
      </c>
      <c r="C49" s="14">
        <v>0.04</v>
      </c>
      <c r="D49" s="14">
        <v>0.04</v>
      </c>
    </row>
    <row r="50" spans="1:4" ht="15.75" x14ac:dyDescent="0.25">
      <c r="A50" s="72"/>
      <c r="B50" s="26" t="s">
        <v>60</v>
      </c>
      <c r="C50" s="16">
        <f>PMT(C49/12,C48,(C46-C47))</f>
        <v>-3580.614715990946</v>
      </c>
      <c r="D50" s="16">
        <f>PMT(D49/12,D48,(D46-D47))</f>
        <v>-4487.7037773753191</v>
      </c>
    </row>
    <row r="51" spans="1:4" ht="15.75" x14ac:dyDescent="0.25">
      <c r="A51" s="72"/>
      <c r="B51" s="26" t="s">
        <v>61</v>
      </c>
      <c r="C51" s="16">
        <f>C46*(1+0.06)^30</f>
        <v>4594792.9383306075</v>
      </c>
      <c r="D51" s="16">
        <f>D46*(1+0.06)^30</f>
        <v>5743491.1729132598</v>
      </c>
    </row>
    <row r="52" spans="1:4" x14ac:dyDescent="0.25">
      <c r="A52" s="23"/>
      <c r="B52" s="23"/>
      <c r="C52" s="9"/>
      <c r="D52" s="9"/>
    </row>
    <row r="53" spans="1:4" ht="15.75" x14ac:dyDescent="0.25">
      <c r="A53" s="26"/>
      <c r="B53" s="26" t="s">
        <v>124</v>
      </c>
      <c r="C53" s="10">
        <v>500</v>
      </c>
      <c r="D53" s="10">
        <v>600</v>
      </c>
    </row>
    <row r="54" spans="1:4" ht="15.75" x14ac:dyDescent="0.25">
      <c r="A54" s="26"/>
      <c r="B54" s="26" t="s">
        <v>62</v>
      </c>
      <c r="C54" s="18">
        <v>5</v>
      </c>
      <c r="D54" s="18">
        <v>5</v>
      </c>
    </row>
    <row r="55" spans="1:4" x14ac:dyDescent="0.25">
      <c r="A55" s="23"/>
      <c r="B55" s="23"/>
      <c r="C55" s="9"/>
      <c r="D55" s="9"/>
    </row>
    <row r="56" spans="1:4" ht="15.75" x14ac:dyDescent="0.25">
      <c r="A56" s="26" t="s">
        <v>75</v>
      </c>
      <c r="B56" s="23"/>
      <c r="C56" s="10">
        <v>150</v>
      </c>
      <c r="D56" s="10">
        <v>200</v>
      </c>
    </row>
    <row r="57" spans="1:4" ht="15.75" x14ac:dyDescent="0.25">
      <c r="A57" s="26" t="s">
        <v>63</v>
      </c>
      <c r="B57" s="23"/>
      <c r="C57" s="13">
        <v>3.5000000000000003E-2</v>
      </c>
      <c r="D57" s="13">
        <v>3.5000000000000003E-2</v>
      </c>
    </row>
    <row r="58" spans="1:4" x14ac:dyDescent="0.25">
      <c r="A58" s="23"/>
      <c r="B58" s="23"/>
      <c r="C58" s="9"/>
      <c r="D58" s="9"/>
    </row>
    <row r="59" spans="1:4" x14ac:dyDescent="0.25">
      <c r="A59" s="23" t="s">
        <v>77</v>
      </c>
      <c r="B59" s="23" t="s">
        <v>11</v>
      </c>
      <c r="C59" s="9">
        <v>200</v>
      </c>
      <c r="D59" s="9">
        <v>250</v>
      </c>
    </row>
    <row r="60" spans="1:4" x14ac:dyDescent="0.25">
      <c r="A60" s="23"/>
      <c r="B60" s="23" t="s">
        <v>15</v>
      </c>
      <c r="C60" s="9">
        <v>300</v>
      </c>
      <c r="D60" s="9">
        <v>400</v>
      </c>
    </row>
    <row r="61" spans="1:4" x14ac:dyDescent="0.25">
      <c r="A61" s="23"/>
      <c r="B61" s="23"/>
      <c r="C61" s="9"/>
      <c r="D61" s="9"/>
    </row>
    <row r="62" spans="1:4" x14ac:dyDescent="0.25">
      <c r="A62" s="23" t="s">
        <v>76</v>
      </c>
      <c r="B62" s="23"/>
      <c r="C62" s="9">
        <v>125</v>
      </c>
      <c r="D62" s="9">
        <v>175</v>
      </c>
    </row>
    <row r="63" spans="1:4" x14ac:dyDescent="0.25">
      <c r="A63" s="23"/>
      <c r="B63" s="23"/>
      <c r="C63" s="9"/>
      <c r="D63" s="9"/>
    </row>
    <row r="64" spans="1:4" x14ac:dyDescent="0.25">
      <c r="A64" s="23" t="s">
        <v>79</v>
      </c>
      <c r="B64" s="23"/>
      <c r="C64" s="9">
        <v>2200</v>
      </c>
      <c r="D64" s="9">
        <v>3000</v>
      </c>
    </row>
    <row r="65" spans="1:4" x14ac:dyDescent="0.25">
      <c r="A65" s="23"/>
      <c r="B65" s="23"/>
      <c r="C65" s="9"/>
      <c r="D65" s="9"/>
    </row>
    <row r="66" spans="1:4" x14ac:dyDescent="0.25">
      <c r="A66" s="23" t="s">
        <v>89</v>
      </c>
      <c r="B66" s="23"/>
      <c r="C66" s="9">
        <v>5000</v>
      </c>
      <c r="D66" s="9">
        <v>5500</v>
      </c>
    </row>
  </sheetData>
  <mergeCells count="7">
    <mergeCell ref="A44:A45"/>
    <mergeCell ref="A46:A51"/>
    <mergeCell ref="A26:A33"/>
    <mergeCell ref="A35:A41"/>
    <mergeCell ref="I2:I3"/>
    <mergeCell ref="A3:A5"/>
    <mergeCell ref="A7:A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P541"/>
  <sheetViews>
    <sheetView showOutlineSymbols="0" showWhiteSpace="0" workbookViewId="0">
      <pane xSplit="4" ySplit="3" topLeftCell="G171" activePane="bottomRight" state="frozen"/>
      <selection pane="topRight" activeCell="E1" sqref="E1"/>
      <selection pane="bottomLeft" activeCell="A4" sqref="A4"/>
      <selection pane="bottomRight" activeCell="A185" sqref="A185:XFD185"/>
    </sheetView>
  </sheetViews>
  <sheetFormatPr defaultColWidth="9.140625" defaultRowHeight="15" x14ac:dyDescent="0.25"/>
  <cols>
    <col min="1" max="1" width="35.5703125" style="1" bestFit="1" customWidth="1"/>
    <col min="2" max="2" width="4" style="1" bestFit="1" customWidth="1"/>
    <col min="3" max="3" width="11" style="1" bestFit="1" customWidth="1"/>
    <col min="4" max="4" width="13.140625" style="1" bestFit="1" customWidth="1"/>
    <col min="5" max="5" width="12.42578125" style="1" customWidth="1"/>
    <col min="6" max="6" width="17.42578125" style="1" bestFit="1" customWidth="1"/>
    <col min="7" max="7" width="15.28515625" style="1" bestFit="1" customWidth="1"/>
    <col min="8" max="8" width="11.5703125" style="1" bestFit="1" customWidth="1"/>
    <col min="9" max="9" width="14.42578125" style="1" bestFit="1" customWidth="1"/>
    <col min="10" max="10" width="9.85546875" style="1" bestFit="1" customWidth="1"/>
    <col min="11" max="11" width="20.140625" style="1" bestFit="1" customWidth="1"/>
    <col min="12" max="12" width="11.5703125" style="1" bestFit="1" customWidth="1"/>
    <col min="13" max="13" width="13.7109375" style="1" bestFit="1" customWidth="1"/>
    <col min="14" max="14" width="11.7109375" style="1" customWidth="1"/>
    <col min="15" max="15" width="12" style="1" bestFit="1" customWidth="1"/>
    <col min="16" max="16" width="16.28515625" style="1" bestFit="1" customWidth="1"/>
    <col min="17" max="17" width="14.7109375" style="1" bestFit="1" customWidth="1"/>
    <col min="18" max="18" width="15.28515625" style="1" bestFit="1" customWidth="1"/>
    <col min="19" max="19" width="12.5703125" style="1" bestFit="1" customWidth="1"/>
    <col min="20" max="21" width="12.7109375" style="1" bestFit="1" customWidth="1"/>
    <col min="22" max="22" width="22" style="1" bestFit="1" customWidth="1"/>
    <col min="23" max="23" width="15.5703125" style="1" customWidth="1"/>
    <col min="24" max="24" width="14.5703125" style="1" bestFit="1" customWidth="1"/>
    <col min="25" max="27" width="15.5703125" style="1" bestFit="1" customWidth="1"/>
    <col min="28" max="28" width="15.5703125" style="3" bestFit="1" customWidth="1"/>
    <col min="29" max="29" width="16.5703125" style="1" bestFit="1" customWidth="1"/>
    <col min="30" max="37" width="15.5703125" style="1" bestFit="1" customWidth="1"/>
    <col min="38" max="42" width="16.5703125" style="1" bestFit="1" customWidth="1"/>
    <col min="43" max="16384" width="9.140625" style="1"/>
  </cols>
  <sheetData>
    <row r="1" spans="1:29" x14ac:dyDescent="0.25">
      <c r="A1" s="27" t="s">
        <v>34</v>
      </c>
    </row>
    <row r="2" spans="1:29" x14ac:dyDescent="0.25">
      <c r="A2" s="27" t="s">
        <v>91</v>
      </c>
      <c r="B2" s="23"/>
      <c r="C2" s="23"/>
      <c r="D2" s="23"/>
      <c r="E2" s="23"/>
      <c r="F2" s="71" t="s">
        <v>9</v>
      </c>
      <c r="G2" s="71"/>
      <c r="H2" s="23"/>
      <c r="I2" s="71" t="s">
        <v>10</v>
      </c>
      <c r="J2" s="71"/>
      <c r="K2" s="71" t="s">
        <v>18</v>
      </c>
      <c r="L2" s="71"/>
      <c r="M2" s="71"/>
      <c r="N2" s="71"/>
      <c r="O2" s="71"/>
      <c r="P2" s="71"/>
      <c r="Q2" s="71"/>
      <c r="R2" s="71" t="s">
        <v>28</v>
      </c>
      <c r="S2" s="71"/>
      <c r="T2" s="71"/>
      <c r="U2" s="71"/>
      <c r="V2" s="71"/>
      <c r="W2" s="71" t="s">
        <v>27</v>
      </c>
      <c r="X2" s="71"/>
      <c r="Y2" s="71"/>
      <c r="Z2" s="71" t="s">
        <v>31</v>
      </c>
      <c r="AA2" s="71"/>
      <c r="AB2" s="30" t="s">
        <v>37</v>
      </c>
      <c r="AC2" s="25">
        <v>0.02</v>
      </c>
    </row>
    <row r="3" spans="1:29" ht="45" x14ac:dyDescent="0.25">
      <c r="A3" s="27" t="s">
        <v>93</v>
      </c>
      <c r="B3" s="23" t="s">
        <v>0</v>
      </c>
      <c r="C3" s="23" t="s">
        <v>1</v>
      </c>
      <c r="D3" s="23" t="s">
        <v>2</v>
      </c>
      <c r="E3" s="23" t="s">
        <v>3</v>
      </c>
      <c r="F3" s="37" t="s">
        <v>104</v>
      </c>
      <c r="G3" s="23" t="s">
        <v>5</v>
      </c>
      <c r="H3" s="23" t="s">
        <v>6</v>
      </c>
      <c r="I3" s="23" t="s">
        <v>68</v>
      </c>
      <c r="J3" s="23" t="s">
        <v>96</v>
      </c>
      <c r="K3" s="23" t="s">
        <v>18</v>
      </c>
      <c r="L3" s="23" t="s">
        <v>11</v>
      </c>
      <c r="M3" s="23" t="s">
        <v>13</v>
      </c>
      <c r="N3" s="23" t="s">
        <v>14</v>
      </c>
      <c r="O3" s="23" t="s">
        <v>15</v>
      </c>
      <c r="P3" s="23" t="s">
        <v>16</v>
      </c>
      <c r="Q3" s="23" t="s">
        <v>17</v>
      </c>
      <c r="R3" s="23" t="s">
        <v>19</v>
      </c>
      <c r="S3" s="23" t="s">
        <v>20</v>
      </c>
      <c r="T3" s="23" t="s">
        <v>21</v>
      </c>
      <c r="U3" s="23" t="s">
        <v>22</v>
      </c>
      <c r="V3" s="23" t="s">
        <v>88</v>
      </c>
      <c r="W3" s="23" t="s">
        <v>25</v>
      </c>
      <c r="X3" s="23" t="s">
        <v>26</v>
      </c>
      <c r="Y3" s="23" t="s">
        <v>24</v>
      </c>
      <c r="Z3" s="23" t="s">
        <v>29</v>
      </c>
      <c r="AA3" s="23" t="s">
        <v>30</v>
      </c>
      <c r="AB3" s="30" t="s">
        <v>32</v>
      </c>
      <c r="AC3" s="23" t="s">
        <v>33</v>
      </c>
    </row>
    <row r="4" spans="1:29" x14ac:dyDescent="0.25">
      <c r="A4" s="27" t="s">
        <v>35</v>
      </c>
      <c r="B4" s="9">
        <v>0</v>
      </c>
      <c r="C4" s="9">
        <v>23</v>
      </c>
      <c r="D4" s="9">
        <v>0</v>
      </c>
      <c r="E4" s="9">
        <f>VLookups!$C$5</f>
        <v>8100</v>
      </c>
      <c r="F4" s="19">
        <v>0</v>
      </c>
      <c r="G4" s="19">
        <v>0</v>
      </c>
      <c r="H4" s="20">
        <f>(-VLookups!$C$13)*(E4+F4/2)</f>
        <v>-2357.1000000000004</v>
      </c>
      <c r="I4" s="19">
        <v>0</v>
      </c>
      <c r="J4" s="19">
        <v>0</v>
      </c>
      <c r="K4" s="19">
        <v>0</v>
      </c>
      <c r="L4" s="19">
        <v>0</v>
      </c>
      <c r="M4" s="19">
        <v>0</v>
      </c>
      <c r="N4" s="9" t="s">
        <v>36</v>
      </c>
      <c r="O4" s="19">
        <v>0</v>
      </c>
      <c r="P4" s="19">
        <v>0</v>
      </c>
      <c r="Q4" s="9" t="s">
        <v>36</v>
      </c>
      <c r="R4" s="21">
        <f>-VLookups!$C$44</f>
        <v>-1500</v>
      </c>
      <c r="S4" s="19">
        <v>0</v>
      </c>
      <c r="T4" s="19">
        <v>0</v>
      </c>
      <c r="U4" s="9" t="s">
        <v>36</v>
      </c>
      <c r="V4" s="21">
        <f>-VLookups!$C$53</f>
        <v>-500</v>
      </c>
      <c r="W4" s="19">
        <v>0</v>
      </c>
      <c r="X4" s="19">
        <v>0</v>
      </c>
      <c r="Y4" s="20">
        <v>0</v>
      </c>
      <c r="Z4" s="9" t="s">
        <v>36</v>
      </c>
      <c r="AA4" s="9" t="s">
        <v>36</v>
      </c>
      <c r="AB4" s="20">
        <f>SUM(E4,F4/2,H4,I4,K4,L4,M4,O4,P4,R4,S4,T4,V4,W4,X4,Y4,G4,J4,Z4,AA4)</f>
        <v>3742.8999999999996</v>
      </c>
      <c r="AC4" s="20">
        <f>AB4</f>
        <v>3742.8999999999996</v>
      </c>
    </row>
    <row r="5" spans="1:29" x14ac:dyDescent="0.25">
      <c r="B5" s="9">
        <v>1</v>
      </c>
      <c r="C5" s="9">
        <v>23</v>
      </c>
      <c r="D5" s="9">
        <v>1</v>
      </c>
      <c r="E5" s="21">
        <f>VLookups!$C$3</f>
        <v>7500</v>
      </c>
      <c r="F5" s="20">
        <f>'B-B-NS'!E5*-VLookups!$C$10*2</f>
        <v>-450</v>
      </c>
      <c r="G5" s="19">
        <v>0</v>
      </c>
      <c r="H5" s="20">
        <f>(-VLookups!$C$13)*(E5+F5/2)</f>
        <v>-2117.0250000000001</v>
      </c>
      <c r="I5" s="20">
        <f>-PMT(VLookups!$C$16/12,180,-FV(VLookups!$C$16/12,48,,-VLookups!$C$15))</f>
        <v>-1138.3540184987783</v>
      </c>
      <c r="J5" s="19">
        <v>0</v>
      </c>
      <c r="K5" s="21">
        <f>-VLookups!$C$23</f>
        <v>-400</v>
      </c>
      <c r="L5" s="19">
        <v>0</v>
      </c>
      <c r="M5" s="19">
        <v>0</v>
      </c>
      <c r="N5" s="9" t="s">
        <v>36</v>
      </c>
      <c r="O5" s="19">
        <v>0</v>
      </c>
      <c r="P5" s="19">
        <v>0</v>
      </c>
      <c r="Q5" s="9" t="s">
        <v>36</v>
      </c>
      <c r="R5" s="21">
        <f>-VLookups!$C$44</f>
        <v>-1500</v>
      </c>
      <c r="S5" s="19">
        <v>0</v>
      </c>
      <c r="T5" s="19">
        <v>0</v>
      </c>
      <c r="U5" s="9" t="s">
        <v>36</v>
      </c>
      <c r="V5" s="21">
        <f>V4-VLookups!$C$54</f>
        <v>-505</v>
      </c>
      <c r="W5" s="19">
        <v>0</v>
      </c>
      <c r="X5" s="19">
        <v>0</v>
      </c>
      <c r="Y5" s="20">
        <f>-VLookups!$C$56</f>
        <v>-150</v>
      </c>
      <c r="Z5" s="9" t="s">
        <v>36</v>
      </c>
      <c r="AA5" s="9" t="s">
        <v>36</v>
      </c>
      <c r="AB5" s="20">
        <f t="shared" ref="AB5:AB68" si="0">SUM(E5,F5/2,H5,I5,K5,L5,M5,O5,P5,R5,S5,T5,V5,W5,X5,Y5,G5,J5,Z5,AA5)</f>
        <v>1464.6209815012221</v>
      </c>
      <c r="AC5" s="19">
        <f t="shared" ref="AC5:AC68" si="1">AB5+(AC4*(1+($AC$2/12)))</f>
        <v>5213.7591481678883</v>
      </c>
    </row>
    <row r="6" spans="1:29" ht="15" customHeight="1" x14ac:dyDescent="0.25">
      <c r="B6" s="9">
        <v>2</v>
      </c>
      <c r="C6" s="9">
        <v>23</v>
      </c>
      <c r="D6" s="9">
        <v>2</v>
      </c>
      <c r="E6" s="21">
        <f>VLookups!$C$3</f>
        <v>7500</v>
      </c>
      <c r="F6" s="20">
        <f>'B-B-NS'!E6*-VLookups!$C$10*2</f>
        <v>-450</v>
      </c>
      <c r="G6" s="19">
        <v>0</v>
      </c>
      <c r="H6" s="20">
        <f>(-VLookups!$C$13)*(E6+F6/2)</f>
        <v>-2117.0250000000001</v>
      </c>
      <c r="I6" s="20">
        <f>-PMT(VLookups!$C$16/12,180,-FV(VLookups!$C$16/12,48,,-VLookups!$C$15))</f>
        <v>-1138.3540184987783</v>
      </c>
      <c r="J6" s="19">
        <v>0</v>
      </c>
      <c r="K6" s="21">
        <f>K5-VLookups!$C$24</f>
        <v>-403</v>
      </c>
      <c r="L6" s="19">
        <v>0</v>
      </c>
      <c r="M6" s="19">
        <v>0</v>
      </c>
      <c r="N6" s="9" t="s">
        <v>36</v>
      </c>
      <c r="O6" s="19">
        <v>0</v>
      </c>
      <c r="P6" s="19">
        <v>0</v>
      </c>
      <c r="Q6" s="9" t="s">
        <v>36</v>
      </c>
      <c r="R6" s="21">
        <f>-VLookups!$C$44</f>
        <v>-1500</v>
      </c>
      <c r="S6" s="19">
        <v>0</v>
      </c>
      <c r="T6" s="19">
        <v>0</v>
      </c>
      <c r="U6" s="9" t="s">
        <v>36</v>
      </c>
      <c r="V6" s="21">
        <f>V5-VLookups!$C$54</f>
        <v>-510</v>
      </c>
      <c r="W6" s="19">
        <v>0</v>
      </c>
      <c r="X6" s="19">
        <v>0</v>
      </c>
      <c r="Y6" s="20">
        <f>Y5*(1+VLookups!$C$57/12)</f>
        <v>-150.4375</v>
      </c>
      <c r="Z6" s="9" t="s">
        <v>36</v>
      </c>
      <c r="AA6" s="9" t="s">
        <v>36</v>
      </c>
      <c r="AB6" s="20">
        <f t="shared" si="0"/>
        <v>1456.1834815012221</v>
      </c>
      <c r="AC6" s="19">
        <f t="shared" si="1"/>
        <v>6678.6322282493911</v>
      </c>
    </row>
    <row r="7" spans="1:29" x14ac:dyDescent="0.25">
      <c r="B7" s="9">
        <v>3</v>
      </c>
      <c r="C7" s="9">
        <v>23</v>
      </c>
      <c r="D7" s="9">
        <v>3</v>
      </c>
      <c r="E7" s="21">
        <f>VLookups!$C$3</f>
        <v>7500</v>
      </c>
      <c r="F7" s="20">
        <f>'B-B-NS'!E7*-VLookups!$C$10*2</f>
        <v>-450</v>
      </c>
      <c r="G7" s="19">
        <v>0</v>
      </c>
      <c r="H7" s="20">
        <f>(-VLookups!$C$13)*(E7+F7/2)</f>
        <v>-2117.0250000000001</v>
      </c>
      <c r="I7" s="20">
        <f>-PMT(VLookups!$C$16/12,180,-FV(VLookups!$C$16/12,48,,-VLookups!$C$15))</f>
        <v>-1138.3540184987783</v>
      </c>
      <c r="J7" s="19">
        <v>0</v>
      </c>
      <c r="K7" s="21">
        <f>K6-VLookups!$C$24</f>
        <v>-406</v>
      </c>
      <c r="L7" s="19">
        <v>0</v>
      </c>
      <c r="M7" s="19">
        <v>0</v>
      </c>
      <c r="N7" s="9" t="s">
        <v>36</v>
      </c>
      <c r="O7" s="19">
        <v>0</v>
      </c>
      <c r="P7" s="19">
        <v>0</v>
      </c>
      <c r="Q7" s="9" t="s">
        <v>36</v>
      </c>
      <c r="R7" s="21">
        <f>-VLookups!$C$44</f>
        <v>-1500</v>
      </c>
      <c r="S7" s="19">
        <v>0</v>
      </c>
      <c r="T7" s="19">
        <v>0</v>
      </c>
      <c r="U7" s="9" t="s">
        <v>36</v>
      </c>
      <c r="V7" s="21">
        <f>V6-VLookups!$C$54</f>
        <v>-515</v>
      </c>
      <c r="W7" s="19">
        <v>0</v>
      </c>
      <c r="X7" s="19">
        <v>0</v>
      </c>
      <c r="Y7" s="20">
        <f>Y6*(1+VLookups!$C$57/12)</f>
        <v>-150.87627604166667</v>
      </c>
      <c r="Z7" s="9" t="s">
        <v>36</v>
      </c>
      <c r="AA7" s="9" t="s">
        <v>36</v>
      </c>
      <c r="AB7" s="20">
        <f t="shared" si="0"/>
        <v>1447.7447054595555</v>
      </c>
      <c r="AC7" s="19">
        <f t="shared" si="1"/>
        <v>8137.5079874226958</v>
      </c>
    </row>
    <row r="8" spans="1:29" x14ac:dyDescent="0.25">
      <c r="B8" s="9">
        <v>4</v>
      </c>
      <c r="C8" s="9">
        <v>23</v>
      </c>
      <c r="D8" s="9">
        <v>4</v>
      </c>
      <c r="E8" s="21">
        <f>VLookups!$C$3</f>
        <v>7500</v>
      </c>
      <c r="F8" s="20">
        <f>'B-B-NS'!E8*-VLookups!$C$10*2</f>
        <v>-450</v>
      </c>
      <c r="G8" s="19">
        <v>0</v>
      </c>
      <c r="H8" s="20">
        <f>(-VLookups!$C$13)*(E8+F8/2)</f>
        <v>-2117.0250000000001</v>
      </c>
      <c r="I8" s="20">
        <f>-PMT(VLookups!$C$16/12,180,-FV(VLookups!$C$16/12,48,,-VLookups!$C$15))</f>
        <v>-1138.3540184987783</v>
      </c>
      <c r="J8" s="19">
        <v>0</v>
      </c>
      <c r="K8" s="21">
        <f>K7-VLookups!$C$24</f>
        <v>-409</v>
      </c>
      <c r="L8" s="19">
        <v>0</v>
      </c>
      <c r="M8" s="19">
        <v>0</v>
      </c>
      <c r="N8" s="9" t="s">
        <v>36</v>
      </c>
      <c r="O8" s="19">
        <v>0</v>
      </c>
      <c r="P8" s="19">
        <v>0</v>
      </c>
      <c r="Q8" s="9" t="s">
        <v>36</v>
      </c>
      <c r="R8" s="21">
        <f>-VLookups!$C$44</f>
        <v>-1500</v>
      </c>
      <c r="S8" s="19">
        <v>0</v>
      </c>
      <c r="T8" s="19">
        <v>0</v>
      </c>
      <c r="U8" s="9" t="s">
        <v>36</v>
      </c>
      <c r="V8" s="21">
        <f>V7-VLookups!$C$54</f>
        <v>-520</v>
      </c>
      <c r="W8" s="19">
        <v>0</v>
      </c>
      <c r="X8" s="19">
        <v>0</v>
      </c>
      <c r="Y8" s="20">
        <f>Y7*(1+VLookups!$C$57/12)</f>
        <v>-151.31633184678819</v>
      </c>
      <c r="Z8" s="9" t="s">
        <v>36</v>
      </c>
      <c r="AA8" s="9" t="s">
        <v>36</v>
      </c>
      <c r="AB8" s="20">
        <f t="shared" si="0"/>
        <v>1439.3046496544339</v>
      </c>
      <c r="AC8" s="19">
        <f t="shared" si="1"/>
        <v>9590.3751503895</v>
      </c>
    </row>
    <row r="9" spans="1:29" x14ac:dyDescent="0.25">
      <c r="B9" s="9">
        <v>5</v>
      </c>
      <c r="C9" s="9">
        <v>23</v>
      </c>
      <c r="D9" s="9">
        <v>5</v>
      </c>
      <c r="E9" s="21">
        <f>VLookups!$C$3</f>
        <v>7500</v>
      </c>
      <c r="F9" s="20">
        <f>'B-B-NS'!E9*-VLookups!$C$10*2</f>
        <v>-450</v>
      </c>
      <c r="G9" s="19">
        <v>0</v>
      </c>
      <c r="H9" s="20">
        <f>(-VLookups!$C$13)*(E9+F9/2)</f>
        <v>-2117.0250000000001</v>
      </c>
      <c r="I9" s="20">
        <f>-PMT(VLookups!$C$16/12,180,-FV(VLookups!$C$16/12,48,,-VLookups!$C$15))</f>
        <v>-1138.3540184987783</v>
      </c>
      <c r="J9" s="19">
        <v>0</v>
      </c>
      <c r="K9" s="21">
        <f>K8-VLookups!$C$24</f>
        <v>-412</v>
      </c>
      <c r="L9" s="19">
        <v>0</v>
      </c>
      <c r="M9" s="19">
        <v>0</v>
      </c>
      <c r="N9" s="9" t="s">
        <v>36</v>
      </c>
      <c r="O9" s="19">
        <v>0</v>
      </c>
      <c r="P9" s="19">
        <v>0</v>
      </c>
      <c r="Q9" s="9" t="s">
        <v>36</v>
      </c>
      <c r="R9" s="21">
        <f>-VLookups!$C$44</f>
        <v>-1500</v>
      </c>
      <c r="S9" s="19">
        <v>0</v>
      </c>
      <c r="T9" s="19">
        <v>0</v>
      </c>
      <c r="U9" s="9" t="s">
        <v>36</v>
      </c>
      <c r="V9" s="21">
        <f>V8-VLookups!$C$54</f>
        <v>-525</v>
      </c>
      <c r="W9" s="19">
        <v>0</v>
      </c>
      <c r="X9" s="19">
        <v>0</v>
      </c>
      <c r="Y9" s="20">
        <f>Y8*(1+VLookups!$C$57/12)</f>
        <v>-151.757671148008</v>
      </c>
      <c r="Z9" s="9" t="s">
        <v>36</v>
      </c>
      <c r="AA9" s="9" t="s">
        <v>36</v>
      </c>
      <c r="AB9" s="20">
        <f t="shared" si="0"/>
        <v>1430.863310353214</v>
      </c>
      <c r="AC9" s="19">
        <f t="shared" si="1"/>
        <v>11037.222419326697</v>
      </c>
    </row>
    <row r="10" spans="1:29" x14ac:dyDescent="0.25">
      <c r="B10" s="9">
        <v>6</v>
      </c>
      <c r="C10" s="9">
        <v>23</v>
      </c>
      <c r="D10" s="9">
        <v>6</v>
      </c>
      <c r="E10" s="21">
        <f>VLookups!$C$3</f>
        <v>7500</v>
      </c>
      <c r="F10" s="20">
        <f>'B-B-NS'!E10*-VLookups!$C$10*2</f>
        <v>-450</v>
      </c>
      <c r="G10" s="19">
        <v>0</v>
      </c>
      <c r="H10" s="20">
        <f>(-VLookups!$C$13)*(E10+F10/2)</f>
        <v>-2117.0250000000001</v>
      </c>
      <c r="I10" s="20">
        <f>-PMT(VLookups!$C$16/12,180,-FV(VLookups!$C$16/12,48,,-VLookups!$C$15))</f>
        <v>-1138.3540184987783</v>
      </c>
      <c r="J10" s="19">
        <v>0</v>
      </c>
      <c r="K10" s="21">
        <f>K9-VLookups!$C$24</f>
        <v>-415</v>
      </c>
      <c r="L10" s="19">
        <v>0</v>
      </c>
      <c r="M10" s="19">
        <v>0</v>
      </c>
      <c r="N10" s="9" t="s">
        <v>36</v>
      </c>
      <c r="O10" s="19">
        <v>0</v>
      </c>
      <c r="P10" s="19">
        <v>0</v>
      </c>
      <c r="Q10" s="9" t="s">
        <v>36</v>
      </c>
      <c r="R10" s="21">
        <f>-VLookups!$C$44</f>
        <v>-1500</v>
      </c>
      <c r="S10" s="19">
        <v>0</v>
      </c>
      <c r="T10" s="19">
        <v>0</v>
      </c>
      <c r="U10" s="9" t="s">
        <v>36</v>
      </c>
      <c r="V10" s="21">
        <f>V9-VLookups!$C$54</f>
        <v>-530</v>
      </c>
      <c r="W10" s="19">
        <v>0</v>
      </c>
      <c r="X10" s="19">
        <v>0</v>
      </c>
      <c r="Y10" s="20">
        <f>Y9*(1+VLookups!$C$57/12)</f>
        <v>-152.20029768885635</v>
      </c>
      <c r="Z10" s="9" t="s">
        <v>36</v>
      </c>
      <c r="AA10" s="9" t="s">
        <v>36</v>
      </c>
      <c r="AB10" s="20">
        <f t="shared" si="0"/>
        <v>1422.4206838123657</v>
      </c>
      <c r="AC10" s="19">
        <f t="shared" si="1"/>
        <v>12478.038473837942</v>
      </c>
    </row>
    <row r="11" spans="1:29" x14ac:dyDescent="0.25">
      <c r="B11" s="9">
        <v>7</v>
      </c>
      <c r="C11" s="9">
        <v>23</v>
      </c>
      <c r="D11" s="9">
        <v>7</v>
      </c>
      <c r="E11" s="21">
        <f>VLookups!$C$3</f>
        <v>7500</v>
      </c>
      <c r="F11" s="20">
        <f>'B-B-NS'!E11*-VLookups!$C$10*2</f>
        <v>-450</v>
      </c>
      <c r="G11" s="19">
        <v>0</v>
      </c>
      <c r="H11" s="20">
        <f>(-VLookups!$C$13)*(E11+F11/2)</f>
        <v>-2117.0250000000001</v>
      </c>
      <c r="I11" s="20">
        <f>-PMT(VLookups!$C$16/12,180,-FV(VLookups!$C$16/12,48,,-VLookups!$C$15))</f>
        <v>-1138.3540184987783</v>
      </c>
      <c r="J11" s="19">
        <v>0</v>
      </c>
      <c r="K11" s="21">
        <f>K10-VLookups!$C$24</f>
        <v>-418</v>
      </c>
      <c r="L11" s="19">
        <v>0</v>
      </c>
      <c r="M11" s="19">
        <v>0</v>
      </c>
      <c r="N11" s="9" t="s">
        <v>36</v>
      </c>
      <c r="O11" s="19">
        <v>0</v>
      </c>
      <c r="P11" s="19">
        <v>0</v>
      </c>
      <c r="Q11" s="9" t="s">
        <v>36</v>
      </c>
      <c r="R11" s="21">
        <f>-VLookups!$C$44</f>
        <v>-1500</v>
      </c>
      <c r="S11" s="19">
        <v>0</v>
      </c>
      <c r="T11" s="19">
        <v>0</v>
      </c>
      <c r="U11" s="9" t="s">
        <v>36</v>
      </c>
      <c r="V11" s="21">
        <f>V10-VLookups!$C$54</f>
        <v>-535</v>
      </c>
      <c r="W11" s="19">
        <v>0</v>
      </c>
      <c r="X11" s="19">
        <v>0</v>
      </c>
      <c r="Y11" s="20">
        <f>Y10*(1+VLookups!$C$57/12)</f>
        <v>-152.6442152237822</v>
      </c>
      <c r="Z11" s="9" t="s">
        <v>36</v>
      </c>
      <c r="AA11" s="9" t="s">
        <v>36</v>
      </c>
      <c r="AB11" s="20">
        <f t="shared" si="0"/>
        <v>1413.97676627744</v>
      </c>
      <c r="AC11" s="19">
        <f t="shared" si="1"/>
        <v>13912.811970905112</v>
      </c>
    </row>
    <row r="12" spans="1:29" x14ac:dyDescent="0.25">
      <c r="B12" s="9">
        <v>8</v>
      </c>
      <c r="C12" s="9">
        <v>23</v>
      </c>
      <c r="D12" s="9">
        <v>8</v>
      </c>
      <c r="E12" s="21">
        <f>VLookups!$C$3</f>
        <v>7500</v>
      </c>
      <c r="F12" s="20">
        <f>'B-B-NS'!E12*-VLookups!$C$10*2</f>
        <v>-450</v>
      </c>
      <c r="G12" s="19">
        <v>0</v>
      </c>
      <c r="H12" s="20">
        <f>(-VLookups!$C$13)*(E12+F12/2)</f>
        <v>-2117.0250000000001</v>
      </c>
      <c r="I12" s="20">
        <f>-PMT(VLookups!$C$16/12,180,-FV(VLookups!$C$16/12,48,,-VLookups!$C$15))</f>
        <v>-1138.3540184987783</v>
      </c>
      <c r="J12" s="19">
        <v>0</v>
      </c>
      <c r="K12" s="21">
        <f>K11-VLookups!$C$24</f>
        <v>-421</v>
      </c>
      <c r="L12" s="19">
        <v>0</v>
      </c>
      <c r="M12" s="19">
        <v>0</v>
      </c>
      <c r="N12" s="9" t="s">
        <v>36</v>
      </c>
      <c r="O12" s="19">
        <v>0</v>
      </c>
      <c r="P12" s="19">
        <v>0</v>
      </c>
      <c r="Q12" s="9" t="s">
        <v>36</v>
      </c>
      <c r="R12" s="21">
        <f>-VLookups!$C$44</f>
        <v>-1500</v>
      </c>
      <c r="S12" s="19">
        <v>0</v>
      </c>
      <c r="T12" s="19">
        <v>0</v>
      </c>
      <c r="U12" s="9" t="s">
        <v>36</v>
      </c>
      <c r="V12" s="21">
        <f>V11-VLookups!$C$54</f>
        <v>-540</v>
      </c>
      <c r="W12" s="19">
        <v>0</v>
      </c>
      <c r="X12" s="19">
        <v>0</v>
      </c>
      <c r="Y12" s="20">
        <f>Y11*(1+VLookups!$C$57/12)</f>
        <v>-153.08942751818489</v>
      </c>
      <c r="Z12" s="9" t="s">
        <v>36</v>
      </c>
      <c r="AA12" s="9" t="s">
        <v>36</v>
      </c>
      <c r="AB12" s="20">
        <f t="shared" si="0"/>
        <v>1405.5315539830372</v>
      </c>
      <c r="AC12" s="19">
        <f t="shared" si="1"/>
        <v>15341.531544839658</v>
      </c>
    </row>
    <row r="13" spans="1:29" x14ac:dyDescent="0.25">
      <c r="B13" s="9">
        <v>9</v>
      </c>
      <c r="C13" s="9">
        <v>23</v>
      </c>
      <c r="D13" s="9">
        <v>9</v>
      </c>
      <c r="E13" s="21">
        <f>VLookups!$C$3</f>
        <v>7500</v>
      </c>
      <c r="F13" s="20">
        <f>'B-B-NS'!E13*-VLookups!$C$10*2</f>
        <v>-450</v>
      </c>
      <c r="G13" s="19">
        <v>0</v>
      </c>
      <c r="H13" s="20">
        <f>(-VLookups!$C$13)*(E13+F13/2)</f>
        <v>-2117.0250000000001</v>
      </c>
      <c r="I13" s="20">
        <f>-PMT(VLookups!$C$16/12,180,-FV(VLookups!$C$16/12,48,,-VLookups!$C$15))</f>
        <v>-1138.3540184987783</v>
      </c>
      <c r="J13" s="19">
        <v>0</v>
      </c>
      <c r="K13" s="21">
        <f>K12-VLookups!$C$24</f>
        <v>-424</v>
      </c>
      <c r="L13" s="19">
        <v>0</v>
      </c>
      <c r="M13" s="19">
        <v>0</v>
      </c>
      <c r="N13" s="9" t="s">
        <v>36</v>
      </c>
      <c r="O13" s="19">
        <v>0</v>
      </c>
      <c r="P13" s="19">
        <v>0</v>
      </c>
      <c r="Q13" s="9" t="s">
        <v>36</v>
      </c>
      <c r="R13" s="21">
        <f>-VLookups!$C$44</f>
        <v>-1500</v>
      </c>
      <c r="S13" s="19">
        <v>0</v>
      </c>
      <c r="T13" s="19">
        <v>0</v>
      </c>
      <c r="U13" s="9" t="s">
        <v>36</v>
      </c>
      <c r="V13" s="21">
        <f>V12-VLookups!$C$54</f>
        <v>-545</v>
      </c>
      <c r="W13" s="19">
        <v>0</v>
      </c>
      <c r="X13" s="19">
        <v>0</v>
      </c>
      <c r="Y13" s="20">
        <f>Y12*(1+VLookups!$C$57/12)</f>
        <v>-153.53593834844628</v>
      </c>
      <c r="Z13" s="9" t="s">
        <v>36</v>
      </c>
      <c r="AA13" s="9" t="s">
        <v>36</v>
      </c>
      <c r="AB13" s="20">
        <f t="shared" si="0"/>
        <v>1397.0850431527758</v>
      </c>
      <c r="AC13" s="19">
        <f t="shared" si="1"/>
        <v>16764.185807233833</v>
      </c>
    </row>
    <row r="14" spans="1:29" x14ac:dyDescent="0.25">
      <c r="B14" s="9">
        <v>10</v>
      </c>
      <c r="C14" s="9">
        <v>23</v>
      </c>
      <c r="D14" s="9">
        <v>10</v>
      </c>
      <c r="E14" s="21">
        <f>VLookups!$C$3</f>
        <v>7500</v>
      </c>
      <c r="F14" s="20">
        <f>'B-B-NS'!E14*-VLookups!$C$10*2</f>
        <v>-450</v>
      </c>
      <c r="G14" s="19">
        <v>0</v>
      </c>
      <c r="H14" s="20">
        <f>(-VLookups!$C$13)*(E14+F14/2)</f>
        <v>-2117.0250000000001</v>
      </c>
      <c r="I14" s="20">
        <f>-PMT(VLookups!$C$16/12,180,-FV(VLookups!$C$16/12,48,,-VLookups!$C$15))</f>
        <v>-1138.3540184987783</v>
      </c>
      <c r="J14" s="19">
        <v>0</v>
      </c>
      <c r="K14" s="21">
        <f>K13-VLookups!$C$24</f>
        <v>-427</v>
      </c>
      <c r="L14" s="19">
        <v>0</v>
      </c>
      <c r="M14" s="19">
        <v>0</v>
      </c>
      <c r="N14" s="9" t="s">
        <v>36</v>
      </c>
      <c r="O14" s="19">
        <v>0</v>
      </c>
      <c r="P14" s="19">
        <v>0</v>
      </c>
      <c r="Q14" s="9" t="s">
        <v>36</v>
      </c>
      <c r="R14" s="21">
        <f>-VLookups!$C$44</f>
        <v>-1500</v>
      </c>
      <c r="S14" s="19">
        <v>0</v>
      </c>
      <c r="T14" s="19">
        <v>0</v>
      </c>
      <c r="U14" s="9" t="s">
        <v>36</v>
      </c>
      <c r="V14" s="21">
        <f>V13-VLookups!$C$54</f>
        <v>-550</v>
      </c>
      <c r="W14" s="19">
        <v>0</v>
      </c>
      <c r="X14" s="19">
        <v>0</v>
      </c>
      <c r="Y14" s="20">
        <f>Y13*(1+VLookups!$C$57/12)</f>
        <v>-153.98375150196259</v>
      </c>
      <c r="Z14" s="9" t="s">
        <v>36</v>
      </c>
      <c r="AA14" s="9" t="s">
        <v>36</v>
      </c>
      <c r="AB14" s="20">
        <f t="shared" si="0"/>
        <v>1388.6372299992595</v>
      </c>
      <c r="AC14" s="19">
        <f t="shared" si="1"/>
        <v>18180.763346911815</v>
      </c>
    </row>
    <row r="15" spans="1:29" x14ac:dyDescent="0.25">
      <c r="A15" s="2"/>
      <c r="B15" s="9">
        <v>11</v>
      </c>
      <c r="C15" s="9">
        <v>23</v>
      </c>
      <c r="D15" s="9">
        <v>11</v>
      </c>
      <c r="E15" s="21">
        <f>VLookups!$C$3</f>
        <v>7500</v>
      </c>
      <c r="F15" s="20">
        <f>'B-B-NS'!E15*-VLookups!$C$10*2</f>
        <v>-450</v>
      </c>
      <c r="G15" s="19">
        <v>0</v>
      </c>
      <c r="H15" s="20">
        <f>(-VLookups!$C$13)*(E15+F15/2)</f>
        <v>-2117.0250000000001</v>
      </c>
      <c r="I15" s="20">
        <f>-PMT(VLookups!$C$16/12,180,-FV(VLookups!$C$16/12,48,,-VLookups!$C$15))</f>
        <v>-1138.3540184987783</v>
      </c>
      <c r="J15" s="19">
        <v>0</v>
      </c>
      <c r="K15" s="21">
        <f>K14-VLookups!$C$24</f>
        <v>-430</v>
      </c>
      <c r="L15" s="19">
        <v>0</v>
      </c>
      <c r="M15" s="19">
        <v>0</v>
      </c>
      <c r="N15" s="9" t="s">
        <v>36</v>
      </c>
      <c r="O15" s="19">
        <v>0</v>
      </c>
      <c r="P15" s="19">
        <v>0</v>
      </c>
      <c r="Q15" s="9" t="s">
        <v>36</v>
      </c>
      <c r="R15" s="21">
        <f>-VLookups!$C$44</f>
        <v>-1500</v>
      </c>
      <c r="S15" s="19">
        <v>0</v>
      </c>
      <c r="T15" s="19">
        <v>0</v>
      </c>
      <c r="U15" s="9" t="s">
        <v>36</v>
      </c>
      <c r="V15" s="21">
        <f>V14-VLookups!$C$54</f>
        <v>-555</v>
      </c>
      <c r="W15" s="19">
        <v>0</v>
      </c>
      <c r="X15" s="19">
        <v>0</v>
      </c>
      <c r="Y15" s="20">
        <f>Y14*(1+VLookups!$C$57/12)</f>
        <v>-154.43287077717665</v>
      </c>
      <c r="Z15" s="9" t="s">
        <v>36</v>
      </c>
      <c r="AA15" s="9" t="s">
        <v>36</v>
      </c>
      <c r="AB15" s="20">
        <f t="shared" si="0"/>
        <v>1380.1881107240454</v>
      </c>
      <c r="AC15" s="19">
        <f t="shared" si="1"/>
        <v>19591.252729880714</v>
      </c>
    </row>
    <row r="16" spans="1:29" x14ac:dyDescent="0.25">
      <c r="B16" s="9">
        <v>12</v>
      </c>
      <c r="C16" s="9">
        <f>C4+1</f>
        <v>24</v>
      </c>
      <c r="D16" s="9">
        <v>0</v>
      </c>
      <c r="E16" s="21">
        <f>E5*(1+VLookups!$C$4)</f>
        <v>7762.4999999999991</v>
      </c>
      <c r="F16" s="20">
        <f>'B-B-NS'!E16*-VLookups!$C$10*2</f>
        <v>-465.74999999999994</v>
      </c>
      <c r="G16" s="19">
        <v>0</v>
      </c>
      <c r="H16" s="20">
        <f>(-VLookups!$C$13)*(E16+F16/2)</f>
        <v>-2191.1208750000001</v>
      </c>
      <c r="I16" s="20">
        <f>-PMT(VLookups!$C$16/12,180,-FV(VLookups!$C$16/12,48,,-VLookups!$C$15))</f>
        <v>-1138.3540184987783</v>
      </c>
      <c r="J16" s="19">
        <v>0</v>
      </c>
      <c r="K16" s="21">
        <f>K15-VLookups!$C$24</f>
        <v>-433</v>
      </c>
      <c r="L16" s="19">
        <v>0</v>
      </c>
      <c r="M16" s="19">
        <v>0</v>
      </c>
      <c r="N16" s="9" t="s">
        <v>36</v>
      </c>
      <c r="O16" s="19">
        <v>0</v>
      </c>
      <c r="P16" s="19">
        <v>0</v>
      </c>
      <c r="Q16" s="9" t="s">
        <v>36</v>
      </c>
      <c r="R16" s="21">
        <f>R4*(1+VLookups!$C$45)</f>
        <v>-1591.5</v>
      </c>
      <c r="S16" s="19">
        <v>0</v>
      </c>
      <c r="T16" s="19">
        <v>0</v>
      </c>
      <c r="U16" s="9" t="s">
        <v>36</v>
      </c>
      <c r="V16" s="21">
        <f>V15-VLookups!$C$54</f>
        <v>-560</v>
      </c>
      <c r="W16" s="19">
        <v>0</v>
      </c>
      <c r="X16" s="19">
        <v>0</v>
      </c>
      <c r="Y16" s="20">
        <f>Y15*(1+VLookups!$C$57/12)</f>
        <v>-154.88329998361007</v>
      </c>
      <c r="Z16" s="9" t="s">
        <v>36</v>
      </c>
      <c r="AA16" s="9" t="s">
        <v>36</v>
      </c>
      <c r="AB16" s="20">
        <f t="shared" si="0"/>
        <v>1460.7668065176117</v>
      </c>
      <c r="AC16" s="19">
        <f t="shared" si="1"/>
        <v>21084.671624281462</v>
      </c>
    </row>
    <row r="17" spans="1:29" x14ac:dyDescent="0.25">
      <c r="A17" s="2"/>
      <c r="B17" s="9">
        <v>13</v>
      </c>
      <c r="C17" s="9">
        <f t="shared" ref="C17:C80" si="2">C5+1</f>
        <v>24</v>
      </c>
      <c r="D17" s="9">
        <v>1</v>
      </c>
      <c r="E17" s="21">
        <f>E6*(1+VLookups!$C$4)</f>
        <v>7762.4999999999991</v>
      </c>
      <c r="F17" s="20">
        <f>'B-B-NS'!E17*-VLookups!$C$10*2</f>
        <v>-465.74999999999994</v>
      </c>
      <c r="G17" s="19">
        <v>0</v>
      </c>
      <c r="H17" s="20">
        <f>(-VLookups!$C$13)*(E17+F17/2)</f>
        <v>-2191.1208750000001</v>
      </c>
      <c r="I17" s="20">
        <f>-PMT(VLookups!$C$16/12,180,-FV(VLookups!$C$16/12,48,,-VLookups!$C$15))</f>
        <v>-1138.3540184987783</v>
      </c>
      <c r="J17" s="19">
        <v>0</v>
      </c>
      <c r="K17" s="21">
        <f>K16-VLookups!$C$24</f>
        <v>-436</v>
      </c>
      <c r="L17" s="19">
        <v>0</v>
      </c>
      <c r="M17" s="19">
        <v>0</v>
      </c>
      <c r="N17" s="9" t="s">
        <v>36</v>
      </c>
      <c r="O17" s="19">
        <v>0</v>
      </c>
      <c r="P17" s="19">
        <v>0</v>
      </c>
      <c r="Q17" s="9" t="s">
        <v>36</v>
      </c>
      <c r="R17" s="21">
        <f>R5*(1+VLookups!$C$45)</f>
        <v>-1591.5</v>
      </c>
      <c r="S17" s="19">
        <v>0</v>
      </c>
      <c r="T17" s="19">
        <v>0</v>
      </c>
      <c r="U17" s="9" t="s">
        <v>36</v>
      </c>
      <c r="V17" s="21">
        <f>V16-VLookups!$C$54</f>
        <v>-565</v>
      </c>
      <c r="W17" s="19">
        <v>0</v>
      </c>
      <c r="X17" s="19">
        <v>0</v>
      </c>
      <c r="Y17" s="20">
        <f>Y16*(1+VLookups!$C$57/12)</f>
        <v>-155.33504294189561</v>
      </c>
      <c r="Z17" s="9" t="s">
        <v>36</v>
      </c>
      <c r="AA17" s="9" t="s">
        <v>36</v>
      </c>
      <c r="AB17" s="20">
        <f t="shared" si="0"/>
        <v>1452.3150635593261</v>
      </c>
      <c r="AC17" s="19">
        <f t="shared" si="1"/>
        <v>22572.127807214591</v>
      </c>
    </row>
    <row r="18" spans="1:29" x14ac:dyDescent="0.25">
      <c r="A18" s="3"/>
      <c r="B18" s="9">
        <v>14</v>
      </c>
      <c r="C18" s="9">
        <f t="shared" si="2"/>
        <v>24</v>
      </c>
      <c r="D18" s="9">
        <v>2</v>
      </c>
      <c r="E18" s="21">
        <f>E7*(1+VLookups!$C$4)</f>
        <v>7762.4999999999991</v>
      </c>
      <c r="F18" s="20">
        <f>'B-B-NS'!E18*-VLookups!$C$10*2</f>
        <v>-465.74999999999994</v>
      </c>
      <c r="G18" s="19">
        <v>0</v>
      </c>
      <c r="H18" s="20">
        <f>(-VLookups!$C$13)*(E18+F18/2)</f>
        <v>-2191.1208750000001</v>
      </c>
      <c r="I18" s="20">
        <f>-PMT(VLookups!$C$16/12,180,-FV(VLookups!$C$16/12,48,,-VLookups!$C$15))</f>
        <v>-1138.3540184987783</v>
      </c>
      <c r="J18" s="19">
        <v>0</v>
      </c>
      <c r="K18" s="21">
        <f>K17-VLookups!$C$24</f>
        <v>-439</v>
      </c>
      <c r="L18" s="19">
        <v>0</v>
      </c>
      <c r="M18" s="19">
        <v>0</v>
      </c>
      <c r="N18" s="9" t="s">
        <v>36</v>
      </c>
      <c r="O18" s="19">
        <v>0</v>
      </c>
      <c r="P18" s="19">
        <v>0</v>
      </c>
      <c r="Q18" s="9" t="s">
        <v>36</v>
      </c>
      <c r="R18" s="21">
        <f>R6*(1+VLookups!$C$45)</f>
        <v>-1591.5</v>
      </c>
      <c r="S18" s="19">
        <v>0</v>
      </c>
      <c r="T18" s="19">
        <v>0</v>
      </c>
      <c r="U18" s="9" t="s">
        <v>36</v>
      </c>
      <c r="V18" s="21">
        <f>V17-VLookups!$C$54</f>
        <v>-570</v>
      </c>
      <c r="W18" s="19">
        <v>0</v>
      </c>
      <c r="X18" s="19">
        <v>0</v>
      </c>
      <c r="Y18" s="20">
        <f>Y17*(1+VLookups!$C$57/12)</f>
        <v>-155.78810348380946</v>
      </c>
      <c r="Z18" s="9" t="s">
        <v>36</v>
      </c>
      <c r="AA18" s="9" t="s">
        <v>36</v>
      </c>
      <c r="AB18" s="20">
        <f t="shared" si="0"/>
        <v>1443.8620030174122</v>
      </c>
      <c r="AC18" s="19">
        <f t="shared" si="1"/>
        <v>24053.610023244029</v>
      </c>
    </row>
    <row r="19" spans="1:29" x14ac:dyDescent="0.25">
      <c r="B19" s="9">
        <v>15</v>
      </c>
      <c r="C19" s="9">
        <f t="shared" si="2"/>
        <v>24</v>
      </c>
      <c r="D19" s="9">
        <v>3</v>
      </c>
      <c r="E19" s="21">
        <f>E8*(1+VLookups!$C$4)</f>
        <v>7762.4999999999991</v>
      </c>
      <c r="F19" s="20">
        <f>'B-B-NS'!E19*-VLookups!$C$10*2</f>
        <v>-465.74999999999994</v>
      </c>
      <c r="G19" s="19">
        <v>0</v>
      </c>
      <c r="H19" s="20">
        <f>(-VLookups!$C$13)*(E19+F19/2)</f>
        <v>-2191.1208750000001</v>
      </c>
      <c r="I19" s="20">
        <f>-PMT(VLookups!$C$16/12,180,-FV(VLookups!$C$16/12,48,,-VLookups!$C$15))</f>
        <v>-1138.3540184987783</v>
      </c>
      <c r="J19" s="19">
        <v>0</v>
      </c>
      <c r="K19" s="21">
        <f>K18-VLookups!$C$24</f>
        <v>-442</v>
      </c>
      <c r="L19" s="19">
        <v>0</v>
      </c>
      <c r="M19" s="19">
        <v>0</v>
      </c>
      <c r="N19" s="9" t="s">
        <v>36</v>
      </c>
      <c r="O19" s="19">
        <v>0</v>
      </c>
      <c r="P19" s="19">
        <v>0</v>
      </c>
      <c r="Q19" s="9" t="s">
        <v>36</v>
      </c>
      <c r="R19" s="21">
        <f>R7*(1+VLookups!$C$45)</f>
        <v>-1591.5</v>
      </c>
      <c r="S19" s="19">
        <v>0</v>
      </c>
      <c r="T19" s="19">
        <v>0</v>
      </c>
      <c r="U19" s="9" t="s">
        <v>36</v>
      </c>
      <c r="V19" s="21">
        <f>V18-VLookups!$C$54</f>
        <v>-575</v>
      </c>
      <c r="W19" s="19">
        <v>0</v>
      </c>
      <c r="X19" s="19">
        <v>0</v>
      </c>
      <c r="Y19" s="20">
        <f>Y18*(1+VLookups!$C$57/12)</f>
        <v>-156.24248545230392</v>
      </c>
      <c r="Z19" s="9" t="s">
        <v>36</v>
      </c>
      <c r="AA19" s="9" t="s">
        <v>36</v>
      </c>
      <c r="AB19" s="20">
        <f t="shared" si="0"/>
        <v>1435.4076210489177</v>
      </c>
      <c r="AC19" s="19">
        <f t="shared" si="1"/>
        <v>25529.106994331687</v>
      </c>
    </row>
    <row r="20" spans="1:29" x14ac:dyDescent="0.25">
      <c r="B20" s="9">
        <v>16</v>
      </c>
      <c r="C20" s="9">
        <f t="shared" si="2"/>
        <v>24</v>
      </c>
      <c r="D20" s="9">
        <v>4</v>
      </c>
      <c r="E20" s="21">
        <f>E9*(1+VLookups!$C$4)</f>
        <v>7762.4999999999991</v>
      </c>
      <c r="F20" s="20">
        <f>'B-B-NS'!E20*-VLookups!$C$10*2</f>
        <v>-465.74999999999994</v>
      </c>
      <c r="G20" s="19">
        <v>0</v>
      </c>
      <c r="H20" s="20">
        <f>(-VLookups!$C$13)*(E20+F20/2)</f>
        <v>-2191.1208750000001</v>
      </c>
      <c r="I20" s="20">
        <f>-PMT(VLookups!$C$16/12,180,-FV(VLookups!$C$16/12,48,,-VLookups!$C$15))</f>
        <v>-1138.3540184987783</v>
      </c>
      <c r="J20" s="19">
        <v>0</v>
      </c>
      <c r="K20" s="21">
        <f>K19-VLookups!$C$24</f>
        <v>-445</v>
      </c>
      <c r="L20" s="19">
        <v>0</v>
      </c>
      <c r="M20" s="19">
        <v>0</v>
      </c>
      <c r="N20" s="9" t="s">
        <v>36</v>
      </c>
      <c r="O20" s="19">
        <v>0</v>
      </c>
      <c r="P20" s="19">
        <v>0</v>
      </c>
      <c r="Q20" s="9" t="s">
        <v>36</v>
      </c>
      <c r="R20" s="21">
        <f>R8*(1+VLookups!$C$45)</f>
        <v>-1591.5</v>
      </c>
      <c r="S20" s="19">
        <v>0</v>
      </c>
      <c r="T20" s="19">
        <v>0</v>
      </c>
      <c r="U20" s="9" t="s">
        <v>36</v>
      </c>
      <c r="V20" s="21">
        <f>V19-VLookups!$C$54</f>
        <v>-580</v>
      </c>
      <c r="W20" s="19">
        <v>0</v>
      </c>
      <c r="X20" s="19">
        <v>0</v>
      </c>
      <c r="Y20" s="20">
        <f>Y19*(1+VLookups!$C$57/12)</f>
        <v>-156.69819270153982</v>
      </c>
      <c r="Z20" s="9" t="s">
        <v>36</v>
      </c>
      <c r="AA20" s="9" t="s">
        <v>36</v>
      </c>
      <c r="AB20" s="20">
        <f t="shared" si="0"/>
        <v>1426.9519137996817</v>
      </c>
      <c r="AC20" s="19">
        <f t="shared" si="1"/>
        <v>26998.60741978859</v>
      </c>
    </row>
    <row r="21" spans="1:29" x14ac:dyDescent="0.25">
      <c r="B21" s="9">
        <v>17</v>
      </c>
      <c r="C21" s="9">
        <f t="shared" si="2"/>
        <v>24</v>
      </c>
      <c r="D21" s="9">
        <v>5</v>
      </c>
      <c r="E21" s="21">
        <f>E10*(1+VLookups!$C$4)</f>
        <v>7762.4999999999991</v>
      </c>
      <c r="F21" s="20">
        <f>'B-B-NS'!E21*-VLookups!$C$10*2</f>
        <v>-465.74999999999994</v>
      </c>
      <c r="G21" s="19">
        <v>0</v>
      </c>
      <c r="H21" s="20">
        <f>(-VLookups!$C$13)*(E21+F21/2)</f>
        <v>-2191.1208750000001</v>
      </c>
      <c r="I21" s="20">
        <f>-PMT(VLookups!$C$16/12,180,-FV(VLookups!$C$16/12,48,,-VLookups!$C$15))</f>
        <v>-1138.3540184987783</v>
      </c>
      <c r="J21" s="19">
        <v>0</v>
      </c>
      <c r="K21" s="21">
        <f>K20-VLookups!$C$24</f>
        <v>-448</v>
      </c>
      <c r="L21" s="19">
        <v>0</v>
      </c>
      <c r="M21" s="19">
        <v>0</v>
      </c>
      <c r="N21" s="9" t="s">
        <v>36</v>
      </c>
      <c r="O21" s="19">
        <v>0</v>
      </c>
      <c r="P21" s="19">
        <v>0</v>
      </c>
      <c r="Q21" s="9" t="s">
        <v>36</v>
      </c>
      <c r="R21" s="21">
        <f>R9*(1+VLookups!$C$45)</f>
        <v>-1591.5</v>
      </c>
      <c r="S21" s="19">
        <v>0</v>
      </c>
      <c r="T21" s="19">
        <v>0</v>
      </c>
      <c r="U21" s="9" t="s">
        <v>36</v>
      </c>
      <c r="V21" s="21">
        <f>V20-VLookups!$C$54</f>
        <v>-585</v>
      </c>
      <c r="W21" s="19">
        <v>0</v>
      </c>
      <c r="X21" s="19">
        <v>0</v>
      </c>
      <c r="Y21" s="20">
        <f>Y20*(1+VLookups!$C$57/12)</f>
        <v>-157.15522909691933</v>
      </c>
      <c r="Z21" s="9" t="s">
        <v>36</v>
      </c>
      <c r="AA21" s="9" t="s">
        <v>36</v>
      </c>
      <c r="AB21" s="20">
        <f t="shared" si="0"/>
        <v>1418.4948774043023</v>
      </c>
      <c r="AC21" s="19">
        <f t="shared" si="1"/>
        <v>28462.099976225873</v>
      </c>
    </row>
    <row r="22" spans="1:29" x14ac:dyDescent="0.25">
      <c r="B22" s="9">
        <v>18</v>
      </c>
      <c r="C22" s="9">
        <f t="shared" si="2"/>
        <v>24</v>
      </c>
      <c r="D22" s="9">
        <v>6</v>
      </c>
      <c r="E22" s="21">
        <f>E11*(1+VLookups!$C$4)</f>
        <v>7762.4999999999991</v>
      </c>
      <c r="F22" s="20">
        <f>'B-B-NS'!E22*-VLookups!$C$10*2</f>
        <v>-465.74999999999994</v>
      </c>
      <c r="G22" s="19">
        <v>0</v>
      </c>
      <c r="H22" s="20">
        <f>(-VLookups!$C$13)*(E22+F22/2)</f>
        <v>-2191.1208750000001</v>
      </c>
      <c r="I22" s="20">
        <f>-PMT(VLookups!$C$16/12,180,-FV(VLookups!$C$16/12,48,,-VLookups!$C$15))</f>
        <v>-1138.3540184987783</v>
      </c>
      <c r="J22" s="19">
        <v>0</v>
      </c>
      <c r="K22" s="21">
        <f>K21-VLookups!$C$24</f>
        <v>-451</v>
      </c>
      <c r="L22" s="19">
        <v>0</v>
      </c>
      <c r="M22" s="19">
        <v>0</v>
      </c>
      <c r="N22" s="9" t="s">
        <v>36</v>
      </c>
      <c r="O22" s="19">
        <v>0</v>
      </c>
      <c r="P22" s="19">
        <v>0</v>
      </c>
      <c r="Q22" s="9" t="s">
        <v>36</v>
      </c>
      <c r="R22" s="21">
        <f>R10*(1+VLookups!$C$45)</f>
        <v>-1591.5</v>
      </c>
      <c r="S22" s="19">
        <v>0</v>
      </c>
      <c r="T22" s="19">
        <v>0</v>
      </c>
      <c r="U22" s="9" t="s">
        <v>36</v>
      </c>
      <c r="V22" s="21">
        <f>V21-VLookups!$C$54</f>
        <v>-590</v>
      </c>
      <c r="W22" s="19">
        <v>0</v>
      </c>
      <c r="X22" s="19">
        <v>0</v>
      </c>
      <c r="Y22" s="20">
        <f>Y21*(1+VLookups!$C$57/12)</f>
        <v>-157.61359851511867</v>
      </c>
      <c r="Z22" s="9" t="s">
        <v>36</v>
      </c>
      <c r="AA22" s="9" t="s">
        <v>36</v>
      </c>
      <c r="AB22" s="20">
        <f t="shared" si="0"/>
        <v>1410.0365079861031</v>
      </c>
      <c r="AC22" s="19">
        <f t="shared" si="1"/>
        <v>29919.573317505688</v>
      </c>
    </row>
    <row r="23" spans="1:29" x14ac:dyDescent="0.25">
      <c r="B23" s="9">
        <v>19</v>
      </c>
      <c r="C23" s="9">
        <f t="shared" si="2"/>
        <v>24</v>
      </c>
      <c r="D23" s="9">
        <v>7</v>
      </c>
      <c r="E23" s="21">
        <f>E12*(1+VLookups!$C$4)</f>
        <v>7762.4999999999991</v>
      </c>
      <c r="F23" s="20">
        <f>'B-B-NS'!E23*-VLookups!$C$10*2</f>
        <v>-465.74999999999994</v>
      </c>
      <c r="G23" s="19">
        <v>0</v>
      </c>
      <c r="H23" s="20">
        <f>(-VLookups!$C$13)*(E23+F23/2)</f>
        <v>-2191.1208750000001</v>
      </c>
      <c r="I23" s="20">
        <f>-PMT(VLookups!$C$16/12,180,-FV(VLookups!$C$16/12,48,,-VLookups!$C$15))</f>
        <v>-1138.3540184987783</v>
      </c>
      <c r="J23" s="19">
        <v>0</v>
      </c>
      <c r="K23" s="21">
        <f>K22-VLookups!$C$24</f>
        <v>-454</v>
      </c>
      <c r="L23" s="19">
        <v>0</v>
      </c>
      <c r="M23" s="19">
        <v>0</v>
      </c>
      <c r="N23" s="9" t="s">
        <v>36</v>
      </c>
      <c r="O23" s="19">
        <v>0</v>
      </c>
      <c r="P23" s="19">
        <v>0</v>
      </c>
      <c r="Q23" s="9" t="s">
        <v>36</v>
      </c>
      <c r="R23" s="21">
        <f>R11*(1+VLookups!$C$45)</f>
        <v>-1591.5</v>
      </c>
      <c r="S23" s="19">
        <v>0</v>
      </c>
      <c r="T23" s="19">
        <v>0</v>
      </c>
      <c r="U23" s="9" t="s">
        <v>36</v>
      </c>
      <c r="V23" s="21">
        <f>V22-VLookups!$C$54</f>
        <v>-595</v>
      </c>
      <c r="W23" s="19">
        <v>0</v>
      </c>
      <c r="X23" s="19">
        <v>0</v>
      </c>
      <c r="Y23" s="20">
        <f>Y22*(1+VLookups!$C$57/12)</f>
        <v>-158.07330484412111</v>
      </c>
      <c r="Z23" s="9" t="s">
        <v>36</v>
      </c>
      <c r="AA23" s="9" t="s">
        <v>36</v>
      </c>
      <c r="AB23" s="20">
        <f t="shared" si="0"/>
        <v>1401.5768016571005</v>
      </c>
      <c r="AC23" s="19">
        <f t="shared" si="1"/>
        <v>31371.016074691968</v>
      </c>
    </row>
    <row r="24" spans="1:29" x14ac:dyDescent="0.25">
      <c r="B24" s="9">
        <v>20</v>
      </c>
      <c r="C24" s="9">
        <f t="shared" si="2"/>
        <v>24</v>
      </c>
      <c r="D24" s="9">
        <v>8</v>
      </c>
      <c r="E24" s="21">
        <f>E13*(1+VLookups!$C$4)</f>
        <v>7762.4999999999991</v>
      </c>
      <c r="F24" s="20">
        <f>'B-B-NS'!E24*-VLookups!$C$10*2</f>
        <v>-465.74999999999994</v>
      </c>
      <c r="G24" s="19">
        <v>0</v>
      </c>
      <c r="H24" s="20">
        <f>(-VLookups!$C$13)*(E24+F24/2)</f>
        <v>-2191.1208750000001</v>
      </c>
      <c r="I24" s="20">
        <f>-PMT(VLookups!$C$16/12,180,-FV(VLookups!$C$16/12,48,,-VLookups!$C$15))</f>
        <v>-1138.3540184987783</v>
      </c>
      <c r="J24" s="19">
        <v>0</v>
      </c>
      <c r="K24" s="21">
        <f>K23-VLookups!$C$24</f>
        <v>-457</v>
      </c>
      <c r="L24" s="19">
        <v>0</v>
      </c>
      <c r="M24" s="19">
        <v>0</v>
      </c>
      <c r="N24" s="9" t="s">
        <v>36</v>
      </c>
      <c r="O24" s="19">
        <v>0</v>
      </c>
      <c r="P24" s="19">
        <v>0</v>
      </c>
      <c r="Q24" s="9" t="s">
        <v>36</v>
      </c>
      <c r="R24" s="21">
        <f>R12*(1+VLookups!$C$45)</f>
        <v>-1591.5</v>
      </c>
      <c r="S24" s="19">
        <v>0</v>
      </c>
      <c r="T24" s="19">
        <v>0</v>
      </c>
      <c r="U24" s="9" t="s">
        <v>36</v>
      </c>
      <c r="V24" s="21">
        <f>V23-VLookups!$C$54</f>
        <v>-600</v>
      </c>
      <c r="W24" s="19">
        <v>0</v>
      </c>
      <c r="X24" s="19">
        <v>0</v>
      </c>
      <c r="Y24" s="20">
        <f>Y23*(1+VLookups!$C$57/12)</f>
        <v>-158.53435198324979</v>
      </c>
      <c r="Z24" s="9" t="s">
        <v>36</v>
      </c>
      <c r="AA24" s="9" t="s">
        <v>36</v>
      </c>
      <c r="AB24" s="20">
        <f t="shared" si="0"/>
        <v>1393.1157545179719</v>
      </c>
      <c r="AC24" s="19">
        <f t="shared" si="1"/>
        <v>32816.416856001095</v>
      </c>
    </row>
    <row r="25" spans="1:29" x14ac:dyDescent="0.25">
      <c r="B25" s="9">
        <v>21</v>
      </c>
      <c r="C25" s="9">
        <f t="shared" si="2"/>
        <v>24</v>
      </c>
      <c r="D25" s="9">
        <v>9</v>
      </c>
      <c r="E25" s="21">
        <f>E14*(1+VLookups!$C$4)</f>
        <v>7762.4999999999991</v>
      </c>
      <c r="F25" s="20">
        <f>'B-B-NS'!E25*-VLookups!$C$10*2</f>
        <v>-465.74999999999994</v>
      </c>
      <c r="G25" s="19">
        <v>0</v>
      </c>
      <c r="H25" s="20">
        <f>(-VLookups!$C$13)*(E25+F25/2)</f>
        <v>-2191.1208750000001</v>
      </c>
      <c r="I25" s="20">
        <f>-PMT(VLookups!$C$16/12,180,-FV(VLookups!$C$16/12,48,,-VLookups!$C$15))</f>
        <v>-1138.3540184987783</v>
      </c>
      <c r="J25" s="19">
        <v>0</v>
      </c>
      <c r="K25" s="21">
        <f>K24-VLookups!$C$24</f>
        <v>-460</v>
      </c>
      <c r="L25" s="19">
        <v>0</v>
      </c>
      <c r="M25" s="19">
        <v>0</v>
      </c>
      <c r="N25" s="9" t="s">
        <v>36</v>
      </c>
      <c r="O25" s="19">
        <v>0</v>
      </c>
      <c r="P25" s="19">
        <v>0</v>
      </c>
      <c r="Q25" s="9" t="s">
        <v>36</v>
      </c>
      <c r="R25" s="21">
        <f>R13*(1+VLookups!$C$45)</f>
        <v>-1591.5</v>
      </c>
      <c r="S25" s="19">
        <v>0</v>
      </c>
      <c r="T25" s="19">
        <v>0</v>
      </c>
      <c r="U25" s="9" t="s">
        <v>36</v>
      </c>
      <c r="V25" s="21">
        <f>V24-VLookups!$C$54</f>
        <v>-605</v>
      </c>
      <c r="W25" s="19">
        <v>0</v>
      </c>
      <c r="X25" s="19">
        <v>0</v>
      </c>
      <c r="Y25" s="20">
        <f>Y24*(1+VLookups!$C$57/12)</f>
        <v>-158.99674384320093</v>
      </c>
      <c r="Z25" s="9" t="s">
        <v>36</v>
      </c>
      <c r="AA25" s="9" t="s">
        <v>36</v>
      </c>
      <c r="AB25" s="20">
        <f t="shared" si="0"/>
        <v>1384.6533626580208</v>
      </c>
      <c r="AC25" s="19">
        <f t="shared" si="1"/>
        <v>34255.764246752449</v>
      </c>
    </row>
    <row r="26" spans="1:29" x14ac:dyDescent="0.25">
      <c r="B26" s="9">
        <v>22</v>
      </c>
      <c r="C26" s="9">
        <f>C14+1</f>
        <v>24</v>
      </c>
      <c r="D26" s="9">
        <v>10</v>
      </c>
      <c r="E26" s="21">
        <f>E15*(1+VLookups!$C$4)</f>
        <v>7762.4999999999991</v>
      </c>
      <c r="F26" s="20">
        <f>'B-B-NS'!E26*-VLookups!$C$10*2</f>
        <v>-465.74999999999994</v>
      </c>
      <c r="G26" s="19">
        <v>0</v>
      </c>
      <c r="H26" s="20">
        <f>(-VLookups!$C$13)*(E26+F26/2)</f>
        <v>-2191.1208750000001</v>
      </c>
      <c r="I26" s="20">
        <f>-PMT(VLookups!$C$16/12,180,-FV(VLookups!$C$16/12,48,,-VLookups!$C$15))</f>
        <v>-1138.3540184987783</v>
      </c>
      <c r="J26" s="19">
        <v>0</v>
      </c>
      <c r="K26" s="21">
        <f>K25-VLookups!$C$24</f>
        <v>-463</v>
      </c>
      <c r="L26" s="19">
        <v>0</v>
      </c>
      <c r="M26" s="19">
        <v>0</v>
      </c>
      <c r="N26" s="9" t="s">
        <v>36</v>
      </c>
      <c r="O26" s="19">
        <v>0</v>
      </c>
      <c r="P26" s="19">
        <v>0</v>
      </c>
      <c r="Q26" s="9" t="s">
        <v>36</v>
      </c>
      <c r="R26" s="21">
        <f>R14*(1+VLookups!$C$45)</f>
        <v>-1591.5</v>
      </c>
      <c r="S26" s="19">
        <v>0</v>
      </c>
      <c r="T26" s="19">
        <v>0</v>
      </c>
      <c r="U26" s="9" t="s">
        <v>36</v>
      </c>
      <c r="V26" s="21">
        <f>V25-VLookups!$C$54</f>
        <v>-610</v>
      </c>
      <c r="W26" s="19">
        <v>0</v>
      </c>
      <c r="X26" s="19">
        <v>0</v>
      </c>
      <c r="Y26" s="20">
        <f>Y25*(1+VLookups!$C$57/12)</f>
        <v>-159.46048434607692</v>
      </c>
      <c r="Z26" s="9" t="s">
        <v>36</v>
      </c>
      <c r="AA26" s="9" t="s">
        <v>36</v>
      </c>
      <c r="AB26" s="20">
        <f t="shared" si="0"/>
        <v>1376.1896221551447</v>
      </c>
      <c r="AC26" s="19">
        <f t="shared" si="1"/>
        <v>35689.046809318846</v>
      </c>
    </row>
    <row r="27" spans="1:29" x14ac:dyDescent="0.25">
      <c r="B27" s="9">
        <v>23</v>
      </c>
      <c r="C27" s="9">
        <f t="shared" si="2"/>
        <v>24</v>
      </c>
      <c r="D27" s="9">
        <v>11</v>
      </c>
      <c r="E27" s="21">
        <v>7762.4999999999991</v>
      </c>
      <c r="F27" s="20">
        <f>'B-B-NS'!E27*-VLookups!$C$10*2</f>
        <v>-465.74999999999994</v>
      </c>
      <c r="G27" s="19">
        <v>0</v>
      </c>
      <c r="H27" s="20">
        <f>(-VLookups!$C$13)*(E27+F27/2)</f>
        <v>-2191.1208750000001</v>
      </c>
      <c r="I27" s="20">
        <f>-PMT(VLookups!$C$16/12,180,-FV(VLookups!$C$16/12,48,,-VLookups!$C$15))</f>
        <v>-1138.3540184987783</v>
      </c>
      <c r="J27" s="19">
        <v>0</v>
      </c>
      <c r="K27" s="21">
        <f>K26-VLookups!$C$24</f>
        <v>-466</v>
      </c>
      <c r="L27" s="19">
        <v>0</v>
      </c>
      <c r="M27" s="19">
        <v>0</v>
      </c>
      <c r="N27" s="9" t="s">
        <v>36</v>
      </c>
      <c r="O27" s="19">
        <v>0</v>
      </c>
      <c r="P27" s="19">
        <v>0</v>
      </c>
      <c r="Q27" s="9" t="s">
        <v>36</v>
      </c>
      <c r="R27" s="21">
        <f>R15*(1+VLookups!$C$45)</f>
        <v>-1591.5</v>
      </c>
      <c r="S27" s="19">
        <v>0</v>
      </c>
      <c r="T27" s="19">
        <v>0</v>
      </c>
      <c r="U27" s="9" t="s">
        <v>36</v>
      </c>
      <c r="V27" s="21">
        <f>V26-VLookups!$C$54</f>
        <v>-615</v>
      </c>
      <c r="W27" s="19">
        <v>0</v>
      </c>
      <c r="X27" s="19">
        <v>0</v>
      </c>
      <c r="Y27" s="20">
        <f>Y26*(1+VLookups!$C$57/12)</f>
        <v>-159.92557742541965</v>
      </c>
      <c r="Z27" s="9" t="s">
        <v>36</v>
      </c>
      <c r="AA27" s="9" t="s">
        <v>36</v>
      </c>
      <c r="AB27" s="20">
        <f t="shared" si="0"/>
        <v>1367.7245290758019</v>
      </c>
      <c r="AC27" s="19">
        <f t="shared" si="1"/>
        <v>37116.253083076845</v>
      </c>
    </row>
    <row r="28" spans="1:29" x14ac:dyDescent="0.25">
      <c r="B28" s="9">
        <v>24</v>
      </c>
      <c r="C28" s="9">
        <f>C16+1</f>
        <v>25</v>
      </c>
      <c r="D28" s="9">
        <v>0</v>
      </c>
      <c r="E28" s="20">
        <f>E16*(1+VLookups!$C$4)</f>
        <v>8034.1874999999982</v>
      </c>
      <c r="F28" s="20">
        <f>'B-B-NS'!E28*-VLookups!$C$10*2</f>
        <v>-482.05124999999987</v>
      </c>
      <c r="G28" s="19">
        <v>0</v>
      </c>
      <c r="H28" s="20">
        <f>(-VLookups!$C$13)*(E28+F28/2)</f>
        <v>-2267.8101056249998</v>
      </c>
      <c r="I28" s="20">
        <f>-PMT(VLookups!$C$16/12,180,-FV(VLookups!$C$16/12,48,,-VLookups!$C$15))</f>
        <v>-1138.3540184987783</v>
      </c>
      <c r="J28" s="19">
        <v>0</v>
      </c>
      <c r="K28" s="21">
        <f>K27-VLookups!$C$24</f>
        <v>-469</v>
      </c>
      <c r="L28" s="19">
        <v>0</v>
      </c>
      <c r="M28" s="19">
        <v>0</v>
      </c>
      <c r="N28" s="9" t="s">
        <v>36</v>
      </c>
      <c r="O28" s="19">
        <v>0</v>
      </c>
      <c r="P28" s="19">
        <v>0</v>
      </c>
      <c r="Q28" s="9" t="s">
        <v>36</v>
      </c>
      <c r="R28" s="21">
        <f>R16*(1+VLookups!$C$45)</f>
        <v>-1688.5815</v>
      </c>
      <c r="S28" s="19">
        <v>0</v>
      </c>
      <c r="T28" s="19">
        <v>0</v>
      </c>
      <c r="U28" s="9" t="s">
        <v>36</v>
      </c>
      <c r="V28" s="21">
        <f>V27-VLookups!$C$54</f>
        <v>-620</v>
      </c>
      <c r="W28" s="19">
        <v>0</v>
      </c>
      <c r="X28" s="19">
        <v>0</v>
      </c>
      <c r="Y28" s="20">
        <f>Y27*(1+VLookups!$C$57/12)</f>
        <v>-160.3920270262438</v>
      </c>
      <c r="Z28" s="9" t="s">
        <v>36</v>
      </c>
      <c r="AA28" s="9" t="s">
        <v>36</v>
      </c>
      <c r="AB28" s="20">
        <f t="shared" si="0"/>
        <v>1449.0242238499764</v>
      </c>
      <c r="AC28" s="19">
        <f t="shared" si="1"/>
        <v>38627.137728731948</v>
      </c>
    </row>
    <row r="29" spans="1:29" x14ac:dyDescent="0.25">
      <c r="B29" s="9">
        <v>25</v>
      </c>
      <c r="C29" s="9">
        <f t="shared" si="2"/>
        <v>25</v>
      </c>
      <c r="D29" s="9">
        <v>1</v>
      </c>
      <c r="E29" s="20">
        <f>E17*(1+VLookups!$C$4)</f>
        <v>8034.1874999999982</v>
      </c>
      <c r="F29" s="20">
        <f>'B-B-NS'!E29*-VLookups!$C$10*2</f>
        <v>-482.05124999999987</v>
      </c>
      <c r="G29" s="19">
        <v>0</v>
      </c>
      <c r="H29" s="20">
        <f>(-VLookups!$C$13)*(E29+F29/2)</f>
        <v>-2267.8101056249998</v>
      </c>
      <c r="I29" s="20">
        <f>-PMT(VLookups!$C$16/12,180,-FV(VLookups!$C$16/12,48,,-VLookups!$C$15))</f>
        <v>-1138.3540184987783</v>
      </c>
      <c r="J29" s="19">
        <v>0</v>
      </c>
      <c r="K29" s="21">
        <f>K28-VLookups!$C$24</f>
        <v>-472</v>
      </c>
      <c r="L29" s="19">
        <v>0</v>
      </c>
      <c r="M29" s="19">
        <v>0</v>
      </c>
      <c r="N29" s="9" t="s">
        <v>36</v>
      </c>
      <c r="O29" s="19">
        <v>0</v>
      </c>
      <c r="P29" s="19">
        <v>0</v>
      </c>
      <c r="Q29" s="9" t="s">
        <v>36</v>
      </c>
      <c r="R29" s="21">
        <f>R17*(1+VLookups!$C$45)</f>
        <v>-1688.5815</v>
      </c>
      <c r="S29" s="19">
        <v>0</v>
      </c>
      <c r="T29" s="19">
        <v>0</v>
      </c>
      <c r="U29" s="9" t="s">
        <v>36</v>
      </c>
      <c r="V29" s="21">
        <f>V28-VLookups!$C$54</f>
        <v>-625</v>
      </c>
      <c r="W29" s="19">
        <v>0</v>
      </c>
      <c r="X29" s="19">
        <v>0</v>
      </c>
      <c r="Y29" s="20">
        <f>Y28*(1+VLookups!$C$57/12)</f>
        <v>-160.85983710507034</v>
      </c>
      <c r="Z29" s="9" t="s">
        <v>36</v>
      </c>
      <c r="AA29" s="9" t="s">
        <v>36</v>
      </c>
      <c r="AB29" s="20">
        <f t="shared" si="0"/>
        <v>1440.5564137711499</v>
      </c>
      <c r="AC29" s="19">
        <f t="shared" si="1"/>
        <v>40132.072705384315</v>
      </c>
    </row>
    <row r="30" spans="1:29" x14ac:dyDescent="0.25">
      <c r="B30" s="9">
        <v>26</v>
      </c>
      <c r="C30" s="9">
        <f t="shared" si="2"/>
        <v>25</v>
      </c>
      <c r="D30" s="9">
        <v>2</v>
      </c>
      <c r="E30" s="20">
        <f>E18*(1+VLookups!$C$4)</f>
        <v>8034.1874999999982</v>
      </c>
      <c r="F30" s="20">
        <f>'B-B-NS'!E30*-VLookups!$C$10*2</f>
        <v>-482.05124999999987</v>
      </c>
      <c r="G30" s="19">
        <v>0</v>
      </c>
      <c r="H30" s="20">
        <f>(-VLookups!$C$13)*(E30+F30/2)</f>
        <v>-2267.8101056249998</v>
      </c>
      <c r="I30" s="20">
        <f>-PMT(VLookups!$C$16/12,180,-FV(VLookups!$C$16/12,48,,-VLookups!$C$15))</f>
        <v>-1138.3540184987783</v>
      </c>
      <c r="J30" s="19">
        <v>0</v>
      </c>
      <c r="K30" s="21">
        <f>K29-VLookups!$C$24</f>
        <v>-475</v>
      </c>
      <c r="L30" s="19">
        <v>0</v>
      </c>
      <c r="M30" s="19">
        <v>0</v>
      </c>
      <c r="N30" s="9" t="s">
        <v>36</v>
      </c>
      <c r="O30" s="19">
        <v>0</v>
      </c>
      <c r="P30" s="19">
        <v>0</v>
      </c>
      <c r="Q30" s="9" t="s">
        <v>36</v>
      </c>
      <c r="R30" s="21">
        <f>R18*(1+VLookups!$C$45)</f>
        <v>-1688.5815</v>
      </c>
      <c r="S30" s="19">
        <v>0</v>
      </c>
      <c r="T30" s="19">
        <v>0</v>
      </c>
      <c r="U30" s="9" t="s">
        <v>36</v>
      </c>
      <c r="V30" s="21">
        <f>V29-VLookups!$C$54</f>
        <v>-630</v>
      </c>
      <c r="W30" s="19">
        <v>0</v>
      </c>
      <c r="X30" s="19">
        <v>0</v>
      </c>
      <c r="Y30" s="20">
        <f>Y29*(1+VLookups!$C$57/12)</f>
        <v>-161.32901162996012</v>
      </c>
      <c r="Z30" s="9" t="s">
        <v>36</v>
      </c>
      <c r="AA30" s="9" t="s">
        <v>36</v>
      </c>
      <c r="AB30" s="20">
        <f t="shared" si="0"/>
        <v>1432.08723924626</v>
      </c>
      <c r="AC30" s="19">
        <f t="shared" si="1"/>
        <v>41631.046732472889</v>
      </c>
    </row>
    <row r="31" spans="1:29" x14ac:dyDescent="0.25">
      <c r="B31" s="9">
        <v>27</v>
      </c>
      <c r="C31" s="9">
        <f t="shared" si="2"/>
        <v>25</v>
      </c>
      <c r="D31" s="9">
        <v>3</v>
      </c>
      <c r="E31" s="20">
        <f>E19*(1+VLookups!$C$4)</f>
        <v>8034.1874999999982</v>
      </c>
      <c r="F31" s="20">
        <f>'B-B-NS'!E31*-VLookups!$C$10*2</f>
        <v>-482.05124999999987</v>
      </c>
      <c r="G31" s="19">
        <v>0</v>
      </c>
      <c r="H31" s="20">
        <f>(-VLookups!$C$13)*(E31+F31/2)</f>
        <v>-2267.8101056249998</v>
      </c>
      <c r="I31" s="20">
        <f>-PMT(VLookups!$C$16/12,180,-FV(VLookups!$C$16/12,48,,-VLookups!$C$15))</f>
        <v>-1138.3540184987783</v>
      </c>
      <c r="J31" s="19">
        <v>0</v>
      </c>
      <c r="K31" s="21">
        <f>K30-VLookups!$C$24</f>
        <v>-478</v>
      </c>
      <c r="L31" s="19">
        <v>0</v>
      </c>
      <c r="M31" s="19">
        <v>0</v>
      </c>
      <c r="N31" s="9" t="s">
        <v>36</v>
      </c>
      <c r="O31" s="19">
        <v>0</v>
      </c>
      <c r="P31" s="19">
        <v>0</v>
      </c>
      <c r="Q31" s="9" t="s">
        <v>36</v>
      </c>
      <c r="R31" s="21">
        <f>R19*(1+VLookups!$C$45)</f>
        <v>-1688.5815</v>
      </c>
      <c r="S31" s="19">
        <v>0</v>
      </c>
      <c r="T31" s="19">
        <v>0</v>
      </c>
      <c r="U31" s="9" t="s">
        <v>36</v>
      </c>
      <c r="V31" s="21">
        <f>V30-VLookups!$C$54</f>
        <v>-635</v>
      </c>
      <c r="W31" s="19">
        <v>0</v>
      </c>
      <c r="X31" s="19">
        <v>0</v>
      </c>
      <c r="Y31" s="20">
        <f>Y30*(1+VLookups!$C$57/12)</f>
        <v>-161.79955458054749</v>
      </c>
      <c r="Z31" s="9" t="s">
        <v>36</v>
      </c>
      <c r="AA31" s="9" t="s">
        <v>36</v>
      </c>
      <c r="AB31" s="20">
        <f t="shared" si="0"/>
        <v>1423.6166962956727</v>
      </c>
      <c r="AC31" s="19">
        <f t="shared" si="1"/>
        <v>43124.048506656014</v>
      </c>
    </row>
    <row r="32" spans="1:29" x14ac:dyDescent="0.25">
      <c r="B32" s="9">
        <v>28</v>
      </c>
      <c r="C32" s="9">
        <f t="shared" si="2"/>
        <v>25</v>
      </c>
      <c r="D32" s="9">
        <v>4</v>
      </c>
      <c r="E32" s="20">
        <f>E20*(1+VLookups!$C$4)</f>
        <v>8034.1874999999982</v>
      </c>
      <c r="F32" s="20">
        <f>'B-B-NS'!E32*-VLookups!$C$10*2</f>
        <v>-482.05124999999987</v>
      </c>
      <c r="G32" s="19">
        <v>0</v>
      </c>
      <c r="H32" s="20">
        <f>(-VLookups!$C$13)*(E32+F32/2)</f>
        <v>-2267.8101056249998</v>
      </c>
      <c r="I32" s="20">
        <f>-PMT(VLookups!$C$16/12,180,-FV(VLookups!$C$16/12,48,,-VLookups!$C$15))</f>
        <v>-1138.3540184987783</v>
      </c>
      <c r="J32" s="19">
        <v>0</v>
      </c>
      <c r="K32" s="21">
        <f>K31-VLookups!$C$24</f>
        <v>-481</v>
      </c>
      <c r="L32" s="19">
        <v>0</v>
      </c>
      <c r="M32" s="19">
        <v>0</v>
      </c>
      <c r="N32" s="9" t="s">
        <v>36</v>
      </c>
      <c r="O32" s="19">
        <v>0</v>
      </c>
      <c r="P32" s="19">
        <v>0</v>
      </c>
      <c r="Q32" s="9" t="s">
        <v>36</v>
      </c>
      <c r="R32" s="21">
        <f>R20*(1+VLookups!$C$45)</f>
        <v>-1688.5815</v>
      </c>
      <c r="S32" s="19">
        <v>0</v>
      </c>
      <c r="T32" s="19">
        <v>0</v>
      </c>
      <c r="U32" s="9" t="s">
        <v>36</v>
      </c>
      <c r="V32" s="21">
        <f>V31-VLookups!$C$54</f>
        <v>-640</v>
      </c>
      <c r="W32" s="19">
        <v>0</v>
      </c>
      <c r="X32" s="19">
        <v>0</v>
      </c>
      <c r="Y32" s="20">
        <f>Y31*(1+VLookups!$C$57/12)</f>
        <v>-162.2714699480741</v>
      </c>
      <c r="Z32" s="9" t="s">
        <v>36</v>
      </c>
      <c r="AA32" s="9" t="s">
        <v>36</v>
      </c>
      <c r="AB32" s="20">
        <f t="shared" si="0"/>
        <v>1415.144780928146</v>
      </c>
      <c r="AC32" s="19">
        <f t="shared" si="1"/>
        <v>44611.06670176192</v>
      </c>
    </row>
    <row r="33" spans="2:29" x14ac:dyDescent="0.25">
      <c r="B33" s="9">
        <v>29</v>
      </c>
      <c r="C33" s="9">
        <f t="shared" si="2"/>
        <v>25</v>
      </c>
      <c r="D33" s="9">
        <v>5</v>
      </c>
      <c r="E33" s="20">
        <f>E21*(1+VLookups!$C$4)</f>
        <v>8034.1874999999982</v>
      </c>
      <c r="F33" s="20">
        <f>'B-B-NS'!E33*-VLookups!$C$10*2</f>
        <v>-482.05124999999987</v>
      </c>
      <c r="G33" s="19">
        <v>0</v>
      </c>
      <c r="H33" s="20">
        <f>(-VLookups!$C$13)*(E33+F33/2)</f>
        <v>-2267.8101056249998</v>
      </c>
      <c r="I33" s="20">
        <f>-PMT(VLookups!$C$16/12,180,-FV(VLookups!$C$16/12,48,,-VLookups!$C$15))</f>
        <v>-1138.3540184987783</v>
      </c>
      <c r="J33" s="19">
        <v>0</v>
      </c>
      <c r="K33" s="21">
        <f>K32-VLookups!$C$24</f>
        <v>-484</v>
      </c>
      <c r="L33" s="19">
        <v>0</v>
      </c>
      <c r="M33" s="19">
        <v>0</v>
      </c>
      <c r="N33" s="9" t="s">
        <v>36</v>
      </c>
      <c r="O33" s="19">
        <v>0</v>
      </c>
      <c r="P33" s="19">
        <v>0</v>
      </c>
      <c r="Q33" s="9" t="s">
        <v>36</v>
      </c>
      <c r="R33" s="21">
        <f>R21*(1+VLookups!$C$45)</f>
        <v>-1688.5815</v>
      </c>
      <c r="S33" s="19">
        <v>0</v>
      </c>
      <c r="T33" s="19">
        <v>0</v>
      </c>
      <c r="U33" s="9" t="s">
        <v>36</v>
      </c>
      <c r="V33" s="21">
        <f>V32-VLookups!$C$54</f>
        <v>-645</v>
      </c>
      <c r="W33" s="19">
        <v>0</v>
      </c>
      <c r="X33" s="19">
        <v>0</v>
      </c>
      <c r="Y33" s="20">
        <f>Y32*(1+VLookups!$C$57/12)</f>
        <v>-162.74476173542266</v>
      </c>
      <c r="Z33" s="9" t="s">
        <v>36</v>
      </c>
      <c r="AA33" s="9" t="s">
        <v>36</v>
      </c>
      <c r="AB33" s="20">
        <f t="shared" si="0"/>
        <v>1406.6714891407976</v>
      </c>
      <c r="AC33" s="19">
        <f t="shared" si="1"/>
        <v>46092.08996873899</v>
      </c>
    </row>
    <row r="34" spans="2:29" x14ac:dyDescent="0.25">
      <c r="B34" s="9">
        <v>30</v>
      </c>
      <c r="C34" s="9">
        <f t="shared" si="2"/>
        <v>25</v>
      </c>
      <c r="D34" s="9">
        <v>6</v>
      </c>
      <c r="E34" s="20">
        <f>E22*(1+VLookups!$C$4)</f>
        <v>8034.1874999999982</v>
      </c>
      <c r="F34" s="20">
        <f>'B-B-NS'!E34*-VLookups!$C$10*2</f>
        <v>-482.05124999999987</v>
      </c>
      <c r="G34" s="19">
        <v>0</v>
      </c>
      <c r="H34" s="20">
        <f>(-VLookups!$C$13)*(E34+F34/2)</f>
        <v>-2267.8101056249998</v>
      </c>
      <c r="I34" s="20">
        <f>-PMT(VLookups!$C$16/12,180,-FV(VLookups!$C$16/12,48,,-VLookups!$C$15))</f>
        <v>-1138.3540184987783</v>
      </c>
      <c r="J34" s="19">
        <v>0</v>
      </c>
      <c r="K34" s="21">
        <f>K33-VLookups!$C$24</f>
        <v>-487</v>
      </c>
      <c r="L34" s="19">
        <v>0</v>
      </c>
      <c r="M34" s="19">
        <v>0</v>
      </c>
      <c r="N34" s="9" t="s">
        <v>36</v>
      </c>
      <c r="O34" s="19">
        <v>0</v>
      </c>
      <c r="P34" s="19">
        <v>0</v>
      </c>
      <c r="Q34" s="9" t="s">
        <v>36</v>
      </c>
      <c r="R34" s="21">
        <f>R22*(1+VLookups!$C$45)</f>
        <v>-1688.5815</v>
      </c>
      <c r="S34" s="19">
        <v>0</v>
      </c>
      <c r="T34" s="19">
        <v>0</v>
      </c>
      <c r="U34" s="9" t="s">
        <v>36</v>
      </c>
      <c r="V34" s="21">
        <f>V33-VLookups!$C$54</f>
        <v>-650</v>
      </c>
      <c r="W34" s="19">
        <v>0</v>
      </c>
      <c r="X34" s="19">
        <v>0</v>
      </c>
      <c r="Y34" s="20">
        <f>Y33*(1+VLookups!$C$57/12)</f>
        <v>-163.21943395715098</v>
      </c>
      <c r="Z34" s="9" t="s">
        <v>36</v>
      </c>
      <c r="AA34" s="9" t="s">
        <v>36</v>
      </c>
      <c r="AB34" s="20">
        <f t="shared" si="0"/>
        <v>1398.1968169190691</v>
      </c>
      <c r="AC34" s="19">
        <f t="shared" si="1"/>
        <v>47567.10693560596</v>
      </c>
    </row>
    <row r="35" spans="2:29" x14ac:dyDescent="0.25">
      <c r="B35" s="9">
        <v>31</v>
      </c>
      <c r="C35" s="9">
        <f t="shared" si="2"/>
        <v>25</v>
      </c>
      <c r="D35" s="9">
        <v>7</v>
      </c>
      <c r="E35" s="20">
        <f>E23*(1+VLookups!$C$4)</f>
        <v>8034.1874999999982</v>
      </c>
      <c r="F35" s="20">
        <f>'B-B-NS'!E35*-VLookups!$C$10*2</f>
        <v>-482.05124999999987</v>
      </c>
      <c r="G35" s="19">
        <v>0</v>
      </c>
      <c r="H35" s="20">
        <f>(-VLookups!$C$13)*(E35+F35/2)</f>
        <v>-2267.8101056249998</v>
      </c>
      <c r="I35" s="20">
        <f>-PMT(VLookups!$C$16/12,180,-FV(VLookups!$C$16/12,48,,-VLookups!$C$15))</f>
        <v>-1138.3540184987783</v>
      </c>
      <c r="J35" s="19">
        <v>0</v>
      </c>
      <c r="K35" s="21">
        <f>K34-VLookups!$C$24</f>
        <v>-490</v>
      </c>
      <c r="L35" s="19">
        <v>0</v>
      </c>
      <c r="M35" s="19">
        <v>0</v>
      </c>
      <c r="N35" s="9" t="s">
        <v>36</v>
      </c>
      <c r="O35" s="19">
        <v>0</v>
      </c>
      <c r="P35" s="19">
        <v>0</v>
      </c>
      <c r="Q35" s="9" t="s">
        <v>36</v>
      </c>
      <c r="R35" s="21">
        <f>R23*(1+VLookups!$C$45)</f>
        <v>-1688.5815</v>
      </c>
      <c r="S35" s="19">
        <v>0</v>
      </c>
      <c r="T35" s="19">
        <v>0</v>
      </c>
      <c r="U35" s="9" t="s">
        <v>36</v>
      </c>
      <c r="V35" s="21">
        <f>V34-VLookups!$C$54</f>
        <v>-655</v>
      </c>
      <c r="W35" s="19">
        <v>0</v>
      </c>
      <c r="X35" s="19">
        <v>0</v>
      </c>
      <c r="Y35" s="20">
        <f>Y34*(1+VLookups!$C$57/12)</f>
        <v>-163.69549063952601</v>
      </c>
      <c r="Z35" s="9" t="s">
        <v>36</v>
      </c>
      <c r="AA35" s="9" t="s">
        <v>36</v>
      </c>
      <c r="AB35" s="20">
        <f t="shared" si="0"/>
        <v>1389.7207602366941</v>
      </c>
      <c r="AC35" s="19">
        <f t="shared" si="1"/>
        <v>49036.106207401994</v>
      </c>
    </row>
    <row r="36" spans="2:29" x14ac:dyDescent="0.25">
      <c r="B36" s="9">
        <v>32</v>
      </c>
      <c r="C36" s="9">
        <f t="shared" si="2"/>
        <v>25</v>
      </c>
      <c r="D36" s="9">
        <v>8</v>
      </c>
      <c r="E36" s="20">
        <f>E24*(1+VLookups!$C$4)</f>
        <v>8034.1874999999982</v>
      </c>
      <c r="F36" s="20">
        <f>'B-B-NS'!E36*-VLookups!$C$10*2</f>
        <v>-482.05124999999987</v>
      </c>
      <c r="G36" s="19">
        <v>0</v>
      </c>
      <c r="H36" s="20">
        <f>(-VLookups!$C$13)*(E36+F36/2)</f>
        <v>-2267.8101056249998</v>
      </c>
      <c r="I36" s="20">
        <f>-PMT(VLookups!$C$16/12,180,-FV(VLookups!$C$16/12,48,,-VLookups!$C$15))</f>
        <v>-1138.3540184987783</v>
      </c>
      <c r="J36" s="19">
        <v>0</v>
      </c>
      <c r="K36" s="21">
        <f>K35-VLookups!$C$24</f>
        <v>-493</v>
      </c>
      <c r="L36" s="19">
        <v>0</v>
      </c>
      <c r="M36" s="19">
        <v>0</v>
      </c>
      <c r="N36" s="9" t="s">
        <v>36</v>
      </c>
      <c r="O36" s="19">
        <v>0</v>
      </c>
      <c r="P36" s="19">
        <v>0</v>
      </c>
      <c r="Q36" s="9" t="s">
        <v>36</v>
      </c>
      <c r="R36" s="21">
        <f>R24*(1+VLookups!$C$45)</f>
        <v>-1688.5815</v>
      </c>
      <c r="S36" s="19">
        <v>0</v>
      </c>
      <c r="T36" s="19">
        <v>0</v>
      </c>
      <c r="U36" s="9" t="s">
        <v>36</v>
      </c>
      <c r="V36" s="21">
        <f>V35-VLookups!$C$54</f>
        <v>-660</v>
      </c>
      <c r="W36" s="19">
        <v>0</v>
      </c>
      <c r="X36" s="19">
        <v>0</v>
      </c>
      <c r="Y36" s="20">
        <f>Y35*(1+VLookups!$C$57/12)</f>
        <v>-164.17293582055797</v>
      </c>
      <c r="Z36" s="9" t="s">
        <v>36</v>
      </c>
      <c r="AA36" s="9" t="s">
        <v>36</v>
      </c>
      <c r="AB36" s="20">
        <f t="shared" si="0"/>
        <v>1381.2433150556622</v>
      </c>
      <c r="AC36" s="19">
        <f t="shared" si="1"/>
        <v>50499.076366136658</v>
      </c>
    </row>
    <row r="37" spans="2:29" x14ac:dyDescent="0.25">
      <c r="B37" s="9">
        <v>33</v>
      </c>
      <c r="C37" s="9">
        <f t="shared" si="2"/>
        <v>25</v>
      </c>
      <c r="D37" s="9">
        <v>9</v>
      </c>
      <c r="E37" s="20">
        <f>E25*(1+VLookups!$C$4)</f>
        <v>8034.1874999999982</v>
      </c>
      <c r="F37" s="20">
        <f>'B-B-NS'!E37*-VLookups!$C$10*2</f>
        <v>-482.05124999999987</v>
      </c>
      <c r="G37" s="19">
        <v>0</v>
      </c>
      <c r="H37" s="20">
        <f>(-VLookups!$C$13)*(E37+F37/2)</f>
        <v>-2267.8101056249998</v>
      </c>
      <c r="I37" s="20">
        <f>-PMT(VLookups!$C$16/12,180,-FV(VLookups!$C$16/12,48,,-VLookups!$C$15))</f>
        <v>-1138.3540184987783</v>
      </c>
      <c r="J37" s="19">
        <v>0</v>
      </c>
      <c r="K37" s="21">
        <f>K36-VLookups!$C$24</f>
        <v>-496</v>
      </c>
      <c r="L37" s="19">
        <v>0</v>
      </c>
      <c r="M37" s="19">
        <v>0</v>
      </c>
      <c r="N37" s="9" t="s">
        <v>36</v>
      </c>
      <c r="O37" s="19">
        <v>0</v>
      </c>
      <c r="P37" s="19">
        <v>0</v>
      </c>
      <c r="Q37" s="9" t="s">
        <v>36</v>
      </c>
      <c r="R37" s="21">
        <f>R25*(1+VLookups!$C$45)</f>
        <v>-1688.5815</v>
      </c>
      <c r="S37" s="19">
        <v>0</v>
      </c>
      <c r="T37" s="19">
        <v>0</v>
      </c>
      <c r="U37" s="9" t="s">
        <v>36</v>
      </c>
      <c r="V37" s="21">
        <f>V36-VLookups!$C$54</f>
        <v>-665</v>
      </c>
      <c r="W37" s="19">
        <v>0</v>
      </c>
      <c r="X37" s="19">
        <v>0</v>
      </c>
      <c r="Y37" s="20">
        <f>Y36*(1+VLookups!$C$57/12)</f>
        <v>-164.65177355003459</v>
      </c>
      <c r="Z37" s="9" t="s">
        <v>36</v>
      </c>
      <c r="AA37" s="9" t="s">
        <v>36</v>
      </c>
      <c r="AB37" s="20">
        <f t="shared" si="0"/>
        <v>1372.7644773261854</v>
      </c>
      <c r="AC37" s="19">
        <f t="shared" si="1"/>
        <v>51956.005970739738</v>
      </c>
    </row>
    <row r="38" spans="2:29" x14ac:dyDescent="0.25">
      <c r="B38" s="9">
        <v>34</v>
      </c>
      <c r="C38" s="9">
        <f t="shared" si="2"/>
        <v>25</v>
      </c>
      <c r="D38" s="9">
        <v>10</v>
      </c>
      <c r="E38" s="20">
        <f>E26*(1+VLookups!$C$4)</f>
        <v>8034.1874999999982</v>
      </c>
      <c r="F38" s="20">
        <f>'B-B-NS'!E38*-VLookups!$C$10*2</f>
        <v>-482.05124999999987</v>
      </c>
      <c r="G38" s="19">
        <v>0</v>
      </c>
      <c r="H38" s="20">
        <f>(-VLookups!$C$13)*(E38+F38/2)</f>
        <v>-2267.8101056249998</v>
      </c>
      <c r="I38" s="20">
        <f>-PMT(VLookups!$C$16/12,180,-FV(VLookups!$C$16/12,48,,-VLookups!$C$15))</f>
        <v>-1138.3540184987783</v>
      </c>
      <c r="J38" s="19">
        <v>0</v>
      </c>
      <c r="K38" s="21">
        <f>K37-VLookups!$C$24</f>
        <v>-499</v>
      </c>
      <c r="L38" s="19">
        <v>0</v>
      </c>
      <c r="M38" s="19">
        <v>0</v>
      </c>
      <c r="N38" s="9" t="s">
        <v>36</v>
      </c>
      <c r="O38" s="19">
        <v>0</v>
      </c>
      <c r="P38" s="19">
        <v>0</v>
      </c>
      <c r="Q38" s="9" t="s">
        <v>36</v>
      </c>
      <c r="R38" s="21">
        <f>R26*(1+VLookups!$C$45)</f>
        <v>-1688.5815</v>
      </c>
      <c r="S38" s="19">
        <v>0</v>
      </c>
      <c r="T38" s="19">
        <v>0</v>
      </c>
      <c r="U38" s="9" t="s">
        <v>36</v>
      </c>
      <c r="V38" s="21">
        <f>V37-VLookups!$C$54</f>
        <v>-670</v>
      </c>
      <c r="W38" s="19">
        <v>0</v>
      </c>
      <c r="X38" s="19">
        <v>0</v>
      </c>
      <c r="Y38" s="20">
        <f>Y37*(1+VLookups!$C$57/12)</f>
        <v>-165.13200788955552</v>
      </c>
      <c r="Z38" s="9" t="s">
        <v>36</v>
      </c>
      <c r="AA38" s="9" t="s">
        <v>36</v>
      </c>
      <c r="AB38" s="20">
        <f t="shared" si="0"/>
        <v>1364.2842429866646</v>
      </c>
      <c r="AC38" s="19">
        <f t="shared" si="1"/>
        <v>53406.883557010973</v>
      </c>
    </row>
    <row r="39" spans="2:29" x14ac:dyDescent="0.25">
      <c r="B39" s="9">
        <v>35</v>
      </c>
      <c r="C39" s="9">
        <f t="shared" si="2"/>
        <v>25</v>
      </c>
      <c r="D39" s="9">
        <v>11</v>
      </c>
      <c r="E39" s="20">
        <f>E27*(1+VLookups!$C$4)</f>
        <v>8034.1874999999982</v>
      </c>
      <c r="F39" s="20">
        <f>'B-B-NS'!E39*-VLookups!$C$10*2</f>
        <v>-482.05124999999987</v>
      </c>
      <c r="G39" s="19">
        <v>0</v>
      </c>
      <c r="H39" s="20">
        <f>(-VLookups!$C$13)*(E39+F39/2)</f>
        <v>-2267.8101056249998</v>
      </c>
      <c r="I39" s="20">
        <f>-PMT(VLookups!$C$16/12,180,-FV(VLookups!$C$16/12,48,,-VLookups!$C$15))</f>
        <v>-1138.3540184987783</v>
      </c>
      <c r="J39" s="19">
        <v>0</v>
      </c>
      <c r="K39" s="21">
        <f>K38-VLookups!$C$24</f>
        <v>-502</v>
      </c>
      <c r="L39" s="19">
        <v>0</v>
      </c>
      <c r="M39" s="19">
        <v>0</v>
      </c>
      <c r="N39" s="9" t="s">
        <v>36</v>
      </c>
      <c r="O39" s="19">
        <v>0</v>
      </c>
      <c r="P39" s="19">
        <v>0</v>
      </c>
      <c r="Q39" s="9" t="s">
        <v>36</v>
      </c>
      <c r="R39" s="21">
        <f>R27*(1+VLookups!$C$45)</f>
        <v>-1688.5815</v>
      </c>
      <c r="S39" s="19">
        <v>0</v>
      </c>
      <c r="T39" s="19">
        <v>0</v>
      </c>
      <c r="U39" s="9" t="s">
        <v>36</v>
      </c>
      <c r="V39" s="21">
        <f>V38-VLookups!$C$54</f>
        <v>-675</v>
      </c>
      <c r="W39" s="19">
        <v>0</v>
      </c>
      <c r="X39" s="19">
        <v>0</v>
      </c>
      <c r="Y39" s="20">
        <f>Y38*(1+VLookups!$C$57/12)</f>
        <v>-165.61364291256672</v>
      </c>
      <c r="Z39" s="9" t="s">
        <v>36</v>
      </c>
      <c r="AA39" s="9" t="s">
        <v>36</v>
      </c>
      <c r="AB39" s="20">
        <f t="shared" si="0"/>
        <v>1355.8026079636534</v>
      </c>
      <c r="AC39" s="19">
        <f t="shared" si="1"/>
        <v>54851.697637569647</v>
      </c>
    </row>
    <row r="40" spans="2:29" x14ac:dyDescent="0.25">
      <c r="B40" s="9">
        <v>36</v>
      </c>
      <c r="C40" s="9">
        <f t="shared" si="2"/>
        <v>26</v>
      </c>
      <c r="D40" s="9">
        <v>0</v>
      </c>
      <c r="E40" s="20">
        <f>E28*(1+VLookups!$C$4)</f>
        <v>8315.3840624999975</v>
      </c>
      <c r="F40" s="20">
        <f>'B-B-NS'!E40*-VLookups!$C$10*2</f>
        <v>-498.92304374999981</v>
      </c>
      <c r="G40" s="19">
        <v>0</v>
      </c>
      <c r="H40" s="20">
        <f>(-VLookups!$C$13)*(E40+F40/2)</f>
        <v>-2347.1834593218746</v>
      </c>
      <c r="I40" s="20">
        <f>-PMT(VLookups!$C$16/12,180,-FV(VLookups!$C$16/12,48,,-VLookups!$C$15))</f>
        <v>-1138.3540184987783</v>
      </c>
      <c r="J40" s="19">
        <v>0</v>
      </c>
      <c r="K40" s="21">
        <f>K39-VLookups!$C$24</f>
        <v>-505</v>
      </c>
      <c r="L40" s="19">
        <v>0</v>
      </c>
      <c r="M40" s="19">
        <v>0</v>
      </c>
      <c r="N40" s="9" t="s">
        <v>36</v>
      </c>
      <c r="O40" s="19">
        <v>0</v>
      </c>
      <c r="P40" s="19">
        <v>0</v>
      </c>
      <c r="Q40" s="9" t="s">
        <v>36</v>
      </c>
      <c r="R40" s="21">
        <f>R28*(1+VLookups!$C$45)</f>
        <v>-1791.5849714999999</v>
      </c>
      <c r="S40" s="19">
        <v>0</v>
      </c>
      <c r="T40" s="19">
        <v>0</v>
      </c>
      <c r="U40" s="9" t="s">
        <v>36</v>
      </c>
      <c r="V40" s="21">
        <f>V39-VLookups!$C$54</f>
        <v>-680</v>
      </c>
      <c r="W40" s="19">
        <v>0</v>
      </c>
      <c r="X40" s="19">
        <v>0</v>
      </c>
      <c r="Y40" s="20">
        <f>Y39*(1+VLookups!$C$57/12)</f>
        <v>-166.09668270439505</v>
      </c>
      <c r="Z40" s="9" t="s">
        <v>36</v>
      </c>
      <c r="AA40" s="9" t="s">
        <v>36</v>
      </c>
      <c r="AB40" s="20">
        <f t="shared" si="0"/>
        <v>1437.7034085999505</v>
      </c>
      <c r="AC40" s="19">
        <f t="shared" si="1"/>
        <v>56380.820542232213</v>
      </c>
    </row>
    <row r="41" spans="2:29" x14ac:dyDescent="0.25">
      <c r="B41" s="9">
        <v>37</v>
      </c>
      <c r="C41" s="9">
        <f t="shared" si="2"/>
        <v>26</v>
      </c>
      <c r="D41" s="9">
        <v>1</v>
      </c>
      <c r="E41" s="20">
        <f>E29*(1+VLookups!$C$4)</f>
        <v>8315.3840624999975</v>
      </c>
      <c r="F41" s="20">
        <f>'B-B-NS'!E41*-VLookups!$C$10*2</f>
        <v>-498.92304374999981</v>
      </c>
      <c r="G41" s="19">
        <v>0</v>
      </c>
      <c r="H41" s="20">
        <f>(-VLookups!$C$13)*(E41+F41/2)</f>
        <v>-2347.1834593218746</v>
      </c>
      <c r="I41" s="20">
        <f>-PMT(VLookups!$C$16/12,180,-FV(VLookups!$C$16/12,48,,-VLookups!$C$15))</f>
        <v>-1138.3540184987783</v>
      </c>
      <c r="J41" s="19">
        <v>0</v>
      </c>
      <c r="K41" s="21">
        <f>K40-VLookups!$C$24</f>
        <v>-508</v>
      </c>
      <c r="L41" s="19">
        <v>0</v>
      </c>
      <c r="M41" s="19">
        <v>0</v>
      </c>
      <c r="N41" s="9" t="s">
        <v>36</v>
      </c>
      <c r="O41" s="19">
        <v>0</v>
      </c>
      <c r="P41" s="19">
        <v>0</v>
      </c>
      <c r="Q41" s="9" t="s">
        <v>36</v>
      </c>
      <c r="R41" s="21">
        <f>R29*(1+VLookups!$C$45)</f>
        <v>-1791.5849714999999</v>
      </c>
      <c r="S41" s="19">
        <v>0</v>
      </c>
      <c r="T41" s="19">
        <v>0</v>
      </c>
      <c r="U41" s="9" t="s">
        <v>36</v>
      </c>
      <c r="V41" s="21">
        <f>V40-VLookups!$C$54</f>
        <v>-685</v>
      </c>
      <c r="W41" s="19">
        <v>0</v>
      </c>
      <c r="X41" s="19">
        <v>0</v>
      </c>
      <c r="Y41" s="20">
        <f>Y40*(1+VLookups!$C$57/12)</f>
        <v>-166.58113136228286</v>
      </c>
      <c r="Z41" s="9" t="s">
        <v>36</v>
      </c>
      <c r="AA41" s="9" t="s">
        <v>36</v>
      </c>
      <c r="AB41" s="20">
        <f t="shared" si="0"/>
        <v>1429.2189599420628</v>
      </c>
      <c r="AC41" s="19">
        <f t="shared" si="1"/>
        <v>57904.007536411329</v>
      </c>
    </row>
    <row r="42" spans="2:29" x14ac:dyDescent="0.25">
      <c r="B42" s="9">
        <v>38</v>
      </c>
      <c r="C42" s="9">
        <f t="shared" si="2"/>
        <v>26</v>
      </c>
      <c r="D42" s="9">
        <v>2</v>
      </c>
      <c r="E42" s="20">
        <f>E30*(1+VLookups!$C$4)</f>
        <v>8315.3840624999975</v>
      </c>
      <c r="F42" s="20">
        <f>'B-B-NS'!E42*-VLookups!$C$10*2</f>
        <v>-498.92304374999981</v>
      </c>
      <c r="G42" s="19">
        <v>0</v>
      </c>
      <c r="H42" s="20">
        <f>(-VLookups!$C$13)*(E42+F42/2)</f>
        <v>-2347.1834593218746</v>
      </c>
      <c r="I42" s="20">
        <f>-PMT(VLookups!$C$16/12,180,-FV(VLookups!$C$16/12,48,,-VLookups!$C$15))</f>
        <v>-1138.3540184987783</v>
      </c>
      <c r="J42" s="19">
        <v>0</v>
      </c>
      <c r="K42" s="21">
        <f>K41-VLookups!$C$24</f>
        <v>-511</v>
      </c>
      <c r="L42" s="19">
        <v>0</v>
      </c>
      <c r="M42" s="19">
        <v>0</v>
      </c>
      <c r="N42" s="9" t="s">
        <v>36</v>
      </c>
      <c r="O42" s="19">
        <v>0</v>
      </c>
      <c r="P42" s="19">
        <v>0</v>
      </c>
      <c r="Q42" s="9" t="s">
        <v>36</v>
      </c>
      <c r="R42" s="21">
        <f>R30*(1+VLookups!$C$45)</f>
        <v>-1791.5849714999999</v>
      </c>
      <c r="S42" s="19">
        <v>0</v>
      </c>
      <c r="T42" s="19">
        <v>0</v>
      </c>
      <c r="U42" s="9" t="s">
        <v>36</v>
      </c>
      <c r="V42" s="21">
        <f>V41-VLookups!$C$54</f>
        <v>-690</v>
      </c>
      <c r="W42" s="19">
        <v>0</v>
      </c>
      <c r="X42" s="19">
        <v>0</v>
      </c>
      <c r="Y42" s="20">
        <f>Y41*(1+VLookups!$C$57/12)</f>
        <v>-167.06699299542285</v>
      </c>
      <c r="Z42" s="9" t="s">
        <v>36</v>
      </c>
      <c r="AA42" s="9" t="s">
        <v>36</v>
      </c>
      <c r="AB42" s="20">
        <f t="shared" si="0"/>
        <v>1420.7330983089228</v>
      </c>
      <c r="AC42" s="19">
        <f t="shared" si="1"/>
        <v>59421.247313947606</v>
      </c>
    </row>
    <row r="43" spans="2:29" x14ac:dyDescent="0.25">
      <c r="B43" s="9">
        <v>39</v>
      </c>
      <c r="C43" s="9">
        <f t="shared" si="2"/>
        <v>26</v>
      </c>
      <c r="D43" s="9">
        <v>3</v>
      </c>
      <c r="E43" s="20">
        <f>E31*(1+VLookups!$C$4)</f>
        <v>8315.3840624999975</v>
      </c>
      <c r="F43" s="20">
        <f>'B-B-NS'!E43*-VLookups!$C$10*2</f>
        <v>-498.92304374999981</v>
      </c>
      <c r="G43" s="19">
        <v>0</v>
      </c>
      <c r="H43" s="20">
        <f>(-VLookups!$C$13)*(E43+F43/2)</f>
        <v>-2347.1834593218746</v>
      </c>
      <c r="I43" s="20">
        <f>-PMT(VLookups!$C$16/12,180,-FV(VLookups!$C$16/12,48,,-VLookups!$C$15))</f>
        <v>-1138.3540184987783</v>
      </c>
      <c r="J43" s="19">
        <v>0</v>
      </c>
      <c r="K43" s="21">
        <f>K42-VLookups!$C$24</f>
        <v>-514</v>
      </c>
      <c r="L43" s="19">
        <v>0</v>
      </c>
      <c r="M43" s="19">
        <v>0</v>
      </c>
      <c r="N43" s="9" t="s">
        <v>36</v>
      </c>
      <c r="O43" s="19">
        <v>0</v>
      </c>
      <c r="P43" s="19">
        <v>0</v>
      </c>
      <c r="Q43" s="9" t="s">
        <v>36</v>
      </c>
      <c r="R43" s="21">
        <f>R31*(1+VLookups!$C$45)</f>
        <v>-1791.5849714999999</v>
      </c>
      <c r="S43" s="19">
        <v>0</v>
      </c>
      <c r="T43" s="19">
        <v>0</v>
      </c>
      <c r="U43" s="9" t="s">
        <v>36</v>
      </c>
      <c r="V43" s="21">
        <f>V42-VLookups!$C$54</f>
        <v>-695</v>
      </c>
      <c r="W43" s="19">
        <v>0</v>
      </c>
      <c r="X43" s="19">
        <v>0</v>
      </c>
      <c r="Y43" s="20">
        <f>Y42*(1+VLookups!$C$57/12)</f>
        <v>-167.55427172499284</v>
      </c>
      <c r="Z43" s="9" t="s">
        <v>36</v>
      </c>
      <c r="AA43" s="9" t="s">
        <v>36</v>
      </c>
      <c r="AB43" s="20">
        <f t="shared" si="0"/>
        <v>1412.2458195793529</v>
      </c>
      <c r="AC43" s="19">
        <f t="shared" si="1"/>
        <v>60932.528545716872</v>
      </c>
    </row>
    <row r="44" spans="2:29" x14ac:dyDescent="0.25">
      <c r="B44" s="9">
        <v>40</v>
      </c>
      <c r="C44" s="9">
        <f t="shared" si="2"/>
        <v>26</v>
      </c>
      <c r="D44" s="9">
        <v>4</v>
      </c>
      <c r="E44" s="20">
        <f>E32*(1+VLookups!$C$4)</f>
        <v>8315.3840624999975</v>
      </c>
      <c r="F44" s="20">
        <f>'B-B-NS'!E44*-VLookups!$C$10*2</f>
        <v>-498.92304374999981</v>
      </c>
      <c r="G44" s="19">
        <v>0</v>
      </c>
      <c r="H44" s="20">
        <f>(-VLookups!$C$13)*(E44+F44/2)</f>
        <v>-2347.1834593218746</v>
      </c>
      <c r="I44" s="20">
        <f>-PMT(VLookups!$C$16/12,180,-FV(VLookups!$C$16/12,48,,-VLookups!$C$15))</f>
        <v>-1138.3540184987783</v>
      </c>
      <c r="J44" s="19">
        <v>0</v>
      </c>
      <c r="K44" s="21">
        <f>K43-VLookups!$C$24</f>
        <v>-517</v>
      </c>
      <c r="L44" s="19">
        <v>0</v>
      </c>
      <c r="M44" s="19">
        <v>0</v>
      </c>
      <c r="N44" s="9" t="s">
        <v>36</v>
      </c>
      <c r="O44" s="19">
        <v>0</v>
      </c>
      <c r="P44" s="19">
        <v>0</v>
      </c>
      <c r="Q44" s="9" t="s">
        <v>36</v>
      </c>
      <c r="R44" s="21">
        <f>R32*(1+VLookups!$C$45)</f>
        <v>-1791.5849714999999</v>
      </c>
      <c r="S44" s="19">
        <v>0</v>
      </c>
      <c r="T44" s="19">
        <v>0</v>
      </c>
      <c r="U44" s="9" t="s">
        <v>36</v>
      </c>
      <c r="V44" s="21">
        <f>V43-VLookups!$C$54</f>
        <v>-700</v>
      </c>
      <c r="W44" s="19">
        <v>0</v>
      </c>
      <c r="X44" s="19">
        <v>0</v>
      </c>
      <c r="Y44" s="20">
        <f>Y43*(1+VLookups!$C$57/12)</f>
        <v>-168.04297168419075</v>
      </c>
      <c r="Z44" s="9" t="s">
        <v>36</v>
      </c>
      <c r="AA44" s="9" t="s">
        <v>36</v>
      </c>
      <c r="AB44" s="20">
        <f t="shared" si="0"/>
        <v>1403.757119620155</v>
      </c>
      <c r="AC44" s="19">
        <f t="shared" si="1"/>
        <v>62437.839879579886</v>
      </c>
    </row>
    <row r="45" spans="2:29" x14ac:dyDescent="0.25">
      <c r="B45" s="9">
        <v>41</v>
      </c>
      <c r="C45" s="9">
        <f t="shared" si="2"/>
        <v>26</v>
      </c>
      <c r="D45" s="9">
        <v>5</v>
      </c>
      <c r="E45" s="20">
        <f>E33*(1+VLookups!$C$4)</f>
        <v>8315.3840624999975</v>
      </c>
      <c r="F45" s="20">
        <f>'B-B-NS'!E45*-VLookups!$C$10*2</f>
        <v>-498.92304374999981</v>
      </c>
      <c r="G45" s="19">
        <v>0</v>
      </c>
      <c r="H45" s="20">
        <f>(-VLookups!$C$13)*(E45+F45/2)</f>
        <v>-2347.1834593218746</v>
      </c>
      <c r="I45" s="20">
        <f>-PMT(VLookups!$C$16/12,180,-FV(VLookups!$C$16/12,48,,-VLookups!$C$15))</f>
        <v>-1138.3540184987783</v>
      </c>
      <c r="J45" s="19">
        <v>0</v>
      </c>
      <c r="K45" s="21">
        <f>K44-VLookups!$C$24</f>
        <v>-520</v>
      </c>
      <c r="L45" s="19">
        <v>0</v>
      </c>
      <c r="M45" s="19">
        <v>0</v>
      </c>
      <c r="N45" s="9" t="s">
        <v>36</v>
      </c>
      <c r="O45" s="19">
        <v>0</v>
      </c>
      <c r="P45" s="19">
        <v>0</v>
      </c>
      <c r="Q45" s="9" t="s">
        <v>36</v>
      </c>
      <c r="R45" s="21">
        <f>R33*(1+VLookups!$C$45)</f>
        <v>-1791.5849714999999</v>
      </c>
      <c r="S45" s="19">
        <v>0</v>
      </c>
      <c r="T45" s="19">
        <v>0</v>
      </c>
      <c r="U45" s="9" t="s">
        <v>36</v>
      </c>
      <c r="V45" s="21">
        <f>V44-VLookups!$C$54</f>
        <v>-705</v>
      </c>
      <c r="W45" s="19">
        <v>0</v>
      </c>
      <c r="X45" s="19">
        <v>0</v>
      </c>
      <c r="Y45" s="20">
        <f>Y44*(1+VLookups!$C$57/12)</f>
        <v>-168.53309701826964</v>
      </c>
      <c r="Z45" s="9" t="s">
        <v>36</v>
      </c>
      <c r="AA45" s="9" t="s">
        <v>36</v>
      </c>
      <c r="AB45" s="20">
        <f t="shared" si="0"/>
        <v>1395.2669942860759</v>
      </c>
      <c r="AC45" s="19">
        <f t="shared" si="1"/>
        <v>63937.169940331929</v>
      </c>
    </row>
    <row r="46" spans="2:29" x14ac:dyDescent="0.25">
      <c r="B46" s="9">
        <v>42</v>
      </c>
      <c r="C46" s="9">
        <f t="shared" si="2"/>
        <v>26</v>
      </c>
      <c r="D46" s="9">
        <v>6</v>
      </c>
      <c r="E46" s="20">
        <f>E34*(1+VLookups!$C$4)</f>
        <v>8315.3840624999975</v>
      </c>
      <c r="F46" s="20">
        <f>'B-B-NS'!E46*-VLookups!$C$10*2</f>
        <v>-498.92304374999981</v>
      </c>
      <c r="G46" s="19">
        <v>0</v>
      </c>
      <c r="H46" s="20">
        <f>(-VLookups!$C$13)*(E46+F46/2)</f>
        <v>-2347.1834593218746</v>
      </c>
      <c r="I46" s="20">
        <f>-PMT(VLookups!$C$16/12,180,-FV(VLookups!$C$16/12,48,,-VLookups!$C$15))</f>
        <v>-1138.3540184987783</v>
      </c>
      <c r="J46" s="19">
        <v>0</v>
      </c>
      <c r="K46" s="21">
        <f>K45-VLookups!$C$24</f>
        <v>-523</v>
      </c>
      <c r="L46" s="19">
        <v>0</v>
      </c>
      <c r="M46" s="19">
        <v>0</v>
      </c>
      <c r="N46" s="9" t="s">
        <v>36</v>
      </c>
      <c r="O46" s="19">
        <v>0</v>
      </c>
      <c r="P46" s="19">
        <v>0</v>
      </c>
      <c r="Q46" s="9" t="s">
        <v>36</v>
      </c>
      <c r="R46" s="21">
        <f>R34*(1+VLookups!$C$45)</f>
        <v>-1791.5849714999999</v>
      </c>
      <c r="S46" s="19">
        <v>0</v>
      </c>
      <c r="T46" s="19">
        <v>0</v>
      </c>
      <c r="U46" s="9" t="s">
        <v>36</v>
      </c>
      <c r="V46" s="21">
        <f>V45-VLookups!$C$54</f>
        <v>-710</v>
      </c>
      <c r="W46" s="19">
        <v>0</v>
      </c>
      <c r="X46" s="19">
        <v>0</v>
      </c>
      <c r="Y46" s="20">
        <f>Y45*(1+VLookups!$C$57/12)</f>
        <v>-169.02465188457293</v>
      </c>
      <c r="Z46" s="9" t="s">
        <v>36</v>
      </c>
      <c r="AA46" s="9" t="s">
        <v>36</v>
      </c>
      <c r="AB46" s="20">
        <f t="shared" si="0"/>
        <v>1386.7754394197727</v>
      </c>
      <c r="AC46" s="19">
        <f t="shared" si="1"/>
        <v>65430.507329652261</v>
      </c>
    </row>
    <row r="47" spans="2:29" x14ac:dyDescent="0.25">
      <c r="B47" s="9">
        <v>43</v>
      </c>
      <c r="C47" s="9">
        <f t="shared" si="2"/>
        <v>26</v>
      </c>
      <c r="D47" s="9">
        <v>7</v>
      </c>
      <c r="E47" s="20">
        <f>E35*(1+VLookups!$C$4)</f>
        <v>8315.3840624999975</v>
      </c>
      <c r="F47" s="20">
        <f>'B-B-NS'!E47*-VLookups!$C$10*2</f>
        <v>-498.92304374999981</v>
      </c>
      <c r="G47" s="19">
        <v>0</v>
      </c>
      <c r="H47" s="20">
        <f>(-VLookups!$C$13)*(E47+F47/2)</f>
        <v>-2347.1834593218746</v>
      </c>
      <c r="I47" s="20">
        <f>-PMT(VLookups!$C$16/12,180,-FV(VLookups!$C$16/12,48,,-VLookups!$C$15))</f>
        <v>-1138.3540184987783</v>
      </c>
      <c r="J47" s="19">
        <v>0</v>
      </c>
      <c r="K47" s="21">
        <f>K46-VLookups!$C$24</f>
        <v>-526</v>
      </c>
      <c r="L47" s="19">
        <v>0</v>
      </c>
      <c r="M47" s="19">
        <v>0</v>
      </c>
      <c r="N47" s="9" t="s">
        <v>36</v>
      </c>
      <c r="O47" s="19">
        <v>0</v>
      </c>
      <c r="P47" s="19">
        <v>0</v>
      </c>
      <c r="Q47" s="9" t="s">
        <v>36</v>
      </c>
      <c r="R47" s="21">
        <f>R35*(1+VLookups!$C$45)</f>
        <v>-1791.5849714999999</v>
      </c>
      <c r="S47" s="19">
        <v>0</v>
      </c>
      <c r="T47" s="19">
        <v>0</v>
      </c>
      <c r="U47" s="9" t="s">
        <v>36</v>
      </c>
      <c r="V47" s="21">
        <f>V46-VLookups!$C$54</f>
        <v>-715</v>
      </c>
      <c r="W47" s="19">
        <v>0</v>
      </c>
      <c r="X47" s="19">
        <v>0</v>
      </c>
      <c r="Y47" s="20">
        <f>Y46*(1+VLookups!$C$57/12)</f>
        <v>-169.51764045256959</v>
      </c>
      <c r="Z47" s="9" t="s">
        <v>36</v>
      </c>
      <c r="AA47" s="9" t="s">
        <v>36</v>
      </c>
      <c r="AB47" s="20">
        <f t="shared" si="0"/>
        <v>1378.282450851776</v>
      </c>
      <c r="AC47" s="19">
        <f t="shared" si="1"/>
        <v>66917.840626053468</v>
      </c>
    </row>
    <row r="48" spans="2:29" x14ac:dyDescent="0.25">
      <c r="B48" s="9">
        <v>44</v>
      </c>
      <c r="C48" s="9">
        <f t="shared" si="2"/>
        <v>26</v>
      </c>
      <c r="D48" s="9">
        <v>8</v>
      </c>
      <c r="E48" s="20">
        <f>E36*(1+VLookups!$C$4)</f>
        <v>8315.3840624999975</v>
      </c>
      <c r="F48" s="20">
        <f>'B-B-NS'!E48*-VLookups!$C$10*2</f>
        <v>-498.92304374999981</v>
      </c>
      <c r="G48" s="19">
        <v>0</v>
      </c>
      <c r="H48" s="20">
        <f>(-VLookups!$C$13)*(E48+F48/2)</f>
        <v>-2347.1834593218746</v>
      </c>
      <c r="I48" s="20">
        <f>-PMT(VLookups!$C$16/12,180,-FV(VLookups!$C$16/12,48,,-VLookups!$C$15))</f>
        <v>-1138.3540184987783</v>
      </c>
      <c r="J48" s="19">
        <v>0</v>
      </c>
      <c r="K48" s="21">
        <f>K47-VLookups!$C$24</f>
        <v>-529</v>
      </c>
      <c r="L48" s="19">
        <v>0</v>
      </c>
      <c r="M48" s="19">
        <v>0</v>
      </c>
      <c r="N48" s="9" t="s">
        <v>36</v>
      </c>
      <c r="O48" s="19">
        <v>0</v>
      </c>
      <c r="P48" s="19">
        <v>0</v>
      </c>
      <c r="Q48" s="9" t="s">
        <v>36</v>
      </c>
      <c r="R48" s="21">
        <f>R36*(1+VLookups!$C$45)</f>
        <v>-1791.5849714999999</v>
      </c>
      <c r="S48" s="19">
        <v>0</v>
      </c>
      <c r="T48" s="19">
        <v>0</v>
      </c>
      <c r="U48" s="9" t="s">
        <v>36</v>
      </c>
      <c r="V48" s="21">
        <f>V47-VLookups!$C$54</f>
        <v>-720</v>
      </c>
      <c r="W48" s="19">
        <v>0</v>
      </c>
      <c r="X48" s="19">
        <v>0</v>
      </c>
      <c r="Y48" s="20">
        <f>Y47*(1+VLookups!$C$57/12)</f>
        <v>-170.0120669038896</v>
      </c>
      <c r="Z48" s="9" t="s">
        <v>36</v>
      </c>
      <c r="AA48" s="9" t="s">
        <v>36</v>
      </c>
      <c r="AB48" s="20">
        <f t="shared" si="0"/>
        <v>1369.7880244004559</v>
      </c>
      <c r="AC48" s="19">
        <f t="shared" si="1"/>
        <v>68399.158384830691</v>
      </c>
    </row>
    <row r="49" spans="2:29" x14ac:dyDescent="0.25">
      <c r="B49" s="9">
        <v>45</v>
      </c>
      <c r="C49" s="9">
        <f t="shared" si="2"/>
        <v>26</v>
      </c>
      <c r="D49" s="9">
        <v>9</v>
      </c>
      <c r="E49" s="20">
        <f>E37*(1+VLookups!$C$4)</f>
        <v>8315.3840624999975</v>
      </c>
      <c r="F49" s="20">
        <f>'B-B-NS'!E49*-VLookups!$C$10*2</f>
        <v>-498.92304374999981</v>
      </c>
      <c r="G49" s="19">
        <v>0</v>
      </c>
      <c r="H49" s="20">
        <f>(-VLookups!$C$13)*(E49+F49/2)</f>
        <v>-2347.1834593218746</v>
      </c>
      <c r="I49" s="20">
        <f>-PMT(VLookups!$C$16/12,180,-FV(VLookups!$C$16/12,48,,-VLookups!$C$15))</f>
        <v>-1138.3540184987783</v>
      </c>
      <c r="J49" s="19">
        <v>0</v>
      </c>
      <c r="K49" s="21">
        <f>K48-VLookups!$C$24</f>
        <v>-532</v>
      </c>
      <c r="L49" s="19">
        <v>0</v>
      </c>
      <c r="M49" s="19">
        <v>0</v>
      </c>
      <c r="N49" s="9" t="s">
        <v>36</v>
      </c>
      <c r="O49" s="19">
        <v>0</v>
      </c>
      <c r="P49" s="19">
        <v>0</v>
      </c>
      <c r="Q49" s="9" t="s">
        <v>36</v>
      </c>
      <c r="R49" s="21">
        <f>R37*(1+VLookups!$C$45)</f>
        <v>-1791.5849714999999</v>
      </c>
      <c r="S49" s="19">
        <v>0</v>
      </c>
      <c r="T49" s="19">
        <v>0</v>
      </c>
      <c r="U49" s="9" t="s">
        <v>36</v>
      </c>
      <c r="V49" s="21">
        <f>V48-VLookups!$C$54</f>
        <v>-725</v>
      </c>
      <c r="W49" s="19">
        <v>0</v>
      </c>
      <c r="X49" s="19">
        <v>0</v>
      </c>
      <c r="Y49" s="20">
        <f>Y48*(1+VLookups!$C$57/12)</f>
        <v>-170.50793543235929</v>
      </c>
      <c r="Z49" s="9" t="s">
        <v>36</v>
      </c>
      <c r="AA49" s="9" t="s">
        <v>36</v>
      </c>
      <c r="AB49" s="20">
        <f t="shared" si="0"/>
        <v>1361.2921558719863</v>
      </c>
      <c r="AC49" s="19">
        <f t="shared" si="1"/>
        <v>69874.449138010721</v>
      </c>
    </row>
    <row r="50" spans="2:29" x14ac:dyDescent="0.25">
      <c r="B50" s="9">
        <v>46</v>
      </c>
      <c r="C50" s="9">
        <f t="shared" si="2"/>
        <v>26</v>
      </c>
      <c r="D50" s="9">
        <v>10</v>
      </c>
      <c r="E50" s="20">
        <f>E38*(1+VLookups!$C$4)</f>
        <v>8315.3840624999975</v>
      </c>
      <c r="F50" s="20">
        <f>'B-B-NS'!E50*-VLookups!$C$10*2</f>
        <v>-498.92304374999981</v>
      </c>
      <c r="G50" s="19">
        <v>0</v>
      </c>
      <c r="H50" s="20">
        <f>(-VLookups!$C$13)*(E50+F50/2)</f>
        <v>-2347.1834593218746</v>
      </c>
      <c r="I50" s="20">
        <f>-PMT(VLookups!$C$16/12,180,-FV(VLookups!$C$16/12,48,,-VLookups!$C$15))</f>
        <v>-1138.3540184987783</v>
      </c>
      <c r="J50" s="19">
        <v>0</v>
      </c>
      <c r="K50" s="21">
        <f>K49-VLookups!$C$24</f>
        <v>-535</v>
      </c>
      <c r="L50" s="19">
        <v>0</v>
      </c>
      <c r="M50" s="19">
        <v>0</v>
      </c>
      <c r="N50" s="9" t="s">
        <v>36</v>
      </c>
      <c r="O50" s="19">
        <v>0</v>
      </c>
      <c r="P50" s="19">
        <v>0</v>
      </c>
      <c r="Q50" s="9" t="s">
        <v>36</v>
      </c>
      <c r="R50" s="21">
        <f>R38*(1+VLookups!$C$45)</f>
        <v>-1791.5849714999999</v>
      </c>
      <c r="S50" s="19">
        <v>0</v>
      </c>
      <c r="T50" s="19">
        <v>0</v>
      </c>
      <c r="U50" s="9" t="s">
        <v>36</v>
      </c>
      <c r="V50" s="21">
        <f>V49-VLookups!$C$54</f>
        <v>-730</v>
      </c>
      <c r="W50" s="19">
        <v>0</v>
      </c>
      <c r="X50" s="19">
        <v>0</v>
      </c>
      <c r="Y50" s="20">
        <f>Y49*(1+VLookups!$C$57/12)</f>
        <v>-171.005250244037</v>
      </c>
      <c r="Z50" s="9" t="s">
        <v>36</v>
      </c>
      <c r="AA50" s="9" t="s">
        <v>36</v>
      </c>
      <c r="AB50" s="20">
        <f t="shared" si="0"/>
        <v>1352.7948410603087</v>
      </c>
      <c r="AC50" s="19">
        <f t="shared" si="1"/>
        <v>71343.701394301053</v>
      </c>
    </row>
    <row r="51" spans="2:29" x14ac:dyDescent="0.25">
      <c r="B51" s="9">
        <v>47</v>
      </c>
      <c r="C51" s="9">
        <f t="shared" si="2"/>
        <v>26</v>
      </c>
      <c r="D51" s="9">
        <v>11</v>
      </c>
      <c r="E51" s="20">
        <f>E39*(1+VLookups!$C$4)</f>
        <v>8315.3840624999975</v>
      </c>
      <c r="F51" s="20">
        <f>'B-B-NS'!E51*-VLookups!$C$10*2</f>
        <v>-498.92304374999981</v>
      </c>
      <c r="G51" s="19">
        <v>0</v>
      </c>
      <c r="H51" s="20">
        <f>(-VLookups!$C$13)*(E51+F51/2)</f>
        <v>-2347.1834593218746</v>
      </c>
      <c r="I51" s="20">
        <f>-PMT(VLookups!$C$16/12,180,-FV(VLookups!$C$16/12,48,,-VLookups!$C$15))</f>
        <v>-1138.3540184987783</v>
      </c>
      <c r="J51" s="19">
        <v>0</v>
      </c>
      <c r="K51" s="21">
        <f>K50-VLookups!$C$24</f>
        <v>-538</v>
      </c>
      <c r="L51" s="19">
        <v>0</v>
      </c>
      <c r="M51" s="19">
        <v>0</v>
      </c>
      <c r="N51" s="9" t="s">
        <v>36</v>
      </c>
      <c r="O51" s="19">
        <v>0</v>
      </c>
      <c r="P51" s="19">
        <v>0</v>
      </c>
      <c r="Q51" s="9" t="s">
        <v>36</v>
      </c>
      <c r="R51" s="21">
        <f>R39*(1+VLookups!$C$45)</f>
        <v>-1791.5849714999999</v>
      </c>
      <c r="S51" s="19">
        <v>0</v>
      </c>
      <c r="T51" s="19">
        <v>0</v>
      </c>
      <c r="U51" s="9" t="s">
        <v>36</v>
      </c>
      <c r="V51" s="21">
        <f>V50-VLookups!$C$54</f>
        <v>-735</v>
      </c>
      <c r="W51" s="19">
        <v>0</v>
      </c>
      <c r="X51" s="19">
        <v>0</v>
      </c>
      <c r="Y51" s="20">
        <f>Y50*(1+VLookups!$C$57/12)</f>
        <v>-171.50401555724878</v>
      </c>
      <c r="Z51" s="9" t="s">
        <v>36</v>
      </c>
      <c r="AA51" s="9" t="s">
        <v>36</v>
      </c>
      <c r="AB51" s="20">
        <f t="shared" si="0"/>
        <v>1344.2960757470969</v>
      </c>
      <c r="AC51" s="19">
        <f t="shared" si="1"/>
        <v>72806.903639038661</v>
      </c>
    </row>
    <row r="52" spans="2:29" x14ac:dyDescent="0.25">
      <c r="B52" s="9">
        <v>48</v>
      </c>
      <c r="C52" s="9">
        <f t="shared" si="2"/>
        <v>27</v>
      </c>
      <c r="D52" s="9">
        <v>0</v>
      </c>
      <c r="E52" s="20">
        <f>E40*(1+VLookups!$C$4)</f>
        <v>8606.4225046874963</v>
      </c>
      <c r="F52" s="20">
        <f>'B-B-NS'!E52*-VLookups!$C$10*2</f>
        <v>-516.38535028124977</v>
      </c>
      <c r="G52" s="19">
        <v>0</v>
      </c>
      <c r="H52" s="20">
        <f>(-VLookups!$C$13)*(E52+F52/2)</f>
        <v>-2429.3348803981398</v>
      </c>
      <c r="I52" s="20">
        <f>-PMT(VLookups!$C$16/12,180,-FV(VLookups!$C$16/12,48,,-VLookups!$C$15))</f>
        <v>-1138.3540184987783</v>
      </c>
      <c r="J52" s="19">
        <v>0</v>
      </c>
      <c r="K52" s="21">
        <f>K51-VLookups!$C$24</f>
        <v>-541</v>
      </c>
      <c r="L52" s="19">
        <v>0</v>
      </c>
      <c r="M52" s="19">
        <v>0</v>
      </c>
      <c r="N52" s="9" t="s">
        <v>36</v>
      </c>
      <c r="O52" s="19">
        <v>0</v>
      </c>
      <c r="P52" s="19">
        <v>0</v>
      </c>
      <c r="Q52" s="9" t="s">
        <v>36</v>
      </c>
      <c r="R52" s="21">
        <f>R40*(1+VLookups!$C$45)</f>
        <v>-1900.8716547614999</v>
      </c>
      <c r="S52" s="19">
        <v>0</v>
      </c>
      <c r="T52" s="19">
        <v>0</v>
      </c>
      <c r="U52" s="9" t="s">
        <v>36</v>
      </c>
      <c r="V52" s="21">
        <f>V51-VLookups!$C$54</f>
        <v>-740</v>
      </c>
      <c r="W52" s="19">
        <v>0</v>
      </c>
      <c r="X52" s="19">
        <v>0</v>
      </c>
      <c r="Y52" s="20">
        <f>Y51*(1+VLookups!$C$57/12)</f>
        <v>-172.00423560262408</v>
      </c>
      <c r="Z52" s="9" t="s">
        <v>36</v>
      </c>
      <c r="AA52" s="9" t="s">
        <v>36</v>
      </c>
      <c r="AB52" s="20">
        <f t="shared" si="0"/>
        <v>1426.6650402858293</v>
      </c>
      <c r="AC52" s="19">
        <f t="shared" si="1"/>
        <v>74354.913518722897</v>
      </c>
    </row>
    <row r="53" spans="2:29" x14ac:dyDescent="0.25">
      <c r="B53" s="9">
        <v>49</v>
      </c>
      <c r="C53" s="9">
        <f t="shared" si="2"/>
        <v>27</v>
      </c>
      <c r="D53" s="9">
        <v>1</v>
      </c>
      <c r="E53" s="20">
        <f>E41*(1+VLookups!$C$4)</f>
        <v>8606.4225046874963</v>
      </c>
      <c r="F53" s="20">
        <f>'B-B-NS'!E53*-VLookups!$C$10*2</f>
        <v>-516.38535028124977</v>
      </c>
      <c r="G53" s="19">
        <v>0</v>
      </c>
      <c r="H53" s="20">
        <f>(-VLookups!$C$13)*(E53+F53/2)</f>
        <v>-2429.3348803981398</v>
      </c>
      <c r="I53" s="20">
        <f>-PMT(VLookups!$C$16/12,180,-FV(VLookups!$C$16/12,48,,-VLookups!$C$15))</f>
        <v>-1138.3540184987783</v>
      </c>
      <c r="J53" s="19">
        <v>0</v>
      </c>
      <c r="K53" s="21">
        <f>K52-VLookups!$C$24</f>
        <v>-544</v>
      </c>
      <c r="L53" s="19">
        <v>0</v>
      </c>
      <c r="M53" s="19">
        <v>0</v>
      </c>
      <c r="N53" s="9" t="s">
        <v>36</v>
      </c>
      <c r="O53" s="19">
        <v>0</v>
      </c>
      <c r="P53" s="19">
        <v>0</v>
      </c>
      <c r="Q53" s="9" t="s">
        <v>36</v>
      </c>
      <c r="R53" s="21">
        <f>R41*(1+VLookups!$C$45)</f>
        <v>-1900.8716547614999</v>
      </c>
      <c r="S53" s="19">
        <v>0</v>
      </c>
      <c r="T53" s="19">
        <v>0</v>
      </c>
      <c r="U53" s="9" t="s">
        <v>36</v>
      </c>
      <c r="V53" s="21">
        <f>V52-VLookups!$C$54</f>
        <v>-745</v>
      </c>
      <c r="W53" s="19">
        <v>0</v>
      </c>
      <c r="X53" s="19">
        <v>0</v>
      </c>
      <c r="Y53" s="20">
        <f>Y52*(1+VLookups!$C$57/12)</f>
        <v>-172.50591462313173</v>
      </c>
      <c r="Z53" s="9" t="s">
        <v>36</v>
      </c>
      <c r="AA53" s="9" t="s">
        <v>36</v>
      </c>
      <c r="AB53" s="20">
        <f t="shared" si="0"/>
        <v>1418.1633612653216</v>
      </c>
      <c r="AC53" s="19">
        <f t="shared" si="1"/>
        <v>75897.001735852755</v>
      </c>
    </row>
    <row r="54" spans="2:29" x14ac:dyDescent="0.25">
      <c r="B54" s="9">
        <v>50</v>
      </c>
      <c r="C54" s="9">
        <f t="shared" si="2"/>
        <v>27</v>
      </c>
      <c r="D54" s="9">
        <v>2</v>
      </c>
      <c r="E54" s="20">
        <f>E42*(1+VLookups!$C$4)</f>
        <v>8606.4225046874963</v>
      </c>
      <c r="F54" s="20">
        <f>'B-B-NS'!E54*-VLookups!$C$10*2</f>
        <v>-516.38535028124977</v>
      </c>
      <c r="G54" s="19">
        <v>0</v>
      </c>
      <c r="H54" s="20">
        <f>(-VLookups!$C$13)*(E54+F54/2)</f>
        <v>-2429.3348803981398</v>
      </c>
      <c r="I54" s="20">
        <f>-PMT(VLookups!$C$16/12,180,-FV(VLookups!$C$16/12,48,,-VLookups!$C$15))</f>
        <v>-1138.3540184987783</v>
      </c>
      <c r="J54" s="19">
        <v>0</v>
      </c>
      <c r="K54" s="21">
        <f>K53-VLookups!$C$24</f>
        <v>-547</v>
      </c>
      <c r="L54" s="19">
        <v>0</v>
      </c>
      <c r="M54" s="19">
        <v>0</v>
      </c>
      <c r="N54" s="9" t="s">
        <v>36</v>
      </c>
      <c r="O54" s="19">
        <v>0</v>
      </c>
      <c r="P54" s="19">
        <v>0</v>
      </c>
      <c r="Q54" s="9" t="s">
        <v>36</v>
      </c>
      <c r="R54" s="21">
        <f>R42*(1+VLookups!$C$45)</f>
        <v>-1900.8716547614999</v>
      </c>
      <c r="S54" s="19">
        <v>0</v>
      </c>
      <c r="T54" s="19">
        <v>0</v>
      </c>
      <c r="U54" s="9" t="s">
        <v>36</v>
      </c>
      <c r="V54" s="21">
        <f>V53-VLookups!$C$54</f>
        <v>-750</v>
      </c>
      <c r="W54" s="19">
        <v>0</v>
      </c>
      <c r="X54" s="19">
        <v>0</v>
      </c>
      <c r="Y54" s="20">
        <f>Y53*(1+VLookups!$C$57/12)</f>
        <v>-173.00905687411586</v>
      </c>
      <c r="Z54" s="9" t="s">
        <v>36</v>
      </c>
      <c r="AA54" s="9" t="s">
        <v>36</v>
      </c>
      <c r="AB54" s="20">
        <f t="shared" si="0"/>
        <v>1409.6602190143374</v>
      </c>
      <c r="AC54" s="19">
        <f t="shared" si="1"/>
        <v>77433.156957760177</v>
      </c>
    </row>
    <row r="55" spans="2:29" x14ac:dyDescent="0.25">
      <c r="B55" s="9">
        <v>51</v>
      </c>
      <c r="C55" s="9">
        <f t="shared" si="2"/>
        <v>27</v>
      </c>
      <c r="D55" s="9">
        <v>3</v>
      </c>
      <c r="E55" s="20">
        <f>E43*(1+VLookups!$C$4)</f>
        <v>8606.4225046874963</v>
      </c>
      <c r="F55" s="20">
        <f>'B-B-NS'!E55*-VLookups!$C$10*2</f>
        <v>-516.38535028124977</v>
      </c>
      <c r="G55" s="19">
        <v>0</v>
      </c>
      <c r="H55" s="20">
        <f>(-VLookups!$C$13)*(E55+F55/2)</f>
        <v>-2429.3348803981398</v>
      </c>
      <c r="I55" s="20">
        <f>-PMT(VLookups!$C$16/12,180,-FV(VLookups!$C$16/12,48,,-VLookups!$C$15))</f>
        <v>-1138.3540184987783</v>
      </c>
      <c r="J55" s="19">
        <v>0</v>
      </c>
      <c r="K55" s="21">
        <f>K54-VLookups!$C$24</f>
        <v>-550</v>
      </c>
      <c r="L55" s="19">
        <v>0</v>
      </c>
      <c r="M55" s="19">
        <v>0</v>
      </c>
      <c r="N55" s="9" t="s">
        <v>36</v>
      </c>
      <c r="O55" s="19">
        <v>0</v>
      </c>
      <c r="P55" s="19">
        <v>0</v>
      </c>
      <c r="Q55" s="9" t="s">
        <v>36</v>
      </c>
      <c r="R55" s="21">
        <f>R43*(1+VLookups!$C$45)</f>
        <v>-1900.8716547614999</v>
      </c>
      <c r="S55" s="19">
        <v>0</v>
      </c>
      <c r="T55" s="19">
        <v>0</v>
      </c>
      <c r="U55" s="9" t="s">
        <v>36</v>
      </c>
      <c r="V55" s="21">
        <f>V54-VLookups!$C$54</f>
        <v>-755</v>
      </c>
      <c r="W55" s="19">
        <v>0</v>
      </c>
      <c r="X55" s="19">
        <v>0</v>
      </c>
      <c r="Y55" s="20">
        <f>Y54*(1+VLookups!$C$57/12)</f>
        <v>-173.51366662333203</v>
      </c>
      <c r="Z55" s="9" t="s">
        <v>36</v>
      </c>
      <c r="AA55" s="9" t="s">
        <v>36</v>
      </c>
      <c r="AB55" s="20">
        <f t="shared" si="0"/>
        <v>1401.1556092651213</v>
      </c>
      <c r="AC55" s="19">
        <f t="shared" si="1"/>
        <v>78963.367828621558</v>
      </c>
    </row>
    <row r="56" spans="2:29" x14ac:dyDescent="0.25">
      <c r="B56" s="9">
        <v>52</v>
      </c>
      <c r="C56" s="9">
        <f t="shared" si="2"/>
        <v>27</v>
      </c>
      <c r="D56" s="9">
        <v>4</v>
      </c>
      <c r="E56" s="20">
        <f>E44*(1+VLookups!$C$4)</f>
        <v>8606.4225046874963</v>
      </c>
      <c r="F56" s="20">
        <f>'B-B-NS'!E56*-VLookups!$C$10*2</f>
        <v>-516.38535028124977</v>
      </c>
      <c r="G56" s="19">
        <v>0</v>
      </c>
      <c r="H56" s="20">
        <f>(-VLookups!$C$13)*(E56+F56/2)</f>
        <v>-2429.3348803981398</v>
      </c>
      <c r="I56" s="20">
        <f>-PMT(VLookups!$C$16/12,180,-FV(VLookups!$C$16/12,48,,-VLookups!$C$15))</f>
        <v>-1138.3540184987783</v>
      </c>
      <c r="J56" s="19">
        <v>0</v>
      </c>
      <c r="K56" s="21">
        <f>K55-VLookups!$C$24</f>
        <v>-553</v>
      </c>
      <c r="L56" s="19">
        <v>0</v>
      </c>
      <c r="M56" s="19">
        <v>0</v>
      </c>
      <c r="N56" s="9" t="s">
        <v>36</v>
      </c>
      <c r="O56" s="19">
        <v>0</v>
      </c>
      <c r="P56" s="19">
        <v>0</v>
      </c>
      <c r="Q56" s="9" t="s">
        <v>36</v>
      </c>
      <c r="R56" s="21">
        <f>R44*(1+VLookups!$C$45)</f>
        <v>-1900.8716547614999</v>
      </c>
      <c r="S56" s="19">
        <v>0</v>
      </c>
      <c r="T56" s="19">
        <v>0</v>
      </c>
      <c r="U56" s="9" t="s">
        <v>36</v>
      </c>
      <c r="V56" s="21">
        <f>V55-VLookups!$C$54</f>
        <v>-760</v>
      </c>
      <c r="W56" s="19">
        <v>0</v>
      </c>
      <c r="X56" s="19">
        <v>0</v>
      </c>
      <c r="Y56" s="20">
        <f>Y55*(1+VLookups!$C$57/12)</f>
        <v>-174.01974815098342</v>
      </c>
      <c r="Z56" s="9" t="s">
        <v>36</v>
      </c>
      <c r="AA56" s="9" t="s">
        <v>36</v>
      </c>
      <c r="AB56" s="20">
        <f t="shared" si="0"/>
        <v>1392.64952773747</v>
      </c>
      <c r="AC56" s="19">
        <f t="shared" si="1"/>
        <v>80487.62296940673</v>
      </c>
    </row>
    <row r="57" spans="2:29" x14ac:dyDescent="0.25">
      <c r="B57" s="9">
        <v>53</v>
      </c>
      <c r="C57" s="9">
        <f t="shared" si="2"/>
        <v>27</v>
      </c>
      <c r="D57" s="9">
        <v>5</v>
      </c>
      <c r="E57" s="20">
        <f>E45*(1+VLookups!$C$4)</f>
        <v>8606.4225046874963</v>
      </c>
      <c r="F57" s="20">
        <f>'B-B-NS'!E57*-VLookups!$C$10*2</f>
        <v>-516.38535028124977</v>
      </c>
      <c r="G57" s="19">
        <v>0</v>
      </c>
      <c r="H57" s="20">
        <f>(-VLookups!$C$13)*(E57+F57/2)</f>
        <v>-2429.3348803981398</v>
      </c>
      <c r="I57" s="20">
        <f>-PMT(VLookups!$C$16/12,180,-FV(VLookups!$C$16/12,48,,-VLookups!$C$15))</f>
        <v>-1138.3540184987783</v>
      </c>
      <c r="J57" s="19">
        <v>0</v>
      </c>
      <c r="K57" s="21">
        <f>K56-VLookups!$C$24</f>
        <v>-556</v>
      </c>
      <c r="L57" s="19">
        <v>0</v>
      </c>
      <c r="M57" s="19">
        <v>0</v>
      </c>
      <c r="N57" s="9" t="s">
        <v>36</v>
      </c>
      <c r="O57" s="19">
        <v>0</v>
      </c>
      <c r="P57" s="19">
        <v>0</v>
      </c>
      <c r="Q57" s="9" t="s">
        <v>36</v>
      </c>
      <c r="R57" s="21">
        <f>R45*(1+VLookups!$C$45)</f>
        <v>-1900.8716547614999</v>
      </c>
      <c r="S57" s="19">
        <v>0</v>
      </c>
      <c r="T57" s="19">
        <v>0</v>
      </c>
      <c r="U57" s="9" t="s">
        <v>36</v>
      </c>
      <c r="V57" s="21">
        <f>V56-VLookups!$C$54</f>
        <v>-765</v>
      </c>
      <c r="W57" s="19">
        <v>0</v>
      </c>
      <c r="X57" s="19">
        <v>0</v>
      </c>
      <c r="Y57" s="20">
        <f>Y56*(1+VLookups!$C$57/12)</f>
        <v>-174.52730574975712</v>
      </c>
      <c r="Z57" s="9" t="s">
        <v>36</v>
      </c>
      <c r="AA57" s="9" t="s">
        <v>36</v>
      </c>
      <c r="AB57" s="20">
        <f t="shared" si="0"/>
        <v>1384.1419701386963</v>
      </c>
      <c r="AC57" s="19">
        <f t="shared" si="1"/>
        <v>82005.910977827763</v>
      </c>
    </row>
    <row r="58" spans="2:29" x14ac:dyDescent="0.25">
      <c r="B58" s="9">
        <v>54</v>
      </c>
      <c r="C58" s="9">
        <f t="shared" si="2"/>
        <v>27</v>
      </c>
      <c r="D58" s="9">
        <v>6</v>
      </c>
      <c r="E58" s="20">
        <f>E46*(1+VLookups!$C$4)</f>
        <v>8606.4225046874963</v>
      </c>
      <c r="F58" s="20">
        <f>'B-B-NS'!E58*-VLookups!$C$10*2</f>
        <v>-516.38535028124977</v>
      </c>
      <c r="G58" s="19">
        <v>0</v>
      </c>
      <c r="H58" s="20">
        <f>(-VLookups!$C$13)*(E58+F58/2)</f>
        <v>-2429.3348803981398</v>
      </c>
      <c r="I58" s="20">
        <f>-PMT(VLookups!$C$16/12,180,-FV(VLookups!$C$16/12,48,,-VLookups!$C$15))</f>
        <v>-1138.3540184987783</v>
      </c>
      <c r="J58" s="19">
        <v>0</v>
      </c>
      <c r="K58" s="21">
        <f>K57-VLookups!$C$24</f>
        <v>-559</v>
      </c>
      <c r="L58" s="19">
        <v>0</v>
      </c>
      <c r="M58" s="19">
        <v>0</v>
      </c>
      <c r="N58" s="9" t="s">
        <v>36</v>
      </c>
      <c r="O58" s="19">
        <v>0</v>
      </c>
      <c r="P58" s="19">
        <v>0</v>
      </c>
      <c r="Q58" s="9" t="s">
        <v>36</v>
      </c>
      <c r="R58" s="21">
        <f>R46*(1+VLookups!$C$45)</f>
        <v>-1900.8716547614999</v>
      </c>
      <c r="S58" s="19">
        <v>0</v>
      </c>
      <c r="T58" s="19">
        <v>0</v>
      </c>
      <c r="U58" s="9" t="s">
        <v>36</v>
      </c>
      <c r="V58" s="21">
        <f>V57-VLookups!$C$54</f>
        <v>-770</v>
      </c>
      <c r="W58" s="19">
        <v>0</v>
      </c>
      <c r="X58" s="19">
        <v>0</v>
      </c>
      <c r="Y58" s="20">
        <f>Y57*(1+VLookups!$C$57/12)</f>
        <v>-175.03634372486059</v>
      </c>
      <c r="Z58" s="9" t="s">
        <v>36</v>
      </c>
      <c r="AA58" s="9" t="s">
        <v>36</v>
      </c>
      <c r="AB58" s="20">
        <f t="shared" si="0"/>
        <v>1375.6329321635926</v>
      </c>
      <c r="AC58" s="19">
        <f t="shared" si="1"/>
        <v>83518.220428287736</v>
      </c>
    </row>
    <row r="59" spans="2:29" x14ac:dyDescent="0.25">
      <c r="B59" s="9">
        <v>55</v>
      </c>
      <c r="C59" s="9">
        <f t="shared" si="2"/>
        <v>27</v>
      </c>
      <c r="D59" s="9">
        <v>7</v>
      </c>
      <c r="E59" s="20">
        <f>E47*(1+VLookups!$C$4)</f>
        <v>8606.4225046874963</v>
      </c>
      <c r="F59" s="20">
        <f>'B-B-NS'!E59*-VLookups!$C$10*2</f>
        <v>-516.38535028124977</v>
      </c>
      <c r="G59" s="19">
        <v>0</v>
      </c>
      <c r="H59" s="20">
        <f>(-VLookups!$C$13)*(E59+F59/2)</f>
        <v>-2429.3348803981398</v>
      </c>
      <c r="I59" s="20">
        <f>-PMT(VLookups!$C$16/12,180,-FV(VLookups!$C$16/12,48,,-VLookups!$C$15))</f>
        <v>-1138.3540184987783</v>
      </c>
      <c r="J59" s="19">
        <v>0</v>
      </c>
      <c r="K59" s="21">
        <f>K58-VLookups!$C$24</f>
        <v>-562</v>
      </c>
      <c r="L59" s="19">
        <v>0</v>
      </c>
      <c r="M59" s="19">
        <v>0</v>
      </c>
      <c r="N59" s="9" t="s">
        <v>36</v>
      </c>
      <c r="O59" s="19">
        <v>0</v>
      </c>
      <c r="P59" s="19">
        <v>0</v>
      </c>
      <c r="Q59" s="9" t="s">
        <v>36</v>
      </c>
      <c r="R59" s="21">
        <f>R47*(1+VLookups!$C$45)</f>
        <v>-1900.8716547614999</v>
      </c>
      <c r="S59" s="19">
        <v>0</v>
      </c>
      <c r="T59" s="19">
        <v>0</v>
      </c>
      <c r="U59" s="9" t="s">
        <v>36</v>
      </c>
      <c r="V59" s="21">
        <f>V58-VLookups!$C$54</f>
        <v>-775</v>
      </c>
      <c r="W59" s="19">
        <v>0</v>
      </c>
      <c r="X59" s="19">
        <v>0</v>
      </c>
      <c r="Y59" s="20">
        <f>Y58*(1+VLookups!$C$57/12)</f>
        <v>-175.5468663940581</v>
      </c>
      <c r="Z59" s="9" t="s">
        <v>36</v>
      </c>
      <c r="AA59" s="9" t="s">
        <v>36</v>
      </c>
      <c r="AB59" s="20">
        <f t="shared" si="0"/>
        <v>1367.1224094943952</v>
      </c>
      <c r="AC59" s="19">
        <f t="shared" si="1"/>
        <v>85024.539871829271</v>
      </c>
    </row>
    <row r="60" spans="2:29" x14ac:dyDescent="0.25">
      <c r="B60" s="9">
        <v>56</v>
      </c>
      <c r="C60" s="9">
        <f t="shared" si="2"/>
        <v>27</v>
      </c>
      <c r="D60" s="9">
        <v>8</v>
      </c>
      <c r="E60" s="20">
        <f>E48*(1+VLookups!$C$4)</f>
        <v>8606.4225046874963</v>
      </c>
      <c r="F60" s="20">
        <f>'B-B-NS'!E60*-VLookups!$C$10*2</f>
        <v>-516.38535028124977</v>
      </c>
      <c r="G60" s="19">
        <v>0</v>
      </c>
      <c r="H60" s="20">
        <f>(-VLookups!$C$13)*(E60+F60/2)</f>
        <v>-2429.3348803981398</v>
      </c>
      <c r="I60" s="20">
        <f>-PMT(VLookups!$C$16/12,180,-FV(VLookups!$C$16/12,48,,-VLookups!$C$15))</f>
        <v>-1138.3540184987783</v>
      </c>
      <c r="J60" s="19">
        <v>0</v>
      </c>
      <c r="K60" s="21">
        <f>K59-VLookups!$C$24</f>
        <v>-565</v>
      </c>
      <c r="L60" s="19">
        <v>0</v>
      </c>
      <c r="M60" s="19">
        <v>0</v>
      </c>
      <c r="N60" s="9" t="s">
        <v>36</v>
      </c>
      <c r="O60" s="19">
        <v>0</v>
      </c>
      <c r="P60" s="19">
        <v>0</v>
      </c>
      <c r="Q60" s="9" t="s">
        <v>36</v>
      </c>
      <c r="R60" s="21">
        <f>R48*(1+VLookups!$C$45)</f>
        <v>-1900.8716547614999</v>
      </c>
      <c r="S60" s="19">
        <v>0</v>
      </c>
      <c r="T60" s="19">
        <v>0</v>
      </c>
      <c r="U60" s="9" t="s">
        <v>36</v>
      </c>
      <c r="V60" s="21">
        <f>V59-VLookups!$C$54</f>
        <v>-780</v>
      </c>
      <c r="W60" s="19">
        <v>0</v>
      </c>
      <c r="X60" s="19">
        <v>0</v>
      </c>
      <c r="Y60" s="20">
        <f>Y59*(1+VLookups!$C$57/12)</f>
        <v>-176.05887808770743</v>
      </c>
      <c r="Z60" s="9" t="s">
        <v>36</v>
      </c>
      <c r="AA60" s="9" t="s">
        <v>36</v>
      </c>
      <c r="AB60" s="20">
        <f t="shared" si="0"/>
        <v>1358.6103978007459</v>
      </c>
      <c r="AC60" s="19">
        <f t="shared" si="1"/>
        <v>86524.857836083072</v>
      </c>
    </row>
    <row r="61" spans="2:29" x14ac:dyDescent="0.25">
      <c r="B61" s="9">
        <v>57</v>
      </c>
      <c r="C61" s="9">
        <f t="shared" si="2"/>
        <v>27</v>
      </c>
      <c r="D61" s="9">
        <v>9</v>
      </c>
      <c r="E61" s="20">
        <f>E49*(1+VLookups!$C$4)</f>
        <v>8606.4225046874963</v>
      </c>
      <c r="F61" s="20">
        <f>'B-B-NS'!E61*-VLookups!$C$10*2</f>
        <v>-516.38535028124977</v>
      </c>
      <c r="G61" s="19">
        <v>0</v>
      </c>
      <c r="H61" s="20">
        <f>(-VLookups!$C$13)*(E61+F61/2)</f>
        <v>-2429.3348803981398</v>
      </c>
      <c r="I61" s="20">
        <f>-PMT(VLookups!$C$16/12,180,-FV(VLookups!$C$16/12,48,,-VLookups!$C$15))</f>
        <v>-1138.3540184987783</v>
      </c>
      <c r="J61" s="19">
        <v>0</v>
      </c>
      <c r="K61" s="21">
        <f>K60-VLookups!$C$24</f>
        <v>-568</v>
      </c>
      <c r="L61" s="19">
        <v>0</v>
      </c>
      <c r="M61" s="19">
        <v>0</v>
      </c>
      <c r="N61" s="9" t="s">
        <v>36</v>
      </c>
      <c r="O61" s="19">
        <v>0</v>
      </c>
      <c r="P61" s="19">
        <v>0</v>
      </c>
      <c r="Q61" s="9" t="s">
        <v>36</v>
      </c>
      <c r="R61" s="21">
        <f>R49*(1+VLookups!$C$45)</f>
        <v>-1900.8716547614999</v>
      </c>
      <c r="S61" s="19">
        <v>0</v>
      </c>
      <c r="T61" s="19">
        <v>0</v>
      </c>
      <c r="U61" s="9" t="s">
        <v>36</v>
      </c>
      <c r="V61" s="21">
        <f>V60-VLookups!$C$54</f>
        <v>-785</v>
      </c>
      <c r="W61" s="19">
        <v>0</v>
      </c>
      <c r="X61" s="19">
        <v>0</v>
      </c>
      <c r="Y61" s="20">
        <f>Y60*(1+VLookups!$C$57/12)</f>
        <v>-176.57238314879658</v>
      </c>
      <c r="Z61" s="9" t="s">
        <v>36</v>
      </c>
      <c r="AA61" s="9" t="s">
        <v>36</v>
      </c>
      <c r="AB61" s="20">
        <f t="shared" si="0"/>
        <v>1350.0968927396566</v>
      </c>
      <c r="AC61" s="19">
        <f t="shared" si="1"/>
        <v>88019.162825216205</v>
      </c>
    </row>
    <row r="62" spans="2:29" x14ac:dyDescent="0.25">
      <c r="B62" s="9">
        <v>58</v>
      </c>
      <c r="C62" s="9">
        <f t="shared" si="2"/>
        <v>27</v>
      </c>
      <c r="D62" s="9">
        <v>10</v>
      </c>
      <c r="E62" s="20">
        <f>E50*(1+VLookups!$C$4)</f>
        <v>8606.4225046874963</v>
      </c>
      <c r="F62" s="20">
        <f>'B-B-NS'!E62*-VLookups!$C$10*2</f>
        <v>-516.38535028124977</v>
      </c>
      <c r="G62" s="19">
        <v>0</v>
      </c>
      <c r="H62" s="20">
        <f>(-VLookups!$C$13)*(E62+F62/2)</f>
        <v>-2429.3348803981398</v>
      </c>
      <c r="I62" s="20">
        <f>-PMT(VLookups!$C$16/12,180,-FV(VLookups!$C$16/12,48,,-VLookups!$C$15))</f>
        <v>-1138.3540184987783</v>
      </c>
      <c r="J62" s="19">
        <v>0</v>
      </c>
      <c r="K62" s="21">
        <f>K61-VLookups!$C$24</f>
        <v>-571</v>
      </c>
      <c r="L62" s="19">
        <v>0</v>
      </c>
      <c r="M62" s="19">
        <v>0</v>
      </c>
      <c r="N62" s="9" t="s">
        <v>36</v>
      </c>
      <c r="O62" s="19">
        <v>0</v>
      </c>
      <c r="P62" s="19">
        <v>0</v>
      </c>
      <c r="Q62" s="9" t="s">
        <v>36</v>
      </c>
      <c r="R62" s="21">
        <f>R50*(1+VLookups!$C$45)</f>
        <v>-1900.8716547614999</v>
      </c>
      <c r="S62" s="19">
        <v>0</v>
      </c>
      <c r="T62" s="19">
        <v>0</v>
      </c>
      <c r="U62" s="9" t="s">
        <v>36</v>
      </c>
      <c r="V62" s="21">
        <f>V61-VLookups!$C$54</f>
        <v>-790</v>
      </c>
      <c r="W62" s="19">
        <v>0</v>
      </c>
      <c r="X62" s="19">
        <v>0</v>
      </c>
      <c r="Y62" s="20">
        <f>Y61*(1+VLookups!$C$57/12)</f>
        <v>-177.08738593298057</v>
      </c>
      <c r="Z62" s="9" t="s">
        <v>36</v>
      </c>
      <c r="AA62" s="9" t="s">
        <v>36</v>
      </c>
      <c r="AB62" s="20">
        <f t="shared" si="0"/>
        <v>1341.5818899554727</v>
      </c>
      <c r="AC62" s="19">
        <f t="shared" si="1"/>
        <v>89507.443319880374</v>
      </c>
    </row>
    <row r="63" spans="2:29" x14ac:dyDescent="0.25">
      <c r="B63" s="9">
        <v>59</v>
      </c>
      <c r="C63" s="9">
        <f t="shared" si="2"/>
        <v>27</v>
      </c>
      <c r="D63" s="9">
        <v>11</v>
      </c>
      <c r="E63" s="20">
        <f>E51*(1+VLookups!$C$4)</f>
        <v>8606.4225046874963</v>
      </c>
      <c r="F63" s="20">
        <f>'B-B-NS'!E63*-VLookups!$C$10*2</f>
        <v>-516.38535028124977</v>
      </c>
      <c r="G63" s="19">
        <v>0</v>
      </c>
      <c r="H63" s="20">
        <f>(-VLookups!$C$13)*(E63+F63/2)</f>
        <v>-2429.3348803981398</v>
      </c>
      <c r="I63" s="20">
        <f>-PMT(VLookups!$C$16/12,180,-FV(VLookups!$C$16/12,48,,-VLookups!$C$15))</f>
        <v>-1138.3540184987783</v>
      </c>
      <c r="J63" s="19">
        <v>0</v>
      </c>
      <c r="K63" s="21">
        <f>K62-VLookups!$C$24</f>
        <v>-574</v>
      </c>
      <c r="L63" s="19">
        <v>0</v>
      </c>
      <c r="M63" s="19">
        <v>0</v>
      </c>
      <c r="N63" s="9" t="s">
        <v>36</v>
      </c>
      <c r="O63" s="19">
        <v>0</v>
      </c>
      <c r="P63" s="19">
        <v>0</v>
      </c>
      <c r="Q63" s="9" t="s">
        <v>36</v>
      </c>
      <c r="R63" s="21">
        <f>R51*(1+VLookups!$C$45)</f>
        <v>-1900.8716547614999</v>
      </c>
      <c r="S63" s="19">
        <v>0</v>
      </c>
      <c r="T63" s="19">
        <v>0</v>
      </c>
      <c r="U63" s="9" t="s">
        <v>36</v>
      </c>
      <c r="V63" s="21">
        <f>V62-VLookups!$C$54</f>
        <v>-795</v>
      </c>
      <c r="W63" s="19">
        <v>0</v>
      </c>
      <c r="X63" s="19">
        <v>0</v>
      </c>
      <c r="Y63" s="20">
        <f>Y62*(1+VLookups!$C$57/12)</f>
        <v>-177.60389080861842</v>
      </c>
      <c r="Z63" s="9" t="s">
        <v>36</v>
      </c>
      <c r="AA63" s="9" t="s">
        <v>36</v>
      </c>
      <c r="AB63" s="20">
        <f t="shared" si="0"/>
        <v>1333.0653850798349</v>
      </c>
      <c r="AC63" s="19">
        <f t="shared" si="1"/>
        <v>90989.687777160012</v>
      </c>
    </row>
    <row r="64" spans="2:29" x14ac:dyDescent="0.25">
      <c r="B64" s="9">
        <v>60</v>
      </c>
      <c r="C64" s="9">
        <f t="shared" si="2"/>
        <v>28</v>
      </c>
      <c r="D64" s="9">
        <v>0</v>
      </c>
      <c r="E64" s="20">
        <f>E52*(1+VLookups!$C$4)</f>
        <v>8907.6472923515576</v>
      </c>
      <c r="F64" s="20">
        <f>'B-B-NS'!E64*-VLookups!$C$10*2</f>
        <v>-534.45883754109343</v>
      </c>
      <c r="G64" s="19">
        <v>0</v>
      </c>
      <c r="H64" s="20">
        <f>(-VLookups!$C$13)*(E64+F64/2)</f>
        <v>-2514.3616012120747</v>
      </c>
      <c r="I64" s="20">
        <f>-PMT(VLookups!$C$16/12,180,-FV(VLookups!$C$16/12,48,,-VLookups!$C$15))</f>
        <v>-1138.3540184987783</v>
      </c>
      <c r="J64" s="19">
        <v>0</v>
      </c>
      <c r="K64" s="21">
        <f>K63-VLookups!$C$24</f>
        <v>-577</v>
      </c>
      <c r="L64" s="20">
        <f>-VLookups!$C$27</f>
        <v>-5000</v>
      </c>
      <c r="M64" s="19">
        <v>0</v>
      </c>
      <c r="N64" s="22">
        <v>0</v>
      </c>
      <c r="O64" s="19">
        <v>0</v>
      </c>
      <c r="P64" s="19">
        <v>0</v>
      </c>
      <c r="Q64" s="9" t="s">
        <v>36</v>
      </c>
      <c r="R64" s="21">
        <f>R52*(1+VLookups!$C$45)</f>
        <v>-2016.8248257019513</v>
      </c>
      <c r="S64" s="19">
        <v>0</v>
      </c>
      <c r="T64" s="19">
        <v>0</v>
      </c>
      <c r="U64" s="9" t="s">
        <v>36</v>
      </c>
      <c r="V64" s="21">
        <f>V63-VLookups!$C$54</f>
        <v>-800</v>
      </c>
      <c r="W64" s="21">
        <f>-VLookups!$C$59</f>
        <v>-200</v>
      </c>
      <c r="X64" s="19">
        <v>0</v>
      </c>
      <c r="Y64" s="20">
        <f>Y63*(1+VLookups!$C$57/12)</f>
        <v>-178.12190215681022</v>
      </c>
      <c r="Z64" s="9" t="s">
        <v>36</v>
      </c>
      <c r="AA64" s="9" t="s">
        <v>36</v>
      </c>
      <c r="AB64" s="20">
        <f t="shared" si="0"/>
        <v>-3784.2444739886032</v>
      </c>
      <c r="AC64" s="19">
        <f t="shared" si="1"/>
        <v>87357.092782800013</v>
      </c>
    </row>
    <row r="65" spans="2:29" x14ac:dyDescent="0.25">
      <c r="B65" s="9">
        <v>61</v>
      </c>
      <c r="C65" s="9">
        <f t="shared" si="2"/>
        <v>28</v>
      </c>
      <c r="D65" s="9">
        <v>1</v>
      </c>
      <c r="E65" s="20">
        <f>E53*(1+VLookups!$C$4)</f>
        <v>8907.6472923515576</v>
      </c>
      <c r="F65" s="20">
        <f>'B-B-NS'!E65*-VLookups!$C$10*2</f>
        <v>-534.45883754109343</v>
      </c>
      <c r="G65" s="19">
        <v>0</v>
      </c>
      <c r="H65" s="20">
        <f>(-VLookups!$C$13)*(E65+F65/2)</f>
        <v>-2514.3616012120747</v>
      </c>
      <c r="I65" s="20">
        <f>-PMT(VLookups!$C$16/12,180,-FV(VLookups!$C$16/12,48,,-VLookups!$C$15))</f>
        <v>-1138.3540184987783</v>
      </c>
      <c r="J65" s="19">
        <v>0</v>
      </c>
      <c r="K65" s="19">
        <v>0</v>
      </c>
      <c r="L65" s="20">
        <f>VLookups!$C$30</f>
        <v>-471.78084110027339</v>
      </c>
      <c r="M65" s="20">
        <f>-VLookups!$C$32</f>
        <v>-66</v>
      </c>
      <c r="N65" s="22">
        <v>1</v>
      </c>
      <c r="O65" s="19">
        <v>0</v>
      </c>
      <c r="P65" s="19">
        <v>0</v>
      </c>
      <c r="Q65" s="9" t="s">
        <v>36</v>
      </c>
      <c r="R65" s="21">
        <f>R53*(1+VLookups!$C$45)</f>
        <v>-2016.8248257019513</v>
      </c>
      <c r="S65" s="19">
        <v>0</v>
      </c>
      <c r="T65" s="19">
        <v>0</v>
      </c>
      <c r="U65" s="9" t="s">
        <v>36</v>
      </c>
      <c r="V65" s="21">
        <f>V64-VLookups!$C$54</f>
        <v>-805</v>
      </c>
      <c r="W65" s="21">
        <f>-VLookups!$C$59</f>
        <v>-200</v>
      </c>
      <c r="X65" s="19">
        <v>0</v>
      </c>
      <c r="Y65" s="20">
        <f>Y64*(1+VLookups!$C$57/12)</f>
        <v>-178.64142437143425</v>
      </c>
      <c r="Z65" s="9" t="s">
        <v>36</v>
      </c>
      <c r="AA65" s="9" t="s">
        <v>36</v>
      </c>
      <c r="AB65" s="20">
        <f t="shared" si="0"/>
        <v>1249.4551626964994</v>
      </c>
      <c r="AC65" s="19">
        <f t="shared" si="1"/>
        <v>88752.143100134519</v>
      </c>
    </row>
    <row r="66" spans="2:29" x14ac:dyDescent="0.25">
      <c r="B66" s="9">
        <v>62</v>
      </c>
      <c r="C66" s="9">
        <f t="shared" si="2"/>
        <v>28</v>
      </c>
      <c r="D66" s="9">
        <v>2</v>
      </c>
      <c r="E66" s="20">
        <f>E54*(1+VLookups!$C$4)</f>
        <v>8907.6472923515576</v>
      </c>
      <c r="F66" s="20">
        <f>'B-B-NS'!E66*-VLookups!$C$10*2</f>
        <v>-534.45883754109343</v>
      </c>
      <c r="G66" s="19">
        <v>0</v>
      </c>
      <c r="H66" s="20">
        <f>(-VLookups!$C$13)*(E66+F66/2)</f>
        <v>-2514.3616012120747</v>
      </c>
      <c r="I66" s="20">
        <f>-PMT(VLookups!$C$16/12,180,-FV(VLookups!$C$16/12,48,,-VLookups!$C$15))</f>
        <v>-1138.3540184987783</v>
      </c>
      <c r="J66" s="19">
        <v>0</v>
      </c>
      <c r="K66" s="19">
        <v>0</v>
      </c>
      <c r="L66" s="20">
        <f>VLookups!$C$30</f>
        <v>-471.78084110027339</v>
      </c>
      <c r="M66" s="20">
        <f>M65-VLookups!$C$33</f>
        <v>-67</v>
      </c>
      <c r="N66" s="22">
        <v>2</v>
      </c>
      <c r="O66" s="19">
        <v>0</v>
      </c>
      <c r="P66" s="19">
        <v>0</v>
      </c>
      <c r="Q66" s="9" t="s">
        <v>36</v>
      </c>
      <c r="R66" s="21">
        <f>R54*(1+VLookups!$C$45)</f>
        <v>-2016.8248257019513</v>
      </c>
      <c r="S66" s="19">
        <v>0</v>
      </c>
      <c r="T66" s="19">
        <v>0</v>
      </c>
      <c r="U66" s="9" t="s">
        <v>36</v>
      </c>
      <c r="V66" s="21">
        <f>V65-VLookups!$C$54</f>
        <v>-810</v>
      </c>
      <c r="W66" s="21">
        <f>-VLookups!$C$59</f>
        <v>-200</v>
      </c>
      <c r="X66" s="19">
        <v>0</v>
      </c>
      <c r="Y66" s="20">
        <f>Y65*(1+VLookups!$C$57/12)</f>
        <v>-179.16246185918428</v>
      </c>
      <c r="Z66" s="9" t="s">
        <v>36</v>
      </c>
      <c r="AA66" s="9" t="s">
        <v>36</v>
      </c>
      <c r="AB66" s="20">
        <f t="shared" si="0"/>
        <v>1242.9341252087495</v>
      </c>
      <c r="AC66" s="19">
        <f t="shared" si="1"/>
        <v>90142.997463843494</v>
      </c>
    </row>
    <row r="67" spans="2:29" x14ac:dyDescent="0.25">
      <c r="B67" s="9">
        <v>63</v>
      </c>
      <c r="C67" s="9">
        <f t="shared" si="2"/>
        <v>28</v>
      </c>
      <c r="D67" s="9">
        <v>3</v>
      </c>
      <c r="E67" s="20">
        <f>E55*(1+VLookups!$C$4)</f>
        <v>8907.6472923515576</v>
      </c>
      <c r="F67" s="20">
        <f>'B-B-NS'!E67*-VLookups!$C$10*2</f>
        <v>-534.45883754109343</v>
      </c>
      <c r="G67" s="19">
        <v>0</v>
      </c>
      <c r="H67" s="20">
        <f>(-VLookups!$C$13)*(E67+F67/2)</f>
        <v>-2514.3616012120747</v>
      </c>
      <c r="I67" s="20">
        <f>-PMT(VLookups!$C$16/12,180,-FV(VLookups!$C$16/12,48,,-VLookups!$C$15))</f>
        <v>-1138.3540184987783</v>
      </c>
      <c r="J67" s="19">
        <v>0</v>
      </c>
      <c r="K67" s="19">
        <v>0</v>
      </c>
      <c r="L67" s="20">
        <f>VLookups!$C$30</f>
        <v>-471.78084110027339</v>
      </c>
      <c r="M67" s="20">
        <f>M66-VLookups!$C$33</f>
        <v>-68</v>
      </c>
      <c r="N67" s="22">
        <v>3</v>
      </c>
      <c r="O67" s="19">
        <v>0</v>
      </c>
      <c r="P67" s="19">
        <v>0</v>
      </c>
      <c r="Q67" s="9" t="s">
        <v>36</v>
      </c>
      <c r="R67" s="21">
        <f>R55*(1+VLookups!$C$45)</f>
        <v>-2016.8248257019513</v>
      </c>
      <c r="S67" s="19">
        <v>0</v>
      </c>
      <c r="T67" s="19">
        <v>0</v>
      </c>
      <c r="U67" s="9" t="s">
        <v>36</v>
      </c>
      <c r="V67" s="21">
        <f>V66-VLookups!$C$54</f>
        <v>-815</v>
      </c>
      <c r="W67" s="21">
        <f>-VLookups!$C$59</f>
        <v>-200</v>
      </c>
      <c r="X67" s="19">
        <v>0</v>
      </c>
      <c r="Y67" s="20">
        <f>Y66*(1+VLookups!$C$57/12)</f>
        <v>-179.68501903960689</v>
      </c>
      <c r="Z67" s="9" t="s">
        <v>36</v>
      </c>
      <c r="AA67" s="9" t="s">
        <v>36</v>
      </c>
      <c r="AB67" s="20">
        <f t="shared" si="0"/>
        <v>1236.4115680283269</v>
      </c>
      <c r="AC67" s="19">
        <f t="shared" si="1"/>
        <v>91529.647360978226</v>
      </c>
    </row>
    <row r="68" spans="2:29" x14ac:dyDescent="0.25">
      <c r="B68" s="9">
        <v>64</v>
      </c>
      <c r="C68" s="9">
        <f t="shared" si="2"/>
        <v>28</v>
      </c>
      <c r="D68" s="9">
        <v>4</v>
      </c>
      <c r="E68" s="20">
        <f>E56*(1+VLookups!$C$4)</f>
        <v>8907.6472923515576</v>
      </c>
      <c r="F68" s="20">
        <f>'B-B-NS'!E68*-VLookups!$C$10*2</f>
        <v>-534.45883754109343</v>
      </c>
      <c r="G68" s="19">
        <v>0</v>
      </c>
      <c r="H68" s="20">
        <f>(-VLookups!$C$13)*(E68+F68/2)</f>
        <v>-2514.3616012120747</v>
      </c>
      <c r="I68" s="20">
        <f>-PMT(VLookups!$C$16/12,180,-FV(VLookups!$C$16/12,48,,-VLookups!$C$15))</f>
        <v>-1138.3540184987783</v>
      </c>
      <c r="J68" s="19">
        <v>0</v>
      </c>
      <c r="K68" s="19">
        <v>0</v>
      </c>
      <c r="L68" s="20">
        <f>VLookups!$C$30</f>
        <v>-471.78084110027339</v>
      </c>
      <c r="M68" s="20">
        <f>M67-VLookups!$C$33</f>
        <v>-69</v>
      </c>
      <c r="N68" s="22">
        <v>4</v>
      </c>
      <c r="O68" s="19">
        <v>0</v>
      </c>
      <c r="P68" s="19">
        <v>0</v>
      </c>
      <c r="Q68" s="9" t="s">
        <v>36</v>
      </c>
      <c r="R68" s="21">
        <f>R56*(1+VLookups!$C$45)</f>
        <v>-2016.8248257019513</v>
      </c>
      <c r="S68" s="19">
        <v>0</v>
      </c>
      <c r="T68" s="19">
        <v>0</v>
      </c>
      <c r="U68" s="9" t="s">
        <v>36</v>
      </c>
      <c r="V68" s="21">
        <f>V67-VLookups!$C$54</f>
        <v>-820</v>
      </c>
      <c r="W68" s="21">
        <f>-VLookups!$C$59</f>
        <v>-200</v>
      </c>
      <c r="X68" s="19">
        <v>0</v>
      </c>
      <c r="Y68" s="20">
        <f>Y67*(1+VLookups!$C$57/12)</f>
        <v>-180.20910034513906</v>
      </c>
      <c r="Z68" s="9" t="s">
        <v>36</v>
      </c>
      <c r="AA68" s="9" t="s">
        <v>36</v>
      </c>
      <c r="AB68" s="20">
        <f t="shared" si="0"/>
        <v>1229.8874867227946</v>
      </c>
      <c r="AC68" s="19">
        <f t="shared" si="1"/>
        <v>92912.084259969328</v>
      </c>
    </row>
    <row r="69" spans="2:29" x14ac:dyDescent="0.25">
      <c r="B69" s="9">
        <v>65</v>
      </c>
      <c r="C69" s="9">
        <f t="shared" si="2"/>
        <v>28</v>
      </c>
      <c r="D69" s="9">
        <v>5</v>
      </c>
      <c r="E69" s="20">
        <f>E57*(1+VLookups!$C$4)</f>
        <v>8907.6472923515576</v>
      </c>
      <c r="F69" s="20">
        <f>'B-B-NS'!E69*-VLookups!$C$10*2</f>
        <v>-534.45883754109343</v>
      </c>
      <c r="G69" s="19">
        <v>0</v>
      </c>
      <c r="H69" s="20">
        <f>(-VLookups!$C$13)*(E69+F69/2)</f>
        <v>-2514.3616012120747</v>
      </c>
      <c r="I69" s="20">
        <f>-PMT(VLookups!$C$16/12,180,-FV(VLookups!$C$16/12,48,,-VLookups!$C$15))</f>
        <v>-1138.3540184987783</v>
      </c>
      <c r="J69" s="19">
        <v>0</v>
      </c>
      <c r="K69" s="19">
        <v>0</v>
      </c>
      <c r="L69" s="20">
        <f>VLookups!$C$30</f>
        <v>-471.78084110027339</v>
      </c>
      <c r="M69" s="20">
        <f>M68-VLookups!$C$33</f>
        <v>-70</v>
      </c>
      <c r="N69" s="22">
        <v>5</v>
      </c>
      <c r="O69" s="19">
        <v>0</v>
      </c>
      <c r="P69" s="19">
        <v>0</v>
      </c>
      <c r="Q69" s="9" t="s">
        <v>36</v>
      </c>
      <c r="R69" s="21">
        <f>R57*(1+VLookups!$C$45)</f>
        <v>-2016.8248257019513</v>
      </c>
      <c r="S69" s="19">
        <v>0</v>
      </c>
      <c r="T69" s="19">
        <v>0</v>
      </c>
      <c r="U69" s="9" t="s">
        <v>36</v>
      </c>
      <c r="V69" s="21">
        <f>V68-VLookups!$C$54</f>
        <v>-825</v>
      </c>
      <c r="W69" s="21">
        <f>-VLookups!$C$59</f>
        <v>-200</v>
      </c>
      <c r="X69" s="19">
        <v>0</v>
      </c>
      <c r="Y69" s="20">
        <f>Y68*(1+VLookups!$C$57/12)</f>
        <v>-180.73471022114572</v>
      </c>
      <c r="Z69" s="9" t="s">
        <v>36</v>
      </c>
      <c r="AA69" s="9" t="s">
        <v>36</v>
      </c>
      <c r="AB69" s="20">
        <f t="shared" ref="AB69:AB132" si="3">SUM(E69,F69/2,H69,I69,K69,L69,M69,O69,P69,R69,S69,T69,V69,W69,X69,Y69,G69,J69,Z69,AA69)</f>
        <v>1223.3618768467882</v>
      </c>
      <c r="AC69" s="19">
        <f t="shared" ref="AC69:AC132" si="4">AB69+(AC68*(1+($AC$2/12)))</f>
        <v>94290.299610582733</v>
      </c>
    </row>
    <row r="70" spans="2:29" x14ac:dyDescent="0.25">
      <c r="B70" s="9">
        <v>66</v>
      </c>
      <c r="C70" s="9">
        <f t="shared" si="2"/>
        <v>28</v>
      </c>
      <c r="D70" s="9">
        <v>6</v>
      </c>
      <c r="E70" s="20">
        <f>E58*(1+VLookups!$C$4)</f>
        <v>8907.6472923515576</v>
      </c>
      <c r="F70" s="20">
        <f>'B-B-NS'!E70*-VLookups!$C$10*2</f>
        <v>-534.45883754109343</v>
      </c>
      <c r="G70" s="19">
        <v>0</v>
      </c>
      <c r="H70" s="20">
        <f>(-VLookups!$C$13)*(E70+F70/2)</f>
        <v>-2514.3616012120747</v>
      </c>
      <c r="I70" s="20">
        <f>-PMT(VLookups!$C$16/12,180,-FV(VLookups!$C$16/12,48,,-VLookups!$C$15))</f>
        <v>-1138.3540184987783</v>
      </c>
      <c r="J70" s="19">
        <v>0</v>
      </c>
      <c r="K70" s="19">
        <v>0</v>
      </c>
      <c r="L70" s="20">
        <f>VLookups!$C$30</f>
        <v>-471.78084110027339</v>
      </c>
      <c r="M70" s="20">
        <f>M69-VLookups!$C$33</f>
        <v>-71</v>
      </c>
      <c r="N70" s="22">
        <v>6</v>
      </c>
      <c r="O70" s="19">
        <v>0</v>
      </c>
      <c r="P70" s="19">
        <v>0</v>
      </c>
      <c r="Q70" s="9" t="s">
        <v>36</v>
      </c>
      <c r="R70" s="21">
        <f>R58*(1+VLookups!$C$45)</f>
        <v>-2016.8248257019513</v>
      </c>
      <c r="S70" s="19">
        <v>0</v>
      </c>
      <c r="T70" s="19">
        <v>0</v>
      </c>
      <c r="U70" s="9" t="s">
        <v>36</v>
      </c>
      <c r="V70" s="21">
        <f>V69-VLookups!$C$54</f>
        <v>-830</v>
      </c>
      <c r="W70" s="21">
        <f>-VLookups!$C$59</f>
        <v>-200</v>
      </c>
      <c r="X70" s="19">
        <v>0</v>
      </c>
      <c r="Y70" s="20">
        <f>Y69*(1+VLookups!$C$57/12)</f>
        <v>-181.2618531259574</v>
      </c>
      <c r="Z70" s="9" t="s">
        <v>36</v>
      </c>
      <c r="AA70" s="9" t="s">
        <v>36</v>
      </c>
      <c r="AB70" s="20">
        <f t="shared" si="3"/>
        <v>1216.8347339419763</v>
      </c>
      <c r="AC70" s="19">
        <f t="shared" si="4"/>
        <v>95664.284843875677</v>
      </c>
    </row>
    <row r="71" spans="2:29" x14ac:dyDescent="0.25">
      <c r="B71" s="9">
        <v>67</v>
      </c>
      <c r="C71" s="9">
        <f t="shared" si="2"/>
        <v>28</v>
      </c>
      <c r="D71" s="9">
        <v>7</v>
      </c>
      <c r="E71" s="20">
        <f>E59*(1+VLookups!$C$4)</f>
        <v>8907.6472923515576</v>
      </c>
      <c r="F71" s="20">
        <f>'B-B-NS'!E71*-VLookups!$C$10*2</f>
        <v>-534.45883754109343</v>
      </c>
      <c r="G71" s="19">
        <v>0</v>
      </c>
      <c r="H71" s="20">
        <f>(-VLookups!$C$13)*(E71+F71/2)</f>
        <v>-2514.3616012120747</v>
      </c>
      <c r="I71" s="20">
        <f>-PMT(VLookups!$C$16/12,180,-FV(VLookups!$C$16/12,48,,-VLookups!$C$15))</f>
        <v>-1138.3540184987783</v>
      </c>
      <c r="J71" s="19">
        <v>0</v>
      </c>
      <c r="K71" s="19">
        <v>0</v>
      </c>
      <c r="L71" s="20">
        <f>VLookups!$C$30</f>
        <v>-471.78084110027339</v>
      </c>
      <c r="M71" s="20">
        <f>M70-VLookups!$C$33</f>
        <v>-72</v>
      </c>
      <c r="N71" s="22">
        <v>7</v>
      </c>
      <c r="O71" s="19">
        <v>0</v>
      </c>
      <c r="P71" s="19">
        <v>0</v>
      </c>
      <c r="Q71" s="9" t="s">
        <v>36</v>
      </c>
      <c r="R71" s="21">
        <f>R59*(1+VLookups!$C$45)</f>
        <v>-2016.8248257019513</v>
      </c>
      <c r="S71" s="19">
        <v>0</v>
      </c>
      <c r="T71" s="19">
        <v>0</v>
      </c>
      <c r="U71" s="9" t="s">
        <v>36</v>
      </c>
      <c r="V71" s="21">
        <f>V70-VLookups!$C$54</f>
        <v>-835</v>
      </c>
      <c r="W71" s="21">
        <f>-VLookups!$C$59</f>
        <v>-200</v>
      </c>
      <c r="X71" s="19">
        <v>0</v>
      </c>
      <c r="Y71" s="20">
        <f>Y70*(1+VLookups!$C$57/12)</f>
        <v>-181.79053353090811</v>
      </c>
      <c r="Z71" s="9" t="s">
        <v>36</v>
      </c>
      <c r="AA71" s="9" t="s">
        <v>36</v>
      </c>
      <c r="AB71" s="20">
        <f t="shared" si="3"/>
        <v>1210.3060535370257</v>
      </c>
      <c r="AC71" s="19">
        <f t="shared" si="4"/>
        <v>97034.031372152502</v>
      </c>
    </row>
    <row r="72" spans="2:29" x14ac:dyDescent="0.25">
      <c r="B72" s="9">
        <v>68</v>
      </c>
      <c r="C72" s="9">
        <f t="shared" si="2"/>
        <v>28</v>
      </c>
      <c r="D72" s="9">
        <v>8</v>
      </c>
      <c r="E72" s="20">
        <f>E60*(1+VLookups!$C$4)</f>
        <v>8907.6472923515576</v>
      </c>
      <c r="F72" s="20">
        <f>'B-B-NS'!E72*-VLookups!$C$10*2</f>
        <v>-534.45883754109343</v>
      </c>
      <c r="G72" s="19">
        <v>0</v>
      </c>
      <c r="H72" s="20">
        <f>(-VLookups!$C$13)*(E72+F72/2)</f>
        <v>-2514.3616012120747</v>
      </c>
      <c r="I72" s="20">
        <f>-PMT(VLookups!$C$16/12,180,-FV(VLookups!$C$16/12,48,,-VLookups!$C$15))</f>
        <v>-1138.3540184987783</v>
      </c>
      <c r="J72" s="19">
        <v>0</v>
      </c>
      <c r="K72" s="19">
        <v>0</v>
      </c>
      <c r="L72" s="20">
        <f>VLookups!$C$30</f>
        <v>-471.78084110027339</v>
      </c>
      <c r="M72" s="20">
        <f>M71-VLookups!$C$33</f>
        <v>-73</v>
      </c>
      <c r="N72" s="22">
        <v>8</v>
      </c>
      <c r="O72" s="19">
        <v>0</v>
      </c>
      <c r="P72" s="19">
        <v>0</v>
      </c>
      <c r="Q72" s="9" t="s">
        <v>36</v>
      </c>
      <c r="R72" s="21">
        <f>R60*(1+VLookups!$C$45)</f>
        <v>-2016.8248257019513</v>
      </c>
      <c r="S72" s="19">
        <v>0</v>
      </c>
      <c r="T72" s="19">
        <v>0</v>
      </c>
      <c r="U72" s="9" t="s">
        <v>36</v>
      </c>
      <c r="V72" s="21">
        <f>V71-VLookups!$C$54</f>
        <v>-840</v>
      </c>
      <c r="W72" s="21">
        <f>-VLookups!$C$59</f>
        <v>-200</v>
      </c>
      <c r="X72" s="19">
        <v>0</v>
      </c>
      <c r="Y72" s="20">
        <f>Y71*(1+VLookups!$C$57/12)</f>
        <v>-182.32075592037324</v>
      </c>
      <c r="Z72" s="9" t="s">
        <v>36</v>
      </c>
      <c r="AA72" s="9" t="s">
        <v>36</v>
      </c>
      <c r="AB72" s="20">
        <f t="shared" si="3"/>
        <v>1203.7758311475604</v>
      </c>
      <c r="AC72" s="19">
        <f t="shared" si="4"/>
        <v>98399.530588920315</v>
      </c>
    </row>
    <row r="73" spans="2:29" x14ac:dyDescent="0.25">
      <c r="B73" s="9">
        <v>69</v>
      </c>
      <c r="C73" s="9">
        <f t="shared" si="2"/>
        <v>28</v>
      </c>
      <c r="D73" s="9">
        <v>9</v>
      </c>
      <c r="E73" s="20">
        <f>E61*(1+VLookups!$C$4)</f>
        <v>8907.6472923515576</v>
      </c>
      <c r="F73" s="20">
        <f>'B-B-NS'!E73*-VLookups!$C$10*2</f>
        <v>-534.45883754109343</v>
      </c>
      <c r="G73" s="19">
        <v>0</v>
      </c>
      <c r="H73" s="20">
        <f>(-VLookups!$C$13)*(E73+F73/2)</f>
        <v>-2514.3616012120747</v>
      </c>
      <c r="I73" s="20">
        <f>-PMT(VLookups!$C$16/12,180,-FV(VLookups!$C$16/12,48,,-VLookups!$C$15))</f>
        <v>-1138.3540184987783</v>
      </c>
      <c r="J73" s="19">
        <v>0</v>
      </c>
      <c r="K73" s="19">
        <v>0</v>
      </c>
      <c r="L73" s="20">
        <f>VLookups!$C$30</f>
        <v>-471.78084110027339</v>
      </c>
      <c r="M73" s="20">
        <f>M72-VLookups!$C$33</f>
        <v>-74</v>
      </c>
      <c r="N73" s="22">
        <v>9</v>
      </c>
      <c r="O73" s="19">
        <v>0</v>
      </c>
      <c r="P73" s="19">
        <v>0</v>
      </c>
      <c r="Q73" s="9" t="s">
        <v>36</v>
      </c>
      <c r="R73" s="21">
        <f>R61*(1+VLookups!$C$45)</f>
        <v>-2016.8248257019513</v>
      </c>
      <c r="S73" s="19">
        <v>0</v>
      </c>
      <c r="T73" s="19">
        <v>0</v>
      </c>
      <c r="U73" s="9" t="s">
        <v>36</v>
      </c>
      <c r="V73" s="21">
        <f>V72-VLookups!$C$54</f>
        <v>-845</v>
      </c>
      <c r="W73" s="21">
        <f>-VLookups!$C$59</f>
        <v>-200</v>
      </c>
      <c r="X73" s="19">
        <v>0</v>
      </c>
      <c r="Y73" s="20">
        <f>Y72*(1+VLookups!$C$57/12)</f>
        <v>-182.85252479180767</v>
      </c>
      <c r="Z73" s="9" t="s">
        <v>36</v>
      </c>
      <c r="AA73" s="9" t="s">
        <v>36</v>
      </c>
      <c r="AB73" s="20">
        <f t="shared" si="3"/>
        <v>1197.2440622761262</v>
      </c>
      <c r="AC73" s="19">
        <f t="shared" si="4"/>
        <v>99760.773868844641</v>
      </c>
    </row>
    <row r="74" spans="2:29" x14ac:dyDescent="0.25">
      <c r="B74" s="9">
        <v>70</v>
      </c>
      <c r="C74" s="9">
        <f t="shared" si="2"/>
        <v>28</v>
      </c>
      <c r="D74" s="9">
        <v>10</v>
      </c>
      <c r="E74" s="20">
        <f>E62*(1+VLookups!$C$4)</f>
        <v>8907.6472923515576</v>
      </c>
      <c r="F74" s="20">
        <f>'B-B-NS'!E74*-VLookups!$C$10*2</f>
        <v>-534.45883754109343</v>
      </c>
      <c r="G74" s="19">
        <v>0</v>
      </c>
      <c r="H74" s="20">
        <f>(-VLookups!$C$13)*(E74+F74/2)</f>
        <v>-2514.3616012120747</v>
      </c>
      <c r="I74" s="20">
        <f>-PMT(VLookups!$C$16/12,180,-FV(VLookups!$C$16/12,48,,-VLookups!$C$15))</f>
        <v>-1138.3540184987783</v>
      </c>
      <c r="J74" s="19">
        <v>0</v>
      </c>
      <c r="K74" s="19">
        <v>0</v>
      </c>
      <c r="L74" s="20">
        <f>VLookups!$C$30</f>
        <v>-471.78084110027339</v>
      </c>
      <c r="M74" s="20">
        <f>M73-VLookups!$C$33</f>
        <v>-75</v>
      </c>
      <c r="N74" s="22">
        <v>10</v>
      </c>
      <c r="O74" s="19">
        <v>0</v>
      </c>
      <c r="P74" s="19">
        <v>0</v>
      </c>
      <c r="Q74" s="9" t="s">
        <v>36</v>
      </c>
      <c r="R74" s="21">
        <f>R62*(1+VLookups!$C$45)</f>
        <v>-2016.8248257019513</v>
      </c>
      <c r="S74" s="19">
        <v>0</v>
      </c>
      <c r="T74" s="19">
        <v>0</v>
      </c>
      <c r="U74" s="9" t="s">
        <v>36</v>
      </c>
      <c r="V74" s="21">
        <f>V73-VLookups!$C$54</f>
        <v>-850</v>
      </c>
      <c r="W74" s="21">
        <f>-VLookups!$C$59</f>
        <v>-200</v>
      </c>
      <c r="X74" s="19">
        <v>0</v>
      </c>
      <c r="Y74" s="20">
        <f>Y73*(1+VLookups!$C$57/12)</f>
        <v>-183.38584465578379</v>
      </c>
      <c r="Z74" s="9" t="s">
        <v>36</v>
      </c>
      <c r="AA74" s="9" t="s">
        <v>36</v>
      </c>
      <c r="AB74" s="20">
        <f t="shared" si="3"/>
        <v>1190.71074241215</v>
      </c>
      <c r="AC74" s="19">
        <f t="shared" si="4"/>
        <v>101117.75256770487</v>
      </c>
    </row>
    <row r="75" spans="2:29" x14ac:dyDescent="0.25">
      <c r="B75" s="9">
        <v>71</v>
      </c>
      <c r="C75" s="9">
        <f t="shared" si="2"/>
        <v>28</v>
      </c>
      <c r="D75" s="9">
        <v>11</v>
      </c>
      <c r="E75" s="20">
        <f>E63*(1+VLookups!$C$4)</f>
        <v>8907.6472923515576</v>
      </c>
      <c r="F75" s="20">
        <f>'B-B-NS'!E75*-VLookups!$C$10*2</f>
        <v>-534.45883754109343</v>
      </c>
      <c r="G75" s="19">
        <v>0</v>
      </c>
      <c r="H75" s="20">
        <f>(-VLookups!$C$13)*(E75+F75/2)</f>
        <v>-2514.3616012120747</v>
      </c>
      <c r="I75" s="20">
        <f>-PMT(VLookups!$C$16/12,180,-FV(VLookups!$C$16/12,48,,-VLookups!$C$15))</f>
        <v>-1138.3540184987783</v>
      </c>
      <c r="J75" s="19">
        <v>0</v>
      </c>
      <c r="K75" s="19">
        <v>0</v>
      </c>
      <c r="L75" s="20">
        <f>VLookups!$C$30</f>
        <v>-471.78084110027339</v>
      </c>
      <c r="M75" s="20">
        <f>M74-VLookups!$C$33</f>
        <v>-76</v>
      </c>
      <c r="N75" s="22">
        <v>11</v>
      </c>
      <c r="O75" s="19">
        <v>0</v>
      </c>
      <c r="P75" s="19">
        <v>0</v>
      </c>
      <c r="Q75" s="9" t="s">
        <v>36</v>
      </c>
      <c r="R75" s="21">
        <f>R63*(1+VLookups!$C$45)</f>
        <v>-2016.8248257019513</v>
      </c>
      <c r="S75" s="19">
        <v>0</v>
      </c>
      <c r="T75" s="19">
        <v>0</v>
      </c>
      <c r="U75" s="9" t="s">
        <v>36</v>
      </c>
      <c r="V75" s="21">
        <f>V74-VLookups!$C$54</f>
        <v>-855</v>
      </c>
      <c r="W75" s="21">
        <f>-VLookups!$C$59</f>
        <v>-200</v>
      </c>
      <c r="X75" s="19">
        <v>0</v>
      </c>
      <c r="Y75" s="20">
        <f>Y74*(1+VLookups!$C$57/12)</f>
        <v>-183.92072003602982</v>
      </c>
      <c r="Z75" s="9" t="s">
        <v>36</v>
      </c>
      <c r="AA75" s="9" t="s">
        <v>36</v>
      </c>
      <c r="AB75" s="20">
        <f t="shared" si="3"/>
        <v>1184.1758670319041</v>
      </c>
      <c r="AC75" s="19">
        <f t="shared" si="4"/>
        <v>102470.45802234963</v>
      </c>
    </row>
    <row r="76" spans="2:29" x14ac:dyDescent="0.25">
      <c r="B76" s="9">
        <v>72</v>
      </c>
      <c r="C76" s="9">
        <f t="shared" si="2"/>
        <v>29</v>
      </c>
      <c r="D76" s="9">
        <v>0</v>
      </c>
      <c r="E76" s="20">
        <f>E64*(1+VLookups!$C$4)</f>
        <v>9219.4149475838622</v>
      </c>
      <c r="F76" s="20">
        <f>'B-B-NS'!E76*-VLookups!$C$10*2</f>
        <v>-553.16489685503166</v>
      </c>
      <c r="G76" s="19">
        <v>0</v>
      </c>
      <c r="H76" s="20">
        <f>(-VLookups!$C$13)*(E76+F76/2)</f>
        <v>-2602.3642572544968</v>
      </c>
      <c r="I76" s="20">
        <f>-PMT(VLookups!$C$16/12,180,-FV(VLookups!$C$16/12,48,,-VLookups!$C$15))</f>
        <v>-1138.3540184987783</v>
      </c>
      <c r="J76" s="19">
        <v>0</v>
      </c>
      <c r="K76" s="19">
        <v>0</v>
      </c>
      <c r="L76" s="20">
        <f>VLookups!$C$30</f>
        <v>-471.78084110027339</v>
      </c>
      <c r="M76" s="20">
        <f>M75-VLookups!$C$33</f>
        <v>-77</v>
      </c>
      <c r="N76" s="22">
        <v>12</v>
      </c>
      <c r="O76" s="19">
        <v>0</v>
      </c>
      <c r="P76" s="19">
        <v>0</v>
      </c>
      <c r="Q76" s="9" t="s">
        <v>36</v>
      </c>
      <c r="R76" s="21">
        <f>R64*(1+VLookups!$C$45)</f>
        <v>-2139.8511400697703</v>
      </c>
      <c r="S76" s="19">
        <v>0</v>
      </c>
      <c r="T76" s="19">
        <v>0</v>
      </c>
      <c r="U76" s="9" t="s">
        <v>36</v>
      </c>
      <c r="V76" s="21">
        <f>V75-VLookups!$C$54</f>
        <v>-860</v>
      </c>
      <c r="W76" s="21">
        <f>-VLookups!$C$59</f>
        <v>-200</v>
      </c>
      <c r="X76" s="19">
        <v>0</v>
      </c>
      <c r="Y76" s="20">
        <f>Y75*(1+VLookups!$C$57/12)</f>
        <v>-184.45715546946823</v>
      </c>
      <c r="Z76" s="9" t="s">
        <v>36</v>
      </c>
      <c r="AA76" s="9" t="s">
        <v>36</v>
      </c>
      <c r="AB76" s="20">
        <f t="shared" si="3"/>
        <v>1269.0250867635584</v>
      </c>
      <c r="AC76" s="19">
        <f t="shared" si="4"/>
        <v>103910.26720581712</v>
      </c>
    </row>
    <row r="77" spans="2:29" x14ac:dyDescent="0.25">
      <c r="B77" s="9">
        <v>73</v>
      </c>
      <c r="C77" s="9">
        <f t="shared" si="2"/>
        <v>29</v>
      </c>
      <c r="D77" s="9">
        <v>1</v>
      </c>
      <c r="E77" s="20">
        <f>E65*(1+VLookups!$C$4)</f>
        <v>9219.4149475838622</v>
      </c>
      <c r="F77" s="20">
        <f>'B-B-NS'!E77*-VLookups!$C$10*2</f>
        <v>-553.16489685503166</v>
      </c>
      <c r="G77" s="19">
        <v>0</v>
      </c>
      <c r="H77" s="20">
        <f>(-VLookups!$C$13)*(E77+F77/2)</f>
        <v>-2602.3642572544968</v>
      </c>
      <c r="I77" s="20">
        <f>-PMT(VLookups!$C$16/12,180,-FV(VLookups!$C$16/12,48,,-VLookups!$C$15))</f>
        <v>-1138.3540184987783</v>
      </c>
      <c r="J77" s="19">
        <v>0</v>
      </c>
      <c r="K77" s="19">
        <v>0</v>
      </c>
      <c r="L77" s="20">
        <f>VLookups!$C$30</f>
        <v>-471.78084110027339</v>
      </c>
      <c r="M77" s="20">
        <f>M76-VLookups!$C$33</f>
        <v>-78</v>
      </c>
      <c r="N77" s="22">
        <v>13</v>
      </c>
      <c r="O77" s="19">
        <v>0</v>
      </c>
      <c r="P77" s="19">
        <v>0</v>
      </c>
      <c r="Q77" s="9" t="s">
        <v>36</v>
      </c>
      <c r="R77" s="21">
        <f>R65*(1+VLookups!$C$45)</f>
        <v>-2139.8511400697703</v>
      </c>
      <c r="S77" s="19">
        <v>0</v>
      </c>
      <c r="T77" s="19">
        <v>0</v>
      </c>
      <c r="U77" s="9" t="s">
        <v>36</v>
      </c>
      <c r="V77" s="21">
        <f>V76-VLookups!$C$54</f>
        <v>-865</v>
      </c>
      <c r="W77" s="21">
        <f>-VLookups!$C$59</f>
        <v>-200</v>
      </c>
      <c r="X77" s="19">
        <v>0</v>
      </c>
      <c r="Y77" s="20">
        <f>Y76*(1+VLookups!$C$57/12)</f>
        <v>-184.99515550625418</v>
      </c>
      <c r="Z77" s="9" t="s">
        <v>36</v>
      </c>
      <c r="AA77" s="9" t="s">
        <v>36</v>
      </c>
      <c r="AB77" s="20">
        <f t="shared" si="3"/>
        <v>1262.4870867267725</v>
      </c>
      <c r="AC77" s="19">
        <f t="shared" si="4"/>
        <v>105345.93807122025</v>
      </c>
    </row>
    <row r="78" spans="2:29" x14ac:dyDescent="0.25">
      <c r="B78" s="9">
        <v>74</v>
      </c>
      <c r="C78" s="9">
        <f t="shared" si="2"/>
        <v>29</v>
      </c>
      <c r="D78" s="9">
        <v>2</v>
      </c>
      <c r="E78" s="20">
        <f>E66*(1+VLookups!$C$4)</f>
        <v>9219.4149475838622</v>
      </c>
      <c r="F78" s="20">
        <f>'B-B-NS'!E78*-VLookups!$C$10*2</f>
        <v>-553.16489685503166</v>
      </c>
      <c r="G78" s="19">
        <v>0</v>
      </c>
      <c r="H78" s="20">
        <f>(-VLookups!$C$13)*(E78+F78/2)</f>
        <v>-2602.3642572544968</v>
      </c>
      <c r="I78" s="20">
        <f>-PMT(VLookups!$C$16/12,180,-FV(VLookups!$C$16/12,48,,-VLookups!$C$15))</f>
        <v>-1138.3540184987783</v>
      </c>
      <c r="J78" s="19">
        <v>0</v>
      </c>
      <c r="K78" s="19">
        <v>0</v>
      </c>
      <c r="L78" s="20">
        <f>VLookups!$C$30</f>
        <v>-471.78084110027339</v>
      </c>
      <c r="M78" s="20">
        <f>M77-VLookups!$C$33</f>
        <v>-79</v>
      </c>
      <c r="N78" s="22">
        <v>14</v>
      </c>
      <c r="O78" s="19">
        <v>0</v>
      </c>
      <c r="P78" s="19">
        <v>0</v>
      </c>
      <c r="Q78" s="9" t="s">
        <v>36</v>
      </c>
      <c r="R78" s="21">
        <f>R66*(1+VLookups!$C$45)</f>
        <v>-2139.8511400697703</v>
      </c>
      <c r="S78" s="19">
        <v>0</v>
      </c>
      <c r="T78" s="19">
        <v>0</v>
      </c>
      <c r="U78" s="9" t="s">
        <v>36</v>
      </c>
      <c r="V78" s="21">
        <f>V77-VLookups!$C$54</f>
        <v>-870</v>
      </c>
      <c r="W78" s="21">
        <f>-VLookups!$C$59</f>
        <v>-200</v>
      </c>
      <c r="X78" s="19">
        <v>0</v>
      </c>
      <c r="Y78" s="20">
        <f>Y77*(1+VLookups!$C$57/12)</f>
        <v>-185.5347247098141</v>
      </c>
      <c r="Z78" s="9" t="s">
        <v>36</v>
      </c>
      <c r="AA78" s="9" t="s">
        <v>36</v>
      </c>
      <c r="AB78" s="20">
        <f t="shared" si="3"/>
        <v>1255.9475175232126</v>
      </c>
      <c r="AC78" s="19">
        <f t="shared" si="4"/>
        <v>106777.4621521955</v>
      </c>
    </row>
    <row r="79" spans="2:29" x14ac:dyDescent="0.25">
      <c r="B79" s="9">
        <v>75</v>
      </c>
      <c r="C79" s="9">
        <f t="shared" si="2"/>
        <v>29</v>
      </c>
      <c r="D79" s="9">
        <v>3</v>
      </c>
      <c r="E79" s="20">
        <f>E67*(1+VLookups!$C$4)</f>
        <v>9219.4149475838622</v>
      </c>
      <c r="F79" s="20">
        <f>'B-B-NS'!E79*-VLookups!$C$10*2</f>
        <v>-553.16489685503166</v>
      </c>
      <c r="G79" s="19">
        <v>0</v>
      </c>
      <c r="H79" s="20">
        <f>(-VLookups!$C$13)*(E79+F79/2)</f>
        <v>-2602.3642572544968</v>
      </c>
      <c r="I79" s="20">
        <f>-PMT(VLookups!$C$16/12,180,-FV(VLookups!$C$16/12,48,,-VLookups!$C$15))</f>
        <v>-1138.3540184987783</v>
      </c>
      <c r="J79" s="19">
        <v>0</v>
      </c>
      <c r="K79" s="19">
        <v>0</v>
      </c>
      <c r="L79" s="20">
        <f>VLookups!$C$30</f>
        <v>-471.78084110027339</v>
      </c>
      <c r="M79" s="20">
        <f>M78-VLookups!$C$33</f>
        <v>-80</v>
      </c>
      <c r="N79" s="22">
        <v>15</v>
      </c>
      <c r="O79" s="19">
        <v>0</v>
      </c>
      <c r="P79" s="19">
        <v>0</v>
      </c>
      <c r="Q79" s="9" t="s">
        <v>36</v>
      </c>
      <c r="R79" s="21">
        <f>R67*(1+VLookups!$C$45)</f>
        <v>-2139.8511400697703</v>
      </c>
      <c r="S79" s="19">
        <v>0</v>
      </c>
      <c r="T79" s="19">
        <v>0</v>
      </c>
      <c r="U79" s="9" t="s">
        <v>36</v>
      </c>
      <c r="V79" s="21">
        <f>V78-VLookups!$C$54</f>
        <v>-875</v>
      </c>
      <c r="W79" s="21">
        <f>-VLookups!$C$59</f>
        <v>-200</v>
      </c>
      <c r="X79" s="19">
        <v>0</v>
      </c>
      <c r="Y79" s="20">
        <f>Y78*(1+VLookups!$C$57/12)</f>
        <v>-186.07586765688438</v>
      </c>
      <c r="Z79" s="9" t="s">
        <v>36</v>
      </c>
      <c r="AA79" s="9" t="s">
        <v>36</v>
      </c>
      <c r="AB79" s="20">
        <f t="shared" si="3"/>
        <v>1249.4063745761423</v>
      </c>
      <c r="AC79" s="19">
        <f t="shared" si="4"/>
        <v>108204.83096369196</v>
      </c>
    </row>
    <row r="80" spans="2:29" x14ac:dyDescent="0.25">
      <c r="B80" s="9">
        <v>76</v>
      </c>
      <c r="C80" s="9">
        <f t="shared" si="2"/>
        <v>29</v>
      </c>
      <c r="D80" s="9">
        <v>4</v>
      </c>
      <c r="E80" s="20">
        <f>E68*(1+VLookups!$C$4)</f>
        <v>9219.4149475838622</v>
      </c>
      <c r="F80" s="20">
        <f>'B-B-NS'!E80*-VLookups!$C$10*2</f>
        <v>-553.16489685503166</v>
      </c>
      <c r="G80" s="19">
        <v>0</v>
      </c>
      <c r="H80" s="20">
        <f>(-VLookups!$C$13)*(E80+F80/2)</f>
        <v>-2602.3642572544968</v>
      </c>
      <c r="I80" s="20">
        <f>-PMT(VLookups!$C$16/12,180,-FV(VLookups!$C$16/12,48,,-VLookups!$C$15))</f>
        <v>-1138.3540184987783</v>
      </c>
      <c r="J80" s="19">
        <v>0</v>
      </c>
      <c r="K80" s="19">
        <v>0</v>
      </c>
      <c r="L80" s="20">
        <f>VLookups!$C$30</f>
        <v>-471.78084110027339</v>
      </c>
      <c r="M80" s="20">
        <f>M79-VLookups!$C$33</f>
        <v>-81</v>
      </c>
      <c r="N80" s="22">
        <v>16</v>
      </c>
      <c r="O80" s="19">
        <v>0</v>
      </c>
      <c r="P80" s="19">
        <v>0</v>
      </c>
      <c r="Q80" s="9" t="s">
        <v>36</v>
      </c>
      <c r="R80" s="21">
        <f>R68*(1+VLookups!$C$45)</f>
        <v>-2139.8511400697703</v>
      </c>
      <c r="S80" s="19">
        <v>0</v>
      </c>
      <c r="T80" s="19">
        <v>0</v>
      </c>
      <c r="U80" s="9" t="s">
        <v>36</v>
      </c>
      <c r="V80" s="21">
        <f>V79-VLookups!$C$54</f>
        <v>-880</v>
      </c>
      <c r="W80" s="21">
        <f>-VLookups!$C$59</f>
        <v>-200</v>
      </c>
      <c r="X80" s="19">
        <v>0</v>
      </c>
      <c r="Y80" s="20">
        <f>Y79*(1+VLookups!$C$57/12)</f>
        <v>-186.6185889375503</v>
      </c>
      <c r="Z80" s="9" t="s">
        <v>36</v>
      </c>
      <c r="AA80" s="9" t="s">
        <v>36</v>
      </c>
      <c r="AB80" s="20">
        <f t="shared" si="3"/>
        <v>1242.8636532954763</v>
      </c>
      <c r="AC80" s="19">
        <f t="shared" si="4"/>
        <v>109628.03600192691</v>
      </c>
    </row>
    <row r="81" spans="2:29" x14ac:dyDescent="0.25">
      <c r="B81" s="9">
        <v>77</v>
      </c>
      <c r="C81" s="9">
        <f t="shared" ref="C81:C144" si="5">C69+1</f>
        <v>29</v>
      </c>
      <c r="D81" s="9">
        <v>5</v>
      </c>
      <c r="E81" s="20">
        <f>E69*(1+VLookups!$C$4)</f>
        <v>9219.4149475838622</v>
      </c>
      <c r="F81" s="20">
        <f>'B-B-NS'!E81*-VLookups!$C$10*2</f>
        <v>-553.16489685503166</v>
      </c>
      <c r="G81" s="19">
        <v>0</v>
      </c>
      <c r="H81" s="20">
        <f>(-VLookups!$C$13)*(E81+F81/2)</f>
        <v>-2602.3642572544968</v>
      </c>
      <c r="I81" s="20">
        <f>-PMT(VLookups!$C$16/12,180,-FV(VLookups!$C$16/12,48,,-VLookups!$C$15))</f>
        <v>-1138.3540184987783</v>
      </c>
      <c r="J81" s="19">
        <v>0</v>
      </c>
      <c r="K81" s="19">
        <v>0</v>
      </c>
      <c r="L81" s="20">
        <f>VLookups!$C$30</f>
        <v>-471.78084110027339</v>
      </c>
      <c r="M81" s="20">
        <f>M80-VLookups!$C$33</f>
        <v>-82</v>
      </c>
      <c r="N81" s="22">
        <v>17</v>
      </c>
      <c r="O81" s="19">
        <v>0</v>
      </c>
      <c r="P81" s="19">
        <v>0</v>
      </c>
      <c r="Q81" s="9" t="s">
        <v>36</v>
      </c>
      <c r="R81" s="21">
        <f>R69*(1+VLookups!$C$45)</f>
        <v>-2139.8511400697703</v>
      </c>
      <c r="S81" s="19">
        <v>0</v>
      </c>
      <c r="T81" s="19">
        <v>0</v>
      </c>
      <c r="U81" s="9" t="s">
        <v>36</v>
      </c>
      <c r="V81" s="21">
        <f>V80-VLookups!$C$54</f>
        <v>-885</v>
      </c>
      <c r="W81" s="21">
        <f>-VLookups!$C$59</f>
        <v>-200</v>
      </c>
      <c r="X81" s="19">
        <v>0</v>
      </c>
      <c r="Y81" s="20">
        <f>Y80*(1+VLookups!$C$57/12)</f>
        <v>-187.16289315528482</v>
      </c>
      <c r="Z81" s="9" t="s">
        <v>36</v>
      </c>
      <c r="AA81" s="9" t="s">
        <v>36</v>
      </c>
      <c r="AB81" s="20">
        <f t="shared" si="3"/>
        <v>1236.3193490777419</v>
      </c>
      <c r="AC81" s="19">
        <f t="shared" si="4"/>
        <v>111047.06874434122</v>
      </c>
    </row>
    <row r="82" spans="2:29" x14ac:dyDescent="0.25">
      <c r="B82" s="9">
        <v>78</v>
      </c>
      <c r="C82" s="9">
        <f t="shared" si="5"/>
        <v>29</v>
      </c>
      <c r="D82" s="9">
        <v>6</v>
      </c>
      <c r="E82" s="20">
        <f>E70*(1+VLookups!$C$4)</f>
        <v>9219.4149475838622</v>
      </c>
      <c r="F82" s="20">
        <f>'B-B-NS'!E82*-VLookups!$C$10*2</f>
        <v>-553.16489685503166</v>
      </c>
      <c r="G82" s="19">
        <v>0</v>
      </c>
      <c r="H82" s="20">
        <f>(-VLookups!$C$13)*(E82+F82/2)</f>
        <v>-2602.3642572544968</v>
      </c>
      <c r="I82" s="20">
        <f>-PMT(VLookups!$C$16/12,180,-FV(VLookups!$C$16/12,48,,-VLookups!$C$15))</f>
        <v>-1138.3540184987783</v>
      </c>
      <c r="J82" s="19">
        <v>0</v>
      </c>
      <c r="K82" s="19">
        <v>0</v>
      </c>
      <c r="L82" s="20">
        <f>VLookups!$C$30</f>
        <v>-471.78084110027339</v>
      </c>
      <c r="M82" s="20">
        <f>M81-VLookups!$C$33</f>
        <v>-83</v>
      </c>
      <c r="N82" s="22">
        <v>18</v>
      </c>
      <c r="O82" s="19">
        <v>0</v>
      </c>
      <c r="P82" s="19">
        <v>0</v>
      </c>
      <c r="Q82" s="9" t="s">
        <v>36</v>
      </c>
      <c r="R82" s="21">
        <f>R70*(1+VLookups!$C$45)</f>
        <v>-2139.8511400697703</v>
      </c>
      <c r="S82" s="19">
        <v>0</v>
      </c>
      <c r="T82" s="19">
        <v>0</v>
      </c>
      <c r="U82" s="9" t="s">
        <v>36</v>
      </c>
      <c r="V82" s="21">
        <f>V81-VLookups!$C$54</f>
        <v>-890</v>
      </c>
      <c r="W82" s="21">
        <f>-VLookups!$C$59</f>
        <v>-200</v>
      </c>
      <c r="X82" s="19">
        <v>0</v>
      </c>
      <c r="Y82" s="20">
        <f>Y81*(1+VLookups!$C$57/12)</f>
        <v>-187.70878492698773</v>
      </c>
      <c r="Z82" s="9" t="s">
        <v>36</v>
      </c>
      <c r="AA82" s="9" t="s">
        <v>36</v>
      </c>
      <c r="AB82" s="20">
        <f t="shared" si="3"/>
        <v>1229.7734573060388</v>
      </c>
      <c r="AC82" s="19">
        <f t="shared" si="4"/>
        <v>112461.92064955451</v>
      </c>
    </row>
    <row r="83" spans="2:29" x14ac:dyDescent="0.25">
      <c r="B83" s="9">
        <v>79</v>
      </c>
      <c r="C83" s="9">
        <f t="shared" si="5"/>
        <v>29</v>
      </c>
      <c r="D83" s="9">
        <v>7</v>
      </c>
      <c r="E83" s="20">
        <f>E71*(1+VLookups!$C$4)</f>
        <v>9219.4149475838622</v>
      </c>
      <c r="F83" s="20">
        <f>'B-B-NS'!E83*-VLookups!$C$10*2</f>
        <v>-553.16489685503166</v>
      </c>
      <c r="G83" s="19">
        <v>0</v>
      </c>
      <c r="H83" s="20">
        <f>(-VLookups!$C$13)*(E83+F83/2)</f>
        <v>-2602.3642572544968</v>
      </c>
      <c r="I83" s="20">
        <f>-PMT(VLookups!$C$16/12,180,-FV(VLookups!$C$16/12,48,,-VLookups!$C$15))</f>
        <v>-1138.3540184987783</v>
      </c>
      <c r="J83" s="19">
        <v>0</v>
      </c>
      <c r="K83" s="19">
        <v>0</v>
      </c>
      <c r="L83" s="20">
        <f>VLookups!$C$30</f>
        <v>-471.78084110027339</v>
      </c>
      <c r="M83" s="20">
        <f>M82-VLookups!$C$33</f>
        <v>-84</v>
      </c>
      <c r="N83" s="22">
        <v>19</v>
      </c>
      <c r="O83" s="19">
        <v>0</v>
      </c>
      <c r="P83" s="19">
        <v>0</v>
      </c>
      <c r="Q83" s="9" t="s">
        <v>36</v>
      </c>
      <c r="R83" s="21">
        <f>R71*(1+VLookups!$C$45)</f>
        <v>-2139.8511400697703</v>
      </c>
      <c r="S83" s="19">
        <v>0</v>
      </c>
      <c r="T83" s="19">
        <v>0</v>
      </c>
      <c r="U83" s="9" t="s">
        <v>36</v>
      </c>
      <c r="V83" s="21">
        <f>V82-VLookups!$C$54</f>
        <v>-895</v>
      </c>
      <c r="W83" s="21">
        <f>-VLookups!$C$59</f>
        <v>-200</v>
      </c>
      <c r="X83" s="19">
        <v>0</v>
      </c>
      <c r="Y83" s="20">
        <f>Y82*(1+VLookups!$C$57/12)</f>
        <v>-188.25626888302477</v>
      </c>
      <c r="Z83" s="9" t="s">
        <v>36</v>
      </c>
      <c r="AA83" s="9" t="s">
        <v>36</v>
      </c>
      <c r="AB83" s="20">
        <f t="shared" si="3"/>
        <v>1223.2259733500018</v>
      </c>
      <c r="AC83" s="19">
        <f t="shared" si="4"/>
        <v>113872.58315732043</v>
      </c>
    </row>
    <row r="84" spans="2:29" x14ac:dyDescent="0.25">
      <c r="B84" s="9">
        <v>80</v>
      </c>
      <c r="C84" s="9">
        <f t="shared" si="5"/>
        <v>29</v>
      </c>
      <c r="D84" s="9">
        <v>8</v>
      </c>
      <c r="E84" s="20">
        <f>E72*(1+VLookups!$C$4)</f>
        <v>9219.4149475838622</v>
      </c>
      <c r="F84" s="20">
        <f>'B-B-NS'!E84*-VLookups!$C$10*2</f>
        <v>-553.16489685503166</v>
      </c>
      <c r="G84" s="19">
        <v>0</v>
      </c>
      <c r="H84" s="20">
        <f>(-VLookups!$C$13)*(E84+F84/2)</f>
        <v>-2602.3642572544968</v>
      </c>
      <c r="I84" s="20">
        <f>-PMT(VLookups!$C$16/12,180,-FV(VLookups!$C$16/12,48,,-VLookups!$C$15))</f>
        <v>-1138.3540184987783</v>
      </c>
      <c r="J84" s="19">
        <v>0</v>
      </c>
      <c r="K84" s="19">
        <v>0</v>
      </c>
      <c r="L84" s="20">
        <f>VLookups!$C$30</f>
        <v>-471.78084110027339</v>
      </c>
      <c r="M84" s="20">
        <f>M83-VLookups!$C$33</f>
        <v>-85</v>
      </c>
      <c r="N84" s="22">
        <v>20</v>
      </c>
      <c r="O84" s="19">
        <v>0</v>
      </c>
      <c r="P84" s="19">
        <v>0</v>
      </c>
      <c r="Q84" s="9" t="s">
        <v>36</v>
      </c>
      <c r="R84" s="21">
        <f>R72*(1+VLookups!$C$45)</f>
        <v>-2139.8511400697703</v>
      </c>
      <c r="S84" s="19">
        <v>0</v>
      </c>
      <c r="T84" s="19">
        <v>0</v>
      </c>
      <c r="U84" s="9" t="s">
        <v>36</v>
      </c>
      <c r="V84" s="21">
        <f>V83-VLookups!$C$54</f>
        <v>-900</v>
      </c>
      <c r="W84" s="21">
        <f>-VLookups!$C$59</f>
        <v>-200</v>
      </c>
      <c r="X84" s="19">
        <v>0</v>
      </c>
      <c r="Y84" s="20">
        <f>Y83*(1+VLookups!$C$57/12)</f>
        <v>-188.80534966726694</v>
      </c>
      <c r="Z84" s="9" t="s">
        <v>36</v>
      </c>
      <c r="AA84" s="9" t="s">
        <v>36</v>
      </c>
      <c r="AB84" s="20">
        <f t="shared" si="3"/>
        <v>1216.6768925657598</v>
      </c>
      <c r="AC84" s="19">
        <f t="shared" si="4"/>
        <v>115279.04768848172</v>
      </c>
    </row>
    <row r="85" spans="2:29" x14ac:dyDescent="0.25">
      <c r="B85" s="9">
        <v>81</v>
      </c>
      <c r="C85" s="9">
        <f t="shared" si="5"/>
        <v>29</v>
      </c>
      <c r="D85" s="9">
        <v>9</v>
      </c>
      <c r="E85" s="20">
        <f>E73*(1+VLookups!$C$4)</f>
        <v>9219.4149475838622</v>
      </c>
      <c r="F85" s="20">
        <f>'B-B-NS'!E85*-VLookups!$C$10*2</f>
        <v>-553.16489685503166</v>
      </c>
      <c r="G85" s="19">
        <v>0</v>
      </c>
      <c r="H85" s="20">
        <f>(-VLookups!$C$13)*(E85+F85/2)</f>
        <v>-2602.3642572544968</v>
      </c>
      <c r="I85" s="20">
        <f>-PMT(VLookups!$C$16/12,180,-FV(VLookups!$C$16/12,48,,-VLookups!$C$15))</f>
        <v>-1138.3540184987783</v>
      </c>
      <c r="J85" s="19">
        <v>0</v>
      </c>
      <c r="K85" s="19">
        <v>0</v>
      </c>
      <c r="L85" s="20">
        <f>VLookups!$C$30</f>
        <v>-471.78084110027339</v>
      </c>
      <c r="M85" s="20">
        <f>M84-VLookups!$C$33</f>
        <v>-86</v>
      </c>
      <c r="N85" s="22">
        <v>21</v>
      </c>
      <c r="O85" s="19">
        <v>0</v>
      </c>
      <c r="P85" s="19">
        <v>0</v>
      </c>
      <c r="Q85" s="9" t="s">
        <v>36</v>
      </c>
      <c r="R85" s="21">
        <f>R73*(1+VLookups!$C$45)</f>
        <v>-2139.8511400697703</v>
      </c>
      <c r="S85" s="19">
        <v>0</v>
      </c>
      <c r="T85" s="19">
        <v>0</v>
      </c>
      <c r="U85" s="9" t="s">
        <v>36</v>
      </c>
      <c r="V85" s="21">
        <f>V84-VLookups!$C$54</f>
        <v>-905</v>
      </c>
      <c r="W85" s="21">
        <f>-VLookups!$C$59</f>
        <v>-200</v>
      </c>
      <c r="X85" s="19">
        <v>0</v>
      </c>
      <c r="Y85" s="20">
        <f>Y84*(1+VLookups!$C$57/12)</f>
        <v>-189.35603193712981</v>
      </c>
      <c r="Z85" s="9" t="s">
        <v>36</v>
      </c>
      <c r="AA85" s="9" t="s">
        <v>36</v>
      </c>
      <c r="AB85" s="20">
        <f t="shared" si="3"/>
        <v>1210.126210295897</v>
      </c>
      <c r="AC85" s="19">
        <f t="shared" si="4"/>
        <v>116681.30564492509</v>
      </c>
    </row>
    <row r="86" spans="2:29" x14ac:dyDescent="0.25">
      <c r="B86" s="9">
        <v>82</v>
      </c>
      <c r="C86" s="9">
        <f t="shared" si="5"/>
        <v>29</v>
      </c>
      <c r="D86" s="9">
        <v>10</v>
      </c>
      <c r="E86" s="20">
        <f>E74*(1+VLookups!$C$4)</f>
        <v>9219.4149475838622</v>
      </c>
      <c r="F86" s="20">
        <f>'B-B-NS'!E86*-VLookups!$C$10*2</f>
        <v>-553.16489685503166</v>
      </c>
      <c r="G86" s="19">
        <v>0</v>
      </c>
      <c r="H86" s="20">
        <f>(-VLookups!$C$13)*(E86+F86/2)</f>
        <v>-2602.3642572544968</v>
      </c>
      <c r="I86" s="20">
        <f>-PMT(VLookups!$C$16/12,180,-FV(VLookups!$C$16/12,48,,-VLookups!$C$15))</f>
        <v>-1138.3540184987783</v>
      </c>
      <c r="J86" s="19">
        <v>0</v>
      </c>
      <c r="K86" s="19">
        <v>0</v>
      </c>
      <c r="L86" s="20">
        <f>VLookups!$C$30</f>
        <v>-471.78084110027339</v>
      </c>
      <c r="M86" s="20">
        <f>M85-VLookups!$C$33</f>
        <v>-87</v>
      </c>
      <c r="N86" s="22">
        <v>22</v>
      </c>
      <c r="O86" s="19">
        <v>0</v>
      </c>
      <c r="P86" s="19">
        <v>0</v>
      </c>
      <c r="Q86" s="9" t="s">
        <v>36</v>
      </c>
      <c r="R86" s="21">
        <f>R74*(1+VLookups!$C$45)</f>
        <v>-2139.8511400697703</v>
      </c>
      <c r="S86" s="19">
        <v>0</v>
      </c>
      <c r="T86" s="19">
        <v>0</v>
      </c>
      <c r="U86" s="9" t="s">
        <v>36</v>
      </c>
      <c r="V86" s="21">
        <f>V85-VLookups!$C$54</f>
        <v>-910</v>
      </c>
      <c r="W86" s="21">
        <f>-VLookups!$C$59</f>
        <v>-200</v>
      </c>
      <c r="X86" s="19">
        <v>0</v>
      </c>
      <c r="Y86" s="20">
        <f>Y85*(1+VLookups!$C$57/12)</f>
        <v>-189.90832036361311</v>
      </c>
      <c r="Z86" s="9" t="s">
        <v>36</v>
      </c>
      <c r="AA86" s="9" t="s">
        <v>36</v>
      </c>
      <c r="AB86" s="20">
        <f t="shared" si="3"/>
        <v>1203.5739218694137</v>
      </c>
      <c r="AC86" s="19">
        <f t="shared" si="4"/>
        <v>118079.34840953605</v>
      </c>
    </row>
    <row r="87" spans="2:29" x14ac:dyDescent="0.25">
      <c r="B87" s="9">
        <v>83</v>
      </c>
      <c r="C87" s="9">
        <f t="shared" si="5"/>
        <v>29</v>
      </c>
      <c r="D87" s="9">
        <v>11</v>
      </c>
      <c r="E87" s="20">
        <f>E75*(1+VLookups!$C$4)</f>
        <v>9219.4149475838622</v>
      </c>
      <c r="F87" s="20">
        <f>'B-B-NS'!E87*-VLookups!$C$10*2</f>
        <v>-553.16489685503166</v>
      </c>
      <c r="G87" s="19">
        <v>0</v>
      </c>
      <c r="H87" s="20">
        <f>(-VLookups!$C$13)*(E87+F87/2)</f>
        <v>-2602.3642572544968</v>
      </c>
      <c r="I87" s="20">
        <f>-PMT(VLookups!$C$16/12,180,-FV(VLookups!$C$16/12,48,,-VLookups!$C$15))</f>
        <v>-1138.3540184987783</v>
      </c>
      <c r="J87" s="19">
        <v>0</v>
      </c>
      <c r="K87" s="19">
        <v>0</v>
      </c>
      <c r="L87" s="20">
        <f>VLookups!$C$30</f>
        <v>-471.78084110027339</v>
      </c>
      <c r="M87" s="20">
        <f>M86-VLookups!$C$33</f>
        <v>-88</v>
      </c>
      <c r="N87" s="22">
        <v>23</v>
      </c>
      <c r="O87" s="19">
        <v>0</v>
      </c>
      <c r="P87" s="19">
        <v>0</v>
      </c>
      <c r="Q87" s="9" t="s">
        <v>36</v>
      </c>
      <c r="R87" s="21">
        <f>R75*(1+VLookups!$C$45)</f>
        <v>-2139.8511400697703</v>
      </c>
      <c r="S87" s="19">
        <v>0</v>
      </c>
      <c r="T87" s="19">
        <v>0</v>
      </c>
      <c r="U87" s="9" t="s">
        <v>36</v>
      </c>
      <c r="V87" s="21">
        <f>V86-VLookups!$C$54</f>
        <v>-915</v>
      </c>
      <c r="W87" s="21">
        <f>-VLookups!$C$59</f>
        <v>-200</v>
      </c>
      <c r="X87" s="19">
        <v>0</v>
      </c>
      <c r="Y87" s="20">
        <f>Y86*(1+VLookups!$C$57/12)</f>
        <v>-190.46221963134033</v>
      </c>
      <c r="Z87" s="9" t="s">
        <v>36</v>
      </c>
      <c r="AA87" s="9" t="s">
        <v>36</v>
      </c>
      <c r="AB87" s="20">
        <f t="shared" si="3"/>
        <v>1197.0200226016864</v>
      </c>
      <c r="AC87" s="19">
        <f t="shared" si="4"/>
        <v>119473.16734615364</v>
      </c>
    </row>
    <row r="88" spans="2:29" x14ac:dyDescent="0.25">
      <c r="B88" s="9">
        <v>84</v>
      </c>
      <c r="C88" s="9">
        <f t="shared" si="5"/>
        <v>30</v>
      </c>
      <c r="D88" s="9">
        <v>0</v>
      </c>
      <c r="E88" s="20">
        <f>E76*(1+VLookups!$C$4)</f>
        <v>9542.0944707492963</v>
      </c>
      <c r="F88" s="20">
        <f>'B-B-NS'!E88*-VLookups!$C$10*2</f>
        <v>-572.52566824495773</v>
      </c>
      <c r="G88" s="19">
        <v>0</v>
      </c>
      <c r="H88" s="20">
        <f>(-VLookups!$C$13)*(E88+F88/2)</f>
        <v>-2693.4470062584041</v>
      </c>
      <c r="I88" s="20">
        <f>-PMT(VLookups!$C$16/12,180,-FV(VLookups!$C$16/12,48,,-VLookups!$C$15))</f>
        <v>-1138.3540184987783</v>
      </c>
      <c r="J88" s="19">
        <v>0</v>
      </c>
      <c r="K88" s="19">
        <v>0</v>
      </c>
      <c r="L88" s="20">
        <f>VLookups!$C$30</f>
        <v>-471.78084110027339</v>
      </c>
      <c r="M88" s="20">
        <f>M87-VLookups!$C$33</f>
        <v>-89</v>
      </c>
      <c r="N88" s="22">
        <v>24</v>
      </c>
      <c r="O88" s="19">
        <v>0</v>
      </c>
      <c r="P88" s="19">
        <v>0</v>
      </c>
      <c r="Q88" s="9" t="s">
        <v>36</v>
      </c>
      <c r="R88" s="21">
        <f>R76*(1+VLookups!$C$45)</f>
        <v>-2270.3820596140263</v>
      </c>
      <c r="S88" s="19">
        <v>0</v>
      </c>
      <c r="T88" s="19">
        <v>0</v>
      </c>
      <c r="U88" s="9" t="s">
        <v>36</v>
      </c>
      <c r="V88" s="21">
        <f>V87-VLookups!$C$54</f>
        <v>-920</v>
      </c>
      <c r="W88" s="21">
        <f>-VLookups!$C$59</f>
        <v>-200</v>
      </c>
      <c r="X88" s="19">
        <v>0</v>
      </c>
      <c r="Y88" s="20">
        <f>Y87*(1+VLookups!$C$57/12)</f>
        <v>-191.01773443859841</v>
      </c>
      <c r="Z88" s="9" t="s">
        <v>36</v>
      </c>
      <c r="AA88" s="9" t="s">
        <v>36</v>
      </c>
      <c r="AB88" s="20">
        <f t="shared" si="3"/>
        <v>1281.8499767167373</v>
      </c>
      <c r="AC88" s="19">
        <f t="shared" si="4"/>
        <v>120954.13926844731</v>
      </c>
    </row>
    <row r="89" spans="2:29" x14ac:dyDescent="0.25">
      <c r="B89" s="9">
        <v>85</v>
      </c>
      <c r="C89" s="9">
        <f t="shared" si="5"/>
        <v>30</v>
      </c>
      <c r="D89" s="9">
        <v>1</v>
      </c>
      <c r="E89" s="20">
        <f>E77*(1+VLookups!$C$4)</f>
        <v>9542.0944707492963</v>
      </c>
      <c r="F89" s="20">
        <f>'B-B-NS'!E89*-VLookups!$C$10*2</f>
        <v>-572.52566824495773</v>
      </c>
      <c r="G89" s="19">
        <v>0</v>
      </c>
      <c r="H89" s="20">
        <f>(-VLookups!$C$13)*(E89+F89/2)</f>
        <v>-2693.4470062584041</v>
      </c>
      <c r="I89" s="20">
        <f>-PMT(VLookups!$C$16/12,180,-FV(VLookups!$C$16/12,48,,-VLookups!$C$15))</f>
        <v>-1138.3540184987783</v>
      </c>
      <c r="J89" s="19">
        <v>0</v>
      </c>
      <c r="K89" s="19">
        <v>0</v>
      </c>
      <c r="L89" s="20">
        <f>VLookups!$C$30</f>
        <v>-471.78084110027339</v>
      </c>
      <c r="M89" s="20">
        <f>M88-VLookups!$C$33</f>
        <v>-90</v>
      </c>
      <c r="N89" s="22">
        <v>25</v>
      </c>
      <c r="O89" s="19">
        <v>0</v>
      </c>
      <c r="P89" s="19">
        <v>0</v>
      </c>
      <c r="Q89" s="9" t="s">
        <v>36</v>
      </c>
      <c r="R89" s="21">
        <f>R77*(1+VLookups!$C$45)</f>
        <v>-2270.3820596140263</v>
      </c>
      <c r="S89" s="19">
        <v>0</v>
      </c>
      <c r="T89" s="19">
        <v>0</v>
      </c>
      <c r="U89" s="9" t="s">
        <v>36</v>
      </c>
      <c r="V89" s="21">
        <f>V88-VLookups!$C$54</f>
        <v>-925</v>
      </c>
      <c r="W89" s="21">
        <f>-VLookups!$C$59</f>
        <v>-200</v>
      </c>
      <c r="X89" s="19">
        <v>0</v>
      </c>
      <c r="Y89" s="20">
        <f>Y88*(1+VLookups!$C$57/12)</f>
        <v>-191.57486949737765</v>
      </c>
      <c r="Z89" s="9" t="s">
        <v>36</v>
      </c>
      <c r="AA89" s="9" t="s">
        <v>36</v>
      </c>
      <c r="AB89" s="20">
        <f t="shared" si="3"/>
        <v>1275.292841657958</v>
      </c>
      <c r="AC89" s="19">
        <f t="shared" si="4"/>
        <v>122431.02234221935</v>
      </c>
    </row>
    <row r="90" spans="2:29" x14ac:dyDescent="0.25">
      <c r="B90" s="9">
        <v>86</v>
      </c>
      <c r="C90" s="9">
        <f t="shared" si="5"/>
        <v>30</v>
      </c>
      <c r="D90" s="9">
        <v>2</v>
      </c>
      <c r="E90" s="20">
        <f>E78*(1+VLookups!$C$4)</f>
        <v>9542.0944707492963</v>
      </c>
      <c r="F90" s="20">
        <f>'B-B-NS'!E90*-VLookups!$C$10*2</f>
        <v>-572.52566824495773</v>
      </c>
      <c r="G90" s="19">
        <v>0</v>
      </c>
      <c r="H90" s="20">
        <f>(-VLookups!$C$13)*(E90+F90/2)</f>
        <v>-2693.4470062584041</v>
      </c>
      <c r="I90" s="20">
        <f>-PMT(VLookups!$C$16/12,180,-FV(VLookups!$C$16/12,48,,-VLookups!$C$15))</f>
        <v>-1138.3540184987783</v>
      </c>
      <c r="J90" s="19">
        <v>0</v>
      </c>
      <c r="K90" s="19">
        <v>0</v>
      </c>
      <c r="L90" s="20">
        <f>VLookups!$C$30</f>
        <v>-471.78084110027339</v>
      </c>
      <c r="M90" s="20">
        <f>M89-VLookups!$C$33</f>
        <v>-91</v>
      </c>
      <c r="N90" s="22">
        <v>26</v>
      </c>
      <c r="O90" s="19">
        <v>0</v>
      </c>
      <c r="P90" s="19">
        <v>0</v>
      </c>
      <c r="Q90" s="9" t="s">
        <v>36</v>
      </c>
      <c r="R90" s="21">
        <f>R78*(1+VLookups!$C$45)</f>
        <v>-2270.3820596140263</v>
      </c>
      <c r="S90" s="19">
        <v>0</v>
      </c>
      <c r="T90" s="19">
        <v>0</v>
      </c>
      <c r="U90" s="9" t="s">
        <v>36</v>
      </c>
      <c r="V90" s="21">
        <f>V89-VLookups!$C$54</f>
        <v>-930</v>
      </c>
      <c r="W90" s="21">
        <f>-VLookups!$C$59</f>
        <v>-200</v>
      </c>
      <c r="X90" s="19">
        <v>0</v>
      </c>
      <c r="Y90" s="20">
        <f>Y89*(1+VLookups!$C$57/12)</f>
        <v>-192.13362953341166</v>
      </c>
      <c r="Z90" s="9" t="s">
        <v>36</v>
      </c>
      <c r="AA90" s="9" t="s">
        <v>36</v>
      </c>
      <c r="AB90" s="20">
        <f t="shared" si="3"/>
        <v>1268.7340816219239</v>
      </c>
      <c r="AC90" s="19">
        <f t="shared" si="4"/>
        <v>123903.80812774498</v>
      </c>
    </row>
    <row r="91" spans="2:29" x14ac:dyDescent="0.25">
      <c r="B91" s="9">
        <v>87</v>
      </c>
      <c r="C91" s="9">
        <f t="shared" si="5"/>
        <v>30</v>
      </c>
      <c r="D91" s="9">
        <v>3</v>
      </c>
      <c r="E91" s="20">
        <f>E79*(1+VLookups!$C$4)</f>
        <v>9542.0944707492963</v>
      </c>
      <c r="F91" s="20">
        <f>'B-B-NS'!E91*-VLookups!$C$10*2</f>
        <v>-572.52566824495773</v>
      </c>
      <c r="G91" s="19">
        <v>0</v>
      </c>
      <c r="H91" s="20">
        <f>(-VLookups!$C$13)*(E91+F91/2)</f>
        <v>-2693.4470062584041</v>
      </c>
      <c r="I91" s="20">
        <f>-PMT(VLookups!$C$16/12,180,-FV(VLookups!$C$16/12,48,,-VLookups!$C$15))</f>
        <v>-1138.3540184987783</v>
      </c>
      <c r="J91" s="19">
        <v>0</v>
      </c>
      <c r="K91" s="19">
        <v>0</v>
      </c>
      <c r="L91" s="20">
        <f>VLookups!$C$30</f>
        <v>-471.78084110027339</v>
      </c>
      <c r="M91" s="20">
        <f>M90-VLookups!$C$33</f>
        <v>-92</v>
      </c>
      <c r="N91" s="22">
        <v>27</v>
      </c>
      <c r="O91" s="19">
        <v>0</v>
      </c>
      <c r="P91" s="19">
        <v>0</v>
      </c>
      <c r="Q91" s="9" t="s">
        <v>36</v>
      </c>
      <c r="R91" s="21">
        <f>R79*(1+VLookups!$C$45)</f>
        <v>-2270.3820596140263</v>
      </c>
      <c r="S91" s="19">
        <v>0</v>
      </c>
      <c r="T91" s="19">
        <v>0</v>
      </c>
      <c r="U91" s="9" t="s">
        <v>36</v>
      </c>
      <c r="V91" s="21">
        <f>V90-VLookups!$C$54</f>
        <v>-935</v>
      </c>
      <c r="W91" s="21">
        <f>-VLookups!$C$59</f>
        <v>-200</v>
      </c>
      <c r="X91" s="19">
        <v>0</v>
      </c>
      <c r="Y91" s="20">
        <f>Y90*(1+VLookups!$C$57/12)</f>
        <v>-192.69401928621744</v>
      </c>
      <c r="Z91" s="9" t="s">
        <v>36</v>
      </c>
      <c r="AA91" s="9" t="s">
        <v>36</v>
      </c>
      <c r="AB91" s="20">
        <f t="shared" si="3"/>
        <v>1262.1736918691181</v>
      </c>
      <c r="AC91" s="19">
        <f t="shared" si="4"/>
        <v>125372.48816649368</v>
      </c>
    </row>
    <row r="92" spans="2:29" x14ac:dyDescent="0.25">
      <c r="B92" s="9">
        <v>88</v>
      </c>
      <c r="C92" s="9">
        <f t="shared" si="5"/>
        <v>30</v>
      </c>
      <c r="D92" s="9">
        <v>4</v>
      </c>
      <c r="E92" s="20">
        <f>E80*(1+VLookups!$C$4)</f>
        <v>9542.0944707492963</v>
      </c>
      <c r="F92" s="20">
        <f>'B-B-NS'!E92*-VLookups!$C$10*2</f>
        <v>-572.52566824495773</v>
      </c>
      <c r="G92" s="19">
        <v>0</v>
      </c>
      <c r="H92" s="20">
        <f>(-VLookups!$C$13)*(E92+F92/2)</f>
        <v>-2693.4470062584041</v>
      </c>
      <c r="I92" s="20">
        <f>-PMT(VLookups!$C$16/12,180,-FV(VLookups!$C$16/12,48,,-VLookups!$C$15))</f>
        <v>-1138.3540184987783</v>
      </c>
      <c r="J92" s="19">
        <v>0</v>
      </c>
      <c r="K92" s="19">
        <v>0</v>
      </c>
      <c r="L92" s="20">
        <f>VLookups!$C$30</f>
        <v>-471.78084110027339</v>
      </c>
      <c r="M92" s="20">
        <f>M91-VLookups!$C$33</f>
        <v>-93</v>
      </c>
      <c r="N92" s="22">
        <v>28</v>
      </c>
      <c r="O92" s="19">
        <v>0</v>
      </c>
      <c r="P92" s="19">
        <v>0</v>
      </c>
      <c r="Q92" s="9" t="s">
        <v>36</v>
      </c>
      <c r="R92" s="21">
        <f>R80*(1+VLookups!$C$45)</f>
        <v>-2270.3820596140263</v>
      </c>
      <c r="S92" s="19">
        <v>0</v>
      </c>
      <c r="T92" s="19">
        <v>0</v>
      </c>
      <c r="U92" s="9" t="s">
        <v>36</v>
      </c>
      <c r="V92" s="21">
        <f>V91-VLookups!$C$54</f>
        <v>-940</v>
      </c>
      <c r="W92" s="21">
        <f>-VLookups!$C$59</f>
        <v>-200</v>
      </c>
      <c r="X92" s="19">
        <v>0</v>
      </c>
      <c r="Y92" s="20">
        <f>Y91*(1+VLookups!$C$57/12)</f>
        <v>-193.25604350913557</v>
      </c>
      <c r="Z92" s="9" t="s">
        <v>36</v>
      </c>
      <c r="AA92" s="9" t="s">
        <v>36</v>
      </c>
      <c r="AB92" s="20">
        <f t="shared" si="3"/>
        <v>1255.6116676462002</v>
      </c>
      <c r="AC92" s="19">
        <f t="shared" si="4"/>
        <v>126837.05398108404</v>
      </c>
    </row>
    <row r="93" spans="2:29" x14ac:dyDescent="0.25">
      <c r="B93" s="9">
        <v>89</v>
      </c>
      <c r="C93" s="9">
        <f t="shared" si="5"/>
        <v>30</v>
      </c>
      <c r="D93" s="9">
        <v>5</v>
      </c>
      <c r="E93" s="20">
        <f>E81*(1+VLookups!$C$4)</f>
        <v>9542.0944707492963</v>
      </c>
      <c r="F93" s="20">
        <f>'B-B-NS'!E93*-VLookups!$C$10*2</f>
        <v>-572.52566824495773</v>
      </c>
      <c r="G93" s="19">
        <v>0</v>
      </c>
      <c r="H93" s="20">
        <f>(-VLookups!$C$13)*(E93+F93/2)</f>
        <v>-2693.4470062584041</v>
      </c>
      <c r="I93" s="20">
        <f>-PMT(VLookups!$C$16/12,180,-FV(VLookups!$C$16/12,48,,-VLookups!$C$15))</f>
        <v>-1138.3540184987783</v>
      </c>
      <c r="J93" s="19">
        <v>0</v>
      </c>
      <c r="K93" s="19">
        <v>0</v>
      </c>
      <c r="L93" s="20">
        <f>VLookups!$C$30</f>
        <v>-471.78084110027339</v>
      </c>
      <c r="M93" s="20">
        <f>M92-VLookups!$C$33</f>
        <v>-94</v>
      </c>
      <c r="N93" s="22">
        <v>29</v>
      </c>
      <c r="O93" s="19">
        <v>0</v>
      </c>
      <c r="P93" s="19">
        <v>0</v>
      </c>
      <c r="Q93" s="9" t="s">
        <v>36</v>
      </c>
      <c r="R93" s="21">
        <f>R81*(1+VLookups!$C$45)</f>
        <v>-2270.3820596140263</v>
      </c>
      <c r="S93" s="19">
        <v>0</v>
      </c>
      <c r="T93" s="19">
        <v>0</v>
      </c>
      <c r="U93" s="9" t="s">
        <v>36</v>
      </c>
      <c r="V93" s="21">
        <f>V92-VLookups!$C$54</f>
        <v>-945</v>
      </c>
      <c r="W93" s="21">
        <f>-VLookups!$C$59</f>
        <v>-200</v>
      </c>
      <c r="X93" s="19">
        <v>0</v>
      </c>
      <c r="Y93" s="20">
        <f>Y92*(1+VLookups!$C$57/12)</f>
        <v>-193.81970696937054</v>
      </c>
      <c r="Z93" s="9" t="s">
        <v>36</v>
      </c>
      <c r="AA93" s="9" t="s">
        <v>36</v>
      </c>
      <c r="AB93" s="20">
        <f t="shared" si="3"/>
        <v>1249.0480041859651</v>
      </c>
      <c r="AC93" s="19">
        <f t="shared" si="4"/>
        <v>128297.49707523848</v>
      </c>
    </row>
    <row r="94" spans="2:29" x14ac:dyDescent="0.25">
      <c r="B94" s="9">
        <v>90</v>
      </c>
      <c r="C94" s="9">
        <f t="shared" si="5"/>
        <v>30</v>
      </c>
      <c r="D94" s="9">
        <v>6</v>
      </c>
      <c r="E94" s="20">
        <f>E82*(1+VLookups!$C$4)</f>
        <v>9542.0944707492963</v>
      </c>
      <c r="F94" s="20">
        <f>'B-B-NS'!E94*-VLookups!$C$10*2</f>
        <v>-572.52566824495773</v>
      </c>
      <c r="G94" s="19">
        <v>0</v>
      </c>
      <c r="H94" s="20">
        <f>(-VLookups!$C$13)*(E94+F94/2)</f>
        <v>-2693.4470062584041</v>
      </c>
      <c r="I94" s="20">
        <f>-PMT(VLookups!$C$16/12,180,-FV(VLookups!$C$16/12,48,,-VLookups!$C$15))</f>
        <v>-1138.3540184987783</v>
      </c>
      <c r="J94" s="19">
        <v>0</v>
      </c>
      <c r="K94" s="19">
        <v>0</v>
      </c>
      <c r="L94" s="20">
        <f>VLookups!$C$30</f>
        <v>-471.78084110027339</v>
      </c>
      <c r="M94" s="20">
        <f>M93-VLookups!$C$33</f>
        <v>-95</v>
      </c>
      <c r="N94" s="22">
        <v>30</v>
      </c>
      <c r="O94" s="19">
        <v>0</v>
      </c>
      <c r="P94" s="19">
        <v>0</v>
      </c>
      <c r="Q94" s="9" t="s">
        <v>36</v>
      </c>
      <c r="R94" s="21">
        <f>R82*(1+VLookups!$C$45)</f>
        <v>-2270.3820596140263</v>
      </c>
      <c r="S94" s="19">
        <v>0</v>
      </c>
      <c r="T94" s="19">
        <v>0</v>
      </c>
      <c r="U94" s="9" t="s">
        <v>36</v>
      </c>
      <c r="V94" s="21">
        <f>V93-VLookups!$C$54</f>
        <v>-950</v>
      </c>
      <c r="W94" s="21">
        <f>-VLookups!$C$59</f>
        <v>-200</v>
      </c>
      <c r="X94" s="19">
        <v>0</v>
      </c>
      <c r="Y94" s="20">
        <f>Y93*(1+VLookups!$C$57/12)</f>
        <v>-194.3850144480312</v>
      </c>
      <c r="Z94" s="9" t="s">
        <v>36</v>
      </c>
      <c r="AA94" s="9" t="s">
        <v>36</v>
      </c>
      <c r="AB94" s="20">
        <f t="shared" si="3"/>
        <v>1242.4826967073045</v>
      </c>
      <c r="AC94" s="19">
        <f t="shared" si="4"/>
        <v>129753.80893373785</v>
      </c>
    </row>
    <row r="95" spans="2:29" x14ac:dyDescent="0.25">
      <c r="B95" s="9">
        <v>91</v>
      </c>
      <c r="C95" s="9">
        <f t="shared" si="5"/>
        <v>30</v>
      </c>
      <c r="D95" s="9">
        <v>7</v>
      </c>
      <c r="E95" s="20">
        <f>E83*(1+VLookups!$C$4)</f>
        <v>9542.0944707492963</v>
      </c>
      <c r="F95" s="20">
        <f>'B-B-NS'!E95*-VLookups!$C$10*2</f>
        <v>-572.52566824495773</v>
      </c>
      <c r="G95" s="19">
        <v>0</v>
      </c>
      <c r="H95" s="20">
        <f>(-VLookups!$C$13)*(E95+F95/2)</f>
        <v>-2693.4470062584041</v>
      </c>
      <c r="I95" s="20">
        <f>-PMT(VLookups!$C$16/12,180,-FV(VLookups!$C$16/12,48,,-VLookups!$C$15))</f>
        <v>-1138.3540184987783</v>
      </c>
      <c r="J95" s="19">
        <v>0</v>
      </c>
      <c r="K95" s="19">
        <v>0</v>
      </c>
      <c r="L95" s="20">
        <f>VLookups!$C$30</f>
        <v>-471.78084110027339</v>
      </c>
      <c r="M95" s="20">
        <f>M94-VLookups!$C$33</f>
        <v>-96</v>
      </c>
      <c r="N95" s="22">
        <v>31</v>
      </c>
      <c r="O95" s="19">
        <v>0</v>
      </c>
      <c r="P95" s="19">
        <v>0</v>
      </c>
      <c r="Q95" s="9" t="s">
        <v>36</v>
      </c>
      <c r="R95" s="21">
        <f>R83*(1+VLookups!$C$45)</f>
        <v>-2270.3820596140263</v>
      </c>
      <c r="S95" s="19">
        <v>0</v>
      </c>
      <c r="T95" s="19">
        <v>0</v>
      </c>
      <c r="U95" s="9" t="s">
        <v>36</v>
      </c>
      <c r="V95" s="21">
        <f>V94-VLookups!$C$54</f>
        <v>-955</v>
      </c>
      <c r="W95" s="21">
        <f>-VLookups!$C$59</f>
        <v>-200</v>
      </c>
      <c r="X95" s="19">
        <v>0</v>
      </c>
      <c r="Y95" s="20">
        <f>Y94*(1+VLookups!$C$57/12)</f>
        <v>-194.9519707401713</v>
      </c>
      <c r="Z95" s="9" t="s">
        <v>36</v>
      </c>
      <c r="AA95" s="9" t="s">
        <v>36</v>
      </c>
      <c r="AB95" s="20">
        <f t="shared" si="3"/>
        <v>1235.9157404151642</v>
      </c>
      <c r="AC95" s="19">
        <f t="shared" si="4"/>
        <v>131205.98102237593</v>
      </c>
    </row>
    <row r="96" spans="2:29" x14ac:dyDescent="0.25">
      <c r="B96" s="9">
        <v>92</v>
      </c>
      <c r="C96" s="9">
        <f t="shared" si="5"/>
        <v>30</v>
      </c>
      <c r="D96" s="9">
        <v>8</v>
      </c>
      <c r="E96" s="20">
        <f>E84*(1+VLookups!$C$4)</f>
        <v>9542.0944707492963</v>
      </c>
      <c r="F96" s="20">
        <f>'B-B-NS'!E96*-VLookups!$C$10*2</f>
        <v>-572.52566824495773</v>
      </c>
      <c r="G96" s="19">
        <v>0</v>
      </c>
      <c r="H96" s="20">
        <f>(-VLookups!$C$13)*(E96+F96/2)</f>
        <v>-2693.4470062584041</v>
      </c>
      <c r="I96" s="20">
        <f>-PMT(VLookups!$C$16/12,180,-FV(VLookups!$C$16/12,48,,-VLookups!$C$15))</f>
        <v>-1138.3540184987783</v>
      </c>
      <c r="J96" s="19">
        <v>0</v>
      </c>
      <c r="K96" s="19">
        <v>0</v>
      </c>
      <c r="L96" s="20">
        <f>VLookups!$C$30</f>
        <v>-471.78084110027339</v>
      </c>
      <c r="M96" s="20">
        <f>M95-VLookups!$C$33</f>
        <v>-97</v>
      </c>
      <c r="N96" s="22">
        <v>32</v>
      </c>
      <c r="O96" s="19">
        <v>0</v>
      </c>
      <c r="P96" s="19">
        <v>0</v>
      </c>
      <c r="Q96" s="9" t="s">
        <v>36</v>
      </c>
      <c r="R96" s="21">
        <f>R84*(1+VLookups!$C$45)</f>
        <v>-2270.3820596140263</v>
      </c>
      <c r="S96" s="19">
        <v>0</v>
      </c>
      <c r="T96" s="19">
        <v>0</v>
      </c>
      <c r="U96" s="9" t="s">
        <v>36</v>
      </c>
      <c r="V96" s="21">
        <f>V95-VLookups!$C$54</f>
        <v>-960</v>
      </c>
      <c r="W96" s="21">
        <f>-VLookups!$C$59</f>
        <v>-200</v>
      </c>
      <c r="X96" s="19">
        <v>0</v>
      </c>
      <c r="Y96" s="20">
        <f>Y95*(1+VLookups!$C$57/12)</f>
        <v>-195.52058065483013</v>
      </c>
      <c r="Z96" s="9" t="s">
        <v>36</v>
      </c>
      <c r="AA96" s="9" t="s">
        <v>36</v>
      </c>
      <c r="AB96" s="20">
        <f t="shared" si="3"/>
        <v>1229.3471305005055</v>
      </c>
      <c r="AC96" s="19">
        <f t="shared" si="4"/>
        <v>132654.00478791373</v>
      </c>
    </row>
    <row r="97" spans="2:29" x14ac:dyDescent="0.25">
      <c r="B97" s="9">
        <v>93</v>
      </c>
      <c r="C97" s="9">
        <f t="shared" si="5"/>
        <v>30</v>
      </c>
      <c r="D97" s="9">
        <v>9</v>
      </c>
      <c r="E97" s="20">
        <f>E85*(1+VLookups!$C$4)</f>
        <v>9542.0944707492963</v>
      </c>
      <c r="F97" s="20">
        <f>'B-B-NS'!E97*-VLookups!$C$10*2</f>
        <v>-572.52566824495773</v>
      </c>
      <c r="G97" s="19">
        <v>0</v>
      </c>
      <c r="H97" s="20">
        <f>(-VLookups!$C$13)*(E97+F97/2)</f>
        <v>-2693.4470062584041</v>
      </c>
      <c r="I97" s="20">
        <f>-PMT(VLookups!$C$16/12,180,-FV(VLookups!$C$16/12,48,,-VLookups!$C$15))</f>
        <v>-1138.3540184987783</v>
      </c>
      <c r="J97" s="19">
        <v>0</v>
      </c>
      <c r="K97" s="19">
        <v>0</v>
      </c>
      <c r="L97" s="20">
        <f>VLookups!$C$30</f>
        <v>-471.78084110027339</v>
      </c>
      <c r="M97" s="20">
        <f>M96-VLookups!$C$33</f>
        <v>-98</v>
      </c>
      <c r="N97" s="22">
        <v>33</v>
      </c>
      <c r="O97" s="19">
        <v>0</v>
      </c>
      <c r="P97" s="19">
        <v>0</v>
      </c>
      <c r="Q97" s="9" t="s">
        <v>36</v>
      </c>
      <c r="R97" s="21">
        <f>R85*(1+VLookups!$C$45)</f>
        <v>-2270.3820596140263</v>
      </c>
      <c r="S97" s="19">
        <v>0</v>
      </c>
      <c r="T97" s="19">
        <v>0</v>
      </c>
      <c r="U97" s="9" t="s">
        <v>36</v>
      </c>
      <c r="V97" s="21">
        <f>V96-VLookups!$C$54</f>
        <v>-965</v>
      </c>
      <c r="W97" s="21">
        <f>-VLookups!$C$59</f>
        <v>-200</v>
      </c>
      <c r="X97" s="19">
        <v>0</v>
      </c>
      <c r="Y97" s="20">
        <f>Y96*(1+VLookups!$C$57/12)</f>
        <v>-196.09084901507339</v>
      </c>
      <c r="Z97" s="9" t="s">
        <v>36</v>
      </c>
      <c r="AA97" s="9" t="s">
        <v>36</v>
      </c>
      <c r="AB97" s="20">
        <f t="shared" si="3"/>
        <v>1222.7768621402622</v>
      </c>
      <c r="AC97" s="19">
        <f t="shared" si="4"/>
        <v>134097.87165803384</v>
      </c>
    </row>
    <row r="98" spans="2:29" x14ac:dyDescent="0.25">
      <c r="B98" s="9">
        <v>94</v>
      </c>
      <c r="C98" s="9">
        <f t="shared" si="5"/>
        <v>30</v>
      </c>
      <c r="D98" s="9">
        <v>10</v>
      </c>
      <c r="E98" s="20">
        <f>E86*(1+VLookups!$C$4)</f>
        <v>9542.0944707492963</v>
      </c>
      <c r="F98" s="20">
        <f>'B-B-NS'!E98*-VLookups!$C$10*2</f>
        <v>-572.52566824495773</v>
      </c>
      <c r="G98" s="19">
        <v>0</v>
      </c>
      <c r="H98" s="20">
        <f>(-VLookups!$C$13)*(E98+F98/2)</f>
        <v>-2693.4470062584041</v>
      </c>
      <c r="I98" s="20">
        <f>-PMT(VLookups!$C$16/12,180,-FV(VLookups!$C$16/12,48,,-VLookups!$C$15))</f>
        <v>-1138.3540184987783</v>
      </c>
      <c r="J98" s="19">
        <v>0</v>
      </c>
      <c r="K98" s="19">
        <v>0</v>
      </c>
      <c r="L98" s="20">
        <f>VLookups!$C$30</f>
        <v>-471.78084110027339</v>
      </c>
      <c r="M98" s="20">
        <f>M97-VLookups!$C$33</f>
        <v>-99</v>
      </c>
      <c r="N98" s="22">
        <v>34</v>
      </c>
      <c r="O98" s="19">
        <v>0</v>
      </c>
      <c r="P98" s="19">
        <v>0</v>
      </c>
      <c r="Q98" s="9" t="s">
        <v>36</v>
      </c>
      <c r="R98" s="21">
        <f>R86*(1+VLookups!$C$45)</f>
        <v>-2270.3820596140263</v>
      </c>
      <c r="S98" s="19">
        <v>0</v>
      </c>
      <c r="T98" s="19">
        <v>0</v>
      </c>
      <c r="U98" s="9" t="s">
        <v>36</v>
      </c>
      <c r="V98" s="21">
        <f>V97-VLookups!$C$54</f>
        <v>-970</v>
      </c>
      <c r="W98" s="21">
        <f>-VLookups!$C$59</f>
        <v>-200</v>
      </c>
      <c r="X98" s="19">
        <v>0</v>
      </c>
      <c r="Y98" s="20">
        <f>Y97*(1+VLookups!$C$57/12)</f>
        <v>-196.66278065803402</v>
      </c>
      <c r="Z98" s="9" t="s">
        <v>36</v>
      </c>
      <c r="AA98" s="9" t="s">
        <v>36</v>
      </c>
      <c r="AB98" s="20">
        <f t="shared" si="3"/>
        <v>1216.2049304973016</v>
      </c>
      <c r="AC98" s="19">
        <f t="shared" si="4"/>
        <v>135537.57304129453</v>
      </c>
    </row>
    <row r="99" spans="2:29" x14ac:dyDescent="0.25">
      <c r="B99" s="9">
        <v>95</v>
      </c>
      <c r="C99" s="9">
        <f t="shared" si="5"/>
        <v>30</v>
      </c>
      <c r="D99" s="9">
        <v>11</v>
      </c>
      <c r="E99" s="20">
        <f>E87*(1+VLookups!$C$4)</f>
        <v>9542.0944707492963</v>
      </c>
      <c r="F99" s="20">
        <f>'B-B-NS'!E99*-VLookups!$C$10*2</f>
        <v>-572.52566824495773</v>
      </c>
      <c r="G99" s="19">
        <v>0</v>
      </c>
      <c r="H99" s="20">
        <f>(-VLookups!$C$13)*(E99+F99/2)</f>
        <v>-2693.4470062584041</v>
      </c>
      <c r="I99" s="20">
        <f>-PMT(VLookups!$C$16/12,180,-FV(VLookups!$C$16/12,48,,-VLookups!$C$15))</f>
        <v>-1138.3540184987783</v>
      </c>
      <c r="J99" s="19">
        <v>0</v>
      </c>
      <c r="K99" s="19">
        <v>0</v>
      </c>
      <c r="L99" s="20">
        <f>VLookups!$C$30</f>
        <v>-471.78084110027339</v>
      </c>
      <c r="M99" s="20">
        <f>M98-VLookups!$C$33</f>
        <v>-100</v>
      </c>
      <c r="N99" s="22">
        <v>35</v>
      </c>
      <c r="O99" s="19">
        <v>0</v>
      </c>
      <c r="P99" s="19">
        <v>0</v>
      </c>
      <c r="Q99" s="9" t="s">
        <v>36</v>
      </c>
      <c r="R99" s="21">
        <f>R87*(1+VLookups!$C$45)</f>
        <v>-2270.3820596140263</v>
      </c>
      <c r="S99" s="19">
        <v>0</v>
      </c>
      <c r="T99" s="19">
        <v>0</v>
      </c>
      <c r="U99" s="9" t="s">
        <v>36</v>
      </c>
      <c r="V99" s="21">
        <f>V98-VLookups!$C$54</f>
        <v>-975</v>
      </c>
      <c r="W99" s="21">
        <f>-VLookups!$C$59</f>
        <v>-200</v>
      </c>
      <c r="X99" s="19">
        <v>0</v>
      </c>
      <c r="Y99" s="20">
        <f>Y98*(1+VLookups!$C$57/12)</f>
        <v>-197.2363804349533</v>
      </c>
      <c r="Z99" s="9" t="s">
        <v>36</v>
      </c>
      <c r="AA99" s="9" t="s">
        <v>36</v>
      </c>
      <c r="AB99" s="20">
        <f t="shared" si="3"/>
        <v>1209.6313307203823</v>
      </c>
      <c r="AC99" s="19">
        <f t="shared" si="4"/>
        <v>136973.10032708372</v>
      </c>
    </row>
    <row r="100" spans="2:29" x14ac:dyDescent="0.25">
      <c r="B100" s="9">
        <v>96</v>
      </c>
      <c r="C100" s="9">
        <f t="shared" si="5"/>
        <v>31</v>
      </c>
      <c r="D100" s="9">
        <v>0</v>
      </c>
      <c r="E100" s="20">
        <f>E88*(1+VLookups!$C$4)</f>
        <v>9876.0677772255203</v>
      </c>
      <c r="F100" s="20">
        <f>'B-B-NS'!E100*-VLookups!$C$10*2</f>
        <v>-592.56406663353118</v>
      </c>
      <c r="G100" s="19">
        <v>0</v>
      </c>
      <c r="H100" s="20">
        <f>(-VLookups!$C$13)*(E100+F100/2)</f>
        <v>-2787.7176514774478</v>
      </c>
      <c r="I100" s="20">
        <f>-PMT(VLookups!$C$16/12,180,-FV(VLookups!$C$16/12,48,,-VLookups!$C$15))</f>
        <v>-1138.3540184987783</v>
      </c>
      <c r="J100" s="19">
        <v>0</v>
      </c>
      <c r="K100" s="19">
        <v>0</v>
      </c>
      <c r="L100" s="20">
        <f>VLookups!$C$30</f>
        <v>-471.78084110027339</v>
      </c>
      <c r="M100" s="20">
        <f>M99-VLookups!$C$33</f>
        <v>-101</v>
      </c>
      <c r="N100" s="22">
        <v>36</v>
      </c>
      <c r="O100" s="19">
        <v>0</v>
      </c>
      <c r="P100" s="19">
        <v>0</v>
      </c>
      <c r="Q100" s="9" t="s">
        <v>36</v>
      </c>
      <c r="R100" s="21">
        <f>R88*(1+VLookups!$C$45)</f>
        <v>-2408.8753652504815</v>
      </c>
      <c r="S100" s="19">
        <v>0</v>
      </c>
      <c r="T100" s="19">
        <v>0</v>
      </c>
      <c r="U100" s="9" t="s">
        <v>36</v>
      </c>
      <c r="V100" s="21">
        <f>V99-VLookups!$C$54</f>
        <v>-980</v>
      </c>
      <c r="W100" s="21">
        <f>-VLookups!$C$59</f>
        <v>-200</v>
      </c>
      <c r="X100" s="19">
        <v>0</v>
      </c>
      <c r="Y100" s="20">
        <f>Y99*(1+VLookups!$C$57/12)</f>
        <v>-197.81165321122191</v>
      </c>
      <c r="Z100" s="9" t="s">
        <v>36</v>
      </c>
      <c r="AA100" s="9" t="s">
        <v>36</v>
      </c>
      <c r="AB100" s="20">
        <f t="shared" si="3"/>
        <v>1294.2462143705527</v>
      </c>
      <c r="AC100" s="19">
        <f t="shared" si="4"/>
        <v>138495.63504199943</v>
      </c>
    </row>
    <row r="101" spans="2:29" x14ac:dyDescent="0.25">
      <c r="B101" s="9">
        <v>97</v>
      </c>
      <c r="C101" s="9">
        <f t="shared" si="5"/>
        <v>31</v>
      </c>
      <c r="D101" s="9">
        <v>1</v>
      </c>
      <c r="E101" s="20">
        <f>E89*(1+VLookups!$C$4)</f>
        <v>9876.0677772255203</v>
      </c>
      <c r="F101" s="20">
        <f>'B-B-NS'!E101*-VLookups!$C$10*2</f>
        <v>-592.56406663353118</v>
      </c>
      <c r="G101" s="19">
        <v>0</v>
      </c>
      <c r="H101" s="20">
        <f>(-VLookups!$C$13)*(E101+F101/2)</f>
        <v>-2787.7176514774478</v>
      </c>
      <c r="I101" s="20">
        <f>-PMT(VLookups!$C$16/12,180,-FV(VLookups!$C$16/12,48,,-VLookups!$C$15))</f>
        <v>-1138.3540184987783</v>
      </c>
      <c r="J101" s="19">
        <v>0</v>
      </c>
      <c r="K101" s="19">
        <v>0</v>
      </c>
      <c r="L101" s="20">
        <f>VLookups!$C$30</f>
        <v>-471.78084110027339</v>
      </c>
      <c r="M101" s="20">
        <f>M100-VLookups!$C$33</f>
        <v>-102</v>
      </c>
      <c r="N101" s="22">
        <v>37</v>
      </c>
      <c r="O101" s="19">
        <v>0</v>
      </c>
      <c r="P101" s="19">
        <v>0</v>
      </c>
      <c r="Q101" s="9" t="s">
        <v>36</v>
      </c>
      <c r="R101" s="21">
        <f>R89*(1+VLookups!$C$45)</f>
        <v>-2408.8753652504815</v>
      </c>
      <c r="S101" s="19">
        <v>0</v>
      </c>
      <c r="T101" s="19">
        <v>0</v>
      </c>
      <c r="U101" s="9" t="s">
        <v>36</v>
      </c>
      <c r="V101" s="21">
        <f>V100-VLookups!$C$54</f>
        <v>-985</v>
      </c>
      <c r="W101" s="21">
        <f>-VLookups!$C$59</f>
        <v>-200</v>
      </c>
      <c r="X101" s="19">
        <v>0</v>
      </c>
      <c r="Y101" s="20">
        <f>Y100*(1+VLookups!$C$57/12)</f>
        <v>-198.38860386642131</v>
      </c>
      <c r="Z101" s="9" t="s">
        <v>36</v>
      </c>
      <c r="AA101" s="9" t="s">
        <v>36</v>
      </c>
      <c r="AB101" s="20">
        <f t="shared" si="3"/>
        <v>1287.6692637153533</v>
      </c>
      <c r="AC101" s="19">
        <f t="shared" si="4"/>
        <v>140014.13036411811</v>
      </c>
    </row>
    <row r="102" spans="2:29" x14ac:dyDescent="0.25">
      <c r="B102" s="9">
        <v>98</v>
      </c>
      <c r="C102" s="9">
        <f t="shared" si="5"/>
        <v>31</v>
      </c>
      <c r="D102" s="9">
        <v>2</v>
      </c>
      <c r="E102" s="20">
        <f>E90*(1+VLookups!$C$4)</f>
        <v>9876.0677772255203</v>
      </c>
      <c r="F102" s="20">
        <f>'B-B-NS'!E102*-VLookups!$C$10*2</f>
        <v>-592.56406663353118</v>
      </c>
      <c r="G102" s="19">
        <v>0</v>
      </c>
      <c r="H102" s="20">
        <f>(-VLookups!$C$13)*(E102+F102/2)</f>
        <v>-2787.7176514774478</v>
      </c>
      <c r="I102" s="20">
        <f>-PMT(VLookups!$C$16/12,180,-FV(VLookups!$C$16/12,48,,-VLookups!$C$15))</f>
        <v>-1138.3540184987783</v>
      </c>
      <c r="J102" s="19">
        <v>0</v>
      </c>
      <c r="K102" s="19">
        <v>0</v>
      </c>
      <c r="L102" s="20">
        <f>VLookups!$C$30</f>
        <v>-471.78084110027339</v>
      </c>
      <c r="M102" s="20">
        <f>M101-VLookups!$C$33</f>
        <v>-103</v>
      </c>
      <c r="N102" s="22">
        <v>38</v>
      </c>
      <c r="O102" s="19">
        <v>0</v>
      </c>
      <c r="P102" s="19">
        <v>0</v>
      </c>
      <c r="Q102" s="9" t="s">
        <v>36</v>
      </c>
      <c r="R102" s="21">
        <f>R90*(1+VLookups!$C$45)</f>
        <v>-2408.8753652504815</v>
      </c>
      <c r="S102" s="19">
        <v>0</v>
      </c>
      <c r="T102" s="19">
        <v>0</v>
      </c>
      <c r="U102" s="9" t="s">
        <v>36</v>
      </c>
      <c r="V102" s="21">
        <f>V101-VLookups!$C$54</f>
        <v>-990</v>
      </c>
      <c r="W102" s="21">
        <f>-VLookups!$C$59</f>
        <v>-200</v>
      </c>
      <c r="X102" s="19">
        <v>0</v>
      </c>
      <c r="Y102" s="20">
        <f>Y101*(1+VLookups!$C$57/12)</f>
        <v>-198.96723729436505</v>
      </c>
      <c r="Z102" s="9" t="s">
        <v>36</v>
      </c>
      <c r="AA102" s="9" t="s">
        <v>36</v>
      </c>
      <c r="AB102" s="20">
        <f t="shared" si="3"/>
        <v>1281.0906302874096</v>
      </c>
      <c r="AC102" s="19">
        <f t="shared" si="4"/>
        <v>141528.57787834574</v>
      </c>
    </row>
    <row r="103" spans="2:29" x14ac:dyDescent="0.25">
      <c r="B103" s="9">
        <v>99</v>
      </c>
      <c r="C103" s="9">
        <f t="shared" si="5"/>
        <v>31</v>
      </c>
      <c r="D103" s="9">
        <v>3</v>
      </c>
      <c r="E103" s="20">
        <f>E91*(1+VLookups!$C$4)</f>
        <v>9876.0677772255203</v>
      </c>
      <c r="F103" s="20">
        <f>'B-B-NS'!E103*-VLookups!$C$10*2</f>
        <v>-592.56406663353118</v>
      </c>
      <c r="G103" s="19">
        <v>0</v>
      </c>
      <c r="H103" s="20">
        <f>(-VLookups!$C$13)*(E103+F103/2)</f>
        <v>-2787.7176514774478</v>
      </c>
      <c r="I103" s="20">
        <f>-PMT(VLookups!$C$16/12,180,-FV(VLookups!$C$16/12,48,,-VLookups!$C$15))</f>
        <v>-1138.3540184987783</v>
      </c>
      <c r="J103" s="19">
        <v>0</v>
      </c>
      <c r="K103" s="19">
        <v>0</v>
      </c>
      <c r="L103" s="20">
        <f>VLookups!$C$30</f>
        <v>-471.78084110027339</v>
      </c>
      <c r="M103" s="20">
        <f>M102-VLookups!$C$33</f>
        <v>-104</v>
      </c>
      <c r="N103" s="22">
        <v>39</v>
      </c>
      <c r="O103" s="19">
        <v>0</v>
      </c>
      <c r="P103" s="19">
        <v>0</v>
      </c>
      <c r="Q103" s="9" t="s">
        <v>36</v>
      </c>
      <c r="R103" s="21">
        <f>R91*(1+VLookups!$C$45)</f>
        <v>-2408.8753652504815</v>
      </c>
      <c r="S103" s="19">
        <v>0</v>
      </c>
      <c r="T103" s="19">
        <v>0</v>
      </c>
      <c r="U103" s="9" t="s">
        <v>36</v>
      </c>
      <c r="V103" s="21">
        <f>V102-VLookups!$C$54</f>
        <v>-995</v>
      </c>
      <c r="W103" s="21">
        <f>-VLookups!$C$59</f>
        <v>-200</v>
      </c>
      <c r="X103" s="19">
        <v>0</v>
      </c>
      <c r="Y103" s="20">
        <f>Y102*(1+VLookups!$C$57/12)</f>
        <v>-199.54755840314027</v>
      </c>
      <c r="Z103" s="9" t="s">
        <v>36</v>
      </c>
      <c r="AA103" s="9" t="s">
        <v>36</v>
      </c>
      <c r="AB103" s="20">
        <f t="shared" si="3"/>
        <v>1274.5103091786343</v>
      </c>
      <c r="AC103" s="19">
        <f t="shared" si="4"/>
        <v>143038.96915065497</v>
      </c>
    </row>
    <row r="104" spans="2:29" x14ac:dyDescent="0.25">
      <c r="B104" s="9">
        <v>100</v>
      </c>
      <c r="C104" s="9">
        <f t="shared" si="5"/>
        <v>31</v>
      </c>
      <c r="D104" s="9">
        <v>4</v>
      </c>
      <c r="E104" s="20">
        <f>E92*(1+VLookups!$C$4)</f>
        <v>9876.0677772255203</v>
      </c>
      <c r="F104" s="20">
        <f>'B-B-NS'!E104*-VLookups!$C$10*2</f>
        <v>-592.56406663353118</v>
      </c>
      <c r="G104" s="19">
        <v>0</v>
      </c>
      <c r="H104" s="20">
        <f>(-VLookups!$C$13)*(E104+F104/2)</f>
        <v>-2787.7176514774478</v>
      </c>
      <c r="I104" s="20">
        <f>-PMT(VLookups!$C$16/12,180,-FV(VLookups!$C$16/12,48,,-VLookups!$C$15))</f>
        <v>-1138.3540184987783</v>
      </c>
      <c r="J104" s="19">
        <v>0</v>
      </c>
      <c r="K104" s="19">
        <v>0</v>
      </c>
      <c r="L104" s="20">
        <f>VLookups!$C$30</f>
        <v>-471.78084110027339</v>
      </c>
      <c r="M104" s="20">
        <f>M103-VLookups!$C$33</f>
        <v>-105</v>
      </c>
      <c r="N104" s="22">
        <v>40</v>
      </c>
      <c r="O104" s="19">
        <v>0</v>
      </c>
      <c r="P104" s="19">
        <v>0</v>
      </c>
      <c r="Q104" s="9" t="s">
        <v>36</v>
      </c>
      <c r="R104" s="21">
        <f>R92*(1+VLookups!$C$45)</f>
        <v>-2408.8753652504815</v>
      </c>
      <c r="S104" s="19">
        <v>0</v>
      </c>
      <c r="T104" s="19">
        <v>0</v>
      </c>
      <c r="U104" s="9" t="s">
        <v>36</v>
      </c>
      <c r="V104" s="21">
        <f>V103-VLookups!$C$54</f>
        <v>-1000</v>
      </c>
      <c r="W104" s="21">
        <f>-VLookups!$C$59</f>
        <v>-200</v>
      </c>
      <c r="X104" s="19">
        <v>0</v>
      </c>
      <c r="Y104" s="20">
        <f>Y103*(1+VLookups!$C$57/12)</f>
        <v>-200.12957211514944</v>
      </c>
      <c r="Z104" s="9" t="s">
        <v>36</v>
      </c>
      <c r="AA104" s="9" t="s">
        <v>36</v>
      </c>
      <c r="AB104" s="20">
        <f t="shared" si="3"/>
        <v>1267.9282954666253</v>
      </c>
      <c r="AC104" s="19">
        <f t="shared" si="4"/>
        <v>144545.29572803935</v>
      </c>
    </row>
    <row r="105" spans="2:29" x14ac:dyDescent="0.25">
      <c r="B105" s="9">
        <v>101</v>
      </c>
      <c r="C105" s="9">
        <f t="shared" si="5"/>
        <v>31</v>
      </c>
      <c r="D105" s="9">
        <v>5</v>
      </c>
      <c r="E105" s="20">
        <f>E93*(1+VLookups!$C$4)</f>
        <v>9876.0677772255203</v>
      </c>
      <c r="F105" s="20">
        <f>'B-B-NS'!E105*-VLookups!$C$10*2</f>
        <v>-592.56406663353118</v>
      </c>
      <c r="G105" s="19">
        <v>0</v>
      </c>
      <c r="H105" s="20">
        <f>(-VLookups!$C$13)*(E105+F105/2)</f>
        <v>-2787.7176514774478</v>
      </c>
      <c r="I105" s="20">
        <f>-PMT(VLookups!$C$16/12,180,-FV(VLookups!$C$16/12,48,,-VLookups!$C$15))</f>
        <v>-1138.3540184987783</v>
      </c>
      <c r="J105" s="19">
        <v>0</v>
      </c>
      <c r="K105" s="19">
        <v>0</v>
      </c>
      <c r="L105" s="20">
        <f>VLookups!$C$30</f>
        <v>-471.78084110027339</v>
      </c>
      <c r="M105" s="20">
        <f>M104-VLookups!$C$33</f>
        <v>-106</v>
      </c>
      <c r="N105" s="22">
        <v>41</v>
      </c>
      <c r="O105" s="19">
        <v>0</v>
      </c>
      <c r="P105" s="19">
        <v>0</v>
      </c>
      <c r="Q105" s="9" t="s">
        <v>36</v>
      </c>
      <c r="R105" s="21">
        <f>R93*(1+VLookups!$C$45)</f>
        <v>-2408.8753652504815</v>
      </c>
      <c r="S105" s="19">
        <v>0</v>
      </c>
      <c r="T105" s="19">
        <v>0</v>
      </c>
      <c r="U105" s="9" t="s">
        <v>36</v>
      </c>
      <c r="V105" s="21">
        <f>V104-VLookups!$C$54</f>
        <v>-1005</v>
      </c>
      <c r="W105" s="21">
        <f>-VLookups!$C$59</f>
        <v>-200</v>
      </c>
      <c r="X105" s="19">
        <v>0</v>
      </c>
      <c r="Y105" s="20">
        <f>Y104*(1+VLookups!$C$57/12)</f>
        <v>-200.71328336715197</v>
      </c>
      <c r="Z105" s="9" t="s">
        <v>36</v>
      </c>
      <c r="AA105" s="9" t="s">
        <v>36</v>
      </c>
      <c r="AB105" s="20">
        <f t="shared" si="3"/>
        <v>1261.3445842146227</v>
      </c>
      <c r="AC105" s="19">
        <f t="shared" si="4"/>
        <v>146047.54913846738</v>
      </c>
    </row>
    <row r="106" spans="2:29" x14ac:dyDescent="0.25">
      <c r="B106" s="9">
        <v>102</v>
      </c>
      <c r="C106" s="9">
        <f t="shared" si="5"/>
        <v>31</v>
      </c>
      <c r="D106" s="9">
        <v>6</v>
      </c>
      <c r="E106" s="20">
        <f>E94*(1+VLookups!$C$4)</f>
        <v>9876.0677772255203</v>
      </c>
      <c r="F106" s="20">
        <f>'B-B-NS'!E106*-VLookups!$C$10*2</f>
        <v>-592.56406663353118</v>
      </c>
      <c r="G106" s="19">
        <v>0</v>
      </c>
      <c r="H106" s="20">
        <f>(-VLookups!$C$13)*(E106+F106/2)</f>
        <v>-2787.7176514774478</v>
      </c>
      <c r="I106" s="20">
        <f>-PMT(VLookups!$C$16/12,180,-FV(VLookups!$C$16/12,48,,-VLookups!$C$15))</f>
        <v>-1138.3540184987783</v>
      </c>
      <c r="J106" s="19">
        <v>0</v>
      </c>
      <c r="K106" s="19">
        <v>0</v>
      </c>
      <c r="L106" s="20">
        <f>VLookups!$C$30</f>
        <v>-471.78084110027339</v>
      </c>
      <c r="M106" s="20">
        <f>M105-VLookups!$C$33</f>
        <v>-107</v>
      </c>
      <c r="N106" s="22">
        <v>42</v>
      </c>
      <c r="O106" s="19">
        <v>0</v>
      </c>
      <c r="P106" s="19">
        <v>0</v>
      </c>
      <c r="Q106" s="9" t="s">
        <v>36</v>
      </c>
      <c r="R106" s="21">
        <f>R94*(1+VLookups!$C$45)</f>
        <v>-2408.8753652504815</v>
      </c>
      <c r="S106" s="19">
        <v>0</v>
      </c>
      <c r="T106" s="19">
        <v>0</v>
      </c>
      <c r="U106" s="9" t="s">
        <v>36</v>
      </c>
      <c r="V106" s="21">
        <f>V105-VLookups!$C$54</f>
        <v>-1010</v>
      </c>
      <c r="W106" s="21">
        <f>-VLookups!$C$59</f>
        <v>-200</v>
      </c>
      <c r="X106" s="19">
        <v>0</v>
      </c>
      <c r="Y106" s="20">
        <f>Y105*(1+VLookups!$C$57/12)</f>
        <v>-201.29869711030616</v>
      </c>
      <c r="Z106" s="9" t="s">
        <v>36</v>
      </c>
      <c r="AA106" s="9" t="s">
        <v>36</v>
      </c>
      <c r="AB106" s="20">
        <f t="shared" si="3"/>
        <v>1254.7591704714685</v>
      </c>
      <c r="AC106" s="19">
        <f t="shared" si="4"/>
        <v>147545.7208908363</v>
      </c>
    </row>
    <row r="107" spans="2:29" x14ac:dyDescent="0.25">
      <c r="B107" s="9">
        <v>103</v>
      </c>
      <c r="C107" s="9">
        <f t="shared" si="5"/>
        <v>31</v>
      </c>
      <c r="D107" s="9">
        <v>7</v>
      </c>
      <c r="E107" s="20">
        <f>E95*(1+VLookups!$C$4)</f>
        <v>9876.0677772255203</v>
      </c>
      <c r="F107" s="20">
        <f>'B-B-NS'!E107*-VLookups!$C$10*2</f>
        <v>-592.56406663353118</v>
      </c>
      <c r="G107" s="19">
        <v>0</v>
      </c>
      <c r="H107" s="20">
        <f>(-VLookups!$C$13)*(E107+F107/2)</f>
        <v>-2787.7176514774478</v>
      </c>
      <c r="I107" s="20">
        <f>-PMT(VLookups!$C$16/12,180,-FV(VLookups!$C$16/12,48,,-VLookups!$C$15))</f>
        <v>-1138.3540184987783</v>
      </c>
      <c r="J107" s="19">
        <v>0</v>
      </c>
      <c r="K107" s="19">
        <v>0</v>
      </c>
      <c r="L107" s="20">
        <f>VLookups!$C$30</f>
        <v>-471.78084110027339</v>
      </c>
      <c r="M107" s="20">
        <f>M106-VLookups!$C$33</f>
        <v>-108</v>
      </c>
      <c r="N107" s="22">
        <v>43</v>
      </c>
      <c r="O107" s="19">
        <v>0</v>
      </c>
      <c r="P107" s="19">
        <v>0</v>
      </c>
      <c r="Q107" s="9" t="s">
        <v>36</v>
      </c>
      <c r="R107" s="21">
        <f>R95*(1+VLookups!$C$45)</f>
        <v>-2408.8753652504815</v>
      </c>
      <c r="S107" s="19">
        <v>0</v>
      </c>
      <c r="T107" s="19">
        <v>0</v>
      </c>
      <c r="U107" s="9" t="s">
        <v>36</v>
      </c>
      <c r="V107" s="21">
        <f>V106-VLookups!$C$54</f>
        <v>-1015</v>
      </c>
      <c r="W107" s="21">
        <f>-VLookups!$C$59</f>
        <v>-200</v>
      </c>
      <c r="X107" s="19">
        <v>0</v>
      </c>
      <c r="Y107" s="20">
        <f>Y106*(1+VLookups!$C$57/12)</f>
        <v>-201.88581831021122</v>
      </c>
      <c r="Z107" s="9" t="s">
        <v>36</v>
      </c>
      <c r="AA107" s="9" t="s">
        <v>36</v>
      </c>
      <c r="AB107" s="20">
        <f t="shared" si="3"/>
        <v>1248.1720492715635</v>
      </c>
      <c r="AC107" s="19">
        <f t="shared" si="4"/>
        <v>149039.80247492591</v>
      </c>
    </row>
    <row r="108" spans="2:29" x14ac:dyDescent="0.25">
      <c r="B108" s="9">
        <v>104</v>
      </c>
      <c r="C108" s="9">
        <f t="shared" si="5"/>
        <v>31</v>
      </c>
      <c r="D108" s="9">
        <v>8</v>
      </c>
      <c r="E108" s="20">
        <f>E96*(1+VLookups!$C$4)</f>
        <v>9876.0677772255203</v>
      </c>
      <c r="F108" s="20">
        <f>'B-B-NS'!E108*-VLookups!$C$10*2</f>
        <v>-592.56406663353118</v>
      </c>
      <c r="G108" s="19">
        <v>0</v>
      </c>
      <c r="H108" s="20">
        <f>(-VLookups!$C$13)*(E108+F108/2)</f>
        <v>-2787.7176514774478</v>
      </c>
      <c r="I108" s="20">
        <f>-PMT(VLookups!$C$16/12,180,-FV(VLookups!$C$16/12,48,,-VLookups!$C$15))</f>
        <v>-1138.3540184987783</v>
      </c>
      <c r="J108" s="19">
        <v>0</v>
      </c>
      <c r="K108" s="19">
        <v>0</v>
      </c>
      <c r="L108" s="20">
        <f>VLookups!$C$30</f>
        <v>-471.78084110027339</v>
      </c>
      <c r="M108" s="20">
        <f>M107-VLookups!$C$33</f>
        <v>-109</v>
      </c>
      <c r="N108" s="22">
        <v>44</v>
      </c>
      <c r="O108" s="19">
        <v>0</v>
      </c>
      <c r="P108" s="19">
        <v>0</v>
      </c>
      <c r="Q108" s="9" t="s">
        <v>36</v>
      </c>
      <c r="R108" s="21">
        <f>R96*(1+VLookups!$C$45)</f>
        <v>-2408.8753652504815</v>
      </c>
      <c r="S108" s="19">
        <v>0</v>
      </c>
      <c r="T108" s="19">
        <v>0</v>
      </c>
      <c r="U108" s="9" t="s">
        <v>36</v>
      </c>
      <c r="V108" s="21">
        <f>V107-VLookups!$C$54</f>
        <v>-1020</v>
      </c>
      <c r="W108" s="21">
        <f>-VLookups!$C$59</f>
        <v>-200</v>
      </c>
      <c r="X108" s="19">
        <v>0</v>
      </c>
      <c r="Y108" s="20">
        <f>Y107*(1+VLookups!$C$57/12)</f>
        <v>-202.47465194694934</v>
      </c>
      <c r="Z108" s="9" t="s">
        <v>36</v>
      </c>
      <c r="AA108" s="9" t="s">
        <v>36</v>
      </c>
      <c r="AB108" s="20">
        <f t="shared" si="3"/>
        <v>1241.5832156348254</v>
      </c>
      <c r="AC108" s="19">
        <f t="shared" si="4"/>
        <v>150529.78536135229</v>
      </c>
    </row>
    <row r="109" spans="2:29" x14ac:dyDescent="0.25">
      <c r="B109" s="9">
        <v>105</v>
      </c>
      <c r="C109" s="9">
        <f t="shared" si="5"/>
        <v>31</v>
      </c>
      <c r="D109" s="9">
        <v>9</v>
      </c>
      <c r="E109" s="20">
        <f>E97*(1+VLookups!$C$4)</f>
        <v>9876.0677772255203</v>
      </c>
      <c r="F109" s="20">
        <f>'B-B-NS'!E109*-VLookups!$C$10*2</f>
        <v>-592.56406663353118</v>
      </c>
      <c r="G109" s="19">
        <v>0</v>
      </c>
      <c r="H109" s="20">
        <f>(-VLookups!$C$13)*(E109+F109/2)</f>
        <v>-2787.7176514774478</v>
      </c>
      <c r="I109" s="20">
        <f>-PMT(VLookups!$C$16/12,180,-FV(VLookups!$C$16/12,48,,-VLookups!$C$15))</f>
        <v>-1138.3540184987783</v>
      </c>
      <c r="J109" s="19">
        <v>0</v>
      </c>
      <c r="K109" s="19">
        <v>0</v>
      </c>
      <c r="L109" s="20">
        <f>VLookups!$C$30</f>
        <v>-471.78084110027339</v>
      </c>
      <c r="M109" s="20">
        <f>M108-VLookups!$C$33</f>
        <v>-110</v>
      </c>
      <c r="N109" s="22">
        <v>45</v>
      </c>
      <c r="O109" s="19">
        <v>0</v>
      </c>
      <c r="P109" s="19">
        <v>0</v>
      </c>
      <c r="Q109" s="9" t="s">
        <v>36</v>
      </c>
      <c r="R109" s="21">
        <f>R97*(1+VLookups!$C$45)</f>
        <v>-2408.8753652504815</v>
      </c>
      <c r="S109" s="19">
        <v>0</v>
      </c>
      <c r="T109" s="19">
        <v>0</v>
      </c>
      <c r="U109" s="9" t="s">
        <v>36</v>
      </c>
      <c r="V109" s="21">
        <f>V108-VLookups!$C$54</f>
        <v>-1025</v>
      </c>
      <c r="W109" s="21">
        <f>-VLookups!$C$59</f>
        <v>-200</v>
      </c>
      <c r="X109" s="19">
        <v>0</v>
      </c>
      <c r="Y109" s="20">
        <f>Y108*(1+VLookups!$C$57/12)</f>
        <v>-203.06520301512793</v>
      </c>
      <c r="Z109" s="9" t="s">
        <v>36</v>
      </c>
      <c r="AA109" s="9" t="s">
        <v>36</v>
      </c>
      <c r="AB109" s="20">
        <f t="shared" si="3"/>
        <v>1234.9926645666467</v>
      </c>
      <c r="AC109" s="19">
        <f t="shared" si="4"/>
        <v>152015.66100152119</v>
      </c>
    </row>
    <row r="110" spans="2:29" x14ac:dyDescent="0.25">
      <c r="B110" s="9">
        <v>106</v>
      </c>
      <c r="C110" s="9">
        <f t="shared" si="5"/>
        <v>31</v>
      </c>
      <c r="D110" s="9">
        <v>10</v>
      </c>
      <c r="E110" s="20">
        <f>E98*(1+VLookups!$C$4)</f>
        <v>9876.0677772255203</v>
      </c>
      <c r="F110" s="20">
        <f>'B-B-NS'!E110*-VLookups!$C$10*2</f>
        <v>-592.56406663353118</v>
      </c>
      <c r="G110" s="19">
        <v>0</v>
      </c>
      <c r="H110" s="20">
        <f>(-VLookups!$C$13)*(E110+F110/2)</f>
        <v>-2787.7176514774478</v>
      </c>
      <c r="I110" s="20">
        <f>-PMT(VLookups!$C$16/12,180,-FV(VLookups!$C$16/12,48,,-VLookups!$C$15))</f>
        <v>-1138.3540184987783</v>
      </c>
      <c r="J110" s="19">
        <v>0</v>
      </c>
      <c r="K110" s="19">
        <v>0</v>
      </c>
      <c r="L110" s="20">
        <f>VLookups!$C$30</f>
        <v>-471.78084110027339</v>
      </c>
      <c r="M110" s="20">
        <f>M109-VLookups!$C$33</f>
        <v>-111</v>
      </c>
      <c r="N110" s="22">
        <v>46</v>
      </c>
      <c r="O110" s="19">
        <v>0</v>
      </c>
      <c r="P110" s="19">
        <v>0</v>
      </c>
      <c r="Q110" s="9" t="s">
        <v>36</v>
      </c>
      <c r="R110" s="21">
        <f>R98*(1+VLookups!$C$45)</f>
        <v>-2408.8753652504815</v>
      </c>
      <c r="S110" s="19">
        <v>0</v>
      </c>
      <c r="T110" s="19">
        <v>0</v>
      </c>
      <c r="U110" s="9" t="s">
        <v>36</v>
      </c>
      <c r="V110" s="21">
        <f>V109-VLookups!$C$54</f>
        <v>-1030</v>
      </c>
      <c r="W110" s="21">
        <f>-VLookups!$C$59</f>
        <v>-200</v>
      </c>
      <c r="X110" s="19">
        <v>0</v>
      </c>
      <c r="Y110" s="20">
        <f>Y109*(1+VLookups!$C$57/12)</f>
        <v>-203.65747652392207</v>
      </c>
      <c r="Z110" s="9" t="s">
        <v>36</v>
      </c>
      <c r="AA110" s="9" t="s">
        <v>36</v>
      </c>
      <c r="AB110" s="20">
        <f t="shared" si="3"/>
        <v>1228.4003910578526</v>
      </c>
      <c r="AC110" s="19">
        <f t="shared" si="4"/>
        <v>153497.42082758161</v>
      </c>
    </row>
    <row r="111" spans="2:29" x14ac:dyDescent="0.25">
      <c r="B111" s="9">
        <v>107</v>
      </c>
      <c r="C111" s="9">
        <f t="shared" si="5"/>
        <v>31</v>
      </c>
      <c r="D111" s="9">
        <v>11</v>
      </c>
      <c r="E111" s="20">
        <f>E99*(1+VLookups!$C$4)</f>
        <v>9876.0677772255203</v>
      </c>
      <c r="F111" s="20">
        <f>'B-B-NS'!E111*-VLookups!$C$10*2</f>
        <v>-592.56406663353118</v>
      </c>
      <c r="G111" s="19">
        <v>0</v>
      </c>
      <c r="H111" s="20">
        <f>(-VLookups!$C$13)*(E111+F111/2)</f>
        <v>-2787.7176514774478</v>
      </c>
      <c r="I111" s="20">
        <f>-PMT(VLookups!$C$16/12,180,-FV(VLookups!$C$16/12,48,,-VLookups!$C$15))</f>
        <v>-1138.3540184987783</v>
      </c>
      <c r="J111" s="19">
        <v>0</v>
      </c>
      <c r="K111" s="19">
        <v>0</v>
      </c>
      <c r="L111" s="20">
        <f>VLookups!$C$30</f>
        <v>-471.78084110027339</v>
      </c>
      <c r="M111" s="20">
        <f>M110-VLookups!$C$33</f>
        <v>-112</v>
      </c>
      <c r="N111" s="22">
        <v>47</v>
      </c>
      <c r="O111" s="19">
        <v>0</v>
      </c>
      <c r="P111" s="19">
        <v>0</v>
      </c>
      <c r="Q111" s="9" t="s">
        <v>36</v>
      </c>
      <c r="R111" s="21">
        <f>R99*(1+VLookups!$C$45)</f>
        <v>-2408.8753652504815</v>
      </c>
      <c r="S111" s="19">
        <v>0</v>
      </c>
      <c r="T111" s="19">
        <v>0</v>
      </c>
      <c r="U111" s="9" t="s">
        <v>36</v>
      </c>
      <c r="V111" s="21">
        <f>V110-VLookups!$C$54</f>
        <v>-1035</v>
      </c>
      <c r="W111" s="21">
        <f>-VLookups!$C$59</f>
        <v>-200</v>
      </c>
      <c r="X111" s="19">
        <v>0</v>
      </c>
      <c r="Y111" s="20">
        <f>Y110*(1+VLookups!$C$57/12)</f>
        <v>-204.25147749711684</v>
      </c>
      <c r="Z111" s="9" t="s">
        <v>36</v>
      </c>
      <c r="AA111" s="9" t="s">
        <v>36</v>
      </c>
      <c r="AB111" s="20">
        <f t="shared" si="3"/>
        <v>1221.8063900846578</v>
      </c>
      <c r="AC111" s="19">
        <f t="shared" si="4"/>
        <v>154975.05625237888</v>
      </c>
    </row>
    <row r="112" spans="2:29" x14ac:dyDescent="0.25">
      <c r="B112" s="9">
        <v>108</v>
      </c>
      <c r="C112" s="9">
        <f t="shared" si="5"/>
        <v>32</v>
      </c>
      <c r="D112" s="9">
        <v>0</v>
      </c>
      <c r="E112" s="20">
        <f>E100*(1+VLookups!$C$4)</f>
        <v>10221.730149428413</v>
      </c>
      <c r="F112" s="20">
        <f>'B-B-NS'!E112*-VLookups!$C$10*2</f>
        <v>-613.30380896570477</v>
      </c>
      <c r="G112" s="19">
        <v>0</v>
      </c>
      <c r="H112" s="20">
        <f>(-VLookups!$C$13)*(E112+F112/2)</f>
        <v>-2885.2877692791585</v>
      </c>
      <c r="I112" s="20">
        <f>-PMT(VLookups!$C$16/12,180,-FV(VLookups!$C$16/12,48,,-VLookups!$C$15))</f>
        <v>-1138.3540184987783</v>
      </c>
      <c r="J112" s="19">
        <v>0</v>
      </c>
      <c r="K112" s="19">
        <v>0</v>
      </c>
      <c r="L112" s="20">
        <f>VLookups!$C$30</f>
        <v>-471.78084110027339</v>
      </c>
      <c r="M112" s="20">
        <f>M111-VLookups!$C$33</f>
        <v>-113</v>
      </c>
      <c r="N112" s="22">
        <v>48</v>
      </c>
      <c r="O112" s="19">
        <v>0</v>
      </c>
      <c r="P112" s="19">
        <v>0</v>
      </c>
      <c r="Q112" s="9" t="s">
        <v>36</v>
      </c>
      <c r="R112" s="21">
        <f>R100*(1+VLookups!$C$45)</f>
        <v>-2555.8167625307606</v>
      </c>
      <c r="S112" s="19">
        <v>0</v>
      </c>
      <c r="T112" s="19">
        <v>0</v>
      </c>
      <c r="U112" s="9" t="s">
        <v>36</v>
      </c>
      <c r="V112" s="21">
        <f>V111-VLookups!$C$54</f>
        <v>-1040</v>
      </c>
      <c r="W112" s="21">
        <f>-VLookups!$C$59</f>
        <v>-200</v>
      </c>
      <c r="X112" s="19">
        <v>0</v>
      </c>
      <c r="Y112" s="20">
        <f>Y111*(1+VLookups!$C$57/12)</f>
        <v>-204.84721097315008</v>
      </c>
      <c r="Z112" s="9" t="s">
        <v>36</v>
      </c>
      <c r="AA112" s="9" t="s">
        <v>36</v>
      </c>
      <c r="AB112" s="20">
        <f t="shared" si="3"/>
        <v>1305.9916425634392</v>
      </c>
      <c r="AC112" s="19">
        <f t="shared" si="4"/>
        <v>156539.33965536294</v>
      </c>
    </row>
    <row r="113" spans="2:29" x14ac:dyDescent="0.25">
      <c r="B113" s="9">
        <v>109</v>
      </c>
      <c r="C113" s="9">
        <f t="shared" si="5"/>
        <v>32</v>
      </c>
      <c r="D113" s="9">
        <v>1</v>
      </c>
      <c r="E113" s="20">
        <f>E101*(1+VLookups!$C$4)</f>
        <v>10221.730149428413</v>
      </c>
      <c r="F113" s="20">
        <f>'B-B-NS'!E113*-VLookups!$C$10*2</f>
        <v>-613.30380896570477</v>
      </c>
      <c r="G113" s="19">
        <v>0</v>
      </c>
      <c r="H113" s="20">
        <f>(-VLookups!$C$13)*(E113+F113/2)</f>
        <v>-2885.2877692791585</v>
      </c>
      <c r="I113" s="20">
        <f>-PMT(VLookups!$C$16/12,180,-FV(VLookups!$C$16/12,48,,-VLookups!$C$15))</f>
        <v>-1138.3540184987783</v>
      </c>
      <c r="J113" s="19">
        <v>0</v>
      </c>
      <c r="K113" s="19">
        <v>0</v>
      </c>
      <c r="L113" s="20">
        <f>VLookups!$C$30</f>
        <v>-471.78084110027339</v>
      </c>
      <c r="M113" s="20">
        <f>M112-VLookups!$C$33</f>
        <v>-114</v>
      </c>
      <c r="N113" s="22">
        <v>49</v>
      </c>
      <c r="O113" s="19">
        <v>0</v>
      </c>
      <c r="P113" s="19">
        <v>0</v>
      </c>
      <c r="Q113" s="9" t="s">
        <v>36</v>
      </c>
      <c r="R113" s="21">
        <f>R101*(1+VLookups!$C$45)</f>
        <v>-2555.8167625307606</v>
      </c>
      <c r="S113" s="19">
        <v>0</v>
      </c>
      <c r="T113" s="19">
        <v>0</v>
      </c>
      <c r="U113" s="9" t="s">
        <v>36</v>
      </c>
      <c r="V113" s="21">
        <f>V112-VLookups!$C$54</f>
        <v>-1045</v>
      </c>
      <c r="W113" s="21">
        <f>-VLookups!$C$59</f>
        <v>-200</v>
      </c>
      <c r="X113" s="19">
        <v>0</v>
      </c>
      <c r="Y113" s="20">
        <f>Y112*(1+VLookups!$C$57/12)</f>
        <v>-205.4446820051551</v>
      </c>
      <c r="Z113" s="9" t="s">
        <v>36</v>
      </c>
      <c r="AA113" s="9" t="s">
        <v>36</v>
      </c>
      <c r="AB113" s="20">
        <f t="shared" si="3"/>
        <v>1299.3941715314343</v>
      </c>
      <c r="AC113" s="19">
        <f t="shared" si="4"/>
        <v>158099.63272631998</v>
      </c>
    </row>
    <row r="114" spans="2:29" x14ac:dyDescent="0.25">
      <c r="B114" s="9">
        <v>110</v>
      </c>
      <c r="C114" s="9">
        <f t="shared" si="5"/>
        <v>32</v>
      </c>
      <c r="D114" s="9">
        <v>2</v>
      </c>
      <c r="E114" s="20">
        <f>E102*(1+VLookups!$C$4)</f>
        <v>10221.730149428413</v>
      </c>
      <c r="F114" s="20">
        <f>'B-B-NS'!E114*-VLookups!$C$10*2</f>
        <v>-613.30380896570477</v>
      </c>
      <c r="G114" s="19">
        <v>0</v>
      </c>
      <c r="H114" s="20">
        <f>(-VLookups!$C$13)*(E114+F114/2)</f>
        <v>-2885.2877692791585</v>
      </c>
      <c r="I114" s="20">
        <f>-PMT(VLookups!$C$16/12,180,-FV(VLookups!$C$16/12,48,,-VLookups!$C$15))</f>
        <v>-1138.3540184987783</v>
      </c>
      <c r="J114" s="19">
        <v>0</v>
      </c>
      <c r="K114" s="19">
        <v>0</v>
      </c>
      <c r="L114" s="20">
        <f>VLookups!$C$30</f>
        <v>-471.78084110027339</v>
      </c>
      <c r="M114" s="20">
        <f>M113-VLookups!$C$33</f>
        <v>-115</v>
      </c>
      <c r="N114" s="22">
        <v>50</v>
      </c>
      <c r="O114" s="19">
        <v>0</v>
      </c>
      <c r="P114" s="19">
        <v>0</v>
      </c>
      <c r="Q114" s="9" t="s">
        <v>36</v>
      </c>
      <c r="R114" s="21">
        <f>R102*(1+VLookups!$C$45)</f>
        <v>-2555.8167625307606</v>
      </c>
      <c r="S114" s="19">
        <v>0</v>
      </c>
      <c r="T114" s="19">
        <v>0</v>
      </c>
      <c r="U114" s="9" t="s">
        <v>36</v>
      </c>
      <c r="V114" s="21">
        <f>V113-VLookups!$C$54</f>
        <v>-1050</v>
      </c>
      <c r="W114" s="21">
        <f>-VLookups!$C$59</f>
        <v>-200</v>
      </c>
      <c r="X114" s="19">
        <v>0</v>
      </c>
      <c r="Y114" s="20">
        <f>Y113*(1+VLookups!$C$57/12)</f>
        <v>-206.04389566100346</v>
      </c>
      <c r="Z114" s="9" t="s">
        <v>36</v>
      </c>
      <c r="AA114" s="9" t="s">
        <v>36</v>
      </c>
      <c r="AB114" s="20">
        <f t="shared" si="3"/>
        <v>1292.7949578755859</v>
      </c>
      <c r="AC114" s="19">
        <f t="shared" si="4"/>
        <v>159655.92707207278</v>
      </c>
    </row>
    <row r="115" spans="2:29" x14ac:dyDescent="0.25">
      <c r="B115" s="9">
        <v>111</v>
      </c>
      <c r="C115" s="9">
        <f t="shared" si="5"/>
        <v>32</v>
      </c>
      <c r="D115" s="9">
        <v>3</v>
      </c>
      <c r="E115" s="20">
        <f>E103*(1+VLookups!$C$4)</f>
        <v>10221.730149428413</v>
      </c>
      <c r="F115" s="20">
        <f>'B-B-NS'!E115*-VLookups!$C$10*2</f>
        <v>-613.30380896570477</v>
      </c>
      <c r="G115" s="19">
        <v>0</v>
      </c>
      <c r="H115" s="20">
        <f>(-VLookups!$C$13)*(E115+F115/2)</f>
        <v>-2885.2877692791585</v>
      </c>
      <c r="I115" s="20">
        <f>-PMT(VLookups!$C$16/12,180,-FV(VLookups!$C$16/12,48,,-VLookups!$C$15))</f>
        <v>-1138.3540184987783</v>
      </c>
      <c r="J115" s="19">
        <v>0</v>
      </c>
      <c r="K115" s="19">
        <v>0</v>
      </c>
      <c r="L115" s="20">
        <f>VLookups!$C$30</f>
        <v>-471.78084110027339</v>
      </c>
      <c r="M115" s="20">
        <f>M114-VLookups!$C$33</f>
        <v>-116</v>
      </c>
      <c r="N115" s="22">
        <v>51</v>
      </c>
      <c r="O115" s="19">
        <v>0</v>
      </c>
      <c r="P115" s="19">
        <v>0</v>
      </c>
      <c r="Q115" s="9" t="s">
        <v>36</v>
      </c>
      <c r="R115" s="21">
        <f>R103*(1+VLookups!$C$45)</f>
        <v>-2555.8167625307606</v>
      </c>
      <c r="S115" s="19">
        <v>0</v>
      </c>
      <c r="T115" s="19">
        <v>0</v>
      </c>
      <c r="U115" s="9" t="s">
        <v>36</v>
      </c>
      <c r="V115" s="21">
        <f>V114-VLookups!$C$54</f>
        <v>-1055</v>
      </c>
      <c r="W115" s="21">
        <f>-VLookups!$C$59</f>
        <v>-200</v>
      </c>
      <c r="X115" s="19">
        <v>0</v>
      </c>
      <c r="Y115" s="20">
        <f>Y114*(1+VLookups!$C$57/12)</f>
        <v>-206.64485702334807</v>
      </c>
      <c r="Z115" s="9" t="s">
        <v>36</v>
      </c>
      <c r="AA115" s="9" t="s">
        <v>36</v>
      </c>
      <c r="AB115" s="20">
        <f t="shared" si="3"/>
        <v>1286.1939965132412</v>
      </c>
      <c r="AC115" s="19">
        <f t="shared" si="4"/>
        <v>161208.21428037281</v>
      </c>
    </row>
    <row r="116" spans="2:29" x14ac:dyDescent="0.25">
      <c r="B116" s="9">
        <v>112</v>
      </c>
      <c r="C116" s="9">
        <f t="shared" si="5"/>
        <v>32</v>
      </c>
      <c r="D116" s="9">
        <v>4</v>
      </c>
      <c r="E116" s="20">
        <f>E104*(1+VLookups!$C$4)</f>
        <v>10221.730149428413</v>
      </c>
      <c r="F116" s="20">
        <f>'B-B-NS'!E116*-VLookups!$C$10*2</f>
        <v>-613.30380896570477</v>
      </c>
      <c r="G116" s="19">
        <v>0</v>
      </c>
      <c r="H116" s="20">
        <f>(-VLookups!$C$13)*(E116+F116/2)</f>
        <v>-2885.2877692791585</v>
      </c>
      <c r="I116" s="20">
        <f>-PMT(VLookups!$C$16/12,180,-FV(VLookups!$C$16/12,48,,-VLookups!$C$15))</f>
        <v>-1138.3540184987783</v>
      </c>
      <c r="J116" s="19">
        <v>0</v>
      </c>
      <c r="K116" s="19">
        <v>0</v>
      </c>
      <c r="L116" s="20">
        <f>VLookups!$C$30</f>
        <v>-471.78084110027339</v>
      </c>
      <c r="M116" s="20">
        <f>M115-VLookups!$C$33</f>
        <v>-117</v>
      </c>
      <c r="N116" s="22">
        <v>52</v>
      </c>
      <c r="O116" s="19">
        <v>0</v>
      </c>
      <c r="P116" s="19">
        <v>0</v>
      </c>
      <c r="Q116" s="9" t="s">
        <v>36</v>
      </c>
      <c r="R116" s="21">
        <f>R104*(1+VLookups!$C$45)</f>
        <v>-2555.8167625307606</v>
      </c>
      <c r="S116" s="19">
        <v>0</v>
      </c>
      <c r="T116" s="19">
        <v>0</v>
      </c>
      <c r="U116" s="9" t="s">
        <v>36</v>
      </c>
      <c r="V116" s="21">
        <f>V115-VLookups!$C$54</f>
        <v>-1060</v>
      </c>
      <c r="W116" s="21">
        <f>-VLookups!$C$59</f>
        <v>-200</v>
      </c>
      <c r="X116" s="19">
        <v>0</v>
      </c>
      <c r="Y116" s="20">
        <f>Y115*(1+VLookups!$C$57/12)</f>
        <v>-207.24757118966616</v>
      </c>
      <c r="Z116" s="9" t="s">
        <v>36</v>
      </c>
      <c r="AA116" s="9" t="s">
        <v>36</v>
      </c>
      <c r="AB116" s="20">
        <f t="shared" si="3"/>
        <v>1279.5912823469232</v>
      </c>
      <c r="AC116" s="19">
        <f t="shared" si="4"/>
        <v>162756.4859198537</v>
      </c>
    </row>
    <row r="117" spans="2:29" x14ac:dyDescent="0.25">
      <c r="B117" s="9">
        <v>113</v>
      </c>
      <c r="C117" s="9">
        <f t="shared" si="5"/>
        <v>32</v>
      </c>
      <c r="D117" s="9">
        <v>5</v>
      </c>
      <c r="E117" s="20">
        <f>E105*(1+VLookups!$C$4)</f>
        <v>10221.730149428413</v>
      </c>
      <c r="F117" s="20">
        <f>'B-B-NS'!E117*-VLookups!$C$10*2</f>
        <v>-613.30380896570477</v>
      </c>
      <c r="G117" s="19">
        <v>0</v>
      </c>
      <c r="H117" s="20">
        <f>(-VLookups!$C$13)*(E117+F117/2)</f>
        <v>-2885.2877692791585</v>
      </c>
      <c r="I117" s="20">
        <f>-PMT(VLookups!$C$16/12,180,-FV(VLookups!$C$16/12,48,,-VLookups!$C$15))</f>
        <v>-1138.3540184987783</v>
      </c>
      <c r="J117" s="19">
        <v>0</v>
      </c>
      <c r="K117" s="19">
        <v>0</v>
      </c>
      <c r="L117" s="20">
        <f>VLookups!$C$30</f>
        <v>-471.78084110027339</v>
      </c>
      <c r="M117" s="20">
        <f>M116-VLookups!$C$33</f>
        <v>-118</v>
      </c>
      <c r="N117" s="22">
        <v>53</v>
      </c>
      <c r="O117" s="19">
        <v>0</v>
      </c>
      <c r="P117" s="19">
        <v>0</v>
      </c>
      <c r="Q117" s="9" t="s">
        <v>36</v>
      </c>
      <c r="R117" s="21">
        <f>R105*(1+VLookups!$C$45)</f>
        <v>-2555.8167625307606</v>
      </c>
      <c r="S117" s="19">
        <v>0</v>
      </c>
      <c r="T117" s="19">
        <v>0</v>
      </c>
      <c r="U117" s="9" t="s">
        <v>36</v>
      </c>
      <c r="V117" s="21">
        <f>V116-VLookups!$C$54</f>
        <v>-1065</v>
      </c>
      <c r="W117" s="21">
        <f>-VLookups!$C$59</f>
        <v>-200</v>
      </c>
      <c r="X117" s="19">
        <v>0</v>
      </c>
      <c r="Y117" s="20">
        <f>Y116*(1+VLookups!$C$57/12)</f>
        <v>-207.85204327230269</v>
      </c>
      <c r="Z117" s="9" t="s">
        <v>36</v>
      </c>
      <c r="AA117" s="9" t="s">
        <v>36</v>
      </c>
      <c r="AB117" s="20">
        <f t="shared" si="3"/>
        <v>1272.9868102642868</v>
      </c>
      <c r="AC117" s="19">
        <f t="shared" si="4"/>
        <v>164300.73353998442</v>
      </c>
    </row>
    <row r="118" spans="2:29" x14ac:dyDescent="0.25">
      <c r="B118" s="9">
        <v>114</v>
      </c>
      <c r="C118" s="9">
        <f t="shared" si="5"/>
        <v>32</v>
      </c>
      <c r="D118" s="9">
        <v>6</v>
      </c>
      <c r="E118" s="20">
        <f>E106*(1+VLookups!$C$4)</f>
        <v>10221.730149428413</v>
      </c>
      <c r="F118" s="20">
        <f>'B-B-NS'!E118*-VLookups!$C$10*2</f>
        <v>-613.30380896570477</v>
      </c>
      <c r="G118" s="19">
        <v>0</v>
      </c>
      <c r="H118" s="20">
        <f>(-VLookups!$C$13)*(E118+F118/2)</f>
        <v>-2885.2877692791585</v>
      </c>
      <c r="I118" s="20">
        <f>-PMT(VLookups!$C$16/12,180,-FV(VLookups!$C$16/12,48,,-VLookups!$C$15))</f>
        <v>-1138.3540184987783</v>
      </c>
      <c r="J118" s="19">
        <v>0</v>
      </c>
      <c r="K118" s="19">
        <v>0</v>
      </c>
      <c r="L118" s="20">
        <f>VLookups!$C$30</f>
        <v>-471.78084110027339</v>
      </c>
      <c r="M118" s="20">
        <f>M117-VLookups!$C$33</f>
        <v>-119</v>
      </c>
      <c r="N118" s="22">
        <v>54</v>
      </c>
      <c r="O118" s="19">
        <v>0</v>
      </c>
      <c r="P118" s="19">
        <v>0</v>
      </c>
      <c r="Q118" s="9" t="s">
        <v>36</v>
      </c>
      <c r="R118" s="21">
        <f>R106*(1+VLookups!$C$45)</f>
        <v>-2555.8167625307606</v>
      </c>
      <c r="S118" s="19">
        <v>0</v>
      </c>
      <c r="T118" s="19">
        <v>0</v>
      </c>
      <c r="U118" s="9" t="s">
        <v>36</v>
      </c>
      <c r="V118" s="21">
        <f>V117-VLookups!$C$54</f>
        <v>-1070</v>
      </c>
      <c r="W118" s="21">
        <f>-VLookups!$C$59</f>
        <v>-200</v>
      </c>
      <c r="X118" s="19">
        <v>0</v>
      </c>
      <c r="Y118" s="20">
        <f>Y117*(1+VLookups!$C$57/12)</f>
        <v>-208.45827839851358</v>
      </c>
      <c r="Z118" s="9" t="s">
        <v>36</v>
      </c>
      <c r="AA118" s="9" t="s">
        <v>36</v>
      </c>
      <c r="AB118" s="20">
        <f t="shared" si="3"/>
        <v>1266.3805751380758</v>
      </c>
      <c r="AC118" s="19">
        <f t="shared" si="4"/>
        <v>165840.94867102249</v>
      </c>
    </row>
    <row r="119" spans="2:29" x14ac:dyDescent="0.25">
      <c r="B119" s="9">
        <v>115</v>
      </c>
      <c r="C119" s="9">
        <f t="shared" si="5"/>
        <v>32</v>
      </c>
      <c r="D119" s="9">
        <v>7</v>
      </c>
      <c r="E119" s="20">
        <f>E107*(1+VLookups!$C$4)</f>
        <v>10221.730149428413</v>
      </c>
      <c r="F119" s="20">
        <f>'B-B-NS'!E119*-VLookups!$C$10*2</f>
        <v>-613.30380896570477</v>
      </c>
      <c r="G119" s="19">
        <v>0</v>
      </c>
      <c r="H119" s="20">
        <f>(-VLookups!$C$13)*(E119+F119/2)</f>
        <v>-2885.2877692791585</v>
      </c>
      <c r="I119" s="20">
        <f>-PMT(VLookups!$C$16/12,180,-FV(VLookups!$C$16/12,48,,-VLookups!$C$15))</f>
        <v>-1138.3540184987783</v>
      </c>
      <c r="J119" s="19">
        <v>0</v>
      </c>
      <c r="K119" s="19">
        <v>0</v>
      </c>
      <c r="L119" s="20">
        <f>VLookups!$C$30</f>
        <v>-471.78084110027339</v>
      </c>
      <c r="M119" s="20">
        <f>M118-VLookups!$C$33</f>
        <v>-120</v>
      </c>
      <c r="N119" s="22">
        <v>55</v>
      </c>
      <c r="O119" s="19">
        <v>0</v>
      </c>
      <c r="P119" s="19">
        <v>0</v>
      </c>
      <c r="Q119" s="9" t="s">
        <v>36</v>
      </c>
      <c r="R119" s="21">
        <f>R107*(1+VLookups!$C$45)</f>
        <v>-2555.8167625307606</v>
      </c>
      <c r="S119" s="19">
        <v>0</v>
      </c>
      <c r="T119" s="19">
        <v>0</v>
      </c>
      <c r="U119" s="9" t="s">
        <v>36</v>
      </c>
      <c r="V119" s="21">
        <f>V118-VLookups!$C$54</f>
        <v>-1075</v>
      </c>
      <c r="W119" s="21">
        <f>-VLookups!$C$59</f>
        <v>-200</v>
      </c>
      <c r="X119" s="19">
        <v>0</v>
      </c>
      <c r="Y119" s="20">
        <f>Y118*(1+VLookups!$C$57/12)</f>
        <v>-209.06628171050926</v>
      </c>
      <c r="Z119" s="9" t="s">
        <v>36</v>
      </c>
      <c r="AA119" s="9" t="s">
        <v>36</v>
      </c>
      <c r="AB119" s="20">
        <f t="shared" si="3"/>
        <v>1259.7725718260801</v>
      </c>
      <c r="AC119" s="19">
        <f t="shared" si="4"/>
        <v>167377.12282396696</v>
      </c>
    </row>
    <row r="120" spans="2:29" x14ac:dyDescent="0.25">
      <c r="B120" s="9">
        <v>116</v>
      </c>
      <c r="C120" s="9">
        <f t="shared" si="5"/>
        <v>32</v>
      </c>
      <c r="D120" s="9">
        <v>8</v>
      </c>
      <c r="E120" s="20">
        <f>E108*(1+VLookups!$C$4)</f>
        <v>10221.730149428413</v>
      </c>
      <c r="F120" s="20">
        <f>'B-B-NS'!E120*-VLookups!$C$10*2</f>
        <v>-613.30380896570477</v>
      </c>
      <c r="G120" s="19">
        <v>0</v>
      </c>
      <c r="H120" s="20">
        <f>(-VLookups!$C$13)*(E120+F120/2)</f>
        <v>-2885.2877692791585</v>
      </c>
      <c r="I120" s="20">
        <f>-PMT(VLookups!$C$16/12,180,-FV(VLookups!$C$16/12,48,,-VLookups!$C$15))</f>
        <v>-1138.3540184987783</v>
      </c>
      <c r="J120" s="19">
        <v>0</v>
      </c>
      <c r="K120" s="19">
        <v>0</v>
      </c>
      <c r="L120" s="20">
        <f>VLookups!$C$30</f>
        <v>-471.78084110027339</v>
      </c>
      <c r="M120" s="20">
        <f>M119-VLookups!$C$33</f>
        <v>-121</v>
      </c>
      <c r="N120" s="22">
        <v>56</v>
      </c>
      <c r="O120" s="19">
        <v>0</v>
      </c>
      <c r="P120" s="19">
        <v>0</v>
      </c>
      <c r="Q120" s="9" t="s">
        <v>36</v>
      </c>
      <c r="R120" s="21">
        <f>R108*(1+VLookups!$C$45)</f>
        <v>-2555.8167625307606</v>
      </c>
      <c r="S120" s="19">
        <v>0</v>
      </c>
      <c r="T120" s="19">
        <v>0</v>
      </c>
      <c r="U120" s="9" t="s">
        <v>36</v>
      </c>
      <c r="V120" s="21">
        <f>V119-VLookups!$C$54</f>
        <v>-1080</v>
      </c>
      <c r="W120" s="21">
        <f>-VLookups!$C$59</f>
        <v>-200</v>
      </c>
      <c r="X120" s="19">
        <v>0</v>
      </c>
      <c r="Y120" s="20">
        <f>Y119*(1+VLookups!$C$57/12)</f>
        <v>-209.67605836549825</v>
      </c>
      <c r="Z120" s="9" t="s">
        <v>36</v>
      </c>
      <c r="AA120" s="9" t="s">
        <v>36</v>
      </c>
      <c r="AB120" s="20">
        <f t="shared" si="3"/>
        <v>1253.1627951710911</v>
      </c>
      <c r="AC120" s="19">
        <f t="shared" si="4"/>
        <v>168909.24749051133</v>
      </c>
    </row>
    <row r="121" spans="2:29" x14ac:dyDescent="0.25">
      <c r="B121" s="9">
        <v>117</v>
      </c>
      <c r="C121" s="9">
        <f t="shared" si="5"/>
        <v>32</v>
      </c>
      <c r="D121" s="9">
        <v>9</v>
      </c>
      <c r="E121" s="20">
        <f>E109*(1+VLookups!$C$4)</f>
        <v>10221.730149428413</v>
      </c>
      <c r="F121" s="20">
        <f>'B-B-NS'!E121*-VLookups!$C$10*2</f>
        <v>-613.30380896570477</v>
      </c>
      <c r="G121" s="19">
        <v>0</v>
      </c>
      <c r="H121" s="20">
        <f>(-VLookups!$C$13)*(E121+F121/2)</f>
        <v>-2885.2877692791585</v>
      </c>
      <c r="I121" s="20">
        <f>-PMT(VLookups!$C$16/12,180,-FV(VLookups!$C$16/12,48,,-VLookups!$C$15))</f>
        <v>-1138.3540184987783</v>
      </c>
      <c r="J121" s="19">
        <v>0</v>
      </c>
      <c r="K121" s="19">
        <v>0</v>
      </c>
      <c r="L121" s="20">
        <f>VLookups!$C$30</f>
        <v>-471.78084110027339</v>
      </c>
      <c r="M121" s="20">
        <f>M120-VLookups!$C$33</f>
        <v>-122</v>
      </c>
      <c r="N121" s="22">
        <v>57</v>
      </c>
      <c r="O121" s="19">
        <v>0</v>
      </c>
      <c r="P121" s="19">
        <v>0</v>
      </c>
      <c r="Q121" s="9" t="s">
        <v>36</v>
      </c>
      <c r="R121" s="21">
        <f>R109*(1+VLookups!$C$45)</f>
        <v>-2555.8167625307606</v>
      </c>
      <c r="S121" s="19">
        <v>0</v>
      </c>
      <c r="T121" s="19">
        <v>0</v>
      </c>
      <c r="U121" s="9" t="s">
        <v>36</v>
      </c>
      <c r="V121" s="21">
        <f>V120-VLookups!$C$54</f>
        <v>-1085</v>
      </c>
      <c r="W121" s="21">
        <f>-VLookups!$C$59</f>
        <v>-200</v>
      </c>
      <c r="X121" s="19">
        <v>0</v>
      </c>
      <c r="Y121" s="20">
        <f>Y120*(1+VLookups!$C$57/12)</f>
        <v>-210.28761353573097</v>
      </c>
      <c r="Z121" s="9" t="s">
        <v>36</v>
      </c>
      <c r="AA121" s="9" t="s">
        <v>36</v>
      </c>
      <c r="AB121" s="20">
        <f t="shared" si="3"/>
        <v>1246.5512400008583</v>
      </c>
      <c r="AC121" s="19">
        <f t="shared" si="4"/>
        <v>170437.31414299636</v>
      </c>
    </row>
    <row r="122" spans="2:29" x14ac:dyDescent="0.25">
      <c r="B122" s="9">
        <v>118</v>
      </c>
      <c r="C122" s="9">
        <f t="shared" si="5"/>
        <v>32</v>
      </c>
      <c r="D122" s="9">
        <v>10</v>
      </c>
      <c r="E122" s="20">
        <f>E110*(1+VLookups!$C$4)</f>
        <v>10221.730149428413</v>
      </c>
      <c r="F122" s="20">
        <f>'B-B-NS'!E122*-VLookups!$C$10*2</f>
        <v>-613.30380896570477</v>
      </c>
      <c r="G122" s="19">
        <v>0</v>
      </c>
      <c r="H122" s="20">
        <f>(-VLookups!$C$13)*(E122+F122/2)</f>
        <v>-2885.2877692791585</v>
      </c>
      <c r="I122" s="20">
        <f>-PMT(VLookups!$C$16/12,180,-FV(VLookups!$C$16/12,48,,-VLookups!$C$15))</f>
        <v>-1138.3540184987783</v>
      </c>
      <c r="J122" s="19">
        <v>0</v>
      </c>
      <c r="K122" s="19">
        <v>0</v>
      </c>
      <c r="L122" s="20">
        <f>VLookups!$C$30</f>
        <v>-471.78084110027339</v>
      </c>
      <c r="M122" s="20">
        <f>M121-VLookups!$C$33</f>
        <v>-123</v>
      </c>
      <c r="N122" s="22">
        <v>58</v>
      </c>
      <c r="O122" s="19">
        <v>0</v>
      </c>
      <c r="P122" s="19">
        <v>0</v>
      </c>
      <c r="Q122" s="9" t="s">
        <v>36</v>
      </c>
      <c r="R122" s="21">
        <f>R110*(1+VLookups!$C$45)</f>
        <v>-2555.8167625307606</v>
      </c>
      <c r="S122" s="19">
        <v>0</v>
      </c>
      <c r="T122" s="19">
        <v>0</v>
      </c>
      <c r="U122" s="9" t="s">
        <v>36</v>
      </c>
      <c r="V122" s="21">
        <f>V121-VLookups!$C$54</f>
        <v>-1090</v>
      </c>
      <c r="W122" s="21">
        <f>-VLookups!$C$59</f>
        <v>-200</v>
      </c>
      <c r="X122" s="19">
        <v>0</v>
      </c>
      <c r="Y122" s="20">
        <f>Y121*(1+VLookups!$C$57/12)</f>
        <v>-210.90095240854353</v>
      </c>
      <c r="Z122" s="9" t="s">
        <v>36</v>
      </c>
      <c r="AA122" s="9" t="s">
        <v>36</v>
      </c>
      <c r="AB122" s="20">
        <f t="shared" si="3"/>
        <v>1239.9379011280457</v>
      </c>
      <c r="AC122" s="19">
        <f t="shared" si="4"/>
        <v>171961.31423436274</v>
      </c>
    </row>
    <row r="123" spans="2:29" x14ac:dyDescent="0.25">
      <c r="B123" s="9">
        <v>119</v>
      </c>
      <c r="C123" s="9">
        <f t="shared" si="5"/>
        <v>32</v>
      </c>
      <c r="D123" s="9">
        <v>11</v>
      </c>
      <c r="E123" s="20">
        <f>E111*(1+VLookups!$C$4)</f>
        <v>10221.730149428413</v>
      </c>
      <c r="F123" s="20">
        <f>'B-B-NS'!E123*-VLookups!$C$10*2</f>
        <v>-613.30380896570477</v>
      </c>
      <c r="G123" s="19">
        <v>0</v>
      </c>
      <c r="H123" s="20">
        <f>(-VLookups!$C$13)*(E123+F123/2)</f>
        <v>-2885.2877692791585</v>
      </c>
      <c r="I123" s="20">
        <f>-PMT(VLookups!$C$16/12,180,-FV(VLookups!$C$16/12,48,,-VLookups!$C$15))</f>
        <v>-1138.3540184987783</v>
      </c>
      <c r="J123" s="19">
        <v>0</v>
      </c>
      <c r="K123" s="19">
        <v>0</v>
      </c>
      <c r="L123" s="20">
        <f>VLookups!$C$30</f>
        <v>-471.78084110027339</v>
      </c>
      <c r="M123" s="20">
        <f>M122-VLookups!$C$33</f>
        <v>-124</v>
      </c>
      <c r="N123" s="22">
        <v>59</v>
      </c>
      <c r="O123" s="19">
        <v>0</v>
      </c>
      <c r="P123" s="19">
        <v>0</v>
      </c>
      <c r="Q123" s="9" t="s">
        <v>36</v>
      </c>
      <c r="R123" s="21">
        <f>R111*(1+VLookups!$C$45)</f>
        <v>-2555.8167625307606</v>
      </c>
      <c r="S123" s="19">
        <v>0</v>
      </c>
      <c r="T123" s="19">
        <v>0</v>
      </c>
      <c r="U123" s="9" t="s">
        <v>36</v>
      </c>
      <c r="V123" s="21">
        <f>V122-VLookups!$C$54</f>
        <v>-1095</v>
      </c>
      <c r="W123" s="21">
        <f>-VLookups!$C$59</f>
        <v>-200</v>
      </c>
      <c r="X123" s="19">
        <v>0</v>
      </c>
      <c r="Y123" s="20">
        <f>Y122*(1+VLookups!$C$57/12)</f>
        <v>-211.51608018640178</v>
      </c>
      <c r="Z123" s="9" t="s">
        <v>36</v>
      </c>
      <c r="AA123" s="9" t="s">
        <v>36</v>
      </c>
      <c r="AB123" s="20">
        <f t="shared" si="3"/>
        <v>1233.3227733501876</v>
      </c>
      <c r="AC123" s="19">
        <f t="shared" si="4"/>
        <v>173481.23919810355</v>
      </c>
    </row>
    <row r="124" spans="2:29" x14ac:dyDescent="0.25">
      <c r="B124" s="9">
        <v>120</v>
      </c>
      <c r="C124" s="9">
        <f t="shared" si="5"/>
        <v>33</v>
      </c>
      <c r="D124" s="9">
        <v>0</v>
      </c>
      <c r="E124" s="20">
        <f>E112*(1+VLookups!$C$4)</f>
        <v>10579.490704658407</v>
      </c>
      <c r="F124" s="20">
        <f>'B-B-NS'!E124*-VLookups!$C$10*2</f>
        <v>-634.76944227950435</v>
      </c>
      <c r="G124" s="19">
        <v>0</v>
      </c>
      <c r="H124" s="20">
        <f>(-VLookups!$C$13)*(E124+F124/2)</f>
        <v>-2986.2728412039291</v>
      </c>
      <c r="I124" s="20">
        <f>-PMT(VLookups!$C$16/12,180,-FV(VLookups!$C$16/12,48,,-VLookups!$C$15))</f>
        <v>-1138.3540184987783</v>
      </c>
      <c r="J124" s="19">
        <v>0</v>
      </c>
      <c r="K124" s="19">
        <v>0</v>
      </c>
      <c r="L124" s="20">
        <f>VLookups!$C$30</f>
        <v>-471.78084110027339</v>
      </c>
      <c r="M124" s="20">
        <f>M123-VLookups!$C$33</f>
        <v>-125</v>
      </c>
      <c r="N124" s="22">
        <v>60</v>
      </c>
      <c r="O124" s="19">
        <v>0</v>
      </c>
      <c r="P124" s="19">
        <v>0</v>
      </c>
      <c r="Q124" s="9" t="s">
        <v>36</v>
      </c>
      <c r="R124" s="21">
        <f>R112*(1+VLookups!$C$45)</f>
        <v>-2711.7215850451366</v>
      </c>
      <c r="S124" s="19">
        <v>0</v>
      </c>
      <c r="T124" s="19">
        <v>0</v>
      </c>
      <c r="U124" s="9" t="s">
        <v>36</v>
      </c>
      <c r="V124" s="21">
        <f>V123-VLookups!$C$54</f>
        <v>-1100</v>
      </c>
      <c r="W124" s="21">
        <f>-VLookups!$C$59</f>
        <v>-200</v>
      </c>
      <c r="X124" s="19">
        <v>0</v>
      </c>
      <c r="Y124" s="20">
        <f>Y123*(1+VLookups!$C$57/12)</f>
        <v>-212.13300208694545</v>
      </c>
      <c r="Z124" s="9" t="s">
        <v>36</v>
      </c>
      <c r="AA124" s="9" t="s">
        <v>36</v>
      </c>
      <c r="AB124" s="20">
        <f t="shared" si="3"/>
        <v>1316.8436955835932</v>
      </c>
      <c r="AC124" s="19">
        <f t="shared" si="4"/>
        <v>175087.21829235065</v>
      </c>
    </row>
    <row r="125" spans="2:29" x14ac:dyDescent="0.25">
      <c r="B125" s="9">
        <v>121</v>
      </c>
      <c r="C125" s="9">
        <f t="shared" si="5"/>
        <v>33</v>
      </c>
      <c r="D125" s="9">
        <v>1</v>
      </c>
      <c r="E125" s="20">
        <f>E113*(1+VLookups!$C$4)</f>
        <v>10579.490704658407</v>
      </c>
      <c r="F125" s="20">
        <f>'B-B-NS'!E125*-VLookups!$C$10*2</f>
        <v>-634.76944227950435</v>
      </c>
      <c r="G125" s="19">
        <v>0</v>
      </c>
      <c r="H125" s="20">
        <f>(-VLookups!$C$13)*(E125+F125/2)</f>
        <v>-2986.2728412039291</v>
      </c>
      <c r="I125" s="20">
        <f>-PMT(VLookups!$C$16/12,180,-FV(VLookups!$C$16/12,48,,-VLookups!$C$15))</f>
        <v>-1138.3540184987783</v>
      </c>
      <c r="J125" s="19">
        <v>0</v>
      </c>
      <c r="K125" s="19">
        <v>0</v>
      </c>
      <c r="L125" s="19">
        <v>0</v>
      </c>
      <c r="M125" s="20">
        <f>M124-VLookups!$C$33</f>
        <v>-126</v>
      </c>
      <c r="N125" s="22">
        <v>61</v>
      </c>
      <c r="O125" s="19">
        <v>0</v>
      </c>
      <c r="P125" s="19">
        <v>0</v>
      </c>
      <c r="Q125" s="9" t="s">
        <v>36</v>
      </c>
      <c r="R125" s="21">
        <f>R113*(1+VLookups!$C$45)</f>
        <v>-2711.7215850451366</v>
      </c>
      <c r="S125" s="19">
        <v>0</v>
      </c>
      <c r="T125" s="19">
        <v>0</v>
      </c>
      <c r="U125" s="9" t="s">
        <v>36</v>
      </c>
      <c r="V125" s="21">
        <f>V124-VLookups!$C$54</f>
        <v>-1105</v>
      </c>
      <c r="W125" s="21">
        <f>-VLookups!$C$59</f>
        <v>-200</v>
      </c>
      <c r="X125" s="19">
        <v>0</v>
      </c>
      <c r="Y125" s="20">
        <f>Y124*(1+VLookups!$C$57/12)</f>
        <v>-212.75172334303238</v>
      </c>
      <c r="Z125" s="9" t="s">
        <v>36</v>
      </c>
      <c r="AA125" s="9" t="s">
        <v>36</v>
      </c>
      <c r="AB125" s="20">
        <f t="shared" si="3"/>
        <v>1782.0058154277797</v>
      </c>
      <c r="AC125" s="19">
        <f t="shared" si="4"/>
        <v>177161.03613826568</v>
      </c>
    </row>
    <row r="126" spans="2:29" x14ac:dyDescent="0.25">
      <c r="B126" s="9">
        <v>122</v>
      </c>
      <c r="C126" s="9">
        <f t="shared" si="5"/>
        <v>33</v>
      </c>
      <c r="D126" s="9">
        <v>2</v>
      </c>
      <c r="E126" s="20">
        <f>E114*(1+VLookups!$C$4)</f>
        <v>10579.490704658407</v>
      </c>
      <c r="F126" s="20">
        <f>'B-B-NS'!E126*-VLookups!$C$10*2</f>
        <v>-634.76944227950435</v>
      </c>
      <c r="G126" s="19">
        <v>0</v>
      </c>
      <c r="H126" s="20">
        <f>(-VLookups!$C$13)*(E126+F126/2)</f>
        <v>-2986.2728412039291</v>
      </c>
      <c r="I126" s="20">
        <f>-PMT(VLookups!$C$16/12,180,-FV(VLookups!$C$16/12,48,,-VLookups!$C$15))</f>
        <v>-1138.3540184987783</v>
      </c>
      <c r="J126" s="19">
        <v>0</v>
      </c>
      <c r="K126" s="19">
        <v>0</v>
      </c>
      <c r="L126" s="19">
        <v>0</v>
      </c>
      <c r="M126" s="20">
        <f>M125-VLookups!$C$33</f>
        <v>-127</v>
      </c>
      <c r="N126" s="22">
        <v>62</v>
      </c>
      <c r="O126" s="19">
        <v>0</v>
      </c>
      <c r="P126" s="19">
        <v>0</v>
      </c>
      <c r="Q126" s="9" t="s">
        <v>36</v>
      </c>
      <c r="R126" s="21">
        <f>R114*(1+VLookups!$C$45)</f>
        <v>-2711.7215850451366</v>
      </c>
      <c r="S126" s="19">
        <v>0</v>
      </c>
      <c r="T126" s="19">
        <v>0</v>
      </c>
      <c r="U126" s="9" t="s">
        <v>36</v>
      </c>
      <c r="V126" s="21">
        <f>V125-VLookups!$C$54</f>
        <v>-1110</v>
      </c>
      <c r="W126" s="21">
        <f>-VLookups!$C$59</f>
        <v>-200</v>
      </c>
      <c r="X126" s="19">
        <v>0</v>
      </c>
      <c r="Y126" s="20">
        <f>Y125*(1+VLookups!$C$57/12)</f>
        <v>-213.37224920278288</v>
      </c>
      <c r="Z126" s="9" t="s">
        <v>36</v>
      </c>
      <c r="AA126" s="9" t="s">
        <v>36</v>
      </c>
      <c r="AB126" s="20">
        <f t="shared" si="3"/>
        <v>1775.3852895680293</v>
      </c>
      <c r="AC126" s="19">
        <f t="shared" si="4"/>
        <v>179231.68982139748</v>
      </c>
    </row>
    <row r="127" spans="2:29" x14ac:dyDescent="0.25">
      <c r="B127" s="9">
        <v>123</v>
      </c>
      <c r="C127" s="9">
        <f t="shared" si="5"/>
        <v>33</v>
      </c>
      <c r="D127" s="9">
        <v>3</v>
      </c>
      <c r="E127" s="20">
        <f>E115*(1+VLookups!$C$4)</f>
        <v>10579.490704658407</v>
      </c>
      <c r="F127" s="20">
        <f>'B-B-NS'!E127*-VLookups!$C$10*2</f>
        <v>-634.76944227950435</v>
      </c>
      <c r="G127" s="19">
        <v>0</v>
      </c>
      <c r="H127" s="20">
        <f>(-VLookups!$C$13)*(E127+F127/2)</f>
        <v>-2986.2728412039291</v>
      </c>
      <c r="I127" s="20">
        <f>-PMT(VLookups!$C$16/12,180,-FV(VLookups!$C$16/12,48,,-VLookups!$C$15))</f>
        <v>-1138.3540184987783</v>
      </c>
      <c r="J127" s="19">
        <v>0</v>
      </c>
      <c r="K127" s="19">
        <v>0</v>
      </c>
      <c r="L127" s="19">
        <v>0</v>
      </c>
      <c r="M127" s="20">
        <f>M126-VLookups!$C$33</f>
        <v>-128</v>
      </c>
      <c r="N127" s="22">
        <v>63</v>
      </c>
      <c r="O127" s="19">
        <v>0</v>
      </c>
      <c r="P127" s="19">
        <v>0</v>
      </c>
      <c r="Q127" s="9" t="s">
        <v>36</v>
      </c>
      <c r="R127" s="21">
        <f>R115*(1+VLookups!$C$45)</f>
        <v>-2711.7215850451366</v>
      </c>
      <c r="S127" s="19">
        <v>0</v>
      </c>
      <c r="T127" s="19">
        <v>0</v>
      </c>
      <c r="U127" s="9" t="s">
        <v>36</v>
      </c>
      <c r="V127" s="21">
        <f>V126-VLookups!$C$54</f>
        <v>-1115</v>
      </c>
      <c r="W127" s="21">
        <f>-VLookups!$C$59</f>
        <v>-200</v>
      </c>
      <c r="X127" s="19">
        <v>0</v>
      </c>
      <c r="Y127" s="20">
        <f>Y126*(1+VLookups!$C$57/12)</f>
        <v>-213.99458492962432</v>
      </c>
      <c r="Z127" s="9" t="s">
        <v>36</v>
      </c>
      <c r="AA127" s="9" t="s">
        <v>36</v>
      </c>
      <c r="AB127" s="20">
        <f t="shared" si="3"/>
        <v>1768.7629538411877</v>
      </c>
      <c r="AC127" s="19">
        <f t="shared" si="4"/>
        <v>181299.17225827434</v>
      </c>
    </row>
    <row r="128" spans="2:29" x14ac:dyDescent="0.25">
      <c r="B128" s="9">
        <v>124</v>
      </c>
      <c r="C128" s="9">
        <f t="shared" si="5"/>
        <v>33</v>
      </c>
      <c r="D128" s="9">
        <v>4</v>
      </c>
      <c r="E128" s="20">
        <f>E116*(1+VLookups!$C$4)</f>
        <v>10579.490704658407</v>
      </c>
      <c r="F128" s="20">
        <f>'B-B-NS'!E128*-VLookups!$C$10*2</f>
        <v>-634.76944227950435</v>
      </c>
      <c r="G128" s="19">
        <v>0</v>
      </c>
      <c r="H128" s="20">
        <f>(-VLookups!$C$13)*(E128+F128/2)</f>
        <v>-2986.2728412039291</v>
      </c>
      <c r="I128" s="20">
        <f>-PMT(VLookups!$C$16/12,180,-FV(VLookups!$C$16/12,48,,-VLookups!$C$15))</f>
        <v>-1138.3540184987783</v>
      </c>
      <c r="J128" s="19">
        <v>0</v>
      </c>
      <c r="K128" s="19">
        <v>0</v>
      </c>
      <c r="L128" s="19">
        <v>0</v>
      </c>
      <c r="M128" s="20">
        <f>M127-VLookups!$C$33</f>
        <v>-129</v>
      </c>
      <c r="N128" s="22">
        <v>64</v>
      </c>
      <c r="O128" s="19">
        <v>0</v>
      </c>
      <c r="P128" s="19">
        <v>0</v>
      </c>
      <c r="Q128" s="9" t="s">
        <v>36</v>
      </c>
      <c r="R128" s="21">
        <f>R116*(1+VLookups!$C$45)</f>
        <v>-2711.7215850451366</v>
      </c>
      <c r="S128" s="19">
        <v>0</v>
      </c>
      <c r="T128" s="19">
        <v>0</v>
      </c>
      <c r="U128" s="9" t="s">
        <v>36</v>
      </c>
      <c r="V128" s="21">
        <f>V127-VLookups!$C$54</f>
        <v>-1120</v>
      </c>
      <c r="W128" s="21">
        <f>-VLookups!$C$59</f>
        <v>-200</v>
      </c>
      <c r="X128" s="19">
        <v>0</v>
      </c>
      <c r="Y128" s="20">
        <f>Y127*(1+VLookups!$C$57/12)</f>
        <v>-214.61873580233572</v>
      </c>
      <c r="Z128" s="9" t="s">
        <v>36</v>
      </c>
      <c r="AA128" s="9" t="s">
        <v>36</v>
      </c>
      <c r="AB128" s="20">
        <f t="shared" si="3"/>
        <v>1762.1388029684763</v>
      </c>
      <c r="AC128" s="19">
        <f t="shared" si="4"/>
        <v>183363.47634833996</v>
      </c>
    </row>
    <row r="129" spans="2:29" x14ac:dyDescent="0.25">
      <c r="B129" s="9">
        <v>125</v>
      </c>
      <c r="C129" s="9">
        <f t="shared" si="5"/>
        <v>33</v>
      </c>
      <c r="D129" s="9">
        <v>5</v>
      </c>
      <c r="E129" s="20">
        <f>E117*(1+VLookups!$C$4)</f>
        <v>10579.490704658407</v>
      </c>
      <c r="F129" s="20">
        <f>'B-B-NS'!E129*-VLookups!$C$10*2</f>
        <v>-634.76944227950435</v>
      </c>
      <c r="G129" s="19">
        <v>0</v>
      </c>
      <c r="H129" s="20">
        <f>(-VLookups!$C$13)*(E129+F129/2)</f>
        <v>-2986.2728412039291</v>
      </c>
      <c r="I129" s="20">
        <f>-PMT(VLookups!$C$16/12,180,-FV(VLookups!$C$16/12,48,,-VLookups!$C$15))</f>
        <v>-1138.3540184987783</v>
      </c>
      <c r="J129" s="19">
        <v>0</v>
      </c>
      <c r="K129" s="19">
        <v>0</v>
      </c>
      <c r="L129" s="19">
        <v>0</v>
      </c>
      <c r="M129" s="20">
        <f>M128-VLookups!$C$33</f>
        <v>-130</v>
      </c>
      <c r="N129" s="22">
        <v>65</v>
      </c>
      <c r="O129" s="19">
        <v>0</v>
      </c>
      <c r="P129" s="19">
        <v>0</v>
      </c>
      <c r="Q129" s="9" t="s">
        <v>36</v>
      </c>
      <c r="R129" s="21">
        <f>R117*(1+VLookups!$C$45)</f>
        <v>-2711.7215850451366</v>
      </c>
      <c r="S129" s="19">
        <v>0</v>
      </c>
      <c r="T129" s="19">
        <v>0</v>
      </c>
      <c r="U129" s="9" t="s">
        <v>36</v>
      </c>
      <c r="V129" s="21">
        <f>V128-VLookups!$C$54</f>
        <v>-1125</v>
      </c>
      <c r="W129" s="21">
        <f>-VLookups!$C$59</f>
        <v>-200</v>
      </c>
      <c r="X129" s="19">
        <v>0</v>
      </c>
      <c r="Y129" s="20">
        <f>Y128*(1+VLookups!$C$57/12)</f>
        <v>-215.24470711509252</v>
      </c>
      <c r="Z129" s="9" t="s">
        <v>36</v>
      </c>
      <c r="AA129" s="9" t="s">
        <v>36</v>
      </c>
      <c r="AB129" s="20">
        <f t="shared" si="3"/>
        <v>1755.5128316557195</v>
      </c>
      <c r="AC129" s="19">
        <f t="shared" si="4"/>
        <v>185424.59497390958</v>
      </c>
    </row>
    <row r="130" spans="2:29" x14ac:dyDescent="0.25">
      <c r="B130" s="9">
        <v>126</v>
      </c>
      <c r="C130" s="9">
        <f t="shared" si="5"/>
        <v>33</v>
      </c>
      <c r="D130" s="9">
        <v>6</v>
      </c>
      <c r="E130" s="20">
        <f>E118*(1+VLookups!$C$4)</f>
        <v>10579.490704658407</v>
      </c>
      <c r="F130" s="20">
        <f>'B-B-NS'!E130*-VLookups!$C$10*2</f>
        <v>-634.76944227950435</v>
      </c>
      <c r="G130" s="19">
        <v>0</v>
      </c>
      <c r="H130" s="20">
        <f>(-VLookups!$C$13)*(E130+F130/2)</f>
        <v>-2986.2728412039291</v>
      </c>
      <c r="I130" s="20">
        <f>-PMT(VLookups!$C$16/12,180,-FV(VLookups!$C$16/12,48,,-VLookups!$C$15))</f>
        <v>-1138.3540184987783</v>
      </c>
      <c r="J130" s="19">
        <v>0</v>
      </c>
      <c r="K130" s="19">
        <v>0</v>
      </c>
      <c r="L130" s="19">
        <v>0</v>
      </c>
      <c r="M130" s="20">
        <f>M129-VLookups!$C$33</f>
        <v>-131</v>
      </c>
      <c r="N130" s="22">
        <v>66</v>
      </c>
      <c r="O130" s="19">
        <v>0</v>
      </c>
      <c r="P130" s="19">
        <v>0</v>
      </c>
      <c r="Q130" s="9" t="s">
        <v>36</v>
      </c>
      <c r="R130" s="21">
        <f>R118*(1+VLookups!$C$45)</f>
        <v>-2711.7215850451366</v>
      </c>
      <c r="S130" s="19">
        <v>0</v>
      </c>
      <c r="T130" s="19">
        <v>0</v>
      </c>
      <c r="U130" s="9" t="s">
        <v>36</v>
      </c>
      <c r="V130" s="21">
        <f>V129-VLookups!$C$54</f>
        <v>-1130</v>
      </c>
      <c r="W130" s="21">
        <f>-VLookups!$C$59</f>
        <v>-200</v>
      </c>
      <c r="X130" s="19">
        <v>0</v>
      </c>
      <c r="Y130" s="20">
        <f>Y129*(1+VLookups!$C$57/12)</f>
        <v>-215.87250417751156</v>
      </c>
      <c r="Z130" s="9" t="s">
        <v>36</v>
      </c>
      <c r="AA130" s="9" t="s">
        <v>36</v>
      </c>
      <c r="AB130" s="20">
        <f t="shared" si="3"/>
        <v>1748.8850345933006</v>
      </c>
      <c r="AC130" s="19">
        <f t="shared" si="4"/>
        <v>187482.52100012606</v>
      </c>
    </row>
    <row r="131" spans="2:29" x14ac:dyDescent="0.25">
      <c r="B131" s="9">
        <v>127</v>
      </c>
      <c r="C131" s="9">
        <f t="shared" si="5"/>
        <v>33</v>
      </c>
      <c r="D131" s="9">
        <v>7</v>
      </c>
      <c r="E131" s="20">
        <f>E119*(1+VLookups!$C$4)</f>
        <v>10579.490704658407</v>
      </c>
      <c r="F131" s="20">
        <f>'B-B-NS'!E131*-VLookups!$C$10*2</f>
        <v>-634.76944227950435</v>
      </c>
      <c r="G131" s="19">
        <v>0</v>
      </c>
      <c r="H131" s="20">
        <f>(-VLookups!$C$13)*(E131+F131/2)</f>
        <v>-2986.2728412039291</v>
      </c>
      <c r="I131" s="20">
        <f>-PMT(VLookups!$C$16/12,180,-FV(VLookups!$C$16/12,48,,-VLookups!$C$15))</f>
        <v>-1138.3540184987783</v>
      </c>
      <c r="J131" s="19">
        <v>0</v>
      </c>
      <c r="K131" s="19">
        <v>0</v>
      </c>
      <c r="L131" s="19">
        <v>0</v>
      </c>
      <c r="M131" s="20">
        <f>M130-VLookups!$C$33</f>
        <v>-132</v>
      </c>
      <c r="N131" s="22">
        <v>67</v>
      </c>
      <c r="O131" s="19">
        <v>0</v>
      </c>
      <c r="P131" s="19">
        <v>0</v>
      </c>
      <c r="Q131" s="9" t="s">
        <v>36</v>
      </c>
      <c r="R131" s="21">
        <f>R119*(1+VLookups!$C$45)</f>
        <v>-2711.7215850451366</v>
      </c>
      <c r="S131" s="19">
        <v>0</v>
      </c>
      <c r="T131" s="19">
        <v>0</v>
      </c>
      <c r="U131" s="9" t="s">
        <v>36</v>
      </c>
      <c r="V131" s="21">
        <f>V130-VLookups!$C$54</f>
        <v>-1135</v>
      </c>
      <c r="W131" s="21">
        <f>-VLookups!$C$59</f>
        <v>-200</v>
      </c>
      <c r="X131" s="19">
        <v>0</v>
      </c>
      <c r="Y131" s="20">
        <f>Y130*(1+VLookups!$C$57/12)</f>
        <v>-216.50213231469596</v>
      </c>
      <c r="Z131" s="9" t="s">
        <v>36</v>
      </c>
      <c r="AA131" s="9" t="s">
        <v>36</v>
      </c>
      <c r="AB131" s="20">
        <f t="shared" si="3"/>
        <v>1742.2554064561161</v>
      </c>
      <c r="AC131" s="19">
        <f t="shared" si="4"/>
        <v>189537.24727491575</v>
      </c>
    </row>
    <row r="132" spans="2:29" x14ac:dyDescent="0.25">
      <c r="B132" s="9">
        <v>128</v>
      </c>
      <c r="C132" s="9">
        <f t="shared" si="5"/>
        <v>33</v>
      </c>
      <c r="D132" s="9">
        <v>8</v>
      </c>
      <c r="E132" s="20">
        <f>E120*(1+VLookups!$C$4)</f>
        <v>10579.490704658407</v>
      </c>
      <c r="F132" s="20">
        <f>'B-B-NS'!E132*-VLookups!$C$10*2</f>
        <v>-634.76944227950435</v>
      </c>
      <c r="G132" s="19">
        <v>0</v>
      </c>
      <c r="H132" s="20">
        <f>(-VLookups!$C$13)*(E132+F132/2)</f>
        <v>-2986.2728412039291</v>
      </c>
      <c r="I132" s="20">
        <f>-PMT(VLookups!$C$16/12,180,-FV(VLookups!$C$16/12,48,,-VLookups!$C$15))</f>
        <v>-1138.3540184987783</v>
      </c>
      <c r="J132" s="19">
        <v>0</v>
      </c>
      <c r="K132" s="19">
        <v>0</v>
      </c>
      <c r="L132" s="19">
        <v>0</v>
      </c>
      <c r="M132" s="20">
        <f>M131-VLookups!$C$33</f>
        <v>-133</v>
      </c>
      <c r="N132" s="22">
        <v>68</v>
      </c>
      <c r="O132" s="19">
        <v>0</v>
      </c>
      <c r="P132" s="19">
        <v>0</v>
      </c>
      <c r="Q132" s="9" t="s">
        <v>36</v>
      </c>
      <c r="R132" s="21">
        <f>R120*(1+VLookups!$C$45)</f>
        <v>-2711.7215850451366</v>
      </c>
      <c r="S132" s="19">
        <v>0</v>
      </c>
      <c r="T132" s="19">
        <v>0</v>
      </c>
      <c r="U132" s="9" t="s">
        <v>36</v>
      </c>
      <c r="V132" s="21">
        <f>V131-VLookups!$C$54</f>
        <v>-1140</v>
      </c>
      <c r="W132" s="21">
        <f>-VLookups!$C$59</f>
        <v>-200</v>
      </c>
      <c r="X132" s="19">
        <v>0</v>
      </c>
      <c r="Y132" s="20">
        <f>Y131*(1+VLookups!$C$57/12)</f>
        <v>-217.13359686728049</v>
      </c>
      <c r="Z132" s="9" t="s">
        <v>36</v>
      </c>
      <c r="AA132" s="9" t="s">
        <v>36</v>
      </c>
      <c r="AB132" s="20">
        <f t="shared" si="3"/>
        <v>1735.6239419035317</v>
      </c>
      <c r="AC132" s="19">
        <f t="shared" si="4"/>
        <v>191588.76662894414</v>
      </c>
    </row>
    <row r="133" spans="2:29" x14ac:dyDescent="0.25">
      <c r="B133" s="9">
        <v>129</v>
      </c>
      <c r="C133" s="9">
        <f t="shared" si="5"/>
        <v>33</v>
      </c>
      <c r="D133" s="9">
        <v>9</v>
      </c>
      <c r="E133" s="20">
        <f>E121*(1+VLookups!$C$4)</f>
        <v>10579.490704658407</v>
      </c>
      <c r="F133" s="20">
        <f>'B-B-NS'!E133*-VLookups!$C$10*2</f>
        <v>-634.76944227950435</v>
      </c>
      <c r="G133" s="19">
        <v>0</v>
      </c>
      <c r="H133" s="20">
        <f>(-VLookups!$C$13)*(E133+F133/2)</f>
        <v>-2986.2728412039291</v>
      </c>
      <c r="I133" s="20">
        <f>-PMT(VLookups!$C$16/12,180,-FV(VLookups!$C$16/12,48,,-VLookups!$C$15))</f>
        <v>-1138.3540184987783</v>
      </c>
      <c r="J133" s="19">
        <v>0</v>
      </c>
      <c r="K133" s="19">
        <v>0</v>
      </c>
      <c r="L133" s="19">
        <v>0</v>
      </c>
      <c r="M133" s="20">
        <f>M132-VLookups!$C$33</f>
        <v>-134</v>
      </c>
      <c r="N133" s="22">
        <v>69</v>
      </c>
      <c r="O133" s="19">
        <v>0</v>
      </c>
      <c r="P133" s="19">
        <v>0</v>
      </c>
      <c r="Q133" s="9" t="s">
        <v>36</v>
      </c>
      <c r="R133" s="21">
        <f>R121*(1+VLookups!$C$45)</f>
        <v>-2711.7215850451366</v>
      </c>
      <c r="S133" s="19">
        <v>0</v>
      </c>
      <c r="T133" s="19">
        <v>0</v>
      </c>
      <c r="U133" s="9" t="s">
        <v>36</v>
      </c>
      <c r="V133" s="21">
        <f>V132-VLookups!$C$54</f>
        <v>-1145</v>
      </c>
      <c r="W133" s="21">
        <f>-VLookups!$C$59</f>
        <v>-200</v>
      </c>
      <c r="X133" s="19">
        <v>0</v>
      </c>
      <c r="Y133" s="20">
        <f>Y132*(1+VLookups!$C$57/12)</f>
        <v>-217.76690319147673</v>
      </c>
      <c r="Z133" s="9" t="s">
        <v>36</v>
      </c>
      <c r="AA133" s="9" t="s">
        <v>36</v>
      </c>
      <c r="AB133" s="20">
        <f t="shared" ref="AB133:AB196" si="6">SUM(E133,F133/2,H133,I133,K133,L133,M133,O133,P133,R133,S133,T133,V133,W133,X133,Y133,G133,J133,Z133,AA133)</f>
        <v>1728.9906355793353</v>
      </c>
      <c r="AC133" s="19">
        <f t="shared" ref="AC133:AC196" si="7">AB133+(AC132*(1+($AC$2/12)))</f>
        <v>193637.07187557171</v>
      </c>
    </row>
    <row r="134" spans="2:29" x14ac:dyDescent="0.25">
      <c r="B134" s="9">
        <v>130</v>
      </c>
      <c r="C134" s="9">
        <f t="shared" si="5"/>
        <v>33</v>
      </c>
      <c r="D134" s="9">
        <v>10</v>
      </c>
      <c r="E134" s="20">
        <f>E122*(1+VLookups!$C$4)</f>
        <v>10579.490704658407</v>
      </c>
      <c r="F134" s="20">
        <f>'B-B-NS'!E134*-VLookups!$C$10*2</f>
        <v>-634.76944227950435</v>
      </c>
      <c r="G134" s="19">
        <v>0</v>
      </c>
      <c r="H134" s="20">
        <f>(-VLookups!$C$13)*(E134+F134/2)</f>
        <v>-2986.2728412039291</v>
      </c>
      <c r="I134" s="20">
        <f>-PMT(VLookups!$C$16/12,180,-FV(VLookups!$C$16/12,48,,-VLookups!$C$15))</f>
        <v>-1138.3540184987783</v>
      </c>
      <c r="J134" s="19">
        <v>0</v>
      </c>
      <c r="K134" s="19">
        <v>0</v>
      </c>
      <c r="L134" s="19">
        <v>0</v>
      </c>
      <c r="M134" s="20">
        <f>M133-VLookups!$C$33</f>
        <v>-135</v>
      </c>
      <c r="N134" s="22">
        <v>70</v>
      </c>
      <c r="O134" s="19">
        <v>0</v>
      </c>
      <c r="P134" s="19">
        <v>0</v>
      </c>
      <c r="Q134" s="9" t="s">
        <v>36</v>
      </c>
      <c r="R134" s="21">
        <f>R122*(1+VLookups!$C$45)</f>
        <v>-2711.7215850451366</v>
      </c>
      <c r="S134" s="19">
        <v>0</v>
      </c>
      <c r="T134" s="19">
        <v>0</v>
      </c>
      <c r="U134" s="9" t="s">
        <v>36</v>
      </c>
      <c r="V134" s="21">
        <f>V133-VLookups!$C$54</f>
        <v>-1150</v>
      </c>
      <c r="W134" s="21">
        <f>-VLookups!$C$59</f>
        <v>-200</v>
      </c>
      <c r="X134" s="19">
        <v>0</v>
      </c>
      <c r="Y134" s="20">
        <f>Y133*(1+VLookups!$C$57/12)</f>
        <v>-218.40205665911853</v>
      </c>
      <c r="Z134" s="9" t="s">
        <v>36</v>
      </c>
      <c r="AA134" s="9" t="s">
        <v>36</v>
      </c>
      <c r="AB134" s="20">
        <f t="shared" si="6"/>
        <v>1722.3554821116936</v>
      </c>
      <c r="AC134" s="19">
        <f t="shared" si="7"/>
        <v>195682.15581080934</v>
      </c>
    </row>
    <row r="135" spans="2:29" x14ac:dyDescent="0.25">
      <c r="B135" s="9">
        <v>131</v>
      </c>
      <c r="C135" s="9">
        <f t="shared" si="5"/>
        <v>33</v>
      </c>
      <c r="D135" s="9">
        <v>11</v>
      </c>
      <c r="E135" s="20">
        <f>E123*(1+VLookups!$C$4)</f>
        <v>10579.490704658407</v>
      </c>
      <c r="F135" s="20">
        <f>'B-B-NS'!E135*-VLookups!$C$10*2</f>
        <v>-634.76944227950435</v>
      </c>
      <c r="G135" s="19">
        <v>0</v>
      </c>
      <c r="H135" s="20">
        <f>(-VLookups!$C$13)*(E135+F135/2)</f>
        <v>-2986.2728412039291</v>
      </c>
      <c r="I135" s="20">
        <f>-PMT(VLookups!$C$16/12,180,-FV(VLookups!$C$16/12,48,,-VLookups!$C$15))</f>
        <v>-1138.3540184987783</v>
      </c>
      <c r="J135" s="19">
        <v>0</v>
      </c>
      <c r="K135" s="19">
        <v>0</v>
      </c>
      <c r="L135" s="19">
        <v>0</v>
      </c>
      <c r="M135" s="20">
        <f>M134-VLookups!$C$33</f>
        <v>-136</v>
      </c>
      <c r="N135" s="22">
        <v>71</v>
      </c>
      <c r="O135" s="19">
        <v>0</v>
      </c>
      <c r="P135" s="19">
        <v>0</v>
      </c>
      <c r="Q135" s="9" t="s">
        <v>36</v>
      </c>
      <c r="R135" s="21">
        <f>R123*(1+VLookups!$C$45)</f>
        <v>-2711.7215850451366</v>
      </c>
      <c r="S135" s="19">
        <v>0</v>
      </c>
      <c r="T135" s="19">
        <v>0</v>
      </c>
      <c r="U135" s="9" t="s">
        <v>36</v>
      </c>
      <c r="V135" s="21">
        <f>V134-VLookups!$C$54</f>
        <v>-1155</v>
      </c>
      <c r="W135" s="21">
        <f>-VLookups!$C$59</f>
        <v>-200</v>
      </c>
      <c r="X135" s="19">
        <v>0</v>
      </c>
      <c r="Y135" s="20">
        <f>Y134*(1+VLookups!$C$57/12)</f>
        <v>-219.03906265770763</v>
      </c>
      <c r="Z135" s="9" t="s">
        <v>36</v>
      </c>
      <c r="AA135" s="9" t="s">
        <v>36</v>
      </c>
      <c r="AB135" s="20">
        <f t="shared" si="6"/>
        <v>1715.7184761131043</v>
      </c>
      <c r="AC135" s="19">
        <f t="shared" si="7"/>
        <v>197724.0112132738</v>
      </c>
    </row>
    <row r="136" spans="2:29" x14ac:dyDescent="0.25">
      <c r="B136" s="9">
        <v>132</v>
      </c>
      <c r="C136" s="9">
        <f t="shared" si="5"/>
        <v>34</v>
      </c>
      <c r="D136" s="9">
        <v>0</v>
      </c>
      <c r="E136" s="20">
        <f>E124*(1+VLookups!$C$4)</f>
        <v>10949.77287932145</v>
      </c>
      <c r="F136" s="20">
        <f>'B-B-NS'!E136*-VLookups!$C$10*2</f>
        <v>-656.98637275928695</v>
      </c>
      <c r="G136" s="19">
        <v>0</v>
      </c>
      <c r="H136" s="20">
        <f>(-VLookups!$C$13)*(E136+F136/2)</f>
        <v>-3090.7923906460665</v>
      </c>
      <c r="I136" s="20">
        <f>-PMT(VLookups!$C$16/12,180,-FV(VLookups!$C$16/12,48,,-VLookups!$C$15))</f>
        <v>-1138.3540184987783</v>
      </c>
      <c r="J136" s="19">
        <v>0</v>
      </c>
      <c r="K136" s="19">
        <v>0</v>
      </c>
      <c r="L136" s="19">
        <v>0</v>
      </c>
      <c r="M136" s="20">
        <f>M135-VLookups!$C$33</f>
        <v>-137</v>
      </c>
      <c r="N136" s="22">
        <v>72</v>
      </c>
      <c r="O136" s="19">
        <v>0</v>
      </c>
      <c r="P136" s="19">
        <v>0</v>
      </c>
      <c r="Q136" s="9" t="s">
        <v>36</v>
      </c>
      <c r="R136" s="21">
        <f>R124*(1+VLookups!$C$45)</f>
        <v>-2877.1366017328896</v>
      </c>
      <c r="S136" s="19">
        <v>0</v>
      </c>
      <c r="T136" s="19">
        <v>0</v>
      </c>
      <c r="U136" s="9" t="s">
        <v>36</v>
      </c>
      <c r="V136" s="21">
        <f>V135-VLookups!$C$54</f>
        <v>-1160</v>
      </c>
      <c r="W136" s="21">
        <f>-VLookups!$C$59</f>
        <v>-200</v>
      </c>
      <c r="X136" s="19">
        <v>0</v>
      </c>
      <c r="Y136" s="20">
        <f>Y135*(1+VLookups!$C$57/12)</f>
        <v>-219.67792659045929</v>
      </c>
      <c r="Z136" s="9" t="s">
        <v>36</v>
      </c>
      <c r="AA136" s="9" t="s">
        <v>36</v>
      </c>
      <c r="AB136" s="20">
        <f t="shared" si="6"/>
        <v>1798.3187554736132</v>
      </c>
      <c r="AC136" s="19">
        <f t="shared" si="7"/>
        <v>199851.86998743622</v>
      </c>
    </row>
    <row r="137" spans="2:29" x14ac:dyDescent="0.25">
      <c r="B137" s="9">
        <v>133</v>
      </c>
      <c r="C137" s="9">
        <f t="shared" si="5"/>
        <v>34</v>
      </c>
      <c r="D137" s="9">
        <v>1</v>
      </c>
      <c r="E137" s="20">
        <f>E125*(1+VLookups!$C$4)</f>
        <v>10949.77287932145</v>
      </c>
      <c r="F137" s="20">
        <f>'B-B-NS'!E137*-VLookups!$C$10*2</f>
        <v>-656.98637275928695</v>
      </c>
      <c r="G137" s="19">
        <v>0</v>
      </c>
      <c r="H137" s="20">
        <f>(-VLookups!$C$13)*(E137+F137/2)</f>
        <v>-3090.7923906460665</v>
      </c>
      <c r="I137" s="20">
        <f>-PMT(VLookups!$C$16/12,180,-FV(VLookups!$C$16/12,48,,-VLookups!$C$15))</f>
        <v>-1138.3540184987783</v>
      </c>
      <c r="J137" s="19">
        <v>0</v>
      </c>
      <c r="K137" s="19">
        <v>0</v>
      </c>
      <c r="L137" s="19">
        <v>0</v>
      </c>
      <c r="M137" s="20">
        <f>M136-VLookups!$C$33</f>
        <v>-138</v>
      </c>
      <c r="N137" s="22">
        <v>73</v>
      </c>
      <c r="O137" s="19">
        <v>0</v>
      </c>
      <c r="P137" s="19">
        <v>0</v>
      </c>
      <c r="Q137" s="9" t="s">
        <v>36</v>
      </c>
      <c r="R137" s="21">
        <f>R125*(1+VLookups!$C$45)</f>
        <v>-2877.1366017328896</v>
      </c>
      <c r="S137" s="19">
        <v>0</v>
      </c>
      <c r="T137" s="19">
        <v>0</v>
      </c>
      <c r="U137" s="9" t="s">
        <v>36</v>
      </c>
      <c r="V137" s="21">
        <f>V136-VLookups!$C$54</f>
        <v>-1165</v>
      </c>
      <c r="W137" s="21">
        <f>-VLookups!$C$59</f>
        <v>-200</v>
      </c>
      <c r="X137" s="19">
        <v>0</v>
      </c>
      <c r="Y137" s="20">
        <f>Y136*(1+VLookups!$C$57/12)</f>
        <v>-220.31865387634812</v>
      </c>
      <c r="Z137" s="9" t="s">
        <v>36</v>
      </c>
      <c r="AA137" s="9" t="s">
        <v>36</v>
      </c>
      <c r="AB137" s="20">
        <f t="shared" si="6"/>
        <v>1791.6780281877243</v>
      </c>
      <c r="AC137" s="19">
        <f t="shared" si="7"/>
        <v>201976.63446560301</v>
      </c>
    </row>
    <row r="138" spans="2:29" x14ac:dyDescent="0.25">
      <c r="B138" s="9">
        <v>134</v>
      </c>
      <c r="C138" s="9">
        <f t="shared" si="5"/>
        <v>34</v>
      </c>
      <c r="D138" s="9">
        <v>2</v>
      </c>
      <c r="E138" s="20">
        <f>E126*(1+VLookups!$C$4)</f>
        <v>10949.77287932145</v>
      </c>
      <c r="F138" s="20">
        <f>'B-B-NS'!E138*-VLookups!$C$10*2</f>
        <v>-656.98637275928695</v>
      </c>
      <c r="G138" s="19">
        <v>0</v>
      </c>
      <c r="H138" s="20">
        <f>(-VLookups!$C$13)*(E138+F138/2)</f>
        <v>-3090.7923906460665</v>
      </c>
      <c r="I138" s="20">
        <f>-PMT(VLookups!$C$16/12,180,-FV(VLookups!$C$16/12,48,,-VLookups!$C$15))</f>
        <v>-1138.3540184987783</v>
      </c>
      <c r="J138" s="19">
        <v>0</v>
      </c>
      <c r="K138" s="19">
        <v>0</v>
      </c>
      <c r="L138" s="19">
        <v>0</v>
      </c>
      <c r="M138" s="20">
        <f>M137-VLookups!$C$33</f>
        <v>-139</v>
      </c>
      <c r="N138" s="22">
        <v>74</v>
      </c>
      <c r="O138" s="19">
        <v>0</v>
      </c>
      <c r="P138" s="19">
        <v>0</v>
      </c>
      <c r="Q138" s="9" t="s">
        <v>36</v>
      </c>
      <c r="R138" s="21">
        <f>R126*(1+VLookups!$C$45)</f>
        <v>-2877.1366017328896</v>
      </c>
      <c r="S138" s="19">
        <v>0</v>
      </c>
      <c r="T138" s="19">
        <v>0</v>
      </c>
      <c r="U138" s="9" t="s">
        <v>36</v>
      </c>
      <c r="V138" s="21">
        <f>V137-VLookups!$C$54</f>
        <v>-1170</v>
      </c>
      <c r="W138" s="21">
        <f>-VLookups!$C$59</f>
        <v>-200</v>
      </c>
      <c r="X138" s="19">
        <v>0</v>
      </c>
      <c r="Y138" s="20">
        <f>Y137*(1+VLookups!$C$57/12)</f>
        <v>-220.96124995015413</v>
      </c>
      <c r="Z138" s="9" t="s">
        <v>36</v>
      </c>
      <c r="AA138" s="9" t="s">
        <v>36</v>
      </c>
      <c r="AB138" s="20">
        <f t="shared" si="6"/>
        <v>1785.0354321139184</v>
      </c>
      <c r="AC138" s="19">
        <f t="shared" si="7"/>
        <v>204098.29762182626</v>
      </c>
    </row>
    <row r="139" spans="2:29" x14ac:dyDescent="0.25">
      <c r="B139" s="9">
        <v>135</v>
      </c>
      <c r="C139" s="9">
        <f t="shared" si="5"/>
        <v>34</v>
      </c>
      <c r="D139" s="9">
        <v>3</v>
      </c>
      <c r="E139" s="20">
        <f>E127*(1+VLookups!$C$4)</f>
        <v>10949.77287932145</v>
      </c>
      <c r="F139" s="20">
        <f>'B-B-NS'!E139*-VLookups!$C$10*2</f>
        <v>-656.98637275928695</v>
      </c>
      <c r="G139" s="19">
        <v>0</v>
      </c>
      <c r="H139" s="20">
        <f>(-VLookups!$C$13)*(E139+F139/2)</f>
        <v>-3090.7923906460665</v>
      </c>
      <c r="I139" s="20">
        <f>-PMT(VLookups!$C$16/12,180,-FV(VLookups!$C$16/12,48,,-VLookups!$C$15))</f>
        <v>-1138.3540184987783</v>
      </c>
      <c r="J139" s="19">
        <v>0</v>
      </c>
      <c r="K139" s="19">
        <v>0</v>
      </c>
      <c r="L139" s="19">
        <v>0</v>
      </c>
      <c r="M139" s="20">
        <f>M138-VLookups!$C$33</f>
        <v>-140</v>
      </c>
      <c r="N139" s="22">
        <v>75</v>
      </c>
      <c r="O139" s="19">
        <v>0</v>
      </c>
      <c r="P139" s="19">
        <v>0</v>
      </c>
      <c r="Q139" s="9" t="s">
        <v>36</v>
      </c>
      <c r="R139" s="21">
        <f>R127*(1+VLookups!$C$45)</f>
        <v>-2877.1366017328896</v>
      </c>
      <c r="S139" s="19">
        <v>0</v>
      </c>
      <c r="T139" s="19">
        <v>0</v>
      </c>
      <c r="U139" s="9" t="s">
        <v>36</v>
      </c>
      <c r="V139" s="21">
        <f>V138-VLookups!$C$54</f>
        <v>-1175</v>
      </c>
      <c r="W139" s="21">
        <f>-VLookups!$C$59</f>
        <v>-200</v>
      </c>
      <c r="X139" s="19">
        <v>0</v>
      </c>
      <c r="Y139" s="20">
        <f>Y138*(1+VLookups!$C$57/12)</f>
        <v>-221.60572026250875</v>
      </c>
      <c r="Z139" s="9" t="s">
        <v>36</v>
      </c>
      <c r="AA139" s="9" t="s">
        <v>36</v>
      </c>
      <c r="AB139" s="20">
        <f t="shared" si="6"/>
        <v>1778.3909618015637</v>
      </c>
      <c r="AC139" s="19">
        <f t="shared" si="7"/>
        <v>206216.85241299757</v>
      </c>
    </row>
    <row r="140" spans="2:29" x14ac:dyDescent="0.25">
      <c r="B140" s="9">
        <v>136</v>
      </c>
      <c r="C140" s="9">
        <f t="shared" si="5"/>
        <v>34</v>
      </c>
      <c r="D140" s="9">
        <v>4</v>
      </c>
      <c r="E140" s="20">
        <f>E128*(1+VLookups!$C$4)</f>
        <v>10949.77287932145</v>
      </c>
      <c r="F140" s="20">
        <f>'B-B-NS'!E140*-VLookups!$C$10*2</f>
        <v>-656.98637275928695</v>
      </c>
      <c r="G140" s="19">
        <v>0</v>
      </c>
      <c r="H140" s="20">
        <f>(-VLookups!$C$13)*(E140+F140/2)</f>
        <v>-3090.7923906460665</v>
      </c>
      <c r="I140" s="20">
        <f>-PMT(VLookups!$C$16/12,180,-FV(VLookups!$C$16/12,48,,-VLookups!$C$15))</f>
        <v>-1138.3540184987783</v>
      </c>
      <c r="J140" s="19">
        <v>0</v>
      </c>
      <c r="K140" s="19">
        <v>0</v>
      </c>
      <c r="L140" s="19">
        <v>0</v>
      </c>
      <c r="M140" s="20">
        <f>M139-VLookups!$C$33</f>
        <v>-141</v>
      </c>
      <c r="N140" s="22">
        <v>76</v>
      </c>
      <c r="O140" s="19">
        <v>0</v>
      </c>
      <c r="P140" s="19">
        <v>0</v>
      </c>
      <c r="Q140" s="9" t="s">
        <v>36</v>
      </c>
      <c r="R140" s="21">
        <f>R128*(1+VLookups!$C$45)</f>
        <v>-2877.1366017328896</v>
      </c>
      <c r="S140" s="19">
        <v>0</v>
      </c>
      <c r="T140" s="19">
        <v>0</v>
      </c>
      <c r="U140" s="9" t="s">
        <v>36</v>
      </c>
      <c r="V140" s="21">
        <f>V139-VLookups!$C$54</f>
        <v>-1180</v>
      </c>
      <c r="W140" s="21">
        <f>-VLookups!$C$59</f>
        <v>-200</v>
      </c>
      <c r="X140" s="19">
        <v>0</v>
      </c>
      <c r="Y140" s="20">
        <f>Y139*(1+VLookups!$C$57/12)</f>
        <v>-222.25207027994108</v>
      </c>
      <c r="Z140" s="9" t="s">
        <v>36</v>
      </c>
      <c r="AA140" s="9" t="s">
        <v>36</v>
      </c>
      <c r="AB140" s="20">
        <f t="shared" si="6"/>
        <v>1771.7446117841314</v>
      </c>
      <c r="AC140" s="19">
        <f t="shared" si="7"/>
        <v>208332.29177880337</v>
      </c>
    </row>
    <row r="141" spans="2:29" x14ac:dyDescent="0.25">
      <c r="B141" s="9">
        <v>137</v>
      </c>
      <c r="C141" s="9">
        <f t="shared" si="5"/>
        <v>34</v>
      </c>
      <c r="D141" s="9">
        <v>5</v>
      </c>
      <c r="E141" s="20">
        <f>E129*(1+VLookups!$C$4)</f>
        <v>10949.77287932145</v>
      </c>
      <c r="F141" s="20">
        <f>'B-B-NS'!E141*-VLookups!$C$10*2</f>
        <v>-656.98637275928695</v>
      </c>
      <c r="G141" s="19">
        <v>0</v>
      </c>
      <c r="H141" s="20">
        <f>(-VLookups!$C$13)*(E141+F141/2)</f>
        <v>-3090.7923906460665</v>
      </c>
      <c r="I141" s="20">
        <f>-PMT(VLookups!$C$16/12,180,-FV(VLookups!$C$16/12,48,,-VLookups!$C$15))</f>
        <v>-1138.3540184987783</v>
      </c>
      <c r="J141" s="19">
        <v>0</v>
      </c>
      <c r="K141" s="19">
        <v>0</v>
      </c>
      <c r="L141" s="19">
        <v>0</v>
      </c>
      <c r="M141" s="20">
        <f>M140-VLookups!$C$33</f>
        <v>-142</v>
      </c>
      <c r="N141" s="22">
        <v>77</v>
      </c>
      <c r="O141" s="19">
        <v>0</v>
      </c>
      <c r="P141" s="19">
        <v>0</v>
      </c>
      <c r="Q141" s="9" t="s">
        <v>36</v>
      </c>
      <c r="R141" s="21">
        <f>R129*(1+VLookups!$C$45)</f>
        <v>-2877.1366017328896</v>
      </c>
      <c r="S141" s="19">
        <v>0</v>
      </c>
      <c r="T141" s="19">
        <v>0</v>
      </c>
      <c r="U141" s="9" t="s">
        <v>36</v>
      </c>
      <c r="V141" s="21">
        <f>V140-VLookups!$C$54</f>
        <v>-1185</v>
      </c>
      <c r="W141" s="21">
        <f>-VLookups!$C$59</f>
        <v>-200</v>
      </c>
      <c r="X141" s="19">
        <v>0</v>
      </c>
      <c r="Y141" s="20">
        <f>Y140*(1+VLookups!$C$57/12)</f>
        <v>-222.90030548492425</v>
      </c>
      <c r="Z141" s="9" t="s">
        <v>36</v>
      </c>
      <c r="AA141" s="9" t="s">
        <v>36</v>
      </c>
      <c r="AB141" s="20">
        <f t="shared" si="6"/>
        <v>1765.0963765791482</v>
      </c>
      <c r="AC141" s="19">
        <f t="shared" si="7"/>
        <v>210444.6086416805</v>
      </c>
    </row>
    <row r="142" spans="2:29" x14ac:dyDescent="0.25">
      <c r="B142" s="9">
        <v>138</v>
      </c>
      <c r="C142" s="9">
        <f t="shared" si="5"/>
        <v>34</v>
      </c>
      <c r="D142" s="9">
        <v>6</v>
      </c>
      <c r="E142" s="20">
        <f>E130*(1+VLookups!$C$4)</f>
        <v>10949.77287932145</v>
      </c>
      <c r="F142" s="20">
        <f>'B-B-NS'!E142*-VLookups!$C$10*2</f>
        <v>-656.98637275928695</v>
      </c>
      <c r="G142" s="19">
        <v>0</v>
      </c>
      <c r="H142" s="20">
        <f>(-VLookups!$C$13)*(E142+F142/2)</f>
        <v>-3090.7923906460665</v>
      </c>
      <c r="I142" s="20">
        <f>-PMT(VLookups!$C$16/12,180,-FV(VLookups!$C$16/12,48,,-VLookups!$C$15))</f>
        <v>-1138.3540184987783</v>
      </c>
      <c r="J142" s="19">
        <v>0</v>
      </c>
      <c r="K142" s="19">
        <v>0</v>
      </c>
      <c r="L142" s="19">
        <v>0</v>
      </c>
      <c r="M142" s="20">
        <f>M141-VLookups!$C$33</f>
        <v>-143</v>
      </c>
      <c r="N142" s="22">
        <v>78</v>
      </c>
      <c r="O142" s="19">
        <v>0</v>
      </c>
      <c r="P142" s="19">
        <v>0</v>
      </c>
      <c r="Q142" s="9" t="s">
        <v>36</v>
      </c>
      <c r="R142" s="21">
        <f>R130*(1+VLookups!$C$45)</f>
        <v>-2877.1366017328896</v>
      </c>
      <c r="S142" s="19">
        <v>0</v>
      </c>
      <c r="T142" s="19">
        <v>0</v>
      </c>
      <c r="U142" s="9" t="s">
        <v>36</v>
      </c>
      <c r="V142" s="21">
        <f>V141-VLookups!$C$54</f>
        <v>-1190</v>
      </c>
      <c r="W142" s="21">
        <f>-VLookups!$C$59</f>
        <v>-200</v>
      </c>
      <c r="X142" s="19">
        <v>0</v>
      </c>
      <c r="Y142" s="20">
        <f>Y141*(1+VLookups!$C$57/12)</f>
        <v>-223.55043137592193</v>
      </c>
      <c r="Z142" s="9" t="s">
        <v>36</v>
      </c>
      <c r="AA142" s="9" t="s">
        <v>36</v>
      </c>
      <c r="AB142" s="20">
        <f t="shared" si="6"/>
        <v>1758.4462506881505</v>
      </c>
      <c r="AC142" s="19">
        <f t="shared" si="7"/>
        <v>212553.79590677144</v>
      </c>
    </row>
    <row r="143" spans="2:29" x14ac:dyDescent="0.25">
      <c r="B143" s="9">
        <v>139</v>
      </c>
      <c r="C143" s="9">
        <f t="shared" si="5"/>
        <v>34</v>
      </c>
      <c r="D143" s="9">
        <v>7</v>
      </c>
      <c r="E143" s="20">
        <f>E131*(1+VLookups!$C$4)</f>
        <v>10949.77287932145</v>
      </c>
      <c r="F143" s="20">
        <f>'B-B-NS'!E143*-VLookups!$C$10*2</f>
        <v>-656.98637275928695</v>
      </c>
      <c r="G143" s="19">
        <v>0</v>
      </c>
      <c r="H143" s="20">
        <f>(-VLookups!$C$13)*(E143+F143/2)</f>
        <v>-3090.7923906460665</v>
      </c>
      <c r="I143" s="20">
        <f>-PMT(VLookups!$C$16/12,180,-FV(VLookups!$C$16/12,48,,-VLookups!$C$15))</f>
        <v>-1138.3540184987783</v>
      </c>
      <c r="J143" s="19">
        <v>0</v>
      </c>
      <c r="K143" s="19">
        <v>0</v>
      </c>
      <c r="L143" s="19">
        <v>0</v>
      </c>
      <c r="M143" s="20">
        <f>M142-VLookups!$C$33</f>
        <v>-144</v>
      </c>
      <c r="N143" s="22">
        <v>79</v>
      </c>
      <c r="O143" s="19">
        <v>0</v>
      </c>
      <c r="P143" s="19">
        <v>0</v>
      </c>
      <c r="Q143" s="9" t="s">
        <v>36</v>
      </c>
      <c r="R143" s="21">
        <f>R131*(1+VLookups!$C$45)</f>
        <v>-2877.1366017328896</v>
      </c>
      <c r="S143" s="19">
        <v>0</v>
      </c>
      <c r="T143" s="19">
        <v>0</v>
      </c>
      <c r="U143" s="9" t="s">
        <v>36</v>
      </c>
      <c r="V143" s="21">
        <f>V142-VLookups!$C$54</f>
        <v>-1195</v>
      </c>
      <c r="W143" s="21">
        <f>-VLookups!$C$59</f>
        <v>-200</v>
      </c>
      <c r="X143" s="19">
        <v>0</v>
      </c>
      <c r="Y143" s="20">
        <f>Y142*(1+VLookups!$C$57/12)</f>
        <v>-224.20245346743505</v>
      </c>
      <c r="Z143" s="9" t="s">
        <v>36</v>
      </c>
      <c r="AA143" s="9" t="s">
        <v>36</v>
      </c>
      <c r="AB143" s="20">
        <f t="shared" si="6"/>
        <v>1751.7942285966374</v>
      </c>
      <c r="AC143" s="19">
        <f t="shared" si="7"/>
        <v>214659.84646187938</v>
      </c>
    </row>
    <row r="144" spans="2:29" x14ac:dyDescent="0.25">
      <c r="B144" s="9">
        <v>140</v>
      </c>
      <c r="C144" s="9">
        <f t="shared" si="5"/>
        <v>34</v>
      </c>
      <c r="D144" s="9">
        <v>8</v>
      </c>
      <c r="E144" s="20">
        <f>E132*(1+VLookups!$C$4)</f>
        <v>10949.77287932145</v>
      </c>
      <c r="F144" s="20">
        <f>'B-B-NS'!E144*-VLookups!$C$10*2</f>
        <v>-656.98637275928695</v>
      </c>
      <c r="G144" s="19">
        <v>0</v>
      </c>
      <c r="H144" s="20">
        <f>(-VLookups!$C$13)*(E144+F144/2)</f>
        <v>-3090.7923906460665</v>
      </c>
      <c r="I144" s="20">
        <f>-PMT(VLookups!$C$16/12,180,-FV(VLookups!$C$16/12,48,,-VLookups!$C$15))</f>
        <v>-1138.3540184987783</v>
      </c>
      <c r="J144" s="19">
        <v>0</v>
      </c>
      <c r="K144" s="19">
        <v>0</v>
      </c>
      <c r="L144" s="19">
        <v>0</v>
      </c>
      <c r="M144" s="20">
        <f>M143-VLookups!$C$33</f>
        <v>-145</v>
      </c>
      <c r="N144" s="22">
        <v>80</v>
      </c>
      <c r="O144" s="19">
        <v>0</v>
      </c>
      <c r="P144" s="19">
        <v>0</v>
      </c>
      <c r="Q144" s="9" t="s">
        <v>36</v>
      </c>
      <c r="R144" s="21">
        <f>R132*(1+VLookups!$C$45)</f>
        <v>-2877.1366017328896</v>
      </c>
      <c r="S144" s="19">
        <v>0</v>
      </c>
      <c r="T144" s="19">
        <v>0</v>
      </c>
      <c r="U144" s="9" t="s">
        <v>36</v>
      </c>
      <c r="V144" s="21">
        <f>V143-VLookups!$C$54</f>
        <v>-1200</v>
      </c>
      <c r="W144" s="21">
        <f>-VLookups!$C$59</f>
        <v>-200</v>
      </c>
      <c r="X144" s="19">
        <v>0</v>
      </c>
      <c r="Y144" s="20">
        <f>Y143*(1+VLookups!$C$57/12)</f>
        <v>-224.85637729004841</v>
      </c>
      <c r="Z144" s="9" t="s">
        <v>36</v>
      </c>
      <c r="AA144" s="9" t="s">
        <v>36</v>
      </c>
      <c r="AB144" s="20">
        <f t="shared" si="6"/>
        <v>1745.1403047740241</v>
      </c>
      <c r="AC144" s="19">
        <f t="shared" si="7"/>
        <v>216762.7531774232</v>
      </c>
    </row>
    <row r="145" spans="2:29" x14ac:dyDescent="0.25">
      <c r="B145" s="9">
        <v>141</v>
      </c>
      <c r="C145" s="9">
        <f t="shared" ref="C145:C208" si="8">C133+1</f>
        <v>34</v>
      </c>
      <c r="D145" s="9">
        <v>9</v>
      </c>
      <c r="E145" s="20">
        <f>E133*(1+VLookups!$C$4)</f>
        <v>10949.77287932145</v>
      </c>
      <c r="F145" s="20">
        <f>'B-B-NS'!E145*-VLookups!$C$10*2</f>
        <v>-656.98637275928695</v>
      </c>
      <c r="G145" s="19">
        <v>0</v>
      </c>
      <c r="H145" s="20">
        <f>(-VLookups!$C$13)*(E145+F145/2)</f>
        <v>-3090.7923906460665</v>
      </c>
      <c r="I145" s="20">
        <f>-PMT(VLookups!$C$16/12,180,-FV(VLookups!$C$16/12,48,,-VLookups!$C$15))</f>
        <v>-1138.3540184987783</v>
      </c>
      <c r="J145" s="19">
        <v>0</v>
      </c>
      <c r="K145" s="19">
        <v>0</v>
      </c>
      <c r="L145" s="19">
        <v>0</v>
      </c>
      <c r="M145" s="20">
        <f>M144-VLookups!$C$33</f>
        <v>-146</v>
      </c>
      <c r="N145" s="22">
        <v>81</v>
      </c>
      <c r="O145" s="19">
        <v>0</v>
      </c>
      <c r="P145" s="19">
        <v>0</v>
      </c>
      <c r="Q145" s="9" t="s">
        <v>36</v>
      </c>
      <c r="R145" s="21">
        <f>R133*(1+VLookups!$C$45)</f>
        <v>-2877.1366017328896</v>
      </c>
      <c r="S145" s="19">
        <v>0</v>
      </c>
      <c r="T145" s="19">
        <v>0</v>
      </c>
      <c r="U145" s="9" t="s">
        <v>36</v>
      </c>
      <c r="V145" s="21">
        <f>V144-VLookups!$C$54</f>
        <v>-1205</v>
      </c>
      <c r="W145" s="21">
        <f>-VLookups!$C$59</f>
        <v>-200</v>
      </c>
      <c r="X145" s="19">
        <v>0</v>
      </c>
      <c r="Y145" s="20">
        <f>Y144*(1+VLookups!$C$57/12)</f>
        <v>-225.51220839047772</v>
      </c>
      <c r="Z145" s="9" t="s">
        <v>36</v>
      </c>
      <c r="AA145" s="9" t="s">
        <v>36</v>
      </c>
      <c r="AB145" s="20">
        <f t="shared" si="6"/>
        <v>1738.4844736735947</v>
      </c>
      <c r="AC145" s="19">
        <f t="shared" si="7"/>
        <v>218862.50890639253</v>
      </c>
    </row>
    <row r="146" spans="2:29" x14ac:dyDescent="0.25">
      <c r="B146" s="9">
        <v>142</v>
      </c>
      <c r="C146" s="9">
        <f t="shared" si="8"/>
        <v>34</v>
      </c>
      <c r="D146" s="9">
        <v>10</v>
      </c>
      <c r="E146" s="20">
        <f>E134*(1+VLookups!$C$4)</f>
        <v>10949.77287932145</v>
      </c>
      <c r="F146" s="20">
        <f>'B-B-NS'!E146*-VLookups!$C$10*2</f>
        <v>-656.98637275928695</v>
      </c>
      <c r="G146" s="19">
        <v>0</v>
      </c>
      <c r="H146" s="20">
        <f>(-VLookups!$C$13)*(E146+F146/2)</f>
        <v>-3090.7923906460665</v>
      </c>
      <c r="I146" s="20">
        <f>-PMT(VLookups!$C$16/12,180,-FV(VLookups!$C$16/12,48,,-VLookups!$C$15))</f>
        <v>-1138.3540184987783</v>
      </c>
      <c r="J146" s="19">
        <v>0</v>
      </c>
      <c r="K146" s="19">
        <v>0</v>
      </c>
      <c r="L146" s="19">
        <v>0</v>
      </c>
      <c r="M146" s="20">
        <f>M145-VLookups!$C$33</f>
        <v>-147</v>
      </c>
      <c r="N146" s="22">
        <v>82</v>
      </c>
      <c r="O146" s="19">
        <v>0</v>
      </c>
      <c r="P146" s="19">
        <v>0</v>
      </c>
      <c r="Q146" s="9" t="s">
        <v>36</v>
      </c>
      <c r="R146" s="21">
        <f>R134*(1+VLookups!$C$45)</f>
        <v>-2877.1366017328896</v>
      </c>
      <c r="S146" s="19">
        <v>0</v>
      </c>
      <c r="T146" s="19">
        <v>0</v>
      </c>
      <c r="U146" s="9" t="s">
        <v>36</v>
      </c>
      <c r="V146" s="21">
        <f>V145-VLookups!$C$54</f>
        <v>-1210</v>
      </c>
      <c r="W146" s="21">
        <f>-VLookups!$C$59</f>
        <v>-200</v>
      </c>
      <c r="X146" s="19">
        <v>0</v>
      </c>
      <c r="Y146" s="20">
        <f>Y145*(1+VLookups!$C$57/12)</f>
        <v>-226.16995233161663</v>
      </c>
      <c r="Z146" s="9" t="s">
        <v>36</v>
      </c>
      <c r="AA146" s="9" t="s">
        <v>36</v>
      </c>
      <c r="AB146" s="20">
        <f t="shared" si="6"/>
        <v>1731.826729732456</v>
      </c>
      <c r="AC146" s="19">
        <f t="shared" si="7"/>
        <v>220959.10648430229</v>
      </c>
    </row>
    <row r="147" spans="2:29" ht="15.75" customHeight="1" x14ac:dyDescent="0.25">
      <c r="B147" s="9">
        <v>143</v>
      </c>
      <c r="C147" s="9">
        <f t="shared" si="8"/>
        <v>34</v>
      </c>
      <c r="D147" s="9">
        <v>11</v>
      </c>
      <c r="E147" s="20">
        <f>E135*(1+VLookups!$C$4)</f>
        <v>10949.77287932145</v>
      </c>
      <c r="F147" s="20">
        <f>'B-B-NS'!E147*-VLookups!$C$10*2</f>
        <v>-656.98637275928695</v>
      </c>
      <c r="G147" s="19">
        <v>0</v>
      </c>
      <c r="H147" s="20">
        <f>(-VLookups!$C$13)*(E147+F147/2)</f>
        <v>-3090.7923906460665</v>
      </c>
      <c r="I147" s="20">
        <f>-PMT(VLookups!$C$16/12,180,-FV(VLookups!$C$16/12,48,,-VLookups!$C$15))</f>
        <v>-1138.3540184987783</v>
      </c>
      <c r="J147" s="19">
        <v>0</v>
      </c>
      <c r="K147" s="19">
        <v>0</v>
      </c>
      <c r="L147" s="19">
        <v>0</v>
      </c>
      <c r="M147" s="20">
        <f>M146-VLookups!$C$33</f>
        <v>-148</v>
      </c>
      <c r="N147" s="22">
        <v>83</v>
      </c>
      <c r="O147" s="19">
        <v>0</v>
      </c>
      <c r="P147" s="19">
        <v>0</v>
      </c>
      <c r="Q147" s="9" t="s">
        <v>36</v>
      </c>
      <c r="R147" s="21">
        <f>R135*(1+VLookups!$C$45)</f>
        <v>-2877.1366017328896</v>
      </c>
      <c r="S147" s="19">
        <v>0</v>
      </c>
      <c r="T147" s="19">
        <v>0</v>
      </c>
      <c r="U147" s="9" t="s">
        <v>36</v>
      </c>
      <c r="V147" s="21">
        <f>V146-VLookups!$C$54</f>
        <v>-1215</v>
      </c>
      <c r="W147" s="21">
        <f>-VLookups!$C$59</f>
        <v>-200</v>
      </c>
      <c r="X147" s="19">
        <v>0</v>
      </c>
      <c r="Y147" s="20">
        <f>Y146*(1+VLookups!$C$57/12)</f>
        <v>-226.82961469258385</v>
      </c>
      <c r="Z147" s="9" t="s">
        <v>36</v>
      </c>
      <c r="AA147" s="9" t="s">
        <v>36</v>
      </c>
      <c r="AB147" s="20">
        <f t="shared" si="6"/>
        <v>1725.1670673714887</v>
      </c>
      <c r="AC147" s="19">
        <f t="shared" si="7"/>
        <v>223052.53872914761</v>
      </c>
    </row>
    <row r="148" spans="2:29" x14ac:dyDescent="0.25">
      <c r="B148" s="9">
        <v>144</v>
      </c>
      <c r="C148" s="9">
        <f t="shared" si="8"/>
        <v>35</v>
      </c>
      <c r="D148" s="9">
        <v>0</v>
      </c>
      <c r="E148" s="20">
        <f>E136*(1+VLookups!$C$4)</f>
        <v>11333.014930097699</v>
      </c>
      <c r="F148" s="20">
        <f>'B-B-NS'!E148*-VLookups!$C$10*2</f>
        <v>-679.98089580586191</v>
      </c>
      <c r="G148" s="19">
        <v>0</v>
      </c>
      <c r="H148" s="20">
        <f>(-VLookups!$C$13)*(E148+F148/2)</f>
        <v>-3198.9701243186782</v>
      </c>
      <c r="I148" s="20">
        <f>-PMT(VLookups!$C$16/12,180,-FV(VLookups!$C$16/12,48,,-VLookups!$C$15))</f>
        <v>-1138.3540184987783</v>
      </c>
      <c r="J148" s="19">
        <v>0</v>
      </c>
      <c r="K148" s="19">
        <v>0</v>
      </c>
      <c r="L148" s="19">
        <v>0</v>
      </c>
      <c r="M148" s="20">
        <f>M147-VLookups!$C$33</f>
        <v>-149</v>
      </c>
      <c r="N148" s="22">
        <v>84</v>
      </c>
      <c r="O148" s="19">
        <v>0</v>
      </c>
      <c r="P148" s="19">
        <v>0</v>
      </c>
      <c r="Q148" s="9" t="s">
        <v>36</v>
      </c>
      <c r="R148" s="21">
        <f>R136*(1+VLookups!$C$45)</f>
        <v>-3052.6419344385959</v>
      </c>
      <c r="S148" s="21">
        <f>-VLookups!$C$47</f>
        <v>-50000</v>
      </c>
      <c r="T148" s="19">
        <v>0</v>
      </c>
      <c r="U148" s="9">
        <v>0</v>
      </c>
      <c r="V148" s="21">
        <f>V147-VLookups!$C$54</f>
        <v>-1220</v>
      </c>
      <c r="W148" s="21">
        <f>-VLookups!$C$59</f>
        <v>-200</v>
      </c>
      <c r="X148" s="21">
        <f>-VLookups!$C$62</f>
        <v>-125</v>
      </c>
      <c r="Y148" s="20">
        <f>Y147*(1+VLookups!$C$57/12)</f>
        <v>-227.49120106877055</v>
      </c>
      <c r="Z148" s="9" t="s">
        <v>36</v>
      </c>
      <c r="AA148" s="9" t="s">
        <v>36</v>
      </c>
      <c r="AB148" s="20">
        <f t="shared" si="6"/>
        <v>-48318.432796130051</v>
      </c>
      <c r="AC148" s="19">
        <f t="shared" si="7"/>
        <v>175105.86016423281</v>
      </c>
    </row>
    <row r="149" spans="2:29" x14ac:dyDescent="0.25">
      <c r="B149" s="9">
        <v>145</v>
      </c>
      <c r="C149" s="9">
        <f t="shared" si="8"/>
        <v>35</v>
      </c>
      <c r="D149" s="9">
        <v>1</v>
      </c>
      <c r="E149" s="20">
        <f>E137*(1+VLookups!$C$4)</f>
        <v>11333.014930097699</v>
      </c>
      <c r="F149" s="20">
        <f>'B-B-NS'!E149*-VLookups!$C$10*2</f>
        <v>-679.98089580586191</v>
      </c>
      <c r="G149" s="19">
        <v>0</v>
      </c>
      <c r="H149" s="20">
        <f>(-VLookups!$C$13)*(E149+F149/2)</f>
        <v>-3198.9701243186782</v>
      </c>
      <c r="I149" s="20">
        <f>-PMT(VLookups!$C$16/12,180,-FV(VLookups!$C$16/12,48,,-VLookups!$C$15))</f>
        <v>-1138.3540184987783</v>
      </c>
      <c r="J149" s="19">
        <v>0</v>
      </c>
      <c r="K149" s="19">
        <v>0</v>
      </c>
      <c r="L149" s="19">
        <v>0</v>
      </c>
      <c r="M149" s="20">
        <f>M148-VLookups!$C$33</f>
        <v>-150</v>
      </c>
      <c r="N149" s="22">
        <v>85</v>
      </c>
      <c r="O149" s="19">
        <v>0</v>
      </c>
      <c r="P149" s="19">
        <v>0</v>
      </c>
      <c r="Q149" s="9" t="s">
        <v>36</v>
      </c>
      <c r="R149" s="19">
        <v>0</v>
      </c>
      <c r="S149" s="20">
        <f>VLookups!$C$50</f>
        <v>-3580.614715990946</v>
      </c>
      <c r="T149" s="19">
        <v>0</v>
      </c>
      <c r="U149" s="9">
        <v>1</v>
      </c>
      <c r="V149" s="21">
        <f>V148-VLookups!$C$54</f>
        <v>-1225</v>
      </c>
      <c r="W149" s="21">
        <f>-VLookups!$C$59</f>
        <v>-200</v>
      </c>
      <c r="X149" s="21">
        <f>-VLookups!$C$62</f>
        <v>-125</v>
      </c>
      <c r="Y149" s="20">
        <f>Y148*(1+VLookups!$C$57/12)</f>
        <v>-228.1547170718878</v>
      </c>
      <c r="Z149" s="9" t="s">
        <v>36</v>
      </c>
      <c r="AA149" s="9" t="s">
        <v>36</v>
      </c>
      <c r="AB149" s="20">
        <f t="shared" si="6"/>
        <v>1146.9309063144783</v>
      </c>
      <c r="AC149" s="19">
        <f t="shared" si="7"/>
        <v>176544.63417082102</v>
      </c>
    </row>
    <row r="150" spans="2:29" x14ac:dyDescent="0.25">
      <c r="B150" s="9">
        <v>146</v>
      </c>
      <c r="C150" s="9">
        <f t="shared" si="8"/>
        <v>35</v>
      </c>
      <c r="D150" s="9">
        <v>2</v>
      </c>
      <c r="E150" s="20">
        <f>E138*(1+VLookups!$C$4)</f>
        <v>11333.014930097699</v>
      </c>
      <c r="F150" s="20">
        <f>'B-B-NS'!E150*-VLookups!$C$10*2</f>
        <v>-679.98089580586191</v>
      </c>
      <c r="G150" s="19">
        <v>0</v>
      </c>
      <c r="H150" s="20">
        <f>(-VLookups!$C$13)*(E150+F150/2)</f>
        <v>-3198.9701243186782</v>
      </c>
      <c r="I150" s="20">
        <f>-PMT(VLookups!$C$16/12,180,-FV(VLookups!$C$16/12,48,,-VLookups!$C$15))</f>
        <v>-1138.3540184987783</v>
      </c>
      <c r="J150" s="19">
        <v>0</v>
      </c>
      <c r="K150" s="19">
        <v>0</v>
      </c>
      <c r="L150" s="19">
        <v>0</v>
      </c>
      <c r="M150" s="20">
        <f>M149-VLookups!$C$33</f>
        <v>-151</v>
      </c>
      <c r="N150" s="22">
        <v>86</v>
      </c>
      <c r="O150" s="19">
        <v>0</v>
      </c>
      <c r="P150" s="19">
        <v>0</v>
      </c>
      <c r="Q150" s="9" t="s">
        <v>36</v>
      </c>
      <c r="R150" s="19">
        <v>0</v>
      </c>
      <c r="S150" s="20">
        <f>VLookups!$C$50</f>
        <v>-3580.614715990946</v>
      </c>
      <c r="T150" s="19">
        <v>0</v>
      </c>
      <c r="U150" s="9">
        <v>2</v>
      </c>
      <c r="V150" s="21">
        <f>V149-VLookups!$C$54</f>
        <v>-1230</v>
      </c>
      <c r="W150" s="21">
        <f>-VLookups!$C$59</f>
        <v>-200</v>
      </c>
      <c r="X150" s="21">
        <f>-VLookups!$C$62</f>
        <v>-125</v>
      </c>
      <c r="Y150" s="20">
        <f>Y149*(1+VLookups!$C$57/12)</f>
        <v>-228.82016833001416</v>
      </c>
      <c r="Z150" s="9" t="s">
        <v>36</v>
      </c>
      <c r="AA150" s="9" t="s">
        <v>36</v>
      </c>
      <c r="AB150" s="20">
        <f t="shared" si="6"/>
        <v>1140.2654550563518</v>
      </c>
      <c r="AC150" s="19">
        <f t="shared" si="7"/>
        <v>177979.14068282876</v>
      </c>
    </row>
    <row r="151" spans="2:29" x14ac:dyDescent="0.25">
      <c r="B151" s="9">
        <v>147</v>
      </c>
      <c r="C151" s="9">
        <f t="shared" si="8"/>
        <v>35</v>
      </c>
      <c r="D151" s="9">
        <v>3</v>
      </c>
      <c r="E151" s="20">
        <f>E139*(1+VLookups!$C$4)</f>
        <v>11333.014930097699</v>
      </c>
      <c r="F151" s="20">
        <f>'B-B-NS'!E151*-VLookups!$C$10*2</f>
        <v>-679.98089580586191</v>
      </c>
      <c r="G151" s="19">
        <v>0</v>
      </c>
      <c r="H151" s="20">
        <f>(-VLookups!$C$13)*(E151+F151/2)</f>
        <v>-3198.9701243186782</v>
      </c>
      <c r="I151" s="20">
        <f>-PMT(VLookups!$C$16/12,180,-FV(VLookups!$C$16/12,48,,-VLookups!$C$15))</f>
        <v>-1138.3540184987783</v>
      </c>
      <c r="J151" s="19">
        <v>0</v>
      </c>
      <c r="K151" s="19">
        <v>0</v>
      </c>
      <c r="L151" s="19">
        <v>0</v>
      </c>
      <c r="M151" s="20">
        <f>M150-VLookups!$C$33</f>
        <v>-152</v>
      </c>
      <c r="N151" s="22">
        <v>87</v>
      </c>
      <c r="O151" s="19">
        <v>0</v>
      </c>
      <c r="P151" s="19">
        <v>0</v>
      </c>
      <c r="Q151" s="9" t="s">
        <v>36</v>
      </c>
      <c r="R151" s="19">
        <v>0</v>
      </c>
      <c r="S151" s="20">
        <f>VLookups!$C$50</f>
        <v>-3580.614715990946</v>
      </c>
      <c r="T151" s="19">
        <v>0</v>
      </c>
      <c r="U151" s="9">
        <v>3</v>
      </c>
      <c r="V151" s="21">
        <f>V150-VLookups!$C$54</f>
        <v>-1235</v>
      </c>
      <c r="W151" s="21">
        <f>-VLookups!$C$59</f>
        <v>-200</v>
      </c>
      <c r="X151" s="21">
        <f>-VLookups!$C$62</f>
        <v>-125</v>
      </c>
      <c r="Y151" s="20">
        <f>Y150*(1+VLookups!$C$57/12)</f>
        <v>-229.48756048764338</v>
      </c>
      <c r="Z151" s="9" t="s">
        <v>36</v>
      </c>
      <c r="AA151" s="9" t="s">
        <v>36</v>
      </c>
      <c r="AB151" s="20">
        <f t="shared" si="6"/>
        <v>1133.5980628987227</v>
      </c>
      <c r="AC151" s="19">
        <f t="shared" si="7"/>
        <v>179409.37064686554</v>
      </c>
    </row>
    <row r="152" spans="2:29" x14ac:dyDescent="0.25">
      <c r="B152" s="9">
        <v>148</v>
      </c>
      <c r="C152" s="9">
        <f t="shared" si="8"/>
        <v>35</v>
      </c>
      <c r="D152" s="9">
        <v>4</v>
      </c>
      <c r="E152" s="20">
        <f>E140*(1+VLookups!$C$4)</f>
        <v>11333.014930097699</v>
      </c>
      <c r="F152" s="20">
        <f>'B-B-NS'!E152*-VLookups!$C$10*2</f>
        <v>-679.98089580586191</v>
      </c>
      <c r="G152" s="19">
        <v>0</v>
      </c>
      <c r="H152" s="20">
        <f>(-VLookups!$C$13)*(E152+F152/2)</f>
        <v>-3198.9701243186782</v>
      </c>
      <c r="I152" s="20">
        <f>-PMT(VLookups!$C$16/12,180,-FV(VLookups!$C$16/12,48,,-VLookups!$C$15))</f>
        <v>-1138.3540184987783</v>
      </c>
      <c r="J152" s="19">
        <v>0</v>
      </c>
      <c r="K152" s="19">
        <v>0</v>
      </c>
      <c r="L152" s="19">
        <v>0</v>
      </c>
      <c r="M152" s="20">
        <f>M151-VLookups!$C$33</f>
        <v>-153</v>
      </c>
      <c r="N152" s="22">
        <v>88</v>
      </c>
      <c r="O152" s="19">
        <v>0</v>
      </c>
      <c r="P152" s="19">
        <v>0</v>
      </c>
      <c r="Q152" s="9" t="s">
        <v>36</v>
      </c>
      <c r="R152" s="19">
        <v>0</v>
      </c>
      <c r="S152" s="20">
        <f>VLookups!$C$50</f>
        <v>-3580.614715990946</v>
      </c>
      <c r="T152" s="19">
        <v>0</v>
      </c>
      <c r="U152" s="9">
        <v>4</v>
      </c>
      <c r="V152" s="21">
        <f>V151-VLookups!$C$54</f>
        <v>-1240</v>
      </c>
      <c r="W152" s="21">
        <f>-VLookups!$C$59</f>
        <v>-200</v>
      </c>
      <c r="X152" s="21">
        <f>-VLookups!$C$62</f>
        <v>-125</v>
      </c>
      <c r="Y152" s="20">
        <f>Y151*(1+VLookups!$C$57/12)</f>
        <v>-230.15689920573234</v>
      </c>
      <c r="Z152" s="9" t="s">
        <v>36</v>
      </c>
      <c r="AA152" s="9" t="s">
        <v>36</v>
      </c>
      <c r="AB152" s="20">
        <f t="shared" si="6"/>
        <v>1126.9287241806337</v>
      </c>
      <c r="AC152" s="19">
        <f t="shared" si="7"/>
        <v>180835.31498879098</v>
      </c>
    </row>
    <row r="153" spans="2:29" x14ac:dyDescent="0.25">
      <c r="B153" s="9">
        <v>149</v>
      </c>
      <c r="C153" s="9">
        <f t="shared" si="8"/>
        <v>35</v>
      </c>
      <c r="D153" s="9">
        <v>5</v>
      </c>
      <c r="E153" s="20">
        <f>E141*(1+VLookups!$C$4)</f>
        <v>11333.014930097699</v>
      </c>
      <c r="F153" s="20">
        <f>'B-B-NS'!E153*-VLookups!$C$10*2</f>
        <v>-679.98089580586191</v>
      </c>
      <c r="G153" s="19">
        <v>0</v>
      </c>
      <c r="H153" s="20">
        <f>(-VLookups!$C$13)*(E153+F153/2)</f>
        <v>-3198.9701243186782</v>
      </c>
      <c r="I153" s="20">
        <f>-PMT(VLookups!$C$16/12,180,-FV(VLookups!$C$16/12,48,,-VLookups!$C$15))</f>
        <v>-1138.3540184987783</v>
      </c>
      <c r="J153" s="19">
        <v>0</v>
      </c>
      <c r="K153" s="19">
        <v>0</v>
      </c>
      <c r="L153" s="19">
        <v>0</v>
      </c>
      <c r="M153" s="20">
        <f>M152-VLookups!$C$33</f>
        <v>-154</v>
      </c>
      <c r="N153" s="22">
        <v>89</v>
      </c>
      <c r="O153" s="19">
        <v>0</v>
      </c>
      <c r="P153" s="19">
        <v>0</v>
      </c>
      <c r="Q153" s="9" t="s">
        <v>36</v>
      </c>
      <c r="R153" s="19">
        <v>0</v>
      </c>
      <c r="S153" s="20">
        <f>VLookups!$C$50</f>
        <v>-3580.614715990946</v>
      </c>
      <c r="T153" s="19">
        <v>0</v>
      </c>
      <c r="U153" s="9">
        <v>5</v>
      </c>
      <c r="V153" s="21">
        <f>V152-VLookups!$C$54</f>
        <v>-1245</v>
      </c>
      <c r="W153" s="21">
        <f>-VLookups!$C$59</f>
        <v>-200</v>
      </c>
      <c r="X153" s="21">
        <f>-VLookups!$C$62</f>
        <v>-125</v>
      </c>
      <c r="Y153" s="20">
        <f>Y152*(1+VLookups!$C$57/12)</f>
        <v>-230.82819016174906</v>
      </c>
      <c r="Z153" s="9" t="s">
        <v>36</v>
      </c>
      <c r="AA153" s="9" t="s">
        <v>36</v>
      </c>
      <c r="AB153" s="20">
        <f t="shared" si="6"/>
        <v>1120.257433224617</v>
      </c>
      <c r="AC153" s="19">
        <f t="shared" si="7"/>
        <v>182256.96461366359</v>
      </c>
    </row>
    <row r="154" spans="2:29" x14ac:dyDescent="0.25">
      <c r="B154" s="9">
        <v>150</v>
      </c>
      <c r="C154" s="9">
        <f t="shared" si="8"/>
        <v>35</v>
      </c>
      <c r="D154" s="9">
        <v>6</v>
      </c>
      <c r="E154" s="20">
        <f>E142*(1+VLookups!$C$4)</f>
        <v>11333.014930097699</v>
      </c>
      <c r="F154" s="20">
        <f>'B-B-NS'!E154*-VLookups!$C$10*2</f>
        <v>-679.98089580586191</v>
      </c>
      <c r="G154" s="19">
        <v>0</v>
      </c>
      <c r="H154" s="20">
        <f>(-VLookups!$C$13)*(E154+F154/2)</f>
        <v>-3198.9701243186782</v>
      </c>
      <c r="I154" s="20">
        <f>-PMT(VLookups!$C$16/12,180,-FV(VLookups!$C$16/12,48,,-VLookups!$C$15))</f>
        <v>-1138.3540184987783</v>
      </c>
      <c r="J154" s="19">
        <v>0</v>
      </c>
      <c r="K154" s="19">
        <v>0</v>
      </c>
      <c r="L154" s="19">
        <v>0</v>
      </c>
      <c r="M154" s="20">
        <f>M153-VLookups!$C$33</f>
        <v>-155</v>
      </c>
      <c r="N154" s="22">
        <v>90</v>
      </c>
      <c r="O154" s="19">
        <v>0</v>
      </c>
      <c r="P154" s="19">
        <v>0</v>
      </c>
      <c r="Q154" s="9" t="s">
        <v>36</v>
      </c>
      <c r="R154" s="19">
        <v>0</v>
      </c>
      <c r="S154" s="20">
        <f>VLookups!$C$50</f>
        <v>-3580.614715990946</v>
      </c>
      <c r="T154" s="19">
        <v>0</v>
      </c>
      <c r="U154" s="9">
        <v>6</v>
      </c>
      <c r="V154" s="21">
        <f>V153-VLookups!$C$54</f>
        <v>-1250</v>
      </c>
      <c r="W154" s="21">
        <f>-VLookups!$C$59</f>
        <v>-200</v>
      </c>
      <c r="X154" s="21">
        <f>-VLookups!$C$62</f>
        <v>-125</v>
      </c>
      <c r="Y154" s="20">
        <f>Y153*(1+VLookups!$C$57/12)</f>
        <v>-231.50143904972083</v>
      </c>
      <c r="Z154" s="9" t="s">
        <v>36</v>
      </c>
      <c r="AA154" s="9" t="s">
        <v>36</v>
      </c>
      <c r="AB154" s="20">
        <f t="shared" si="6"/>
        <v>1113.5841843366452</v>
      </c>
      <c r="AC154" s="19">
        <f t="shared" si="7"/>
        <v>183674.31040568967</v>
      </c>
    </row>
    <row r="155" spans="2:29" x14ac:dyDescent="0.25">
      <c r="B155" s="9">
        <v>151</v>
      </c>
      <c r="C155" s="9">
        <f t="shared" si="8"/>
        <v>35</v>
      </c>
      <c r="D155" s="9">
        <v>7</v>
      </c>
      <c r="E155" s="20">
        <f>E143*(1+VLookups!$C$4)</f>
        <v>11333.014930097699</v>
      </c>
      <c r="F155" s="20">
        <f>'B-B-NS'!E155*-VLookups!$C$10*2</f>
        <v>-679.98089580586191</v>
      </c>
      <c r="G155" s="19">
        <v>0</v>
      </c>
      <c r="H155" s="20">
        <f>(-VLookups!$C$13)*(E155+F155/2)</f>
        <v>-3198.9701243186782</v>
      </c>
      <c r="I155" s="20">
        <f>-PMT(VLookups!$C$16/12,180,-FV(VLookups!$C$16/12,48,,-VLookups!$C$15))</f>
        <v>-1138.3540184987783</v>
      </c>
      <c r="J155" s="19">
        <v>0</v>
      </c>
      <c r="K155" s="19">
        <v>0</v>
      </c>
      <c r="L155" s="19">
        <v>0</v>
      </c>
      <c r="M155" s="20">
        <f>M154-VLookups!$C$33</f>
        <v>-156</v>
      </c>
      <c r="N155" s="22">
        <v>91</v>
      </c>
      <c r="O155" s="19">
        <v>0</v>
      </c>
      <c r="P155" s="19">
        <v>0</v>
      </c>
      <c r="Q155" s="9" t="s">
        <v>36</v>
      </c>
      <c r="R155" s="19">
        <v>0</v>
      </c>
      <c r="S155" s="20">
        <f>VLookups!$C$50</f>
        <v>-3580.614715990946</v>
      </c>
      <c r="T155" s="19">
        <v>0</v>
      </c>
      <c r="U155" s="9">
        <v>7</v>
      </c>
      <c r="V155" s="21">
        <f>V154-VLookups!$C$54</f>
        <v>-1255</v>
      </c>
      <c r="W155" s="21">
        <f>-VLookups!$C$59</f>
        <v>-200</v>
      </c>
      <c r="X155" s="21">
        <f>-VLookups!$C$62</f>
        <v>-125</v>
      </c>
      <c r="Y155" s="20">
        <f>Y154*(1+VLookups!$C$57/12)</f>
        <v>-232.17665158028251</v>
      </c>
      <c r="Z155" s="9" t="s">
        <v>36</v>
      </c>
      <c r="AA155" s="9" t="s">
        <v>36</v>
      </c>
      <c r="AB155" s="20">
        <f t="shared" si="6"/>
        <v>1106.9089718060836</v>
      </c>
      <c r="AC155" s="19">
        <f t="shared" si="7"/>
        <v>185087.3432281719</v>
      </c>
    </row>
    <row r="156" spans="2:29" x14ac:dyDescent="0.25">
      <c r="B156" s="9">
        <v>152</v>
      </c>
      <c r="C156" s="9">
        <f t="shared" si="8"/>
        <v>35</v>
      </c>
      <c r="D156" s="9">
        <v>8</v>
      </c>
      <c r="E156" s="20">
        <f>E144*(1+VLookups!$C$4)</f>
        <v>11333.014930097699</v>
      </c>
      <c r="F156" s="20">
        <f>'B-B-NS'!E156*-VLookups!$C$10*2</f>
        <v>-679.98089580586191</v>
      </c>
      <c r="G156" s="19">
        <v>0</v>
      </c>
      <c r="H156" s="20">
        <f>(-VLookups!$C$13)*(E156+F156/2)</f>
        <v>-3198.9701243186782</v>
      </c>
      <c r="I156" s="20">
        <f>-PMT(VLookups!$C$16/12,180,-FV(VLookups!$C$16/12,48,,-VLookups!$C$15))</f>
        <v>-1138.3540184987783</v>
      </c>
      <c r="J156" s="19">
        <v>0</v>
      </c>
      <c r="K156" s="19">
        <v>0</v>
      </c>
      <c r="L156" s="19">
        <v>0</v>
      </c>
      <c r="M156" s="20">
        <f>M155-VLookups!$C$33</f>
        <v>-157</v>
      </c>
      <c r="N156" s="22">
        <v>92</v>
      </c>
      <c r="O156" s="19">
        <v>0</v>
      </c>
      <c r="P156" s="19">
        <v>0</v>
      </c>
      <c r="Q156" s="9" t="s">
        <v>36</v>
      </c>
      <c r="R156" s="19">
        <v>0</v>
      </c>
      <c r="S156" s="20">
        <f>VLookups!$C$50</f>
        <v>-3580.614715990946</v>
      </c>
      <c r="T156" s="19">
        <v>0</v>
      </c>
      <c r="U156" s="9">
        <v>8</v>
      </c>
      <c r="V156" s="21">
        <f>V155-VLookups!$C$54</f>
        <v>-1260</v>
      </c>
      <c r="W156" s="21">
        <f>-VLookups!$C$59</f>
        <v>-200</v>
      </c>
      <c r="X156" s="21">
        <f>-VLookups!$C$62</f>
        <v>-125</v>
      </c>
      <c r="Y156" s="20">
        <f>Y155*(1+VLookups!$C$57/12)</f>
        <v>-232.853833480725</v>
      </c>
      <c r="Z156" s="9" t="s">
        <v>36</v>
      </c>
      <c r="AA156" s="9" t="s">
        <v>36</v>
      </c>
      <c r="AB156" s="20">
        <f t="shared" si="6"/>
        <v>1100.2317899056411</v>
      </c>
      <c r="AC156" s="19">
        <f t="shared" si="7"/>
        <v>186496.05392345783</v>
      </c>
    </row>
    <row r="157" spans="2:29" x14ac:dyDescent="0.25">
      <c r="B157" s="9">
        <v>153</v>
      </c>
      <c r="C157" s="9">
        <f t="shared" si="8"/>
        <v>35</v>
      </c>
      <c r="D157" s="9">
        <v>9</v>
      </c>
      <c r="E157" s="20">
        <f>E145*(1+VLookups!$C$4)</f>
        <v>11333.014930097699</v>
      </c>
      <c r="F157" s="20">
        <f>'B-B-NS'!E157*-VLookups!$C$10*2</f>
        <v>-679.98089580586191</v>
      </c>
      <c r="G157" s="19">
        <v>0</v>
      </c>
      <c r="H157" s="20">
        <f>(-VLookups!$C$13)*(E157+F157/2)</f>
        <v>-3198.9701243186782</v>
      </c>
      <c r="I157" s="20">
        <f>-PMT(VLookups!$C$16/12,180,-FV(VLookups!$C$16/12,48,,-VLookups!$C$15))</f>
        <v>-1138.3540184987783</v>
      </c>
      <c r="J157" s="19">
        <v>0</v>
      </c>
      <c r="K157" s="19">
        <v>0</v>
      </c>
      <c r="L157" s="19">
        <v>0</v>
      </c>
      <c r="M157" s="20">
        <f>M156-VLookups!$C$33</f>
        <v>-158</v>
      </c>
      <c r="N157" s="22">
        <v>93</v>
      </c>
      <c r="O157" s="19">
        <v>0</v>
      </c>
      <c r="P157" s="19">
        <v>0</v>
      </c>
      <c r="Q157" s="9" t="s">
        <v>36</v>
      </c>
      <c r="R157" s="19">
        <v>0</v>
      </c>
      <c r="S157" s="20">
        <f>VLookups!$C$50</f>
        <v>-3580.614715990946</v>
      </c>
      <c r="T157" s="19">
        <v>0</v>
      </c>
      <c r="U157" s="9">
        <v>9</v>
      </c>
      <c r="V157" s="21">
        <f>V156-VLookups!$C$54</f>
        <v>-1265</v>
      </c>
      <c r="W157" s="21">
        <f>-VLookups!$C$59</f>
        <v>-200</v>
      </c>
      <c r="X157" s="21">
        <f>-VLookups!$C$62</f>
        <v>-125</v>
      </c>
      <c r="Y157" s="20">
        <f>Y156*(1+VLookups!$C$57/12)</f>
        <v>-233.53299049504378</v>
      </c>
      <c r="Z157" s="9" t="s">
        <v>36</v>
      </c>
      <c r="AA157" s="9" t="s">
        <v>36</v>
      </c>
      <c r="AB157" s="20">
        <f t="shared" si="6"/>
        <v>1093.5526328913222</v>
      </c>
      <c r="AC157" s="19">
        <f t="shared" si="7"/>
        <v>187900.43331288826</v>
      </c>
    </row>
    <row r="158" spans="2:29" x14ac:dyDescent="0.25">
      <c r="B158" s="9">
        <v>154</v>
      </c>
      <c r="C158" s="9">
        <f t="shared" si="8"/>
        <v>35</v>
      </c>
      <c r="D158" s="9">
        <v>10</v>
      </c>
      <c r="E158" s="20">
        <f>E146*(1+VLookups!$C$4)</f>
        <v>11333.014930097699</v>
      </c>
      <c r="F158" s="20">
        <f>'B-B-NS'!E158*-VLookups!$C$10*2</f>
        <v>-679.98089580586191</v>
      </c>
      <c r="G158" s="19">
        <v>0</v>
      </c>
      <c r="H158" s="20">
        <f>(-VLookups!$C$13)*(E158+F158/2)</f>
        <v>-3198.9701243186782</v>
      </c>
      <c r="I158" s="20">
        <f>-PMT(VLookups!$C$16/12,180,-FV(VLookups!$C$16/12,48,,-VLookups!$C$15))</f>
        <v>-1138.3540184987783</v>
      </c>
      <c r="J158" s="19">
        <v>0</v>
      </c>
      <c r="K158" s="19">
        <v>0</v>
      </c>
      <c r="L158" s="19">
        <v>0</v>
      </c>
      <c r="M158" s="20">
        <f>M157-VLookups!$C$33</f>
        <v>-159</v>
      </c>
      <c r="N158" s="22">
        <v>94</v>
      </c>
      <c r="O158" s="19">
        <v>0</v>
      </c>
      <c r="P158" s="19">
        <v>0</v>
      </c>
      <c r="Q158" s="9" t="s">
        <v>36</v>
      </c>
      <c r="R158" s="19">
        <v>0</v>
      </c>
      <c r="S158" s="20">
        <f>VLookups!$C$50</f>
        <v>-3580.614715990946</v>
      </c>
      <c r="T158" s="19">
        <v>0</v>
      </c>
      <c r="U158" s="9">
        <v>10</v>
      </c>
      <c r="V158" s="21">
        <f>V157-VLookups!$C$54</f>
        <v>-1270</v>
      </c>
      <c r="W158" s="21">
        <f>-VLookups!$C$59</f>
        <v>-200</v>
      </c>
      <c r="X158" s="21">
        <f>-VLookups!$C$62</f>
        <v>-125</v>
      </c>
      <c r="Y158" s="20">
        <f>Y157*(1+VLookups!$C$57/12)</f>
        <v>-234.21412838398766</v>
      </c>
      <c r="Z158" s="9" t="s">
        <v>36</v>
      </c>
      <c r="AA158" s="9" t="s">
        <v>36</v>
      </c>
      <c r="AB158" s="20">
        <f t="shared" si="6"/>
        <v>1086.8714950023784</v>
      </c>
      <c r="AC158" s="19">
        <f t="shared" si="7"/>
        <v>189300.47219674545</v>
      </c>
    </row>
    <row r="159" spans="2:29" x14ac:dyDescent="0.25">
      <c r="B159" s="9">
        <v>155</v>
      </c>
      <c r="C159" s="9">
        <f t="shared" si="8"/>
        <v>35</v>
      </c>
      <c r="D159" s="9">
        <v>11</v>
      </c>
      <c r="E159" s="20">
        <f>E147*(1+VLookups!$C$4)</f>
        <v>11333.014930097699</v>
      </c>
      <c r="F159" s="20">
        <f>'B-B-NS'!E159*-VLookups!$C$10*2</f>
        <v>-679.98089580586191</v>
      </c>
      <c r="G159" s="19">
        <v>0</v>
      </c>
      <c r="H159" s="20">
        <f>(-VLookups!$C$13)*(E159+F159/2)</f>
        <v>-3198.9701243186782</v>
      </c>
      <c r="I159" s="20">
        <f>-PMT(VLookups!$C$16/12,180,-FV(VLookups!$C$16/12,48,,-VLookups!$C$15))</f>
        <v>-1138.3540184987783</v>
      </c>
      <c r="J159" s="19">
        <v>0</v>
      </c>
      <c r="K159" s="19">
        <v>0</v>
      </c>
      <c r="L159" s="19">
        <v>0</v>
      </c>
      <c r="M159" s="20">
        <f>M158-VLookups!$C$33</f>
        <v>-160</v>
      </c>
      <c r="N159" s="22">
        <v>95</v>
      </c>
      <c r="O159" s="19">
        <v>0</v>
      </c>
      <c r="P159" s="19">
        <v>0</v>
      </c>
      <c r="Q159" s="9" t="s">
        <v>36</v>
      </c>
      <c r="R159" s="19">
        <v>0</v>
      </c>
      <c r="S159" s="20">
        <f>VLookups!$C$50</f>
        <v>-3580.614715990946</v>
      </c>
      <c r="T159" s="19">
        <v>0</v>
      </c>
      <c r="U159" s="9">
        <v>11</v>
      </c>
      <c r="V159" s="21">
        <f>V158-VLookups!$C$54</f>
        <v>-1275</v>
      </c>
      <c r="W159" s="21">
        <f>-VLookups!$C$59</f>
        <v>-200</v>
      </c>
      <c r="X159" s="21">
        <f>-VLookups!$C$62</f>
        <v>-125</v>
      </c>
      <c r="Y159" s="20">
        <f>Y158*(1+VLookups!$C$57/12)</f>
        <v>-234.89725292510764</v>
      </c>
      <c r="Z159" s="9" t="s">
        <v>36</v>
      </c>
      <c r="AA159" s="9" t="s">
        <v>36</v>
      </c>
      <c r="AB159" s="20">
        <f t="shared" si="6"/>
        <v>1080.1883704612583</v>
      </c>
      <c r="AC159" s="19">
        <f t="shared" si="7"/>
        <v>190696.16135420129</v>
      </c>
    </row>
    <row r="160" spans="2:29" x14ac:dyDescent="0.25">
      <c r="B160" s="9">
        <v>156</v>
      </c>
      <c r="C160" s="9">
        <f t="shared" si="8"/>
        <v>36</v>
      </c>
      <c r="D160" s="9">
        <v>0</v>
      </c>
      <c r="E160" s="20">
        <f>E148*(1+VLookups!$C$4)</f>
        <v>11729.670452651118</v>
      </c>
      <c r="F160" s="20">
        <f>'B-B-NS'!E160*-VLookups!$C$10*2</f>
        <v>-703.78022715906707</v>
      </c>
      <c r="G160" s="19">
        <v>0</v>
      </c>
      <c r="H160" s="20">
        <f>(-VLookups!$C$13)*(E160+F160/2)</f>
        <v>-3310.9340786698317</v>
      </c>
      <c r="I160" s="20">
        <f>-PMT(VLookups!$C$16/12,180,-FV(VLookups!$C$16/12,48,,-VLookups!$C$15))</f>
        <v>-1138.3540184987783</v>
      </c>
      <c r="J160" s="19">
        <v>0</v>
      </c>
      <c r="K160" s="19">
        <v>0</v>
      </c>
      <c r="L160" s="19">
        <v>0</v>
      </c>
      <c r="M160" s="20">
        <f>M159-VLookups!$C$33</f>
        <v>-161</v>
      </c>
      <c r="N160" s="22">
        <v>96</v>
      </c>
      <c r="O160" s="19">
        <v>0</v>
      </c>
      <c r="P160" s="19">
        <v>0</v>
      </c>
      <c r="Q160" s="9" t="s">
        <v>36</v>
      </c>
      <c r="R160" s="19">
        <v>0</v>
      </c>
      <c r="S160" s="20">
        <f>VLookups!$C$50</f>
        <v>-3580.614715990946</v>
      </c>
      <c r="T160" s="19">
        <v>0</v>
      </c>
      <c r="U160" s="9">
        <v>12</v>
      </c>
      <c r="V160" s="21">
        <f>V159-VLookups!$C$54</f>
        <v>-1280</v>
      </c>
      <c r="W160" s="21">
        <f>-VLookups!$C$59</f>
        <v>-200</v>
      </c>
      <c r="X160" s="21">
        <f>-VLookups!$C$62</f>
        <v>-125</v>
      </c>
      <c r="Y160" s="20">
        <f>Y159*(1+VLookups!$C$57/12)</f>
        <v>-235.58236991280586</v>
      </c>
      <c r="Z160" s="9" t="s">
        <v>36</v>
      </c>
      <c r="AA160" s="9" t="s">
        <v>36</v>
      </c>
      <c r="AB160" s="20">
        <f t="shared" si="6"/>
        <v>1346.2951559992234</v>
      </c>
      <c r="AC160" s="19">
        <f t="shared" si="7"/>
        <v>192360.28344579085</v>
      </c>
    </row>
    <row r="161" spans="2:29" x14ac:dyDescent="0.25">
      <c r="B161" s="9">
        <v>157</v>
      </c>
      <c r="C161" s="9">
        <f t="shared" si="8"/>
        <v>36</v>
      </c>
      <c r="D161" s="9">
        <v>1</v>
      </c>
      <c r="E161" s="20">
        <f>E149*(1+VLookups!$C$4)</f>
        <v>11729.670452651118</v>
      </c>
      <c r="F161" s="20">
        <f>'B-B-NS'!E161*-VLookups!$C$10*2</f>
        <v>-703.78022715906707</v>
      </c>
      <c r="G161" s="19">
        <v>0</v>
      </c>
      <c r="H161" s="20">
        <f>(-VLookups!$C$13)*(E161+F161/2)</f>
        <v>-3310.9340786698317</v>
      </c>
      <c r="I161" s="20">
        <f>-PMT(VLookups!$C$16/12,180,-FV(VLookups!$C$16/12,48,,-VLookups!$C$15))</f>
        <v>-1138.3540184987783</v>
      </c>
      <c r="J161" s="19">
        <v>0</v>
      </c>
      <c r="K161" s="19">
        <v>0</v>
      </c>
      <c r="L161" s="19">
        <v>0</v>
      </c>
      <c r="M161" s="20">
        <f>M160-VLookups!$C$33</f>
        <v>-162</v>
      </c>
      <c r="N161" s="22">
        <v>97</v>
      </c>
      <c r="O161" s="19">
        <v>0</v>
      </c>
      <c r="P161" s="19">
        <v>0</v>
      </c>
      <c r="Q161" s="9" t="s">
        <v>36</v>
      </c>
      <c r="R161" s="19">
        <v>0</v>
      </c>
      <c r="S161" s="20">
        <f>VLookups!$C$50</f>
        <v>-3580.614715990946</v>
      </c>
      <c r="T161" s="19">
        <v>0</v>
      </c>
      <c r="U161" s="9">
        <v>13</v>
      </c>
      <c r="V161" s="21">
        <f>V160-VLookups!$C$54</f>
        <v>-1285</v>
      </c>
      <c r="W161" s="21">
        <f>-VLookups!$C$59</f>
        <v>-200</v>
      </c>
      <c r="X161" s="21">
        <f>-VLookups!$C$62</f>
        <v>-125</v>
      </c>
      <c r="Y161" s="20">
        <f>Y160*(1+VLookups!$C$57/12)</f>
        <v>-236.26948515838487</v>
      </c>
      <c r="Z161" s="9" t="s">
        <v>36</v>
      </c>
      <c r="AA161" s="9" t="s">
        <v>36</v>
      </c>
      <c r="AB161" s="20">
        <f t="shared" si="6"/>
        <v>1339.6080407536444</v>
      </c>
      <c r="AC161" s="19">
        <f t="shared" si="7"/>
        <v>194020.49195895414</v>
      </c>
    </row>
    <row r="162" spans="2:29" x14ac:dyDescent="0.25">
      <c r="B162" s="9">
        <v>158</v>
      </c>
      <c r="C162" s="9">
        <f t="shared" si="8"/>
        <v>36</v>
      </c>
      <c r="D162" s="9">
        <v>2</v>
      </c>
      <c r="E162" s="20">
        <f>E150*(1+VLookups!$C$4)</f>
        <v>11729.670452651118</v>
      </c>
      <c r="F162" s="20">
        <f>'B-B-NS'!E162*-VLookups!$C$10*2</f>
        <v>-703.78022715906707</v>
      </c>
      <c r="G162" s="19">
        <v>0</v>
      </c>
      <c r="H162" s="20">
        <f>(-VLookups!$C$13)*(E162+F162/2)</f>
        <v>-3310.9340786698317</v>
      </c>
      <c r="I162" s="20">
        <f>-PMT(VLookups!$C$16/12,180,-FV(VLookups!$C$16/12,48,,-VLookups!$C$15))</f>
        <v>-1138.3540184987783</v>
      </c>
      <c r="J162" s="19">
        <v>0</v>
      </c>
      <c r="K162" s="19">
        <v>0</v>
      </c>
      <c r="L162" s="19">
        <v>0</v>
      </c>
      <c r="M162" s="20">
        <f>M161-VLookups!$C$33</f>
        <v>-163</v>
      </c>
      <c r="N162" s="22">
        <v>98</v>
      </c>
      <c r="O162" s="19">
        <v>0</v>
      </c>
      <c r="P162" s="19">
        <v>0</v>
      </c>
      <c r="Q162" s="9" t="s">
        <v>36</v>
      </c>
      <c r="R162" s="19">
        <v>0</v>
      </c>
      <c r="S162" s="20">
        <f>VLookups!$C$50</f>
        <v>-3580.614715990946</v>
      </c>
      <c r="T162" s="19">
        <v>0</v>
      </c>
      <c r="U162" s="9">
        <v>14</v>
      </c>
      <c r="V162" s="21">
        <f>V161-VLookups!$C$54</f>
        <v>-1290</v>
      </c>
      <c r="W162" s="21">
        <f>-VLookups!$C$59</f>
        <v>-200</v>
      </c>
      <c r="X162" s="21">
        <f>-VLookups!$C$62</f>
        <v>-125</v>
      </c>
      <c r="Y162" s="20">
        <f>Y161*(1+VLookups!$C$57/12)</f>
        <v>-236.95860449009683</v>
      </c>
      <c r="Z162" s="9" t="s">
        <v>36</v>
      </c>
      <c r="AA162" s="9" t="s">
        <v>36</v>
      </c>
      <c r="AB162" s="20">
        <f t="shared" si="6"/>
        <v>1332.9189214219325</v>
      </c>
      <c r="AC162" s="19">
        <f t="shared" si="7"/>
        <v>195676.77836697432</v>
      </c>
    </row>
    <row r="163" spans="2:29" x14ac:dyDescent="0.25">
      <c r="B163" s="9">
        <v>159</v>
      </c>
      <c r="C163" s="9">
        <f t="shared" si="8"/>
        <v>36</v>
      </c>
      <c r="D163" s="9">
        <v>3</v>
      </c>
      <c r="E163" s="20">
        <f>E151*(1+VLookups!$C$4)</f>
        <v>11729.670452651118</v>
      </c>
      <c r="F163" s="20">
        <f>'B-B-NS'!E163*-VLookups!$C$10*2</f>
        <v>-703.78022715906707</v>
      </c>
      <c r="G163" s="19">
        <v>0</v>
      </c>
      <c r="H163" s="20">
        <f>(-VLookups!$C$13)*(E163+F163/2)</f>
        <v>-3310.9340786698317</v>
      </c>
      <c r="I163" s="20">
        <f>-PMT(VLookups!$C$16/12,180,-FV(VLookups!$C$16/12,48,,-VLookups!$C$15))</f>
        <v>-1138.3540184987783</v>
      </c>
      <c r="J163" s="19">
        <v>0</v>
      </c>
      <c r="K163" s="19">
        <v>0</v>
      </c>
      <c r="L163" s="19">
        <v>0</v>
      </c>
      <c r="M163" s="20">
        <f>M162-VLookups!$C$33</f>
        <v>-164</v>
      </c>
      <c r="N163" s="22">
        <v>99</v>
      </c>
      <c r="O163" s="19">
        <v>0</v>
      </c>
      <c r="P163" s="19">
        <v>0</v>
      </c>
      <c r="Q163" s="9" t="s">
        <v>36</v>
      </c>
      <c r="R163" s="19">
        <v>0</v>
      </c>
      <c r="S163" s="20">
        <f>VLookups!$C$50</f>
        <v>-3580.614715990946</v>
      </c>
      <c r="T163" s="19">
        <v>0</v>
      </c>
      <c r="U163" s="9">
        <v>15</v>
      </c>
      <c r="V163" s="21">
        <f>V162-VLookups!$C$54</f>
        <v>-1295</v>
      </c>
      <c r="W163" s="21">
        <f>-VLookups!$C$59</f>
        <v>-200</v>
      </c>
      <c r="X163" s="21">
        <f>-VLookups!$C$62</f>
        <v>-125</v>
      </c>
      <c r="Y163" s="20">
        <f>Y162*(1+VLookups!$C$57/12)</f>
        <v>-237.64973375319295</v>
      </c>
      <c r="Z163" s="9" t="s">
        <v>36</v>
      </c>
      <c r="AA163" s="9" t="s">
        <v>36</v>
      </c>
      <c r="AB163" s="20">
        <f t="shared" si="6"/>
        <v>1326.2277921588363</v>
      </c>
      <c r="AC163" s="19">
        <f t="shared" si="7"/>
        <v>197329.13412307814</v>
      </c>
    </row>
    <row r="164" spans="2:29" x14ac:dyDescent="0.25">
      <c r="B164" s="9">
        <v>160</v>
      </c>
      <c r="C164" s="9">
        <f t="shared" si="8"/>
        <v>36</v>
      </c>
      <c r="D164" s="9">
        <v>4</v>
      </c>
      <c r="E164" s="20">
        <f>E152*(1+VLookups!$C$4)</f>
        <v>11729.670452651118</v>
      </c>
      <c r="F164" s="20">
        <f>'B-B-NS'!E164*-VLookups!$C$10*2</f>
        <v>-703.78022715906707</v>
      </c>
      <c r="G164" s="19">
        <v>0</v>
      </c>
      <c r="H164" s="20">
        <f>(-VLookups!$C$13)*(E164+F164/2)</f>
        <v>-3310.9340786698317</v>
      </c>
      <c r="I164" s="20">
        <f>-PMT(VLookups!$C$16/12,180,-FV(VLookups!$C$16/12,48,,-VLookups!$C$15))</f>
        <v>-1138.3540184987783</v>
      </c>
      <c r="J164" s="19">
        <v>0</v>
      </c>
      <c r="K164" s="19">
        <v>0</v>
      </c>
      <c r="L164" s="19">
        <v>0</v>
      </c>
      <c r="M164" s="20">
        <f>M163-VLookups!$C$33</f>
        <v>-165</v>
      </c>
      <c r="N164" s="22">
        <v>100</v>
      </c>
      <c r="O164" s="19">
        <v>0</v>
      </c>
      <c r="P164" s="19">
        <v>0</v>
      </c>
      <c r="Q164" s="9" t="s">
        <v>36</v>
      </c>
      <c r="R164" s="19">
        <v>0</v>
      </c>
      <c r="S164" s="20">
        <f>VLookups!$C$50</f>
        <v>-3580.614715990946</v>
      </c>
      <c r="T164" s="19">
        <v>0</v>
      </c>
      <c r="U164" s="9">
        <v>16</v>
      </c>
      <c r="V164" s="21">
        <f>V163-VLookups!$C$54</f>
        <v>-1300</v>
      </c>
      <c r="W164" s="21">
        <f>-VLookups!$C$59</f>
        <v>-200</v>
      </c>
      <c r="X164" s="21">
        <f>-VLookups!$C$62</f>
        <v>-125</v>
      </c>
      <c r="Y164" s="20">
        <f>Y163*(1+VLookups!$C$57/12)</f>
        <v>-238.34287880997309</v>
      </c>
      <c r="Z164" s="9" t="s">
        <v>36</v>
      </c>
      <c r="AA164" s="9" t="s">
        <v>36</v>
      </c>
      <c r="AB164" s="20">
        <f t="shared" si="6"/>
        <v>1319.5346471020562</v>
      </c>
      <c r="AC164" s="19">
        <f t="shared" si="7"/>
        <v>198977.55066038534</v>
      </c>
    </row>
    <row r="165" spans="2:29" x14ac:dyDescent="0.25">
      <c r="B165" s="9">
        <v>161</v>
      </c>
      <c r="C165" s="9">
        <f t="shared" si="8"/>
        <v>36</v>
      </c>
      <c r="D165" s="9">
        <v>5</v>
      </c>
      <c r="E165" s="20">
        <f>E153*(1+VLookups!$C$4)</f>
        <v>11729.670452651118</v>
      </c>
      <c r="F165" s="20">
        <f>'B-B-NS'!E165*-VLookups!$C$10*2</f>
        <v>-703.78022715906707</v>
      </c>
      <c r="G165" s="19">
        <v>0</v>
      </c>
      <c r="H165" s="20">
        <f>(-VLookups!$C$13)*(E165+F165/2)</f>
        <v>-3310.9340786698317</v>
      </c>
      <c r="I165" s="20">
        <f>-PMT(VLookups!$C$16/12,180,-FV(VLookups!$C$16/12,48,,-VLookups!$C$15))</f>
        <v>-1138.3540184987783</v>
      </c>
      <c r="J165" s="19">
        <v>0</v>
      </c>
      <c r="K165" s="19">
        <v>0</v>
      </c>
      <c r="L165" s="19">
        <v>0</v>
      </c>
      <c r="M165" s="20">
        <f>M164-VLookups!$C$33</f>
        <v>-166</v>
      </c>
      <c r="N165" s="22">
        <v>101</v>
      </c>
      <c r="O165" s="19">
        <v>0</v>
      </c>
      <c r="P165" s="19">
        <v>0</v>
      </c>
      <c r="Q165" s="9" t="s">
        <v>36</v>
      </c>
      <c r="R165" s="19">
        <v>0</v>
      </c>
      <c r="S165" s="20">
        <f>VLookups!$C$50</f>
        <v>-3580.614715990946</v>
      </c>
      <c r="T165" s="19">
        <v>0</v>
      </c>
      <c r="U165" s="9">
        <v>17</v>
      </c>
      <c r="V165" s="21">
        <f>V164-VLookups!$C$54</f>
        <v>-1305</v>
      </c>
      <c r="W165" s="21">
        <f>-VLookups!$C$59</f>
        <v>-200</v>
      </c>
      <c r="X165" s="21">
        <f>-VLookups!$C$62</f>
        <v>-125</v>
      </c>
      <c r="Y165" s="20">
        <f>Y164*(1+VLookups!$C$57/12)</f>
        <v>-239.03804553983551</v>
      </c>
      <c r="Z165" s="9" t="s">
        <v>36</v>
      </c>
      <c r="AA165" s="9" t="s">
        <v>36</v>
      </c>
      <c r="AB165" s="20">
        <f t="shared" si="6"/>
        <v>1312.8394803721937</v>
      </c>
      <c r="AC165" s="19">
        <f t="shared" si="7"/>
        <v>200622.01939185819</v>
      </c>
    </row>
    <row r="166" spans="2:29" x14ac:dyDescent="0.25">
      <c r="B166" s="9">
        <v>162</v>
      </c>
      <c r="C166" s="9">
        <f t="shared" si="8"/>
        <v>36</v>
      </c>
      <c r="D166" s="9">
        <v>6</v>
      </c>
      <c r="E166" s="20">
        <f>E154*(1+VLookups!$C$4)</f>
        <v>11729.670452651118</v>
      </c>
      <c r="F166" s="20">
        <f>'B-B-NS'!E166*-VLookups!$C$10*2</f>
        <v>-703.78022715906707</v>
      </c>
      <c r="G166" s="19">
        <v>0</v>
      </c>
      <c r="H166" s="20">
        <f>(-VLookups!$C$13)*(E166+F166/2)</f>
        <v>-3310.9340786698317</v>
      </c>
      <c r="I166" s="20">
        <f>-PMT(VLookups!$C$16/12,180,-FV(VLookups!$C$16/12,48,,-VLookups!$C$15))</f>
        <v>-1138.3540184987783</v>
      </c>
      <c r="J166" s="19">
        <v>0</v>
      </c>
      <c r="K166" s="19">
        <v>0</v>
      </c>
      <c r="L166" s="19">
        <v>0</v>
      </c>
      <c r="M166" s="20">
        <f>M165-VLookups!$C$33</f>
        <v>-167</v>
      </c>
      <c r="N166" s="22">
        <v>102</v>
      </c>
      <c r="O166" s="19">
        <v>0</v>
      </c>
      <c r="P166" s="19">
        <v>0</v>
      </c>
      <c r="Q166" s="9" t="s">
        <v>36</v>
      </c>
      <c r="R166" s="19">
        <v>0</v>
      </c>
      <c r="S166" s="20">
        <f>VLookups!$C$50</f>
        <v>-3580.614715990946</v>
      </c>
      <c r="T166" s="19">
        <v>0</v>
      </c>
      <c r="U166" s="9">
        <v>18</v>
      </c>
      <c r="V166" s="21">
        <f>V165-VLookups!$C$54</f>
        <v>-1310</v>
      </c>
      <c r="W166" s="21">
        <f>-VLookups!$C$59</f>
        <v>-200</v>
      </c>
      <c r="X166" s="21">
        <f>-VLookups!$C$62</f>
        <v>-125</v>
      </c>
      <c r="Y166" s="20">
        <f>Y165*(1+VLookups!$C$57/12)</f>
        <v>-239.73523983932671</v>
      </c>
      <c r="Z166" s="9" t="s">
        <v>36</v>
      </c>
      <c r="AA166" s="9" t="s">
        <v>36</v>
      </c>
      <c r="AB166" s="20">
        <f t="shared" si="6"/>
        <v>1306.1422860727025</v>
      </c>
      <c r="AC166" s="19">
        <f t="shared" si="7"/>
        <v>202262.53171025065</v>
      </c>
    </row>
    <row r="167" spans="2:29" x14ac:dyDescent="0.25">
      <c r="B167" s="9">
        <v>163</v>
      </c>
      <c r="C167" s="9">
        <f t="shared" si="8"/>
        <v>36</v>
      </c>
      <c r="D167" s="9">
        <v>7</v>
      </c>
      <c r="E167" s="20">
        <f>E155*(1+VLookups!$C$4)</f>
        <v>11729.670452651118</v>
      </c>
      <c r="F167" s="20">
        <f>'B-B-NS'!E167*-VLookups!$C$10*2</f>
        <v>-703.78022715906707</v>
      </c>
      <c r="G167" s="19">
        <v>0</v>
      </c>
      <c r="H167" s="20">
        <f>(-VLookups!$C$13)*(E167+F167/2)</f>
        <v>-3310.9340786698317</v>
      </c>
      <c r="I167" s="20">
        <f>-PMT(VLookups!$C$16/12,180,-FV(VLookups!$C$16/12,48,,-VLookups!$C$15))</f>
        <v>-1138.3540184987783</v>
      </c>
      <c r="J167" s="19">
        <v>0</v>
      </c>
      <c r="K167" s="19">
        <v>0</v>
      </c>
      <c r="L167" s="19">
        <v>0</v>
      </c>
      <c r="M167" s="20">
        <f>M166-VLookups!$C$33</f>
        <v>-168</v>
      </c>
      <c r="N167" s="22">
        <v>103</v>
      </c>
      <c r="O167" s="19">
        <v>0</v>
      </c>
      <c r="P167" s="19">
        <v>0</v>
      </c>
      <c r="Q167" s="9" t="s">
        <v>36</v>
      </c>
      <c r="R167" s="19">
        <v>0</v>
      </c>
      <c r="S167" s="20">
        <f>VLookups!$C$50</f>
        <v>-3580.614715990946</v>
      </c>
      <c r="T167" s="19">
        <v>0</v>
      </c>
      <c r="U167" s="9">
        <v>19</v>
      </c>
      <c r="V167" s="21">
        <f>V166-VLookups!$C$54</f>
        <v>-1315</v>
      </c>
      <c r="W167" s="21">
        <f>-VLookups!$C$59</f>
        <v>-200</v>
      </c>
      <c r="X167" s="21">
        <f>-VLookups!$C$62</f>
        <v>-125</v>
      </c>
      <c r="Y167" s="20">
        <f>Y166*(1+VLookups!$C$57/12)</f>
        <v>-240.43446762219142</v>
      </c>
      <c r="Z167" s="9" t="s">
        <v>36</v>
      </c>
      <c r="AA167" s="9" t="s">
        <v>36</v>
      </c>
      <c r="AB167" s="20">
        <f t="shared" si="6"/>
        <v>1299.4430582898378</v>
      </c>
      <c r="AC167" s="19">
        <f t="shared" si="7"/>
        <v>203899.07898805759</v>
      </c>
    </row>
    <row r="168" spans="2:29" x14ac:dyDescent="0.25">
      <c r="B168" s="9">
        <v>164</v>
      </c>
      <c r="C168" s="9">
        <f t="shared" si="8"/>
        <v>36</v>
      </c>
      <c r="D168" s="9">
        <v>8</v>
      </c>
      <c r="E168" s="20">
        <f>E156*(1+VLookups!$C$4)</f>
        <v>11729.670452651118</v>
      </c>
      <c r="F168" s="20">
        <f>'B-B-NS'!E168*-VLookups!$C$10*2</f>
        <v>-703.78022715906707</v>
      </c>
      <c r="G168" s="19">
        <v>0</v>
      </c>
      <c r="H168" s="20">
        <f>(-VLookups!$C$13)*(E168+F168/2)</f>
        <v>-3310.9340786698317</v>
      </c>
      <c r="I168" s="20">
        <f>-PMT(VLookups!$C$16/12,180,-FV(VLookups!$C$16/12,48,,-VLookups!$C$15))</f>
        <v>-1138.3540184987783</v>
      </c>
      <c r="J168" s="19">
        <v>0</v>
      </c>
      <c r="K168" s="19">
        <v>0</v>
      </c>
      <c r="L168" s="19">
        <v>0</v>
      </c>
      <c r="M168" s="20">
        <f>M167-VLookups!$C$33</f>
        <v>-169</v>
      </c>
      <c r="N168" s="22">
        <v>104</v>
      </c>
      <c r="O168" s="19">
        <v>0</v>
      </c>
      <c r="P168" s="19">
        <v>0</v>
      </c>
      <c r="Q168" s="9" t="s">
        <v>36</v>
      </c>
      <c r="R168" s="19">
        <v>0</v>
      </c>
      <c r="S168" s="20">
        <f>VLookups!$C$50</f>
        <v>-3580.614715990946</v>
      </c>
      <c r="T168" s="19">
        <v>0</v>
      </c>
      <c r="U168" s="9">
        <v>20</v>
      </c>
      <c r="V168" s="21">
        <f>V167-VLookups!$C$54</f>
        <v>-1320</v>
      </c>
      <c r="W168" s="21">
        <f>-VLookups!$C$59</f>
        <v>-200</v>
      </c>
      <c r="X168" s="21">
        <f>-VLookups!$C$62</f>
        <v>-125</v>
      </c>
      <c r="Y168" s="20">
        <f>Y167*(1+VLookups!$C$57/12)</f>
        <v>-241.13573481942282</v>
      </c>
      <c r="Z168" s="9" t="s">
        <v>36</v>
      </c>
      <c r="AA168" s="9" t="s">
        <v>36</v>
      </c>
      <c r="AB168" s="20">
        <f t="shared" si="6"/>
        <v>1292.7417910926065</v>
      </c>
      <c r="AC168" s="19">
        <f t="shared" si="7"/>
        <v>205531.65257746365</v>
      </c>
    </row>
    <row r="169" spans="2:29" x14ac:dyDescent="0.25">
      <c r="B169" s="9">
        <v>165</v>
      </c>
      <c r="C169" s="9">
        <f t="shared" si="8"/>
        <v>36</v>
      </c>
      <c r="D169" s="9">
        <v>9</v>
      </c>
      <c r="E169" s="20">
        <f>E157*(1+VLookups!$C$4)</f>
        <v>11729.670452651118</v>
      </c>
      <c r="F169" s="20">
        <f>'B-B-NS'!E169*-VLookups!$C$10*2</f>
        <v>-703.78022715906707</v>
      </c>
      <c r="G169" s="19">
        <v>0</v>
      </c>
      <c r="H169" s="20">
        <f>(-VLookups!$C$13)*(E169+F169/2)</f>
        <v>-3310.9340786698317</v>
      </c>
      <c r="I169" s="20">
        <f>-PMT(VLookups!$C$16/12,180,-FV(VLookups!$C$16/12,48,,-VLookups!$C$15))</f>
        <v>-1138.3540184987783</v>
      </c>
      <c r="J169" s="19">
        <v>0</v>
      </c>
      <c r="K169" s="19">
        <v>0</v>
      </c>
      <c r="L169" s="19">
        <v>0</v>
      </c>
      <c r="M169" s="20">
        <f>M168-VLookups!$C$33</f>
        <v>-170</v>
      </c>
      <c r="N169" s="22">
        <v>105</v>
      </c>
      <c r="O169" s="19">
        <v>0</v>
      </c>
      <c r="P169" s="19">
        <v>0</v>
      </c>
      <c r="Q169" s="9" t="s">
        <v>36</v>
      </c>
      <c r="R169" s="19">
        <v>0</v>
      </c>
      <c r="S169" s="20">
        <f>VLookups!$C$50</f>
        <v>-3580.614715990946</v>
      </c>
      <c r="T169" s="19">
        <v>0</v>
      </c>
      <c r="U169" s="9">
        <v>21</v>
      </c>
      <c r="V169" s="21">
        <f>V168-VLookups!$C$54</f>
        <v>-1325</v>
      </c>
      <c r="W169" s="21">
        <f>-VLookups!$C$59</f>
        <v>-200</v>
      </c>
      <c r="X169" s="21">
        <f>-VLookups!$C$62</f>
        <v>-125</v>
      </c>
      <c r="Y169" s="20">
        <f>Y168*(1+VLookups!$C$57/12)</f>
        <v>-241.8390473793128</v>
      </c>
      <c r="Z169" s="9" t="s">
        <v>36</v>
      </c>
      <c r="AA169" s="9" t="s">
        <v>36</v>
      </c>
      <c r="AB169" s="20">
        <f t="shared" si="6"/>
        <v>1286.0384785327165</v>
      </c>
      <c r="AC169" s="19">
        <f t="shared" si="7"/>
        <v>207160.24381029216</v>
      </c>
    </row>
    <row r="170" spans="2:29" x14ac:dyDescent="0.25">
      <c r="B170" s="9">
        <v>166</v>
      </c>
      <c r="C170" s="9">
        <f t="shared" si="8"/>
        <v>36</v>
      </c>
      <c r="D170" s="9">
        <v>10</v>
      </c>
      <c r="E170" s="20">
        <f>E158*(1+VLookups!$C$4)</f>
        <v>11729.670452651118</v>
      </c>
      <c r="F170" s="20">
        <f>'B-B-NS'!E170*-VLookups!$C$10*2</f>
        <v>-703.78022715906707</v>
      </c>
      <c r="G170" s="19">
        <v>0</v>
      </c>
      <c r="H170" s="20">
        <f>(-VLookups!$C$13)*(E170+F170/2)</f>
        <v>-3310.9340786698317</v>
      </c>
      <c r="I170" s="20">
        <f>-PMT(VLookups!$C$16/12,180,-FV(VLookups!$C$16/12,48,,-VLookups!$C$15))</f>
        <v>-1138.3540184987783</v>
      </c>
      <c r="J170" s="19">
        <v>0</v>
      </c>
      <c r="K170" s="19">
        <v>0</v>
      </c>
      <c r="L170" s="19">
        <v>0</v>
      </c>
      <c r="M170" s="20">
        <f>M169-VLookups!$C$33</f>
        <v>-171</v>
      </c>
      <c r="N170" s="22">
        <v>106</v>
      </c>
      <c r="O170" s="19">
        <v>0</v>
      </c>
      <c r="P170" s="19">
        <v>0</v>
      </c>
      <c r="Q170" s="9" t="s">
        <v>36</v>
      </c>
      <c r="R170" s="19">
        <v>0</v>
      </c>
      <c r="S170" s="20">
        <f>VLookups!$C$50</f>
        <v>-3580.614715990946</v>
      </c>
      <c r="T170" s="19">
        <v>0</v>
      </c>
      <c r="U170" s="9">
        <v>22</v>
      </c>
      <c r="V170" s="21">
        <f>V169-VLookups!$C$54</f>
        <v>-1330</v>
      </c>
      <c r="W170" s="21">
        <f>-VLookups!$C$59</f>
        <v>-200</v>
      </c>
      <c r="X170" s="21">
        <f>-VLookups!$C$62</f>
        <v>-125</v>
      </c>
      <c r="Y170" s="20">
        <f>Y169*(1+VLookups!$C$57/12)</f>
        <v>-242.54441126750245</v>
      </c>
      <c r="Z170" s="9" t="s">
        <v>36</v>
      </c>
      <c r="AA170" s="9" t="s">
        <v>36</v>
      </c>
      <c r="AB170" s="20">
        <f t="shared" si="6"/>
        <v>1279.3331146445269</v>
      </c>
      <c r="AC170" s="19">
        <f t="shared" si="7"/>
        <v>208784.84399795384</v>
      </c>
    </row>
    <row r="171" spans="2:29" x14ac:dyDescent="0.25">
      <c r="B171" s="9">
        <v>167</v>
      </c>
      <c r="C171" s="9">
        <f t="shared" si="8"/>
        <v>36</v>
      </c>
      <c r="D171" s="9">
        <v>11</v>
      </c>
      <c r="E171" s="20">
        <f>E159*(1+VLookups!$C$4)</f>
        <v>11729.670452651118</v>
      </c>
      <c r="F171" s="20">
        <f>'B-B-NS'!E171*-VLookups!$C$10*2</f>
        <v>-703.78022715906707</v>
      </c>
      <c r="G171" s="19">
        <v>0</v>
      </c>
      <c r="H171" s="20">
        <f>(-VLookups!$C$13)*(E171+F171/2)</f>
        <v>-3310.9340786698317</v>
      </c>
      <c r="I171" s="20">
        <f>-PMT(VLookups!$C$16/12,180,-FV(VLookups!$C$16/12,48,,-VLookups!$C$15))</f>
        <v>-1138.3540184987783</v>
      </c>
      <c r="J171" s="19">
        <v>0</v>
      </c>
      <c r="K171" s="19">
        <v>0</v>
      </c>
      <c r="L171" s="19">
        <v>0</v>
      </c>
      <c r="M171" s="20">
        <f>M170-VLookups!$C$33</f>
        <v>-172</v>
      </c>
      <c r="N171" s="22">
        <v>107</v>
      </c>
      <c r="O171" s="19">
        <v>0</v>
      </c>
      <c r="P171" s="19">
        <v>0</v>
      </c>
      <c r="Q171" s="9" t="s">
        <v>36</v>
      </c>
      <c r="R171" s="19">
        <v>0</v>
      </c>
      <c r="S171" s="20">
        <f>VLookups!$C$50</f>
        <v>-3580.614715990946</v>
      </c>
      <c r="T171" s="19">
        <v>0</v>
      </c>
      <c r="U171" s="9">
        <v>23</v>
      </c>
      <c r="V171" s="21">
        <f>V170-VLookups!$C$54</f>
        <v>-1335</v>
      </c>
      <c r="W171" s="21">
        <f>-VLookups!$C$59</f>
        <v>-200</v>
      </c>
      <c r="X171" s="21">
        <f>-VLookups!$C$62</f>
        <v>-125</v>
      </c>
      <c r="Y171" s="20">
        <f>Y170*(1+VLookups!$C$57/12)</f>
        <v>-243.25183246703267</v>
      </c>
      <c r="Z171" s="9" t="s">
        <v>36</v>
      </c>
      <c r="AA171" s="9" t="s">
        <v>36</v>
      </c>
      <c r="AB171" s="20">
        <f t="shared" si="6"/>
        <v>1272.6256934449966</v>
      </c>
      <c r="AC171" s="19">
        <f t="shared" si="7"/>
        <v>210405.44443139544</v>
      </c>
    </row>
    <row r="172" spans="2:29" x14ac:dyDescent="0.25">
      <c r="B172" s="9">
        <v>168</v>
      </c>
      <c r="C172" s="9">
        <f t="shared" si="8"/>
        <v>37</v>
      </c>
      <c r="D172" s="9">
        <v>0</v>
      </c>
      <c r="E172" s="20">
        <f>E160*(1+VLookups!$C$4)</f>
        <v>12140.208918493907</v>
      </c>
      <c r="F172" s="20">
        <f>'B-B-NS'!E172*-VLookups!$C$10*2</f>
        <v>-728.4125351096344</v>
      </c>
      <c r="G172" s="19">
        <v>0</v>
      </c>
      <c r="H172" s="20">
        <f>(-VLookups!$C$13)*(E172+F172/2)</f>
        <v>-3426.8167714232754</v>
      </c>
      <c r="I172" s="20">
        <f>-PMT(VLookups!$C$16/12,180,-FV(VLookups!$C$16/12,48,,-VLookups!$C$15))</f>
        <v>-1138.3540184987783</v>
      </c>
      <c r="J172" s="19">
        <v>0</v>
      </c>
      <c r="K172" s="19">
        <v>0</v>
      </c>
      <c r="L172" s="19">
        <v>0</v>
      </c>
      <c r="M172" s="20">
        <f>M171-VLookups!$C$33</f>
        <v>-173</v>
      </c>
      <c r="N172" s="22">
        <v>108</v>
      </c>
      <c r="O172" s="19">
        <v>0</v>
      </c>
      <c r="P172" s="19">
        <v>0</v>
      </c>
      <c r="Q172" s="9" t="s">
        <v>36</v>
      </c>
      <c r="R172" s="19">
        <v>0</v>
      </c>
      <c r="S172" s="20">
        <f>VLookups!$C$50</f>
        <v>-3580.614715990946</v>
      </c>
      <c r="T172" s="19">
        <v>0</v>
      </c>
      <c r="U172" s="9">
        <v>24</v>
      </c>
      <c r="V172" s="21">
        <f>V171-VLookups!$C$54</f>
        <v>-1340</v>
      </c>
      <c r="W172" s="21">
        <f>-VLookups!$C$59</f>
        <v>-200</v>
      </c>
      <c r="X172" s="21">
        <f>-VLookups!$C$62</f>
        <v>-125</v>
      </c>
      <c r="Y172" s="20">
        <f>Y171*(1+VLookups!$C$57/12)</f>
        <v>-243.96131697839485</v>
      </c>
      <c r="Z172" s="9" t="s">
        <v>36</v>
      </c>
      <c r="AA172" s="9" t="s">
        <v>36</v>
      </c>
      <c r="AB172" s="20">
        <f t="shared" si="6"/>
        <v>1548.2558280476965</v>
      </c>
      <c r="AC172" s="19">
        <f t="shared" si="7"/>
        <v>212304.37600016213</v>
      </c>
    </row>
    <row r="173" spans="2:29" x14ac:dyDescent="0.25">
      <c r="B173" s="9">
        <v>169</v>
      </c>
      <c r="C173" s="9">
        <f t="shared" si="8"/>
        <v>37</v>
      </c>
      <c r="D173" s="9">
        <v>1</v>
      </c>
      <c r="E173" s="20">
        <f>E161*(1+VLookups!$C$4)</f>
        <v>12140.208918493907</v>
      </c>
      <c r="F173" s="20">
        <f>'B-B-NS'!E173*-VLookups!$C$10*2</f>
        <v>-728.4125351096344</v>
      </c>
      <c r="G173" s="19">
        <v>0</v>
      </c>
      <c r="H173" s="20">
        <f>(-VLookups!$C$13)*(E173+F173/2)</f>
        <v>-3426.8167714232754</v>
      </c>
      <c r="I173" s="20">
        <f>-PMT(VLookups!$C$16/12,180,-FV(VLookups!$C$16/12,48,,-VLookups!$C$15))</f>
        <v>-1138.3540184987783</v>
      </c>
      <c r="J173" s="19">
        <v>0</v>
      </c>
      <c r="K173" s="19">
        <v>0</v>
      </c>
      <c r="L173" s="19">
        <v>0</v>
      </c>
      <c r="M173" s="20">
        <f>M172-VLookups!$C$33</f>
        <v>-174</v>
      </c>
      <c r="N173" s="22">
        <v>109</v>
      </c>
      <c r="O173" s="19">
        <v>0</v>
      </c>
      <c r="P173" s="19">
        <v>0</v>
      </c>
      <c r="Q173" s="9" t="s">
        <v>36</v>
      </c>
      <c r="R173" s="19">
        <v>0</v>
      </c>
      <c r="S173" s="20">
        <f>VLookups!$C$50</f>
        <v>-3580.614715990946</v>
      </c>
      <c r="T173" s="19">
        <v>0</v>
      </c>
      <c r="U173" s="9">
        <v>25</v>
      </c>
      <c r="V173" s="21">
        <f>V172-VLookups!$C$54</f>
        <v>-1345</v>
      </c>
      <c r="W173" s="21">
        <f>-VLookups!$C$59</f>
        <v>-200</v>
      </c>
      <c r="X173" s="21">
        <f>-VLookups!$C$62</f>
        <v>-125</v>
      </c>
      <c r="Y173" s="20">
        <f>Y172*(1+VLookups!$C$57/12)</f>
        <v>-244.67287081958185</v>
      </c>
      <c r="Z173" s="9" t="s">
        <v>36</v>
      </c>
      <c r="AA173" s="9" t="s">
        <v>36</v>
      </c>
      <c r="AB173" s="20">
        <f t="shared" si="6"/>
        <v>1541.5442742065093</v>
      </c>
      <c r="AC173" s="19">
        <f t="shared" si="7"/>
        <v>214199.76090103557</v>
      </c>
    </row>
    <row r="174" spans="2:29" x14ac:dyDescent="0.25">
      <c r="B174" s="9">
        <v>170</v>
      </c>
      <c r="C174" s="9">
        <f t="shared" si="8"/>
        <v>37</v>
      </c>
      <c r="D174" s="9">
        <v>2</v>
      </c>
      <c r="E174" s="20">
        <f>E162*(1+VLookups!$C$4)</f>
        <v>12140.208918493907</v>
      </c>
      <c r="F174" s="20">
        <f>'B-B-NS'!E174*-VLookups!$C$10*2</f>
        <v>-728.4125351096344</v>
      </c>
      <c r="G174" s="19">
        <v>0</v>
      </c>
      <c r="H174" s="20">
        <f>(-VLookups!$C$13)*(E174+F174/2)</f>
        <v>-3426.8167714232754</v>
      </c>
      <c r="I174" s="20">
        <f>-PMT(VLookups!$C$16/12,180,-FV(VLookups!$C$16/12,48,,-VLookups!$C$15))</f>
        <v>-1138.3540184987783</v>
      </c>
      <c r="J174" s="19">
        <v>0</v>
      </c>
      <c r="K174" s="19">
        <v>0</v>
      </c>
      <c r="L174" s="19">
        <v>0</v>
      </c>
      <c r="M174" s="20">
        <f>M173-VLookups!$C$33</f>
        <v>-175</v>
      </c>
      <c r="N174" s="22">
        <v>110</v>
      </c>
      <c r="O174" s="19">
        <v>0</v>
      </c>
      <c r="P174" s="19">
        <v>0</v>
      </c>
      <c r="Q174" s="9" t="s">
        <v>36</v>
      </c>
      <c r="R174" s="19">
        <v>0</v>
      </c>
      <c r="S174" s="20">
        <f>VLookups!$C$50</f>
        <v>-3580.614715990946</v>
      </c>
      <c r="T174" s="19">
        <v>0</v>
      </c>
      <c r="U174" s="9">
        <v>26</v>
      </c>
      <c r="V174" s="21">
        <f>V173-VLookups!$C$54</f>
        <v>-1350</v>
      </c>
      <c r="W174" s="21">
        <f>-VLookups!$C$59</f>
        <v>-200</v>
      </c>
      <c r="X174" s="21">
        <f>-VLookups!$C$62</f>
        <v>-125</v>
      </c>
      <c r="Y174" s="20">
        <f>Y173*(1+VLookups!$C$57/12)</f>
        <v>-245.38650002613898</v>
      </c>
      <c r="Z174" s="9" t="s">
        <v>36</v>
      </c>
      <c r="AA174" s="9" t="s">
        <v>36</v>
      </c>
      <c r="AB174" s="20">
        <f t="shared" si="6"/>
        <v>1534.8306449999523</v>
      </c>
      <c r="AC174" s="19">
        <f t="shared" si="7"/>
        <v>216091.59114753726</v>
      </c>
    </row>
    <row r="175" spans="2:29" x14ac:dyDescent="0.25">
      <c r="B175" s="9">
        <v>171</v>
      </c>
      <c r="C175" s="9">
        <f t="shared" si="8"/>
        <v>37</v>
      </c>
      <c r="D175" s="9">
        <v>3</v>
      </c>
      <c r="E175" s="20">
        <f>E163*(1+VLookups!$C$4)</f>
        <v>12140.208918493907</v>
      </c>
      <c r="F175" s="20">
        <f>'B-B-NS'!E175*-VLookups!$C$10*2</f>
        <v>-728.4125351096344</v>
      </c>
      <c r="G175" s="19">
        <v>0</v>
      </c>
      <c r="H175" s="20">
        <f>(-VLookups!$C$13)*(E175+F175/2)</f>
        <v>-3426.8167714232754</v>
      </c>
      <c r="I175" s="20">
        <f>-PMT(VLookups!$C$16/12,180,-FV(VLookups!$C$16/12,48,,-VLookups!$C$15))</f>
        <v>-1138.3540184987783</v>
      </c>
      <c r="J175" s="19">
        <v>0</v>
      </c>
      <c r="K175" s="19">
        <v>0</v>
      </c>
      <c r="L175" s="19">
        <v>0</v>
      </c>
      <c r="M175" s="20">
        <f>M174-VLookups!$C$33</f>
        <v>-176</v>
      </c>
      <c r="N175" s="22">
        <v>111</v>
      </c>
      <c r="O175" s="19">
        <v>0</v>
      </c>
      <c r="P175" s="19">
        <v>0</v>
      </c>
      <c r="Q175" s="9" t="s">
        <v>36</v>
      </c>
      <c r="R175" s="19">
        <v>0</v>
      </c>
      <c r="S175" s="20">
        <f>VLookups!$C$50</f>
        <v>-3580.614715990946</v>
      </c>
      <c r="T175" s="19">
        <v>0</v>
      </c>
      <c r="U175" s="9">
        <v>27</v>
      </c>
      <c r="V175" s="21">
        <f>V174-VLookups!$C$54</f>
        <v>-1355</v>
      </c>
      <c r="W175" s="21">
        <f>-VLookups!$C$59</f>
        <v>-200</v>
      </c>
      <c r="X175" s="21">
        <f>-VLookups!$C$62</f>
        <v>-125</v>
      </c>
      <c r="Y175" s="20">
        <f>Y174*(1+VLookups!$C$57/12)</f>
        <v>-246.10221065121522</v>
      </c>
      <c r="Z175" s="9" t="s">
        <v>36</v>
      </c>
      <c r="AA175" s="9" t="s">
        <v>36</v>
      </c>
      <c r="AB175" s="20">
        <f t="shared" si="6"/>
        <v>1528.1149343748759</v>
      </c>
      <c r="AC175" s="19">
        <f t="shared" si="7"/>
        <v>217979.85873382469</v>
      </c>
    </row>
    <row r="176" spans="2:29" x14ac:dyDescent="0.25">
      <c r="B176" s="9">
        <v>172</v>
      </c>
      <c r="C176" s="9">
        <f t="shared" si="8"/>
        <v>37</v>
      </c>
      <c r="D176" s="9">
        <v>4</v>
      </c>
      <c r="E176" s="20">
        <f>E164*(1+VLookups!$C$4)</f>
        <v>12140.208918493907</v>
      </c>
      <c r="F176" s="20">
        <f>'B-B-NS'!E176*-VLookups!$C$10*2</f>
        <v>-728.4125351096344</v>
      </c>
      <c r="G176" s="19">
        <v>0</v>
      </c>
      <c r="H176" s="20">
        <f>(-VLookups!$C$13)*(E176+F176/2)</f>
        <v>-3426.8167714232754</v>
      </c>
      <c r="I176" s="20">
        <f>-PMT(VLookups!$C$16/12,180,-FV(VLookups!$C$16/12,48,,-VLookups!$C$15))</f>
        <v>-1138.3540184987783</v>
      </c>
      <c r="J176" s="19">
        <v>0</v>
      </c>
      <c r="K176" s="19">
        <v>0</v>
      </c>
      <c r="L176" s="19">
        <v>0</v>
      </c>
      <c r="M176" s="20">
        <f>M175-VLookups!$C$33</f>
        <v>-177</v>
      </c>
      <c r="N176" s="22">
        <v>112</v>
      </c>
      <c r="O176" s="19">
        <v>0</v>
      </c>
      <c r="P176" s="19">
        <v>0</v>
      </c>
      <c r="Q176" s="9" t="s">
        <v>36</v>
      </c>
      <c r="R176" s="19">
        <v>0</v>
      </c>
      <c r="S176" s="20">
        <f>VLookups!$C$50</f>
        <v>-3580.614715990946</v>
      </c>
      <c r="T176" s="19">
        <v>0</v>
      </c>
      <c r="U176" s="9">
        <v>28</v>
      </c>
      <c r="V176" s="21">
        <f>V175-VLookups!$C$54</f>
        <v>-1360</v>
      </c>
      <c r="W176" s="21">
        <f>-VLookups!$C$59</f>
        <v>-200</v>
      </c>
      <c r="X176" s="21">
        <f>-VLookups!$C$62</f>
        <v>-125</v>
      </c>
      <c r="Y176" s="20">
        <f>Y175*(1+VLookups!$C$57/12)</f>
        <v>-246.8200087656146</v>
      </c>
      <c r="Z176" s="9" t="s">
        <v>36</v>
      </c>
      <c r="AA176" s="9" t="s">
        <v>36</v>
      </c>
      <c r="AB176" s="20">
        <f t="shared" si="6"/>
        <v>1521.3971362604766</v>
      </c>
      <c r="AC176" s="19">
        <f t="shared" si="7"/>
        <v>219864.55563464153</v>
      </c>
    </row>
    <row r="177" spans="2:29" x14ac:dyDescent="0.25">
      <c r="B177" s="9">
        <v>173</v>
      </c>
      <c r="C177" s="9">
        <f t="shared" si="8"/>
        <v>37</v>
      </c>
      <c r="D177" s="9">
        <v>5</v>
      </c>
      <c r="E177" s="20">
        <f>E165*(1+VLookups!$C$4)</f>
        <v>12140.208918493907</v>
      </c>
      <c r="F177" s="20">
        <f>'B-B-NS'!E177*-VLookups!$C$10*2</f>
        <v>-728.4125351096344</v>
      </c>
      <c r="G177" s="19">
        <v>0</v>
      </c>
      <c r="H177" s="20">
        <f>(-VLookups!$C$13)*(E177+F177/2)</f>
        <v>-3426.8167714232754</v>
      </c>
      <c r="I177" s="20">
        <f>-PMT(VLookups!$C$16/12,180,-FV(VLookups!$C$16/12,48,,-VLookups!$C$15))</f>
        <v>-1138.3540184987783</v>
      </c>
      <c r="J177" s="19">
        <v>0</v>
      </c>
      <c r="K177" s="19">
        <v>0</v>
      </c>
      <c r="L177" s="19">
        <v>0</v>
      </c>
      <c r="M177" s="20">
        <f>M176-VLookups!$C$33</f>
        <v>-178</v>
      </c>
      <c r="N177" s="22">
        <v>113</v>
      </c>
      <c r="O177" s="19">
        <v>0</v>
      </c>
      <c r="P177" s="19">
        <v>0</v>
      </c>
      <c r="Q177" s="9" t="s">
        <v>36</v>
      </c>
      <c r="R177" s="19">
        <v>0</v>
      </c>
      <c r="S177" s="20">
        <f>VLookups!$C$50</f>
        <v>-3580.614715990946</v>
      </c>
      <c r="T177" s="19">
        <v>0</v>
      </c>
      <c r="U177" s="9">
        <v>29</v>
      </c>
      <c r="V177" s="21">
        <f>V176-VLookups!$C$54</f>
        <v>-1365</v>
      </c>
      <c r="W177" s="21">
        <f>-VLookups!$C$59</f>
        <v>-200</v>
      </c>
      <c r="X177" s="21">
        <f>-VLookups!$C$62</f>
        <v>-125</v>
      </c>
      <c r="Y177" s="20">
        <f>Y176*(1+VLookups!$C$57/12)</f>
        <v>-247.53990045784764</v>
      </c>
      <c r="Z177" s="9" t="s">
        <v>36</v>
      </c>
      <c r="AA177" s="9" t="s">
        <v>36</v>
      </c>
      <c r="AB177" s="20">
        <f t="shared" si="6"/>
        <v>1514.6772445682436</v>
      </c>
      <c r="AC177" s="19">
        <f t="shared" si="7"/>
        <v>221745.67380526752</v>
      </c>
    </row>
    <row r="178" spans="2:29" x14ac:dyDescent="0.25">
      <c r="B178" s="9">
        <v>174</v>
      </c>
      <c r="C178" s="9">
        <f t="shared" si="8"/>
        <v>37</v>
      </c>
      <c r="D178" s="9">
        <v>6</v>
      </c>
      <c r="E178" s="20">
        <f>E166*(1+VLookups!$C$4)</f>
        <v>12140.208918493907</v>
      </c>
      <c r="F178" s="20">
        <f>'B-B-NS'!E178*-VLookups!$C$10*2</f>
        <v>-728.4125351096344</v>
      </c>
      <c r="G178" s="19">
        <v>0</v>
      </c>
      <c r="H178" s="20">
        <f>(-VLookups!$C$13)*(E178+F178/2)</f>
        <v>-3426.8167714232754</v>
      </c>
      <c r="I178" s="20">
        <f>-PMT(VLookups!$C$16/12,180,-FV(VLookups!$C$16/12,48,,-VLookups!$C$15))</f>
        <v>-1138.3540184987783</v>
      </c>
      <c r="J178" s="19">
        <v>0</v>
      </c>
      <c r="K178" s="19">
        <v>0</v>
      </c>
      <c r="L178" s="19">
        <v>0</v>
      </c>
      <c r="M178" s="20">
        <f>M177-VLookups!$C$33</f>
        <v>-179</v>
      </c>
      <c r="N178" s="22">
        <v>114</v>
      </c>
      <c r="O178" s="19">
        <v>0</v>
      </c>
      <c r="P178" s="19">
        <v>0</v>
      </c>
      <c r="Q178" s="9" t="s">
        <v>36</v>
      </c>
      <c r="R178" s="19">
        <v>0</v>
      </c>
      <c r="S178" s="20">
        <f>VLookups!$C$50</f>
        <v>-3580.614715990946</v>
      </c>
      <c r="T178" s="19">
        <v>0</v>
      </c>
      <c r="U178" s="9">
        <v>30</v>
      </c>
      <c r="V178" s="21">
        <f>V177-VLookups!$C$54</f>
        <v>-1370</v>
      </c>
      <c r="W178" s="21">
        <f>-VLookups!$C$59</f>
        <v>-200</v>
      </c>
      <c r="X178" s="21">
        <f>-VLookups!$C$62</f>
        <v>-125</v>
      </c>
      <c r="Y178" s="20">
        <f>Y177*(1+VLookups!$C$57/12)</f>
        <v>-248.26189183418302</v>
      </c>
      <c r="Z178" s="9" t="s">
        <v>36</v>
      </c>
      <c r="AA178" s="9" t="s">
        <v>36</v>
      </c>
      <c r="AB178" s="20">
        <f t="shared" si="6"/>
        <v>1507.9552531919082</v>
      </c>
      <c r="AC178" s="19">
        <f t="shared" si="7"/>
        <v>223623.20518146822</v>
      </c>
    </row>
    <row r="179" spans="2:29" x14ac:dyDescent="0.25">
      <c r="B179" s="9">
        <v>175</v>
      </c>
      <c r="C179" s="9">
        <f t="shared" si="8"/>
        <v>37</v>
      </c>
      <c r="D179" s="9">
        <v>7</v>
      </c>
      <c r="E179" s="20">
        <f>E167*(1+VLookups!$C$4)</f>
        <v>12140.208918493907</v>
      </c>
      <c r="F179" s="20">
        <f>'B-B-NS'!E179*-VLookups!$C$10*2</f>
        <v>-728.4125351096344</v>
      </c>
      <c r="G179" s="19">
        <v>0</v>
      </c>
      <c r="H179" s="20">
        <f>(-VLookups!$C$13)*(E179+F179/2)</f>
        <v>-3426.8167714232754</v>
      </c>
      <c r="I179" s="20">
        <f>-PMT(VLookups!$C$16/12,180,-FV(VLookups!$C$16/12,48,,-VLookups!$C$15))</f>
        <v>-1138.3540184987783</v>
      </c>
      <c r="J179" s="19">
        <v>0</v>
      </c>
      <c r="K179" s="19">
        <v>0</v>
      </c>
      <c r="L179" s="19">
        <v>0</v>
      </c>
      <c r="M179" s="20">
        <f>M178-VLookups!$C$33</f>
        <v>-180</v>
      </c>
      <c r="N179" s="22">
        <v>115</v>
      </c>
      <c r="O179" s="19">
        <v>0</v>
      </c>
      <c r="P179" s="19">
        <v>0</v>
      </c>
      <c r="Q179" s="9" t="s">
        <v>36</v>
      </c>
      <c r="R179" s="19">
        <v>0</v>
      </c>
      <c r="S179" s="20">
        <f>VLookups!$C$50</f>
        <v>-3580.614715990946</v>
      </c>
      <c r="T179" s="19">
        <v>0</v>
      </c>
      <c r="U179" s="9">
        <v>31</v>
      </c>
      <c r="V179" s="21">
        <f>V178-VLookups!$C$54</f>
        <v>-1375</v>
      </c>
      <c r="W179" s="21">
        <f>-VLookups!$C$59</f>
        <v>-200</v>
      </c>
      <c r="X179" s="21">
        <f>-VLookups!$C$62</f>
        <v>-125</v>
      </c>
      <c r="Y179" s="20">
        <f>Y178*(1+VLookups!$C$57/12)</f>
        <v>-248.9859890186994</v>
      </c>
      <c r="Z179" s="9" t="s">
        <v>36</v>
      </c>
      <c r="AA179" s="9" t="s">
        <v>36</v>
      </c>
      <c r="AB179" s="20">
        <f t="shared" si="6"/>
        <v>1501.2311560073917</v>
      </c>
      <c r="AC179" s="19">
        <f t="shared" si="7"/>
        <v>225497.14167944473</v>
      </c>
    </row>
    <row r="180" spans="2:29" x14ac:dyDescent="0.25">
      <c r="B180" s="9">
        <v>176</v>
      </c>
      <c r="C180" s="9">
        <f t="shared" si="8"/>
        <v>37</v>
      </c>
      <c r="D180" s="9">
        <v>8</v>
      </c>
      <c r="E180" s="20">
        <f>E168*(1+VLookups!$C$4)</f>
        <v>12140.208918493907</v>
      </c>
      <c r="F180" s="20">
        <f>'B-B-NS'!E180*-VLookups!$C$10*2</f>
        <v>-728.4125351096344</v>
      </c>
      <c r="G180" s="19">
        <v>0</v>
      </c>
      <c r="H180" s="20">
        <f>(-VLookups!$C$13)*(E180+F180/2)</f>
        <v>-3426.8167714232754</v>
      </c>
      <c r="I180" s="20">
        <f>-PMT(VLookups!$C$16/12,180,-FV(VLookups!$C$16/12,48,,-VLookups!$C$15))</f>
        <v>-1138.3540184987783</v>
      </c>
      <c r="J180" s="19">
        <v>0</v>
      </c>
      <c r="K180" s="19">
        <v>0</v>
      </c>
      <c r="L180" s="19">
        <v>0</v>
      </c>
      <c r="M180" s="20">
        <f>M179-VLookups!$C$33</f>
        <v>-181</v>
      </c>
      <c r="N180" s="22">
        <v>116</v>
      </c>
      <c r="O180" s="19">
        <v>0</v>
      </c>
      <c r="P180" s="19">
        <v>0</v>
      </c>
      <c r="Q180" s="9" t="s">
        <v>36</v>
      </c>
      <c r="R180" s="19">
        <v>0</v>
      </c>
      <c r="S180" s="20">
        <f>VLookups!$C$50</f>
        <v>-3580.614715990946</v>
      </c>
      <c r="T180" s="19">
        <v>0</v>
      </c>
      <c r="U180" s="9">
        <v>32</v>
      </c>
      <c r="V180" s="21">
        <f>V179-VLookups!$C$54</f>
        <v>-1380</v>
      </c>
      <c r="W180" s="21">
        <f>-VLookups!$C$59</f>
        <v>-200</v>
      </c>
      <c r="X180" s="21">
        <f>-VLookups!$C$62</f>
        <v>-125</v>
      </c>
      <c r="Y180" s="20">
        <f>Y179*(1+VLookups!$C$57/12)</f>
        <v>-249.71219815333728</v>
      </c>
      <c r="Z180" s="9" t="s">
        <v>36</v>
      </c>
      <c r="AA180" s="9" t="s">
        <v>36</v>
      </c>
      <c r="AB180" s="20">
        <f t="shared" si="6"/>
        <v>1494.5049468727539</v>
      </c>
      <c r="AC180" s="19">
        <f t="shared" si="7"/>
        <v>227367.47519578325</v>
      </c>
    </row>
    <row r="181" spans="2:29" x14ac:dyDescent="0.25">
      <c r="B181" s="9">
        <v>177</v>
      </c>
      <c r="C181" s="9">
        <f t="shared" si="8"/>
        <v>37</v>
      </c>
      <c r="D181" s="9">
        <v>9</v>
      </c>
      <c r="E181" s="20">
        <f>E169*(1+VLookups!$C$4)</f>
        <v>12140.208918493907</v>
      </c>
      <c r="F181" s="20">
        <f>'B-B-NS'!E181*-VLookups!$C$10*2</f>
        <v>-728.4125351096344</v>
      </c>
      <c r="G181" s="19">
        <v>0</v>
      </c>
      <c r="H181" s="20">
        <f>(-VLookups!$C$13)*(E181+F181/2)</f>
        <v>-3426.8167714232754</v>
      </c>
      <c r="I181" s="20">
        <f>-PMT(VLookups!$C$16/12,180,-FV(VLookups!$C$16/12,48,,-VLookups!$C$15))</f>
        <v>-1138.3540184987783</v>
      </c>
      <c r="J181" s="19">
        <v>0</v>
      </c>
      <c r="K181" s="19">
        <v>0</v>
      </c>
      <c r="L181" s="19">
        <v>0</v>
      </c>
      <c r="M181" s="20">
        <f>M180-VLookups!$C$33</f>
        <v>-182</v>
      </c>
      <c r="N181" s="22">
        <v>117</v>
      </c>
      <c r="O181" s="19">
        <v>0</v>
      </c>
      <c r="P181" s="19">
        <v>0</v>
      </c>
      <c r="Q181" s="9" t="s">
        <v>36</v>
      </c>
      <c r="R181" s="19">
        <v>0</v>
      </c>
      <c r="S181" s="20">
        <f>VLookups!$C$50</f>
        <v>-3580.614715990946</v>
      </c>
      <c r="T181" s="19">
        <v>0</v>
      </c>
      <c r="U181" s="9">
        <v>33</v>
      </c>
      <c r="V181" s="21">
        <f>V180-VLookups!$C$54</f>
        <v>-1385</v>
      </c>
      <c r="W181" s="21">
        <f>-VLookups!$C$59</f>
        <v>-200</v>
      </c>
      <c r="X181" s="21">
        <f>-VLookups!$C$62</f>
        <v>-125</v>
      </c>
      <c r="Y181" s="20">
        <f>Y180*(1+VLookups!$C$57/12)</f>
        <v>-250.44052539795118</v>
      </c>
      <c r="Z181" s="9" t="s">
        <v>36</v>
      </c>
      <c r="AA181" s="9" t="s">
        <v>36</v>
      </c>
      <c r="AB181" s="20">
        <f t="shared" si="6"/>
        <v>1487.77661962814</v>
      </c>
      <c r="AC181" s="19">
        <f t="shared" si="7"/>
        <v>229234.19760740435</v>
      </c>
    </row>
    <row r="182" spans="2:29" x14ac:dyDescent="0.25">
      <c r="B182" s="9">
        <v>178</v>
      </c>
      <c r="C182" s="9">
        <f t="shared" si="8"/>
        <v>37</v>
      </c>
      <c r="D182" s="9">
        <v>10</v>
      </c>
      <c r="E182" s="20">
        <f>E170*(1+VLookups!$C$4)</f>
        <v>12140.208918493907</v>
      </c>
      <c r="F182" s="20">
        <f>'B-B-NS'!E182*-VLookups!$C$10*2</f>
        <v>-728.4125351096344</v>
      </c>
      <c r="G182" s="19">
        <v>0</v>
      </c>
      <c r="H182" s="20">
        <f>(-VLookups!$C$13)*(E182+F182/2)</f>
        <v>-3426.8167714232754</v>
      </c>
      <c r="I182" s="20">
        <f>-PMT(VLookups!$C$16/12,180,-FV(VLookups!$C$16/12,48,,-VLookups!$C$15))</f>
        <v>-1138.3540184987783</v>
      </c>
      <c r="J182" s="19">
        <v>0</v>
      </c>
      <c r="K182" s="19">
        <v>0</v>
      </c>
      <c r="L182" s="19">
        <v>0</v>
      </c>
      <c r="M182" s="20">
        <f>M181-VLookups!$C$33</f>
        <v>-183</v>
      </c>
      <c r="N182" s="22">
        <v>118</v>
      </c>
      <c r="O182" s="19">
        <v>0</v>
      </c>
      <c r="P182" s="19">
        <v>0</v>
      </c>
      <c r="Q182" s="9" t="s">
        <v>36</v>
      </c>
      <c r="R182" s="19">
        <v>0</v>
      </c>
      <c r="S182" s="20">
        <f>VLookups!$C$50</f>
        <v>-3580.614715990946</v>
      </c>
      <c r="T182" s="19">
        <v>0</v>
      </c>
      <c r="U182" s="9">
        <v>34</v>
      </c>
      <c r="V182" s="21">
        <f>V181-VLookups!$C$54</f>
        <v>-1390</v>
      </c>
      <c r="W182" s="21">
        <f>-VLookups!$C$59</f>
        <v>-200</v>
      </c>
      <c r="X182" s="21">
        <f>-VLookups!$C$62</f>
        <v>-125</v>
      </c>
      <c r="Y182" s="20">
        <f>Y181*(1+VLookups!$C$57/12)</f>
        <v>-251.17097693036186</v>
      </c>
      <c r="Z182" s="9" t="s">
        <v>36</v>
      </c>
      <c r="AA182" s="9" t="s">
        <v>36</v>
      </c>
      <c r="AB182" s="20">
        <f t="shared" si="6"/>
        <v>1481.0461680957294</v>
      </c>
      <c r="AC182" s="19">
        <f t="shared" si="7"/>
        <v>231097.30077151241</v>
      </c>
    </row>
    <row r="183" spans="2:29" x14ac:dyDescent="0.25">
      <c r="B183" s="9">
        <v>179</v>
      </c>
      <c r="C183" s="9">
        <f t="shared" si="8"/>
        <v>37</v>
      </c>
      <c r="D183" s="9">
        <v>11</v>
      </c>
      <c r="E183" s="20">
        <f>E171*(1+VLookups!$C$4)</f>
        <v>12140.208918493907</v>
      </c>
      <c r="F183" s="20">
        <f>'B-B-NS'!E183*-VLookups!$C$10*2</f>
        <v>-728.4125351096344</v>
      </c>
      <c r="G183" s="19">
        <v>0</v>
      </c>
      <c r="H183" s="20">
        <f>(-VLookups!$C$13)*(E183+F183/2)</f>
        <v>-3426.8167714232754</v>
      </c>
      <c r="I183" s="20">
        <f>-PMT(VLookups!$C$16/12,180,-FV(VLookups!$C$16/12,48,,-VLookups!$C$15))</f>
        <v>-1138.3540184987783</v>
      </c>
      <c r="J183" s="19">
        <v>0</v>
      </c>
      <c r="K183" s="19">
        <v>0</v>
      </c>
      <c r="L183" s="19">
        <v>0</v>
      </c>
      <c r="M183" s="20">
        <f>M182-VLookups!$C$33</f>
        <v>-184</v>
      </c>
      <c r="N183" s="22">
        <v>119</v>
      </c>
      <c r="O183" s="19">
        <v>0</v>
      </c>
      <c r="P183" s="19">
        <v>0</v>
      </c>
      <c r="Q183" s="9" t="s">
        <v>36</v>
      </c>
      <c r="R183" s="19">
        <v>0</v>
      </c>
      <c r="S183" s="20">
        <f>VLookups!$C$50</f>
        <v>-3580.614715990946</v>
      </c>
      <c r="T183" s="19">
        <v>0</v>
      </c>
      <c r="U183" s="9">
        <v>35</v>
      </c>
      <c r="V183" s="21">
        <f>V182-VLookups!$C$54</f>
        <v>-1395</v>
      </c>
      <c r="W183" s="21">
        <f>-VLookups!$C$59</f>
        <v>-200</v>
      </c>
      <c r="X183" s="21">
        <f>-VLookups!$C$62</f>
        <v>-125</v>
      </c>
      <c r="Y183" s="20">
        <f>Y182*(1+VLookups!$C$57/12)</f>
        <v>-251.90355894640876</v>
      </c>
      <c r="Z183" s="9" t="s">
        <v>36</v>
      </c>
      <c r="AA183" s="9" t="s">
        <v>36</v>
      </c>
      <c r="AB183" s="20">
        <f t="shared" si="6"/>
        <v>1474.3135860796824</v>
      </c>
      <c r="AC183" s="19">
        <f t="shared" si="7"/>
        <v>232956.77652554464</v>
      </c>
    </row>
    <row r="184" spans="2:29" x14ac:dyDescent="0.25">
      <c r="B184" s="9">
        <v>180</v>
      </c>
      <c r="C184" s="9">
        <f t="shared" si="8"/>
        <v>38</v>
      </c>
      <c r="D184" s="9">
        <v>0</v>
      </c>
      <c r="E184" s="20">
        <f>E172*(1+VLookups!$C$4)</f>
        <v>12565.116230641193</v>
      </c>
      <c r="F184" s="20">
        <f>'B-B-NS'!E184*-VLookups!$C$10*2</f>
        <v>-753.90697383847157</v>
      </c>
      <c r="G184" s="19">
        <v>0</v>
      </c>
      <c r="H184" s="20">
        <f>(-VLookups!$C$13)*(E184+F184/2)</f>
        <v>-3546.75535842309</v>
      </c>
      <c r="I184" s="20">
        <f>-PMT(VLookups!$C$16/12,180,-FV(VLookups!$C$16/12,48,,-VLookups!$C$15))</f>
        <v>-1138.3540184987783</v>
      </c>
      <c r="J184" s="19">
        <v>0</v>
      </c>
      <c r="K184" s="19">
        <v>0</v>
      </c>
      <c r="L184" s="19">
        <v>0</v>
      </c>
      <c r="M184" s="20">
        <f>M183-VLookups!$C$33</f>
        <v>-185</v>
      </c>
      <c r="N184" s="22">
        <v>120</v>
      </c>
      <c r="O184" s="19">
        <v>0</v>
      </c>
      <c r="P184" s="19">
        <v>0</v>
      </c>
      <c r="Q184" s="9" t="s">
        <v>36</v>
      </c>
      <c r="R184" s="19">
        <v>0</v>
      </c>
      <c r="S184" s="20">
        <f>VLookups!$C$50</f>
        <v>-3580.614715990946</v>
      </c>
      <c r="T184" s="19">
        <v>0</v>
      </c>
      <c r="U184" s="9">
        <v>36</v>
      </c>
      <c r="V184" s="21">
        <f>V183-VLookups!$C$54</f>
        <v>-1400</v>
      </c>
      <c r="W184" s="21">
        <f>-VLookups!$C$59</f>
        <v>-200</v>
      </c>
      <c r="X184" s="21">
        <f>-VLookups!$C$62</f>
        <v>-125</v>
      </c>
      <c r="Y184" s="20">
        <f>Y183*(1+VLookups!$C$57/12)</f>
        <v>-252.63827766000247</v>
      </c>
      <c r="Z184" s="9" t="s">
        <v>36</v>
      </c>
      <c r="AA184" s="9" t="s">
        <v>36</v>
      </c>
      <c r="AB184" s="20">
        <f t="shared" si="6"/>
        <v>1759.8003731491413</v>
      </c>
      <c r="AC184" s="19">
        <f t="shared" si="7"/>
        <v>235104.83819290303</v>
      </c>
    </row>
    <row r="185" spans="2:29" x14ac:dyDescent="0.25">
      <c r="B185" s="9">
        <v>181</v>
      </c>
      <c r="C185" s="9">
        <f t="shared" si="8"/>
        <v>38</v>
      </c>
      <c r="D185" s="9">
        <v>1</v>
      </c>
      <c r="E185" s="20">
        <f>E173*(1+VLookups!$C$4)</f>
        <v>12565.116230641193</v>
      </c>
      <c r="F185" s="20">
        <f>'B-B-NS'!E185*-VLookups!$C$10*2</f>
        <v>-753.90697383847157</v>
      </c>
      <c r="G185" s="19">
        <v>0</v>
      </c>
      <c r="H185" s="20">
        <f>(-VLookups!$C$13)*(E185+F185/2)</f>
        <v>-3546.75535842309</v>
      </c>
      <c r="I185" s="19">
        <v>0</v>
      </c>
      <c r="J185" s="19">
        <v>0</v>
      </c>
      <c r="K185" s="19">
        <v>0</v>
      </c>
      <c r="L185" s="19">
        <v>0</v>
      </c>
      <c r="M185" s="20">
        <f>M184-VLookups!$C$33</f>
        <v>-186</v>
      </c>
      <c r="N185" s="22">
        <v>121</v>
      </c>
      <c r="O185" s="19">
        <v>0</v>
      </c>
      <c r="P185" s="19">
        <v>0</v>
      </c>
      <c r="Q185" s="9" t="s">
        <v>36</v>
      </c>
      <c r="R185" s="19">
        <v>0</v>
      </c>
      <c r="S185" s="20">
        <f>VLookups!$C$50</f>
        <v>-3580.614715990946</v>
      </c>
      <c r="T185" s="19">
        <v>0</v>
      </c>
      <c r="U185" s="9">
        <v>37</v>
      </c>
      <c r="V185" s="21">
        <f>V184-VLookups!$C$54</f>
        <v>-1405</v>
      </c>
      <c r="W185" s="21">
        <f>-VLookups!$C$59</f>
        <v>-200</v>
      </c>
      <c r="X185" s="21">
        <f>-VLookups!$C$62</f>
        <v>-125</v>
      </c>
      <c r="Y185" s="20">
        <f>Y184*(1+VLookups!$C$57/12)</f>
        <v>-253.37513930317749</v>
      </c>
      <c r="Z185" s="9" t="s">
        <v>36</v>
      </c>
      <c r="AA185" s="9" t="s">
        <v>36</v>
      </c>
      <c r="AB185" s="20">
        <f t="shared" si="6"/>
        <v>2891.4175300047441</v>
      </c>
      <c r="AC185" s="19">
        <f t="shared" si="7"/>
        <v>238388.09711989597</v>
      </c>
    </row>
    <row r="186" spans="2:29" x14ac:dyDescent="0.25">
      <c r="B186" s="9">
        <v>182</v>
      </c>
      <c r="C186" s="9">
        <f t="shared" si="8"/>
        <v>38</v>
      </c>
      <c r="D186" s="9">
        <v>2</v>
      </c>
      <c r="E186" s="20">
        <f>E174*(1+VLookups!$C$4)</f>
        <v>12565.116230641193</v>
      </c>
      <c r="F186" s="20">
        <f>'B-B-NS'!E186*-VLookups!$C$10*2</f>
        <v>-753.90697383847157</v>
      </c>
      <c r="G186" s="19">
        <v>0</v>
      </c>
      <c r="H186" s="20">
        <f>(-VLookups!$C$13)*(E186+F186/2)</f>
        <v>-3546.75535842309</v>
      </c>
      <c r="I186" s="19">
        <v>0</v>
      </c>
      <c r="J186" s="19">
        <v>0</v>
      </c>
      <c r="K186" s="19">
        <v>0</v>
      </c>
      <c r="L186" s="19">
        <v>0</v>
      </c>
      <c r="M186" s="20">
        <f>M185-VLookups!$C$33</f>
        <v>-187</v>
      </c>
      <c r="N186" s="22">
        <v>122</v>
      </c>
      <c r="O186" s="19">
        <v>0</v>
      </c>
      <c r="P186" s="19">
        <v>0</v>
      </c>
      <c r="Q186" s="9" t="s">
        <v>36</v>
      </c>
      <c r="R186" s="19">
        <v>0</v>
      </c>
      <c r="S186" s="20">
        <f>VLookups!$C$50</f>
        <v>-3580.614715990946</v>
      </c>
      <c r="T186" s="19">
        <v>0</v>
      </c>
      <c r="U186" s="9">
        <v>38</v>
      </c>
      <c r="V186" s="21">
        <f>V185-VLookups!$C$54</f>
        <v>-1410</v>
      </c>
      <c r="W186" s="21">
        <f>-VLookups!$C$59</f>
        <v>-200</v>
      </c>
      <c r="X186" s="21">
        <f>-VLookups!$C$62</f>
        <v>-125</v>
      </c>
      <c r="Y186" s="20">
        <f>Y185*(1+VLookups!$C$57/12)</f>
        <v>-254.11415012614509</v>
      </c>
      <c r="Z186" s="9" t="s">
        <v>36</v>
      </c>
      <c r="AA186" s="9" t="s">
        <v>36</v>
      </c>
      <c r="AB186" s="20">
        <f t="shared" si="6"/>
        <v>2884.6785191817767</v>
      </c>
      <c r="AC186" s="19">
        <f t="shared" si="7"/>
        <v>241670.0891342776</v>
      </c>
    </row>
    <row r="187" spans="2:29" x14ac:dyDescent="0.25">
      <c r="B187" s="9">
        <v>183</v>
      </c>
      <c r="C187" s="9">
        <f t="shared" si="8"/>
        <v>38</v>
      </c>
      <c r="D187" s="9">
        <v>3</v>
      </c>
      <c r="E187" s="20">
        <f>E175*(1+VLookups!$C$4)</f>
        <v>12565.116230641193</v>
      </c>
      <c r="F187" s="20">
        <f>'B-B-NS'!E187*-VLookups!$C$10*2</f>
        <v>-753.90697383847157</v>
      </c>
      <c r="G187" s="19">
        <v>0</v>
      </c>
      <c r="H187" s="20">
        <f>(-VLookups!$C$13)*(E187+F187/2)</f>
        <v>-3546.75535842309</v>
      </c>
      <c r="I187" s="19">
        <v>0</v>
      </c>
      <c r="J187" s="19">
        <v>0</v>
      </c>
      <c r="K187" s="19">
        <v>0</v>
      </c>
      <c r="L187" s="19">
        <v>0</v>
      </c>
      <c r="M187" s="20">
        <f>M186-VLookups!$C$33</f>
        <v>-188</v>
      </c>
      <c r="N187" s="22">
        <v>123</v>
      </c>
      <c r="O187" s="19">
        <v>0</v>
      </c>
      <c r="P187" s="19">
        <v>0</v>
      </c>
      <c r="Q187" s="9" t="s">
        <v>36</v>
      </c>
      <c r="R187" s="19">
        <v>0</v>
      </c>
      <c r="S187" s="20">
        <f>VLookups!$C$50</f>
        <v>-3580.614715990946</v>
      </c>
      <c r="T187" s="19">
        <v>0</v>
      </c>
      <c r="U187" s="9">
        <v>39</v>
      </c>
      <c r="V187" s="21">
        <f>V186-VLookups!$C$54</f>
        <v>-1415</v>
      </c>
      <c r="W187" s="21">
        <f>-VLookups!$C$59</f>
        <v>-200</v>
      </c>
      <c r="X187" s="21">
        <f>-VLookups!$C$62</f>
        <v>-125</v>
      </c>
      <c r="Y187" s="20">
        <f>Y186*(1+VLookups!$C$57/12)</f>
        <v>-254.85531639734634</v>
      </c>
      <c r="Z187" s="9" t="s">
        <v>36</v>
      </c>
      <c r="AA187" s="9" t="s">
        <v>36</v>
      </c>
      <c r="AB187" s="20">
        <f t="shared" si="6"/>
        <v>2877.9373529105751</v>
      </c>
      <c r="AC187" s="19">
        <f t="shared" si="7"/>
        <v>244950.80996907866</v>
      </c>
    </row>
    <row r="188" spans="2:29" x14ac:dyDescent="0.25">
      <c r="B188" s="9">
        <v>184</v>
      </c>
      <c r="C188" s="9">
        <f t="shared" si="8"/>
        <v>38</v>
      </c>
      <c r="D188" s="9">
        <v>4</v>
      </c>
      <c r="E188" s="20">
        <f>E176*(1+VLookups!$C$4)</f>
        <v>12565.116230641193</v>
      </c>
      <c r="F188" s="20">
        <f>'B-B-NS'!E188*-VLookups!$C$10*2</f>
        <v>-753.90697383847157</v>
      </c>
      <c r="G188" s="19">
        <v>0</v>
      </c>
      <c r="H188" s="20">
        <f>(-VLookups!$C$13)*(E188+F188/2)</f>
        <v>-3546.75535842309</v>
      </c>
      <c r="I188" s="19">
        <v>0</v>
      </c>
      <c r="J188" s="19">
        <v>0</v>
      </c>
      <c r="K188" s="19">
        <v>0</v>
      </c>
      <c r="L188" s="19">
        <v>0</v>
      </c>
      <c r="M188" s="20">
        <f>M187-VLookups!$C$33</f>
        <v>-189</v>
      </c>
      <c r="N188" s="22">
        <v>124</v>
      </c>
      <c r="O188" s="19">
        <v>0</v>
      </c>
      <c r="P188" s="19">
        <v>0</v>
      </c>
      <c r="Q188" s="9" t="s">
        <v>36</v>
      </c>
      <c r="R188" s="19">
        <v>0</v>
      </c>
      <c r="S188" s="20">
        <f>VLookups!$C$50</f>
        <v>-3580.614715990946</v>
      </c>
      <c r="T188" s="19">
        <v>0</v>
      </c>
      <c r="U188" s="9">
        <v>40</v>
      </c>
      <c r="V188" s="21">
        <f>V187-VLookups!$C$54</f>
        <v>-1420</v>
      </c>
      <c r="W188" s="21">
        <f>-VLookups!$C$59</f>
        <v>-200</v>
      </c>
      <c r="X188" s="21">
        <f>-VLookups!$C$62</f>
        <v>-125</v>
      </c>
      <c r="Y188" s="20">
        <f>Y187*(1+VLookups!$C$57/12)</f>
        <v>-255.59864440350526</v>
      </c>
      <c r="Z188" s="9" t="s">
        <v>36</v>
      </c>
      <c r="AA188" s="9" t="s">
        <v>36</v>
      </c>
      <c r="AB188" s="20">
        <f t="shared" si="6"/>
        <v>2871.1940249044164</v>
      </c>
      <c r="AC188" s="19">
        <f t="shared" si="7"/>
        <v>248230.25534393155</v>
      </c>
    </row>
    <row r="189" spans="2:29" x14ac:dyDescent="0.25">
      <c r="B189" s="9">
        <v>185</v>
      </c>
      <c r="C189" s="9">
        <f t="shared" si="8"/>
        <v>38</v>
      </c>
      <c r="D189" s="9">
        <v>5</v>
      </c>
      <c r="E189" s="20">
        <f>E177*(1+VLookups!$C$4)</f>
        <v>12565.116230641193</v>
      </c>
      <c r="F189" s="20">
        <f>'B-B-NS'!E189*-VLookups!$C$10*2</f>
        <v>-753.90697383847157</v>
      </c>
      <c r="G189" s="19">
        <v>0</v>
      </c>
      <c r="H189" s="20">
        <f>(-VLookups!$C$13)*(E189+F189/2)</f>
        <v>-3546.75535842309</v>
      </c>
      <c r="I189" s="19">
        <v>0</v>
      </c>
      <c r="J189" s="19">
        <v>0</v>
      </c>
      <c r="K189" s="19">
        <v>0</v>
      </c>
      <c r="L189" s="19">
        <v>0</v>
      </c>
      <c r="M189" s="20">
        <f>M188-VLookups!$C$33</f>
        <v>-190</v>
      </c>
      <c r="N189" s="22">
        <v>125</v>
      </c>
      <c r="O189" s="19">
        <v>0</v>
      </c>
      <c r="P189" s="19">
        <v>0</v>
      </c>
      <c r="Q189" s="9" t="s">
        <v>36</v>
      </c>
      <c r="R189" s="19">
        <v>0</v>
      </c>
      <c r="S189" s="20">
        <f>VLookups!$C$50</f>
        <v>-3580.614715990946</v>
      </c>
      <c r="T189" s="19">
        <v>0</v>
      </c>
      <c r="U189" s="9">
        <v>41</v>
      </c>
      <c r="V189" s="21">
        <f>V188-VLookups!$C$54</f>
        <v>-1425</v>
      </c>
      <c r="W189" s="21">
        <f>-VLookups!$C$59</f>
        <v>-200</v>
      </c>
      <c r="X189" s="21">
        <f>-VLookups!$C$62</f>
        <v>-125</v>
      </c>
      <c r="Y189" s="20">
        <f>Y188*(1+VLookups!$C$57/12)</f>
        <v>-256.34414044968213</v>
      </c>
      <c r="Z189" s="9" t="s">
        <v>36</v>
      </c>
      <c r="AA189" s="9" t="s">
        <v>36</v>
      </c>
      <c r="AB189" s="20">
        <f t="shared" si="6"/>
        <v>2864.4485288582396</v>
      </c>
      <c r="AC189" s="19">
        <f t="shared" si="7"/>
        <v>251508.42096502971</v>
      </c>
    </row>
    <row r="190" spans="2:29" x14ac:dyDescent="0.25">
      <c r="B190" s="9">
        <v>186</v>
      </c>
      <c r="C190" s="9">
        <f t="shared" si="8"/>
        <v>38</v>
      </c>
      <c r="D190" s="9">
        <v>6</v>
      </c>
      <c r="E190" s="20">
        <f>E178*(1+VLookups!$C$4)</f>
        <v>12565.116230641193</v>
      </c>
      <c r="F190" s="20">
        <f>'B-B-NS'!E190*-VLookups!$C$10*2</f>
        <v>-753.90697383847157</v>
      </c>
      <c r="G190" s="19">
        <v>0</v>
      </c>
      <c r="H190" s="20">
        <f>(-VLookups!$C$13)*(E190+F190/2)</f>
        <v>-3546.75535842309</v>
      </c>
      <c r="I190" s="19">
        <v>0</v>
      </c>
      <c r="J190" s="19">
        <v>0</v>
      </c>
      <c r="K190" s="19">
        <v>0</v>
      </c>
      <c r="L190" s="19">
        <v>0</v>
      </c>
      <c r="M190" s="20">
        <f>M189-VLookups!$C$33</f>
        <v>-191</v>
      </c>
      <c r="N190" s="22">
        <v>126</v>
      </c>
      <c r="O190" s="19">
        <v>0</v>
      </c>
      <c r="P190" s="19">
        <v>0</v>
      </c>
      <c r="Q190" s="9" t="s">
        <v>36</v>
      </c>
      <c r="R190" s="19">
        <v>0</v>
      </c>
      <c r="S190" s="20">
        <f>VLookups!$C$50</f>
        <v>-3580.614715990946</v>
      </c>
      <c r="T190" s="19">
        <v>0</v>
      </c>
      <c r="U190" s="9">
        <v>42</v>
      </c>
      <c r="V190" s="21">
        <f>V189-VLookups!$C$54</f>
        <v>-1430</v>
      </c>
      <c r="W190" s="21">
        <f>-VLookups!$C$59</f>
        <v>-200</v>
      </c>
      <c r="X190" s="21">
        <f>-VLookups!$C$62</f>
        <v>-125</v>
      </c>
      <c r="Y190" s="20">
        <f>Y189*(1+VLookups!$C$57/12)</f>
        <v>-257.09181085932704</v>
      </c>
      <c r="Z190" s="9" t="s">
        <v>36</v>
      </c>
      <c r="AA190" s="9" t="s">
        <v>36</v>
      </c>
      <c r="AB190" s="20">
        <f t="shared" si="6"/>
        <v>2857.7008584485948</v>
      </c>
      <c r="AC190" s="19">
        <f t="shared" si="7"/>
        <v>254785.30252508671</v>
      </c>
    </row>
    <row r="191" spans="2:29" x14ac:dyDescent="0.25">
      <c r="B191" s="9">
        <v>187</v>
      </c>
      <c r="C191" s="9">
        <f t="shared" si="8"/>
        <v>38</v>
      </c>
      <c r="D191" s="9">
        <v>7</v>
      </c>
      <c r="E191" s="20">
        <f>E179*(1+VLookups!$C$4)</f>
        <v>12565.116230641193</v>
      </c>
      <c r="F191" s="20">
        <f>'B-B-NS'!E191*-VLookups!$C$10*2</f>
        <v>-753.90697383847157</v>
      </c>
      <c r="G191" s="19">
        <v>0</v>
      </c>
      <c r="H191" s="20">
        <f>(-VLookups!$C$13)*(E191+F191/2)</f>
        <v>-3546.75535842309</v>
      </c>
      <c r="I191" s="19">
        <v>0</v>
      </c>
      <c r="J191" s="19">
        <v>0</v>
      </c>
      <c r="K191" s="19">
        <v>0</v>
      </c>
      <c r="L191" s="19">
        <v>0</v>
      </c>
      <c r="M191" s="20">
        <f>M190-VLookups!$C$33</f>
        <v>-192</v>
      </c>
      <c r="N191" s="22">
        <v>127</v>
      </c>
      <c r="O191" s="19">
        <v>0</v>
      </c>
      <c r="P191" s="19">
        <v>0</v>
      </c>
      <c r="Q191" s="9" t="s">
        <v>36</v>
      </c>
      <c r="R191" s="19">
        <v>0</v>
      </c>
      <c r="S191" s="20">
        <f>VLookups!$C$50</f>
        <v>-3580.614715990946</v>
      </c>
      <c r="T191" s="19">
        <v>0</v>
      </c>
      <c r="U191" s="9">
        <v>43</v>
      </c>
      <c r="V191" s="21">
        <f>V190-VLookups!$C$54</f>
        <v>-1435</v>
      </c>
      <c r="W191" s="21">
        <f>-VLookups!$C$59</f>
        <v>-200</v>
      </c>
      <c r="X191" s="21">
        <f>-VLookups!$C$62</f>
        <v>-125</v>
      </c>
      <c r="Y191" s="20">
        <f>Y190*(1+VLookups!$C$57/12)</f>
        <v>-257.84166197433342</v>
      </c>
      <c r="Z191" s="9" t="s">
        <v>36</v>
      </c>
      <c r="AA191" s="9" t="s">
        <v>36</v>
      </c>
      <c r="AB191" s="20">
        <f t="shared" si="6"/>
        <v>2850.9510073335882</v>
      </c>
      <c r="AC191" s="19">
        <f t="shared" si="7"/>
        <v>258060.89570329545</v>
      </c>
    </row>
    <row r="192" spans="2:29" x14ac:dyDescent="0.25">
      <c r="B192" s="9">
        <v>188</v>
      </c>
      <c r="C192" s="9">
        <f t="shared" si="8"/>
        <v>38</v>
      </c>
      <c r="D192" s="9">
        <v>8</v>
      </c>
      <c r="E192" s="20">
        <f>E180*(1+VLookups!$C$4)</f>
        <v>12565.116230641193</v>
      </c>
      <c r="F192" s="20">
        <f>'B-B-NS'!E192*-VLookups!$C$10*2</f>
        <v>-753.90697383847157</v>
      </c>
      <c r="G192" s="19">
        <v>0</v>
      </c>
      <c r="H192" s="20">
        <f>(-VLookups!$C$13)*(E192+F192/2)</f>
        <v>-3546.75535842309</v>
      </c>
      <c r="I192" s="19">
        <v>0</v>
      </c>
      <c r="J192" s="19">
        <v>0</v>
      </c>
      <c r="K192" s="19">
        <v>0</v>
      </c>
      <c r="L192" s="19">
        <v>0</v>
      </c>
      <c r="M192" s="20">
        <f>M191-VLookups!$C$33</f>
        <v>-193</v>
      </c>
      <c r="N192" s="22">
        <v>128</v>
      </c>
      <c r="O192" s="19">
        <v>0</v>
      </c>
      <c r="P192" s="19">
        <v>0</v>
      </c>
      <c r="Q192" s="9" t="s">
        <v>36</v>
      </c>
      <c r="R192" s="19">
        <v>0</v>
      </c>
      <c r="S192" s="20">
        <f>VLookups!$C$50</f>
        <v>-3580.614715990946</v>
      </c>
      <c r="T192" s="19">
        <v>0</v>
      </c>
      <c r="U192" s="9">
        <v>44</v>
      </c>
      <c r="V192" s="21">
        <f>V191-VLookups!$C$54</f>
        <v>-1440</v>
      </c>
      <c r="W192" s="21">
        <f>-VLookups!$C$59</f>
        <v>-200</v>
      </c>
      <c r="X192" s="21">
        <f>-VLookups!$C$62</f>
        <v>-125</v>
      </c>
      <c r="Y192" s="20">
        <f>Y191*(1+VLookups!$C$57/12)</f>
        <v>-258.59370015509188</v>
      </c>
      <c r="Z192" s="9" t="s">
        <v>36</v>
      </c>
      <c r="AA192" s="9" t="s">
        <v>36</v>
      </c>
      <c r="AB192" s="20">
        <f t="shared" si="6"/>
        <v>2844.1989691528297</v>
      </c>
      <c r="AC192" s="19">
        <f t="shared" si="7"/>
        <v>261335.19616528714</v>
      </c>
    </row>
    <row r="193" spans="2:29" x14ac:dyDescent="0.25">
      <c r="B193" s="9">
        <v>189</v>
      </c>
      <c r="C193" s="9">
        <f t="shared" si="8"/>
        <v>38</v>
      </c>
      <c r="D193" s="9">
        <v>9</v>
      </c>
      <c r="E193" s="20">
        <f>E181*(1+VLookups!$C$4)</f>
        <v>12565.116230641193</v>
      </c>
      <c r="F193" s="20">
        <f>'B-B-NS'!E193*-VLookups!$C$10*2</f>
        <v>-753.90697383847157</v>
      </c>
      <c r="G193" s="19">
        <v>0</v>
      </c>
      <c r="H193" s="20">
        <f>(-VLookups!$C$13)*(E193+F193/2)</f>
        <v>-3546.75535842309</v>
      </c>
      <c r="I193" s="19">
        <v>0</v>
      </c>
      <c r="J193" s="19">
        <v>0</v>
      </c>
      <c r="K193" s="19">
        <v>0</v>
      </c>
      <c r="L193" s="19">
        <v>0</v>
      </c>
      <c r="M193" s="20">
        <f>M192-VLookups!$C$33</f>
        <v>-194</v>
      </c>
      <c r="N193" s="22">
        <v>129</v>
      </c>
      <c r="O193" s="19">
        <v>0</v>
      </c>
      <c r="P193" s="19">
        <v>0</v>
      </c>
      <c r="Q193" s="9" t="s">
        <v>36</v>
      </c>
      <c r="R193" s="19">
        <v>0</v>
      </c>
      <c r="S193" s="20">
        <f>VLookups!$C$50</f>
        <v>-3580.614715990946</v>
      </c>
      <c r="T193" s="19">
        <v>0</v>
      </c>
      <c r="U193" s="9">
        <v>45</v>
      </c>
      <c r="V193" s="21">
        <f>V192-VLookups!$C$54</f>
        <v>-1445</v>
      </c>
      <c r="W193" s="21">
        <f>-VLookups!$C$59</f>
        <v>-200</v>
      </c>
      <c r="X193" s="21">
        <f>-VLookups!$C$62</f>
        <v>-125</v>
      </c>
      <c r="Y193" s="20">
        <f>Y192*(1+VLookups!$C$57/12)</f>
        <v>-259.34793178054423</v>
      </c>
      <c r="Z193" s="9" t="s">
        <v>36</v>
      </c>
      <c r="AA193" s="9" t="s">
        <v>36</v>
      </c>
      <c r="AB193" s="20">
        <f t="shared" si="6"/>
        <v>2837.4447375273776</v>
      </c>
      <c r="AC193" s="19">
        <f t="shared" si="7"/>
        <v>264608.19956308999</v>
      </c>
    </row>
    <row r="194" spans="2:29" x14ac:dyDescent="0.25">
      <c r="B194" s="9">
        <v>190</v>
      </c>
      <c r="C194" s="9">
        <f t="shared" si="8"/>
        <v>38</v>
      </c>
      <c r="D194" s="9">
        <v>10</v>
      </c>
      <c r="E194" s="20">
        <f>E182*(1+VLookups!$C$4)</f>
        <v>12565.116230641193</v>
      </c>
      <c r="F194" s="20">
        <f>'B-B-NS'!E194*-VLookups!$C$10*2</f>
        <v>-753.90697383847157</v>
      </c>
      <c r="G194" s="19">
        <v>0</v>
      </c>
      <c r="H194" s="20">
        <f>(-VLookups!$C$13)*(E194+F194/2)</f>
        <v>-3546.75535842309</v>
      </c>
      <c r="I194" s="19">
        <v>0</v>
      </c>
      <c r="J194" s="19">
        <v>0</v>
      </c>
      <c r="K194" s="19">
        <v>0</v>
      </c>
      <c r="L194" s="19">
        <v>0</v>
      </c>
      <c r="M194" s="20">
        <f>M193-VLookups!$C$33</f>
        <v>-195</v>
      </c>
      <c r="N194" s="22">
        <v>130</v>
      </c>
      <c r="O194" s="19">
        <v>0</v>
      </c>
      <c r="P194" s="19">
        <v>0</v>
      </c>
      <c r="Q194" s="9" t="s">
        <v>36</v>
      </c>
      <c r="R194" s="19">
        <v>0</v>
      </c>
      <c r="S194" s="20">
        <f>VLookups!$C$50</f>
        <v>-3580.614715990946</v>
      </c>
      <c r="T194" s="19">
        <v>0</v>
      </c>
      <c r="U194" s="9">
        <v>46</v>
      </c>
      <c r="V194" s="21">
        <f>V193-VLookups!$C$54</f>
        <v>-1450</v>
      </c>
      <c r="W194" s="21">
        <f>-VLookups!$C$59</f>
        <v>-200</v>
      </c>
      <c r="X194" s="21">
        <f>-VLookups!$C$62</f>
        <v>-125</v>
      </c>
      <c r="Y194" s="20">
        <f>Y193*(1+VLookups!$C$57/12)</f>
        <v>-260.10436324823746</v>
      </c>
      <c r="Z194" s="9" t="s">
        <v>36</v>
      </c>
      <c r="AA194" s="9" t="s">
        <v>36</v>
      </c>
      <c r="AB194" s="20">
        <f t="shared" si="6"/>
        <v>2830.6883060596842</v>
      </c>
      <c r="AC194" s="19">
        <f t="shared" si="7"/>
        <v>267879.9015350882</v>
      </c>
    </row>
    <row r="195" spans="2:29" x14ac:dyDescent="0.25">
      <c r="B195" s="9">
        <v>191</v>
      </c>
      <c r="C195" s="9">
        <f t="shared" si="8"/>
        <v>38</v>
      </c>
      <c r="D195" s="9">
        <v>11</v>
      </c>
      <c r="E195" s="20">
        <f>E183*(1+VLookups!$C$4)</f>
        <v>12565.116230641193</v>
      </c>
      <c r="F195" s="20">
        <f>'B-B-NS'!E195*-VLookups!$C$10*2</f>
        <v>-753.90697383847157</v>
      </c>
      <c r="G195" s="19">
        <v>0</v>
      </c>
      <c r="H195" s="20">
        <f>(-VLookups!$C$13)*(E195+F195/2)</f>
        <v>-3546.75535842309</v>
      </c>
      <c r="I195" s="19">
        <v>0</v>
      </c>
      <c r="J195" s="19">
        <v>0</v>
      </c>
      <c r="K195" s="19">
        <v>0</v>
      </c>
      <c r="L195" s="19">
        <v>0</v>
      </c>
      <c r="M195" s="20">
        <f>M194-VLookups!$C$33</f>
        <v>-196</v>
      </c>
      <c r="N195" s="22">
        <v>131</v>
      </c>
      <c r="O195" s="19">
        <v>0</v>
      </c>
      <c r="P195" s="19">
        <v>0</v>
      </c>
      <c r="Q195" s="9" t="s">
        <v>36</v>
      </c>
      <c r="R195" s="19">
        <v>0</v>
      </c>
      <c r="S195" s="20">
        <f>VLookups!$C$50</f>
        <v>-3580.614715990946</v>
      </c>
      <c r="T195" s="19">
        <v>0</v>
      </c>
      <c r="U195" s="9">
        <v>47</v>
      </c>
      <c r="V195" s="21">
        <f>V194-VLookups!$C$54</f>
        <v>-1455</v>
      </c>
      <c r="W195" s="21">
        <f>-VLookups!$C$59</f>
        <v>-200</v>
      </c>
      <c r="X195" s="21">
        <f>-VLookups!$C$62</f>
        <v>-125</v>
      </c>
      <c r="Y195" s="20">
        <f>Y194*(1+VLookups!$C$57/12)</f>
        <v>-260.86300097437817</v>
      </c>
      <c r="Z195" s="9" t="s">
        <v>36</v>
      </c>
      <c r="AA195" s="9" t="s">
        <v>36</v>
      </c>
      <c r="AB195" s="20">
        <f t="shared" si="6"/>
        <v>2823.9296683335433</v>
      </c>
      <c r="AC195" s="19">
        <f t="shared" si="7"/>
        <v>271150.29770598025</v>
      </c>
    </row>
    <row r="196" spans="2:29" x14ac:dyDescent="0.25">
      <c r="B196" s="9">
        <v>192</v>
      </c>
      <c r="C196" s="9">
        <f t="shared" si="8"/>
        <v>39</v>
      </c>
      <c r="D196" s="9">
        <v>0</v>
      </c>
      <c r="E196" s="20">
        <f>E184*(1+VLookups!$C$4)</f>
        <v>13004.895298713634</v>
      </c>
      <c r="F196" s="20">
        <f>'B-B-NS'!E196*-VLookups!$C$10*2</f>
        <v>-780.29371792281802</v>
      </c>
      <c r="G196" s="19">
        <v>0</v>
      </c>
      <c r="H196" s="20">
        <f>(-VLookups!$C$13)*(E196+F196/2)</f>
        <v>-3670.8917959678984</v>
      </c>
      <c r="I196" s="19">
        <v>0</v>
      </c>
      <c r="J196" s="19">
        <v>0</v>
      </c>
      <c r="K196" s="19">
        <v>0</v>
      </c>
      <c r="L196" s="19">
        <v>0</v>
      </c>
      <c r="M196" s="20">
        <f>M195-VLookups!$C$33</f>
        <v>-197</v>
      </c>
      <c r="N196" s="22">
        <v>132</v>
      </c>
      <c r="O196" s="19">
        <v>0</v>
      </c>
      <c r="P196" s="19">
        <v>0</v>
      </c>
      <c r="Q196" s="9" t="s">
        <v>36</v>
      </c>
      <c r="R196" s="19">
        <v>0</v>
      </c>
      <c r="S196" s="20">
        <f>VLookups!$C$50</f>
        <v>-3580.614715990946</v>
      </c>
      <c r="T196" s="19">
        <v>0</v>
      </c>
      <c r="U196" s="9">
        <v>48</v>
      </c>
      <c r="V196" s="21">
        <f>V195-VLookups!$C$54</f>
        <v>-1460</v>
      </c>
      <c r="W196" s="21">
        <f>-VLookups!$C$59</f>
        <v>-200</v>
      </c>
      <c r="X196" s="21">
        <f>-VLookups!$C$62</f>
        <v>-125</v>
      </c>
      <c r="Y196" s="20">
        <f>Y195*(1+VLookups!$C$57/12)</f>
        <v>-261.62385139388675</v>
      </c>
      <c r="Z196" s="9" t="s">
        <v>36</v>
      </c>
      <c r="AA196" s="9" t="s">
        <v>36</v>
      </c>
      <c r="AB196" s="20">
        <f t="shared" si="6"/>
        <v>3119.6180763994944</v>
      </c>
      <c r="AC196" s="19">
        <f t="shared" si="7"/>
        <v>274721.83294522308</v>
      </c>
    </row>
    <row r="197" spans="2:29" x14ac:dyDescent="0.25">
      <c r="B197" s="9">
        <v>193</v>
      </c>
      <c r="C197" s="9">
        <f t="shared" si="8"/>
        <v>39</v>
      </c>
      <c r="D197" s="9">
        <v>1</v>
      </c>
      <c r="E197" s="20">
        <f>E185*(1+VLookups!$C$4)</f>
        <v>13004.895298713634</v>
      </c>
      <c r="F197" s="20">
        <f>'B-B-NS'!E197*-VLookups!$C$10*2</f>
        <v>-780.29371792281802</v>
      </c>
      <c r="G197" s="19">
        <v>0</v>
      </c>
      <c r="H197" s="20">
        <f>(-VLookups!$C$13)*(E197+F197/2)</f>
        <v>-3670.8917959678984</v>
      </c>
      <c r="I197" s="19">
        <v>0</v>
      </c>
      <c r="J197" s="19">
        <v>0</v>
      </c>
      <c r="K197" s="19">
        <v>0</v>
      </c>
      <c r="L197" s="19">
        <v>0</v>
      </c>
      <c r="M197" s="20">
        <f>M196-VLookups!$C$33</f>
        <v>-198</v>
      </c>
      <c r="N197" s="22">
        <v>133</v>
      </c>
      <c r="O197" s="19">
        <v>0</v>
      </c>
      <c r="P197" s="19">
        <v>0</v>
      </c>
      <c r="Q197" s="9" t="s">
        <v>36</v>
      </c>
      <c r="R197" s="19">
        <v>0</v>
      </c>
      <c r="S197" s="20">
        <f>VLookups!$C$50</f>
        <v>-3580.614715990946</v>
      </c>
      <c r="T197" s="19">
        <v>0</v>
      </c>
      <c r="U197" s="9">
        <v>49</v>
      </c>
      <c r="V197" s="21">
        <f>V196-VLookups!$C$54</f>
        <v>-1465</v>
      </c>
      <c r="W197" s="21">
        <f>-VLookups!$C$59</f>
        <v>-200</v>
      </c>
      <c r="X197" s="21">
        <f>-VLookups!$C$62</f>
        <v>-125</v>
      </c>
      <c r="Y197" s="20">
        <f>Y196*(1+VLookups!$C$57/12)</f>
        <v>-262.38692096045224</v>
      </c>
      <c r="Z197" s="9" t="s">
        <v>36</v>
      </c>
      <c r="AA197" s="9" t="s">
        <v>36</v>
      </c>
      <c r="AB197" s="20">
        <f t="shared" ref="AB197:AB260" si="9">SUM(E197,F197/2,H197,I197,K197,L197,M197,O197,P197,R197,S197,T197,V197,W197,X197,Y197,G197,J197,Z197,AA197)</f>
        <v>3112.8550068329291</v>
      </c>
      <c r="AC197" s="19">
        <f t="shared" ref="AC197:AC260" si="10">AB197+(AC196*(1+($AC$2/12)))</f>
        <v>278292.55767363141</v>
      </c>
    </row>
    <row r="198" spans="2:29" x14ac:dyDescent="0.25">
      <c r="B198" s="9">
        <v>194</v>
      </c>
      <c r="C198" s="9">
        <f t="shared" si="8"/>
        <v>39</v>
      </c>
      <c r="D198" s="9">
        <v>2</v>
      </c>
      <c r="E198" s="20">
        <f>E186*(1+VLookups!$C$4)</f>
        <v>13004.895298713634</v>
      </c>
      <c r="F198" s="20">
        <f>'B-B-NS'!E198*-VLookups!$C$10*2</f>
        <v>-780.29371792281802</v>
      </c>
      <c r="G198" s="19">
        <v>0</v>
      </c>
      <c r="H198" s="20">
        <f>(-VLookups!$C$13)*(E198+F198/2)</f>
        <v>-3670.8917959678984</v>
      </c>
      <c r="I198" s="19">
        <v>0</v>
      </c>
      <c r="J198" s="19">
        <v>0</v>
      </c>
      <c r="K198" s="19">
        <v>0</v>
      </c>
      <c r="L198" s="19">
        <v>0</v>
      </c>
      <c r="M198" s="20">
        <f>M197-VLookups!$C$33</f>
        <v>-199</v>
      </c>
      <c r="N198" s="22">
        <v>134</v>
      </c>
      <c r="O198" s="19">
        <v>0</v>
      </c>
      <c r="P198" s="19">
        <v>0</v>
      </c>
      <c r="Q198" s="9" t="s">
        <v>36</v>
      </c>
      <c r="R198" s="19">
        <v>0</v>
      </c>
      <c r="S198" s="20">
        <f>VLookups!$C$50</f>
        <v>-3580.614715990946</v>
      </c>
      <c r="T198" s="19">
        <v>0</v>
      </c>
      <c r="U198" s="9">
        <v>50</v>
      </c>
      <c r="V198" s="21">
        <f>V197-VLookups!$C$54</f>
        <v>-1470</v>
      </c>
      <c r="W198" s="21">
        <f>-VLookups!$C$59</f>
        <v>-200</v>
      </c>
      <c r="X198" s="21">
        <f>-VLookups!$C$62</f>
        <v>-125</v>
      </c>
      <c r="Y198" s="20">
        <f>Y197*(1+VLookups!$C$57/12)</f>
        <v>-263.15221614658691</v>
      </c>
      <c r="Z198" s="9" t="s">
        <v>36</v>
      </c>
      <c r="AA198" s="9" t="s">
        <v>36</v>
      </c>
      <c r="AB198" s="20">
        <f t="shared" si="9"/>
        <v>3106.0897116467945</v>
      </c>
      <c r="AC198" s="19">
        <f t="shared" si="10"/>
        <v>281862.46831473423</v>
      </c>
    </row>
    <row r="199" spans="2:29" x14ac:dyDescent="0.25">
      <c r="B199" s="9">
        <v>195</v>
      </c>
      <c r="C199" s="9">
        <f t="shared" si="8"/>
        <v>39</v>
      </c>
      <c r="D199" s="9">
        <v>3</v>
      </c>
      <c r="E199" s="20">
        <f>E187*(1+VLookups!$C$4)</f>
        <v>13004.895298713634</v>
      </c>
      <c r="F199" s="20">
        <f>'B-B-NS'!E199*-VLookups!$C$10*2</f>
        <v>-780.29371792281802</v>
      </c>
      <c r="G199" s="19">
        <v>0</v>
      </c>
      <c r="H199" s="20">
        <f>(-VLookups!$C$13)*(E199+F199/2)</f>
        <v>-3670.8917959678984</v>
      </c>
      <c r="I199" s="19">
        <v>0</v>
      </c>
      <c r="J199" s="19">
        <v>0</v>
      </c>
      <c r="K199" s="19">
        <v>0</v>
      </c>
      <c r="L199" s="19">
        <v>0</v>
      </c>
      <c r="M199" s="20">
        <f>M198-VLookups!$C$33</f>
        <v>-200</v>
      </c>
      <c r="N199" s="22">
        <v>135</v>
      </c>
      <c r="O199" s="19">
        <v>0</v>
      </c>
      <c r="P199" s="19">
        <v>0</v>
      </c>
      <c r="Q199" s="9" t="s">
        <v>36</v>
      </c>
      <c r="R199" s="19">
        <v>0</v>
      </c>
      <c r="S199" s="20">
        <f>VLookups!$C$50</f>
        <v>-3580.614715990946</v>
      </c>
      <c r="T199" s="19">
        <v>0</v>
      </c>
      <c r="U199" s="9">
        <v>51</v>
      </c>
      <c r="V199" s="21">
        <f>V198-VLookups!$C$54</f>
        <v>-1475</v>
      </c>
      <c r="W199" s="21">
        <f>-VLookups!$C$59</f>
        <v>-200</v>
      </c>
      <c r="X199" s="21">
        <f>-VLookups!$C$62</f>
        <v>-125</v>
      </c>
      <c r="Y199" s="20">
        <f>Y198*(1+VLookups!$C$57/12)</f>
        <v>-263.91974344368111</v>
      </c>
      <c r="Z199" s="9" t="s">
        <v>36</v>
      </c>
      <c r="AA199" s="9" t="s">
        <v>36</v>
      </c>
      <c r="AB199" s="20">
        <f t="shared" si="9"/>
        <v>3099.3221843497004</v>
      </c>
      <c r="AC199" s="19">
        <f t="shared" si="10"/>
        <v>285431.56127960852</v>
      </c>
    </row>
    <row r="200" spans="2:29" x14ac:dyDescent="0.25">
      <c r="B200" s="9">
        <v>196</v>
      </c>
      <c r="C200" s="9">
        <f t="shared" si="8"/>
        <v>39</v>
      </c>
      <c r="D200" s="9">
        <v>4</v>
      </c>
      <c r="E200" s="20">
        <f>E188*(1+VLookups!$C$4)</f>
        <v>13004.895298713634</v>
      </c>
      <c r="F200" s="20">
        <f>'B-B-NS'!E200*-VLookups!$C$10*2</f>
        <v>-780.29371792281802</v>
      </c>
      <c r="G200" s="19">
        <v>0</v>
      </c>
      <c r="H200" s="20">
        <f>(-VLookups!$C$13)*(E200+F200/2)</f>
        <v>-3670.8917959678984</v>
      </c>
      <c r="I200" s="19">
        <v>0</v>
      </c>
      <c r="J200" s="19">
        <v>0</v>
      </c>
      <c r="K200" s="19">
        <v>0</v>
      </c>
      <c r="L200" s="19">
        <v>0</v>
      </c>
      <c r="M200" s="20">
        <f>M199-VLookups!$C$33</f>
        <v>-201</v>
      </c>
      <c r="N200" s="22">
        <v>136</v>
      </c>
      <c r="O200" s="19">
        <v>0</v>
      </c>
      <c r="P200" s="19">
        <v>0</v>
      </c>
      <c r="Q200" s="9" t="s">
        <v>36</v>
      </c>
      <c r="R200" s="19">
        <v>0</v>
      </c>
      <c r="S200" s="20">
        <f>VLookups!$C$50</f>
        <v>-3580.614715990946</v>
      </c>
      <c r="T200" s="19">
        <v>0</v>
      </c>
      <c r="U200" s="9">
        <v>52</v>
      </c>
      <c r="V200" s="21">
        <f>V199-VLookups!$C$54</f>
        <v>-1480</v>
      </c>
      <c r="W200" s="21">
        <f>-VLookups!$C$59</f>
        <v>-200</v>
      </c>
      <c r="X200" s="21">
        <f>-VLookups!$C$62</f>
        <v>-125</v>
      </c>
      <c r="Y200" s="20">
        <f>Y199*(1+VLookups!$C$57/12)</f>
        <v>-264.68950936205852</v>
      </c>
      <c r="Z200" s="9" t="s">
        <v>36</v>
      </c>
      <c r="AA200" s="9" t="s">
        <v>36</v>
      </c>
      <c r="AB200" s="20">
        <f t="shared" si="9"/>
        <v>3092.5524184313226</v>
      </c>
      <c r="AC200" s="19">
        <f t="shared" si="10"/>
        <v>288999.8329668392</v>
      </c>
    </row>
    <row r="201" spans="2:29" x14ac:dyDescent="0.25">
      <c r="B201" s="9">
        <v>197</v>
      </c>
      <c r="C201" s="9">
        <f t="shared" si="8"/>
        <v>39</v>
      </c>
      <c r="D201" s="9">
        <v>5</v>
      </c>
      <c r="E201" s="20">
        <f>E189*(1+VLookups!$C$4)</f>
        <v>13004.895298713634</v>
      </c>
      <c r="F201" s="20">
        <f>'B-B-NS'!E201*-VLookups!$C$10*2</f>
        <v>-780.29371792281802</v>
      </c>
      <c r="G201" s="19">
        <v>0</v>
      </c>
      <c r="H201" s="20">
        <f>(-VLookups!$C$13)*(E201+F201/2)</f>
        <v>-3670.8917959678984</v>
      </c>
      <c r="I201" s="19">
        <v>0</v>
      </c>
      <c r="J201" s="19">
        <v>0</v>
      </c>
      <c r="K201" s="19">
        <v>0</v>
      </c>
      <c r="L201" s="19">
        <v>0</v>
      </c>
      <c r="M201" s="20">
        <f>M200-VLookups!$C$33</f>
        <v>-202</v>
      </c>
      <c r="N201" s="22">
        <v>137</v>
      </c>
      <c r="O201" s="19">
        <v>0</v>
      </c>
      <c r="P201" s="19">
        <v>0</v>
      </c>
      <c r="Q201" s="9" t="s">
        <v>36</v>
      </c>
      <c r="R201" s="19">
        <v>0</v>
      </c>
      <c r="S201" s="20">
        <f>VLookups!$C$50</f>
        <v>-3580.614715990946</v>
      </c>
      <c r="T201" s="19">
        <v>0</v>
      </c>
      <c r="U201" s="9">
        <v>53</v>
      </c>
      <c r="V201" s="21">
        <f>V200-VLookups!$C$54</f>
        <v>-1485</v>
      </c>
      <c r="W201" s="21">
        <f>-VLookups!$C$59</f>
        <v>-200</v>
      </c>
      <c r="X201" s="21">
        <f>-VLookups!$C$62</f>
        <v>-125</v>
      </c>
      <c r="Y201" s="20">
        <f>Y200*(1+VLookups!$C$57/12)</f>
        <v>-265.4615204310312</v>
      </c>
      <c r="Z201" s="9" t="s">
        <v>36</v>
      </c>
      <c r="AA201" s="9" t="s">
        <v>36</v>
      </c>
      <c r="AB201" s="20">
        <f t="shared" si="9"/>
        <v>3085.7804073623502</v>
      </c>
      <c r="AC201" s="19">
        <f t="shared" si="10"/>
        <v>292567.27976247959</v>
      </c>
    </row>
    <row r="202" spans="2:29" x14ac:dyDescent="0.25">
      <c r="B202" s="9">
        <v>198</v>
      </c>
      <c r="C202" s="9">
        <f t="shared" si="8"/>
        <v>39</v>
      </c>
      <c r="D202" s="9">
        <v>6</v>
      </c>
      <c r="E202" s="20">
        <f>E190*(1+VLookups!$C$4)</f>
        <v>13004.895298713634</v>
      </c>
      <c r="F202" s="20">
        <f>'B-B-NS'!E202*-VLookups!$C$10*2</f>
        <v>-780.29371792281802</v>
      </c>
      <c r="G202" s="19">
        <v>0</v>
      </c>
      <c r="H202" s="20">
        <f>(-VLookups!$C$13)*(E202+F202/2)</f>
        <v>-3670.8917959678984</v>
      </c>
      <c r="I202" s="19">
        <v>0</v>
      </c>
      <c r="J202" s="19">
        <v>0</v>
      </c>
      <c r="K202" s="19">
        <v>0</v>
      </c>
      <c r="L202" s="19">
        <v>0</v>
      </c>
      <c r="M202" s="20">
        <f>M201-VLookups!$C$33</f>
        <v>-203</v>
      </c>
      <c r="N202" s="22">
        <v>138</v>
      </c>
      <c r="O202" s="19">
        <v>0</v>
      </c>
      <c r="P202" s="19">
        <v>0</v>
      </c>
      <c r="Q202" s="9" t="s">
        <v>36</v>
      </c>
      <c r="R202" s="19">
        <v>0</v>
      </c>
      <c r="S202" s="20">
        <f>VLookups!$C$50</f>
        <v>-3580.614715990946</v>
      </c>
      <c r="T202" s="19">
        <v>0</v>
      </c>
      <c r="U202" s="9">
        <v>54</v>
      </c>
      <c r="V202" s="21">
        <f>V201-VLookups!$C$54</f>
        <v>-1490</v>
      </c>
      <c r="W202" s="21">
        <f>-VLookups!$C$59</f>
        <v>-200</v>
      </c>
      <c r="X202" s="21">
        <f>-VLookups!$C$62</f>
        <v>-125</v>
      </c>
      <c r="Y202" s="20">
        <f>Y201*(1+VLookups!$C$57/12)</f>
        <v>-266.23578319895506</v>
      </c>
      <c r="Z202" s="9" t="s">
        <v>36</v>
      </c>
      <c r="AA202" s="9" t="s">
        <v>36</v>
      </c>
      <c r="AB202" s="20">
        <f t="shared" si="9"/>
        <v>3079.0061445944261</v>
      </c>
      <c r="AC202" s="19">
        <f t="shared" si="10"/>
        <v>296133.89804001147</v>
      </c>
    </row>
    <row r="203" spans="2:29" x14ac:dyDescent="0.25">
      <c r="B203" s="9">
        <v>199</v>
      </c>
      <c r="C203" s="9">
        <f t="shared" si="8"/>
        <v>39</v>
      </c>
      <c r="D203" s="9">
        <v>7</v>
      </c>
      <c r="E203" s="20">
        <f>E191*(1+VLookups!$C$4)</f>
        <v>13004.895298713634</v>
      </c>
      <c r="F203" s="20">
        <f>'B-B-NS'!E203*-VLookups!$C$10*2</f>
        <v>-780.29371792281802</v>
      </c>
      <c r="G203" s="19">
        <v>0</v>
      </c>
      <c r="H203" s="20">
        <f>(-VLookups!$C$13)*(E203+F203/2)</f>
        <v>-3670.8917959678984</v>
      </c>
      <c r="I203" s="19">
        <v>0</v>
      </c>
      <c r="J203" s="19">
        <v>0</v>
      </c>
      <c r="K203" s="19">
        <v>0</v>
      </c>
      <c r="L203" s="19">
        <v>0</v>
      </c>
      <c r="M203" s="20">
        <f>M202-VLookups!$C$33</f>
        <v>-204</v>
      </c>
      <c r="N203" s="22">
        <v>139</v>
      </c>
      <c r="O203" s="19">
        <v>0</v>
      </c>
      <c r="P203" s="19">
        <v>0</v>
      </c>
      <c r="Q203" s="9" t="s">
        <v>36</v>
      </c>
      <c r="R203" s="19">
        <v>0</v>
      </c>
      <c r="S203" s="20">
        <f>VLookups!$C$50</f>
        <v>-3580.614715990946</v>
      </c>
      <c r="T203" s="19">
        <v>0</v>
      </c>
      <c r="U203" s="9">
        <v>55</v>
      </c>
      <c r="V203" s="21">
        <f>V202-VLookups!$C$54</f>
        <v>-1495</v>
      </c>
      <c r="W203" s="21">
        <f>-VLookups!$C$59</f>
        <v>-200</v>
      </c>
      <c r="X203" s="21">
        <f>-VLookups!$C$62</f>
        <v>-125</v>
      </c>
      <c r="Y203" s="20">
        <f>Y202*(1+VLookups!$C$57/12)</f>
        <v>-267.01230423328536</v>
      </c>
      <c r="Z203" s="9" t="s">
        <v>36</v>
      </c>
      <c r="AA203" s="9" t="s">
        <v>36</v>
      </c>
      <c r="AB203" s="20">
        <f t="shared" si="9"/>
        <v>3072.2296235600961</v>
      </c>
      <c r="AC203" s="19">
        <f t="shared" si="10"/>
        <v>299699.68416030495</v>
      </c>
    </row>
    <row r="204" spans="2:29" x14ac:dyDescent="0.25">
      <c r="B204" s="9">
        <v>200</v>
      </c>
      <c r="C204" s="9">
        <f t="shared" si="8"/>
        <v>39</v>
      </c>
      <c r="D204" s="9">
        <v>8</v>
      </c>
      <c r="E204" s="20">
        <f>E192*(1+VLookups!$C$4)</f>
        <v>13004.895298713634</v>
      </c>
      <c r="F204" s="20">
        <f>'B-B-NS'!E204*-VLookups!$C$10*2</f>
        <v>-780.29371792281802</v>
      </c>
      <c r="G204" s="19">
        <v>0</v>
      </c>
      <c r="H204" s="20">
        <f>(-VLookups!$C$13)*(E204+F204/2)</f>
        <v>-3670.8917959678984</v>
      </c>
      <c r="I204" s="19">
        <v>0</v>
      </c>
      <c r="J204" s="19">
        <v>0</v>
      </c>
      <c r="K204" s="19">
        <v>0</v>
      </c>
      <c r="L204" s="19">
        <v>0</v>
      </c>
      <c r="M204" s="20">
        <f>M203-VLookups!$C$33</f>
        <v>-205</v>
      </c>
      <c r="N204" s="22">
        <v>140</v>
      </c>
      <c r="O204" s="19">
        <v>0</v>
      </c>
      <c r="P204" s="19">
        <v>0</v>
      </c>
      <c r="Q204" s="9" t="s">
        <v>36</v>
      </c>
      <c r="R204" s="19">
        <v>0</v>
      </c>
      <c r="S204" s="20">
        <f>VLookups!$C$50</f>
        <v>-3580.614715990946</v>
      </c>
      <c r="T204" s="19">
        <v>0</v>
      </c>
      <c r="U204" s="9">
        <v>56</v>
      </c>
      <c r="V204" s="21">
        <f>V203-VLookups!$C$54</f>
        <v>-1500</v>
      </c>
      <c r="W204" s="21">
        <f>-VLookups!$C$59</f>
        <v>-200</v>
      </c>
      <c r="X204" s="21">
        <f>-VLookups!$C$62</f>
        <v>-125</v>
      </c>
      <c r="Y204" s="20">
        <f>Y203*(1+VLookups!$C$57/12)</f>
        <v>-267.79109012063248</v>
      </c>
      <c r="Z204" s="9" t="s">
        <v>36</v>
      </c>
      <c r="AA204" s="9" t="s">
        <v>36</v>
      </c>
      <c r="AB204" s="20">
        <f t="shared" si="9"/>
        <v>3065.450837672749</v>
      </c>
      <c r="AC204" s="19">
        <f t="shared" si="10"/>
        <v>303264.63447157823</v>
      </c>
    </row>
    <row r="205" spans="2:29" x14ac:dyDescent="0.25">
      <c r="B205" s="9">
        <v>201</v>
      </c>
      <c r="C205" s="9">
        <f t="shared" si="8"/>
        <v>39</v>
      </c>
      <c r="D205" s="9">
        <v>9</v>
      </c>
      <c r="E205" s="20">
        <f>E193*(1+VLookups!$C$4)</f>
        <v>13004.895298713634</v>
      </c>
      <c r="F205" s="20">
        <f>'B-B-NS'!E205*-VLookups!$C$10*2</f>
        <v>-780.29371792281802</v>
      </c>
      <c r="G205" s="19">
        <v>0</v>
      </c>
      <c r="H205" s="20">
        <f>(-VLookups!$C$13)*(E205+F205/2)</f>
        <v>-3670.8917959678984</v>
      </c>
      <c r="I205" s="19">
        <v>0</v>
      </c>
      <c r="J205" s="19">
        <v>0</v>
      </c>
      <c r="K205" s="19">
        <v>0</v>
      </c>
      <c r="L205" s="19">
        <v>0</v>
      </c>
      <c r="M205" s="20">
        <f>M204-VLookups!$C$33</f>
        <v>-206</v>
      </c>
      <c r="N205" s="22">
        <v>141</v>
      </c>
      <c r="O205" s="19">
        <v>0</v>
      </c>
      <c r="P205" s="19">
        <v>0</v>
      </c>
      <c r="Q205" s="9" t="s">
        <v>36</v>
      </c>
      <c r="R205" s="19">
        <v>0</v>
      </c>
      <c r="S205" s="20">
        <f>VLookups!$C$50</f>
        <v>-3580.614715990946</v>
      </c>
      <c r="T205" s="19">
        <v>0</v>
      </c>
      <c r="U205" s="9">
        <v>57</v>
      </c>
      <c r="V205" s="21">
        <f>V204-VLookups!$C$54</f>
        <v>-1505</v>
      </c>
      <c r="W205" s="21">
        <f>-VLookups!$C$59</f>
        <v>-200</v>
      </c>
      <c r="X205" s="21">
        <f>-VLookups!$C$62</f>
        <v>-125</v>
      </c>
      <c r="Y205" s="20">
        <f>Y204*(1+VLookups!$C$57/12)</f>
        <v>-268.57214746681768</v>
      </c>
      <c r="Z205" s="9" t="s">
        <v>36</v>
      </c>
      <c r="AA205" s="9" t="s">
        <v>36</v>
      </c>
      <c r="AB205" s="20">
        <f t="shared" si="9"/>
        <v>3058.6697803265638</v>
      </c>
      <c r="AC205" s="19">
        <f t="shared" si="10"/>
        <v>306828.74530935741</v>
      </c>
    </row>
    <row r="206" spans="2:29" x14ac:dyDescent="0.25">
      <c r="B206" s="9">
        <v>202</v>
      </c>
      <c r="C206" s="9">
        <f t="shared" si="8"/>
        <v>39</v>
      </c>
      <c r="D206" s="9">
        <v>10</v>
      </c>
      <c r="E206" s="20">
        <f>E194*(1+VLookups!$C$4)</f>
        <v>13004.895298713634</v>
      </c>
      <c r="F206" s="20">
        <f>'B-B-NS'!E206*-VLookups!$C$10*2</f>
        <v>-780.29371792281802</v>
      </c>
      <c r="G206" s="19">
        <v>0</v>
      </c>
      <c r="H206" s="20">
        <f>(-VLookups!$C$13)*(E206+F206/2)</f>
        <v>-3670.8917959678984</v>
      </c>
      <c r="I206" s="19">
        <v>0</v>
      </c>
      <c r="J206" s="19">
        <v>0</v>
      </c>
      <c r="K206" s="19">
        <v>0</v>
      </c>
      <c r="L206" s="19">
        <v>0</v>
      </c>
      <c r="M206" s="20">
        <f>M205-VLookups!$C$33</f>
        <v>-207</v>
      </c>
      <c r="N206" s="22">
        <v>142</v>
      </c>
      <c r="O206" s="19">
        <v>0</v>
      </c>
      <c r="P206" s="19">
        <v>0</v>
      </c>
      <c r="Q206" s="9" t="s">
        <v>36</v>
      </c>
      <c r="R206" s="19">
        <v>0</v>
      </c>
      <c r="S206" s="20">
        <f>VLookups!$C$50</f>
        <v>-3580.614715990946</v>
      </c>
      <c r="T206" s="19">
        <v>0</v>
      </c>
      <c r="U206" s="9">
        <v>58</v>
      </c>
      <c r="V206" s="21">
        <f>V205-VLookups!$C$54</f>
        <v>-1510</v>
      </c>
      <c r="W206" s="21">
        <f>-VLookups!$C$59</f>
        <v>-200</v>
      </c>
      <c r="X206" s="21">
        <f>-VLookups!$C$62</f>
        <v>-125</v>
      </c>
      <c r="Y206" s="20">
        <f>Y205*(1+VLookups!$C$57/12)</f>
        <v>-269.35548289692923</v>
      </c>
      <c r="Z206" s="9" t="s">
        <v>36</v>
      </c>
      <c r="AA206" s="9" t="s">
        <v>36</v>
      </c>
      <c r="AB206" s="20">
        <f t="shared" si="9"/>
        <v>3051.8864448964523</v>
      </c>
      <c r="AC206" s="19">
        <f t="shared" si="10"/>
        <v>310392.01299643615</v>
      </c>
    </row>
    <row r="207" spans="2:29" x14ac:dyDescent="0.25">
      <c r="B207" s="9">
        <v>203</v>
      </c>
      <c r="C207" s="9">
        <f t="shared" si="8"/>
        <v>39</v>
      </c>
      <c r="D207" s="9">
        <v>11</v>
      </c>
      <c r="E207" s="20">
        <f>E195*(1+VLookups!$C$4)</f>
        <v>13004.895298713634</v>
      </c>
      <c r="F207" s="20">
        <f>'B-B-NS'!E207*-VLookups!$C$10*2</f>
        <v>-780.29371792281802</v>
      </c>
      <c r="G207" s="19">
        <v>0</v>
      </c>
      <c r="H207" s="20">
        <f>(-VLookups!$C$13)*(E207+F207/2)</f>
        <v>-3670.8917959678984</v>
      </c>
      <c r="I207" s="19">
        <v>0</v>
      </c>
      <c r="J207" s="19">
        <v>0</v>
      </c>
      <c r="K207" s="19">
        <v>0</v>
      </c>
      <c r="L207" s="19">
        <v>0</v>
      </c>
      <c r="M207" s="20">
        <f>M206-VLookups!$C$33</f>
        <v>-208</v>
      </c>
      <c r="N207" s="22">
        <v>143</v>
      </c>
      <c r="O207" s="19">
        <v>0</v>
      </c>
      <c r="P207" s="19">
        <v>0</v>
      </c>
      <c r="Q207" s="9" t="s">
        <v>36</v>
      </c>
      <c r="R207" s="19">
        <v>0</v>
      </c>
      <c r="S207" s="20">
        <f>VLookups!$C$50</f>
        <v>-3580.614715990946</v>
      </c>
      <c r="T207" s="19">
        <v>0</v>
      </c>
      <c r="U207" s="9">
        <v>59</v>
      </c>
      <c r="V207" s="21">
        <f>V206-VLookups!$C$54</f>
        <v>-1515</v>
      </c>
      <c r="W207" s="21">
        <f>-VLookups!$C$59</f>
        <v>-200</v>
      </c>
      <c r="X207" s="21">
        <f>-VLookups!$C$62</f>
        <v>-125</v>
      </c>
      <c r="Y207" s="20">
        <f>Y206*(1+VLookups!$C$57/12)</f>
        <v>-270.14110305537861</v>
      </c>
      <c r="Z207" s="9" t="s">
        <v>36</v>
      </c>
      <c r="AA207" s="9" t="s">
        <v>36</v>
      </c>
      <c r="AB207" s="20">
        <f t="shared" si="9"/>
        <v>3045.1008247380028</v>
      </c>
      <c r="AC207" s="19">
        <f t="shared" si="10"/>
        <v>313954.4338428349</v>
      </c>
    </row>
    <row r="208" spans="2:29" x14ac:dyDescent="0.25">
      <c r="B208" s="9">
        <v>204</v>
      </c>
      <c r="C208" s="9">
        <f t="shared" si="8"/>
        <v>40</v>
      </c>
      <c r="D208" s="9">
        <v>0</v>
      </c>
      <c r="E208" s="20">
        <f>E196*(1+VLookups!$C$4)</f>
        <v>13460.06663416861</v>
      </c>
      <c r="F208" s="20">
        <f>'B-B-NS'!E208*-VLookups!$C$10*2</f>
        <v>-807.60399805011662</v>
      </c>
      <c r="G208" s="19">
        <v>0</v>
      </c>
      <c r="H208" s="20">
        <f>(-VLookups!$C$13)*(E208+F208/2)</f>
        <v>-3799.3730088267744</v>
      </c>
      <c r="I208" s="19">
        <v>0</v>
      </c>
      <c r="J208" s="19">
        <v>0</v>
      </c>
      <c r="K208" s="19">
        <v>0</v>
      </c>
      <c r="L208" s="19">
        <v>0</v>
      </c>
      <c r="M208" s="20">
        <f>M207-VLookups!$C$33</f>
        <v>-209</v>
      </c>
      <c r="N208" s="22">
        <v>144</v>
      </c>
      <c r="O208" s="19">
        <v>0</v>
      </c>
      <c r="P208" s="19">
        <v>0</v>
      </c>
      <c r="Q208" s="9" t="s">
        <v>36</v>
      </c>
      <c r="R208" s="19">
        <v>0</v>
      </c>
      <c r="S208" s="20">
        <f>VLookups!$C$50</f>
        <v>-3580.614715990946</v>
      </c>
      <c r="T208" s="19">
        <v>0</v>
      </c>
      <c r="U208" s="9">
        <v>60</v>
      </c>
      <c r="V208" s="21">
        <f>V207-VLookups!$C$54</f>
        <v>-1520</v>
      </c>
      <c r="W208" s="21">
        <f>-VLookups!$C$59</f>
        <v>-200</v>
      </c>
      <c r="X208" s="21">
        <f>-VLookups!$C$62</f>
        <v>-125</v>
      </c>
      <c r="Y208" s="20">
        <f>Y207*(1+VLookups!$C$57/12)</f>
        <v>-270.92901460595681</v>
      </c>
      <c r="Z208" s="9" t="s">
        <v>36</v>
      </c>
      <c r="AA208" s="9" t="s">
        <v>36</v>
      </c>
      <c r="AB208" s="20">
        <f t="shared" si="9"/>
        <v>3351.3478957198749</v>
      </c>
      <c r="AC208" s="19">
        <f t="shared" si="10"/>
        <v>317829.03912829282</v>
      </c>
    </row>
    <row r="209" spans="2:29" x14ac:dyDescent="0.25">
      <c r="B209" s="9">
        <v>205</v>
      </c>
      <c r="C209" s="9">
        <f t="shared" ref="C209:C272" si="11">C197+1</f>
        <v>40</v>
      </c>
      <c r="D209" s="9">
        <v>1</v>
      </c>
      <c r="E209" s="20">
        <f>E197*(1+VLookups!$C$4)</f>
        <v>13460.06663416861</v>
      </c>
      <c r="F209" s="20">
        <f>'B-B-NS'!E209*-VLookups!$C$10*2</f>
        <v>-807.60399805011662</v>
      </c>
      <c r="G209" s="19">
        <v>0</v>
      </c>
      <c r="H209" s="20">
        <f>(-VLookups!$C$13)*(E209+F209/2)</f>
        <v>-3799.3730088267744</v>
      </c>
      <c r="I209" s="19">
        <v>0</v>
      </c>
      <c r="J209" s="19">
        <v>0</v>
      </c>
      <c r="K209" s="19">
        <v>0</v>
      </c>
      <c r="L209" s="19">
        <v>0</v>
      </c>
      <c r="M209" s="20">
        <f>M208-VLookups!$C$33</f>
        <v>-210</v>
      </c>
      <c r="N209" s="22">
        <v>145</v>
      </c>
      <c r="O209" s="19">
        <v>0</v>
      </c>
      <c r="P209" s="19">
        <v>0</v>
      </c>
      <c r="Q209" s="9" t="s">
        <v>36</v>
      </c>
      <c r="R209" s="19">
        <v>0</v>
      </c>
      <c r="S209" s="20">
        <f>VLookups!$C$50</f>
        <v>-3580.614715990946</v>
      </c>
      <c r="T209" s="19">
        <v>0</v>
      </c>
      <c r="U209" s="9">
        <v>61</v>
      </c>
      <c r="V209" s="21">
        <f>V208-VLookups!$C$54</f>
        <v>-1525</v>
      </c>
      <c r="W209" s="21">
        <f>-VLookups!$C$59</f>
        <v>-200</v>
      </c>
      <c r="X209" s="21">
        <f>-VLookups!$C$62</f>
        <v>-125</v>
      </c>
      <c r="Y209" s="20">
        <f>Y208*(1+VLookups!$C$57/12)</f>
        <v>-271.71922423189085</v>
      </c>
      <c r="Z209" s="9" t="s">
        <v>36</v>
      </c>
      <c r="AA209" s="9" t="s">
        <v>36</v>
      </c>
      <c r="AB209" s="20">
        <f t="shared" si="9"/>
        <v>3344.5576860939409</v>
      </c>
      <c r="AC209" s="19">
        <f t="shared" si="10"/>
        <v>321703.31187960063</v>
      </c>
    </row>
    <row r="210" spans="2:29" x14ac:dyDescent="0.25">
      <c r="B210" s="9">
        <v>206</v>
      </c>
      <c r="C210" s="9">
        <f t="shared" si="11"/>
        <v>40</v>
      </c>
      <c r="D210" s="9">
        <v>2</v>
      </c>
      <c r="E210" s="20">
        <f>E198*(1+VLookups!$C$4)</f>
        <v>13460.06663416861</v>
      </c>
      <c r="F210" s="20">
        <f>'B-B-NS'!E210*-VLookups!$C$10*2</f>
        <v>-807.60399805011662</v>
      </c>
      <c r="G210" s="19">
        <v>0</v>
      </c>
      <c r="H210" s="20">
        <f>(-VLookups!$C$13)*(E210+F210/2)</f>
        <v>-3799.3730088267744</v>
      </c>
      <c r="I210" s="19">
        <v>0</v>
      </c>
      <c r="J210" s="19">
        <v>0</v>
      </c>
      <c r="K210" s="19">
        <v>0</v>
      </c>
      <c r="L210" s="19">
        <v>0</v>
      </c>
      <c r="M210" s="20">
        <f>M209-VLookups!$C$33</f>
        <v>-211</v>
      </c>
      <c r="N210" s="22">
        <v>146</v>
      </c>
      <c r="O210" s="19">
        <v>0</v>
      </c>
      <c r="P210" s="19">
        <v>0</v>
      </c>
      <c r="Q210" s="9" t="s">
        <v>36</v>
      </c>
      <c r="R210" s="19">
        <v>0</v>
      </c>
      <c r="S210" s="20">
        <f>VLookups!$C$50</f>
        <v>-3580.614715990946</v>
      </c>
      <c r="T210" s="19">
        <v>0</v>
      </c>
      <c r="U210" s="9">
        <v>62</v>
      </c>
      <c r="V210" s="21">
        <f>V209-VLookups!$C$54</f>
        <v>-1530</v>
      </c>
      <c r="W210" s="21">
        <f>-VLookups!$C$59</f>
        <v>-200</v>
      </c>
      <c r="X210" s="21">
        <f>-VLookups!$C$62</f>
        <v>-125</v>
      </c>
      <c r="Y210" s="20">
        <f>Y209*(1+VLookups!$C$57/12)</f>
        <v>-272.51173863590054</v>
      </c>
      <c r="Z210" s="9" t="s">
        <v>36</v>
      </c>
      <c r="AA210" s="9" t="s">
        <v>36</v>
      </c>
      <c r="AB210" s="20">
        <f t="shared" si="9"/>
        <v>3337.7651716899309</v>
      </c>
      <c r="AC210" s="19">
        <f t="shared" si="10"/>
        <v>325577.24923775654</v>
      </c>
    </row>
    <row r="211" spans="2:29" x14ac:dyDescent="0.25">
      <c r="B211" s="9">
        <v>207</v>
      </c>
      <c r="C211" s="9">
        <f t="shared" si="11"/>
        <v>40</v>
      </c>
      <c r="D211" s="9">
        <v>3</v>
      </c>
      <c r="E211" s="20">
        <f>E199*(1+VLookups!$C$4)</f>
        <v>13460.06663416861</v>
      </c>
      <c r="F211" s="20">
        <f>'B-B-NS'!E211*-VLookups!$C$10*2</f>
        <v>-807.60399805011662</v>
      </c>
      <c r="G211" s="19">
        <v>0</v>
      </c>
      <c r="H211" s="20">
        <f>(-VLookups!$C$13)*(E211+F211/2)</f>
        <v>-3799.3730088267744</v>
      </c>
      <c r="I211" s="19">
        <v>0</v>
      </c>
      <c r="J211" s="19">
        <v>0</v>
      </c>
      <c r="K211" s="19">
        <v>0</v>
      </c>
      <c r="L211" s="19">
        <v>0</v>
      </c>
      <c r="M211" s="20">
        <f>M210-VLookups!$C$33</f>
        <v>-212</v>
      </c>
      <c r="N211" s="22">
        <v>147</v>
      </c>
      <c r="O211" s="19">
        <v>0</v>
      </c>
      <c r="P211" s="19">
        <v>0</v>
      </c>
      <c r="Q211" s="9" t="s">
        <v>36</v>
      </c>
      <c r="R211" s="19">
        <v>0</v>
      </c>
      <c r="S211" s="20">
        <f>VLookups!$C$50</f>
        <v>-3580.614715990946</v>
      </c>
      <c r="T211" s="19">
        <v>0</v>
      </c>
      <c r="U211" s="9">
        <v>63</v>
      </c>
      <c r="V211" s="21">
        <f>V210-VLookups!$C$54</f>
        <v>-1535</v>
      </c>
      <c r="W211" s="21">
        <f>-VLookups!$C$59</f>
        <v>-200</v>
      </c>
      <c r="X211" s="21">
        <f>-VLookups!$C$62</f>
        <v>-125</v>
      </c>
      <c r="Y211" s="20">
        <f>Y210*(1+VLookups!$C$57/12)</f>
        <v>-273.30656454025524</v>
      </c>
      <c r="Z211" s="9" t="s">
        <v>36</v>
      </c>
      <c r="AA211" s="9" t="s">
        <v>36</v>
      </c>
      <c r="AB211" s="20">
        <f t="shared" si="9"/>
        <v>3330.9703457855762</v>
      </c>
      <c r="AC211" s="19">
        <f t="shared" si="10"/>
        <v>329450.84833227168</v>
      </c>
    </row>
    <row r="212" spans="2:29" x14ac:dyDescent="0.25">
      <c r="B212" s="9">
        <v>208</v>
      </c>
      <c r="C212" s="9">
        <f t="shared" si="11"/>
        <v>40</v>
      </c>
      <c r="D212" s="9">
        <v>4</v>
      </c>
      <c r="E212" s="20">
        <f>E200*(1+VLookups!$C$4)</f>
        <v>13460.06663416861</v>
      </c>
      <c r="F212" s="20">
        <f>'B-B-NS'!E212*-VLookups!$C$10*2</f>
        <v>-807.60399805011662</v>
      </c>
      <c r="G212" s="19">
        <v>0</v>
      </c>
      <c r="H212" s="20">
        <f>(-VLookups!$C$13)*(E212+F212/2)</f>
        <v>-3799.3730088267744</v>
      </c>
      <c r="I212" s="19">
        <v>0</v>
      </c>
      <c r="J212" s="19">
        <v>0</v>
      </c>
      <c r="K212" s="19">
        <v>0</v>
      </c>
      <c r="L212" s="19">
        <v>0</v>
      </c>
      <c r="M212" s="20">
        <f>M211-VLookups!$C$33</f>
        <v>-213</v>
      </c>
      <c r="N212" s="22">
        <v>148</v>
      </c>
      <c r="O212" s="19">
        <v>0</v>
      </c>
      <c r="P212" s="19">
        <v>0</v>
      </c>
      <c r="Q212" s="9" t="s">
        <v>36</v>
      </c>
      <c r="R212" s="19">
        <v>0</v>
      </c>
      <c r="S212" s="20">
        <f>VLookups!$C$50</f>
        <v>-3580.614715990946</v>
      </c>
      <c r="T212" s="19">
        <v>0</v>
      </c>
      <c r="U212" s="9">
        <v>64</v>
      </c>
      <c r="V212" s="21">
        <f>V211-VLookups!$C$54</f>
        <v>-1540</v>
      </c>
      <c r="W212" s="21">
        <f>-VLookups!$C$59</f>
        <v>-200</v>
      </c>
      <c r="X212" s="21">
        <f>-VLookups!$C$62</f>
        <v>-125</v>
      </c>
      <c r="Y212" s="20">
        <f>Y211*(1+VLookups!$C$57/12)</f>
        <v>-274.103708686831</v>
      </c>
      <c r="Z212" s="9" t="s">
        <v>36</v>
      </c>
      <c r="AA212" s="9" t="s">
        <v>36</v>
      </c>
      <c r="AB212" s="20">
        <f t="shared" si="9"/>
        <v>3324.1732016390006</v>
      </c>
      <c r="AC212" s="19">
        <f t="shared" si="10"/>
        <v>333324.1062811311</v>
      </c>
    </row>
    <row r="213" spans="2:29" x14ac:dyDescent="0.25">
      <c r="B213" s="9">
        <v>209</v>
      </c>
      <c r="C213" s="9">
        <f t="shared" si="11"/>
        <v>40</v>
      </c>
      <c r="D213" s="9">
        <v>5</v>
      </c>
      <c r="E213" s="20">
        <f>E201*(1+VLookups!$C$4)</f>
        <v>13460.06663416861</v>
      </c>
      <c r="F213" s="20">
        <f>'B-B-NS'!E213*-VLookups!$C$10*2</f>
        <v>-807.60399805011662</v>
      </c>
      <c r="G213" s="19">
        <v>0</v>
      </c>
      <c r="H213" s="20">
        <f>(-VLookups!$C$13)*(E213+F213/2)</f>
        <v>-3799.3730088267744</v>
      </c>
      <c r="I213" s="19">
        <v>0</v>
      </c>
      <c r="J213" s="19">
        <v>0</v>
      </c>
      <c r="K213" s="19">
        <v>0</v>
      </c>
      <c r="L213" s="19">
        <v>0</v>
      </c>
      <c r="M213" s="20">
        <f>M212-VLookups!$C$33</f>
        <v>-214</v>
      </c>
      <c r="N213" s="22">
        <v>149</v>
      </c>
      <c r="O213" s="19">
        <v>0</v>
      </c>
      <c r="P213" s="19">
        <v>0</v>
      </c>
      <c r="Q213" s="9" t="s">
        <v>36</v>
      </c>
      <c r="R213" s="19">
        <v>0</v>
      </c>
      <c r="S213" s="20">
        <f>VLookups!$C$50</f>
        <v>-3580.614715990946</v>
      </c>
      <c r="T213" s="19">
        <v>0</v>
      </c>
      <c r="U213" s="9">
        <v>65</v>
      </c>
      <c r="V213" s="21">
        <f>V212-VLookups!$C$54</f>
        <v>-1545</v>
      </c>
      <c r="W213" s="21">
        <f>-VLookups!$C$59</f>
        <v>-200</v>
      </c>
      <c r="X213" s="21">
        <f>-VLookups!$C$62</f>
        <v>-125</v>
      </c>
      <c r="Y213" s="20">
        <f>Y212*(1+VLookups!$C$57/12)</f>
        <v>-274.90317783716762</v>
      </c>
      <c r="Z213" s="9" t="s">
        <v>36</v>
      </c>
      <c r="AA213" s="9" t="s">
        <v>36</v>
      </c>
      <c r="AB213" s="20">
        <f t="shared" si="9"/>
        <v>3317.3737324886638</v>
      </c>
      <c r="AC213" s="19">
        <f t="shared" si="10"/>
        <v>337197.02019075496</v>
      </c>
    </row>
    <row r="214" spans="2:29" x14ac:dyDescent="0.25">
      <c r="B214" s="9">
        <v>210</v>
      </c>
      <c r="C214" s="9">
        <f t="shared" si="11"/>
        <v>40</v>
      </c>
      <c r="D214" s="9">
        <v>6</v>
      </c>
      <c r="E214" s="20">
        <f>E202*(1+VLookups!$C$4)</f>
        <v>13460.06663416861</v>
      </c>
      <c r="F214" s="20">
        <f>'B-B-NS'!E214*-VLookups!$C$10*2</f>
        <v>-807.60399805011662</v>
      </c>
      <c r="G214" s="19">
        <v>0</v>
      </c>
      <c r="H214" s="20">
        <f>(-VLookups!$C$13)*(E214+F214/2)</f>
        <v>-3799.3730088267744</v>
      </c>
      <c r="I214" s="19">
        <v>0</v>
      </c>
      <c r="J214" s="19">
        <v>0</v>
      </c>
      <c r="K214" s="19">
        <v>0</v>
      </c>
      <c r="L214" s="19">
        <v>0</v>
      </c>
      <c r="M214" s="20">
        <f>M213-VLookups!$C$33</f>
        <v>-215</v>
      </c>
      <c r="N214" s="22">
        <v>150</v>
      </c>
      <c r="O214" s="19">
        <v>0</v>
      </c>
      <c r="P214" s="19">
        <v>0</v>
      </c>
      <c r="Q214" s="9" t="s">
        <v>36</v>
      </c>
      <c r="R214" s="19">
        <v>0</v>
      </c>
      <c r="S214" s="20">
        <f>VLookups!$C$50</f>
        <v>-3580.614715990946</v>
      </c>
      <c r="T214" s="19">
        <v>0</v>
      </c>
      <c r="U214" s="9">
        <v>66</v>
      </c>
      <c r="V214" s="21">
        <f>V213-VLookups!$C$54</f>
        <v>-1550</v>
      </c>
      <c r="W214" s="21">
        <f>-VLookups!$C$59</f>
        <v>-200</v>
      </c>
      <c r="X214" s="21">
        <f>-VLookups!$C$62</f>
        <v>-125</v>
      </c>
      <c r="Y214" s="20">
        <f>Y213*(1+VLookups!$C$57/12)</f>
        <v>-275.70497877252603</v>
      </c>
      <c r="Z214" s="9" t="s">
        <v>36</v>
      </c>
      <c r="AA214" s="9" t="s">
        <v>36</v>
      </c>
      <c r="AB214" s="20">
        <f t="shared" si="9"/>
        <v>3310.5719315533056</v>
      </c>
      <c r="AC214" s="19">
        <f t="shared" si="10"/>
        <v>341069.58715595957</v>
      </c>
    </row>
    <row r="215" spans="2:29" x14ac:dyDescent="0.25">
      <c r="B215" s="9">
        <v>211</v>
      </c>
      <c r="C215" s="9">
        <f t="shared" si="11"/>
        <v>40</v>
      </c>
      <c r="D215" s="9">
        <v>7</v>
      </c>
      <c r="E215" s="20">
        <f>E203*(1+VLookups!$C$4)</f>
        <v>13460.06663416861</v>
      </c>
      <c r="F215" s="20">
        <f>'B-B-NS'!E215*-VLookups!$C$10*2</f>
        <v>-807.60399805011662</v>
      </c>
      <c r="G215" s="19">
        <v>0</v>
      </c>
      <c r="H215" s="20">
        <f>(-VLookups!$C$13)*(E215+F215/2)</f>
        <v>-3799.3730088267744</v>
      </c>
      <c r="I215" s="19">
        <v>0</v>
      </c>
      <c r="J215" s="19">
        <v>0</v>
      </c>
      <c r="K215" s="19">
        <v>0</v>
      </c>
      <c r="L215" s="19">
        <v>0</v>
      </c>
      <c r="M215" s="20">
        <f>M214-VLookups!$C$33</f>
        <v>-216</v>
      </c>
      <c r="N215" s="22">
        <v>151</v>
      </c>
      <c r="O215" s="19">
        <v>0</v>
      </c>
      <c r="P215" s="19">
        <v>0</v>
      </c>
      <c r="Q215" s="9" t="s">
        <v>36</v>
      </c>
      <c r="R215" s="19">
        <v>0</v>
      </c>
      <c r="S215" s="20">
        <f>VLookups!$C$50</f>
        <v>-3580.614715990946</v>
      </c>
      <c r="T215" s="19">
        <v>0</v>
      </c>
      <c r="U215" s="9">
        <v>67</v>
      </c>
      <c r="V215" s="21">
        <f>V214-VLookups!$C$54</f>
        <v>-1555</v>
      </c>
      <c r="W215" s="21">
        <f>-VLookups!$C$59</f>
        <v>-200</v>
      </c>
      <c r="X215" s="21">
        <f>-VLookups!$C$62</f>
        <v>-125</v>
      </c>
      <c r="Y215" s="20">
        <f>Y214*(1+VLookups!$C$57/12)</f>
        <v>-276.5091182939459</v>
      </c>
      <c r="Z215" s="9" t="s">
        <v>36</v>
      </c>
      <c r="AA215" s="9" t="s">
        <v>36</v>
      </c>
      <c r="AB215" s="20">
        <f t="shared" si="9"/>
        <v>3303.7677920318856</v>
      </c>
      <c r="AC215" s="19">
        <f t="shared" si="10"/>
        <v>344941.80425991805</v>
      </c>
    </row>
    <row r="216" spans="2:29" x14ac:dyDescent="0.25">
      <c r="B216" s="9">
        <v>212</v>
      </c>
      <c r="C216" s="9">
        <f t="shared" si="11"/>
        <v>40</v>
      </c>
      <c r="D216" s="9">
        <v>8</v>
      </c>
      <c r="E216" s="20">
        <f>E204*(1+VLookups!$C$4)</f>
        <v>13460.06663416861</v>
      </c>
      <c r="F216" s="20">
        <f>'B-B-NS'!E216*-VLookups!$C$10*2</f>
        <v>-807.60399805011662</v>
      </c>
      <c r="G216" s="19">
        <v>0</v>
      </c>
      <c r="H216" s="20">
        <f>(-VLookups!$C$13)*(E216+F216/2)</f>
        <v>-3799.3730088267744</v>
      </c>
      <c r="I216" s="19">
        <v>0</v>
      </c>
      <c r="J216" s="19">
        <v>0</v>
      </c>
      <c r="K216" s="19">
        <v>0</v>
      </c>
      <c r="L216" s="19">
        <v>0</v>
      </c>
      <c r="M216" s="20">
        <f>M215-VLookups!$C$33</f>
        <v>-217</v>
      </c>
      <c r="N216" s="22">
        <v>152</v>
      </c>
      <c r="O216" s="19">
        <v>0</v>
      </c>
      <c r="P216" s="19">
        <v>0</v>
      </c>
      <c r="Q216" s="9" t="s">
        <v>36</v>
      </c>
      <c r="R216" s="19">
        <v>0</v>
      </c>
      <c r="S216" s="20">
        <f>VLookups!$C$50</f>
        <v>-3580.614715990946</v>
      </c>
      <c r="T216" s="19">
        <v>0</v>
      </c>
      <c r="U216" s="9">
        <v>68</v>
      </c>
      <c r="V216" s="21">
        <f>V215-VLookups!$C$54</f>
        <v>-1560</v>
      </c>
      <c r="W216" s="21">
        <f>-VLookups!$C$59</f>
        <v>-200</v>
      </c>
      <c r="X216" s="21">
        <f>-VLookups!$C$62</f>
        <v>-125</v>
      </c>
      <c r="Y216" s="20">
        <f>Y215*(1+VLookups!$C$57/12)</f>
        <v>-277.31560322230325</v>
      </c>
      <c r="Z216" s="9" t="s">
        <v>36</v>
      </c>
      <c r="AA216" s="9" t="s">
        <v>36</v>
      </c>
      <c r="AB216" s="20">
        <f t="shared" si="9"/>
        <v>3296.9613071035283</v>
      </c>
      <c r="AC216" s="19">
        <f t="shared" si="10"/>
        <v>348813.66857412143</v>
      </c>
    </row>
    <row r="217" spans="2:29" x14ac:dyDescent="0.25">
      <c r="B217" s="9">
        <v>213</v>
      </c>
      <c r="C217" s="9">
        <f t="shared" si="11"/>
        <v>40</v>
      </c>
      <c r="D217" s="9">
        <v>9</v>
      </c>
      <c r="E217" s="20">
        <f>E205*(1+VLookups!$C$4)</f>
        <v>13460.06663416861</v>
      </c>
      <c r="F217" s="20">
        <f>'B-B-NS'!E217*-VLookups!$C$10*2</f>
        <v>-807.60399805011662</v>
      </c>
      <c r="G217" s="19">
        <v>0</v>
      </c>
      <c r="H217" s="20">
        <f>(-VLookups!$C$13)*(E217+F217/2)</f>
        <v>-3799.3730088267744</v>
      </c>
      <c r="I217" s="19">
        <v>0</v>
      </c>
      <c r="J217" s="19">
        <v>0</v>
      </c>
      <c r="K217" s="19">
        <v>0</v>
      </c>
      <c r="L217" s="19">
        <v>0</v>
      </c>
      <c r="M217" s="20">
        <f>M216-VLookups!$C$33</f>
        <v>-218</v>
      </c>
      <c r="N217" s="22">
        <v>153</v>
      </c>
      <c r="O217" s="19">
        <v>0</v>
      </c>
      <c r="P217" s="19">
        <v>0</v>
      </c>
      <c r="Q217" s="9" t="s">
        <v>36</v>
      </c>
      <c r="R217" s="19">
        <v>0</v>
      </c>
      <c r="S217" s="20">
        <f>VLookups!$C$50</f>
        <v>-3580.614715990946</v>
      </c>
      <c r="T217" s="19">
        <v>0</v>
      </c>
      <c r="U217" s="9">
        <v>69</v>
      </c>
      <c r="V217" s="21">
        <f>V216-VLookups!$C$54</f>
        <v>-1565</v>
      </c>
      <c r="W217" s="21">
        <f>-VLookups!$C$59</f>
        <v>-200</v>
      </c>
      <c r="X217" s="21">
        <f>-VLookups!$C$62</f>
        <v>-125</v>
      </c>
      <c r="Y217" s="20">
        <f>Y216*(1+VLookups!$C$57/12)</f>
        <v>-278.12444039836828</v>
      </c>
      <c r="Z217" s="9" t="s">
        <v>36</v>
      </c>
      <c r="AA217" s="9" t="s">
        <v>36</v>
      </c>
      <c r="AB217" s="20">
        <f t="shared" si="9"/>
        <v>3290.1524699274632</v>
      </c>
      <c r="AC217" s="19">
        <f t="shared" si="10"/>
        <v>352685.17715833907</v>
      </c>
    </row>
    <row r="218" spans="2:29" x14ac:dyDescent="0.25">
      <c r="B218" s="9">
        <v>214</v>
      </c>
      <c r="C218" s="9">
        <f t="shared" si="11"/>
        <v>40</v>
      </c>
      <c r="D218" s="9">
        <v>10</v>
      </c>
      <c r="E218" s="20">
        <f>E206*(1+VLookups!$C$4)</f>
        <v>13460.06663416861</v>
      </c>
      <c r="F218" s="20">
        <f>'B-B-NS'!E218*-VLookups!$C$10*2</f>
        <v>-807.60399805011662</v>
      </c>
      <c r="G218" s="19">
        <v>0</v>
      </c>
      <c r="H218" s="20">
        <f>(-VLookups!$C$13)*(E218+F218/2)</f>
        <v>-3799.3730088267744</v>
      </c>
      <c r="I218" s="19">
        <v>0</v>
      </c>
      <c r="J218" s="19">
        <v>0</v>
      </c>
      <c r="K218" s="19">
        <v>0</v>
      </c>
      <c r="L218" s="19">
        <v>0</v>
      </c>
      <c r="M218" s="20">
        <f>M217-VLookups!$C$33</f>
        <v>-219</v>
      </c>
      <c r="N218" s="22">
        <v>154</v>
      </c>
      <c r="O218" s="19">
        <v>0</v>
      </c>
      <c r="P218" s="19">
        <v>0</v>
      </c>
      <c r="Q218" s="9" t="s">
        <v>36</v>
      </c>
      <c r="R218" s="19">
        <v>0</v>
      </c>
      <c r="S218" s="20">
        <f>VLookups!$C$50</f>
        <v>-3580.614715990946</v>
      </c>
      <c r="T218" s="19">
        <v>0</v>
      </c>
      <c r="U218" s="9">
        <v>70</v>
      </c>
      <c r="V218" s="21">
        <f>V217-VLookups!$C$54</f>
        <v>-1570</v>
      </c>
      <c r="W218" s="21">
        <f>-VLookups!$C$59</f>
        <v>-200</v>
      </c>
      <c r="X218" s="21">
        <f>-VLookups!$C$62</f>
        <v>-125</v>
      </c>
      <c r="Y218" s="20">
        <f>Y217*(1+VLookups!$C$57/12)</f>
        <v>-278.9356366828635</v>
      </c>
      <c r="Z218" s="9" t="s">
        <v>36</v>
      </c>
      <c r="AA218" s="9" t="s">
        <v>36</v>
      </c>
      <c r="AB218" s="20">
        <f t="shared" si="9"/>
        <v>3283.3412736429682</v>
      </c>
      <c r="AC218" s="19">
        <f t="shared" si="10"/>
        <v>356556.32706057926</v>
      </c>
    </row>
    <row r="219" spans="2:29" x14ac:dyDescent="0.25">
      <c r="B219" s="9">
        <v>215</v>
      </c>
      <c r="C219" s="9">
        <f t="shared" si="11"/>
        <v>40</v>
      </c>
      <c r="D219" s="9">
        <v>11</v>
      </c>
      <c r="E219" s="20">
        <f>E207*(1+VLookups!$C$4)</f>
        <v>13460.06663416861</v>
      </c>
      <c r="F219" s="20">
        <f>'B-B-NS'!E219*-VLookups!$C$10*2</f>
        <v>-807.60399805011662</v>
      </c>
      <c r="G219" s="19">
        <v>0</v>
      </c>
      <c r="H219" s="20">
        <f>(-VLookups!$C$13)*(E219+F219/2)</f>
        <v>-3799.3730088267744</v>
      </c>
      <c r="I219" s="19">
        <v>0</v>
      </c>
      <c r="J219" s="19">
        <v>0</v>
      </c>
      <c r="K219" s="19">
        <v>0</v>
      </c>
      <c r="L219" s="19">
        <v>0</v>
      </c>
      <c r="M219" s="20">
        <f>M218-VLookups!$C$33</f>
        <v>-220</v>
      </c>
      <c r="N219" s="22">
        <v>155</v>
      </c>
      <c r="O219" s="19">
        <v>0</v>
      </c>
      <c r="P219" s="19">
        <v>0</v>
      </c>
      <c r="Q219" s="9" t="s">
        <v>36</v>
      </c>
      <c r="R219" s="19">
        <v>0</v>
      </c>
      <c r="S219" s="20">
        <f>VLookups!$C$50</f>
        <v>-3580.614715990946</v>
      </c>
      <c r="T219" s="19">
        <v>0</v>
      </c>
      <c r="U219" s="9">
        <v>71</v>
      </c>
      <c r="V219" s="21">
        <f>V218-VLookups!$C$54</f>
        <v>-1575</v>
      </c>
      <c r="W219" s="21">
        <f>-VLookups!$C$59</f>
        <v>-200</v>
      </c>
      <c r="X219" s="21">
        <f>-VLookups!$C$62</f>
        <v>-125</v>
      </c>
      <c r="Y219" s="20">
        <f>Y218*(1+VLookups!$C$57/12)</f>
        <v>-279.74919895652187</v>
      </c>
      <c r="Z219" s="9" t="s">
        <v>36</v>
      </c>
      <c r="AA219" s="9" t="s">
        <v>36</v>
      </c>
      <c r="AB219" s="20">
        <f t="shared" si="9"/>
        <v>3276.5277113693096</v>
      </c>
      <c r="AC219" s="19">
        <f t="shared" si="10"/>
        <v>360427.11531704955</v>
      </c>
    </row>
    <row r="220" spans="2:29" x14ac:dyDescent="0.25">
      <c r="B220" s="9">
        <v>216</v>
      </c>
      <c r="C220" s="9">
        <f t="shared" si="11"/>
        <v>41</v>
      </c>
      <c r="D220" s="9">
        <v>0</v>
      </c>
      <c r="E220" s="20">
        <f>E208*(1+VLookups!$C$4)</f>
        <v>13931.16896636451</v>
      </c>
      <c r="F220" s="20">
        <f>'B-B-NS'!E220*-VLookups!$C$10*2</f>
        <v>-835.87013798187058</v>
      </c>
      <c r="G220" s="19">
        <v>0</v>
      </c>
      <c r="H220" s="20">
        <f>(-VLookups!$C$13)*(E220+F220/2)</f>
        <v>-3932.3510641357107</v>
      </c>
      <c r="I220" s="19">
        <v>0</v>
      </c>
      <c r="J220" s="19">
        <v>0</v>
      </c>
      <c r="K220" s="19">
        <v>0</v>
      </c>
      <c r="L220" s="19">
        <v>0</v>
      </c>
      <c r="M220" s="20">
        <f>M219-VLookups!$C$33</f>
        <v>-221</v>
      </c>
      <c r="N220" s="22">
        <v>156</v>
      </c>
      <c r="O220" s="19">
        <v>0</v>
      </c>
      <c r="P220" s="19">
        <v>0</v>
      </c>
      <c r="Q220" s="9" t="s">
        <v>36</v>
      </c>
      <c r="R220" s="19">
        <v>0</v>
      </c>
      <c r="S220" s="20">
        <f>VLookups!$C$50</f>
        <v>-3580.614715990946</v>
      </c>
      <c r="T220" s="19">
        <v>0</v>
      </c>
      <c r="U220" s="9">
        <v>72</v>
      </c>
      <c r="V220" s="21">
        <f>V219-VLookups!$C$54</f>
        <v>-1580</v>
      </c>
      <c r="W220" s="21">
        <f>-VLookups!$C$59</f>
        <v>-200</v>
      </c>
      <c r="X220" s="21">
        <f>-VLookups!$C$62</f>
        <v>-125</v>
      </c>
      <c r="Y220" s="20">
        <f>Y219*(1+VLookups!$C$57/12)</f>
        <v>-280.56513412014505</v>
      </c>
      <c r="Z220" s="9" t="s">
        <v>36</v>
      </c>
      <c r="AA220" s="9" t="s">
        <v>36</v>
      </c>
      <c r="AB220" s="20">
        <f t="shared" si="9"/>
        <v>3593.7029831267741</v>
      </c>
      <c r="AC220" s="19">
        <f t="shared" si="10"/>
        <v>364621.53015903814</v>
      </c>
    </row>
    <row r="221" spans="2:29" x14ac:dyDescent="0.25">
      <c r="B221" s="9">
        <v>217</v>
      </c>
      <c r="C221" s="9">
        <f t="shared" si="11"/>
        <v>41</v>
      </c>
      <c r="D221" s="9">
        <v>1</v>
      </c>
      <c r="E221" s="20">
        <f>E209*(1+VLookups!$C$4)</f>
        <v>13931.16896636451</v>
      </c>
      <c r="F221" s="20">
        <f>'B-B-NS'!E221*-VLookups!$C$10*2</f>
        <v>-835.87013798187058</v>
      </c>
      <c r="G221" s="19">
        <v>0</v>
      </c>
      <c r="H221" s="20">
        <f>(-VLookups!$C$13)*(E221+F221/2)</f>
        <v>-3932.3510641357107</v>
      </c>
      <c r="I221" s="19">
        <v>0</v>
      </c>
      <c r="J221" s="19">
        <v>0</v>
      </c>
      <c r="K221" s="19">
        <v>0</v>
      </c>
      <c r="L221" s="19">
        <v>0</v>
      </c>
      <c r="M221" s="20">
        <f>M220-VLookups!$C$33</f>
        <v>-222</v>
      </c>
      <c r="N221" s="22">
        <v>157</v>
      </c>
      <c r="O221" s="19">
        <v>0</v>
      </c>
      <c r="P221" s="19">
        <v>0</v>
      </c>
      <c r="Q221" s="9" t="s">
        <v>36</v>
      </c>
      <c r="R221" s="19">
        <v>0</v>
      </c>
      <c r="S221" s="20">
        <f>VLookups!$C$50</f>
        <v>-3580.614715990946</v>
      </c>
      <c r="T221" s="19">
        <v>0</v>
      </c>
      <c r="U221" s="9">
        <v>73</v>
      </c>
      <c r="V221" s="21">
        <f>V220-VLookups!$C$54</f>
        <v>-1585</v>
      </c>
      <c r="W221" s="21">
        <f>-VLookups!$C$59</f>
        <v>-200</v>
      </c>
      <c r="X221" s="21">
        <f>-VLookups!$C$62</f>
        <v>-125</v>
      </c>
      <c r="Y221" s="20">
        <f>Y220*(1+VLookups!$C$57/12)</f>
        <v>-281.38344909466213</v>
      </c>
      <c r="Z221" s="9" t="s">
        <v>36</v>
      </c>
      <c r="AA221" s="9" t="s">
        <v>36</v>
      </c>
      <c r="AB221" s="20">
        <f t="shared" si="9"/>
        <v>3586.8846681522573</v>
      </c>
      <c r="AC221" s="19">
        <f t="shared" si="10"/>
        <v>368816.11737745546</v>
      </c>
    </row>
    <row r="222" spans="2:29" x14ac:dyDescent="0.25">
      <c r="B222" s="9">
        <v>218</v>
      </c>
      <c r="C222" s="9">
        <f t="shared" si="11"/>
        <v>41</v>
      </c>
      <c r="D222" s="9">
        <v>2</v>
      </c>
      <c r="E222" s="20">
        <f>E210*(1+VLookups!$C$4)</f>
        <v>13931.16896636451</v>
      </c>
      <c r="F222" s="20">
        <f>'B-B-NS'!E222*-VLookups!$C$10*2</f>
        <v>-835.87013798187058</v>
      </c>
      <c r="G222" s="19">
        <v>0</v>
      </c>
      <c r="H222" s="20">
        <f>(-VLookups!$C$13)*(E222+F222/2)</f>
        <v>-3932.3510641357107</v>
      </c>
      <c r="I222" s="19">
        <v>0</v>
      </c>
      <c r="J222" s="19">
        <v>0</v>
      </c>
      <c r="K222" s="19">
        <v>0</v>
      </c>
      <c r="L222" s="19">
        <v>0</v>
      </c>
      <c r="M222" s="20">
        <f>M221-VLookups!$C$33</f>
        <v>-223</v>
      </c>
      <c r="N222" s="22">
        <v>158</v>
      </c>
      <c r="O222" s="19">
        <v>0</v>
      </c>
      <c r="P222" s="19">
        <v>0</v>
      </c>
      <c r="Q222" s="9" t="s">
        <v>36</v>
      </c>
      <c r="R222" s="19">
        <v>0</v>
      </c>
      <c r="S222" s="20">
        <f>VLookups!$C$50</f>
        <v>-3580.614715990946</v>
      </c>
      <c r="T222" s="19">
        <v>0</v>
      </c>
      <c r="U222" s="9">
        <v>74</v>
      </c>
      <c r="V222" s="21">
        <f>V221-VLookups!$C$54</f>
        <v>-1590</v>
      </c>
      <c r="W222" s="21">
        <f>-VLookups!$C$59</f>
        <v>-200</v>
      </c>
      <c r="X222" s="21">
        <f>-VLookups!$C$62</f>
        <v>-125</v>
      </c>
      <c r="Y222" s="20">
        <f>Y221*(1+VLookups!$C$57/12)</f>
        <v>-282.20415082118825</v>
      </c>
      <c r="Z222" s="9" t="s">
        <v>36</v>
      </c>
      <c r="AA222" s="9" t="s">
        <v>36</v>
      </c>
      <c r="AB222" s="20">
        <f t="shared" si="9"/>
        <v>3580.063966425731</v>
      </c>
      <c r="AC222" s="19">
        <f t="shared" si="10"/>
        <v>373010.87487284362</v>
      </c>
    </row>
    <row r="223" spans="2:29" x14ac:dyDescent="0.25">
      <c r="B223" s="9">
        <v>219</v>
      </c>
      <c r="C223" s="9">
        <f t="shared" si="11"/>
        <v>41</v>
      </c>
      <c r="D223" s="9">
        <v>3</v>
      </c>
      <c r="E223" s="20">
        <f>E211*(1+VLookups!$C$4)</f>
        <v>13931.16896636451</v>
      </c>
      <c r="F223" s="20">
        <f>'B-B-NS'!E223*-VLookups!$C$10*2</f>
        <v>-835.87013798187058</v>
      </c>
      <c r="G223" s="19">
        <v>0</v>
      </c>
      <c r="H223" s="20">
        <f>(-VLookups!$C$13)*(E223+F223/2)</f>
        <v>-3932.3510641357107</v>
      </c>
      <c r="I223" s="19">
        <v>0</v>
      </c>
      <c r="J223" s="19">
        <v>0</v>
      </c>
      <c r="K223" s="19">
        <v>0</v>
      </c>
      <c r="L223" s="19">
        <v>0</v>
      </c>
      <c r="M223" s="20">
        <f>M222-VLookups!$C$33</f>
        <v>-224</v>
      </c>
      <c r="N223" s="22">
        <v>159</v>
      </c>
      <c r="O223" s="19">
        <v>0</v>
      </c>
      <c r="P223" s="19">
        <v>0</v>
      </c>
      <c r="Q223" s="9" t="s">
        <v>36</v>
      </c>
      <c r="R223" s="19">
        <v>0</v>
      </c>
      <c r="S223" s="20">
        <f>VLookups!$C$50</f>
        <v>-3580.614715990946</v>
      </c>
      <c r="T223" s="19">
        <v>0</v>
      </c>
      <c r="U223" s="9">
        <v>75</v>
      </c>
      <c r="V223" s="21">
        <f>V222-VLookups!$C$54</f>
        <v>-1595</v>
      </c>
      <c r="W223" s="21">
        <f>-VLookups!$C$59</f>
        <v>-200</v>
      </c>
      <c r="X223" s="21">
        <f>-VLookups!$C$62</f>
        <v>-125</v>
      </c>
      <c r="Y223" s="20">
        <f>Y222*(1+VLookups!$C$57/12)</f>
        <v>-283.02724626108341</v>
      </c>
      <c r="Z223" s="9" t="s">
        <v>36</v>
      </c>
      <c r="AA223" s="9" t="s">
        <v>36</v>
      </c>
      <c r="AB223" s="20">
        <f t="shared" si="9"/>
        <v>3573.240870985836</v>
      </c>
      <c r="AC223" s="19">
        <f t="shared" si="10"/>
        <v>377205.80053528422</v>
      </c>
    </row>
    <row r="224" spans="2:29" x14ac:dyDescent="0.25">
      <c r="B224" s="9">
        <v>220</v>
      </c>
      <c r="C224" s="9">
        <f t="shared" si="11"/>
        <v>41</v>
      </c>
      <c r="D224" s="9">
        <v>4</v>
      </c>
      <c r="E224" s="20">
        <f>E212*(1+VLookups!$C$4)</f>
        <v>13931.16896636451</v>
      </c>
      <c r="F224" s="20">
        <f>'B-B-NS'!E224*-VLookups!$C$10*2</f>
        <v>-835.87013798187058</v>
      </c>
      <c r="G224" s="19">
        <v>0</v>
      </c>
      <c r="H224" s="20">
        <f>(-VLookups!$C$13)*(E224+F224/2)</f>
        <v>-3932.3510641357107</v>
      </c>
      <c r="I224" s="19">
        <v>0</v>
      </c>
      <c r="J224" s="19">
        <v>0</v>
      </c>
      <c r="K224" s="19">
        <v>0</v>
      </c>
      <c r="L224" s="19">
        <v>0</v>
      </c>
      <c r="M224" s="20">
        <f>M223-VLookups!$C$33</f>
        <v>-225</v>
      </c>
      <c r="N224" s="22">
        <v>160</v>
      </c>
      <c r="O224" s="19">
        <v>0</v>
      </c>
      <c r="P224" s="19">
        <v>0</v>
      </c>
      <c r="Q224" s="9" t="s">
        <v>36</v>
      </c>
      <c r="R224" s="19">
        <v>0</v>
      </c>
      <c r="S224" s="20">
        <f>VLookups!$C$50</f>
        <v>-3580.614715990946</v>
      </c>
      <c r="T224" s="19">
        <v>0</v>
      </c>
      <c r="U224" s="9">
        <v>76</v>
      </c>
      <c r="V224" s="21">
        <f>V223-VLookups!$C$54</f>
        <v>-1600</v>
      </c>
      <c r="W224" s="21">
        <f>-VLookups!$C$59</f>
        <v>-200</v>
      </c>
      <c r="X224" s="21">
        <f>-VLookups!$C$62</f>
        <v>-125</v>
      </c>
      <c r="Y224" s="20">
        <f>Y223*(1+VLookups!$C$57/12)</f>
        <v>-283.85274239601159</v>
      </c>
      <c r="Z224" s="9" t="s">
        <v>36</v>
      </c>
      <c r="AA224" s="9" t="s">
        <v>36</v>
      </c>
      <c r="AB224" s="20">
        <f t="shared" si="9"/>
        <v>3566.4153748509075</v>
      </c>
      <c r="AC224" s="19">
        <f t="shared" si="10"/>
        <v>381400.89224436064</v>
      </c>
    </row>
    <row r="225" spans="2:29" x14ac:dyDescent="0.25">
      <c r="B225" s="9">
        <v>221</v>
      </c>
      <c r="C225" s="9">
        <f t="shared" si="11"/>
        <v>41</v>
      </c>
      <c r="D225" s="9">
        <v>5</v>
      </c>
      <c r="E225" s="20">
        <f>E213*(1+VLookups!$C$4)</f>
        <v>13931.16896636451</v>
      </c>
      <c r="F225" s="20">
        <f>'B-B-NS'!E225*-VLookups!$C$10*2</f>
        <v>-835.87013798187058</v>
      </c>
      <c r="G225" s="19">
        <v>0</v>
      </c>
      <c r="H225" s="20">
        <f>(-VLookups!$C$13)*(E225+F225/2)</f>
        <v>-3932.3510641357107</v>
      </c>
      <c r="I225" s="19">
        <v>0</v>
      </c>
      <c r="J225" s="19">
        <v>0</v>
      </c>
      <c r="K225" s="19">
        <v>0</v>
      </c>
      <c r="L225" s="19">
        <v>0</v>
      </c>
      <c r="M225" s="20">
        <f>M224-VLookups!$C$33</f>
        <v>-226</v>
      </c>
      <c r="N225" s="22">
        <v>161</v>
      </c>
      <c r="O225" s="19">
        <v>0</v>
      </c>
      <c r="P225" s="19">
        <v>0</v>
      </c>
      <c r="Q225" s="9" t="s">
        <v>36</v>
      </c>
      <c r="R225" s="19">
        <v>0</v>
      </c>
      <c r="S225" s="20">
        <f>VLookups!$C$50</f>
        <v>-3580.614715990946</v>
      </c>
      <c r="T225" s="19">
        <v>0</v>
      </c>
      <c r="U225" s="9">
        <v>77</v>
      </c>
      <c r="V225" s="21">
        <f>V224-VLookups!$C$54</f>
        <v>-1605</v>
      </c>
      <c r="W225" s="21">
        <f>-VLookups!$C$59</f>
        <v>-200</v>
      </c>
      <c r="X225" s="21">
        <f>-VLookups!$C$62</f>
        <v>-125</v>
      </c>
      <c r="Y225" s="20">
        <f>Y224*(1+VLookups!$C$57/12)</f>
        <v>-284.68064622799994</v>
      </c>
      <c r="Z225" s="9" t="s">
        <v>36</v>
      </c>
      <c r="AA225" s="9" t="s">
        <v>36</v>
      </c>
      <c r="AB225" s="20">
        <f t="shared" si="9"/>
        <v>3559.5874710189191</v>
      </c>
      <c r="AC225" s="19">
        <f t="shared" si="10"/>
        <v>385596.14786912018</v>
      </c>
    </row>
    <row r="226" spans="2:29" x14ac:dyDescent="0.25">
      <c r="B226" s="9">
        <v>222</v>
      </c>
      <c r="C226" s="9">
        <f t="shared" si="11"/>
        <v>41</v>
      </c>
      <c r="D226" s="9">
        <v>6</v>
      </c>
      <c r="E226" s="20">
        <f>E214*(1+VLookups!$C$4)</f>
        <v>13931.16896636451</v>
      </c>
      <c r="F226" s="20">
        <f>'B-B-NS'!E226*-VLookups!$C$10*2</f>
        <v>-835.87013798187058</v>
      </c>
      <c r="G226" s="19">
        <v>0</v>
      </c>
      <c r="H226" s="20">
        <f>(-VLookups!$C$13)*(E226+F226/2)</f>
        <v>-3932.3510641357107</v>
      </c>
      <c r="I226" s="19">
        <v>0</v>
      </c>
      <c r="J226" s="19">
        <v>0</v>
      </c>
      <c r="K226" s="19">
        <v>0</v>
      </c>
      <c r="L226" s="19">
        <v>0</v>
      </c>
      <c r="M226" s="20">
        <f>M225-VLookups!$C$33</f>
        <v>-227</v>
      </c>
      <c r="N226" s="22">
        <v>162</v>
      </c>
      <c r="O226" s="19">
        <v>0</v>
      </c>
      <c r="P226" s="19">
        <v>0</v>
      </c>
      <c r="Q226" s="9" t="s">
        <v>36</v>
      </c>
      <c r="R226" s="19">
        <v>0</v>
      </c>
      <c r="S226" s="20">
        <f>VLookups!$C$50</f>
        <v>-3580.614715990946</v>
      </c>
      <c r="T226" s="19">
        <v>0</v>
      </c>
      <c r="U226" s="9">
        <v>78</v>
      </c>
      <c r="V226" s="21">
        <f>V225-VLookups!$C$54</f>
        <v>-1610</v>
      </c>
      <c r="W226" s="21">
        <f>-VLookups!$C$59</f>
        <v>-200</v>
      </c>
      <c r="X226" s="21">
        <f>-VLookups!$C$62</f>
        <v>-125</v>
      </c>
      <c r="Y226" s="20">
        <f>Y225*(1+VLookups!$C$57/12)</f>
        <v>-285.51096477949829</v>
      </c>
      <c r="Z226" s="9" t="s">
        <v>36</v>
      </c>
      <c r="AA226" s="9" t="s">
        <v>36</v>
      </c>
      <c r="AB226" s="20">
        <f t="shared" si="9"/>
        <v>3552.7571524674208</v>
      </c>
      <c r="AC226" s="19">
        <f t="shared" si="10"/>
        <v>389791.56526803615</v>
      </c>
    </row>
    <row r="227" spans="2:29" x14ac:dyDescent="0.25">
      <c r="B227" s="9">
        <v>223</v>
      </c>
      <c r="C227" s="9">
        <f t="shared" si="11"/>
        <v>41</v>
      </c>
      <c r="D227" s="9">
        <v>7</v>
      </c>
      <c r="E227" s="20">
        <f>E215*(1+VLookups!$C$4)</f>
        <v>13931.16896636451</v>
      </c>
      <c r="F227" s="20">
        <f>'B-B-NS'!E227*-VLookups!$C$10*2</f>
        <v>-835.87013798187058</v>
      </c>
      <c r="G227" s="19">
        <v>0</v>
      </c>
      <c r="H227" s="20">
        <f>(-VLookups!$C$13)*(E227+F227/2)</f>
        <v>-3932.3510641357107</v>
      </c>
      <c r="I227" s="19">
        <v>0</v>
      </c>
      <c r="J227" s="19">
        <v>0</v>
      </c>
      <c r="K227" s="19">
        <v>0</v>
      </c>
      <c r="L227" s="19">
        <v>0</v>
      </c>
      <c r="M227" s="20">
        <f>M226-VLookups!$C$33</f>
        <v>-228</v>
      </c>
      <c r="N227" s="22">
        <v>163</v>
      </c>
      <c r="O227" s="19">
        <v>0</v>
      </c>
      <c r="P227" s="19">
        <v>0</v>
      </c>
      <c r="Q227" s="9" t="s">
        <v>36</v>
      </c>
      <c r="R227" s="19">
        <v>0</v>
      </c>
      <c r="S227" s="20">
        <f>VLookups!$C$50</f>
        <v>-3580.614715990946</v>
      </c>
      <c r="T227" s="19">
        <v>0</v>
      </c>
      <c r="U227" s="9">
        <v>79</v>
      </c>
      <c r="V227" s="21">
        <f>V226-VLookups!$C$54</f>
        <v>-1615</v>
      </c>
      <c r="W227" s="21">
        <f>-VLookups!$C$59</f>
        <v>-200</v>
      </c>
      <c r="X227" s="21">
        <f>-VLookups!$C$62</f>
        <v>-125</v>
      </c>
      <c r="Y227" s="20">
        <f>Y226*(1+VLookups!$C$57/12)</f>
        <v>-286.34370509343853</v>
      </c>
      <c r="Z227" s="9" t="s">
        <v>36</v>
      </c>
      <c r="AA227" s="9" t="s">
        <v>36</v>
      </c>
      <c r="AB227" s="20">
        <f t="shared" si="9"/>
        <v>3545.9244121534807</v>
      </c>
      <c r="AC227" s="19">
        <f t="shared" si="10"/>
        <v>393987.14228896971</v>
      </c>
    </row>
    <row r="228" spans="2:29" x14ac:dyDescent="0.25">
      <c r="B228" s="9">
        <v>224</v>
      </c>
      <c r="C228" s="9">
        <f t="shared" si="11"/>
        <v>41</v>
      </c>
      <c r="D228" s="9">
        <v>8</v>
      </c>
      <c r="E228" s="20">
        <f>E216*(1+VLookups!$C$4)</f>
        <v>13931.16896636451</v>
      </c>
      <c r="F228" s="20">
        <f>'B-B-NS'!E228*-VLookups!$C$10*2</f>
        <v>-835.87013798187058</v>
      </c>
      <c r="G228" s="19">
        <v>0</v>
      </c>
      <c r="H228" s="20">
        <f>(-VLookups!$C$13)*(E228+F228/2)</f>
        <v>-3932.3510641357107</v>
      </c>
      <c r="I228" s="19">
        <v>0</v>
      </c>
      <c r="J228" s="19">
        <v>0</v>
      </c>
      <c r="K228" s="19">
        <v>0</v>
      </c>
      <c r="L228" s="19">
        <v>0</v>
      </c>
      <c r="M228" s="20">
        <f>M227-VLookups!$C$33</f>
        <v>-229</v>
      </c>
      <c r="N228" s="22">
        <v>164</v>
      </c>
      <c r="O228" s="19">
        <v>0</v>
      </c>
      <c r="P228" s="19">
        <v>0</v>
      </c>
      <c r="Q228" s="9" t="s">
        <v>36</v>
      </c>
      <c r="R228" s="19">
        <v>0</v>
      </c>
      <c r="S228" s="20">
        <f>VLookups!$C$50</f>
        <v>-3580.614715990946</v>
      </c>
      <c r="T228" s="19">
        <v>0</v>
      </c>
      <c r="U228" s="9">
        <v>80</v>
      </c>
      <c r="V228" s="21">
        <f>V227-VLookups!$C$54</f>
        <v>-1620</v>
      </c>
      <c r="W228" s="21">
        <f>-VLookups!$C$59</f>
        <v>-200</v>
      </c>
      <c r="X228" s="21">
        <f>-VLookups!$C$62</f>
        <v>-125</v>
      </c>
      <c r="Y228" s="20">
        <f>Y227*(1+VLookups!$C$57/12)</f>
        <v>-287.17887423329438</v>
      </c>
      <c r="Z228" s="9" t="s">
        <v>36</v>
      </c>
      <c r="AA228" s="9" t="s">
        <v>36</v>
      </c>
      <c r="AB228" s="20">
        <f t="shared" si="9"/>
        <v>3539.089243013625</v>
      </c>
      <c r="AC228" s="19">
        <f t="shared" si="10"/>
        <v>398182.87676913163</v>
      </c>
    </row>
    <row r="229" spans="2:29" x14ac:dyDescent="0.25">
      <c r="B229" s="9">
        <v>225</v>
      </c>
      <c r="C229" s="9">
        <f t="shared" si="11"/>
        <v>41</v>
      </c>
      <c r="D229" s="9">
        <v>9</v>
      </c>
      <c r="E229" s="20">
        <f>E217*(1+VLookups!$C$4)</f>
        <v>13931.16896636451</v>
      </c>
      <c r="F229" s="20">
        <f>'B-B-NS'!E229*-VLookups!$C$10*2</f>
        <v>-835.87013798187058</v>
      </c>
      <c r="G229" s="19">
        <v>0</v>
      </c>
      <c r="H229" s="20">
        <f>(-VLookups!$C$13)*(E229+F229/2)</f>
        <v>-3932.3510641357107</v>
      </c>
      <c r="I229" s="19">
        <v>0</v>
      </c>
      <c r="J229" s="19">
        <v>0</v>
      </c>
      <c r="K229" s="19">
        <v>0</v>
      </c>
      <c r="L229" s="19">
        <v>0</v>
      </c>
      <c r="M229" s="20">
        <f>M228-VLookups!$C$33</f>
        <v>-230</v>
      </c>
      <c r="N229" s="22">
        <v>165</v>
      </c>
      <c r="O229" s="19">
        <v>0</v>
      </c>
      <c r="P229" s="19">
        <v>0</v>
      </c>
      <c r="Q229" s="9" t="s">
        <v>36</v>
      </c>
      <c r="R229" s="19">
        <v>0</v>
      </c>
      <c r="S229" s="20">
        <f>VLookups!$C$50</f>
        <v>-3580.614715990946</v>
      </c>
      <c r="T229" s="19">
        <v>0</v>
      </c>
      <c r="U229" s="9">
        <v>81</v>
      </c>
      <c r="V229" s="21">
        <f>V228-VLookups!$C$54</f>
        <v>-1625</v>
      </c>
      <c r="W229" s="21">
        <f>-VLookups!$C$59</f>
        <v>-200</v>
      </c>
      <c r="X229" s="21">
        <f>-VLookups!$C$62</f>
        <v>-125</v>
      </c>
      <c r="Y229" s="20">
        <f>Y228*(1+VLookups!$C$57/12)</f>
        <v>-288.01647928314151</v>
      </c>
      <c r="Z229" s="9" t="s">
        <v>36</v>
      </c>
      <c r="AA229" s="9" t="s">
        <v>36</v>
      </c>
      <c r="AB229" s="20">
        <f t="shared" si="9"/>
        <v>3532.2516379637777</v>
      </c>
      <c r="AC229" s="19">
        <f t="shared" si="10"/>
        <v>402378.76653504395</v>
      </c>
    </row>
    <row r="230" spans="2:29" x14ac:dyDescent="0.25">
      <c r="B230" s="9">
        <v>226</v>
      </c>
      <c r="C230" s="9">
        <f t="shared" si="11"/>
        <v>41</v>
      </c>
      <c r="D230" s="9">
        <v>10</v>
      </c>
      <c r="E230" s="20">
        <f>E218*(1+VLookups!$C$4)</f>
        <v>13931.16896636451</v>
      </c>
      <c r="F230" s="20">
        <f>'B-B-NS'!E230*-VLookups!$C$10*2</f>
        <v>-835.87013798187058</v>
      </c>
      <c r="G230" s="19">
        <v>0</v>
      </c>
      <c r="H230" s="20">
        <f>(-VLookups!$C$13)*(E230+F230/2)</f>
        <v>-3932.3510641357107</v>
      </c>
      <c r="I230" s="19">
        <v>0</v>
      </c>
      <c r="J230" s="19">
        <v>0</v>
      </c>
      <c r="K230" s="19">
        <v>0</v>
      </c>
      <c r="L230" s="19">
        <v>0</v>
      </c>
      <c r="M230" s="20">
        <f>M229-VLookups!$C$33</f>
        <v>-231</v>
      </c>
      <c r="N230" s="22">
        <v>166</v>
      </c>
      <c r="O230" s="19">
        <v>0</v>
      </c>
      <c r="P230" s="19">
        <v>0</v>
      </c>
      <c r="Q230" s="9" t="s">
        <v>36</v>
      </c>
      <c r="R230" s="19">
        <v>0</v>
      </c>
      <c r="S230" s="20">
        <f>VLookups!$C$50</f>
        <v>-3580.614715990946</v>
      </c>
      <c r="T230" s="19">
        <v>0</v>
      </c>
      <c r="U230" s="9">
        <v>82</v>
      </c>
      <c r="V230" s="21">
        <f>V229-VLookups!$C$54</f>
        <v>-1630</v>
      </c>
      <c r="W230" s="21">
        <f>-VLookups!$C$59</f>
        <v>-200</v>
      </c>
      <c r="X230" s="21">
        <f>-VLookups!$C$62</f>
        <v>-125</v>
      </c>
      <c r="Y230" s="20">
        <f>Y229*(1+VLookups!$C$57/12)</f>
        <v>-288.85652734771736</v>
      </c>
      <c r="Z230" s="9" t="s">
        <v>36</v>
      </c>
      <c r="AA230" s="9" t="s">
        <v>36</v>
      </c>
      <c r="AB230" s="20">
        <f t="shared" si="9"/>
        <v>3525.4115898992018</v>
      </c>
      <c r="AC230" s="19">
        <f t="shared" si="10"/>
        <v>406574.80940250156</v>
      </c>
    </row>
    <row r="231" spans="2:29" x14ac:dyDescent="0.25">
      <c r="B231" s="9">
        <v>227</v>
      </c>
      <c r="C231" s="9">
        <f t="shared" si="11"/>
        <v>41</v>
      </c>
      <c r="D231" s="9">
        <v>11</v>
      </c>
      <c r="E231" s="20">
        <f>E219*(1+VLookups!$C$4)</f>
        <v>13931.16896636451</v>
      </c>
      <c r="F231" s="20">
        <f>'B-B-NS'!E231*-VLookups!$C$10*2</f>
        <v>-835.87013798187058</v>
      </c>
      <c r="G231" s="19">
        <v>0</v>
      </c>
      <c r="H231" s="20">
        <f>(-VLookups!$C$13)*(E231+F231/2)</f>
        <v>-3932.3510641357107</v>
      </c>
      <c r="I231" s="19">
        <v>0</v>
      </c>
      <c r="J231" s="19">
        <v>0</v>
      </c>
      <c r="K231" s="19">
        <v>0</v>
      </c>
      <c r="L231" s="19">
        <v>0</v>
      </c>
      <c r="M231" s="20">
        <f>M230-VLookups!$C$33</f>
        <v>-232</v>
      </c>
      <c r="N231" s="22">
        <v>167</v>
      </c>
      <c r="O231" s="19">
        <v>0</v>
      </c>
      <c r="P231" s="19">
        <v>0</v>
      </c>
      <c r="Q231" s="9" t="s">
        <v>36</v>
      </c>
      <c r="R231" s="19">
        <v>0</v>
      </c>
      <c r="S231" s="20">
        <f>VLookups!$C$50</f>
        <v>-3580.614715990946</v>
      </c>
      <c r="T231" s="19">
        <v>0</v>
      </c>
      <c r="U231" s="9">
        <v>83</v>
      </c>
      <c r="V231" s="21">
        <f>V230-VLookups!$C$54</f>
        <v>-1635</v>
      </c>
      <c r="W231" s="21">
        <f>-VLookups!$C$59</f>
        <v>-200</v>
      </c>
      <c r="X231" s="21">
        <f>-VLookups!$C$62</f>
        <v>-125</v>
      </c>
      <c r="Y231" s="20">
        <f>Y230*(1+VLookups!$C$57/12)</f>
        <v>-289.69902555248154</v>
      </c>
      <c r="Z231" s="9" t="s">
        <v>36</v>
      </c>
      <c r="AA231" s="9" t="s">
        <v>36</v>
      </c>
      <c r="AB231" s="20">
        <f t="shared" si="9"/>
        <v>3518.5690916944377</v>
      </c>
      <c r="AC231" s="19">
        <f t="shared" si="10"/>
        <v>410771.0031765335</v>
      </c>
    </row>
    <row r="232" spans="2:29" x14ac:dyDescent="0.25">
      <c r="B232" s="9">
        <v>228</v>
      </c>
      <c r="C232" s="9">
        <f t="shared" si="11"/>
        <v>42</v>
      </c>
      <c r="D232" s="9">
        <v>0</v>
      </c>
      <c r="E232" s="20">
        <f>E220*(1+VLookups!$C$4)</f>
        <v>14418.759880187266</v>
      </c>
      <c r="F232" s="20">
        <f>'B-B-NS'!E232*-VLookups!$C$10*2</f>
        <v>-865.12559281123595</v>
      </c>
      <c r="G232" s="19">
        <v>0</v>
      </c>
      <c r="H232" s="20">
        <f>(-VLookups!$C$13)*(E232+F232/2)</f>
        <v>-4069.9833513804601</v>
      </c>
      <c r="I232" s="19">
        <v>0</v>
      </c>
      <c r="J232" s="19">
        <v>0</v>
      </c>
      <c r="K232" s="19">
        <v>0</v>
      </c>
      <c r="L232" s="19">
        <v>0</v>
      </c>
      <c r="M232" s="20">
        <f>M231-VLookups!$C$33</f>
        <v>-233</v>
      </c>
      <c r="N232" s="22">
        <v>168</v>
      </c>
      <c r="O232" s="19">
        <v>0</v>
      </c>
      <c r="P232" s="19">
        <v>0</v>
      </c>
      <c r="Q232" s="9" t="s">
        <v>36</v>
      </c>
      <c r="R232" s="19">
        <v>0</v>
      </c>
      <c r="S232" s="20">
        <f>VLookups!$C$50</f>
        <v>-3580.614715990946</v>
      </c>
      <c r="T232" s="19">
        <v>0</v>
      </c>
      <c r="U232" s="9">
        <v>84</v>
      </c>
      <c r="V232" s="21">
        <f>V231-VLookups!$C$54</f>
        <v>-1640</v>
      </c>
      <c r="W232" s="21">
        <f>-VLookups!$C$59</f>
        <v>-200</v>
      </c>
      <c r="X232" s="21">
        <f>-VLookups!$C$62</f>
        <v>-125</v>
      </c>
      <c r="Y232" s="20">
        <f>Y231*(1+VLookups!$C$57/12)</f>
        <v>-290.5439810436763</v>
      </c>
      <c r="Z232" s="9" t="s">
        <v>36</v>
      </c>
      <c r="AA232" s="9" t="s">
        <v>36</v>
      </c>
      <c r="AB232" s="20">
        <f t="shared" si="9"/>
        <v>3847.0550353665649</v>
      </c>
      <c r="AC232" s="19">
        <f t="shared" si="10"/>
        <v>415302.67655052763</v>
      </c>
    </row>
    <row r="233" spans="2:29" x14ac:dyDescent="0.25">
      <c r="B233" s="9">
        <v>229</v>
      </c>
      <c r="C233" s="9">
        <f t="shared" si="11"/>
        <v>42</v>
      </c>
      <c r="D233" s="9">
        <v>1</v>
      </c>
      <c r="E233" s="20">
        <f>E221*(1+VLookups!$C$4)</f>
        <v>14418.759880187266</v>
      </c>
      <c r="F233" s="20">
        <f>'B-B-NS'!E233*-VLookups!$C$10*2</f>
        <v>-865.12559281123595</v>
      </c>
      <c r="G233" s="19">
        <v>0</v>
      </c>
      <c r="H233" s="20">
        <f>(-VLookups!$C$13)*(E233+F233/2)</f>
        <v>-4069.9833513804601</v>
      </c>
      <c r="I233" s="19">
        <v>0</v>
      </c>
      <c r="J233" s="19">
        <v>0</v>
      </c>
      <c r="K233" s="19">
        <v>0</v>
      </c>
      <c r="L233" s="19">
        <v>0</v>
      </c>
      <c r="M233" s="20">
        <f>M232-VLookups!$C$33</f>
        <v>-234</v>
      </c>
      <c r="N233" s="22">
        <v>169</v>
      </c>
      <c r="O233" s="19">
        <v>0</v>
      </c>
      <c r="P233" s="19">
        <v>0</v>
      </c>
      <c r="Q233" s="9" t="s">
        <v>36</v>
      </c>
      <c r="R233" s="19">
        <v>0</v>
      </c>
      <c r="S233" s="20">
        <f>VLookups!$C$50</f>
        <v>-3580.614715990946</v>
      </c>
      <c r="T233" s="19">
        <v>0</v>
      </c>
      <c r="U233" s="9">
        <v>85</v>
      </c>
      <c r="V233" s="21">
        <f>V232-VLookups!$C$54</f>
        <v>-1645</v>
      </c>
      <c r="W233" s="21">
        <f>-VLookups!$C$59</f>
        <v>-200</v>
      </c>
      <c r="X233" s="21">
        <f>-VLookups!$C$62</f>
        <v>-125</v>
      </c>
      <c r="Y233" s="20">
        <f>Y232*(1+VLookups!$C$57/12)</f>
        <v>-291.39140098838703</v>
      </c>
      <c r="Z233" s="9" t="s">
        <v>36</v>
      </c>
      <c r="AA233" s="9" t="s">
        <v>36</v>
      </c>
      <c r="AB233" s="20">
        <f t="shared" si="9"/>
        <v>3840.2076154218544</v>
      </c>
      <c r="AC233" s="19">
        <f t="shared" si="10"/>
        <v>419835.05529353372</v>
      </c>
    </row>
    <row r="234" spans="2:29" x14ac:dyDescent="0.25">
      <c r="B234" s="9">
        <v>230</v>
      </c>
      <c r="C234" s="9">
        <f t="shared" si="11"/>
        <v>42</v>
      </c>
      <c r="D234" s="9">
        <v>2</v>
      </c>
      <c r="E234" s="20">
        <f>E222*(1+VLookups!$C$4)</f>
        <v>14418.759880187266</v>
      </c>
      <c r="F234" s="20">
        <f>'B-B-NS'!E234*-VLookups!$C$10*2</f>
        <v>-865.12559281123595</v>
      </c>
      <c r="G234" s="19">
        <v>0</v>
      </c>
      <c r="H234" s="20">
        <f>(-VLookups!$C$13)*(E234+F234/2)</f>
        <v>-4069.9833513804601</v>
      </c>
      <c r="I234" s="19">
        <v>0</v>
      </c>
      <c r="J234" s="19">
        <v>0</v>
      </c>
      <c r="K234" s="19">
        <v>0</v>
      </c>
      <c r="L234" s="19">
        <v>0</v>
      </c>
      <c r="M234" s="20">
        <f>M233-VLookups!$C$33</f>
        <v>-235</v>
      </c>
      <c r="N234" s="22">
        <v>170</v>
      </c>
      <c r="O234" s="19">
        <v>0</v>
      </c>
      <c r="P234" s="19">
        <v>0</v>
      </c>
      <c r="Q234" s="9" t="s">
        <v>36</v>
      </c>
      <c r="R234" s="19">
        <v>0</v>
      </c>
      <c r="S234" s="20">
        <f>VLookups!$C$50</f>
        <v>-3580.614715990946</v>
      </c>
      <c r="T234" s="19">
        <v>0</v>
      </c>
      <c r="U234" s="9">
        <v>86</v>
      </c>
      <c r="V234" s="21">
        <f>V233-VLookups!$C$54</f>
        <v>-1650</v>
      </c>
      <c r="W234" s="21">
        <f>-VLookups!$C$59</f>
        <v>-200</v>
      </c>
      <c r="X234" s="21">
        <f>-VLookups!$C$62</f>
        <v>-125</v>
      </c>
      <c r="Y234" s="20">
        <f>Y233*(1+VLookups!$C$57/12)</f>
        <v>-292.24129257460316</v>
      </c>
      <c r="Z234" s="9" t="s">
        <v>36</v>
      </c>
      <c r="AA234" s="9" t="s">
        <v>36</v>
      </c>
      <c r="AB234" s="20">
        <f t="shared" si="9"/>
        <v>3833.3577238356384</v>
      </c>
      <c r="AC234" s="19">
        <f t="shared" si="10"/>
        <v>424368.13810952526</v>
      </c>
    </row>
    <row r="235" spans="2:29" x14ac:dyDescent="0.25">
      <c r="B235" s="9">
        <v>231</v>
      </c>
      <c r="C235" s="9">
        <f t="shared" si="11"/>
        <v>42</v>
      </c>
      <c r="D235" s="9">
        <v>3</v>
      </c>
      <c r="E235" s="20">
        <f>E223*(1+VLookups!$C$4)</f>
        <v>14418.759880187266</v>
      </c>
      <c r="F235" s="20">
        <f>'B-B-NS'!E235*-VLookups!$C$10*2</f>
        <v>-865.12559281123595</v>
      </c>
      <c r="G235" s="19">
        <v>0</v>
      </c>
      <c r="H235" s="20">
        <f>(-VLookups!$C$13)*(E235+F235/2)</f>
        <v>-4069.9833513804601</v>
      </c>
      <c r="I235" s="19">
        <v>0</v>
      </c>
      <c r="J235" s="19">
        <v>0</v>
      </c>
      <c r="K235" s="19">
        <v>0</v>
      </c>
      <c r="L235" s="19">
        <v>0</v>
      </c>
      <c r="M235" s="20">
        <f>M234-VLookups!$C$33</f>
        <v>-236</v>
      </c>
      <c r="N235" s="22">
        <v>171</v>
      </c>
      <c r="O235" s="19">
        <v>0</v>
      </c>
      <c r="P235" s="19">
        <v>0</v>
      </c>
      <c r="Q235" s="9" t="s">
        <v>36</v>
      </c>
      <c r="R235" s="19">
        <v>0</v>
      </c>
      <c r="S235" s="20">
        <f>VLookups!$C$50</f>
        <v>-3580.614715990946</v>
      </c>
      <c r="T235" s="19">
        <v>0</v>
      </c>
      <c r="U235" s="9">
        <v>87</v>
      </c>
      <c r="V235" s="21">
        <f>V234-VLookups!$C$54</f>
        <v>-1655</v>
      </c>
      <c r="W235" s="21">
        <f>-VLookups!$C$59</f>
        <v>-200</v>
      </c>
      <c r="X235" s="21">
        <f>-VLookups!$C$62</f>
        <v>-125</v>
      </c>
      <c r="Y235" s="20">
        <f>Y234*(1+VLookups!$C$57/12)</f>
        <v>-293.09366301127909</v>
      </c>
      <c r="Z235" s="9" t="s">
        <v>36</v>
      </c>
      <c r="AA235" s="9" t="s">
        <v>36</v>
      </c>
      <c r="AB235" s="20">
        <f t="shared" si="9"/>
        <v>3826.5053533989621</v>
      </c>
      <c r="AC235" s="19">
        <f t="shared" si="10"/>
        <v>428901.9236931068</v>
      </c>
    </row>
    <row r="236" spans="2:29" x14ac:dyDescent="0.25">
      <c r="B236" s="9">
        <v>232</v>
      </c>
      <c r="C236" s="9">
        <f t="shared" si="11"/>
        <v>42</v>
      </c>
      <c r="D236" s="9">
        <v>4</v>
      </c>
      <c r="E236" s="20">
        <f>E224*(1+VLookups!$C$4)</f>
        <v>14418.759880187266</v>
      </c>
      <c r="F236" s="20">
        <f>'B-B-NS'!E236*-VLookups!$C$10*2</f>
        <v>-865.12559281123595</v>
      </c>
      <c r="G236" s="19">
        <v>0</v>
      </c>
      <c r="H236" s="20">
        <f>(-VLookups!$C$13)*(E236+F236/2)</f>
        <v>-4069.9833513804601</v>
      </c>
      <c r="I236" s="19">
        <v>0</v>
      </c>
      <c r="J236" s="19">
        <v>0</v>
      </c>
      <c r="K236" s="19">
        <v>0</v>
      </c>
      <c r="L236" s="19">
        <v>0</v>
      </c>
      <c r="M236" s="20">
        <f>M235-VLookups!$C$33</f>
        <v>-237</v>
      </c>
      <c r="N236" s="22">
        <v>172</v>
      </c>
      <c r="O236" s="19">
        <v>0</v>
      </c>
      <c r="P236" s="19">
        <v>0</v>
      </c>
      <c r="Q236" s="9" t="s">
        <v>36</v>
      </c>
      <c r="R236" s="19">
        <v>0</v>
      </c>
      <c r="S236" s="20">
        <f>VLookups!$C$50</f>
        <v>-3580.614715990946</v>
      </c>
      <c r="T236" s="19">
        <v>0</v>
      </c>
      <c r="U236" s="9">
        <v>88</v>
      </c>
      <c r="V236" s="21">
        <f>V235-VLookups!$C$54</f>
        <v>-1660</v>
      </c>
      <c r="W236" s="21">
        <f>-VLookups!$C$59</f>
        <v>-200</v>
      </c>
      <c r="X236" s="21">
        <f>-VLookups!$C$62</f>
        <v>-125</v>
      </c>
      <c r="Y236" s="20">
        <f>Y235*(1+VLookups!$C$57/12)</f>
        <v>-293.94851952839531</v>
      </c>
      <c r="Z236" s="9" t="s">
        <v>36</v>
      </c>
      <c r="AA236" s="9" t="s">
        <v>36</v>
      </c>
      <c r="AB236" s="20">
        <f t="shared" si="9"/>
        <v>3819.6504968818463</v>
      </c>
      <c r="AC236" s="19">
        <f t="shared" si="10"/>
        <v>433436.41072947718</v>
      </c>
    </row>
    <row r="237" spans="2:29" x14ac:dyDescent="0.25">
      <c r="B237" s="9">
        <v>233</v>
      </c>
      <c r="C237" s="9">
        <f t="shared" si="11"/>
        <v>42</v>
      </c>
      <c r="D237" s="9">
        <v>5</v>
      </c>
      <c r="E237" s="20">
        <f>E225*(1+VLookups!$C$4)</f>
        <v>14418.759880187266</v>
      </c>
      <c r="F237" s="20">
        <f>'B-B-NS'!E237*-VLookups!$C$10*2</f>
        <v>-865.12559281123595</v>
      </c>
      <c r="G237" s="19">
        <v>0</v>
      </c>
      <c r="H237" s="20">
        <f>(-VLookups!$C$13)*(E237+F237/2)</f>
        <v>-4069.9833513804601</v>
      </c>
      <c r="I237" s="19">
        <v>0</v>
      </c>
      <c r="J237" s="19">
        <v>0</v>
      </c>
      <c r="K237" s="19">
        <v>0</v>
      </c>
      <c r="L237" s="19">
        <v>0</v>
      </c>
      <c r="M237" s="20">
        <f>M236-VLookups!$C$33</f>
        <v>-238</v>
      </c>
      <c r="N237" s="22">
        <v>173</v>
      </c>
      <c r="O237" s="19">
        <v>0</v>
      </c>
      <c r="P237" s="19">
        <v>0</v>
      </c>
      <c r="Q237" s="9" t="s">
        <v>36</v>
      </c>
      <c r="R237" s="19">
        <v>0</v>
      </c>
      <c r="S237" s="20">
        <f>VLookups!$C$50</f>
        <v>-3580.614715990946</v>
      </c>
      <c r="T237" s="19">
        <v>0</v>
      </c>
      <c r="U237" s="9">
        <v>89</v>
      </c>
      <c r="V237" s="21">
        <f>V236-VLookups!$C$54</f>
        <v>-1665</v>
      </c>
      <c r="W237" s="21">
        <f>-VLookups!$C$59</f>
        <v>-200</v>
      </c>
      <c r="X237" s="21">
        <f>-VLookups!$C$62</f>
        <v>-125</v>
      </c>
      <c r="Y237" s="20">
        <f>Y236*(1+VLookups!$C$57/12)</f>
        <v>-294.8058693770198</v>
      </c>
      <c r="Z237" s="9" t="s">
        <v>36</v>
      </c>
      <c r="AA237" s="9" t="s">
        <v>36</v>
      </c>
      <c r="AB237" s="20">
        <f t="shared" si="9"/>
        <v>3812.7931470332214</v>
      </c>
      <c r="AC237" s="19">
        <f t="shared" si="10"/>
        <v>437971.59789439285</v>
      </c>
    </row>
    <row r="238" spans="2:29" x14ac:dyDescent="0.25">
      <c r="B238" s="9">
        <v>234</v>
      </c>
      <c r="C238" s="9">
        <f t="shared" si="11"/>
        <v>42</v>
      </c>
      <c r="D238" s="9">
        <v>6</v>
      </c>
      <c r="E238" s="20">
        <f>E226*(1+VLookups!$C$4)</f>
        <v>14418.759880187266</v>
      </c>
      <c r="F238" s="20">
        <f>'B-B-NS'!E238*-VLookups!$C$10*2</f>
        <v>-865.12559281123595</v>
      </c>
      <c r="G238" s="19">
        <v>0</v>
      </c>
      <c r="H238" s="20">
        <f>(-VLookups!$C$13)*(E238+F238/2)</f>
        <v>-4069.9833513804601</v>
      </c>
      <c r="I238" s="19">
        <v>0</v>
      </c>
      <c r="J238" s="19">
        <v>0</v>
      </c>
      <c r="K238" s="19">
        <v>0</v>
      </c>
      <c r="L238" s="19">
        <v>0</v>
      </c>
      <c r="M238" s="20">
        <f>M237-VLookups!$C$33</f>
        <v>-239</v>
      </c>
      <c r="N238" s="22">
        <v>174</v>
      </c>
      <c r="O238" s="19">
        <v>0</v>
      </c>
      <c r="P238" s="19">
        <v>0</v>
      </c>
      <c r="Q238" s="9" t="s">
        <v>36</v>
      </c>
      <c r="R238" s="19">
        <v>0</v>
      </c>
      <c r="S238" s="20">
        <f>VLookups!$C$50</f>
        <v>-3580.614715990946</v>
      </c>
      <c r="T238" s="19">
        <v>0</v>
      </c>
      <c r="U238" s="9">
        <v>90</v>
      </c>
      <c r="V238" s="21">
        <f>V237-VLookups!$C$54</f>
        <v>-1670</v>
      </c>
      <c r="W238" s="21">
        <f>-VLookups!$C$59</f>
        <v>-200</v>
      </c>
      <c r="X238" s="21">
        <f>-VLookups!$C$62</f>
        <v>-125</v>
      </c>
      <c r="Y238" s="20">
        <f>Y237*(1+VLookups!$C$57/12)</f>
        <v>-295.66571982936944</v>
      </c>
      <c r="Z238" s="9" t="s">
        <v>36</v>
      </c>
      <c r="AA238" s="9" t="s">
        <v>36</v>
      </c>
      <c r="AB238" s="20">
        <f t="shared" si="9"/>
        <v>3805.9332965808717</v>
      </c>
      <c r="AC238" s="19">
        <f t="shared" si="10"/>
        <v>442507.48385413102</v>
      </c>
    </row>
    <row r="239" spans="2:29" x14ac:dyDescent="0.25">
      <c r="B239" s="9">
        <v>235</v>
      </c>
      <c r="C239" s="9">
        <f t="shared" si="11"/>
        <v>42</v>
      </c>
      <c r="D239" s="9">
        <v>7</v>
      </c>
      <c r="E239" s="20">
        <f>E227*(1+VLookups!$C$4)</f>
        <v>14418.759880187266</v>
      </c>
      <c r="F239" s="20">
        <f>'B-B-NS'!E239*-VLookups!$C$10*2</f>
        <v>-865.12559281123595</v>
      </c>
      <c r="G239" s="19">
        <v>0</v>
      </c>
      <c r="H239" s="20">
        <f>(-VLookups!$C$13)*(E239+F239/2)</f>
        <v>-4069.9833513804601</v>
      </c>
      <c r="I239" s="19">
        <v>0</v>
      </c>
      <c r="J239" s="19">
        <v>0</v>
      </c>
      <c r="K239" s="19">
        <v>0</v>
      </c>
      <c r="L239" s="19">
        <v>0</v>
      </c>
      <c r="M239" s="20">
        <f>M238-VLookups!$C$33</f>
        <v>-240</v>
      </c>
      <c r="N239" s="22">
        <v>175</v>
      </c>
      <c r="O239" s="19">
        <v>0</v>
      </c>
      <c r="P239" s="19">
        <v>0</v>
      </c>
      <c r="Q239" s="9" t="s">
        <v>36</v>
      </c>
      <c r="R239" s="19">
        <v>0</v>
      </c>
      <c r="S239" s="20">
        <f>VLookups!$C$50</f>
        <v>-3580.614715990946</v>
      </c>
      <c r="T239" s="19">
        <v>0</v>
      </c>
      <c r="U239" s="9">
        <v>91</v>
      </c>
      <c r="V239" s="21">
        <f>V238-VLookups!$C$54</f>
        <v>-1675</v>
      </c>
      <c r="W239" s="21">
        <f>-VLookups!$C$59</f>
        <v>-200</v>
      </c>
      <c r="X239" s="21">
        <f>-VLookups!$C$62</f>
        <v>-125</v>
      </c>
      <c r="Y239" s="20">
        <f>Y238*(1+VLookups!$C$57/12)</f>
        <v>-296.52807817887179</v>
      </c>
      <c r="Z239" s="9" t="s">
        <v>36</v>
      </c>
      <c r="AA239" s="9" t="s">
        <v>36</v>
      </c>
      <c r="AB239" s="20">
        <f t="shared" si="9"/>
        <v>3799.0709382313694</v>
      </c>
      <c r="AC239" s="19">
        <f t="shared" si="10"/>
        <v>447044.06726545264</v>
      </c>
    </row>
    <row r="240" spans="2:29" x14ac:dyDescent="0.25">
      <c r="B240" s="9">
        <v>236</v>
      </c>
      <c r="C240" s="9">
        <f t="shared" si="11"/>
        <v>42</v>
      </c>
      <c r="D240" s="9">
        <v>8</v>
      </c>
      <c r="E240" s="20">
        <f>E228*(1+VLookups!$C$4)</f>
        <v>14418.759880187266</v>
      </c>
      <c r="F240" s="20">
        <f>'B-B-NS'!E240*-VLookups!$C$10*2</f>
        <v>-865.12559281123595</v>
      </c>
      <c r="G240" s="19">
        <v>0</v>
      </c>
      <c r="H240" s="20">
        <f>(-VLookups!$C$13)*(E240+F240/2)</f>
        <v>-4069.9833513804601</v>
      </c>
      <c r="I240" s="19">
        <v>0</v>
      </c>
      <c r="J240" s="19">
        <v>0</v>
      </c>
      <c r="K240" s="19">
        <v>0</v>
      </c>
      <c r="L240" s="19">
        <v>0</v>
      </c>
      <c r="M240" s="20">
        <f>M239-VLookups!$C$33</f>
        <v>-241</v>
      </c>
      <c r="N240" s="22">
        <v>176</v>
      </c>
      <c r="O240" s="19">
        <v>0</v>
      </c>
      <c r="P240" s="19">
        <v>0</v>
      </c>
      <c r="Q240" s="9" t="s">
        <v>36</v>
      </c>
      <c r="R240" s="19">
        <v>0</v>
      </c>
      <c r="S240" s="20">
        <f>VLookups!$C$50</f>
        <v>-3580.614715990946</v>
      </c>
      <c r="T240" s="19">
        <v>0</v>
      </c>
      <c r="U240" s="9">
        <v>92</v>
      </c>
      <c r="V240" s="21">
        <f>V239-VLookups!$C$54</f>
        <v>-1680</v>
      </c>
      <c r="W240" s="21">
        <f>-VLookups!$C$59</f>
        <v>-200</v>
      </c>
      <c r="X240" s="21">
        <f>-VLookups!$C$62</f>
        <v>-125</v>
      </c>
      <c r="Y240" s="20">
        <f>Y239*(1+VLookups!$C$57/12)</f>
        <v>-297.39295174022686</v>
      </c>
      <c r="Z240" s="9" t="s">
        <v>36</v>
      </c>
      <c r="AA240" s="9" t="s">
        <v>36</v>
      </c>
      <c r="AB240" s="20">
        <f t="shared" si="9"/>
        <v>3792.2060646700147</v>
      </c>
      <c r="AC240" s="19">
        <f t="shared" si="10"/>
        <v>451581.34677556506</v>
      </c>
    </row>
    <row r="241" spans="2:29" x14ac:dyDescent="0.25">
      <c r="B241" s="9">
        <v>237</v>
      </c>
      <c r="C241" s="9">
        <f t="shared" si="11"/>
        <v>42</v>
      </c>
      <c r="D241" s="9">
        <v>9</v>
      </c>
      <c r="E241" s="20">
        <f>E229*(1+VLookups!$C$4)</f>
        <v>14418.759880187266</v>
      </c>
      <c r="F241" s="20">
        <f>'B-B-NS'!E241*-VLookups!$C$10*2</f>
        <v>-865.12559281123595</v>
      </c>
      <c r="G241" s="19">
        <v>0</v>
      </c>
      <c r="H241" s="20">
        <f>(-VLookups!$C$13)*(E241+F241/2)</f>
        <v>-4069.9833513804601</v>
      </c>
      <c r="I241" s="19">
        <v>0</v>
      </c>
      <c r="J241" s="19">
        <v>0</v>
      </c>
      <c r="K241" s="19">
        <v>0</v>
      </c>
      <c r="L241" s="19">
        <v>0</v>
      </c>
      <c r="M241" s="20">
        <f>M240-VLookups!$C$33</f>
        <v>-242</v>
      </c>
      <c r="N241" s="22">
        <v>177</v>
      </c>
      <c r="O241" s="19">
        <v>0</v>
      </c>
      <c r="P241" s="19">
        <v>0</v>
      </c>
      <c r="Q241" s="9" t="s">
        <v>36</v>
      </c>
      <c r="R241" s="19">
        <v>0</v>
      </c>
      <c r="S241" s="20">
        <f>VLookups!$C$50</f>
        <v>-3580.614715990946</v>
      </c>
      <c r="T241" s="19">
        <v>0</v>
      </c>
      <c r="U241" s="9">
        <v>93</v>
      </c>
      <c r="V241" s="21">
        <f>V240-VLookups!$C$54</f>
        <v>-1685</v>
      </c>
      <c r="W241" s="21">
        <f>-VLookups!$C$59</f>
        <v>-200</v>
      </c>
      <c r="X241" s="21">
        <f>-VLookups!$C$62</f>
        <v>-125</v>
      </c>
      <c r="Y241" s="20">
        <f>Y240*(1+VLookups!$C$57/12)</f>
        <v>-298.26034784946921</v>
      </c>
      <c r="Z241" s="9" t="s">
        <v>36</v>
      </c>
      <c r="AA241" s="9" t="s">
        <v>36</v>
      </c>
      <c r="AB241" s="20">
        <f t="shared" si="9"/>
        <v>3785.338668560772</v>
      </c>
      <c r="AC241" s="19">
        <f t="shared" si="10"/>
        <v>456119.32102208515</v>
      </c>
    </row>
    <row r="242" spans="2:29" x14ac:dyDescent="0.25">
      <c r="B242" s="9">
        <v>238</v>
      </c>
      <c r="C242" s="9">
        <f t="shared" si="11"/>
        <v>42</v>
      </c>
      <c r="D242" s="9">
        <v>10</v>
      </c>
      <c r="E242" s="20">
        <f>E230*(1+VLookups!$C$4)</f>
        <v>14418.759880187266</v>
      </c>
      <c r="F242" s="20">
        <f>'B-B-NS'!E242*-VLookups!$C$10*2</f>
        <v>-865.12559281123595</v>
      </c>
      <c r="G242" s="19">
        <v>0</v>
      </c>
      <c r="H242" s="20">
        <f>(-VLookups!$C$13)*(E242+F242/2)</f>
        <v>-4069.9833513804601</v>
      </c>
      <c r="I242" s="19">
        <v>0</v>
      </c>
      <c r="J242" s="19">
        <v>0</v>
      </c>
      <c r="K242" s="19">
        <v>0</v>
      </c>
      <c r="L242" s="19">
        <v>0</v>
      </c>
      <c r="M242" s="20">
        <f>M241-VLookups!$C$33</f>
        <v>-243</v>
      </c>
      <c r="N242" s="22">
        <v>178</v>
      </c>
      <c r="O242" s="19">
        <v>0</v>
      </c>
      <c r="P242" s="19">
        <v>0</v>
      </c>
      <c r="Q242" s="9" t="s">
        <v>36</v>
      </c>
      <c r="R242" s="19">
        <v>0</v>
      </c>
      <c r="S242" s="20">
        <f>VLookups!$C$50</f>
        <v>-3580.614715990946</v>
      </c>
      <c r="T242" s="19">
        <v>0</v>
      </c>
      <c r="U242" s="9">
        <v>94</v>
      </c>
      <c r="V242" s="21">
        <f>V241-VLookups!$C$54</f>
        <v>-1690</v>
      </c>
      <c r="W242" s="21">
        <f>-VLookups!$C$59</f>
        <v>-200</v>
      </c>
      <c r="X242" s="21">
        <f>-VLookups!$C$62</f>
        <v>-125</v>
      </c>
      <c r="Y242" s="20">
        <f>Y241*(1+VLookups!$C$57/12)</f>
        <v>-299.13027386403019</v>
      </c>
      <c r="Z242" s="9" t="s">
        <v>36</v>
      </c>
      <c r="AA242" s="9" t="s">
        <v>36</v>
      </c>
      <c r="AB242" s="20">
        <f t="shared" si="9"/>
        <v>3778.4687425462112</v>
      </c>
      <c r="AC242" s="19">
        <f t="shared" si="10"/>
        <v>460657.98863300151</v>
      </c>
    </row>
    <row r="243" spans="2:29" x14ac:dyDescent="0.25">
      <c r="B243" s="9">
        <v>239</v>
      </c>
      <c r="C243" s="9">
        <f t="shared" si="11"/>
        <v>42</v>
      </c>
      <c r="D243" s="9">
        <v>11</v>
      </c>
      <c r="E243" s="20">
        <f>E231*(1+VLookups!$C$4)</f>
        <v>14418.759880187266</v>
      </c>
      <c r="F243" s="20">
        <f>'B-B-NS'!E243*-VLookups!$C$10*2</f>
        <v>-865.12559281123595</v>
      </c>
      <c r="G243" s="19">
        <v>0</v>
      </c>
      <c r="H243" s="20">
        <f>(-VLookups!$C$13)*(E243+F243/2)</f>
        <v>-4069.9833513804601</v>
      </c>
      <c r="I243" s="19">
        <v>0</v>
      </c>
      <c r="J243" s="19">
        <v>0</v>
      </c>
      <c r="K243" s="19">
        <v>0</v>
      </c>
      <c r="L243" s="19">
        <v>0</v>
      </c>
      <c r="M243" s="20">
        <f>M242-VLookups!$C$33</f>
        <v>-244</v>
      </c>
      <c r="N243" s="22">
        <v>179</v>
      </c>
      <c r="O243" s="19">
        <v>0</v>
      </c>
      <c r="P243" s="19">
        <v>0</v>
      </c>
      <c r="Q243" s="9" t="s">
        <v>36</v>
      </c>
      <c r="R243" s="19">
        <v>0</v>
      </c>
      <c r="S243" s="20">
        <f>VLookups!$C$50</f>
        <v>-3580.614715990946</v>
      </c>
      <c r="T243" s="19">
        <v>0</v>
      </c>
      <c r="U243" s="9">
        <v>95</v>
      </c>
      <c r="V243" s="21">
        <f>V242-VLookups!$C$54</f>
        <v>-1695</v>
      </c>
      <c r="W243" s="21">
        <f>-VLookups!$C$59</f>
        <v>-200</v>
      </c>
      <c r="X243" s="21">
        <f>-VLookups!$C$62</f>
        <v>-125</v>
      </c>
      <c r="Y243" s="20">
        <f>Y242*(1+VLookups!$C$57/12)</f>
        <v>-300.00273716280026</v>
      </c>
      <c r="Z243" s="9" t="s">
        <v>36</v>
      </c>
      <c r="AA243" s="9" t="s">
        <v>36</v>
      </c>
      <c r="AB243" s="20">
        <f t="shared" si="9"/>
        <v>3771.5962792474411</v>
      </c>
      <c r="AC243" s="19">
        <f t="shared" si="10"/>
        <v>465197.34822663729</v>
      </c>
    </row>
    <row r="244" spans="2:29" x14ac:dyDescent="0.25">
      <c r="B244" s="9">
        <v>240</v>
      </c>
      <c r="C244" s="9">
        <f t="shared" si="11"/>
        <v>43</v>
      </c>
      <c r="D244" s="9">
        <v>0</v>
      </c>
      <c r="E244" s="20">
        <f>E232*(1+VLookups!$C$4)</f>
        <v>14923.416475993819</v>
      </c>
      <c r="F244" s="20">
        <f>'B-B-NS'!E244*-VLookups!$C$10*2</f>
        <v>-895.40498855962915</v>
      </c>
      <c r="G244" s="19">
        <v>0</v>
      </c>
      <c r="H244" s="20">
        <f>(-VLookups!$C$13)*(E244+F244/2)</f>
        <v>-4212.4327686787756</v>
      </c>
      <c r="I244" s="19">
        <v>0</v>
      </c>
      <c r="J244" s="19">
        <v>0</v>
      </c>
      <c r="K244" s="19">
        <v>0</v>
      </c>
      <c r="L244" s="21">
        <f>VLookups!$C$31</f>
        <v>3000</v>
      </c>
      <c r="M244" s="20">
        <f>M243-VLookups!$C$33</f>
        <v>-245</v>
      </c>
      <c r="N244" s="22">
        <v>180</v>
      </c>
      <c r="O244" s="21">
        <f>-VLookups!$C$36</f>
        <v>-10000</v>
      </c>
      <c r="P244" s="19">
        <v>0</v>
      </c>
      <c r="Q244" s="22">
        <v>0</v>
      </c>
      <c r="R244" s="19">
        <v>0</v>
      </c>
      <c r="S244" s="20">
        <f>VLookups!$C$50</f>
        <v>-3580.614715990946</v>
      </c>
      <c r="T244" s="19">
        <v>0</v>
      </c>
      <c r="U244" s="9">
        <v>96</v>
      </c>
      <c r="V244" s="21">
        <f>V243-VLookups!$C$54</f>
        <v>-1700</v>
      </c>
      <c r="W244" s="21">
        <f>-VLookups!$C$59</f>
        <v>-200</v>
      </c>
      <c r="X244" s="21">
        <f>-VLookups!$C$62</f>
        <v>-125</v>
      </c>
      <c r="Y244" s="20">
        <f>Y243*(1+VLookups!$C$57/12)</f>
        <v>-300.87774514619178</v>
      </c>
      <c r="Z244" s="9" t="s">
        <v>36</v>
      </c>
      <c r="AA244" s="9" t="s">
        <v>36</v>
      </c>
      <c r="AB244" s="20">
        <f t="shared" si="9"/>
        <v>-2888.2112481019094</v>
      </c>
      <c r="AC244" s="19">
        <f t="shared" si="10"/>
        <v>463084.46589224646</v>
      </c>
    </row>
    <row r="245" spans="2:29" x14ac:dyDescent="0.25">
      <c r="B245" s="9">
        <v>241</v>
      </c>
      <c r="C245" s="9">
        <f t="shared" si="11"/>
        <v>43</v>
      </c>
      <c r="D245" s="9">
        <v>1</v>
      </c>
      <c r="E245" s="20">
        <f>E233*(1+VLookups!$C$4)</f>
        <v>14923.416475993819</v>
      </c>
      <c r="F245" s="20">
        <f>'B-B-NS'!E245*-VLookups!$C$10*2</f>
        <v>-895.40498855962915</v>
      </c>
      <c r="G245" s="19">
        <v>0</v>
      </c>
      <c r="H245" s="20">
        <f>(-VLookups!$C$13)*(E245+F245/2)</f>
        <v>-4212.4327686787756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20" t="s">
        <v>36</v>
      </c>
      <c r="O245" s="20">
        <f>VLookups!$C$39</f>
        <v>-1132.2740186406561</v>
      </c>
      <c r="P245" s="20">
        <f>-VLookups!$C$41</f>
        <v>-100</v>
      </c>
      <c r="Q245" s="22">
        <v>1</v>
      </c>
      <c r="R245" s="19">
        <v>0</v>
      </c>
      <c r="S245" s="20">
        <f>VLookups!$C$50</f>
        <v>-3580.614715990946</v>
      </c>
      <c r="T245" s="19">
        <v>0</v>
      </c>
      <c r="U245" s="9">
        <v>97</v>
      </c>
      <c r="V245" s="21">
        <f>V244-VLookups!$C$54</f>
        <v>-1705</v>
      </c>
      <c r="W245" s="21">
        <f>-VLookups!$C$60</f>
        <v>-300</v>
      </c>
      <c r="X245" s="21">
        <f>-VLookups!$C$62</f>
        <v>-125</v>
      </c>
      <c r="Y245" s="20">
        <f>Y244*(1+VLookups!$C$57/12)</f>
        <v>-301.75530523620154</v>
      </c>
      <c r="Z245" s="9" t="s">
        <v>36</v>
      </c>
      <c r="AA245" s="9" t="s">
        <v>36</v>
      </c>
      <c r="AB245" s="20">
        <f t="shared" si="9"/>
        <v>3018.6371731674258</v>
      </c>
      <c r="AC245" s="19">
        <f t="shared" si="10"/>
        <v>466874.91050856764</v>
      </c>
    </row>
    <row r="246" spans="2:29" x14ac:dyDescent="0.25">
      <c r="B246" s="9">
        <v>242</v>
      </c>
      <c r="C246" s="9">
        <f t="shared" si="11"/>
        <v>43</v>
      </c>
      <c r="D246" s="9">
        <v>2</v>
      </c>
      <c r="E246" s="20">
        <f>E234*(1+VLookups!$C$4)</f>
        <v>14923.416475993819</v>
      </c>
      <c r="F246" s="20">
        <f>'B-B-NS'!E246*-VLookups!$C$10*2</f>
        <v>-895.40498855962915</v>
      </c>
      <c r="G246" s="19">
        <v>0</v>
      </c>
      <c r="H246" s="20">
        <f>(-VLookups!$C$13)*(E246+F246/2)</f>
        <v>-4212.4327686787756</v>
      </c>
      <c r="I246" s="19">
        <v>0</v>
      </c>
      <c r="J246" s="19">
        <v>0</v>
      </c>
      <c r="K246" s="19">
        <v>0</v>
      </c>
      <c r="L246" s="19">
        <v>0</v>
      </c>
      <c r="M246" s="19">
        <v>0</v>
      </c>
      <c r="N246" s="20" t="s">
        <v>36</v>
      </c>
      <c r="O246" s="20">
        <f>VLookups!$C$39</f>
        <v>-1132.2740186406561</v>
      </c>
      <c r="P246" s="20">
        <f>P245-VLookups!$C$42</f>
        <v>-101.5</v>
      </c>
      <c r="Q246" s="22">
        <v>2</v>
      </c>
      <c r="R246" s="19">
        <v>0</v>
      </c>
      <c r="S246" s="20">
        <f>VLookups!$C$50</f>
        <v>-3580.614715990946</v>
      </c>
      <c r="T246" s="19">
        <v>0</v>
      </c>
      <c r="U246" s="9">
        <v>98</v>
      </c>
      <c r="V246" s="21">
        <f>V245-VLookups!$C$54</f>
        <v>-1710</v>
      </c>
      <c r="W246" s="21">
        <f>-VLookups!$C$60</f>
        <v>-300</v>
      </c>
      <c r="X246" s="21">
        <f>-VLookups!$C$62</f>
        <v>-125</v>
      </c>
      <c r="Y246" s="20">
        <f>Y245*(1+VLookups!$C$57/12)</f>
        <v>-302.63542487647379</v>
      </c>
      <c r="Z246" s="9" t="s">
        <v>36</v>
      </c>
      <c r="AA246" s="9" t="s">
        <v>36</v>
      </c>
      <c r="AB246" s="20">
        <f t="shared" si="9"/>
        <v>3011.2570535271534</v>
      </c>
      <c r="AC246" s="19">
        <f t="shared" si="10"/>
        <v>470664.29241294245</v>
      </c>
    </row>
    <row r="247" spans="2:29" x14ac:dyDescent="0.25">
      <c r="B247" s="9">
        <v>243</v>
      </c>
      <c r="C247" s="9">
        <f t="shared" si="11"/>
        <v>43</v>
      </c>
      <c r="D247" s="9">
        <v>3</v>
      </c>
      <c r="E247" s="20">
        <f>E235*(1+VLookups!$C$4)</f>
        <v>14923.416475993819</v>
      </c>
      <c r="F247" s="20">
        <f>'B-B-NS'!E247*-VLookups!$C$10*2</f>
        <v>-895.40498855962915</v>
      </c>
      <c r="G247" s="19">
        <v>0</v>
      </c>
      <c r="H247" s="20">
        <f>(-VLookups!$C$13)*(E247+F247/2)</f>
        <v>-4212.4327686787756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20" t="s">
        <v>36</v>
      </c>
      <c r="O247" s="20">
        <f>VLookups!$C$39</f>
        <v>-1132.2740186406561</v>
      </c>
      <c r="P247" s="20">
        <f>P246-VLookups!$C$42</f>
        <v>-103</v>
      </c>
      <c r="Q247" s="22">
        <v>3</v>
      </c>
      <c r="R247" s="19">
        <v>0</v>
      </c>
      <c r="S247" s="20">
        <f>VLookups!$C$50</f>
        <v>-3580.614715990946</v>
      </c>
      <c r="T247" s="19">
        <v>0</v>
      </c>
      <c r="U247" s="9">
        <v>99</v>
      </c>
      <c r="V247" s="21">
        <f>V246-VLookups!$C$54</f>
        <v>-1715</v>
      </c>
      <c r="W247" s="21">
        <f>-VLookups!$C$60</f>
        <v>-300</v>
      </c>
      <c r="X247" s="21">
        <f>-VLookups!$C$62</f>
        <v>-125</v>
      </c>
      <c r="Y247" s="20">
        <f>Y246*(1+VLookups!$C$57/12)</f>
        <v>-303.51811153236349</v>
      </c>
      <c r="Z247" s="9" t="s">
        <v>36</v>
      </c>
      <c r="AA247" s="9" t="s">
        <v>36</v>
      </c>
      <c r="AB247" s="20">
        <f t="shared" si="9"/>
        <v>3003.8743668712636</v>
      </c>
      <c r="AC247" s="19">
        <f t="shared" si="10"/>
        <v>474452.60726716864</v>
      </c>
    </row>
    <row r="248" spans="2:29" x14ac:dyDescent="0.25">
      <c r="B248" s="9">
        <v>244</v>
      </c>
      <c r="C248" s="9">
        <f t="shared" si="11"/>
        <v>43</v>
      </c>
      <c r="D248" s="9">
        <v>4</v>
      </c>
      <c r="E248" s="20">
        <f>E236*(1+VLookups!$C$4)</f>
        <v>14923.416475993819</v>
      </c>
      <c r="F248" s="20">
        <f>'B-B-NS'!E248*-VLookups!$C$10*2</f>
        <v>-895.40498855962915</v>
      </c>
      <c r="G248" s="19">
        <v>0</v>
      </c>
      <c r="H248" s="20">
        <f>(-VLookups!$C$13)*(E248+F248/2)</f>
        <v>-4212.4327686787756</v>
      </c>
      <c r="I248" s="19">
        <v>0</v>
      </c>
      <c r="J248" s="19">
        <v>0</v>
      </c>
      <c r="K248" s="19">
        <v>0</v>
      </c>
      <c r="L248" s="19">
        <v>0</v>
      </c>
      <c r="M248" s="19">
        <v>0</v>
      </c>
      <c r="N248" s="20" t="s">
        <v>36</v>
      </c>
      <c r="O248" s="20">
        <f>VLookups!$C$39</f>
        <v>-1132.2740186406561</v>
      </c>
      <c r="P248" s="20">
        <f>P247-VLookups!$C$42</f>
        <v>-104.5</v>
      </c>
      <c r="Q248" s="22">
        <v>4</v>
      </c>
      <c r="R248" s="19">
        <v>0</v>
      </c>
      <c r="S248" s="20">
        <f>VLookups!$C$50</f>
        <v>-3580.614715990946</v>
      </c>
      <c r="T248" s="19">
        <v>0</v>
      </c>
      <c r="U248" s="9">
        <v>100</v>
      </c>
      <c r="V248" s="21">
        <f>V247-VLookups!$C$54</f>
        <v>-1720</v>
      </c>
      <c r="W248" s="21">
        <f>-VLookups!$C$60</f>
        <v>-300</v>
      </c>
      <c r="X248" s="21">
        <f>-VLookups!$C$62</f>
        <v>-125</v>
      </c>
      <c r="Y248" s="20">
        <f>Y247*(1+VLookups!$C$57/12)</f>
        <v>-304.40337269099956</v>
      </c>
      <c r="Z248" s="9" t="s">
        <v>36</v>
      </c>
      <c r="AA248" s="9" t="s">
        <v>36</v>
      </c>
      <c r="AB248" s="20">
        <f t="shared" si="9"/>
        <v>2996.4891057126274</v>
      </c>
      <c r="AC248" s="19">
        <f t="shared" si="10"/>
        <v>478239.85071832658</v>
      </c>
    </row>
    <row r="249" spans="2:29" x14ac:dyDescent="0.25">
      <c r="B249" s="9">
        <v>245</v>
      </c>
      <c r="C249" s="9">
        <f t="shared" si="11"/>
        <v>43</v>
      </c>
      <c r="D249" s="9">
        <v>5</v>
      </c>
      <c r="E249" s="20">
        <f>E237*(1+VLookups!$C$4)</f>
        <v>14923.416475993819</v>
      </c>
      <c r="F249" s="20">
        <f>'B-B-NS'!E249*-VLookups!$C$10*2</f>
        <v>-895.40498855962915</v>
      </c>
      <c r="G249" s="19">
        <v>0</v>
      </c>
      <c r="H249" s="20">
        <f>(-VLookups!$C$13)*(E249+F249/2)</f>
        <v>-4212.4327686787756</v>
      </c>
      <c r="I249" s="19">
        <v>0</v>
      </c>
      <c r="J249" s="19">
        <v>0</v>
      </c>
      <c r="K249" s="19">
        <v>0</v>
      </c>
      <c r="L249" s="19">
        <v>0</v>
      </c>
      <c r="M249" s="19">
        <v>0</v>
      </c>
      <c r="N249" s="20" t="s">
        <v>36</v>
      </c>
      <c r="O249" s="20">
        <f>VLookups!$C$39</f>
        <v>-1132.2740186406561</v>
      </c>
      <c r="P249" s="20">
        <f>P248-VLookups!$C$42</f>
        <v>-106</v>
      </c>
      <c r="Q249" s="22">
        <v>5</v>
      </c>
      <c r="R249" s="19">
        <v>0</v>
      </c>
      <c r="S249" s="20">
        <f>VLookups!$C$50</f>
        <v>-3580.614715990946</v>
      </c>
      <c r="T249" s="19">
        <v>0</v>
      </c>
      <c r="U249" s="9">
        <v>101</v>
      </c>
      <c r="V249" s="21">
        <f>V248-VLookups!$C$54</f>
        <v>-1725</v>
      </c>
      <c r="W249" s="21">
        <f>-VLookups!$C$60</f>
        <v>-300</v>
      </c>
      <c r="X249" s="21">
        <f>-VLookups!$C$62</f>
        <v>-125</v>
      </c>
      <c r="Y249" s="20">
        <f>Y248*(1+VLookups!$C$57/12)</f>
        <v>-305.29121586134829</v>
      </c>
      <c r="Z249" s="9" t="s">
        <v>36</v>
      </c>
      <c r="AA249" s="9" t="s">
        <v>36</v>
      </c>
      <c r="AB249" s="20">
        <f t="shared" si="9"/>
        <v>2989.1012625422791</v>
      </c>
      <c r="AC249" s="19">
        <f t="shared" si="10"/>
        <v>482026.01839873276</v>
      </c>
    </row>
    <row r="250" spans="2:29" x14ac:dyDescent="0.25">
      <c r="B250" s="9">
        <v>246</v>
      </c>
      <c r="C250" s="9">
        <f t="shared" si="11"/>
        <v>43</v>
      </c>
      <c r="D250" s="9">
        <v>6</v>
      </c>
      <c r="E250" s="20">
        <f>E238*(1+VLookups!$C$4)</f>
        <v>14923.416475993819</v>
      </c>
      <c r="F250" s="20">
        <f>'B-B-NS'!E250*-VLookups!$C$10*2</f>
        <v>-895.40498855962915</v>
      </c>
      <c r="G250" s="19">
        <v>0</v>
      </c>
      <c r="H250" s="20">
        <f>(-VLookups!$C$13)*(E250+F250/2)</f>
        <v>-4212.4327686787756</v>
      </c>
      <c r="I250" s="19">
        <v>0</v>
      </c>
      <c r="J250" s="19">
        <v>0</v>
      </c>
      <c r="K250" s="19">
        <v>0</v>
      </c>
      <c r="L250" s="19">
        <v>0</v>
      </c>
      <c r="M250" s="19">
        <v>0</v>
      </c>
      <c r="N250" s="20" t="s">
        <v>36</v>
      </c>
      <c r="O250" s="20">
        <f>VLookups!$C$39</f>
        <v>-1132.2740186406561</v>
      </c>
      <c r="P250" s="20">
        <f>P249-VLookups!$C$42</f>
        <v>-107.5</v>
      </c>
      <c r="Q250" s="22">
        <v>6</v>
      </c>
      <c r="R250" s="19">
        <v>0</v>
      </c>
      <c r="S250" s="20">
        <f>VLookups!$C$50</f>
        <v>-3580.614715990946</v>
      </c>
      <c r="T250" s="19">
        <v>0</v>
      </c>
      <c r="U250" s="9">
        <v>102</v>
      </c>
      <c r="V250" s="21">
        <f>V249-VLookups!$C$54</f>
        <v>-1730</v>
      </c>
      <c r="W250" s="21">
        <f>-VLookups!$C$60</f>
        <v>-300</v>
      </c>
      <c r="X250" s="21">
        <f>-VLookups!$C$62</f>
        <v>-125</v>
      </c>
      <c r="Y250" s="20">
        <f>Y249*(1+VLookups!$C$57/12)</f>
        <v>-306.18164857427723</v>
      </c>
      <c r="Z250" s="9" t="s">
        <v>36</v>
      </c>
      <c r="AA250" s="9" t="s">
        <v>36</v>
      </c>
      <c r="AB250" s="20">
        <f t="shared" si="9"/>
        <v>2981.7108298293497</v>
      </c>
      <c r="AC250" s="19">
        <f t="shared" si="10"/>
        <v>485811.10592589335</v>
      </c>
    </row>
    <row r="251" spans="2:29" x14ac:dyDescent="0.25">
      <c r="B251" s="9">
        <v>247</v>
      </c>
      <c r="C251" s="9">
        <f t="shared" si="11"/>
        <v>43</v>
      </c>
      <c r="D251" s="9">
        <v>7</v>
      </c>
      <c r="E251" s="20">
        <f>E239*(1+VLookups!$C$4)</f>
        <v>14923.416475993819</v>
      </c>
      <c r="F251" s="20">
        <f>'B-B-NS'!E251*-VLookups!$C$10*2</f>
        <v>-895.40498855962915</v>
      </c>
      <c r="G251" s="19">
        <v>0</v>
      </c>
      <c r="H251" s="20">
        <f>(-VLookups!$C$13)*(E251+F251/2)</f>
        <v>-4212.4327686787756</v>
      </c>
      <c r="I251" s="19">
        <v>0</v>
      </c>
      <c r="J251" s="19">
        <v>0</v>
      </c>
      <c r="K251" s="19">
        <v>0</v>
      </c>
      <c r="L251" s="19">
        <v>0</v>
      </c>
      <c r="M251" s="19">
        <v>0</v>
      </c>
      <c r="N251" s="20" t="s">
        <v>36</v>
      </c>
      <c r="O251" s="20">
        <f>VLookups!$C$39</f>
        <v>-1132.2740186406561</v>
      </c>
      <c r="P251" s="20">
        <f>P250-VLookups!$C$42</f>
        <v>-109</v>
      </c>
      <c r="Q251" s="22">
        <v>7</v>
      </c>
      <c r="R251" s="19">
        <v>0</v>
      </c>
      <c r="S251" s="20">
        <f>VLookups!$C$50</f>
        <v>-3580.614715990946</v>
      </c>
      <c r="T251" s="19">
        <v>0</v>
      </c>
      <c r="U251" s="9">
        <v>103</v>
      </c>
      <c r="V251" s="21">
        <f>V250-VLookups!$C$54</f>
        <v>-1735</v>
      </c>
      <c r="W251" s="21">
        <f>-VLookups!$C$60</f>
        <v>-300</v>
      </c>
      <c r="X251" s="21">
        <f>-VLookups!$C$62</f>
        <v>-125</v>
      </c>
      <c r="Y251" s="20">
        <f>Y250*(1+VLookups!$C$57/12)</f>
        <v>-307.07467838261886</v>
      </c>
      <c r="Z251" s="9" t="s">
        <v>36</v>
      </c>
      <c r="AA251" s="9" t="s">
        <v>36</v>
      </c>
      <c r="AB251" s="20">
        <f t="shared" si="9"/>
        <v>2974.3178000210082</v>
      </c>
      <c r="AC251" s="19">
        <f t="shared" si="10"/>
        <v>489595.10890245758</v>
      </c>
    </row>
    <row r="252" spans="2:29" x14ac:dyDescent="0.25">
      <c r="B252" s="9">
        <v>248</v>
      </c>
      <c r="C252" s="9">
        <f t="shared" si="11"/>
        <v>43</v>
      </c>
      <c r="D252" s="9">
        <v>8</v>
      </c>
      <c r="E252" s="20">
        <f>E240*(1+VLookups!$C$4)</f>
        <v>14923.416475993819</v>
      </c>
      <c r="F252" s="20">
        <f>'B-B-NS'!E252*-VLookups!$C$10*2</f>
        <v>-895.40498855962915</v>
      </c>
      <c r="G252" s="19">
        <v>0</v>
      </c>
      <c r="H252" s="20">
        <f>(-VLookups!$C$13)*(E252+F252/2)</f>
        <v>-4212.4327686787756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20" t="s">
        <v>36</v>
      </c>
      <c r="O252" s="20">
        <f>VLookups!$C$39</f>
        <v>-1132.2740186406561</v>
      </c>
      <c r="P252" s="20">
        <f>P251-VLookups!$C$42</f>
        <v>-110.5</v>
      </c>
      <c r="Q252" s="22">
        <v>8</v>
      </c>
      <c r="R252" s="19">
        <v>0</v>
      </c>
      <c r="S252" s="20">
        <f>VLookups!$C$50</f>
        <v>-3580.614715990946</v>
      </c>
      <c r="T252" s="19">
        <v>0</v>
      </c>
      <c r="U252" s="9">
        <v>104</v>
      </c>
      <c r="V252" s="21">
        <f>V251-VLookups!$C$54</f>
        <v>-1740</v>
      </c>
      <c r="W252" s="21">
        <f>-VLookups!$C$60</f>
        <v>-300</v>
      </c>
      <c r="X252" s="21">
        <f>-VLookups!$C$62</f>
        <v>-125</v>
      </c>
      <c r="Y252" s="20">
        <f>Y251*(1+VLookups!$C$57/12)</f>
        <v>-307.97031286123485</v>
      </c>
      <c r="Z252" s="9" t="s">
        <v>36</v>
      </c>
      <c r="AA252" s="9" t="s">
        <v>36</v>
      </c>
      <c r="AB252" s="20">
        <f t="shared" si="9"/>
        <v>2966.9221655423921</v>
      </c>
      <c r="AC252" s="19">
        <f t="shared" si="10"/>
        <v>493378.02291617071</v>
      </c>
    </row>
    <row r="253" spans="2:29" x14ac:dyDescent="0.25">
      <c r="B253" s="9">
        <v>249</v>
      </c>
      <c r="C253" s="9">
        <f t="shared" si="11"/>
        <v>43</v>
      </c>
      <c r="D253" s="9">
        <v>9</v>
      </c>
      <c r="E253" s="20">
        <f>E241*(1+VLookups!$C$4)</f>
        <v>14923.416475993819</v>
      </c>
      <c r="F253" s="20">
        <f>'B-B-NS'!E253*-VLookups!$C$10*2</f>
        <v>-895.40498855962915</v>
      </c>
      <c r="G253" s="19">
        <v>0</v>
      </c>
      <c r="H253" s="20">
        <f>(-VLookups!$C$13)*(E253+F253/2)</f>
        <v>-4212.4327686787756</v>
      </c>
      <c r="I253" s="19">
        <v>0</v>
      </c>
      <c r="J253" s="19">
        <v>0</v>
      </c>
      <c r="K253" s="19">
        <v>0</v>
      </c>
      <c r="L253" s="19">
        <v>0</v>
      </c>
      <c r="M253" s="19">
        <v>0</v>
      </c>
      <c r="N253" s="20" t="s">
        <v>36</v>
      </c>
      <c r="O253" s="20">
        <f>VLookups!$C$39</f>
        <v>-1132.2740186406561</v>
      </c>
      <c r="P253" s="20">
        <f>P252-VLookups!$C$42</f>
        <v>-112</v>
      </c>
      <c r="Q253" s="22">
        <v>9</v>
      </c>
      <c r="R253" s="19">
        <v>0</v>
      </c>
      <c r="S253" s="20">
        <f>VLookups!$C$50</f>
        <v>-3580.614715990946</v>
      </c>
      <c r="T253" s="19">
        <v>0</v>
      </c>
      <c r="U253" s="9">
        <v>105</v>
      </c>
      <c r="V253" s="21">
        <f>V252-VLookups!$C$54</f>
        <v>-1745</v>
      </c>
      <c r="W253" s="21">
        <f>-VLookups!$C$60</f>
        <v>-300</v>
      </c>
      <c r="X253" s="21">
        <f>-VLookups!$C$62</f>
        <v>-125</v>
      </c>
      <c r="Y253" s="20">
        <f>Y252*(1+VLookups!$C$57/12)</f>
        <v>-308.8685596070801</v>
      </c>
      <c r="Z253" s="9" t="s">
        <v>36</v>
      </c>
      <c r="AA253" s="9" t="s">
        <v>36</v>
      </c>
      <c r="AB253" s="20">
        <f t="shared" si="9"/>
        <v>2959.5239187965472</v>
      </c>
      <c r="AC253" s="19">
        <f t="shared" si="10"/>
        <v>497159.84353982756</v>
      </c>
    </row>
    <row r="254" spans="2:29" x14ac:dyDescent="0.25">
      <c r="B254" s="9">
        <v>250</v>
      </c>
      <c r="C254" s="9">
        <f t="shared" si="11"/>
        <v>43</v>
      </c>
      <c r="D254" s="9">
        <v>10</v>
      </c>
      <c r="E254" s="20">
        <f>E242*(1+VLookups!$C$4)</f>
        <v>14923.416475993819</v>
      </c>
      <c r="F254" s="20">
        <f>'B-B-NS'!E254*-VLookups!$C$10*2</f>
        <v>-895.40498855962915</v>
      </c>
      <c r="G254" s="19">
        <v>0</v>
      </c>
      <c r="H254" s="20">
        <f>(-VLookups!$C$13)*(E254+F254/2)</f>
        <v>-4212.4327686787756</v>
      </c>
      <c r="I254" s="19">
        <v>0</v>
      </c>
      <c r="J254" s="19">
        <v>0</v>
      </c>
      <c r="K254" s="19">
        <v>0</v>
      </c>
      <c r="L254" s="19">
        <v>0</v>
      </c>
      <c r="M254" s="19">
        <v>0</v>
      </c>
      <c r="N254" s="20" t="s">
        <v>36</v>
      </c>
      <c r="O254" s="20">
        <f>VLookups!$C$39</f>
        <v>-1132.2740186406561</v>
      </c>
      <c r="P254" s="20">
        <f>P253-VLookups!$C$42</f>
        <v>-113.5</v>
      </c>
      <c r="Q254" s="22">
        <v>10</v>
      </c>
      <c r="R254" s="19">
        <v>0</v>
      </c>
      <c r="S254" s="20">
        <f>VLookups!$C$50</f>
        <v>-3580.614715990946</v>
      </c>
      <c r="T254" s="19">
        <v>0</v>
      </c>
      <c r="U254" s="9">
        <v>106</v>
      </c>
      <c r="V254" s="21">
        <f>V253-VLookups!$C$54</f>
        <v>-1750</v>
      </c>
      <c r="W254" s="21">
        <f>-VLookups!$C$60</f>
        <v>-300</v>
      </c>
      <c r="X254" s="21">
        <f>-VLookups!$C$62</f>
        <v>-125</v>
      </c>
      <c r="Y254" s="20">
        <f>Y253*(1+VLookups!$C$57/12)</f>
        <v>-309.76942623926743</v>
      </c>
      <c r="Z254" s="9" t="s">
        <v>36</v>
      </c>
      <c r="AA254" s="9" t="s">
        <v>36</v>
      </c>
      <c r="AB254" s="20">
        <f t="shared" si="9"/>
        <v>2952.1230521643597</v>
      </c>
      <c r="AC254" s="19">
        <f t="shared" si="10"/>
        <v>500940.56633122504</v>
      </c>
    </row>
    <row r="255" spans="2:29" x14ac:dyDescent="0.25">
      <c r="B255" s="9">
        <v>251</v>
      </c>
      <c r="C255" s="9">
        <f t="shared" si="11"/>
        <v>43</v>
      </c>
      <c r="D255" s="9">
        <v>11</v>
      </c>
      <c r="E255" s="20">
        <f>E243*(1+VLookups!$C$4)</f>
        <v>14923.416475993819</v>
      </c>
      <c r="F255" s="20">
        <f>'B-B-NS'!E255*-VLookups!$C$10*2</f>
        <v>-895.40498855962915</v>
      </c>
      <c r="G255" s="19">
        <v>0</v>
      </c>
      <c r="H255" s="20">
        <f>(-VLookups!$C$13)*(E255+F255/2)</f>
        <v>-4212.4327686787756</v>
      </c>
      <c r="I255" s="19">
        <v>0</v>
      </c>
      <c r="J255" s="19">
        <v>0</v>
      </c>
      <c r="K255" s="19">
        <v>0</v>
      </c>
      <c r="L255" s="19">
        <v>0</v>
      </c>
      <c r="M255" s="19">
        <v>0</v>
      </c>
      <c r="N255" s="20" t="s">
        <v>36</v>
      </c>
      <c r="O255" s="20">
        <f>VLookups!$C$39</f>
        <v>-1132.2740186406561</v>
      </c>
      <c r="P255" s="20">
        <f>P254-VLookups!$C$42</f>
        <v>-115</v>
      </c>
      <c r="Q255" s="22">
        <v>11</v>
      </c>
      <c r="R255" s="19">
        <v>0</v>
      </c>
      <c r="S255" s="20">
        <f>VLookups!$C$50</f>
        <v>-3580.614715990946</v>
      </c>
      <c r="T255" s="19">
        <v>0</v>
      </c>
      <c r="U255" s="9">
        <v>107</v>
      </c>
      <c r="V255" s="21">
        <f>V254-VLookups!$C$54</f>
        <v>-1755</v>
      </c>
      <c r="W255" s="21">
        <f>-VLookups!$C$60</f>
        <v>-300</v>
      </c>
      <c r="X255" s="21">
        <f>-VLookups!$C$62</f>
        <v>-125</v>
      </c>
      <c r="Y255" s="20">
        <f>Y254*(1+VLookups!$C$57/12)</f>
        <v>-310.67292039913195</v>
      </c>
      <c r="Z255" s="9" t="s">
        <v>36</v>
      </c>
      <c r="AA255" s="9" t="s">
        <v>36</v>
      </c>
      <c r="AB255" s="20">
        <f t="shared" si="9"/>
        <v>2944.7195580044954</v>
      </c>
      <c r="AC255" s="19">
        <f t="shared" si="10"/>
        <v>504720.18683311495</v>
      </c>
    </row>
    <row r="256" spans="2:29" x14ac:dyDescent="0.25">
      <c r="B256" s="9">
        <v>252</v>
      </c>
      <c r="C256" s="9">
        <f t="shared" si="11"/>
        <v>44</v>
      </c>
      <c r="D256" s="9">
        <v>0</v>
      </c>
      <c r="E256" s="20">
        <f>E244*(1+VLookups!$C$4)</f>
        <v>15445.736052653601</v>
      </c>
      <c r="F256" s="20">
        <f>'B-B-NS'!E256*-VLookups!$C$10*2</f>
        <v>-926.74416315921599</v>
      </c>
      <c r="G256" s="19">
        <v>0</v>
      </c>
      <c r="H256" s="20">
        <f>(-VLookups!$C$13)*(E256+F256/2)</f>
        <v>-4359.867915582533</v>
      </c>
      <c r="I256" s="19">
        <v>0</v>
      </c>
      <c r="J256" s="19">
        <v>0</v>
      </c>
      <c r="K256" s="19">
        <v>0</v>
      </c>
      <c r="L256" s="19">
        <v>0</v>
      </c>
      <c r="M256" s="19">
        <v>0</v>
      </c>
      <c r="N256" s="20" t="s">
        <v>36</v>
      </c>
      <c r="O256" s="20">
        <f>VLookups!$C$39</f>
        <v>-1132.2740186406561</v>
      </c>
      <c r="P256" s="20">
        <f>P255-VLookups!$C$42</f>
        <v>-116.5</v>
      </c>
      <c r="Q256" s="22">
        <v>12</v>
      </c>
      <c r="R256" s="19">
        <v>0</v>
      </c>
      <c r="S256" s="20">
        <f>VLookups!$C$50</f>
        <v>-3580.614715990946</v>
      </c>
      <c r="T256" s="19">
        <v>0</v>
      </c>
      <c r="U256" s="9">
        <v>108</v>
      </c>
      <c r="V256" s="21">
        <f>V255-VLookups!$C$54</f>
        <v>-1760</v>
      </c>
      <c r="W256" s="21">
        <f>-VLookups!$C$60</f>
        <v>-300</v>
      </c>
      <c r="X256" s="21">
        <f>-VLookups!$C$62</f>
        <v>-125</v>
      </c>
      <c r="Y256" s="20">
        <f>Y255*(1+VLookups!$C$57/12)</f>
        <v>-311.57904975029606</v>
      </c>
      <c r="Z256" s="9" t="s">
        <v>36</v>
      </c>
      <c r="AA256" s="9" t="s">
        <v>36</v>
      </c>
      <c r="AB256" s="20">
        <f t="shared" si="9"/>
        <v>3296.5282711095638</v>
      </c>
      <c r="AC256" s="19">
        <f t="shared" si="10"/>
        <v>508857.91541561304</v>
      </c>
    </row>
    <row r="257" spans="2:29" x14ac:dyDescent="0.25">
      <c r="B257" s="9">
        <v>253</v>
      </c>
      <c r="C257" s="9">
        <f t="shared" si="11"/>
        <v>44</v>
      </c>
      <c r="D257" s="9">
        <v>1</v>
      </c>
      <c r="E257" s="20">
        <f>E245*(1+VLookups!$C$4)</f>
        <v>15445.736052653601</v>
      </c>
      <c r="F257" s="20">
        <f>'B-B-NS'!E257*-VLookups!$C$10*2</f>
        <v>-926.74416315921599</v>
      </c>
      <c r="G257" s="19">
        <v>0</v>
      </c>
      <c r="H257" s="20">
        <f>(-VLookups!$C$13)*(E257+F257/2)</f>
        <v>-4359.867915582533</v>
      </c>
      <c r="I257" s="19">
        <v>0</v>
      </c>
      <c r="J257" s="19">
        <v>0</v>
      </c>
      <c r="K257" s="19">
        <v>0</v>
      </c>
      <c r="L257" s="19">
        <v>0</v>
      </c>
      <c r="M257" s="19">
        <v>0</v>
      </c>
      <c r="N257" s="20" t="s">
        <v>36</v>
      </c>
      <c r="O257" s="20">
        <f>VLookups!$C$39</f>
        <v>-1132.2740186406561</v>
      </c>
      <c r="P257" s="20">
        <f>P256-VLookups!$C$42</f>
        <v>-118</v>
      </c>
      <c r="Q257" s="22">
        <v>13</v>
      </c>
      <c r="R257" s="19">
        <v>0</v>
      </c>
      <c r="S257" s="20">
        <f>VLookups!$C$50</f>
        <v>-3580.614715990946</v>
      </c>
      <c r="T257" s="19">
        <v>0</v>
      </c>
      <c r="U257" s="9">
        <v>109</v>
      </c>
      <c r="V257" s="21">
        <f>V256-VLookups!$C$54</f>
        <v>-1765</v>
      </c>
      <c r="W257" s="21">
        <f>-VLookups!$C$60</f>
        <v>-300</v>
      </c>
      <c r="X257" s="21">
        <f>-VLookups!$C$62</f>
        <v>-125</v>
      </c>
      <c r="Y257" s="20">
        <f>Y256*(1+VLookups!$C$57/12)</f>
        <v>-312.48782197873442</v>
      </c>
      <c r="Z257" s="9" t="s">
        <v>36</v>
      </c>
      <c r="AA257" s="9" t="s">
        <v>36</v>
      </c>
      <c r="AB257" s="20">
        <f t="shared" si="9"/>
        <v>3289.1194988811258</v>
      </c>
      <c r="AC257" s="19">
        <f t="shared" si="10"/>
        <v>512995.13144018687</v>
      </c>
    </row>
    <row r="258" spans="2:29" x14ac:dyDescent="0.25">
      <c r="B258" s="9">
        <v>254</v>
      </c>
      <c r="C258" s="9">
        <f t="shared" si="11"/>
        <v>44</v>
      </c>
      <c r="D258" s="9">
        <v>2</v>
      </c>
      <c r="E258" s="20">
        <f>E246*(1+VLookups!$C$4)</f>
        <v>15445.736052653601</v>
      </c>
      <c r="F258" s="20">
        <f>'B-B-NS'!E258*-VLookups!$C$10*2</f>
        <v>-926.74416315921599</v>
      </c>
      <c r="G258" s="19">
        <v>0</v>
      </c>
      <c r="H258" s="20">
        <f>(-VLookups!$C$13)*(E258+F258/2)</f>
        <v>-4359.867915582533</v>
      </c>
      <c r="I258" s="19">
        <v>0</v>
      </c>
      <c r="J258" s="19">
        <v>0</v>
      </c>
      <c r="K258" s="19">
        <v>0</v>
      </c>
      <c r="L258" s="19">
        <v>0</v>
      </c>
      <c r="M258" s="19">
        <v>0</v>
      </c>
      <c r="N258" s="20" t="s">
        <v>36</v>
      </c>
      <c r="O258" s="20">
        <f>VLookups!$C$39</f>
        <v>-1132.2740186406561</v>
      </c>
      <c r="P258" s="20">
        <f>P257-VLookups!$C$42</f>
        <v>-119.5</v>
      </c>
      <c r="Q258" s="22">
        <v>14</v>
      </c>
      <c r="R258" s="19">
        <v>0</v>
      </c>
      <c r="S258" s="20">
        <f>VLookups!$C$50</f>
        <v>-3580.614715990946</v>
      </c>
      <c r="T258" s="19">
        <v>0</v>
      </c>
      <c r="U258" s="9">
        <v>110</v>
      </c>
      <c r="V258" s="21">
        <f>V257-VLookups!$C$54</f>
        <v>-1770</v>
      </c>
      <c r="W258" s="21">
        <f>-VLookups!$C$60</f>
        <v>-300</v>
      </c>
      <c r="X258" s="21">
        <f>-VLookups!$C$62</f>
        <v>-125</v>
      </c>
      <c r="Y258" s="20">
        <f>Y257*(1+VLookups!$C$57/12)</f>
        <v>-313.39924479283906</v>
      </c>
      <c r="Z258" s="9" t="s">
        <v>36</v>
      </c>
      <c r="AA258" s="9" t="s">
        <v>36</v>
      </c>
      <c r="AB258" s="20">
        <f t="shared" si="9"/>
        <v>3281.708076067021</v>
      </c>
      <c r="AC258" s="19">
        <f t="shared" si="10"/>
        <v>517131.83140198758</v>
      </c>
    </row>
    <row r="259" spans="2:29" x14ac:dyDescent="0.25">
      <c r="B259" s="9">
        <v>255</v>
      </c>
      <c r="C259" s="9">
        <f t="shared" si="11"/>
        <v>44</v>
      </c>
      <c r="D259" s="9">
        <v>3</v>
      </c>
      <c r="E259" s="20">
        <f>E247*(1+VLookups!$C$4)</f>
        <v>15445.736052653601</v>
      </c>
      <c r="F259" s="20">
        <f>'B-B-NS'!E259*-VLookups!$C$10*2</f>
        <v>-926.74416315921599</v>
      </c>
      <c r="G259" s="19">
        <v>0</v>
      </c>
      <c r="H259" s="20">
        <f>(-VLookups!$C$13)*(E259+F259/2)</f>
        <v>-4359.867915582533</v>
      </c>
      <c r="I259" s="19">
        <v>0</v>
      </c>
      <c r="J259" s="19">
        <v>0</v>
      </c>
      <c r="K259" s="19">
        <v>0</v>
      </c>
      <c r="L259" s="19">
        <v>0</v>
      </c>
      <c r="M259" s="19">
        <v>0</v>
      </c>
      <c r="N259" s="20" t="s">
        <v>36</v>
      </c>
      <c r="O259" s="20">
        <f>VLookups!$C$39</f>
        <v>-1132.2740186406561</v>
      </c>
      <c r="P259" s="20">
        <f>P258-VLookups!$C$42</f>
        <v>-121</v>
      </c>
      <c r="Q259" s="22">
        <v>15</v>
      </c>
      <c r="R259" s="19">
        <v>0</v>
      </c>
      <c r="S259" s="20">
        <f>VLookups!$C$50</f>
        <v>-3580.614715990946</v>
      </c>
      <c r="T259" s="19">
        <v>0</v>
      </c>
      <c r="U259" s="9">
        <v>111</v>
      </c>
      <c r="V259" s="21">
        <f>V258-VLookups!$C$54</f>
        <v>-1775</v>
      </c>
      <c r="W259" s="21">
        <f>-VLookups!$C$60</f>
        <v>-300</v>
      </c>
      <c r="X259" s="21">
        <f>-VLookups!$C$62</f>
        <v>-125</v>
      </c>
      <c r="Y259" s="20">
        <f>Y258*(1+VLookups!$C$57/12)</f>
        <v>-314.31332592348485</v>
      </c>
      <c r="Z259" s="9" t="s">
        <v>36</v>
      </c>
      <c r="AA259" s="9" t="s">
        <v>36</v>
      </c>
      <c r="AB259" s="20">
        <f t="shared" si="9"/>
        <v>3274.2939949363754</v>
      </c>
      <c r="AC259" s="19">
        <f t="shared" si="10"/>
        <v>521268.01178259397</v>
      </c>
    </row>
    <row r="260" spans="2:29" x14ac:dyDescent="0.25">
      <c r="B260" s="9">
        <v>256</v>
      </c>
      <c r="C260" s="9">
        <f t="shared" si="11"/>
        <v>44</v>
      </c>
      <c r="D260" s="9">
        <v>4</v>
      </c>
      <c r="E260" s="20">
        <f>E248*(1+VLookups!$C$4)</f>
        <v>15445.736052653601</v>
      </c>
      <c r="F260" s="20">
        <f>'B-B-NS'!E260*-VLookups!$C$10*2</f>
        <v>-926.74416315921599</v>
      </c>
      <c r="G260" s="19">
        <v>0</v>
      </c>
      <c r="H260" s="20">
        <f>(-VLookups!$C$13)*(E260+F260/2)</f>
        <v>-4359.867915582533</v>
      </c>
      <c r="I260" s="19">
        <v>0</v>
      </c>
      <c r="J260" s="19">
        <v>0</v>
      </c>
      <c r="K260" s="19">
        <v>0</v>
      </c>
      <c r="L260" s="19">
        <v>0</v>
      </c>
      <c r="M260" s="19">
        <v>0</v>
      </c>
      <c r="N260" s="20" t="s">
        <v>36</v>
      </c>
      <c r="O260" s="20">
        <f>VLookups!$C$39</f>
        <v>-1132.2740186406561</v>
      </c>
      <c r="P260" s="20">
        <f>P259-VLookups!$C$42</f>
        <v>-122.5</v>
      </c>
      <c r="Q260" s="22">
        <v>16</v>
      </c>
      <c r="R260" s="19">
        <v>0</v>
      </c>
      <c r="S260" s="20">
        <f>VLookups!$C$50</f>
        <v>-3580.614715990946</v>
      </c>
      <c r="T260" s="19">
        <v>0</v>
      </c>
      <c r="U260" s="9">
        <v>112</v>
      </c>
      <c r="V260" s="21">
        <f>V259-VLookups!$C$54</f>
        <v>-1780</v>
      </c>
      <c r="W260" s="21">
        <f>-VLookups!$C$60</f>
        <v>-300</v>
      </c>
      <c r="X260" s="21">
        <f>-VLookups!$C$62</f>
        <v>-125</v>
      </c>
      <c r="Y260" s="20">
        <f>Y259*(1+VLookups!$C$57/12)</f>
        <v>-315.23007312409504</v>
      </c>
      <c r="Z260" s="9" t="s">
        <v>36</v>
      </c>
      <c r="AA260" s="9" t="s">
        <v>36</v>
      </c>
      <c r="AB260" s="20">
        <f t="shared" si="9"/>
        <v>3266.8772477357652</v>
      </c>
      <c r="AC260" s="19">
        <f t="shared" si="10"/>
        <v>525403.66904996743</v>
      </c>
    </row>
    <row r="261" spans="2:29" x14ac:dyDescent="0.25">
      <c r="B261" s="9">
        <v>257</v>
      </c>
      <c r="C261" s="9">
        <f t="shared" si="11"/>
        <v>44</v>
      </c>
      <c r="D261" s="9">
        <v>5</v>
      </c>
      <c r="E261" s="20">
        <f>E249*(1+VLookups!$C$4)</f>
        <v>15445.736052653601</v>
      </c>
      <c r="F261" s="20">
        <f>'B-B-NS'!E261*-VLookups!$C$10*2</f>
        <v>-926.74416315921599</v>
      </c>
      <c r="G261" s="19">
        <v>0</v>
      </c>
      <c r="H261" s="20">
        <f>(-VLookups!$C$13)*(E261+F261/2)</f>
        <v>-4359.867915582533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20" t="s">
        <v>36</v>
      </c>
      <c r="O261" s="20">
        <f>VLookups!$C$39</f>
        <v>-1132.2740186406561</v>
      </c>
      <c r="P261" s="20">
        <f>P260-VLookups!$C$42</f>
        <v>-124</v>
      </c>
      <c r="Q261" s="22">
        <v>17</v>
      </c>
      <c r="R261" s="19">
        <v>0</v>
      </c>
      <c r="S261" s="20">
        <f>VLookups!$C$50</f>
        <v>-3580.614715990946</v>
      </c>
      <c r="T261" s="19">
        <v>0</v>
      </c>
      <c r="U261" s="9">
        <v>113</v>
      </c>
      <c r="V261" s="21">
        <f>V260-VLookups!$C$54</f>
        <v>-1785</v>
      </c>
      <c r="W261" s="21">
        <f>-VLookups!$C$60</f>
        <v>-300</v>
      </c>
      <c r="X261" s="21">
        <f>-VLookups!$C$62</f>
        <v>-125</v>
      </c>
      <c r="Y261" s="20">
        <f>Y260*(1+VLookups!$C$57/12)</f>
        <v>-316.14949417070699</v>
      </c>
      <c r="Z261" s="9" t="s">
        <v>36</v>
      </c>
      <c r="AA261" s="9" t="s">
        <v>36</v>
      </c>
      <c r="AB261" s="20">
        <f t="shared" ref="AB261:AB324" si="12">SUM(E261,F261/2,H261,I261,K261,L261,M261,O261,P261,R261,S261,T261,V261,W261,X261,Y261,G261,J261,Z261,AA261)</f>
        <v>3259.4578266891531</v>
      </c>
      <c r="AC261" s="19">
        <f t="shared" ref="AC261:AC324" si="13">AB261+(AC260*(1+($AC$2/12)))</f>
        <v>529538.79965840653</v>
      </c>
    </row>
    <row r="262" spans="2:29" x14ac:dyDescent="0.25">
      <c r="B262" s="9">
        <v>258</v>
      </c>
      <c r="C262" s="9">
        <f t="shared" si="11"/>
        <v>44</v>
      </c>
      <c r="D262" s="9">
        <v>6</v>
      </c>
      <c r="E262" s="20">
        <f>E250*(1+VLookups!$C$4)</f>
        <v>15445.736052653601</v>
      </c>
      <c r="F262" s="20">
        <f>'B-B-NS'!E262*-VLookups!$C$10*2</f>
        <v>-926.74416315921599</v>
      </c>
      <c r="G262" s="19">
        <v>0</v>
      </c>
      <c r="H262" s="20">
        <f>(-VLookups!$C$13)*(E262+F262/2)</f>
        <v>-4359.867915582533</v>
      </c>
      <c r="I262" s="19">
        <v>0</v>
      </c>
      <c r="J262" s="19">
        <v>0</v>
      </c>
      <c r="K262" s="19">
        <v>0</v>
      </c>
      <c r="L262" s="19">
        <v>0</v>
      </c>
      <c r="M262" s="19">
        <v>0</v>
      </c>
      <c r="N262" s="20" t="s">
        <v>36</v>
      </c>
      <c r="O262" s="20">
        <f>VLookups!$C$39</f>
        <v>-1132.2740186406561</v>
      </c>
      <c r="P262" s="20">
        <f>P261-VLookups!$C$42</f>
        <v>-125.5</v>
      </c>
      <c r="Q262" s="22">
        <v>18</v>
      </c>
      <c r="R262" s="19">
        <v>0</v>
      </c>
      <c r="S262" s="20">
        <f>VLookups!$C$50</f>
        <v>-3580.614715990946</v>
      </c>
      <c r="T262" s="19">
        <v>0</v>
      </c>
      <c r="U262" s="9">
        <v>114</v>
      </c>
      <c r="V262" s="21">
        <f>V261-VLookups!$C$54</f>
        <v>-1790</v>
      </c>
      <c r="W262" s="21">
        <f>-VLookups!$C$60</f>
        <v>-300</v>
      </c>
      <c r="X262" s="21">
        <f>-VLookups!$C$62</f>
        <v>-125</v>
      </c>
      <c r="Y262" s="20">
        <f>Y261*(1+VLookups!$C$57/12)</f>
        <v>-317.07159686203823</v>
      </c>
      <c r="Z262" s="9" t="s">
        <v>36</v>
      </c>
      <c r="AA262" s="9" t="s">
        <v>36</v>
      </c>
      <c r="AB262" s="20">
        <f t="shared" si="12"/>
        <v>3252.0357239978216</v>
      </c>
      <c r="AC262" s="19">
        <f t="shared" si="13"/>
        <v>533673.40004850179</v>
      </c>
    </row>
    <row r="263" spans="2:29" x14ac:dyDescent="0.25">
      <c r="B263" s="9">
        <v>259</v>
      </c>
      <c r="C263" s="9">
        <f t="shared" si="11"/>
        <v>44</v>
      </c>
      <c r="D263" s="9">
        <v>7</v>
      </c>
      <c r="E263" s="20">
        <f>E251*(1+VLookups!$C$4)</f>
        <v>15445.736052653601</v>
      </c>
      <c r="F263" s="20">
        <f>'B-B-NS'!E263*-VLookups!$C$10*2</f>
        <v>-926.74416315921599</v>
      </c>
      <c r="G263" s="19">
        <v>0</v>
      </c>
      <c r="H263" s="20">
        <f>(-VLookups!$C$13)*(E263+F263/2)</f>
        <v>-4359.867915582533</v>
      </c>
      <c r="I263" s="19">
        <v>0</v>
      </c>
      <c r="J263" s="19">
        <v>0</v>
      </c>
      <c r="K263" s="19">
        <v>0</v>
      </c>
      <c r="L263" s="19">
        <v>0</v>
      </c>
      <c r="M263" s="19">
        <v>0</v>
      </c>
      <c r="N263" s="20" t="s">
        <v>36</v>
      </c>
      <c r="O263" s="20">
        <f>VLookups!$C$39</f>
        <v>-1132.2740186406561</v>
      </c>
      <c r="P263" s="20">
        <f>P262-VLookups!$C$42</f>
        <v>-127</v>
      </c>
      <c r="Q263" s="22">
        <v>19</v>
      </c>
      <c r="R263" s="19">
        <v>0</v>
      </c>
      <c r="S263" s="20">
        <f>VLookups!$C$50</f>
        <v>-3580.614715990946</v>
      </c>
      <c r="T263" s="19">
        <v>0</v>
      </c>
      <c r="U263" s="9">
        <v>115</v>
      </c>
      <c r="V263" s="21">
        <f>V262-VLookups!$C$54</f>
        <v>-1795</v>
      </c>
      <c r="W263" s="21">
        <f>-VLookups!$C$60</f>
        <v>-300</v>
      </c>
      <c r="X263" s="21">
        <f>-VLookups!$C$62</f>
        <v>-125</v>
      </c>
      <c r="Y263" s="20">
        <f>Y262*(1+VLookups!$C$57/12)</f>
        <v>-317.99638901955251</v>
      </c>
      <c r="Z263" s="9" t="s">
        <v>36</v>
      </c>
      <c r="AA263" s="9" t="s">
        <v>36</v>
      </c>
      <c r="AB263" s="20">
        <f t="shared" si="12"/>
        <v>3244.6109318403073</v>
      </c>
      <c r="AC263" s="19">
        <f t="shared" si="13"/>
        <v>537807.46664708958</v>
      </c>
    </row>
    <row r="264" spans="2:29" x14ac:dyDescent="0.25">
      <c r="B264" s="9">
        <v>260</v>
      </c>
      <c r="C264" s="9">
        <f t="shared" si="11"/>
        <v>44</v>
      </c>
      <c r="D264" s="9">
        <v>8</v>
      </c>
      <c r="E264" s="20">
        <f>E252*(1+VLookups!$C$4)</f>
        <v>15445.736052653601</v>
      </c>
      <c r="F264" s="20">
        <f>'B-B-NS'!E264*-VLookups!$C$10*2</f>
        <v>-926.74416315921599</v>
      </c>
      <c r="G264" s="19">
        <v>0</v>
      </c>
      <c r="H264" s="20">
        <f>(-VLookups!$C$13)*(E264+F264/2)</f>
        <v>-4359.867915582533</v>
      </c>
      <c r="I264" s="19">
        <v>0</v>
      </c>
      <c r="J264" s="19">
        <v>0</v>
      </c>
      <c r="K264" s="19">
        <v>0</v>
      </c>
      <c r="L264" s="19">
        <v>0</v>
      </c>
      <c r="M264" s="19">
        <v>0</v>
      </c>
      <c r="N264" s="20" t="s">
        <v>36</v>
      </c>
      <c r="O264" s="20">
        <f>VLookups!$C$39</f>
        <v>-1132.2740186406561</v>
      </c>
      <c r="P264" s="20">
        <f>P263-VLookups!$C$42</f>
        <v>-128.5</v>
      </c>
      <c r="Q264" s="22">
        <v>20</v>
      </c>
      <c r="R264" s="19">
        <v>0</v>
      </c>
      <c r="S264" s="20">
        <f>VLookups!$C$50</f>
        <v>-3580.614715990946</v>
      </c>
      <c r="T264" s="19">
        <v>0</v>
      </c>
      <c r="U264" s="9">
        <v>116</v>
      </c>
      <c r="V264" s="21">
        <f>V263-VLookups!$C$54</f>
        <v>-1800</v>
      </c>
      <c r="W264" s="21">
        <f>-VLookups!$C$60</f>
        <v>-300</v>
      </c>
      <c r="X264" s="21">
        <f>-VLookups!$C$62</f>
        <v>-125</v>
      </c>
      <c r="Y264" s="20">
        <f>Y263*(1+VLookups!$C$57/12)</f>
        <v>-318.92387848752622</v>
      </c>
      <c r="Z264" s="9" t="s">
        <v>36</v>
      </c>
      <c r="AA264" s="9" t="s">
        <v>36</v>
      </c>
      <c r="AB264" s="20">
        <f t="shared" si="12"/>
        <v>3237.183442372334</v>
      </c>
      <c r="AC264" s="19">
        <f t="shared" si="13"/>
        <v>541940.99586720706</v>
      </c>
    </row>
    <row r="265" spans="2:29" x14ac:dyDescent="0.25">
      <c r="B265" s="9">
        <v>261</v>
      </c>
      <c r="C265" s="9">
        <f t="shared" si="11"/>
        <v>44</v>
      </c>
      <c r="D265" s="9">
        <v>9</v>
      </c>
      <c r="E265" s="20">
        <f>E253*(1+VLookups!$C$4)</f>
        <v>15445.736052653601</v>
      </c>
      <c r="F265" s="20">
        <f>'B-B-NS'!E265*-VLookups!$C$10*2</f>
        <v>-926.74416315921599</v>
      </c>
      <c r="G265" s="19">
        <v>0</v>
      </c>
      <c r="H265" s="20">
        <f>(-VLookups!$C$13)*(E265+F265/2)</f>
        <v>-4359.867915582533</v>
      </c>
      <c r="I265" s="19">
        <v>0</v>
      </c>
      <c r="J265" s="19">
        <v>0</v>
      </c>
      <c r="K265" s="19">
        <v>0</v>
      </c>
      <c r="L265" s="19">
        <v>0</v>
      </c>
      <c r="M265" s="19">
        <v>0</v>
      </c>
      <c r="N265" s="20" t="s">
        <v>36</v>
      </c>
      <c r="O265" s="20">
        <f>VLookups!$C$39</f>
        <v>-1132.2740186406561</v>
      </c>
      <c r="P265" s="20">
        <f>P264-VLookups!$C$42</f>
        <v>-130</v>
      </c>
      <c r="Q265" s="22">
        <v>21</v>
      </c>
      <c r="R265" s="19">
        <v>0</v>
      </c>
      <c r="S265" s="20">
        <f>VLookups!$C$50</f>
        <v>-3580.614715990946</v>
      </c>
      <c r="T265" s="19">
        <v>0</v>
      </c>
      <c r="U265" s="9">
        <v>117</v>
      </c>
      <c r="V265" s="21">
        <f>V264-VLookups!$C$54</f>
        <v>-1805</v>
      </c>
      <c r="W265" s="21">
        <f>-VLookups!$C$60</f>
        <v>-300</v>
      </c>
      <c r="X265" s="21">
        <f>-VLookups!$C$62</f>
        <v>-125</v>
      </c>
      <c r="Y265" s="20">
        <f>Y264*(1+VLookups!$C$57/12)</f>
        <v>-319.85407313311487</v>
      </c>
      <c r="Z265" s="9" t="s">
        <v>36</v>
      </c>
      <c r="AA265" s="9" t="s">
        <v>36</v>
      </c>
      <c r="AB265" s="20">
        <f t="shared" si="12"/>
        <v>3229.753247726745</v>
      </c>
      <c r="AC265" s="19">
        <f t="shared" si="13"/>
        <v>546073.98410804581</v>
      </c>
    </row>
    <row r="266" spans="2:29" x14ac:dyDescent="0.25">
      <c r="B266" s="9">
        <v>262</v>
      </c>
      <c r="C266" s="9">
        <f t="shared" si="11"/>
        <v>44</v>
      </c>
      <c r="D266" s="9">
        <v>10</v>
      </c>
      <c r="E266" s="20">
        <f>E254*(1+VLookups!$C$4)</f>
        <v>15445.736052653601</v>
      </c>
      <c r="F266" s="20">
        <f>'B-B-NS'!E266*-VLookups!$C$10*2</f>
        <v>-926.74416315921599</v>
      </c>
      <c r="G266" s="19">
        <v>0</v>
      </c>
      <c r="H266" s="20">
        <f>(-VLookups!$C$13)*(E266+F266/2)</f>
        <v>-4359.867915582533</v>
      </c>
      <c r="I266" s="19">
        <v>0</v>
      </c>
      <c r="J266" s="19">
        <v>0</v>
      </c>
      <c r="K266" s="19">
        <v>0</v>
      </c>
      <c r="L266" s="19">
        <v>0</v>
      </c>
      <c r="M266" s="19">
        <v>0</v>
      </c>
      <c r="N266" s="20" t="s">
        <v>36</v>
      </c>
      <c r="O266" s="20">
        <f>VLookups!$C$39</f>
        <v>-1132.2740186406561</v>
      </c>
      <c r="P266" s="20">
        <f>P265-VLookups!$C$42</f>
        <v>-131.5</v>
      </c>
      <c r="Q266" s="22">
        <v>22</v>
      </c>
      <c r="R266" s="19">
        <v>0</v>
      </c>
      <c r="S266" s="20">
        <f>VLookups!$C$50</f>
        <v>-3580.614715990946</v>
      </c>
      <c r="T266" s="19">
        <v>0</v>
      </c>
      <c r="U266" s="9">
        <v>118</v>
      </c>
      <c r="V266" s="21">
        <f>V265-VLookups!$C$54</f>
        <v>-1810</v>
      </c>
      <c r="W266" s="21">
        <f>-VLookups!$C$60</f>
        <v>-300</v>
      </c>
      <c r="X266" s="21">
        <f>-VLookups!$C$62</f>
        <v>-125</v>
      </c>
      <c r="Y266" s="20">
        <f>Y265*(1+VLookups!$C$57/12)</f>
        <v>-320.78698084641979</v>
      </c>
      <c r="Z266" s="9" t="s">
        <v>36</v>
      </c>
      <c r="AA266" s="9" t="s">
        <v>36</v>
      </c>
      <c r="AB266" s="20">
        <f t="shared" si="12"/>
        <v>3222.3203400134403</v>
      </c>
      <c r="AC266" s="19">
        <f t="shared" si="13"/>
        <v>550206.42775490601</v>
      </c>
    </row>
    <row r="267" spans="2:29" x14ac:dyDescent="0.25">
      <c r="B267" s="9">
        <v>263</v>
      </c>
      <c r="C267" s="9">
        <f t="shared" si="11"/>
        <v>44</v>
      </c>
      <c r="D267" s="9">
        <v>11</v>
      </c>
      <c r="E267" s="20">
        <f>E255*(1+VLookups!$C$4)</f>
        <v>15445.736052653601</v>
      </c>
      <c r="F267" s="20">
        <f>'B-B-NS'!E267*-VLookups!$C$10*2</f>
        <v>-926.74416315921599</v>
      </c>
      <c r="G267" s="19">
        <v>0</v>
      </c>
      <c r="H267" s="20">
        <f>(-VLookups!$C$13)*(E267+F267/2)</f>
        <v>-4359.867915582533</v>
      </c>
      <c r="I267" s="19">
        <v>0</v>
      </c>
      <c r="J267" s="19">
        <v>0</v>
      </c>
      <c r="K267" s="19">
        <v>0</v>
      </c>
      <c r="L267" s="19">
        <v>0</v>
      </c>
      <c r="M267" s="19">
        <v>0</v>
      </c>
      <c r="N267" s="20" t="s">
        <v>36</v>
      </c>
      <c r="O267" s="20">
        <f>VLookups!$C$39</f>
        <v>-1132.2740186406561</v>
      </c>
      <c r="P267" s="20">
        <f>P266-VLookups!$C$42</f>
        <v>-133</v>
      </c>
      <c r="Q267" s="22">
        <v>23</v>
      </c>
      <c r="R267" s="19">
        <v>0</v>
      </c>
      <c r="S267" s="20">
        <f>VLookups!$C$50</f>
        <v>-3580.614715990946</v>
      </c>
      <c r="T267" s="19">
        <v>0</v>
      </c>
      <c r="U267" s="9">
        <v>119</v>
      </c>
      <c r="V267" s="21">
        <f>V266-VLookups!$C$54</f>
        <v>-1815</v>
      </c>
      <c r="W267" s="21">
        <f>-VLookups!$C$60</f>
        <v>-300</v>
      </c>
      <c r="X267" s="21">
        <f>-VLookups!$C$62</f>
        <v>-125</v>
      </c>
      <c r="Y267" s="20">
        <f>Y266*(1+VLookups!$C$57/12)</f>
        <v>-321.7226095405552</v>
      </c>
      <c r="Z267" s="9" t="s">
        <v>36</v>
      </c>
      <c r="AA267" s="9" t="s">
        <v>36</v>
      </c>
      <c r="AB267" s="20">
        <f t="shared" si="12"/>
        <v>3214.8847113193046</v>
      </c>
      <c r="AC267" s="19">
        <f t="shared" si="13"/>
        <v>554338.32317915023</v>
      </c>
    </row>
    <row r="268" spans="2:29" x14ac:dyDescent="0.25">
      <c r="B268" s="9">
        <v>264</v>
      </c>
      <c r="C268" s="9">
        <f t="shared" si="11"/>
        <v>45</v>
      </c>
      <c r="D268" s="9">
        <v>0</v>
      </c>
      <c r="E268" s="20">
        <f>E256*(1+VLookups!$C$4)</f>
        <v>15986.336814496475</v>
      </c>
      <c r="F268" s="20">
        <f>'B-B-NS'!E268*-VLookups!$C$10*2</f>
        <v>-959.18020886978843</v>
      </c>
      <c r="G268" s="19">
        <v>0</v>
      </c>
      <c r="H268" s="20">
        <f>(-VLookups!$C$13)*(E268+F268/2)</f>
        <v>-4512.463292627921</v>
      </c>
      <c r="I268" s="19">
        <v>0</v>
      </c>
      <c r="J268" s="19">
        <v>0</v>
      </c>
      <c r="K268" s="19">
        <v>0</v>
      </c>
      <c r="L268" s="19">
        <v>0</v>
      </c>
      <c r="M268" s="19">
        <v>0</v>
      </c>
      <c r="N268" s="20" t="s">
        <v>36</v>
      </c>
      <c r="O268" s="20">
        <f>VLookups!$C$39</f>
        <v>-1132.2740186406561</v>
      </c>
      <c r="P268" s="20">
        <f>P267-VLookups!$C$42</f>
        <v>-134.5</v>
      </c>
      <c r="Q268" s="22">
        <v>24</v>
      </c>
      <c r="R268" s="19">
        <v>0</v>
      </c>
      <c r="S268" s="20">
        <f>VLookups!$C$50</f>
        <v>-3580.614715990946</v>
      </c>
      <c r="T268" s="19">
        <v>0</v>
      </c>
      <c r="U268" s="9">
        <v>120</v>
      </c>
      <c r="V268" s="21">
        <f>V267-VLookups!$C$54</f>
        <v>-1820</v>
      </c>
      <c r="W268" s="21">
        <f>-VLookups!$C$60</f>
        <v>-300</v>
      </c>
      <c r="X268" s="21">
        <f>-VLookups!$C$62</f>
        <v>-125</v>
      </c>
      <c r="Y268" s="20">
        <f>Y267*(1+VLookups!$C$57/12)</f>
        <v>-322.66096715171517</v>
      </c>
      <c r="Z268" s="9" t="s">
        <v>36</v>
      </c>
      <c r="AA268" s="9" t="s">
        <v>36</v>
      </c>
      <c r="AB268" s="20">
        <f t="shared" si="12"/>
        <v>3579.2337156503436</v>
      </c>
      <c r="AC268" s="19">
        <f t="shared" si="13"/>
        <v>558841.45410009928</v>
      </c>
    </row>
    <row r="269" spans="2:29" x14ac:dyDescent="0.25">
      <c r="B269" s="9">
        <v>265</v>
      </c>
      <c r="C269" s="9">
        <f t="shared" si="11"/>
        <v>45</v>
      </c>
      <c r="D269" s="9">
        <v>1</v>
      </c>
      <c r="E269" s="20">
        <f>E257*(1+VLookups!$C$4)</f>
        <v>15986.336814496475</v>
      </c>
      <c r="F269" s="20">
        <f>'B-B-NS'!E269*-VLookups!$C$10*2</f>
        <v>-959.18020886978843</v>
      </c>
      <c r="G269" s="19">
        <v>0</v>
      </c>
      <c r="H269" s="20">
        <f>(-VLookups!$C$13)*(E269+F269/2)</f>
        <v>-4512.463292627921</v>
      </c>
      <c r="I269" s="19">
        <v>0</v>
      </c>
      <c r="J269" s="19">
        <v>0</v>
      </c>
      <c r="K269" s="19">
        <v>0</v>
      </c>
      <c r="L269" s="19">
        <v>0</v>
      </c>
      <c r="M269" s="19">
        <v>0</v>
      </c>
      <c r="N269" s="20" t="s">
        <v>36</v>
      </c>
      <c r="O269" s="20">
        <f>VLookups!$C$39</f>
        <v>-1132.2740186406561</v>
      </c>
      <c r="P269" s="20">
        <f>P268-VLookups!$C$42</f>
        <v>-136</v>
      </c>
      <c r="Q269" s="22">
        <v>25</v>
      </c>
      <c r="R269" s="19">
        <v>0</v>
      </c>
      <c r="S269" s="20">
        <f>VLookups!$C$50</f>
        <v>-3580.614715990946</v>
      </c>
      <c r="T269" s="19">
        <v>0</v>
      </c>
      <c r="U269" s="9">
        <v>121</v>
      </c>
      <c r="V269" s="21">
        <f>V268-VLookups!$C$54</f>
        <v>-1825</v>
      </c>
      <c r="W269" s="21">
        <f>-VLookups!$C$60</f>
        <v>-300</v>
      </c>
      <c r="X269" s="21">
        <f>-VLookups!$C$62</f>
        <v>-125</v>
      </c>
      <c r="Y269" s="20">
        <f>Y268*(1+VLookups!$C$57/12)</f>
        <v>-323.60206163924101</v>
      </c>
      <c r="Z269" s="9" t="s">
        <v>36</v>
      </c>
      <c r="AA269" s="9" t="s">
        <v>36</v>
      </c>
      <c r="AB269" s="20">
        <f t="shared" si="12"/>
        <v>3571.7926211628178</v>
      </c>
      <c r="AC269" s="19">
        <f t="shared" si="13"/>
        <v>563344.64914476231</v>
      </c>
    </row>
    <row r="270" spans="2:29" x14ac:dyDescent="0.25">
      <c r="B270" s="9">
        <v>266</v>
      </c>
      <c r="C270" s="9">
        <f t="shared" si="11"/>
        <v>45</v>
      </c>
      <c r="D270" s="9">
        <v>2</v>
      </c>
      <c r="E270" s="20">
        <f>E258*(1+VLookups!$C$4)</f>
        <v>15986.336814496475</v>
      </c>
      <c r="F270" s="20">
        <f>'B-B-NS'!E270*-VLookups!$C$10*2</f>
        <v>-959.18020886978843</v>
      </c>
      <c r="G270" s="19">
        <v>0</v>
      </c>
      <c r="H270" s="20">
        <f>(-VLookups!$C$13)*(E270+F270/2)</f>
        <v>-4512.463292627921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20" t="s">
        <v>36</v>
      </c>
      <c r="O270" s="20">
        <f>VLookups!$C$39</f>
        <v>-1132.2740186406561</v>
      </c>
      <c r="P270" s="20">
        <f>P269-VLookups!$C$42</f>
        <v>-137.5</v>
      </c>
      <c r="Q270" s="22">
        <v>26</v>
      </c>
      <c r="R270" s="19">
        <v>0</v>
      </c>
      <c r="S270" s="20">
        <f>VLookups!$C$50</f>
        <v>-3580.614715990946</v>
      </c>
      <c r="T270" s="19">
        <v>0</v>
      </c>
      <c r="U270" s="9">
        <v>122</v>
      </c>
      <c r="V270" s="21">
        <f>V269-VLookups!$C$54</f>
        <v>-1830</v>
      </c>
      <c r="W270" s="21">
        <f>-VLookups!$C$60</f>
        <v>-300</v>
      </c>
      <c r="X270" s="21">
        <f>-VLookups!$C$62</f>
        <v>-125</v>
      </c>
      <c r="Y270" s="20">
        <f>Y269*(1+VLookups!$C$57/12)</f>
        <v>-324.54590098568883</v>
      </c>
      <c r="Z270" s="9" t="s">
        <v>36</v>
      </c>
      <c r="AA270" s="9" t="s">
        <v>36</v>
      </c>
      <c r="AB270" s="20">
        <f t="shared" si="12"/>
        <v>3564.3487818163703</v>
      </c>
      <c r="AC270" s="19">
        <f t="shared" si="13"/>
        <v>567847.90567515325</v>
      </c>
    </row>
    <row r="271" spans="2:29" x14ac:dyDescent="0.25">
      <c r="B271" s="9">
        <v>267</v>
      </c>
      <c r="C271" s="9">
        <f t="shared" si="11"/>
        <v>45</v>
      </c>
      <c r="D271" s="9">
        <v>3</v>
      </c>
      <c r="E271" s="20">
        <f>E259*(1+VLookups!$C$4)</f>
        <v>15986.336814496475</v>
      </c>
      <c r="F271" s="20">
        <f>'B-B-NS'!E271*-VLookups!$C$10*2</f>
        <v>-959.18020886978843</v>
      </c>
      <c r="G271" s="19">
        <v>0</v>
      </c>
      <c r="H271" s="20">
        <f>(-VLookups!$C$13)*(E271+F271/2)</f>
        <v>-4512.463292627921</v>
      </c>
      <c r="I271" s="19">
        <v>0</v>
      </c>
      <c r="J271" s="19">
        <v>0</v>
      </c>
      <c r="K271" s="19">
        <v>0</v>
      </c>
      <c r="L271" s="19">
        <v>0</v>
      </c>
      <c r="M271" s="19">
        <v>0</v>
      </c>
      <c r="N271" s="20" t="s">
        <v>36</v>
      </c>
      <c r="O271" s="20">
        <f>VLookups!$C$39</f>
        <v>-1132.2740186406561</v>
      </c>
      <c r="P271" s="20">
        <f>P270-VLookups!$C$42</f>
        <v>-139</v>
      </c>
      <c r="Q271" s="22">
        <v>27</v>
      </c>
      <c r="R271" s="19">
        <v>0</v>
      </c>
      <c r="S271" s="20">
        <f>VLookups!$C$50</f>
        <v>-3580.614715990946</v>
      </c>
      <c r="T271" s="19">
        <v>0</v>
      </c>
      <c r="U271" s="9">
        <v>123</v>
      </c>
      <c r="V271" s="21">
        <f>V270-VLookups!$C$54</f>
        <v>-1835</v>
      </c>
      <c r="W271" s="21">
        <f>-VLookups!$C$60</f>
        <v>-300</v>
      </c>
      <c r="X271" s="21">
        <f>-VLookups!$C$62</f>
        <v>-125</v>
      </c>
      <c r="Y271" s="20">
        <f>Y270*(1+VLookups!$C$57/12)</f>
        <v>-325.4924931968971</v>
      </c>
      <c r="Z271" s="9" t="s">
        <v>36</v>
      </c>
      <c r="AA271" s="9" t="s">
        <v>36</v>
      </c>
      <c r="AB271" s="20">
        <f t="shared" si="12"/>
        <v>3556.9021896051618</v>
      </c>
      <c r="AC271" s="19">
        <f t="shared" si="13"/>
        <v>572351.22104088368</v>
      </c>
    </row>
    <row r="272" spans="2:29" x14ac:dyDescent="0.25">
      <c r="B272" s="9">
        <v>268</v>
      </c>
      <c r="C272" s="9">
        <f t="shared" si="11"/>
        <v>45</v>
      </c>
      <c r="D272" s="9">
        <v>4</v>
      </c>
      <c r="E272" s="20">
        <f>E260*(1+VLookups!$C$4)</f>
        <v>15986.336814496475</v>
      </c>
      <c r="F272" s="20">
        <f>'B-B-NS'!E272*-VLookups!$C$10*2</f>
        <v>-959.18020886978843</v>
      </c>
      <c r="G272" s="19">
        <v>0</v>
      </c>
      <c r="H272" s="20">
        <f>(-VLookups!$C$13)*(E272+F272/2)</f>
        <v>-4512.463292627921</v>
      </c>
      <c r="I272" s="19">
        <v>0</v>
      </c>
      <c r="J272" s="19">
        <v>0</v>
      </c>
      <c r="K272" s="19">
        <v>0</v>
      </c>
      <c r="L272" s="19">
        <v>0</v>
      </c>
      <c r="M272" s="19">
        <v>0</v>
      </c>
      <c r="N272" s="20" t="s">
        <v>36</v>
      </c>
      <c r="O272" s="20">
        <f>VLookups!$C$39</f>
        <v>-1132.2740186406561</v>
      </c>
      <c r="P272" s="20">
        <f>P271-VLookups!$C$42</f>
        <v>-140.5</v>
      </c>
      <c r="Q272" s="22">
        <v>28</v>
      </c>
      <c r="R272" s="19">
        <v>0</v>
      </c>
      <c r="S272" s="20">
        <f>VLookups!$C$50</f>
        <v>-3580.614715990946</v>
      </c>
      <c r="T272" s="19">
        <v>0</v>
      </c>
      <c r="U272" s="9">
        <v>124</v>
      </c>
      <c r="V272" s="21">
        <f>V271-VLookups!$C$54</f>
        <v>-1840</v>
      </c>
      <c r="W272" s="21">
        <f>-VLookups!$C$60</f>
        <v>-300</v>
      </c>
      <c r="X272" s="21">
        <f>-VLookups!$C$62</f>
        <v>-125</v>
      </c>
      <c r="Y272" s="20">
        <f>Y271*(1+VLookups!$C$57/12)</f>
        <v>-326.44184630205473</v>
      </c>
      <c r="Z272" s="9" t="s">
        <v>36</v>
      </c>
      <c r="AA272" s="9" t="s">
        <v>36</v>
      </c>
      <c r="AB272" s="20">
        <f t="shared" si="12"/>
        <v>3549.4528365000042</v>
      </c>
      <c r="AC272" s="19">
        <f t="shared" si="13"/>
        <v>576854.59257911856</v>
      </c>
    </row>
    <row r="273" spans="2:29" x14ac:dyDescent="0.25">
      <c r="B273" s="9">
        <v>269</v>
      </c>
      <c r="C273" s="9">
        <f t="shared" ref="C273:C336" si="14">C261+1</f>
        <v>45</v>
      </c>
      <c r="D273" s="9">
        <v>5</v>
      </c>
      <c r="E273" s="20">
        <f>E261*(1+VLookups!$C$4)</f>
        <v>15986.336814496475</v>
      </c>
      <c r="F273" s="20">
        <f>'B-B-NS'!E273*-VLookups!$C$10*2</f>
        <v>-959.18020886978843</v>
      </c>
      <c r="G273" s="19">
        <v>0</v>
      </c>
      <c r="H273" s="20">
        <f>(-VLookups!$C$13)*(E273+F273/2)</f>
        <v>-4512.463292627921</v>
      </c>
      <c r="I273" s="19">
        <v>0</v>
      </c>
      <c r="J273" s="19">
        <v>0</v>
      </c>
      <c r="K273" s="19">
        <v>0</v>
      </c>
      <c r="L273" s="19">
        <v>0</v>
      </c>
      <c r="M273" s="19">
        <v>0</v>
      </c>
      <c r="N273" s="20" t="s">
        <v>36</v>
      </c>
      <c r="O273" s="20">
        <f>VLookups!$C$39</f>
        <v>-1132.2740186406561</v>
      </c>
      <c r="P273" s="20">
        <f>P272-VLookups!$C$42</f>
        <v>-142</v>
      </c>
      <c r="Q273" s="22">
        <v>29</v>
      </c>
      <c r="R273" s="19">
        <v>0</v>
      </c>
      <c r="S273" s="20">
        <f>VLookups!$C$50</f>
        <v>-3580.614715990946</v>
      </c>
      <c r="T273" s="19">
        <v>0</v>
      </c>
      <c r="U273" s="9">
        <v>125</v>
      </c>
      <c r="V273" s="21">
        <f>V272-VLookups!$C$54</f>
        <v>-1845</v>
      </c>
      <c r="W273" s="21">
        <f>-VLookups!$C$60</f>
        <v>-300</v>
      </c>
      <c r="X273" s="21">
        <f>-VLookups!$C$62</f>
        <v>-125</v>
      </c>
      <c r="Y273" s="20">
        <f>Y272*(1+VLookups!$C$57/12)</f>
        <v>-327.39396835376908</v>
      </c>
      <c r="Z273" s="9" t="s">
        <v>36</v>
      </c>
      <c r="AA273" s="9" t="s">
        <v>36</v>
      </c>
      <c r="AB273" s="20">
        <f t="shared" si="12"/>
        <v>3542.0007144482897</v>
      </c>
      <c r="AC273" s="19">
        <f t="shared" si="13"/>
        <v>581358.01761453203</v>
      </c>
    </row>
    <row r="274" spans="2:29" x14ac:dyDescent="0.25">
      <c r="B274" s="9">
        <v>270</v>
      </c>
      <c r="C274" s="9">
        <f t="shared" si="14"/>
        <v>45</v>
      </c>
      <c r="D274" s="9">
        <v>6</v>
      </c>
      <c r="E274" s="20">
        <f>E262*(1+VLookups!$C$4)</f>
        <v>15986.336814496475</v>
      </c>
      <c r="F274" s="20">
        <f>'B-B-NS'!E274*-VLookups!$C$10*2</f>
        <v>-959.18020886978843</v>
      </c>
      <c r="G274" s="19">
        <v>0</v>
      </c>
      <c r="H274" s="20">
        <f>(-VLookups!$C$13)*(E274+F274/2)</f>
        <v>-4512.463292627921</v>
      </c>
      <c r="I274" s="19">
        <v>0</v>
      </c>
      <c r="J274" s="19">
        <v>0</v>
      </c>
      <c r="K274" s="19">
        <v>0</v>
      </c>
      <c r="L274" s="19">
        <v>0</v>
      </c>
      <c r="M274" s="19">
        <v>0</v>
      </c>
      <c r="N274" s="20" t="s">
        <v>36</v>
      </c>
      <c r="O274" s="20">
        <f>VLookups!$C$39</f>
        <v>-1132.2740186406561</v>
      </c>
      <c r="P274" s="20">
        <f>P273-VLookups!$C$42</f>
        <v>-143.5</v>
      </c>
      <c r="Q274" s="22">
        <v>30</v>
      </c>
      <c r="R274" s="19">
        <v>0</v>
      </c>
      <c r="S274" s="20">
        <f>VLookups!$C$50</f>
        <v>-3580.614715990946</v>
      </c>
      <c r="T274" s="19">
        <v>0</v>
      </c>
      <c r="U274" s="9">
        <v>126</v>
      </c>
      <c r="V274" s="21">
        <f>V273-VLookups!$C$54</f>
        <v>-1850</v>
      </c>
      <c r="W274" s="21">
        <f>-VLookups!$C$60</f>
        <v>-300</v>
      </c>
      <c r="X274" s="21">
        <f>-VLookups!$C$62</f>
        <v>-125</v>
      </c>
      <c r="Y274" s="20">
        <f>Y273*(1+VLookups!$C$57/12)</f>
        <v>-328.34886742813427</v>
      </c>
      <c r="Z274" s="9" t="s">
        <v>36</v>
      </c>
      <c r="AA274" s="9" t="s">
        <v>36</v>
      </c>
      <c r="AB274" s="20">
        <f t="shared" si="12"/>
        <v>3534.5458153739246</v>
      </c>
      <c r="AC274" s="19">
        <f t="shared" si="13"/>
        <v>585861.49345926347</v>
      </c>
    </row>
    <row r="275" spans="2:29" x14ac:dyDescent="0.25">
      <c r="B275" s="9">
        <v>271</v>
      </c>
      <c r="C275" s="9">
        <f t="shared" si="14"/>
        <v>45</v>
      </c>
      <c r="D275" s="9">
        <v>7</v>
      </c>
      <c r="E275" s="20">
        <f>E263*(1+VLookups!$C$4)</f>
        <v>15986.336814496475</v>
      </c>
      <c r="F275" s="20">
        <f>'B-B-NS'!E275*-VLookups!$C$10*2</f>
        <v>-959.18020886978843</v>
      </c>
      <c r="G275" s="19">
        <v>0</v>
      </c>
      <c r="H275" s="20">
        <f>(-VLookups!$C$13)*(E275+F275/2)</f>
        <v>-4512.463292627921</v>
      </c>
      <c r="I275" s="19">
        <v>0</v>
      </c>
      <c r="J275" s="19">
        <v>0</v>
      </c>
      <c r="K275" s="19">
        <v>0</v>
      </c>
      <c r="L275" s="19">
        <v>0</v>
      </c>
      <c r="M275" s="19">
        <v>0</v>
      </c>
      <c r="N275" s="20" t="s">
        <v>36</v>
      </c>
      <c r="O275" s="20">
        <f>VLookups!$C$39</f>
        <v>-1132.2740186406561</v>
      </c>
      <c r="P275" s="20">
        <f>P274-VLookups!$C$42</f>
        <v>-145</v>
      </c>
      <c r="Q275" s="22">
        <v>31</v>
      </c>
      <c r="R275" s="19">
        <v>0</v>
      </c>
      <c r="S275" s="20">
        <f>VLookups!$C$50</f>
        <v>-3580.614715990946</v>
      </c>
      <c r="T275" s="19">
        <v>0</v>
      </c>
      <c r="U275" s="9">
        <v>127</v>
      </c>
      <c r="V275" s="21">
        <f>V274-VLookups!$C$54</f>
        <v>-1855</v>
      </c>
      <c r="W275" s="21">
        <f>-VLookups!$C$60</f>
        <v>-300</v>
      </c>
      <c r="X275" s="21">
        <f>-VLookups!$C$62</f>
        <v>-125</v>
      </c>
      <c r="Y275" s="20">
        <f>Y274*(1+VLookups!$C$57/12)</f>
        <v>-329.30655162479968</v>
      </c>
      <c r="Z275" s="9" t="s">
        <v>36</v>
      </c>
      <c r="AA275" s="9" t="s">
        <v>36</v>
      </c>
      <c r="AB275" s="20">
        <f t="shared" si="12"/>
        <v>3527.0881311772591</v>
      </c>
      <c r="AC275" s="19">
        <f t="shared" si="13"/>
        <v>590365.01741287287</v>
      </c>
    </row>
    <row r="276" spans="2:29" x14ac:dyDescent="0.25">
      <c r="B276" s="9">
        <v>272</v>
      </c>
      <c r="C276" s="9">
        <f t="shared" si="14"/>
        <v>45</v>
      </c>
      <c r="D276" s="9">
        <v>8</v>
      </c>
      <c r="E276" s="20">
        <f>E264*(1+VLookups!$C$4)</f>
        <v>15986.336814496475</v>
      </c>
      <c r="F276" s="20">
        <f>'B-B-NS'!E276*-VLookups!$C$10*2</f>
        <v>-959.18020886978843</v>
      </c>
      <c r="G276" s="19">
        <v>0</v>
      </c>
      <c r="H276" s="20">
        <f>(-VLookups!$C$13)*(E276+F276/2)</f>
        <v>-4512.463292627921</v>
      </c>
      <c r="I276" s="19">
        <v>0</v>
      </c>
      <c r="J276" s="19">
        <v>0</v>
      </c>
      <c r="K276" s="19">
        <v>0</v>
      </c>
      <c r="L276" s="19">
        <v>0</v>
      </c>
      <c r="M276" s="19">
        <v>0</v>
      </c>
      <c r="N276" s="20" t="s">
        <v>36</v>
      </c>
      <c r="O276" s="20">
        <f>VLookups!$C$39</f>
        <v>-1132.2740186406561</v>
      </c>
      <c r="P276" s="20">
        <f>P275-VLookups!$C$42</f>
        <v>-146.5</v>
      </c>
      <c r="Q276" s="22">
        <v>32</v>
      </c>
      <c r="R276" s="19">
        <v>0</v>
      </c>
      <c r="S276" s="20">
        <f>VLookups!$C$50</f>
        <v>-3580.614715990946</v>
      </c>
      <c r="T276" s="19">
        <v>0</v>
      </c>
      <c r="U276" s="9">
        <v>128</v>
      </c>
      <c r="V276" s="21">
        <f>V275-VLookups!$C$54</f>
        <v>-1860</v>
      </c>
      <c r="W276" s="21">
        <f>-VLookups!$C$60</f>
        <v>-300</v>
      </c>
      <c r="X276" s="21">
        <f>-VLookups!$C$62</f>
        <v>-125</v>
      </c>
      <c r="Y276" s="20">
        <f>Y275*(1+VLookups!$C$57/12)</f>
        <v>-330.26702906703866</v>
      </c>
      <c r="Z276" s="9" t="s">
        <v>36</v>
      </c>
      <c r="AA276" s="9" t="s">
        <v>36</v>
      </c>
      <c r="AB276" s="20">
        <f t="shared" si="12"/>
        <v>3519.6276537350204</v>
      </c>
      <c r="AC276" s="19">
        <f t="shared" si="13"/>
        <v>594868.58676229604</v>
      </c>
    </row>
    <row r="277" spans="2:29" x14ac:dyDescent="0.25">
      <c r="B277" s="9">
        <v>273</v>
      </c>
      <c r="C277" s="9">
        <f t="shared" si="14"/>
        <v>45</v>
      </c>
      <c r="D277" s="9">
        <v>9</v>
      </c>
      <c r="E277" s="20">
        <f>E265*(1+VLookups!$C$4)</f>
        <v>15986.336814496475</v>
      </c>
      <c r="F277" s="20">
        <f>'B-B-NS'!E277*-VLookups!$C$10*2</f>
        <v>-959.18020886978843</v>
      </c>
      <c r="G277" s="19">
        <v>0</v>
      </c>
      <c r="H277" s="20">
        <f>(-VLookups!$C$13)*(E277+F277/2)</f>
        <v>-4512.463292627921</v>
      </c>
      <c r="I277" s="19">
        <v>0</v>
      </c>
      <c r="J277" s="19">
        <v>0</v>
      </c>
      <c r="K277" s="19">
        <v>0</v>
      </c>
      <c r="L277" s="19">
        <v>0</v>
      </c>
      <c r="M277" s="19">
        <v>0</v>
      </c>
      <c r="N277" s="20" t="s">
        <v>36</v>
      </c>
      <c r="O277" s="20">
        <f>VLookups!$C$39</f>
        <v>-1132.2740186406561</v>
      </c>
      <c r="P277" s="20">
        <f>P276-VLookups!$C$42</f>
        <v>-148</v>
      </c>
      <c r="Q277" s="22">
        <v>33</v>
      </c>
      <c r="R277" s="19">
        <v>0</v>
      </c>
      <c r="S277" s="20">
        <f>VLookups!$C$50</f>
        <v>-3580.614715990946</v>
      </c>
      <c r="T277" s="19">
        <v>0</v>
      </c>
      <c r="U277" s="9">
        <v>129</v>
      </c>
      <c r="V277" s="21">
        <f>V276-VLookups!$C$54</f>
        <v>-1865</v>
      </c>
      <c r="W277" s="21">
        <f>-VLookups!$C$60</f>
        <v>-300</v>
      </c>
      <c r="X277" s="21">
        <f>-VLookups!$C$62</f>
        <v>-125</v>
      </c>
      <c r="Y277" s="20">
        <f>Y276*(1+VLookups!$C$57/12)</f>
        <v>-331.23030790181753</v>
      </c>
      <c r="Z277" s="9" t="s">
        <v>36</v>
      </c>
      <c r="AA277" s="9" t="s">
        <v>36</v>
      </c>
      <c r="AB277" s="20">
        <f t="shared" si="12"/>
        <v>3512.1643749002415</v>
      </c>
      <c r="AC277" s="19">
        <f t="shared" si="13"/>
        <v>599372.19878180022</v>
      </c>
    </row>
    <row r="278" spans="2:29" x14ac:dyDescent="0.25">
      <c r="B278" s="9">
        <v>274</v>
      </c>
      <c r="C278" s="9">
        <f t="shared" si="14"/>
        <v>45</v>
      </c>
      <c r="D278" s="9">
        <v>10</v>
      </c>
      <c r="E278" s="20">
        <f>E266*(1+VLookups!$C$4)</f>
        <v>15986.336814496475</v>
      </c>
      <c r="F278" s="20">
        <f>'B-B-NS'!E278*-VLookups!$C$10*2</f>
        <v>-959.18020886978843</v>
      </c>
      <c r="G278" s="19">
        <v>0</v>
      </c>
      <c r="H278" s="20">
        <f>(-VLookups!$C$13)*(E278+F278/2)</f>
        <v>-4512.463292627921</v>
      </c>
      <c r="I278" s="19">
        <v>0</v>
      </c>
      <c r="J278" s="19">
        <v>0</v>
      </c>
      <c r="K278" s="19">
        <v>0</v>
      </c>
      <c r="L278" s="19">
        <v>0</v>
      </c>
      <c r="M278" s="19">
        <v>0</v>
      </c>
      <c r="N278" s="20" t="s">
        <v>36</v>
      </c>
      <c r="O278" s="20">
        <f>VLookups!$C$39</f>
        <v>-1132.2740186406561</v>
      </c>
      <c r="P278" s="20">
        <f>P277-VLookups!$C$42</f>
        <v>-149.5</v>
      </c>
      <c r="Q278" s="22">
        <v>34</v>
      </c>
      <c r="R278" s="19">
        <v>0</v>
      </c>
      <c r="S278" s="20">
        <f>VLookups!$C$50</f>
        <v>-3580.614715990946</v>
      </c>
      <c r="T278" s="19">
        <v>0</v>
      </c>
      <c r="U278" s="9">
        <v>130</v>
      </c>
      <c r="V278" s="21">
        <f>V277-VLookups!$C$54</f>
        <v>-1870</v>
      </c>
      <c r="W278" s="21">
        <f>-VLookups!$C$60</f>
        <v>-300</v>
      </c>
      <c r="X278" s="21">
        <f>-VLookups!$C$62</f>
        <v>-125</v>
      </c>
      <c r="Y278" s="20">
        <f>Y277*(1+VLookups!$C$57/12)</f>
        <v>-332.19639629986449</v>
      </c>
      <c r="Z278" s="9" t="s">
        <v>36</v>
      </c>
      <c r="AA278" s="9" t="s">
        <v>36</v>
      </c>
      <c r="AB278" s="20">
        <f t="shared" si="12"/>
        <v>3504.6982865021946</v>
      </c>
      <c r="AC278" s="19">
        <f t="shared" si="13"/>
        <v>603875.85073293874</v>
      </c>
    </row>
    <row r="279" spans="2:29" x14ac:dyDescent="0.25">
      <c r="B279" s="9">
        <v>275</v>
      </c>
      <c r="C279" s="9">
        <f t="shared" si="14"/>
        <v>45</v>
      </c>
      <c r="D279" s="9">
        <v>11</v>
      </c>
      <c r="E279" s="20">
        <f>E267*(1+VLookups!$C$4)</f>
        <v>15986.336814496475</v>
      </c>
      <c r="F279" s="20">
        <f>'B-B-NS'!E279*-VLookups!$C$10*2</f>
        <v>-959.18020886978843</v>
      </c>
      <c r="G279" s="19">
        <v>0</v>
      </c>
      <c r="H279" s="20">
        <f>(-VLookups!$C$13)*(E279+F279/2)</f>
        <v>-4512.463292627921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20" t="s">
        <v>36</v>
      </c>
      <c r="O279" s="20">
        <f>VLookups!$C$39</f>
        <v>-1132.2740186406561</v>
      </c>
      <c r="P279" s="20">
        <f>P278-VLookups!$C$42</f>
        <v>-151</v>
      </c>
      <c r="Q279" s="22">
        <v>35</v>
      </c>
      <c r="R279" s="19">
        <v>0</v>
      </c>
      <c r="S279" s="20">
        <f>VLookups!$C$50</f>
        <v>-3580.614715990946</v>
      </c>
      <c r="T279" s="19">
        <v>0</v>
      </c>
      <c r="U279" s="9">
        <v>131</v>
      </c>
      <c r="V279" s="21">
        <f>V278-VLookups!$C$54</f>
        <v>-1875</v>
      </c>
      <c r="W279" s="21">
        <f>-VLookups!$C$60</f>
        <v>-300</v>
      </c>
      <c r="X279" s="21">
        <f>-VLookups!$C$62</f>
        <v>-125</v>
      </c>
      <c r="Y279" s="20">
        <f>Y278*(1+VLookups!$C$57/12)</f>
        <v>-333.16530245573909</v>
      </c>
      <c r="Z279" s="9" t="s">
        <v>36</v>
      </c>
      <c r="AA279" s="9" t="s">
        <v>36</v>
      </c>
      <c r="AB279" s="20">
        <f t="shared" si="12"/>
        <v>3497.2293803463199</v>
      </c>
      <c r="AC279" s="19">
        <f t="shared" si="13"/>
        <v>608379.53986450669</v>
      </c>
    </row>
    <row r="280" spans="2:29" x14ac:dyDescent="0.25">
      <c r="B280" s="9">
        <v>276</v>
      </c>
      <c r="C280" s="9">
        <f t="shared" si="14"/>
        <v>46</v>
      </c>
      <c r="D280" s="9">
        <v>0</v>
      </c>
      <c r="E280" s="20">
        <f>E268*(1+VLookups!$C$4)</f>
        <v>16545.85860300385</v>
      </c>
      <c r="F280" s="20">
        <f>'B-B-NS'!E280*-VLookups!$C$10*2</f>
        <v>-992.75151618023096</v>
      </c>
      <c r="G280" s="19">
        <v>0</v>
      </c>
      <c r="H280" s="20">
        <f>(-VLookups!$C$13)*(E280+F280/2)</f>
        <v>-4670.3995078698972</v>
      </c>
      <c r="I280" s="19">
        <v>0</v>
      </c>
      <c r="J280" s="19">
        <v>0</v>
      </c>
      <c r="K280" s="19">
        <v>0</v>
      </c>
      <c r="L280" s="19">
        <v>0</v>
      </c>
      <c r="M280" s="19">
        <v>0</v>
      </c>
      <c r="N280" s="20" t="s">
        <v>36</v>
      </c>
      <c r="O280" s="20">
        <f>VLookups!$C$39</f>
        <v>-1132.2740186406561</v>
      </c>
      <c r="P280" s="20">
        <f>P279-VLookups!$C$42</f>
        <v>-152.5</v>
      </c>
      <c r="Q280" s="22">
        <v>36</v>
      </c>
      <c r="R280" s="19">
        <v>0</v>
      </c>
      <c r="S280" s="20">
        <f>VLookups!$C$50</f>
        <v>-3580.614715990946</v>
      </c>
      <c r="T280" s="19">
        <v>0</v>
      </c>
      <c r="U280" s="9">
        <v>132</v>
      </c>
      <c r="V280" s="21">
        <f>V279-VLookups!$C$54</f>
        <v>-1880</v>
      </c>
      <c r="W280" s="21">
        <f>-VLookups!$C$60</f>
        <v>-300</v>
      </c>
      <c r="X280" s="21">
        <f>-VLookups!$C$62</f>
        <v>-125</v>
      </c>
      <c r="Y280" s="20">
        <f>Y279*(1+VLookups!$C$57/12)</f>
        <v>-334.13703458790167</v>
      </c>
      <c r="Z280" s="9" t="s">
        <v>36</v>
      </c>
      <c r="AA280" s="9" t="s">
        <v>36</v>
      </c>
      <c r="AB280" s="20">
        <f t="shared" si="12"/>
        <v>3874.5575678243345</v>
      </c>
      <c r="AC280" s="19">
        <f t="shared" si="13"/>
        <v>613268.06333210529</v>
      </c>
    </row>
    <row r="281" spans="2:29" x14ac:dyDescent="0.25">
      <c r="B281" s="9">
        <v>277</v>
      </c>
      <c r="C281" s="9">
        <f t="shared" si="14"/>
        <v>46</v>
      </c>
      <c r="D281" s="9">
        <v>1</v>
      </c>
      <c r="E281" s="20">
        <f>E269*(1+VLookups!$C$4)</f>
        <v>16545.85860300385</v>
      </c>
      <c r="F281" s="20">
        <f>'B-B-NS'!E281*-VLookups!$C$10*2</f>
        <v>-992.75151618023096</v>
      </c>
      <c r="G281" s="19">
        <v>0</v>
      </c>
      <c r="H281" s="20">
        <f>(-VLookups!$C$13)*(E281+F281/2)</f>
        <v>-4670.3995078698972</v>
      </c>
      <c r="I281" s="19">
        <v>0</v>
      </c>
      <c r="J281" s="19">
        <v>0</v>
      </c>
      <c r="K281" s="19">
        <v>0</v>
      </c>
      <c r="L281" s="19">
        <v>0</v>
      </c>
      <c r="M281" s="19">
        <v>0</v>
      </c>
      <c r="N281" s="20" t="s">
        <v>36</v>
      </c>
      <c r="O281" s="20">
        <f>VLookups!$C$39</f>
        <v>-1132.2740186406561</v>
      </c>
      <c r="P281" s="20">
        <f>P280-VLookups!$C$42</f>
        <v>-154</v>
      </c>
      <c r="Q281" s="22">
        <v>37</v>
      </c>
      <c r="R281" s="19">
        <v>0</v>
      </c>
      <c r="S281" s="20">
        <f>VLookups!$C$50</f>
        <v>-3580.614715990946</v>
      </c>
      <c r="T281" s="19">
        <v>0</v>
      </c>
      <c r="U281" s="9">
        <v>133</v>
      </c>
      <c r="V281" s="21">
        <f>V280-VLookups!$C$54</f>
        <v>-1885</v>
      </c>
      <c r="W281" s="21">
        <f>-VLookups!$C$60</f>
        <v>-300</v>
      </c>
      <c r="X281" s="21">
        <f>-VLookups!$C$62</f>
        <v>-125</v>
      </c>
      <c r="Y281" s="20">
        <f>Y280*(1+VLookups!$C$57/12)</f>
        <v>-335.11160093878306</v>
      </c>
      <c r="Z281" s="9" t="s">
        <v>36</v>
      </c>
      <c r="AA281" s="9" t="s">
        <v>36</v>
      </c>
      <c r="AB281" s="20">
        <f t="shared" si="12"/>
        <v>3867.0830014734534</v>
      </c>
      <c r="AC281" s="19">
        <f t="shared" si="13"/>
        <v>618157.25977246556</v>
      </c>
    </row>
    <row r="282" spans="2:29" x14ac:dyDescent="0.25">
      <c r="B282" s="9">
        <v>278</v>
      </c>
      <c r="C282" s="9">
        <f t="shared" si="14"/>
        <v>46</v>
      </c>
      <c r="D282" s="9">
        <v>2</v>
      </c>
      <c r="E282" s="20">
        <f>E270*(1+VLookups!$C$4)</f>
        <v>16545.85860300385</v>
      </c>
      <c r="F282" s="20">
        <f>'B-B-NS'!E282*-VLookups!$C$10*2</f>
        <v>-992.75151618023096</v>
      </c>
      <c r="G282" s="19">
        <v>0</v>
      </c>
      <c r="H282" s="20">
        <f>(-VLookups!$C$13)*(E282+F282/2)</f>
        <v>-4670.3995078698972</v>
      </c>
      <c r="I282" s="19">
        <v>0</v>
      </c>
      <c r="J282" s="19">
        <v>0</v>
      </c>
      <c r="K282" s="19">
        <v>0</v>
      </c>
      <c r="L282" s="19">
        <v>0</v>
      </c>
      <c r="M282" s="19">
        <v>0</v>
      </c>
      <c r="N282" s="20" t="s">
        <v>36</v>
      </c>
      <c r="O282" s="20">
        <f>VLookups!$C$39</f>
        <v>-1132.2740186406561</v>
      </c>
      <c r="P282" s="20">
        <f>P281-VLookups!$C$42</f>
        <v>-155.5</v>
      </c>
      <c r="Q282" s="22">
        <v>38</v>
      </c>
      <c r="R282" s="19">
        <v>0</v>
      </c>
      <c r="S282" s="20">
        <f>VLookups!$C$50</f>
        <v>-3580.614715990946</v>
      </c>
      <c r="T282" s="19">
        <v>0</v>
      </c>
      <c r="U282" s="9">
        <v>134</v>
      </c>
      <c r="V282" s="21">
        <f>V281-VLookups!$C$54</f>
        <v>-1890</v>
      </c>
      <c r="W282" s="21">
        <f>-VLookups!$C$60</f>
        <v>-300</v>
      </c>
      <c r="X282" s="21">
        <f>-VLookups!$C$62</f>
        <v>-125</v>
      </c>
      <c r="Y282" s="20">
        <f>Y281*(1+VLookups!$C$57/12)</f>
        <v>-336.0890097748545</v>
      </c>
      <c r="Z282" s="9" t="s">
        <v>36</v>
      </c>
      <c r="AA282" s="9" t="s">
        <v>36</v>
      </c>
      <c r="AB282" s="20">
        <f t="shared" si="12"/>
        <v>3859.605592637382</v>
      </c>
      <c r="AC282" s="19">
        <f t="shared" si="13"/>
        <v>623047.12746472377</v>
      </c>
    </row>
    <row r="283" spans="2:29" x14ac:dyDescent="0.25">
      <c r="B283" s="9">
        <v>279</v>
      </c>
      <c r="C283" s="9">
        <f t="shared" si="14"/>
        <v>46</v>
      </c>
      <c r="D283" s="9">
        <v>3</v>
      </c>
      <c r="E283" s="20">
        <f>E271*(1+VLookups!$C$4)</f>
        <v>16545.85860300385</v>
      </c>
      <c r="F283" s="20">
        <f>'B-B-NS'!E283*-VLookups!$C$10*2</f>
        <v>-992.75151618023096</v>
      </c>
      <c r="G283" s="19">
        <v>0</v>
      </c>
      <c r="H283" s="20">
        <f>(-VLookups!$C$13)*(E283+F283/2)</f>
        <v>-4670.3995078698972</v>
      </c>
      <c r="I283" s="19">
        <v>0</v>
      </c>
      <c r="J283" s="19">
        <v>0</v>
      </c>
      <c r="K283" s="19">
        <v>0</v>
      </c>
      <c r="L283" s="19">
        <v>0</v>
      </c>
      <c r="M283" s="19">
        <v>0</v>
      </c>
      <c r="N283" s="20" t="s">
        <v>36</v>
      </c>
      <c r="O283" s="20">
        <f>VLookups!$C$39</f>
        <v>-1132.2740186406561</v>
      </c>
      <c r="P283" s="20">
        <f>P282-VLookups!$C$42</f>
        <v>-157</v>
      </c>
      <c r="Q283" s="22">
        <v>39</v>
      </c>
      <c r="R283" s="19">
        <v>0</v>
      </c>
      <c r="S283" s="20">
        <f>VLookups!$C$50</f>
        <v>-3580.614715990946</v>
      </c>
      <c r="T283" s="19">
        <v>0</v>
      </c>
      <c r="U283" s="9">
        <v>135</v>
      </c>
      <c r="V283" s="21">
        <f>V282-VLookups!$C$54</f>
        <v>-1895</v>
      </c>
      <c r="W283" s="21">
        <f>-VLookups!$C$60</f>
        <v>-300</v>
      </c>
      <c r="X283" s="21">
        <f>-VLookups!$C$62</f>
        <v>-125</v>
      </c>
      <c r="Y283" s="20">
        <f>Y282*(1+VLookups!$C$57/12)</f>
        <v>-337.06926938669784</v>
      </c>
      <c r="Z283" s="9" t="s">
        <v>36</v>
      </c>
      <c r="AA283" s="9" t="s">
        <v>36</v>
      </c>
      <c r="AB283" s="20">
        <f t="shared" si="12"/>
        <v>3852.1253330255386</v>
      </c>
      <c r="AC283" s="19">
        <f t="shared" si="13"/>
        <v>627937.6646768573</v>
      </c>
    </row>
    <row r="284" spans="2:29" x14ac:dyDescent="0.25">
      <c r="B284" s="9">
        <v>280</v>
      </c>
      <c r="C284" s="9">
        <f t="shared" si="14"/>
        <v>46</v>
      </c>
      <c r="D284" s="9">
        <v>4</v>
      </c>
      <c r="E284" s="20">
        <f>E272*(1+VLookups!$C$4)</f>
        <v>16545.85860300385</v>
      </c>
      <c r="F284" s="20">
        <f>'B-B-NS'!E284*-VLookups!$C$10*2</f>
        <v>-992.75151618023096</v>
      </c>
      <c r="G284" s="19">
        <v>0</v>
      </c>
      <c r="H284" s="20">
        <f>(-VLookups!$C$13)*(E284+F284/2)</f>
        <v>-4670.3995078698972</v>
      </c>
      <c r="I284" s="19">
        <v>0</v>
      </c>
      <c r="J284" s="19">
        <v>0</v>
      </c>
      <c r="K284" s="19">
        <v>0</v>
      </c>
      <c r="L284" s="19">
        <v>0</v>
      </c>
      <c r="M284" s="19">
        <v>0</v>
      </c>
      <c r="N284" s="20" t="s">
        <v>36</v>
      </c>
      <c r="O284" s="20">
        <f>VLookups!$C$39</f>
        <v>-1132.2740186406561</v>
      </c>
      <c r="P284" s="20">
        <f>P283-VLookups!$C$42</f>
        <v>-158.5</v>
      </c>
      <c r="Q284" s="22">
        <v>40</v>
      </c>
      <c r="R284" s="19">
        <v>0</v>
      </c>
      <c r="S284" s="20">
        <f>VLookups!$C$50</f>
        <v>-3580.614715990946</v>
      </c>
      <c r="T284" s="19">
        <v>0</v>
      </c>
      <c r="U284" s="9">
        <v>136</v>
      </c>
      <c r="V284" s="21">
        <f>V283-VLookups!$C$54</f>
        <v>-1900</v>
      </c>
      <c r="W284" s="21">
        <f>-VLookups!$C$60</f>
        <v>-300</v>
      </c>
      <c r="X284" s="21">
        <f>-VLookups!$C$62</f>
        <v>-125</v>
      </c>
      <c r="Y284" s="20">
        <f>Y283*(1+VLookups!$C$57/12)</f>
        <v>-338.05238808907569</v>
      </c>
      <c r="Z284" s="9" t="s">
        <v>36</v>
      </c>
      <c r="AA284" s="9" t="s">
        <v>36</v>
      </c>
      <c r="AB284" s="20">
        <f t="shared" si="12"/>
        <v>3844.6422143231607</v>
      </c>
      <c r="AC284" s="19">
        <f t="shared" si="13"/>
        <v>632828.86966564192</v>
      </c>
    </row>
    <row r="285" spans="2:29" x14ac:dyDescent="0.25">
      <c r="B285" s="9">
        <v>281</v>
      </c>
      <c r="C285" s="9">
        <f t="shared" si="14"/>
        <v>46</v>
      </c>
      <c r="D285" s="9">
        <v>5</v>
      </c>
      <c r="E285" s="20">
        <f>E273*(1+VLookups!$C$4)</f>
        <v>16545.85860300385</v>
      </c>
      <c r="F285" s="20">
        <f>'B-B-NS'!E285*-VLookups!$C$10*2</f>
        <v>-992.75151618023096</v>
      </c>
      <c r="G285" s="19">
        <v>0</v>
      </c>
      <c r="H285" s="20">
        <f>(-VLookups!$C$13)*(E285+F285/2)</f>
        <v>-4670.3995078698972</v>
      </c>
      <c r="I285" s="19">
        <v>0</v>
      </c>
      <c r="J285" s="19">
        <v>0</v>
      </c>
      <c r="K285" s="19">
        <v>0</v>
      </c>
      <c r="L285" s="19">
        <v>0</v>
      </c>
      <c r="M285" s="19">
        <v>0</v>
      </c>
      <c r="N285" s="20" t="s">
        <v>36</v>
      </c>
      <c r="O285" s="20">
        <f>VLookups!$C$39</f>
        <v>-1132.2740186406561</v>
      </c>
      <c r="P285" s="20">
        <f>P284-VLookups!$C$42</f>
        <v>-160</v>
      </c>
      <c r="Q285" s="22">
        <v>41</v>
      </c>
      <c r="R285" s="19">
        <v>0</v>
      </c>
      <c r="S285" s="20">
        <f>VLookups!$C$50</f>
        <v>-3580.614715990946</v>
      </c>
      <c r="T285" s="19">
        <v>0</v>
      </c>
      <c r="U285" s="9">
        <v>137</v>
      </c>
      <c r="V285" s="21">
        <f>V284-VLookups!$C$54</f>
        <v>-1905</v>
      </c>
      <c r="W285" s="21">
        <f>-VLookups!$C$60</f>
        <v>-300</v>
      </c>
      <c r="X285" s="21">
        <f>-VLookups!$C$62</f>
        <v>-125</v>
      </c>
      <c r="Y285" s="20">
        <f>Y284*(1+VLookups!$C$57/12)</f>
        <v>-339.03837422100219</v>
      </c>
      <c r="Z285" s="9" t="s">
        <v>36</v>
      </c>
      <c r="AA285" s="9" t="s">
        <v>36</v>
      </c>
      <c r="AB285" s="20">
        <f t="shared" si="12"/>
        <v>3837.1562281912338</v>
      </c>
      <c r="AC285" s="19">
        <f t="shared" si="13"/>
        <v>637720.74067660922</v>
      </c>
    </row>
    <row r="286" spans="2:29" x14ac:dyDescent="0.25">
      <c r="B286" s="9">
        <v>282</v>
      </c>
      <c r="C286" s="9">
        <f t="shared" si="14"/>
        <v>46</v>
      </c>
      <c r="D286" s="9">
        <v>6</v>
      </c>
      <c r="E286" s="20">
        <f>E274*(1+VLookups!$C$4)</f>
        <v>16545.85860300385</v>
      </c>
      <c r="F286" s="20">
        <f>'B-B-NS'!E286*-VLookups!$C$10*2</f>
        <v>-992.75151618023096</v>
      </c>
      <c r="G286" s="19">
        <v>0</v>
      </c>
      <c r="H286" s="20">
        <f>(-VLookups!$C$13)*(E286+F286/2)</f>
        <v>-4670.3995078698972</v>
      </c>
      <c r="I286" s="19">
        <v>0</v>
      </c>
      <c r="J286" s="19">
        <v>0</v>
      </c>
      <c r="K286" s="19">
        <v>0</v>
      </c>
      <c r="L286" s="19">
        <v>0</v>
      </c>
      <c r="M286" s="19">
        <v>0</v>
      </c>
      <c r="N286" s="20" t="s">
        <v>36</v>
      </c>
      <c r="O286" s="20">
        <f>VLookups!$C$39</f>
        <v>-1132.2740186406561</v>
      </c>
      <c r="P286" s="20">
        <f>P285-VLookups!$C$42</f>
        <v>-161.5</v>
      </c>
      <c r="Q286" s="22">
        <v>42</v>
      </c>
      <c r="R286" s="19">
        <v>0</v>
      </c>
      <c r="S286" s="20">
        <f>VLookups!$C$50</f>
        <v>-3580.614715990946</v>
      </c>
      <c r="T286" s="19">
        <v>0</v>
      </c>
      <c r="U286" s="9">
        <v>138</v>
      </c>
      <c r="V286" s="21">
        <f>V285-VLookups!$C$54</f>
        <v>-1910</v>
      </c>
      <c r="W286" s="21">
        <f>-VLookups!$C$60</f>
        <v>-300</v>
      </c>
      <c r="X286" s="21">
        <f>-VLookups!$C$62</f>
        <v>-125</v>
      </c>
      <c r="Y286" s="20">
        <f>Y285*(1+VLookups!$C$57/12)</f>
        <v>-340.02723614581345</v>
      </c>
      <c r="Z286" s="9" t="s">
        <v>36</v>
      </c>
      <c r="AA286" s="9" t="s">
        <v>36</v>
      </c>
      <c r="AB286" s="20">
        <f t="shared" si="12"/>
        <v>3829.667366266423</v>
      </c>
      <c r="AC286" s="19">
        <f t="shared" si="13"/>
        <v>642613.27594400325</v>
      </c>
    </row>
    <row r="287" spans="2:29" x14ac:dyDescent="0.25">
      <c r="B287" s="9">
        <v>283</v>
      </c>
      <c r="C287" s="9">
        <f t="shared" si="14"/>
        <v>46</v>
      </c>
      <c r="D287" s="9">
        <v>7</v>
      </c>
      <c r="E287" s="20">
        <f>E275*(1+VLookups!$C$4)</f>
        <v>16545.85860300385</v>
      </c>
      <c r="F287" s="20">
        <f>'B-B-NS'!E287*-VLookups!$C$10*2</f>
        <v>-992.75151618023096</v>
      </c>
      <c r="G287" s="19">
        <v>0</v>
      </c>
      <c r="H287" s="20">
        <f>(-VLookups!$C$13)*(E287+F287/2)</f>
        <v>-4670.3995078698972</v>
      </c>
      <c r="I287" s="19">
        <v>0</v>
      </c>
      <c r="J287" s="19">
        <v>0</v>
      </c>
      <c r="K287" s="19">
        <v>0</v>
      </c>
      <c r="L287" s="19">
        <v>0</v>
      </c>
      <c r="M287" s="19">
        <v>0</v>
      </c>
      <c r="N287" s="20" t="s">
        <v>36</v>
      </c>
      <c r="O287" s="20">
        <f>VLookups!$C$39</f>
        <v>-1132.2740186406561</v>
      </c>
      <c r="P287" s="20">
        <f>P286-VLookups!$C$42</f>
        <v>-163</v>
      </c>
      <c r="Q287" s="22">
        <v>43</v>
      </c>
      <c r="R287" s="19">
        <v>0</v>
      </c>
      <c r="S287" s="20">
        <f>VLookups!$C$50</f>
        <v>-3580.614715990946</v>
      </c>
      <c r="T287" s="19">
        <v>0</v>
      </c>
      <c r="U287" s="9">
        <v>139</v>
      </c>
      <c r="V287" s="21">
        <f>V286-VLookups!$C$54</f>
        <v>-1915</v>
      </c>
      <c r="W287" s="21">
        <f>-VLookups!$C$60</f>
        <v>-300</v>
      </c>
      <c r="X287" s="21">
        <f>-VLookups!$C$62</f>
        <v>-125</v>
      </c>
      <c r="Y287" s="20">
        <f>Y286*(1+VLookups!$C$57/12)</f>
        <v>-341.01898225123875</v>
      </c>
      <c r="Z287" s="9" t="s">
        <v>36</v>
      </c>
      <c r="AA287" s="9" t="s">
        <v>36</v>
      </c>
      <c r="AB287" s="20">
        <f t="shared" si="12"/>
        <v>3822.1756201609974</v>
      </c>
      <c r="AC287" s="19">
        <f t="shared" si="13"/>
        <v>647506.47369073762</v>
      </c>
    </row>
    <row r="288" spans="2:29" x14ac:dyDescent="0.25">
      <c r="B288" s="9">
        <v>284</v>
      </c>
      <c r="C288" s="9">
        <f t="shared" si="14"/>
        <v>46</v>
      </c>
      <c r="D288" s="9">
        <v>8</v>
      </c>
      <c r="E288" s="20">
        <f>E276*(1+VLookups!$C$4)</f>
        <v>16545.85860300385</v>
      </c>
      <c r="F288" s="20">
        <f>'B-B-NS'!E288*-VLookups!$C$10*2</f>
        <v>-992.75151618023096</v>
      </c>
      <c r="G288" s="19">
        <v>0</v>
      </c>
      <c r="H288" s="20">
        <f>(-VLookups!$C$13)*(E288+F288/2)</f>
        <v>-4670.3995078698972</v>
      </c>
      <c r="I288" s="19">
        <v>0</v>
      </c>
      <c r="J288" s="19">
        <v>0</v>
      </c>
      <c r="K288" s="19">
        <v>0</v>
      </c>
      <c r="L288" s="19">
        <v>0</v>
      </c>
      <c r="M288" s="19">
        <v>0</v>
      </c>
      <c r="N288" s="20" t="s">
        <v>36</v>
      </c>
      <c r="O288" s="20">
        <f>VLookups!$C$39</f>
        <v>-1132.2740186406561</v>
      </c>
      <c r="P288" s="20">
        <f>P287-VLookups!$C$42</f>
        <v>-164.5</v>
      </c>
      <c r="Q288" s="22">
        <v>44</v>
      </c>
      <c r="R288" s="19">
        <v>0</v>
      </c>
      <c r="S288" s="20">
        <f>VLookups!$C$50</f>
        <v>-3580.614715990946</v>
      </c>
      <c r="T288" s="19">
        <v>0</v>
      </c>
      <c r="U288" s="9">
        <v>140</v>
      </c>
      <c r="V288" s="21">
        <f>V287-VLookups!$C$54</f>
        <v>-1920</v>
      </c>
      <c r="W288" s="21">
        <f>-VLookups!$C$60</f>
        <v>-300</v>
      </c>
      <c r="X288" s="21">
        <f>-VLookups!$C$62</f>
        <v>-125</v>
      </c>
      <c r="Y288" s="20">
        <f>Y287*(1+VLookups!$C$57/12)</f>
        <v>-342.01362094947154</v>
      </c>
      <c r="Z288" s="9" t="s">
        <v>36</v>
      </c>
      <c r="AA288" s="9" t="s">
        <v>36</v>
      </c>
      <c r="AB288" s="20">
        <f t="shared" si="12"/>
        <v>3814.6809814627645</v>
      </c>
      <c r="AC288" s="19">
        <f t="shared" si="13"/>
        <v>652400.33212835167</v>
      </c>
    </row>
    <row r="289" spans="2:29" x14ac:dyDescent="0.25">
      <c r="B289" s="9">
        <v>285</v>
      </c>
      <c r="C289" s="9">
        <f t="shared" si="14"/>
        <v>46</v>
      </c>
      <c r="D289" s="9">
        <v>9</v>
      </c>
      <c r="E289" s="20">
        <f>E277*(1+VLookups!$C$4)</f>
        <v>16545.85860300385</v>
      </c>
      <c r="F289" s="20">
        <f>'B-B-NS'!E289*-VLookups!$C$10*2</f>
        <v>-992.75151618023096</v>
      </c>
      <c r="G289" s="19">
        <v>0</v>
      </c>
      <c r="H289" s="20">
        <f>(-VLookups!$C$13)*(E289+F289/2)</f>
        <v>-4670.3995078698972</v>
      </c>
      <c r="I289" s="19">
        <v>0</v>
      </c>
      <c r="J289" s="19">
        <v>0</v>
      </c>
      <c r="K289" s="19">
        <v>0</v>
      </c>
      <c r="L289" s="19">
        <v>0</v>
      </c>
      <c r="M289" s="19">
        <v>0</v>
      </c>
      <c r="N289" s="20" t="s">
        <v>36</v>
      </c>
      <c r="O289" s="20">
        <f>VLookups!$C$39</f>
        <v>-1132.2740186406561</v>
      </c>
      <c r="P289" s="20">
        <f>P288-VLookups!$C$42</f>
        <v>-166</v>
      </c>
      <c r="Q289" s="22">
        <v>45</v>
      </c>
      <c r="R289" s="19">
        <v>0</v>
      </c>
      <c r="S289" s="20">
        <f>VLookups!$C$50</f>
        <v>-3580.614715990946</v>
      </c>
      <c r="T289" s="19">
        <v>0</v>
      </c>
      <c r="U289" s="9">
        <v>141</v>
      </c>
      <c r="V289" s="21">
        <f>V288-VLookups!$C$54</f>
        <v>-1925</v>
      </c>
      <c r="W289" s="21">
        <f>-VLookups!$C$60</f>
        <v>-300</v>
      </c>
      <c r="X289" s="21">
        <f>-VLookups!$C$62</f>
        <v>-125</v>
      </c>
      <c r="Y289" s="20">
        <f>Y288*(1+VLookups!$C$57/12)</f>
        <v>-343.01116067724087</v>
      </c>
      <c r="Z289" s="9" t="s">
        <v>36</v>
      </c>
      <c r="AA289" s="9" t="s">
        <v>36</v>
      </c>
      <c r="AB289" s="20">
        <f t="shared" si="12"/>
        <v>3807.1834417349955</v>
      </c>
      <c r="AC289" s="19">
        <f t="shared" si="13"/>
        <v>657294.84945696732</v>
      </c>
    </row>
    <row r="290" spans="2:29" x14ac:dyDescent="0.25">
      <c r="B290" s="9">
        <v>286</v>
      </c>
      <c r="C290" s="9">
        <f t="shared" si="14"/>
        <v>46</v>
      </c>
      <c r="D290" s="9">
        <v>10</v>
      </c>
      <c r="E290" s="20">
        <f>E278*(1+VLookups!$C$4)</f>
        <v>16545.85860300385</v>
      </c>
      <c r="F290" s="20">
        <f>'B-B-NS'!E290*-VLookups!$C$10*2</f>
        <v>-992.75151618023096</v>
      </c>
      <c r="G290" s="19">
        <v>0</v>
      </c>
      <c r="H290" s="20">
        <f>(-VLookups!$C$13)*(E290+F290/2)</f>
        <v>-4670.3995078698972</v>
      </c>
      <c r="I290" s="19">
        <v>0</v>
      </c>
      <c r="J290" s="19">
        <v>0</v>
      </c>
      <c r="K290" s="19">
        <v>0</v>
      </c>
      <c r="L290" s="19">
        <v>0</v>
      </c>
      <c r="M290" s="19">
        <v>0</v>
      </c>
      <c r="N290" s="20" t="s">
        <v>36</v>
      </c>
      <c r="O290" s="20">
        <f>VLookups!$C$39</f>
        <v>-1132.2740186406561</v>
      </c>
      <c r="P290" s="20">
        <f>P289-VLookups!$C$42</f>
        <v>-167.5</v>
      </c>
      <c r="Q290" s="22">
        <v>46</v>
      </c>
      <c r="R290" s="19">
        <v>0</v>
      </c>
      <c r="S290" s="20">
        <f>VLookups!$C$50</f>
        <v>-3580.614715990946</v>
      </c>
      <c r="T290" s="19">
        <v>0</v>
      </c>
      <c r="U290" s="9">
        <v>142</v>
      </c>
      <c r="V290" s="21">
        <f>V289-VLookups!$C$54</f>
        <v>-1930</v>
      </c>
      <c r="W290" s="21">
        <f>-VLookups!$C$60</f>
        <v>-300</v>
      </c>
      <c r="X290" s="21">
        <f>-VLookups!$C$62</f>
        <v>-125</v>
      </c>
      <c r="Y290" s="20">
        <f>Y289*(1+VLookups!$C$57/12)</f>
        <v>-344.01160989588283</v>
      </c>
      <c r="Z290" s="9" t="s">
        <v>36</v>
      </c>
      <c r="AA290" s="9" t="s">
        <v>36</v>
      </c>
      <c r="AB290" s="20">
        <f t="shared" si="12"/>
        <v>3799.6829925163534</v>
      </c>
      <c r="AC290" s="19">
        <f t="shared" si="13"/>
        <v>662190.02386524528</v>
      </c>
    </row>
    <row r="291" spans="2:29" x14ac:dyDescent="0.25">
      <c r="B291" s="9">
        <v>287</v>
      </c>
      <c r="C291" s="9">
        <f t="shared" si="14"/>
        <v>46</v>
      </c>
      <c r="D291" s="9">
        <v>11</v>
      </c>
      <c r="E291" s="20">
        <f>E279*(1+VLookups!$C$4)</f>
        <v>16545.85860300385</v>
      </c>
      <c r="F291" s="20">
        <f>'B-B-NS'!E291*-VLookups!$C$10*2</f>
        <v>-992.75151618023096</v>
      </c>
      <c r="G291" s="19">
        <v>0</v>
      </c>
      <c r="H291" s="20">
        <f>(-VLookups!$C$13)*(E291+F291/2)</f>
        <v>-4670.3995078698972</v>
      </c>
      <c r="I291" s="19">
        <v>0</v>
      </c>
      <c r="J291" s="19">
        <v>0</v>
      </c>
      <c r="K291" s="19">
        <v>0</v>
      </c>
      <c r="L291" s="19">
        <v>0</v>
      </c>
      <c r="M291" s="19">
        <v>0</v>
      </c>
      <c r="N291" s="20" t="s">
        <v>36</v>
      </c>
      <c r="O291" s="20">
        <f>VLookups!$C$39</f>
        <v>-1132.2740186406561</v>
      </c>
      <c r="P291" s="20">
        <f>P290-VLookups!$C$42</f>
        <v>-169</v>
      </c>
      <c r="Q291" s="22">
        <v>47</v>
      </c>
      <c r="R291" s="19">
        <v>0</v>
      </c>
      <c r="S291" s="20">
        <f>VLookups!$C$50</f>
        <v>-3580.614715990946</v>
      </c>
      <c r="T291" s="19">
        <v>0</v>
      </c>
      <c r="U291" s="9">
        <v>143</v>
      </c>
      <c r="V291" s="21">
        <f>V290-VLookups!$C$54</f>
        <v>-1935</v>
      </c>
      <c r="W291" s="21">
        <f>-VLookups!$C$60</f>
        <v>-300</v>
      </c>
      <c r="X291" s="21">
        <f>-VLookups!$C$62</f>
        <v>-125</v>
      </c>
      <c r="Y291" s="20">
        <f>Y290*(1+VLookups!$C$57/12)</f>
        <v>-345.0149770914125</v>
      </c>
      <c r="Z291" s="9" t="s">
        <v>36</v>
      </c>
      <c r="AA291" s="9" t="s">
        <v>36</v>
      </c>
      <c r="AB291" s="20">
        <f t="shared" si="12"/>
        <v>3792.1796253208236</v>
      </c>
      <c r="AC291" s="19">
        <f t="shared" si="13"/>
        <v>667085.85353034153</v>
      </c>
    </row>
    <row r="292" spans="2:29" x14ac:dyDescent="0.25">
      <c r="B292" s="9">
        <v>288</v>
      </c>
      <c r="C292" s="9">
        <f t="shared" si="14"/>
        <v>47</v>
      </c>
      <c r="D292" s="9">
        <v>0</v>
      </c>
      <c r="E292" s="20">
        <f>E280*(1+VLookups!$C$4)</f>
        <v>17124.963654108982</v>
      </c>
      <c r="F292" s="20">
        <f>'B-B-NS'!E292*-VLookups!$C$10*2</f>
        <v>-1027.4978192465389</v>
      </c>
      <c r="G292" s="19">
        <v>0</v>
      </c>
      <c r="H292" s="20">
        <f>(-VLookups!$C$13)*(E292+F292/2)</f>
        <v>-4833.8634906453426</v>
      </c>
      <c r="I292" s="19">
        <v>0</v>
      </c>
      <c r="J292" s="19">
        <v>0</v>
      </c>
      <c r="K292" s="19">
        <v>0</v>
      </c>
      <c r="L292" s="19">
        <v>0</v>
      </c>
      <c r="M292" s="19">
        <v>0</v>
      </c>
      <c r="N292" s="20" t="s">
        <v>36</v>
      </c>
      <c r="O292" s="20">
        <f>VLookups!$C$39</f>
        <v>-1132.2740186406561</v>
      </c>
      <c r="P292" s="20">
        <f>P291-VLookups!$C$42</f>
        <v>-170.5</v>
      </c>
      <c r="Q292" s="22">
        <v>48</v>
      </c>
      <c r="R292" s="19">
        <v>0</v>
      </c>
      <c r="S292" s="20">
        <f>VLookups!$C$50</f>
        <v>-3580.614715990946</v>
      </c>
      <c r="T292" s="19">
        <v>0</v>
      </c>
      <c r="U292" s="9">
        <v>144</v>
      </c>
      <c r="V292" s="21">
        <f>V291-VLookups!$C$54</f>
        <v>-1940</v>
      </c>
      <c r="W292" s="21">
        <f>-VLookups!$C$60</f>
        <v>-300</v>
      </c>
      <c r="X292" s="21">
        <f>-VLookups!$C$62</f>
        <v>-125</v>
      </c>
      <c r="Y292" s="20">
        <f>Y291*(1+VLookups!$C$57/12)</f>
        <v>-346.02127077459579</v>
      </c>
      <c r="Z292" s="9" t="s">
        <v>36</v>
      </c>
      <c r="AA292" s="9" t="s">
        <v>36</v>
      </c>
      <c r="AB292" s="20">
        <f t="shared" si="12"/>
        <v>4182.941248434171</v>
      </c>
      <c r="AC292" s="19">
        <f t="shared" si="13"/>
        <v>672380.60453465953</v>
      </c>
    </row>
    <row r="293" spans="2:29" x14ac:dyDescent="0.25">
      <c r="B293" s="9">
        <v>289</v>
      </c>
      <c r="C293" s="9">
        <f t="shared" si="14"/>
        <v>47</v>
      </c>
      <c r="D293" s="9">
        <v>1</v>
      </c>
      <c r="E293" s="20">
        <f>E281*(1+VLookups!$C$4)</f>
        <v>17124.963654108982</v>
      </c>
      <c r="F293" s="20">
        <f>'B-B-NS'!E293*-VLookups!$C$10*2</f>
        <v>-1027.4978192465389</v>
      </c>
      <c r="G293" s="19">
        <v>0</v>
      </c>
      <c r="H293" s="20">
        <f>(-VLookups!$C$13)*(E293+F293/2)</f>
        <v>-4833.8634906453426</v>
      </c>
      <c r="I293" s="19">
        <v>0</v>
      </c>
      <c r="J293" s="19">
        <v>0</v>
      </c>
      <c r="K293" s="19">
        <v>0</v>
      </c>
      <c r="L293" s="19">
        <v>0</v>
      </c>
      <c r="M293" s="19">
        <v>0</v>
      </c>
      <c r="N293" s="20" t="s">
        <v>36</v>
      </c>
      <c r="O293" s="20">
        <f>VLookups!$C$39</f>
        <v>-1132.2740186406561</v>
      </c>
      <c r="P293" s="20">
        <f>P292-VLookups!$C$42</f>
        <v>-172</v>
      </c>
      <c r="Q293" s="22">
        <v>49</v>
      </c>
      <c r="R293" s="19">
        <v>0</v>
      </c>
      <c r="S293" s="20">
        <f>VLookups!$C$50</f>
        <v>-3580.614715990946</v>
      </c>
      <c r="T293" s="19">
        <v>0</v>
      </c>
      <c r="U293" s="9">
        <v>145</v>
      </c>
      <c r="V293" s="21">
        <f>V292-VLookups!$C$54</f>
        <v>-1945</v>
      </c>
      <c r="W293" s="21">
        <f>-VLookups!$C$60</f>
        <v>-300</v>
      </c>
      <c r="X293" s="21">
        <f>-VLookups!$C$62</f>
        <v>-125</v>
      </c>
      <c r="Y293" s="20">
        <f>Y292*(1+VLookups!$C$57/12)</f>
        <v>-347.03049948102171</v>
      </c>
      <c r="Z293" s="9" t="s">
        <v>36</v>
      </c>
      <c r="AA293" s="9" t="s">
        <v>36</v>
      </c>
      <c r="AB293" s="20">
        <f t="shared" si="12"/>
        <v>4175.4320197277448</v>
      </c>
      <c r="AC293" s="19">
        <f t="shared" si="13"/>
        <v>677676.67089527845</v>
      </c>
    </row>
    <row r="294" spans="2:29" x14ac:dyDescent="0.25">
      <c r="B294" s="9">
        <v>290</v>
      </c>
      <c r="C294" s="9">
        <f t="shared" si="14"/>
        <v>47</v>
      </c>
      <c r="D294" s="9">
        <v>2</v>
      </c>
      <c r="E294" s="20">
        <f>E282*(1+VLookups!$C$4)</f>
        <v>17124.963654108982</v>
      </c>
      <c r="F294" s="20">
        <f>'B-B-NS'!E294*-VLookups!$C$10*2</f>
        <v>-1027.4978192465389</v>
      </c>
      <c r="G294" s="19">
        <v>0</v>
      </c>
      <c r="H294" s="20">
        <f>(-VLookups!$C$13)*(E294+F294/2)</f>
        <v>-4833.8634906453426</v>
      </c>
      <c r="I294" s="19">
        <v>0</v>
      </c>
      <c r="J294" s="19">
        <v>0</v>
      </c>
      <c r="K294" s="19">
        <v>0</v>
      </c>
      <c r="L294" s="19">
        <v>0</v>
      </c>
      <c r="M294" s="19">
        <v>0</v>
      </c>
      <c r="N294" s="20" t="s">
        <v>36</v>
      </c>
      <c r="O294" s="20">
        <f>VLookups!$C$39</f>
        <v>-1132.2740186406561</v>
      </c>
      <c r="P294" s="20">
        <f>P293-VLookups!$C$42</f>
        <v>-173.5</v>
      </c>
      <c r="Q294" s="22">
        <v>50</v>
      </c>
      <c r="R294" s="19">
        <v>0</v>
      </c>
      <c r="S294" s="20">
        <f>VLookups!$C$50</f>
        <v>-3580.614715990946</v>
      </c>
      <c r="T294" s="19">
        <v>0</v>
      </c>
      <c r="U294" s="9">
        <v>146</v>
      </c>
      <c r="V294" s="21">
        <f>V293-VLookups!$C$54</f>
        <v>-1950</v>
      </c>
      <c r="W294" s="21">
        <f>-VLookups!$C$60</f>
        <v>-300</v>
      </c>
      <c r="X294" s="21">
        <f>-VLookups!$C$62</f>
        <v>-125</v>
      </c>
      <c r="Y294" s="20">
        <f>Y293*(1+VLookups!$C$57/12)</f>
        <v>-348.0426717711747</v>
      </c>
      <c r="Z294" s="9" t="s">
        <v>36</v>
      </c>
      <c r="AA294" s="9" t="s">
        <v>36</v>
      </c>
      <c r="AB294" s="20">
        <f t="shared" si="12"/>
        <v>4167.9198474375926</v>
      </c>
      <c r="AC294" s="19">
        <f t="shared" si="13"/>
        <v>682974.05186087487</v>
      </c>
    </row>
    <row r="295" spans="2:29" x14ac:dyDescent="0.25">
      <c r="B295" s="9">
        <v>291</v>
      </c>
      <c r="C295" s="9">
        <f t="shared" si="14"/>
        <v>47</v>
      </c>
      <c r="D295" s="9">
        <v>3</v>
      </c>
      <c r="E295" s="20">
        <f>E283*(1+VLookups!$C$4)</f>
        <v>17124.963654108982</v>
      </c>
      <c r="F295" s="20">
        <f>'B-B-NS'!E295*-VLookups!$C$10*2</f>
        <v>-1027.4978192465389</v>
      </c>
      <c r="G295" s="19">
        <v>0</v>
      </c>
      <c r="H295" s="20">
        <f>(-VLookups!$C$13)*(E295+F295/2)</f>
        <v>-4833.8634906453426</v>
      </c>
      <c r="I295" s="19">
        <v>0</v>
      </c>
      <c r="J295" s="19">
        <v>0</v>
      </c>
      <c r="K295" s="19">
        <v>0</v>
      </c>
      <c r="L295" s="19">
        <v>0</v>
      </c>
      <c r="M295" s="19">
        <v>0</v>
      </c>
      <c r="N295" s="20" t="s">
        <v>36</v>
      </c>
      <c r="O295" s="20">
        <f>VLookups!$C$39</f>
        <v>-1132.2740186406561</v>
      </c>
      <c r="P295" s="20">
        <f>P294-VLookups!$C$42</f>
        <v>-175</v>
      </c>
      <c r="Q295" s="22">
        <v>51</v>
      </c>
      <c r="R295" s="19">
        <v>0</v>
      </c>
      <c r="S295" s="20">
        <f>VLookups!$C$50</f>
        <v>-3580.614715990946</v>
      </c>
      <c r="T295" s="19">
        <v>0</v>
      </c>
      <c r="U295" s="9">
        <v>147</v>
      </c>
      <c r="V295" s="21">
        <f>V294-VLookups!$C$54</f>
        <v>-1955</v>
      </c>
      <c r="W295" s="21">
        <f>-VLookups!$C$60</f>
        <v>-300</v>
      </c>
      <c r="X295" s="21">
        <f>-VLookups!$C$62</f>
        <v>-125</v>
      </c>
      <c r="Y295" s="20">
        <f>Y294*(1+VLookups!$C$57/12)</f>
        <v>-349.05779623050728</v>
      </c>
      <c r="Z295" s="9" t="s">
        <v>36</v>
      </c>
      <c r="AA295" s="9" t="s">
        <v>36</v>
      </c>
      <c r="AB295" s="20">
        <f t="shared" si="12"/>
        <v>4160.40472297826</v>
      </c>
      <c r="AC295" s="19">
        <f t="shared" si="13"/>
        <v>688272.74667028792</v>
      </c>
    </row>
    <row r="296" spans="2:29" x14ac:dyDescent="0.25">
      <c r="B296" s="9">
        <v>292</v>
      </c>
      <c r="C296" s="9">
        <f t="shared" si="14"/>
        <v>47</v>
      </c>
      <c r="D296" s="9">
        <v>4</v>
      </c>
      <c r="E296" s="20">
        <f>E284*(1+VLookups!$C$4)</f>
        <v>17124.963654108982</v>
      </c>
      <c r="F296" s="20">
        <f>'B-B-NS'!E296*-VLookups!$C$10*2</f>
        <v>-1027.4978192465389</v>
      </c>
      <c r="G296" s="19">
        <v>0</v>
      </c>
      <c r="H296" s="20">
        <f>(-VLookups!$C$13)*(E296+F296/2)</f>
        <v>-4833.8634906453426</v>
      </c>
      <c r="I296" s="19">
        <v>0</v>
      </c>
      <c r="J296" s="19">
        <v>0</v>
      </c>
      <c r="K296" s="19">
        <v>0</v>
      </c>
      <c r="L296" s="19">
        <v>0</v>
      </c>
      <c r="M296" s="19">
        <v>0</v>
      </c>
      <c r="N296" s="20" t="s">
        <v>36</v>
      </c>
      <c r="O296" s="20">
        <f>VLookups!$C$39</f>
        <v>-1132.2740186406561</v>
      </c>
      <c r="P296" s="20">
        <f>P295-VLookups!$C$42</f>
        <v>-176.5</v>
      </c>
      <c r="Q296" s="22">
        <v>52</v>
      </c>
      <c r="R296" s="19">
        <v>0</v>
      </c>
      <c r="S296" s="20">
        <f>VLookups!$C$50</f>
        <v>-3580.614715990946</v>
      </c>
      <c r="T296" s="19">
        <v>0</v>
      </c>
      <c r="U296" s="9">
        <v>148</v>
      </c>
      <c r="V296" s="21">
        <f>V295-VLookups!$C$54</f>
        <v>-1960</v>
      </c>
      <c r="W296" s="21">
        <f>-VLookups!$C$60</f>
        <v>-300</v>
      </c>
      <c r="X296" s="21">
        <f>-VLookups!$C$62</f>
        <v>-125</v>
      </c>
      <c r="Y296" s="20">
        <f>Y295*(1+VLookups!$C$57/12)</f>
        <v>-350.07588146951292</v>
      </c>
      <c r="Z296" s="9" t="s">
        <v>36</v>
      </c>
      <c r="AA296" s="9" t="s">
        <v>36</v>
      </c>
      <c r="AB296" s="20">
        <f t="shared" si="12"/>
        <v>4152.8866377392542</v>
      </c>
      <c r="AC296" s="19">
        <f t="shared" si="13"/>
        <v>693572.75455247762</v>
      </c>
    </row>
    <row r="297" spans="2:29" x14ac:dyDescent="0.25">
      <c r="B297" s="9">
        <v>293</v>
      </c>
      <c r="C297" s="9">
        <f t="shared" si="14"/>
        <v>47</v>
      </c>
      <c r="D297" s="9">
        <v>5</v>
      </c>
      <c r="E297" s="20">
        <f>E285*(1+VLookups!$C$4)</f>
        <v>17124.963654108982</v>
      </c>
      <c r="F297" s="20">
        <f>'B-B-NS'!E297*-VLookups!$C$10*2</f>
        <v>-1027.4978192465389</v>
      </c>
      <c r="G297" s="19">
        <v>0</v>
      </c>
      <c r="H297" s="20">
        <f>(-VLookups!$C$13)*(E297+F297/2)</f>
        <v>-4833.8634906453426</v>
      </c>
      <c r="I297" s="19">
        <v>0</v>
      </c>
      <c r="J297" s="19">
        <v>0</v>
      </c>
      <c r="K297" s="19">
        <v>0</v>
      </c>
      <c r="L297" s="19">
        <v>0</v>
      </c>
      <c r="M297" s="19">
        <v>0</v>
      </c>
      <c r="N297" s="20" t="s">
        <v>36</v>
      </c>
      <c r="O297" s="20">
        <f>VLookups!$C$39</f>
        <v>-1132.2740186406561</v>
      </c>
      <c r="P297" s="20">
        <f>P296-VLookups!$C$42</f>
        <v>-178</v>
      </c>
      <c r="Q297" s="22">
        <v>53</v>
      </c>
      <c r="R297" s="19">
        <v>0</v>
      </c>
      <c r="S297" s="20">
        <f>VLookups!$C$50</f>
        <v>-3580.614715990946</v>
      </c>
      <c r="T297" s="19">
        <v>0</v>
      </c>
      <c r="U297" s="9">
        <v>149</v>
      </c>
      <c r="V297" s="21">
        <f>V296-VLookups!$C$54</f>
        <v>-1965</v>
      </c>
      <c r="W297" s="21">
        <f>-VLookups!$C$60</f>
        <v>-300</v>
      </c>
      <c r="X297" s="21">
        <f>-VLookups!$C$62</f>
        <v>-125</v>
      </c>
      <c r="Y297" s="20">
        <f>Y296*(1+VLookups!$C$57/12)</f>
        <v>-351.09693612379903</v>
      </c>
      <c r="Z297" s="9" t="s">
        <v>36</v>
      </c>
      <c r="AA297" s="9" t="s">
        <v>36</v>
      </c>
      <c r="AB297" s="20">
        <f t="shared" si="12"/>
        <v>4145.3655830849675</v>
      </c>
      <c r="AC297" s="19">
        <f t="shared" si="13"/>
        <v>698874.07472648344</v>
      </c>
    </row>
    <row r="298" spans="2:29" x14ac:dyDescent="0.25">
      <c r="B298" s="9">
        <v>294</v>
      </c>
      <c r="C298" s="9">
        <f t="shared" si="14"/>
        <v>47</v>
      </c>
      <c r="D298" s="9">
        <v>6</v>
      </c>
      <c r="E298" s="20">
        <f>E286*(1+VLookups!$C$4)</f>
        <v>17124.963654108982</v>
      </c>
      <c r="F298" s="20">
        <f>'B-B-NS'!E298*-VLookups!$C$10*2</f>
        <v>-1027.4978192465389</v>
      </c>
      <c r="G298" s="19">
        <v>0</v>
      </c>
      <c r="H298" s="20">
        <f>(-VLookups!$C$13)*(E298+F298/2)</f>
        <v>-4833.8634906453426</v>
      </c>
      <c r="I298" s="19">
        <v>0</v>
      </c>
      <c r="J298" s="19">
        <v>0</v>
      </c>
      <c r="K298" s="19">
        <v>0</v>
      </c>
      <c r="L298" s="19">
        <v>0</v>
      </c>
      <c r="M298" s="19">
        <v>0</v>
      </c>
      <c r="N298" s="20" t="s">
        <v>36</v>
      </c>
      <c r="O298" s="20">
        <f>VLookups!$C$39</f>
        <v>-1132.2740186406561</v>
      </c>
      <c r="P298" s="20">
        <f>P297-VLookups!$C$42</f>
        <v>-179.5</v>
      </c>
      <c r="Q298" s="22">
        <v>54</v>
      </c>
      <c r="R298" s="19">
        <v>0</v>
      </c>
      <c r="S298" s="20">
        <f>VLookups!$C$50</f>
        <v>-3580.614715990946</v>
      </c>
      <c r="T298" s="19">
        <v>0</v>
      </c>
      <c r="U298" s="9">
        <v>150</v>
      </c>
      <c r="V298" s="21">
        <f>V297-VLookups!$C$54</f>
        <v>-1970</v>
      </c>
      <c r="W298" s="21">
        <f>-VLookups!$C$60</f>
        <v>-300</v>
      </c>
      <c r="X298" s="21">
        <f>-VLookups!$C$62</f>
        <v>-125</v>
      </c>
      <c r="Y298" s="20">
        <f>Y297*(1+VLookups!$C$57/12)</f>
        <v>-352.12096885416008</v>
      </c>
      <c r="Z298" s="9" t="s">
        <v>36</v>
      </c>
      <c r="AA298" s="9" t="s">
        <v>36</v>
      </c>
      <c r="AB298" s="20">
        <f t="shared" si="12"/>
        <v>4137.8415503546066</v>
      </c>
      <c r="AC298" s="19">
        <f t="shared" si="13"/>
        <v>704176.70640138222</v>
      </c>
    </row>
    <row r="299" spans="2:29" x14ac:dyDescent="0.25">
      <c r="B299" s="9">
        <v>295</v>
      </c>
      <c r="C299" s="9">
        <f t="shared" si="14"/>
        <v>47</v>
      </c>
      <c r="D299" s="9">
        <v>7</v>
      </c>
      <c r="E299" s="20">
        <f>E287*(1+VLookups!$C$4)</f>
        <v>17124.963654108982</v>
      </c>
      <c r="F299" s="20">
        <f>'B-B-NS'!E299*-VLookups!$C$10*2</f>
        <v>-1027.4978192465389</v>
      </c>
      <c r="G299" s="19">
        <v>0</v>
      </c>
      <c r="H299" s="20">
        <f>(-VLookups!$C$13)*(E299+F299/2)</f>
        <v>-4833.8634906453426</v>
      </c>
      <c r="I299" s="19">
        <v>0</v>
      </c>
      <c r="J299" s="19">
        <v>0</v>
      </c>
      <c r="K299" s="19">
        <v>0</v>
      </c>
      <c r="L299" s="19">
        <v>0</v>
      </c>
      <c r="M299" s="19">
        <v>0</v>
      </c>
      <c r="N299" s="20" t="s">
        <v>36</v>
      </c>
      <c r="O299" s="20">
        <f>VLookups!$C$39</f>
        <v>-1132.2740186406561</v>
      </c>
      <c r="P299" s="20">
        <f>P298-VLookups!$C$42</f>
        <v>-181</v>
      </c>
      <c r="Q299" s="22">
        <v>55</v>
      </c>
      <c r="R299" s="19">
        <v>0</v>
      </c>
      <c r="S299" s="20">
        <f>VLookups!$C$50</f>
        <v>-3580.614715990946</v>
      </c>
      <c r="T299" s="19">
        <v>0</v>
      </c>
      <c r="U299" s="9">
        <v>151</v>
      </c>
      <c r="V299" s="21">
        <f>V298-VLookups!$C$54</f>
        <v>-1975</v>
      </c>
      <c r="W299" s="21">
        <f>-VLookups!$C$60</f>
        <v>-300</v>
      </c>
      <c r="X299" s="21">
        <f>-VLookups!$C$62</f>
        <v>-125</v>
      </c>
      <c r="Y299" s="20">
        <f>Y298*(1+VLookups!$C$57/12)</f>
        <v>-353.1479883466514</v>
      </c>
      <c r="Z299" s="9" t="s">
        <v>36</v>
      </c>
      <c r="AA299" s="9" t="s">
        <v>36</v>
      </c>
      <c r="AB299" s="20">
        <f t="shared" si="12"/>
        <v>4130.3145308621151</v>
      </c>
      <c r="AC299" s="19">
        <f t="shared" si="13"/>
        <v>709480.6487762467</v>
      </c>
    </row>
    <row r="300" spans="2:29" x14ac:dyDescent="0.25">
      <c r="B300" s="9">
        <v>296</v>
      </c>
      <c r="C300" s="9">
        <f t="shared" si="14"/>
        <v>47</v>
      </c>
      <c r="D300" s="9">
        <v>8</v>
      </c>
      <c r="E300" s="20">
        <f>E288*(1+VLookups!$C$4)</f>
        <v>17124.963654108982</v>
      </c>
      <c r="F300" s="20">
        <f>'B-B-NS'!E300*-VLookups!$C$10*2</f>
        <v>-1027.4978192465389</v>
      </c>
      <c r="G300" s="19">
        <v>0</v>
      </c>
      <c r="H300" s="20">
        <f>(-VLookups!$C$13)*(E300+F300/2)</f>
        <v>-4833.8634906453426</v>
      </c>
      <c r="I300" s="19">
        <v>0</v>
      </c>
      <c r="J300" s="19">
        <v>0</v>
      </c>
      <c r="K300" s="19">
        <v>0</v>
      </c>
      <c r="L300" s="19">
        <v>0</v>
      </c>
      <c r="M300" s="19">
        <v>0</v>
      </c>
      <c r="N300" s="20" t="s">
        <v>36</v>
      </c>
      <c r="O300" s="20">
        <f>VLookups!$C$39</f>
        <v>-1132.2740186406561</v>
      </c>
      <c r="P300" s="20">
        <f>P299-VLookups!$C$42</f>
        <v>-182.5</v>
      </c>
      <c r="Q300" s="22">
        <v>56</v>
      </c>
      <c r="R300" s="19">
        <v>0</v>
      </c>
      <c r="S300" s="20">
        <f>VLookups!$C$50</f>
        <v>-3580.614715990946</v>
      </c>
      <c r="T300" s="19">
        <v>0</v>
      </c>
      <c r="U300" s="9">
        <v>152</v>
      </c>
      <c r="V300" s="21">
        <f>V299-VLookups!$C$54</f>
        <v>-1980</v>
      </c>
      <c r="W300" s="21">
        <f>-VLookups!$C$60</f>
        <v>-300</v>
      </c>
      <c r="X300" s="21">
        <f>-VLookups!$C$62</f>
        <v>-125</v>
      </c>
      <c r="Y300" s="20">
        <f>Y299*(1+VLookups!$C$57/12)</f>
        <v>-354.1780033126625</v>
      </c>
      <c r="Z300" s="9" t="s">
        <v>36</v>
      </c>
      <c r="AA300" s="9" t="s">
        <v>36</v>
      </c>
      <c r="AB300" s="20">
        <f t="shared" si="12"/>
        <v>4122.7845158961045</v>
      </c>
      <c r="AC300" s="19">
        <f t="shared" si="13"/>
        <v>714785.90104010329</v>
      </c>
    </row>
    <row r="301" spans="2:29" x14ac:dyDescent="0.25">
      <c r="B301" s="9">
        <v>297</v>
      </c>
      <c r="C301" s="9">
        <f t="shared" si="14"/>
        <v>47</v>
      </c>
      <c r="D301" s="9">
        <v>9</v>
      </c>
      <c r="E301" s="20">
        <f>E289*(1+VLookups!$C$4)</f>
        <v>17124.963654108982</v>
      </c>
      <c r="F301" s="20">
        <f>'B-B-NS'!E301*-VLookups!$C$10*2</f>
        <v>-1027.4978192465389</v>
      </c>
      <c r="G301" s="19">
        <v>0</v>
      </c>
      <c r="H301" s="20">
        <f>(-VLookups!$C$13)*(E301+F301/2)</f>
        <v>-4833.8634906453426</v>
      </c>
      <c r="I301" s="19">
        <v>0</v>
      </c>
      <c r="J301" s="19">
        <v>0</v>
      </c>
      <c r="K301" s="19">
        <v>0</v>
      </c>
      <c r="L301" s="19">
        <v>0</v>
      </c>
      <c r="M301" s="19">
        <v>0</v>
      </c>
      <c r="N301" s="20" t="s">
        <v>36</v>
      </c>
      <c r="O301" s="20">
        <f>VLookups!$C$39</f>
        <v>-1132.2740186406561</v>
      </c>
      <c r="P301" s="20">
        <f>P300-VLookups!$C$42</f>
        <v>-184</v>
      </c>
      <c r="Q301" s="22">
        <v>57</v>
      </c>
      <c r="R301" s="19">
        <v>0</v>
      </c>
      <c r="S301" s="20">
        <f>VLookups!$C$50</f>
        <v>-3580.614715990946</v>
      </c>
      <c r="T301" s="19">
        <v>0</v>
      </c>
      <c r="U301" s="9">
        <v>153</v>
      </c>
      <c r="V301" s="21">
        <f>V300-VLookups!$C$54</f>
        <v>-1985</v>
      </c>
      <c r="W301" s="21">
        <f>-VLookups!$C$60</f>
        <v>-300</v>
      </c>
      <c r="X301" s="21">
        <f>-VLookups!$C$62</f>
        <v>-125</v>
      </c>
      <c r="Y301" s="20">
        <f>Y300*(1+VLookups!$C$57/12)</f>
        <v>-355.21102248899109</v>
      </c>
      <c r="Z301" s="9" t="s">
        <v>36</v>
      </c>
      <c r="AA301" s="9" t="s">
        <v>36</v>
      </c>
      <c r="AB301" s="20">
        <f t="shared" si="12"/>
        <v>4115.2514967197758</v>
      </c>
      <c r="AC301" s="19">
        <f t="shared" si="13"/>
        <v>720092.46237188997</v>
      </c>
    </row>
    <row r="302" spans="2:29" x14ac:dyDescent="0.25">
      <c r="B302" s="9">
        <v>298</v>
      </c>
      <c r="C302" s="9">
        <f t="shared" si="14"/>
        <v>47</v>
      </c>
      <c r="D302" s="9">
        <v>10</v>
      </c>
      <c r="E302" s="20">
        <f>E290*(1+VLookups!$C$4)</f>
        <v>17124.963654108982</v>
      </c>
      <c r="F302" s="20">
        <f>'B-B-NS'!E302*-VLookups!$C$10*2</f>
        <v>-1027.4978192465389</v>
      </c>
      <c r="G302" s="19">
        <v>0</v>
      </c>
      <c r="H302" s="20">
        <f>(-VLookups!$C$13)*(E302+F302/2)</f>
        <v>-4833.8634906453426</v>
      </c>
      <c r="I302" s="19">
        <v>0</v>
      </c>
      <c r="J302" s="19">
        <v>0</v>
      </c>
      <c r="K302" s="19">
        <v>0</v>
      </c>
      <c r="L302" s="19">
        <v>0</v>
      </c>
      <c r="M302" s="19">
        <v>0</v>
      </c>
      <c r="N302" s="20" t="s">
        <v>36</v>
      </c>
      <c r="O302" s="20">
        <f>VLookups!$C$39</f>
        <v>-1132.2740186406561</v>
      </c>
      <c r="P302" s="20">
        <f>P301-VLookups!$C$42</f>
        <v>-185.5</v>
      </c>
      <c r="Q302" s="22">
        <v>58</v>
      </c>
      <c r="R302" s="19">
        <v>0</v>
      </c>
      <c r="S302" s="20">
        <f>VLookups!$C$50</f>
        <v>-3580.614715990946</v>
      </c>
      <c r="T302" s="19">
        <v>0</v>
      </c>
      <c r="U302" s="9">
        <v>154</v>
      </c>
      <c r="V302" s="21">
        <f>V301-VLookups!$C$54</f>
        <v>-1990</v>
      </c>
      <c r="W302" s="21">
        <f>-VLookups!$C$60</f>
        <v>-300</v>
      </c>
      <c r="X302" s="21">
        <f>-VLookups!$C$62</f>
        <v>-125</v>
      </c>
      <c r="Y302" s="20">
        <f>Y301*(1+VLookups!$C$57/12)</f>
        <v>-356.2470546379173</v>
      </c>
      <c r="Z302" s="9" t="s">
        <v>36</v>
      </c>
      <c r="AA302" s="9" t="s">
        <v>36</v>
      </c>
      <c r="AB302" s="20">
        <f t="shared" si="12"/>
        <v>4107.7154645708497</v>
      </c>
      <c r="AC302" s="19">
        <f t="shared" si="13"/>
        <v>725400.33194041392</v>
      </c>
    </row>
    <row r="303" spans="2:29" x14ac:dyDescent="0.25">
      <c r="B303" s="9">
        <v>299</v>
      </c>
      <c r="C303" s="9">
        <f t="shared" si="14"/>
        <v>47</v>
      </c>
      <c r="D303" s="9">
        <v>11</v>
      </c>
      <c r="E303" s="20">
        <f>E291*(1+VLookups!$C$4)</f>
        <v>17124.963654108982</v>
      </c>
      <c r="F303" s="20">
        <f>'B-B-NS'!E303*-VLookups!$C$10*2</f>
        <v>-1027.4978192465389</v>
      </c>
      <c r="G303" s="19">
        <v>0</v>
      </c>
      <c r="H303" s="20">
        <f>(-VLookups!$C$13)*(E303+F303/2)</f>
        <v>-4833.8634906453426</v>
      </c>
      <c r="I303" s="19">
        <v>0</v>
      </c>
      <c r="J303" s="19">
        <v>0</v>
      </c>
      <c r="K303" s="19">
        <v>0</v>
      </c>
      <c r="L303" s="19">
        <v>0</v>
      </c>
      <c r="M303" s="19">
        <v>0</v>
      </c>
      <c r="N303" s="20" t="s">
        <v>36</v>
      </c>
      <c r="O303" s="20">
        <f>VLookups!$C$39</f>
        <v>-1132.2740186406561</v>
      </c>
      <c r="P303" s="20">
        <f>P302-VLookups!$C$42</f>
        <v>-187</v>
      </c>
      <c r="Q303" s="22">
        <v>59</v>
      </c>
      <c r="R303" s="19">
        <v>0</v>
      </c>
      <c r="S303" s="20">
        <f>VLookups!$C$50</f>
        <v>-3580.614715990946</v>
      </c>
      <c r="T303" s="19">
        <v>0</v>
      </c>
      <c r="U303" s="9">
        <v>155</v>
      </c>
      <c r="V303" s="21">
        <f>V302-VLookups!$C$54</f>
        <v>-1995</v>
      </c>
      <c r="W303" s="21">
        <f>-VLookups!$C$60</f>
        <v>-300</v>
      </c>
      <c r="X303" s="21">
        <f>-VLookups!$C$62</f>
        <v>-125</v>
      </c>
      <c r="Y303" s="20">
        <f>Y302*(1+VLookups!$C$57/12)</f>
        <v>-357.28610854727788</v>
      </c>
      <c r="Z303" s="9" t="s">
        <v>36</v>
      </c>
      <c r="AA303" s="9" t="s">
        <v>36</v>
      </c>
      <c r="AB303" s="20">
        <f t="shared" si="12"/>
        <v>4100.1764106614892</v>
      </c>
      <c r="AC303" s="19">
        <f t="shared" si="13"/>
        <v>730709.50890430948</v>
      </c>
    </row>
    <row r="304" spans="2:29" x14ac:dyDescent="0.25">
      <c r="B304" s="9">
        <v>300</v>
      </c>
      <c r="C304" s="9">
        <f t="shared" si="14"/>
        <v>48</v>
      </c>
      <c r="D304" s="9">
        <v>0</v>
      </c>
      <c r="E304" s="20">
        <f>E292*(1+VLookups!$C$4)</f>
        <v>17724.337382002795</v>
      </c>
      <c r="F304" s="20">
        <f>'B-B-NS'!E304*-VLookups!$C$10*2</f>
        <v>-1063.4602429201677</v>
      </c>
      <c r="G304" s="19">
        <v>0</v>
      </c>
      <c r="H304" s="20">
        <f>(-VLookups!$C$13)*(E304+F304/2)</f>
        <v>-5003.0487128179293</v>
      </c>
      <c r="I304" s="19">
        <v>0</v>
      </c>
      <c r="J304" s="19">
        <v>0</v>
      </c>
      <c r="K304" s="19">
        <v>0</v>
      </c>
      <c r="L304" s="19">
        <v>0</v>
      </c>
      <c r="M304" s="19">
        <v>0</v>
      </c>
      <c r="N304" s="20" t="s">
        <v>36</v>
      </c>
      <c r="O304" s="20">
        <f>VLookups!$C$39</f>
        <v>-1132.2740186406561</v>
      </c>
      <c r="P304" s="20">
        <f>P303-VLookups!$C$42</f>
        <v>-188.5</v>
      </c>
      <c r="Q304" s="22">
        <v>60</v>
      </c>
      <c r="R304" s="19">
        <v>0</v>
      </c>
      <c r="S304" s="20">
        <f>VLookups!$C$50</f>
        <v>-3580.614715990946</v>
      </c>
      <c r="T304" s="19">
        <v>0</v>
      </c>
      <c r="U304" s="9">
        <v>156</v>
      </c>
      <c r="V304" s="21">
        <f>V303-VLookups!$C$54</f>
        <v>-2000</v>
      </c>
      <c r="W304" s="21">
        <f>-VLookups!$C$60</f>
        <v>-300</v>
      </c>
      <c r="X304" s="21">
        <f>-VLookups!$C$62</f>
        <v>-125</v>
      </c>
      <c r="Y304" s="20">
        <f>Y303*(1+VLookups!$C$57/12)</f>
        <v>-358.32819303054077</v>
      </c>
      <c r="Z304" s="9" t="s">
        <v>36</v>
      </c>
      <c r="AA304" s="9" t="s">
        <v>36</v>
      </c>
      <c r="AB304" s="20">
        <f t="shared" si="12"/>
        <v>4504.841620062638</v>
      </c>
      <c r="AC304" s="19">
        <f t="shared" si="13"/>
        <v>736432.19970587932</v>
      </c>
    </row>
    <row r="305" spans="2:29" x14ac:dyDescent="0.25">
      <c r="B305" s="9">
        <v>301</v>
      </c>
      <c r="C305" s="9">
        <f t="shared" si="14"/>
        <v>48</v>
      </c>
      <c r="D305" s="9">
        <v>1</v>
      </c>
      <c r="E305" s="20">
        <f>E293*(1+VLookups!$C$4)</f>
        <v>17724.337382002795</v>
      </c>
      <c r="F305" s="20">
        <f>'B-B-NS'!E305*-VLookups!$C$10*2</f>
        <v>-1063.4602429201677</v>
      </c>
      <c r="G305" s="19">
        <v>0</v>
      </c>
      <c r="H305" s="20">
        <f>(-VLookups!$C$13)*(E305+F305/2)</f>
        <v>-5003.0487128179293</v>
      </c>
      <c r="I305" s="19">
        <v>0</v>
      </c>
      <c r="J305" s="19">
        <v>0</v>
      </c>
      <c r="K305" s="19">
        <v>0</v>
      </c>
      <c r="L305" s="19">
        <v>0</v>
      </c>
      <c r="M305" s="19">
        <v>0</v>
      </c>
      <c r="N305" s="20" t="s">
        <v>36</v>
      </c>
      <c r="O305" s="19">
        <v>0</v>
      </c>
      <c r="P305" s="20">
        <f>P304-VLookups!$C$42</f>
        <v>-190</v>
      </c>
      <c r="Q305" s="22">
        <v>61</v>
      </c>
      <c r="R305" s="19">
        <v>0</v>
      </c>
      <c r="S305" s="20">
        <f>VLookups!$C$50</f>
        <v>-3580.614715990946</v>
      </c>
      <c r="T305" s="19">
        <v>0</v>
      </c>
      <c r="U305" s="9">
        <v>157</v>
      </c>
      <c r="V305" s="21">
        <f>V304-VLookups!$C$54</f>
        <v>-2005</v>
      </c>
      <c r="W305" s="21">
        <f>-VLookups!$C$60</f>
        <v>-300</v>
      </c>
      <c r="X305" s="21">
        <f>-VLookups!$C$62</f>
        <v>-125</v>
      </c>
      <c r="Y305" s="20">
        <f>Y304*(1+VLookups!$C$57/12)</f>
        <v>-359.37331692687985</v>
      </c>
      <c r="Z305" s="9" t="s">
        <v>36</v>
      </c>
      <c r="AA305" s="9" t="s">
        <v>36</v>
      </c>
      <c r="AB305" s="20">
        <f t="shared" si="12"/>
        <v>5629.5705148069555</v>
      </c>
      <c r="AC305" s="19">
        <f t="shared" si="13"/>
        <v>743289.15722019621</v>
      </c>
    </row>
    <row r="306" spans="2:29" x14ac:dyDescent="0.25">
      <c r="B306" s="9">
        <v>302</v>
      </c>
      <c r="C306" s="9">
        <f t="shared" si="14"/>
        <v>48</v>
      </c>
      <c r="D306" s="9">
        <v>2</v>
      </c>
      <c r="E306" s="20">
        <f>E294*(1+VLookups!$C$4)</f>
        <v>17724.337382002795</v>
      </c>
      <c r="F306" s="20">
        <f>'B-B-NS'!E306*-VLookups!$C$10*2</f>
        <v>-1063.4602429201677</v>
      </c>
      <c r="G306" s="19">
        <v>0</v>
      </c>
      <c r="H306" s="20">
        <f>(-VLookups!$C$13)*(E306+F306/2)</f>
        <v>-5003.0487128179293</v>
      </c>
      <c r="I306" s="19">
        <v>0</v>
      </c>
      <c r="J306" s="19">
        <v>0</v>
      </c>
      <c r="K306" s="19">
        <v>0</v>
      </c>
      <c r="L306" s="19">
        <v>0</v>
      </c>
      <c r="M306" s="19">
        <v>0</v>
      </c>
      <c r="N306" s="20" t="s">
        <v>36</v>
      </c>
      <c r="O306" s="19">
        <v>0</v>
      </c>
      <c r="P306" s="20">
        <f>P305-VLookups!$C$42</f>
        <v>-191.5</v>
      </c>
      <c r="Q306" s="22">
        <v>62</v>
      </c>
      <c r="R306" s="19">
        <v>0</v>
      </c>
      <c r="S306" s="20">
        <f>VLookups!$C$50</f>
        <v>-3580.614715990946</v>
      </c>
      <c r="T306" s="19">
        <v>0</v>
      </c>
      <c r="U306" s="9">
        <v>158</v>
      </c>
      <c r="V306" s="21">
        <f>V305-VLookups!$C$54</f>
        <v>-2010</v>
      </c>
      <c r="W306" s="21">
        <f>-VLookups!$C$60</f>
        <v>-300</v>
      </c>
      <c r="X306" s="21">
        <f>-VLookups!$C$62</f>
        <v>-125</v>
      </c>
      <c r="Y306" s="20">
        <f>Y305*(1+VLookups!$C$57/12)</f>
        <v>-360.4214891012499</v>
      </c>
      <c r="Z306" s="9" t="s">
        <v>36</v>
      </c>
      <c r="AA306" s="9" t="s">
        <v>36</v>
      </c>
      <c r="AB306" s="20">
        <f t="shared" si="12"/>
        <v>5622.0223426325856</v>
      </c>
      <c r="AC306" s="19">
        <f t="shared" si="13"/>
        <v>750149.99482486257</v>
      </c>
    </row>
    <row r="307" spans="2:29" x14ac:dyDescent="0.25">
      <c r="B307" s="9">
        <v>303</v>
      </c>
      <c r="C307" s="9">
        <f t="shared" si="14"/>
        <v>48</v>
      </c>
      <c r="D307" s="9">
        <v>3</v>
      </c>
      <c r="E307" s="20">
        <f>E295*(1+VLookups!$C$4)</f>
        <v>17724.337382002795</v>
      </c>
      <c r="F307" s="20">
        <f>'B-B-NS'!E307*-VLookups!$C$10*2</f>
        <v>-1063.4602429201677</v>
      </c>
      <c r="G307" s="19">
        <v>0</v>
      </c>
      <c r="H307" s="20">
        <f>(-VLookups!$C$13)*(E307+F307/2)</f>
        <v>-5003.0487128179293</v>
      </c>
      <c r="I307" s="19">
        <v>0</v>
      </c>
      <c r="J307" s="19">
        <v>0</v>
      </c>
      <c r="K307" s="19">
        <v>0</v>
      </c>
      <c r="L307" s="19">
        <v>0</v>
      </c>
      <c r="M307" s="19">
        <v>0</v>
      </c>
      <c r="N307" s="20" t="s">
        <v>36</v>
      </c>
      <c r="O307" s="19">
        <v>0</v>
      </c>
      <c r="P307" s="20">
        <f>P306-VLookups!$C$42</f>
        <v>-193</v>
      </c>
      <c r="Q307" s="22">
        <v>63</v>
      </c>
      <c r="R307" s="19">
        <v>0</v>
      </c>
      <c r="S307" s="20">
        <f>VLookups!$C$50</f>
        <v>-3580.614715990946</v>
      </c>
      <c r="T307" s="19">
        <v>0</v>
      </c>
      <c r="U307" s="9">
        <v>159</v>
      </c>
      <c r="V307" s="21">
        <f>V306-VLookups!$C$54</f>
        <v>-2015</v>
      </c>
      <c r="W307" s="21">
        <f>-VLookups!$C$60</f>
        <v>-300</v>
      </c>
      <c r="X307" s="21">
        <f>-VLookups!$C$62</f>
        <v>-125</v>
      </c>
      <c r="Y307" s="20">
        <f>Y306*(1+VLookups!$C$57/12)</f>
        <v>-361.47271844446186</v>
      </c>
      <c r="Z307" s="9" t="s">
        <v>36</v>
      </c>
      <c r="AA307" s="9" t="s">
        <v>36</v>
      </c>
      <c r="AB307" s="20">
        <f t="shared" si="12"/>
        <v>5614.4711132893735</v>
      </c>
      <c r="AC307" s="19">
        <f t="shared" si="13"/>
        <v>757014.71592952672</v>
      </c>
    </row>
    <row r="308" spans="2:29" x14ac:dyDescent="0.25">
      <c r="B308" s="9">
        <v>304</v>
      </c>
      <c r="C308" s="9">
        <f t="shared" si="14"/>
        <v>48</v>
      </c>
      <c r="D308" s="9">
        <v>4</v>
      </c>
      <c r="E308" s="20">
        <f>E296*(1+VLookups!$C$4)</f>
        <v>17724.337382002795</v>
      </c>
      <c r="F308" s="20">
        <f>'B-B-NS'!E308*-VLookups!$C$10*2</f>
        <v>-1063.4602429201677</v>
      </c>
      <c r="G308" s="19">
        <v>0</v>
      </c>
      <c r="H308" s="20">
        <f>(-VLookups!$C$13)*(E308+F308/2)</f>
        <v>-5003.0487128179293</v>
      </c>
      <c r="I308" s="19">
        <v>0</v>
      </c>
      <c r="J308" s="19">
        <v>0</v>
      </c>
      <c r="K308" s="19">
        <v>0</v>
      </c>
      <c r="L308" s="19">
        <v>0</v>
      </c>
      <c r="M308" s="19">
        <v>0</v>
      </c>
      <c r="N308" s="20" t="s">
        <v>36</v>
      </c>
      <c r="O308" s="19">
        <v>0</v>
      </c>
      <c r="P308" s="20">
        <f>P307-VLookups!$C$42</f>
        <v>-194.5</v>
      </c>
      <c r="Q308" s="22">
        <v>64</v>
      </c>
      <c r="R308" s="19">
        <v>0</v>
      </c>
      <c r="S308" s="20">
        <f>VLookups!$C$50</f>
        <v>-3580.614715990946</v>
      </c>
      <c r="T308" s="19">
        <v>0</v>
      </c>
      <c r="U308" s="9">
        <v>160</v>
      </c>
      <c r="V308" s="21">
        <f>V307-VLookups!$C$54</f>
        <v>-2020</v>
      </c>
      <c r="W308" s="21">
        <f>-VLookups!$C$60</f>
        <v>-300</v>
      </c>
      <c r="X308" s="21">
        <f>-VLookups!$C$62</f>
        <v>-125</v>
      </c>
      <c r="Y308" s="20">
        <f>Y307*(1+VLookups!$C$57/12)</f>
        <v>-362.52701387325823</v>
      </c>
      <c r="Z308" s="9" t="s">
        <v>36</v>
      </c>
      <c r="AA308" s="9" t="s">
        <v>36</v>
      </c>
      <c r="AB308" s="20">
        <f t="shared" si="12"/>
        <v>5606.9168178605769</v>
      </c>
      <c r="AC308" s="19">
        <f t="shared" si="13"/>
        <v>763883.32394060318</v>
      </c>
    </row>
    <row r="309" spans="2:29" x14ac:dyDescent="0.25">
      <c r="B309" s="9">
        <v>305</v>
      </c>
      <c r="C309" s="9">
        <f t="shared" si="14"/>
        <v>48</v>
      </c>
      <c r="D309" s="9">
        <v>5</v>
      </c>
      <c r="E309" s="20">
        <f>E297*(1+VLookups!$C$4)</f>
        <v>17724.337382002795</v>
      </c>
      <c r="F309" s="20">
        <f>'B-B-NS'!E309*-VLookups!$C$10*2</f>
        <v>-1063.4602429201677</v>
      </c>
      <c r="G309" s="19">
        <v>0</v>
      </c>
      <c r="H309" s="20">
        <f>(-VLookups!$C$13)*(E309+F309/2)</f>
        <v>-5003.0487128179293</v>
      </c>
      <c r="I309" s="19">
        <v>0</v>
      </c>
      <c r="J309" s="19">
        <v>0</v>
      </c>
      <c r="K309" s="19">
        <v>0</v>
      </c>
      <c r="L309" s="19">
        <v>0</v>
      </c>
      <c r="M309" s="19">
        <v>0</v>
      </c>
      <c r="N309" s="20" t="s">
        <v>36</v>
      </c>
      <c r="O309" s="19">
        <v>0</v>
      </c>
      <c r="P309" s="20">
        <f>P308-VLookups!$C$42</f>
        <v>-196</v>
      </c>
      <c r="Q309" s="22">
        <v>65</v>
      </c>
      <c r="R309" s="19">
        <v>0</v>
      </c>
      <c r="S309" s="20">
        <f>VLookups!$C$50</f>
        <v>-3580.614715990946</v>
      </c>
      <c r="T309" s="19">
        <v>0</v>
      </c>
      <c r="U309" s="9">
        <v>161</v>
      </c>
      <c r="V309" s="21">
        <f>V308-VLookups!$C$54</f>
        <v>-2025</v>
      </c>
      <c r="W309" s="21">
        <f>-VLookups!$C$60</f>
        <v>-300</v>
      </c>
      <c r="X309" s="21">
        <f>-VLookups!$C$62</f>
        <v>-125</v>
      </c>
      <c r="Y309" s="20">
        <f>Y308*(1+VLookups!$C$57/12)</f>
        <v>-363.58438433038856</v>
      </c>
      <c r="Z309" s="9" t="s">
        <v>36</v>
      </c>
      <c r="AA309" s="9" t="s">
        <v>36</v>
      </c>
      <c r="AB309" s="20">
        <f t="shared" si="12"/>
        <v>5599.3594474034471</v>
      </c>
      <c r="AC309" s="19">
        <f t="shared" si="13"/>
        <v>770755.82226124103</v>
      </c>
    </row>
    <row r="310" spans="2:29" x14ac:dyDescent="0.25">
      <c r="B310" s="9">
        <v>306</v>
      </c>
      <c r="C310" s="9">
        <f t="shared" si="14"/>
        <v>48</v>
      </c>
      <c r="D310" s="9">
        <v>6</v>
      </c>
      <c r="E310" s="20">
        <f>E298*(1+VLookups!$C$4)</f>
        <v>17724.337382002795</v>
      </c>
      <c r="F310" s="20">
        <f>'B-B-NS'!E310*-VLookups!$C$10*2</f>
        <v>-1063.4602429201677</v>
      </c>
      <c r="G310" s="19">
        <v>0</v>
      </c>
      <c r="H310" s="20">
        <f>(-VLookups!$C$13)*(E310+F310/2)</f>
        <v>-5003.0487128179293</v>
      </c>
      <c r="I310" s="19">
        <v>0</v>
      </c>
      <c r="J310" s="19">
        <v>0</v>
      </c>
      <c r="K310" s="19">
        <v>0</v>
      </c>
      <c r="L310" s="19">
        <v>0</v>
      </c>
      <c r="M310" s="19">
        <v>0</v>
      </c>
      <c r="N310" s="20" t="s">
        <v>36</v>
      </c>
      <c r="O310" s="19">
        <v>0</v>
      </c>
      <c r="P310" s="20">
        <f>P309-VLookups!$C$42</f>
        <v>-197.5</v>
      </c>
      <c r="Q310" s="22">
        <v>66</v>
      </c>
      <c r="R310" s="19">
        <v>0</v>
      </c>
      <c r="S310" s="20">
        <f>VLookups!$C$50</f>
        <v>-3580.614715990946</v>
      </c>
      <c r="T310" s="19">
        <v>0</v>
      </c>
      <c r="U310" s="9">
        <v>162</v>
      </c>
      <c r="V310" s="21">
        <f>V309-VLookups!$C$54</f>
        <v>-2030</v>
      </c>
      <c r="W310" s="21">
        <f>-VLookups!$C$60</f>
        <v>-300</v>
      </c>
      <c r="X310" s="21">
        <f>-VLookups!$C$62</f>
        <v>-125</v>
      </c>
      <c r="Y310" s="20">
        <f>Y309*(1+VLookups!$C$57/12)</f>
        <v>-364.64483878468553</v>
      </c>
      <c r="Z310" s="9" t="s">
        <v>36</v>
      </c>
      <c r="AA310" s="9" t="s">
        <v>36</v>
      </c>
      <c r="AB310" s="20">
        <f t="shared" si="12"/>
        <v>5591.7989929491496</v>
      </c>
      <c r="AC310" s="19">
        <f t="shared" si="13"/>
        <v>777632.21429129236</v>
      </c>
    </row>
    <row r="311" spans="2:29" x14ac:dyDescent="0.25">
      <c r="B311" s="9">
        <v>307</v>
      </c>
      <c r="C311" s="9">
        <f t="shared" si="14"/>
        <v>48</v>
      </c>
      <c r="D311" s="9">
        <v>7</v>
      </c>
      <c r="E311" s="20">
        <f>E299*(1+VLookups!$C$4)</f>
        <v>17724.337382002795</v>
      </c>
      <c r="F311" s="20">
        <f>'B-B-NS'!E311*-VLookups!$C$10*2</f>
        <v>-1063.4602429201677</v>
      </c>
      <c r="G311" s="19">
        <v>0</v>
      </c>
      <c r="H311" s="20">
        <f>(-VLookups!$C$13)*(E311+F311/2)</f>
        <v>-5003.0487128179293</v>
      </c>
      <c r="I311" s="19">
        <v>0</v>
      </c>
      <c r="J311" s="19">
        <v>0</v>
      </c>
      <c r="K311" s="19">
        <v>0</v>
      </c>
      <c r="L311" s="19">
        <v>0</v>
      </c>
      <c r="M311" s="19">
        <v>0</v>
      </c>
      <c r="N311" s="20" t="s">
        <v>36</v>
      </c>
      <c r="O311" s="19">
        <v>0</v>
      </c>
      <c r="P311" s="20">
        <f>P310-VLookups!$C$42</f>
        <v>-199</v>
      </c>
      <c r="Q311" s="22">
        <v>67</v>
      </c>
      <c r="R311" s="19">
        <v>0</v>
      </c>
      <c r="S311" s="20">
        <f>VLookups!$C$50</f>
        <v>-3580.614715990946</v>
      </c>
      <c r="T311" s="19">
        <v>0</v>
      </c>
      <c r="U311" s="9">
        <v>163</v>
      </c>
      <c r="V311" s="21">
        <f>V310-VLookups!$C$54</f>
        <v>-2035</v>
      </c>
      <c r="W311" s="21">
        <f>-VLookups!$C$60</f>
        <v>-300</v>
      </c>
      <c r="X311" s="21">
        <f>-VLookups!$C$62</f>
        <v>-125</v>
      </c>
      <c r="Y311" s="20">
        <f>Y310*(1+VLookups!$C$57/12)</f>
        <v>-365.70838623114088</v>
      </c>
      <c r="Z311" s="9" t="s">
        <v>36</v>
      </c>
      <c r="AA311" s="9" t="s">
        <v>36</v>
      </c>
      <c r="AB311" s="20">
        <f t="shared" si="12"/>
        <v>5584.2354455026943</v>
      </c>
      <c r="AC311" s="19">
        <f t="shared" si="13"/>
        <v>784512.50342728058</v>
      </c>
    </row>
    <row r="312" spans="2:29" x14ac:dyDescent="0.25">
      <c r="B312" s="9">
        <v>308</v>
      </c>
      <c r="C312" s="9">
        <f t="shared" si="14"/>
        <v>48</v>
      </c>
      <c r="D312" s="9">
        <v>8</v>
      </c>
      <c r="E312" s="20">
        <f>E300*(1+VLookups!$C$4)</f>
        <v>17724.337382002795</v>
      </c>
      <c r="F312" s="20">
        <f>'B-B-NS'!E312*-VLookups!$C$10*2</f>
        <v>-1063.4602429201677</v>
      </c>
      <c r="G312" s="19">
        <v>0</v>
      </c>
      <c r="H312" s="20">
        <f>(-VLookups!$C$13)*(E312+F312/2)</f>
        <v>-5003.0487128179293</v>
      </c>
      <c r="I312" s="19">
        <v>0</v>
      </c>
      <c r="J312" s="19">
        <v>0</v>
      </c>
      <c r="K312" s="19">
        <v>0</v>
      </c>
      <c r="L312" s="19">
        <v>0</v>
      </c>
      <c r="M312" s="19">
        <v>0</v>
      </c>
      <c r="N312" s="20" t="s">
        <v>36</v>
      </c>
      <c r="O312" s="19">
        <v>0</v>
      </c>
      <c r="P312" s="20">
        <f>P311-VLookups!$C$42</f>
        <v>-200.5</v>
      </c>
      <c r="Q312" s="22">
        <v>68</v>
      </c>
      <c r="R312" s="19">
        <v>0</v>
      </c>
      <c r="S312" s="20">
        <f>VLookups!$C$50</f>
        <v>-3580.614715990946</v>
      </c>
      <c r="T312" s="19">
        <v>0</v>
      </c>
      <c r="U312" s="9">
        <v>164</v>
      </c>
      <c r="V312" s="21">
        <f>V311-VLookups!$C$54</f>
        <v>-2040</v>
      </c>
      <c r="W312" s="21">
        <f>-VLookups!$C$60</f>
        <v>-300</v>
      </c>
      <c r="X312" s="21">
        <f>-VLookups!$C$62</f>
        <v>-125</v>
      </c>
      <c r="Y312" s="20">
        <f>Y311*(1+VLookups!$C$57/12)</f>
        <v>-366.77503569098172</v>
      </c>
      <c r="Z312" s="9" t="s">
        <v>36</v>
      </c>
      <c r="AA312" s="9" t="s">
        <v>36</v>
      </c>
      <c r="AB312" s="20">
        <f t="shared" si="12"/>
        <v>5576.6687960428535</v>
      </c>
      <c r="AC312" s="19">
        <f t="shared" si="13"/>
        <v>791396.69306236901</v>
      </c>
    </row>
    <row r="313" spans="2:29" x14ac:dyDescent="0.25">
      <c r="B313" s="9">
        <v>309</v>
      </c>
      <c r="C313" s="9">
        <f t="shared" si="14"/>
        <v>48</v>
      </c>
      <c r="D313" s="9">
        <v>9</v>
      </c>
      <c r="E313" s="20">
        <f>E301*(1+VLookups!$C$4)</f>
        <v>17724.337382002795</v>
      </c>
      <c r="F313" s="20">
        <f>'B-B-NS'!E313*-VLookups!$C$10*2</f>
        <v>-1063.4602429201677</v>
      </c>
      <c r="G313" s="19">
        <v>0</v>
      </c>
      <c r="H313" s="20">
        <f>(-VLookups!$C$13)*(E313+F313/2)</f>
        <v>-5003.0487128179293</v>
      </c>
      <c r="I313" s="19">
        <v>0</v>
      </c>
      <c r="J313" s="19">
        <v>0</v>
      </c>
      <c r="K313" s="19">
        <v>0</v>
      </c>
      <c r="L313" s="19">
        <v>0</v>
      </c>
      <c r="M313" s="19">
        <v>0</v>
      </c>
      <c r="N313" s="20" t="s">
        <v>36</v>
      </c>
      <c r="O313" s="19">
        <v>0</v>
      </c>
      <c r="P313" s="20">
        <f>P312-VLookups!$C$42</f>
        <v>-202</v>
      </c>
      <c r="Q313" s="22">
        <v>69</v>
      </c>
      <c r="R313" s="19">
        <v>0</v>
      </c>
      <c r="S313" s="20">
        <f>VLookups!$C$50</f>
        <v>-3580.614715990946</v>
      </c>
      <c r="T313" s="19">
        <v>0</v>
      </c>
      <c r="U313" s="9">
        <v>165</v>
      </c>
      <c r="V313" s="21">
        <f>V312-VLookups!$C$54</f>
        <v>-2045</v>
      </c>
      <c r="W313" s="21">
        <f>-VLookups!$C$60</f>
        <v>-300</v>
      </c>
      <c r="X313" s="21">
        <f>-VLookups!$C$62</f>
        <v>-125</v>
      </c>
      <c r="Y313" s="20">
        <f>Y312*(1+VLookups!$C$57/12)</f>
        <v>-367.84479621174711</v>
      </c>
      <c r="Z313" s="9" t="s">
        <v>36</v>
      </c>
      <c r="AA313" s="9" t="s">
        <v>36</v>
      </c>
      <c r="AB313" s="20">
        <f t="shared" si="12"/>
        <v>5569.0990355220883</v>
      </c>
      <c r="AC313" s="19">
        <f t="shared" si="13"/>
        <v>798284.78658632841</v>
      </c>
    </row>
    <row r="314" spans="2:29" x14ac:dyDescent="0.25">
      <c r="B314" s="9">
        <v>310</v>
      </c>
      <c r="C314" s="9">
        <f t="shared" si="14"/>
        <v>48</v>
      </c>
      <c r="D314" s="9">
        <v>10</v>
      </c>
      <c r="E314" s="20">
        <f>E302*(1+VLookups!$C$4)</f>
        <v>17724.337382002795</v>
      </c>
      <c r="F314" s="20">
        <f>'B-B-NS'!E314*-VLookups!$C$10*2</f>
        <v>-1063.4602429201677</v>
      </c>
      <c r="G314" s="19">
        <v>0</v>
      </c>
      <c r="H314" s="20">
        <f>(-VLookups!$C$13)*(E314+F314/2)</f>
        <v>-5003.0487128179293</v>
      </c>
      <c r="I314" s="19">
        <v>0</v>
      </c>
      <c r="J314" s="19">
        <v>0</v>
      </c>
      <c r="K314" s="19">
        <v>0</v>
      </c>
      <c r="L314" s="19">
        <v>0</v>
      </c>
      <c r="M314" s="19">
        <v>0</v>
      </c>
      <c r="N314" s="20" t="s">
        <v>36</v>
      </c>
      <c r="O314" s="19">
        <v>0</v>
      </c>
      <c r="P314" s="20">
        <f>P313-VLookups!$C$42</f>
        <v>-203.5</v>
      </c>
      <c r="Q314" s="22">
        <v>70</v>
      </c>
      <c r="R314" s="19">
        <v>0</v>
      </c>
      <c r="S314" s="20">
        <f>VLookups!$C$50</f>
        <v>-3580.614715990946</v>
      </c>
      <c r="T314" s="19">
        <v>0</v>
      </c>
      <c r="U314" s="9">
        <v>166</v>
      </c>
      <c r="V314" s="21">
        <f>V313-VLookups!$C$54</f>
        <v>-2050</v>
      </c>
      <c r="W314" s="21">
        <f>-VLookups!$C$60</f>
        <v>-300</v>
      </c>
      <c r="X314" s="21">
        <f>-VLookups!$C$62</f>
        <v>-125</v>
      </c>
      <c r="Y314" s="20">
        <f>Y313*(1+VLookups!$C$57/12)</f>
        <v>-368.91767686736472</v>
      </c>
      <c r="Z314" s="9" t="s">
        <v>36</v>
      </c>
      <c r="AA314" s="9" t="s">
        <v>36</v>
      </c>
      <c r="AB314" s="20">
        <f t="shared" si="12"/>
        <v>5561.5261548664703</v>
      </c>
      <c r="AC314" s="19">
        <f t="shared" si="13"/>
        <v>805176.78738550539</v>
      </c>
    </row>
    <row r="315" spans="2:29" x14ac:dyDescent="0.25">
      <c r="B315" s="9">
        <v>311</v>
      </c>
      <c r="C315" s="9">
        <f t="shared" si="14"/>
        <v>48</v>
      </c>
      <c r="D315" s="9">
        <v>11</v>
      </c>
      <c r="E315" s="20">
        <f>E303*(1+VLookups!$C$4)</f>
        <v>17724.337382002795</v>
      </c>
      <c r="F315" s="20">
        <f>'B-B-NS'!E315*-VLookups!$C$10*2</f>
        <v>-1063.4602429201677</v>
      </c>
      <c r="G315" s="19">
        <v>0</v>
      </c>
      <c r="H315" s="20">
        <f>(-VLookups!$C$13)*(E315+F315/2)</f>
        <v>-5003.0487128179293</v>
      </c>
      <c r="I315" s="19">
        <v>0</v>
      </c>
      <c r="J315" s="19">
        <v>0</v>
      </c>
      <c r="K315" s="19">
        <v>0</v>
      </c>
      <c r="L315" s="19">
        <v>0</v>
      </c>
      <c r="M315" s="19">
        <v>0</v>
      </c>
      <c r="N315" s="20" t="s">
        <v>36</v>
      </c>
      <c r="O315" s="19">
        <v>0</v>
      </c>
      <c r="P315" s="20">
        <f>P314-VLookups!$C$42</f>
        <v>-205</v>
      </c>
      <c r="Q315" s="22">
        <v>71</v>
      </c>
      <c r="R315" s="19">
        <v>0</v>
      </c>
      <c r="S315" s="20">
        <f>VLookups!$C$50</f>
        <v>-3580.614715990946</v>
      </c>
      <c r="T315" s="19">
        <v>0</v>
      </c>
      <c r="U315" s="9">
        <v>167</v>
      </c>
      <c r="V315" s="21">
        <f>V314-VLookups!$C$54</f>
        <v>-2055</v>
      </c>
      <c r="W315" s="21">
        <f>-VLookups!$C$60</f>
        <v>-300</v>
      </c>
      <c r="X315" s="21">
        <f>-VLookups!$C$62</f>
        <v>-125</v>
      </c>
      <c r="Y315" s="20">
        <f>Y314*(1+VLookups!$C$57/12)</f>
        <v>-369.99368675822785</v>
      </c>
      <c r="Z315" s="9" t="s">
        <v>36</v>
      </c>
      <c r="AA315" s="9" t="s">
        <v>36</v>
      </c>
      <c r="AB315" s="20">
        <f t="shared" si="12"/>
        <v>5553.9501449756071</v>
      </c>
      <c r="AC315" s="19">
        <f t="shared" si="13"/>
        <v>812072.69884279021</v>
      </c>
    </row>
    <row r="316" spans="2:29" x14ac:dyDescent="0.25">
      <c r="B316" s="9">
        <v>312</v>
      </c>
      <c r="C316" s="9">
        <f t="shared" si="14"/>
        <v>49</v>
      </c>
      <c r="D316" s="9">
        <v>0</v>
      </c>
      <c r="E316" s="20">
        <f>E304*(1+VLookups!$C$4)</f>
        <v>18344.68919037289</v>
      </c>
      <c r="F316" s="20">
        <f>'B-B-NS'!E316*-VLookups!$C$10*2</f>
        <v>-1100.6813514223734</v>
      </c>
      <c r="G316" s="19">
        <v>0</v>
      </c>
      <c r="H316" s="20">
        <f>(-VLookups!$C$13)*(E316+F316/2)</f>
        <v>-5178.1554177665557</v>
      </c>
      <c r="I316" s="19">
        <v>0</v>
      </c>
      <c r="J316" s="19">
        <v>0</v>
      </c>
      <c r="K316" s="19">
        <v>0</v>
      </c>
      <c r="L316" s="19">
        <v>0</v>
      </c>
      <c r="M316" s="19">
        <v>0</v>
      </c>
      <c r="N316" s="20" t="s">
        <v>36</v>
      </c>
      <c r="O316" s="19">
        <v>0</v>
      </c>
      <c r="P316" s="20">
        <f>P315-VLookups!$C$42</f>
        <v>-206.5</v>
      </c>
      <c r="Q316" s="22">
        <v>72</v>
      </c>
      <c r="R316" s="19">
        <v>0</v>
      </c>
      <c r="S316" s="20">
        <f>VLookups!$C$50</f>
        <v>-3580.614715990946</v>
      </c>
      <c r="T316" s="19">
        <v>0</v>
      </c>
      <c r="U316" s="9">
        <v>168</v>
      </c>
      <c r="V316" s="21">
        <f>V315-VLookups!$C$54</f>
        <v>-2060</v>
      </c>
      <c r="W316" s="21">
        <f>-VLookups!$C$60</f>
        <v>-300</v>
      </c>
      <c r="X316" s="21">
        <f>-VLookups!$C$62</f>
        <v>-125</v>
      </c>
      <c r="Y316" s="20">
        <f>Y315*(1+VLookups!$C$57/12)</f>
        <v>-371.07283501127267</v>
      </c>
      <c r="Z316" s="9" t="s">
        <v>36</v>
      </c>
      <c r="AA316" s="9" t="s">
        <v>36</v>
      </c>
      <c r="AB316" s="20">
        <f t="shared" si="12"/>
        <v>5973.0055458929273</v>
      </c>
      <c r="AC316" s="19">
        <f t="shared" si="13"/>
        <v>819399.15888675442</v>
      </c>
    </row>
    <row r="317" spans="2:29" x14ac:dyDescent="0.25">
      <c r="B317" s="9">
        <v>313</v>
      </c>
      <c r="C317" s="9">
        <f t="shared" si="14"/>
        <v>49</v>
      </c>
      <c r="D317" s="9">
        <v>1</v>
      </c>
      <c r="E317" s="20">
        <f>E305*(1+VLookups!$C$4)</f>
        <v>18344.68919037289</v>
      </c>
      <c r="F317" s="20">
        <f>'B-B-NS'!E317*-VLookups!$C$10*2</f>
        <v>-1100.6813514223734</v>
      </c>
      <c r="G317" s="19">
        <v>0</v>
      </c>
      <c r="H317" s="20">
        <f>(-VLookups!$C$13)*(E317+F317/2)</f>
        <v>-5178.1554177665557</v>
      </c>
      <c r="I317" s="19">
        <v>0</v>
      </c>
      <c r="J317" s="19">
        <v>0</v>
      </c>
      <c r="K317" s="19">
        <v>0</v>
      </c>
      <c r="L317" s="19">
        <v>0</v>
      </c>
      <c r="M317" s="19">
        <v>0</v>
      </c>
      <c r="N317" s="20" t="s">
        <v>36</v>
      </c>
      <c r="O317" s="19">
        <v>0</v>
      </c>
      <c r="P317" s="20">
        <f>P316-VLookups!$C$42</f>
        <v>-208</v>
      </c>
      <c r="Q317" s="22">
        <v>73</v>
      </c>
      <c r="R317" s="19">
        <v>0</v>
      </c>
      <c r="S317" s="20">
        <f>VLookups!$C$50</f>
        <v>-3580.614715990946</v>
      </c>
      <c r="T317" s="19">
        <v>0</v>
      </c>
      <c r="U317" s="9">
        <v>169</v>
      </c>
      <c r="V317" s="21">
        <f>V316-VLookups!$C$54</f>
        <v>-2065</v>
      </c>
      <c r="W317" s="21">
        <f>-VLookups!$C$60</f>
        <v>-300</v>
      </c>
      <c r="X317" s="21">
        <f>-VLookups!$C$62</f>
        <v>-125</v>
      </c>
      <c r="Y317" s="20">
        <f>Y316*(1+VLookups!$C$57/12)</f>
        <v>-372.15513078005557</v>
      </c>
      <c r="Z317" s="9" t="s">
        <v>36</v>
      </c>
      <c r="AA317" s="9" t="s">
        <v>36</v>
      </c>
      <c r="AB317" s="20">
        <f t="shared" si="12"/>
        <v>5965.4232501241449</v>
      </c>
      <c r="AC317" s="19">
        <f t="shared" si="13"/>
        <v>826730.24740168976</v>
      </c>
    </row>
    <row r="318" spans="2:29" x14ac:dyDescent="0.25">
      <c r="B318" s="9">
        <v>314</v>
      </c>
      <c r="C318" s="9">
        <f t="shared" si="14"/>
        <v>49</v>
      </c>
      <c r="D318" s="9">
        <v>2</v>
      </c>
      <c r="E318" s="20">
        <f>E306*(1+VLookups!$C$4)</f>
        <v>18344.68919037289</v>
      </c>
      <c r="F318" s="20">
        <f>'B-B-NS'!E318*-VLookups!$C$10*2</f>
        <v>-1100.6813514223734</v>
      </c>
      <c r="G318" s="19">
        <v>0</v>
      </c>
      <c r="H318" s="20">
        <f>(-VLookups!$C$13)*(E318+F318/2)</f>
        <v>-5178.1554177665557</v>
      </c>
      <c r="I318" s="19">
        <v>0</v>
      </c>
      <c r="J318" s="19">
        <v>0</v>
      </c>
      <c r="K318" s="19">
        <v>0</v>
      </c>
      <c r="L318" s="19">
        <v>0</v>
      </c>
      <c r="M318" s="19">
        <v>0</v>
      </c>
      <c r="N318" s="20" t="s">
        <v>36</v>
      </c>
      <c r="O318" s="19">
        <v>0</v>
      </c>
      <c r="P318" s="20">
        <f>P317-VLookups!$C$42</f>
        <v>-209.5</v>
      </c>
      <c r="Q318" s="22">
        <v>74</v>
      </c>
      <c r="R318" s="19">
        <v>0</v>
      </c>
      <c r="S318" s="20">
        <f>VLookups!$C$50</f>
        <v>-3580.614715990946</v>
      </c>
      <c r="T318" s="19">
        <v>0</v>
      </c>
      <c r="U318" s="9">
        <v>170</v>
      </c>
      <c r="V318" s="21">
        <f>V317-VLookups!$C$54</f>
        <v>-2070</v>
      </c>
      <c r="W318" s="21">
        <f>-VLookups!$C$60</f>
        <v>-300</v>
      </c>
      <c r="X318" s="21">
        <f>-VLookups!$C$62</f>
        <v>-125</v>
      </c>
      <c r="Y318" s="20">
        <f>Y317*(1+VLookups!$C$57/12)</f>
        <v>-373.24058324483076</v>
      </c>
      <c r="Z318" s="9" t="s">
        <v>36</v>
      </c>
      <c r="AA318" s="9" t="s">
        <v>36</v>
      </c>
      <c r="AB318" s="20">
        <f t="shared" si="12"/>
        <v>5957.8377976593692</v>
      </c>
      <c r="AC318" s="19">
        <f t="shared" si="13"/>
        <v>834065.9689450186</v>
      </c>
    </row>
    <row r="319" spans="2:29" x14ac:dyDescent="0.25">
      <c r="B319" s="9">
        <v>315</v>
      </c>
      <c r="C319" s="9">
        <f t="shared" si="14"/>
        <v>49</v>
      </c>
      <c r="D319" s="9">
        <v>3</v>
      </c>
      <c r="E319" s="20">
        <f>E307*(1+VLookups!$C$4)</f>
        <v>18344.68919037289</v>
      </c>
      <c r="F319" s="20">
        <f>'B-B-NS'!E319*-VLookups!$C$10*2</f>
        <v>-1100.6813514223734</v>
      </c>
      <c r="G319" s="19">
        <v>0</v>
      </c>
      <c r="H319" s="20">
        <f>(-VLookups!$C$13)*(E319+F319/2)</f>
        <v>-5178.1554177665557</v>
      </c>
      <c r="I319" s="19">
        <v>0</v>
      </c>
      <c r="J319" s="19">
        <v>0</v>
      </c>
      <c r="K319" s="19">
        <v>0</v>
      </c>
      <c r="L319" s="19">
        <v>0</v>
      </c>
      <c r="M319" s="19">
        <v>0</v>
      </c>
      <c r="N319" s="20" t="s">
        <v>36</v>
      </c>
      <c r="O319" s="19">
        <v>0</v>
      </c>
      <c r="P319" s="20">
        <f>P318-VLookups!$C$42</f>
        <v>-211</v>
      </c>
      <c r="Q319" s="22">
        <v>75</v>
      </c>
      <c r="R319" s="19">
        <v>0</v>
      </c>
      <c r="S319" s="20">
        <f>VLookups!$C$50</f>
        <v>-3580.614715990946</v>
      </c>
      <c r="T319" s="19">
        <v>0</v>
      </c>
      <c r="U319" s="9">
        <v>171</v>
      </c>
      <c r="V319" s="21">
        <f>V318-VLookups!$C$54</f>
        <v>-2075</v>
      </c>
      <c r="W319" s="21">
        <f>-VLookups!$C$60</f>
        <v>-300</v>
      </c>
      <c r="X319" s="21">
        <f>-VLookups!$C$62</f>
        <v>-125</v>
      </c>
      <c r="Y319" s="20">
        <f>Y318*(1+VLookups!$C$57/12)</f>
        <v>-374.3292016126282</v>
      </c>
      <c r="Z319" s="9" t="s">
        <v>36</v>
      </c>
      <c r="AA319" s="9" t="s">
        <v>36</v>
      </c>
      <c r="AB319" s="20">
        <f t="shared" si="12"/>
        <v>5950.2491792915725</v>
      </c>
      <c r="AC319" s="19">
        <f t="shared" si="13"/>
        <v>841406.32807255187</v>
      </c>
    </row>
    <row r="320" spans="2:29" x14ac:dyDescent="0.25">
      <c r="B320" s="9">
        <v>316</v>
      </c>
      <c r="C320" s="9">
        <f t="shared" si="14"/>
        <v>49</v>
      </c>
      <c r="D320" s="9">
        <v>4</v>
      </c>
      <c r="E320" s="20">
        <f>E308*(1+VLookups!$C$4)</f>
        <v>18344.68919037289</v>
      </c>
      <c r="F320" s="20">
        <f>'B-B-NS'!E320*-VLookups!$C$10*2</f>
        <v>-1100.6813514223734</v>
      </c>
      <c r="G320" s="19">
        <v>0</v>
      </c>
      <c r="H320" s="20">
        <f>(-VLookups!$C$13)*(E320+F320/2)</f>
        <v>-5178.1554177665557</v>
      </c>
      <c r="I320" s="19">
        <v>0</v>
      </c>
      <c r="J320" s="19">
        <v>0</v>
      </c>
      <c r="K320" s="19">
        <v>0</v>
      </c>
      <c r="L320" s="19">
        <v>0</v>
      </c>
      <c r="M320" s="19">
        <v>0</v>
      </c>
      <c r="N320" s="20" t="s">
        <v>36</v>
      </c>
      <c r="O320" s="19">
        <v>0</v>
      </c>
      <c r="P320" s="20">
        <f>P319-VLookups!$C$42</f>
        <v>-212.5</v>
      </c>
      <c r="Q320" s="22">
        <v>76</v>
      </c>
      <c r="R320" s="19">
        <v>0</v>
      </c>
      <c r="S320" s="20">
        <f>VLookups!$C$50</f>
        <v>-3580.614715990946</v>
      </c>
      <c r="T320" s="19">
        <v>0</v>
      </c>
      <c r="U320" s="9">
        <v>172</v>
      </c>
      <c r="V320" s="21">
        <f>V319-VLookups!$C$54</f>
        <v>-2080</v>
      </c>
      <c r="W320" s="21">
        <f>-VLookups!$C$60</f>
        <v>-300</v>
      </c>
      <c r="X320" s="21">
        <f>-VLookups!$C$62</f>
        <v>-125</v>
      </c>
      <c r="Y320" s="20">
        <f>Y319*(1+VLookups!$C$57/12)</f>
        <v>-375.4209951173317</v>
      </c>
      <c r="Z320" s="9" t="s">
        <v>36</v>
      </c>
      <c r="AA320" s="9" t="s">
        <v>36</v>
      </c>
      <c r="AB320" s="20">
        <f t="shared" si="12"/>
        <v>5942.6573857868689</v>
      </c>
      <c r="AC320" s="19">
        <f t="shared" si="13"/>
        <v>848751.32933845965</v>
      </c>
    </row>
    <row r="321" spans="2:29" x14ac:dyDescent="0.25">
      <c r="B321" s="9">
        <v>317</v>
      </c>
      <c r="C321" s="9">
        <f t="shared" si="14"/>
        <v>49</v>
      </c>
      <c r="D321" s="9">
        <v>5</v>
      </c>
      <c r="E321" s="20">
        <f>E309*(1+VLookups!$C$4)</f>
        <v>18344.68919037289</v>
      </c>
      <c r="F321" s="20">
        <f>'B-B-NS'!E321*-VLookups!$C$10*2</f>
        <v>-1100.6813514223734</v>
      </c>
      <c r="G321" s="19">
        <v>0</v>
      </c>
      <c r="H321" s="20">
        <f>(-VLookups!$C$13)*(E321+F321/2)</f>
        <v>-5178.1554177665557</v>
      </c>
      <c r="I321" s="19">
        <v>0</v>
      </c>
      <c r="J321" s="19">
        <v>0</v>
      </c>
      <c r="K321" s="19">
        <v>0</v>
      </c>
      <c r="L321" s="19">
        <v>0</v>
      </c>
      <c r="M321" s="19">
        <v>0</v>
      </c>
      <c r="N321" s="20" t="s">
        <v>36</v>
      </c>
      <c r="O321" s="19">
        <v>0</v>
      </c>
      <c r="P321" s="20">
        <f>P320-VLookups!$C$42</f>
        <v>-214</v>
      </c>
      <c r="Q321" s="22">
        <v>77</v>
      </c>
      <c r="R321" s="19">
        <v>0</v>
      </c>
      <c r="S321" s="20">
        <f>VLookups!$C$50</f>
        <v>-3580.614715990946</v>
      </c>
      <c r="T321" s="19">
        <v>0</v>
      </c>
      <c r="U321" s="9">
        <v>173</v>
      </c>
      <c r="V321" s="21">
        <f>V320-VLookups!$C$54</f>
        <v>-2085</v>
      </c>
      <c r="W321" s="21">
        <f>-VLookups!$C$60</f>
        <v>-300</v>
      </c>
      <c r="X321" s="21">
        <f>-VLookups!$C$62</f>
        <v>-125</v>
      </c>
      <c r="Y321" s="20">
        <f>Y320*(1+VLookups!$C$57/12)</f>
        <v>-376.51597301975727</v>
      </c>
      <c r="Z321" s="9" t="s">
        <v>36</v>
      </c>
      <c r="AA321" s="9" t="s">
        <v>36</v>
      </c>
      <c r="AB321" s="20">
        <f t="shared" si="12"/>
        <v>5935.062407884443</v>
      </c>
      <c r="AC321" s="19">
        <f t="shared" si="13"/>
        <v>856100.97729524155</v>
      </c>
    </row>
    <row r="322" spans="2:29" x14ac:dyDescent="0.25">
      <c r="B322" s="9">
        <v>318</v>
      </c>
      <c r="C322" s="9">
        <f t="shared" si="14"/>
        <v>49</v>
      </c>
      <c r="D322" s="9">
        <v>6</v>
      </c>
      <c r="E322" s="20">
        <f>E310*(1+VLookups!$C$4)</f>
        <v>18344.68919037289</v>
      </c>
      <c r="F322" s="20">
        <f>'B-B-NS'!E322*-VLookups!$C$10*2</f>
        <v>-1100.6813514223734</v>
      </c>
      <c r="G322" s="19">
        <v>0</v>
      </c>
      <c r="H322" s="20">
        <f>(-VLookups!$C$13)*(E322+F322/2)</f>
        <v>-5178.1554177665557</v>
      </c>
      <c r="I322" s="19">
        <v>0</v>
      </c>
      <c r="J322" s="19">
        <v>0</v>
      </c>
      <c r="K322" s="19">
        <v>0</v>
      </c>
      <c r="L322" s="19">
        <v>0</v>
      </c>
      <c r="M322" s="19">
        <v>0</v>
      </c>
      <c r="N322" s="20" t="s">
        <v>36</v>
      </c>
      <c r="O322" s="19">
        <v>0</v>
      </c>
      <c r="P322" s="20">
        <f>P321-VLookups!$C$42</f>
        <v>-215.5</v>
      </c>
      <c r="Q322" s="22">
        <v>78</v>
      </c>
      <c r="R322" s="19">
        <v>0</v>
      </c>
      <c r="S322" s="20">
        <f>VLookups!$C$50</f>
        <v>-3580.614715990946</v>
      </c>
      <c r="T322" s="19">
        <v>0</v>
      </c>
      <c r="U322" s="9">
        <v>174</v>
      </c>
      <c r="V322" s="21">
        <f>V321-VLookups!$C$54</f>
        <v>-2090</v>
      </c>
      <c r="W322" s="21">
        <f>-VLookups!$C$60</f>
        <v>-300</v>
      </c>
      <c r="X322" s="21">
        <f>-VLookups!$C$62</f>
        <v>-125</v>
      </c>
      <c r="Y322" s="20">
        <f>Y321*(1+VLookups!$C$57/12)</f>
        <v>-377.61414460773159</v>
      </c>
      <c r="Z322" s="9" t="s">
        <v>36</v>
      </c>
      <c r="AA322" s="9" t="s">
        <v>36</v>
      </c>
      <c r="AB322" s="20">
        <f t="shared" si="12"/>
        <v>5927.4642362964687</v>
      </c>
      <c r="AC322" s="19">
        <f t="shared" si="13"/>
        <v>863455.27649369685</v>
      </c>
    </row>
    <row r="323" spans="2:29" x14ac:dyDescent="0.25">
      <c r="B323" s="9">
        <v>319</v>
      </c>
      <c r="C323" s="9">
        <f t="shared" si="14"/>
        <v>49</v>
      </c>
      <c r="D323" s="9">
        <v>7</v>
      </c>
      <c r="E323" s="20">
        <f>E311*(1+VLookups!$C$4)</f>
        <v>18344.68919037289</v>
      </c>
      <c r="F323" s="20">
        <f>'B-B-NS'!E323*-VLookups!$C$10*2</f>
        <v>-1100.6813514223734</v>
      </c>
      <c r="G323" s="19">
        <v>0</v>
      </c>
      <c r="H323" s="20">
        <f>(-VLookups!$C$13)*(E323+F323/2)</f>
        <v>-5178.1554177665557</v>
      </c>
      <c r="I323" s="19">
        <v>0</v>
      </c>
      <c r="J323" s="19">
        <v>0</v>
      </c>
      <c r="K323" s="19">
        <v>0</v>
      </c>
      <c r="L323" s="19">
        <v>0</v>
      </c>
      <c r="M323" s="19">
        <v>0</v>
      </c>
      <c r="N323" s="20" t="s">
        <v>36</v>
      </c>
      <c r="O323" s="19">
        <v>0</v>
      </c>
      <c r="P323" s="20">
        <f>P322-VLookups!$C$42</f>
        <v>-217</v>
      </c>
      <c r="Q323" s="22">
        <v>79</v>
      </c>
      <c r="R323" s="19">
        <v>0</v>
      </c>
      <c r="S323" s="20">
        <f>VLookups!$C$50</f>
        <v>-3580.614715990946</v>
      </c>
      <c r="T323" s="19">
        <v>0</v>
      </c>
      <c r="U323" s="9">
        <v>175</v>
      </c>
      <c r="V323" s="21">
        <f>V322-VLookups!$C$54</f>
        <v>-2095</v>
      </c>
      <c r="W323" s="21">
        <f>-VLookups!$C$60</f>
        <v>-300</v>
      </c>
      <c r="X323" s="21">
        <f>-VLookups!$C$62</f>
        <v>-125</v>
      </c>
      <c r="Y323" s="20">
        <f>Y322*(1+VLookups!$C$57/12)</f>
        <v>-378.71551919617082</v>
      </c>
      <c r="Z323" s="9" t="s">
        <v>36</v>
      </c>
      <c r="AA323" s="9" t="s">
        <v>36</v>
      </c>
      <c r="AB323" s="20">
        <f t="shared" si="12"/>
        <v>5919.8628617080294</v>
      </c>
      <c r="AC323" s="19">
        <f t="shared" si="13"/>
        <v>870814.23148289439</v>
      </c>
    </row>
    <row r="324" spans="2:29" x14ac:dyDescent="0.25">
      <c r="B324" s="9">
        <v>320</v>
      </c>
      <c r="C324" s="9">
        <f t="shared" si="14"/>
        <v>49</v>
      </c>
      <c r="D324" s="9">
        <v>8</v>
      </c>
      <c r="E324" s="20">
        <f>E312*(1+VLookups!$C$4)</f>
        <v>18344.68919037289</v>
      </c>
      <c r="F324" s="20">
        <f>'B-B-NS'!E324*-VLookups!$C$10*2</f>
        <v>-1100.6813514223734</v>
      </c>
      <c r="G324" s="19">
        <v>0</v>
      </c>
      <c r="H324" s="20">
        <f>(-VLookups!$C$13)*(E324+F324/2)</f>
        <v>-5178.1554177665557</v>
      </c>
      <c r="I324" s="19">
        <v>0</v>
      </c>
      <c r="J324" s="19">
        <v>0</v>
      </c>
      <c r="K324" s="19">
        <v>0</v>
      </c>
      <c r="L324" s="19">
        <v>0</v>
      </c>
      <c r="M324" s="19">
        <v>0</v>
      </c>
      <c r="N324" s="20" t="s">
        <v>36</v>
      </c>
      <c r="O324" s="19">
        <v>0</v>
      </c>
      <c r="P324" s="20">
        <f>P323-VLookups!$C$42</f>
        <v>-218.5</v>
      </c>
      <c r="Q324" s="22">
        <v>80</v>
      </c>
      <c r="R324" s="19">
        <v>0</v>
      </c>
      <c r="S324" s="20">
        <f>VLookups!$C$50</f>
        <v>-3580.614715990946</v>
      </c>
      <c r="T324" s="19">
        <v>0</v>
      </c>
      <c r="U324" s="9">
        <v>176</v>
      </c>
      <c r="V324" s="21">
        <f>V323-VLookups!$C$54</f>
        <v>-2100</v>
      </c>
      <c r="W324" s="21">
        <f>-VLookups!$C$60</f>
        <v>-300</v>
      </c>
      <c r="X324" s="21">
        <f>-VLookups!$C$62</f>
        <v>-125</v>
      </c>
      <c r="Y324" s="20">
        <f>Y323*(1+VLookups!$C$57/12)</f>
        <v>-379.82010612715965</v>
      </c>
      <c r="Z324" s="9" t="s">
        <v>36</v>
      </c>
      <c r="AA324" s="9" t="s">
        <v>36</v>
      </c>
      <c r="AB324" s="20">
        <f t="shared" si="12"/>
        <v>5912.2582747770412</v>
      </c>
      <c r="AC324" s="19">
        <f t="shared" si="13"/>
        <v>878177.84681014298</v>
      </c>
    </row>
    <row r="325" spans="2:29" x14ac:dyDescent="0.25">
      <c r="B325" s="9">
        <v>321</v>
      </c>
      <c r="C325" s="9">
        <f t="shared" si="14"/>
        <v>49</v>
      </c>
      <c r="D325" s="9">
        <v>9</v>
      </c>
      <c r="E325" s="20">
        <f>E313*(1+VLookups!$C$4)</f>
        <v>18344.68919037289</v>
      </c>
      <c r="F325" s="20">
        <f>'B-B-NS'!E325*-VLookups!$C$10*2</f>
        <v>-1100.6813514223734</v>
      </c>
      <c r="G325" s="19">
        <v>0</v>
      </c>
      <c r="H325" s="20">
        <f>(-VLookups!$C$13)*(E325+F325/2)</f>
        <v>-5178.1554177665557</v>
      </c>
      <c r="I325" s="19">
        <v>0</v>
      </c>
      <c r="J325" s="19">
        <v>0</v>
      </c>
      <c r="K325" s="19">
        <v>0</v>
      </c>
      <c r="L325" s="19">
        <v>0</v>
      </c>
      <c r="M325" s="19">
        <v>0</v>
      </c>
      <c r="N325" s="20" t="s">
        <v>36</v>
      </c>
      <c r="O325" s="19">
        <v>0</v>
      </c>
      <c r="P325" s="20">
        <f>P324-VLookups!$C$42</f>
        <v>-220</v>
      </c>
      <c r="Q325" s="22">
        <v>81</v>
      </c>
      <c r="R325" s="19">
        <v>0</v>
      </c>
      <c r="S325" s="20">
        <f>VLookups!$C$50</f>
        <v>-3580.614715990946</v>
      </c>
      <c r="T325" s="19">
        <v>0</v>
      </c>
      <c r="U325" s="9">
        <v>177</v>
      </c>
      <c r="V325" s="21">
        <f>V324-VLookups!$C$54</f>
        <v>-2105</v>
      </c>
      <c r="W325" s="21">
        <f>-VLookups!$C$60</f>
        <v>-300</v>
      </c>
      <c r="X325" s="21">
        <f>-VLookups!$C$62</f>
        <v>-125</v>
      </c>
      <c r="Y325" s="20">
        <f>Y324*(1+VLookups!$C$57/12)</f>
        <v>-380.92791477003055</v>
      </c>
      <c r="Z325" s="9" t="s">
        <v>36</v>
      </c>
      <c r="AA325" s="9" t="s">
        <v>36</v>
      </c>
      <c r="AB325" s="20">
        <f t="shared" ref="AB325:AB388" si="15">SUM(E325,F325/2,H325,I325,K325,L325,M325,O325,P325,R325,S325,T325,V325,W325,X325,Y325,G325,J325,Z325,AA325)</f>
        <v>5904.6504661341696</v>
      </c>
      <c r="AC325" s="19">
        <f t="shared" ref="AC325:AC388" si="16">AB325+(AC324*(1+($AC$2/12)))</f>
        <v>885546.12702096079</v>
      </c>
    </row>
    <row r="326" spans="2:29" x14ac:dyDescent="0.25">
      <c r="B326" s="9">
        <v>322</v>
      </c>
      <c r="C326" s="9">
        <f t="shared" si="14"/>
        <v>49</v>
      </c>
      <c r="D326" s="9">
        <v>10</v>
      </c>
      <c r="E326" s="20">
        <f>E314*(1+VLookups!$C$4)</f>
        <v>18344.68919037289</v>
      </c>
      <c r="F326" s="20">
        <f>'B-B-NS'!E326*-VLookups!$C$10*2</f>
        <v>-1100.6813514223734</v>
      </c>
      <c r="G326" s="19">
        <v>0</v>
      </c>
      <c r="H326" s="20">
        <f>(-VLookups!$C$13)*(E326+F326/2)</f>
        <v>-5178.1554177665557</v>
      </c>
      <c r="I326" s="19">
        <v>0</v>
      </c>
      <c r="J326" s="19">
        <v>0</v>
      </c>
      <c r="K326" s="19">
        <v>0</v>
      </c>
      <c r="L326" s="19">
        <v>0</v>
      </c>
      <c r="M326" s="19">
        <v>0</v>
      </c>
      <c r="N326" s="20" t="s">
        <v>36</v>
      </c>
      <c r="O326" s="19">
        <v>0</v>
      </c>
      <c r="P326" s="20">
        <f>P325-VLookups!$C$42</f>
        <v>-221.5</v>
      </c>
      <c r="Q326" s="22">
        <v>82</v>
      </c>
      <c r="R326" s="19">
        <v>0</v>
      </c>
      <c r="S326" s="20">
        <f>VLookups!$C$50</f>
        <v>-3580.614715990946</v>
      </c>
      <c r="T326" s="19">
        <v>0</v>
      </c>
      <c r="U326" s="9">
        <v>178</v>
      </c>
      <c r="V326" s="21">
        <f>V325-VLookups!$C$54</f>
        <v>-2110</v>
      </c>
      <c r="W326" s="21">
        <f>-VLookups!$C$60</f>
        <v>-300</v>
      </c>
      <c r="X326" s="21">
        <f>-VLookups!$C$62</f>
        <v>-125</v>
      </c>
      <c r="Y326" s="20">
        <f>Y325*(1+VLookups!$C$57/12)</f>
        <v>-382.03895452144315</v>
      </c>
      <c r="Z326" s="9" t="s">
        <v>36</v>
      </c>
      <c r="AA326" s="9" t="s">
        <v>36</v>
      </c>
      <c r="AB326" s="20">
        <f t="shared" si="15"/>
        <v>5897.0394263827575</v>
      </c>
      <c r="AC326" s="19">
        <f t="shared" si="16"/>
        <v>892919.07665904518</v>
      </c>
    </row>
    <row r="327" spans="2:29" x14ac:dyDescent="0.25">
      <c r="B327" s="9">
        <v>323</v>
      </c>
      <c r="C327" s="9">
        <f t="shared" si="14"/>
        <v>49</v>
      </c>
      <c r="D327" s="9">
        <v>11</v>
      </c>
      <c r="E327" s="20">
        <f>E315*(1+VLookups!$C$4)</f>
        <v>18344.68919037289</v>
      </c>
      <c r="F327" s="20">
        <f>'B-B-NS'!E327*-VLookups!$C$10*2</f>
        <v>-1100.6813514223734</v>
      </c>
      <c r="G327" s="19">
        <v>0</v>
      </c>
      <c r="H327" s="20">
        <f>(-VLookups!$C$13)*(E327+F327/2)</f>
        <v>-5178.1554177665557</v>
      </c>
      <c r="I327" s="19">
        <v>0</v>
      </c>
      <c r="J327" s="19">
        <v>0</v>
      </c>
      <c r="K327" s="19">
        <v>0</v>
      </c>
      <c r="L327" s="19">
        <v>0</v>
      </c>
      <c r="M327" s="19">
        <v>0</v>
      </c>
      <c r="N327" s="20" t="s">
        <v>36</v>
      </c>
      <c r="O327" s="19">
        <v>0</v>
      </c>
      <c r="P327" s="20">
        <f>P326-VLookups!$C$42</f>
        <v>-223</v>
      </c>
      <c r="Q327" s="22">
        <v>83</v>
      </c>
      <c r="R327" s="19">
        <v>0</v>
      </c>
      <c r="S327" s="20">
        <f>VLookups!$C$50</f>
        <v>-3580.614715990946</v>
      </c>
      <c r="T327" s="19">
        <v>0</v>
      </c>
      <c r="U327" s="9">
        <v>179</v>
      </c>
      <c r="V327" s="21">
        <f>V326-VLookups!$C$54</f>
        <v>-2115</v>
      </c>
      <c r="W327" s="21">
        <f>-VLookups!$C$60</f>
        <v>-300</v>
      </c>
      <c r="X327" s="21">
        <f>-VLookups!$C$62</f>
        <v>-125</v>
      </c>
      <c r="Y327" s="20">
        <f>Y326*(1+VLookups!$C$57/12)</f>
        <v>-383.15323480546402</v>
      </c>
      <c r="Z327" s="9" t="s">
        <v>36</v>
      </c>
      <c r="AA327" s="9" t="s">
        <v>36</v>
      </c>
      <c r="AB327" s="20">
        <f t="shared" si="15"/>
        <v>5889.4251460987361</v>
      </c>
      <c r="AC327" s="19">
        <f t="shared" si="16"/>
        <v>900296.70026624238</v>
      </c>
    </row>
    <row r="328" spans="2:29" x14ac:dyDescent="0.25">
      <c r="B328" s="9">
        <v>324</v>
      </c>
      <c r="C328" s="9">
        <f t="shared" si="14"/>
        <v>50</v>
      </c>
      <c r="D328" s="9">
        <v>0</v>
      </c>
      <c r="E328" s="20">
        <f>E316*(1+VLookups!$C$4)</f>
        <v>18986.75331203594</v>
      </c>
      <c r="F328" s="20">
        <f>'B-B-NS'!E328*-VLookups!$C$10*2</f>
        <v>-1139.2051987221564</v>
      </c>
      <c r="G328" s="19">
        <v>0</v>
      </c>
      <c r="H328" s="20">
        <f>(-VLookups!$C$13)*(E328+F328/2)</f>
        <v>-5359.3908573883855</v>
      </c>
      <c r="I328" s="19">
        <v>0</v>
      </c>
      <c r="J328" s="19">
        <v>0</v>
      </c>
      <c r="K328" s="19">
        <v>0</v>
      </c>
      <c r="L328" s="19">
        <v>0</v>
      </c>
      <c r="M328" s="19">
        <v>0</v>
      </c>
      <c r="N328" s="20" t="s">
        <v>36</v>
      </c>
      <c r="O328" s="19">
        <v>0</v>
      </c>
      <c r="P328" s="20">
        <f>P327-VLookups!$C$42</f>
        <v>-224.5</v>
      </c>
      <c r="Q328" s="22">
        <v>84</v>
      </c>
      <c r="R328" s="19">
        <v>0</v>
      </c>
      <c r="S328" s="20">
        <f>VLookups!$C$50</f>
        <v>-3580.614715990946</v>
      </c>
      <c r="T328" s="19">
        <v>0</v>
      </c>
      <c r="U328" s="9">
        <v>180</v>
      </c>
      <c r="V328" s="21">
        <f>V327-VLookups!$C$54</f>
        <v>-2120</v>
      </c>
      <c r="W328" s="21">
        <f>-VLookups!$C$60</f>
        <v>-300</v>
      </c>
      <c r="X328" s="21">
        <f>-VLookups!$C$62</f>
        <v>-125</v>
      </c>
      <c r="Y328" s="20">
        <f>Y327*(1+VLookups!$C$57/12)</f>
        <v>-384.27076507364666</v>
      </c>
      <c r="Z328" s="9" t="s">
        <v>36</v>
      </c>
      <c r="AA328" s="9" t="s">
        <v>36</v>
      </c>
      <c r="AB328" s="20">
        <f t="shared" si="15"/>
        <v>6323.3743742218849</v>
      </c>
      <c r="AC328" s="19">
        <f t="shared" si="16"/>
        <v>908120.56914090808</v>
      </c>
    </row>
    <row r="329" spans="2:29" x14ac:dyDescent="0.25">
      <c r="B329" s="9">
        <v>325</v>
      </c>
      <c r="C329" s="9">
        <f t="shared" si="14"/>
        <v>50</v>
      </c>
      <c r="D329" s="9">
        <v>1</v>
      </c>
      <c r="E329" s="20">
        <f>E317*(1+VLookups!$C$4)</f>
        <v>18986.75331203594</v>
      </c>
      <c r="F329" s="20">
        <f>'B-B-NS'!E329*-VLookups!$C$10*2</f>
        <v>-1139.2051987221564</v>
      </c>
      <c r="G329" s="19">
        <v>0</v>
      </c>
      <c r="H329" s="20">
        <f>(-VLookups!$C$13)*(E329+F329/2)</f>
        <v>-5359.3908573883855</v>
      </c>
      <c r="I329" s="19">
        <v>0</v>
      </c>
      <c r="J329" s="19">
        <v>0</v>
      </c>
      <c r="K329" s="19">
        <v>0</v>
      </c>
      <c r="L329" s="19">
        <v>0</v>
      </c>
      <c r="M329" s="19">
        <v>0</v>
      </c>
      <c r="N329" s="20" t="s">
        <v>36</v>
      </c>
      <c r="O329" s="19">
        <v>0</v>
      </c>
      <c r="P329" s="20">
        <f>P328-VLookups!$C$42</f>
        <v>-226</v>
      </c>
      <c r="Q329" s="22">
        <v>85</v>
      </c>
      <c r="R329" s="19">
        <v>0</v>
      </c>
      <c r="S329" s="20">
        <f>VLookups!$C$50</f>
        <v>-3580.614715990946</v>
      </c>
      <c r="T329" s="19">
        <v>0</v>
      </c>
      <c r="U329" s="9">
        <v>181</v>
      </c>
      <c r="V329" s="21">
        <f>V328-VLookups!$C$54</f>
        <v>-2125</v>
      </c>
      <c r="W329" s="21">
        <f>-VLookups!$C$60</f>
        <v>-300</v>
      </c>
      <c r="X329" s="21">
        <f>-VLookups!$C$62</f>
        <v>-125</v>
      </c>
      <c r="Y329" s="20">
        <f>Y328*(1+VLookups!$C$57/12)</f>
        <v>-385.39155480511147</v>
      </c>
      <c r="Z329" s="9" t="s">
        <v>36</v>
      </c>
      <c r="AA329" s="9" t="s">
        <v>36</v>
      </c>
      <c r="AB329" s="20">
        <f t="shared" si="15"/>
        <v>6315.7535844904196</v>
      </c>
      <c r="AC329" s="19">
        <f t="shared" si="16"/>
        <v>915949.85700730002</v>
      </c>
    </row>
    <row r="330" spans="2:29" x14ac:dyDescent="0.25">
      <c r="B330" s="9">
        <v>326</v>
      </c>
      <c r="C330" s="9">
        <f t="shared" si="14"/>
        <v>50</v>
      </c>
      <c r="D330" s="9">
        <v>2</v>
      </c>
      <c r="E330" s="20">
        <f>E318*(1+VLookups!$C$4)</f>
        <v>18986.75331203594</v>
      </c>
      <c r="F330" s="20">
        <f>'B-B-NS'!E330*-VLookups!$C$10*2</f>
        <v>-1139.2051987221564</v>
      </c>
      <c r="G330" s="19">
        <v>0</v>
      </c>
      <c r="H330" s="20">
        <f>(-VLookups!$C$13)*(E330+F330/2)</f>
        <v>-5359.3908573883855</v>
      </c>
      <c r="I330" s="19">
        <v>0</v>
      </c>
      <c r="J330" s="19">
        <v>0</v>
      </c>
      <c r="K330" s="19">
        <v>0</v>
      </c>
      <c r="L330" s="19">
        <v>0</v>
      </c>
      <c r="M330" s="19">
        <v>0</v>
      </c>
      <c r="N330" s="20" t="s">
        <v>36</v>
      </c>
      <c r="O330" s="19">
        <v>0</v>
      </c>
      <c r="P330" s="20">
        <f>P329-VLookups!$C$42</f>
        <v>-227.5</v>
      </c>
      <c r="Q330" s="22">
        <v>86</v>
      </c>
      <c r="R330" s="19">
        <v>0</v>
      </c>
      <c r="S330" s="20">
        <f>VLookups!$C$50</f>
        <v>-3580.614715990946</v>
      </c>
      <c r="T330" s="19">
        <v>0</v>
      </c>
      <c r="U330" s="9">
        <v>182</v>
      </c>
      <c r="V330" s="21">
        <f>V329-VLookups!$C$54</f>
        <v>-2130</v>
      </c>
      <c r="W330" s="21">
        <f>-VLookups!$C$60</f>
        <v>-300</v>
      </c>
      <c r="X330" s="21">
        <f>-VLookups!$C$62</f>
        <v>-125</v>
      </c>
      <c r="Y330" s="20">
        <f>Y329*(1+VLookups!$C$57/12)</f>
        <v>-386.51561350662638</v>
      </c>
      <c r="Z330" s="9" t="s">
        <v>36</v>
      </c>
      <c r="AA330" s="9" t="s">
        <v>36</v>
      </c>
      <c r="AB330" s="20">
        <f t="shared" si="15"/>
        <v>6308.1295257889051</v>
      </c>
      <c r="AC330" s="19">
        <f t="shared" si="16"/>
        <v>923784.56962810119</v>
      </c>
    </row>
    <row r="331" spans="2:29" x14ac:dyDescent="0.25">
      <c r="B331" s="9">
        <v>327</v>
      </c>
      <c r="C331" s="9">
        <f t="shared" si="14"/>
        <v>50</v>
      </c>
      <c r="D331" s="9">
        <v>3</v>
      </c>
      <c r="E331" s="20">
        <f>E319*(1+VLookups!$C$4)</f>
        <v>18986.75331203594</v>
      </c>
      <c r="F331" s="20">
        <f>'B-B-NS'!E331*-VLookups!$C$10*2</f>
        <v>-1139.2051987221564</v>
      </c>
      <c r="G331" s="19">
        <v>0</v>
      </c>
      <c r="H331" s="20">
        <f>(-VLookups!$C$13)*(E331+F331/2)</f>
        <v>-5359.3908573883855</v>
      </c>
      <c r="I331" s="19">
        <v>0</v>
      </c>
      <c r="J331" s="19">
        <v>0</v>
      </c>
      <c r="K331" s="19">
        <v>0</v>
      </c>
      <c r="L331" s="19">
        <v>0</v>
      </c>
      <c r="M331" s="19">
        <v>0</v>
      </c>
      <c r="N331" s="20" t="s">
        <v>36</v>
      </c>
      <c r="O331" s="19">
        <v>0</v>
      </c>
      <c r="P331" s="20">
        <f>P330-VLookups!$C$42</f>
        <v>-229</v>
      </c>
      <c r="Q331" s="22">
        <v>87</v>
      </c>
      <c r="R331" s="19">
        <v>0</v>
      </c>
      <c r="S331" s="20">
        <f>VLookups!$C$50</f>
        <v>-3580.614715990946</v>
      </c>
      <c r="T331" s="19">
        <v>0</v>
      </c>
      <c r="U331" s="9">
        <v>183</v>
      </c>
      <c r="V331" s="21">
        <f>V330-VLookups!$C$54</f>
        <v>-2135</v>
      </c>
      <c r="W331" s="21">
        <f>-VLookups!$C$60</f>
        <v>-300</v>
      </c>
      <c r="X331" s="21">
        <f>-VLookups!$C$62</f>
        <v>-125</v>
      </c>
      <c r="Y331" s="20">
        <f>Y330*(1+VLookups!$C$57/12)</f>
        <v>-387.64295071268737</v>
      </c>
      <c r="Z331" s="9" t="s">
        <v>36</v>
      </c>
      <c r="AA331" s="9" t="s">
        <v>36</v>
      </c>
      <c r="AB331" s="20">
        <f t="shared" si="15"/>
        <v>6300.5021885828437</v>
      </c>
      <c r="AC331" s="19">
        <f t="shared" si="16"/>
        <v>931624.71276606421</v>
      </c>
    </row>
    <row r="332" spans="2:29" x14ac:dyDescent="0.25">
      <c r="B332" s="9">
        <v>328</v>
      </c>
      <c r="C332" s="9">
        <f t="shared" si="14"/>
        <v>50</v>
      </c>
      <c r="D332" s="9">
        <v>4</v>
      </c>
      <c r="E332" s="20">
        <f>E320*(1+VLookups!$C$4)</f>
        <v>18986.75331203594</v>
      </c>
      <c r="F332" s="20">
        <f>'B-B-NS'!E332*-VLookups!$C$10*2</f>
        <v>-1139.2051987221564</v>
      </c>
      <c r="G332" s="19">
        <v>0</v>
      </c>
      <c r="H332" s="20">
        <f>(-VLookups!$C$13)*(E332+F332/2)</f>
        <v>-5359.3908573883855</v>
      </c>
      <c r="I332" s="19">
        <v>0</v>
      </c>
      <c r="J332" s="19">
        <v>0</v>
      </c>
      <c r="K332" s="19">
        <v>0</v>
      </c>
      <c r="L332" s="19">
        <v>0</v>
      </c>
      <c r="M332" s="19">
        <v>0</v>
      </c>
      <c r="N332" s="20" t="s">
        <v>36</v>
      </c>
      <c r="O332" s="19">
        <v>0</v>
      </c>
      <c r="P332" s="20">
        <f>P331-VLookups!$C$42</f>
        <v>-230.5</v>
      </c>
      <c r="Q332" s="22">
        <v>88</v>
      </c>
      <c r="R332" s="19">
        <v>0</v>
      </c>
      <c r="S332" s="20">
        <f>VLookups!$C$50</f>
        <v>-3580.614715990946</v>
      </c>
      <c r="T332" s="19">
        <v>0</v>
      </c>
      <c r="U332" s="9">
        <v>184</v>
      </c>
      <c r="V332" s="21">
        <f>V331-VLookups!$C$54</f>
        <v>-2140</v>
      </c>
      <c r="W332" s="21">
        <f>-VLookups!$C$60</f>
        <v>-300</v>
      </c>
      <c r="X332" s="21">
        <f>-VLookups!$C$62</f>
        <v>-125</v>
      </c>
      <c r="Y332" s="20">
        <f>Y331*(1+VLookups!$C$57/12)</f>
        <v>-388.77357598559939</v>
      </c>
      <c r="Z332" s="9" t="s">
        <v>36</v>
      </c>
      <c r="AA332" s="9" t="s">
        <v>36</v>
      </c>
      <c r="AB332" s="20">
        <f t="shared" si="15"/>
        <v>6292.8715633099318</v>
      </c>
      <c r="AC332" s="19">
        <f t="shared" si="16"/>
        <v>939470.2921839843</v>
      </c>
    </row>
    <row r="333" spans="2:29" x14ac:dyDescent="0.25">
      <c r="B333" s="9">
        <v>329</v>
      </c>
      <c r="C333" s="9">
        <f t="shared" si="14"/>
        <v>50</v>
      </c>
      <c r="D333" s="9">
        <v>5</v>
      </c>
      <c r="E333" s="20">
        <f>E321*(1+VLookups!$C$4)</f>
        <v>18986.75331203594</v>
      </c>
      <c r="F333" s="20">
        <f>'B-B-NS'!E333*-VLookups!$C$10*2</f>
        <v>-1139.2051987221564</v>
      </c>
      <c r="G333" s="19">
        <v>0</v>
      </c>
      <c r="H333" s="20">
        <f>(-VLookups!$C$13)*(E333+F333/2)</f>
        <v>-5359.3908573883855</v>
      </c>
      <c r="I333" s="19">
        <v>0</v>
      </c>
      <c r="J333" s="19">
        <v>0</v>
      </c>
      <c r="K333" s="19">
        <v>0</v>
      </c>
      <c r="L333" s="19">
        <v>0</v>
      </c>
      <c r="M333" s="19">
        <v>0</v>
      </c>
      <c r="N333" s="20" t="s">
        <v>36</v>
      </c>
      <c r="O333" s="19">
        <v>0</v>
      </c>
      <c r="P333" s="20">
        <f>P332-VLookups!$C$42</f>
        <v>-232</v>
      </c>
      <c r="Q333" s="22">
        <v>89</v>
      </c>
      <c r="R333" s="19">
        <v>0</v>
      </c>
      <c r="S333" s="20">
        <f>VLookups!$C$50</f>
        <v>-3580.614715990946</v>
      </c>
      <c r="T333" s="19">
        <v>0</v>
      </c>
      <c r="U333" s="9">
        <v>185</v>
      </c>
      <c r="V333" s="21">
        <f>V332-VLookups!$C$54</f>
        <v>-2145</v>
      </c>
      <c r="W333" s="21">
        <f>-VLookups!$C$60</f>
        <v>-300</v>
      </c>
      <c r="X333" s="21">
        <f>-VLookups!$C$62</f>
        <v>-125</v>
      </c>
      <c r="Y333" s="20">
        <f>Y332*(1+VLookups!$C$57/12)</f>
        <v>-389.90749891555737</v>
      </c>
      <c r="Z333" s="9" t="s">
        <v>36</v>
      </c>
      <c r="AA333" s="9" t="s">
        <v>36</v>
      </c>
      <c r="AB333" s="20">
        <f t="shared" si="15"/>
        <v>6285.2376403799744</v>
      </c>
      <c r="AC333" s="19">
        <f t="shared" si="16"/>
        <v>947321.31364467088</v>
      </c>
    </row>
    <row r="334" spans="2:29" x14ac:dyDescent="0.25">
      <c r="B334" s="9">
        <v>330</v>
      </c>
      <c r="C334" s="9">
        <f t="shared" si="14"/>
        <v>50</v>
      </c>
      <c r="D334" s="9">
        <v>6</v>
      </c>
      <c r="E334" s="20">
        <f>E322*(1+VLookups!$C$4)</f>
        <v>18986.75331203594</v>
      </c>
      <c r="F334" s="20">
        <f>'B-B-NS'!E334*-VLookups!$C$10*2</f>
        <v>-1139.2051987221564</v>
      </c>
      <c r="G334" s="19">
        <v>0</v>
      </c>
      <c r="H334" s="20">
        <f>(-VLookups!$C$13)*(E334+F334/2)</f>
        <v>-5359.3908573883855</v>
      </c>
      <c r="I334" s="19">
        <v>0</v>
      </c>
      <c r="J334" s="19">
        <v>0</v>
      </c>
      <c r="K334" s="19">
        <v>0</v>
      </c>
      <c r="L334" s="19">
        <v>0</v>
      </c>
      <c r="M334" s="19">
        <v>0</v>
      </c>
      <c r="N334" s="20" t="s">
        <v>36</v>
      </c>
      <c r="O334" s="19">
        <v>0</v>
      </c>
      <c r="P334" s="20">
        <f>P333-VLookups!$C$42</f>
        <v>-233.5</v>
      </c>
      <c r="Q334" s="22">
        <v>90</v>
      </c>
      <c r="R334" s="19">
        <v>0</v>
      </c>
      <c r="S334" s="20">
        <f>VLookups!$C$50</f>
        <v>-3580.614715990946</v>
      </c>
      <c r="T334" s="19">
        <v>0</v>
      </c>
      <c r="U334" s="9">
        <v>186</v>
      </c>
      <c r="V334" s="21">
        <f>V333-VLookups!$C$54</f>
        <v>-2150</v>
      </c>
      <c r="W334" s="21">
        <f>-VLookups!$C$60</f>
        <v>-300</v>
      </c>
      <c r="X334" s="21">
        <f>-VLookups!$C$62</f>
        <v>-125</v>
      </c>
      <c r="Y334" s="20">
        <f>Y333*(1+VLookups!$C$57/12)</f>
        <v>-391.04472912072777</v>
      </c>
      <c r="Z334" s="9" t="s">
        <v>36</v>
      </c>
      <c r="AA334" s="9" t="s">
        <v>36</v>
      </c>
      <c r="AB334" s="20">
        <f t="shared" si="15"/>
        <v>6277.600410174804</v>
      </c>
      <c r="AC334" s="19">
        <f t="shared" si="16"/>
        <v>955177.78291092021</v>
      </c>
    </row>
    <row r="335" spans="2:29" x14ac:dyDescent="0.25">
      <c r="B335" s="9">
        <v>331</v>
      </c>
      <c r="C335" s="9">
        <f t="shared" si="14"/>
        <v>50</v>
      </c>
      <c r="D335" s="9">
        <v>7</v>
      </c>
      <c r="E335" s="20">
        <f>E323*(1+VLookups!$C$4)</f>
        <v>18986.75331203594</v>
      </c>
      <c r="F335" s="20">
        <f>'B-B-NS'!E335*-VLookups!$C$10*2</f>
        <v>-1139.2051987221564</v>
      </c>
      <c r="G335" s="19">
        <v>0</v>
      </c>
      <c r="H335" s="20">
        <f>(-VLookups!$C$13)*(E335+F335/2)</f>
        <v>-5359.3908573883855</v>
      </c>
      <c r="I335" s="19">
        <v>0</v>
      </c>
      <c r="J335" s="19">
        <v>0</v>
      </c>
      <c r="K335" s="19">
        <v>0</v>
      </c>
      <c r="L335" s="19">
        <v>0</v>
      </c>
      <c r="M335" s="19">
        <v>0</v>
      </c>
      <c r="N335" s="20" t="s">
        <v>36</v>
      </c>
      <c r="O335" s="19">
        <v>0</v>
      </c>
      <c r="P335" s="20">
        <f>P334-VLookups!$C$42</f>
        <v>-235</v>
      </c>
      <c r="Q335" s="22">
        <v>91</v>
      </c>
      <c r="R335" s="19">
        <v>0</v>
      </c>
      <c r="S335" s="20">
        <f>VLookups!$C$50</f>
        <v>-3580.614715990946</v>
      </c>
      <c r="T335" s="19">
        <v>0</v>
      </c>
      <c r="U335" s="9">
        <v>187</v>
      </c>
      <c r="V335" s="21">
        <f>V334-VLookups!$C$54</f>
        <v>-2155</v>
      </c>
      <c r="W335" s="21">
        <f>-VLookups!$C$60</f>
        <v>-300</v>
      </c>
      <c r="X335" s="21">
        <f>-VLookups!$C$62</f>
        <v>-125</v>
      </c>
      <c r="Y335" s="20">
        <f>Y334*(1+VLookups!$C$57/12)</f>
        <v>-392.18527624732991</v>
      </c>
      <c r="Z335" s="9" t="s">
        <v>36</v>
      </c>
      <c r="AA335" s="9" t="s">
        <v>36</v>
      </c>
      <c r="AB335" s="20">
        <f t="shared" si="15"/>
        <v>6269.9598630482014</v>
      </c>
      <c r="AC335" s="19">
        <f t="shared" si="16"/>
        <v>963039.70574548666</v>
      </c>
    </row>
    <row r="336" spans="2:29" x14ac:dyDescent="0.25">
      <c r="B336" s="9">
        <v>332</v>
      </c>
      <c r="C336" s="9">
        <f t="shared" si="14"/>
        <v>50</v>
      </c>
      <c r="D336" s="9">
        <v>8</v>
      </c>
      <c r="E336" s="20">
        <f>E324*(1+VLookups!$C$4)</f>
        <v>18986.75331203594</v>
      </c>
      <c r="F336" s="20">
        <f>'B-B-NS'!E336*-VLookups!$C$10*2</f>
        <v>-1139.2051987221564</v>
      </c>
      <c r="G336" s="19">
        <v>0</v>
      </c>
      <c r="H336" s="20">
        <f>(-VLookups!$C$13)*(E336+F336/2)</f>
        <v>-5359.3908573883855</v>
      </c>
      <c r="I336" s="19">
        <v>0</v>
      </c>
      <c r="J336" s="19">
        <v>0</v>
      </c>
      <c r="K336" s="19">
        <v>0</v>
      </c>
      <c r="L336" s="19">
        <v>0</v>
      </c>
      <c r="M336" s="19">
        <v>0</v>
      </c>
      <c r="N336" s="20" t="s">
        <v>36</v>
      </c>
      <c r="O336" s="19">
        <v>0</v>
      </c>
      <c r="P336" s="20">
        <f>P335-VLookups!$C$42</f>
        <v>-236.5</v>
      </c>
      <c r="Q336" s="22">
        <v>92</v>
      </c>
      <c r="R336" s="19">
        <v>0</v>
      </c>
      <c r="S336" s="20">
        <f>VLookups!$C$50</f>
        <v>-3580.614715990946</v>
      </c>
      <c r="T336" s="19">
        <v>0</v>
      </c>
      <c r="U336" s="9">
        <v>188</v>
      </c>
      <c r="V336" s="21">
        <f>V335-VLookups!$C$54</f>
        <v>-2160</v>
      </c>
      <c r="W336" s="21">
        <f>-VLookups!$C$60</f>
        <v>-300</v>
      </c>
      <c r="X336" s="21">
        <f>-VLookups!$C$62</f>
        <v>-125</v>
      </c>
      <c r="Y336" s="20">
        <f>Y335*(1+VLookups!$C$57/12)</f>
        <v>-393.32914996971795</v>
      </c>
      <c r="Z336" s="9" t="s">
        <v>36</v>
      </c>
      <c r="AA336" s="9" t="s">
        <v>36</v>
      </c>
      <c r="AB336" s="20">
        <f t="shared" si="15"/>
        <v>6262.3159893258135</v>
      </c>
      <c r="AC336" s="19">
        <f t="shared" si="16"/>
        <v>970907.08791105507</v>
      </c>
    </row>
    <row r="337" spans="2:29" x14ac:dyDescent="0.25">
      <c r="B337" s="9">
        <v>333</v>
      </c>
      <c r="C337" s="9">
        <f t="shared" ref="C337:C400" si="17">C325+1</f>
        <v>50</v>
      </c>
      <c r="D337" s="9">
        <v>9</v>
      </c>
      <c r="E337" s="20">
        <f>E325*(1+VLookups!$C$4)</f>
        <v>18986.75331203594</v>
      </c>
      <c r="F337" s="20">
        <f>'B-B-NS'!E337*-VLookups!$C$10*2</f>
        <v>-1139.2051987221564</v>
      </c>
      <c r="G337" s="19">
        <v>0</v>
      </c>
      <c r="H337" s="20">
        <f>(-VLookups!$C$13)*(E337+F337/2)</f>
        <v>-5359.3908573883855</v>
      </c>
      <c r="I337" s="19">
        <v>0</v>
      </c>
      <c r="J337" s="19">
        <v>0</v>
      </c>
      <c r="K337" s="19">
        <v>0</v>
      </c>
      <c r="L337" s="19">
        <v>0</v>
      </c>
      <c r="M337" s="19">
        <v>0</v>
      </c>
      <c r="N337" s="20" t="s">
        <v>36</v>
      </c>
      <c r="O337" s="19">
        <v>0</v>
      </c>
      <c r="P337" s="20">
        <f>P336-VLookups!$C$42</f>
        <v>-238</v>
      </c>
      <c r="Q337" s="22">
        <v>93</v>
      </c>
      <c r="R337" s="19">
        <v>0</v>
      </c>
      <c r="S337" s="20">
        <f>VLookups!$C$50</f>
        <v>-3580.614715990946</v>
      </c>
      <c r="T337" s="19">
        <v>0</v>
      </c>
      <c r="U337" s="9">
        <v>189</v>
      </c>
      <c r="V337" s="21">
        <f>V336-VLookups!$C$54</f>
        <v>-2165</v>
      </c>
      <c r="W337" s="21">
        <f>-VLookups!$C$60</f>
        <v>-300</v>
      </c>
      <c r="X337" s="21">
        <f>-VLookups!$C$62</f>
        <v>-125</v>
      </c>
      <c r="Y337" s="20">
        <f>Y336*(1+VLookups!$C$57/12)</f>
        <v>-394.47635999046298</v>
      </c>
      <c r="Z337" s="9" t="s">
        <v>36</v>
      </c>
      <c r="AA337" s="9" t="s">
        <v>36</v>
      </c>
      <c r="AB337" s="20">
        <f t="shared" si="15"/>
        <v>6254.6687793050687</v>
      </c>
      <c r="AC337" s="19">
        <f t="shared" si="16"/>
        <v>978779.93517021195</v>
      </c>
    </row>
    <row r="338" spans="2:29" x14ac:dyDescent="0.25">
      <c r="B338" s="9">
        <v>334</v>
      </c>
      <c r="C338" s="9">
        <f t="shared" si="17"/>
        <v>50</v>
      </c>
      <c r="D338" s="9">
        <v>10</v>
      </c>
      <c r="E338" s="20">
        <f>E326*(1+VLookups!$C$4)</f>
        <v>18986.75331203594</v>
      </c>
      <c r="F338" s="20">
        <f>'B-B-NS'!E338*-VLookups!$C$10*2</f>
        <v>-1139.2051987221564</v>
      </c>
      <c r="G338" s="19">
        <v>0</v>
      </c>
      <c r="H338" s="20">
        <f>(-VLookups!$C$13)*(E338+F338/2)</f>
        <v>-5359.3908573883855</v>
      </c>
      <c r="I338" s="19">
        <v>0</v>
      </c>
      <c r="J338" s="19">
        <v>0</v>
      </c>
      <c r="K338" s="19">
        <v>0</v>
      </c>
      <c r="L338" s="19">
        <v>0</v>
      </c>
      <c r="M338" s="19">
        <v>0</v>
      </c>
      <c r="N338" s="20" t="s">
        <v>36</v>
      </c>
      <c r="O338" s="19">
        <v>0</v>
      </c>
      <c r="P338" s="20">
        <f>P337-VLookups!$C$42</f>
        <v>-239.5</v>
      </c>
      <c r="Q338" s="22">
        <v>94</v>
      </c>
      <c r="R338" s="19">
        <v>0</v>
      </c>
      <c r="S338" s="20">
        <f>VLookups!$C$50</f>
        <v>-3580.614715990946</v>
      </c>
      <c r="T338" s="19">
        <v>0</v>
      </c>
      <c r="U338" s="9">
        <v>190</v>
      </c>
      <c r="V338" s="21">
        <f>V337-VLookups!$C$54</f>
        <v>-2170</v>
      </c>
      <c r="W338" s="21">
        <f>-VLookups!$C$60</f>
        <v>-300</v>
      </c>
      <c r="X338" s="21">
        <f>-VLookups!$C$62</f>
        <v>-125</v>
      </c>
      <c r="Y338" s="20">
        <f>Y337*(1+VLookups!$C$57/12)</f>
        <v>-395.62691604043516</v>
      </c>
      <c r="Z338" s="9" t="s">
        <v>36</v>
      </c>
      <c r="AA338" s="9" t="s">
        <v>36</v>
      </c>
      <c r="AB338" s="20">
        <f t="shared" si="15"/>
        <v>6247.018223255096</v>
      </c>
      <c r="AC338" s="19">
        <f t="shared" si="16"/>
        <v>986658.25328541745</v>
      </c>
    </row>
    <row r="339" spans="2:29" x14ac:dyDescent="0.25">
      <c r="B339" s="9">
        <v>335</v>
      </c>
      <c r="C339" s="9">
        <f t="shared" si="17"/>
        <v>50</v>
      </c>
      <c r="D339" s="9">
        <v>11</v>
      </c>
      <c r="E339" s="20">
        <f>E327*(1+VLookups!$C$4)</f>
        <v>18986.75331203594</v>
      </c>
      <c r="F339" s="20">
        <f>'B-B-NS'!E339*-VLookups!$C$10*2</f>
        <v>-1139.2051987221564</v>
      </c>
      <c r="G339" s="19">
        <v>0</v>
      </c>
      <c r="H339" s="20">
        <f>(-VLookups!$C$13)*(E339+F339/2)</f>
        <v>-5359.3908573883855</v>
      </c>
      <c r="I339" s="19">
        <v>0</v>
      </c>
      <c r="J339" s="19">
        <v>0</v>
      </c>
      <c r="K339" s="19">
        <v>0</v>
      </c>
      <c r="L339" s="19">
        <v>0</v>
      </c>
      <c r="M339" s="19">
        <v>0</v>
      </c>
      <c r="N339" s="20" t="s">
        <v>36</v>
      </c>
      <c r="O339" s="19">
        <v>0</v>
      </c>
      <c r="P339" s="20">
        <f>P338-VLookups!$C$42</f>
        <v>-241</v>
      </c>
      <c r="Q339" s="22">
        <v>95</v>
      </c>
      <c r="R339" s="19">
        <v>0</v>
      </c>
      <c r="S339" s="20">
        <f>VLookups!$C$50</f>
        <v>-3580.614715990946</v>
      </c>
      <c r="T339" s="19">
        <v>0</v>
      </c>
      <c r="U339" s="9">
        <v>191</v>
      </c>
      <c r="V339" s="21">
        <f>V338-VLookups!$C$54</f>
        <v>-2175</v>
      </c>
      <c r="W339" s="21">
        <f>-VLookups!$C$60</f>
        <v>-300</v>
      </c>
      <c r="X339" s="21">
        <f>-VLookups!$C$62</f>
        <v>-125</v>
      </c>
      <c r="Y339" s="20">
        <f>Y338*(1+VLookups!$C$57/12)</f>
        <v>-396.78082787888644</v>
      </c>
      <c r="Z339" s="9" t="s">
        <v>36</v>
      </c>
      <c r="AA339" s="9" t="s">
        <v>36</v>
      </c>
      <c r="AB339" s="20">
        <f t="shared" si="15"/>
        <v>6239.3643114166453</v>
      </c>
      <c r="AC339" s="19">
        <f t="shared" si="16"/>
        <v>994542.04801897646</v>
      </c>
    </row>
    <row r="340" spans="2:29" x14ac:dyDescent="0.25">
      <c r="B340" s="9">
        <v>336</v>
      </c>
      <c r="C340" s="9">
        <f t="shared" si="17"/>
        <v>51</v>
      </c>
      <c r="D340" s="9">
        <v>0</v>
      </c>
      <c r="E340" s="20">
        <f>E328*(1+VLookups!$C$4)</f>
        <v>19651.289677957197</v>
      </c>
      <c r="F340" s="20">
        <f>'B-B-NS'!E340*-VLookups!$C$10*2</f>
        <v>-1179.0773806774318</v>
      </c>
      <c r="G340" s="19">
        <v>0</v>
      </c>
      <c r="H340" s="20">
        <f>(-VLookups!$C$13)*(E340+F340/2)</f>
        <v>-5546.9695373969789</v>
      </c>
      <c r="I340" s="19">
        <v>0</v>
      </c>
      <c r="J340" s="19">
        <v>0</v>
      </c>
      <c r="K340" s="19">
        <v>0</v>
      </c>
      <c r="L340" s="19">
        <v>0</v>
      </c>
      <c r="M340" s="19">
        <v>0</v>
      </c>
      <c r="N340" s="20" t="s">
        <v>36</v>
      </c>
      <c r="O340" s="19">
        <v>0</v>
      </c>
      <c r="P340" s="20">
        <f>P339-VLookups!$C$42</f>
        <v>-242.5</v>
      </c>
      <c r="Q340" s="22">
        <v>96</v>
      </c>
      <c r="R340" s="19">
        <v>0</v>
      </c>
      <c r="S340" s="20">
        <f>VLookups!$C$50</f>
        <v>-3580.614715990946</v>
      </c>
      <c r="T340" s="19">
        <v>0</v>
      </c>
      <c r="U340" s="9">
        <v>192</v>
      </c>
      <c r="V340" s="21">
        <f>V339-VLookups!$C$54</f>
        <v>-2180</v>
      </c>
      <c r="W340" s="21">
        <f>-VLookups!$C$60</f>
        <v>-300</v>
      </c>
      <c r="X340" s="21">
        <f>-VLookups!$C$62</f>
        <v>-125</v>
      </c>
      <c r="Y340" s="20">
        <f>Y339*(1+VLookups!$C$57/12)</f>
        <v>-397.93810529353323</v>
      </c>
      <c r="Z340" s="9" t="s">
        <v>36</v>
      </c>
      <c r="AA340" s="9" t="s">
        <v>36</v>
      </c>
      <c r="AB340" s="20">
        <f t="shared" si="15"/>
        <v>6688.7286289370222</v>
      </c>
      <c r="AC340" s="19">
        <f t="shared" si="16"/>
        <v>1002888.3467279451</v>
      </c>
    </row>
    <row r="341" spans="2:29" x14ac:dyDescent="0.25">
      <c r="B341" s="9">
        <v>337</v>
      </c>
      <c r="C341" s="9">
        <f t="shared" si="17"/>
        <v>51</v>
      </c>
      <c r="D341" s="9">
        <v>1</v>
      </c>
      <c r="E341" s="20">
        <f>E329*(1+VLookups!$C$4)</f>
        <v>19651.289677957197</v>
      </c>
      <c r="F341" s="20">
        <f>'B-B-NS'!E341*-VLookups!$C$10*2</f>
        <v>-1179.0773806774318</v>
      </c>
      <c r="G341" s="19">
        <v>0</v>
      </c>
      <c r="H341" s="20">
        <f>(-VLookups!$C$13)*(E341+F341/2)</f>
        <v>-5546.9695373969789</v>
      </c>
      <c r="I341" s="19">
        <v>0</v>
      </c>
      <c r="J341" s="19">
        <v>0</v>
      </c>
      <c r="K341" s="19">
        <v>0</v>
      </c>
      <c r="L341" s="19">
        <v>0</v>
      </c>
      <c r="M341" s="19">
        <v>0</v>
      </c>
      <c r="N341" s="20" t="s">
        <v>36</v>
      </c>
      <c r="O341" s="19">
        <v>0</v>
      </c>
      <c r="P341" s="20">
        <f>P340-VLookups!$C$42</f>
        <v>-244</v>
      </c>
      <c r="Q341" s="22">
        <v>97</v>
      </c>
      <c r="R341" s="19">
        <v>0</v>
      </c>
      <c r="S341" s="20">
        <f>VLookups!$C$50</f>
        <v>-3580.614715990946</v>
      </c>
      <c r="T341" s="19">
        <v>0</v>
      </c>
      <c r="U341" s="9">
        <v>193</v>
      </c>
      <c r="V341" s="21">
        <f>V340-VLookups!$C$54</f>
        <v>-2185</v>
      </c>
      <c r="W341" s="21">
        <f>-VLookups!$C$60</f>
        <v>-300</v>
      </c>
      <c r="X341" s="21">
        <f>-VLookups!$C$62</f>
        <v>-125</v>
      </c>
      <c r="Y341" s="20">
        <f>Y340*(1+VLookups!$C$57/12)</f>
        <v>-399.09875810063937</v>
      </c>
      <c r="Z341" s="9" t="s">
        <v>36</v>
      </c>
      <c r="AA341" s="9" t="s">
        <v>36</v>
      </c>
      <c r="AB341" s="20">
        <f t="shared" si="15"/>
        <v>6681.0679761299161</v>
      </c>
      <c r="AC341" s="19">
        <f t="shared" si="16"/>
        <v>1011240.895281955</v>
      </c>
    </row>
    <row r="342" spans="2:29" x14ac:dyDescent="0.25">
      <c r="B342" s="9">
        <v>338</v>
      </c>
      <c r="C342" s="9">
        <f t="shared" si="17"/>
        <v>51</v>
      </c>
      <c r="D342" s="9">
        <v>2</v>
      </c>
      <c r="E342" s="20">
        <f>E330*(1+VLookups!$C$4)</f>
        <v>19651.289677957197</v>
      </c>
      <c r="F342" s="20">
        <f>'B-B-NS'!E342*-VLookups!$C$10*2</f>
        <v>-1179.0773806774318</v>
      </c>
      <c r="G342" s="19">
        <v>0</v>
      </c>
      <c r="H342" s="20">
        <f>(-VLookups!$C$13)*(E342+F342/2)</f>
        <v>-5546.9695373969789</v>
      </c>
      <c r="I342" s="19">
        <v>0</v>
      </c>
      <c r="J342" s="19">
        <v>0</v>
      </c>
      <c r="K342" s="19">
        <v>0</v>
      </c>
      <c r="L342" s="19">
        <v>0</v>
      </c>
      <c r="M342" s="19">
        <v>0</v>
      </c>
      <c r="N342" s="20" t="s">
        <v>36</v>
      </c>
      <c r="O342" s="19">
        <v>0</v>
      </c>
      <c r="P342" s="20">
        <f>P341-VLookups!$C$42</f>
        <v>-245.5</v>
      </c>
      <c r="Q342" s="22">
        <v>98</v>
      </c>
      <c r="R342" s="19">
        <v>0</v>
      </c>
      <c r="S342" s="20">
        <f>VLookups!$C$50</f>
        <v>-3580.614715990946</v>
      </c>
      <c r="T342" s="19">
        <v>0</v>
      </c>
      <c r="U342" s="9">
        <v>194</v>
      </c>
      <c r="V342" s="21">
        <f>V341-VLookups!$C$54</f>
        <v>-2190</v>
      </c>
      <c r="W342" s="21">
        <f>-VLookups!$C$60</f>
        <v>-300</v>
      </c>
      <c r="X342" s="21">
        <f>-VLookups!$C$62</f>
        <v>-125</v>
      </c>
      <c r="Y342" s="20">
        <f>Y341*(1+VLookups!$C$57/12)</f>
        <v>-400.26279614509957</v>
      </c>
      <c r="Z342" s="9" t="s">
        <v>36</v>
      </c>
      <c r="AA342" s="9" t="s">
        <v>36</v>
      </c>
      <c r="AB342" s="20">
        <f t="shared" si="15"/>
        <v>6673.4039380854556</v>
      </c>
      <c r="AC342" s="19">
        <f t="shared" si="16"/>
        <v>1019599.7007121771</v>
      </c>
    </row>
    <row r="343" spans="2:29" x14ac:dyDescent="0.25">
      <c r="B343" s="9">
        <v>339</v>
      </c>
      <c r="C343" s="9">
        <f t="shared" si="17"/>
        <v>51</v>
      </c>
      <c r="D343" s="9">
        <v>3</v>
      </c>
      <c r="E343" s="20">
        <f>E331*(1+VLookups!$C$4)</f>
        <v>19651.289677957197</v>
      </c>
      <c r="F343" s="20">
        <f>'B-B-NS'!E343*-VLookups!$C$10*2</f>
        <v>-1179.0773806774318</v>
      </c>
      <c r="G343" s="19">
        <v>0</v>
      </c>
      <c r="H343" s="20">
        <f>(-VLookups!$C$13)*(E343+F343/2)</f>
        <v>-5546.9695373969789</v>
      </c>
      <c r="I343" s="19">
        <v>0</v>
      </c>
      <c r="J343" s="19">
        <v>0</v>
      </c>
      <c r="K343" s="19">
        <v>0</v>
      </c>
      <c r="L343" s="19">
        <v>0</v>
      </c>
      <c r="M343" s="19">
        <v>0</v>
      </c>
      <c r="N343" s="20" t="s">
        <v>36</v>
      </c>
      <c r="O343" s="19">
        <v>0</v>
      </c>
      <c r="P343" s="20">
        <f>P342-VLookups!$C$42</f>
        <v>-247</v>
      </c>
      <c r="Q343" s="22">
        <v>99</v>
      </c>
      <c r="R343" s="19">
        <v>0</v>
      </c>
      <c r="S343" s="20">
        <f>VLookups!$C$50</f>
        <v>-3580.614715990946</v>
      </c>
      <c r="T343" s="19">
        <v>0</v>
      </c>
      <c r="U343" s="9">
        <v>195</v>
      </c>
      <c r="V343" s="21">
        <f>V342-VLookups!$C$54</f>
        <v>-2195</v>
      </c>
      <c r="W343" s="21">
        <f>-VLookups!$C$60</f>
        <v>-300</v>
      </c>
      <c r="X343" s="21">
        <f>-VLookups!$C$62</f>
        <v>-125</v>
      </c>
      <c r="Y343" s="20">
        <f>Y342*(1+VLookups!$C$57/12)</f>
        <v>-401.4302293005228</v>
      </c>
      <c r="Z343" s="9" t="s">
        <v>36</v>
      </c>
      <c r="AA343" s="9" t="s">
        <v>36</v>
      </c>
      <c r="AB343" s="20">
        <f t="shared" si="15"/>
        <v>6665.7365049300324</v>
      </c>
      <c r="AC343" s="19">
        <f t="shared" si="16"/>
        <v>1027964.7700516275</v>
      </c>
    </row>
    <row r="344" spans="2:29" x14ac:dyDescent="0.25">
      <c r="B344" s="9">
        <v>340</v>
      </c>
      <c r="C344" s="9">
        <f t="shared" si="17"/>
        <v>51</v>
      </c>
      <c r="D344" s="9">
        <v>4</v>
      </c>
      <c r="E344" s="20">
        <f>E332*(1+VLookups!$C$4)</f>
        <v>19651.289677957197</v>
      </c>
      <c r="F344" s="20">
        <f>'B-B-NS'!E344*-VLookups!$C$10*2</f>
        <v>-1179.0773806774318</v>
      </c>
      <c r="G344" s="19">
        <v>0</v>
      </c>
      <c r="H344" s="20">
        <f>(-VLookups!$C$13)*(E344+F344/2)</f>
        <v>-5546.9695373969789</v>
      </c>
      <c r="I344" s="19">
        <v>0</v>
      </c>
      <c r="J344" s="19">
        <v>0</v>
      </c>
      <c r="K344" s="19">
        <v>0</v>
      </c>
      <c r="L344" s="19">
        <v>0</v>
      </c>
      <c r="M344" s="19">
        <v>0</v>
      </c>
      <c r="N344" s="20" t="s">
        <v>36</v>
      </c>
      <c r="O344" s="19">
        <v>0</v>
      </c>
      <c r="P344" s="20">
        <f>P343-VLookups!$C$42</f>
        <v>-248.5</v>
      </c>
      <c r="Q344" s="22">
        <v>100</v>
      </c>
      <c r="R344" s="19">
        <v>0</v>
      </c>
      <c r="S344" s="20">
        <f>VLookups!$C$50</f>
        <v>-3580.614715990946</v>
      </c>
      <c r="T344" s="19">
        <v>0</v>
      </c>
      <c r="U344" s="9">
        <v>196</v>
      </c>
      <c r="V344" s="21">
        <f>V343-VLookups!$C$54</f>
        <v>-2200</v>
      </c>
      <c r="W344" s="21">
        <f>-VLookups!$C$60</f>
        <v>-300</v>
      </c>
      <c r="X344" s="21">
        <f>-VLookups!$C$62</f>
        <v>-125</v>
      </c>
      <c r="Y344" s="20">
        <f>Y343*(1+VLookups!$C$57/12)</f>
        <v>-402.60106746931598</v>
      </c>
      <c r="Z344" s="9" t="s">
        <v>36</v>
      </c>
      <c r="AA344" s="9" t="s">
        <v>36</v>
      </c>
      <c r="AB344" s="20">
        <f t="shared" si="15"/>
        <v>6658.0656667612393</v>
      </c>
      <c r="AC344" s="19">
        <f t="shared" si="16"/>
        <v>1036336.1103351415</v>
      </c>
    </row>
    <row r="345" spans="2:29" x14ac:dyDescent="0.25">
      <c r="B345" s="9">
        <v>341</v>
      </c>
      <c r="C345" s="9">
        <f t="shared" si="17"/>
        <v>51</v>
      </c>
      <c r="D345" s="9">
        <v>5</v>
      </c>
      <c r="E345" s="20">
        <f>E333*(1+VLookups!$C$4)</f>
        <v>19651.289677957197</v>
      </c>
      <c r="F345" s="20">
        <f>'B-B-NS'!E345*-VLookups!$C$10*2</f>
        <v>-1179.0773806774318</v>
      </c>
      <c r="G345" s="19">
        <v>0</v>
      </c>
      <c r="H345" s="20">
        <f>(-VLookups!$C$13)*(E345+F345/2)</f>
        <v>-5546.9695373969789</v>
      </c>
      <c r="I345" s="19">
        <v>0</v>
      </c>
      <c r="J345" s="19">
        <v>0</v>
      </c>
      <c r="K345" s="19">
        <v>0</v>
      </c>
      <c r="L345" s="19">
        <v>0</v>
      </c>
      <c r="M345" s="19">
        <v>0</v>
      </c>
      <c r="N345" s="20" t="s">
        <v>36</v>
      </c>
      <c r="O345" s="19">
        <v>0</v>
      </c>
      <c r="P345" s="20">
        <f>P344-VLookups!$C$42</f>
        <v>-250</v>
      </c>
      <c r="Q345" s="22">
        <v>101</v>
      </c>
      <c r="R345" s="19">
        <v>0</v>
      </c>
      <c r="S345" s="20">
        <f>VLookups!$C$50</f>
        <v>-3580.614715990946</v>
      </c>
      <c r="T345" s="19">
        <v>0</v>
      </c>
      <c r="U345" s="9">
        <v>197</v>
      </c>
      <c r="V345" s="21">
        <f>V344-VLookups!$C$54</f>
        <v>-2205</v>
      </c>
      <c r="W345" s="21">
        <f>-VLookups!$C$60</f>
        <v>-300</v>
      </c>
      <c r="X345" s="21">
        <f>-VLookups!$C$62</f>
        <v>-125</v>
      </c>
      <c r="Y345" s="20">
        <f>Y344*(1+VLookups!$C$57/12)</f>
        <v>-403.77532058276813</v>
      </c>
      <c r="Z345" s="9" t="s">
        <v>36</v>
      </c>
      <c r="AA345" s="9" t="s">
        <v>36</v>
      </c>
      <c r="AB345" s="20">
        <f t="shared" si="15"/>
        <v>6650.391413647787</v>
      </c>
      <c r="AC345" s="19">
        <f t="shared" si="16"/>
        <v>1044713.728599348</v>
      </c>
    </row>
    <row r="346" spans="2:29" x14ac:dyDescent="0.25">
      <c r="B346" s="9">
        <v>342</v>
      </c>
      <c r="C346" s="9">
        <f t="shared" si="17"/>
        <v>51</v>
      </c>
      <c r="D346" s="9">
        <v>6</v>
      </c>
      <c r="E346" s="20">
        <f>E334*(1+VLookups!$C$4)</f>
        <v>19651.289677957197</v>
      </c>
      <c r="F346" s="20">
        <f>'B-B-NS'!E346*-VLookups!$C$10*2</f>
        <v>-1179.0773806774318</v>
      </c>
      <c r="G346" s="19">
        <v>0</v>
      </c>
      <c r="H346" s="20">
        <f>(-VLookups!$C$13)*(E346+F346/2)</f>
        <v>-5546.9695373969789</v>
      </c>
      <c r="I346" s="19">
        <v>0</v>
      </c>
      <c r="J346" s="19">
        <v>0</v>
      </c>
      <c r="K346" s="19">
        <v>0</v>
      </c>
      <c r="L346" s="19">
        <v>0</v>
      </c>
      <c r="M346" s="19">
        <v>0</v>
      </c>
      <c r="N346" s="20" t="s">
        <v>36</v>
      </c>
      <c r="O346" s="19">
        <v>0</v>
      </c>
      <c r="P346" s="20">
        <f>P345-VLookups!$C$42</f>
        <v>-251.5</v>
      </c>
      <c r="Q346" s="22">
        <v>102</v>
      </c>
      <c r="R346" s="19">
        <v>0</v>
      </c>
      <c r="S346" s="20">
        <f>VLookups!$C$50</f>
        <v>-3580.614715990946</v>
      </c>
      <c r="T346" s="19">
        <v>0</v>
      </c>
      <c r="U346" s="9">
        <v>198</v>
      </c>
      <c r="V346" s="21">
        <f>V345-VLookups!$C$54</f>
        <v>-2210</v>
      </c>
      <c r="W346" s="21">
        <f>-VLookups!$C$60</f>
        <v>-300</v>
      </c>
      <c r="X346" s="21">
        <f>-VLookups!$C$62</f>
        <v>-125</v>
      </c>
      <c r="Y346" s="20">
        <f>Y345*(1+VLookups!$C$57/12)</f>
        <v>-404.95299860113454</v>
      </c>
      <c r="Z346" s="9" t="s">
        <v>36</v>
      </c>
      <c r="AA346" s="9" t="s">
        <v>36</v>
      </c>
      <c r="AB346" s="20">
        <f t="shared" si="15"/>
        <v>6642.7137356294206</v>
      </c>
      <c r="AC346" s="19">
        <f t="shared" si="16"/>
        <v>1053097.6318826431</v>
      </c>
    </row>
    <row r="347" spans="2:29" x14ac:dyDescent="0.25">
      <c r="B347" s="9">
        <v>343</v>
      </c>
      <c r="C347" s="9">
        <f t="shared" si="17"/>
        <v>51</v>
      </c>
      <c r="D347" s="9">
        <v>7</v>
      </c>
      <c r="E347" s="20">
        <f>E335*(1+VLookups!$C$4)</f>
        <v>19651.289677957197</v>
      </c>
      <c r="F347" s="20">
        <f>'B-B-NS'!E347*-VLookups!$C$10*2</f>
        <v>-1179.0773806774318</v>
      </c>
      <c r="G347" s="19">
        <v>0</v>
      </c>
      <c r="H347" s="20">
        <f>(-VLookups!$C$13)*(E347+F347/2)</f>
        <v>-5546.9695373969789</v>
      </c>
      <c r="I347" s="19">
        <v>0</v>
      </c>
      <c r="J347" s="19">
        <v>0</v>
      </c>
      <c r="K347" s="19">
        <v>0</v>
      </c>
      <c r="L347" s="19">
        <v>0</v>
      </c>
      <c r="M347" s="19">
        <v>0</v>
      </c>
      <c r="N347" s="20" t="s">
        <v>36</v>
      </c>
      <c r="O347" s="19">
        <v>0</v>
      </c>
      <c r="P347" s="20">
        <f>P346-VLookups!$C$42</f>
        <v>-253</v>
      </c>
      <c r="Q347" s="22">
        <v>103</v>
      </c>
      <c r="R347" s="19">
        <v>0</v>
      </c>
      <c r="S347" s="20">
        <f>VLookups!$C$50</f>
        <v>-3580.614715990946</v>
      </c>
      <c r="T347" s="19">
        <v>0</v>
      </c>
      <c r="U347" s="9">
        <v>199</v>
      </c>
      <c r="V347" s="21">
        <f>V346-VLookups!$C$54</f>
        <v>-2215</v>
      </c>
      <c r="W347" s="21">
        <f>-VLookups!$C$60</f>
        <v>-300</v>
      </c>
      <c r="X347" s="21">
        <f>-VLookups!$C$62</f>
        <v>-125</v>
      </c>
      <c r="Y347" s="20">
        <f>Y346*(1+VLookups!$C$57/12)</f>
        <v>-406.13411151372117</v>
      </c>
      <c r="Z347" s="9" t="s">
        <v>36</v>
      </c>
      <c r="AA347" s="9" t="s">
        <v>36</v>
      </c>
      <c r="AB347" s="20">
        <f t="shared" si="15"/>
        <v>6635.0326227168343</v>
      </c>
      <c r="AC347" s="19">
        <f t="shared" si="16"/>
        <v>1061487.8272251645</v>
      </c>
    </row>
    <row r="348" spans="2:29" x14ac:dyDescent="0.25">
      <c r="B348" s="9">
        <v>344</v>
      </c>
      <c r="C348" s="9">
        <f t="shared" si="17"/>
        <v>51</v>
      </c>
      <c r="D348" s="9">
        <v>8</v>
      </c>
      <c r="E348" s="20">
        <f>E336*(1+VLookups!$C$4)</f>
        <v>19651.289677957197</v>
      </c>
      <c r="F348" s="20">
        <f>'B-B-NS'!E348*-VLookups!$C$10*2</f>
        <v>-1179.0773806774318</v>
      </c>
      <c r="G348" s="19">
        <v>0</v>
      </c>
      <c r="H348" s="20">
        <f>(-VLookups!$C$13)*(E348+F348/2)</f>
        <v>-5546.9695373969789</v>
      </c>
      <c r="I348" s="19">
        <v>0</v>
      </c>
      <c r="J348" s="19">
        <v>0</v>
      </c>
      <c r="K348" s="19">
        <v>0</v>
      </c>
      <c r="L348" s="19">
        <v>0</v>
      </c>
      <c r="M348" s="19">
        <v>0</v>
      </c>
      <c r="N348" s="20" t="s">
        <v>36</v>
      </c>
      <c r="O348" s="19">
        <v>0</v>
      </c>
      <c r="P348" s="20">
        <f>P347-VLookups!$C$42</f>
        <v>-254.5</v>
      </c>
      <c r="Q348" s="22">
        <v>104</v>
      </c>
      <c r="R348" s="19">
        <v>0</v>
      </c>
      <c r="S348" s="20">
        <f>VLookups!$C$50</f>
        <v>-3580.614715990946</v>
      </c>
      <c r="T348" s="19">
        <v>0</v>
      </c>
      <c r="U348" s="9">
        <v>200</v>
      </c>
      <c r="V348" s="21">
        <f>V347-VLookups!$C$54</f>
        <v>-2220</v>
      </c>
      <c r="W348" s="21">
        <f>-VLookups!$C$60</f>
        <v>-300</v>
      </c>
      <c r="X348" s="21">
        <f>-VLookups!$C$62</f>
        <v>-125</v>
      </c>
      <c r="Y348" s="20">
        <f>Y347*(1+VLookups!$C$57/12)</f>
        <v>-407.31866933896953</v>
      </c>
      <c r="Z348" s="9" t="s">
        <v>36</v>
      </c>
      <c r="AA348" s="9" t="s">
        <v>36</v>
      </c>
      <c r="AB348" s="20">
        <f t="shared" si="15"/>
        <v>6627.3480648915856</v>
      </c>
      <c r="AC348" s="19">
        <f t="shared" si="16"/>
        <v>1069884.3216687646</v>
      </c>
    </row>
    <row r="349" spans="2:29" x14ac:dyDescent="0.25">
      <c r="B349" s="9">
        <v>345</v>
      </c>
      <c r="C349" s="9">
        <f t="shared" si="17"/>
        <v>51</v>
      </c>
      <c r="D349" s="9">
        <v>9</v>
      </c>
      <c r="E349" s="20">
        <f>E337*(1+VLookups!$C$4)</f>
        <v>19651.289677957197</v>
      </c>
      <c r="F349" s="20">
        <f>'B-B-NS'!E349*-VLookups!$C$10*2</f>
        <v>-1179.0773806774318</v>
      </c>
      <c r="G349" s="19">
        <v>0</v>
      </c>
      <c r="H349" s="20">
        <f>(-VLookups!$C$13)*(E349+F349/2)</f>
        <v>-5546.9695373969789</v>
      </c>
      <c r="I349" s="19">
        <v>0</v>
      </c>
      <c r="J349" s="19">
        <v>0</v>
      </c>
      <c r="K349" s="19">
        <v>0</v>
      </c>
      <c r="L349" s="19">
        <v>0</v>
      </c>
      <c r="M349" s="19">
        <v>0</v>
      </c>
      <c r="N349" s="20" t="s">
        <v>36</v>
      </c>
      <c r="O349" s="19">
        <v>0</v>
      </c>
      <c r="P349" s="20">
        <f>P348-VLookups!$C$42</f>
        <v>-256</v>
      </c>
      <c r="Q349" s="22">
        <v>105</v>
      </c>
      <c r="R349" s="19">
        <v>0</v>
      </c>
      <c r="S349" s="20">
        <f>VLookups!$C$50</f>
        <v>-3580.614715990946</v>
      </c>
      <c r="T349" s="19">
        <v>0</v>
      </c>
      <c r="U349" s="9">
        <v>201</v>
      </c>
      <c r="V349" s="21">
        <f>V348-VLookups!$C$54</f>
        <v>-2225</v>
      </c>
      <c r="W349" s="21">
        <f>-VLookups!$C$60</f>
        <v>-300</v>
      </c>
      <c r="X349" s="21">
        <f>-VLookups!$C$62</f>
        <v>-125</v>
      </c>
      <c r="Y349" s="20">
        <f>Y348*(1+VLookups!$C$57/12)</f>
        <v>-408.50668212454156</v>
      </c>
      <c r="Z349" s="9" t="s">
        <v>36</v>
      </c>
      <c r="AA349" s="9" t="s">
        <v>36</v>
      </c>
      <c r="AB349" s="20">
        <f t="shared" si="15"/>
        <v>6619.6600521060136</v>
      </c>
      <c r="AC349" s="19">
        <f t="shared" si="16"/>
        <v>1078287.1222569852</v>
      </c>
    </row>
    <row r="350" spans="2:29" x14ac:dyDescent="0.25">
      <c r="B350" s="9">
        <v>346</v>
      </c>
      <c r="C350" s="9">
        <f t="shared" si="17"/>
        <v>51</v>
      </c>
      <c r="D350" s="9">
        <v>10</v>
      </c>
      <c r="E350" s="20">
        <f>E338*(1+VLookups!$C$4)</f>
        <v>19651.289677957197</v>
      </c>
      <c r="F350" s="20">
        <f>'B-B-NS'!E350*-VLookups!$C$10*2</f>
        <v>-1179.0773806774318</v>
      </c>
      <c r="G350" s="19">
        <v>0</v>
      </c>
      <c r="H350" s="20">
        <f>(-VLookups!$C$13)*(E350+F350/2)</f>
        <v>-5546.9695373969789</v>
      </c>
      <c r="I350" s="19">
        <v>0</v>
      </c>
      <c r="J350" s="19">
        <v>0</v>
      </c>
      <c r="K350" s="19">
        <v>0</v>
      </c>
      <c r="L350" s="19">
        <v>0</v>
      </c>
      <c r="M350" s="19">
        <v>0</v>
      </c>
      <c r="N350" s="20" t="s">
        <v>36</v>
      </c>
      <c r="O350" s="19">
        <v>0</v>
      </c>
      <c r="P350" s="20">
        <f>P349-VLookups!$C$42</f>
        <v>-257.5</v>
      </c>
      <c r="Q350" s="22">
        <v>106</v>
      </c>
      <c r="R350" s="19">
        <v>0</v>
      </c>
      <c r="S350" s="20">
        <f>VLookups!$C$50</f>
        <v>-3580.614715990946</v>
      </c>
      <c r="T350" s="19">
        <v>0</v>
      </c>
      <c r="U350" s="9">
        <v>202</v>
      </c>
      <c r="V350" s="21">
        <f>V349-VLookups!$C$54</f>
        <v>-2230</v>
      </c>
      <c r="W350" s="21">
        <f>-VLookups!$C$60</f>
        <v>-300</v>
      </c>
      <c r="X350" s="21">
        <f>-VLookups!$C$62</f>
        <v>-125</v>
      </c>
      <c r="Y350" s="20">
        <f>Y349*(1+VLookups!$C$57/12)</f>
        <v>-409.6981599474048</v>
      </c>
      <c r="Z350" s="9" t="s">
        <v>36</v>
      </c>
      <c r="AA350" s="9" t="s">
        <v>36</v>
      </c>
      <c r="AB350" s="20">
        <f t="shared" si="15"/>
        <v>6611.9685742831507</v>
      </c>
      <c r="AC350" s="19">
        <f t="shared" si="16"/>
        <v>1086696.2360350301</v>
      </c>
    </row>
    <row r="351" spans="2:29" x14ac:dyDescent="0.25">
      <c r="B351" s="9">
        <v>347</v>
      </c>
      <c r="C351" s="9">
        <f t="shared" si="17"/>
        <v>51</v>
      </c>
      <c r="D351" s="9">
        <v>11</v>
      </c>
      <c r="E351" s="20">
        <f>E339*(1+VLookups!$C$4)</f>
        <v>19651.289677957197</v>
      </c>
      <c r="F351" s="20">
        <f>'B-B-NS'!E351*-VLookups!$C$10*2</f>
        <v>-1179.0773806774318</v>
      </c>
      <c r="G351" s="19">
        <v>0</v>
      </c>
      <c r="H351" s="20">
        <f>(-VLookups!$C$13)*(E351+F351/2)</f>
        <v>-5546.9695373969789</v>
      </c>
      <c r="I351" s="19">
        <v>0</v>
      </c>
      <c r="J351" s="19">
        <v>0</v>
      </c>
      <c r="K351" s="19">
        <v>0</v>
      </c>
      <c r="L351" s="19">
        <v>0</v>
      </c>
      <c r="M351" s="19">
        <v>0</v>
      </c>
      <c r="N351" s="20" t="s">
        <v>36</v>
      </c>
      <c r="O351" s="19">
        <v>0</v>
      </c>
      <c r="P351" s="20">
        <f>P350-VLookups!$C$42</f>
        <v>-259</v>
      </c>
      <c r="Q351" s="22">
        <v>107</v>
      </c>
      <c r="R351" s="19">
        <v>0</v>
      </c>
      <c r="S351" s="20">
        <f>VLookups!$C$50</f>
        <v>-3580.614715990946</v>
      </c>
      <c r="T351" s="19">
        <v>0</v>
      </c>
      <c r="U351" s="9">
        <v>203</v>
      </c>
      <c r="V351" s="21">
        <f>V350-VLookups!$C$54</f>
        <v>-2235</v>
      </c>
      <c r="W351" s="21">
        <f>-VLookups!$C$60</f>
        <v>-300</v>
      </c>
      <c r="X351" s="21">
        <f>-VLookups!$C$62</f>
        <v>-125</v>
      </c>
      <c r="Y351" s="20">
        <f>Y350*(1+VLookups!$C$57/12)</f>
        <v>-410.89311291391806</v>
      </c>
      <c r="Z351" s="9" t="s">
        <v>36</v>
      </c>
      <c r="AA351" s="9" t="s">
        <v>36</v>
      </c>
      <c r="AB351" s="20">
        <f t="shared" si="15"/>
        <v>6604.2736213166372</v>
      </c>
      <c r="AC351" s="19">
        <f t="shared" si="16"/>
        <v>1095111.6700497384</v>
      </c>
    </row>
    <row r="352" spans="2:29" x14ac:dyDescent="0.25">
      <c r="B352" s="9">
        <v>348</v>
      </c>
      <c r="C352" s="9">
        <f t="shared" si="17"/>
        <v>52</v>
      </c>
      <c r="D352" s="9">
        <v>0</v>
      </c>
      <c r="E352" s="20">
        <f>E340*(1+VLookups!$C$4)</f>
        <v>20339.084816685696</v>
      </c>
      <c r="F352" s="20">
        <f>'B-B-NS'!E352*-VLookups!$C$10*2</f>
        <v>-1220.3450890011418</v>
      </c>
      <c r="G352" s="19">
        <v>0</v>
      </c>
      <c r="H352" s="20">
        <f>(-VLookups!$C$13)*(E352+F352/2)</f>
        <v>-5741.113471205872</v>
      </c>
      <c r="I352" s="19">
        <v>0</v>
      </c>
      <c r="J352" s="19">
        <v>0</v>
      </c>
      <c r="K352" s="19">
        <v>0</v>
      </c>
      <c r="L352" s="19">
        <v>0</v>
      </c>
      <c r="M352" s="19">
        <v>0</v>
      </c>
      <c r="N352" s="20" t="s">
        <v>36</v>
      </c>
      <c r="O352" s="19">
        <v>0</v>
      </c>
      <c r="P352" s="20">
        <f>P351-VLookups!$C$42</f>
        <v>-260.5</v>
      </c>
      <c r="Q352" s="22">
        <v>108</v>
      </c>
      <c r="R352" s="19">
        <v>0</v>
      </c>
      <c r="S352" s="20">
        <f>VLookups!$C$50</f>
        <v>-3580.614715990946</v>
      </c>
      <c r="T352" s="19">
        <v>0</v>
      </c>
      <c r="U352" s="9">
        <v>204</v>
      </c>
      <c r="V352" s="21">
        <f>V351-VLookups!$C$54</f>
        <v>-2240</v>
      </c>
      <c r="W352" s="21">
        <f>-VLookups!$C$60</f>
        <v>-300</v>
      </c>
      <c r="X352" s="21">
        <f>-VLookups!$C$62</f>
        <v>-125</v>
      </c>
      <c r="Y352" s="20">
        <f>Y351*(1+VLookups!$C$57/12)</f>
        <v>-412.091551159917</v>
      </c>
      <c r="Z352" s="9" t="s">
        <v>36</v>
      </c>
      <c r="AA352" s="9" t="s">
        <v>36</v>
      </c>
      <c r="AB352" s="20">
        <f t="shared" si="15"/>
        <v>7069.5925338283878</v>
      </c>
      <c r="AC352" s="19">
        <f t="shared" si="16"/>
        <v>1104006.4487003165</v>
      </c>
    </row>
    <row r="353" spans="2:29" x14ac:dyDescent="0.25">
      <c r="B353" s="9">
        <v>349</v>
      </c>
      <c r="C353" s="9">
        <f t="shared" si="17"/>
        <v>52</v>
      </c>
      <c r="D353" s="9">
        <v>1</v>
      </c>
      <c r="E353" s="20">
        <f>E341*(1+VLookups!$C$4)</f>
        <v>20339.084816685696</v>
      </c>
      <c r="F353" s="20">
        <f>'B-B-NS'!E353*-VLookups!$C$10*2</f>
        <v>-1220.3450890011418</v>
      </c>
      <c r="G353" s="19">
        <v>0</v>
      </c>
      <c r="H353" s="20">
        <f>(-VLookups!$C$13)*(E353+F353/2)</f>
        <v>-5741.113471205872</v>
      </c>
      <c r="I353" s="19">
        <v>0</v>
      </c>
      <c r="J353" s="19">
        <v>0</v>
      </c>
      <c r="K353" s="19">
        <v>0</v>
      </c>
      <c r="L353" s="19">
        <v>0</v>
      </c>
      <c r="M353" s="19">
        <v>0</v>
      </c>
      <c r="N353" s="20" t="s">
        <v>36</v>
      </c>
      <c r="O353" s="19">
        <v>0</v>
      </c>
      <c r="P353" s="20">
        <f>P352-VLookups!$C$42</f>
        <v>-262</v>
      </c>
      <c r="Q353" s="22">
        <v>109</v>
      </c>
      <c r="R353" s="19">
        <v>0</v>
      </c>
      <c r="S353" s="20">
        <f>VLookups!$C$50</f>
        <v>-3580.614715990946</v>
      </c>
      <c r="T353" s="19">
        <v>0</v>
      </c>
      <c r="U353" s="9">
        <v>205</v>
      </c>
      <c r="V353" s="21">
        <f>V352-VLookups!$C$54</f>
        <v>-2245</v>
      </c>
      <c r="W353" s="21">
        <f>-VLookups!$C$60</f>
        <v>-300</v>
      </c>
      <c r="X353" s="21">
        <f>-VLookups!$C$62</f>
        <v>-125</v>
      </c>
      <c r="Y353" s="20">
        <f>Y352*(1+VLookups!$C$57/12)</f>
        <v>-413.2934848508001</v>
      </c>
      <c r="Z353" s="9" t="s">
        <v>36</v>
      </c>
      <c r="AA353" s="9" t="s">
        <v>36</v>
      </c>
      <c r="AB353" s="20">
        <f t="shared" si="15"/>
        <v>7061.8906001375044</v>
      </c>
      <c r="AC353" s="19">
        <f t="shared" si="16"/>
        <v>1112908.3500482878</v>
      </c>
    </row>
    <row r="354" spans="2:29" x14ac:dyDescent="0.25">
      <c r="B354" s="9">
        <v>350</v>
      </c>
      <c r="C354" s="9">
        <f t="shared" si="17"/>
        <v>52</v>
      </c>
      <c r="D354" s="9">
        <v>2</v>
      </c>
      <c r="E354" s="20">
        <f>E342*(1+VLookups!$C$4)</f>
        <v>20339.084816685696</v>
      </c>
      <c r="F354" s="20">
        <f>'B-B-NS'!E354*-VLookups!$C$10*2</f>
        <v>-1220.3450890011418</v>
      </c>
      <c r="G354" s="19">
        <v>0</v>
      </c>
      <c r="H354" s="20">
        <f>(-VLookups!$C$13)*(E354+F354/2)</f>
        <v>-5741.113471205872</v>
      </c>
      <c r="I354" s="19">
        <v>0</v>
      </c>
      <c r="J354" s="19">
        <v>0</v>
      </c>
      <c r="K354" s="19">
        <v>0</v>
      </c>
      <c r="L354" s="19">
        <v>0</v>
      </c>
      <c r="M354" s="19">
        <v>0</v>
      </c>
      <c r="N354" s="20" t="s">
        <v>36</v>
      </c>
      <c r="O354" s="19">
        <v>0</v>
      </c>
      <c r="P354" s="20">
        <f>P353-VLookups!$C$42</f>
        <v>-263.5</v>
      </c>
      <c r="Q354" s="22">
        <v>110</v>
      </c>
      <c r="R354" s="19">
        <v>0</v>
      </c>
      <c r="S354" s="20">
        <f>VLookups!$C$50</f>
        <v>-3580.614715990946</v>
      </c>
      <c r="T354" s="19">
        <v>0</v>
      </c>
      <c r="U354" s="9">
        <v>206</v>
      </c>
      <c r="V354" s="21">
        <f>V353-VLookups!$C$54</f>
        <v>-2250</v>
      </c>
      <c r="W354" s="21">
        <f>-VLookups!$C$60</f>
        <v>-300</v>
      </c>
      <c r="X354" s="21">
        <f>-VLookups!$C$62</f>
        <v>-125</v>
      </c>
      <c r="Y354" s="20">
        <f>Y353*(1+VLookups!$C$57/12)</f>
        <v>-414.49892418161494</v>
      </c>
      <c r="Z354" s="9" t="s">
        <v>36</v>
      </c>
      <c r="AA354" s="9" t="s">
        <v>36</v>
      </c>
      <c r="AB354" s="20">
        <f t="shared" si="15"/>
        <v>7054.18516080669</v>
      </c>
      <c r="AC354" s="19">
        <f t="shared" si="16"/>
        <v>1121817.3824591748</v>
      </c>
    </row>
    <row r="355" spans="2:29" x14ac:dyDescent="0.25">
      <c r="B355" s="9">
        <v>351</v>
      </c>
      <c r="C355" s="9">
        <f t="shared" si="17"/>
        <v>52</v>
      </c>
      <c r="D355" s="9">
        <v>3</v>
      </c>
      <c r="E355" s="20">
        <f>E343*(1+VLookups!$C$4)</f>
        <v>20339.084816685696</v>
      </c>
      <c r="F355" s="20">
        <f>'B-B-NS'!E355*-VLookups!$C$10*2</f>
        <v>-1220.3450890011418</v>
      </c>
      <c r="G355" s="19">
        <v>0</v>
      </c>
      <c r="H355" s="20">
        <f>(-VLookups!$C$13)*(E355+F355/2)</f>
        <v>-5741.113471205872</v>
      </c>
      <c r="I355" s="19">
        <v>0</v>
      </c>
      <c r="J355" s="19">
        <v>0</v>
      </c>
      <c r="K355" s="19">
        <v>0</v>
      </c>
      <c r="L355" s="19">
        <v>0</v>
      </c>
      <c r="M355" s="19">
        <v>0</v>
      </c>
      <c r="N355" s="20" t="s">
        <v>36</v>
      </c>
      <c r="O355" s="19">
        <v>0</v>
      </c>
      <c r="P355" s="20">
        <f>P354-VLookups!$C$42</f>
        <v>-265</v>
      </c>
      <c r="Q355" s="22">
        <v>111</v>
      </c>
      <c r="R355" s="19">
        <v>0</v>
      </c>
      <c r="S355" s="20">
        <f>VLookups!$C$50</f>
        <v>-3580.614715990946</v>
      </c>
      <c r="T355" s="19">
        <v>0</v>
      </c>
      <c r="U355" s="9">
        <v>207</v>
      </c>
      <c r="V355" s="21">
        <f>V354-VLookups!$C$54</f>
        <v>-2255</v>
      </c>
      <c r="W355" s="21">
        <f>-VLookups!$C$60</f>
        <v>-300</v>
      </c>
      <c r="X355" s="21">
        <f>-VLookups!$C$62</f>
        <v>-125</v>
      </c>
      <c r="Y355" s="20">
        <f>Y354*(1+VLookups!$C$57/12)</f>
        <v>-415.70787937714465</v>
      </c>
      <c r="Z355" s="9" t="s">
        <v>36</v>
      </c>
      <c r="AA355" s="9" t="s">
        <v>36</v>
      </c>
      <c r="AB355" s="20">
        <f t="shared" si="15"/>
        <v>7046.4762056111604</v>
      </c>
      <c r="AC355" s="19">
        <f t="shared" si="16"/>
        <v>1130733.5543022179</v>
      </c>
    </row>
    <row r="356" spans="2:29" x14ac:dyDescent="0.25">
      <c r="B356" s="9">
        <v>352</v>
      </c>
      <c r="C356" s="9">
        <f t="shared" si="17"/>
        <v>52</v>
      </c>
      <c r="D356" s="9">
        <v>4</v>
      </c>
      <c r="E356" s="20">
        <f>E344*(1+VLookups!$C$4)</f>
        <v>20339.084816685696</v>
      </c>
      <c r="F356" s="20">
        <f>'B-B-NS'!E356*-VLookups!$C$10*2</f>
        <v>-1220.3450890011418</v>
      </c>
      <c r="G356" s="19">
        <v>0</v>
      </c>
      <c r="H356" s="20">
        <f>(-VLookups!$C$13)*(E356+F356/2)</f>
        <v>-5741.113471205872</v>
      </c>
      <c r="I356" s="19">
        <v>0</v>
      </c>
      <c r="J356" s="19">
        <v>0</v>
      </c>
      <c r="K356" s="19">
        <v>0</v>
      </c>
      <c r="L356" s="19">
        <v>0</v>
      </c>
      <c r="M356" s="19">
        <v>0</v>
      </c>
      <c r="N356" s="20" t="s">
        <v>36</v>
      </c>
      <c r="O356" s="19">
        <v>0</v>
      </c>
      <c r="P356" s="20">
        <f>P355-VLookups!$C$42</f>
        <v>-266.5</v>
      </c>
      <c r="Q356" s="22">
        <v>112</v>
      </c>
      <c r="R356" s="19">
        <v>0</v>
      </c>
      <c r="S356" s="20">
        <f>VLookups!$C$50</f>
        <v>-3580.614715990946</v>
      </c>
      <c r="T356" s="19">
        <v>0</v>
      </c>
      <c r="U356" s="9">
        <v>208</v>
      </c>
      <c r="V356" s="21">
        <f>V355-VLookups!$C$54</f>
        <v>-2260</v>
      </c>
      <c r="W356" s="21">
        <f>-VLookups!$C$60</f>
        <v>-300</v>
      </c>
      <c r="X356" s="21">
        <f>-VLookups!$C$62</f>
        <v>-125</v>
      </c>
      <c r="Y356" s="20">
        <f>Y355*(1+VLookups!$C$57/12)</f>
        <v>-416.92036069199469</v>
      </c>
      <c r="Z356" s="9" t="s">
        <v>36</v>
      </c>
      <c r="AA356" s="9" t="s">
        <v>36</v>
      </c>
      <c r="AB356" s="20">
        <f t="shared" si="15"/>
        <v>7038.7637242963101</v>
      </c>
      <c r="AC356" s="19">
        <f t="shared" si="16"/>
        <v>1139656.8739503513</v>
      </c>
    </row>
    <row r="357" spans="2:29" x14ac:dyDescent="0.25">
      <c r="B357" s="9">
        <v>353</v>
      </c>
      <c r="C357" s="9">
        <f t="shared" si="17"/>
        <v>52</v>
      </c>
      <c r="D357" s="9">
        <v>5</v>
      </c>
      <c r="E357" s="20">
        <f>E345*(1+VLookups!$C$4)</f>
        <v>20339.084816685696</v>
      </c>
      <c r="F357" s="20">
        <f>'B-B-NS'!E357*-VLookups!$C$10*2</f>
        <v>-1220.3450890011418</v>
      </c>
      <c r="G357" s="19">
        <v>0</v>
      </c>
      <c r="H357" s="20">
        <f>(-VLookups!$C$13)*(E357+F357/2)</f>
        <v>-5741.113471205872</v>
      </c>
      <c r="I357" s="19">
        <v>0</v>
      </c>
      <c r="J357" s="19">
        <v>0</v>
      </c>
      <c r="K357" s="19">
        <v>0</v>
      </c>
      <c r="L357" s="19">
        <v>0</v>
      </c>
      <c r="M357" s="19">
        <v>0</v>
      </c>
      <c r="N357" s="20" t="s">
        <v>36</v>
      </c>
      <c r="O357" s="19">
        <v>0</v>
      </c>
      <c r="P357" s="20">
        <f>P356-VLookups!$C$42</f>
        <v>-268</v>
      </c>
      <c r="Q357" s="22">
        <v>113</v>
      </c>
      <c r="R357" s="19">
        <v>0</v>
      </c>
      <c r="S357" s="20">
        <f>VLookups!$C$50</f>
        <v>-3580.614715990946</v>
      </c>
      <c r="T357" s="19">
        <v>0</v>
      </c>
      <c r="U357" s="9">
        <v>209</v>
      </c>
      <c r="V357" s="21">
        <f>V356-VLookups!$C$54</f>
        <v>-2265</v>
      </c>
      <c r="W357" s="21">
        <f>-VLookups!$C$60</f>
        <v>-300</v>
      </c>
      <c r="X357" s="21">
        <f>-VLookups!$C$62</f>
        <v>-125</v>
      </c>
      <c r="Y357" s="20">
        <f>Y356*(1+VLookups!$C$57/12)</f>
        <v>-418.1363784106797</v>
      </c>
      <c r="Z357" s="9" t="s">
        <v>36</v>
      </c>
      <c r="AA357" s="9" t="s">
        <v>36</v>
      </c>
      <c r="AB357" s="20">
        <f t="shared" si="15"/>
        <v>7031.0477065776249</v>
      </c>
      <c r="AC357" s="19">
        <f t="shared" si="16"/>
        <v>1148587.3497801796</v>
      </c>
    </row>
    <row r="358" spans="2:29" x14ac:dyDescent="0.25">
      <c r="B358" s="9">
        <v>354</v>
      </c>
      <c r="C358" s="9">
        <f t="shared" si="17"/>
        <v>52</v>
      </c>
      <c r="D358" s="9">
        <v>6</v>
      </c>
      <c r="E358" s="20">
        <f>E346*(1+VLookups!$C$4)</f>
        <v>20339.084816685696</v>
      </c>
      <c r="F358" s="20">
        <f>'B-B-NS'!E358*-VLookups!$C$10*2</f>
        <v>-1220.3450890011418</v>
      </c>
      <c r="G358" s="19">
        <v>0</v>
      </c>
      <c r="H358" s="20">
        <f>(-VLookups!$C$13)*(E358+F358/2)</f>
        <v>-5741.113471205872</v>
      </c>
      <c r="I358" s="19">
        <v>0</v>
      </c>
      <c r="J358" s="19">
        <v>0</v>
      </c>
      <c r="K358" s="19">
        <v>0</v>
      </c>
      <c r="L358" s="19">
        <v>0</v>
      </c>
      <c r="M358" s="19">
        <v>0</v>
      </c>
      <c r="N358" s="20" t="s">
        <v>36</v>
      </c>
      <c r="O358" s="19">
        <v>0</v>
      </c>
      <c r="P358" s="20">
        <f>P357-VLookups!$C$42</f>
        <v>-269.5</v>
      </c>
      <c r="Q358" s="22">
        <v>114</v>
      </c>
      <c r="R358" s="19">
        <v>0</v>
      </c>
      <c r="S358" s="20">
        <f>VLookups!$C$50</f>
        <v>-3580.614715990946</v>
      </c>
      <c r="T358" s="19">
        <v>0</v>
      </c>
      <c r="U358" s="9">
        <v>210</v>
      </c>
      <c r="V358" s="21">
        <f>V357-VLookups!$C$54</f>
        <v>-2270</v>
      </c>
      <c r="W358" s="21">
        <f>-VLookups!$C$60</f>
        <v>-300</v>
      </c>
      <c r="X358" s="21">
        <f>-VLookups!$C$62</f>
        <v>-125</v>
      </c>
      <c r="Y358" s="20">
        <f>Y357*(1+VLookups!$C$57/12)</f>
        <v>-419.35594284771088</v>
      </c>
      <c r="Z358" s="9" t="s">
        <v>36</v>
      </c>
      <c r="AA358" s="9" t="s">
        <v>36</v>
      </c>
      <c r="AB358" s="20">
        <f t="shared" si="15"/>
        <v>7023.3281421405936</v>
      </c>
      <c r="AC358" s="19">
        <f t="shared" si="16"/>
        <v>1157524.9901719538</v>
      </c>
    </row>
    <row r="359" spans="2:29" x14ac:dyDescent="0.25">
      <c r="B359" s="9">
        <v>355</v>
      </c>
      <c r="C359" s="9">
        <f t="shared" si="17"/>
        <v>52</v>
      </c>
      <c r="D359" s="9">
        <v>7</v>
      </c>
      <c r="E359" s="20">
        <f>E347*(1+VLookups!$C$4)</f>
        <v>20339.084816685696</v>
      </c>
      <c r="F359" s="20">
        <f>'B-B-NS'!E359*-VLookups!$C$10*2</f>
        <v>-1220.3450890011418</v>
      </c>
      <c r="G359" s="19">
        <v>0</v>
      </c>
      <c r="H359" s="20">
        <f>(-VLookups!$C$13)*(E359+F359/2)</f>
        <v>-5741.113471205872</v>
      </c>
      <c r="I359" s="19">
        <v>0</v>
      </c>
      <c r="J359" s="19">
        <v>0</v>
      </c>
      <c r="K359" s="19">
        <v>0</v>
      </c>
      <c r="L359" s="19">
        <v>0</v>
      </c>
      <c r="M359" s="19">
        <v>0</v>
      </c>
      <c r="N359" s="20" t="s">
        <v>36</v>
      </c>
      <c r="O359" s="19">
        <v>0</v>
      </c>
      <c r="P359" s="20">
        <f>P358-VLookups!$C$42</f>
        <v>-271</v>
      </c>
      <c r="Q359" s="22">
        <v>115</v>
      </c>
      <c r="R359" s="19">
        <v>0</v>
      </c>
      <c r="S359" s="20">
        <f>VLookups!$C$50</f>
        <v>-3580.614715990946</v>
      </c>
      <c r="T359" s="19">
        <v>0</v>
      </c>
      <c r="U359" s="9">
        <v>211</v>
      </c>
      <c r="V359" s="21">
        <f>V358-VLookups!$C$54</f>
        <v>-2275</v>
      </c>
      <c r="W359" s="21">
        <f>-VLookups!$C$60</f>
        <v>-300</v>
      </c>
      <c r="X359" s="21">
        <f>-VLookups!$C$62</f>
        <v>-125</v>
      </c>
      <c r="Y359" s="20">
        <f>Y358*(1+VLookups!$C$57/12)</f>
        <v>-420.57906434768336</v>
      </c>
      <c r="Z359" s="9" t="s">
        <v>36</v>
      </c>
      <c r="AA359" s="9" t="s">
        <v>36</v>
      </c>
      <c r="AB359" s="20">
        <f t="shared" si="15"/>
        <v>7015.6050206406217</v>
      </c>
      <c r="AC359" s="19">
        <f t="shared" si="16"/>
        <v>1166469.8035095478</v>
      </c>
    </row>
    <row r="360" spans="2:29" x14ac:dyDescent="0.25">
      <c r="B360" s="9">
        <v>356</v>
      </c>
      <c r="C360" s="9">
        <f t="shared" si="17"/>
        <v>52</v>
      </c>
      <c r="D360" s="9">
        <v>8</v>
      </c>
      <c r="E360" s="20">
        <f>E348*(1+VLookups!$C$4)</f>
        <v>20339.084816685696</v>
      </c>
      <c r="F360" s="20">
        <f>'B-B-NS'!E360*-VLookups!$C$10*2</f>
        <v>-1220.3450890011418</v>
      </c>
      <c r="G360" s="19">
        <v>0</v>
      </c>
      <c r="H360" s="20">
        <f>(-VLookups!$C$13)*(E360+F360/2)</f>
        <v>-5741.113471205872</v>
      </c>
      <c r="I360" s="19">
        <v>0</v>
      </c>
      <c r="J360" s="19">
        <v>0</v>
      </c>
      <c r="K360" s="19">
        <v>0</v>
      </c>
      <c r="L360" s="19">
        <v>0</v>
      </c>
      <c r="M360" s="19">
        <v>0</v>
      </c>
      <c r="N360" s="20" t="s">
        <v>36</v>
      </c>
      <c r="O360" s="19">
        <v>0</v>
      </c>
      <c r="P360" s="20">
        <f>P359-VLookups!$C$42</f>
        <v>-272.5</v>
      </c>
      <c r="Q360" s="22">
        <v>116</v>
      </c>
      <c r="R360" s="19">
        <v>0</v>
      </c>
      <c r="S360" s="20">
        <f>VLookups!$C$50</f>
        <v>-3580.614715990946</v>
      </c>
      <c r="T360" s="19">
        <v>0</v>
      </c>
      <c r="U360" s="9">
        <v>212</v>
      </c>
      <c r="V360" s="21">
        <f>V359-VLookups!$C$54</f>
        <v>-2280</v>
      </c>
      <c r="W360" s="21">
        <f>-VLookups!$C$60</f>
        <v>-300</v>
      </c>
      <c r="X360" s="21">
        <f>-VLookups!$C$62</f>
        <v>-125</v>
      </c>
      <c r="Y360" s="20">
        <f>Y359*(1+VLookups!$C$57/12)</f>
        <v>-421.80575328536412</v>
      </c>
      <c r="Z360" s="9" t="s">
        <v>36</v>
      </c>
      <c r="AA360" s="9" t="s">
        <v>36</v>
      </c>
      <c r="AB360" s="20">
        <f t="shared" si="15"/>
        <v>7007.8783317029402</v>
      </c>
      <c r="AC360" s="19">
        <f t="shared" si="16"/>
        <v>1175421.7981804335</v>
      </c>
    </row>
    <row r="361" spans="2:29" x14ac:dyDescent="0.25">
      <c r="B361" s="9">
        <v>357</v>
      </c>
      <c r="C361" s="9">
        <f t="shared" si="17"/>
        <v>52</v>
      </c>
      <c r="D361" s="9">
        <v>9</v>
      </c>
      <c r="E361" s="20">
        <f>E349*(1+VLookups!$C$4)</f>
        <v>20339.084816685696</v>
      </c>
      <c r="F361" s="20">
        <f>'B-B-NS'!E361*-VLookups!$C$10*2</f>
        <v>-1220.3450890011418</v>
      </c>
      <c r="G361" s="19">
        <v>0</v>
      </c>
      <c r="H361" s="20">
        <f>(-VLookups!$C$13)*(E361+F361/2)</f>
        <v>-5741.113471205872</v>
      </c>
      <c r="I361" s="19">
        <v>0</v>
      </c>
      <c r="J361" s="19">
        <v>0</v>
      </c>
      <c r="K361" s="19">
        <v>0</v>
      </c>
      <c r="L361" s="19">
        <v>0</v>
      </c>
      <c r="M361" s="19">
        <v>0</v>
      </c>
      <c r="N361" s="20" t="s">
        <v>36</v>
      </c>
      <c r="O361" s="19">
        <v>0</v>
      </c>
      <c r="P361" s="20">
        <f>P360-VLookups!$C$42</f>
        <v>-274</v>
      </c>
      <c r="Q361" s="22">
        <v>117</v>
      </c>
      <c r="R361" s="19">
        <v>0</v>
      </c>
      <c r="S361" s="20">
        <f>VLookups!$C$50</f>
        <v>-3580.614715990946</v>
      </c>
      <c r="T361" s="19">
        <v>0</v>
      </c>
      <c r="U361" s="9">
        <v>213</v>
      </c>
      <c r="V361" s="21">
        <f>V360-VLookups!$C$54</f>
        <v>-2285</v>
      </c>
      <c r="W361" s="21">
        <f>-VLookups!$C$60</f>
        <v>-300</v>
      </c>
      <c r="X361" s="21">
        <f>-VLookups!$C$62</f>
        <v>-125</v>
      </c>
      <c r="Y361" s="20">
        <f>Y360*(1+VLookups!$C$57/12)</f>
        <v>-423.03602006577978</v>
      </c>
      <c r="Z361" s="9" t="s">
        <v>36</v>
      </c>
      <c r="AA361" s="9" t="s">
        <v>36</v>
      </c>
      <c r="AB361" s="20">
        <f t="shared" si="15"/>
        <v>7000.148064922525</v>
      </c>
      <c r="AC361" s="19">
        <f t="shared" si="16"/>
        <v>1184380.9825756568</v>
      </c>
    </row>
    <row r="362" spans="2:29" x14ac:dyDescent="0.25">
      <c r="B362" s="9">
        <v>358</v>
      </c>
      <c r="C362" s="9">
        <f t="shared" si="17"/>
        <v>52</v>
      </c>
      <c r="D362" s="9">
        <v>10</v>
      </c>
      <c r="E362" s="20">
        <f>E350*(1+VLookups!$C$4)</f>
        <v>20339.084816685696</v>
      </c>
      <c r="F362" s="20">
        <f>'B-B-NS'!E362*-VLookups!$C$10*2</f>
        <v>-1220.3450890011418</v>
      </c>
      <c r="G362" s="19">
        <v>0</v>
      </c>
      <c r="H362" s="20">
        <f>(-VLookups!$C$13)*(E362+F362/2)</f>
        <v>-5741.113471205872</v>
      </c>
      <c r="I362" s="19">
        <v>0</v>
      </c>
      <c r="J362" s="19">
        <v>0</v>
      </c>
      <c r="K362" s="19">
        <v>0</v>
      </c>
      <c r="L362" s="19">
        <v>0</v>
      </c>
      <c r="M362" s="19">
        <v>0</v>
      </c>
      <c r="N362" s="20" t="s">
        <v>36</v>
      </c>
      <c r="O362" s="19">
        <v>0</v>
      </c>
      <c r="P362" s="20">
        <f>P361-VLookups!$C$42</f>
        <v>-275.5</v>
      </c>
      <c r="Q362" s="22">
        <v>118</v>
      </c>
      <c r="R362" s="19">
        <v>0</v>
      </c>
      <c r="S362" s="20">
        <f>VLookups!$C$50</f>
        <v>-3580.614715990946</v>
      </c>
      <c r="T362" s="19">
        <v>0</v>
      </c>
      <c r="U362" s="9">
        <v>214</v>
      </c>
      <c r="V362" s="21">
        <f>V361-VLookups!$C$54</f>
        <v>-2290</v>
      </c>
      <c r="W362" s="21">
        <f>-VLookups!$C$60</f>
        <v>-300</v>
      </c>
      <c r="X362" s="21">
        <f>-VLookups!$C$62</f>
        <v>-125</v>
      </c>
      <c r="Y362" s="20">
        <f>Y361*(1+VLookups!$C$57/12)</f>
        <v>-424.26987512430497</v>
      </c>
      <c r="Z362" s="9" t="s">
        <v>36</v>
      </c>
      <c r="AA362" s="9" t="s">
        <v>36</v>
      </c>
      <c r="AB362" s="20">
        <f t="shared" si="15"/>
        <v>6992.4142098639995</v>
      </c>
      <c r="AC362" s="19">
        <f t="shared" si="16"/>
        <v>1193347.3650898137</v>
      </c>
    </row>
    <row r="363" spans="2:29" x14ac:dyDescent="0.25">
      <c r="B363" s="9">
        <v>359</v>
      </c>
      <c r="C363" s="9">
        <f t="shared" si="17"/>
        <v>52</v>
      </c>
      <c r="D363" s="9">
        <v>11</v>
      </c>
      <c r="E363" s="20">
        <f>E351*(1+VLookups!$C$4)</f>
        <v>20339.084816685696</v>
      </c>
      <c r="F363" s="20">
        <f>'B-B-NS'!E363*-VLookups!$C$10*2</f>
        <v>-1220.3450890011418</v>
      </c>
      <c r="G363" s="19">
        <v>0</v>
      </c>
      <c r="H363" s="20">
        <f>(-VLookups!$C$13)*(E363+F363/2)</f>
        <v>-5741.113471205872</v>
      </c>
      <c r="I363" s="19">
        <v>0</v>
      </c>
      <c r="J363" s="19">
        <v>0</v>
      </c>
      <c r="K363" s="19">
        <v>0</v>
      </c>
      <c r="L363" s="19">
        <v>0</v>
      </c>
      <c r="M363" s="19">
        <v>0</v>
      </c>
      <c r="N363" s="20" t="s">
        <v>36</v>
      </c>
      <c r="O363" s="19">
        <v>0</v>
      </c>
      <c r="P363" s="20">
        <f>P362-VLookups!$C$42</f>
        <v>-277</v>
      </c>
      <c r="Q363" s="22">
        <v>119</v>
      </c>
      <c r="R363" s="19">
        <v>0</v>
      </c>
      <c r="S363" s="20">
        <f>VLookups!$C$50</f>
        <v>-3580.614715990946</v>
      </c>
      <c r="T363" s="19">
        <v>0</v>
      </c>
      <c r="U363" s="9">
        <v>215</v>
      </c>
      <c r="V363" s="21">
        <f>V362-VLookups!$C$54</f>
        <v>-2295</v>
      </c>
      <c r="W363" s="21">
        <f>-VLookups!$C$60</f>
        <v>-300</v>
      </c>
      <c r="X363" s="21">
        <f>-VLookups!$C$62</f>
        <v>-125</v>
      </c>
      <c r="Y363" s="20">
        <f>Y362*(1+VLookups!$C$57/12)</f>
        <v>-425.50732892675086</v>
      </c>
      <c r="Z363" s="9" t="s">
        <v>36</v>
      </c>
      <c r="AA363" s="9" t="s">
        <v>36</v>
      </c>
      <c r="AB363" s="20">
        <f t="shared" si="15"/>
        <v>6984.6767560615535</v>
      </c>
      <c r="AC363" s="19">
        <f t="shared" si="16"/>
        <v>1202320.954121025</v>
      </c>
    </row>
    <row r="364" spans="2:29" x14ac:dyDescent="0.25">
      <c r="B364" s="9">
        <v>360</v>
      </c>
      <c r="C364" s="9">
        <f t="shared" si="17"/>
        <v>53</v>
      </c>
      <c r="D364" s="9">
        <v>0</v>
      </c>
      <c r="E364" s="20">
        <f>E352*(1+VLookups!$C$4)</f>
        <v>21050.952785269692</v>
      </c>
      <c r="F364" s="20">
        <f>'B-B-NS'!E364*-VLookups!$C$10*2</f>
        <v>-1263.0571671161815</v>
      </c>
      <c r="G364" s="19">
        <v>0</v>
      </c>
      <c r="H364" s="20">
        <f>(-VLookups!$C$13)*(E364+F364/2)</f>
        <v>-5942.0524426980764</v>
      </c>
      <c r="I364" s="19">
        <v>0</v>
      </c>
      <c r="J364" s="19">
        <v>0</v>
      </c>
      <c r="K364" s="19">
        <v>0</v>
      </c>
      <c r="L364" s="19">
        <v>0</v>
      </c>
      <c r="M364" s="19">
        <v>0</v>
      </c>
      <c r="N364" s="20" t="s">
        <v>36</v>
      </c>
      <c r="O364" s="19">
        <v>0</v>
      </c>
      <c r="P364" s="20">
        <f>P363-VLookups!$C$42</f>
        <v>-278.5</v>
      </c>
      <c r="Q364" s="22">
        <v>120</v>
      </c>
      <c r="R364" s="19">
        <v>0</v>
      </c>
      <c r="S364" s="20">
        <f>VLookups!$C$50</f>
        <v>-3580.614715990946</v>
      </c>
      <c r="T364" s="19">
        <v>0</v>
      </c>
      <c r="U364" s="9">
        <v>216</v>
      </c>
      <c r="V364" s="21">
        <f>V363-VLookups!$C$54</f>
        <v>-2300</v>
      </c>
      <c r="W364" s="21">
        <f>-VLookups!$C$60</f>
        <v>-300</v>
      </c>
      <c r="X364" s="21">
        <f>-VLookups!$C$62</f>
        <v>-125</v>
      </c>
      <c r="Y364" s="20">
        <f>Y363*(1+VLookups!$C$57/12)</f>
        <v>-426.74839196945391</v>
      </c>
      <c r="Z364" s="9" t="s">
        <v>36</v>
      </c>
      <c r="AA364" s="9" t="s">
        <v>36</v>
      </c>
      <c r="AB364" s="20">
        <f t="shared" si="15"/>
        <v>7466.5086510531246</v>
      </c>
      <c r="AC364" s="19">
        <f t="shared" si="16"/>
        <v>1211791.3310289464</v>
      </c>
    </row>
    <row r="365" spans="2:29" x14ac:dyDescent="0.25">
      <c r="B365" s="9">
        <v>361</v>
      </c>
      <c r="C365" s="9">
        <f t="shared" si="17"/>
        <v>53</v>
      </c>
      <c r="D365" s="9">
        <v>1</v>
      </c>
      <c r="E365" s="20">
        <f>E353*(1+VLookups!$C$4)</f>
        <v>21050.952785269692</v>
      </c>
      <c r="F365" s="20">
        <f>'B-B-NS'!E365*-VLookups!$C$10*2</f>
        <v>-1263.0571671161815</v>
      </c>
      <c r="G365" s="19">
        <v>0</v>
      </c>
      <c r="H365" s="20">
        <f>(-VLookups!$C$13)*(E365+F365/2)</f>
        <v>-5942.0524426980764</v>
      </c>
      <c r="I365" s="19">
        <v>0</v>
      </c>
      <c r="J365" s="19">
        <v>0</v>
      </c>
      <c r="K365" s="19">
        <v>0</v>
      </c>
      <c r="L365" s="19">
        <v>0</v>
      </c>
      <c r="M365" s="19">
        <v>0</v>
      </c>
      <c r="N365" s="20" t="s">
        <v>36</v>
      </c>
      <c r="O365" s="19">
        <v>0</v>
      </c>
      <c r="P365" s="20">
        <f>P364-VLookups!$C$42</f>
        <v>-280</v>
      </c>
      <c r="Q365" s="22">
        <v>121</v>
      </c>
      <c r="R365" s="19">
        <v>0</v>
      </c>
      <c r="S365" s="20">
        <f>VLookups!$C$50</f>
        <v>-3580.614715990946</v>
      </c>
      <c r="T365" s="19">
        <v>0</v>
      </c>
      <c r="U365" s="9">
        <v>217</v>
      </c>
      <c r="V365" s="21">
        <f>V364-VLookups!$C$54</f>
        <v>-2305</v>
      </c>
      <c r="W365" s="21">
        <f>-VLookups!$C$60</f>
        <v>-300</v>
      </c>
      <c r="X365" s="21">
        <f>-VLookups!$C$62</f>
        <v>-125</v>
      </c>
      <c r="Y365" s="20">
        <f>Y364*(1+VLookups!$C$57/12)</f>
        <v>-427.9930747793648</v>
      </c>
      <c r="Z365" s="9" t="s">
        <v>36</v>
      </c>
      <c r="AA365" s="9" t="s">
        <v>36</v>
      </c>
      <c r="AB365" s="20">
        <f t="shared" si="15"/>
        <v>7458.7639682432136</v>
      </c>
      <c r="AC365" s="19">
        <f t="shared" si="16"/>
        <v>1221269.7472155713</v>
      </c>
    </row>
    <row r="366" spans="2:29" x14ac:dyDescent="0.25">
      <c r="B366" s="9">
        <v>362</v>
      </c>
      <c r="C366" s="9">
        <f t="shared" si="17"/>
        <v>53</v>
      </c>
      <c r="D366" s="9">
        <v>2</v>
      </c>
      <c r="E366" s="20">
        <f>E354*(1+VLookups!$C$4)</f>
        <v>21050.952785269692</v>
      </c>
      <c r="F366" s="20">
        <f>'B-B-NS'!E366*-VLookups!$C$10*2</f>
        <v>-1263.0571671161815</v>
      </c>
      <c r="G366" s="19">
        <v>0</v>
      </c>
      <c r="H366" s="20">
        <f>(-VLookups!$C$13)*(E366+F366/2)</f>
        <v>-5942.0524426980764</v>
      </c>
      <c r="I366" s="19">
        <v>0</v>
      </c>
      <c r="J366" s="19">
        <v>0</v>
      </c>
      <c r="K366" s="19">
        <v>0</v>
      </c>
      <c r="L366" s="19">
        <v>0</v>
      </c>
      <c r="M366" s="19">
        <v>0</v>
      </c>
      <c r="N366" s="20" t="s">
        <v>36</v>
      </c>
      <c r="O366" s="19">
        <v>0</v>
      </c>
      <c r="P366" s="20">
        <f>P365-VLookups!$C$42</f>
        <v>-281.5</v>
      </c>
      <c r="Q366" s="22">
        <v>122</v>
      </c>
      <c r="R366" s="19">
        <v>0</v>
      </c>
      <c r="S366" s="20">
        <f>VLookups!$C$50</f>
        <v>-3580.614715990946</v>
      </c>
      <c r="T366" s="19">
        <v>0</v>
      </c>
      <c r="U366" s="9">
        <v>218</v>
      </c>
      <c r="V366" s="21">
        <f>V365-VLookups!$C$54</f>
        <v>-2310</v>
      </c>
      <c r="W366" s="21">
        <f>-VLookups!$C$60</f>
        <v>-300</v>
      </c>
      <c r="X366" s="21">
        <f>-VLookups!$C$62</f>
        <v>-125</v>
      </c>
      <c r="Y366" s="20">
        <f>Y365*(1+VLookups!$C$57/12)</f>
        <v>-429.24138791413793</v>
      </c>
      <c r="Z366" s="9" t="s">
        <v>36</v>
      </c>
      <c r="AA366" s="9" t="s">
        <v>36</v>
      </c>
      <c r="AB366" s="20">
        <f t="shared" si="15"/>
        <v>7451.015655108441</v>
      </c>
      <c r="AC366" s="19">
        <f t="shared" si="16"/>
        <v>1230756.2124493725</v>
      </c>
    </row>
    <row r="367" spans="2:29" x14ac:dyDescent="0.25">
      <c r="B367" s="9">
        <v>363</v>
      </c>
      <c r="C367" s="9">
        <f t="shared" si="17"/>
        <v>53</v>
      </c>
      <c r="D367" s="9">
        <v>3</v>
      </c>
      <c r="E367" s="20">
        <f>E355*(1+VLookups!$C$4)</f>
        <v>21050.952785269692</v>
      </c>
      <c r="F367" s="20">
        <f>'B-B-NS'!E367*-VLookups!$C$10*2</f>
        <v>-1263.0571671161815</v>
      </c>
      <c r="G367" s="19">
        <v>0</v>
      </c>
      <c r="H367" s="20">
        <f>(-VLookups!$C$13)*(E367+F367/2)</f>
        <v>-5942.0524426980764</v>
      </c>
      <c r="I367" s="19">
        <v>0</v>
      </c>
      <c r="J367" s="19">
        <v>0</v>
      </c>
      <c r="K367" s="19">
        <v>0</v>
      </c>
      <c r="L367" s="19">
        <v>0</v>
      </c>
      <c r="M367" s="19">
        <v>0</v>
      </c>
      <c r="N367" s="20" t="s">
        <v>36</v>
      </c>
      <c r="O367" s="19">
        <v>0</v>
      </c>
      <c r="P367" s="20">
        <f>P366-VLookups!$C$42</f>
        <v>-283</v>
      </c>
      <c r="Q367" s="22">
        <v>123</v>
      </c>
      <c r="R367" s="19">
        <v>0</v>
      </c>
      <c r="S367" s="20">
        <f>VLookups!$C$50</f>
        <v>-3580.614715990946</v>
      </c>
      <c r="T367" s="19">
        <v>0</v>
      </c>
      <c r="U367" s="9">
        <v>219</v>
      </c>
      <c r="V367" s="21">
        <f>V366-VLookups!$C$54</f>
        <v>-2315</v>
      </c>
      <c r="W367" s="21">
        <f>-VLookups!$C$60</f>
        <v>-300</v>
      </c>
      <c r="X367" s="21">
        <f>-VLookups!$C$62</f>
        <v>-125</v>
      </c>
      <c r="Y367" s="20">
        <f>Y366*(1+VLookups!$C$57/12)</f>
        <v>-430.49334196222082</v>
      </c>
      <c r="Z367" s="9" t="s">
        <v>36</v>
      </c>
      <c r="AA367" s="9" t="s">
        <v>36</v>
      </c>
      <c r="AB367" s="20">
        <f t="shared" si="15"/>
        <v>7443.2637010603576</v>
      </c>
      <c r="AC367" s="19">
        <f t="shared" si="16"/>
        <v>1240250.7365045152</v>
      </c>
    </row>
    <row r="368" spans="2:29" x14ac:dyDescent="0.25">
      <c r="B368" s="9">
        <v>364</v>
      </c>
      <c r="C368" s="9">
        <f t="shared" si="17"/>
        <v>53</v>
      </c>
      <c r="D368" s="9">
        <v>4</v>
      </c>
      <c r="E368" s="20">
        <f>E356*(1+VLookups!$C$4)</f>
        <v>21050.952785269692</v>
      </c>
      <c r="F368" s="20">
        <f>'B-B-NS'!E368*-VLookups!$C$10*2</f>
        <v>-1263.0571671161815</v>
      </c>
      <c r="G368" s="19">
        <v>0</v>
      </c>
      <c r="H368" s="20">
        <f>(-VLookups!$C$13)*(E368+F368/2)</f>
        <v>-5942.0524426980764</v>
      </c>
      <c r="I368" s="19">
        <v>0</v>
      </c>
      <c r="J368" s="19">
        <v>0</v>
      </c>
      <c r="K368" s="19">
        <v>0</v>
      </c>
      <c r="L368" s="19">
        <v>0</v>
      </c>
      <c r="M368" s="19">
        <v>0</v>
      </c>
      <c r="N368" s="20" t="s">
        <v>36</v>
      </c>
      <c r="O368" s="19">
        <v>0</v>
      </c>
      <c r="P368" s="20">
        <f>P367-VLookups!$C$42</f>
        <v>-284.5</v>
      </c>
      <c r="Q368" s="22">
        <v>124</v>
      </c>
      <c r="R368" s="19">
        <v>0</v>
      </c>
      <c r="S368" s="20">
        <f>VLookups!$C$50</f>
        <v>-3580.614715990946</v>
      </c>
      <c r="T368" s="19">
        <v>0</v>
      </c>
      <c r="U368" s="9">
        <v>220</v>
      </c>
      <c r="V368" s="21">
        <f>V367-VLookups!$C$54</f>
        <v>-2320</v>
      </c>
      <c r="W368" s="21">
        <f>-VLookups!$C$60</f>
        <v>-300</v>
      </c>
      <c r="X368" s="21">
        <f>-VLookups!$C$62</f>
        <v>-125</v>
      </c>
      <c r="Y368" s="20">
        <f>Y367*(1+VLookups!$C$57/12)</f>
        <v>-431.74894754294399</v>
      </c>
      <c r="Z368" s="9" t="s">
        <v>36</v>
      </c>
      <c r="AA368" s="9" t="s">
        <v>36</v>
      </c>
      <c r="AB368" s="20">
        <f t="shared" si="15"/>
        <v>7435.5080954796349</v>
      </c>
      <c r="AC368" s="19">
        <f t="shared" si="16"/>
        <v>1249753.3291608356</v>
      </c>
    </row>
    <row r="369" spans="2:29" x14ac:dyDescent="0.25">
      <c r="B369" s="9">
        <v>365</v>
      </c>
      <c r="C369" s="9">
        <f t="shared" si="17"/>
        <v>53</v>
      </c>
      <c r="D369" s="9">
        <v>5</v>
      </c>
      <c r="E369" s="20">
        <f>E357*(1+VLookups!$C$4)</f>
        <v>21050.952785269692</v>
      </c>
      <c r="F369" s="20">
        <f>'B-B-NS'!E369*-VLookups!$C$10*2</f>
        <v>-1263.0571671161815</v>
      </c>
      <c r="G369" s="19">
        <v>0</v>
      </c>
      <c r="H369" s="20">
        <f>(-VLookups!$C$13)*(E369+F369/2)</f>
        <v>-5942.0524426980764</v>
      </c>
      <c r="I369" s="19">
        <v>0</v>
      </c>
      <c r="J369" s="19">
        <v>0</v>
      </c>
      <c r="K369" s="19">
        <v>0</v>
      </c>
      <c r="L369" s="19">
        <v>0</v>
      </c>
      <c r="M369" s="19">
        <v>0</v>
      </c>
      <c r="N369" s="20" t="s">
        <v>36</v>
      </c>
      <c r="O369" s="19">
        <v>0</v>
      </c>
      <c r="P369" s="20">
        <f>P368-VLookups!$C$42</f>
        <v>-286</v>
      </c>
      <c r="Q369" s="22">
        <v>125</v>
      </c>
      <c r="R369" s="19">
        <v>0</v>
      </c>
      <c r="S369" s="20">
        <f>VLookups!$C$50</f>
        <v>-3580.614715990946</v>
      </c>
      <c r="T369" s="19">
        <v>0</v>
      </c>
      <c r="U369" s="9">
        <v>221</v>
      </c>
      <c r="V369" s="21">
        <f>V368-VLookups!$C$54</f>
        <v>-2325</v>
      </c>
      <c r="W369" s="21">
        <f>-VLookups!$C$60</f>
        <v>-300</v>
      </c>
      <c r="X369" s="21">
        <f>-VLookups!$C$62</f>
        <v>-125</v>
      </c>
      <c r="Y369" s="20">
        <f>Y368*(1+VLookups!$C$57/12)</f>
        <v>-433.00821530661091</v>
      </c>
      <c r="Z369" s="9" t="s">
        <v>36</v>
      </c>
      <c r="AA369" s="9" t="s">
        <v>36</v>
      </c>
      <c r="AB369" s="20">
        <f t="shared" si="15"/>
        <v>7427.7488277159682</v>
      </c>
      <c r="AC369" s="19">
        <f t="shared" si="16"/>
        <v>1259264.0002038195</v>
      </c>
    </row>
    <row r="370" spans="2:29" x14ac:dyDescent="0.25">
      <c r="B370" s="9">
        <v>366</v>
      </c>
      <c r="C370" s="9">
        <f t="shared" si="17"/>
        <v>53</v>
      </c>
      <c r="D370" s="9">
        <v>6</v>
      </c>
      <c r="E370" s="20">
        <f>E358*(1+VLookups!$C$4)</f>
        <v>21050.952785269692</v>
      </c>
      <c r="F370" s="20">
        <f>'B-B-NS'!E370*-VLookups!$C$10*2</f>
        <v>-1263.0571671161815</v>
      </c>
      <c r="G370" s="19">
        <v>0</v>
      </c>
      <c r="H370" s="20">
        <f>(-VLookups!$C$13)*(E370+F370/2)</f>
        <v>-5942.0524426980764</v>
      </c>
      <c r="I370" s="19">
        <v>0</v>
      </c>
      <c r="J370" s="19">
        <v>0</v>
      </c>
      <c r="K370" s="19">
        <v>0</v>
      </c>
      <c r="L370" s="19">
        <v>0</v>
      </c>
      <c r="M370" s="19">
        <v>0</v>
      </c>
      <c r="N370" s="20" t="s">
        <v>36</v>
      </c>
      <c r="O370" s="19">
        <v>0</v>
      </c>
      <c r="P370" s="20">
        <f>P369-VLookups!$C$42</f>
        <v>-287.5</v>
      </c>
      <c r="Q370" s="22">
        <v>126</v>
      </c>
      <c r="R370" s="19">
        <v>0</v>
      </c>
      <c r="S370" s="20">
        <f>VLookups!$C$50</f>
        <v>-3580.614715990946</v>
      </c>
      <c r="T370" s="19">
        <v>0</v>
      </c>
      <c r="U370" s="9">
        <v>222</v>
      </c>
      <c r="V370" s="21">
        <f>V369-VLookups!$C$54</f>
        <v>-2330</v>
      </c>
      <c r="W370" s="21">
        <f>-VLookups!$C$60</f>
        <v>-300</v>
      </c>
      <c r="X370" s="21">
        <f>-VLookups!$C$62</f>
        <v>-125</v>
      </c>
      <c r="Y370" s="20">
        <f>Y369*(1+VLookups!$C$57/12)</f>
        <v>-434.27115593458853</v>
      </c>
      <c r="Z370" s="9" t="s">
        <v>36</v>
      </c>
      <c r="AA370" s="9" t="s">
        <v>36</v>
      </c>
      <c r="AB370" s="20">
        <f t="shared" si="15"/>
        <v>7419.9858870879898</v>
      </c>
      <c r="AC370" s="19">
        <f t="shared" si="16"/>
        <v>1268782.7594245805</v>
      </c>
    </row>
    <row r="371" spans="2:29" x14ac:dyDescent="0.25">
      <c r="B371" s="9">
        <v>367</v>
      </c>
      <c r="C371" s="9">
        <f t="shared" si="17"/>
        <v>53</v>
      </c>
      <c r="D371" s="9">
        <v>7</v>
      </c>
      <c r="E371" s="20">
        <f>E359*(1+VLookups!$C$4)</f>
        <v>21050.952785269692</v>
      </c>
      <c r="F371" s="20">
        <f>'B-B-NS'!E371*-VLookups!$C$10*2</f>
        <v>-1263.0571671161815</v>
      </c>
      <c r="G371" s="19">
        <v>0</v>
      </c>
      <c r="H371" s="20">
        <f>(-VLookups!$C$13)*(E371+F371/2)</f>
        <v>-5942.0524426980764</v>
      </c>
      <c r="I371" s="19">
        <v>0</v>
      </c>
      <c r="J371" s="19">
        <v>0</v>
      </c>
      <c r="K371" s="19">
        <v>0</v>
      </c>
      <c r="L371" s="19">
        <v>0</v>
      </c>
      <c r="M371" s="19">
        <v>0</v>
      </c>
      <c r="N371" s="20" t="s">
        <v>36</v>
      </c>
      <c r="O371" s="19">
        <v>0</v>
      </c>
      <c r="P371" s="20">
        <f>P370-VLookups!$C$42</f>
        <v>-289</v>
      </c>
      <c r="Q371" s="22">
        <v>127</v>
      </c>
      <c r="R371" s="19">
        <v>0</v>
      </c>
      <c r="S371" s="20">
        <f>VLookups!$C$50</f>
        <v>-3580.614715990946</v>
      </c>
      <c r="T371" s="19">
        <v>0</v>
      </c>
      <c r="U371" s="9">
        <v>223</v>
      </c>
      <c r="V371" s="21">
        <f>V370-VLookups!$C$54</f>
        <v>-2335</v>
      </c>
      <c r="W371" s="21">
        <f>-VLookups!$C$60</f>
        <v>-300</v>
      </c>
      <c r="X371" s="21">
        <f>-VLookups!$C$62</f>
        <v>-125</v>
      </c>
      <c r="Y371" s="20">
        <f>Y370*(1+VLookups!$C$57/12)</f>
        <v>-435.53778013939774</v>
      </c>
      <c r="Z371" s="9" t="s">
        <v>36</v>
      </c>
      <c r="AA371" s="9" t="s">
        <v>36</v>
      </c>
      <c r="AB371" s="20">
        <f t="shared" si="15"/>
        <v>7412.2192628831808</v>
      </c>
      <c r="AC371" s="19">
        <f t="shared" si="16"/>
        <v>1278309.6166198379</v>
      </c>
    </row>
    <row r="372" spans="2:29" x14ac:dyDescent="0.25">
      <c r="B372" s="9">
        <v>368</v>
      </c>
      <c r="C372" s="9">
        <f t="shared" si="17"/>
        <v>53</v>
      </c>
      <c r="D372" s="9">
        <v>8</v>
      </c>
      <c r="E372" s="20">
        <f>E360*(1+VLookups!$C$4)</f>
        <v>21050.952785269692</v>
      </c>
      <c r="F372" s="20">
        <f>'B-B-NS'!E372*-VLookups!$C$10*2</f>
        <v>-1263.0571671161815</v>
      </c>
      <c r="G372" s="19">
        <v>0</v>
      </c>
      <c r="H372" s="20">
        <f>(-VLookups!$C$13)*(E372+F372/2)</f>
        <v>-5942.0524426980764</v>
      </c>
      <c r="I372" s="19">
        <v>0</v>
      </c>
      <c r="J372" s="19">
        <v>0</v>
      </c>
      <c r="K372" s="19">
        <v>0</v>
      </c>
      <c r="L372" s="19">
        <v>0</v>
      </c>
      <c r="M372" s="19">
        <v>0</v>
      </c>
      <c r="N372" s="20" t="s">
        <v>36</v>
      </c>
      <c r="O372" s="19">
        <v>0</v>
      </c>
      <c r="P372" s="20">
        <f>P371-VLookups!$C$42</f>
        <v>-290.5</v>
      </c>
      <c r="Q372" s="22">
        <v>128</v>
      </c>
      <c r="R372" s="19">
        <v>0</v>
      </c>
      <c r="S372" s="20">
        <f>VLookups!$C$50</f>
        <v>-3580.614715990946</v>
      </c>
      <c r="T372" s="19">
        <v>0</v>
      </c>
      <c r="U372" s="9">
        <v>224</v>
      </c>
      <c r="V372" s="21">
        <f>V371-VLookups!$C$54</f>
        <v>-2340</v>
      </c>
      <c r="W372" s="21">
        <f>-VLookups!$C$60</f>
        <v>-300</v>
      </c>
      <c r="X372" s="21">
        <f>-VLookups!$C$62</f>
        <v>-125</v>
      </c>
      <c r="Y372" s="20">
        <f>Y371*(1+VLookups!$C$57/12)</f>
        <v>-436.80809866480433</v>
      </c>
      <c r="Z372" s="9" t="s">
        <v>36</v>
      </c>
      <c r="AA372" s="9" t="s">
        <v>36</v>
      </c>
      <c r="AB372" s="20">
        <f t="shared" si="15"/>
        <v>7404.4489443577741</v>
      </c>
      <c r="AC372" s="19">
        <f t="shared" si="16"/>
        <v>1287844.5815918953</v>
      </c>
    </row>
    <row r="373" spans="2:29" x14ac:dyDescent="0.25">
      <c r="B373" s="9">
        <v>369</v>
      </c>
      <c r="C373" s="9">
        <f t="shared" si="17"/>
        <v>53</v>
      </c>
      <c r="D373" s="9">
        <v>9</v>
      </c>
      <c r="E373" s="20">
        <f>E361*(1+VLookups!$C$4)</f>
        <v>21050.952785269692</v>
      </c>
      <c r="F373" s="20">
        <f>'B-B-NS'!E373*-VLookups!$C$10*2</f>
        <v>-1263.0571671161815</v>
      </c>
      <c r="G373" s="19">
        <v>0</v>
      </c>
      <c r="H373" s="20">
        <f>(-VLookups!$C$13)*(E373+F373/2)</f>
        <v>-5942.0524426980764</v>
      </c>
      <c r="I373" s="19">
        <v>0</v>
      </c>
      <c r="J373" s="19">
        <v>0</v>
      </c>
      <c r="K373" s="19">
        <v>0</v>
      </c>
      <c r="L373" s="19">
        <v>0</v>
      </c>
      <c r="M373" s="19">
        <v>0</v>
      </c>
      <c r="N373" s="20" t="s">
        <v>36</v>
      </c>
      <c r="O373" s="19">
        <v>0</v>
      </c>
      <c r="P373" s="20">
        <f>P372-VLookups!$C$42</f>
        <v>-292</v>
      </c>
      <c r="Q373" s="22">
        <v>129</v>
      </c>
      <c r="R373" s="19">
        <v>0</v>
      </c>
      <c r="S373" s="20">
        <f>VLookups!$C$50</f>
        <v>-3580.614715990946</v>
      </c>
      <c r="T373" s="19">
        <v>0</v>
      </c>
      <c r="U373" s="9">
        <v>225</v>
      </c>
      <c r="V373" s="21">
        <f>V372-VLookups!$C$54</f>
        <v>-2345</v>
      </c>
      <c r="W373" s="21">
        <f>-VLookups!$C$60</f>
        <v>-300</v>
      </c>
      <c r="X373" s="21">
        <f>-VLookups!$C$62</f>
        <v>-125</v>
      </c>
      <c r="Y373" s="20">
        <f>Y372*(1+VLookups!$C$57/12)</f>
        <v>-438.08212228591003</v>
      </c>
      <c r="Z373" s="9" t="s">
        <v>36</v>
      </c>
      <c r="AA373" s="9" t="s">
        <v>36</v>
      </c>
      <c r="AB373" s="20">
        <f t="shared" si="15"/>
        <v>7396.6749207366684</v>
      </c>
      <c r="AC373" s="19">
        <f t="shared" si="16"/>
        <v>1297387.6641486185</v>
      </c>
    </row>
    <row r="374" spans="2:29" x14ac:dyDescent="0.25">
      <c r="B374" s="9">
        <v>370</v>
      </c>
      <c r="C374" s="9">
        <f t="shared" si="17"/>
        <v>53</v>
      </c>
      <c r="D374" s="9">
        <v>10</v>
      </c>
      <c r="E374" s="20">
        <f>E362*(1+VLookups!$C$4)</f>
        <v>21050.952785269692</v>
      </c>
      <c r="F374" s="20">
        <f>'B-B-NS'!E374*-VLookups!$C$10*2</f>
        <v>-1263.0571671161815</v>
      </c>
      <c r="G374" s="19">
        <v>0</v>
      </c>
      <c r="H374" s="20">
        <f>(-VLookups!$C$13)*(E374+F374/2)</f>
        <v>-5942.0524426980764</v>
      </c>
      <c r="I374" s="19">
        <v>0</v>
      </c>
      <c r="J374" s="19">
        <v>0</v>
      </c>
      <c r="K374" s="19">
        <v>0</v>
      </c>
      <c r="L374" s="19">
        <v>0</v>
      </c>
      <c r="M374" s="19">
        <v>0</v>
      </c>
      <c r="N374" s="20" t="s">
        <v>36</v>
      </c>
      <c r="O374" s="19">
        <v>0</v>
      </c>
      <c r="P374" s="20">
        <f>P373-VLookups!$C$42</f>
        <v>-293.5</v>
      </c>
      <c r="Q374" s="22">
        <v>130</v>
      </c>
      <c r="R374" s="19">
        <v>0</v>
      </c>
      <c r="S374" s="20">
        <f>VLookups!$C$50</f>
        <v>-3580.614715990946</v>
      </c>
      <c r="T374" s="19">
        <v>0</v>
      </c>
      <c r="U374" s="9">
        <v>226</v>
      </c>
      <c r="V374" s="21">
        <f>V373-VLookups!$C$54</f>
        <v>-2350</v>
      </c>
      <c r="W374" s="21">
        <f>-VLookups!$C$60</f>
        <v>-300</v>
      </c>
      <c r="X374" s="21">
        <f>-VLookups!$C$62</f>
        <v>-125</v>
      </c>
      <c r="Y374" s="20">
        <f>Y373*(1+VLookups!$C$57/12)</f>
        <v>-439.35986180924397</v>
      </c>
      <c r="Z374" s="9" t="s">
        <v>36</v>
      </c>
      <c r="AA374" s="9" t="s">
        <v>36</v>
      </c>
      <c r="AB374" s="20">
        <f t="shared" si="15"/>
        <v>7388.897181213335</v>
      </c>
      <c r="AC374" s="19">
        <f t="shared" si="16"/>
        <v>1306938.874103413</v>
      </c>
    </row>
    <row r="375" spans="2:29" x14ac:dyDescent="0.25">
      <c r="B375" s="9">
        <v>371</v>
      </c>
      <c r="C375" s="9">
        <f t="shared" si="17"/>
        <v>53</v>
      </c>
      <c r="D375" s="9">
        <v>11</v>
      </c>
      <c r="E375" s="20">
        <f>E363*(1+VLookups!$C$4)</f>
        <v>21050.952785269692</v>
      </c>
      <c r="F375" s="20">
        <f>'B-B-NS'!E375*-VLookups!$C$10*2</f>
        <v>-1263.0571671161815</v>
      </c>
      <c r="G375" s="19">
        <v>0</v>
      </c>
      <c r="H375" s="20">
        <f>(-VLookups!$C$13)*(E375+F375/2)</f>
        <v>-5942.0524426980764</v>
      </c>
      <c r="I375" s="19">
        <v>0</v>
      </c>
      <c r="J375" s="19">
        <v>0</v>
      </c>
      <c r="K375" s="19">
        <v>0</v>
      </c>
      <c r="L375" s="19">
        <v>0</v>
      </c>
      <c r="M375" s="19">
        <v>0</v>
      </c>
      <c r="N375" s="20" t="s">
        <v>36</v>
      </c>
      <c r="O375" s="19">
        <v>0</v>
      </c>
      <c r="P375" s="20">
        <f>P374-VLookups!$C$42</f>
        <v>-295</v>
      </c>
      <c r="Q375" s="22">
        <v>131</v>
      </c>
      <c r="R375" s="19">
        <v>0</v>
      </c>
      <c r="S375" s="20">
        <f>VLookups!$C$50</f>
        <v>-3580.614715990946</v>
      </c>
      <c r="T375" s="19">
        <v>0</v>
      </c>
      <c r="U375" s="9">
        <v>227</v>
      </c>
      <c r="V375" s="21">
        <f>V374-VLookups!$C$54</f>
        <v>-2355</v>
      </c>
      <c r="W375" s="21">
        <f>-VLookups!$C$60</f>
        <v>-300</v>
      </c>
      <c r="X375" s="21">
        <f>-VLookups!$C$62</f>
        <v>-125</v>
      </c>
      <c r="Y375" s="20">
        <f>Y374*(1+VLookups!$C$57/12)</f>
        <v>-440.64132807285426</v>
      </c>
      <c r="Z375" s="9" t="s">
        <v>36</v>
      </c>
      <c r="AA375" s="9" t="s">
        <v>36</v>
      </c>
      <c r="AB375" s="20">
        <f t="shared" si="15"/>
        <v>7381.1157149497249</v>
      </c>
      <c r="AC375" s="19">
        <f t="shared" si="16"/>
        <v>1316498.2212752018</v>
      </c>
    </row>
    <row r="376" spans="2:29" x14ac:dyDescent="0.25">
      <c r="B376" s="9">
        <v>372</v>
      </c>
      <c r="C376" s="9">
        <f t="shared" si="17"/>
        <v>54</v>
      </c>
      <c r="D376" s="9">
        <v>0</v>
      </c>
      <c r="E376" s="20">
        <f>E364*(1+VLookups!$C$4)</f>
        <v>21787.736132754129</v>
      </c>
      <c r="F376" s="20">
        <f>'B-B-NS'!E376*-VLookups!$C$10*2</f>
        <v>-1307.2641679652477</v>
      </c>
      <c r="G376" s="19">
        <v>0</v>
      </c>
      <c r="H376" s="20">
        <f>(-VLookups!$C$13)*(E376+F376/2)</f>
        <v>-6150.024278192509</v>
      </c>
      <c r="I376" s="19">
        <v>0</v>
      </c>
      <c r="J376" s="19">
        <v>0</v>
      </c>
      <c r="K376" s="19">
        <v>0</v>
      </c>
      <c r="L376" s="19">
        <v>0</v>
      </c>
      <c r="M376" s="19">
        <v>0</v>
      </c>
      <c r="N376" s="20" t="s">
        <v>36</v>
      </c>
      <c r="O376" s="19">
        <v>0</v>
      </c>
      <c r="P376" s="20">
        <f>P375-VLookups!$C$42</f>
        <v>-296.5</v>
      </c>
      <c r="Q376" s="22">
        <v>132</v>
      </c>
      <c r="R376" s="19">
        <v>0</v>
      </c>
      <c r="S376" s="20">
        <f>VLookups!$C$50</f>
        <v>-3580.614715990946</v>
      </c>
      <c r="T376" s="19">
        <v>0</v>
      </c>
      <c r="U376" s="9">
        <v>228</v>
      </c>
      <c r="V376" s="21">
        <f>V375-VLookups!$C$54</f>
        <v>-2360</v>
      </c>
      <c r="W376" s="21">
        <f>-VLookups!$C$60</f>
        <v>-300</v>
      </c>
      <c r="X376" s="21">
        <f>-VLookups!$C$62</f>
        <v>-125</v>
      </c>
      <c r="Y376" s="20">
        <f>Y375*(1+VLookups!$C$57/12)</f>
        <v>-441.92653194640008</v>
      </c>
      <c r="Z376" s="9" t="s">
        <v>36</v>
      </c>
      <c r="AA376" s="9" t="s">
        <v>36</v>
      </c>
      <c r="AB376" s="20">
        <f t="shared" si="15"/>
        <v>7880.0385226416538</v>
      </c>
      <c r="AC376" s="19">
        <f t="shared" si="16"/>
        <v>1326572.4234999688</v>
      </c>
    </row>
    <row r="377" spans="2:29" x14ac:dyDescent="0.25">
      <c r="B377" s="9">
        <v>373</v>
      </c>
      <c r="C377" s="9">
        <f t="shared" si="17"/>
        <v>54</v>
      </c>
      <c r="D377" s="9">
        <v>1</v>
      </c>
      <c r="E377" s="20">
        <f>E365*(1+VLookups!$C$4)</f>
        <v>21787.736132754129</v>
      </c>
      <c r="F377" s="20">
        <f>'B-B-NS'!E377*-VLookups!$C$10*2</f>
        <v>-1307.2641679652477</v>
      </c>
      <c r="G377" s="19">
        <v>0</v>
      </c>
      <c r="H377" s="20">
        <f>(-VLookups!$C$13)*(E377+F377/2)</f>
        <v>-6150.024278192509</v>
      </c>
      <c r="I377" s="19">
        <v>0</v>
      </c>
      <c r="J377" s="19">
        <v>0</v>
      </c>
      <c r="K377" s="19">
        <v>0</v>
      </c>
      <c r="L377" s="19">
        <v>0</v>
      </c>
      <c r="M377" s="19">
        <v>0</v>
      </c>
      <c r="N377" s="20" t="s">
        <v>36</v>
      </c>
      <c r="O377" s="19">
        <v>0</v>
      </c>
      <c r="P377" s="20">
        <f>P376-VLookups!$C$42</f>
        <v>-298</v>
      </c>
      <c r="Q377" s="22">
        <v>133</v>
      </c>
      <c r="R377" s="19">
        <v>0</v>
      </c>
      <c r="S377" s="20">
        <f>VLookups!$C$50</f>
        <v>-3580.614715990946</v>
      </c>
      <c r="T377" s="19">
        <v>0</v>
      </c>
      <c r="U377" s="9">
        <v>229</v>
      </c>
      <c r="V377" s="21">
        <f>V376-VLookups!$C$54</f>
        <v>-2365</v>
      </c>
      <c r="W377" s="21">
        <f>-VLookups!$C$60</f>
        <v>-300</v>
      </c>
      <c r="X377" s="21">
        <f>-VLookups!$C$62</f>
        <v>-125</v>
      </c>
      <c r="Y377" s="20">
        <f>Y376*(1+VLookups!$C$57/12)</f>
        <v>-443.21548433124377</v>
      </c>
      <c r="Z377" s="9" t="s">
        <v>36</v>
      </c>
      <c r="AA377" s="9" t="s">
        <v>36</v>
      </c>
      <c r="AB377" s="20">
        <f t="shared" si="15"/>
        <v>7872.2495702568103</v>
      </c>
      <c r="AC377" s="19">
        <f t="shared" si="16"/>
        <v>1336655.6271093923</v>
      </c>
    </row>
    <row r="378" spans="2:29" x14ac:dyDescent="0.25">
      <c r="B378" s="9">
        <v>374</v>
      </c>
      <c r="C378" s="9">
        <f t="shared" si="17"/>
        <v>54</v>
      </c>
      <c r="D378" s="9">
        <v>2</v>
      </c>
      <c r="E378" s="20">
        <f>E366*(1+VLookups!$C$4)</f>
        <v>21787.736132754129</v>
      </c>
      <c r="F378" s="20">
        <f>'B-B-NS'!E378*-VLookups!$C$10*2</f>
        <v>-1307.2641679652477</v>
      </c>
      <c r="G378" s="19">
        <v>0</v>
      </c>
      <c r="H378" s="20">
        <f>(-VLookups!$C$13)*(E378+F378/2)</f>
        <v>-6150.024278192509</v>
      </c>
      <c r="I378" s="19">
        <v>0</v>
      </c>
      <c r="J378" s="19">
        <v>0</v>
      </c>
      <c r="K378" s="19">
        <v>0</v>
      </c>
      <c r="L378" s="19">
        <v>0</v>
      </c>
      <c r="M378" s="19">
        <v>0</v>
      </c>
      <c r="N378" s="20" t="s">
        <v>36</v>
      </c>
      <c r="O378" s="19">
        <v>0</v>
      </c>
      <c r="P378" s="20">
        <f>P377-VLookups!$C$42</f>
        <v>-299.5</v>
      </c>
      <c r="Q378" s="22">
        <v>134</v>
      </c>
      <c r="R378" s="19">
        <v>0</v>
      </c>
      <c r="S378" s="20">
        <f>VLookups!$C$50</f>
        <v>-3580.614715990946</v>
      </c>
      <c r="T378" s="19">
        <v>0</v>
      </c>
      <c r="U378" s="9">
        <v>230</v>
      </c>
      <c r="V378" s="21">
        <f>V377-VLookups!$C$54</f>
        <v>-2370</v>
      </c>
      <c r="W378" s="21">
        <f>-VLookups!$C$60</f>
        <v>-300</v>
      </c>
      <c r="X378" s="21">
        <f>-VLookups!$C$62</f>
        <v>-125</v>
      </c>
      <c r="Y378" s="20">
        <f>Y377*(1+VLookups!$C$57/12)</f>
        <v>-444.50819616054326</v>
      </c>
      <c r="Z378" s="9" t="s">
        <v>36</v>
      </c>
      <c r="AA378" s="9" t="s">
        <v>36</v>
      </c>
      <c r="AB378" s="20">
        <f t="shared" si="15"/>
        <v>7864.4568584275112</v>
      </c>
      <c r="AC378" s="19">
        <f t="shared" si="16"/>
        <v>1346747.8433463355</v>
      </c>
    </row>
    <row r="379" spans="2:29" x14ac:dyDescent="0.25">
      <c r="B379" s="9">
        <v>375</v>
      </c>
      <c r="C379" s="9">
        <f t="shared" si="17"/>
        <v>54</v>
      </c>
      <c r="D379" s="9">
        <v>3</v>
      </c>
      <c r="E379" s="20">
        <f>E367*(1+VLookups!$C$4)</f>
        <v>21787.736132754129</v>
      </c>
      <c r="F379" s="20">
        <f>'B-B-NS'!E379*-VLookups!$C$10*2</f>
        <v>-1307.2641679652477</v>
      </c>
      <c r="G379" s="19">
        <v>0</v>
      </c>
      <c r="H379" s="20">
        <f>(-VLookups!$C$13)*(E379+F379/2)</f>
        <v>-6150.024278192509</v>
      </c>
      <c r="I379" s="19">
        <v>0</v>
      </c>
      <c r="J379" s="19">
        <v>0</v>
      </c>
      <c r="K379" s="19">
        <v>0</v>
      </c>
      <c r="L379" s="19">
        <v>0</v>
      </c>
      <c r="M379" s="19">
        <v>0</v>
      </c>
      <c r="N379" s="20" t="s">
        <v>36</v>
      </c>
      <c r="O379" s="19">
        <v>0</v>
      </c>
      <c r="P379" s="20">
        <f>P378-VLookups!$C$42</f>
        <v>-301</v>
      </c>
      <c r="Q379" s="22">
        <v>135</v>
      </c>
      <c r="R379" s="19">
        <v>0</v>
      </c>
      <c r="S379" s="20">
        <f>VLookups!$C$50</f>
        <v>-3580.614715990946</v>
      </c>
      <c r="T379" s="19">
        <v>0</v>
      </c>
      <c r="U379" s="9">
        <v>231</v>
      </c>
      <c r="V379" s="21">
        <f>V378-VLookups!$C$54</f>
        <v>-2375</v>
      </c>
      <c r="W379" s="21">
        <f>-VLookups!$C$60</f>
        <v>-300</v>
      </c>
      <c r="X379" s="21">
        <f>-VLookups!$C$62</f>
        <v>-125</v>
      </c>
      <c r="Y379" s="20">
        <f>Y378*(1+VLookups!$C$57/12)</f>
        <v>-445.80467839934488</v>
      </c>
      <c r="Z379" s="9" t="s">
        <v>36</v>
      </c>
      <c r="AA379" s="9" t="s">
        <v>36</v>
      </c>
      <c r="AB379" s="20">
        <f t="shared" si="15"/>
        <v>7856.6603761887091</v>
      </c>
      <c r="AC379" s="19">
        <f t="shared" si="16"/>
        <v>1356849.0834614348</v>
      </c>
    </row>
    <row r="380" spans="2:29" x14ac:dyDescent="0.25">
      <c r="B380" s="9">
        <v>376</v>
      </c>
      <c r="C380" s="9">
        <f t="shared" si="17"/>
        <v>54</v>
      </c>
      <c r="D380" s="9">
        <v>4</v>
      </c>
      <c r="E380" s="20">
        <f>E368*(1+VLookups!$C$4)</f>
        <v>21787.736132754129</v>
      </c>
      <c r="F380" s="20">
        <f>'B-B-NS'!E380*-VLookups!$C$10*2</f>
        <v>-1307.2641679652477</v>
      </c>
      <c r="G380" s="19">
        <v>0</v>
      </c>
      <c r="H380" s="20">
        <f>(-VLookups!$C$13)*(E380+F380/2)</f>
        <v>-6150.024278192509</v>
      </c>
      <c r="I380" s="19">
        <v>0</v>
      </c>
      <c r="J380" s="19">
        <v>0</v>
      </c>
      <c r="K380" s="19">
        <v>0</v>
      </c>
      <c r="L380" s="19">
        <v>0</v>
      </c>
      <c r="M380" s="19">
        <v>0</v>
      </c>
      <c r="N380" s="20" t="s">
        <v>36</v>
      </c>
      <c r="O380" s="19">
        <v>0</v>
      </c>
      <c r="P380" s="20">
        <f>P379-VLookups!$C$42</f>
        <v>-302.5</v>
      </c>
      <c r="Q380" s="22">
        <v>136</v>
      </c>
      <c r="R380" s="19">
        <v>0</v>
      </c>
      <c r="S380" s="20">
        <f>VLookups!$C$50</f>
        <v>-3580.614715990946</v>
      </c>
      <c r="T380" s="19">
        <v>0</v>
      </c>
      <c r="U380" s="9">
        <v>232</v>
      </c>
      <c r="V380" s="21">
        <f>V379-VLookups!$C$54</f>
        <v>-2380</v>
      </c>
      <c r="W380" s="21">
        <f>-VLookups!$C$60</f>
        <v>-300</v>
      </c>
      <c r="X380" s="21">
        <f>-VLookups!$C$62</f>
        <v>-125</v>
      </c>
      <c r="Y380" s="20">
        <f>Y379*(1+VLookups!$C$57/12)</f>
        <v>-447.10494204467631</v>
      </c>
      <c r="Z380" s="9" t="s">
        <v>36</v>
      </c>
      <c r="AA380" s="9" t="s">
        <v>36</v>
      </c>
      <c r="AB380" s="20">
        <f t="shared" si="15"/>
        <v>7848.8601125433779</v>
      </c>
      <c r="AC380" s="19">
        <f t="shared" si="16"/>
        <v>1366959.3587130806</v>
      </c>
    </row>
    <row r="381" spans="2:29" x14ac:dyDescent="0.25">
      <c r="B381" s="9">
        <v>377</v>
      </c>
      <c r="C381" s="9">
        <f t="shared" si="17"/>
        <v>54</v>
      </c>
      <c r="D381" s="9">
        <v>5</v>
      </c>
      <c r="E381" s="20">
        <f>E369*(1+VLookups!$C$4)</f>
        <v>21787.736132754129</v>
      </c>
      <c r="F381" s="20">
        <f>'B-B-NS'!E381*-VLookups!$C$10*2</f>
        <v>-1307.2641679652477</v>
      </c>
      <c r="G381" s="19">
        <v>0</v>
      </c>
      <c r="H381" s="20">
        <f>(-VLookups!$C$13)*(E381+F381/2)</f>
        <v>-6150.024278192509</v>
      </c>
      <c r="I381" s="19">
        <v>0</v>
      </c>
      <c r="J381" s="19">
        <v>0</v>
      </c>
      <c r="K381" s="19">
        <v>0</v>
      </c>
      <c r="L381" s="19">
        <v>0</v>
      </c>
      <c r="M381" s="19">
        <v>0</v>
      </c>
      <c r="N381" s="20" t="s">
        <v>36</v>
      </c>
      <c r="O381" s="19">
        <v>0</v>
      </c>
      <c r="P381" s="20">
        <f>P380-VLookups!$C$42</f>
        <v>-304</v>
      </c>
      <c r="Q381" s="22">
        <v>137</v>
      </c>
      <c r="R381" s="19">
        <v>0</v>
      </c>
      <c r="S381" s="20">
        <f>VLookups!$C$50</f>
        <v>-3580.614715990946</v>
      </c>
      <c r="T381" s="19">
        <v>0</v>
      </c>
      <c r="U381" s="9">
        <v>233</v>
      </c>
      <c r="V381" s="21">
        <f>V380-VLookups!$C$54</f>
        <v>-2385</v>
      </c>
      <c r="W381" s="21">
        <f>-VLookups!$C$60</f>
        <v>-300</v>
      </c>
      <c r="X381" s="21">
        <f>-VLookups!$C$62</f>
        <v>-125</v>
      </c>
      <c r="Y381" s="20">
        <f>Y380*(1+VLookups!$C$57/12)</f>
        <v>-448.40899812563993</v>
      </c>
      <c r="Z381" s="9" t="s">
        <v>36</v>
      </c>
      <c r="AA381" s="9" t="s">
        <v>36</v>
      </c>
      <c r="AB381" s="20">
        <f t="shared" si="15"/>
        <v>7841.0560564624138</v>
      </c>
      <c r="AC381" s="19">
        <f t="shared" si="16"/>
        <v>1377078.6803673983</v>
      </c>
    </row>
    <row r="382" spans="2:29" x14ac:dyDescent="0.25">
      <c r="B382" s="9">
        <v>378</v>
      </c>
      <c r="C382" s="9">
        <f t="shared" si="17"/>
        <v>54</v>
      </c>
      <c r="D382" s="9">
        <v>6</v>
      </c>
      <c r="E382" s="20">
        <f>E370*(1+VLookups!$C$4)</f>
        <v>21787.736132754129</v>
      </c>
      <c r="F382" s="20">
        <f>'B-B-NS'!E382*-VLookups!$C$10*2</f>
        <v>-1307.2641679652477</v>
      </c>
      <c r="G382" s="19">
        <v>0</v>
      </c>
      <c r="H382" s="20">
        <f>(-VLookups!$C$13)*(E382+F382/2)</f>
        <v>-6150.024278192509</v>
      </c>
      <c r="I382" s="19">
        <v>0</v>
      </c>
      <c r="J382" s="19">
        <v>0</v>
      </c>
      <c r="K382" s="19">
        <v>0</v>
      </c>
      <c r="L382" s="19">
        <v>0</v>
      </c>
      <c r="M382" s="19">
        <v>0</v>
      </c>
      <c r="N382" s="20" t="s">
        <v>36</v>
      </c>
      <c r="O382" s="19">
        <v>0</v>
      </c>
      <c r="P382" s="20">
        <f>P381-VLookups!$C$42</f>
        <v>-305.5</v>
      </c>
      <c r="Q382" s="22">
        <v>138</v>
      </c>
      <c r="R382" s="19">
        <v>0</v>
      </c>
      <c r="S382" s="20">
        <f>VLookups!$C$50</f>
        <v>-3580.614715990946</v>
      </c>
      <c r="T382" s="19">
        <v>0</v>
      </c>
      <c r="U382" s="9">
        <v>234</v>
      </c>
      <c r="V382" s="21">
        <f>V381-VLookups!$C$54</f>
        <v>-2390</v>
      </c>
      <c r="W382" s="21">
        <f>-VLookups!$C$60</f>
        <v>-300</v>
      </c>
      <c r="X382" s="21">
        <f>-VLookups!$C$62</f>
        <v>-125</v>
      </c>
      <c r="Y382" s="20">
        <f>Y381*(1+VLookups!$C$57/12)</f>
        <v>-449.71685770350638</v>
      </c>
      <c r="Z382" s="9" t="s">
        <v>36</v>
      </c>
      <c r="AA382" s="9" t="s">
        <v>36</v>
      </c>
      <c r="AB382" s="20">
        <f t="shared" si="15"/>
        <v>7833.2481968845477</v>
      </c>
      <c r="AC382" s="19">
        <f t="shared" si="16"/>
        <v>1387207.0596982285</v>
      </c>
    </row>
    <row r="383" spans="2:29" x14ac:dyDescent="0.25">
      <c r="B383" s="9">
        <v>379</v>
      </c>
      <c r="C383" s="9">
        <f t="shared" si="17"/>
        <v>54</v>
      </c>
      <c r="D383" s="9">
        <v>7</v>
      </c>
      <c r="E383" s="20">
        <f>E371*(1+VLookups!$C$4)</f>
        <v>21787.736132754129</v>
      </c>
      <c r="F383" s="20">
        <f>'B-B-NS'!E383*-VLookups!$C$10*2</f>
        <v>-1307.2641679652477</v>
      </c>
      <c r="G383" s="19">
        <v>0</v>
      </c>
      <c r="H383" s="20">
        <f>(-VLookups!$C$13)*(E383+F383/2)</f>
        <v>-6150.024278192509</v>
      </c>
      <c r="I383" s="19">
        <v>0</v>
      </c>
      <c r="J383" s="19">
        <v>0</v>
      </c>
      <c r="K383" s="19">
        <v>0</v>
      </c>
      <c r="L383" s="19">
        <v>0</v>
      </c>
      <c r="M383" s="19">
        <v>0</v>
      </c>
      <c r="N383" s="20" t="s">
        <v>36</v>
      </c>
      <c r="O383" s="19">
        <v>0</v>
      </c>
      <c r="P383" s="20">
        <f>P382-VLookups!$C$42</f>
        <v>-307</v>
      </c>
      <c r="Q383" s="22">
        <v>139</v>
      </c>
      <c r="R383" s="19">
        <v>0</v>
      </c>
      <c r="S383" s="20">
        <f>VLookups!$C$50</f>
        <v>-3580.614715990946</v>
      </c>
      <c r="T383" s="19">
        <v>0</v>
      </c>
      <c r="U383" s="9">
        <v>235</v>
      </c>
      <c r="V383" s="21">
        <f>V382-VLookups!$C$54</f>
        <v>-2395</v>
      </c>
      <c r="W383" s="21">
        <f>-VLookups!$C$60</f>
        <v>-300</v>
      </c>
      <c r="X383" s="21">
        <f>-VLookups!$C$62</f>
        <v>-125</v>
      </c>
      <c r="Y383" s="20">
        <f>Y382*(1+VLookups!$C$57/12)</f>
        <v>-451.0285318718083</v>
      </c>
      <c r="Z383" s="9" t="s">
        <v>36</v>
      </c>
      <c r="AA383" s="9" t="s">
        <v>36</v>
      </c>
      <c r="AB383" s="20">
        <f t="shared" si="15"/>
        <v>7825.4365227162461</v>
      </c>
      <c r="AC383" s="19">
        <f t="shared" si="16"/>
        <v>1397344.5079871085</v>
      </c>
    </row>
    <row r="384" spans="2:29" x14ac:dyDescent="0.25">
      <c r="B384" s="9">
        <v>380</v>
      </c>
      <c r="C384" s="9">
        <f t="shared" si="17"/>
        <v>54</v>
      </c>
      <c r="D384" s="9">
        <v>8</v>
      </c>
      <c r="E384" s="20">
        <f>E372*(1+VLookups!$C$4)</f>
        <v>21787.736132754129</v>
      </c>
      <c r="F384" s="20">
        <f>'B-B-NS'!E384*-VLookups!$C$10*2</f>
        <v>-1307.2641679652477</v>
      </c>
      <c r="G384" s="19">
        <v>0</v>
      </c>
      <c r="H384" s="20">
        <f>(-VLookups!$C$13)*(E384+F384/2)</f>
        <v>-6150.024278192509</v>
      </c>
      <c r="I384" s="19">
        <v>0</v>
      </c>
      <c r="J384" s="19">
        <v>0</v>
      </c>
      <c r="K384" s="19">
        <v>0</v>
      </c>
      <c r="L384" s="19">
        <v>0</v>
      </c>
      <c r="M384" s="19">
        <v>0</v>
      </c>
      <c r="N384" s="20" t="s">
        <v>36</v>
      </c>
      <c r="O384" s="19">
        <v>0</v>
      </c>
      <c r="P384" s="20">
        <f>P383-VLookups!$C$42</f>
        <v>-308.5</v>
      </c>
      <c r="Q384" s="22">
        <v>140</v>
      </c>
      <c r="R384" s="19">
        <v>0</v>
      </c>
      <c r="S384" s="20">
        <f>VLookups!$C$50</f>
        <v>-3580.614715990946</v>
      </c>
      <c r="T384" s="19">
        <v>0</v>
      </c>
      <c r="U384" s="9">
        <v>236</v>
      </c>
      <c r="V384" s="21">
        <f>V383-VLookups!$C$54</f>
        <v>-2400</v>
      </c>
      <c r="W384" s="21">
        <f>-VLookups!$C$60</f>
        <v>-300</v>
      </c>
      <c r="X384" s="21">
        <f>-VLookups!$C$62</f>
        <v>-125</v>
      </c>
      <c r="Y384" s="20">
        <f>Y383*(1+VLookups!$C$57/12)</f>
        <v>-452.34403175643439</v>
      </c>
      <c r="Z384" s="9" t="s">
        <v>36</v>
      </c>
      <c r="AA384" s="9" t="s">
        <v>36</v>
      </c>
      <c r="AB384" s="20">
        <f t="shared" si="15"/>
        <v>7817.6210228316195</v>
      </c>
      <c r="AC384" s="19">
        <f t="shared" si="16"/>
        <v>1407491.036523252</v>
      </c>
    </row>
    <row r="385" spans="2:29" x14ac:dyDescent="0.25">
      <c r="B385" s="9">
        <v>381</v>
      </c>
      <c r="C385" s="9">
        <f t="shared" si="17"/>
        <v>54</v>
      </c>
      <c r="D385" s="9">
        <v>9</v>
      </c>
      <c r="E385" s="20">
        <f>E373*(1+VLookups!$C$4)</f>
        <v>21787.736132754129</v>
      </c>
      <c r="F385" s="20">
        <f>'B-B-NS'!E385*-VLookups!$C$10*2</f>
        <v>-1307.2641679652477</v>
      </c>
      <c r="G385" s="19">
        <v>0</v>
      </c>
      <c r="H385" s="20">
        <f>(-VLookups!$C$13)*(E385+F385/2)</f>
        <v>-6150.024278192509</v>
      </c>
      <c r="I385" s="19">
        <v>0</v>
      </c>
      <c r="J385" s="19">
        <v>0</v>
      </c>
      <c r="K385" s="19">
        <v>0</v>
      </c>
      <c r="L385" s="19">
        <v>0</v>
      </c>
      <c r="M385" s="19">
        <v>0</v>
      </c>
      <c r="N385" s="20" t="s">
        <v>36</v>
      </c>
      <c r="O385" s="19">
        <v>0</v>
      </c>
      <c r="P385" s="20">
        <f>P384-VLookups!$C$42</f>
        <v>-310</v>
      </c>
      <c r="Q385" s="22">
        <v>141</v>
      </c>
      <c r="R385" s="19">
        <v>0</v>
      </c>
      <c r="S385" s="20">
        <f>VLookups!$C$50</f>
        <v>-3580.614715990946</v>
      </c>
      <c r="T385" s="19">
        <v>0</v>
      </c>
      <c r="U385" s="9">
        <v>237</v>
      </c>
      <c r="V385" s="21">
        <f>V384-VLookups!$C$54</f>
        <v>-2405</v>
      </c>
      <c r="W385" s="21">
        <f>-VLookups!$C$60</f>
        <v>-300</v>
      </c>
      <c r="X385" s="21">
        <f>-VLookups!$C$62</f>
        <v>-125</v>
      </c>
      <c r="Y385" s="20">
        <f>Y384*(1+VLookups!$C$57/12)</f>
        <v>-453.66336851572402</v>
      </c>
      <c r="Z385" s="9" t="s">
        <v>36</v>
      </c>
      <c r="AA385" s="9" t="s">
        <v>36</v>
      </c>
      <c r="AB385" s="20">
        <f t="shared" si="15"/>
        <v>7809.8016860723301</v>
      </c>
      <c r="AC385" s="19">
        <f t="shared" si="16"/>
        <v>1417646.6566035298</v>
      </c>
    </row>
    <row r="386" spans="2:29" x14ac:dyDescent="0.25">
      <c r="B386" s="9">
        <v>382</v>
      </c>
      <c r="C386" s="9">
        <f t="shared" si="17"/>
        <v>54</v>
      </c>
      <c r="D386" s="9">
        <v>10</v>
      </c>
      <c r="E386" s="20">
        <f>E374*(1+VLookups!$C$4)</f>
        <v>21787.736132754129</v>
      </c>
      <c r="F386" s="20">
        <f>'B-B-NS'!E386*-VLookups!$C$10*2</f>
        <v>-1307.2641679652477</v>
      </c>
      <c r="G386" s="19">
        <v>0</v>
      </c>
      <c r="H386" s="20">
        <f>(-VLookups!$C$13)*(E386+F386/2)</f>
        <v>-6150.024278192509</v>
      </c>
      <c r="I386" s="19">
        <v>0</v>
      </c>
      <c r="J386" s="19">
        <v>0</v>
      </c>
      <c r="K386" s="19">
        <v>0</v>
      </c>
      <c r="L386" s="19">
        <v>0</v>
      </c>
      <c r="M386" s="19">
        <v>0</v>
      </c>
      <c r="N386" s="20" t="s">
        <v>36</v>
      </c>
      <c r="O386" s="19">
        <v>0</v>
      </c>
      <c r="P386" s="20">
        <f>P385-VLookups!$C$42</f>
        <v>-311.5</v>
      </c>
      <c r="Q386" s="22">
        <v>142</v>
      </c>
      <c r="R386" s="19">
        <v>0</v>
      </c>
      <c r="S386" s="20">
        <f>VLookups!$C$50</f>
        <v>-3580.614715990946</v>
      </c>
      <c r="T386" s="19">
        <v>0</v>
      </c>
      <c r="U386" s="9">
        <v>238</v>
      </c>
      <c r="V386" s="21">
        <f>V385-VLookups!$C$54</f>
        <v>-2410</v>
      </c>
      <c r="W386" s="21">
        <f>-VLookups!$C$60</f>
        <v>-300</v>
      </c>
      <c r="X386" s="21">
        <f>-VLookups!$C$62</f>
        <v>-125</v>
      </c>
      <c r="Y386" s="20">
        <f>Y385*(1+VLookups!$C$57/12)</f>
        <v>-454.98655334056156</v>
      </c>
      <c r="Z386" s="9" t="s">
        <v>36</v>
      </c>
      <c r="AA386" s="9" t="s">
        <v>36</v>
      </c>
      <c r="AB386" s="20">
        <f t="shared" si="15"/>
        <v>7801.9785012474922</v>
      </c>
      <c r="AC386" s="19">
        <f t="shared" si="16"/>
        <v>1427811.3795324499</v>
      </c>
    </row>
    <row r="387" spans="2:29" x14ac:dyDescent="0.25">
      <c r="B387" s="9">
        <v>383</v>
      </c>
      <c r="C387" s="9">
        <f t="shared" si="17"/>
        <v>54</v>
      </c>
      <c r="D387" s="9">
        <v>11</v>
      </c>
      <c r="E387" s="20">
        <f>E375*(1+VLookups!$C$4)</f>
        <v>21787.736132754129</v>
      </c>
      <c r="F387" s="20">
        <f>'B-B-NS'!E387*-VLookups!$C$10*2</f>
        <v>-1307.2641679652477</v>
      </c>
      <c r="G387" s="19">
        <v>0</v>
      </c>
      <c r="H387" s="20">
        <f>(-VLookups!$C$13)*(E387+F387/2)</f>
        <v>-6150.024278192509</v>
      </c>
      <c r="I387" s="19">
        <v>0</v>
      </c>
      <c r="J387" s="19">
        <v>0</v>
      </c>
      <c r="K387" s="19">
        <v>0</v>
      </c>
      <c r="L387" s="19">
        <v>0</v>
      </c>
      <c r="M387" s="19">
        <v>0</v>
      </c>
      <c r="N387" s="20" t="s">
        <v>36</v>
      </c>
      <c r="O387" s="19">
        <v>0</v>
      </c>
      <c r="P387" s="20">
        <f>P386-VLookups!$C$42</f>
        <v>-313</v>
      </c>
      <c r="Q387" s="22">
        <v>143</v>
      </c>
      <c r="R387" s="19">
        <v>0</v>
      </c>
      <c r="S387" s="20">
        <f>VLookups!$C$50</f>
        <v>-3580.614715990946</v>
      </c>
      <c r="T387" s="19">
        <v>0</v>
      </c>
      <c r="U387" s="9">
        <v>239</v>
      </c>
      <c r="V387" s="21">
        <f>V386-VLookups!$C$54</f>
        <v>-2415</v>
      </c>
      <c r="W387" s="21">
        <f>-VLookups!$C$60</f>
        <v>-300</v>
      </c>
      <c r="X387" s="21">
        <f>-VLookups!$C$62</f>
        <v>-125</v>
      </c>
      <c r="Y387" s="20">
        <f>Y386*(1+VLookups!$C$57/12)</f>
        <v>-456.31359745447151</v>
      </c>
      <c r="Z387" s="9" t="s">
        <v>36</v>
      </c>
      <c r="AA387" s="9" t="s">
        <v>36</v>
      </c>
      <c r="AB387" s="20">
        <f t="shared" si="15"/>
        <v>7794.1514571335829</v>
      </c>
      <c r="AC387" s="19">
        <f t="shared" si="16"/>
        <v>1437985.2166221375</v>
      </c>
    </row>
    <row r="388" spans="2:29" x14ac:dyDescent="0.25">
      <c r="B388" s="9">
        <v>384</v>
      </c>
      <c r="C388" s="9">
        <f t="shared" si="17"/>
        <v>55</v>
      </c>
      <c r="D388" s="9">
        <v>0</v>
      </c>
      <c r="E388" s="20">
        <f>E376*(1+VLookups!$C$4)</f>
        <v>22550.306897400522</v>
      </c>
      <c r="F388" s="20">
        <f>'B-B-NS'!E388*-VLookups!$C$10*2</f>
        <v>-1353.0184138440313</v>
      </c>
      <c r="G388" s="19">
        <v>0</v>
      </c>
      <c r="H388" s="20">
        <f>(-VLookups!$C$13)*(E388+F388/2)</f>
        <v>-6365.2751279292461</v>
      </c>
      <c r="I388" s="19">
        <v>0</v>
      </c>
      <c r="J388" s="19">
        <v>0</v>
      </c>
      <c r="K388" s="19">
        <v>0</v>
      </c>
      <c r="L388" s="19">
        <v>0</v>
      </c>
      <c r="M388" s="19">
        <v>0</v>
      </c>
      <c r="N388" s="20" t="s">
        <v>36</v>
      </c>
      <c r="O388" s="19">
        <v>0</v>
      </c>
      <c r="P388" s="20">
        <f>P387-VLookups!$C$42</f>
        <v>-314.5</v>
      </c>
      <c r="Q388" s="22">
        <v>144</v>
      </c>
      <c r="R388" s="19">
        <v>0</v>
      </c>
      <c r="S388" s="20">
        <f>VLookups!$C$50</f>
        <v>-3580.614715990946</v>
      </c>
      <c r="T388" s="19">
        <v>0</v>
      </c>
      <c r="U388" s="9">
        <v>240</v>
      </c>
      <c r="V388" s="21">
        <f>V387-VLookups!$C$54</f>
        <v>-2420</v>
      </c>
      <c r="W388" s="21">
        <f>-VLookups!$C$60</f>
        <v>-300</v>
      </c>
      <c r="X388" s="21">
        <f>-VLookups!$C$62</f>
        <v>-125</v>
      </c>
      <c r="Y388" s="20">
        <f>Y387*(1+VLookups!$C$57/12)</f>
        <v>-457.64451211371374</v>
      </c>
      <c r="Z388" s="9" t="s">
        <v>36</v>
      </c>
      <c r="AA388" s="9" t="s">
        <v>36</v>
      </c>
      <c r="AB388" s="20">
        <f t="shared" si="15"/>
        <v>8310.7633344446022</v>
      </c>
      <c r="AC388" s="19">
        <f t="shared" si="16"/>
        <v>1448692.6219842855</v>
      </c>
    </row>
    <row r="389" spans="2:29" x14ac:dyDescent="0.25">
      <c r="B389" s="9">
        <v>385</v>
      </c>
      <c r="C389" s="9">
        <f t="shared" si="17"/>
        <v>55</v>
      </c>
      <c r="D389" s="9">
        <v>1</v>
      </c>
      <c r="E389" s="20">
        <f>E377*(1+VLookups!$C$4)</f>
        <v>22550.306897400522</v>
      </c>
      <c r="F389" s="20">
        <f>'B-B-NS'!E389*-VLookups!$C$10*2</f>
        <v>-1353.0184138440313</v>
      </c>
      <c r="G389" s="19">
        <v>0</v>
      </c>
      <c r="H389" s="20">
        <f>(-VLookups!$C$13)*(E389+F389/2)</f>
        <v>-6365.2751279292461</v>
      </c>
      <c r="I389" s="19">
        <v>0</v>
      </c>
      <c r="J389" s="19">
        <v>0</v>
      </c>
      <c r="K389" s="19">
        <v>0</v>
      </c>
      <c r="L389" s="19">
        <v>0</v>
      </c>
      <c r="M389" s="19">
        <v>0</v>
      </c>
      <c r="N389" s="20" t="s">
        <v>36</v>
      </c>
      <c r="O389" s="19">
        <v>0</v>
      </c>
      <c r="P389" s="20">
        <f>P388-VLookups!$C$42</f>
        <v>-316</v>
      </c>
      <c r="Q389" s="22">
        <v>145</v>
      </c>
      <c r="R389" s="19">
        <v>0</v>
      </c>
      <c r="S389" s="20">
        <f>VLookups!$C$50</f>
        <v>-3580.614715990946</v>
      </c>
      <c r="T389" s="19">
        <v>0</v>
      </c>
      <c r="U389" s="9">
        <v>241</v>
      </c>
      <c r="V389" s="21">
        <f>V388-VLookups!$C$54</f>
        <v>-2425</v>
      </c>
      <c r="W389" s="21">
        <f>-VLookups!$C$60</f>
        <v>-300</v>
      </c>
      <c r="X389" s="21">
        <f>-VLookups!$C$62</f>
        <v>-125</v>
      </c>
      <c r="Y389" s="20">
        <f>Y388*(1+VLookups!$C$57/12)</f>
        <v>-458.97930860737875</v>
      </c>
      <c r="Z389" s="9" t="s">
        <v>36</v>
      </c>
      <c r="AA389" s="9" t="s">
        <v>36</v>
      </c>
      <c r="AB389" s="20">
        <f t="shared" ref="AB389:AB452" si="18">SUM(E389,F389/2,H389,I389,K389,L389,M389,O389,P389,R389,S389,T389,V389,W389,X389,Y389,G389,J389,Z389,AA389)</f>
        <v>8302.9285379509365</v>
      </c>
      <c r="AC389" s="19">
        <f t="shared" ref="AC389:AC452" si="19">AB389+(AC388*(1+($AC$2/12)))</f>
        <v>1459410.0382255437</v>
      </c>
    </row>
    <row r="390" spans="2:29" x14ac:dyDescent="0.25">
      <c r="B390" s="9">
        <v>386</v>
      </c>
      <c r="C390" s="9">
        <f t="shared" si="17"/>
        <v>55</v>
      </c>
      <c r="D390" s="9">
        <v>2</v>
      </c>
      <c r="E390" s="20">
        <f>E378*(1+VLookups!$C$4)</f>
        <v>22550.306897400522</v>
      </c>
      <c r="F390" s="20">
        <f>'B-B-NS'!E390*-VLookups!$C$10*2</f>
        <v>-1353.0184138440313</v>
      </c>
      <c r="G390" s="19">
        <v>0</v>
      </c>
      <c r="H390" s="20">
        <f>(-VLookups!$C$13)*(E390+F390/2)</f>
        <v>-6365.2751279292461</v>
      </c>
      <c r="I390" s="19">
        <v>0</v>
      </c>
      <c r="J390" s="19">
        <v>0</v>
      </c>
      <c r="K390" s="19">
        <v>0</v>
      </c>
      <c r="L390" s="19">
        <v>0</v>
      </c>
      <c r="M390" s="19">
        <v>0</v>
      </c>
      <c r="N390" s="20" t="s">
        <v>36</v>
      </c>
      <c r="O390" s="19">
        <v>0</v>
      </c>
      <c r="P390" s="20">
        <f>P389-VLookups!$C$42</f>
        <v>-317.5</v>
      </c>
      <c r="Q390" s="22">
        <v>146</v>
      </c>
      <c r="R390" s="19">
        <v>0</v>
      </c>
      <c r="S390" s="20">
        <f>VLookups!$C$50</f>
        <v>-3580.614715990946</v>
      </c>
      <c r="T390" s="19">
        <v>0</v>
      </c>
      <c r="U390" s="9">
        <v>242</v>
      </c>
      <c r="V390" s="21">
        <f>V389-VLookups!$C$54</f>
        <v>-2430</v>
      </c>
      <c r="W390" s="21">
        <f>-VLookups!$C$60</f>
        <v>-300</v>
      </c>
      <c r="X390" s="21">
        <f>-VLookups!$C$62</f>
        <v>-125</v>
      </c>
      <c r="Y390" s="20">
        <f>Y389*(1+VLookups!$C$57/12)</f>
        <v>-460.31799825748362</v>
      </c>
      <c r="Z390" s="9" t="s">
        <v>36</v>
      </c>
      <c r="AA390" s="9" t="s">
        <v>36</v>
      </c>
      <c r="AB390" s="20">
        <f t="shared" si="18"/>
        <v>8295.0898483008314</v>
      </c>
      <c r="AC390" s="19">
        <f t="shared" si="19"/>
        <v>1470137.4781375539</v>
      </c>
    </row>
    <row r="391" spans="2:29" x14ac:dyDescent="0.25">
      <c r="B391" s="9">
        <v>387</v>
      </c>
      <c r="C391" s="9">
        <f t="shared" si="17"/>
        <v>55</v>
      </c>
      <c r="D391" s="9">
        <v>3</v>
      </c>
      <c r="E391" s="20">
        <f>E379*(1+VLookups!$C$4)</f>
        <v>22550.306897400522</v>
      </c>
      <c r="F391" s="20">
        <f>'B-B-NS'!E391*-VLookups!$C$10*2</f>
        <v>-1353.0184138440313</v>
      </c>
      <c r="G391" s="19">
        <v>0</v>
      </c>
      <c r="H391" s="20">
        <f>(-VLookups!$C$13)*(E391+F391/2)</f>
        <v>-6365.2751279292461</v>
      </c>
      <c r="I391" s="19">
        <v>0</v>
      </c>
      <c r="J391" s="19">
        <v>0</v>
      </c>
      <c r="K391" s="19">
        <v>0</v>
      </c>
      <c r="L391" s="19">
        <v>0</v>
      </c>
      <c r="M391" s="19">
        <v>0</v>
      </c>
      <c r="N391" s="20" t="s">
        <v>36</v>
      </c>
      <c r="O391" s="19">
        <v>0</v>
      </c>
      <c r="P391" s="20">
        <f>P390-VLookups!$C$42</f>
        <v>-319</v>
      </c>
      <c r="Q391" s="22">
        <v>147</v>
      </c>
      <c r="R391" s="19">
        <v>0</v>
      </c>
      <c r="S391" s="20">
        <f>VLookups!$C$50</f>
        <v>-3580.614715990946</v>
      </c>
      <c r="T391" s="19">
        <v>0</v>
      </c>
      <c r="U391" s="9">
        <v>243</v>
      </c>
      <c r="V391" s="21">
        <f>V390-VLookups!$C$54</f>
        <v>-2435</v>
      </c>
      <c r="W391" s="21">
        <f>-VLookups!$C$60</f>
        <v>-300</v>
      </c>
      <c r="X391" s="21">
        <f>-VLookups!$C$62</f>
        <v>-125</v>
      </c>
      <c r="Y391" s="20">
        <f>Y390*(1+VLookups!$C$57/12)</f>
        <v>-461.66059241906794</v>
      </c>
      <c r="Z391" s="9" t="s">
        <v>36</v>
      </c>
      <c r="AA391" s="9" t="s">
        <v>36</v>
      </c>
      <c r="AB391" s="20">
        <f t="shared" si="18"/>
        <v>8287.2472541392472</v>
      </c>
      <c r="AC391" s="19">
        <f t="shared" si="19"/>
        <v>1480874.9545219224</v>
      </c>
    </row>
    <row r="392" spans="2:29" x14ac:dyDescent="0.25">
      <c r="B392" s="9">
        <v>388</v>
      </c>
      <c r="C392" s="9">
        <f t="shared" si="17"/>
        <v>55</v>
      </c>
      <c r="D392" s="9">
        <v>4</v>
      </c>
      <c r="E392" s="20">
        <f>E380*(1+VLookups!$C$4)</f>
        <v>22550.306897400522</v>
      </c>
      <c r="F392" s="20">
        <f>'B-B-NS'!E392*-VLookups!$C$10*2</f>
        <v>-1353.0184138440313</v>
      </c>
      <c r="G392" s="19">
        <v>0</v>
      </c>
      <c r="H392" s="20">
        <f>(-VLookups!$C$13)*(E392+F392/2)</f>
        <v>-6365.2751279292461</v>
      </c>
      <c r="I392" s="19">
        <v>0</v>
      </c>
      <c r="J392" s="19">
        <v>0</v>
      </c>
      <c r="K392" s="19">
        <v>0</v>
      </c>
      <c r="L392" s="19">
        <v>0</v>
      </c>
      <c r="M392" s="19">
        <v>0</v>
      </c>
      <c r="N392" s="20" t="s">
        <v>36</v>
      </c>
      <c r="O392" s="19">
        <v>0</v>
      </c>
      <c r="P392" s="20">
        <f>P391-VLookups!$C$42</f>
        <v>-320.5</v>
      </c>
      <c r="Q392" s="22">
        <v>148</v>
      </c>
      <c r="R392" s="19">
        <v>0</v>
      </c>
      <c r="S392" s="20">
        <f>VLookups!$C$50</f>
        <v>-3580.614715990946</v>
      </c>
      <c r="T392" s="19">
        <v>0</v>
      </c>
      <c r="U392" s="9">
        <v>244</v>
      </c>
      <c r="V392" s="21">
        <f>V391-VLookups!$C$54</f>
        <v>-2440</v>
      </c>
      <c r="W392" s="21">
        <f>-VLookups!$C$60</f>
        <v>-300</v>
      </c>
      <c r="X392" s="21">
        <f>-VLookups!$C$62</f>
        <v>-125</v>
      </c>
      <c r="Y392" s="20">
        <f>Y391*(1+VLookups!$C$57/12)</f>
        <v>-463.0071024802902</v>
      </c>
      <c r="Z392" s="9" t="s">
        <v>36</v>
      </c>
      <c r="AA392" s="9" t="s">
        <v>36</v>
      </c>
      <c r="AB392" s="20">
        <f t="shared" si="18"/>
        <v>8279.4007440780242</v>
      </c>
      <c r="AC392" s="19">
        <f t="shared" si="19"/>
        <v>1491622.4801902035</v>
      </c>
    </row>
    <row r="393" spans="2:29" x14ac:dyDescent="0.25">
      <c r="B393" s="9">
        <v>389</v>
      </c>
      <c r="C393" s="9">
        <f t="shared" si="17"/>
        <v>55</v>
      </c>
      <c r="D393" s="9">
        <v>5</v>
      </c>
      <c r="E393" s="20">
        <f>E381*(1+VLookups!$C$4)</f>
        <v>22550.306897400522</v>
      </c>
      <c r="F393" s="20">
        <f>'B-B-NS'!E393*-VLookups!$C$10*2</f>
        <v>-1353.0184138440313</v>
      </c>
      <c r="G393" s="19">
        <v>0</v>
      </c>
      <c r="H393" s="20">
        <f>(-VLookups!$C$13)*(E393+F393/2)</f>
        <v>-6365.2751279292461</v>
      </c>
      <c r="I393" s="19">
        <v>0</v>
      </c>
      <c r="J393" s="19">
        <v>0</v>
      </c>
      <c r="K393" s="19">
        <v>0</v>
      </c>
      <c r="L393" s="19">
        <v>0</v>
      </c>
      <c r="M393" s="19">
        <v>0</v>
      </c>
      <c r="N393" s="20" t="s">
        <v>36</v>
      </c>
      <c r="O393" s="19">
        <v>0</v>
      </c>
      <c r="P393" s="20">
        <f>P392-VLookups!$C$42</f>
        <v>-322</v>
      </c>
      <c r="Q393" s="22">
        <v>149</v>
      </c>
      <c r="R393" s="19">
        <v>0</v>
      </c>
      <c r="S393" s="20">
        <f>VLookups!$C$50</f>
        <v>-3580.614715990946</v>
      </c>
      <c r="T393" s="19">
        <v>0</v>
      </c>
      <c r="U393" s="9">
        <v>245</v>
      </c>
      <c r="V393" s="21">
        <f>V392-VLookups!$C$54</f>
        <v>-2445</v>
      </c>
      <c r="W393" s="21">
        <f>-VLookups!$C$60</f>
        <v>-300</v>
      </c>
      <c r="X393" s="21">
        <f>-VLookups!$C$62</f>
        <v>-125</v>
      </c>
      <c r="Y393" s="20">
        <f>Y392*(1+VLookups!$C$57/12)</f>
        <v>-464.35753986252439</v>
      </c>
      <c r="Z393" s="9" t="s">
        <v>36</v>
      </c>
      <c r="AA393" s="9" t="s">
        <v>36</v>
      </c>
      <c r="AB393" s="20">
        <f t="shared" si="18"/>
        <v>8271.5503066957899</v>
      </c>
      <c r="AC393" s="19">
        <f t="shared" si="19"/>
        <v>1502380.067963883</v>
      </c>
    </row>
    <row r="394" spans="2:29" x14ac:dyDescent="0.25">
      <c r="B394" s="9">
        <v>390</v>
      </c>
      <c r="C394" s="9">
        <f t="shared" si="17"/>
        <v>55</v>
      </c>
      <c r="D394" s="9">
        <v>6</v>
      </c>
      <c r="E394" s="20">
        <f>E382*(1+VLookups!$C$4)</f>
        <v>22550.306897400522</v>
      </c>
      <c r="F394" s="20">
        <f>'B-B-NS'!E394*-VLookups!$C$10*2</f>
        <v>-1353.0184138440313</v>
      </c>
      <c r="G394" s="19">
        <v>0</v>
      </c>
      <c r="H394" s="20">
        <f>(-VLookups!$C$13)*(E394+F394/2)</f>
        <v>-6365.2751279292461</v>
      </c>
      <c r="I394" s="19">
        <v>0</v>
      </c>
      <c r="J394" s="19">
        <v>0</v>
      </c>
      <c r="K394" s="19">
        <v>0</v>
      </c>
      <c r="L394" s="19">
        <v>0</v>
      </c>
      <c r="M394" s="19">
        <v>0</v>
      </c>
      <c r="N394" s="20" t="s">
        <v>36</v>
      </c>
      <c r="O394" s="19">
        <v>0</v>
      </c>
      <c r="P394" s="20">
        <f>P393-VLookups!$C$42</f>
        <v>-323.5</v>
      </c>
      <c r="Q394" s="22">
        <v>150</v>
      </c>
      <c r="R394" s="19">
        <v>0</v>
      </c>
      <c r="S394" s="20">
        <f>VLookups!$C$50</f>
        <v>-3580.614715990946</v>
      </c>
      <c r="T394" s="19">
        <v>0</v>
      </c>
      <c r="U394" s="9">
        <v>246</v>
      </c>
      <c r="V394" s="21">
        <f>V393-VLookups!$C$54</f>
        <v>-2450</v>
      </c>
      <c r="W394" s="21">
        <f>-VLookups!$C$60</f>
        <v>-300</v>
      </c>
      <c r="X394" s="21">
        <f>-VLookups!$C$62</f>
        <v>-125</v>
      </c>
      <c r="Y394" s="20">
        <f>Y393*(1+VLookups!$C$57/12)</f>
        <v>-465.71191602045678</v>
      </c>
      <c r="Z394" s="9" t="s">
        <v>36</v>
      </c>
      <c r="AA394" s="9" t="s">
        <v>36</v>
      </c>
      <c r="AB394" s="20">
        <f t="shared" si="18"/>
        <v>8263.6959305378587</v>
      </c>
      <c r="AC394" s="19">
        <f t="shared" si="19"/>
        <v>1513147.7306743606</v>
      </c>
    </row>
    <row r="395" spans="2:29" x14ac:dyDescent="0.25">
      <c r="B395" s="9">
        <v>391</v>
      </c>
      <c r="C395" s="9">
        <f t="shared" si="17"/>
        <v>55</v>
      </c>
      <c r="D395" s="9">
        <v>7</v>
      </c>
      <c r="E395" s="20">
        <f>E383*(1+VLookups!$C$4)</f>
        <v>22550.306897400522</v>
      </c>
      <c r="F395" s="20">
        <f>'B-B-NS'!E395*-VLookups!$C$10*2</f>
        <v>-1353.0184138440313</v>
      </c>
      <c r="G395" s="19">
        <v>0</v>
      </c>
      <c r="H395" s="20">
        <f>(-VLookups!$C$13)*(E395+F395/2)</f>
        <v>-6365.2751279292461</v>
      </c>
      <c r="I395" s="19">
        <v>0</v>
      </c>
      <c r="J395" s="19">
        <v>0</v>
      </c>
      <c r="K395" s="19">
        <v>0</v>
      </c>
      <c r="L395" s="19">
        <v>0</v>
      </c>
      <c r="M395" s="19">
        <v>0</v>
      </c>
      <c r="N395" s="20" t="s">
        <v>36</v>
      </c>
      <c r="O395" s="19">
        <v>0</v>
      </c>
      <c r="P395" s="20">
        <f>P394-VLookups!$C$42</f>
        <v>-325</v>
      </c>
      <c r="Q395" s="22">
        <v>151</v>
      </c>
      <c r="R395" s="19">
        <v>0</v>
      </c>
      <c r="S395" s="20">
        <f>VLookups!$C$50</f>
        <v>-3580.614715990946</v>
      </c>
      <c r="T395" s="19">
        <v>0</v>
      </c>
      <c r="U395" s="9">
        <v>247</v>
      </c>
      <c r="V395" s="21">
        <f>V394-VLookups!$C$54</f>
        <v>-2455</v>
      </c>
      <c r="W395" s="21">
        <f>-VLookups!$C$60</f>
        <v>-300</v>
      </c>
      <c r="X395" s="21">
        <f>-VLookups!$C$62</f>
        <v>-125</v>
      </c>
      <c r="Y395" s="20">
        <f>Y394*(1+VLookups!$C$57/12)</f>
        <v>-467.07024244218314</v>
      </c>
      <c r="Z395" s="9" t="s">
        <v>36</v>
      </c>
      <c r="AA395" s="9" t="s">
        <v>36</v>
      </c>
      <c r="AB395" s="20">
        <f t="shared" si="18"/>
        <v>8255.8376041161318</v>
      </c>
      <c r="AC395" s="19">
        <f t="shared" si="19"/>
        <v>1523925.4811629341</v>
      </c>
    </row>
    <row r="396" spans="2:29" x14ac:dyDescent="0.25">
      <c r="B396" s="9">
        <v>392</v>
      </c>
      <c r="C396" s="9">
        <f t="shared" si="17"/>
        <v>55</v>
      </c>
      <c r="D396" s="9">
        <v>8</v>
      </c>
      <c r="E396" s="20">
        <f>E384*(1+VLookups!$C$4)</f>
        <v>22550.306897400522</v>
      </c>
      <c r="F396" s="20">
        <f>'B-B-NS'!E396*-VLookups!$C$10*2</f>
        <v>-1353.0184138440313</v>
      </c>
      <c r="G396" s="19">
        <v>0</v>
      </c>
      <c r="H396" s="20">
        <f>(-VLookups!$C$13)*(E396+F396/2)</f>
        <v>-6365.2751279292461</v>
      </c>
      <c r="I396" s="19">
        <v>0</v>
      </c>
      <c r="J396" s="19">
        <v>0</v>
      </c>
      <c r="K396" s="19">
        <v>0</v>
      </c>
      <c r="L396" s="19">
        <v>0</v>
      </c>
      <c r="M396" s="19">
        <v>0</v>
      </c>
      <c r="N396" s="20" t="s">
        <v>36</v>
      </c>
      <c r="O396" s="19">
        <v>0</v>
      </c>
      <c r="P396" s="20">
        <f>P395-VLookups!$C$42</f>
        <v>-326.5</v>
      </c>
      <c r="Q396" s="22">
        <v>152</v>
      </c>
      <c r="R396" s="19">
        <v>0</v>
      </c>
      <c r="S396" s="20">
        <f>VLookups!$C$50</f>
        <v>-3580.614715990946</v>
      </c>
      <c r="T396" s="19">
        <v>0</v>
      </c>
      <c r="U396" s="9">
        <v>248</v>
      </c>
      <c r="V396" s="21">
        <f>V395-VLookups!$C$54</f>
        <v>-2460</v>
      </c>
      <c r="W396" s="21">
        <f>-VLookups!$C$60</f>
        <v>-300</v>
      </c>
      <c r="X396" s="21">
        <f>-VLookups!$C$62</f>
        <v>-125</v>
      </c>
      <c r="Y396" s="20">
        <f>Y395*(1+VLookups!$C$57/12)</f>
        <v>-468.43253064930616</v>
      </c>
      <c r="Z396" s="9" t="s">
        <v>36</v>
      </c>
      <c r="AA396" s="9" t="s">
        <v>36</v>
      </c>
      <c r="AB396" s="20">
        <f t="shared" si="18"/>
        <v>8247.9753159090087</v>
      </c>
      <c r="AC396" s="19">
        <f t="shared" si="19"/>
        <v>1534713.3322807814</v>
      </c>
    </row>
    <row r="397" spans="2:29" x14ac:dyDescent="0.25">
      <c r="B397" s="9">
        <v>393</v>
      </c>
      <c r="C397" s="9">
        <f t="shared" si="17"/>
        <v>55</v>
      </c>
      <c r="D397" s="9">
        <v>9</v>
      </c>
      <c r="E397" s="20">
        <f>E385*(1+VLookups!$C$4)</f>
        <v>22550.306897400522</v>
      </c>
      <c r="F397" s="20">
        <f>'B-B-NS'!E397*-VLookups!$C$10*2</f>
        <v>-1353.0184138440313</v>
      </c>
      <c r="G397" s="19">
        <v>0</v>
      </c>
      <c r="H397" s="20">
        <f>(-VLookups!$C$13)*(E397+F397/2)</f>
        <v>-6365.2751279292461</v>
      </c>
      <c r="I397" s="19">
        <v>0</v>
      </c>
      <c r="J397" s="19">
        <v>0</v>
      </c>
      <c r="K397" s="19">
        <v>0</v>
      </c>
      <c r="L397" s="19">
        <v>0</v>
      </c>
      <c r="M397" s="19">
        <v>0</v>
      </c>
      <c r="N397" s="20" t="s">
        <v>36</v>
      </c>
      <c r="O397" s="19">
        <v>0</v>
      </c>
      <c r="P397" s="20">
        <f>P396-VLookups!$C$42</f>
        <v>-328</v>
      </c>
      <c r="Q397" s="22">
        <v>153</v>
      </c>
      <c r="R397" s="19">
        <v>0</v>
      </c>
      <c r="S397" s="20">
        <f>VLookups!$C$50</f>
        <v>-3580.614715990946</v>
      </c>
      <c r="T397" s="19">
        <v>0</v>
      </c>
      <c r="U397" s="9">
        <v>249</v>
      </c>
      <c r="V397" s="21">
        <f>V396-VLookups!$C$54</f>
        <v>-2465</v>
      </c>
      <c r="W397" s="21">
        <f>-VLookups!$C$60</f>
        <v>-300</v>
      </c>
      <c r="X397" s="21">
        <f>-VLookups!$C$62</f>
        <v>-125</v>
      </c>
      <c r="Y397" s="20">
        <f>Y396*(1+VLookups!$C$57/12)</f>
        <v>-469.79879219703332</v>
      </c>
      <c r="Z397" s="9" t="s">
        <v>36</v>
      </c>
      <c r="AA397" s="9" t="s">
        <v>36</v>
      </c>
      <c r="AB397" s="20">
        <f t="shared" si="18"/>
        <v>8240.1090543612827</v>
      </c>
      <c r="AC397" s="19">
        <f t="shared" si="19"/>
        <v>1545511.296888944</v>
      </c>
    </row>
    <row r="398" spans="2:29" x14ac:dyDescent="0.25">
      <c r="B398" s="9">
        <v>394</v>
      </c>
      <c r="C398" s="9">
        <f t="shared" si="17"/>
        <v>55</v>
      </c>
      <c r="D398" s="9">
        <v>10</v>
      </c>
      <c r="E398" s="20">
        <f>E386*(1+VLookups!$C$4)</f>
        <v>22550.306897400522</v>
      </c>
      <c r="F398" s="20">
        <f>'B-B-NS'!E398*-VLookups!$C$10*2</f>
        <v>-1353.0184138440313</v>
      </c>
      <c r="G398" s="19">
        <v>0</v>
      </c>
      <c r="H398" s="20">
        <f>(-VLookups!$C$13)*(E398+F398/2)</f>
        <v>-6365.2751279292461</v>
      </c>
      <c r="I398" s="19">
        <v>0</v>
      </c>
      <c r="J398" s="19">
        <v>0</v>
      </c>
      <c r="K398" s="19">
        <v>0</v>
      </c>
      <c r="L398" s="19">
        <v>0</v>
      </c>
      <c r="M398" s="19">
        <v>0</v>
      </c>
      <c r="N398" s="20" t="s">
        <v>36</v>
      </c>
      <c r="O398" s="19">
        <v>0</v>
      </c>
      <c r="P398" s="20">
        <f>P397-VLookups!$C$42</f>
        <v>-329.5</v>
      </c>
      <c r="Q398" s="22">
        <v>154</v>
      </c>
      <c r="R398" s="19">
        <v>0</v>
      </c>
      <c r="S398" s="20">
        <f>VLookups!$C$50</f>
        <v>-3580.614715990946</v>
      </c>
      <c r="T398" s="19">
        <v>0</v>
      </c>
      <c r="U398" s="9">
        <v>250</v>
      </c>
      <c r="V398" s="21">
        <f>V397-VLookups!$C$54</f>
        <v>-2470</v>
      </c>
      <c r="W398" s="21">
        <f>-VLookups!$C$60</f>
        <v>-300</v>
      </c>
      <c r="X398" s="21">
        <f>-VLookups!$C$62</f>
        <v>-125</v>
      </c>
      <c r="Y398" s="20">
        <f>Y397*(1+VLookups!$C$57/12)</f>
        <v>-471.1690386742747</v>
      </c>
      <c r="Z398" s="9" t="s">
        <v>36</v>
      </c>
      <c r="AA398" s="9" t="s">
        <v>36</v>
      </c>
      <c r="AB398" s="20">
        <f t="shared" si="18"/>
        <v>8232.2388078840413</v>
      </c>
      <c r="AC398" s="19">
        <f t="shared" si="19"/>
        <v>1556319.3878583098</v>
      </c>
    </row>
    <row r="399" spans="2:29" x14ac:dyDescent="0.25">
      <c r="B399" s="9">
        <v>395</v>
      </c>
      <c r="C399" s="9">
        <f t="shared" si="17"/>
        <v>55</v>
      </c>
      <c r="D399" s="9">
        <v>11</v>
      </c>
      <c r="E399" s="20">
        <f>E387*(1+VLookups!$C$4)</f>
        <v>22550.306897400522</v>
      </c>
      <c r="F399" s="20">
        <f>'B-B-NS'!E399*-VLookups!$C$10*2</f>
        <v>-1353.0184138440313</v>
      </c>
      <c r="G399" s="19">
        <v>0</v>
      </c>
      <c r="H399" s="20">
        <f>(-VLookups!$C$13)*(E399+F399/2)</f>
        <v>-6365.2751279292461</v>
      </c>
      <c r="I399" s="19">
        <v>0</v>
      </c>
      <c r="J399" s="19">
        <v>0</v>
      </c>
      <c r="K399" s="19">
        <v>0</v>
      </c>
      <c r="L399" s="19">
        <v>0</v>
      </c>
      <c r="M399" s="19">
        <v>0</v>
      </c>
      <c r="N399" s="20" t="s">
        <v>36</v>
      </c>
      <c r="O399" s="19">
        <v>0</v>
      </c>
      <c r="P399" s="20">
        <f>P398-VLookups!$C$42</f>
        <v>-331</v>
      </c>
      <c r="Q399" s="22">
        <v>155</v>
      </c>
      <c r="R399" s="19">
        <v>0</v>
      </c>
      <c r="S399" s="20">
        <f>VLookups!$C$50</f>
        <v>-3580.614715990946</v>
      </c>
      <c r="T399" s="19">
        <v>0</v>
      </c>
      <c r="U399" s="9">
        <v>251</v>
      </c>
      <c r="V399" s="21">
        <f>V398-VLookups!$C$54</f>
        <v>-2475</v>
      </c>
      <c r="W399" s="21">
        <f>-VLookups!$C$60</f>
        <v>-300</v>
      </c>
      <c r="X399" s="21">
        <f>-VLookups!$C$62</f>
        <v>-125</v>
      </c>
      <c r="Y399" s="20">
        <f>Y398*(1+VLookups!$C$57/12)</f>
        <v>-472.54328170374134</v>
      </c>
      <c r="Z399" s="9" t="s">
        <v>36</v>
      </c>
      <c r="AA399" s="9" t="s">
        <v>36</v>
      </c>
      <c r="AB399" s="20">
        <f t="shared" si="18"/>
        <v>8224.3645648545735</v>
      </c>
      <c r="AC399" s="19">
        <f t="shared" si="19"/>
        <v>1567137.618069595</v>
      </c>
    </row>
    <row r="400" spans="2:29" x14ac:dyDescent="0.25">
      <c r="B400" s="9">
        <v>396</v>
      </c>
      <c r="C400" s="9">
        <f t="shared" si="17"/>
        <v>56</v>
      </c>
      <c r="D400" s="9">
        <v>0</v>
      </c>
      <c r="E400" s="20">
        <f>E388*(1+VLookups!$C$4)</f>
        <v>23339.567638809538</v>
      </c>
      <c r="F400" s="20">
        <f>'B-B-NS'!E400*-VLookups!$C$10*2</f>
        <v>-1400.3740583285721</v>
      </c>
      <c r="G400" s="19">
        <v>0</v>
      </c>
      <c r="H400" s="20">
        <f>(-VLookups!$C$13)*(E400+F400/2)</f>
        <v>-6588.0597574067697</v>
      </c>
      <c r="I400" s="19">
        <v>0</v>
      </c>
      <c r="J400" s="19">
        <v>0</v>
      </c>
      <c r="K400" s="19">
        <v>0</v>
      </c>
      <c r="L400" s="19">
        <v>0</v>
      </c>
      <c r="M400" s="19">
        <v>0</v>
      </c>
      <c r="N400" s="20" t="s">
        <v>36</v>
      </c>
      <c r="O400" s="19">
        <v>0</v>
      </c>
      <c r="P400" s="20">
        <f>P399-VLookups!$C$42</f>
        <v>-332.5</v>
      </c>
      <c r="Q400" s="22">
        <v>156</v>
      </c>
      <c r="R400" s="19">
        <v>0</v>
      </c>
      <c r="S400" s="20">
        <f>VLookups!$C$50</f>
        <v>-3580.614715990946</v>
      </c>
      <c r="T400" s="19">
        <v>0</v>
      </c>
      <c r="U400" s="9">
        <v>252</v>
      </c>
      <c r="V400" s="21">
        <f>V399-VLookups!$C$54</f>
        <v>-2480</v>
      </c>
      <c r="W400" s="21">
        <f>-VLookups!$C$60</f>
        <v>-300</v>
      </c>
      <c r="X400" s="21">
        <f>-VLookups!$C$62</f>
        <v>-125</v>
      </c>
      <c r="Y400" s="20">
        <f>Y399*(1+VLookups!$C$57/12)</f>
        <v>-473.92153294204394</v>
      </c>
      <c r="Z400" s="9" t="s">
        <v>36</v>
      </c>
      <c r="AA400" s="9" t="s">
        <v>36</v>
      </c>
      <c r="AB400" s="20">
        <f t="shared" si="18"/>
        <v>8759.2846033054957</v>
      </c>
      <c r="AC400" s="19">
        <f t="shared" si="19"/>
        <v>1578508.7987030165</v>
      </c>
    </row>
    <row r="401" spans="2:29" x14ac:dyDescent="0.25">
      <c r="B401" s="9">
        <v>397</v>
      </c>
      <c r="C401" s="9">
        <f t="shared" ref="C401:C464" si="20">C389+1</f>
        <v>56</v>
      </c>
      <c r="D401" s="9">
        <v>1</v>
      </c>
      <c r="E401" s="20">
        <f>E389*(1+VLookups!$C$4)</f>
        <v>23339.567638809538</v>
      </c>
      <c r="F401" s="20">
        <f>'B-B-NS'!E401*-VLookups!$C$10*2</f>
        <v>-1400.3740583285721</v>
      </c>
      <c r="G401" s="19">
        <v>0</v>
      </c>
      <c r="H401" s="20">
        <f>(-VLookups!$C$13)*(E401+F401/2)</f>
        <v>-6588.0597574067697</v>
      </c>
      <c r="I401" s="19">
        <v>0</v>
      </c>
      <c r="J401" s="19">
        <v>0</v>
      </c>
      <c r="K401" s="19">
        <v>0</v>
      </c>
      <c r="L401" s="19">
        <v>0</v>
      </c>
      <c r="M401" s="19">
        <v>0</v>
      </c>
      <c r="N401" s="20" t="s">
        <v>36</v>
      </c>
      <c r="O401" s="19">
        <v>0</v>
      </c>
      <c r="P401" s="20">
        <f>P400-VLookups!$C$42</f>
        <v>-334</v>
      </c>
      <c r="Q401" s="22">
        <v>157</v>
      </c>
      <c r="R401" s="19">
        <v>0</v>
      </c>
      <c r="S401" s="20">
        <f>VLookups!$C$50</f>
        <v>-3580.614715990946</v>
      </c>
      <c r="T401" s="19">
        <v>0</v>
      </c>
      <c r="U401" s="9">
        <v>253</v>
      </c>
      <c r="V401" s="21">
        <f>V400-VLookups!$C$54</f>
        <v>-2485</v>
      </c>
      <c r="W401" s="21">
        <f>-VLookups!$C$60</f>
        <v>-300</v>
      </c>
      <c r="X401" s="21">
        <f>-VLookups!$C$62</f>
        <v>-125</v>
      </c>
      <c r="Y401" s="20">
        <f>Y400*(1+VLookups!$C$57/12)</f>
        <v>-475.30380407979158</v>
      </c>
      <c r="Z401" s="9" t="s">
        <v>36</v>
      </c>
      <c r="AA401" s="9" t="s">
        <v>36</v>
      </c>
      <c r="AB401" s="20">
        <f t="shared" si="18"/>
        <v>8751.4023321677487</v>
      </c>
      <c r="AC401" s="19">
        <f t="shared" si="19"/>
        <v>1589891.0490330227</v>
      </c>
    </row>
    <row r="402" spans="2:29" x14ac:dyDescent="0.25">
      <c r="B402" s="9">
        <v>398</v>
      </c>
      <c r="C402" s="9">
        <f t="shared" si="20"/>
        <v>56</v>
      </c>
      <c r="D402" s="9">
        <v>2</v>
      </c>
      <c r="E402" s="20">
        <f>E390*(1+VLookups!$C$4)</f>
        <v>23339.567638809538</v>
      </c>
      <c r="F402" s="20">
        <f>'B-B-NS'!E402*-VLookups!$C$10*2</f>
        <v>-1400.3740583285721</v>
      </c>
      <c r="G402" s="19">
        <v>0</v>
      </c>
      <c r="H402" s="20">
        <f>(-VLookups!$C$13)*(E402+F402/2)</f>
        <v>-6588.0597574067697</v>
      </c>
      <c r="I402" s="19">
        <v>0</v>
      </c>
      <c r="J402" s="19">
        <v>0</v>
      </c>
      <c r="K402" s="19">
        <v>0</v>
      </c>
      <c r="L402" s="19">
        <v>0</v>
      </c>
      <c r="M402" s="19">
        <v>0</v>
      </c>
      <c r="N402" s="20" t="s">
        <v>36</v>
      </c>
      <c r="O402" s="19">
        <v>0</v>
      </c>
      <c r="P402" s="20">
        <f>P401-VLookups!$C$42</f>
        <v>-335.5</v>
      </c>
      <c r="Q402" s="22">
        <v>158</v>
      </c>
      <c r="R402" s="19">
        <v>0</v>
      </c>
      <c r="S402" s="20">
        <f>VLookups!$C$50</f>
        <v>-3580.614715990946</v>
      </c>
      <c r="T402" s="19">
        <v>0</v>
      </c>
      <c r="U402" s="9">
        <v>254</v>
      </c>
      <c r="V402" s="21">
        <f>V401-VLookups!$C$54</f>
        <v>-2490</v>
      </c>
      <c r="W402" s="21">
        <f>-VLookups!$C$60</f>
        <v>-300</v>
      </c>
      <c r="X402" s="21">
        <f>-VLookups!$C$62</f>
        <v>-125</v>
      </c>
      <c r="Y402" s="20">
        <f>Y401*(1+VLookups!$C$57/12)</f>
        <v>-476.69010684169098</v>
      </c>
      <c r="Z402" s="9" t="s">
        <v>36</v>
      </c>
      <c r="AA402" s="9" t="s">
        <v>36</v>
      </c>
      <c r="AB402" s="20">
        <f t="shared" si="18"/>
        <v>8743.5160294058478</v>
      </c>
      <c r="AC402" s="19">
        <f t="shared" si="19"/>
        <v>1601284.3834774836</v>
      </c>
    </row>
    <row r="403" spans="2:29" x14ac:dyDescent="0.25">
      <c r="B403" s="9">
        <v>399</v>
      </c>
      <c r="C403" s="9">
        <f t="shared" si="20"/>
        <v>56</v>
      </c>
      <c r="D403" s="9">
        <v>3</v>
      </c>
      <c r="E403" s="20">
        <f>E391*(1+VLookups!$C$4)</f>
        <v>23339.567638809538</v>
      </c>
      <c r="F403" s="20">
        <f>'B-B-NS'!E403*-VLookups!$C$10*2</f>
        <v>-1400.3740583285721</v>
      </c>
      <c r="G403" s="19">
        <v>0</v>
      </c>
      <c r="H403" s="20">
        <f>(-VLookups!$C$13)*(E403+F403/2)</f>
        <v>-6588.0597574067697</v>
      </c>
      <c r="I403" s="19">
        <v>0</v>
      </c>
      <c r="J403" s="19">
        <v>0</v>
      </c>
      <c r="K403" s="19">
        <v>0</v>
      </c>
      <c r="L403" s="19">
        <v>0</v>
      </c>
      <c r="M403" s="19">
        <v>0</v>
      </c>
      <c r="N403" s="20" t="s">
        <v>36</v>
      </c>
      <c r="O403" s="19">
        <v>0</v>
      </c>
      <c r="P403" s="20">
        <f>P402-VLookups!$C$42</f>
        <v>-337</v>
      </c>
      <c r="Q403" s="22">
        <v>159</v>
      </c>
      <c r="R403" s="19">
        <v>0</v>
      </c>
      <c r="S403" s="20">
        <f>VLookups!$C$50</f>
        <v>-3580.614715990946</v>
      </c>
      <c r="T403" s="19">
        <v>0</v>
      </c>
      <c r="U403" s="9">
        <v>255</v>
      </c>
      <c r="V403" s="21">
        <f>V402-VLookups!$C$54</f>
        <v>-2495</v>
      </c>
      <c r="W403" s="21">
        <f>-VLookups!$C$60</f>
        <v>-300</v>
      </c>
      <c r="X403" s="21">
        <f>-VLookups!$C$62</f>
        <v>-125</v>
      </c>
      <c r="Y403" s="20">
        <f>Y402*(1+VLookups!$C$57/12)</f>
        <v>-478.08045298664592</v>
      </c>
      <c r="Z403" s="9" t="s">
        <v>36</v>
      </c>
      <c r="AA403" s="9" t="s">
        <v>36</v>
      </c>
      <c r="AB403" s="20">
        <f t="shared" si="18"/>
        <v>8735.6256832608942</v>
      </c>
      <c r="AC403" s="19">
        <f t="shared" si="19"/>
        <v>1612688.8164665403</v>
      </c>
    </row>
    <row r="404" spans="2:29" x14ac:dyDescent="0.25">
      <c r="B404" s="9">
        <v>400</v>
      </c>
      <c r="C404" s="9">
        <f t="shared" si="20"/>
        <v>56</v>
      </c>
      <c r="D404" s="9">
        <v>4</v>
      </c>
      <c r="E404" s="20">
        <f>E392*(1+VLookups!$C$4)</f>
        <v>23339.567638809538</v>
      </c>
      <c r="F404" s="20">
        <f>'B-B-NS'!E404*-VLookups!$C$10*2</f>
        <v>-1400.3740583285721</v>
      </c>
      <c r="G404" s="19">
        <v>0</v>
      </c>
      <c r="H404" s="20">
        <f>(-VLookups!$C$13)*(E404+F404/2)</f>
        <v>-6588.0597574067697</v>
      </c>
      <c r="I404" s="19">
        <v>0</v>
      </c>
      <c r="J404" s="19">
        <v>0</v>
      </c>
      <c r="K404" s="19">
        <v>0</v>
      </c>
      <c r="L404" s="19">
        <v>0</v>
      </c>
      <c r="M404" s="19">
        <v>0</v>
      </c>
      <c r="N404" s="20" t="s">
        <v>36</v>
      </c>
      <c r="O404" s="19">
        <v>0</v>
      </c>
      <c r="P404" s="20">
        <f>P403-VLookups!$C$42</f>
        <v>-338.5</v>
      </c>
      <c r="Q404" s="22">
        <v>160</v>
      </c>
      <c r="R404" s="19">
        <v>0</v>
      </c>
      <c r="S404" s="20">
        <f>VLookups!$C$50</f>
        <v>-3580.614715990946</v>
      </c>
      <c r="T404" s="19">
        <v>0</v>
      </c>
      <c r="U404" s="9">
        <v>256</v>
      </c>
      <c r="V404" s="21">
        <f>V403-VLookups!$C$54</f>
        <v>-2500</v>
      </c>
      <c r="W404" s="21">
        <f>-VLookups!$C$60</f>
        <v>-300</v>
      </c>
      <c r="X404" s="21">
        <f>-VLookups!$C$62</f>
        <v>-125</v>
      </c>
      <c r="Y404" s="20">
        <f>Y403*(1+VLookups!$C$57/12)</f>
        <v>-479.47485430785696</v>
      </c>
      <c r="Z404" s="9" t="s">
        <v>36</v>
      </c>
      <c r="AA404" s="9" t="s">
        <v>36</v>
      </c>
      <c r="AB404" s="20">
        <f t="shared" si="18"/>
        <v>8727.731281939683</v>
      </c>
      <c r="AC404" s="19">
        <f t="shared" si="19"/>
        <v>1624104.362442591</v>
      </c>
    </row>
    <row r="405" spans="2:29" x14ac:dyDescent="0.25">
      <c r="B405" s="9">
        <v>401</v>
      </c>
      <c r="C405" s="9">
        <f t="shared" si="20"/>
        <v>56</v>
      </c>
      <c r="D405" s="9">
        <v>5</v>
      </c>
      <c r="E405" s="20">
        <f>E393*(1+VLookups!$C$4)</f>
        <v>23339.567638809538</v>
      </c>
      <c r="F405" s="20">
        <f>'B-B-NS'!E405*-VLookups!$C$10*2</f>
        <v>-1400.3740583285721</v>
      </c>
      <c r="G405" s="19">
        <v>0</v>
      </c>
      <c r="H405" s="20">
        <f>(-VLookups!$C$13)*(E405+F405/2)</f>
        <v>-6588.0597574067697</v>
      </c>
      <c r="I405" s="19">
        <v>0</v>
      </c>
      <c r="J405" s="19">
        <v>0</v>
      </c>
      <c r="K405" s="19">
        <v>0</v>
      </c>
      <c r="L405" s="19">
        <v>0</v>
      </c>
      <c r="M405" s="19">
        <v>0</v>
      </c>
      <c r="N405" s="20" t="s">
        <v>36</v>
      </c>
      <c r="O405" s="19">
        <v>0</v>
      </c>
      <c r="P405" s="20">
        <f>P404-VLookups!$C$42</f>
        <v>-340</v>
      </c>
      <c r="Q405" s="22">
        <v>161</v>
      </c>
      <c r="R405" s="19">
        <v>0</v>
      </c>
      <c r="S405" s="20">
        <f>VLookups!$C$50</f>
        <v>-3580.614715990946</v>
      </c>
      <c r="T405" s="19">
        <v>0</v>
      </c>
      <c r="U405" s="9">
        <v>257</v>
      </c>
      <c r="V405" s="21">
        <f>V404-VLookups!$C$54</f>
        <v>-2505</v>
      </c>
      <c r="W405" s="21">
        <f>-VLookups!$C$60</f>
        <v>-300</v>
      </c>
      <c r="X405" s="21">
        <f>-VLookups!$C$62</f>
        <v>-125</v>
      </c>
      <c r="Y405" s="20">
        <f>Y404*(1+VLookups!$C$57/12)</f>
        <v>-480.87332263292154</v>
      </c>
      <c r="Z405" s="9" t="s">
        <v>36</v>
      </c>
      <c r="AA405" s="9" t="s">
        <v>36</v>
      </c>
      <c r="AB405" s="20">
        <f t="shared" si="18"/>
        <v>8719.8328136146174</v>
      </c>
      <c r="AC405" s="19">
        <f t="shared" si="19"/>
        <v>1635531.0358602765</v>
      </c>
    </row>
    <row r="406" spans="2:29" x14ac:dyDescent="0.25">
      <c r="B406" s="9">
        <v>402</v>
      </c>
      <c r="C406" s="9">
        <f t="shared" si="20"/>
        <v>56</v>
      </c>
      <c r="D406" s="9">
        <v>6</v>
      </c>
      <c r="E406" s="20">
        <f>E394*(1+VLookups!$C$4)</f>
        <v>23339.567638809538</v>
      </c>
      <c r="F406" s="20">
        <f>'B-B-NS'!E406*-VLookups!$C$10*2</f>
        <v>-1400.3740583285721</v>
      </c>
      <c r="G406" s="19">
        <v>0</v>
      </c>
      <c r="H406" s="20">
        <f>(-VLookups!$C$13)*(E406+F406/2)</f>
        <v>-6588.0597574067697</v>
      </c>
      <c r="I406" s="19">
        <v>0</v>
      </c>
      <c r="J406" s="19">
        <v>0</v>
      </c>
      <c r="K406" s="19">
        <v>0</v>
      </c>
      <c r="L406" s="19">
        <v>0</v>
      </c>
      <c r="M406" s="19">
        <v>0</v>
      </c>
      <c r="N406" s="20" t="s">
        <v>36</v>
      </c>
      <c r="O406" s="19">
        <v>0</v>
      </c>
      <c r="P406" s="20">
        <f>P405-VLookups!$C$42</f>
        <v>-341.5</v>
      </c>
      <c r="Q406" s="22">
        <v>162</v>
      </c>
      <c r="R406" s="19">
        <v>0</v>
      </c>
      <c r="S406" s="20">
        <f>VLookups!$C$50</f>
        <v>-3580.614715990946</v>
      </c>
      <c r="T406" s="19">
        <v>0</v>
      </c>
      <c r="U406" s="9">
        <v>258</v>
      </c>
      <c r="V406" s="21">
        <f>V405-VLookups!$C$54</f>
        <v>-2510</v>
      </c>
      <c r="W406" s="21">
        <f>-VLookups!$C$60</f>
        <v>-300</v>
      </c>
      <c r="X406" s="21">
        <f>-VLookups!$C$62</f>
        <v>-125</v>
      </c>
      <c r="Y406" s="20">
        <f>Y405*(1+VLookups!$C$57/12)</f>
        <v>-482.27586982393422</v>
      </c>
      <c r="Z406" s="9" t="s">
        <v>36</v>
      </c>
      <c r="AA406" s="9" t="s">
        <v>36</v>
      </c>
      <c r="AB406" s="20">
        <f t="shared" si="18"/>
        <v>8711.9302664236056</v>
      </c>
      <c r="AC406" s="19">
        <f t="shared" si="19"/>
        <v>1646968.8511864673</v>
      </c>
    </row>
    <row r="407" spans="2:29" x14ac:dyDescent="0.25">
      <c r="B407" s="9">
        <v>403</v>
      </c>
      <c r="C407" s="9">
        <f t="shared" si="20"/>
        <v>56</v>
      </c>
      <c r="D407" s="9">
        <v>7</v>
      </c>
      <c r="E407" s="20">
        <f>E395*(1+VLookups!$C$4)</f>
        <v>23339.567638809538</v>
      </c>
      <c r="F407" s="20">
        <f>'B-B-NS'!E407*-VLookups!$C$10*2</f>
        <v>-1400.3740583285721</v>
      </c>
      <c r="G407" s="19">
        <v>0</v>
      </c>
      <c r="H407" s="20">
        <f>(-VLookups!$C$13)*(E407+F407/2)</f>
        <v>-6588.0597574067697</v>
      </c>
      <c r="I407" s="19">
        <v>0</v>
      </c>
      <c r="J407" s="19">
        <v>0</v>
      </c>
      <c r="K407" s="19">
        <v>0</v>
      </c>
      <c r="L407" s="19">
        <v>0</v>
      </c>
      <c r="M407" s="19">
        <v>0</v>
      </c>
      <c r="N407" s="20" t="s">
        <v>36</v>
      </c>
      <c r="O407" s="19">
        <v>0</v>
      </c>
      <c r="P407" s="20">
        <f>P406-VLookups!$C$42</f>
        <v>-343</v>
      </c>
      <c r="Q407" s="22">
        <v>163</v>
      </c>
      <c r="R407" s="19">
        <v>0</v>
      </c>
      <c r="S407" s="20">
        <f>VLookups!$C$50</f>
        <v>-3580.614715990946</v>
      </c>
      <c r="T407" s="19">
        <v>0</v>
      </c>
      <c r="U407" s="9">
        <v>259</v>
      </c>
      <c r="V407" s="21">
        <f>V406-VLookups!$C$54</f>
        <v>-2515</v>
      </c>
      <c r="W407" s="21">
        <f>-VLookups!$C$60</f>
        <v>-300</v>
      </c>
      <c r="X407" s="21">
        <f>-VLookups!$C$62</f>
        <v>-125</v>
      </c>
      <c r="Y407" s="20">
        <f>Y406*(1+VLookups!$C$57/12)</f>
        <v>-483.68250777758738</v>
      </c>
      <c r="Z407" s="9" t="s">
        <v>36</v>
      </c>
      <c r="AA407" s="9" t="s">
        <v>36</v>
      </c>
      <c r="AB407" s="20">
        <f t="shared" si="18"/>
        <v>8704.0236284699531</v>
      </c>
      <c r="AC407" s="19">
        <f t="shared" si="19"/>
        <v>1658417.8229002482</v>
      </c>
    </row>
    <row r="408" spans="2:29" x14ac:dyDescent="0.25">
      <c r="B408" s="9">
        <v>404</v>
      </c>
      <c r="C408" s="9">
        <f t="shared" si="20"/>
        <v>56</v>
      </c>
      <c r="D408" s="9">
        <v>8</v>
      </c>
      <c r="E408" s="20">
        <f>E396*(1+VLookups!$C$4)</f>
        <v>23339.567638809538</v>
      </c>
      <c r="F408" s="20">
        <f>'B-B-NS'!E408*-VLookups!$C$10*2</f>
        <v>-1400.3740583285721</v>
      </c>
      <c r="G408" s="19">
        <v>0</v>
      </c>
      <c r="H408" s="20">
        <f>(-VLookups!$C$13)*(E408+F408/2)</f>
        <v>-6588.0597574067697</v>
      </c>
      <c r="I408" s="19">
        <v>0</v>
      </c>
      <c r="J408" s="19">
        <v>0</v>
      </c>
      <c r="K408" s="19">
        <v>0</v>
      </c>
      <c r="L408" s="19">
        <v>0</v>
      </c>
      <c r="M408" s="19">
        <v>0</v>
      </c>
      <c r="N408" s="20" t="s">
        <v>36</v>
      </c>
      <c r="O408" s="19">
        <v>0</v>
      </c>
      <c r="P408" s="20">
        <f>P407-VLookups!$C$42</f>
        <v>-344.5</v>
      </c>
      <c r="Q408" s="22">
        <v>164</v>
      </c>
      <c r="R408" s="19">
        <v>0</v>
      </c>
      <c r="S408" s="20">
        <f>VLookups!$C$50</f>
        <v>-3580.614715990946</v>
      </c>
      <c r="T408" s="19">
        <v>0</v>
      </c>
      <c r="U408" s="9">
        <v>260</v>
      </c>
      <c r="V408" s="21">
        <f>V407-VLookups!$C$54</f>
        <v>-2520</v>
      </c>
      <c r="W408" s="21">
        <f>-VLookups!$C$60</f>
        <v>-300</v>
      </c>
      <c r="X408" s="21">
        <f>-VLookups!$C$62</f>
        <v>-125</v>
      </c>
      <c r="Y408" s="20">
        <f>Y407*(1+VLookups!$C$57/12)</f>
        <v>-485.09324842527201</v>
      </c>
      <c r="Z408" s="9" t="s">
        <v>36</v>
      </c>
      <c r="AA408" s="9" t="s">
        <v>36</v>
      </c>
      <c r="AB408" s="20">
        <f t="shared" si="18"/>
        <v>8696.112887822268</v>
      </c>
      <c r="AC408" s="19">
        <f t="shared" si="19"/>
        <v>1669877.9654929044</v>
      </c>
    </row>
    <row r="409" spans="2:29" x14ac:dyDescent="0.25">
      <c r="B409" s="9">
        <v>405</v>
      </c>
      <c r="C409" s="9">
        <f t="shared" si="20"/>
        <v>56</v>
      </c>
      <c r="D409" s="9">
        <v>9</v>
      </c>
      <c r="E409" s="20">
        <f>E397*(1+VLookups!$C$4)</f>
        <v>23339.567638809538</v>
      </c>
      <c r="F409" s="20">
        <f>'B-B-NS'!E409*-VLookups!$C$10*2</f>
        <v>-1400.3740583285721</v>
      </c>
      <c r="G409" s="19">
        <v>0</v>
      </c>
      <c r="H409" s="20">
        <f>(-VLookups!$C$13)*(E409+F409/2)</f>
        <v>-6588.0597574067697</v>
      </c>
      <c r="I409" s="19">
        <v>0</v>
      </c>
      <c r="J409" s="19">
        <v>0</v>
      </c>
      <c r="K409" s="19">
        <v>0</v>
      </c>
      <c r="L409" s="19">
        <v>0</v>
      </c>
      <c r="M409" s="19">
        <v>0</v>
      </c>
      <c r="N409" s="20" t="s">
        <v>36</v>
      </c>
      <c r="O409" s="19">
        <v>0</v>
      </c>
      <c r="P409" s="20">
        <f>P408-VLookups!$C$42</f>
        <v>-346</v>
      </c>
      <c r="Q409" s="22">
        <v>165</v>
      </c>
      <c r="R409" s="19">
        <v>0</v>
      </c>
      <c r="S409" s="20">
        <f>VLookups!$C$50</f>
        <v>-3580.614715990946</v>
      </c>
      <c r="T409" s="19">
        <v>0</v>
      </c>
      <c r="U409" s="9">
        <v>261</v>
      </c>
      <c r="V409" s="21">
        <f>V408-VLookups!$C$54</f>
        <v>-2525</v>
      </c>
      <c r="W409" s="21">
        <f>-VLookups!$C$60</f>
        <v>-300</v>
      </c>
      <c r="X409" s="21">
        <f>-VLookups!$C$62</f>
        <v>-125</v>
      </c>
      <c r="Y409" s="20">
        <f>Y408*(1+VLookups!$C$57/12)</f>
        <v>-486.50810373317904</v>
      </c>
      <c r="Z409" s="9" t="s">
        <v>36</v>
      </c>
      <c r="AA409" s="9" t="s">
        <v>36</v>
      </c>
      <c r="AB409" s="20">
        <f t="shared" si="18"/>
        <v>8688.1980325143613</v>
      </c>
      <c r="AC409" s="19">
        <f t="shared" si="19"/>
        <v>1681349.293467907</v>
      </c>
    </row>
    <row r="410" spans="2:29" x14ac:dyDescent="0.25">
      <c r="B410" s="9">
        <v>406</v>
      </c>
      <c r="C410" s="9">
        <f t="shared" si="20"/>
        <v>56</v>
      </c>
      <c r="D410" s="9">
        <v>10</v>
      </c>
      <c r="E410" s="20">
        <f>E398*(1+VLookups!$C$4)</f>
        <v>23339.567638809538</v>
      </c>
      <c r="F410" s="20">
        <f>'B-B-NS'!E410*-VLookups!$C$10*2</f>
        <v>-1400.3740583285721</v>
      </c>
      <c r="G410" s="19">
        <v>0</v>
      </c>
      <c r="H410" s="20">
        <f>(-VLookups!$C$13)*(E410+F410/2)</f>
        <v>-6588.0597574067697</v>
      </c>
      <c r="I410" s="19">
        <v>0</v>
      </c>
      <c r="J410" s="19">
        <v>0</v>
      </c>
      <c r="K410" s="19">
        <v>0</v>
      </c>
      <c r="L410" s="19">
        <v>0</v>
      </c>
      <c r="M410" s="19">
        <v>0</v>
      </c>
      <c r="N410" s="20" t="s">
        <v>36</v>
      </c>
      <c r="O410" s="19">
        <v>0</v>
      </c>
      <c r="P410" s="20">
        <f>P409-VLookups!$C$42</f>
        <v>-347.5</v>
      </c>
      <c r="Q410" s="22">
        <v>166</v>
      </c>
      <c r="R410" s="19">
        <v>0</v>
      </c>
      <c r="S410" s="20">
        <f>VLookups!$C$50</f>
        <v>-3580.614715990946</v>
      </c>
      <c r="T410" s="19">
        <v>0</v>
      </c>
      <c r="U410" s="9">
        <v>262</v>
      </c>
      <c r="V410" s="21">
        <f>V409-VLookups!$C$54</f>
        <v>-2530</v>
      </c>
      <c r="W410" s="21">
        <f>-VLookups!$C$60</f>
        <v>-300</v>
      </c>
      <c r="X410" s="21">
        <f>-VLookups!$C$62</f>
        <v>-125</v>
      </c>
      <c r="Y410" s="20">
        <f>Y409*(1+VLookups!$C$57/12)</f>
        <v>-487.9270857024008</v>
      </c>
      <c r="Z410" s="9" t="s">
        <v>36</v>
      </c>
      <c r="AA410" s="9" t="s">
        <v>36</v>
      </c>
      <c r="AB410" s="20">
        <f t="shared" si="18"/>
        <v>8680.2790505451394</v>
      </c>
      <c r="AC410" s="19">
        <f t="shared" si="19"/>
        <v>1692831.8213408988</v>
      </c>
    </row>
    <row r="411" spans="2:29" x14ac:dyDescent="0.25">
      <c r="B411" s="9">
        <v>407</v>
      </c>
      <c r="C411" s="9">
        <f t="shared" si="20"/>
        <v>56</v>
      </c>
      <c r="D411" s="9">
        <v>11</v>
      </c>
      <c r="E411" s="20">
        <f>E399*(1+VLookups!$C$4)</f>
        <v>23339.567638809538</v>
      </c>
      <c r="F411" s="20">
        <f>'B-B-NS'!E411*-VLookups!$C$10*2</f>
        <v>-1400.3740583285721</v>
      </c>
      <c r="G411" s="19">
        <v>0</v>
      </c>
      <c r="H411" s="20">
        <f>(-VLookups!$C$13)*(E411+F411/2)</f>
        <v>-6588.0597574067697</v>
      </c>
      <c r="I411" s="19">
        <v>0</v>
      </c>
      <c r="J411" s="19">
        <v>0</v>
      </c>
      <c r="K411" s="19">
        <v>0</v>
      </c>
      <c r="L411" s="19">
        <v>0</v>
      </c>
      <c r="M411" s="19">
        <v>0</v>
      </c>
      <c r="N411" s="20" t="s">
        <v>36</v>
      </c>
      <c r="O411" s="19">
        <v>0</v>
      </c>
      <c r="P411" s="20">
        <f>P410-VLookups!$C$42</f>
        <v>-349</v>
      </c>
      <c r="Q411" s="22">
        <v>167</v>
      </c>
      <c r="R411" s="19">
        <v>0</v>
      </c>
      <c r="S411" s="20">
        <f>VLookups!$C$50</f>
        <v>-3580.614715990946</v>
      </c>
      <c r="T411" s="19">
        <v>0</v>
      </c>
      <c r="U411" s="9">
        <v>263</v>
      </c>
      <c r="V411" s="21">
        <f>V410-VLookups!$C$54</f>
        <v>-2535</v>
      </c>
      <c r="W411" s="21">
        <f>-VLookups!$C$60</f>
        <v>-300</v>
      </c>
      <c r="X411" s="21">
        <f>-VLookups!$C$62</f>
        <v>-125</v>
      </c>
      <c r="Y411" s="20">
        <f>Y410*(1+VLookups!$C$57/12)</f>
        <v>-489.35020636903283</v>
      </c>
      <c r="Z411" s="9" t="s">
        <v>36</v>
      </c>
      <c r="AA411" s="9" t="s">
        <v>36</v>
      </c>
      <c r="AB411" s="20">
        <f t="shared" si="18"/>
        <v>8672.3559298785076</v>
      </c>
      <c r="AC411" s="19">
        <f t="shared" si="19"/>
        <v>1704325.5636396788</v>
      </c>
    </row>
    <row r="412" spans="2:29" x14ac:dyDescent="0.25">
      <c r="B412" s="9">
        <v>408</v>
      </c>
      <c r="C412" s="9">
        <f t="shared" si="20"/>
        <v>57</v>
      </c>
      <c r="D412" s="9">
        <v>0</v>
      </c>
      <c r="E412" s="20">
        <f>E400*(1+VLookups!$C$4)</f>
        <v>24156.452506167869</v>
      </c>
      <c r="F412" s="20">
        <f>'B-B-NS'!E412*-VLookups!$C$10*2</f>
        <v>-1449.387150370072</v>
      </c>
      <c r="G412" s="19">
        <v>0</v>
      </c>
      <c r="H412" s="20">
        <f>(-VLookups!$C$13)*(E412+F412/2)</f>
        <v>-6818.6418489160051</v>
      </c>
      <c r="I412" s="19">
        <v>0</v>
      </c>
      <c r="J412" s="19">
        <v>0</v>
      </c>
      <c r="K412" s="19">
        <v>0</v>
      </c>
      <c r="L412" s="19">
        <v>0</v>
      </c>
      <c r="M412" s="19">
        <v>0</v>
      </c>
      <c r="N412" s="20" t="s">
        <v>36</v>
      </c>
      <c r="O412" s="19">
        <v>0</v>
      </c>
      <c r="P412" s="20">
        <f>P411-VLookups!$C$42</f>
        <v>-350.5</v>
      </c>
      <c r="Q412" s="22">
        <v>168</v>
      </c>
      <c r="R412" s="19">
        <v>0</v>
      </c>
      <c r="S412" s="20">
        <f>VLookups!$C$50</f>
        <v>-3580.614715990946</v>
      </c>
      <c r="T412" s="19">
        <v>0</v>
      </c>
      <c r="U412" s="9">
        <v>264</v>
      </c>
      <c r="V412" s="21">
        <f>V411-VLookups!$C$54</f>
        <v>-2540</v>
      </c>
      <c r="W412" s="21">
        <f>-VLookups!$C$60</f>
        <v>-300</v>
      </c>
      <c r="X412" s="21">
        <f>-VLookups!$C$62</f>
        <v>-125</v>
      </c>
      <c r="Y412" s="20">
        <f>Y411*(1+VLookups!$C$57/12)</f>
        <v>-490.77747780427586</v>
      </c>
      <c r="Z412" s="9" t="s">
        <v>36</v>
      </c>
      <c r="AA412" s="9" t="s">
        <v>36</v>
      </c>
      <c r="AB412" s="20">
        <f t="shared" si="18"/>
        <v>9226.2248882716049</v>
      </c>
      <c r="AC412" s="19">
        <f t="shared" si="19"/>
        <v>1716392.3311340166</v>
      </c>
    </row>
    <row r="413" spans="2:29" x14ac:dyDescent="0.25">
      <c r="B413" s="9">
        <v>409</v>
      </c>
      <c r="C413" s="9">
        <f t="shared" si="20"/>
        <v>57</v>
      </c>
      <c r="D413" s="9">
        <v>1</v>
      </c>
      <c r="E413" s="20">
        <f>E401*(1+VLookups!$C$4)</f>
        <v>24156.452506167869</v>
      </c>
      <c r="F413" s="20">
        <f>'B-B-NS'!E413*-VLookups!$C$10*2</f>
        <v>-1449.387150370072</v>
      </c>
      <c r="G413" s="19">
        <v>0</v>
      </c>
      <c r="H413" s="20">
        <f>(-VLookups!$C$13)*(E413+F413/2)</f>
        <v>-6818.6418489160051</v>
      </c>
      <c r="I413" s="19">
        <v>0</v>
      </c>
      <c r="J413" s="19">
        <v>0</v>
      </c>
      <c r="K413" s="19">
        <v>0</v>
      </c>
      <c r="L413" s="19">
        <v>0</v>
      </c>
      <c r="M413" s="19">
        <v>0</v>
      </c>
      <c r="N413" s="20" t="s">
        <v>36</v>
      </c>
      <c r="O413" s="19">
        <v>0</v>
      </c>
      <c r="P413" s="20">
        <f>P412-VLookups!$C$42</f>
        <v>-352</v>
      </c>
      <c r="Q413" s="22">
        <v>169</v>
      </c>
      <c r="R413" s="19">
        <v>0</v>
      </c>
      <c r="S413" s="20">
        <f>VLookups!$C$50</f>
        <v>-3580.614715990946</v>
      </c>
      <c r="T413" s="19">
        <v>0</v>
      </c>
      <c r="U413" s="9">
        <v>265</v>
      </c>
      <c r="V413" s="21">
        <f>V412-VLookups!$C$54</f>
        <v>-2545</v>
      </c>
      <c r="W413" s="21">
        <f>-VLookups!$C$60</f>
        <v>-300</v>
      </c>
      <c r="X413" s="21">
        <f>-VLookups!$C$62</f>
        <v>-125</v>
      </c>
      <c r="Y413" s="20">
        <f>Y412*(1+VLookups!$C$57/12)</f>
        <v>-492.20891211453835</v>
      </c>
      <c r="Z413" s="9" t="s">
        <v>36</v>
      </c>
      <c r="AA413" s="9" t="s">
        <v>36</v>
      </c>
      <c r="AB413" s="20">
        <f t="shared" si="18"/>
        <v>9218.2934539613434</v>
      </c>
      <c r="AC413" s="19">
        <f t="shared" si="19"/>
        <v>1728471.2784732014</v>
      </c>
    </row>
    <row r="414" spans="2:29" x14ac:dyDescent="0.25">
      <c r="B414" s="9">
        <v>410</v>
      </c>
      <c r="C414" s="9">
        <f t="shared" si="20"/>
        <v>57</v>
      </c>
      <c r="D414" s="9">
        <v>2</v>
      </c>
      <c r="E414" s="20">
        <f>E402*(1+VLookups!$C$4)</f>
        <v>24156.452506167869</v>
      </c>
      <c r="F414" s="20">
        <f>'B-B-NS'!E414*-VLookups!$C$10*2</f>
        <v>-1449.387150370072</v>
      </c>
      <c r="G414" s="19">
        <v>0</v>
      </c>
      <c r="H414" s="20">
        <f>(-VLookups!$C$13)*(E414+F414/2)</f>
        <v>-6818.6418489160051</v>
      </c>
      <c r="I414" s="19">
        <v>0</v>
      </c>
      <c r="J414" s="19">
        <v>0</v>
      </c>
      <c r="K414" s="19">
        <v>0</v>
      </c>
      <c r="L414" s="19">
        <v>0</v>
      </c>
      <c r="M414" s="19">
        <v>0</v>
      </c>
      <c r="N414" s="20" t="s">
        <v>36</v>
      </c>
      <c r="O414" s="19">
        <v>0</v>
      </c>
      <c r="P414" s="20">
        <f>P413-VLookups!$C$42</f>
        <v>-353.5</v>
      </c>
      <c r="Q414" s="22">
        <v>170</v>
      </c>
      <c r="R414" s="19">
        <v>0</v>
      </c>
      <c r="S414" s="20">
        <f>VLookups!$C$50</f>
        <v>-3580.614715990946</v>
      </c>
      <c r="T414" s="19">
        <v>0</v>
      </c>
      <c r="U414" s="9">
        <v>266</v>
      </c>
      <c r="V414" s="21">
        <f>V413-VLookups!$C$54</f>
        <v>-2550</v>
      </c>
      <c r="W414" s="21">
        <f>-VLookups!$C$60</f>
        <v>-300</v>
      </c>
      <c r="X414" s="21">
        <f>-VLookups!$C$62</f>
        <v>-125</v>
      </c>
      <c r="Y414" s="20">
        <f>Y413*(1+VLookups!$C$57/12)</f>
        <v>-493.6445214415391</v>
      </c>
      <c r="Z414" s="9" t="s">
        <v>36</v>
      </c>
      <c r="AA414" s="9" t="s">
        <v>36</v>
      </c>
      <c r="AB414" s="20">
        <f t="shared" si="18"/>
        <v>9210.3578446343417</v>
      </c>
      <c r="AC414" s="19">
        <f t="shared" si="19"/>
        <v>1740562.4217819578</v>
      </c>
    </row>
    <row r="415" spans="2:29" x14ac:dyDescent="0.25">
      <c r="B415" s="9">
        <v>411</v>
      </c>
      <c r="C415" s="9">
        <f t="shared" si="20"/>
        <v>57</v>
      </c>
      <c r="D415" s="9">
        <v>3</v>
      </c>
      <c r="E415" s="20">
        <f>E403*(1+VLookups!$C$4)</f>
        <v>24156.452506167869</v>
      </c>
      <c r="F415" s="20">
        <f>'B-B-NS'!E415*-VLookups!$C$10*2</f>
        <v>-1449.387150370072</v>
      </c>
      <c r="G415" s="19">
        <v>0</v>
      </c>
      <c r="H415" s="20">
        <f>(-VLookups!$C$13)*(E415+F415/2)</f>
        <v>-6818.6418489160051</v>
      </c>
      <c r="I415" s="19">
        <v>0</v>
      </c>
      <c r="J415" s="19">
        <v>0</v>
      </c>
      <c r="K415" s="19">
        <v>0</v>
      </c>
      <c r="L415" s="19">
        <v>0</v>
      </c>
      <c r="M415" s="19">
        <v>0</v>
      </c>
      <c r="N415" s="20" t="s">
        <v>36</v>
      </c>
      <c r="O415" s="19">
        <v>0</v>
      </c>
      <c r="P415" s="20">
        <f>P414-VLookups!$C$42</f>
        <v>-355</v>
      </c>
      <c r="Q415" s="22">
        <v>171</v>
      </c>
      <c r="R415" s="19">
        <v>0</v>
      </c>
      <c r="S415" s="20">
        <f>VLookups!$C$50</f>
        <v>-3580.614715990946</v>
      </c>
      <c r="T415" s="19">
        <v>0</v>
      </c>
      <c r="U415" s="9">
        <v>267</v>
      </c>
      <c r="V415" s="21">
        <f>V414-VLookups!$C$54</f>
        <v>-2555</v>
      </c>
      <c r="W415" s="21">
        <f>-VLookups!$C$60</f>
        <v>-300</v>
      </c>
      <c r="X415" s="21">
        <f>-VLookups!$C$62</f>
        <v>-125</v>
      </c>
      <c r="Y415" s="20">
        <f>Y414*(1+VLookups!$C$57/12)</f>
        <v>-495.08431796241024</v>
      </c>
      <c r="Z415" s="9" t="s">
        <v>36</v>
      </c>
      <c r="AA415" s="9" t="s">
        <v>36</v>
      </c>
      <c r="AB415" s="20">
        <f t="shared" si="18"/>
        <v>9202.4180481134717</v>
      </c>
      <c r="AC415" s="19">
        <f t="shared" si="19"/>
        <v>1752665.7771997082</v>
      </c>
    </row>
    <row r="416" spans="2:29" x14ac:dyDescent="0.25">
      <c r="B416" s="9">
        <v>412</v>
      </c>
      <c r="C416" s="9">
        <f t="shared" si="20"/>
        <v>57</v>
      </c>
      <c r="D416" s="9">
        <v>4</v>
      </c>
      <c r="E416" s="20">
        <f>E404*(1+VLookups!$C$4)</f>
        <v>24156.452506167869</v>
      </c>
      <c r="F416" s="20">
        <f>'B-B-NS'!E416*-VLookups!$C$10*2</f>
        <v>-1449.387150370072</v>
      </c>
      <c r="G416" s="19">
        <v>0</v>
      </c>
      <c r="H416" s="20">
        <f>(-VLookups!$C$13)*(E416+F416/2)</f>
        <v>-6818.6418489160051</v>
      </c>
      <c r="I416" s="19">
        <v>0</v>
      </c>
      <c r="J416" s="19">
        <v>0</v>
      </c>
      <c r="K416" s="19">
        <v>0</v>
      </c>
      <c r="L416" s="19">
        <v>0</v>
      </c>
      <c r="M416" s="19">
        <v>0</v>
      </c>
      <c r="N416" s="20" t="s">
        <v>36</v>
      </c>
      <c r="O416" s="19">
        <v>0</v>
      </c>
      <c r="P416" s="20">
        <f>P415-VLookups!$C$42</f>
        <v>-356.5</v>
      </c>
      <c r="Q416" s="22">
        <v>172</v>
      </c>
      <c r="R416" s="19">
        <v>0</v>
      </c>
      <c r="S416" s="20">
        <f>VLookups!$C$50</f>
        <v>-3580.614715990946</v>
      </c>
      <c r="T416" s="19">
        <v>0</v>
      </c>
      <c r="U416" s="9">
        <v>268</v>
      </c>
      <c r="V416" s="21">
        <f>V415-VLookups!$C$54</f>
        <v>-2560</v>
      </c>
      <c r="W416" s="21">
        <f>-VLookups!$C$60</f>
        <v>-300</v>
      </c>
      <c r="X416" s="21">
        <f>-VLookups!$C$62</f>
        <v>-125</v>
      </c>
      <c r="Y416" s="20">
        <f>Y415*(1+VLookups!$C$57/12)</f>
        <v>-496.52831388980059</v>
      </c>
      <c r="Z416" s="9" t="s">
        <v>36</v>
      </c>
      <c r="AA416" s="9" t="s">
        <v>36</v>
      </c>
      <c r="AB416" s="20">
        <f t="shared" si="18"/>
        <v>9194.4740521860804</v>
      </c>
      <c r="AC416" s="19">
        <f t="shared" si="19"/>
        <v>1764781.3608805605</v>
      </c>
    </row>
    <row r="417" spans="2:29" x14ac:dyDescent="0.25">
      <c r="B417" s="9">
        <v>413</v>
      </c>
      <c r="C417" s="9">
        <f t="shared" si="20"/>
        <v>57</v>
      </c>
      <c r="D417" s="9">
        <v>5</v>
      </c>
      <c r="E417" s="20">
        <f>E405*(1+VLookups!$C$4)</f>
        <v>24156.452506167869</v>
      </c>
      <c r="F417" s="20">
        <f>'B-B-NS'!E417*-VLookups!$C$10*2</f>
        <v>-1449.387150370072</v>
      </c>
      <c r="G417" s="19">
        <v>0</v>
      </c>
      <c r="H417" s="20">
        <f>(-VLookups!$C$13)*(E417+F417/2)</f>
        <v>-6818.6418489160051</v>
      </c>
      <c r="I417" s="19">
        <v>0</v>
      </c>
      <c r="J417" s="19">
        <v>0</v>
      </c>
      <c r="K417" s="19">
        <v>0</v>
      </c>
      <c r="L417" s="19">
        <v>0</v>
      </c>
      <c r="M417" s="19">
        <v>0</v>
      </c>
      <c r="N417" s="20" t="s">
        <v>36</v>
      </c>
      <c r="O417" s="19">
        <v>0</v>
      </c>
      <c r="P417" s="20">
        <f>P416-VLookups!$C$42</f>
        <v>-358</v>
      </c>
      <c r="Q417" s="22">
        <v>173</v>
      </c>
      <c r="R417" s="19">
        <v>0</v>
      </c>
      <c r="S417" s="20">
        <f>VLookups!$C$50</f>
        <v>-3580.614715990946</v>
      </c>
      <c r="T417" s="19">
        <v>0</v>
      </c>
      <c r="U417" s="9">
        <v>269</v>
      </c>
      <c r="V417" s="21">
        <f>V416-VLookups!$C$54</f>
        <v>-2565</v>
      </c>
      <c r="W417" s="21">
        <f>-VLookups!$C$60</f>
        <v>-300</v>
      </c>
      <c r="X417" s="21">
        <f>-VLookups!$C$62</f>
        <v>-125</v>
      </c>
      <c r="Y417" s="20">
        <f>Y416*(1+VLookups!$C$57/12)</f>
        <v>-497.9765214719792</v>
      </c>
      <c r="Z417" s="9" t="s">
        <v>36</v>
      </c>
      <c r="AA417" s="9" t="s">
        <v>36</v>
      </c>
      <c r="AB417" s="20">
        <f t="shared" si="18"/>
        <v>9186.5258446039024</v>
      </c>
      <c r="AC417" s="19">
        <f t="shared" si="19"/>
        <v>1776909.1889932989</v>
      </c>
    </row>
    <row r="418" spans="2:29" x14ac:dyDescent="0.25">
      <c r="B418" s="9">
        <v>414</v>
      </c>
      <c r="C418" s="9">
        <f t="shared" si="20"/>
        <v>57</v>
      </c>
      <c r="D418" s="9">
        <v>6</v>
      </c>
      <c r="E418" s="20">
        <f>E406*(1+VLookups!$C$4)</f>
        <v>24156.452506167869</v>
      </c>
      <c r="F418" s="20">
        <f>'B-B-NS'!E418*-VLookups!$C$10*2</f>
        <v>-1449.387150370072</v>
      </c>
      <c r="G418" s="19">
        <v>0</v>
      </c>
      <c r="H418" s="20">
        <f>(-VLookups!$C$13)*(E418+F418/2)</f>
        <v>-6818.6418489160051</v>
      </c>
      <c r="I418" s="19">
        <v>0</v>
      </c>
      <c r="J418" s="19">
        <v>0</v>
      </c>
      <c r="K418" s="19">
        <v>0</v>
      </c>
      <c r="L418" s="19">
        <v>0</v>
      </c>
      <c r="M418" s="19">
        <v>0</v>
      </c>
      <c r="N418" s="20" t="s">
        <v>36</v>
      </c>
      <c r="O418" s="19">
        <v>0</v>
      </c>
      <c r="P418" s="20">
        <f>P417-VLookups!$C$42</f>
        <v>-359.5</v>
      </c>
      <c r="Q418" s="22">
        <v>174</v>
      </c>
      <c r="R418" s="19">
        <v>0</v>
      </c>
      <c r="S418" s="20">
        <f>VLookups!$C$50</f>
        <v>-3580.614715990946</v>
      </c>
      <c r="T418" s="19">
        <v>0</v>
      </c>
      <c r="U418" s="9">
        <v>270</v>
      </c>
      <c r="V418" s="21">
        <f>V417-VLookups!$C$54</f>
        <v>-2570</v>
      </c>
      <c r="W418" s="21">
        <f>-VLookups!$C$60</f>
        <v>-300</v>
      </c>
      <c r="X418" s="21">
        <f>-VLookups!$C$62</f>
        <v>-125</v>
      </c>
      <c r="Y418" s="20">
        <f>Y417*(1+VLookups!$C$57/12)</f>
        <v>-499.42895299293912</v>
      </c>
      <c r="Z418" s="9" t="s">
        <v>36</v>
      </c>
      <c r="AA418" s="9" t="s">
        <v>36</v>
      </c>
      <c r="AB418" s="20">
        <f t="shared" si="18"/>
        <v>9178.5734130829424</v>
      </c>
      <c r="AC418" s="19">
        <f t="shared" si="19"/>
        <v>1789049.2777213706</v>
      </c>
    </row>
    <row r="419" spans="2:29" x14ac:dyDescent="0.25">
      <c r="B419" s="9">
        <v>415</v>
      </c>
      <c r="C419" s="9">
        <f t="shared" si="20"/>
        <v>57</v>
      </c>
      <c r="D419" s="9">
        <v>7</v>
      </c>
      <c r="E419" s="20">
        <f>E407*(1+VLookups!$C$4)</f>
        <v>24156.452506167869</v>
      </c>
      <c r="F419" s="20">
        <f>'B-B-NS'!E419*-VLookups!$C$10*2</f>
        <v>-1449.387150370072</v>
      </c>
      <c r="G419" s="19">
        <v>0</v>
      </c>
      <c r="H419" s="20">
        <f>(-VLookups!$C$13)*(E419+F419/2)</f>
        <v>-6818.6418489160051</v>
      </c>
      <c r="I419" s="19">
        <v>0</v>
      </c>
      <c r="J419" s="19">
        <v>0</v>
      </c>
      <c r="K419" s="19">
        <v>0</v>
      </c>
      <c r="L419" s="19">
        <v>0</v>
      </c>
      <c r="M419" s="19">
        <v>0</v>
      </c>
      <c r="N419" s="20" t="s">
        <v>36</v>
      </c>
      <c r="O419" s="19">
        <v>0</v>
      </c>
      <c r="P419" s="20">
        <f>P418-VLookups!$C$42</f>
        <v>-361</v>
      </c>
      <c r="Q419" s="22">
        <v>175</v>
      </c>
      <c r="R419" s="19">
        <v>0</v>
      </c>
      <c r="S419" s="20">
        <f>VLookups!$C$50</f>
        <v>-3580.614715990946</v>
      </c>
      <c r="T419" s="19">
        <v>0</v>
      </c>
      <c r="U419" s="9">
        <v>271</v>
      </c>
      <c r="V419" s="21">
        <f>V418-VLookups!$C$54</f>
        <v>-2575</v>
      </c>
      <c r="W419" s="21">
        <f>-VLookups!$C$60</f>
        <v>-300</v>
      </c>
      <c r="X419" s="21">
        <f>-VLookups!$C$62</f>
        <v>-125</v>
      </c>
      <c r="Y419" s="20">
        <f>Y418*(1+VLookups!$C$57/12)</f>
        <v>-500.88562077250185</v>
      </c>
      <c r="Z419" s="9" t="s">
        <v>36</v>
      </c>
      <c r="AA419" s="9" t="s">
        <v>36</v>
      </c>
      <c r="AB419" s="20">
        <f t="shared" si="18"/>
        <v>9170.6167453033795</v>
      </c>
      <c r="AC419" s="19">
        <f t="shared" si="19"/>
        <v>1801201.6432628762</v>
      </c>
    </row>
    <row r="420" spans="2:29" x14ac:dyDescent="0.25">
      <c r="B420" s="9">
        <v>416</v>
      </c>
      <c r="C420" s="9">
        <f t="shared" si="20"/>
        <v>57</v>
      </c>
      <c r="D420" s="9">
        <v>8</v>
      </c>
      <c r="E420" s="20">
        <f>E408*(1+VLookups!$C$4)</f>
        <v>24156.452506167869</v>
      </c>
      <c r="F420" s="20">
        <f>'B-B-NS'!E420*-VLookups!$C$10*2</f>
        <v>-1449.387150370072</v>
      </c>
      <c r="G420" s="19">
        <v>0</v>
      </c>
      <c r="H420" s="20">
        <f>(-VLookups!$C$13)*(E420+F420/2)</f>
        <v>-6818.6418489160051</v>
      </c>
      <c r="I420" s="19">
        <v>0</v>
      </c>
      <c r="J420" s="19">
        <v>0</v>
      </c>
      <c r="K420" s="19">
        <v>0</v>
      </c>
      <c r="L420" s="19">
        <v>0</v>
      </c>
      <c r="M420" s="19">
        <v>0</v>
      </c>
      <c r="N420" s="20" t="s">
        <v>36</v>
      </c>
      <c r="O420" s="19">
        <v>0</v>
      </c>
      <c r="P420" s="20">
        <f>P419-VLookups!$C$42</f>
        <v>-362.5</v>
      </c>
      <c r="Q420" s="22">
        <v>176</v>
      </c>
      <c r="R420" s="19">
        <v>0</v>
      </c>
      <c r="S420" s="20">
        <f>VLookups!$C$50</f>
        <v>-3580.614715990946</v>
      </c>
      <c r="T420" s="19">
        <v>0</v>
      </c>
      <c r="U420" s="9">
        <v>272</v>
      </c>
      <c r="V420" s="21">
        <f>V419-VLookups!$C$54</f>
        <v>-2580</v>
      </c>
      <c r="W420" s="21">
        <f>-VLookups!$C$60</f>
        <v>-300</v>
      </c>
      <c r="X420" s="21">
        <f>-VLookups!$C$62</f>
        <v>-125</v>
      </c>
      <c r="Y420" s="20">
        <f>Y419*(1+VLookups!$C$57/12)</f>
        <v>-502.34653716642168</v>
      </c>
      <c r="Z420" s="9" t="s">
        <v>36</v>
      </c>
      <c r="AA420" s="9" t="s">
        <v>36</v>
      </c>
      <c r="AB420" s="20">
        <f t="shared" si="18"/>
        <v>9162.6558289094592</v>
      </c>
      <c r="AC420" s="19">
        <f t="shared" si="19"/>
        <v>1813366.3018305572</v>
      </c>
    </row>
    <row r="421" spans="2:29" x14ac:dyDescent="0.25">
      <c r="B421" s="9">
        <v>417</v>
      </c>
      <c r="C421" s="9">
        <f t="shared" si="20"/>
        <v>57</v>
      </c>
      <c r="D421" s="9">
        <v>9</v>
      </c>
      <c r="E421" s="20">
        <f>E409*(1+VLookups!$C$4)</f>
        <v>24156.452506167869</v>
      </c>
      <c r="F421" s="20">
        <f>'B-B-NS'!E421*-VLookups!$C$10*2</f>
        <v>-1449.387150370072</v>
      </c>
      <c r="G421" s="19">
        <v>0</v>
      </c>
      <c r="H421" s="20">
        <f>(-VLookups!$C$13)*(E421+F421/2)</f>
        <v>-6818.6418489160051</v>
      </c>
      <c r="I421" s="19">
        <v>0</v>
      </c>
      <c r="J421" s="19">
        <v>0</v>
      </c>
      <c r="K421" s="19">
        <v>0</v>
      </c>
      <c r="L421" s="19">
        <v>0</v>
      </c>
      <c r="M421" s="19">
        <v>0</v>
      </c>
      <c r="N421" s="20" t="s">
        <v>36</v>
      </c>
      <c r="O421" s="19">
        <v>0</v>
      </c>
      <c r="P421" s="20">
        <f>P420-VLookups!$C$42</f>
        <v>-364</v>
      </c>
      <c r="Q421" s="22">
        <v>177</v>
      </c>
      <c r="R421" s="19">
        <v>0</v>
      </c>
      <c r="S421" s="20">
        <f>VLookups!$C$50</f>
        <v>-3580.614715990946</v>
      </c>
      <c r="T421" s="19">
        <v>0</v>
      </c>
      <c r="U421" s="9">
        <v>273</v>
      </c>
      <c r="V421" s="21">
        <f>V420-VLookups!$C$54</f>
        <v>-2585</v>
      </c>
      <c r="W421" s="21">
        <f>-VLookups!$C$60</f>
        <v>-300</v>
      </c>
      <c r="X421" s="21">
        <f>-VLookups!$C$62</f>
        <v>-125</v>
      </c>
      <c r="Y421" s="20">
        <f>Y420*(1+VLookups!$C$57/12)</f>
        <v>-503.81171456649042</v>
      </c>
      <c r="Z421" s="9" t="s">
        <v>36</v>
      </c>
      <c r="AA421" s="9" t="s">
        <v>36</v>
      </c>
      <c r="AB421" s="20">
        <f t="shared" si="18"/>
        <v>9154.6906515093906</v>
      </c>
      <c r="AC421" s="19">
        <f t="shared" si="19"/>
        <v>1825543.2696517843</v>
      </c>
    </row>
    <row r="422" spans="2:29" x14ac:dyDescent="0.25">
      <c r="B422" s="9">
        <v>418</v>
      </c>
      <c r="C422" s="9">
        <f t="shared" si="20"/>
        <v>57</v>
      </c>
      <c r="D422" s="9">
        <v>10</v>
      </c>
      <c r="E422" s="20">
        <f>E410*(1+VLookups!$C$4)</f>
        <v>24156.452506167869</v>
      </c>
      <c r="F422" s="20">
        <f>'B-B-NS'!E422*-VLookups!$C$10*2</f>
        <v>-1449.387150370072</v>
      </c>
      <c r="G422" s="19">
        <v>0</v>
      </c>
      <c r="H422" s="20">
        <f>(-VLookups!$C$13)*(E422+F422/2)</f>
        <v>-6818.6418489160051</v>
      </c>
      <c r="I422" s="19">
        <v>0</v>
      </c>
      <c r="J422" s="19">
        <v>0</v>
      </c>
      <c r="K422" s="19">
        <v>0</v>
      </c>
      <c r="L422" s="19">
        <v>0</v>
      </c>
      <c r="M422" s="19">
        <v>0</v>
      </c>
      <c r="N422" s="20" t="s">
        <v>36</v>
      </c>
      <c r="O422" s="19">
        <v>0</v>
      </c>
      <c r="P422" s="20">
        <f>P421-VLookups!$C$42</f>
        <v>-365.5</v>
      </c>
      <c r="Q422" s="22">
        <v>178</v>
      </c>
      <c r="R422" s="19">
        <v>0</v>
      </c>
      <c r="S422" s="20">
        <f>VLookups!$C$50</f>
        <v>-3580.614715990946</v>
      </c>
      <c r="T422" s="19">
        <v>0</v>
      </c>
      <c r="U422" s="9">
        <v>274</v>
      </c>
      <c r="V422" s="21">
        <f>V421-VLookups!$C$54</f>
        <v>-2590</v>
      </c>
      <c r="W422" s="21">
        <f>-VLookups!$C$60</f>
        <v>-300</v>
      </c>
      <c r="X422" s="21">
        <f>-VLookups!$C$62</f>
        <v>-125</v>
      </c>
      <c r="Y422" s="20">
        <f>Y421*(1+VLookups!$C$57/12)</f>
        <v>-505.28116540064269</v>
      </c>
      <c r="Z422" s="9" t="s">
        <v>36</v>
      </c>
      <c r="AA422" s="9" t="s">
        <v>36</v>
      </c>
      <c r="AB422" s="20">
        <f t="shared" si="18"/>
        <v>9146.7212006752397</v>
      </c>
      <c r="AC422" s="19">
        <f t="shared" si="19"/>
        <v>1837732.5629685461</v>
      </c>
    </row>
    <row r="423" spans="2:29" x14ac:dyDescent="0.25">
      <c r="B423" s="9">
        <v>419</v>
      </c>
      <c r="C423" s="9">
        <f t="shared" si="20"/>
        <v>57</v>
      </c>
      <c r="D423" s="9">
        <v>11</v>
      </c>
      <c r="E423" s="20">
        <f>E411*(1+VLookups!$C$4)</f>
        <v>24156.452506167869</v>
      </c>
      <c r="F423" s="20">
        <f>'B-B-NS'!E423*-VLookups!$C$10*2</f>
        <v>-1449.387150370072</v>
      </c>
      <c r="G423" s="19">
        <v>0</v>
      </c>
      <c r="H423" s="20">
        <f>(-VLookups!$C$13)*(E423+F423/2)</f>
        <v>-6818.6418489160051</v>
      </c>
      <c r="I423" s="19">
        <v>0</v>
      </c>
      <c r="J423" s="19">
        <v>0</v>
      </c>
      <c r="K423" s="19">
        <v>0</v>
      </c>
      <c r="L423" s="19">
        <v>0</v>
      </c>
      <c r="M423" s="19">
        <v>0</v>
      </c>
      <c r="N423" s="20" t="s">
        <v>36</v>
      </c>
      <c r="O423" s="19">
        <v>0</v>
      </c>
      <c r="P423" s="20">
        <f>P422-VLookups!$C$42</f>
        <v>-367</v>
      </c>
      <c r="Q423" s="22">
        <v>179</v>
      </c>
      <c r="R423" s="19">
        <v>0</v>
      </c>
      <c r="S423" s="20">
        <f>VLookups!$C$50</f>
        <v>-3580.614715990946</v>
      </c>
      <c r="T423" s="19">
        <v>0</v>
      </c>
      <c r="U423" s="9">
        <v>275</v>
      </c>
      <c r="V423" s="21">
        <f>V422-VLookups!$C$54</f>
        <v>-2595</v>
      </c>
      <c r="W423" s="21">
        <f>-VLookups!$C$60</f>
        <v>-300</v>
      </c>
      <c r="X423" s="21">
        <f>-VLookups!$C$62</f>
        <v>-125</v>
      </c>
      <c r="Y423" s="20">
        <f>Y422*(1+VLookups!$C$57/12)</f>
        <v>-506.75490213306125</v>
      </c>
      <c r="Z423" s="9" t="s">
        <v>36</v>
      </c>
      <c r="AA423" s="9" t="s">
        <v>36</v>
      </c>
      <c r="AB423" s="20">
        <f t="shared" si="18"/>
        <v>9138.7474639428201</v>
      </c>
      <c r="AC423" s="19">
        <f t="shared" si="19"/>
        <v>1849934.1980374365</v>
      </c>
    </row>
    <row r="424" spans="2:29" x14ac:dyDescent="0.25">
      <c r="B424" s="9">
        <v>420</v>
      </c>
      <c r="C424" s="9">
        <f t="shared" si="20"/>
        <v>58</v>
      </c>
      <c r="D424" s="9">
        <v>0</v>
      </c>
      <c r="E424" s="20">
        <f>E412*(1+VLookups!$C$4)</f>
        <v>25001.928343883741</v>
      </c>
      <c r="F424" s="20">
        <f>'B-B-NS'!E424*-VLookups!$C$10*2</f>
        <v>-1500.1157006330245</v>
      </c>
      <c r="G424" s="19">
        <v>0</v>
      </c>
      <c r="H424" s="20">
        <f>(-VLookups!$C$13)*(E424+F424/2)</f>
        <v>-7057.2943136280646</v>
      </c>
      <c r="I424" s="19">
        <v>0</v>
      </c>
      <c r="J424" s="19">
        <v>0</v>
      </c>
      <c r="K424" s="19">
        <v>0</v>
      </c>
      <c r="L424" s="19">
        <v>0</v>
      </c>
      <c r="M424" s="19">
        <v>0</v>
      </c>
      <c r="N424" s="20" t="s">
        <v>36</v>
      </c>
      <c r="O424" s="19">
        <v>0</v>
      </c>
      <c r="P424" s="20">
        <f>P423-VLookups!$C$42</f>
        <v>-368.5</v>
      </c>
      <c r="Q424" s="22">
        <v>180</v>
      </c>
      <c r="R424" s="19">
        <v>0</v>
      </c>
      <c r="S424" s="20">
        <f>VLookups!$C$50</f>
        <v>-3580.614715990946</v>
      </c>
      <c r="T424" s="19">
        <v>0</v>
      </c>
      <c r="U424" s="9">
        <v>276</v>
      </c>
      <c r="V424" s="21">
        <f>V423-VLookups!$C$54</f>
        <v>-2600</v>
      </c>
      <c r="W424" s="21">
        <f>-VLookups!$C$60</f>
        <v>-300</v>
      </c>
      <c r="X424" s="21">
        <f>-VLookups!$C$62</f>
        <v>-125</v>
      </c>
      <c r="Y424" s="20">
        <f>Y423*(1+VLookups!$C$57/12)</f>
        <v>-508.23293726428267</v>
      </c>
      <c r="Z424" s="9" t="s">
        <v>36</v>
      </c>
      <c r="AA424" s="9" t="s">
        <v>36</v>
      </c>
      <c r="AB424" s="20">
        <f t="shared" si="18"/>
        <v>9712.2285266839335</v>
      </c>
      <c r="AC424" s="19">
        <f t="shared" si="19"/>
        <v>1862729.6502275162</v>
      </c>
    </row>
    <row r="425" spans="2:29" x14ac:dyDescent="0.25">
      <c r="B425" s="9">
        <v>421</v>
      </c>
      <c r="C425" s="9">
        <f t="shared" si="20"/>
        <v>58</v>
      </c>
      <c r="D425" s="9">
        <v>1</v>
      </c>
      <c r="E425" s="20">
        <f>E413*(1+VLookups!$C$4)</f>
        <v>25001.928343883741</v>
      </c>
      <c r="F425" s="20">
        <f>'B-B-NS'!E425*-VLookups!$C$10*2</f>
        <v>-1500.1157006330245</v>
      </c>
      <c r="G425" s="19">
        <v>0</v>
      </c>
      <c r="H425" s="20">
        <f>(-VLookups!$C$13)*(E425+F425/2)</f>
        <v>-7057.2943136280646</v>
      </c>
      <c r="I425" s="19">
        <v>0</v>
      </c>
      <c r="J425" s="19">
        <v>0</v>
      </c>
      <c r="K425" s="19">
        <v>0</v>
      </c>
      <c r="L425" s="19">
        <v>0</v>
      </c>
      <c r="M425" s="19">
        <v>0</v>
      </c>
      <c r="N425" s="20" t="s">
        <v>36</v>
      </c>
      <c r="O425" s="19">
        <v>0</v>
      </c>
      <c r="P425" s="20">
        <f>P424-VLookups!$C$42</f>
        <v>-370</v>
      </c>
      <c r="Q425" s="22">
        <v>181</v>
      </c>
      <c r="R425" s="19">
        <v>0</v>
      </c>
      <c r="S425" s="20">
        <f>VLookups!$C$50</f>
        <v>-3580.614715990946</v>
      </c>
      <c r="T425" s="19">
        <v>0</v>
      </c>
      <c r="U425" s="9">
        <v>277</v>
      </c>
      <c r="V425" s="21">
        <f>V424-VLookups!$C$54</f>
        <v>-2605</v>
      </c>
      <c r="W425" s="21">
        <f>-VLookups!$C$60</f>
        <v>-300</v>
      </c>
      <c r="X425" s="21">
        <f>-VLookups!$C$62</f>
        <v>-125</v>
      </c>
      <c r="Y425" s="20">
        <f>Y424*(1+VLookups!$C$57/12)</f>
        <v>-509.71528333130351</v>
      </c>
      <c r="Z425" s="9" t="s">
        <v>36</v>
      </c>
      <c r="AA425" s="9" t="s">
        <v>36</v>
      </c>
      <c r="AB425" s="20">
        <f t="shared" si="18"/>
        <v>9704.246180616914</v>
      </c>
      <c r="AC425" s="19">
        <f t="shared" si="19"/>
        <v>1875538.4458251791</v>
      </c>
    </row>
    <row r="426" spans="2:29" x14ac:dyDescent="0.25">
      <c r="B426" s="9">
        <v>422</v>
      </c>
      <c r="C426" s="9">
        <f t="shared" si="20"/>
        <v>58</v>
      </c>
      <c r="D426" s="9">
        <v>2</v>
      </c>
      <c r="E426" s="20">
        <f>E414*(1+VLookups!$C$4)</f>
        <v>25001.928343883741</v>
      </c>
      <c r="F426" s="20">
        <f>'B-B-NS'!E426*-VLookups!$C$10*2</f>
        <v>-1500.1157006330245</v>
      </c>
      <c r="G426" s="19">
        <v>0</v>
      </c>
      <c r="H426" s="20">
        <f>(-VLookups!$C$13)*(E426+F426/2)</f>
        <v>-7057.2943136280646</v>
      </c>
      <c r="I426" s="19">
        <v>0</v>
      </c>
      <c r="J426" s="19">
        <v>0</v>
      </c>
      <c r="K426" s="19">
        <v>0</v>
      </c>
      <c r="L426" s="19">
        <v>0</v>
      </c>
      <c r="M426" s="19">
        <v>0</v>
      </c>
      <c r="N426" s="20" t="s">
        <v>36</v>
      </c>
      <c r="O426" s="19">
        <v>0</v>
      </c>
      <c r="P426" s="20">
        <f>P425-VLookups!$C$42</f>
        <v>-371.5</v>
      </c>
      <c r="Q426" s="22">
        <v>182</v>
      </c>
      <c r="R426" s="19">
        <v>0</v>
      </c>
      <c r="S426" s="20">
        <f>VLookups!$C$50</f>
        <v>-3580.614715990946</v>
      </c>
      <c r="T426" s="19">
        <v>0</v>
      </c>
      <c r="U426" s="9">
        <v>278</v>
      </c>
      <c r="V426" s="21">
        <f>V425-VLookups!$C$54</f>
        <v>-2610</v>
      </c>
      <c r="W426" s="21">
        <f>-VLookups!$C$60</f>
        <v>-300</v>
      </c>
      <c r="X426" s="21">
        <f>-VLookups!$C$62</f>
        <v>-125</v>
      </c>
      <c r="Y426" s="20">
        <f>Y425*(1+VLookups!$C$57/12)</f>
        <v>-511.20195290768646</v>
      </c>
      <c r="Z426" s="9" t="s">
        <v>36</v>
      </c>
      <c r="AA426" s="9" t="s">
        <v>36</v>
      </c>
      <c r="AB426" s="20">
        <f t="shared" si="18"/>
        <v>9696.2595110405309</v>
      </c>
      <c r="AC426" s="19">
        <f t="shared" si="19"/>
        <v>1888360.6027459283</v>
      </c>
    </row>
    <row r="427" spans="2:29" x14ac:dyDescent="0.25">
      <c r="B427" s="9">
        <v>423</v>
      </c>
      <c r="C427" s="9">
        <f t="shared" si="20"/>
        <v>58</v>
      </c>
      <c r="D427" s="9">
        <v>3</v>
      </c>
      <c r="E427" s="20">
        <f>E415*(1+VLookups!$C$4)</f>
        <v>25001.928343883741</v>
      </c>
      <c r="F427" s="20">
        <f>'B-B-NS'!E427*-VLookups!$C$10*2</f>
        <v>-1500.1157006330245</v>
      </c>
      <c r="G427" s="19">
        <v>0</v>
      </c>
      <c r="H427" s="20">
        <f>(-VLookups!$C$13)*(E427+F427/2)</f>
        <v>-7057.2943136280646</v>
      </c>
      <c r="I427" s="19">
        <v>0</v>
      </c>
      <c r="J427" s="19">
        <v>0</v>
      </c>
      <c r="K427" s="19">
        <v>0</v>
      </c>
      <c r="L427" s="19">
        <v>0</v>
      </c>
      <c r="M427" s="19">
        <v>0</v>
      </c>
      <c r="N427" s="20" t="s">
        <v>36</v>
      </c>
      <c r="O427" s="19">
        <v>0</v>
      </c>
      <c r="P427" s="20">
        <f>P426-VLookups!$C$42</f>
        <v>-373</v>
      </c>
      <c r="Q427" s="22">
        <v>183</v>
      </c>
      <c r="R427" s="19">
        <v>0</v>
      </c>
      <c r="S427" s="20">
        <f>VLookups!$C$50</f>
        <v>-3580.614715990946</v>
      </c>
      <c r="T427" s="19">
        <v>0</v>
      </c>
      <c r="U427" s="9">
        <v>279</v>
      </c>
      <c r="V427" s="21">
        <f>V426-VLookups!$C$54</f>
        <v>-2615</v>
      </c>
      <c r="W427" s="21">
        <f>-VLookups!$C$60</f>
        <v>-300</v>
      </c>
      <c r="X427" s="21">
        <f>-VLookups!$C$62</f>
        <v>-125</v>
      </c>
      <c r="Y427" s="20">
        <f>Y426*(1+VLookups!$C$57/12)</f>
        <v>-512.69295860366719</v>
      </c>
      <c r="Z427" s="9" t="s">
        <v>36</v>
      </c>
      <c r="AA427" s="9" t="s">
        <v>36</v>
      </c>
      <c r="AB427" s="20">
        <f t="shared" si="18"/>
        <v>9688.2685053445493</v>
      </c>
      <c r="AC427" s="19">
        <f t="shared" si="19"/>
        <v>1901196.1389225163</v>
      </c>
    </row>
    <row r="428" spans="2:29" x14ac:dyDescent="0.25">
      <c r="B428" s="9">
        <v>424</v>
      </c>
      <c r="C428" s="9">
        <f t="shared" si="20"/>
        <v>58</v>
      </c>
      <c r="D428" s="9">
        <v>4</v>
      </c>
      <c r="E428" s="20">
        <f>E416*(1+VLookups!$C$4)</f>
        <v>25001.928343883741</v>
      </c>
      <c r="F428" s="20">
        <f>'B-B-NS'!E428*-VLookups!$C$10*2</f>
        <v>-1500.1157006330245</v>
      </c>
      <c r="G428" s="19">
        <v>0</v>
      </c>
      <c r="H428" s="20">
        <f>(-VLookups!$C$13)*(E428+F428/2)</f>
        <v>-7057.2943136280646</v>
      </c>
      <c r="I428" s="19">
        <v>0</v>
      </c>
      <c r="J428" s="19">
        <v>0</v>
      </c>
      <c r="K428" s="19">
        <v>0</v>
      </c>
      <c r="L428" s="19">
        <v>0</v>
      </c>
      <c r="M428" s="19">
        <v>0</v>
      </c>
      <c r="N428" s="20" t="s">
        <v>36</v>
      </c>
      <c r="O428" s="19">
        <v>0</v>
      </c>
      <c r="P428" s="20">
        <f>P427-VLookups!$C$42</f>
        <v>-374.5</v>
      </c>
      <c r="Q428" s="22">
        <v>184</v>
      </c>
      <c r="R428" s="19">
        <v>0</v>
      </c>
      <c r="S428" s="20">
        <f>VLookups!$C$50</f>
        <v>-3580.614715990946</v>
      </c>
      <c r="T428" s="19">
        <v>0</v>
      </c>
      <c r="U428" s="9">
        <v>280</v>
      </c>
      <c r="V428" s="21">
        <f>V427-VLookups!$C$54</f>
        <v>-2620</v>
      </c>
      <c r="W428" s="21">
        <f>-VLookups!$C$60</f>
        <v>-300</v>
      </c>
      <c r="X428" s="21">
        <f>-VLookups!$C$62</f>
        <v>-125</v>
      </c>
      <c r="Y428" s="20">
        <f>Y427*(1+VLookups!$C$57/12)</f>
        <v>-514.18831306626123</v>
      </c>
      <c r="Z428" s="9" t="s">
        <v>36</v>
      </c>
      <c r="AA428" s="9" t="s">
        <v>36</v>
      </c>
      <c r="AB428" s="20">
        <f t="shared" si="18"/>
        <v>9680.2731508819561</v>
      </c>
      <c r="AC428" s="19">
        <f t="shared" si="19"/>
        <v>1914045.0723049359</v>
      </c>
    </row>
    <row r="429" spans="2:29" x14ac:dyDescent="0.25">
      <c r="B429" s="9">
        <v>425</v>
      </c>
      <c r="C429" s="9">
        <f t="shared" si="20"/>
        <v>58</v>
      </c>
      <c r="D429" s="9">
        <v>5</v>
      </c>
      <c r="E429" s="20">
        <f>E417*(1+VLookups!$C$4)</f>
        <v>25001.928343883741</v>
      </c>
      <c r="F429" s="20">
        <f>'B-B-NS'!E429*-VLookups!$C$10*2</f>
        <v>-1500.1157006330245</v>
      </c>
      <c r="G429" s="19">
        <v>0</v>
      </c>
      <c r="H429" s="20">
        <f>(-VLookups!$C$13)*(E429+F429/2)</f>
        <v>-7057.2943136280646</v>
      </c>
      <c r="I429" s="19">
        <v>0</v>
      </c>
      <c r="J429" s="19">
        <v>0</v>
      </c>
      <c r="K429" s="19">
        <v>0</v>
      </c>
      <c r="L429" s="19">
        <v>0</v>
      </c>
      <c r="M429" s="19">
        <v>0</v>
      </c>
      <c r="N429" s="20" t="s">
        <v>36</v>
      </c>
      <c r="O429" s="19">
        <v>0</v>
      </c>
      <c r="P429" s="20">
        <f>P428-VLookups!$C$42</f>
        <v>-376</v>
      </c>
      <c r="Q429" s="22">
        <v>185</v>
      </c>
      <c r="R429" s="19">
        <v>0</v>
      </c>
      <c r="S429" s="20">
        <f>VLookups!$C$50</f>
        <v>-3580.614715990946</v>
      </c>
      <c r="T429" s="19">
        <v>0</v>
      </c>
      <c r="U429" s="9">
        <v>281</v>
      </c>
      <c r="V429" s="21">
        <f>V428-VLookups!$C$54</f>
        <v>-2625</v>
      </c>
      <c r="W429" s="21">
        <f>-VLookups!$C$60</f>
        <v>-300</v>
      </c>
      <c r="X429" s="21">
        <f>-VLookups!$C$62</f>
        <v>-125</v>
      </c>
      <c r="Y429" s="20">
        <f>Y428*(1+VLookups!$C$57/12)</f>
        <v>-515.68802897937121</v>
      </c>
      <c r="Z429" s="9" t="s">
        <v>36</v>
      </c>
      <c r="AA429" s="9" t="s">
        <v>36</v>
      </c>
      <c r="AB429" s="20">
        <f t="shared" si="18"/>
        <v>9672.2734349688453</v>
      </c>
      <c r="AC429" s="19">
        <f t="shared" si="19"/>
        <v>1926907.420860413</v>
      </c>
    </row>
    <row r="430" spans="2:29" x14ac:dyDescent="0.25">
      <c r="B430" s="9">
        <v>426</v>
      </c>
      <c r="C430" s="9">
        <f t="shared" si="20"/>
        <v>58</v>
      </c>
      <c r="D430" s="9">
        <v>6</v>
      </c>
      <c r="E430" s="20">
        <f>E418*(1+VLookups!$C$4)</f>
        <v>25001.928343883741</v>
      </c>
      <c r="F430" s="20">
        <f>'B-B-NS'!E430*-VLookups!$C$10*2</f>
        <v>-1500.1157006330245</v>
      </c>
      <c r="G430" s="19">
        <v>0</v>
      </c>
      <c r="H430" s="20">
        <f>(-VLookups!$C$13)*(E430+F430/2)</f>
        <v>-7057.2943136280646</v>
      </c>
      <c r="I430" s="19">
        <v>0</v>
      </c>
      <c r="J430" s="19">
        <v>0</v>
      </c>
      <c r="K430" s="19">
        <v>0</v>
      </c>
      <c r="L430" s="19">
        <v>0</v>
      </c>
      <c r="M430" s="19">
        <v>0</v>
      </c>
      <c r="N430" s="20" t="s">
        <v>36</v>
      </c>
      <c r="O430" s="19">
        <v>0</v>
      </c>
      <c r="P430" s="20">
        <f>P429-VLookups!$C$42</f>
        <v>-377.5</v>
      </c>
      <c r="Q430" s="22">
        <v>186</v>
      </c>
      <c r="R430" s="19">
        <v>0</v>
      </c>
      <c r="S430" s="20">
        <f>VLookups!$C$50</f>
        <v>-3580.614715990946</v>
      </c>
      <c r="T430" s="19">
        <v>0</v>
      </c>
      <c r="U430" s="9">
        <v>282</v>
      </c>
      <c r="V430" s="21">
        <f>V429-VLookups!$C$54</f>
        <v>-2630</v>
      </c>
      <c r="W430" s="21">
        <f>-VLookups!$C$60</f>
        <v>-300</v>
      </c>
      <c r="X430" s="21">
        <f>-VLookups!$C$62</f>
        <v>-125</v>
      </c>
      <c r="Y430" s="20">
        <f>Y429*(1+VLookups!$C$57/12)</f>
        <v>-517.19211906389444</v>
      </c>
      <c r="Z430" s="9" t="s">
        <v>36</v>
      </c>
      <c r="AA430" s="9" t="s">
        <v>36</v>
      </c>
      <c r="AB430" s="20">
        <f t="shared" si="18"/>
        <v>9664.269344884322</v>
      </c>
      <c r="AC430" s="19">
        <f t="shared" si="19"/>
        <v>1939783.2025733981</v>
      </c>
    </row>
    <row r="431" spans="2:29" x14ac:dyDescent="0.25">
      <c r="B431" s="9">
        <v>427</v>
      </c>
      <c r="C431" s="9">
        <f t="shared" si="20"/>
        <v>58</v>
      </c>
      <c r="D431" s="9">
        <v>7</v>
      </c>
      <c r="E431" s="20">
        <f>E419*(1+VLookups!$C$4)</f>
        <v>25001.928343883741</v>
      </c>
      <c r="F431" s="20">
        <f>'B-B-NS'!E431*-VLookups!$C$10*2</f>
        <v>-1500.1157006330245</v>
      </c>
      <c r="G431" s="19">
        <v>0</v>
      </c>
      <c r="H431" s="20">
        <f>(-VLookups!$C$13)*(E431+F431/2)</f>
        <v>-7057.2943136280646</v>
      </c>
      <c r="I431" s="19">
        <v>0</v>
      </c>
      <c r="J431" s="19">
        <v>0</v>
      </c>
      <c r="K431" s="19">
        <v>0</v>
      </c>
      <c r="L431" s="19">
        <v>0</v>
      </c>
      <c r="M431" s="19">
        <v>0</v>
      </c>
      <c r="N431" s="20" t="s">
        <v>36</v>
      </c>
      <c r="O431" s="19">
        <v>0</v>
      </c>
      <c r="P431" s="20">
        <f>P430-VLookups!$C$42</f>
        <v>-379</v>
      </c>
      <c r="Q431" s="22">
        <v>187</v>
      </c>
      <c r="R431" s="19">
        <v>0</v>
      </c>
      <c r="S431" s="20">
        <f>VLookups!$C$50</f>
        <v>-3580.614715990946</v>
      </c>
      <c r="T431" s="19">
        <v>0</v>
      </c>
      <c r="U431" s="9">
        <v>283</v>
      </c>
      <c r="V431" s="21">
        <f>V430-VLookups!$C$54</f>
        <v>-2635</v>
      </c>
      <c r="W431" s="21">
        <f>-VLookups!$C$60</f>
        <v>-300</v>
      </c>
      <c r="X431" s="21">
        <f>-VLookups!$C$62</f>
        <v>-125</v>
      </c>
      <c r="Y431" s="20">
        <f>Y430*(1+VLookups!$C$57/12)</f>
        <v>-518.70059607783082</v>
      </c>
      <c r="Z431" s="9" t="s">
        <v>36</v>
      </c>
      <c r="AA431" s="9" t="s">
        <v>36</v>
      </c>
      <c r="AB431" s="20">
        <f t="shared" si="18"/>
        <v>9656.2608678703855</v>
      </c>
      <c r="AC431" s="19">
        <f t="shared" si="19"/>
        <v>1952672.4354455576</v>
      </c>
    </row>
    <row r="432" spans="2:29" x14ac:dyDescent="0.25">
      <c r="B432" s="9">
        <v>428</v>
      </c>
      <c r="C432" s="9">
        <f t="shared" si="20"/>
        <v>58</v>
      </c>
      <c r="D432" s="9">
        <v>8</v>
      </c>
      <c r="E432" s="20">
        <f>E420*(1+VLookups!$C$4)</f>
        <v>25001.928343883741</v>
      </c>
      <c r="F432" s="20">
        <f>'B-B-NS'!E432*-VLookups!$C$10*2</f>
        <v>-1500.1157006330245</v>
      </c>
      <c r="G432" s="19">
        <v>0</v>
      </c>
      <c r="H432" s="20">
        <f>(-VLookups!$C$13)*(E432+F432/2)</f>
        <v>-7057.2943136280646</v>
      </c>
      <c r="I432" s="19">
        <v>0</v>
      </c>
      <c r="J432" s="19">
        <v>0</v>
      </c>
      <c r="K432" s="19">
        <v>0</v>
      </c>
      <c r="L432" s="19">
        <v>0</v>
      </c>
      <c r="M432" s="19">
        <v>0</v>
      </c>
      <c r="N432" s="20" t="s">
        <v>36</v>
      </c>
      <c r="O432" s="19">
        <v>0</v>
      </c>
      <c r="P432" s="20">
        <f>P431-VLookups!$C$42</f>
        <v>-380.5</v>
      </c>
      <c r="Q432" s="22">
        <v>188</v>
      </c>
      <c r="R432" s="19">
        <v>0</v>
      </c>
      <c r="S432" s="20">
        <f>VLookups!$C$50</f>
        <v>-3580.614715990946</v>
      </c>
      <c r="T432" s="19">
        <v>0</v>
      </c>
      <c r="U432" s="9">
        <v>284</v>
      </c>
      <c r="V432" s="21">
        <f>V431-VLookups!$C$54</f>
        <v>-2640</v>
      </c>
      <c r="W432" s="21">
        <f>-VLookups!$C$60</f>
        <v>-300</v>
      </c>
      <c r="X432" s="21">
        <f>-VLookups!$C$62</f>
        <v>-125</v>
      </c>
      <c r="Y432" s="20">
        <f>Y431*(1+VLookups!$C$57/12)</f>
        <v>-520.21347281639112</v>
      </c>
      <c r="Z432" s="9" t="s">
        <v>36</v>
      </c>
      <c r="AA432" s="9" t="s">
        <v>36</v>
      </c>
      <c r="AB432" s="20">
        <f t="shared" si="18"/>
        <v>9648.247991131826</v>
      </c>
      <c r="AC432" s="19">
        <f t="shared" si="19"/>
        <v>1965575.1374957655</v>
      </c>
    </row>
    <row r="433" spans="2:29" x14ac:dyDescent="0.25">
      <c r="B433" s="9">
        <v>429</v>
      </c>
      <c r="C433" s="9">
        <f t="shared" si="20"/>
        <v>58</v>
      </c>
      <c r="D433" s="9">
        <v>9</v>
      </c>
      <c r="E433" s="20">
        <f>E421*(1+VLookups!$C$4)</f>
        <v>25001.928343883741</v>
      </c>
      <c r="F433" s="20">
        <f>'B-B-NS'!E433*-VLookups!$C$10*2</f>
        <v>-1500.1157006330245</v>
      </c>
      <c r="G433" s="19">
        <v>0</v>
      </c>
      <c r="H433" s="20">
        <f>(-VLookups!$C$13)*(E433+F433/2)</f>
        <v>-7057.2943136280646</v>
      </c>
      <c r="I433" s="19">
        <v>0</v>
      </c>
      <c r="J433" s="19">
        <v>0</v>
      </c>
      <c r="K433" s="19">
        <v>0</v>
      </c>
      <c r="L433" s="19">
        <v>0</v>
      </c>
      <c r="M433" s="19">
        <v>0</v>
      </c>
      <c r="N433" s="20" t="s">
        <v>36</v>
      </c>
      <c r="O433" s="19">
        <v>0</v>
      </c>
      <c r="P433" s="20">
        <f>P432-VLookups!$C$42</f>
        <v>-382</v>
      </c>
      <c r="Q433" s="22">
        <v>189</v>
      </c>
      <c r="R433" s="19">
        <v>0</v>
      </c>
      <c r="S433" s="20">
        <f>VLookups!$C$50</f>
        <v>-3580.614715990946</v>
      </c>
      <c r="T433" s="19">
        <v>0</v>
      </c>
      <c r="U433" s="9">
        <v>285</v>
      </c>
      <c r="V433" s="21">
        <f>V432-VLookups!$C$54</f>
        <v>-2645</v>
      </c>
      <c r="W433" s="21">
        <f>-VLookups!$C$60</f>
        <v>-300</v>
      </c>
      <c r="X433" s="21">
        <f>-VLookups!$C$62</f>
        <v>-125</v>
      </c>
      <c r="Y433" s="20">
        <f>Y432*(1+VLookups!$C$57/12)</f>
        <v>-521.73076211210559</v>
      </c>
      <c r="Z433" s="9" t="s">
        <v>36</v>
      </c>
      <c r="AA433" s="9" t="s">
        <v>36</v>
      </c>
      <c r="AB433" s="20">
        <f t="shared" si="18"/>
        <v>9640.2307018361116</v>
      </c>
      <c r="AC433" s="19">
        <f t="shared" si="19"/>
        <v>1978491.3267600946</v>
      </c>
    </row>
    <row r="434" spans="2:29" x14ac:dyDescent="0.25">
      <c r="B434" s="9">
        <v>430</v>
      </c>
      <c r="C434" s="9">
        <f t="shared" si="20"/>
        <v>58</v>
      </c>
      <c r="D434" s="9">
        <v>10</v>
      </c>
      <c r="E434" s="20">
        <f>E422*(1+VLookups!$C$4)</f>
        <v>25001.928343883741</v>
      </c>
      <c r="F434" s="20">
        <f>'B-B-NS'!E434*-VLookups!$C$10*2</f>
        <v>-1500.1157006330245</v>
      </c>
      <c r="G434" s="19">
        <v>0</v>
      </c>
      <c r="H434" s="20">
        <f>(-VLookups!$C$13)*(E434+F434/2)</f>
        <v>-7057.2943136280646</v>
      </c>
      <c r="I434" s="19">
        <v>0</v>
      </c>
      <c r="J434" s="19">
        <v>0</v>
      </c>
      <c r="K434" s="19">
        <v>0</v>
      </c>
      <c r="L434" s="19">
        <v>0</v>
      </c>
      <c r="M434" s="19">
        <v>0</v>
      </c>
      <c r="N434" s="20" t="s">
        <v>36</v>
      </c>
      <c r="O434" s="19">
        <v>0</v>
      </c>
      <c r="P434" s="20">
        <f>P433-VLookups!$C$42</f>
        <v>-383.5</v>
      </c>
      <c r="Q434" s="22">
        <v>190</v>
      </c>
      <c r="R434" s="19">
        <v>0</v>
      </c>
      <c r="S434" s="20">
        <f>VLookups!$C$50</f>
        <v>-3580.614715990946</v>
      </c>
      <c r="T434" s="19">
        <v>0</v>
      </c>
      <c r="U434" s="9">
        <v>286</v>
      </c>
      <c r="V434" s="21">
        <f>V433-VLookups!$C$54</f>
        <v>-2650</v>
      </c>
      <c r="W434" s="21">
        <f>-VLookups!$C$60</f>
        <v>-300</v>
      </c>
      <c r="X434" s="21">
        <f>-VLookups!$C$62</f>
        <v>-125</v>
      </c>
      <c r="Y434" s="20">
        <f>Y433*(1+VLookups!$C$57/12)</f>
        <v>-523.25247683493262</v>
      </c>
      <c r="Z434" s="9" t="s">
        <v>36</v>
      </c>
      <c r="AA434" s="9" t="s">
        <v>36</v>
      </c>
      <c r="AB434" s="20">
        <f t="shared" si="18"/>
        <v>9632.2089871132848</v>
      </c>
      <c r="AC434" s="19">
        <f t="shared" si="19"/>
        <v>1991421.0212918082</v>
      </c>
    </row>
    <row r="435" spans="2:29" x14ac:dyDescent="0.25">
      <c r="B435" s="9">
        <v>431</v>
      </c>
      <c r="C435" s="9">
        <f t="shared" si="20"/>
        <v>58</v>
      </c>
      <c r="D435" s="9">
        <v>11</v>
      </c>
      <c r="E435" s="20">
        <f>E423*(1+VLookups!$C$4)</f>
        <v>25001.928343883741</v>
      </c>
      <c r="F435" s="20">
        <f>'B-B-NS'!E435*-VLookups!$C$10*2</f>
        <v>-1500.1157006330245</v>
      </c>
      <c r="G435" s="19">
        <v>0</v>
      </c>
      <c r="H435" s="20">
        <f>(-VLookups!$C$13)*(E435+F435/2)</f>
        <v>-7057.2943136280646</v>
      </c>
      <c r="I435" s="19">
        <v>0</v>
      </c>
      <c r="J435" s="19">
        <v>0</v>
      </c>
      <c r="K435" s="19">
        <v>0</v>
      </c>
      <c r="L435" s="19">
        <v>0</v>
      </c>
      <c r="M435" s="19">
        <v>0</v>
      </c>
      <c r="N435" s="20" t="s">
        <v>36</v>
      </c>
      <c r="O435" s="19">
        <v>0</v>
      </c>
      <c r="P435" s="20">
        <f>P434-VLookups!$C$42</f>
        <v>-385</v>
      </c>
      <c r="Q435" s="22">
        <v>191</v>
      </c>
      <c r="R435" s="19">
        <v>0</v>
      </c>
      <c r="S435" s="20">
        <f>VLookups!$C$50</f>
        <v>-3580.614715990946</v>
      </c>
      <c r="T435" s="19">
        <v>0</v>
      </c>
      <c r="U435" s="9">
        <v>287</v>
      </c>
      <c r="V435" s="21">
        <f>V434-VLookups!$C$54</f>
        <v>-2655</v>
      </c>
      <c r="W435" s="21">
        <f>-VLookups!$C$60</f>
        <v>-300</v>
      </c>
      <c r="X435" s="21">
        <f>-VLookups!$C$62</f>
        <v>-125</v>
      </c>
      <c r="Y435" s="20">
        <f>Y434*(1+VLookups!$C$57/12)</f>
        <v>-524.7786298923678</v>
      </c>
      <c r="Z435" s="9" t="s">
        <v>36</v>
      </c>
      <c r="AA435" s="9" t="s">
        <v>36</v>
      </c>
      <c r="AB435" s="20">
        <f t="shared" si="18"/>
        <v>9624.1828340558495</v>
      </c>
      <c r="AC435" s="19">
        <f t="shared" si="19"/>
        <v>2004364.2391613503</v>
      </c>
    </row>
    <row r="436" spans="2:29" x14ac:dyDescent="0.25">
      <c r="B436" s="9">
        <v>432</v>
      </c>
      <c r="C436" s="9">
        <f t="shared" si="20"/>
        <v>59</v>
      </c>
      <c r="D436" s="9">
        <v>0</v>
      </c>
      <c r="E436" s="20">
        <f>E424*(1+VLookups!$C$4)</f>
        <v>25876.995835919672</v>
      </c>
      <c r="F436" s="20">
        <f>'B-B-NS'!E436*-VLookups!$C$10*2</f>
        <v>-1552.6197501551803</v>
      </c>
      <c r="G436" s="19">
        <v>0</v>
      </c>
      <c r="H436" s="20">
        <f>(-VLookups!$C$13)*(E436+F436/2)</f>
        <v>-7304.2996146050464</v>
      </c>
      <c r="I436" s="19">
        <v>0</v>
      </c>
      <c r="J436" s="19">
        <v>0</v>
      </c>
      <c r="K436" s="19">
        <v>0</v>
      </c>
      <c r="L436" s="19">
        <v>0</v>
      </c>
      <c r="M436" s="19">
        <v>0</v>
      </c>
      <c r="N436" s="20" t="s">
        <v>36</v>
      </c>
      <c r="O436" s="19">
        <v>0</v>
      </c>
      <c r="P436" s="20">
        <f>P435-VLookups!$C$42</f>
        <v>-386.5</v>
      </c>
      <c r="Q436" s="22">
        <v>192</v>
      </c>
      <c r="R436" s="19">
        <v>0</v>
      </c>
      <c r="S436" s="20">
        <f>VLookups!$C$50</f>
        <v>-3580.614715990946</v>
      </c>
      <c r="T436" s="19">
        <v>0</v>
      </c>
      <c r="U436" s="9">
        <v>288</v>
      </c>
      <c r="V436" s="21">
        <f>V435-VLookups!$C$54</f>
        <v>-2660</v>
      </c>
      <c r="W436" s="21">
        <f>-VLookups!$C$60</f>
        <v>-300</v>
      </c>
      <c r="X436" s="21">
        <f>-VLookups!$C$62</f>
        <v>-125</v>
      </c>
      <c r="Y436" s="20">
        <f>Y435*(1+VLookups!$C$57/12)</f>
        <v>-526.30923422955391</v>
      </c>
      <c r="Z436" s="9" t="s">
        <v>36</v>
      </c>
      <c r="AA436" s="9" t="s">
        <v>36</v>
      </c>
      <c r="AB436" s="20">
        <f t="shared" si="18"/>
        <v>10217.962396016537</v>
      </c>
      <c r="AC436" s="19">
        <f t="shared" si="19"/>
        <v>2017922.8086226359</v>
      </c>
    </row>
    <row r="437" spans="2:29" x14ac:dyDescent="0.25">
      <c r="B437" s="9">
        <v>433</v>
      </c>
      <c r="C437" s="9">
        <f t="shared" si="20"/>
        <v>59</v>
      </c>
      <c r="D437" s="9">
        <v>1</v>
      </c>
      <c r="E437" s="20">
        <f>E425*(1+VLookups!$C$4)</f>
        <v>25876.995835919672</v>
      </c>
      <c r="F437" s="20">
        <f>'B-B-NS'!E437*-VLookups!$C$10*2</f>
        <v>-1552.6197501551803</v>
      </c>
      <c r="G437" s="19">
        <v>0</v>
      </c>
      <c r="H437" s="20">
        <f>(-VLookups!$C$13)*(E437+F437/2)</f>
        <v>-7304.2996146050464</v>
      </c>
      <c r="I437" s="19">
        <v>0</v>
      </c>
      <c r="J437" s="19">
        <v>0</v>
      </c>
      <c r="K437" s="19">
        <v>0</v>
      </c>
      <c r="L437" s="19">
        <v>0</v>
      </c>
      <c r="M437" s="19">
        <v>0</v>
      </c>
      <c r="N437" s="20" t="s">
        <v>36</v>
      </c>
      <c r="O437" s="19">
        <v>0</v>
      </c>
      <c r="P437" s="20">
        <f>P436-VLookups!$C$42</f>
        <v>-388</v>
      </c>
      <c r="Q437" s="22">
        <v>193</v>
      </c>
      <c r="R437" s="19">
        <v>0</v>
      </c>
      <c r="S437" s="20">
        <f>VLookups!$C$50</f>
        <v>-3580.614715990946</v>
      </c>
      <c r="T437" s="19">
        <v>0</v>
      </c>
      <c r="U437" s="9">
        <v>289</v>
      </c>
      <c r="V437" s="21">
        <f>V436-VLookups!$C$54</f>
        <v>-2665</v>
      </c>
      <c r="W437" s="21">
        <f>-VLookups!$C$60</f>
        <v>-300</v>
      </c>
      <c r="X437" s="21">
        <f>-VLookups!$C$62</f>
        <v>-125</v>
      </c>
      <c r="Y437" s="20">
        <f>Y436*(1+VLookups!$C$57/12)</f>
        <v>-527.84430282939013</v>
      </c>
      <c r="Z437" s="9" t="s">
        <v>36</v>
      </c>
      <c r="AA437" s="9" t="s">
        <v>36</v>
      </c>
      <c r="AB437" s="20">
        <f t="shared" si="18"/>
        <v>10209.927327416701</v>
      </c>
      <c r="AC437" s="19">
        <f t="shared" si="19"/>
        <v>2031495.9406310902</v>
      </c>
    </row>
    <row r="438" spans="2:29" x14ac:dyDescent="0.25">
      <c r="B438" s="9">
        <v>434</v>
      </c>
      <c r="C438" s="9">
        <f t="shared" si="20"/>
        <v>59</v>
      </c>
      <c r="D438" s="9">
        <v>2</v>
      </c>
      <c r="E438" s="20">
        <f>E426*(1+VLookups!$C$4)</f>
        <v>25876.995835919672</v>
      </c>
      <c r="F438" s="20">
        <f>'B-B-NS'!E438*-VLookups!$C$10*2</f>
        <v>-1552.6197501551803</v>
      </c>
      <c r="G438" s="19">
        <v>0</v>
      </c>
      <c r="H438" s="20">
        <f>(-VLookups!$C$13)*(E438+F438/2)</f>
        <v>-7304.2996146050464</v>
      </c>
      <c r="I438" s="19">
        <v>0</v>
      </c>
      <c r="J438" s="19">
        <v>0</v>
      </c>
      <c r="K438" s="19">
        <v>0</v>
      </c>
      <c r="L438" s="19">
        <v>0</v>
      </c>
      <c r="M438" s="19">
        <v>0</v>
      </c>
      <c r="N438" s="20" t="s">
        <v>36</v>
      </c>
      <c r="O438" s="19">
        <v>0</v>
      </c>
      <c r="P438" s="20">
        <f>P437-VLookups!$C$42</f>
        <v>-389.5</v>
      </c>
      <c r="Q438" s="22">
        <v>194</v>
      </c>
      <c r="R438" s="19">
        <v>0</v>
      </c>
      <c r="S438" s="20">
        <f>VLookups!$C$50</f>
        <v>-3580.614715990946</v>
      </c>
      <c r="T438" s="19">
        <v>0</v>
      </c>
      <c r="U438" s="9">
        <v>290</v>
      </c>
      <c r="V438" s="21">
        <f>V437-VLookups!$C$54</f>
        <v>-2670</v>
      </c>
      <c r="W438" s="21">
        <f>-VLookups!$C$60</f>
        <v>-300</v>
      </c>
      <c r="X438" s="21">
        <f>-VLookups!$C$62</f>
        <v>-125</v>
      </c>
      <c r="Y438" s="20">
        <f>Y437*(1+VLookups!$C$57/12)</f>
        <v>-529.38384871264248</v>
      </c>
      <c r="Z438" s="9" t="s">
        <v>36</v>
      </c>
      <c r="AA438" s="9" t="s">
        <v>36</v>
      </c>
      <c r="AB438" s="20">
        <f t="shared" si="18"/>
        <v>10201.887781533447</v>
      </c>
      <c r="AC438" s="19">
        <f t="shared" si="19"/>
        <v>2045083.6549803421</v>
      </c>
    </row>
    <row r="439" spans="2:29" x14ac:dyDescent="0.25">
      <c r="B439" s="9">
        <v>435</v>
      </c>
      <c r="C439" s="9">
        <f t="shared" si="20"/>
        <v>59</v>
      </c>
      <c r="D439" s="9">
        <v>3</v>
      </c>
      <c r="E439" s="20">
        <f>E427*(1+VLookups!$C$4)</f>
        <v>25876.995835919672</v>
      </c>
      <c r="F439" s="20">
        <f>'B-B-NS'!E439*-VLookups!$C$10*2</f>
        <v>-1552.6197501551803</v>
      </c>
      <c r="G439" s="19">
        <v>0</v>
      </c>
      <c r="H439" s="20">
        <f>(-VLookups!$C$13)*(E439+F439/2)</f>
        <v>-7304.2996146050464</v>
      </c>
      <c r="I439" s="19">
        <v>0</v>
      </c>
      <c r="J439" s="19">
        <v>0</v>
      </c>
      <c r="K439" s="19">
        <v>0</v>
      </c>
      <c r="L439" s="19">
        <v>0</v>
      </c>
      <c r="M439" s="19">
        <v>0</v>
      </c>
      <c r="N439" s="20" t="s">
        <v>36</v>
      </c>
      <c r="O439" s="19">
        <v>0</v>
      </c>
      <c r="P439" s="20">
        <f>P438-VLookups!$C$42</f>
        <v>-391</v>
      </c>
      <c r="Q439" s="22">
        <v>195</v>
      </c>
      <c r="R439" s="19">
        <v>0</v>
      </c>
      <c r="S439" s="20">
        <f>VLookups!$C$50</f>
        <v>-3580.614715990946</v>
      </c>
      <c r="T439" s="19">
        <v>0</v>
      </c>
      <c r="U439" s="9">
        <v>291</v>
      </c>
      <c r="V439" s="21">
        <f>V438-VLookups!$C$54</f>
        <v>-2675</v>
      </c>
      <c r="W439" s="21">
        <f>-VLookups!$C$60</f>
        <v>-300</v>
      </c>
      <c r="X439" s="21">
        <f>-VLookups!$C$62</f>
        <v>-125</v>
      </c>
      <c r="Y439" s="20">
        <f>Y438*(1+VLookups!$C$57/12)</f>
        <v>-530.92788493805438</v>
      </c>
      <c r="Z439" s="9" t="s">
        <v>36</v>
      </c>
      <c r="AA439" s="9" t="s">
        <v>36</v>
      </c>
      <c r="AB439" s="20">
        <f t="shared" si="18"/>
        <v>10193.843745308037</v>
      </c>
      <c r="AC439" s="19">
        <f t="shared" si="19"/>
        <v>2058685.9714839507</v>
      </c>
    </row>
    <row r="440" spans="2:29" x14ac:dyDescent="0.25">
      <c r="B440" s="9">
        <v>436</v>
      </c>
      <c r="C440" s="9">
        <f t="shared" si="20"/>
        <v>59</v>
      </c>
      <c r="D440" s="9">
        <v>4</v>
      </c>
      <c r="E440" s="20">
        <f>E428*(1+VLookups!$C$4)</f>
        <v>25876.995835919672</v>
      </c>
      <c r="F440" s="20">
        <f>'B-B-NS'!E440*-VLookups!$C$10*2</f>
        <v>-1552.6197501551803</v>
      </c>
      <c r="G440" s="19">
        <v>0</v>
      </c>
      <c r="H440" s="20">
        <f>(-VLookups!$C$13)*(E440+F440/2)</f>
        <v>-7304.2996146050464</v>
      </c>
      <c r="I440" s="19">
        <v>0</v>
      </c>
      <c r="J440" s="19">
        <v>0</v>
      </c>
      <c r="K440" s="19">
        <v>0</v>
      </c>
      <c r="L440" s="19">
        <v>0</v>
      </c>
      <c r="M440" s="19">
        <v>0</v>
      </c>
      <c r="N440" s="20" t="s">
        <v>36</v>
      </c>
      <c r="O440" s="19">
        <v>0</v>
      </c>
      <c r="P440" s="20">
        <f>P439-VLookups!$C$42</f>
        <v>-392.5</v>
      </c>
      <c r="Q440" s="22">
        <v>196</v>
      </c>
      <c r="R440" s="19">
        <v>0</v>
      </c>
      <c r="S440" s="20">
        <f>VLookups!$C$50</f>
        <v>-3580.614715990946</v>
      </c>
      <c r="T440" s="19">
        <v>0</v>
      </c>
      <c r="U440" s="9">
        <v>292</v>
      </c>
      <c r="V440" s="21">
        <f>V439-VLookups!$C$54</f>
        <v>-2680</v>
      </c>
      <c r="W440" s="21">
        <f>-VLookups!$C$60</f>
        <v>-300</v>
      </c>
      <c r="X440" s="21">
        <f>-VLookups!$C$62</f>
        <v>-125</v>
      </c>
      <c r="Y440" s="20">
        <f>Y439*(1+VLookups!$C$57/12)</f>
        <v>-532.47642460245709</v>
      </c>
      <c r="Z440" s="9" t="s">
        <v>36</v>
      </c>
      <c r="AA440" s="9" t="s">
        <v>36</v>
      </c>
      <c r="AB440" s="20">
        <f t="shared" si="18"/>
        <v>10185.795205643633</v>
      </c>
      <c r="AC440" s="19">
        <f t="shared" si="19"/>
        <v>2072302.9099754011</v>
      </c>
    </row>
    <row r="441" spans="2:29" x14ac:dyDescent="0.25">
      <c r="B441" s="9">
        <v>437</v>
      </c>
      <c r="C441" s="9">
        <f t="shared" si="20"/>
        <v>59</v>
      </c>
      <c r="D441" s="9">
        <v>5</v>
      </c>
      <c r="E441" s="20">
        <f>E429*(1+VLookups!$C$4)</f>
        <v>25876.995835919672</v>
      </c>
      <c r="F441" s="20">
        <f>'B-B-NS'!E441*-VLookups!$C$10*2</f>
        <v>-1552.6197501551803</v>
      </c>
      <c r="G441" s="19">
        <v>0</v>
      </c>
      <c r="H441" s="20">
        <f>(-VLookups!$C$13)*(E441+F441/2)</f>
        <v>-7304.2996146050464</v>
      </c>
      <c r="I441" s="19">
        <v>0</v>
      </c>
      <c r="J441" s="19">
        <v>0</v>
      </c>
      <c r="K441" s="19">
        <v>0</v>
      </c>
      <c r="L441" s="19">
        <v>0</v>
      </c>
      <c r="M441" s="19">
        <v>0</v>
      </c>
      <c r="N441" s="20" t="s">
        <v>36</v>
      </c>
      <c r="O441" s="19">
        <v>0</v>
      </c>
      <c r="P441" s="20">
        <f>P440-VLookups!$C$42</f>
        <v>-394</v>
      </c>
      <c r="Q441" s="22">
        <v>197</v>
      </c>
      <c r="R441" s="19">
        <v>0</v>
      </c>
      <c r="S441" s="20">
        <f>VLookups!$C$50</f>
        <v>-3580.614715990946</v>
      </c>
      <c r="T441" s="19">
        <v>0</v>
      </c>
      <c r="U441" s="9">
        <v>293</v>
      </c>
      <c r="V441" s="21">
        <f>V440-VLookups!$C$54</f>
        <v>-2685</v>
      </c>
      <c r="W441" s="21">
        <f>-VLookups!$C$60</f>
        <v>-300</v>
      </c>
      <c r="X441" s="21">
        <f>-VLookups!$C$62</f>
        <v>-125</v>
      </c>
      <c r="Y441" s="20">
        <f>Y440*(1+VLookups!$C$57/12)</f>
        <v>-534.02948084088098</v>
      </c>
      <c r="Z441" s="9" t="s">
        <v>36</v>
      </c>
      <c r="AA441" s="9" t="s">
        <v>36</v>
      </c>
      <c r="AB441" s="20">
        <f t="shared" si="18"/>
        <v>10177.742149405209</v>
      </c>
      <c r="AC441" s="19">
        <f t="shared" si="19"/>
        <v>2085934.4903080987</v>
      </c>
    </row>
    <row r="442" spans="2:29" x14ac:dyDescent="0.25">
      <c r="B442" s="9">
        <v>438</v>
      </c>
      <c r="C442" s="9">
        <f t="shared" si="20"/>
        <v>59</v>
      </c>
      <c r="D442" s="9">
        <v>6</v>
      </c>
      <c r="E442" s="20">
        <f>E430*(1+VLookups!$C$4)</f>
        <v>25876.995835919672</v>
      </c>
      <c r="F442" s="20">
        <f>'B-B-NS'!E442*-VLookups!$C$10*2</f>
        <v>-1552.6197501551803</v>
      </c>
      <c r="G442" s="19">
        <v>0</v>
      </c>
      <c r="H442" s="20">
        <f>(-VLookups!$C$13)*(E442+F442/2)</f>
        <v>-7304.2996146050464</v>
      </c>
      <c r="I442" s="19">
        <v>0</v>
      </c>
      <c r="J442" s="19">
        <v>0</v>
      </c>
      <c r="K442" s="19">
        <v>0</v>
      </c>
      <c r="L442" s="19">
        <v>0</v>
      </c>
      <c r="M442" s="19">
        <v>0</v>
      </c>
      <c r="N442" s="20" t="s">
        <v>36</v>
      </c>
      <c r="O442" s="19">
        <v>0</v>
      </c>
      <c r="P442" s="20">
        <f>P441-VLookups!$C$42</f>
        <v>-395.5</v>
      </c>
      <c r="Q442" s="22">
        <v>198</v>
      </c>
      <c r="R442" s="19">
        <v>0</v>
      </c>
      <c r="S442" s="20">
        <f>VLookups!$C$50</f>
        <v>-3580.614715990946</v>
      </c>
      <c r="T442" s="19">
        <v>0</v>
      </c>
      <c r="U442" s="9">
        <v>294</v>
      </c>
      <c r="V442" s="21">
        <f>V441-VLookups!$C$54</f>
        <v>-2690</v>
      </c>
      <c r="W442" s="21">
        <f>-VLookups!$C$60</f>
        <v>-300</v>
      </c>
      <c r="X442" s="21">
        <f>-VLookups!$C$62</f>
        <v>-125</v>
      </c>
      <c r="Y442" s="20">
        <f>Y441*(1+VLookups!$C$57/12)</f>
        <v>-535.58706682666684</v>
      </c>
      <c r="Z442" s="9" t="s">
        <v>36</v>
      </c>
      <c r="AA442" s="9" t="s">
        <v>36</v>
      </c>
      <c r="AB442" s="20">
        <f t="shared" si="18"/>
        <v>10169.684563419423</v>
      </c>
      <c r="AC442" s="19">
        <f t="shared" si="19"/>
        <v>2099580.7323553651</v>
      </c>
    </row>
    <row r="443" spans="2:29" x14ac:dyDescent="0.25">
      <c r="B443" s="9">
        <v>439</v>
      </c>
      <c r="C443" s="9">
        <f t="shared" si="20"/>
        <v>59</v>
      </c>
      <c r="D443" s="9">
        <v>7</v>
      </c>
      <c r="E443" s="20">
        <f>E431*(1+VLookups!$C$4)</f>
        <v>25876.995835919672</v>
      </c>
      <c r="F443" s="20">
        <f>'B-B-NS'!E443*-VLookups!$C$10*2</f>
        <v>-1552.6197501551803</v>
      </c>
      <c r="G443" s="19">
        <v>0</v>
      </c>
      <c r="H443" s="20">
        <f>(-VLookups!$C$13)*(E443+F443/2)</f>
        <v>-7304.2996146050464</v>
      </c>
      <c r="I443" s="19">
        <v>0</v>
      </c>
      <c r="J443" s="19">
        <v>0</v>
      </c>
      <c r="K443" s="19">
        <v>0</v>
      </c>
      <c r="L443" s="19">
        <v>0</v>
      </c>
      <c r="M443" s="19">
        <v>0</v>
      </c>
      <c r="N443" s="20" t="s">
        <v>36</v>
      </c>
      <c r="O443" s="19">
        <v>0</v>
      </c>
      <c r="P443" s="20">
        <f>P442-VLookups!$C$42</f>
        <v>-397</v>
      </c>
      <c r="Q443" s="22">
        <v>199</v>
      </c>
      <c r="R443" s="19">
        <v>0</v>
      </c>
      <c r="S443" s="20">
        <f>VLookups!$C$50</f>
        <v>-3580.614715990946</v>
      </c>
      <c r="T443" s="19">
        <v>0</v>
      </c>
      <c r="U443" s="9">
        <v>295</v>
      </c>
      <c r="V443" s="21">
        <f>V442-VLookups!$C$54</f>
        <v>-2695</v>
      </c>
      <c r="W443" s="21">
        <f>-VLookups!$C$60</f>
        <v>-300</v>
      </c>
      <c r="X443" s="21">
        <f>-VLookups!$C$62</f>
        <v>-125</v>
      </c>
      <c r="Y443" s="20">
        <f>Y442*(1+VLookups!$C$57/12)</f>
        <v>-537.14919577157798</v>
      </c>
      <c r="Z443" s="9" t="s">
        <v>36</v>
      </c>
      <c r="AA443" s="9" t="s">
        <v>36</v>
      </c>
      <c r="AB443" s="20">
        <f t="shared" si="18"/>
        <v>10161.622434474513</v>
      </c>
      <c r="AC443" s="19">
        <f t="shared" si="19"/>
        <v>2113241.6560104322</v>
      </c>
    </row>
    <row r="444" spans="2:29" x14ac:dyDescent="0.25">
      <c r="B444" s="9">
        <v>440</v>
      </c>
      <c r="C444" s="9">
        <f t="shared" si="20"/>
        <v>59</v>
      </c>
      <c r="D444" s="9">
        <v>8</v>
      </c>
      <c r="E444" s="20">
        <f>E432*(1+VLookups!$C$4)</f>
        <v>25876.995835919672</v>
      </c>
      <c r="F444" s="20">
        <f>'B-B-NS'!E444*-VLookups!$C$10*2</f>
        <v>-1552.6197501551803</v>
      </c>
      <c r="G444" s="19">
        <v>0</v>
      </c>
      <c r="H444" s="20">
        <f>(-VLookups!$C$13)*(E444+F444/2)</f>
        <v>-7304.2996146050464</v>
      </c>
      <c r="I444" s="19">
        <v>0</v>
      </c>
      <c r="J444" s="19">
        <v>0</v>
      </c>
      <c r="K444" s="19">
        <v>0</v>
      </c>
      <c r="L444" s="19">
        <v>0</v>
      </c>
      <c r="M444" s="19">
        <v>0</v>
      </c>
      <c r="N444" s="20" t="s">
        <v>36</v>
      </c>
      <c r="O444" s="19">
        <v>0</v>
      </c>
      <c r="P444" s="20">
        <f>P443-VLookups!$C$42</f>
        <v>-398.5</v>
      </c>
      <c r="Q444" s="22">
        <v>200</v>
      </c>
      <c r="R444" s="19">
        <v>0</v>
      </c>
      <c r="S444" s="20">
        <f>VLookups!$C$50</f>
        <v>-3580.614715990946</v>
      </c>
      <c r="T444" s="19">
        <v>0</v>
      </c>
      <c r="U444" s="9">
        <v>296</v>
      </c>
      <c r="V444" s="21">
        <f>V443-VLookups!$C$54</f>
        <v>-2700</v>
      </c>
      <c r="W444" s="21">
        <f>-VLookups!$C$60</f>
        <v>-300</v>
      </c>
      <c r="X444" s="21">
        <f>-VLookups!$C$62</f>
        <v>-125</v>
      </c>
      <c r="Y444" s="20">
        <f>Y443*(1+VLookups!$C$57/12)</f>
        <v>-538.71588092591173</v>
      </c>
      <c r="Z444" s="9" t="s">
        <v>36</v>
      </c>
      <c r="AA444" s="9" t="s">
        <v>36</v>
      </c>
      <c r="AB444" s="20">
        <f t="shared" si="18"/>
        <v>10153.555749320178</v>
      </c>
      <c r="AC444" s="19">
        <f t="shared" si="19"/>
        <v>2126917.2811864363</v>
      </c>
    </row>
    <row r="445" spans="2:29" x14ac:dyDescent="0.25">
      <c r="B445" s="9">
        <v>441</v>
      </c>
      <c r="C445" s="9">
        <f t="shared" si="20"/>
        <v>59</v>
      </c>
      <c r="D445" s="9">
        <v>9</v>
      </c>
      <c r="E445" s="20">
        <f>E433*(1+VLookups!$C$4)</f>
        <v>25876.995835919672</v>
      </c>
      <c r="F445" s="20">
        <f>'B-B-NS'!E445*-VLookups!$C$10*2</f>
        <v>-1552.6197501551803</v>
      </c>
      <c r="G445" s="19">
        <v>0</v>
      </c>
      <c r="H445" s="20">
        <f>(-VLookups!$C$13)*(E445+F445/2)</f>
        <v>-7304.2996146050464</v>
      </c>
      <c r="I445" s="19">
        <v>0</v>
      </c>
      <c r="J445" s="19">
        <v>0</v>
      </c>
      <c r="K445" s="19">
        <v>0</v>
      </c>
      <c r="L445" s="19">
        <v>0</v>
      </c>
      <c r="M445" s="19">
        <v>0</v>
      </c>
      <c r="N445" s="20" t="s">
        <v>36</v>
      </c>
      <c r="O445" s="19">
        <v>0</v>
      </c>
      <c r="P445" s="20">
        <f>P444-VLookups!$C$42</f>
        <v>-400</v>
      </c>
      <c r="Q445" s="22">
        <v>201</v>
      </c>
      <c r="R445" s="19">
        <v>0</v>
      </c>
      <c r="S445" s="20">
        <f>VLookups!$C$50</f>
        <v>-3580.614715990946</v>
      </c>
      <c r="T445" s="19">
        <v>0</v>
      </c>
      <c r="U445" s="9">
        <v>297</v>
      </c>
      <c r="V445" s="21">
        <f>V444-VLookups!$C$54</f>
        <v>-2705</v>
      </c>
      <c r="W445" s="21">
        <f>-VLookups!$C$60</f>
        <v>-300</v>
      </c>
      <c r="X445" s="21">
        <f>-VLookups!$C$62</f>
        <v>-125</v>
      </c>
      <c r="Y445" s="20">
        <f>Y444*(1+VLookups!$C$57/12)</f>
        <v>-540.28713557861226</v>
      </c>
      <c r="Z445" s="9" t="s">
        <v>36</v>
      </c>
      <c r="AA445" s="9" t="s">
        <v>36</v>
      </c>
      <c r="AB445" s="20">
        <f t="shared" si="18"/>
        <v>10145.484494667478</v>
      </c>
      <c r="AC445" s="19">
        <f t="shared" si="19"/>
        <v>2140607.6278164145</v>
      </c>
    </row>
    <row r="446" spans="2:29" x14ac:dyDescent="0.25">
      <c r="B446" s="9">
        <v>442</v>
      </c>
      <c r="C446" s="9">
        <f t="shared" si="20"/>
        <v>59</v>
      </c>
      <c r="D446" s="9">
        <v>10</v>
      </c>
      <c r="E446" s="20">
        <f>E434*(1+VLookups!$C$4)</f>
        <v>25876.995835919672</v>
      </c>
      <c r="F446" s="20">
        <f>'B-B-NS'!E446*-VLookups!$C$10*2</f>
        <v>-1552.6197501551803</v>
      </c>
      <c r="G446" s="19">
        <v>0</v>
      </c>
      <c r="H446" s="20">
        <f>(-VLookups!$C$13)*(E446+F446/2)</f>
        <v>-7304.2996146050464</v>
      </c>
      <c r="I446" s="19">
        <v>0</v>
      </c>
      <c r="J446" s="19">
        <v>0</v>
      </c>
      <c r="K446" s="19">
        <v>0</v>
      </c>
      <c r="L446" s="19">
        <v>0</v>
      </c>
      <c r="M446" s="19">
        <v>0</v>
      </c>
      <c r="N446" s="20" t="s">
        <v>36</v>
      </c>
      <c r="O446" s="19">
        <v>0</v>
      </c>
      <c r="P446" s="20">
        <f>P445-VLookups!$C$42</f>
        <v>-401.5</v>
      </c>
      <c r="Q446" s="22">
        <v>202</v>
      </c>
      <c r="R446" s="19">
        <v>0</v>
      </c>
      <c r="S446" s="20">
        <f>VLookups!$C$50</f>
        <v>-3580.614715990946</v>
      </c>
      <c r="T446" s="19">
        <v>0</v>
      </c>
      <c r="U446" s="9">
        <v>298</v>
      </c>
      <c r="V446" s="21">
        <f>V445-VLookups!$C$54</f>
        <v>-2710</v>
      </c>
      <c r="W446" s="21">
        <f>-VLookups!$C$60</f>
        <v>-300</v>
      </c>
      <c r="X446" s="21">
        <f>-VLookups!$C$62</f>
        <v>-125</v>
      </c>
      <c r="Y446" s="20">
        <f>Y445*(1+VLookups!$C$57/12)</f>
        <v>-541.86297305738321</v>
      </c>
      <c r="Z446" s="9" t="s">
        <v>36</v>
      </c>
      <c r="AA446" s="9" t="s">
        <v>36</v>
      </c>
      <c r="AB446" s="20">
        <f t="shared" si="18"/>
        <v>10137.408657188707</v>
      </c>
      <c r="AC446" s="19">
        <f t="shared" si="19"/>
        <v>2154312.7158532972</v>
      </c>
    </row>
    <row r="447" spans="2:29" x14ac:dyDescent="0.25">
      <c r="B447" s="9">
        <v>443</v>
      </c>
      <c r="C447" s="9">
        <f t="shared" si="20"/>
        <v>59</v>
      </c>
      <c r="D447" s="9">
        <v>11</v>
      </c>
      <c r="E447" s="20">
        <f>E435*(1+VLookups!$C$4)</f>
        <v>25876.995835919672</v>
      </c>
      <c r="F447" s="20">
        <f>'B-B-NS'!E447*-VLookups!$C$10*2</f>
        <v>-1552.6197501551803</v>
      </c>
      <c r="G447" s="19">
        <v>0</v>
      </c>
      <c r="H447" s="20">
        <f>(-VLookups!$C$13)*(E447+F447/2)</f>
        <v>-7304.2996146050464</v>
      </c>
      <c r="I447" s="19">
        <v>0</v>
      </c>
      <c r="J447" s="19">
        <v>0</v>
      </c>
      <c r="K447" s="19">
        <v>0</v>
      </c>
      <c r="L447" s="19">
        <v>0</v>
      </c>
      <c r="M447" s="19">
        <v>0</v>
      </c>
      <c r="N447" s="20" t="s">
        <v>36</v>
      </c>
      <c r="O447" s="19">
        <v>0</v>
      </c>
      <c r="P447" s="20">
        <f>P446-VLookups!$C$42</f>
        <v>-403</v>
      </c>
      <c r="Q447" s="22">
        <v>203</v>
      </c>
      <c r="R447" s="19">
        <v>0</v>
      </c>
      <c r="S447" s="20">
        <f>VLookups!$C$50</f>
        <v>-3580.614715990946</v>
      </c>
      <c r="T447" s="19">
        <v>0</v>
      </c>
      <c r="U447" s="9">
        <v>299</v>
      </c>
      <c r="V447" s="21">
        <f>V446-VLookups!$C$54</f>
        <v>-2715</v>
      </c>
      <c r="W447" s="21">
        <f>-VLookups!$C$60</f>
        <v>-300</v>
      </c>
      <c r="X447" s="21">
        <f>-VLookups!$C$62</f>
        <v>-125</v>
      </c>
      <c r="Y447" s="20">
        <f>Y446*(1+VLookups!$C$57/12)</f>
        <v>-543.4434067288006</v>
      </c>
      <c r="Z447" s="9" t="s">
        <v>36</v>
      </c>
      <c r="AA447" s="9" t="s">
        <v>36</v>
      </c>
      <c r="AB447" s="20">
        <f t="shared" si="18"/>
        <v>10129.32822351729</v>
      </c>
      <c r="AC447" s="19">
        <f t="shared" si="19"/>
        <v>2168032.5652699033</v>
      </c>
    </row>
    <row r="448" spans="2:29" x14ac:dyDescent="0.25">
      <c r="B448" s="9">
        <v>444</v>
      </c>
      <c r="C448" s="9">
        <f t="shared" si="20"/>
        <v>60</v>
      </c>
      <c r="D448" s="9">
        <v>0</v>
      </c>
      <c r="E448" s="20">
        <f>E436*(1+VLookups!$C$4)</f>
        <v>26782.69069017686</v>
      </c>
      <c r="F448" s="20">
        <f>'B-B-NS'!E448*-VLookups!$C$10*2</f>
        <v>-1606.9614414106115</v>
      </c>
      <c r="G448" s="19">
        <v>0</v>
      </c>
      <c r="H448" s="20">
        <f>(-VLookups!$C$13)*(E448+F448/2)</f>
        <v>-7559.9501011162229</v>
      </c>
      <c r="I448" s="19">
        <v>0</v>
      </c>
      <c r="J448" s="19">
        <v>0</v>
      </c>
      <c r="K448" s="19">
        <v>0</v>
      </c>
      <c r="L448" s="19">
        <v>0</v>
      </c>
      <c r="M448" s="19">
        <v>0</v>
      </c>
      <c r="N448" s="20" t="s">
        <v>36</v>
      </c>
      <c r="O448" s="19">
        <v>0</v>
      </c>
      <c r="P448" s="20">
        <f>P447-VLookups!$C$42</f>
        <v>-404.5</v>
      </c>
      <c r="Q448" s="22">
        <v>204</v>
      </c>
      <c r="R448" s="19">
        <v>0</v>
      </c>
      <c r="S448" s="20">
        <f>VLookups!$C$50</f>
        <v>-3580.614715990946</v>
      </c>
      <c r="T448" s="19">
        <v>0</v>
      </c>
      <c r="U448" s="9">
        <v>300</v>
      </c>
      <c r="V448" s="21">
        <f>V447-VLookups!$C$54</f>
        <v>-2720</v>
      </c>
      <c r="W448" s="21">
        <f>-VLookups!$C$60</f>
        <v>-300</v>
      </c>
      <c r="X448" s="21">
        <f>-VLookups!$C$62</f>
        <v>-125</v>
      </c>
      <c r="Y448" s="20">
        <f>Y447*(1+VLookups!$C$57/12)</f>
        <v>-545.02844999842625</v>
      </c>
      <c r="Z448" s="9" t="s">
        <v>36</v>
      </c>
      <c r="AA448" s="9" t="s">
        <v>36</v>
      </c>
      <c r="AB448" s="20">
        <f t="shared" si="18"/>
        <v>10744.116702365958</v>
      </c>
      <c r="AC448" s="19">
        <f t="shared" si="19"/>
        <v>2182390.0695810528</v>
      </c>
    </row>
    <row r="449" spans="2:29" x14ac:dyDescent="0.25">
      <c r="B449" s="9">
        <v>445</v>
      </c>
      <c r="C449" s="9">
        <f t="shared" si="20"/>
        <v>60</v>
      </c>
      <c r="D449" s="9">
        <v>1</v>
      </c>
      <c r="E449" s="20">
        <f>E437*(1+VLookups!$C$4)</f>
        <v>26782.69069017686</v>
      </c>
      <c r="F449" s="20">
        <f>'B-B-NS'!E449*-VLookups!$C$10*2</f>
        <v>-1606.9614414106115</v>
      </c>
      <c r="G449" s="19">
        <v>0</v>
      </c>
      <c r="H449" s="20">
        <f>(-VLookups!$C$13)*(E449+F449/2)</f>
        <v>-7559.9501011162229</v>
      </c>
      <c r="I449" s="19">
        <v>0</v>
      </c>
      <c r="J449" s="19">
        <v>0</v>
      </c>
      <c r="K449" s="19">
        <v>0</v>
      </c>
      <c r="L449" s="19">
        <v>0</v>
      </c>
      <c r="M449" s="19">
        <v>0</v>
      </c>
      <c r="N449" s="20" t="s">
        <v>36</v>
      </c>
      <c r="O449" s="19">
        <v>0</v>
      </c>
      <c r="P449" s="20">
        <f>P448-VLookups!$C$42</f>
        <v>-406</v>
      </c>
      <c r="Q449" s="22">
        <v>205</v>
      </c>
      <c r="R449" s="19">
        <v>0</v>
      </c>
      <c r="S449" s="20">
        <f>VLookups!$C$50</f>
        <v>-3580.614715990946</v>
      </c>
      <c r="T449" s="19">
        <v>0</v>
      </c>
      <c r="U449" s="9">
        <v>301</v>
      </c>
      <c r="V449" s="21">
        <f>V448-VLookups!$C$54</f>
        <v>-2725</v>
      </c>
      <c r="W449" s="21">
        <f>-VLookups!$C$60</f>
        <v>-300</v>
      </c>
      <c r="X449" s="21">
        <f>-VLookups!$C$62</f>
        <v>-125</v>
      </c>
      <c r="Y449" s="20">
        <f>Y448*(1+VLookups!$C$57/12)</f>
        <v>-546.61811631092166</v>
      </c>
      <c r="Z449" s="9" t="s">
        <v>36</v>
      </c>
      <c r="AA449" s="9" t="s">
        <v>36</v>
      </c>
      <c r="AB449" s="20">
        <f t="shared" si="18"/>
        <v>10736.027036053463</v>
      </c>
      <c r="AC449" s="19">
        <f t="shared" si="19"/>
        <v>2196763.4133997415</v>
      </c>
    </row>
    <row r="450" spans="2:29" x14ac:dyDescent="0.25">
      <c r="B450" s="9">
        <v>446</v>
      </c>
      <c r="C450" s="9">
        <f t="shared" si="20"/>
        <v>60</v>
      </c>
      <c r="D450" s="9">
        <v>2</v>
      </c>
      <c r="E450" s="20">
        <f>E438*(1+VLookups!$C$4)</f>
        <v>26782.69069017686</v>
      </c>
      <c r="F450" s="20">
        <f>'B-B-NS'!E450*-VLookups!$C$10*2</f>
        <v>-1606.9614414106115</v>
      </c>
      <c r="G450" s="19">
        <v>0</v>
      </c>
      <c r="H450" s="20">
        <f>(-VLookups!$C$13)*(E450+F450/2)</f>
        <v>-7559.9501011162229</v>
      </c>
      <c r="I450" s="19">
        <v>0</v>
      </c>
      <c r="J450" s="19">
        <v>0</v>
      </c>
      <c r="K450" s="19">
        <v>0</v>
      </c>
      <c r="L450" s="19">
        <v>0</v>
      </c>
      <c r="M450" s="19">
        <v>0</v>
      </c>
      <c r="N450" s="20" t="s">
        <v>36</v>
      </c>
      <c r="O450" s="19">
        <v>0</v>
      </c>
      <c r="P450" s="20">
        <f>P449-VLookups!$C$42</f>
        <v>-407.5</v>
      </c>
      <c r="Q450" s="22">
        <v>206</v>
      </c>
      <c r="R450" s="19">
        <v>0</v>
      </c>
      <c r="S450" s="20">
        <f>VLookups!$C$50</f>
        <v>-3580.614715990946</v>
      </c>
      <c r="T450" s="19">
        <v>0</v>
      </c>
      <c r="U450" s="9">
        <v>302</v>
      </c>
      <c r="V450" s="21">
        <f>V449-VLookups!$C$54</f>
        <v>-2730</v>
      </c>
      <c r="W450" s="21">
        <f>-VLookups!$C$60</f>
        <v>-300</v>
      </c>
      <c r="X450" s="21">
        <f>-VLookups!$C$62</f>
        <v>-125</v>
      </c>
      <c r="Y450" s="20">
        <f>Y449*(1+VLookups!$C$57/12)</f>
        <v>-548.21241915016185</v>
      </c>
      <c r="Z450" s="9" t="s">
        <v>36</v>
      </c>
      <c r="AA450" s="9" t="s">
        <v>36</v>
      </c>
      <c r="AB450" s="20">
        <f t="shared" si="18"/>
        <v>10727.932733214222</v>
      </c>
      <c r="AC450" s="19">
        <f t="shared" si="19"/>
        <v>2211152.6184886219</v>
      </c>
    </row>
    <row r="451" spans="2:29" x14ac:dyDescent="0.25">
      <c r="B451" s="9">
        <v>447</v>
      </c>
      <c r="C451" s="9">
        <f t="shared" si="20"/>
        <v>60</v>
      </c>
      <c r="D451" s="9">
        <v>3</v>
      </c>
      <c r="E451" s="20">
        <f>E439*(1+VLookups!$C$4)</f>
        <v>26782.69069017686</v>
      </c>
      <c r="F451" s="20">
        <f>'B-B-NS'!E451*-VLookups!$C$10*2</f>
        <v>-1606.9614414106115</v>
      </c>
      <c r="G451" s="19">
        <v>0</v>
      </c>
      <c r="H451" s="20">
        <f>(-VLookups!$C$13)*(E451+F451/2)</f>
        <v>-7559.9501011162229</v>
      </c>
      <c r="I451" s="19">
        <v>0</v>
      </c>
      <c r="J451" s="19">
        <v>0</v>
      </c>
      <c r="K451" s="19">
        <v>0</v>
      </c>
      <c r="L451" s="19">
        <v>0</v>
      </c>
      <c r="M451" s="19">
        <v>0</v>
      </c>
      <c r="N451" s="20" t="s">
        <v>36</v>
      </c>
      <c r="O451" s="19">
        <v>0</v>
      </c>
      <c r="P451" s="20">
        <f>P450-VLookups!$C$42</f>
        <v>-409</v>
      </c>
      <c r="Q451" s="22">
        <v>207</v>
      </c>
      <c r="R451" s="19">
        <v>0</v>
      </c>
      <c r="S451" s="20">
        <f>VLookups!$C$50</f>
        <v>-3580.614715990946</v>
      </c>
      <c r="T451" s="19">
        <v>0</v>
      </c>
      <c r="U451" s="9">
        <v>303</v>
      </c>
      <c r="V451" s="21">
        <f>V450-VLookups!$C$54</f>
        <v>-2735</v>
      </c>
      <c r="W451" s="21">
        <f>-VLookups!$C$60</f>
        <v>-300</v>
      </c>
      <c r="X451" s="21">
        <f>-VLookups!$C$62</f>
        <v>-125</v>
      </c>
      <c r="Y451" s="20">
        <f>Y450*(1+VLookups!$C$57/12)</f>
        <v>-549.81137203934986</v>
      </c>
      <c r="Z451" s="9" t="s">
        <v>36</v>
      </c>
      <c r="AA451" s="9" t="s">
        <v>36</v>
      </c>
      <c r="AB451" s="20">
        <f t="shared" si="18"/>
        <v>10719.833780325034</v>
      </c>
      <c r="AC451" s="19">
        <f t="shared" si="19"/>
        <v>2225557.7066330947</v>
      </c>
    </row>
    <row r="452" spans="2:29" x14ac:dyDescent="0.25">
      <c r="B452" s="9">
        <v>448</v>
      </c>
      <c r="C452" s="9">
        <f t="shared" si="20"/>
        <v>60</v>
      </c>
      <c r="D452" s="9">
        <v>4</v>
      </c>
      <c r="E452" s="20">
        <f>E440*(1+VLookups!$C$4)</f>
        <v>26782.69069017686</v>
      </c>
      <c r="F452" s="20">
        <f>'B-B-NS'!E452*-VLookups!$C$10*2</f>
        <v>-1606.9614414106115</v>
      </c>
      <c r="G452" s="19">
        <v>0</v>
      </c>
      <c r="H452" s="20">
        <f>(-VLookups!$C$13)*(E452+F452/2)</f>
        <v>-7559.9501011162229</v>
      </c>
      <c r="I452" s="19">
        <v>0</v>
      </c>
      <c r="J452" s="19">
        <v>0</v>
      </c>
      <c r="K452" s="19">
        <v>0</v>
      </c>
      <c r="L452" s="19">
        <v>0</v>
      </c>
      <c r="M452" s="19">
        <v>0</v>
      </c>
      <c r="N452" s="20" t="s">
        <v>36</v>
      </c>
      <c r="O452" s="19">
        <v>0</v>
      </c>
      <c r="P452" s="20">
        <f>P451-VLookups!$C$42</f>
        <v>-410.5</v>
      </c>
      <c r="Q452" s="22">
        <v>208</v>
      </c>
      <c r="R452" s="19">
        <v>0</v>
      </c>
      <c r="S452" s="20">
        <f>VLookups!$C$50</f>
        <v>-3580.614715990946</v>
      </c>
      <c r="T452" s="19">
        <v>0</v>
      </c>
      <c r="U452" s="9">
        <v>304</v>
      </c>
      <c r="V452" s="21">
        <f>V451-VLookups!$C$54</f>
        <v>-2740</v>
      </c>
      <c r="W452" s="21">
        <f>-VLookups!$C$60</f>
        <v>-300</v>
      </c>
      <c r="X452" s="21">
        <f>-VLookups!$C$62</f>
        <v>-125</v>
      </c>
      <c r="Y452" s="20">
        <f>Y451*(1+VLookups!$C$57/12)</f>
        <v>-551.41498854113127</v>
      </c>
      <c r="Z452" s="9" t="s">
        <v>36</v>
      </c>
      <c r="AA452" s="9" t="s">
        <v>36</v>
      </c>
      <c r="AB452" s="20">
        <f t="shared" si="18"/>
        <v>10711.730163823253</v>
      </c>
      <c r="AC452" s="19">
        <f t="shared" si="19"/>
        <v>2239978.6996413064</v>
      </c>
    </row>
    <row r="453" spans="2:29" x14ac:dyDescent="0.25">
      <c r="B453" s="9">
        <v>449</v>
      </c>
      <c r="C453" s="9">
        <f t="shared" si="20"/>
        <v>60</v>
      </c>
      <c r="D453" s="9">
        <v>5</v>
      </c>
      <c r="E453" s="20">
        <f>E441*(1+VLookups!$C$4)</f>
        <v>26782.69069017686</v>
      </c>
      <c r="F453" s="20">
        <f>'B-B-NS'!E453*-VLookups!$C$10*2</f>
        <v>-1606.9614414106115</v>
      </c>
      <c r="G453" s="19">
        <v>0</v>
      </c>
      <c r="H453" s="20">
        <f>(-VLookups!$C$13)*(E453+F453/2)</f>
        <v>-7559.9501011162229</v>
      </c>
      <c r="I453" s="19">
        <v>0</v>
      </c>
      <c r="J453" s="19">
        <v>0</v>
      </c>
      <c r="K453" s="19">
        <v>0</v>
      </c>
      <c r="L453" s="19">
        <v>0</v>
      </c>
      <c r="M453" s="19">
        <v>0</v>
      </c>
      <c r="N453" s="20" t="s">
        <v>36</v>
      </c>
      <c r="O453" s="19">
        <v>0</v>
      </c>
      <c r="P453" s="20">
        <f>P452-VLookups!$C$42</f>
        <v>-412</v>
      </c>
      <c r="Q453" s="22">
        <v>209</v>
      </c>
      <c r="R453" s="19">
        <v>0</v>
      </c>
      <c r="S453" s="20">
        <f>VLookups!$C$50</f>
        <v>-3580.614715990946</v>
      </c>
      <c r="T453" s="19">
        <v>0</v>
      </c>
      <c r="U453" s="9">
        <v>305</v>
      </c>
      <c r="V453" s="21">
        <f>V452-VLookups!$C$54</f>
        <v>-2745</v>
      </c>
      <c r="W453" s="21">
        <f>-VLookups!$C$60</f>
        <v>-300</v>
      </c>
      <c r="X453" s="21">
        <f>-VLookups!$C$62</f>
        <v>-125</v>
      </c>
      <c r="Y453" s="20">
        <f>Y452*(1+VLookups!$C$57/12)</f>
        <v>-553.02328225770952</v>
      </c>
      <c r="Z453" s="9" t="s">
        <v>36</v>
      </c>
      <c r="AA453" s="9" t="s">
        <v>36</v>
      </c>
      <c r="AB453" s="20">
        <f t="shared" ref="AB453:AB508" si="21">SUM(E453,F453/2,H453,I453,K453,L453,M453,O453,P453,R453,S453,T453,V453,W453,X453,Y453,G453,J453,Z453,AA453)</f>
        <v>10703.621870106675</v>
      </c>
      <c r="AC453" s="19">
        <f t="shared" ref="AC453:AC508" si="22">AB453+(AC452*(1+($AC$2/12)))</f>
        <v>2254415.6193441488</v>
      </c>
    </row>
    <row r="454" spans="2:29" x14ac:dyDescent="0.25">
      <c r="B454" s="9">
        <v>450</v>
      </c>
      <c r="C454" s="9">
        <f t="shared" si="20"/>
        <v>60</v>
      </c>
      <c r="D454" s="9">
        <v>6</v>
      </c>
      <c r="E454" s="20">
        <f>E442*(1+VLookups!$C$4)</f>
        <v>26782.69069017686</v>
      </c>
      <c r="F454" s="20">
        <f>'B-B-NS'!E454*-VLookups!$C$10*2</f>
        <v>-1606.9614414106115</v>
      </c>
      <c r="G454" s="19">
        <v>0</v>
      </c>
      <c r="H454" s="20">
        <f>(-VLookups!$C$13)*(E454+F454/2)</f>
        <v>-7559.9501011162229</v>
      </c>
      <c r="I454" s="19">
        <v>0</v>
      </c>
      <c r="J454" s="19">
        <v>0</v>
      </c>
      <c r="K454" s="19">
        <v>0</v>
      </c>
      <c r="L454" s="19">
        <v>0</v>
      </c>
      <c r="M454" s="19">
        <v>0</v>
      </c>
      <c r="N454" s="20" t="s">
        <v>36</v>
      </c>
      <c r="O454" s="19">
        <v>0</v>
      </c>
      <c r="P454" s="20">
        <f>P453-VLookups!$C$42</f>
        <v>-413.5</v>
      </c>
      <c r="Q454" s="22">
        <v>210</v>
      </c>
      <c r="R454" s="19">
        <v>0</v>
      </c>
      <c r="S454" s="20">
        <f>VLookups!$C$50</f>
        <v>-3580.614715990946</v>
      </c>
      <c r="T454" s="19">
        <v>0</v>
      </c>
      <c r="U454" s="9">
        <v>306</v>
      </c>
      <c r="V454" s="21">
        <f>V453-VLookups!$C$54</f>
        <v>-2750</v>
      </c>
      <c r="W454" s="21">
        <f>-VLookups!$C$60</f>
        <v>-300</v>
      </c>
      <c r="X454" s="21">
        <f>-VLookups!$C$62</f>
        <v>-125</v>
      </c>
      <c r="Y454" s="20">
        <f>Y453*(1+VLookups!$C$57/12)</f>
        <v>-554.63626683096118</v>
      </c>
      <c r="Z454" s="9" t="s">
        <v>36</v>
      </c>
      <c r="AA454" s="9" t="s">
        <v>36</v>
      </c>
      <c r="AB454" s="20">
        <f t="shared" si="21"/>
        <v>10695.508885533423</v>
      </c>
      <c r="AC454" s="19">
        <f t="shared" si="22"/>
        <v>2268868.487595256</v>
      </c>
    </row>
    <row r="455" spans="2:29" x14ac:dyDescent="0.25">
      <c r="B455" s="9">
        <v>451</v>
      </c>
      <c r="C455" s="9">
        <f t="shared" si="20"/>
        <v>60</v>
      </c>
      <c r="D455" s="9">
        <v>7</v>
      </c>
      <c r="E455" s="20">
        <f>E443*(1+VLookups!$C$4)</f>
        <v>26782.69069017686</v>
      </c>
      <c r="F455" s="20">
        <f>'B-B-NS'!E455*-VLookups!$C$10*2</f>
        <v>-1606.9614414106115</v>
      </c>
      <c r="G455" s="19">
        <v>0</v>
      </c>
      <c r="H455" s="20">
        <f>(-VLookups!$C$13)*(E455+F455/2)</f>
        <v>-7559.9501011162229</v>
      </c>
      <c r="I455" s="19">
        <v>0</v>
      </c>
      <c r="J455" s="19">
        <v>0</v>
      </c>
      <c r="K455" s="19">
        <v>0</v>
      </c>
      <c r="L455" s="19">
        <v>0</v>
      </c>
      <c r="M455" s="19">
        <v>0</v>
      </c>
      <c r="N455" s="20" t="s">
        <v>36</v>
      </c>
      <c r="O455" s="19">
        <v>0</v>
      </c>
      <c r="P455" s="20">
        <f>P454-VLookups!$C$42</f>
        <v>-415</v>
      </c>
      <c r="Q455" s="22">
        <v>211</v>
      </c>
      <c r="R455" s="19">
        <v>0</v>
      </c>
      <c r="S455" s="20">
        <f>VLookups!$C$50</f>
        <v>-3580.614715990946</v>
      </c>
      <c r="T455" s="19">
        <v>0</v>
      </c>
      <c r="U455" s="9">
        <v>307</v>
      </c>
      <c r="V455" s="21">
        <f>V454-VLookups!$C$54</f>
        <v>-2755</v>
      </c>
      <c r="W455" s="21">
        <f>-VLookups!$C$60</f>
        <v>-300</v>
      </c>
      <c r="X455" s="21">
        <f>-VLookups!$C$62</f>
        <v>-125</v>
      </c>
      <c r="Y455" s="20">
        <f>Y454*(1+VLookups!$C$57/12)</f>
        <v>-556.25395594255144</v>
      </c>
      <c r="Z455" s="9" t="s">
        <v>36</v>
      </c>
      <c r="AA455" s="9" t="s">
        <v>36</v>
      </c>
      <c r="AB455" s="20">
        <f t="shared" si="21"/>
        <v>10687.391196421833</v>
      </c>
      <c r="AC455" s="19">
        <f t="shared" si="22"/>
        <v>2283337.3262710031</v>
      </c>
    </row>
    <row r="456" spans="2:29" x14ac:dyDescent="0.25">
      <c r="B456" s="9">
        <v>452</v>
      </c>
      <c r="C456" s="9">
        <f t="shared" si="20"/>
        <v>60</v>
      </c>
      <c r="D456" s="9">
        <v>8</v>
      </c>
      <c r="E456" s="20">
        <f>E444*(1+VLookups!$C$4)</f>
        <v>26782.69069017686</v>
      </c>
      <c r="F456" s="20">
        <f>'B-B-NS'!E456*-VLookups!$C$10*2</f>
        <v>-1606.9614414106115</v>
      </c>
      <c r="G456" s="19">
        <v>0</v>
      </c>
      <c r="H456" s="20">
        <f>(-VLookups!$C$13)*(E456+F456/2)</f>
        <v>-7559.9501011162229</v>
      </c>
      <c r="I456" s="19">
        <v>0</v>
      </c>
      <c r="J456" s="19">
        <v>0</v>
      </c>
      <c r="K456" s="19">
        <v>0</v>
      </c>
      <c r="L456" s="19">
        <v>0</v>
      </c>
      <c r="M456" s="19">
        <v>0</v>
      </c>
      <c r="N456" s="20" t="s">
        <v>36</v>
      </c>
      <c r="O456" s="19">
        <v>0</v>
      </c>
      <c r="P456" s="20">
        <f>P455-VLookups!$C$42</f>
        <v>-416.5</v>
      </c>
      <c r="Q456" s="22">
        <v>212</v>
      </c>
      <c r="R456" s="19">
        <v>0</v>
      </c>
      <c r="S456" s="20">
        <f>VLookups!$C$50</f>
        <v>-3580.614715990946</v>
      </c>
      <c r="T456" s="19">
        <v>0</v>
      </c>
      <c r="U456" s="9">
        <v>308</v>
      </c>
      <c r="V456" s="21">
        <f>V455-VLookups!$C$54</f>
        <v>-2760</v>
      </c>
      <c r="W456" s="21">
        <f>-VLookups!$C$60</f>
        <v>-300</v>
      </c>
      <c r="X456" s="21">
        <f>-VLookups!$C$62</f>
        <v>-125</v>
      </c>
      <c r="Y456" s="20">
        <f>Y455*(1+VLookups!$C$57/12)</f>
        <v>-557.87636331405054</v>
      </c>
      <c r="Z456" s="9" t="s">
        <v>36</v>
      </c>
      <c r="AA456" s="9" t="s">
        <v>36</v>
      </c>
      <c r="AB456" s="20">
        <f t="shared" si="21"/>
        <v>10679.268789050335</v>
      </c>
      <c r="AC456" s="19">
        <f t="shared" si="22"/>
        <v>2297822.1572705051</v>
      </c>
    </row>
    <row r="457" spans="2:29" x14ac:dyDescent="0.25">
      <c r="B457" s="9">
        <v>453</v>
      </c>
      <c r="C457" s="9">
        <f t="shared" si="20"/>
        <v>60</v>
      </c>
      <c r="D457" s="9">
        <v>9</v>
      </c>
      <c r="E457" s="20">
        <f>E445*(1+VLookups!$C$4)</f>
        <v>26782.69069017686</v>
      </c>
      <c r="F457" s="20">
        <f>'B-B-NS'!E457*-VLookups!$C$10*2</f>
        <v>-1606.9614414106115</v>
      </c>
      <c r="G457" s="19">
        <v>0</v>
      </c>
      <c r="H457" s="20">
        <f>(-VLookups!$C$13)*(E457+F457/2)</f>
        <v>-7559.9501011162229</v>
      </c>
      <c r="I457" s="19">
        <v>0</v>
      </c>
      <c r="J457" s="19">
        <v>0</v>
      </c>
      <c r="K457" s="19">
        <v>0</v>
      </c>
      <c r="L457" s="19">
        <v>0</v>
      </c>
      <c r="M457" s="19">
        <v>0</v>
      </c>
      <c r="N457" s="20" t="s">
        <v>36</v>
      </c>
      <c r="O457" s="19">
        <v>0</v>
      </c>
      <c r="P457" s="20">
        <f>P456-VLookups!$C$42</f>
        <v>-418</v>
      </c>
      <c r="Q457" s="22">
        <v>213</v>
      </c>
      <c r="R457" s="19">
        <v>0</v>
      </c>
      <c r="S457" s="20">
        <f>VLookups!$C$50</f>
        <v>-3580.614715990946</v>
      </c>
      <c r="T457" s="19">
        <v>0</v>
      </c>
      <c r="U457" s="9">
        <v>309</v>
      </c>
      <c r="V457" s="21">
        <f>V456-VLookups!$C$54</f>
        <v>-2765</v>
      </c>
      <c r="W457" s="21">
        <f>-VLookups!$C$60</f>
        <v>-300</v>
      </c>
      <c r="X457" s="21">
        <f>-VLookups!$C$62</f>
        <v>-125</v>
      </c>
      <c r="Y457" s="20">
        <f>Y456*(1+VLookups!$C$57/12)</f>
        <v>-559.50350270704985</v>
      </c>
      <c r="Z457" s="9" t="s">
        <v>36</v>
      </c>
      <c r="AA457" s="9" t="s">
        <v>36</v>
      </c>
      <c r="AB457" s="20">
        <f t="shared" si="21"/>
        <v>10671.141649657335</v>
      </c>
      <c r="AC457" s="19">
        <f t="shared" si="22"/>
        <v>2312323.0025156136</v>
      </c>
    </row>
    <row r="458" spans="2:29" x14ac:dyDescent="0.25">
      <c r="B458" s="9">
        <v>454</v>
      </c>
      <c r="C458" s="9">
        <f t="shared" si="20"/>
        <v>60</v>
      </c>
      <c r="D458" s="9">
        <v>10</v>
      </c>
      <c r="E458" s="20">
        <f>E446*(1+VLookups!$C$4)</f>
        <v>26782.69069017686</v>
      </c>
      <c r="F458" s="20">
        <f>'B-B-NS'!E458*-VLookups!$C$10*2</f>
        <v>-1606.9614414106115</v>
      </c>
      <c r="G458" s="19">
        <v>0</v>
      </c>
      <c r="H458" s="20">
        <f>(-VLookups!$C$13)*(E458+F458/2)</f>
        <v>-7559.9501011162229</v>
      </c>
      <c r="I458" s="19">
        <v>0</v>
      </c>
      <c r="J458" s="19">
        <v>0</v>
      </c>
      <c r="K458" s="19">
        <v>0</v>
      </c>
      <c r="L458" s="19">
        <v>0</v>
      </c>
      <c r="M458" s="19">
        <v>0</v>
      </c>
      <c r="N458" s="20" t="s">
        <v>36</v>
      </c>
      <c r="O458" s="19">
        <v>0</v>
      </c>
      <c r="P458" s="20">
        <f>P457-VLookups!$C$42</f>
        <v>-419.5</v>
      </c>
      <c r="Q458" s="22">
        <v>214</v>
      </c>
      <c r="R458" s="19">
        <v>0</v>
      </c>
      <c r="S458" s="20">
        <f>VLookups!$C$50</f>
        <v>-3580.614715990946</v>
      </c>
      <c r="T458" s="19">
        <v>0</v>
      </c>
      <c r="U458" s="9">
        <v>310</v>
      </c>
      <c r="V458" s="21">
        <f>V457-VLookups!$C$54</f>
        <v>-2770</v>
      </c>
      <c r="W458" s="21">
        <f>-VLookups!$C$60</f>
        <v>-300</v>
      </c>
      <c r="X458" s="21">
        <f>-VLookups!$C$62</f>
        <v>-125</v>
      </c>
      <c r="Y458" s="20">
        <f>Y457*(1+VLookups!$C$57/12)</f>
        <v>-561.1353879232787</v>
      </c>
      <c r="Z458" s="9" t="s">
        <v>36</v>
      </c>
      <c r="AA458" s="9" t="s">
        <v>36</v>
      </c>
      <c r="AB458" s="20">
        <f t="shared" si="21"/>
        <v>10663.009764441105</v>
      </c>
      <c r="AC458" s="19">
        <f t="shared" si="22"/>
        <v>2326839.8839509143</v>
      </c>
    </row>
    <row r="459" spans="2:29" x14ac:dyDescent="0.25">
      <c r="B459" s="9">
        <v>455</v>
      </c>
      <c r="C459" s="9">
        <f t="shared" si="20"/>
        <v>60</v>
      </c>
      <c r="D459" s="9">
        <v>11</v>
      </c>
      <c r="E459" s="20">
        <f>E447*(1+VLookups!$C$4)</f>
        <v>26782.69069017686</v>
      </c>
      <c r="F459" s="20">
        <f>'B-B-NS'!E459*-VLookups!$C$10*2</f>
        <v>-1606.9614414106115</v>
      </c>
      <c r="G459" s="19">
        <v>0</v>
      </c>
      <c r="H459" s="20">
        <f>(-VLookups!$C$13)*(E459+F459/2)</f>
        <v>-7559.9501011162229</v>
      </c>
      <c r="I459" s="19">
        <v>0</v>
      </c>
      <c r="J459" s="19">
        <v>0</v>
      </c>
      <c r="K459" s="19">
        <v>0</v>
      </c>
      <c r="L459" s="19">
        <v>0</v>
      </c>
      <c r="M459" s="19">
        <v>0</v>
      </c>
      <c r="N459" s="20" t="s">
        <v>36</v>
      </c>
      <c r="O459" s="19">
        <v>0</v>
      </c>
      <c r="P459" s="20">
        <f>P458-VLookups!$C$42</f>
        <v>-421</v>
      </c>
      <c r="Q459" s="22">
        <v>215</v>
      </c>
      <c r="R459" s="19">
        <v>0</v>
      </c>
      <c r="S459" s="20">
        <f>VLookups!$C$50</f>
        <v>-3580.614715990946</v>
      </c>
      <c r="T459" s="19">
        <v>0</v>
      </c>
      <c r="U459" s="9">
        <v>311</v>
      </c>
      <c r="V459" s="21">
        <f>V458-VLookups!$C$54</f>
        <v>-2775</v>
      </c>
      <c r="W459" s="21">
        <f>-VLookups!$C$60</f>
        <v>-300</v>
      </c>
      <c r="X459" s="21">
        <f>-VLookups!$C$62</f>
        <v>-125</v>
      </c>
      <c r="Y459" s="20">
        <f>Y458*(1+VLookups!$C$57/12)</f>
        <v>-562.77203280472156</v>
      </c>
      <c r="Z459" s="9" t="s">
        <v>36</v>
      </c>
      <c r="AA459" s="9" t="s">
        <v>36</v>
      </c>
      <c r="AB459" s="20">
        <f t="shared" si="21"/>
        <v>10654.873119559663</v>
      </c>
      <c r="AC459" s="19">
        <f t="shared" si="22"/>
        <v>2341372.8235437255</v>
      </c>
    </row>
    <row r="460" spans="2:29" x14ac:dyDescent="0.25">
      <c r="B460" s="9">
        <v>456</v>
      </c>
      <c r="C460" s="9">
        <f t="shared" si="20"/>
        <v>61</v>
      </c>
      <c r="D460" s="9">
        <v>0</v>
      </c>
      <c r="E460" s="20">
        <f>E448*(1+VLookups!$C$4)</f>
        <v>27720.084864333046</v>
      </c>
      <c r="F460" s="20">
        <f>'B-B-NS'!E460*-VLookups!$C$10*2</f>
        <v>-1663.2050918599828</v>
      </c>
      <c r="G460" s="19">
        <v>0</v>
      </c>
      <c r="H460" s="20">
        <f>(-VLookups!$C$13)*(E460+F460/2)</f>
        <v>-7824.5483546552896</v>
      </c>
      <c r="I460" s="19">
        <v>0</v>
      </c>
      <c r="J460" s="19">
        <v>0</v>
      </c>
      <c r="K460" s="19">
        <v>0</v>
      </c>
      <c r="L460" s="19">
        <v>0</v>
      </c>
      <c r="M460" s="19">
        <v>0</v>
      </c>
      <c r="N460" s="20" t="s">
        <v>36</v>
      </c>
      <c r="O460" s="19">
        <v>0</v>
      </c>
      <c r="P460" s="20">
        <f>P459-VLookups!$C$42</f>
        <v>-422.5</v>
      </c>
      <c r="Q460" s="22">
        <v>216</v>
      </c>
      <c r="R460" s="19">
        <v>0</v>
      </c>
      <c r="S460" s="20">
        <f>VLookups!$C$50</f>
        <v>-3580.614715990946</v>
      </c>
      <c r="T460" s="19">
        <v>0</v>
      </c>
      <c r="U460" s="9">
        <v>312</v>
      </c>
      <c r="V460" s="21">
        <f>V459-VLookups!$C$54</f>
        <v>-2780</v>
      </c>
      <c r="W460" s="21">
        <f>-VLookups!$C$60</f>
        <v>-300</v>
      </c>
      <c r="X460" s="21">
        <f>-VLookups!$C$62</f>
        <v>-125</v>
      </c>
      <c r="Y460" s="20">
        <f>Y459*(1+VLookups!$C$57/12)</f>
        <v>-564.41345123373537</v>
      </c>
      <c r="Z460" s="9" t="s">
        <v>36</v>
      </c>
      <c r="AA460" s="9" t="s">
        <v>36</v>
      </c>
      <c r="AB460" s="20">
        <f t="shared" si="21"/>
        <v>11291.405796523084</v>
      </c>
      <c r="AC460" s="19">
        <f t="shared" si="22"/>
        <v>2356566.5173794883</v>
      </c>
    </row>
    <row r="461" spans="2:29" x14ac:dyDescent="0.25">
      <c r="B461" s="9">
        <v>457</v>
      </c>
      <c r="C461" s="9">
        <f t="shared" si="20"/>
        <v>61</v>
      </c>
      <c r="D461" s="9">
        <v>1</v>
      </c>
      <c r="E461" s="20">
        <f>E449*(1+VLookups!$C$4)</f>
        <v>27720.084864333046</v>
      </c>
      <c r="F461" s="20">
        <f>'B-B-NS'!E461*-VLookups!$C$10*2</f>
        <v>-1663.2050918599828</v>
      </c>
      <c r="G461" s="19">
        <v>0</v>
      </c>
      <c r="H461" s="20">
        <f>(-VLookups!$C$13)*(E461+F461/2)</f>
        <v>-7824.5483546552896</v>
      </c>
      <c r="I461" s="19">
        <v>0</v>
      </c>
      <c r="J461" s="19">
        <v>0</v>
      </c>
      <c r="K461" s="19">
        <v>0</v>
      </c>
      <c r="L461" s="19">
        <v>0</v>
      </c>
      <c r="M461" s="19">
        <v>0</v>
      </c>
      <c r="N461" s="20" t="s">
        <v>36</v>
      </c>
      <c r="O461" s="19">
        <v>0</v>
      </c>
      <c r="P461" s="20">
        <f>P460-VLookups!$C$42</f>
        <v>-424</v>
      </c>
      <c r="Q461" s="22">
        <v>217</v>
      </c>
      <c r="R461" s="19">
        <v>0</v>
      </c>
      <c r="S461" s="20">
        <f>VLookups!$C$50</f>
        <v>-3580.614715990946</v>
      </c>
      <c r="T461" s="19">
        <v>0</v>
      </c>
      <c r="U461" s="9">
        <v>313</v>
      </c>
      <c r="V461" s="21">
        <f>V460-VLookups!$C$54</f>
        <v>-2785</v>
      </c>
      <c r="W461" s="21">
        <f>-VLookups!$C$60</f>
        <v>-300</v>
      </c>
      <c r="X461" s="21">
        <f>-VLookups!$C$62</f>
        <v>-125</v>
      </c>
      <c r="Y461" s="20">
        <f>Y460*(1+VLookups!$C$57/12)</f>
        <v>-566.05965713316709</v>
      </c>
      <c r="Z461" s="9" t="s">
        <v>36</v>
      </c>
      <c r="AA461" s="9" t="s">
        <v>36</v>
      </c>
      <c r="AB461" s="20">
        <f t="shared" si="21"/>
        <v>11283.259590623653</v>
      </c>
      <c r="AC461" s="19">
        <f t="shared" si="22"/>
        <v>2371777.3878324111</v>
      </c>
    </row>
    <row r="462" spans="2:29" x14ac:dyDescent="0.25">
      <c r="B462" s="9">
        <v>458</v>
      </c>
      <c r="C462" s="9">
        <f t="shared" si="20"/>
        <v>61</v>
      </c>
      <c r="D462" s="9">
        <v>2</v>
      </c>
      <c r="E462" s="20">
        <f>E450*(1+VLookups!$C$4)</f>
        <v>27720.084864333046</v>
      </c>
      <c r="F462" s="20">
        <f>'B-B-NS'!E462*-VLookups!$C$10*2</f>
        <v>-1663.2050918599828</v>
      </c>
      <c r="G462" s="19">
        <v>0</v>
      </c>
      <c r="H462" s="20">
        <f>(-VLookups!$C$13)*(E462+F462/2)</f>
        <v>-7824.5483546552896</v>
      </c>
      <c r="I462" s="19">
        <v>0</v>
      </c>
      <c r="J462" s="19">
        <v>0</v>
      </c>
      <c r="K462" s="19">
        <v>0</v>
      </c>
      <c r="L462" s="19">
        <v>0</v>
      </c>
      <c r="M462" s="19">
        <v>0</v>
      </c>
      <c r="N462" s="20" t="s">
        <v>36</v>
      </c>
      <c r="O462" s="19">
        <v>0</v>
      </c>
      <c r="P462" s="20">
        <f>P461-VLookups!$C$42</f>
        <v>-425.5</v>
      </c>
      <c r="Q462" s="22">
        <v>218</v>
      </c>
      <c r="R462" s="19">
        <v>0</v>
      </c>
      <c r="S462" s="20">
        <f>VLookups!$C$50</f>
        <v>-3580.614715990946</v>
      </c>
      <c r="T462" s="19">
        <v>0</v>
      </c>
      <c r="U462" s="9">
        <v>314</v>
      </c>
      <c r="V462" s="21">
        <f>V461-VLookups!$C$54</f>
        <v>-2790</v>
      </c>
      <c r="W462" s="21">
        <f>-VLookups!$C$60</f>
        <v>-300</v>
      </c>
      <c r="X462" s="21">
        <f>-VLookups!$C$62</f>
        <v>-125</v>
      </c>
      <c r="Y462" s="20">
        <f>Y461*(1+VLookups!$C$57/12)</f>
        <v>-567.71066446647217</v>
      </c>
      <c r="Z462" s="9" t="s">
        <v>36</v>
      </c>
      <c r="AA462" s="9" t="s">
        <v>36</v>
      </c>
      <c r="AB462" s="20">
        <f t="shared" si="21"/>
        <v>11275.108583290346</v>
      </c>
      <c r="AC462" s="19">
        <f t="shared" si="22"/>
        <v>2387005.4587287554</v>
      </c>
    </row>
    <row r="463" spans="2:29" x14ac:dyDescent="0.25">
      <c r="B463" s="9">
        <v>459</v>
      </c>
      <c r="C463" s="9">
        <f t="shared" si="20"/>
        <v>61</v>
      </c>
      <c r="D463" s="9">
        <v>3</v>
      </c>
      <c r="E463" s="20">
        <f>E451*(1+VLookups!$C$4)</f>
        <v>27720.084864333046</v>
      </c>
      <c r="F463" s="20">
        <f>'B-B-NS'!E463*-VLookups!$C$10*2</f>
        <v>-1663.2050918599828</v>
      </c>
      <c r="G463" s="19">
        <v>0</v>
      </c>
      <c r="H463" s="20">
        <f>(-VLookups!$C$13)*(E463+F463/2)</f>
        <v>-7824.5483546552896</v>
      </c>
      <c r="I463" s="19">
        <v>0</v>
      </c>
      <c r="J463" s="19">
        <v>0</v>
      </c>
      <c r="K463" s="19">
        <v>0</v>
      </c>
      <c r="L463" s="19">
        <v>0</v>
      </c>
      <c r="M463" s="19">
        <v>0</v>
      </c>
      <c r="N463" s="20" t="s">
        <v>36</v>
      </c>
      <c r="O463" s="19">
        <v>0</v>
      </c>
      <c r="P463" s="20">
        <f>P462-VLookups!$C$42</f>
        <v>-427</v>
      </c>
      <c r="Q463" s="22">
        <v>219</v>
      </c>
      <c r="R463" s="19">
        <v>0</v>
      </c>
      <c r="S463" s="20">
        <f>VLookups!$C$50</f>
        <v>-3580.614715990946</v>
      </c>
      <c r="T463" s="19">
        <v>0</v>
      </c>
      <c r="U463" s="9">
        <v>315</v>
      </c>
      <c r="V463" s="21">
        <f>V462-VLookups!$C$54</f>
        <v>-2795</v>
      </c>
      <c r="W463" s="21">
        <f>-VLookups!$C$60</f>
        <v>-300</v>
      </c>
      <c r="X463" s="21">
        <f>-VLookups!$C$62</f>
        <v>-125</v>
      </c>
      <c r="Y463" s="20">
        <f>Y462*(1+VLookups!$C$57/12)</f>
        <v>-569.36648723783276</v>
      </c>
      <c r="Z463" s="9" t="s">
        <v>36</v>
      </c>
      <c r="AA463" s="9" t="s">
        <v>36</v>
      </c>
      <c r="AB463" s="20">
        <f t="shared" si="21"/>
        <v>11266.952760518987</v>
      </c>
      <c r="AC463" s="19">
        <f t="shared" si="22"/>
        <v>2402250.753920489</v>
      </c>
    </row>
    <row r="464" spans="2:29" x14ac:dyDescent="0.25">
      <c r="B464" s="9">
        <v>460</v>
      </c>
      <c r="C464" s="9">
        <f t="shared" si="20"/>
        <v>61</v>
      </c>
      <c r="D464" s="9">
        <v>4</v>
      </c>
      <c r="E464" s="20">
        <f>E452*(1+VLookups!$C$4)</f>
        <v>27720.084864333046</v>
      </c>
      <c r="F464" s="20">
        <f>'B-B-NS'!E464*-VLookups!$C$10*2</f>
        <v>-1663.2050918599828</v>
      </c>
      <c r="G464" s="19">
        <v>0</v>
      </c>
      <c r="H464" s="20">
        <f>(-VLookups!$C$13)*(E464+F464/2)</f>
        <v>-7824.5483546552896</v>
      </c>
      <c r="I464" s="19">
        <v>0</v>
      </c>
      <c r="J464" s="19">
        <v>0</v>
      </c>
      <c r="K464" s="19">
        <v>0</v>
      </c>
      <c r="L464" s="19">
        <v>0</v>
      </c>
      <c r="M464" s="19">
        <v>0</v>
      </c>
      <c r="N464" s="20" t="s">
        <v>36</v>
      </c>
      <c r="O464" s="19">
        <v>0</v>
      </c>
      <c r="P464" s="20">
        <f>P463-VLookups!$C$42</f>
        <v>-428.5</v>
      </c>
      <c r="Q464" s="22">
        <v>220</v>
      </c>
      <c r="R464" s="19">
        <v>0</v>
      </c>
      <c r="S464" s="20">
        <f>VLookups!$C$50</f>
        <v>-3580.614715990946</v>
      </c>
      <c r="T464" s="19">
        <v>0</v>
      </c>
      <c r="U464" s="9">
        <v>316</v>
      </c>
      <c r="V464" s="21">
        <f>V463-VLookups!$C$54</f>
        <v>-2800</v>
      </c>
      <c r="W464" s="21">
        <f>-VLookups!$C$60</f>
        <v>-300</v>
      </c>
      <c r="X464" s="21">
        <f>-VLookups!$C$62</f>
        <v>-125</v>
      </c>
      <c r="Y464" s="20">
        <f>Y463*(1+VLookups!$C$57/12)</f>
        <v>-571.02713949227643</v>
      </c>
      <c r="Z464" s="9" t="s">
        <v>36</v>
      </c>
      <c r="AA464" s="9" t="s">
        <v>36</v>
      </c>
      <c r="AB464" s="20">
        <f t="shared" si="21"/>
        <v>11258.792108264543</v>
      </c>
      <c r="AC464" s="19">
        <f t="shared" si="22"/>
        <v>2417513.2972852881</v>
      </c>
    </row>
    <row r="465" spans="2:29" x14ac:dyDescent="0.25">
      <c r="B465" s="9">
        <v>461</v>
      </c>
      <c r="C465" s="9">
        <f t="shared" ref="C465:C508" si="23">C453+1</f>
        <v>61</v>
      </c>
      <c r="D465" s="9">
        <v>5</v>
      </c>
      <c r="E465" s="20">
        <f>E453*(1+VLookups!$C$4)</f>
        <v>27720.084864333046</v>
      </c>
      <c r="F465" s="20">
        <f>'B-B-NS'!E465*-VLookups!$C$10*2</f>
        <v>-1663.2050918599828</v>
      </c>
      <c r="G465" s="19">
        <v>0</v>
      </c>
      <c r="H465" s="20">
        <f>(-VLookups!$C$13)*(E465+F465/2)</f>
        <v>-7824.5483546552896</v>
      </c>
      <c r="I465" s="19">
        <v>0</v>
      </c>
      <c r="J465" s="19">
        <v>0</v>
      </c>
      <c r="K465" s="19">
        <v>0</v>
      </c>
      <c r="L465" s="19">
        <v>0</v>
      </c>
      <c r="M465" s="19">
        <v>0</v>
      </c>
      <c r="N465" s="20" t="s">
        <v>36</v>
      </c>
      <c r="O465" s="19">
        <v>0</v>
      </c>
      <c r="P465" s="20">
        <f>P464-VLookups!$C$42</f>
        <v>-430</v>
      </c>
      <c r="Q465" s="22">
        <v>221</v>
      </c>
      <c r="R465" s="19">
        <v>0</v>
      </c>
      <c r="S465" s="20">
        <f>VLookups!$C$50</f>
        <v>-3580.614715990946</v>
      </c>
      <c r="T465" s="19">
        <v>0</v>
      </c>
      <c r="U465" s="9">
        <v>317</v>
      </c>
      <c r="V465" s="21">
        <f>V464-VLookups!$C$54</f>
        <v>-2805</v>
      </c>
      <c r="W465" s="21">
        <f>-VLookups!$C$60</f>
        <v>-300</v>
      </c>
      <c r="X465" s="21">
        <f>-VLookups!$C$62</f>
        <v>-125</v>
      </c>
      <c r="Y465" s="20">
        <f>Y464*(1+VLookups!$C$57/12)</f>
        <v>-572.69263531579554</v>
      </c>
      <c r="Z465" s="9" t="s">
        <v>36</v>
      </c>
      <c r="AA465" s="9" t="s">
        <v>36</v>
      </c>
      <c r="AB465" s="20">
        <f t="shared" si="21"/>
        <v>11250.626612441023</v>
      </c>
      <c r="AC465" s="19">
        <f t="shared" si="22"/>
        <v>2432793.112726538</v>
      </c>
    </row>
    <row r="466" spans="2:29" x14ac:dyDescent="0.25">
      <c r="B466" s="9">
        <v>462</v>
      </c>
      <c r="C466" s="9">
        <f t="shared" si="23"/>
        <v>61</v>
      </c>
      <c r="D466" s="9">
        <v>6</v>
      </c>
      <c r="E466" s="20">
        <f>E454*(1+VLookups!$C$4)</f>
        <v>27720.084864333046</v>
      </c>
      <c r="F466" s="20">
        <f>'B-B-NS'!E466*-VLookups!$C$10*2</f>
        <v>-1663.2050918599828</v>
      </c>
      <c r="G466" s="19">
        <v>0</v>
      </c>
      <c r="H466" s="20">
        <f>(-VLookups!$C$13)*(E466+F466/2)</f>
        <v>-7824.5483546552896</v>
      </c>
      <c r="I466" s="19">
        <v>0</v>
      </c>
      <c r="J466" s="19">
        <v>0</v>
      </c>
      <c r="K466" s="19">
        <v>0</v>
      </c>
      <c r="L466" s="19">
        <v>0</v>
      </c>
      <c r="M466" s="19">
        <v>0</v>
      </c>
      <c r="N466" s="20" t="s">
        <v>36</v>
      </c>
      <c r="O466" s="19">
        <v>0</v>
      </c>
      <c r="P466" s="20">
        <f>P465-VLookups!$C$42</f>
        <v>-431.5</v>
      </c>
      <c r="Q466" s="22">
        <v>222</v>
      </c>
      <c r="R466" s="19">
        <v>0</v>
      </c>
      <c r="S466" s="20">
        <f>VLookups!$C$50</f>
        <v>-3580.614715990946</v>
      </c>
      <c r="T466" s="19">
        <v>0</v>
      </c>
      <c r="U466" s="9">
        <v>318</v>
      </c>
      <c r="V466" s="21">
        <f>V465-VLookups!$C$54</f>
        <v>-2810</v>
      </c>
      <c r="W466" s="21">
        <f>-VLookups!$C$60</f>
        <v>-300</v>
      </c>
      <c r="X466" s="21">
        <f>-VLookups!$C$62</f>
        <v>-125</v>
      </c>
      <c r="Y466" s="20">
        <f>Y465*(1+VLookups!$C$57/12)</f>
        <v>-574.36298883546658</v>
      </c>
      <c r="Z466" s="9" t="s">
        <v>36</v>
      </c>
      <c r="AA466" s="9" t="s">
        <v>36</v>
      </c>
      <c r="AB466" s="20">
        <f t="shared" si="21"/>
        <v>11242.456258921353</v>
      </c>
      <c r="AC466" s="19">
        <f t="shared" si="22"/>
        <v>2448090.2241733372</v>
      </c>
    </row>
    <row r="467" spans="2:29" x14ac:dyDescent="0.25">
      <c r="B467" s="9">
        <v>463</v>
      </c>
      <c r="C467" s="9">
        <f t="shared" si="23"/>
        <v>61</v>
      </c>
      <c r="D467" s="9">
        <v>7</v>
      </c>
      <c r="E467" s="20">
        <f>E455*(1+VLookups!$C$4)</f>
        <v>27720.084864333046</v>
      </c>
      <c r="F467" s="20">
        <f>'B-B-NS'!E467*-VLookups!$C$10*2</f>
        <v>-1663.2050918599828</v>
      </c>
      <c r="G467" s="19">
        <v>0</v>
      </c>
      <c r="H467" s="20">
        <f>(-VLookups!$C$13)*(E467+F467/2)</f>
        <v>-7824.5483546552896</v>
      </c>
      <c r="I467" s="19">
        <v>0</v>
      </c>
      <c r="J467" s="19">
        <v>0</v>
      </c>
      <c r="K467" s="19">
        <v>0</v>
      </c>
      <c r="L467" s="19">
        <v>0</v>
      </c>
      <c r="M467" s="19">
        <v>0</v>
      </c>
      <c r="N467" s="20" t="s">
        <v>36</v>
      </c>
      <c r="O467" s="19">
        <v>0</v>
      </c>
      <c r="P467" s="20">
        <f>P466-VLookups!$C$42</f>
        <v>-433</v>
      </c>
      <c r="Q467" s="22">
        <v>223</v>
      </c>
      <c r="R467" s="19">
        <v>0</v>
      </c>
      <c r="S467" s="20">
        <f>VLookups!$C$50</f>
        <v>-3580.614715990946</v>
      </c>
      <c r="T467" s="19">
        <v>0</v>
      </c>
      <c r="U467" s="9">
        <v>319</v>
      </c>
      <c r="V467" s="21">
        <f>V466-VLookups!$C$54</f>
        <v>-2815</v>
      </c>
      <c r="W467" s="21">
        <f>-VLookups!$C$60</f>
        <v>-300</v>
      </c>
      <c r="X467" s="21">
        <f>-VLookups!$C$62</f>
        <v>-125</v>
      </c>
      <c r="Y467" s="20">
        <f>Y466*(1+VLookups!$C$57/12)</f>
        <v>-576.03821421957002</v>
      </c>
      <c r="Z467" s="9" t="s">
        <v>36</v>
      </c>
      <c r="AA467" s="9" t="s">
        <v>36</v>
      </c>
      <c r="AB467" s="20">
        <f t="shared" si="21"/>
        <v>11234.281033537249</v>
      </c>
      <c r="AC467" s="19">
        <f t="shared" si="22"/>
        <v>2463404.6555804969</v>
      </c>
    </row>
    <row r="468" spans="2:29" x14ac:dyDescent="0.25">
      <c r="B468" s="9">
        <v>464</v>
      </c>
      <c r="C468" s="9">
        <f t="shared" si="23"/>
        <v>61</v>
      </c>
      <c r="D468" s="9">
        <v>8</v>
      </c>
      <c r="E468" s="20">
        <f>E456*(1+VLookups!$C$4)</f>
        <v>27720.084864333046</v>
      </c>
      <c r="F468" s="20">
        <f>'B-B-NS'!E468*-VLookups!$C$10*2</f>
        <v>-1663.2050918599828</v>
      </c>
      <c r="G468" s="19">
        <v>0</v>
      </c>
      <c r="H468" s="20">
        <f>(-VLookups!$C$13)*(E468+F468/2)</f>
        <v>-7824.5483546552896</v>
      </c>
      <c r="I468" s="19">
        <v>0</v>
      </c>
      <c r="J468" s="19">
        <v>0</v>
      </c>
      <c r="K468" s="19">
        <v>0</v>
      </c>
      <c r="L468" s="19">
        <v>0</v>
      </c>
      <c r="M468" s="19">
        <v>0</v>
      </c>
      <c r="N468" s="20" t="s">
        <v>36</v>
      </c>
      <c r="O468" s="19">
        <v>0</v>
      </c>
      <c r="P468" s="20">
        <f>P467-VLookups!$C$42</f>
        <v>-434.5</v>
      </c>
      <c r="Q468" s="22">
        <v>224</v>
      </c>
      <c r="R468" s="19">
        <v>0</v>
      </c>
      <c r="S468" s="20">
        <f>VLookups!$C$50</f>
        <v>-3580.614715990946</v>
      </c>
      <c r="T468" s="19">
        <v>0</v>
      </c>
      <c r="U468" s="9">
        <v>320</v>
      </c>
      <c r="V468" s="21">
        <f>V467-VLookups!$C$54</f>
        <v>-2820</v>
      </c>
      <c r="W468" s="21">
        <f>-VLookups!$C$60</f>
        <v>-300</v>
      </c>
      <c r="X468" s="21">
        <f>-VLookups!$C$62</f>
        <v>-125</v>
      </c>
      <c r="Y468" s="20">
        <f>Y467*(1+VLookups!$C$57/12)</f>
        <v>-577.71832567771048</v>
      </c>
      <c r="Z468" s="9" t="s">
        <v>36</v>
      </c>
      <c r="AA468" s="9" t="s">
        <v>36</v>
      </c>
      <c r="AB468" s="20">
        <f t="shared" si="21"/>
        <v>11226.100922079109</v>
      </c>
      <c r="AC468" s="19">
        <f t="shared" si="22"/>
        <v>2478736.4309285437</v>
      </c>
    </row>
    <row r="469" spans="2:29" x14ac:dyDescent="0.25">
      <c r="B469" s="9">
        <v>465</v>
      </c>
      <c r="C469" s="9">
        <f t="shared" si="23"/>
        <v>61</v>
      </c>
      <c r="D469" s="9">
        <v>9</v>
      </c>
      <c r="E469" s="20">
        <f>E457*(1+VLookups!$C$4)</f>
        <v>27720.084864333046</v>
      </c>
      <c r="F469" s="20">
        <f>'B-B-NS'!E469*-VLookups!$C$10*2</f>
        <v>-1663.2050918599828</v>
      </c>
      <c r="G469" s="19">
        <v>0</v>
      </c>
      <c r="H469" s="20">
        <f>(-VLookups!$C$13)*(E469+F469/2)</f>
        <v>-7824.5483546552896</v>
      </c>
      <c r="I469" s="19">
        <v>0</v>
      </c>
      <c r="J469" s="19">
        <v>0</v>
      </c>
      <c r="K469" s="19">
        <v>0</v>
      </c>
      <c r="L469" s="19">
        <v>0</v>
      </c>
      <c r="M469" s="19">
        <v>0</v>
      </c>
      <c r="N469" s="20" t="s">
        <v>36</v>
      </c>
      <c r="O469" s="19">
        <v>0</v>
      </c>
      <c r="P469" s="20">
        <f>P468-VLookups!$C$42</f>
        <v>-436</v>
      </c>
      <c r="Q469" s="22">
        <v>225</v>
      </c>
      <c r="R469" s="19">
        <v>0</v>
      </c>
      <c r="S469" s="20">
        <f>VLookups!$C$50</f>
        <v>-3580.614715990946</v>
      </c>
      <c r="T469" s="19">
        <v>0</v>
      </c>
      <c r="U469" s="9">
        <v>321</v>
      </c>
      <c r="V469" s="21">
        <f>V468-VLookups!$C$54</f>
        <v>-2825</v>
      </c>
      <c r="W469" s="21">
        <f>-VLookups!$C$60</f>
        <v>-300</v>
      </c>
      <c r="X469" s="21">
        <f>-VLookups!$C$62</f>
        <v>-125</v>
      </c>
      <c r="Y469" s="20">
        <f>Y468*(1+VLookups!$C$57/12)</f>
        <v>-579.40333746093711</v>
      </c>
      <c r="Z469" s="9" t="s">
        <v>36</v>
      </c>
      <c r="AA469" s="9" t="s">
        <v>36</v>
      </c>
      <c r="AB469" s="20">
        <f t="shared" si="21"/>
        <v>11217.915910295882</v>
      </c>
      <c r="AC469" s="19">
        <f t="shared" si="22"/>
        <v>2494085.5742237205</v>
      </c>
    </row>
    <row r="470" spans="2:29" x14ac:dyDescent="0.25">
      <c r="B470" s="9">
        <v>466</v>
      </c>
      <c r="C470" s="9">
        <f t="shared" si="23"/>
        <v>61</v>
      </c>
      <c r="D470" s="9">
        <v>10</v>
      </c>
      <c r="E470" s="20">
        <f>E458*(1+VLookups!$C$4)</f>
        <v>27720.084864333046</v>
      </c>
      <c r="F470" s="20">
        <f>'B-B-NS'!E470*-VLookups!$C$10*2</f>
        <v>-1663.2050918599828</v>
      </c>
      <c r="G470" s="19">
        <v>0</v>
      </c>
      <c r="H470" s="20">
        <f>(-VLookups!$C$13)*(E470+F470/2)</f>
        <v>-7824.5483546552896</v>
      </c>
      <c r="I470" s="19">
        <v>0</v>
      </c>
      <c r="J470" s="19">
        <v>0</v>
      </c>
      <c r="K470" s="19">
        <v>0</v>
      </c>
      <c r="L470" s="19">
        <v>0</v>
      </c>
      <c r="M470" s="19">
        <v>0</v>
      </c>
      <c r="N470" s="20" t="s">
        <v>36</v>
      </c>
      <c r="O470" s="19">
        <v>0</v>
      </c>
      <c r="P470" s="20">
        <f>P469-VLookups!$C$42</f>
        <v>-437.5</v>
      </c>
      <c r="Q470" s="22">
        <v>226</v>
      </c>
      <c r="R470" s="19">
        <v>0</v>
      </c>
      <c r="S470" s="20">
        <f>VLookups!$C$50</f>
        <v>-3580.614715990946</v>
      </c>
      <c r="T470" s="19">
        <v>0</v>
      </c>
      <c r="U470" s="9">
        <v>322</v>
      </c>
      <c r="V470" s="21">
        <f>V469-VLookups!$C$54</f>
        <v>-2830</v>
      </c>
      <c r="W470" s="21">
        <f>-VLookups!$C$60</f>
        <v>-300</v>
      </c>
      <c r="X470" s="21">
        <f>-VLookups!$C$62</f>
        <v>-125</v>
      </c>
      <c r="Y470" s="20">
        <f>Y469*(1+VLookups!$C$57/12)</f>
        <v>-581.0932638618649</v>
      </c>
      <c r="Z470" s="9" t="s">
        <v>36</v>
      </c>
      <c r="AA470" s="9" t="s">
        <v>36</v>
      </c>
      <c r="AB470" s="20">
        <f t="shared" si="21"/>
        <v>11209.725983894954</v>
      </c>
      <c r="AC470" s="19">
        <f t="shared" si="22"/>
        <v>2509452.1094979881</v>
      </c>
    </row>
    <row r="471" spans="2:29" x14ac:dyDescent="0.25">
      <c r="B471" s="9">
        <v>467</v>
      </c>
      <c r="C471" s="9">
        <f t="shared" si="23"/>
        <v>61</v>
      </c>
      <c r="D471" s="9">
        <v>11</v>
      </c>
      <c r="E471" s="20">
        <f>E459*(1+VLookups!$C$4)</f>
        <v>27720.084864333046</v>
      </c>
      <c r="F471" s="20">
        <f>'B-B-NS'!E471*-VLookups!$C$10*2</f>
        <v>-1663.2050918599828</v>
      </c>
      <c r="G471" s="19">
        <v>0</v>
      </c>
      <c r="H471" s="20">
        <f>(-VLookups!$C$13)*(E471+F471/2)</f>
        <v>-7824.5483546552896</v>
      </c>
      <c r="I471" s="19">
        <v>0</v>
      </c>
      <c r="J471" s="19">
        <v>0</v>
      </c>
      <c r="K471" s="19">
        <v>0</v>
      </c>
      <c r="L471" s="19">
        <v>0</v>
      </c>
      <c r="M471" s="19">
        <v>0</v>
      </c>
      <c r="N471" s="20" t="s">
        <v>36</v>
      </c>
      <c r="O471" s="19">
        <v>0</v>
      </c>
      <c r="P471" s="20">
        <f>P470-VLookups!$C$42</f>
        <v>-439</v>
      </c>
      <c r="Q471" s="22">
        <v>227</v>
      </c>
      <c r="R471" s="19">
        <v>0</v>
      </c>
      <c r="S471" s="20">
        <f>VLookups!$C$50</f>
        <v>-3580.614715990946</v>
      </c>
      <c r="T471" s="19">
        <v>0</v>
      </c>
      <c r="U471" s="9">
        <v>323</v>
      </c>
      <c r="V471" s="21">
        <f>V470-VLookups!$C$54</f>
        <v>-2835</v>
      </c>
      <c r="W471" s="21">
        <f>-VLookups!$C$60</f>
        <v>-300</v>
      </c>
      <c r="X471" s="21">
        <f>-VLookups!$C$62</f>
        <v>-125</v>
      </c>
      <c r="Y471" s="20">
        <f>Y470*(1+VLookups!$C$57/12)</f>
        <v>-582.7881192147953</v>
      </c>
      <c r="Z471" s="9" t="s">
        <v>36</v>
      </c>
      <c r="AA471" s="9" t="s">
        <v>36</v>
      </c>
      <c r="AB471" s="20">
        <f t="shared" si="21"/>
        <v>11201.531128542023</v>
      </c>
      <c r="AC471" s="19">
        <f t="shared" si="22"/>
        <v>2524836.0608090269</v>
      </c>
    </row>
    <row r="472" spans="2:29" x14ac:dyDescent="0.25">
      <c r="B472" s="9">
        <v>468</v>
      </c>
      <c r="C472" s="9">
        <f t="shared" si="23"/>
        <v>62</v>
      </c>
      <c r="D472" s="9">
        <v>0</v>
      </c>
      <c r="E472" s="20">
        <f>E460*(1+VLookups!$C$4)</f>
        <v>28690.287834584702</v>
      </c>
      <c r="F472" s="20">
        <f>'B-B-NS'!E472*-VLookups!$C$10*2</f>
        <v>-1721.4172700750821</v>
      </c>
      <c r="G472" s="19">
        <v>0</v>
      </c>
      <c r="H472" s="20">
        <f>(-VLookups!$C$13)*(E472+F472/2)</f>
        <v>-8098.4075470682255</v>
      </c>
      <c r="I472" s="19">
        <v>0</v>
      </c>
      <c r="J472" s="19">
        <v>0</v>
      </c>
      <c r="K472" s="19">
        <v>0</v>
      </c>
      <c r="L472" s="19">
        <v>0</v>
      </c>
      <c r="M472" s="19">
        <v>0</v>
      </c>
      <c r="N472" s="20" t="s">
        <v>36</v>
      </c>
      <c r="O472" s="19">
        <v>0</v>
      </c>
      <c r="P472" s="20">
        <f>P471-VLookups!$C$42</f>
        <v>-440.5</v>
      </c>
      <c r="Q472" s="22">
        <v>228</v>
      </c>
      <c r="R472" s="19">
        <v>0</v>
      </c>
      <c r="S472" s="20">
        <f>VLookups!$C$50</f>
        <v>-3580.614715990946</v>
      </c>
      <c r="T472" s="19">
        <v>0</v>
      </c>
      <c r="U472" s="9">
        <v>324</v>
      </c>
      <c r="V472" s="21">
        <f>V471-VLookups!$C$54</f>
        <v>-2840</v>
      </c>
      <c r="W472" s="21">
        <f>-VLookups!$C$60</f>
        <v>-300</v>
      </c>
      <c r="X472" s="21">
        <f>-VLookups!$C$62</f>
        <v>-125</v>
      </c>
      <c r="Y472" s="20">
        <f>Y471*(1+VLookups!$C$57/12)</f>
        <v>-584.48791789583845</v>
      </c>
      <c r="Z472" s="9" t="s">
        <v>36</v>
      </c>
      <c r="AA472" s="9" t="s">
        <v>36</v>
      </c>
      <c r="AB472" s="20">
        <f t="shared" si="21"/>
        <v>11860.569018592154</v>
      </c>
      <c r="AC472" s="19">
        <f t="shared" si="22"/>
        <v>2540904.6899289675</v>
      </c>
    </row>
    <row r="473" spans="2:29" x14ac:dyDescent="0.25">
      <c r="B473" s="9">
        <v>469</v>
      </c>
      <c r="C473" s="9">
        <f t="shared" si="23"/>
        <v>62</v>
      </c>
      <c r="D473" s="9">
        <v>1</v>
      </c>
      <c r="E473" s="20">
        <f>E461*(1+VLookups!$C$4)</f>
        <v>28690.287834584702</v>
      </c>
      <c r="F473" s="20">
        <f>'B-B-NS'!E473*-VLookups!$C$10*2</f>
        <v>-1721.4172700750821</v>
      </c>
      <c r="G473" s="19">
        <v>0</v>
      </c>
      <c r="H473" s="20">
        <f>(-VLookups!$C$13)*(E473+F473/2)</f>
        <v>-8098.4075470682255</v>
      </c>
      <c r="I473" s="19">
        <v>0</v>
      </c>
      <c r="J473" s="19">
        <v>0</v>
      </c>
      <c r="K473" s="19">
        <v>0</v>
      </c>
      <c r="L473" s="19">
        <v>0</v>
      </c>
      <c r="M473" s="19">
        <v>0</v>
      </c>
      <c r="N473" s="20" t="s">
        <v>36</v>
      </c>
      <c r="O473" s="19">
        <v>0</v>
      </c>
      <c r="P473" s="20">
        <f>P472-VLookups!$C$42</f>
        <v>-442</v>
      </c>
      <c r="Q473" s="22">
        <v>229</v>
      </c>
      <c r="R473" s="19">
        <v>0</v>
      </c>
      <c r="S473" s="20">
        <f>VLookups!$C$50</f>
        <v>-3580.614715990946</v>
      </c>
      <c r="T473" s="19">
        <v>0</v>
      </c>
      <c r="U473" s="9">
        <v>325</v>
      </c>
      <c r="V473" s="21">
        <f>V472-VLookups!$C$54</f>
        <v>-2845</v>
      </c>
      <c r="W473" s="21">
        <f>-VLookups!$C$60</f>
        <v>-300</v>
      </c>
      <c r="X473" s="21">
        <f>-VLookups!$C$62</f>
        <v>-125</v>
      </c>
      <c r="Y473" s="20">
        <f>Y472*(1+VLookups!$C$57/12)</f>
        <v>-586.19267432303468</v>
      </c>
      <c r="Z473" s="9" t="s">
        <v>36</v>
      </c>
      <c r="AA473" s="9" t="s">
        <v>36</v>
      </c>
      <c r="AB473" s="20">
        <f t="shared" si="21"/>
        <v>11852.364262164958</v>
      </c>
      <c r="AC473" s="19">
        <f t="shared" si="22"/>
        <v>2556991.895341014</v>
      </c>
    </row>
    <row r="474" spans="2:29" x14ac:dyDescent="0.25">
      <c r="B474" s="9">
        <v>470</v>
      </c>
      <c r="C474" s="9">
        <f t="shared" si="23"/>
        <v>62</v>
      </c>
      <c r="D474" s="9">
        <v>2</v>
      </c>
      <c r="E474" s="20">
        <f>E462*(1+VLookups!$C$4)</f>
        <v>28690.287834584702</v>
      </c>
      <c r="F474" s="20">
        <f>'B-B-NS'!E474*-VLookups!$C$10*2</f>
        <v>-1721.4172700750821</v>
      </c>
      <c r="G474" s="19">
        <v>0</v>
      </c>
      <c r="H474" s="20">
        <f>(-VLookups!$C$13)*(E474+F474/2)</f>
        <v>-8098.4075470682255</v>
      </c>
      <c r="I474" s="19">
        <v>0</v>
      </c>
      <c r="J474" s="19">
        <v>0</v>
      </c>
      <c r="K474" s="19">
        <v>0</v>
      </c>
      <c r="L474" s="19">
        <v>0</v>
      </c>
      <c r="M474" s="19">
        <v>0</v>
      </c>
      <c r="N474" s="20" t="s">
        <v>36</v>
      </c>
      <c r="O474" s="19">
        <v>0</v>
      </c>
      <c r="P474" s="20">
        <f>P473-VLookups!$C$42</f>
        <v>-443.5</v>
      </c>
      <c r="Q474" s="22">
        <v>230</v>
      </c>
      <c r="R474" s="19">
        <v>0</v>
      </c>
      <c r="S474" s="20">
        <f>VLookups!$C$50</f>
        <v>-3580.614715990946</v>
      </c>
      <c r="T474" s="19">
        <v>0</v>
      </c>
      <c r="U474" s="9">
        <v>326</v>
      </c>
      <c r="V474" s="21">
        <f>V473-VLookups!$C$54</f>
        <v>-2850</v>
      </c>
      <c r="W474" s="21">
        <f>-VLookups!$C$60</f>
        <v>-300</v>
      </c>
      <c r="X474" s="21">
        <f>-VLookups!$C$62</f>
        <v>-125</v>
      </c>
      <c r="Y474" s="20">
        <f>Y473*(1+VLookups!$C$57/12)</f>
        <v>-587.90240295647686</v>
      </c>
      <c r="Z474" s="9" t="s">
        <v>36</v>
      </c>
      <c r="AA474" s="9" t="s">
        <v>36</v>
      </c>
      <c r="AB474" s="20">
        <f t="shared" si="21"/>
        <v>11844.154533531515</v>
      </c>
      <c r="AC474" s="19">
        <f t="shared" si="22"/>
        <v>2573097.7030334473</v>
      </c>
    </row>
    <row r="475" spans="2:29" x14ac:dyDescent="0.25">
      <c r="B475" s="9">
        <v>471</v>
      </c>
      <c r="C475" s="9">
        <f t="shared" si="23"/>
        <v>62</v>
      </c>
      <c r="D475" s="9">
        <v>3</v>
      </c>
      <c r="E475" s="20">
        <f>E463*(1+VLookups!$C$4)</f>
        <v>28690.287834584702</v>
      </c>
      <c r="F475" s="20">
        <f>'B-B-NS'!E475*-VLookups!$C$10*2</f>
        <v>-1721.4172700750821</v>
      </c>
      <c r="G475" s="19">
        <v>0</v>
      </c>
      <c r="H475" s="20">
        <f>(-VLookups!$C$13)*(E475+F475/2)</f>
        <v>-8098.4075470682255</v>
      </c>
      <c r="I475" s="19">
        <v>0</v>
      </c>
      <c r="J475" s="19">
        <v>0</v>
      </c>
      <c r="K475" s="19">
        <v>0</v>
      </c>
      <c r="L475" s="19">
        <v>0</v>
      </c>
      <c r="M475" s="19">
        <v>0</v>
      </c>
      <c r="N475" s="20" t="s">
        <v>36</v>
      </c>
      <c r="O475" s="19">
        <v>0</v>
      </c>
      <c r="P475" s="20">
        <f>P474-VLookups!$C$42</f>
        <v>-445</v>
      </c>
      <c r="Q475" s="22">
        <v>231</v>
      </c>
      <c r="R475" s="19">
        <v>0</v>
      </c>
      <c r="S475" s="20">
        <f>VLookups!$C$50</f>
        <v>-3580.614715990946</v>
      </c>
      <c r="T475" s="19">
        <v>0</v>
      </c>
      <c r="U475" s="9">
        <v>327</v>
      </c>
      <c r="V475" s="21">
        <f>V474-VLookups!$C$54</f>
        <v>-2855</v>
      </c>
      <c r="W475" s="21">
        <f>-VLookups!$C$60</f>
        <v>-300</v>
      </c>
      <c r="X475" s="21">
        <f>-VLookups!$C$62</f>
        <v>-125</v>
      </c>
      <c r="Y475" s="20">
        <f>Y474*(1+VLookups!$C$57/12)</f>
        <v>-589.6171182984333</v>
      </c>
      <c r="Z475" s="9" t="s">
        <v>36</v>
      </c>
      <c r="AA475" s="9" t="s">
        <v>36</v>
      </c>
      <c r="AB475" s="20">
        <f t="shared" si="21"/>
        <v>11835.939818189559</v>
      </c>
      <c r="AC475" s="19">
        <f t="shared" si="22"/>
        <v>2589222.1390233594</v>
      </c>
    </row>
    <row r="476" spans="2:29" x14ac:dyDescent="0.25">
      <c r="B476" s="9">
        <v>472</v>
      </c>
      <c r="C476" s="9">
        <f t="shared" si="23"/>
        <v>62</v>
      </c>
      <c r="D476" s="9">
        <v>4</v>
      </c>
      <c r="E476" s="20">
        <f>E464*(1+VLookups!$C$4)</f>
        <v>28690.287834584702</v>
      </c>
      <c r="F476" s="20">
        <f>'B-B-NS'!E476*-VLookups!$C$10*2</f>
        <v>-1721.4172700750821</v>
      </c>
      <c r="G476" s="19">
        <v>0</v>
      </c>
      <c r="H476" s="20">
        <f>(-VLookups!$C$13)*(E476+F476/2)</f>
        <v>-8098.4075470682255</v>
      </c>
      <c r="I476" s="19">
        <v>0</v>
      </c>
      <c r="J476" s="19">
        <v>0</v>
      </c>
      <c r="K476" s="19">
        <v>0</v>
      </c>
      <c r="L476" s="19">
        <v>0</v>
      </c>
      <c r="M476" s="19">
        <v>0</v>
      </c>
      <c r="N476" s="20" t="s">
        <v>36</v>
      </c>
      <c r="O476" s="19">
        <v>0</v>
      </c>
      <c r="P476" s="20">
        <f>P475-VLookups!$C$42</f>
        <v>-446.5</v>
      </c>
      <c r="Q476" s="22">
        <v>232</v>
      </c>
      <c r="R476" s="19">
        <v>0</v>
      </c>
      <c r="S476" s="20">
        <f>VLookups!$C$50</f>
        <v>-3580.614715990946</v>
      </c>
      <c r="T476" s="19">
        <v>0</v>
      </c>
      <c r="U476" s="9">
        <v>328</v>
      </c>
      <c r="V476" s="21">
        <f>V475-VLookups!$C$54</f>
        <v>-2860</v>
      </c>
      <c r="W476" s="21">
        <f>-VLookups!$C$60</f>
        <v>-300</v>
      </c>
      <c r="X476" s="21">
        <f>-VLookups!$C$62</f>
        <v>-125</v>
      </c>
      <c r="Y476" s="20">
        <f>Y475*(1+VLookups!$C$57/12)</f>
        <v>-591.33683489347038</v>
      </c>
      <c r="Z476" s="9" t="s">
        <v>36</v>
      </c>
      <c r="AA476" s="9" t="s">
        <v>36</v>
      </c>
      <c r="AB476" s="20">
        <f t="shared" si="21"/>
        <v>11827.720101594521</v>
      </c>
      <c r="AC476" s="19">
        <f t="shared" si="22"/>
        <v>2605365.2293566596</v>
      </c>
    </row>
    <row r="477" spans="2:29" x14ac:dyDescent="0.25">
      <c r="B477" s="9">
        <v>473</v>
      </c>
      <c r="C477" s="9">
        <f t="shared" si="23"/>
        <v>62</v>
      </c>
      <c r="D477" s="9">
        <v>5</v>
      </c>
      <c r="E477" s="20">
        <f>E465*(1+VLookups!$C$4)</f>
        <v>28690.287834584702</v>
      </c>
      <c r="F477" s="20">
        <f>'B-B-NS'!E477*-VLookups!$C$10*2</f>
        <v>-1721.4172700750821</v>
      </c>
      <c r="G477" s="19">
        <v>0</v>
      </c>
      <c r="H477" s="20">
        <f>(-VLookups!$C$13)*(E477+F477/2)</f>
        <v>-8098.4075470682255</v>
      </c>
      <c r="I477" s="19">
        <v>0</v>
      </c>
      <c r="J477" s="19">
        <v>0</v>
      </c>
      <c r="K477" s="19">
        <v>0</v>
      </c>
      <c r="L477" s="19">
        <v>0</v>
      </c>
      <c r="M477" s="19">
        <v>0</v>
      </c>
      <c r="N477" s="20" t="s">
        <v>36</v>
      </c>
      <c r="O477" s="19">
        <v>0</v>
      </c>
      <c r="P477" s="20">
        <f>P476-VLookups!$C$42</f>
        <v>-448</v>
      </c>
      <c r="Q477" s="22">
        <v>233</v>
      </c>
      <c r="R477" s="19">
        <v>0</v>
      </c>
      <c r="S477" s="20">
        <f>VLookups!$C$50</f>
        <v>-3580.614715990946</v>
      </c>
      <c r="T477" s="19">
        <v>0</v>
      </c>
      <c r="U477" s="9">
        <v>329</v>
      </c>
      <c r="V477" s="21">
        <f>V476-VLookups!$C$54</f>
        <v>-2865</v>
      </c>
      <c r="W477" s="21">
        <f>-VLookups!$C$60</f>
        <v>-300</v>
      </c>
      <c r="X477" s="21">
        <f>-VLookups!$C$62</f>
        <v>-125</v>
      </c>
      <c r="Y477" s="20">
        <f>Y476*(1+VLookups!$C$57/12)</f>
        <v>-593.0615673285763</v>
      </c>
      <c r="Z477" s="9" t="s">
        <v>36</v>
      </c>
      <c r="AA477" s="9" t="s">
        <v>36</v>
      </c>
      <c r="AB477" s="20">
        <f t="shared" si="21"/>
        <v>11819.495369159416</v>
      </c>
      <c r="AC477" s="19">
        <f t="shared" si="22"/>
        <v>2621527.0001080805</v>
      </c>
    </row>
    <row r="478" spans="2:29" x14ac:dyDescent="0.25">
      <c r="B478" s="9">
        <v>474</v>
      </c>
      <c r="C478" s="9">
        <f t="shared" si="23"/>
        <v>62</v>
      </c>
      <c r="D478" s="9">
        <v>6</v>
      </c>
      <c r="E478" s="20">
        <f>E466*(1+VLookups!$C$4)</f>
        <v>28690.287834584702</v>
      </c>
      <c r="F478" s="20">
        <f>'B-B-NS'!E478*-VLookups!$C$10*2</f>
        <v>-1721.4172700750821</v>
      </c>
      <c r="G478" s="19">
        <v>0</v>
      </c>
      <c r="H478" s="20">
        <f>(-VLookups!$C$13)*(E478+F478/2)</f>
        <v>-8098.4075470682255</v>
      </c>
      <c r="I478" s="19">
        <v>0</v>
      </c>
      <c r="J478" s="19">
        <v>0</v>
      </c>
      <c r="K478" s="19">
        <v>0</v>
      </c>
      <c r="L478" s="19">
        <v>0</v>
      </c>
      <c r="M478" s="19">
        <v>0</v>
      </c>
      <c r="N478" s="20" t="s">
        <v>36</v>
      </c>
      <c r="O478" s="19">
        <v>0</v>
      </c>
      <c r="P478" s="20">
        <f>P477-VLookups!$C$42</f>
        <v>-449.5</v>
      </c>
      <c r="Q478" s="22">
        <v>234</v>
      </c>
      <c r="R478" s="19">
        <v>0</v>
      </c>
      <c r="S478" s="20">
        <f>VLookups!$C$50</f>
        <v>-3580.614715990946</v>
      </c>
      <c r="T478" s="19">
        <v>0</v>
      </c>
      <c r="U478" s="9">
        <v>330</v>
      </c>
      <c r="V478" s="21">
        <f>V477-VLookups!$C$54</f>
        <v>-2870</v>
      </c>
      <c r="W478" s="21">
        <f>-VLookups!$C$60</f>
        <v>-300</v>
      </c>
      <c r="X478" s="21">
        <f>-VLookups!$C$62</f>
        <v>-125</v>
      </c>
      <c r="Y478" s="20">
        <f>Y477*(1+VLookups!$C$57/12)</f>
        <v>-594.79133023328461</v>
      </c>
      <c r="Z478" s="9" t="s">
        <v>36</v>
      </c>
      <c r="AA478" s="9" t="s">
        <v>36</v>
      </c>
      <c r="AB478" s="20">
        <f t="shared" si="21"/>
        <v>11811.265606254707</v>
      </c>
      <c r="AC478" s="19">
        <f t="shared" si="22"/>
        <v>2637707.4773811824</v>
      </c>
    </row>
    <row r="479" spans="2:29" x14ac:dyDescent="0.25">
      <c r="B479" s="9">
        <v>475</v>
      </c>
      <c r="C479" s="9">
        <f t="shared" si="23"/>
        <v>62</v>
      </c>
      <c r="D479" s="9">
        <v>7</v>
      </c>
      <c r="E479" s="20">
        <f>E467*(1+VLookups!$C$4)</f>
        <v>28690.287834584702</v>
      </c>
      <c r="F479" s="20">
        <f>'B-B-NS'!E479*-VLookups!$C$10*2</f>
        <v>-1721.4172700750821</v>
      </c>
      <c r="G479" s="19">
        <v>0</v>
      </c>
      <c r="H479" s="20">
        <f>(-VLookups!$C$13)*(E479+F479/2)</f>
        <v>-8098.4075470682255</v>
      </c>
      <c r="I479" s="19">
        <v>0</v>
      </c>
      <c r="J479" s="19">
        <v>0</v>
      </c>
      <c r="K479" s="19">
        <v>0</v>
      </c>
      <c r="L479" s="19">
        <v>0</v>
      </c>
      <c r="M479" s="19">
        <v>0</v>
      </c>
      <c r="N479" s="20" t="s">
        <v>36</v>
      </c>
      <c r="O479" s="19">
        <v>0</v>
      </c>
      <c r="P479" s="20">
        <f>P478-VLookups!$C$42</f>
        <v>-451</v>
      </c>
      <c r="Q479" s="22">
        <v>235</v>
      </c>
      <c r="R479" s="19">
        <v>0</v>
      </c>
      <c r="S479" s="20">
        <f>VLookups!$C$50</f>
        <v>-3580.614715990946</v>
      </c>
      <c r="T479" s="19">
        <v>0</v>
      </c>
      <c r="U479" s="9">
        <v>331</v>
      </c>
      <c r="V479" s="21">
        <f>V478-VLookups!$C$54</f>
        <v>-2875</v>
      </c>
      <c r="W479" s="21">
        <f>-VLookups!$C$60</f>
        <v>-300</v>
      </c>
      <c r="X479" s="21">
        <f>-VLookups!$C$62</f>
        <v>-125</v>
      </c>
      <c r="Y479" s="20">
        <f>Y478*(1+VLookups!$C$57/12)</f>
        <v>-596.52613827979837</v>
      </c>
      <c r="Z479" s="9" t="s">
        <v>36</v>
      </c>
      <c r="AA479" s="9" t="s">
        <v>36</v>
      </c>
      <c r="AB479" s="20">
        <f t="shared" si="21"/>
        <v>11803.030798208194</v>
      </c>
      <c r="AC479" s="19">
        <f t="shared" si="22"/>
        <v>2653906.687308359</v>
      </c>
    </row>
    <row r="480" spans="2:29" x14ac:dyDescent="0.25">
      <c r="B480" s="9">
        <v>476</v>
      </c>
      <c r="C480" s="9">
        <f t="shared" si="23"/>
        <v>62</v>
      </c>
      <c r="D480" s="9">
        <v>8</v>
      </c>
      <c r="E480" s="20">
        <f>E468*(1+VLookups!$C$4)</f>
        <v>28690.287834584702</v>
      </c>
      <c r="F480" s="20">
        <f>'B-B-NS'!E480*-VLookups!$C$10*2</f>
        <v>-1721.4172700750821</v>
      </c>
      <c r="G480" s="19">
        <v>0</v>
      </c>
      <c r="H480" s="20">
        <f>(-VLookups!$C$13)*(E480+F480/2)</f>
        <v>-8098.4075470682255</v>
      </c>
      <c r="I480" s="19">
        <v>0</v>
      </c>
      <c r="J480" s="19">
        <v>0</v>
      </c>
      <c r="K480" s="19">
        <v>0</v>
      </c>
      <c r="L480" s="19">
        <v>0</v>
      </c>
      <c r="M480" s="19">
        <v>0</v>
      </c>
      <c r="N480" s="20" t="s">
        <v>36</v>
      </c>
      <c r="O480" s="19">
        <v>0</v>
      </c>
      <c r="P480" s="20">
        <f>P479-VLookups!$C$42</f>
        <v>-452.5</v>
      </c>
      <c r="Q480" s="22">
        <v>236</v>
      </c>
      <c r="R480" s="19">
        <v>0</v>
      </c>
      <c r="S480" s="20">
        <f>VLookups!$C$50</f>
        <v>-3580.614715990946</v>
      </c>
      <c r="T480" s="19">
        <v>0</v>
      </c>
      <c r="U480" s="9">
        <v>332</v>
      </c>
      <c r="V480" s="21">
        <f>V479-VLookups!$C$54</f>
        <v>-2880</v>
      </c>
      <c r="W480" s="21">
        <f>-VLookups!$C$60</f>
        <v>-300</v>
      </c>
      <c r="X480" s="21">
        <f>-VLookups!$C$62</f>
        <v>-125</v>
      </c>
      <c r="Y480" s="20">
        <f>Y479*(1+VLookups!$C$57/12)</f>
        <v>-598.26600618311443</v>
      </c>
      <c r="Z480" s="9" t="s">
        <v>36</v>
      </c>
      <c r="AA480" s="9" t="s">
        <v>36</v>
      </c>
      <c r="AB480" s="20">
        <f t="shared" si="21"/>
        <v>11794.790930304878</v>
      </c>
      <c r="AC480" s="19">
        <f t="shared" si="22"/>
        <v>2670124.6560508441</v>
      </c>
    </row>
    <row r="481" spans="2:29" x14ac:dyDescent="0.25">
      <c r="B481" s="9">
        <v>477</v>
      </c>
      <c r="C481" s="9">
        <f t="shared" si="23"/>
        <v>62</v>
      </c>
      <c r="D481" s="9">
        <v>9</v>
      </c>
      <c r="E481" s="20">
        <f>E469*(1+VLookups!$C$4)</f>
        <v>28690.287834584702</v>
      </c>
      <c r="F481" s="20">
        <f>'B-B-NS'!E481*-VLookups!$C$10*2</f>
        <v>-1721.4172700750821</v>
      </c>
      <c r="G481" s="19">
        <v>0</v>
      </c>
      <c r="H481" s="20">
        <f>(-VLookups!$C$13)*(E481+F481/2)</f>
        <v>-8098.4075470682255</v>
      </c>
      <c r="I481" s="19">
        <v>0</v>
      </c>
      <c r="J481" s="19">
        <v>0</v>
      </c>
      <c r="K481" s="19">
        <v>0</v>
      </c>
      <c r="L481" s="19">
        <v>0</v>
      </c>
      <c r="M481" s="19">
        <v>0</v>
      </c>
      <c r="N481" s="20" t="s">
        <v>36</v>
      </c>
      <c r="O481" s="19">
        <v>0</v>
      </c>
      <c r="P481" s="20">
        <f>P480-VLookups!$C$42</f>
        <v>-454</v>
      </c>
      <c r="Q481" s="22">
        <v>237</v>
      </c>
      <c r="R481" s="19">
        <v>0</v>
      </c>
      <c r="S481" s="20">
        <f>VLookups!$C$50</f>
        <v>-3580.614715990946</v>
      </c>
      <c r="T481" s="19">
        <v>0</v>
      </c>
      <c r="U481" s="9">
        <v>333</v>
      </c>
      <c r="V481" s="21">
        <f>V480-VLookups!$C$54</f>
        <v>-2885</v>
      </c>
      <c r="W481" s="21">
        <f>-VLookups!$C$60</f>
        <v>-300</v>
      </c>
      <c r="X481" s="21">
        <f>-VLookups!$C$62</f>
        <v>-125</v>
      </c>
      <c r="Y481" s="20">
        <f>Y480*(1+VLookups!$C$57/12)</f>
        <v>-600.01094870114855</v>
      </c>
      <c r="Z481" s="9" t="s">
        <v>36</v>
      </c>
      <c r="AA481" s="9" t="s">
        <v>36</v>
      </c>
      <c r="AB481" s="20">
        <f t="shared" si="21"/>
        <v>11786.545987786843</v>
      </c>
      <c r="AC481" s="19">
        <f t="shared" si="22"/>
        <v>2686361.4097987157</v>
      </c>
    </row>
    <row r="482" spans="2:29" x14ac:dyDescent="0.25">
      <c r="B482" s="9">
        <v>478</v>
      </c>
      <c r="C482" s="9">
        <f t="shared" si="23"/>
        <v>62</v>
      </c>
      <c r="D482" s="9">
        <v>10</v>
      </c>
      <c r="E482" s="20">
        <f>E470*(1+VLookups!$C$4)</f>
        <v>28690.287834584702</v>
      </c>
      <c r="F482" s="20">
        <f>'B-B-NS'!E482*-VLookups!$C$10*2</f>
        <v>-1721.4172700750821</v>
      </c>
      <c r="G482" s="19">
        <v>0</v>
      </c>
      <c r="H482" s="20">
        <f>(-VLookups!$C$13)*(E482+F482/2)</f>
        <v>-8098.4075470682255</v>
      </c>
      <c r="I482" s="19">
        <v>0</v>
      </c>
      <c r="J482" s="19">
        <v>0</v>
      </c>
      <c r="K482" s="19">
        <v>0</v>
      </c>
      <c r="L482" s="19">
        <v>0</v>
      </c>
      <c r="M482" s="19">
        <v>0</v>
      </c>
      <c r="N482" s="20" t="s">
        <v>36</v>
      </c>
      <c r="O482" s="19">
        <v>0</v>
      </c>
      <c r="P482" s="20">
        <f>P481-VLookups!$C$42</f>
        <v>-455.5</v>
      </c>
      <c r="Q482" s="22">
        <v>238</v>
      </c>
      <c r="R482" s="19">
        <v>0</v>
      </c>
      <c r="S482" s="20">
        <f>VLookups!$C$50</f>
        <v>-3580.614715990946</v>
      </c>
      <c r="T482" s="19">
        <v>0</v>
      </c>
      <c r="U482" s="9">
        <v>334</v>
      </c>
      <c r="V482" s="21">
        <f>V481-VLookups!$C$54</f>
        <v>-2890</v>
      </c>
      <c r="W482" s="21">
        <f>-VLookups!$C$60</f>
        <v>-300</v>
      </c>
      <c r="X482" s="21">
        <f>-VLookups!$C$62</f>
        <v>-125</v>
      </c>
      <c r="Y482" s="20">
        <f>Y481*(1+VLookups!$C$57/12)</f>
        <v>-601.76098063486029</v>
      </c>
      <c r="Z482" s="9" t="s">
        <v>36</v>
      </c>
      <c r="AA482" s="9" t="s">
        <v>36</v>
      </c>
      <c r="AB482" s="20">
        <f t="shared" si="21"/>
        <v>11778.295955853131</v>
      </c>
      <c r="AC482" s="19">
        <f t="shared" si="22"/>
        <v>2702616.9747709003</v>
      </c>
    </row>
    <row r="483" spans="2:29" x14ac:dyDescent="0.25">
      <c r="B483" s="9">
        <v>479</v>
      </c>
      <c r="C483" s="9">
        <f t="shared" si="23"/>
        <v>62</v>
      </c>
      <c r="D483" s="9">
        <v>11</v>
      </c>
      <c r="E483" s="20">
        <f>E471*(1+VLookups!$C$4)</f>
        <v>28690.287834584702</v>
      </c>
      <c r="F483" s="20">
        <f>'B-B-NS'!E483*-VLookups!$C$10*2</f>
        <v>-1721.4172700750821</v>
      </c>
      <c r="G483" s="19">
        <v>0</v>
      </c>
      <c r="H483" s="20">
        <f>(-VLookups!$C$13)*(E483+F483/2)</f>
        <v>-8098.4075470682255</v>
      </c>
      <c r="I483" s="19">
        <v>0</v>
      </c>
      <c r="J483" s="19">
        <v>0</v>
      </c>
      <c r="K483" s="19">
        <v>0</v>
      </c>
      <c r="L483" s="19">
        <v>0</v>
      </c>
      <c r="M483" s="19">
        <v>0</v>
      </c>
      <c r="N483" s="20" t="s">
        <v>36</v>
      </c>
      <c r="O483" s="19">
        <v>0</v>
      </c>
      <c r="P483" s="20">
        <f>P482-VLookups!$C$42</f>
        <v>-457</v>
      </c>
      <c r="Q483" s="22">
        <v>239</v>
      </c>
      <c r="R483" s="19">
        <v>0</v>
      </c>
      <c r="S483" s="20">
        <f>VLookups!$C$50</f>
        <v>-3580.614715990946</v>
      </c>
      <c r="T483" s="19">
        <v>0</v>
      </c>
      <c r="U483" s="9">
        <v>335</v>
      </c>
      <c r="V483" s="21">
        <f>V482-VLookups!$C$54</f>
        <v>-2895</v>
      </c>
      <c r="W483" s="21">
        <f>-VLookups!$C$60</f>
        <v>-300</v>
      </c>
      <c r="X483" s="21">
        <f>-VLookups!$C$62</f>
        <v>-125</v>
      </c>
      <c r="Y483" s="20">
        <f>Y482*(1+VLookups!$C$57/12)</f>
        <v>-603.51611682837859</v>
      </c>
      <c r="Z483" s="9" t="s">
        <v>36</v>
      </c>
      <c r="AA483" s="9" t="s">
        <v>36</v>
      </c>
      <c r="AB483" s="20">
        <f t="shared" si="21"/>
        <v>11770.040819659613</v>
      </c>
      <c r="AC483" s="19">
        <f t="shared" si="22"/>
        <v>2718891.3772151782</v>
      </c>
    </row>
    <row r="484" spans="2:29" x14ac:dyDescent="0.25">
      <c r="B484" s="9">
        <v>480</v>
      </c>
      <c r="C484" s="9">
        <f t="shared" si="23"/>
        <v>63</v>
      </c>
      <c r="D484" s="9">
        <v>0</v>
      </c>
      <c r="E484" s="20">
        <f>E472*(1+VLookups!$C$4)</f>
        <v>29694.447908795166</v>
      </c>
      <c r="F484" s="20">
        <f>'B-B-NS'!E484*-VLookups!$C$10*2</f>
        <v>-1781.66687452771</v>
      </c>
      <c r="G484" s="19">
        <v>0</v>
      </c>
      <c r="H484" s="20">
        <f>(-VLookups!$C$13)*(E484+F484/2)</f>
        <v>-8381.8518112156125</v>
      </c>
      <c r="I484" s="19">
        <v>0</v>
      </c>
      <c r="J484" s="19">
        <v>0</v>
      </c>
      <c r="K484" s="19">
        <v>0</v>
      </c>
      <c r="L484" s="19">
        <v>0</v>
      </c>
      <c r="M484" s="19">
        <v>0</v>
      </c>
      <c r="N484" s="20" t="s">
        <v>36</v>
      </c>
      <c r="O484" s="19">
        <v>0</v>
      </c>
      <c r="P484" s="20">
        <f>P483-VLookups!$C$42</f>
        <v>-458.5</v>
      </c>
      <c r="Q484" s="22">
        <v>240</v>
      </c>
      <c r="R484" s="19">
        <v>0</v>
      </c>
      <c r="S484" s="20">
        <f>VLookups!$C$50</f>
        <v>-3580.614715990946</v>
      </c>
      <c r="T484" s="19">
        <v>0</v>
      </c>
      <c r="U484" s="9">
        <v>336</v>
      </c>
      <c r="V484" s="21">
        <f>V483-VLookups!$C$54</f>
        <v>-2900</v>
      </c>
      <c r="W484" s="21">
        <f>-VLookups!$C$60</f>
        <v>-300</v>
      </c>
      <c r="X484" s="21">
        <f>-VLookups!$C$62</f>
        <v>-125</v>
      </c>
      <c r="Y484" s="20">
        <f>Y483*(1+VLookups!$C$57/12)</f>
        <v>-605.27637216912808</v>
      </c>
      <c r="Z484" s="9" t="s">
        <v>36</v>
      </c>
      <c r="AA484" s="9" t="s">
        <v>36</v>
      </c>
      <c r="AB484" s="20">
        <f t="shared" si="21"/>
        <v>12452.371572155624</v>
      </c>
      <c r="AC484" s="19">
        <f t="shared" si="22"/>
        <v>2735875.2344160257</v>
      </c>
    </row>
    <row r="485" spans="2:29" x14ac:dyDescent="0.25">
      <c r="B485" s="9">
        <v>481</v>
      </c>
      <c r="C485" s="9">
        <f t="shared" si="23"/>
        <v>63</v>
      </c>
      <c r="D485" s="9">
        <v>1</v>
      </c>
      <c r="E485" s="20">
        <f>E473*(1+VLookups!$C$4)</f>
        <v>29694.447908795166</v>
      </c>
      <c r="F485" s="20">
        <f>'B-B-NS'!E485*-VLookups!$C$10*2</f>
        <v>-1781.66687452771</v>
      </c>
      <c r="G485" s="19">
        <v>0</v>
      </c>
      <c r="H485" s="20">
        <f>(-VLookups!$C$13)*(E485+F485/2)</f>
        <v>-8381.8518112156125</v>
      </c>
      <c r="I485" s="19">
        <v>0</v>
      </c>
      <c r="J485" s="19">
        <v>0</v>
      </c>
      <c r="K485" s="19">
        <v>0</v>
      </c>
      <c r="L485" s="19">
        <v>0</v>
      </c>
      <c r="M485" s="19">
        <v>0</v>
      </c>
      <c r="N485" s="20" t="s">
        <v>36</v>
      </c>
      <c r="O485" s="19">
        <v>0</v>
      </c>
      <c r="P485" s="20">
        <f>P484-VLookups!$C$42</f>
        <v>-460</v>
      </c>
      <c r="Q485" s="22">
        <v>241</v>
      </c>
      <c r="R485" s="19">
        <v>0</v>
      </c>
      <c r="S485" s="20">
        <f>VLookups!$C$50</f>
        <v>-3580.614715990946</v>
      </c>
      <c r="T485" s="19">
        <v>0</v>
      </c>
      <c r="U485" s="9">
        <v>337</v>
      </c>
      <c r="V485" s="21">
        <f>V484-VLookups!$C$54</f>
        <v>-2905</v>
      </c>
      <c r="W485" s="21">
        <f>-VLookups!$C$60</f>
        <v>-300</v>
      </c>
      <c r="X485" s="21">
        <f>-VLookups!$C$62</f>
        <v>-125</v>
      </c>
      <c r="Y485" s="20">
        <f>Y484*(1+VLookups!$C$57/12)</f>
        <v>-607.04176158795474</v>
      </c>
      <c r="Z485" s="9" t="s">
        <v>36</v>
      </c>
      <c r="AA485" s="9" t="s">
        <v>36</v>
      </c>
      <c r="AB485" s="20">
        <f t="shared" si="21"/>
        <v>12444.106182736798</v>
      </c>
      <c r="AC485" s="19">
        <f t="shared" si="22"/>
        <v>2752879.1326561226</v>
      </c>
    </row>
    <row r="486" spans="2:29" x14ac:dyDescent="0.25">
      <c r="B486" s="9">
        <v>482</v>
      </c>
      <c r="C486" s="9">
        <f t="shared" si="23"/>
        <v>63</v>
      </c>
      <c r="D486" s="9">
        <v>2</v>
      </c>
      <c r="E486" s="20">
        <f>E474*(1+VLookups!$C$4)</f>
        <v>29694.447908795166</v>
      </c>
      <c r="F486" s="20">
        <f>'B-B-NS'!E486*-VLookups!$C$10*2</f>
        <v>-1781.66687452771</v>
      </c>
      <c r="G486" s="19">
        <v>0</v>
      </c>
      <c r="H486" s="20">
        <f>(-VLookups!$C$13)*(E486+F486/2)</f>
        <v>-8381.8518112156125</v>
      </c>
      <c r="I486" s="19">
        <v>0</v>
      </c>
      <c r="J486" s="19">
        <v>0</v>
      </c>
      <c r="K486" s="19">
        <v>0</v>
      </c>
      <c r="L486" s="19">
        <v>0</v>
      </c>
      <c r="M486" s="19">
        <v>0</v>
      </c>
      <c r="N486" s="20" t="s">
        <v>36</v>
      </c>
      <c r="O486" s="19">
        <v>0</v>
      </c>
      <c r="P486" s="20">
        <f>P485-VLookups!$C$42</f>
        <v>-461.5</v>
      </c>
      <c r="Q486" s="22">
        <v>242</v>
      </c>
      <c r="R486" s="19">
        <v>0</v>
      </c>
      <c r="S486" s="20">
        <f>VLookups!$C$50</f>
        <v>-3580.614715990946</v>
      </c>
      <c r="T486" s="19">
        <v>0</v>
      </c>
      <c r="U486" s="9">
        <v>338</v>
      </c>
      <c r="V486" s="21">
        <f>V485-VLookups!$C$54</f>
        <v>-2910</v>
      </c>
      <c r="W486" s="21">
        <f>-VLookups!$C$60</f>
        <v>-300</v>
      </c>
      <c r="X486" s="21">
        <f>-VLookups!$C$62</f>
        <v>-125</v>
      </c>
      <c r="Y486" s="20">
        <f>Y485*(1+VLookups!$C$57/12)</f>
        <v>-608.81230005925295</v>
      </c>
      <c r="Z486" s="9" t="s">
        <v>36</v>
      </c>
      <c r="AA486" s="9" t="s">
        <v>36</v>
      </c>
      <c r="AB486" s="20">
        <f t="shared" si="21"/>
        <v>12435.835644265499</v>
      </c>
      <c r="AC486" s="19">
        <f t="shared" si="22"/>
        <v>2769903.1001881487</v>
      </c>
    </row>
    <row r="487" spans="2:29" x14ac:dyDescent="0.25">
      <c r="B487" s="9">
        <v>483</v>
      </c>
      <c r="C487" s="9">
        <f t="shared" si="23"/>
        <v>63</v>
      </c>
      <c r="D487" s="9">
        <v>3</v>
      </c>
      <c r="E487" s="20">
        <f>E475*(1+VLookups!$C$4)</f>
        <v>29694.447908795166</v>
      </c>
      <c r="F487" s="20">
        <f>'B-B-NS'!E487*-VLookups!$C$10*2</f>
        <v>-1781.66687452771</v>
      </c>
      <c r="G487" s="19">
        <v>0</v>
      </c>
      <c r="H487" s="20">
        <f>(-VLookups!$C$13)*(E487+F487/2)</f>
        <v>-8381.8518112156125</v>
      </c>
      <c r="I487" s="19">
        <v>0</v>
      </c>
      <c r="J487" s="19">
        <v>0</v>
      </c>
      <c r="K487" s="19">
        <v>0</v>
      </c>
      <c r="L487" s="19">
        <v>0</v>
      </c>
      <c r="M487" s="19">
        <v>0</v>
      </c>
      <c r="N487" s="20" t="s">
        <v>36</v>
      </c>
      <c r="O487" s="19">
        <v>0</v>
      </c>
      <c r="P487" s="20">
        <f>P486-VLookups!$C$42</f>
        <v>-463</v>
      </c>
      <c r="Q487" s="22">
        <v>243</v>
      </c>
      <c r="R487" s="19">
        <v>0</v>
      </c>
      <c r="S487" s="20">
        <f>VLookups!$C$50</f>
        <v>-3580.614715990946</v>
      </c>
      <c r="T487" s="19">
        <v>0</v>
      </c>
      <c r="U487" s="9">
        <v>339</v>
      </c>
      <c r="V487" s="21">
        <f>V486-VLookups!$C$54</f>
        <v>-2915</v>
      </c>
      <c r="W487" s="21">
        <f>-VLookups!$C$60</f>
        <v>-300</v>
      </c>
      <c r="X487" s="21">
        <f>-VLookups!$C$62</f>
        <v>-125</v>
      </c>
      <c r="Y487" s="20">
        <f>Y486*(1+VLookups!$C$57/12)</f>
        <v>-610.5880026010924</v>
      </c>
      <c r="Z487" s="9" t="s">
        <v>36</v>
      </c>
      <c r="AA487" s="9" t="s">
        <v>36</v>
      </c>
      <c r="AB487" s="20">
        <f t="shared" si="21"/>
        <v>12427.559941723659</v>
      </c>
      <c r="AC487" s="19">
        <f t="shared" si="22"/>
        <v>2786947.1652968526</v>
      </c>
    </row>
    <row r="488" spans="2:29" x14ac:dyDescent="0.25">
      <c r="B488" s="9">
        <v>484</v>
      </c>
      <c r="C488" s="9">
        <f t="shared" si="23"/>
        <v>63</v>
      </c>
      <c r="D488" s="9">
        <v>4</v>
      </c>
      <c r="E488" s="20">
        <f>E476*(1+VLookups!$C$4)</f>
        <v>29694.447908795166</v>
      </c>
      <c r="F488" s="20">
        <f>'B-B-NS'!E488*-VLookups!$C$10*2</f>
        <v>-1781.66687452771</v>
      </c>
      <c r="G488" s="19">
        <v>0</v>
      </c>
      <c r="H488" s="20">
        <f>(-VLookups!$C$13)*(E488+F488/2)</f>
        <v>-8381.8518112156125</v>
      </c>
      <c r="I488" s="19">
        <v>0</v>
      </c>
      <c r="J488" s="19">
        <v>0</v>
      </c>
      <c r="K488" s="19">
        <v>0</v>
      </c>
      <c r="L488" s="19">
        <v>0</v>
      </c>
      <c r="M488" s="19">
        <v>0</v>
      </c>
      <c r="N488" s="20" t="s">
        <v>36</v>
      </c>
      <c r="O488" s="19">
        <v>0</v>
      </c>
      <c r="P488" s="20">
        <f>P487-VLookups!$C$42</f>
        <v>-464.5</v>
      </c>
      <c r="Q488" s="22">
        <v>244</v>
      </c>
      <c r="R488" s="19">
        <v>0</v>
      </c>
      <c r="S488" s="20">
        <f>VLookups!$C$50</f>
        <v>-3580.614715990946</v>
      </c>
      <c r="T488" s="19">
        <v>0</v>
      </c>
      <c r="U488" s="9">
        <v>340</v>
      </c>
      <c r="V488" s="21">
        <f>V487-VLookups!$C$54</f>
        <v>-2920</v>
      </c>
      <c r="W488" s="21">
        <f>-VLookups!$C$60</f>
        <v>-300</v>
      </c>
      <c r="X488" s="21">
        <f>-VLookups!$C$62</f>
        <v>-125</v>
      </c>
      <c r="Y488" s="20">
        <f>Y487*(1+VLookups!$C$57/12)</f>
        <v>-612.36888427534564</v>
      </c>
      <c r="Z488" s="9" t="s">
        <v>36</v>
      </c>
      <c r="AA488" s="9" t="s">
        <v>36</v>
      </c>
      <c r="AB488" s="20">
        <f t="shared" si="21"/>
        <v>12419.279060049406</v>
      </c>
      <c r="AC488" s="19">
        <f t="shared" si="22"/>
        <v>2804011.3562990637</v>
      </c>
    </row>
    <row r="489" spans="2:29" x14ac:dyDescent="0.25">
      <c r="B489" s="9">
        <v>485</v>
      </c>
      <c r="C489" s="9">
        <f t="shared" si="23"/>
        <v>63</v>
      </c>
      <c r="D489" s="9">
        <v>5</v>
      </c>
      <c r="E489" s="20">
        <f>E477*(1+VLookups!$C$4)</f>
        <v>29694.447908795166</v>
      </c>
      <c r="F489" s="20">
        <f>'B-B-NS'!E489*-VLookups!$C$10*2</f>
        <v>-1781.66687452771</v>
      </c>
      <c r="G489" s="19">
        <v>0</v>
      </c>
      <c r="H489" s="20">
        <f>(-VLookups!$C$13)*(E489+F489/2)</f>
        <v>-8381.8518112156125</v>
      </c>
      <c r="I489" s="19">
        <v>0</v>
      </c>
      <c r="J489" s="19">
        <v>0</v>
      </c>
      <c r="K489" s="19">
        <v>0</v>
      </c>
      <c r="L489" s="19">
        <v>0</v>
      </c>
      <c r="M489" s="19">
        <v>0</v>
      </c>
      <c r="N489" s="20" t="s">
        <v>36</v>
      </c>
      <c r="O489" s="19">
        <v>0</v>
      </c>
      <c r="P489" s="20">
        <f>P488-VLookups!$C$42</f>
        <v>-466</v>
      </c>
      <c r="Q489" s="22">
        <v>245</v>
      </c>
      <c r="R489" s="19">
        <v>0</v>
      </c>
      <c r="S489" s="20">
        <f>VLookups!$C$50</f>
        <v>-3580.614715990946</v>
      </c>
      <c r="T489" s="19">
        <v>0</v>
      </c>
      <c r="U489" s="9">
        <v>341</v>
      </c>
      <c r="V489" s="21">
        <f>V488-VLookups!$C$54</f>
        <v>-2925</v>
      </c>
      <c r="W489" s="21">
        <f>-VLookups!$C$60</f>
        <v>-300</v>
      </c>
      <c r="X489" s="21">
        <f>-VLookups!$C$62</f>
        <v>-125</v>
      </c>
      <c r="Y489" s="20">
        <f>Y488*(1+VLookups!$C$57/12)</f>
        <v>-614.15496018781539</v>
      </c>
      <c r="Z489" s="9" t="s">
        <v>36</v>
      </c>
      <c r="AA489" s="9" t="s">
        <v>36</v>
      </c>
      <c r="AB489" s="20">
        <f t="shared" si="21"/>
        <v>12410.992984136936</v>
      </c>
      <c r="AC489" s="19">
        <f t="shared" si="22"/>
        <v>2821095.701543699</v>
      </c>
    </row>
    <row r="490" spans="2:29" x14ac:dyDescent="0.25">
      <c r="B490" s="9">
        <v>486</v>
      </c>
      <c r="C490" s="9">
        <f t="shared" si="23"/>
        <v>63</v>
      </c>
      <c r="D490" s="9">
        <v>6</v>
      </c>
      <c r="E490" s="20">
        <f>E478*(1+VLookups!$C$4)</f>
        <v>29694.447908795166</v>
      </c>
      <c r="F490" s="20">
        <f>'B-B-NS'!E490*-VLookups!$C$10*2</f>
        <v>-1781.66687452771</v>
      </c>
      <c r="G490" s="19">
        <v>0</v>
      </c>
      <c r="H490" s="20">
        <f>(-VLookups!$C$13)*(E490+F490/2)</f>
        <v>-8381.8518112156125</v>
      </c>
      <c r="I490" s="19">
        <v>0</v>
      </c>
      <c r="J490" s="19">
        <v>0</v>
      </c>
      <c r="K490" s="19">
        <v>0</v>
      </c>
      <c r="L490" s="19">
        <v>0</v>
      </c>
      <c r="M490" s="19">
        <v>0</v>
      </c>
      <c r="N490" s="20" t="s">
        <v>36</v>
      </c>
      <c r="O490" s="19">
        <v>0</v>
      </c>
      <c r="P490" s="20">
        <f>P489-VLookups!$C$42</f>
        <v>-467.5</v>
      </c>
      <c r="Q490" s="22">
        <v>246</v>
      </c>
      <c r="R490" s="19">
        <v>0</v>
      </c>
      <c r="S490" s="20">
        <f>VLookups!$C$50</f>
        <v>-3580.614715990946</v>
      </c>
      <c r="T490" s="19">
        <v>0</v>
      </c>
      <c r="U490" s="9">
        <v>342</v>
      </c>
      <c r="V490" s="21">
        <f>V489-VLookups!$C$54</f>
        <v>-2930</v>
      </c>
      <c r="W490" s="21">
        <f>-VLookups!$C$60</f>
        <v>-300</v>
      </c>
      <c r="X490" s="21">
        <f>-VLookups!$C$62</f>
        <v>-125</v>
      </c>
      <c r="Y490" s="20">
        <f>Y489*(1+VLookups!$C$57/12)</f>
        <v>-615.94624548836316</v>
      </c>
      <c r="Z490" s="9" t="s">
        <v>36</v>
      </c>
      <c r="AA490" s="9" t="s">
        <v>36</v>
      </c>
      <c r="AB490" s="20">
        <f t="shared" si="21"/>
        <v>12402.701698836388</v>
      </c>
      <c r="AC490" s="19">
        <f t="shared" si="22"/>
        <v>2838200.2294117752</v>
      </c>
    </row>
    <row r="491" spans="2:29" x14ac:dyDescent="0.25">
      <c r="B491" s="9">
        <v>487</v>
      </c>
      <c r="C491" s="9">
        <f t="shared" si="23"/>
        <v>63</v>
      </c>
      <c r="D491" s="9">
        <v>7</v>
      </c>
      <c r="E491" s="20">
        <f>E479*(1+VLookups!$C$4)</f>
        <v>29694.447908795166</v>
      </c>
      <c r="F491" s="20">
        <f>'B-B-NS'!E491*-VLookups!$C$10*2</f>
        <v>-1781.66687452771</v>
      </c>
      <c r="G491" s="19">
        <v>0</v>
      </c>
      <c r="H491" s="20">
        <f>(-VLookups!$C$13)*(E491+F491/2)</f>
        <v>-8381.8518112156125</v>
      </c>
      <c r="I491" s="19">
        <v>0</v>
      </c>
      <c r="J491" s="19">
        <v>0</v>
      </c>
      <c r="K491" s="19">
        <v>0</v>
      </c>
      <c r="L491" s="19">
        <v>0</v>
      </c>
      <c r="M491" s="19">
        <v>0</v>
      </c>
      <c r="N491" s="20" t="s">
        <v>36</v>
      </c>
      <c r="O491" s="19">
        <v>0</v>
      </c>
      <c r="P491" s="20">
        <f>P490-VLookups!$C$42</f>
        <v>-469</v>
      </c>
      <c r="Q491" s="22">
        <v>247</v>
      </c>
      <c r="R491" s="19">
        <v>0</v>
      </c>
      <c r="S491" s="20">
        <f>VLookups!$C$50</f>
        <v>-3580.614715990946</v>
      </c>
      <c r="T491" s="19">
        <v>0</v>
      </c>
      <c r="U491" s="9">
        <v>343</v>
      </c>
      <c r="V491" s="21">
        <f>V490-VLookups!$C$54</f>
        <v>-2935</v>
      </c>
      <c r="W491" s="21">
        <f>-VLookups!$C$60</f>
        <v>-300</v>
      </c>
      <c r="X491" s="21">
        <f>-VLookups!$C$62</f>
        <v>-125</v>
      </c>
      <c r="Y491" s="20">
        <f>Y490*(1+VLookups!$C$57/12)</f>
        <v>-617.74275537103756</v>
      </c>
      <c r="Z491" s="9" t="s">
        <v>36</v>
      </c>
      <c r="AA491" s="9" t="s">
        <v>36</v>
      </c>
      <c r="AB491" s="20">
        <f t="shared" si="21"/>
        <v>12394.405188953715</v>
      </c>
      <c r="AC491" s="19">
        <f t="shared" si="22"/>
        <v>2855324.9683164153</v>
      </c>
    </row>
    <row r="492" spans="2:29" x14ac:dyDescent="0.25">
      <c r="B492" s="9">
        <v>488</v>
      </c>
      <c r="C492" s="9">
        <f t="shared" si="23"/>
        <v>63</v>
      </c>
      <c r="D492" s="9">
        <v>8</v>
      </c>
      <c r="E492" s="20">
        <f>E480*(1+VLookups!$C$4)</f>
        <v>29694.447908795166</v>
      </c>
      <c r="F492" s="20">
        <f>'B-B-NS'!E492*-VLookups!$C$10*2</f>
        <v>-1781.66687452771</v>
      </c>
      <c r="G492" s="19">
        <v>0</v>
      </c>
      <c r="H492" s="20">
        <f>(-VLookups!$C$13)*(E492+F492/2)</f>
        <v>-8381.8518112156125</v>
      </c>
      <c r="I492" s="19">
        <v>0</v>
      </c>
      <c r="J492" s="19">
        <v>0</v>
      </c>
      <c r="K492" s="19">
        <v>0</v>
      </c>
      <c r="L492" s="19">
        <v>0</v>
      </c>
      <c r="M492" s="19">
        <v>0</v>
      </c>
      <c r="N492" s="20" t="s">
        <v>36</v>
      </c>
      <c r="O492" s="19">
        <v>0</v>
      </c>
      <c r="P492" s="20">
        <f>P491-VLookups!$C$42</f>
        <v>-470.5</v>
      </c>
      <c r="Q492" s="22">
        <v>248</v>
      </c>
      <c r="R492" s="19">
        <v>0</v>
      </c>
      <c r="S492" s="20">
        <f>VLookups!$C$50</f>
        <v>-3580.614715990946</v>
      </c>
      <c r="T492" s="19">
        <v>0</v>
      </c>
      <c r="U492" s="9">
        <v>344</v>
      </c>
      <c r="V492" s="21">
        <f>V491-VLookups!$C$54</f>
        <v>-2940</v>
      </c>
      <c r="W492" s="21">
        <f>-VLookups!$C$60</f>
        <v>-300</v>
      </c>
      <c r="X492" s="21">
        <f>-VLookups!$C$62</f>
        <v>-125</v>
      </c>
      <c r="Y492" s="20">
        <f>Y491*(1+VLookups!$C$57/12)</f>
        <v>-619.54450507420313</v>
      </c>
      <c r="Z492" s="9" t="s">
        <v>36</v>
      </c>
      <c r="AA492" s="9" t="s">
        <v>36</v>
      </c>
      <c r="AB492" s="20">
        <f t="shared" si="21"/>
        <v>12386.103439250548</v>
      </c>
      <c r="AC492" s="19">
        <f t="shared" si="22"/>
        <v>2872469.9467028598</v>
      </c>
    </row>
    <row r="493" spans="2:29" x14ac:dyDescent="0.25">
      <c r="B493" s="9">
        <v>489</v>
      </c>
      <c r="C493" s="9">
        <f t="shared" si="23"/>
        <v>63</v>
      </c>
      <c r="D493" s="9">
        <v>9</v>
      </c>
      <c r="E493" s="20">
        <f>E481*(1+VLookups!$C$4)</f>
        <v>29694.447908795166</v>
      </c>
      <c r="F493" s="20">
        <f>'B-B-NS'!E493*-VLookups!$C$10*2</f>
        <v>-1781.66687452771</v>
      </c>
      <c r="G493" s="19">
        <v>0</v>
      </c>
      <c r="H493" s="20">
        <f>(-VLookups!$C$13)*(E493+F493/2)</f>
        <v>-8381.8518112156125</v>
      </c>
      <c r="I493" s="19">
        <v>0</v>
      </c>
      <c r="J493" s="19">
        <v>0</v>
      </c>
      <c r="K493" s="19">
        <v>0</v>
      </c>
      <c r="L493" s="19">
        <v>0</v>
      </c>
      <c r="M493" s="19">
        <v>0</v>
      </c>
      <c r="N493" s="20" t="s">
        <v>36</v>
      </c>
      <c r="O493" s="19">
        <v>0</v>
      </c>
      <c r="P493" s="20">
        <f>P492-VLookups!$C$42</f>
        <v>-472</v>
      </c>
      <c r="Q493" s="22">
        <v>249</v>
      </c>
      <c r="R493" s="19">
        <v>0</v>
      </c>
      <c r="S493" s="20">
        <f>VLookups!$C$50</f>
        <v>-3580.614715990946</v>
      </c>
      <c r="T493" s="19">
        <v>0</v>
      </c>
      <c r="U493" s="9">
        <v>345</v>
      </c>
      <c r="V493" s="21">
        <f>V492-VLookups!$C$54</f>
        <v>-2945</v>
      </c>
      <c r="W493" s="21">
        <f>-VLookups!$C$60</f>
        <v>-300</v>
      </c>
      <c r="X493" s="21">
        <f>-VLookups!$C$62</f>
        <v>-125</v>
      </c>
      <c r="Y493" s="20">
        <f>Y492*(1+VLookups!$C$57/12)</f>
        <v>-621.3515098806696</v>
      </c>
      <c r="Z493" s="9" t="s">
        <v>36</v>
      </c>
      <c r="AA493" s="9" t="s">
        <v>36</v>
      </c>
      <c r="AB493" s="20">
        <f t="shared" si="21"/>
        <v>12377.796434444082</v>
      </c>
      <c r="AC493" s="19">
        <f t="shared" si="22"/>
        <v>2889635.1930484753</v>
      </c>
    </row>
    <row r="494" spans="2:29" x14ac:dyDescent="0.25">
      <c r="B494" s="9">
        <v>490</v>
      </c>
      <c r="C494" s="9">
        <f t="shared" si="23"/>
        <v>63</v>
      </c>
      <c r="D494" s="9">
        <v>10</v>
      </c>
      <c r="E494" s="20">
        <f>E482*(1+VLookups!$C$4)</f>
        <v>29694.447908795166</v>
      </c>
      <c r="F494" s="20">
        <f>'B-B-NS'!E494*-VLookups!$C$10*2</f>
        <v>-1781.66687452771</v>
      </c>
      <c r="G494" s="19">
        <v>0</v>
      </c>
      <c r="H494" s="20">
        <f>(-VLookups!$C$13)*(E494+F494/2)</f>
        <v>-8381.8518112156125</v>
      </c>
      <c r="I494" s="19">
        <v>0</v>
      </c>
      <c r="J494" s="19">
        <v>0</v>
      </c>
      <c r="K494" s="19">
        <v>0</v>
      </c>
      <c r="L494" s="19">
        <v>0</v>
      </c>
      <c r="M494" s="19">
        <v>0</v>
      </c>
      <c r="N494" s="20" t="s">
        <v>36</v>
      </c>
      <c r="O494" s="19">
        <v>0</v>
      </c>
      <c r="P494" s="20">
        <f>P493-VLookups!$C$42</f>
        <v>-473.5</v>
      </c>
      <c r="Q494" s="22">
        <v>250</v>
      </c>
      <c r="R494" s="19">
        <v>0</v>
      </c>
      <c r="S494" s="20">
        <f>VLookups!$C$50</f>
        <v>-3580.614715990946</v>
      </c>
      <c r="T494" s="19">
        <v>0</v>
      </c>
      <c r="U494" s="9">
        <v>346</v>
      </c>
      <c r="V494" s="21">
        <f>V493-VLookups!$C$54</f>
        <v>-2950</v>
      </c>
      <c r="W494" s="21">
        <f>-VLookups!$C$60</f>
        <v>-300</v>
      </c>
      <c r="X494" s="21">
        <f>-VLookups!$C$62</f>
        <v>-125</v>
      </c>
      <c r="Y494" s="20">
        <f>Y493*(1+VLookups!$C$57/12)</f>
        <v>-623.16378511782159</v>
      </c>
      <c r="Z494" s="9" t="s">
        <v>36</v>
      </c>
      <c r="AA494" s="9" t="s">
        <v>36</v>
      </c>
      <c r="AB494" s="20">
        <f t="shared" si="21"/>
        <v>12369.48415920693</v>
      </c>
      <c r="AC494" s="19">
        <f t="shared" si="22"/>
        <v>2906820.7358627631</v>
      </c>
    </row>
    <row r="495" spans="2:29" x14ac:dyDescent="0.25">
      <c r="B495" s="9">
        <v>491</v>
      </c>
      <c r="C495" s="9">
        <f t="shared" si="23"/>
        <v>63</v>
      </c>
      <c r="D495" s="9">
        <v>11</v>
      </c>
      <c r="E495" s="20">
        <f>E483*(1+VLookups!$C$4)</f>
        <v>29694.447908795166</v>
      </c>
      <c r="F495" s="20">
        <f>'B-B-NS'!E495*-VLookups!$C$10*2</f>
        <v>-1781.66687452771</v>
      </c>
      <c r="G495" s="19">
        <v>0</v>
      </c>
      <c r="H495" s="20">
        <f>(-VLookups!$C$13)*(E495+F495/2)</f>
        <v>-8381.8518112156125</v>
      </c>
      <c r="I495" s="19">
        <v>0</v>
      </c>
      <c r="J495" s="19">
        <v>0</v>
      </c>
      <c r="K495" s="19">
        <v>0</v>
      </c>
      <c r="L495" s="19">
        <v>0</v>
      </c>
      <c r="M495" s="19">
        <v>0</v>
      </c>
      <c r="N495" s="20" t="s">
        <v>36</v>
      </c>
      <c r="O495" s="19">
        <v>0</v>
      </c>
      <c r="P495" s="20">
        <f>P494-VLookups!$C$42</f>
        <v>-475</v>
      </c>
      <c r="Q495" s="22">
        <v>251</v>
      </c>
      <c r="R495" s="19">
        <v>0</v>
      </c>
      <c r="S495" s="20">
        <f>VLookups!$C$50</f>
        <v>-3580.614715990946</v>
      </c>
      <c r="T495" s="19">
        <v>0</v>
      </c>
      <c r="U495" s="9">
        <v>347</v>
      </c>
      <c r="V495" s="21">
        <f>V494-VLookups!$C$54</f>
        <v>-2955</v>
      </c>
      <c r="W495" s="21">
        <f>-VLookups!$C$60</f>
        <v>-300</v>
      </c>
      <c r="X495" s="21">
        <f>-VLookups!$C$62</f>
        <v>-125</v>
      </c>
      <c r="Y495" s="20">
        <f>Y494*(1+VLookups!$C$57/12)</f>
        <v>-624.98134615774859</v>
      </c>
      <c r="Z495" s="9" t="s">
        <v>36</v>
      </c>
      <c r="AA495" s="9" t="s">
        <v>36</v>
      </c>
      <c r="AB495" s="20">
        <f t="shared" si="21"/>
        <v>12361.166598167003</v>
      </c>
      <c r="AC495" s="19">
        <f t="shared" si="22"/>
        <v>2924026.6036873679</v>
      </c>
    </row>
    <row r="496" spans="2:29" x14ac:dyDescent="0.25">
      <c r="B496" s="9">
        <v>492</v>
      </c>
      <c r="C496" s="9">
        <f t="shared" si="23"/>
        <v>64</v>
      </c>
      <c r="D496" s="9">
        <v>0</v>
      </c>
      <c r="E496" s="20">
        <f>E484*(1+VLookups!$C$4)</f>
        <v>30733.753585602994</v>
      </c>
      <c r="F496" s="20">
        <f>'B-B-NS'!E496*-VLookups!$C$10*2</f>
        <v>-1844.0252151361794</v>
      </c>
      <c r="G496" s="19">
        <v>0</v>
      </c>
      <c r="H496" s="20">
        <f>(-VLookups!$C$13)*(E496+F496/2)</f>
        <v>-8675.2166246081579</v>
      </c>
      <c r="I496" s="19">
        <v>0</v>
      </c>
      <c r="J496" s="19">
        <v>0</v>
      </c>
      <c r="K496" s="19">
        <v>0</v>
      </c>
      <c r="L496" s="19">
        <v>0</v>
      </c>
      <c r="M496" s="19">
        <v>0</v>
      </c>
      <c r="N496" s="20" t="s">
        <v>36</v>
      </c>
      <c r="O496" s="19">
        <v>0</v>
      </c>
      <c r="P496" s="20">
        <f>P495-VLookups!$C$42</f>
        <v>-476.5</v>
      </c>
      <c r="Q496" s="22">
        <v>252</v>
      </c>
      <c r="R496" s="19">
        <v>0</v>
      </c>
      <c r="S496" s="20">
        <f>VLookups!$C$50</f>
        <v>-3580.614715990946</v>
      </c>
      <c r="T496" s="19">
        <v>0</v>
      </c>
      <c r="U496" s="9">
        <v>348</v>
      </c>
      <c r="V496" s="21">
        <f>V495-VLookups!$C$54</f>
        <v>-2960</v>
      </c>
      <c r="W496" s="21">
        <f>-VLookups!$C$60</f>
        <v>-300</v>
      </c>
      <c r="X496" s="21">
        <f>-VLookups!$C$62</f>
        <v>-125</v>
      </c>
      <c r="Y496" s="20">
        <f>Y495*(1+VLookups!$C$57/12)</f>
        <v>-626.80420841737532</v>
      </c>
      <c r="Z496" s="9" t="s">
        <v>36</v>
      </c>
      <c r="AA496" s="9" t="s">
        <v>36</v>
      </c>
      <c r="AB496" s="20">
        <f t="shared" si="21"/>
        <v>13067.605429018426</v>
      </c>
      <c r="AC496" s="19">
        <f t="shared" si="22"/>
        <v>2941967.5867891987</v>
      </c>
    </row>
    <row r="497" spans="2:29" x14ac:dyDescent="0.25">
      <c r="B497" s="9">
        <v>493</v>
      </c>
      <c r="C497" s="9">
        <f t="shared" si="23"/>
        <v>64</v>
      </c>
      <c r="D497" s="9">
        <v>1</v>
      </c>
      <c r="E497" s="20">
        <f>E485*(1+VLookups!$C$4)</f>
        <v>30733.753585602994</v>
      </c>
      <c r="F497" s="20">
        <f>'B-B-NS'!E497*-VLookups!$C$10*2</f>
        <v>-1844.0252151361794</v>
      </c>
      <c r="G497" s="19">
        <v>0</v>
      </c>
      <c r="H497" s="20">
        <f>(-VLookups!$C$13)*(E497+F497/2)</f>
        <v>-8675.2166246081579</v>
      </c>
      <c r="I497" s="19">
        <v>0</v>
      </c>
      <c r="J497" s="19">
        <v>0</v>
      </c>
      <c r="K497" s="19">
        <v>0</v>
      </c>
      <c r="L497" s="19">
        <v>0</v>
      </c>
      <c r="M497" s="19">
        <v>0</v>
      </c>
      <c r="N497" s="20" t="s">
        <v>36</v>
      </c>
      <c r="O497" s="19">
        <v>0</v>
      </c>
      <c r="P497" s="20">
        <f>P496-VLookups!$C$42</f>
        <v>-478</v>
      </c>
      <c r="Q497" s="22">
        <v>253</v>
      </c>
      <c r="R497" s="19">
        <v>0</v>
      </c>
      <c r="S497" s="20">
        <f>VLookups!$C$50</f>
        <v>-3580.614715990946</v>
      </c>
      <c r="T497" s="19">
        <v>0</v>
      </c>
      <c r="U497" s="9">
        <v>349</v>
      </c>
      <c r="V497" s="21">
        <f>V496-VLookups!$C$54</f>
        <v>-2965</v>
      </c>
      <c r="W497" s="21">
        <f>-VLookups!$C$60</f>
        <v>-300</v>
      </c>
      <c r="X497" s="21">
        <f>-VLookups!$C$62</f>
        <v>-125</v>
      </c>
      <c r="Y497" s="20">
        <f>Y496*(1+VLookups!$C$57/12)</f>
        <v>-628.63238735859272</v>
      </c>
      <c r="Z497" s="9" t="s">
        <v>36</v>
      </c>
      <c r="AA497" s="9" t="s">
        <v>36</v>
      </c>
      <c r="AB497" s="20">
        <f t="shared" si="21"/>
        <v>13059.277250077208</v>
      </c>
      <c r="AC497" s="19">
        <f t="shared" si="22"/>
        <v>2959930.1433505914</v>
      </c>
    </row>
    <row r="498" spans="2:29" x14ac:dyDescent="0.25">
      <c r="B498" s="9">
        <v>494</v>
      </c>
      <c r="C498" s="9">
        <f t="shared" si="23"/>
        <v>64</v>
      </c>
      <c r="D498" s="9">
        <v>2</v>
      </c>
      <c r="E498" s="20">
        <f>E486*(1+VLookups!$C$4)</f>
        <v>30733.753585602994</v>
      </c>
      <c r="F498" s="20">
        <f>'B-B-NS'!E498*-VLookups!$C$10*2</f>
        <v>-1844.0252151361794</v>
      </c>
      <c r="G498" s="19">
        <v>0</v>
      </c>
      <c r="H498" s="20">
        <f>(-VLookups!$C$13)*(E498+F498/2)</f>
        <v>-8675.2166246081579</v>
      </c>
      <c r="I498" s="19">
        <v>0</v>
      </c>
      <c r="J498" s="19">
        <v>0</v>
      </c>
      <c r="K498" s="19">
        <v>0</v>
      </c>
      <c r="L498" s="19">
        <v>0</v>
      </c>
      <c r="M498" s="19">
        <v>0</v>
      </c>
      <c r="N498" s="20" t="s">
        <v>36</v>
      </c>
      <c r="O498" s="19">
        <v>0</v>
      </c>
      <c r="P498" s="20">
        <f>P497-VLookups!$C$42</f>
        <v>-479.5</v>
      </c>
      <c r="Q498" s="22">
        <v>254</v>
      </c>
      <c r="R498" s="19">
        <v>0</v>
      </c>
      <c r="S498" s="20">
        <f>VLookups!$C$50</f>
        <v>-3580.614715990946</v>
      </c>
      <c r="T498" s="19">
        <v>0</v>
      </c>
      <c r="U498" s="9">
        <v>350</v>
      </c>
      <c r="V498" s="21">
        <f>V497-VLookups!$C$54</f>
        <v>-2970</v>
      </c>
      <c r="W498" s="21">
        <f>-VLookups!$C$60</f>
        <v>-300</v>
      </c>
      <c r="X498" s="21">
        <f>-VLookups!$C$62</f>
        <v>-125</v>
      </c>
      <c r="Y498" s="20">
        <f>Y497*(1+VLookups!$C$57/12)</f>
        <v>-630.46589848838858</v>
      </c>
      <c r="Z498" s="9" t="s">
        <v>36</v>
      </c>
      <c r="AA498" s="9" t="s">
        <v>36</v>
      </c>
      <c r="AB498" s="20">
        <f t="shared" si="21"/>
        <v>13050.943738947413</v>
      </c>
      <c r="AC498" s="19">
        <f t="shared" si="22"/>
        <v>2977914.3039951236</v>
      </c>
    </row>
    <row r="499" spans="2:29" x14ac:dyDescent="0.25">
      <c r="B499" s="9">
        <v>495</v>
      </c>
      <c r="C499" s="9">
        <f t="shared" si="23"/>
        <v>64</v>
      </c>
      <c r="D499" s="9">
        <v>3</v>
      </c>
      <c r="E499" s="20">
        <f>E487*(1+VLookups!$C$4)</f>
        <v>30733.753585602994</v>
      </c>
      <c r="F499" s="20">
        <f>'B-B-NS'!E499*-VLookups!$C$10*2</f>
        <v>-1844.0252151361794</v>
      </c>
      <c r="G499" s="19">
        <v>0</v>
      </c>
      <c r="H499" s="20">
        <f>(-VLookups!$C$13)*(E499+F499/2)</f>
        <v>-8675.2166246081579</v>
      </c>
      <c r="I499" s="19">
        <v>0</v>
      </c>
      <c r="J499" s="19">
        <v>0</v>
      </c>
      <c r="K499" s="19">
        <v>0</v>
      </c>
      <c r="L499" s="19">
        <v>0</v>
      </c>
      <c r="M499" s="19">
        <v>0</v>
      </c>
      <c r="N499" s="20" t="s">
        <v>36</v>
      </c>
      <c r="O499" s="19">
        <v>0</v>
      </c>
      <c r="P499" s="20">
        <f>P498-VLookups!$C$42</f>
        <v>-481</v>
      </c>
      <c r="Q499" s="22">
        <v>255</v>
      </c>
      <c r="R499" s="19">
        <v>0</v>
      </c>
      <c r="S499" s="20">
        <f>VLookups!$C$50</f>
        <v>-3580.614715990946</v>
      </c>
      <c r="T499" s="19">
        <v>0</v>
      </c>
      <c r="U499" s="9">
        <v>351</v>
      </c>
      <c r="V499" s="21">
        <f>V498-VLookups!$C$54</f>
        <v>-2975</v>
      </c>
      <c r="W499" s="21">
        <f>-VLookups!$C$60</f>
        <v>-300</v>
      </c>
      <c r="X499" s="21">
        <f>-VLookups!$C$62</f>
        <v>-125</v>
      </c>
      <c r="Y499" s="20">
        <f>Y498*(1+VLookups!$C$57/12)</f>
        <v>-632.30475735897971</v>
      </c>
      <c r="Z499" s="9" t="s">
        <v>36</v>
      </c>
      <c r="AA499" s="9" t="s">
        <v>36</v>
      </c>
      <c r="AB499" s="20">
        <f t="shared" si="21"/>
        <v>13042.604880076822</v>
      </c>
      <c r="AC499" s="19">
        <f t="shared" si="22"/>
        <v>2995920.0993818589</v>
      </c>
    </row>
    <row r="500" spans="2:29" x14ac:dyDescent="0.25">
      <c r="B500" s="9">
        <v>496</v>
      </c>
      <c r="C500" s="9">
        <f t="shared" si="23"/>
        <v>64</v>
      </c>
      <c r="D500" s="9">
        <v>4</v>
      </c>
      <c r="E500" s="20">
        <f>E488*(1+VLookups!$C$4)</f>
        <v>30733.753585602994</v>
      </c>
      <c r="F500" s="20">
        <f>'B-B-NS'!E500*-VLookups!$C$10*2</f>
        <v>-1844.0252151361794</v>
      </c>
      <c r="G500" s="19">
        <v>0</v>
      </c>
      <c r="H500" s="20">
        <f>(-VLookups!$C$13)*(E500+F500/2)</f>
        <v>-8675.2166246081579</v>
      </c>
      <c r="I500" s="19">
        <v>0</v>
      </c>
      <c r="J500" s="19">
        <v>0</v>
      </c>
      <c r="K500" s="19">
        <v>0</v>
      </c>
      <c r="L500" s="19">
        <v>0</v>
      </c>
      <c r="M500" s="19">
        <v>0</v>
      </c>
      <c r="N500" s="20" t="s">
        <v>36</v>
      </c>
      <c r="O500" s="19">
        <v>0</v>
      </c>
      <c r="P500" s="20">
        <f>P499-VLookups!$C$42</f>
        <v>-482.5</v>
      </c>
      <c r="Q500" s="22">
        <v>256</v>
      </c>
      <c r="R500" s="19">
        <v>0</v>
      </c>
      <c r="S500" s="20">
        <f>VLookups!$C$50</f>
        <v>-3580.614715990946</v>
      </c>
      <c r="T500" s="19">
        <v>0</v>
      </c>
      <c r="U500" s="9">
        <v>352</v>
      </c>
      <c r="V500" s="21">
        <f>V499-VLookups!$C$54</f>
        <v>-2980</v>
      </c>
      <c r="W500" s="21">
        <f>-VLookups!$C$60</f>
        <v>-300</v>
      </c>
      <c r="X500" s="21">
        <f>-VLookups!$C$62</f>
        <v>-125</v>
      </c>
      <c r="Y500" s="20">
        <f>Y499*(1+VLookups!$C$57/12)</f>
        <v>-634.14897956794346</v>
      </c>
      <c r="Z500" s="9" t="s">
        <v>36</v>
      </c>
      <c r="AA500" s="9" t="s">
        <v>36</v>
      </c>
      <c r="AB500" s="20">
        <f t="shared" si="21"/>
        <v>13034.260657867859</v>
      </c>
      <c r="AC500" s="19">
        <f t="shared" si="22"/>
        <v>3013947.5602053632</v>
      </c>
    </row>
    <row r="501" spans="2:29" x14ac:dyDescent="0.25">
      <c r="B501" s="9">
        <v>497</v>
      </c>
      <c r="C501" s="9">
        <f t="shared" si="23"/>
        <v>64</v>
      </c>
      <c r="D501" s="9">
        <v>5</v>
      </c>
      <c r="E501" s="20">
        <f>E489*(1+VLookups!$C$4)</f>
        <v>30733.753585602994</v>
      </c>
      <c r="F501" s="20">
        <f>'B-B-NS'!E501*-VLookups!$C$10*2</f>
        <v>-1844.0252151361794</v>
      </c>
      <c r="G501" s="19">
        <v>0</v>
      </c>
      <c r="H501" s="20">
        <f>(-VLookups!$C$13)*(E501+F501/2)</f>
        <v>-8675.2166246081579</v>
      </c>
      <c r="I501" s="19">
        <v>0</v>
      </c>
      <c r="J501" s="19">
        <v>0</v>
      </c>
      <c r="K501" s="19">
        <v>0</v>
      </c>
      <c r="L501" s="19">
        <v>0</v>
      </c>
      <c r="M501" s="19">
        <v>0</v>
      </c>
      <c r="N501" s="20" t="s">
        <v>36</v>
      </c>
      <c r="O501" s="19">
        <v>0</v>
      </c>
      <c r="P501" s="20">
        <f>P500-VLookups!$C$42</f>
        <v>-484</v>
      </c>
      <c r="Q501" s="22">
        <v>257</v>
      </c>
      <c r="R501" s="19">
        <v>0</v>
      </c>
      <c r="S501" s="20">
        <f>VLookups!$C$50</f>
        <v>-3580.614715990946</v>
      </c>
      <c r="T501" s="19">
        <v>0</v>
      </c>
      <c r="U501" s="9">
        <v>353</v>
      </c>
      <c r="V501" s="21">
        <f>V500-VLookups!$C$54</f>
        <v>-2985</v>
      </c>
      <c r="W501" s="21">
        <f>-VLookups!$C$60</f>
        <v>-300</v>
      </c>
      <c r="X501" s="21">
        <f>-VLookups!$C$62</f>
        <v>-125</v>
      </c>
      <c r="Y501" s="20">
        <f>Y500*(1+VLookups!$C$57/12)</f>
        <v>-635.99858075834993</v>
      </c>
      <c r="Z501" s="9" t="s">
        <v>36</v>
      </c>
      <c r="AA501" s="9" t="s">
        <v>36</v>
      </c>
      <c r="AB501" s="20">
        <f t="shared" si="21"/>
        <v>13025.911056677451</v>
      </c>
      <c r="AC501" s="19">
        <f t="shared" si="22"/>
        <v>3031996.7171957162</v>
      </c>
    </row>
    <row r="502" spans="2:29" x14ac:dyDescent="0.25">
      <c r="B502" s="9">
        <v>498</v>
      </c>
      <c r="C502" s="9">
        <f t="shared" si="23"/>
        <v>64</v>
      </c>
      <c r="D502" s="9">
        <v>6</v>
      </c>
      <c r="E502" s="20">
        <f>E490*(1+VLookups!$C$4)</f>
        <v>30733.753585602994</v>
      </c>
      <c r="F502" s="20">
        <f>'B-B-NS'!E502*-VLookups!$C$10*2</f>
        <v>-1844.0252151361794</v>
      </c>
      <c r="G502" s="19">
        <v>0</v>
      </c>
      <c r="H502" s="20">
        <f>(-VLookups!$C$13)*(E502+F502/2)</f>
        <v>-8675.2166246081579</v>
      </c>
      <c r="I502" s="19">
        <v>0</v>
      </c>
      <c r="J502" s="19">
        <v>0</v>
      </c>
      <c r="K502" s="19">
        <v>0</v>
      </c>
      <c r="L502" s="19">
        <v>0</v>
      </c>
      <c r="M502" s="19">
        <v>0</v>
      </c>
      <c r="N502" s="20" t="s">
        <v>36</v>
      </c>
      <c r="O502" s="19">
        <v>0</v>
      </c>
      <c r="P502" s="20">
        <f>P501-VLookups!$C$42</f>
        <v>-485.5</v>
      </c>
      <c r="Q502" s="22">
        <v>258</v>
      </c>
      <c r="R502" s="19">
        <v>0</v>
      </c>
      <c r="S502" s="20">
        <f>VLookups!$C$50</f>
        <v>-3580.614715990946</v>
      </c>
      <c r="T502" s="19">
        <v>0</v>
      </c>
      <c r="U502" s="9">
        <v>354</v>
      </c>
      <c r="V502" s="21">
        <f>V501-VLookups!$C$54</f>
        <v>-2990</v>
      </c>
      <c r="W502" s="21">
        <f>-VLookups!$C$60</f>
        <v>-300</v>
      </c>
      <c r="X502" s="21">
        <f>-VLookups!$C$62</f>
        <v>-125</v>
      </c>
      <c r="Y502" s="20">
        <f>Y501*(1+VLookups!$C$57/12)</f>
        <v>-637.85357661889509</v>
      </c>
      <c r="Z502" s="9" t="s">
        <v>36</v>
      </c>
      <c r="AA502" s="9" t="s">
        <v>36</v>
      </c>
      <c r="AB502" s="20">
        <f t="shared" si="21"/>
        <v>13017.556060816907</v>
      </c>
      <c r="AC502" s="19">
        <f t="shared" si="22"/>
        <v>3050067.6011185264</v>
      </c>
    </row>
    <row r="503" spans="2:29" x14ac:dyDescent="0.25">
      <c r="B503" s="9">
        <v>499</v>
      </c>
      <c r="C503" s="9">
        <f t="shared" si="23"/>
        <v>64</v>
      </c>
      <c r="D503" s="9">
        <v>7</v>
      </c>
      <c r="E503" s="20">
        <f>E491*(1+VLookups!$C$4)</f>
        <v>30733.753585602994</v>
      </c>
      <c r="F503" s="20">
        <f>'B-B-NS'!E503*-VLookups!$C$10*2</f>
        <v>-1844.0252151361794</v>
      </c>
      <c r="G503" s="19">
        <v>0</v>
      </c>
      <c r="H503" s="20">
        <f>(-VLookups!$C$13)*(E503+F503/2)</f>
        <v>-8675.2166246081579</v>
      </c>
      <c r="I503" s="19">
        <v>0</v>
      </c>
      <c r="J503" s="19">
        <v>0</v>
      </c>
      <c r="K503" s="19">
        <v>0</v>
      </c>
      <c r="L503" s="19">
        <v>0</v>
      </c>
      <c r="M503" s="19">
        <v>0</v>
      </c>
      <c r="N503" s="20" t="s">
        <v>36</v>
      </c>
      <c r="O503" s="19">
        <v>0</v>
      </c>
      <c r="P503" s="20">
        <f>P502-VLookups!$C$42</f>
        <v>-487</v>
      </c>
      <c r="Q503" s="22">
        <v>259</v>
      </c>
      <c r="R503" s="19">
        <v>0</v>
      </c>
      <c r="S503" s="20">
        <f>VLookups!$C$50</f>
        <v>-3580.614715990946</v>
      </c>
      <c r="T503" s="19">
        <v>0</v>
      </c>
      <c r="U503" s="9">
        <v>355</v>
      </c>
      <c r="V503" s="21">
        <f>V502-VLookups!$C$54</f>
        <v>-2995</v>
      </c>
      <c r="W503" s="21">
        <f>-VLookups!$C$60</f>
        <v>-300</v>
      </c>
      <c r="X503" s="21">
        <f>-VLookups!$C$62</f>
        <v>-125</v>
      </c>
      <c r="Y503" s="20">
        <f>Y502*(1+VLookups!$C$57/12)</f>
        <v>-639.7139828840335</v>
      </c>
      <c r="Z503" s="9" t="s">
        <v>36</v>
      </c>
      <c r="AA503" s="9" t="s">
        <v>36</v>
      </c>
      <c r="AB503" s="20">
        <f t="shared" si="21"/>
        <v>13009.195654551768</v>
      </c>
      <c r="AC503" s="19">
        <f t="shared" si="22"/>
        <v>3068160.2427749429</v>
      </c>
    </row>
    <row r="504" spans="2:29" x14ac:dyDescent="0.25">
      <c r="B504" s="9">
        <v>500</v>
      </c>
      <c r="C504" s="9">
        <f t="shared" si="23"/>
        <v>64</v>
      </c>
      <c r="D504" s="9">
        <v>8</v>
      </c>
      <c r="E504" s="20">
        <f>E492*(1+VLookups!$C$4)</f>
        <v>30733.753585602994</v>
      </c>
      <c r="F504" s="20">
        <f>'B-B-NS'!E504*-VLookups!$C$10*2</f>
        <v>-1844.0252151361794</v>
      </c>
      <c r="G504" s="19">
        <v>0</v>
      </c>
      <c r="H504" s="20">
        <f>(-VLookups!$C$13)*(E504+F504/2)</f>
        <v>-8675.2166246081579</v>
      </c>
      <c r="I504" s="19">
        <v>0</v>
      </c>
      <c r="J504" s="19">
        <v>0</v>
      </c>
      <c r="K504" s="19">
        <v>0</v>
      </c>
      <c r="L504" s="19">
        <v>0</v>
      </c>
      <c r="M504" s="19">
        <v>0</v>
      </c>
      <c r="N504" s="20" t="s">
        <v>36</v>
      </c>
      <c r="O504" s="19">
        <v>0</v>
      </c>
      <c r="P504" s="20">
        <f>P503-VLookups!$C$42</f>
        <v>-488.5</v>
      </c>
      <c r="Q504" s="22">
        <v>260</v>
      </c>
      <c r="R504" s="19">
        <v>0</v>
      </c>
      <c r="S504" s="20">
        <f>VLookups!$C$50</f>
        <v>-3580.614715990946</v>
      </c>
      <c r="T504" s="19">
        <v>0</v>
      </c>
      <c r="U504" s="9">
        <v>356</v>
      </c>
      <c r="V504" s="21">
        <f>V503-VLookups!$C$54</f>
        <v>-3000</v>
      </c>
      <c r="W504" s="21">
        <f>-VLookups!$C$60</f>
        <v>-300</v>
      </c>
      <c r="X504" s="21">
        <f>-VLookups!$C$62</f>
        <v>-125</v>
      </c>
      <c r="Y504" s="20">
        <f>Y503*(1+VLookups!$C$57/12)</f>
        <v>-641.57981533411191</v>
      </c>
      <c r="Z504" s="9" t="s">
        <v>36</v>
      </c>
      <c r="AA504" s="9" t="s">
        <v>36</v>
      </c>
      <c r="AB504" s="20">
        <f t="shared" si="21"/>
        <v>13000.82982210169</v>
      </c>
      <c r="AC504" s="19">
        <f t="shared" si="22"/>
        <v>3086274.6730016693</v>
      </c>
    </row>
    <row r="505" spans="2:29" x14ac:dyDescent="0.25">
      <c r="B505" s="9">
        <v>501</v>
      </c>
      <c r="C505" s="9">
        <f t="shared" si="23"/>
        <v>64</v>
      </c>
      <c r="D505" s="9">
        <v>9</v>
      </c>
      <c r="E505" s="20">
        <f>E493*(1+VLookups!$C$4)</f>
        <v>30733.753585602994</v>
      </c>
      <c r="F505" s="20">
        <f>'B-B-NS'!E505*-VLookups!$C$10*2</f>
        <v>-1844.0252151361794</v>
      </c>
      <c r="G505" s="19">
        <v>0</v>
      </c>
      <c r="H505" s="20">
        <f>(-VLookups!$C$13)*(E505+F505/2)</f>
        <v>-8675.2166246081579</v>
      </c>
      <c r="I505" s="19">
        <v>0</v>
      </c>
      <c r="J505" s="19">
        <v>0</v>
      </c>
      <c r="K505" s="19">
        <v>0</v>
      </c>
      <c r="L505" s="19">
        <v>0</v>
      </c>
      <c r="M505" s="19">
        <v>0</v>
      </c>
      <c r="N505" s="20" t="s">
        <v>36</v>
      </c>
      <c r="O505" s="19">
        <v>0</v>
      </c>
      <c r="P505" s="20">
        <f>P504-VLookups!$C$42</f>
        <v>-490</v>
      </c>
      <c r="Q505" s="22">
        <v>261</v>
      </c>
      <c r="R505" s="19">
        <v>0</v>
      </c>
      <c r="S505" s="20">
        <f>VLookups!$C$50</f>
        <v>-3580.614715990946</v>
      </c>
      <c r="T505" s="19">
        <v>0</v>
      </c>
      <c r="U505" s="9">
        <v>357</v>
      </c>
      <c r="V505" s="21">
        <f>V504-VLookups!$C$54</f>
        <v>-3005</v>
      </c>
      <c r="W505" s="21">
        <f>-VLookups!$C$60</f>
        <v>-300</v>
      </c>
      <c r="X505" s="21">
        <f>-VLookups!$C$62</f>
        <v>-125</v>
      </c>
      <c r="Y505" s="20">
        <f>Y504*(1+VLookups!$C$57/12)</f>
        <v>-643.45108979550309</v>
      </c>
      <c r="Z505" s="9" t="s">
        <v>36</v>
      </c>
      <c r="AA505" s="9" t="s">
        <v>36</v>
      </c>
      <c r="AB505" s="20">
        <f t="shared" si="21"/>
        <v>12992.458547640299</v>
      </c>
      <c r="AC505" s="19">
        <f t="shared" si="22"/>
        <v>3104410.9226709791</v>
      </c>
    </row>
    <row r="506" spans="2:29" x14ac:dyDescent="0.25">
      <c r="B506" s="9">
        <v>502</v>
      </c>
      <c r="C506" s="9">
        <f t="shared" si="23"/>
        <v>64</v>
      </c>
      <c r="D506" s="9">
        <v>10</v>
      </c>
      <c r="E506" s="20">
        <f>E494*(1+VLookups!$C$4)</f>
        <v>30733.753585602994</v>
      </c>
      <c r="F506" s="20">
        <f>'B-B-NS'!E506*-VLookups!$C$10*2</f>
        <v>-1844.0252151361794</v>
      </c>
      <c r="G506" s="19">
        <v>0</v>
      </c>
      <c r="H506" s="20">
        <f>(-VLookups!$C$13)*(E506+F506/2)</f>
        <v>-8675.2166246081579</v>
      </c>
      <c r="I506" s="19">
        <v>0</v>
      </c>
      <c r="J506" s="19">
        <v>0</v>
      </c>
      <c r="K506" s="19">
        <v>0</v>
      </c>
      <c r="L506" s="19">
        <v>0</v>
      </c>
      <c r="M506" s="19">
        <v>0</v>
      </c>
      <c r="N506" s="20" t="s">
        <v>36</v>
      </c>
      <c r="O506" s="19">
        <v>0</v>
      </c>
      <c r="P506" s="20">
        <f>P505-VLookups!$C$42</f>
        <v>-491.5</v>
      </c>
      <c r="Q506" s="22">
        <v>262</v>
      </c>
      <c r="R506" s="19">
        <v>0</v>
      </c>
      <c r="S506" s="20">
        <f>VLookups!$C$50</f>
        <v>-3580.614715990946</v>
      </c>
      <c r="T506" s="19">
        <v>0</v>
      </c>
      <c r="U506" s="9">
        <v>358</v>
      </c>
      <c r="V506" s="21">
        <f>V505-VLookups!$C$54</f>
        <v>-3010</v>
      </c>
      <c r="W506" s="21">
        <f>-VLookups!$C$60</f>
        <v>-300</v>
      </c>
      <c r="X506" s="21">
        <f>-VLookups!$C$62</f>
        <v>-125</v>
      </c>
      <c r="Y506" s="20">
        <f>Y505*(1+VLookups!$C$57/12)</f>
        <v>-645.32782214073995</v>
      </c>
      <c r="Z506" s="9" t="s">
        <v>36</v>
      </c>
      <c r="AA506" s="9" t="s">
        <v>36</v>
      </c>
      <c r="AB506" s="20">
        <f t="shared" si="21"/>
        <v>12984.081815295061</v>
      </c>
      <c r="AC506" s="19">
        <f t="shared" si="22"/>
        <v>3122569.0226907255</v>
      </c>
    </row>
    <row r="507" spans="2:29" x14ac:dyDescent="0.25">
      <c r="B507" s="9">
        <v>503</v>
      </c>
      <c r="C507" s="9">
        <f t="shared" si="23"/>
        <v>64</v>
      </c>
      <c r="D507" s="9">
        <v>11</v>
      </c>
      <c r="E507" s="20">
        <f>E495*(1+VLookups!$C$4)</f>
        <v>30733.753585602994</v>
      </c>
      <c r="F507" s="20">
        <f>'B-B-NS'!E507*-VLookups!$C$10*2</f>
        <v>-1844.0252151361794</v>
      </c>
      <c r="G507" s="19">
        <v>0</v>
      </c>
      <c r="H507" s="20">
        <f>(-VLookups!$C$13)*(E507+F507/2)</f>
        <v>-8675.2166246081579</v>
      </c>
      <c r="I507" s="19">
        <v>0</v>
      </c>
      <c r="J507" s="19">
        <v>0</v>
      </c>
      <c r="K507" s="19">
        <v>0</v>
      </c>
      <c r="L507" s="19">
        <v>0</v>
      </c>
      <c r="M507" s="19">
        <v>0</v>
      </c>
      <c r="N507" s="20" t="s">
        <v>36</v>
      </c>
      <c r="O507" s="19">
        <v>0</v>
      </c>
      <c r="P507" s="20">
        <f>P506-VLookups!$C$42</f>
        <v>-493</v>
      </c>
      <c r="Q507" s="22">
        <v>263</v>
      </c>
      <c r="R507" s="19">
        <v>0</v>
      </c>
      <c r="S507" s="20">
        <f>VLookups!$C$50</f>
        <v>-3580.614715990946</v>
      </c>
      <c r="T507" s="19">
        <v>0</v>
      </c>
      <c r="U507" s="9">
        <v>359</v>
      </c>
      <c r="V507" s="21">
        <f>V506-VLookups!$C$54</f>
        <v>-3015</v>
      </c>
      <c r="W507" s="21">
        <f>-VLookups!$C$60</f>
        <v>-300</v>
      </c>
      <c r="X507" s="21">
        <f>-VLookups!$C$62</f>
        <v>-125</v>
      </c>
      <c r="Y507" s="20">
        <f>Y506*(1+VLookups!$C$57/12)</f>
        <v>-647.21002828865051</v>
      </c>
      <c r="Z507" s="9" t="s">
        <v>36</v>
      </c>
      <c r="AA507" s="9" t="s">
        <v>36</v>
      </c>
      <c r="AB507" s="20">
        <f t="shared" si="21"/>
        <v>12975.69960914715</v>
      </c>
      <c r="AC507" s="19">
        <f t="shared" si="22"/>
        <v>3140749.0040043569</v>
      </c>
    </row>
    <row r="508" spans="2:29" x14ac:dyDescent="0.25">
      <c r="B508" s="9">
        <v>504</v>
      </c>
      <c r="C508" s="9">
        <f t="shared" si="23"/>
        <v>65</v>
      </c>
      <c r="D508" s="9">
        <v>0</v>
      </c>
      <c r="E508" s="20">
        <f>E496*(1+VLookups!$C$4)</f>
        <v>31809.434961099098</v>
      </c>
      <c r="F508" s="20">
        <f>'B-B-NS'!E508*-VLookups!$C$10*2</f>
        <v>-1908.5660976659458</v>
      </c>
      <c r="G508" s="20">
        <f>-FV(VLookups!$C$11/12,B508-B5,,-(NPV(VLookups!$C$11/12,F5:F508)))*(1-VLookups!$C$13)</f>
        <v>1997341.9555308176</v>
      </c>
      <c r="H508" s="20">
        <f>(-VLookups!$C$13)*(E508+F508/2)</f>
        <v>-8978.8492064694437</v>
      </c>
      <c r="I508" s="19">
        <v>0</v>
      </c>
      <c r="J508" s="19">
        <v>0</v>
      </c>
      <c r="K508" s="19">
        <v>0</v>
      </c>
      <c r="L508" s="19">
        <v>0</v>
      </c>
      <c r="M508" s="19">
        <v>0</v>
      </c>
      <c r="N508" s="20" t="s">
        <v>36</v>
      </c>
      <c r="O508" s="21">
        <f>VLookups!$C$40</f>
        <v>5000</v>
      </c>
      <c r="P508" s="20">
        <f>P507-VLookups!$C$42</f>
        <v>-494.5</v>
      </c>
      <c r="Q508" s="22">
        <v>264</v>
      </c>
      <c r="R508" s="19">
        <v>0</v>
      </c>
      <c r="S508" s="20">
        <f>VLookups!$C$50</f>
        <v>-3580.614715990946</v>
      </c>
      <c r="T508" s="19">
        <f>VLookups!$C$51</f>
        <v>4594792.9383306075</v>
      </c>
      <c r="U508" s="9">
        <v>360</v>
      </c>
      <c r="V508" s="21">
        <f>V507-VLookups!$C$54</f>
        <v>-3020</v>
      </c>
      <c r="W508" s="21">
        <f>-VLookups!$C$60</f>
        <v>-300</v>
      </c>
      <c r="X508" s="21">
        <f>-VLookups!$C$62</f>
        <v>-125</v>
      </c>
      <c r="Y508" s="20">
        <f>Y507*(1+VLookups!$C$57/12)</f>
        <v>-649.09772420449247</v>
      </c>
      <c r="Z508" s="9" t="s">
        <v>36</v>
      </c>
      <c r="AA508" s="9" t="s">
        <v>36</v>
      </c>
      <c r="AB508" s="20">
        <f t="shared" si="21"/>
        <v>6610841.9841270261</v>
      </c>
      <c r="AC508" s="19">
        <f t="shared" si="22"/>
        <v>9756825.5698047243</v>
      </c>
    </row>
    <row r="509" spans="2:29" x14ac:dyDescent="0.25">
      <c r="F509" s="3"/>
    </row>
    <row r="510" spans="2:29" x14ac:dyDescent="0.25">
      <c r="F510" s="3"/>
      <c r="AA510" s="9" t="s">
        <v>84</v>
      </c>
      <c r="AB510" s="20">
        <f>NPV(AC2/12,AB5:AB508)+AB4</f>
        <v>4215070.5186525313</v>
      </c>
    </row>
    <row r="511" spans="2:29" x14ac:dyDescent="0.25">
      <c r="AA511" s="9" t="s">
        <v>85</v>
      </c>
      <c r="AB511" s="20">
        <f>-FV(AC2/12,504,,AB510)</f>
        <v>9756825.5698048882</v>
      </c>
    </row>
    <row r="515" spans="27:29" x14ac:dyDescent="0.25">
      <c r="AA515" s="9" t="s">
        <v>37</v>
      </c>
      <c r="AB515" s="20" t="s">
        <v>84</v>
      </c>
      <c r="AC515" s="9" t="s">
        <v>85</v>
      </c>
    </row>
    <row r="516" spans="27:29" x14ac:dyDescent="0.25">
      <c r="AA516" s="12">
        <v>0</v>
      </c>
      <c r="AB516" s="20">
        <f>NPV(AA516/12,$AB$5:$AB$508)+$AB$4</f>
        <v>9034068.1624747477</v>
      </c>
      <c r="AC516" s="20">
        <f>FV(AA516/12,504,,-AB516)</f>
        <v>9034068.1624747477</v>
      </c>
    </row>
    <row r="517" spans="27:29" x14ac:dyDescent="0.25">
      <c r="AA517" s="12">
        <v>0.01</v>
      </c>
      <c r="AB517" s="20">
        <f t="shared" ref="AB517:AB536" si="24">NPV(AA517/12,$AB$5:$AB$508)+$AB$4</f>
        <v>6149106.7063686131</v>
      </c>
      <c r="AC517" s="20">
        <f t="shared" ref="AC517:AC536" si="25">FV(AA517/12,504,,-AB517)</f>
        <v>9357067.2877311669</v>
      </c>
    </row>
    <row r="518" spans="27:29" x14ac:dyDescent="0.25">
      <c r="AA518" s="12">
        <v>0.02</v>
      </c>
      <c r="AB518" s="20">
        <f t="shared" si="24"/>
        <v>4215070.5186525313</v>
      </c>
      <c r="AC518" s="20">
        <f t="shared" si="25"/>
        <v>9756825.5698048882</v>
      </c>
    </row>
    <row r="519" spans="27:29" x14ac:dyDescent="0.25">
      <c r="AA519" s="12">
        <v>0.03</v>
      </c>
      <c r="AB519" s="20">
        <f t="shared" si="24"/>
        <v>2914239.8099392229</v>
      </c>
      <c r="AC519" s="20">
        <f t="shared" si="25"/>
        <v>10257781.827997649</v>
      </c>
    </row>
    <row r="520" spans="27:29" x14ac:dyDescent="0.25">
      <c r="AA520" s="12">
        <v>0.04</v>
      </c>
      <c r="AB520" s="20">
        <f t="shared" si="24"/>
        <v>2035949.6360027136</v>
      </c>
      <c r="AC520" s="20">
        <f t="shared" si="25"/>
        <v>10893524.916390892</v>
      </c>
    </row>
    <row r="521" spans="27:29" x14ac:dyDescent="0.25">
      <c r="AA521" s="12">
        <v>0.05</v>
      </c>
      <c r="AB521" s="20">
        <f t="shared" si="24"/>
        <v>1440302.1562393198</v>
      </c>
      <c r="AC521" s="20">
        <f t="shared" si="25"/>
        <v>11710548.738950206</v>
      </c>
    </row>
    <row r="522" spans="27:29" x14ac:dyDescent="0.25">
      <c r="AA522" s="12">
        <v>0.06</v>
      </c>
      <c r="AB522" s="20">
        <f t="shared" si="24"/>
        <v>1034235.1336453645</v>
      </c>
      <c r="AC522" s="20">
        <f t="shared" si="25"/>
        <v>12773632.352155358</v>
      </c>
    </row>
    <row r="523" spans="27:29" x14ac:dyDescent="0.25">
      <c r="AA523" s="12">
        <v>7.0000000000000007E-2</v>
      </c>
      <c r="AB523" s="20">
        <f t="shared" si="24"/>
        <v>755723.91740982851</v>
      </c>
      <c r="AC523" s="20">
        <f t="shared" si="25"/>
        <v>14173571.150942862</v>
      </c>
    </row>
    <row r="524" spans="27:29" x14ac:dyDescent="0.25">
      <c r="AA524" s="12">
        <v>0.08</v>
      </c>
      <c r="AB524" s="20">
        <f t="shared" si="24"/>
        <v>563341.68942594307</v>
      </c>
      <c r="AC524" s="20">
        <f t="shared" si="25"/>
        <v>16038315.908111142</v>
      </c>
    </row>
    <row r="525" spans="27:29" x14ac:dyDescent="0.25">
      <c r="AA525" s="12">
        <v>0.09</v>
      </c>
      <c r="AB525" s="20">
        <f t="shared" si="24"/>
        <v>429352.77698663855</v>
      </c>
      <c r="AC525" s="20">
        <f t="shared" si="25"/>
        <v>18549059.829186309</v>
      </c>
    </row>
    <row r="526" spans="27:29" x14ac:dyDescent="0.25">
      <c r="AA526" s="12">
        <v>0.1</v>
      </c>
      <c r="AB526" s="20">
        <f t="shared" si="24"/>
        <v>335137.73347319372</v>
      </c>
      <c r="AC526" s="20">
        <f t="shared" si="25"/>
        <v>21963520.799768809</v>
      </c>
    </row>
    <row r="527" spans="27:29" x14ac:dyDescent="0.25">
      <c r="AA527" s="12">
        <v>0.11</v>
      </c>
      <c r="AB527" s="20">
        <f t="shared" si="24"/>
        <v>268158.89201621799</v>
      </c>
      <c r="AC527" s="20">
        <f t="shared" si="25"/>
        <v>26649700.868711963</v>
      </c>
    </row>
    <row r="528" spans="27:29" x14ac:dyDescent="0.25">
      <c r="AA528" s="12">
        <v>0.12</v>
      </c>
      <c r="AB528" s="20">
        <f t="shared" si="24"/>
        <v>219944.72477451738</v>
      </c>
      <c r="AC528" s="20">
        <f t="shared" si="25"/>
        <v>33134920.782030359</v>
      </c>
    </row>
    <row r="529" spans="21:42" x14ac:dyDescent="0.25">
      <c r="AA529" s="12">
        <v>0.13</v>
      </c>
      <c r="AB529" s="20">
        <f t="shared" si="24"/>
        <v>184748.78461257168</v>
      </c>
      <c r="AC529" s="20">
        <f t="shared" si="25"/>
        <v>42177148.891735904</v>
      </c>
    </row>
    <row r="530" spans="21:42" x14ac:dyDescent="0.25">
      <c r="AA530" s="12">
        <v>0.14000000000000001</v>
      </c>
      <c r="AB530" s="20">
        <f t="shared" si="24"/>
        <v>158655.8740743915</v>
      </c>
      <c r="AC530" s="20">
        <f t="shared" si="25"/>
        <v>54868901.387760065</v>
      </c>
    </row>
    <row r="531" spans="21:42" x14ac:dyDescent="0.25">
      <c r="AA531" s="12">
        <v>0.15</v>
      </c>
      <c r="AB531" s="20">
        <f t="shared" si="24"/>
        <v>138985.12135412928</v>
      </c>
      <c r="AC531" s="20">
        <f t="shared" si="25"/>
        <v>72788770.146484986</v>
      </c>
    </row>
    <row r="532" spans="21:42" x14ac:dyDescent="0.25">
      <c r="AA532" s="12">
        <v>0.16</v>
      </c>
      <c r="AB532" s="20">
        <f t="shared" si="24"/>
        <v>123890.46549653371</v>
      </c>
      <c r="AC532" s="20">
        <f t="shared" si="25"/>
        <v>98222649.507980123</v>
      </c>
    </row>
    <row r="533" spans="21:42" x14ac:dyDescent="0.25">
      <c r="AA533" s="12">
        <v>0.17</v>
      </c>
      <c r="AB533" s="20">
        <f t="shared" si="24"/>
        <v>112092.6135775641</v>
      </c>
      <c r="AC533" s="20">
        <f t="shared" si="25"/>
        <v>134487033.89399481</v>
      </c>
    </row>
    <row r="534" spans="21:42" x14ac:dyDescent="0.25">
      <c r="AA534" s="12">
        <v>0.18</v>
      </c>
      <c r="AB534" s="20">
        <f t="shared" si="24"/>
        <v>102698.71620464916</v>
      </c>
      <c r="AC534" s="20">
        <f t="shared" si="25"/>
        <v>186401888.62022597</v>
      </c>
    </row>
    <row r="535" spans="21:42" x14ac:dyDescent="0.25">
      <c r="AA535" s="12">
        <v>0.19</v>
      </c>
      <c r="AB535" s="20">
        <f t="shared" si="24"/>
        <v>95080.686702778272</v>
      </c>
      <c r="AC535" s="20">
        <f t="shared" si="25"/>
        <v>260982828.31526092</v>
      </c>
    </row>
    <row r="536" spans="21:42" x14ac:dyDescent="0.25">
      <c r="AA536" s="12">
        <v>0.2</v>
      </c>
      <c r="AB536" s="20">
        <f t="shared" si="24"/>
        <v>88792.813699854596</v>
      </c>
      <c r="AC536" s="20">
        <f t="shared" si="25"/>
        <v>368455013.58296114</v>
      </c>
    </row>
    <row r="539" spans="21:42" x14ac:dyDescent="0.25">
      <c r="U539" s="9" t="s">
        <v>37</v>
      </c>
      <c r="V539" s="12">
        <v>0</v>
      </c>
      <c r="W539" s="12">
        <v>0.01</v>
      </c>
      <c r="X539" s="12">
        <v>0.02</v>
      </c>
      <c r="Y539" s="12">
        <v>0.03</v>
      </c>
      <c r="Z539" s="12">
        <v>0.04</v>
      </c>
      <c r="AA539" s="12">
        <v>0.05</v>
      </c>
      <c r="AB539" s="20">
        <v>0.06</v>
      </c>
      <c r="AC539" s="12">
        <v>7.0000000000000007E-2</v>
      </c>
      <c r="AD539" s="12">
        <v>0.08</v>
      </c>
      <c r="AE539" s="12">
        <v>0.09</v>
      </c>
      <c r="AF539" s="12">
        <v>0.1</v>
      </c>
      <c r="AG539" s="12">
        <v>0.11</v>
      </c>
      <c r="AH539" s="12">
        <v>0.12</v>
      </c>
      <c r="AI539" s="12">
        <v>0.13</v>
      </c>
      <c r="AJ539" s="12">
        <v>0.14000000000000001</v>
      </c>
      <c r="AK539" s="12">
        <v>0.15</v>
      </c>
      <c r="AL539" s="12">
        <v>0.16</v>
      </c>
      <c r="AM539" s="12">
        <v>0.17</v>
      </c>
      <c r="AN539" s="12">
        <v>0.18</v>
      </c>
      <c r="AO539" s="12">
        <v>0.19</v>
      </c>
      <c r="AP539" s="12">
        <v>0.2</v>
      </c>
    </row>
    <row r="540" spans="21:42" x14ac:dyDescent="0.25">
      <c r="U540" s="9" t="s">
        <v>84</v>
      </c>
      <c r="V540" s="20">
        <f t="shared" ref="V540:AP540" si="26">NPV(V539/12,$AB$5:$AB$508)+$AB$4</f>
        <v>9034068.1624747477</v>
      </c>
      <c r="W540" s="20">
        <f t="shared" si="26"/>
        <v>6149106.7063686131</v>
      </c>
      <c r="X540" s="20">
        <f t="shared" si="26"/>
        <v>4215070.5186525313</v>
      </c>
      <c r="Y540" s="20">
        <f t="shared" si="26"/>
        <v>2914239.8099392229</v>
      </c>
      <c r="Z540" s="20">
        <f t="shared" si="26"/>
        <v>2035949.6360027136</v>
      </c>
      <c r="AA540" s="20">
        <f t="shared" si="26"/>
        <v>1440302.1562393198</v>
      </c>
      <c r="AB540" s="20">
        <f t="shared" si="26"/>
        <v>1034235.1336453645</v>
      </c>
      <c r="AC540" s="20">
        <f t="shared" si="26"/>
        <v>755723.91740982851</v>
      </c>
      <c r="AD540" s="20">
        <f t="shared" si="26"/>
        <v>563341.68942594307</v>
      </c>
      <c r="AE540" s="20">
        <f t="shared" si="26"/>
        <v>429352.77698663855</v>
      </c>
      <c r="AF540" s="20">
        <f t="shared" si="26"/>
        <v>335137.73347319372</v>
      </c>
      <c r="AG540" s="20">
        <f t="shared" si="26"/>
        <v>268158.89201621799</v>
      </c>
      <c r="AH540" s="20">
        <f t="shared" si="26"/>
        <v>219944.72477451738</v>
      </c>
      <c r="AI540" s="20">
        <f t="shared" si="26"/>
        <v>184748.78461257168</v>
      </c>
      <c r="AJ540" s="20">
        <f t="shared" si="26"/>
        <v>158655.8740743915</v>
      </c>
      <c r="AK540" s="20">
        <f t="shared" si="26"/>
        <v>138985.12135412928</v>
      </c>
      <c r="AL540" s="20">
        <f t="shared" si="26"/>
        <v>123890.46549653371</v>
      </c>
      <c r="AM540" s="20">
        <f t="shared" si="26"/>
        <v>112092.6135775641</v>
      </c>
      <c r="AN540" s="20">
        <f t="shared" si="26"/>
        <v>102698.71620464916</v>
      </c>
      <c r="AO540" s="20">
        <f t="shared" si="26"/>
        <v>95080.686702778272</v>
      </c>
      <c r="AP540" s="20">
        <f t="shared" si="26"/>
        <v>88792.813699854596</v>
      </c>
    </row>
    <row r="541" spans="21:42" x14ac:dyDescent="0.25">
      <c r="U541" s="9" t="s">
        <v>85</v>
      </c>
      <c r="V541" s="20">
        <f t="shared" ref="V541:AP541" si="27">FV(V539/12,504,,-V540)</f>
        <v>9034068.1624747477</v>
      </c>
      <c r="W541" s="20">
        <f t="shared" si="27"/>
        <v>9357067.2877311669</v>
      </c>
      <c r="X541" s="20">
        <f t="shared" si="27"/>
        <v>9756825.5698048882</v>
      </c>
      <c r="Y541" s="20">
        <f t="shared" si="27"/>
        <v>10257781.827997649</v>
      </c>
      <c r="Z541" s="20">
        <f t="shared" si="27"/>
        <v>10893524.916390892</v>
      </c>
      <c r="AA541" s="20">
        <f t="shared" si="27"/>
        <v>11710548.738950206</v>
      </c>
      <c r="AB541" s="20">
        <f t="shared" si="27"/>
        <v>12773632.352155358</v>
      </c>
      <c r="AC541" s="20">
        <f t="shared" si="27"/>
        <v>14173571.150942862</v>
      </c>
      <c r="AD541" s="20">
        <f t="shared" si="27"/>
        <v>16038315.908111142</v>
      </c>
      <c r="AE541" s="20">
        <f t="shared" si="27"/>
        <v>18549059.829186309</v>
      </c>
      <c r="AF541" s="20">
        <f t="shared" si="27"/>
        <v>21963520.799768809</v>
      </c>
      <c r="AG541" s="20">
        <f t="shared" si="27"/>
        <v>26649700.868711963</v>
      </c>
      <c r="AH541" s="20">
        <f t="shared" si="27"/>
        <v>33134920.782030359</v>
      </c>
      <c r="AI541" s="20">
        <f t="shared" si="27"/>
        <v>42177148.891735904</v>
      </c>
      <c r="AJ541" s="20">
        <f t="shared" si="27"/>
        <v>54868901.387760065</v>
      </c>
      <c r="AK541" s="20">
        <f t="shared" si="27"/>
        <v>72788770.146484986</v>
      </c>
      <c r="AL541" s="20">
        <f t="shared" si="27"/>
        <v>98222649.507980123</v>
      </c>
      <c r="AM541" s="20">
        <f t="shared" si="27"/>
        <v>134487033.89399481</v>
      </c>
      <c r="AN541" s="20">
        <f t="shared" si="27"/>
        <v>186401888.62022597</v>
      </c>
      <c r="AO541" s="20">
        <f t="shared" si="27"/>
        <v>260982828.31526092</v>
      </c>
      <c r="AP541" s="20">
        <f t="shared" si="27"/>
        <v>368455013.58296114</v>
      </c>
    </row>
  </sheetData>
  <mergeCells count="6">
    <mergeCell ref="Z2:AA2"/>
    <mergeCell ref="F2:G2"/>
    <mergeCell ref="I2:J2"/>
    <mergeCell ref="K2:Q2"/>
    <mergeCell ref="R2:V2"/>
    <mergeCell ref="W2:Y2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P541"/>
  <sheetViews>
    <sheetView showOutlineSymbols="0" showWhiteSpace="0" workbookViewId="0">
      <pane xSplit="4" ySplit="3" topLeftCell="Y486" activePane="bottomRight" state="frozen"/>
      <selection pane="topRight" activeCell="E1" sqref="E1"/>
      <selection pane="bottomLeft" activeCell="A4" sqref="A4"/>
      <selection pane="bottomRight" activeCell="AB4" sqref="AB4:AB508"/>
    </sheetView>
  </sheetViews>
  <sheetFormatPr defaultColWidth="9.140625" defaultRowHeight="15" x14ac:dyDescent="0.25"/>
  <cols>
    <col min="1" max="1" width="41.85546875" style="1" bestFit="1" customWidth="1"/>
    <col min="2" max="2" width="4" style="1" bestFit="1" customWidth="1"/>
    <col min="3" max="3" width="11" style="1" bestFit="1" customWidth="1"/>
    <col min="4" max="4" width="13.140625" style="1" bestFit="1" customWidth="1"/>
    <col min="5" max="5" width="12.42578125" style="1" customWidth="1"/>
    <col min="6" max="6" width="17.42578125" style="1" bestFit="1" customWidth="1"/>
    <col min="7" max="7" width="15.28515625" style="1" bestFit="1" customWidth="1"/>
    <col min="8" max="8" width="11.5703125" style="1" bestFit="1" customWidth="1"/>
    <col min="9" max="9" width="14.42578125" style="1" bestFit="1" customWidth="1"/>
    <col min="10" max="10" width="9.85546875" style="1" bestFit="1" customWidth="1"/>
    <col min="11" max="11" width="20.140625" style="1" bestFit="1" customWidth="1"/>
    <col min="12" max="12" width="11.5703125" style="1" bestFit="1" customWidth="1"/>
    <col min="13" max="13" width="13.7109375" style="1" bestFit="1" customWidth="1"/>
    <col min="14" max="14" width="11.7109375" style="1" customWidth="1"/>
    <col min="15" max="15" width="12" style="1" bestFit="1" customWidth="1"/>
    <col min="16" max="16" width="16.28515625" style="1" bestFit="1" customWidth="1"/>
    <col min="17" max="17" width="14.7109375" style="1" bestFit="1" customWidth="1"/>
    <col min="18" max="18" width="15.28515625" style="1" bestFit="1" customWidth="1"/>
    <col min="19" max="19" width="12.5703125" style="1" bestFit="1" customWidth="1"/>
    <col min="20" max="21" width="12.7109375" style="1" bestFit="1" customWidth="1"/>
    <col min="22" max="22" width="22" style="1" bestFit="1" customWidth="1"/>
    <col min="23" max="23" width="15.5703125" style="1" customWidth="1"/>
    <col min="24" max="24" width="18.140625" style="1" customWidth="1"/>
    <col min="25" max="27" width="15.5703125" style="1" bestFit="1" customWidth="1"/>
    <col min="28" max="28" width="14.5703125" style="3" bestFit="1" customWidth="1"/>
    <col min="29" max="29" width="16.5703125" style="1" bestFit="1" customWidth="1"/>
    <col min="30" max="37" width="15.5703125" style="1" bestFit="1" customWidth="1"/>
    <col min="38" max="42" width="16.5703125" style="1" bestFit="1" customWidth="1"/>
    <col min="43" max="16384" width="9.140625" style="1"/>
  </cols>
  <sheetData>
    <row r="1" spans="1:29" x14ac:dyDescent="0.25">
      <c r="A1" s="27" t="s">
        <v>34</v>
      </c>
    </row>
    <row r="2" spans="1:29" s="27" customFormat="1" x14ac:dyDescent="0.25">
      <c r="A2" s="27" t="s">
        <v>92</v>
      </c>
      <c r="B2" s="23"/>
      <c r="C2" s="23"/>
      <c r="D2" s="23"/>
      <c r="E2" s="23"/>
      <c r="F2" s="71" t="s">
        <v>9</v>
      </c>
      <c r="G2" s="71"/>
      <c r="H2" s="23"/>
      <c r="I2" s="71" t="s">
        <v>10</v>
      </c>
      <c r="J2" s="71"/>
      <c r="K2" s="71" t="s">
        <v>18</v>
      </c>
      <c r="L2" s="71"/>
      <c r="M2" s="71"/>
      <c r="N2" s="71"/>
      <c r="O2" s="71"/>
      <c r="P2" s="71"/>
      <c r="Q2" s="71"/>
      <c r="R2" s="71" t="s">
        <v>28</v>
      </c>
      <c r="S2" s="71"/>
      <c r="T2" s="71"/>
      <c r="U2" s="71"/>
      <c r="V2" s="71"/>
      <c r="W2" s="71" t="s">
        <v>27</v>
      </c>
      <c r="X2" s="71"/>
      <c r="Y2" s="71"/>
      <c r="Z2" s="71" t="s">
        <v>31</v>
      </c>
      <c r="AA2" s="71"/>
      <c r="AB2" s="30" t="s">
        <v>37</v>
      </c>
      <c r="AC2" s="25">
        <v>0.02</v>
      </c>
    </row>
    <row r="3" spans="1:29" s="27" customFormat="1" ht="45" x14ac:dyDescent="0.25">
      <c r="A3" s="27" t="s">
        <v>93</v>
      </c>
      <c r="B3" s="23" t="s">
        <v>0</v>
      </c>
      <c r="C3" s="23" t="s">
        <v>1</v>
      </c>
      <c r="D3" s="23" t="s">
        <v>2</v>
      </c>
      <c r="E3" s="23" t="s">
        <v>3</v>
      </c>
      <c r="F3" s="37" t="s">
        <v>104</v>
      </c>
      <c r="G3" s="23" t="s">
        <v>5</v>
      </c>
      <c r="H3" s="23" t="s">
        <v>6</v>
      </c>
      <c r="I3" s="23" t="s">
        <v>68</v>
      </c>
      <c r="J3" s="23" t="s">
        <v>96</v>
      </c>
      <c r="K3" s="23" t="s">
        <v>18</v>
      </c>
      <c r="L3" s="23" t="s">
        <v>11</v>
      </c>
      <c r="M3" s="23" t="s">
        <v>13</v>
      </c>
      <c r="N3" s="23" t="s">
        <v>14</v>
      </c>
      <c r="O3" s="23" t="s">
        <v>15</v>
      </c>
      <c r="P3" s="23" t="s">
        <v>16</v>
      </c>
      <c r="Q3" s="23" t="s">
        <v>17</v>
      </c>
      <c r="R3" s="23" t="s">
        <v>19</v>
      </c>
      <c r="S3" s="23" t="s">
        <v>20</v>
      </c>
      <c r="T3" s="23" t="s">
        <v>21</v>
      </c>
      <c r="U3" s="23" t="s">
        <v>22</v>
      </c>
      <c r="V3" s="23" t="s">
        <v>88</v>
      </c>
      <c r="W3" s="23" t="s">
        <v>25</v>
      </c>
      <c r="X3" s="23" t="s">
        <v>26</v>
      </c>
      <c r="Y3" s="23" t="s">
        <v>24</v>
      </c>
      <c r="Z3" s="23" t="s">
        <v>29</v>
      </c>
      <c r="AA3" s="23" t="s">
        <v>30</v>
      </c>
      <c r="AB3" s="30" t="s">
        <v>32</v>
      </c>
      <c r="AC3" s="23" t="s">
        <v>33</v>
      </c>
    </row>
    <row r="4" spans="1:29" x14ac:dyDescent="0.25">
      <c r="A4" s="27" t="s">
        <v>35</v>
      </c>
      <c r="B4" s="9">
        <v>0</v>
      </c>
      <c r="C4" s="9">
        <v>23</v>
      </c>
      <c r="D4" s="9">
        <v>0</v>
      </c>
      <c r="E4" s="9">
        <v>8100</v>
      </c>
      <c r="F4" s="19">
        <v>0</v>
      </c>
      <c r="G4" s="19">
        <v>0</v>
      </c>
      <c r="H4" s="20">
        <f>(-VLookups!$C$13)*(E4+F4/2)</f>
        <v>-2357.1000000000004</v>
      </c>
      <c r="I4" s="19">
        <v>0</v>
      </c>
      <c r="J4" s="19">
        <v>0</v>
      </c>
      <c r="K4" s="19">
        <v>0</v>
      </c>
      <c r="L4" s="19">
        <v>0</v>
      </c>
      <c r="M4" s="19">
        <v>0</v>
      </c>
      <c r="N4" s="9" t="s">
        <v>36</v>
      </c>
      <c r="O4" s="19">
        <v>0</v>
      </c>
      <c r="P4" s="19">
        <v>0</v>
      </c>
      <c r="Q4" s="9" t="s">
        <v>36</v>
      </c>
      <c r="R4" s="21">
        <f>-VLookups!$C$44</f>
        <v>-1500</v>
      </c>
      <c r="S4" s="19">
        <v>0</v>
      </c>
      <c r="T4" s="19">
        <v>0</v>
      </c>
      <c r="U4" s="9" t="s">
        <v>36</v>
      </c>
      <c r="V4" s="21">
        <f>-VLookups!$C$53</f>
        <v>-500</v>
      </c>
      <c r="W4" s="19">
        <v>0</v>
      </c>
      <c r="X4" s="19">
        <v>0</v>
      </c>
      <c r="Y4" s="20">
        <v>0</v>
      </c>
      <c r="Z4" s="20">
        <v>0</v>
      </c>
      <c r="AA4" s="20">
        <v>0</v>
      </c>
      <c r="AB4" s="20">
        <f>SUM(E4,F4/2,H4,I4,K4,L4,M4,O4,P4,R4,S4,T4,V4,W4,X4,Y4,G4,J4,Z4,AA4)</f>
        <v>3742.8999999999996</v>
      </c>
      <c r="AC4" s="20">
        <f>AB4</f>
        <v>3742.8999999999996</v>
      </c>
    </row>
    <row r="5" spans="1:29" x14ac:dyDescent="0.25">
      <c r="B5" s="9">
        <v>1</v>
      </c>
      <c r="C5" s="9">
        <v>23</v>
      </c>
      <c r="D5" s="9">
        <v>1</v>
      </c>
      <c r="E5" s="21">
        <v>7500</v>
      </c>
      <c r="F5" s="20">
        <f>'B-B-LS'!E5*-VLookups!$C$10*2</f>
        <v>-450</v>
      </c>
      <c r="G5" s="19">
        <v>0</v>
      </c>
      <c r="H5" s="20">
        <f>(-VLookups!$C$13)*(E5+F5/2)</f>
        <v>-2117.0250000000001</v>
      </c>
      <c r="I5" s="20">
        <f>-PMT(VLookups!$C$16/12,180,-FV(VLookups!$C$16/12,48,,-VLookups!$C$15))</f>
        <v>-1138.3540184987783</v>
      </c>
      <c r="J5" s="19">
        <v>0</v>
      </c>
      <c r="K5" s="21">
        <f>-VLookups!$C$23</f>
        <v>-400</v>
      </c>
      <c r="L5" s="19">
        <v>0</v>
      </c>
      <c r="M5" s="19">
        <v>0</v>
      </c>
      <c r="N5" s="9" t="s">
        <v>36</v>
      </c>
      <c r="O5" s="19">
        <v>0</v>
      </c>
      <c r="P5" s="19">
        <v>0</v>
      </c>
      <c r="Q5" s="9" t="s">
        <v>36</v>
      </c>
      <c r="R5" s="21">
        <f>-VLookups!$C$44</f>
        <v>-1500</v>
      </c>
      <c r="S5" s="19">
        <v>0</v>
      </c>
      <c r="T5" s="19">
        <v>0</v>
      </c>
      <c r="U5" s="9" t="s">
        <v>36</v>
      </c>
      <c r="V5" s="21">
        <f>V4-VLookups!$C$54</f>
        <v>-505</v>
      </c>
      <c r="W5" s="19">
        <v>0</v>
      </c>
      <c r="X5" s="19">
        <v>0</v>
      </c>
      <c r="Y5" s="20">
        <f>-VLookups!$C$56</f>
        <v>-150</v>
      </c>
      <c r="Z5" s="20">
        <f>-E5*VLookups!$J$3</f>
        <v>-300</v>
      </c>
      <c r="AA5" s="20">
        <v>0</v>
      </c>
      <c r="AB5" s="20">
        <f t="shared" ref="AB5:AB68" si="0">SUM(E5,F5/2,H5,I5,K5,L5,M5,O5,P5,R5,S5,T5,V5,W5,X5,Y5,G5,J5,Z5,AA5)</f>
        <v>1164.6209815012221</v>
      </c>
      <c r="AC5" s="20">
        <f t="shared" ref="AC5:AC68" si="1">AB5+(AC4*(1+($AC$2/12)))</f>
        <v>4913.7591481678883</v>
      </c>
    </row>
    <row r="6" spans="1:29" ht="15" customHeight="1" x14ac:dyDescent="0.25">
      <c r="B6" s="9">
        <v>2</v>
      </c>
      <c r="C6" s="9">
        <v>23</v>
      </c>
      <c r="D6" s="9">
        <v>2</v>
      </c>
      <c r="E6" s="21">
        <v>7500</v>
      </c>
      <c r="F6" s="20">
        <f>'B-B-LS'!E6*-VLookups!$C$10*2</f>
        <v>-450</v>
      </c>
      <c r="G6" s="19">
        <v>0</v>
      </c>
      <c r="H6" s="20">
        <f>(-VLookups!$C$13)*(E6+F6/2)</f>
        <v>-2117.0250000000001</v>
      </c>
      <c r="I6" s="20">
        <f>-PMT(VLookups!$C$16/12,180,-FV(VLookups!$C$16/12,48,,-VLookups!$C$15))</f>
        <v>-1138.3540184987783</v>
      </c>
      <c r="J6" s="19">
        <v>0</v>
      </c>
      <c r="K6" s="21">
        <f>K5-VLookups!$C$24</f>
        <v>-403</v>
      </c>
      <c r="L6" s="19">
        <v>0</v>
      </c>
      <c r="M6" s="19">
        <v>0</v>
      </c>
      <c r="N6" s="9" t="s">
        <v>36</v>
      </c>
      <c r="O6" s="19">
        <v>0</v>
      </c>
      <c r="P6" s="19">
        <v>0</v>
      </c>
      <c r="Q6" s="9" t="s">
        <v>36</v>
      </c>
      <c r="R6" s="21">
        <f>-VLookups!$C$44</f>
        <v>-1500</v>
      </c>
      <c r="S6" s="19">
        <v>0</v>
      </c>
      <c r="T6" s="19">
        <v>0</v>
      </c>
      <c r="U6" s="9" t="s">
        <v>36</v>
      </c>
      <c r="V6" s="21">
        <f>V5-VLookups!$C$54</f>
        <v>-510</v>
      </c>
      <c r="W6" s="19">
        <v>0</v>
      </c>
      <c r="X6" s="19">
        <v>0</v>
      </c>
      <c r="Y6" s="20">
        <f>Y5*(1+VLookups!$C$57/12)</f>
        <v>-150.4375</v>
      </c>
      <c r="Z6" s="20">
        <f>-E6*VLookups!$J$3</f>
        <v>-300</v>
      </c>
      <c r="AA6" s="20">
        <v>0</v>
      </c>
      <c r="AB6" s="20">
        <f t="shared" si="0"/>
        <v>1156.1834815012221</v>
      </c>
      <c r="AC6" s="20">
        <f t="shared" si="1"/>
        <v>6078.1322282493911</v>
      </c>
    </row>
    <row r="7" spans="1:29" x14ac:dyDescent="0.25">
      <c r="B7" s="9">
        <v>3</v>
      </c>
      <c r="C7" s="9">
        <v>23</v>
      </c>
      <c r="D7" s="9">
        <v>3</v>
      </c>
      <c r="E7" s="21">
        <v>7500</v>
      </c>
      <c r="F7" s="20">
        <f>'B-B-LS'!E7*-VLookups!$C$10*2</f>
        <v>-450</v>
      </c>
      <c r="G7" s="19">
        <v>0</v>
      </c>
      <c r="H7" s="20">
        <f>(-VLookups!$C$13)*(E7+F7/2)</f>
        <v>-2117.0250000000001</v>
      </c>
      <c r="I7" s="20">
        <f>-PMT(VLookups!$C$16/12,180,-FV(VLookups!$C$16/12,48,,-VLookups!$C$15))</f>
        <v>-1138.3540184987783</v>
      </c>
      <c r="J7" s="19">
        <v>0</v>
      </c>
      <c r="K7" s="21">
        <f>K6-VLookups!$C$24</f>
        <v>-406</v>
      </c>
      <c r="L7" s="19">
        <v>0</v>
      </c>
      <c r="M7" s="19">
        <v>0</v>
      </c>
      <c r="N7" s="9" t="s">
        <v>36</v>
      </c>
      <c r="O7" s="19">
        <v>0</v>
      </c>
      <c r="P7" s="19">
        <v>0</v>
      </c>
      <c r="Q7" s="9" t="s">
        <v>36</v>
      </c>
      <c r="R7" s="21">
        <f>-VLookups!$C$44</f>
        <v>-1500</v>
      </c>
      <c r="S7" s="19">
        <v>0</v>
      </c>
      <c r="T7" s="19">
        <v>0</v>
      </c>
      <c r="U7" s="9" t="s">
        <v>36</v>
      </c>
      <c r="V7" s="21">
        <f>V6-VLookups!$C$54</f>
        <v>-515</v>
      </c>
      <c r="W7" s="19">
        <v>0</v>
      </c>
      <c r="X7" s="19">
        <v>0</v>
      </c>
      <c r="Y7" s="20">
        <f>Y6*(1+VLookups!$C$57/12)</f>
        <v>-150.87627604166667</v>
      </c>
      <c r="Z7" s="20">
        <f>-E7*VLookups!$J$3</f>
        <v>-300</v>
      </c>
      <c r="AA7" s="20">
        <v>0</v>
      </c>
      <c r="AB7" s="20">
        <f t="shared" si="0"/>
        <v>1147.7447054595555</v>
      </c>
      <c r="AC7" s="20">
        <f t="shared" si="1"/>
        <v>7236.0071540893623</v>
      </c>
    </row>
    <row r="8" spans="1:29" x14ac:dyDescent="0.25">
      <c r="B8" s="9">
        <v>4</v>
      </c>
      <c r="C8" s="9">
        <v>23</v>
      </c>
      <c r="D8" s="9">
        <v>4</v>
      </c>
      <c r="E8" s="21">
        <v>7500</v>
      </c>
      <c r="F8" s="20">
        <f>'B-B-LS'!E8*-VLookups!$C$10*2</f>
        <v>-450</v>
      </c>
      <c r="G8" s="19">
        <v>0</v>
      </c>
      <c r="H8" s="20">
        <f>(-VLookups!$C$13)*(E8+F8/2)</f>
        <v>-2117.0250000000001</v>
      </c>
      <c r="I8" s="20">
        <f>-PMT(VLookups!$C$16/12,180,-FV(VLookups!$C$16/12,48,,-VLookups!$C$15))</f>
        <v>-1138.3540184987783</v>
      </c>
      <c r="J8" s="19">
        <v>0</v>
      </c>
      <c r="K8" s="21">
        <f>K7-VLookups!$C$24</f>
        <v>-409</v>
      </c>
      <c r="L8" s="19">
        <v>0</v>
      </c>
      <c r="M8" s="19">
        <v>0</v>
      </c>
      <c r="N8" s="9" t="s">
        <v>36</v>
      </c>
      <c r="O8" s="19">
        <v>0</v>
      </c>
      <c r="P8" s="19">
        <v>0</v>
      </c>
      <c r="Q8" s="9" t="s">
        <v>36</v>
      </c>
      <c r="R8" s="21">
        <f>-VLookups!$C$44</f>
        <v>-1500</v>
      </c>
      <c r="S8" s="19">
        <v>0</v>
      </c>
      <c r="T8" s="19">
        <v>0</v>
      </c>
      <c r="U8" s="9" t="s">
        <v>36</v>
      </c>
      <c r="V8" s="21">
        <f>V7-VLookups!$C$54</f>
        <v>-520</v>
      </c>
      <c r="W8" s="19">
        <v>0</v>
      </c>
      <c r="X8" s="19">
        <v>0</v>
      </c>
      <c r="Y8" s="20">
        <f>Y7*(1+VLookups!$C$57/12)</f>
        <v>-151.31633184678819</v>
      </c>
      <c r="Z8" s="20">
        <f>-E8*VLookups!$J$3</f>
        <v>-300</v>
      </c>
      <c r="AA8" s="20">
        <v>0</v>
      </c>
      <c r="AB8" s="20">
        <f t="shared" si="0"/>
        <v>1139.3046496544339</v>
      </c>
      <c r="AC8" s="20">
        <f t="shared" si="1"/>
        <v>8387.3718156672785</v>
      </c>
    </row>
    <row r="9" spans="1:29" x14ac:dyDescent="0.25">
      <c r="B9" s="9">
        <v>5</v>
      </c>
      <c r="C9" s="9">
        <v>23</v>
      </c>
      <c r="D9" s="9">
        <v>5</v>
      </c>
      <c r="E9" s="21">
        <v>7500</v>
      </c>
      <c r="F9" s="20">
        <f>'B-B-LS'!E9*-VLookups!$C$10*2</f>
        <v>-450</v>
      </c>
      <c r="G9" s="19">
        <v>0</v>
      </c>
      <c r="H9" s="20">
        <f>(-VLookups!$C$13)*(E9+F9/2)</f>
        <v>-2117.0250000000001</v>
      </c>
      <c r="I9" s="20">
        <f>-PMT(VLookups!$C$16/12,180,-FV(VLookups!$C$16/12,48,,-VLookups!$C$15))</f>
        <v>-1138.3540184987783</v>
      </c>
      <c r="J9" s="19">
        <v>0</v>
      </c>
      <c r="K9" s="21">
        <f>K8-VLookups!$C$24</f>
        <v>-412</v>
      </c>
      <c r="L9" s="19">
        <v>0</v>
      </c>
      <c r="M9" s="19">
        <v>0</v>
      </c>
      <c r="N9" s="9" t="s">
        <v>36</v>
      </c>
      <c r="O9" s="19">
        <v>0</v>
      </c>
      <c r="P9" s="19">
        <v>0</v>
      </c>
      <c r="Q9" s="9" t="s">
        <v>36</v>
      </c>
      <c r="R9" s="21">
        <f>-VLookups!$C$44</f>
        <v>-1500</v>
      </c>
      <c r="S9" s="19">
        <v>0</v>
      </c>
      <c r="T9" s="19">
        <v>0</v>
      </c>
      <c r="U9" s="9" t="s">
        <v>36</v>
      </c>
      <c r="V9" s="21">
        <f>V8-VLookups!$C$54</f>
        <v>-525</v>
      </c>
      <c r="W9" s="19">
        <v>0</v>
      </c>
      <c r="X9" s="19">
        <v>0</v>
      </c>
      <c r="Y9" s="20">
        <f>Y8*(1+VLookups!$C$57/12)</f>
        <v>-151.757671148008</v>
      </c>
      <c r="Z9" s="20">
        <f>-E9*VLookups!$J$3</f>
        <v>-300</v>
      </c>
      <c r="AA9" s="20">
        <v>0</v>
      </c>
      <c r="AB9" s="20">
        <f t="shared" si="0"/>
        <v>1130.863310353214</v>
      </c>
      <c r="AC9" s="20">
        <f t="shared" si="1"/>
        <v>9532.2140790466055</v>
      </c>
    </row>
    <row r="10" spans="1:29" x14ac:dyDescent="0.25">
      <c r="B10" s="9">
        <v>6</v>
      </c>
      <c r="C10" s="9">
        <v>23</v>
      </c>
      <c r="D10" s="9">
        <v>6</v>
      </c>
      <c r="E10" s="21">
        <v>7500</v>
      </c>
      <c r="F10" s="20">
        <f>'B-B-LS'!E10*-VLookups!$C$10*2</f>
        <v>-450</v>
      </c>
      <c r="G10" s="19">
        <v>0</v>
      </c>
      <c r="H10" s="20">
        <f>(-VLookups!$C$13)*(E10+F10/2)</f>
        <v>-2117.0250000000001</v>
      </c>
      <c r="I10" s="20">
        <f>-PMT(VLookups!$C$16/12,180,-FV(VLookups!$C$16/12,48,,-VLookups!$C$15))</f>
        <v>-1138.3540184987783</v>
      </c>
      <c r="J10" s="19">
        <v>0</v>
      </c>
      <c r="K10" s="21">
        <f>K9-VLookups!$C$24</f>
        <v>-415</v>
      </c>
      <c r="L10" s="19">
        <v>0</v>
      </c>
      <c r="M10" s="19">
        <v>0</v>
      </c>
      <c r="N10" s="9" t="s">
        <v>36</v>
      </c>
      <c r="O10" s="19">
        <v>0</v>
      </c>
      <c r="P10" s="19">
        <v>0</v>
      </c>
      <c r="Q10" s="9" t="s">
        <v>36</v>
      </c>
      <c r="R10" s="21">
        <f>-VLookups!$C$44</f>
        <v>-1500</v>
      </c>
      <c r="S10" s="19">
        <v>0</v>
      </c>
      <c r="T10" s="19">
        <v>0</v>
      </c>
      <c r="U10" s="9" t="s">
        <v>36</v>
      </c>
      <c r="V10" s="21">
        <f>V9-VLookups!$C$54</f>
        <v>-530</v>
      </c>
      <c r="W10" s="19">
        <v>0</v>
      </c>
      <c r="X10" s="19">
        <v>0</v>
      </c>
      <c r="Y10" s="20">
        <f>Y9*(1+VLookups!$C$57/12)</f>
        <v>-152.20029768885635</v>
      </c>
      <c r="Z10" s="20">
        <f>-E10*VLookups!$J$3</f>
        <v>-300</v>
      </c>
      <c r="AA10" s="20">
        <v>0</v>
      </c>
      <c r="AB10" s="20">
        <f t="shared" si="0"/>
        <v>1122.4206838123657</v>
      </c>
      <c r="AC10" s="20">
        <f t="shared" si="1"/>
        <v>10670.52178632405</v>
      </c>
    </row>
    <row r="11" spans="1:29" x14ac:dyDescent="0.25">
      <c r="B11" s="9">
        <v>7</v>
      </c>
      <c r="C11" s="9">
        <v>23</v>
      </c>
      <c r="D11" s="9">
        <v>7</v>
      </c>
      <c r="E11" s="21">
        <v>7500</v>
      </c>
      <c r="F11" s="20">
        <f>'B-B-LS'!E11*-VLookups!$C$10*2</f>
        <v>-450</v>
      </c>
      <c r="G11" s="19">
        <v>0</v>
      </c>
      <c r="H11" s="20">
        <f>(-VLookups!$C$13)*(E11+F11/2)</f>
        <v>-2117.0250000000001</v>
      </c>
      <c r="I11" s="20">
        <f>-PMT(VLookups!$C$16/12,180,-FV(VLookups!$C$16/12,48,,-VLookups!$C$15))</f>
        <v>-1138.3540184987783</v>
      </c>
      <c r="J11" s="19">
        <v>0</v>
      </c>
      <c r="K11" s="21">
        <f>K10-VLookups!$C$24</f>
        <v>-418</v>
      </c>
      <c r="L11" s="19">
        <v>0</v>
      </c>
      <c r="M11" s="19">
        <v>0</v>
      </c>
      <c r="N11" s="9" t="s">
        <v>36</v>
      </c>
      <c r="O11" s="19">
        <v>0</v>
      </c>
      <c r="P11" s="19">
        <v>0</v>
      </c>
      <c r="Q11" s="9" t="s">
        <v>36</v>
      </c>
      <c r="R11" s="21">
        <f>-VLookups!$C$44</f>
        <v>-1500</v>
      </c>
      <c r="S11" s="19">
        <v>0</v>
      </c>
      <c r="T11" s="19">
        <v>0</v>
      </c>
      <c r="U11" s="9" t="s">
        <v>36</v>
      </c>
      <c r="V11" s="21">
        <f>V10-VLookups!$C$54</f>
        <v>-535</v>
      </c>
      <c r="W11" s="19">
        <v>0</v>
      </c>
      <c r="X11" s="19">
        <v>0</v>
      </c>
      <c r="Y11" s="20">
        <f>Y10*(1+VLookups!$C$57/12)</f>
        <v>-152.6442152237822</v>
      </c>
      <c r="Z11" s="20">
        <f>-E11*VLookups!$J$3</f>
        <v>-300</v>
      </c>
      <c r="AA11" s="20">
        <v>0</v>
      </c>
      <c r="AB11" s="20">
        <f t="shared" si="0"/>
        <v>1113.97676627744</v>
      </c>
      <c r="AC11" s="20">
        <f t="shared" si="1"/>
        <v>11802.282755578697</v>
      </c>
    </row>
    <row r="12" spans="1:29" x14ac:dyDescent="0.25">
      <c r="B12" s="9">
        <v>8</v>
      </c>
      <c r="C12" s="9">
        <v>23</v>
      </c>
      <c r="D12" s="9">
        <v>8</v>
      </c>
      <c r="E12" s="21">
        <v>7500</v>
      </c>
      <c r="F12" s="20">
        <f>'B-B-LS'!E12*-VLookups!$C$10*2</f>
        <v>-450</v>
      </c>
      <c r="G12" s="19">
        <v>0</v>
      </c>
      <c r="H12" s="20">
        <f>(-VLookups!$C$13)*(E12+F12/2)</f>
        <v>-2117.0250000000001</v>
      </c>
      <c r="I12" s="20">
        <f>-PMT(VLookups!$C$16/12,180,-FV(VLookups!$C$16/12,48,,-VLookups!$C$15))</f>
        <v>-1138.3540184987783</v>
      </c>
      <c r="J12" s="19">
        <v>0</v>
      </c>
      <c r="K12" s="21">
        <f>K11-VLookups!$C$24</f>
        <v>-421</v>
      </c>
      <c r="L12" s="19">
        <v>0</v>
      </c>
      <c r="M12" s="19">
        <v>0</v>
      </c>
      <c r="N12" s="9" t="s">
        <v>36</v>
      </c>
      <c r="O12" s="19">
        <v>0</v>
      </c>
      <c r="P12" s="19">
        <v>0</v>
      </c>
      <c r="Q12" s="9" t="s">
        <v>36</v>
      </c>
      <c r="R12" s="21">
        <f>-VLookups!$C$44</f>
        <v>-1500</v>
      </c>
      <c r="S12" s="19">
        <v>0</v>
      </c>
      <c r="T12" s="19">
        <v>0</v>
      </c>
      <c r="U12" s="9" t="s">
        <v>36</v>
      </c>
      <c r="V12" s="21">
        <f>V11-VLookups!$C$54</f>
        <v>-540</v>
      </c>
      <c r="W12" s="19">
        <v>0</v>
      </c>
      <c r="X12" s="19">
        <v>0</v>
      </c>
      <c r="Y12" s="20">
        <f>Y11*(1+VLookups!$C$57/12)</f>
        <v>-153.08942751818489</v>
      </c>
      <c r="Z12" s="20">
        <f>-E12*VLookups!$J$3</f>
        <v>-300</v>
      </c>
      <c r="AA12" s="20">
        <v>0</v>
      </c>
      <c r="AB12" s="20">
        <f t="shared" si="0"/>
        <v>1105.5315539830372</v>
      </c>
      <c r="AC12" s="20">
        <f t="shared" si="1"/>
        <v>12927.484780821032</v>
      </c>
    </row>
    <row r="13" spans="1:29" x14ac:dyDescent="0.25">
      <c r="B13" s="9">
        <v>9</v>
      </c>
      <c r="C13" s="9">
        <v>23</v>
      </c>
      <c r="D13" s="9">
        <v>9</v>
      </c>
      <c r="E13" s="21">
        <v>7500</v>
      </c>
      <c r="F13" s="20">
        <f>'B-B-LS'!E13*-VLookups!$C$10*2</f>
        <v>-450</v>
      </c>
      <c r="G13" s="19">
        <v>0</v>
      </c>
      <c r="H13" s="20">
        <f>(-VLookups!$C$13)*(E13+F13/2)</f>
        <v>-2117.0250000000001</v>
      </c>
      <c r="I13" s="20">
        <f>-PMT(VLookups!$C$16/12,180,-FV(VLookups!$C$16/12,48,,-VLookups!$C$15))</f>
        <v>-1138.3540184987783</v>
      </c>
      <c r="J13" s="19">
        <v>0</v>
      </c>
      <c r="K13" s="21">
        <f>K12-VLookups!$C$24</f>
        <v>-424</v>
      </c>
      <c r="L13" s="19">
        <v>0</v>
      </c>
      <c r="M13" s="19">
        <v>0</v>
      </c>
      <c r="N13" s="9" t="s">
        <v>36</v>
      </c>
      <c r="O13" s="19">
        <v>0</v>
      </c>
      <c r="P13" s="19">
        <v>0</v>
      </c>
      <c r="Q13" s="9" t="s">
        <v>36</v>
      </c>
      <c r="R13" s="21">
        <f>-VLookups!$C$44</f>
        <v>-1500</v>
      </c>
      <c r="S13" s="19">
        <v>0</v>
      </c>
      <c r="T13" s="19">
        <v>0</v>
      </c>
      <c r="U13" s="9" t="s">
        <v>36</v>
      </c>
      <c r="V13" s="21">
        <f>V12-VLookups!$C$54</f>
        <v>-545</v>
      </c>
      <c r="W13" s="19">
        <v>0</v>
      </c>
      <c r="X13" s="19">
        <v>0</v>
      </c>
      <c r="Y13" s="20">
        <f>Y12*(1+VLookups!$C$57/12)</f>
        <v>-153.53593834844628</v>
      </c>
      <c r="Z13" s="20">
        <f>-E13*VLookups!$J$3</f>
        <v>-300</v>
      </c>
      <c r="AA13" s="20">
        <v>0</v>
      </c>
      <c r="AB13" s="20">
        <f t="shared" si="0"/>
        <v>1097.0850431527758</v>
      </c>
      <c r="AC13" s="20">
        <f t="shared" si="1"/>
        <v>14046.115631941844</v>
      </c>
    </row>
    <row r="14" spans="1:29" x14ac:dyDescent="0.25">
      <c r="B14" s="9">
        <v>10</v>
      </c>
      <c r="C14" s="9">
        <v>23</v>
      </c>
      <c r="D14" s="9">
        <v>10</v>
      </c>
      <c r="E14" s="21">
        <v>7500</v>
      </c>
      <c r="F14" s="20">
        <f>'B-B-LS'!E14*-VLookups!$C$10*2</f>
        <v>-450</v>
      </c>
      <c r="G14" s="19">
        <v>0</v>
      </c>
      <c r="H14" s="20">
        <f>(-VLookups!$C$13)*(E14+F14/2)</f>
        <v>-2117.0250000000001</v>
      </c>
      <c r="I14" s="20">
        <f>-PMT(VLookups!$C$16/12,180,-FV(VLookups!$C$16/12,48,,-VLookups!$C$15))</f>
        <v>-1138.3540184987783</v>
      </c>
      <c r="J14" s="19">
        <v>0</v>
      </c>
      <c r="K14" s="21">
        <f>K13-VLookups!$C$24</f>
        <v>-427</v>
      </c>
      <c r="L14" s="19">
        <v>0</v>
      </c>
      <c r="M14" s="19">
        <v>0</v>
      </c>
      <c r="N14" s="9" t="s">
        <v>36</v>
      </c>
      <c r="O14" s="19">
        <v>0</v>
      </c>
      <c r="P14" s="19">
        <v>0</v>
      </c>
      <c r="Q14" s="9" t="s">
        <v>36</v>
      </c>
      <c r="R14" s="21">
        <f>-VLookups!$C$44</f>
        <v>-1500</v>
      </c>
      <c r="S14" s="19">
        <v>0</v>
      </c>
      <c r="T14" s="19">
        <v>0</v>
      </c>
      <c r="U14" s="9" t="s">
        <v>36</v>
      </c>
      <c r="V14" s="21">
        <f>V13-VLookups!$C$54</f>
        <v>-550</v>
      </c>
      <c r="W14" s="19">
        <v>0</v>
      </c>
      <c r="X14" s="19">
        <v>0</v>
      </c>
      <c r="Y14" s="20">
        <f>Y13*(1+VLookups!$C$57/12)</f>
        <v>-153.98375150196259</v>
      </c>
      <c r="Z14" s="20">
        <f>-E14*VLookups!$J$3</f>
        <v>-300</v>
      </c>
      <c r="AA14" s="20">
        <v>0</v>
      </c>
      <c r="AB14" s="20">
        <f t="shared" si="0"/>
        <v>1088.6372299992595</v>
      </c>
      <c r="AC14" s="20">
        <f t="shared" si="1"/>
        <v>15158.163054661009</v>
      </c>
    </row>
    <row r="15" spans="1:29" x14ac:dyDescent="0.25">
      <c r="A15" s="2"/>
      <c r="B15" s="9">
        <v>11</v>
      </c>
      <c r="C15" s="9">
        <v>23</v>
      </c>
      <c r="D15" s="9">
        <v>11</v>
      </c>
      <c r="E15" s="21">
        <v>7500</v>
      </c>
      <c r="F15" s="20">
        <f>'B-B-LS'!E15*-VLookups!$C$10*2</f>
        <v>-450</v>
      </c>
      <c r="G15" s="19">
        <v>0</v>
      </c>
      <c r="H15" s="20">
        <f>(-VLookups!$C$13)*(E15+F15/2)</f>
        <v>-2117.0250000000001</v>
      </c>
      <c r="I15" s="20">
        <f>-PMT(VLookups!$C$16/12,180,-FV(VLookups!$C$16/12,48,,-VLookups!$C$15))</f>
        <v>-1138.3540184987783</v>
      </c>
      <c r="J15" s="19">
        <v>0</v>
      </c>
      <c r="K15" s="21">
        <f>K14-VLookups!$C$24</f>
        <v>-430</v>
      </c>
      <c r="L15" s="19">
        <v>0</v>
      </c>
      <c r="M15" s="19">
        <v>0</v>
      </c>
      <c r="N15" s="9" t="s">
        <v>36</v>
      </c>
      <c r="O15" s="19">
        <v>0</v>
      </c>
      <c r="P15" s="19">
        <v>0</v>
      </c>
      <c r="Q15" s="9" t="s">
        <v>36</v>
      </c>
      <c r="R15" s="21">
        <f>-VLookups!$C$44</f>
        <v>-1500</v>
      </c>
      <c r="S15" s="19">
        <v>0</v>
      </c>
      <c r="T15" s="19">
        <v>0</v>
      </c>
      <c r="U15" s="9" t="s">
        <v>36</v>
      </c>
      <c r="V15" s="21">
        <f>V14-VLookups!$C$54</f>
        <v>-555</v>
      </c>
      <c r="W15" s="19">
        <v>0</v>
      </c>
      <c r="X15" s="19">
        <v>0</v>
      </c>
      <c r="Y15" s="20">
        <f>Y14*(1+VLookups!$C$57/12)</f>
        <v>-154.43287077717665</v>
      </c>
      <c r="Z15" s="20">
        <f>-E15*VLookups!$J$3</f>
        <v>-300</v>
      </c>
      <c r="AA15" s="20">
        <v>0</v>
      </c>
      <c r="AB15" s="20">
        <f t="shared" si="0"/>
        <v>1080.1881107240454</v>
      </c>
      <c r="AC15" s="20">
        <f t="shared" si="1"/>
        <v>16263.614770476157</v>
      </c>
    </row>
    <row r="16" spans="1:29" x14ac:dyDescent="0.25">
      <c r="B16" s="9">
        <v>12</v>
      </c>
      <c r="C16" s="9">
        <f>C4+1</f>
        <v>24</v>
      </c>
      <c r="D16" s="9">
        <v>0</v>
      </c>
      <c r="E16" s="21">
        <v>7762.4999999999991</v>
      </c>
      <c r="F16" s="20">
        <f>'B-B-LS'!E16*-VLookups!$C$10*2</f>
        <v>-465.74999999999994</v>
      </c>
      <c r="G16" s="19">
        <v>0</v>
      </c>
      <c r="H16" s="20">
        <f>(-VLookups!$C$13)*(E16+F16/2)</f>
        <v>-2191.1208750000001</v>
      </c>
      <c r="I16" s="20">
        <f>-PMT(VLookups!$C$16/12,180,-FV(VLookups!$C$16/12,48,,-VLookups!$C$15))</f>
        <v>-1138.3540184987783</v>
      </c>
      <c r="J16" s="19">
        <v>0</v>
      </c>
      <c r="K16" s="21">
        <f>K15-VLookups!$C$24</f>
        <v>-433</v>
      </c>
      <c r="L16" s="19">
        <v>0</v>
      </c>
      <c r="M16" s="19">
        <v>0</v>
      </c>
      <c r="N16" s="9" t="s">
        <v>36</v>
      </c>
      <c r="O16" s="19">
        <v>0</v>
      </c>
      <c r="P16" s="19">
        <v>0</v>
      </c>
      <c r="Q16" s="9" t="s">
        <v>36</v>
      </c>
      <c r="R16" s="21">
        <f>R4*(1+VLookups!$C$45)</f>
        <v>-1591.5</v>
      </c>
      <c r="S16" s="19">
        <v>0</v>
      </c>
      <c r="T16" s="19">
        <v>0</v>
      </c>
      <c r="U16" s="9" t="s">
        <v>36</v>
      </c>
      <c r="V16" s="21">
        <f>V15-VLookups!$C$54</f>
        <v>-560</v>
      </c>
      <c r="W16" s="19">
        <v>0</v>
      </c>
      <c r="X16" s="19">
        <v>0</v>
      </c>
      <c r="Y16" s="20">
        <f>Y15*(1+VLookups!$C$57/12)</f>
        <v>-154.88329998361007</v>
      </c>
      <c r="Z16" s="20">
        <f>-E16*VLookups!$J$3</f>
        <v>-310.49999999999994</v>
      </c>
      <c r="AA16" s="20">
        <v>0</v>
      </c>
      <c r="AB16" s="20">
        <f t="shared" si="0"/>
        <v>1150.2668065176117</v>
      </c>
      <c r="AC16" s="20">
        <f t="shared" si="1"/>
        <v>17440.987601611228</v>
      </c>
    </row>
    <row r="17" spans="1:29" x14ac:dyDescent="0.25">
      <c r="A17" s="2"/>
      <c r="B17" s="9">
        <v>13</v>
      </c>
      <c r="C17" s="9">
        <f t="shared" ref="C17:C80" si="2">C5+1</f>
        <v>24</v>
      </c>
      <c r="D17" s="9">
        <v>1</v>
      </c>
      <c r="E17" s="21">
        <v>7762.4999999999991</v>
      </c>
      <c r="F17" s="20">
        <f>'B-B-LS'!E17*-VLookups!$C$10*2</f>
        <v>-465.74999999999994</v>
      </c>
      <c r="G17" s="19">
        <v>0</v>
      </c>
      <c r="H17" s="20">
        <f>(-VLookups!$C$13)*(E17+F17/2)</f>
        <v>-2191.1208750000001</v>
      </c>
      <c r="I17" s="20">
        <f>-PMT(VLookups!$C$16/12,180,-FV(VLookups!$C$16/12,48,,-VLookups!$C$15))</f>
        <v>-1138.3540184987783</v>
      </c>
      <c r="J17" s="19">
        <v>0</v>
      </c>
      <c r="K17" s="21">
        <f>K16-VLookups!$C$24</f>
        <v>-436</v>
      </c>
      <c r="L17" s="19">
        <v>0</v>
      </c>
      <c r="M17" s="19">
        <v>0</v>
      </c>
      <c r="N17" s="9" t="s">
        <v>36</v>
      </c>
      <c r="O17" s="19">
        <v>0</v>
      </c>
      <c r="P17" s="19">
        <v>0</v>
      </c>
      <c r="Q17" s="9" t="s">
        <v>36</v>
      </c>
      <c r="R17" s="21">
        <f>R5*(1+VLookups!$C$45)</f>
        <v>-1591.5</v>
      </c>
      <c r="S17" s="19">
        <v>0</v>
      </c>
      <c r="T17" s="19">
        <v>0</v>
      </c>
      <c r="U17" s="9" t="s">
        <v>36</v>
      </c>
      <c r="V17" s="21">
        <f>V16-VLookups!$C$54</f>
        <v>-565</v>
      </c>
      <c r="W17" s="19">
        <v>0</v>
      </c>
      <c r="X17" s="19">
        <v>0</v>
      </c>
      <c r="Y17" s="20">
        <f>Y16*(1+VLookups!$C$57/12)</f>
        <v>-155.33504294189561</v>
      </c>
      <c r="Z17" s="20">
        <f>-E17*VLookups!$J$3</f>
        <v>-310.49999999999994</v>
      </c>
      <c r="AA17" s="20">
        <v>0</v>
      </c>
      <c r="AB17" s="20">
        <f t="shared" si="0"/>
        <v>1141.8150635593261</v>
      </c>
      <c r="AC17" s="20">
        <f t="shared" si="1"/>
        <v>18611.870977839906</v>
      </c>
    </row>
    <row r="18" spans="1:29" x14ac:dyDescent="0.25">
      <c r="A18" s="3"/>
      <c r="B18" s="9">
        <v>14</v>
      </c>
      <c r="C18" s="9">
        <f t="shared" si="2"/>
        <v>24</v>
      </c>
      <c r="D18" s="9">
        <v>2</v>
      </c>
      <c r="E18" s="21">
        <v>7762.4999999999991</v>
      </c>
      <c r="F18" s="20">
        <f>'B-B-LS'!E18*-VLookups!$C$10*2</f>
        <v>-465.74999999999994</v>
      </c>
      <c r="G18" s="19">
        <v>0</v>
      </c>
      <c r="H18" s="20">
        <f>(-VLookups!$C$13)*(E18+F18/2)</f>
        <v>-2191.1208750000001</v>
      </c>
      <c r="I18" s="20">
        <f>-PMT(VLookups!$C$16/12,180,-FV(VLookups!$C$16/12,48,,-VLookups!$C$15))</f>
        <v>-1138.3540184987783</v>
      </c>
      <c r="J18" s="19">
        <v>0</v>
      </c>
      <c r="K18" s="21">
        <f>K17-VLookups!$C$24</f>
        <v>-439</v>
      </c>
      <c r="L18" s="19">
        <v>0</v>
      </c>
      <c r="M18" s="19">
        <v>0</v>
      </c>
      <c r="N18" s="9" t="s">
        <v>36</v>
      </c>
      <c r="O18" s="19">
        <v>0</v>
      </c>
      <c r="P18" s="19">
        <v>0</v>
      </c>
      <c r="Q18" s="9" t="s">
        <v>36</v>
      </c>
      <c r="R18" s="21">
        <f>R6*(1+VLookups!$C$45)</f>
        <v>-1591.5</v>
      </c>
      <c r="S18" s="19">
        <v>0</v>
      </c>
      <c r="T18" s="19">
        <v>0</v>
      </c>
      <c r="U18" s="9" t="s">
        <v>36</v>
      </c>
      <c r="V18" s="21">
        <f>V17-VLookups!$C$54</f>
        <v>-570</v>
      </c>
      <c r="W18" s="19">
        <v>0</v>
      </c>
      <c r="X18" s="19">
        <v>0</v>
      </c>
      <c r="Y18" s="20">
        <f>Y17*(1+VLookups!$C$57/12)</f>
        <v>-155.78810348380946</v>
      </c>
      <c r="Z18" s="20">
        <f>-E18*VLookups!$J$3</f>
        <v>-310.49999999999994</v>
      </c>
      <c r="AA18" s="20">
        <v>0</v>
      </c>
      <c r="AB18" s="20">
        <f t="shared" si="0"/>
        <v>1133.3620030174122</v>
      </c>
      <c r="AC18" s="20">
        <f t="shared" si="1"/>
        <v>19776.252765820387</v>
      </c>
    </row>
    <row r="19" spans="1:29" x14ac:dyDescent="0.25">
      <c r="B19" s="9">
        <v>15</v>
      </c>
      <c r="C19" s="9">
        <f t="shared" si="2"/>
        <v>24</v>
      </c>
      <c r="D19" s="9">
        <v>3</v>
      </c>
      <c r="E19" s="21">
        <v>7762.4999999999991</v>
      </c>
      <c r="F19" s="20">
        <f>'B-B-LS'!E19*-VLookups!$C$10*2</f>
        <v>-465.74999999999994</v>
      </c>
      <c r="G19" s="19">
        <v>0</v>
      </c>
      <c r="H19" s="20">
        <f>(-VLookups!$C$13)*(E19+F19/2)</f>
        <v>-2191.1208750000001</v>
      </c>
      <c r="I19" s="20">
        <f>-PMT(VLookups!$C$16/12,180,-FV(VLookups!$C$16/12,48,,-VLookups!$C$15))</f>
        <v>-1138.3540184987783</v>
      </c>
      <c r="J19" s="19">
        <v>0</v>
      </c>
      <c r="K19" s="21">
        <f>K18-VLookups!$C$24</f>
        <v>-442</v>
      </c>
      <c r="L19" s="19">
        <v>0</v>
      </c>
      <c r="M19" s="19">
        <v>0</v>
      </c>
      <c r="N19" s="9" t="s">
        <v>36</v>
      </c>
      <c r="O19" s="19">
        <v>0</v>
      </c>
      <c r="P19" s="19">
        <v>0</v>
      </c>
      <c r="Q19" s="9" t="s">
        <v>36</v>
      </c>
      <c r="R19" s="21">
        <f>R7*(1+VLookups!$C$45)</f>
        <v>-1591.5</v>
      </c>
      <c r="S19" s="19">
        <v>0</v>
      </c>
      <c r="T19" s="19">
        <v>0</v>
      </c>
      <c r="U19" s="9" t="s">
        <v>36</v>
      </c>
      <c r="V19" s="21">
        <f>V18-VLookups!$C$54</f>
        <v>-575</v>
      </c>
      <c r="W19" s="19">
        <v>0</v>
      </c>
      <c r="X19" s="19">
        <v>0</v>
      </c>
      <c r="Y19" s="20">
        <f>Y18*(1+VLookups!$C$57/12)</f>
        <v>-156.24248545230392</v>
      </c>
      <c r="Z19" s="20">
        <f>-E19*VLookups!$J$3</f>
        <v>-310.49999999999994</v>
      </c>
      <c r="AA19" s="20">
        <v>0</v>
      </c>
      <c r="AB19" s="20">
        <f t="shared" si="0"/>
        <v>1124.9076210489177</v>
      </c>
      <c r="AC19" s="20">
        <f t="shared" si="1"/>
        <v>20934.120808145675</v>
      </c>
    </row>
    <row r="20" spans="1:29" x14ac:dyDescent="0.25">
      <c r="B20" s="9">
        <v>16</v>
      </c>
      <c r="C20" s="9">
        <f t="shared" si="2"/>
        <v>24</v>
      </c>
      <c r="D20" s="9">
        <v>4</v>
      </c>
      <c r="E20" s="21">
        <v>7762.4999999999991</v>
      </c>
      <c r="F20" s="20">
        <f>'B-B-LS'!E20*-VLookups!$C$10*2</f>
        <v>-465.74999999999994</v>
      </c>
      <c r="G20" s="19">
        <v>0</v>
      </c>
      <c r="H20" s="20">
        <f>(-VLookups!$C$13)*(E20+F20/2)</f>
        <v>-2191.1208750000001</v>
      </c>
      <c r="I20" s="20">
        <f>-PMT(VLookups!$C$16/12,180,-FV(VLookups!$C$16/12,48,,-VLookups!$C$15))</f>
        <v>-1138.3540184987783</v>
      </c>
      <c r="J20" s="19">
        <v>0</v>
      </c>
      <c r="K20" s="21">
        <f>K19-VLookups!$C$24</f>
        <v>-445</v>
      </c>
      <c r="L20" s="19">
        <v>0</v>
      </c>
      <c r="M20" s="19">
        <v>0</v>
      </c>
      <c r="N20" s="9" t="s">
        <v>36</v>
      </c>
      <c r="O20" s="19">
        <v>0</v>
      </c>
      <c r="P20" s="19">
        <v>0</v>
      </c>
      <c r="Q20" s="9" t="s">
        <v>36</v>
      </c>
      <c r="R20" s="21">
        <f>R8*(1+VLookups!$C$45)</f>
        <v>-1591.5</v>
      </c>
      <c r="S20" s="19">
        <v>0</v>
      </c>
      <c r="T20" s="19">
        <v>0</v>
      </c>
      <c r="U20" s="9" t="s">
        <v>36</v>
      </c>
      <c r="V20" s="21">
        <f>V19-VLookups!$C$54</f>
        <v>-580</v>
      </c>
      <c r="W20" s="19">
        <v>0</v>
      </c>
      <c r="X20" s="19">
        <v>0</v>
      </c>
      <c r="Y20" s="20">
        <f>Y19*(1+VLookups!$C$57/12)</f>
        <v>-156.69819270153982</v>
      </c>
      <c r="Z20" s="20">
        <f>-E20*VLookups!$J$3</f>
        <v>-310.49999999999994</v>
      </c>
      <c r="AA20" s="20">
        <v>0</v>
      </c>
      <c r="AB20" s="20">
        <f t="shared" si="0"/>
        <v>1116.4519137996817</v>
      </c>
      <c r="AC20" s="20">
        <f t="shared" si="1"/>
        <v>22085.462923292267</v>
      </c>
    </row>
    <row r="21" spans="1:29" x14ac:dyDescent="0.25">
      <c r="B21" s="9">
        <v>17</v>
      </c>
      <c r="C21" s="9">
        <f t="shared" si="2"/>
        <v>24</v>
      </c>
      <c r="D21" s="9">
        <v>5</v>
      </c>
      <c r="E21" s="21">
        <v>7762.4999999999991</v>
      </c>
      <c r="F21" s="20">
        <f>'B-B-LS'!E21*-VLookups!$C$10*2</f>
        <v>-465.74999999999994</v>
      </c>
      <c r="G21" s="19">
        <v>0</v>
      </c>
      <c r="H21" s="20">
        <f>(-VLookups!$C$13)*(E21+F21/2)</f>
        <v>-2191.1208750000001</v>
      </c>
      <c r="I21" s="20">
        <f>-PMT(VLookups!$C$16/12,180,-FV(VLookups!$C$16/12,48,,-VLookups!$C$15))</f>
        <v>-1138.3540184987783</v>
      </c>
      <c r="J21" s="19">
        <v>0</v>
      </c>
      <c r="K21" s="21">
        <f>K20-VLookups!$C$24</f>
        <v>-448</v>
      </c>
      <c r="L21" s="19">
        <v>0</v>
      </c>
      <c r="M21" s="19">
        <v>0</v>
      </c>
      <c r="N21" s="9" t="s">
        <v>36</v>
      </c>
      <c r="O21" s="19">
        <v>0</v>
      </c>
      <c r="P21" s="19">
        <v>0</v>
      </c>
      <c r="Q21" s="9" t="s">
        <v>36</v>
      </c>
      <c r="R21" s="21">
        <f>R9*(1+VLookups!$C$45)</f>
        <v>-1591.5</v>
      </c>
      <c r="S21" s="19">
        <v>0</v>
      </c>
      <c r="T21" s="19">
        <v>0</v>
      </c>
      <c r="U21" s="9" t="s">
        <v>36</v>
      </c>
      <c r="V21" s="21">
        <f>V20-VLookups!$C$54</f>
        <v>-585</v>
      </c>
      <c r="W21" s="19">
        <v>0</v>
      </c>
      <c r="X21" s="19">
        <v>0</v>
      </c>
      <c r="Y21" s="20">
        <f>Y20*(1+VLookups!$C$57/12)</f>
        <v>-157.15522909691933</v>
      </c>
      <c r="Z21" s="20">
        <f>-E21*VLookups!$J$3</f>
        <v>-310.49999999999994</v>
      </c>
      <c r="AA21" s="20">
        <v>0</v>
      </c>
      <c r="AB21" s="20">
        <f t="shared" si="0"/>
        <v>1107.9948774043023</v>
      </c>
      <c r="AC21" s="20">
        <f t="shared" si="1"/>
        <v>23230.266905568722</v>
      </c>
    </row>
    <row r="22" spans="1:29" x14ac:dyDescent="0.25">
      <c r="B22" s="9">
        <v>18</v>
      </c>
      <c r="C22" s="9">
        <f t="shared" si="2"/>
        <v>24</v>
      </c>
      <c r="D22" s="9">
        <v>6</v>
      </c>
      <c r="E22" s="21">
        <v>7762.4999999999991</v>
      </c>
      <c r="F22" s="20">
        <f>'B-B-LS'!E22*-VLookups!$C$10*2</f>
        <v>-465.74999999999994</v>
      </c>
      <c r="G22" s="19">
        <v>0</v>
      </c>
      <c r="H22" s="20">
        <f>(-VLookups!$C$13)*(E22+F22/2)</f>
        <v>-2191.1208750000001</v>
      </c>
      <c r="I22" s="20">
        <f>-PMT(VLookups!$C$16/12,180,-FV(VLookups!$C$16/12,48,,-VLookups!$C$15))</f>
        <v>-1138.3540184987783</v>
      </c>
      <c r="J22" s="19">
        <v>0</v>
      </c>
      <c r="K22" s="21">
        <f>K21-VLookups!$C$24</f>
        <v>-451</v>
      </c>
      <c r="L22" s="19">
        <v>0</v>
      </c>
      <c r="M22" s="19">
        <v>0</v>
      </c>
      <c r="N22" s="9" t="s">
        <v>36</v>
      </c>
      <c r="O22" s="19">
        <v>0</v>
      </c>
      <c r="P22" s="19">
        <v>0</v>
      </c>
      <c r="Q22" s="9" t="s">
        <v>36</v>
      </c>
      <c r="R22" s="21">
        <f>R10*(1+VLookups!$C$45)</f>
        <v>-1591.5</v>
      </c>
      <c r="S22" s="19">
        <v>0</v>
      </c>
      <c r="T22" s="19">
        <v>0</v>
      </c>
      <c r="U22" s="9" t="s">
        <v>36</v>
      </c>
      <c r="V22" s="21">
        <f>V21-VLookups!$C$54</f>
        <v>-590</v>
      </c>
      <c r="W22" s="19">
        <v>0</v>
      </c>
      <c r="X22" s="19">
        <v>0</v>
      </c>
      <c r="Y22" s="20">
        <f>Y21*(1+VLookups!$C$57/12)</f>
        <v>-157.61359851511867</v>
      </c>
      <c r="Z22" s="20">
        <f>-E22*VLookups!$J$3</f>
        <v>-310.49999999999994</v>
      </c>
      <c r="AA22" s="20">
        <v>0</v>
      </c>
      <c r="AB22" s="20">
        <f t="shared" si="0"/>
        <v>1099.5365079861031</v>
      </c>
      <c r="AC22" s="20">
        <f t="shared" si="1"/>
        <v>24368.520525064108</v>
      </c>
    </row>
    <row r="23" spans="1:29" x14ac:dyDescent="0.25">
      <c r="B23" s="9">
        <v>19</v>
      </c>
      <c r="C23" s="9">
        <f t="shared" si="2"/>
        <v>24</v>
      </c>
      <c r="D23" s="9">
        <v>7</v>
      </c>
      <c r="E23" s="21">
        <v>7762.4999999999991</v>
      </c>
      <c r="F23" s="20">
        <f>'B-B-LS'!E23*-VLookups!$C$10*2</f>
        <v>-465.74999999999994</v>
      </c>
      <c r="G23" s="19">
        <v>0</v>
      </c>
      <c r="H23" s="20">
        <f>(-VLookups!$C$13)*(E23+F23/2)</f>
        <v>-2191.1208750000001</v>
      </c>
      <c r="I23" s="20">
        <f>-PMT(VLookups!$C$16/12,180,-FV(VLookups!$C$16/12,48,,-VLookups!$C$15))</f>
        <v>-1138.3540184987783</v>
      </c>
      <c r="J23" s="19">
        <v>0</v>
      </c>
      <c r="K23" s="21">
        <f>K22-VLookups!$C$24</f>
        <v>-454</v>
      </c>
      <c r="L23" s="19">
        <v>0</v>
      </c>
      <c r="M23" s="19">
        <v>0</v>
      </c>
      <c r="N23" s="9" t="s">
        <v>36</v>
      </c>
      <c r="O23" s="19">
        <v>0</v>
      </c>
      <c r="P23" s="19">
        <v>0</v>
      </c>
      <c r="Q23" s="9" t="s">
        <v>36</v>
      </c>
      <c r="R23" s="21">
        <f>R11*(1+VLookups!$C$45)</f>
        <v>-1591.5</v>
      </c>
      <c r="S23" s="19">
        <v>0</v>
      </c>
      <c r="T23" s="19">
        <v>0</v>
      </c>
      <c r="U23" s="9" t="s">
        <v>36</v>
      </c>
      <c r="V23" s="21">
        <f>V22-VLookups!$C$54</f>
        <v>-595</v>
      </c>
      <c r="W23" s="19">
        <v>0</v>
      </c>
      <c r="X23" s="19">
        <v>0</v>
      </c>
      <c r="Y23" s="20">
        <f>Y22*(1+VLookups!$C$57/12)</f>
        <v>-158.07330484412111</v>
      </c>
      <c r="Z23" s="20">
        <f>-E23*VLookups!$J$3</f>
        <v>-310.49999999999994</v>
      </c>
      <c r="AA23" s="20">
        <v>0</v>
      </c>
      <c r="AB23" s="20">
        <f t="shared" si="0"/>
        <v>1091.0768016571005</v>
      </c>
      <c r="AC23" s="20">
        <f t="shared" si="1"/>
        <v>25500.211527596319</v>
      </c>
    </row>
    <row r="24" spans="1:29" x14ac:dyDescent="0.25">
      <c r="B24" s="9">
        <v>20</v>
      </c>
      <c r="C24" s="9">
        <f t="shared" si="2"/>
        <v>24</v>
      </c>
      <c r="D24" s="9">
        <v>8</v>
      </c>
      <c r="E24" s="21">
        <v>7762.4999999999991</v>
      </c>
      <c r="F24" s="20">
        <f>'B-B-LS'!E24*-VLookups!$C$10*2</f>
        <v>-465.74999999999994</v>
      </c>
      <c r="G24" s="19">
        <v>0</v>
      </c>
      <c r="H24" s="20">
        <f>(-VLookups!$C$13)*(E24+F24/2)</f>
        <v>-2191.1208750000001</v>
      </c>
      <c r="I24" s="20">
        <f>-PMT(VLookups!$C$16/12,180,-FV(VLookups!$C$16/12,48,,-VLookups!$C$15))</f>
        <v>-1138.3540184987783</v>
      </c>
      <c r="J24" s="19">
        <v>0</v>
      </c>
      <c r="K24" s="21">
        <f>K23-VLookups!$C$24</f>
        <v>-457</v>
      </c>
      <c r="L24" s="19">
        <v>0</v>
      </c>
      <c r="M24" s="19">
        <v>0</v>
      </c>
      <c r="N24" s="9" t="s">
        <v>36</v>
      </c>
      <c r="O24" s="19">
        <v>0</v>
      </c>
      <c r="P24" s="19">
        <v>0</v>
      </c>
      <c r="Q24" s="9" t="s">
        <v>36</v>
      </c>
      <c r="R24" s="21">
        <f>R12*(1+VLookups!$C$45)</f>
        <v>-1591.5</v>
      </c>
      <c r="S24" s="19">
        <v>0</v>
      </c>
      <c r="T24" s="19">
        <v>0</v>
      </c>
      <c r="U24" s="9" t="s">
        <v>36</v>
      </c>
      <c r="V24" s="21">
        <f>V23-VLookups!$C$54</f>
        <v>-600</v>
      </c>
      <c r="W24" s="19">
        <v>0</v>
      </c>
      <c r="X24" s="19">
        <v>0</v>
      </c>
      <c r="Y24" s="20">
        <f>Y23*(1+VLookups!$C$57/12)</f>
        <v>-158.53435198324979</v>
      </c>
      <c r="Z24" s="20">
        <f>-E24*VLookups!$J$3</f>
        <v>-310.49999999999994</v>
      </c>
      <c r="AA24" s="20">
        <v>0</v>
      </c>
      <c r="AB24" s="20">
        <f t="shared" si="0"/>
        <v>1082.6157545179719</v>
      </c>
      <c r="AC24" s="20">
        <f t="shared" si="1"/>
        <v>26625.327634660283</v>
      </c>
    </row>
    <row r="25" spans="1:29" x14ac:dyDescent="0.25">
      <c r="B25" s="9">
        <v>21</v>
      </c>
      <c r="C25" s="9">
        <f t="shared" si="2"/>
        <v>24</v>
      </c>
      <c r="D25" s="9">
        <v>9</v>
      </c>
      <c r="E25" s="21">
        <v>7762.4999999999991</v>
      </c>
      <c r="F25" s="20">
        <f>'B-B-LS'!E25*-VLookups!$C$10*2</f>
        <v>-465.74999999999994</v>
      </c>
      <c r="G25" s="19">
        <v>0</v>
      </c>
      <c r="H25" s="20">
        <f>(-VLookups!$C$13)*(E25+F25/2)</f>
        <v>-2191.1208750000001</v>
      </c>
      <c r="I25" s="20">
        <f>-PMT(VLookups!$C$16/12,180,-FV(VLookups!$C$16/12,48,,-VLookups!$C$15))</f>
        <v>-1138.3540184987783</v>
      </c>
      <c r="J25" s="19">
        <v>0</v>
      </c>
      <c r="K25" s="21">
        <f>K24-VLookups!$C$24</f>
        <v>-460</v>
      </c>
      <c r="L25" s="19">
        <v>0</v>
      </c>
      <c r="M25" s="19">
        <v>0</v>
      </c>
      <c r="N25" s="9" t="s">
        <v>36</v>
      </c>
      <c r="O25" s="19">
        <v>0</v>
      </c>
      <c r="P25" s="19">
        <v>0</v>
      </c>
      <c r="Q25" s="9" t="s">
        <v>36</v>
      </c>
      <c r="R25" s="21">
        <f>R13*(1+VLookups!$C$45)</f>
        <v>-1591.5</v>
      </c>
      <c r="S25" s="19">
        <v>0</v>
      </c>
      <c r="T25" s="19">
        <v>0</v>
      </c>
      <c r="U25" s="9" t="s">
        <v>36</v>
      </c>
      <c r="V25" s="21">
        <f>V24-VLookups!$C$54</f>
        <v>-605</v>
      </c>
      <c r="W25" s="19">
        <v>0</v>
      </c>
      <c r="X25" s="19">
        <v>0</v>
      </c>
      <c r="Y25" s="20">
        <f>Y24*(1+VLookups!$C$57/12)</f>
        <v>-158.99674384320093</v>
      </c>
      <c r="Z25" s="20">
        <f>-E25*VLookups!$J$3</f>
        <v>-310.49999999999994</v>
      </c>
      <c r="AA25" s="20">
        <v>0</v>
      </c>
      <c r="AB25" s="20">
        <f t="shared" si="0"/>
        <v>1074.1533626580208</v>
      </c>
      <c r="AC25" s="20">
        <f t="shared" si="1"/>
        <v>27743.85654337607</v>
      </c>
    </row>
    <row r="26" spans="1:29" x14ac:dyDescent="0.25">
      <c r="B26" s="9">
        <v>22</v>
      </c>
      <c r="C26" s="9">
        <f>C14+1</f>
        <v>24</v>
      </c>
      <c r="D26" s="9">
        <v>10</v>
      </c>
      <c r="E26" s="21">
        <v>7762.4999999999991</v>
      </c>
      <c r="F26" s="20">
        <f>'B-B-LS'!E26*-VLookups!$C$10*2</f>
        <v>-465.74999999999994</v>
      </c>
      <c r="G26" s="19">
        <v>0</v>
      </c>
      <c r="H26" s="20">
        <f>(-VLookups!$C$13)*(E26+F26/2)</f>
        <v>-2191.1208750000001</v>
      </c>
      <c r="I26" s="20">
        <f>-PMT(VLookups!$C$16/12,180,-FV(VLookups!$C$16/12,48,,-VLookups!$C$15))</f>
        <v>-1138.3540184987783</v>
      </c>
      <c r="J26" s="19">
        <v>0</v>
      </c>
      <c r="K26" s="21">
        <f>K25-VLookups!$C$24</f>
        <v>-463</v>
      </c>
      <c r="L26" s="19">
        <v>0</v>
      </c>
      <c r="M26" s="19">
        <v>0</v>
      </c>
      <c r="N26" s="9" t="s">
        <v>36</v>
      </c>
      <c r="O26" s="19">
        <v>0</v>
      </c>
      <c r="P26" s="19">
        <v>0</v>
      </c>
      <c r="Q26" s="9" t="s">
        <v>36</v>
      </c>
      <c r="R26" s="21">
        <f>R14*(1+VLookups!$C$45)</f>
        <v>-1591.5</v>
      </c>
      <c r="S26" s="19">
        <v>0</v>
      </c>
      <c r="T26" s="19">
        <v>0</v>
      </c>
      <c r="U26" s="9" t="s">
        <v>36</v>
      </c>
      <c r="V26" s="21">
        <f>V25-VLookups!$C$54</f>
        <v>-610</v>
      </c>
      <c r="W26" s="19">
        <v>0</v>
      </c>
      <c r="X26" s="19">
        <v>0</v>
      </c>
      <c r="Y26" s="20">
        <f>Y25*(1+VLookups!$C$57/12)</f>
        <v>-159.46048434607692</v>
      </c>
      <c r="Z26" s="20">
        <f>-E26*VLookups!$J$3</f>
        <v>-310.49999999999994</v>
      </c>
      <c r="AA26" s="20">
        <v>0</v>
      </c>
      <c r="AB26" s="20">
        <f t="shared" si="0"/>
        <v>1065.6896221551447</v>
      </c>
      <c r="AC26" s="20">
        <f t="shared" si="1"/>
        <v>28855.785926436842</v>
      </c>
    </row>
    <row r="27" spans="1:29" x14ac:dyDescent="0.25">
      <c r="B27" s="9">
        <v>23</v>
      </c>
      <c r="C27" s="9">
        <f t="shared" si="2"/>
        <v>24</v>
      </c>
      <c r="D27" s="9">
        <v>11</v>
      </c>
      <c r="E27" s="21">
        <v>7762.4999999999991</v>
      </c>
      <c r="F27" s="20">
        <f>'B-B-LS'!E27*-VLookups!$C$10*2</f>
        <v>-465.74999999999994</v>
      </c>
      <c r="G27" s="19">
        <v>0</v>
      </c>
      <c r="H27" s="20">
        <f>(-VLookups!$C$13)*(E27+F27/2)</f>
        <v>-2191.1208750000001</v>
      </c>
      <c r="I27" s="20">
        <f>-PMT(VLookups!$C$16/12,180,-FV(VLookups!$C$16/12,48,,-VLookups!$C$15))</f>
        <v>-1138.3540184987783</v>
      </c>
      <c r="J27" s="19">
        <v>0</v>
      </c>
      <c r="K27" s="21">
        <f>K26-VLookups!$C$24</f>
        <v>-466</v>
      </c>
      <c r="L27" s="19">
        <v>0</v>
      </c>
      <c r="M27" s="19">
        <v>0</v>
      </c>
      <c r="N27" s="9" t="s">
        <v>36</v>
      </c>
      <c r="O27" s="19">
        <v>0</v>
      </c>
      <c r="P27" s="19">
        <v>0</v>
      </c>
      <c r="Q27" s="9" t="s">
        <v>36</v>
      </c>
      <c r="R27" s="21">
        <f>R15*(1+VLookups!$C$45)</f>
        <v>-1591.5</v>
      </c>
      <c r="S27" s="19">
        <v>0</v>
      </c>
      <c r="T27" s="19">
        <v>0</v>
      </c>
      <c r="U27" s="9" t="s">
        <v>36</v>
      </c>
      <c r="V27" s="21">
        <f>V26-VLookups!$C$54</f>
        <v>-615</v>
      </c>
      <c r="W27" s="19">
        <v>0</v>
      </c>
      <c r="X27" s="19">
        <v>0</v>
      </c>
      <c r="Y27" s="20">
        <f>Y26*(1+VLookups!$C$57/12)</f>
        <v>-159.92557742541965</v>
      </c>
      <c r="Z27" s="20">
        <f>-E27*VLookups!$J$3</f>
        <v>-310.49999999999994</v>
      </c>
      <c r="AA27" s="20">
        <v>0</v>
      </c>
      <c r="AB27" s="20">
        <f t="shared" si="0"/>
        <v>1057.2245290758019</v>
      </c>
      <c r="AC27" s="20">
        <f t="shared" si="1"/>
        <v>29961.103432056705</v>
      </c>
    </row>
    <row r="28" spans="1:29" x14ac:dyDescent="0.25">
      <c r="B28" s="9">
        <v>24</v>
      </c>
      <c r="C28" s="9">
        <f>C16+1</f>
        <v>25</v>
      </c>
      <c r="D28" s="9">
        <v>0</v>
      </c>
      <c r="E28" s="20">
        <v>8034.1874999999982</v>
      </c>
      <c r="F28" s="20">
        <f>'B-B-LS'!E28*-VLookups!$C$10*2</f>
        <v>-482.05124999999987</v>
      </c>
      <c r="G28" s="19">
        <v>0</v>
      </c>
      <c r="H28" s="20">
        <f>(-VLookups!$C$13)*(E28+F28/2)</f>
        <v>-2267.8101056249998</v>
      </c>
      <c r="I28" s="20">
        <f>-PMT(VLookups!$C$16/12,180,-FV(VLookups!$C$16/12,48,,-VLookups!$C$15))</f>
        <v>-1138.3540184987783</v>
      </c>
      <c r="J28" s="19">
        <v>0</v>
      </c>
      <c r="K28" s="21">
        <f>K27-VLookups!$C$24</f>
        <v>-469</v>
      </c>
      <c r="L28" s="19">
        <v>0</v>
      </c>
      <c r="M28" s="19">
        <v>0</v>
      </c>
      <c r="N28" s="9" t="s">
        <v>36</v>
      </c>
      <c r="O28" s="19">
        <v>0</v>
      </c>
      <c r="P28" s="19">
        <v>0</v>
      </c>
      <c r="Q28" s="9" t="s">
        <v>36</v>
      </c>
      <c r="R28" s="21">
        <f>R16*(1+VLookups!$C$45)</f>
        <v>-1688.5815</v>
      </c>
      <c r="S28" s="19">
        <v>0</v>
      </c>
      <c r="T28" s="19">
        <v>0</v>
      </c>
      <c r="U28" s="9" t="s">
        <v>36</v>
      </c>
      <c r="V28" s="21">
        <f>V27-VLookups!$C$54</f>
        <v>-620</v>
      </c>
      <c r="W28" s="19">
        <v>0</v>
      </c>
      <c r="X28" s="19">
        <v>0</v>
      </c>
      <c r="Y28" s="20">
        <f>Y27*(1+VLookups!$C$57/12)</f>
        <v>-160.3920270262438</v>
      </c>
      <c r="Z28" s="20">
        <f>-E28*VLookups!$J$3</f>
        <v>-321.36749999999995</v>
      </c>
      <c r="AA28" s="20">
        <v>0</v>
      </c>
      <c r="AB28" s="20">
        <f t="shared" si="0"/>
        <v>1127.6567238499765</v>
      </c>
      <c r="AC28" s="20">
        <f t="shared" si="1"/>
        <v>31138.695328293445</v>
      </c>
    </row>
    <row r="29" spans="1:29" x14ac:dyDescent="0.25">
      <c r="B29" s="9">
        <v>25</v>
      </c>
      <c r="C29" s="9">
        <f t="shared" si="2"/>
        <v>25</v>
      </c>
      <c r="D29" s="9">
        <v>1</v>
      </c>
      <c r="E29" s="20">
        <v>8034.1874999999982</v>
      </c>
      <c r="F29" s="20">
        <f>'B-B-LS'!E29*-VLookups!$C$10*2</f>
        <v>-482.05124999999987</v>
      </c>
      <c r="G29" s="19">
        <v>0</v>
      </c>
      <c r="H29" s="20">
        <f>(-VLookups!$C$13)*(E29+F29/2)</f>
        <v>-2267.8101056249998</v>
      </c>
      <c r="I29" s="20">
        <f>-PMT(VLookups!$C$16/12,180,-FV(VLookups!$C$16/12,48,,-VLookups!$C$15))</f>
        <v>-1138.3540184987783</v>
      </c>
      <c r="J29" s="19">
        <v>0</v>
      </c>
      <c r="K29" s="21">
        <f>K28-VLookups!$C$24</f>
        <v>-472</v>
      </c>
      <c r="L29" s="19">
        <v>0</v>
      </c>
      <c r="M29" s="19">
        <v>0</v>
      </c>
      <c r="N29" s="9" t="s">
        <v>36</v>
      </c>
      <c r="O29" s="19">
        <v>0</v>
      </c>
      <c r="P29" s="19">
        <v>0</v>
      </c>
      <c r="Q29" s="9" t="s">
        <v>36</v>
      </c>
      <c r="R29" s="21">
        <f>R17*(1+VLookups!$C$45)</f>
        <v>-1688.5815</v>
      </c>
      <c r="S29" s="19">
        <v>0</v>
      </c>
      <c r="T29" s="19">
        <v>0</v>
      </c>
      <c r="U29" s="9" t="s">
        <v>36</v>
      </c>
      <c r="V29" s="21">
        <f>V28-VLookups!$C$54</f>
        <v>-625</v>
      </c>
      <c r="W29" s="19">
        <v>0</v>
      </c>
      <c r="X29" s="19">
        <v>0</v>
      </c>
      <c r="Y29" s="20">
        <f>Y28*(1+VLookups!$C$57/12)</f>
        <v>-160.85983710507034</v>
      </c>
      <c r="Z29" s="20">
        <f>-E29*VLookups!$J$3</f>
        <v>-321.36749999999995</v>
      </c>
      <c r="AA29" s="20">
        <v>0</v>
      </c>
      <c r="AB29" s="20">
        <f t="shared" si="0"/>
        <v>1119.1889137711501</v>
      </c>
      <c r="AC29" s="20">
        <f t="shared" si="1"/>
        <v>32309.782067611752</v>
      </c>
    </row>
    <row r="30" spans="1:29" x14ac:dyDescent="0.25">
      <c r="B30" s="9">
        <v>26</v>
      </c>
      <c r="C30" s="9">
        <f t="shared" si="2"/>
        <v>25</v>
      </c>
      <c r="D30" s="9">
        <v>2</v>
      </c>
      <c r="E30" s="20">
        <v>8034.1874999999982</v>
      </c>
      <c r="F30" s="20">
        <f>'B-B-LS'!E30*-VLookups!$C$10*2</f>
        <v>-482.05124999999987</v>
      </c>
      <c r="G30" s="19">
        <v>0</v>
      </c>
      <c r="H30" s="20">
        <f>(-VLookups!$C$13)*(E30+F30/2)</f>
        <v>-2267.8101056249998</v>
      </c>
      <c r="I30" s="20">
        <f>-PMT(VLookups!$C$16/12,180,-FV(VLookups!$C$16/12,48,,-VLookups!$C$15))</f>
        <v>-1138.3540184987783</v>
      </c>
      <c r="J30" s="19">
        <v>0</v>
      </c>
      <c r="K30" s="21">
        <f>K29-VLookups!$C$24</f>
        <v>-475</v>
      </c>
      <c r="L30" s="19">
        <v>0</v>
      </c>
      <c r="M30" s="19">
        <v>0</v>
      </c>
      <c r="N30" s="9" t="s">
        <v>36</v>
      </c>
      <c r="O30" s="19">
        <v>0</v>
      </c>
      <c r="P30" s="19">
        <v>0</v>
      </c>
      <c r="Q30" s="9" t="s">
        <v>36</v>
      </c>
      <c r="R30" s="21">
        <f>R18*(1+VLookups!$C$45)</f>
        <v>-1688.5815</v>
      </c>
      <c r="S30" s="19">
        <v>0</v>
      </c>
      <c r="T30" s="19">
        <v>0</v>
      </c>
      <c r="U30" s="9" t="s">
        <v>36</v>
      </c>
      <c r="V30" s="21">
        <f>V29-VLookups!$C$54</f>
        <v>-630</v>
      </c>
      <c r="W30" s="19">
        <v>0</v>
      </c>
      <c r="X30" s="19">
        <v>0</v>
      </c>
      <c r="Y30" s="20">
        <f>Y29*(1+VLookups!$C$57/12)</f>
        <v>-161.32901162996012</v>
      </c>
      <c r="Z30" s="20">
        <f>-E30*VLookups!$J$3</f>
        <v>-321.36749999999995</v>
      </c>
      <c r="AA30" s="20">
        <v>0</v>
      </c>
      <c r="AB30" s="20">
        <f t="shared" si="0"/>
        <v>1110.7197392462599</v>
      </c>
      <c r="AC30" s="20">
        <f t="shared" si="1"/>
        <v>33474.351443637366</v>
      </c>
    </row>
    <row r="31" spans="1:29" x14ac:dyDescent="0.25">
      <c r="B31" s="9">
        <v>27</v>
      </c>
      <c r="C31" s="9">
        <f t="shared" si="2"/>
        <v>25</v>
      </c>
      <c r="D31" s="9">
        <v>3</v>
      </c>
      <c r="E31" s="20">
        <v>8034.1874999999982</v>
      </c>
      <c r="F31" s="20">
        <f>'B-B-LS'!E31*-VLookups!$C$10*2</f>
        <v>-482.05124999999987</v>
      </c>
      <c r="G31" s="19">
        <v>0</v>
      </c>
      <c r="H31" s="20">
        <f>(-VLookups!$C$13)*(E31+F31/2)</f>
        <v>-2267.8101056249998</v>
      </c>
      <c r="I31" s="20">
        <f>-PMT(VLookups!$C$16/12,180,-FV(VLookups!$C$16/12,48,,-VLookups!$C$15))</f>
        <v>-1138.3540184987783</v>
      </c>
      <c r="J31" s="19">
        <v>0</v>
      </c>
      <c r="K31" s="21">
        <f>K30-VLookups!$C$24</f>
        <v>-478</v>
      </c>
      <c r="L31" s="19">
        <v>0</v>
      </c>
      <c r="M31" s="19">
        <v>0</v>
      </c>
      <c r="N31" s="9" t="s">
        <v>36</v>
      </c>
      <c r="O31" s="19">
        <v>0</v>
      </c>
      <c r="P31" s="19">
        <v>0</v>
      </c>
      <c r="Q31" s="9" t="s">
        <v>36</v>
      </c>
      <c r="R31" s="21">
        <f>R19*(1+VLookups!$C$45)</f>
        <v>-1688.5815</v>
      </c>
      <c r="S31" s="19">
        <v>0</v>
      </c>
      <c r="T31" s="19">
        <v>0</v>
      </c>
      <c r="U31" s="9" t="s">
        <v>36</v>
      </c>
      <c r="V31" s="21">
        <f>V30-VLookups!$C$54</f>
        <v>-635</v>
      </c>
      <c r="W31" s="19">
        <v>0</v>
      </c>
      <c r="X31" s="19">
        <v>0</v>
      </c>
      <c r="Y31" s="20">
        <f>Y30*(1+VLookups!$C$57/12)</f>
        <v>-161.79955458054749</v>
      </c>
      <c r="Z31" s="20">
        <f>-E31*VLookups!$J$3</f>
        <v>-321.36749999999995</v>
      </c>
      <c r="AA31" s="20">
        <v>0</v>
      </c>
      <c r="AB31" s="20">
        <f t="shared" si="0"/>
        <v>1102.2491962956728</v>
      </c>
      <c r="AC31" s="20">
        <f t="shared" si="1"/>
        <v>34632.391225672436</v>
      </c>
    </row>
    <row r="32" spans="1:29" x14ac:dyDescent="0.25">
      <c r="B32" s="9">
        <v>28</v>
      </c>
      <c r="C32" s="9">
        <f t="shared" si="2"/>
        <v>25</v>
      </c>
      <c r="D32" s="9">
        <v>4</v>
      </c>
      <c r="E32" s="20">
        <v>8034.1874999999982</v>
      </c>
      <c r="F32" s="20">
        <f>'B-B-LS'!E32*-VLookups!$C$10*2</f>
        <v>-482.05124999999987</v>
      </c>
      <c r="G32" s="19">
        <v>0</v>
      </c>
      <c r="H32" s="20">
        <f>(-VLookups!$C$13)*(E32+F32/2)</f>
        <v>-2267.8101056249998</v>
      </c>
      <c r="I32" s="20">
        <f>-PMT(VLookups!$C$16/12,180,-FV(VLookups!$C$16/12,48,,-VLookups!$C$15))</f>
        <v>-1138.3540184987783</v>
      </c>
      <c r="J32" s="19">
        <v>0</v>
      </c>
      <c r="K32" s="21">
        <f>K31-VLookups!$C$24</f>
        <v>-481</v>
      </c>
      <c r="L32" s="19">
        <v>0</v>
      </c>
      <c r="M32" s="19">
        <v>0</v>
      </c>
      <c r="N32" s="9" t="s">
        <v>36</v>
      </c>
      <c r="O32" s="19">
        <v>0</v>
      </c>
      <c r="P32" s="19">
        <v>0</v>
      </c>
      <c r="Q32" s="9" t="s">
        <v>36</v>
      </c>
      <c r="R32" s="21">
        <f>R20*(1+VLookups!$C$45)</f>
        <v>-1688.5815</v>
      </c>
      <c r="S32" s="19">
        <v>0</v>
      </c>
      <c r="T32" s="19">
        <v>0</v>
      </c>
      <c r="U32" s="9" t="s">
        <v>36</v>
      </c>
      <c r="V32" s="21">
        <f>V31-VLookups!$C$54</f>
        <v>-640</v>
      </c>
      <c r="W32" s="19">
        <v>0</v>
      </c>
      <c r="X32" s="19">
        <v>0</v>
      </c>
      <c r="Y32" s="20">
        <f>Y31*(1+VLookups!$C$57/12)</f>
        <v>-162.2714699480741</v>
      </c>
      <c r="Z32" s="20">
        <f>-E32*VLookups!$J$3</f>
        <v>-321.36749999999995</v>
      </c>
      <c r="AA32" s="20">
        <v>0</v>
      </c>
      <c r="AB32" s="20">
        <f t="shared" si="0"/>
        <v>1093.777280928146</v>
      </c>
      <c r="AC32" s="20">
        <f t="shared" si="1"/>
        <v>35783.889158643367</v>
      </c>
    </row>
    <row r="33" spans="2:29" x14ac:dyDescent="0.25">
      <c r="B33" s="9">
        <v>29</v>
      </c>
      <c r="C33" s="9">
        <f t="shared" si="2"/>
        <v>25</v>
      </c>
      <c r="D33" s="9">
        <v>5</v>
      </c>
      <c r="E33" s="20">
        <v>8034.1874999999982</v>
      </c>
      <c r="F33" s="20">
        <f>'B-B-LS'!E33*-VLookups!$C$10*2</f>
        <v>-482.05124999999987</v>
      </c>
      <c r="G33" s="19">
        <v>0</v>
      </c>
      <c r="H33" s="20">
        <f>(-VLookups!$C$13)*(E33+F33/2)</f>
        <v>-2267.8101056249998</v>
      </c>
      <c r="I33" s="20">
        <f>-PMT(VLookups!$C$16/12,180,-FV(VLookups!$C$16/12,48,,-VLookups!$C$15))</f>
        <v>-1138.3540184987783</v>
      </c>
      <c r="J33" s="19">
        <v>0</v>
      </c>
      <c r="K33" s="21">
        <f>K32-VLookups!$C$24</f>
        <v>-484</v>
      </c>
      <c r="L33" s="19">
        <v>0</v>
      </c>
      <c r="M33" s="19">
        <v>0</v>
      </c>
      <c r="N33" s="9" t="s">
        <v>36</v>
      </c>
      <c r="O33" s="19">
        <v>0</v>
      </c>
      <c r="P33" s="19">
        <v>0</v>
      </c>
      <c r="Q33" s="9" t="s">
        <v>36</v>
      </c>
      <c r="R33" s="21">
        <f>R21*(1+VLookups!$C$45)</f>
        <v>-1688.5815</v>
      </c>
      <c r="S33" s="19">
        <v>0</v>
      </c>
      <c r="T33" s="19">
        <v>0</v>
      </c>
      <c r="U33" s="9" t="s">
        <v>36</v>
      </c>
      <c r="V33" s="21">
        <f>V32-VLookups!$C$54</f>
        <v>-645</v>
      </c>
      <c r="W33" s="19">
        <v>0</v>
      </c>
      <c r="X33" s="19">
        <v>0</v>
      </c>
      <c r="Y33" s="20">
        <f>Y32*(1+VLookups!$C$57/12)</f>
        <v>-162.74476173542266</v>
      </c>
      <c r="Z33" s="20">
        <f>-E33*VLookups!$J$3</f>
        <v>-321.36749999999995</v>
      </c>
      <c r="AA33" s="20">
        <v>0</v>
      </c>
      <c r="AB33" s="20">
        <f t="shared" si="0"/>
        <v>1085.3039891407975</v>
      </c>
      <c r="AC33" s="20">
        <f t="shared" si="1"/>
        <v>36928.832963048575</v>
      </c>
    </row>
    <row r="34" spans="2:29" x14ac:dyDescent="0.25">
      <c r="B34" s="9">
        <v>30</v>
      </c>
      <c r="C34" s="9">
        <f t="shared" si="2"/>
        <v>25</v>
      </c>
      <c r="D34" s="9">
        <v>6</v>
      </c>
      <c r="E34" s="20">
        <v>8034.1874999999982</v>
      </c>
      <c r="F34" s="20">
        <f>'B-B-LS'!E34*-VLookups!$C$10*2</f>
        <v>-482.05124999999987</v>
      </c>
      <c r="G34" s="19">
        <v>0</v>
      </c>
      <c r="H34" s="20">
        <f>(-VLookups!$C$13)*(E34+F34/2)</f>
        <v>-2267.8101056249998</v>
      </c>
      <c r="I34" s="20">
        <f>-PMT(VLookups!$C$16/12,180,-FV(VLookups!$C$16/12,48,,-VLookups!$C$15))</f>
        <v>-1138.3540184987783</v>
      </c>
      <c r="J34" s="19">
        <v>0</v>
      </c>
      <c r="K34" s="21">
        <f>K33-VLookups!$C$24</f>
        <v>-487</v>
      </c>
      <c r="L34" s="19">
        <v>0</v>
      </c>
      <c r="M34" s="19">
        <v>0</v>
      </c>
      <c r="N34" s="9" t="s">
        <v>36</v>
      </c>
      <c r="O34" s="19">
        <v>0</v>
      </c>
      <c r="P34" s="19">
        <v>0</v>
      </c>
      <c r="Q34" s="9" t="s">
        <v>36</v>
      </c>
      <c r="R34" s="21">
        <f>R22*(1+VLookups!$C$45)</f>
        <v>-1688.5815</v>
      </c>
      <c r="S34" s="19">
        <v>0</v>
      </c>
      <c r="T34" s="19">
        <v>0</v>
      </c>
      <c r="U34" s="9" t="s">
        <v>36</v>
      </c>
      <c r="V34" s="21">
        <f>V33-VLookups!$C$54</f>
        <v>-650</v>
      </c>
      <c r="W34" s="19">
        <v>0</v>
      </c>
      <c r="X34" s="19">
        <v>0</v>
      </c>
      <c r="Y34" s="20">
        <f>Y33*(1+VLookups!$C$57/12)</f>
        <v>-163.21943395715098</v>
      </c>
      <c r="Z34" s="20">
        <f>-E34*VLookups!$J$3</f>
        <v>-321.36749999999995</v>
      </c>
      <c r="AA34" s="20">
        <v>0</v>
      </c>
      <c r="AB34" s="20">
        <f t="shared" si="0"/>
        <v>1076.8293169190692</v>
      </c>
      <c r="AC34" s="20">
        <f t="shared" si="1"/>
        <v>38067.210334906064</v>
      </c>
    </row>
    <row r="35" spans="2:29" x14ac:dyDescent="0.25">
      <c r="B35" s="9">
        <v>31</v>
      </c>
      <c r="C35" s="9">
        <f t="shared" si="2"/>
        <v>25</v>
      </c>
      <c r="D35" s="9">
        <v>7</v>
      </c>
      <c r="E35" s="20">
        <v>8034.1874999999982</v>
      </c>
      <c r="F35" s="20">
        <f>'B-B-LS'!E35*-VLookups!$C$10*2</f>
        <v>-482.05124999999987</v>
      </c>
      <c r="G35" s="19">
        <v>0</v>
      </c>
      <c r="H35" s="20">
        <f>(-VLookups!$C$13)*(E35+F35/2)</f>
        <v>-2267.8101056249998</v>
      </c>
      <c r="I35" s="20">
        <f>-PMT(VLookups!$C$16/12,180,-FV(VLookups!$C$16/12,48,,-VLookups!$C$15))</f>
        <v>-1138.3540184987783</v>
      </c>
      <c r="J35" s="19">
        <v>0</v>
      </c>
      <c r="K35" s="21">
        <f>K34-VLookups!$C$24</f>
        <v>-490</v>
      </c>
      <c r="L35" s="19">
        <v>0</v>
      </c>
      <c r="M35" s="19">
        <v>0</v>
      </c>
      <c r="N35" s="9" t="s">
        <v>36</v>
      </c>
      <c r="O35" s="19">
        <v>0</v>
      </c>
      <c r="P35" s="19">
        <v>0</v>
      </c>
      <c r="Q35" s="9" t="s">
        <v>36</v>
      </c>
      <c r="R35" s="21">
        <f>R23*(1+VLookups!$C$45)</f>
        <v>-1688.5815</v>
      </c>
      <c r="S35" s="19">
        <v>0</v>
      </c>
      <c r="T35" s="19">
        <v>0</v>
      </c>
      <c r="U35" s="9" t="s">
        <v>36</v>
      </c>
      <c r="V35" s="21">
        <f>V34-VLookups!$C$54</f>
        <v>-655</v>
      </c>
      <c r="W35" s="19">
        <v>0</v>
      </c>
      <c r="X35" s="19">
        <v>0</v>
      </c>
      <c r="Y35" s="20">
        <f>Y34*(1+VLookups!$C$57/12)</f>
        <v>-163.69549063952601</v>
      </c>
      <c r="Z35" s="20">
        <f>-E35*VLookups!$J$3</f>
        <v>-321.36749999999995</v>
      </c>
      <c r="AA35" s="20">
        <v>0</v>
      </c>
      <c r="AB35" s="20">
        <f t="shared" si="0"/>
        <v>1068.353260236694</v>
      </c>
      <c r="AC35" s="20">
        <f t="shared" si="1"/>
        <v>39199.008945700931</v>
      </c>
    </row>
    <row r="36" spans="2:29" x14ac:dyDescent="0.25">
      <c r="B36" s="9">
        <v>32</v>
      </c>
      <c r="C36" s="9">
        <f t="shared" si="2"/>
        <v>25</v>
      </c>
      <c r="D36" s="9">
        <v>8</v>
      </c>
      <c r="E36" s="20">
        <v>8034.1874999999982</v>
      </c>
      <c r="F36" s="20">
        <f>'B-B-LS'!E36*-VLookups!$C$10*2</f>
        <v>-482.05124999999987</v>
      </c>
      <c r="G36" s="19">
        <v>0</v>
      </c>
      <c r="H36" s="20">
        <f>(-VLookups!$C$13)*(E36+F36/2)</f>
        <v>-2267.8101056249998</v>
      </c>
      <c r="I36" s="20">
        <f>-PMT(VLookups!$C$16/12,180,-FV(VLookups!$C$16/12,48,,-VLookups!$C$15))</f>
        <v>-1138.3540184987783</v>
      </c>
      <c r="J36" s="19">
        <v>0</v>
      </c>
      <c r="K36" s="21">
        <f>K35-VLookups!$C$24</f>
        <v>-493</v>
      </c>
      <c r="L36" s="19">
        <v>0</v>
      </c>
      <c r="M36" s="19">
        <v>0</v>
      </c>
      <c r="N36" s="9" t="s">
        <v>36</v>
      </c>
      <c r="O36" s="19">
        <v>0</v>
      </c>
      <c r="P36" s="19">
        <v>0</v>
      </c>
      <c r="Q36" s="9" t="s">
        <v>36</v>
      </c>
      <c r="R36" s="21">
        <f>R24*(1+VLookups!$C$45)</f>
        <v>-1688.5815</v>
      </c>
      <c r="S36" s="19">
        <v>0</v>
      </c>
      <c r="T36" s="19">
        <v>0</v>
      </c>
      <c r="U36" s="9" t="s">
        <v>36</v>
      </c>
      <c r="V36" s="21">
        <f>V35-VLookups!$C$54</f>
        <v>-660</v>
      </c>
      <c r="W36" s="19">
        <v>0</v>
      </c>
      <c r="X36" s="19">
        <v>0</v>
      </c>
      <c r="Y36" s="20">
        <f>Y35*(1+VLookups!$C$57/12)</f>
        <v>-164.17293582055797</v>
      </c>
      <c r="Z36" s="20">
        <f>-E36*VLookups!$J$3</f>
        <v>-321.36749999999995</v>
      </c>
      <c r="AA36" s="20">
        <v>0</v>
      </c>
      <c r="AB36" s="20">
        <f t="shared" si="0"/>
        <v>1059.8758150556623</v>
      </c>
      <c r="AC36" s="20">
        <f t="shared" si="1"/>
        <v>40324.216442332763</v>
      </c>
    </row>
    <row r="37" spans="2:29" x14ac:dyDescent="0.25">
      <c r="B37" s="9">
        <v>33</v>
      </c>
      <c r="C37" s="9">
        <f t="shared" si="2"/>
        <v>25</v>
      </c>
      <c r="D37" s="9">
        <v>9</v>
      </c>
      <c r="E37" s="20">
        <v>8034.1874999999982</v>
      </c>
      <c r="F37" s="20">
        <f>'B-B-LS'!E37*-VLookups!$C$10*2</f>
        <v>-482.05124999999987</v>
      </c>
      <c r="G37" s="19">
        <v>0</v>
      </c>
      <c r="H37" s="20">
        <f>(-VLookups!$C$13)*(E37+F37/2)</f>
        <v>-2267.8101056249998</v>
      </c>
      <c r="I37" s="20">
        <f>-PMT(VLookups!$C$16/12,180,-FV(VLookups!$C$16/12,48,,-VLookups!$C$15))</f>
        <v>-1138.3540184987783</v>
      </c>
      <c r="J37" s="19">
        <v>0</v>
      </c>
      <c r="K37" s="21">
        <f>K36-VLookups!$C$24</f>
        <v>-496</v>
      </c>
      <c r="L37" s="19">
        <v>0</v>
      </c>
      <c r="M37" s="19">
        <v>0</v>
      </c>
      <c r="N37" s="9" t="s">
        <v>36</v>
      </c>
      <c r="O37" s="19">
        <v>0</v>
      </c>
      <c r="P37" s="19">
        <v>0</v>
      </c>
      <c r="Q37" s="9" t="s">
        <v>36</v>
      </c>
      <c r="R37" s="21">
        <f>R25*(1+VLookups!$C$45)</f>
        <v>-1688.5815</v>
      </c>
      <c r="S37" s="19">
        <v>0</v>
      </c>
      <c r="T37" s="19">
        <v>0</v>
      </c>
      <c r="U37" s="9" t="s">
        <v>36</v>
      </c>
      <c r="V37" s="21">
        <f>V36-VLookups!$C$54</f>
        <v>-665</v>
      </c>
      <c r="W37" s="19">
        <v>0</v>
      </c>
      <c r="X37" s="19">
        <v>0</v>
      </c>
      <c r="Y37" s="20">
        <f>Y36*(1+VLookups!$C$57/12)</f>
        <v>-164.65177355003459</v>
      </c>
      <c r="Z37" s="20">
        <f>-E37*VLookups!$J$3</f>
        <v>-321.36749999999995</v>
      </c>
      <c r="AA37" s="20">
        <v>0</v>
      </c>
      <c r="AB37" s="20">
        <f t="shared" si="0"/>
        <v>1051.3969773261856</v>
      </c>
      <c r="AC37" s="20">
        <f t="shared" si="1"/>
        <v>41442.820447062841</v>
      </c>
    </row>
    <row r="38" spans="2:29" x14ac:dyDescent="0.25">
      <c r="B38" s="9">
        <v>34</v>
      </c>
      <c r="C38" s="9">
        <f t="shared" si="2"/>
        <v>25</v>
      </c>
      <c r="D38" s="9">
        <v>10</v>
      </c>
      <c r="E38" s="20">
        <v>8034.1874999999982</v>
      </c>
      <c r="F38" s="20">
        <f>'B-B-LS'!E38*-VLookups!$C$10*2</f>
        <v>-482.05124999999987</v>
      </c>
      <c r="G38" s="19">
        <v>0</v>
      </c>
      <c r="H38" s="20">
        <f>(-VLookups!$C$13)*(E38+F38/2)</f>
        <v>-2267.8101056249998</v>
      </c>
      <c r="I38" s="20">
        <f>-PMT(VLookups!$C$16/12,180,-FV(VLookups!$C$16/12,48,,-VLookups!$C$15))</f>
        <v>-1138.3540184987783</v>
      </c>
      <c r="J38" s="19">
        <v>0</v>
      </c>
      <c r="K38" s="21">
        <f>K37-VLookups!$C$24</f>
        <v>-499</v>
      </c>
      <c r="L38" s="19">
        <v>0</v>
      </c>
      <c r="M38" s="19">
        <v>0</v>
      </c>
      <c r="N38" s="9" t="s">
        <v>36</v>
      </c>
      <c r="O38" s="19">
        <v>0</v>
      </c>
      <c r="P38" s="19">
        <v>0</v>
      </c>
      <c r="Q38" s="9" t="s">
        <v>36</v>
      </c>
      <c r="R38" s="21">
        <f>R26*(1+VLookups!$C$45)</f>
        <v>-1688.5815</v>
      </c>
      <c r="S38" s="19">
        <v>0</v>
      </c>
      <c r="T38" s="19">
        <v>0</v>
      </c>
      <c r="U38" s="9" t="s">
        <v>36</v>
      </c>
      <c r="V38" s="21">
        <f>V37-VLookups!$C$54</f>
        <v>-670</v>
      </c>
      <c r="W38" s="19">
        <v>0</v>
      </c>
      <c r="X38" s="19">
        <v>0</v>
      </c>
      <c r="Y38" s="20">
        <f>Y37*(1+VLookups!$C$57/12)</f>
        <v>-165.13200788955552</v>
      </c>
      <c r="Z38" s="20">
        <f>-E38*VLookups!$J$3</f>
        <v>-321.36749999999995</v>
      </c>
      <c r="AA38" s="20">
        <v>0</v>
      </c>
      <c r="AB38" s="20">
        <f t="shared" si="0"/>
        <v>1042.9167429866648</v>
      </c>
      <c r="AC38" s="20">
        <f t="shared" si="1"/>
        <v>42554.808557461278</v>
      </c>
    </row>
    <row r="39" spans="2:29" x14ac:dyDescent="0.25">
      <c r="B39" s="9">
        <v>35</v>
      </c>
      <c r="C39" s="9">
        <f t="shared" si="2"/>
        <v>25</v>
      </c>
      <c r="D39" s="9">
        <v>11</v>
      </c>
      <c r="E39" s="20">
        <v>8034.1874999999982</v>
      </c>
      <c r="F39" s="20">
        <f>'B-B-LS'!E39*-VLookups!$C$10*2</f>
        <v>-482.05124999999987</v>
      </c>
      <c r="G39" s="19">
        <v>0</v>
      </c>
      <c r="H39" s="20">
        <f>(-VLookups!$C$13)*(E39+F39/2)</f>
        <v>-2267.8101056249998</v>
      </c>
      <c r="I39" s="20">
        <f>-PMT(VLookups!$C$16/12,180,-FV(VLookups!$C$16/12,48,,-VLookups!$C$15))</f>
        <v>-1138.3540184987783</v>
      </c>
      <c r="J39" s="19">
        <v>0</v>
      </c>
      <c r="K39" s="21">
        <f>K38-VLookups!$C$24</f>
        <v>-502</v>
      </c>
      <c r="L39" s="19">
        <v>0</v>
      </c>
      <c r="M39" s="19">
        <v>0</v>
      </c>
      <c r="N39" s="9" t="s">
        <v>36</v>
      </c>
      <c r="O39" s="19">
        <v>0</v>
      </c>
      <c r="P39" s="19">
        <v>0</v>
      </c>
      <c r="Q39" s="9" t="s">
        <v>36</v>
      </c>
      <c r="R39" s="21">
        <f>R27*(1+VLookups!$C$45)</f>
        <v>-1688.5815</v>
      </c>
      <c r="S39" s="19">
        <v>0</v>
      </c>
      <c r="T39" s="19">
        <v>0</v>
      </c>
      <c r="U39" s="9" t="s">
        <v>36</v>
      </c>
      <c r="V39" s="21">
        <f>V38-VLookups!$C$54</f>
        <v>-675</v>
      </c>
      <c r="W39" s="19">
        <v>0</v>
      </c>
      <c r="X39" s="19">
        <v>0</v>
      </c>
      <c r="Y39" s="20">
        <f>Y38*(1+VLookups!$C$57/12)</f>
        <v>-165.61364291256672</v>
      </c>
      <c r="Z39" s="20">
        <f>-E39*VLookups!$J$3</f>
        <v>-321.36749999999995</v>
      </c>
      <c r="AA39" s="20">
        <v>0</v>
      </c>
      <c r="AB39" s="20">
        <f t="shared" si="0"/>
        <v>1034.4351079636535</v>
      </c>
      <c r="AC39" s="20">
        <f t="shared" si="1"/>
        <v>43660.168346354039</v>
      </c>
    </row>
    <row r="40" spans="2:29" x14ac:dyDescent="0.25">
      <c r="B40" s="9">
        <v>36</v>
      </c>
      <c r="C40" s="9">
        <f t="shared" si="2"/>
        <v>26</v>
      </c>
      <c r="D40" s="9">
        <v>0</v>
      </c>
      <c r="E40" s="20">
        <v>8315.3840624999975</v>
      </c>
      <c r="F40" s="20">
        <f>'B-B-LS'!E40*-VLookups!$C$10*2</f>
        <v>-498.92304374999981</v>
      </c>
      <c r="G40" s="19">
        <v>0</v>
      </c>
      <c r="H40" s="20">
        <f>(-VLookups!$C$13)*(E40+F40/2)</f>
        <v>-2347.1834593218746</v>
      </c>
      <c r="I40" s="20">
        <f>-PMT(VLookups!$C$16/12,180,-FV(VLookups!$C$16/12,48,,-VLookups!$C$15))</f>
        <v>-1138.3540184987783</v>
      </c>
      <c r="J40" s="19">
        <v>0</v>
      </c>
      <c r="K40" s="21">
        <f>K39-VLookups!$C$24</f>
        <v>-505</v>
      </c>
      <c r="L40" s="19">
        <v>0</v>
      </c>
      <c r="M40" s="19">
        <v>0</v>
      </c>
      <c r="N40" s="9" t="s">
        <v>36</v>
      </c>
      <c r="O40" s="19">
        <v>0</v>
      </c>
      <c r="P40" s="19">
        <v>0</v>
      </c>
      <c r="Q40" s="9" t="s">
        <v>36</v>
      </c>
      <c r="R40" s="21">
        <f>R28*(1+VLookups!$C$45)</f>
        <v>-1791.5849714999999</v>
      </c>
      <c r="S40" s="19">
        <v>0</v>
      </c>
      <c r="T40" s="19">
        <v>0</v>
      </c>
      <c r="U40" s="9" t="s">
        <v>36</v>
      </c>
      <c r="V40" s="21">
        <f>V39-VLookups!$C$54</f>
        <v>-680</v>
      </c>
      <c r="W40" s="19">
        <v>0</v>
      </c>
      <c r="X40" s="19">
        <v>0</v>
      </c>
      <c r="Y40" s="20">
        <f>Y39*(1+VLookups!$C$57/12)</f>
        <v>-166.09668270439505</v>
      </c>
      <c r="Z40" s="20">
        <f>-E40*VLookups!$J$3</f>
        <v>-332.61536249999989</v>
      </c>
      <c r="AA40" s="20">
        <v>0</v>
      </c>
      <c r="AB40" s="20">
        <f t="shared" si="0"/>
        <v>1105.0880460999506</v>
      </c>
      <c r="AC40" s="20">
        <f t="shared" si="1"/>
        <v>44838.023339697917</v>
      </c>
    </row>
    <row r="41" spans="2:29" x14ac:dyDescent="0.25">
      <c r="B41" s="9">
        <v>37</v>
      </c>
      <c r="C41" s="9">
        <f t="shared" si="2"/>
        <v>26</v>
      </c>
      <c r="D41" s="9">
        <v>1</v>
      </c>
      <c r="E41" s="20">
        <v>8315.3840624999975</v>
      </c>
      <c r="F41" s="20">
        <f>'B-B-LS'!E41*-VLookups!$C$10*2</f>
        <v>-498.92304374999981</v>
      </c>
      <c r="G41" s="19">
        <v>0</v>
      </c>
      <c r="H41" s="20">
        <f>(-VLookups!$C$13)*(E41+F41/2)</f>
        <v>-2347.1834593218746</v>
      </c>
      <c r="I41" s="20">
        <f>-PMT(VLookups!$C$16/12,180,-FV(VLookups!$C$16/12,48,,-VLookups!$C$15))</f>
        <v>-1138.3540184987783</v>
      </c>
      <c r="J41" s="19">
        <v>0</v>
      </c>
      <c r="K41" s="21">
        <f>K40-VLookups!$C$24</f>
        <v>-508</v>
      </c>
      <c r="L41" s="19">
        <v>0</v>
      </c>
      <c r="M41" s="19">
        <v>0</v>
      </c>
      <c r="N41" s="9" t="s">
        <v>36</v>
      </c>
      <c r="O41" s="19">
        <v>0</v>
      </c>
      <c r="P41" s="19">
        <v>0</v>
      </c>
      <c r="Q41" s="9" t="s">
        <v>36</v>
      </c>
      <c r="R41" s="21">
        <f>R29*(1+VLookups!$C$45)</f>
        <v>-1791.5849714999999</v>
      </c>
      <c r="S41" s="19">
        <v>0</v>
      </c>
      <c r="T41" s="19">
        <v>0</v>
      </c>
      <c r="U41" s="9" t="s">
        <v>36</v>
      </c>
      <c r="V41" s="21">
        <f>V40-VLookups!$C$54</f>
        <v>-685</v>
      </c>
      <c r="W41" s="19">
        <v>0</v>
      </c>
      <c r="X41" s="19">
        <v>0</v>
      </c>
      <c r="Y41" s="20">
        <f>Y40*(1+VLookups!$C$57/12)</f>
        <v>-166.58113136228286</v>
      </c>
      <c r="Z41" s="20">
        <f>-E41*VLookups!$J$3</f>
        <v>-332.61536249999989</v>
      </c>
      <c r="AA41" s="20">
        <v>0</v>
      </c>
      <c r="AB41" s="20">
        <f t="shared" si="0"/>
        <v>1096.6035974420629</v>
      </c>
      <c r="AC41" s="20">
        <f t="shared" si="1"/>
        <v>46009.356976039475</v>
      </c>
    </row>
    <row r="42" spans="2:29" x14ac:dyDescent="0.25">
      <c r="B42" s="9">
        <v>38</v>
      </c>
      <c r="C42" s="9">
        <f t="shared" si="2"/>
        <v>26</v>
      </c>
      <c r="D42" s="9">
        <v>2</v>
      </c>
      <c r="E42" s="20">
        <v>8315.3840624999975</v>
      </c>
      <c r="F42" s="20">
        <f>'B-B-LS'!E42*-VLookups!$C$10*2</f>
        <v>-498.92304374999981</v>
      </c>
      <c r="G42" s="19">
        <v>0</v>
      </c>
      <c r="H42" s="20">
        <f>(-VLookups!$C$13)*(E42+F42/2)</f>
        <v>-2347.1834593218746</v>
      </c>
      <c r="I42" s="20">
        <f>-PMT(VLookups!$C$16/12,180,-FV(VLookups!$C$16/12,48,,-VLookups!$C$15))</f>
        <v>-1138.3540184987783</v>
      </c>
      <c r="J42" s="19">
        <v>0</v>
      </c>
      <c r="K42" s="21">
        <f>K41-VLookups!$C$24</f>
        <v>-511</v>
      </c>
      <c r="L42" s="19">
        <v>0</v>
      </c>
      <c r="M42" s="19">
        <v>0</v>
      </c>
      <c r="N42" s="9" t="s">
        <v>36</v>
      </c>
      <c r="O42" s="19">
        <v>0</v>
      </c>
      <c r="P42" s="19">
        <v>0</v>
      </c>
      <c r="Q42" s="9" t="s">
        <v>36</v>
      </c>
      <c r="R42" s="21">
        <f>R30*(1+VLookups!$C$45)</f>
        <v>-1791.5849714999999</v>
      </c>
      <c r="S42" s="19">
        <v>0</v>
      </c>
      <c r="T42" s="19">
        <v>0</v>
      </c>
      <c r="U42" s="9" t="s">
        <v>36</v>
      </c>
      <c r="V42" s="21">
        <f>V41-VLookups!$C$54</f>
        <v>-690</v>
      </c>
      <c r="W42" s="19">
        <v>0</v>
      </c>
      <c r="X42" s="19">
        <v>0</v>
      </c>
      <c r="Y42" s="20">
        <f>Y41*(1+VLookups!$C$57/12)</f>
        <v>-167.06699299542285</v>
      </c>
      <c r="Z42" s="20">
        <f>-E42*VLookups!$J$3</f>
        <v>-332.61536249999989</v>
      </c>
      <c r="AA42" s="20">
        <v>0</v>
      </c>
      <c r="AB42" s="20">
        <f t="shared" si="0"/>
        <v>1088.1177358089228</v>
      </c>
      <c r="AC42" s="20">
        <f t="shared" si="1"/>
        <v>47174.156973475132</v>
      </c>
    </row>
    <row r="43" spans="2:29" x14ac:dyDescent="0.25">
      <c r="B43" s="9">
        <v>39</v>
      </c>
      <c r="C43" s="9">
        <f t="shared" si="2"/>
        <v>26</v>
      </c>
      <c r="D43" s="9">
        <v>3</v>
      </c>
      <c r="E43" s="20">
        <v>8315.3840624999975</v>
      </c>
      <c r="F43" s="20">
        <f>'B-B-LS'!E43*-VLookups!$C$10*2</f>
        <v>-498.92304374999981</v>
      </c>
      <c r="G43" s="19">
        <v>0</v>
      </c>
      <c r="H43" s="20">
        <f>(-VLookups!$C$13)*(E43+F43/2)</f>
        <v>-2347.1834593218746</v>
      </c>
      <c r="I43" s="20">
        <f>-PMT(VLookups!$C$16/12,180,-FV(VLookups!$C$16/12,48,,-VLookups!$C$15))</f>
        <v>-1138.3540184987783</v>
      </c>
      <c r="J43" s="19">
        <v>0</v>
      </c>
      <c r="K43" s="21">
        <f>K42-VLookups!$C$24</f>
        <v>-514</v>
      </c>
      <c r="L43" s="19">
        <v>0</v>
      </c>
      <c r="M43" s="19">
        <v>0</v>
      </c>
      <c r="N43" s="9" t="s">
        <v>36</v>
      </c>
      <c r="O43" s="19">
        <v>0</v>
      </c>
      <c r="P43" s="19">
        <v>0</v>
      </c>
      <c r="Q43" s="9" t="s">
        <v>36</v>
      </c>
      <c r="R43" s="21">
        <f>R31*(1+VLookups!$C$45)</f>
        <v>-1791.5849714999999</v>
      </c>
      <c r="S43" s="19">
        <v>0</v>
      </c>
      <c r="T43" s="19">
        <v>0</v>
      </c>
      <c r="U43" s="9" t="s">
        <v>36</v>
      </c>
      <c r="V43" s="21">
        <f>V42-VLookups!$C$54</f>
        <v>-695</v>
      </c>
      <c r="W43" s="19">
        <v>0</v>
      </c>
      <c r="X43" s="19">
        <v>0</v>
      </c>
      <c r="Y43" s="20">
        <f>Y42*(1+VLookups!$C$57/12)</f>
        <v>-167.55427172499284</v>
      </c>
      <c r="Z43" s="20">
        <f>-E43*VLookups!$J$3</f>
        <v>-332.61536249999989</v>
      </c>
      <c r="AA43" s="20">
        <v>0</v>
      </c>
      <c r="AB43" s="20">
        <f t="shared" si="0"/>
        <v>1079.6304570793529</v>
      </c>
      <c r="AC43" s="20">
        <f t="shared" si="1"/>
        <v>48332.411025510279</v>
      </c>
    </row>
    <row r="44" spans="2:29" x14ac:dyDescent="0.25">
      <c r="B44" s="9">
        <v>40</v>
      </c>
      <c r="C44" s="9">
        <f t="shared" si="2"/>
        <v>26</v>
      </c>
      <c r="D44" s="9">
        <v>4</v>
      </c>
      <c r="E44" s="20">
        <v>8315.3840624999975</v>
      </c>
      <c r="F44" s="20">
        <f>'B-B-LS'!E44*-VLookups!$C$10*2</f>
        <v>-498.92304374999981</v>
      </c>
      <c r="G44" s="19">
        <v>0</v>
      </c>
      <c r="H44" s="20">
        <f>(-VLookups!$C$13)*(E44+F44/2)</f>
        <v>-2347.1834593218746</v>
      </c>
      <c r="I44" s="20">
        <f>-PMT(VLookups!$C$16/12,180,-FV(VLookups!$C$16/12,48,,-VLookups!$C$15))</f>
        <v>-1138.3540184987783</v>
      </c>
      <c r="J44" s="19">
        <v>0</v>
      </c>
      <c r="K44" s="21">
        <f>K43-VLookups!$C$24</f>
        <v>-517</v>
      </c>
      <c r="L44" s="19">
        <v>0</v>
      </c>
      <c r="M44" s="19">
        <v>0</v>
      </c>
      <c r="N44" s="9" t="s">
        <v>36</v>
      </c>
      <c r="O44" s="19">
        <v>0</v>
      </c>
      <c r="P44" s="19">
        <v>0</v>
      </c>
      <c r="Q44" s="9" t="s">
        <v>36</v>
      </c>
      <c r="R44" s="21">
        <f>R32*(1+VLookups!$C$45)</f>
        <v>-1791.5849714999999</v>
      </c>
      <c r="S44" s="19">
        <v>0</v>
      </c>
      <c r="T44" s="19">
        <v>0</v>
      </c>
      <c r="U44" s="9" t="s">
        <v>36</v>
      </c>
      <c r="V44" s="21">
        <f>V43-VLookups!$C$54</f>
        <v>-700</v>
      </c>
      <c r="W44" s="19">
        <v>0</v>
      </c>
      <c r="X44" s="19">
        <v>0</v>
      </c>
      <c r="Y44" s="20">
        <f>Y43*(1+VLookups!$C$57/12)</f>
        <v>-168.04297168419075</v>
      </c>
      <c r="Z44" s="20">
        <f>-E44*VLookups!$J$3</f>
        <v>-332.61536249999989</v>
      </c>
      <c r="AA44" s="20">
        <v>0</v>
      </c>
      <c r="AB44" s="20">
        <f t="shared" si="0"/>
        <v>1071.141757120155</v>
      </c>
      <c r="AC44" s="20">
        <f t="shared" si="1"/>
        <v>49484.106801006281</v>
      </c>
    </row>
    <row r="45" spans="2:29" x14ac:dyDescent="0.25">
      <c r="B45" s="9">
        <v>41</v>
      </c>
      <c r="C45" s="9">
        <f t="shared" si="2"/>
        <v>26</v>
      </c>
      <c r="D45" s="9">
        <v>5</v>
      </c>
      <c r="E45" s="20">
        <v>8315.3840624999975</v>
      </c>
      <c r="F45" s="20">
        <f>'B-B-LS'!E45*-VLookups!$C$10*2</f>
        <v>-498.92304374999981</v>
      </c>
      <c r="G45" s="19">
        <v>0</v>
      </c>
      <c r="H45" s="20">
        <f>(-VLookups!$C$13)*(E45+F45/2)</f>
        <v>-2347.1834593218746</v>
      </c>
      <c r="I45" s="20">
        <f>-PMT(VLookups!$C$16/12,180,-FV(VLookups!$C$16/12,48,,-VLookups!$C$15))</f>
        <v>-1138.3540184987783</v>
      </c>
      <c r="J45" s="19">
        <v>0</v>
      </c>
      <c r="K45" s="21">
        <f>K44-VLookups!$C$24</f>
        <v>-520</v>
      </c>
      <c r="L45" s="19">
        <v>0</v>
      </c>
      <c r="M45" s="19">
        <v>0</v>
      </c>
      <c r="N45" s="9" t="s">
        <v>36</v>
      </c>
      <c r="O45" s="19">
        <v>0</v>
      </c>
      <c r="P45" s="19">
        <v>0</v>
      </c>
      <c r="Q45" s="9" t="s">
        <v>36</v>
      </c>
      <c r="R45" s="21">
        <f>R33*(1+VLookups!$C$45)</f>
        <v>-1791.5849714999999</v>
      </c>
      <c r="S45" s="19">
        <v>0</v>
      </c>
      <c r="T45" s="19">
        <v>0</v>
      </c>
      <c r="U45" s="9" t="s">
        <v>36</v>
      </c>
      <c r="V45" s="21">
        <f>V44-VLookups!$C$54</f>
        <v>-705</v>
      </c>
      <c r="W45" s="19">
        <v>0</v>
      </c>
      <c r="X45" s="19">
        <v>0</v>
      </c>
      <c r="Y45" s="20">
        <f>Y44*(1+VLookups!$C$57/12)</f>
        <v>-168.53309701826964</v>
      </c>
      <c r="Z45" s="20">
        <f>-E45*VLookups!$J$3</f>
        <v>-332.61536249999989</v>
      </c>
      <c r="AA45" s="20">
        <v>0</v>
      </c>
      <c r="AB45" s="20">
        <f t="shared" si="0"/>
        <v>1062.651631786076</v>
      </c>
      <c r="AC45" s="20">
        <f t="shared" si="1"/>
        <v>50629.231944127365</v>
      </c>
    </row>
    <row r="46" spans="2:29" x14ac:dyDescent="0.25">
      <c r="B46" s="9">
        <v>42</v>
      </c>
      <c r="C46" s="9">
        <f t="shared" si="2"/>
        <v>26</v>
      </c>
      <c r="D46" s="9">
        <v>6</v>
      </c>
      <c r="E46" s="20">
        <v>8315.3840624999975</v>
      </c>
      <c r="F46" s="20">
        <f>'B-B-LS'!E46*-VLookups!$C$10*2</f>
        <v>-498.92304374999981</v>
      </c>
      <c r="G46" s="19">
        <v>0</v>
      </c>
      <c r="H46" s="20">
        <f>(-VLookups!$C$13)*(E46+F46/2)</f>
        <v>-2347.1834593218746</v>
      </c>
      <c r="I46" s="20">
        <f>-PMT(VLookups!$C$16/12,180,-FV(VLookups!$C$16/12,48,,-VLookups!$C$15))</f>
        <v>-1138.3540184987783</v>
      </c>
      <c r="J46" s="19">
        <v>0</v>
      </c>
      <c r="K46" s="21">
        <f>K45-VLookups!$C$24</f>
        <v>-523</v>
      </c>
      <c r="L46" s="19">
        <v>0</v>
      </c>
      <c r="M46" s="19">
        <v>0</v>
      </c>
      <c r="N46" s="9" t="s">
        <v>36</v>
      </c>
      <c r="O46" s="19">
        <v>0</v>
      </c>
      <c r="P46" s="19">
        <v>0</v>
      </c>
      <c r="Q46" s="9" t="s">
        <v>36</v>
      </c>
      <c r="R46" s="21">
        <f>R34*(1+VLookups!$C$45)</f>
        <v>-1791.5849714999999</v>
      </c>
      <c r="S46" s="19">
        <v>0</v>
      </c>
      <c r="T46" s="19">
        <v>0</v>
      </c>
      <c r="U46" s="9" t="s">
        <v>36</v>
      </c>
      <c r="V46" s="21">
        <f>V45-VLookups!$C$54</f>
        <v>-710</v>
      </c>
      <c r="W46" s="19">
        <v>0</v>
      </c>
      <c r="X46" s="19">
        <v>0</v>
      </c>
      <c r="Y46" s="20">
        <f>Y45*(1+VLookups!$C$57/12)</f>
        <v>-169.02465188457293</v>
      </c>
      <c r="Z46" s="20">
        <f>-E46*VLookups!$J$3</f>
        <v>-332.61536249999989</v>
      </c>
      <c r="AA46" s="20">
        <v>0</v>
      </c>
      <c r="AB46" s="20">
        <f t="shared" si="0"/>
        <v>1054.1600769197728</v>
      </c>
      <c r="AC46" s="20">
        <f t="shared" si="1"/>
        <v>51767.774074287358</v>
      </c>
    </row>
    <row r="47" spans="2:29" x14ac:dyDescent="0.25">
      <c r="B47" s="9">
        <v>43</v>
      </c>
      <c r="C47" s="9">
        <f t="shared" si="2"/>
        <v>26</v>
      </c>
      <c r="D47" s="9">
        <v>7</v>
      </c>
      <c r="E47" s="20">
        <v>8315.3840624999975</v>
      </c>
      <c r="F47" s="20">
        <f>'B-B-LS'!E47*-VLookups!$C$10*2</f>
        <v>-498.92304374999981</v>
      </c>
      <c r="G47" s="19">
        <v>0</v>
      </c>
      <c r="H47" s="20">
        <f>(-VLookups!$C$13)*(E47+F47/2)</f>
        <v>-2347.1834593218746</v>
      </c>
      <c r="I47" s="20">
        <f>-PMT(VLookups!$C$16/12,180,-FV(VLookups!$C$16/12,48,,-VLookups!$C$15))</f>
        <v>-1138.3540184987783</v>
      </c>
      <c r="J47" s="19">
        <v>0</v>
      </c>
      <c r="K47" s="21">
        <f>K46-VLookups!$C$24</f>
        <v>-526</v>
      </c>
      <c r="L47" s="19">
        <v>0</v>
      </c>
      <c r="M47" s="19">
        <v>0</v>
      </c>
      <c r="N47" s="9" t="s">
        <v>36</v>
      </c>
      <c r="O47" s="19">
        <v>0</v>
      </c>
      <c r="P47" s="19">
        <v>0</v>
      </c>
      <c r="Q47" s="9" t="s">
        <v>36</v>
      </c>
      <c r="R47" s="21">
        <f>R35*(1+VLookups!$C$45)</f>
        <v>-1791.5849714999999</v>
      </c>
      <c r="S47" s="19">
        <v>0</v>
      </c>
      <c r="T47" s="19">
        <v>0</v>
      </c>
      <c r="U47" s="9" t="s">
        <v>36</v>
      </c>
      <c r="V47" s="21">
        <f>V46-VLookups!$C$54</f>
        <v>-715</v>
      </c>
      <c r="W47" s="19">
        <v>0</v>
      </c>
      <c r="X47" s="19">
        <v>0</v>
      </c>
      <c r="Y47" s="20">
        <f>Y46*(1+VLookups!$C$57/12)</f>
        <v>-169.51764045256959</v>
      </c>
      <c r="Z47" s="20">
        <f>-E47*VLookups!$J$3</f>
        <v>-332.61536249999989</v>
      </c>
      <c r="AA47" s="20">
        <v>0</v>
      </c>
      <c r="AB47" s="20">
        <f t="shared" si="0"/>
        <v>1045.6670883517761</v>
      </c>
      <c r="AC47" s="20">
        <f t="shared" si="1"/>
        <v>52899.720786096281</v>
      </c>
    </row>
    <row r="48" spans="2:29" x14ac:dyDescent="0.25">
      <c r="B48" s="9">
        <v>44</v>
      </c>
      <c r="C48" s="9">
        <f t="shared" si="2"/>
        <v>26</v>
      </c>
      <c r="D48" s="9">
        <v>8</v>
      </c>
      <c r="E48" s="20">
        <v>8315.3840624999975</v>
      </c>
      <c r="F48" s="20">
        <f>'B-B-LS'!E48*-VLookups!$C$10*2</f>
        <v>-498.92304374999981</v>
      </c>
      <c r="G48" s="19">
        <v>0</v>
      </c>
      <c r="H48" s="20">
        <f>(-VLookups!$C$13)*(E48+F48/2)</f>
        <v>-2347.1834593218746</v>
      </c>
      <c r="I48" s="20">
        <f>-PMT(VLookups!$C$16/12,180,-FV(VLookups!$C$16/12,48,,-VLookups!$C$15))</f>
        <v>-1138.3540184987783</v>
      </c>
      <c r="J48" s="19">
        <v>0</v>
      </c>
      <c r="K48" s="21">
        <f>K47-VLookups!$C$24</f>
        <v>-529</v>
      </c>
      <c r="L48" s="19">
        <v>0</v>
      </c>
      <c r="M48" s="19">
        <v>0</v>
      </c>
      <c r="N48" s="9" t="s">
        <v>36</v>
      </c>
      <c r="O48" s="19">
        <v>0</v>
      </c>
      <c r="P48" s="19">
        <v>0</v>
      </c>
      <c r="Q48" s="9" t="s">
        <v>36</v>
      </c>
      <c r="R48" s="21">
        <f>R36*(1+VLookups!$C$45)</f>
        <v>-1791.5849714999999</v>
      </c>
      <c r="S48" s="19">
        <v>0</v>
      </c>
      <c r="T48" s="19">
        <v>0</v>
      </c>
      <c r="U48" s="9" t="s">
        <v>36</v>
      </c>
      <c r="V48" s="21">
        <f>V47-VLookups!$C$54</f>
        <v>-720</v>
      </c>
      <c r="W48" s="19">
        <v>0</v>
      </c>
      <c r="X48" s="19">
        <v>0</v>
      </c>
      <c r="Y48" s="20">
        <f>Y47*(1+VLookups!$C$57/12)</f>
        <v>-170.0120669038896</v>
      </c>
      <c r="Z48" s="20">
        <f>-E48*VLookups!$J$3</f>
        <v>-332.61536249999989</v>
      </c>
      <c r="AA48" s="20">
        <v>0</v>
      </c>
      <c r="AB48" s="20">
        <f t="shared" si="0"/>
        <v>1037.172661900456</v>
      </c>
      <c r="AC48" s="20">
        <f t="shared" si="1"/>
        <v>54025.059649306895</v>
      </c>
    </row>
    <row r="49" spans="2:29" x14ac:dyDescent="0.25">
      <c r="B49" s="9">
        <v>45</v>
      </c>
      <c r="C49" s="9">
        <f t="shared" si="2"/>
        <v>26</v>
      </c>
      <c r="D49" s="9">
        <v>9</v>
      </c>
      <c r="E49" s="20">
        <v>8315.3840624999975</v>
      </c>
      <c r="F49" s="20">
        <f>'B-B-LS'!E49*-VLookups!$C$10*2</f>
        <v>-498.92304374999981</v>
      </c>
      <c r="G49" s="19">
        <v>0</v>
      </c>
      <c r="H49" s="20">
        <f>(-VLookups!$C$13)*(E49+F49/2)</f>
        <v>-2347.1834593218746</v>
      </c>
      <c r="I49" s="20">
        <f>-PMT(VLookups!$C$16/12,180,-FV(VLookups!$C$16/12,48,,-VLookups!$C$15))</f>
        <v>-1138.3540184987783</v>
      </c>
      <c r="J49" s="19">
        <v>0</v>
      </c>
      <c r="K49" s="21">
        <f>K48-VLookups!$C$24</f>
        <v>-532</v>
      </c>
      <c r="L49" s="19">
        <v>0</v>
      </c>
      <c r="M49" s="19">
        <v>0</v>
      </c>
      <c r="N49" s="9" t="s">
        <v>36</v>
      </c>
      <c r="O49" s="19">
        <v>0</v>
      </c>
      <c r="P49" s="19">
        <v>0</v>
      </c>
      <c r="Q49" s="9" t="s">
        <v>36</v>
      </c>
      <c r="R49" s="21">
        <f>R37*(1+VLookups!$C$45)</f>
        <v>-1791.5849714999999</v>
      </c>
      <c r="S49" s="19">
        <v>0</v>
      </c>
      <c r="T49" s="19">
        <v>0</v>
      </c>
      <c r="U49" s="9" t="s">
        <v>36</v>
      </c>
      <c r="V49" s="21">
        <f>V48-VLookups!$C$54</f>
        <v>-725</v>
      </c>
      <c r="W49" s="19">
        <v>0</v>
      </c>
      <c r="X49" s="19">
        <v>0</v>
      </c>
      <c r="Y49" s="20">
        <f>Y48*(1+VLookups!$C$57/12)</f>
        <v>-170.50793543235929</v>
      </c>
      <c r="Z49" s="20">
        <f>-E49*VLookups!$J$3</f>
        <v>-332.61536249999989</v>
      </c>
      <c r="AA49" s="20">
        <v>0</v>
      </c>
      <c r="AB49" s="20">
        <f t="shared" si="0"/>
        <v>1028.6767933719864</v>
      </c>
      <c r="AC49" s="20">
        <f t="shared" si="1"/>
        <v>55143.778208761061</v>
      </c>
    </row>
    <row r="50" spans="2:29" x14ac:dyDescent="0.25">
      <c r="B50" s="9">
        <v>46</v>
      </c>
      <c r="C50" s="9">
        <f t="shared" si="2"/>
        <v>26</v>
      </c>
      <c r="D50" s="9">
        <v>10</v>
      </c>
      <c r="E50" s="20">
        <v>8315.3840624999975</v>
      </c>
      <c r="F50" s="20">
        <f>'B-B-LS'!E50*-VLookups!$C$10*2</f>
        <v>-498.92304374999981</v>
      </c>
      <c r="G50" s="19">
        <v>0</v>
      </c>
      <c r="H50" s="20">
        <f>(-VLookups!$C$13)*(E50+F50/2)</f>
        <v>-2347.1834593218746</v>
      </c>
      <c r="I50" s="20">
        <f>-PMT(VLookups!$C$16/12,180,-FV(VLookups!$C$16/12,48,,-VLookups!$C$15))</f>
        <v>-1138.3540184987783</v>
      </c>
      <c r="J50" s="19">
        <v>0</v>
      </c>
      <c r="K50" s="21">
        <f>K49-VLookups!$C$24</f>
        <v>-535</v>
      </c>
      <c r="L50" s="19">
        <v>0</v>
      </c>
      <c r="M50" s="19">
        <v>0</v>
      </c>
      <c r="N50" s="9" t="s">
        <v>36</v>
      </c>
      <c r="O50" s="19">
        <v>0</v>
      </c>
      <c r="P50" s="19">
        <v>0</v>
      </c>
      <c r="Q50" s="9" t="s">
        <v>36</v>
      </c>
      <c r="R50" s="21">
        <f>R38*(1+VLookups!$C$45)</f>
        <v>-1791.5849714999999</v>
      </c>
      <c r="S50" s="19">
        <v>0</v>
      </c>
      <c r="T50" s="19">
        <v>0</v>
      </c>
      <c r="U50" s="9" t="s">
        <v>36</v>
      </c>
      <c r="V50" s="21">
        <f>V49-VLookups!$C$54</f>
        <v>-730</v>
      </c>
      <c r="W50" s="19">
        <v>0</v>
      </c>
      <c r="X50" s="19">
        <v>0</v>
      </c>
      <c r="Y50" s="20">
        <f>Y49*(1+VLookups!$C$57/12)</f>
        <v>-171.005250244037</v>
      </c>
      <c r="Z50" s="20">
        <f>-E50*VLookups!$J$3</f>
        <v>-332.61536249999989</v>
      </c>
      <c r="AA50" s="20">
        <v>0</v>
      </c>
      <c r="AB50" s="20">
        <f t="shared" si="0"/>
        <v>1020.1794785603088</v>
      </c>
      <c r="AC50" s="20">
        <f t="shared" si="1"/>
        <v>56255.863984335971</v>
      </c>
    </row>
    <row r="51" spans="2:29" x14ac:dyDescent="0.25">
      <c r="B51" s="9">
        <v>47</v>
      </c>
      <c r="C51" s="9">
        <f t="shared" si="2"/>
        <v>26</v>
      </c>
      <c r="D51" s="9">
        <v>11</v>
      </c>
      <c r="E51" s="20">
        <v>8315.3840624999975</v>
      </c>
      <c r="F51" s="20">
        <f>'B-B-LS'!E51*-VLookups!$C$10*2</f>
        <v>-498.92304374999981</v>
      </c>
      <c r="G51" s="19">
        <v>0</v>
      </c>
      <c r="H51" s="20">
        <f>(-VLookups!$C$13)*(E51+F51/2)</f>
        <v>-2347.1834593218746</v>
      </c>
      <c r="I51" s="20">
        <f>-PMT(VLookups!$C$16/12,180,-FV(VLookups!$C$16/12,48,,-VLookups!$C$15))</f>
        <v>-1138.3540184987783</v>
      </c>
      <c r="J51" s="19">
        <v>0</v>
      </c>
      <c r="K51" s="21">
        <f>K50-VLookups!$C$24</f>
        <v>-538</v>
      </c>
      <c r="L51" s="19">
        <v>0</v>
      </c>
      <c r="M51" s="19">
        <v>0</v>
      </c>
      <c r="N51" s="9" t="s">
        <v>36</v>
      </c>
      <c r="O51" s="19">
        <v>0</v>
      </c>
      <c r="P51" s="19">
        <v>0</v>
      </c>
      <c r="Q51" s="9" t="s">
        <v>36</v>
      </c>
      <c r="R51" s="21">
        <f>R39*(1+VLookups!$C$45)</f>
        <v>-1791.5849714999999</v>
      </c>
      <c r="S51" s="19">
        <v>0</v>
      </c>
      <c r="T51" s="19">
        <v>0</v>
      </c>
      <c r="U51" s="9" t="s">
        <v>36</v>
      </c>
      <c r="V51" s="21">
        <f>V50-VLookups!$C$54</f>
        <v>-735</v>
      </c>
      <c r="W51" s="19">
        <v>0</v>
      </c>
      <c r="X51" s="19">
        <v>0</v>
      </c>
      <c r="Y51" s="20">
        <f>Y50*(1+VLookups!$C$57/12)</f>
        <v>-171.50401555724878</v>
      </c>
      <c r="Z51" s="20">
        <f>-E51*VLookups!$J$3</f>
        <v>-332.61536249999989</v>
      </c>
      <c r="AA51" s="20">
        <v>0</v>
      </c>
      <c r="AB51" s="20">
        <f t="shared" si="0"/>
        <v>1011.6807132470969</v>
      </c>
      <c r="AC51" s="20">
        <f t="shared" si="1"/>
        <v>57361.304470890296</v>
      </c>
    </row>
    <row r="52" spans="2:29" x14ac:dyDescent="0.25">
      <c r="B52" s="9">
        <v>48</v>
      </c>
      <c r="C52" s="9">
        <f t="shared" si="2"/>
        <v>27</v>
      </c>
      <c r="D52" s="9">
        <v>0</v>
      </c>
      <c r="E52" s="20">
        <v>8606.4225046874963</v>
      </c>
      <c r="F52" s="20">
        <f>'B-B-LS'!E52*-VLookups!$C$10*2</f>
        <v>-516.38535028124977</v>
      </c>
      <c r="G52" s="19">
        <v>0</v>
      </c>
      <c r="H52" s="20">
        <f>(-VLookups!$C$13)*(E52+F52/2)</f>
        <v>-2429.3348803981398</v>
      </c>
      <c r="I52" s="20">
        <f>-PMT(VLookups!$C$16/12,180,-FV(VLookups!$C$16/12,48,,-VLookups!$C$15))</f>
        <v>-1138.3540184987783</v>
      </c>
      <c r="J52" s="19">
        <v>0</v>
      </c>
      <c r="K52" s="21">
        <f>K51-VLookups!$C$24</f>
        <v>-541</v>
      </c>
      <c r="L52" s="19">
        <v>0</v>
      </c>
      <c r="M52" s="19">
        <v>0</v>
      </c>
      <c r="N52" s="9" t="s">
        <v>36</v>
      </c>
      <c r="O52" s="19">
        <v>0</v>
      </c>
      <c r="P52" s="19">
        <v>0</v>
      </c>
      <c r="Q52" s="9" t="s">
        <v>36</v>
      </c>
      <c r="R52" s="21">
        <f>R40*(1+VLookups!$C$45)</f>
        <v>-1900.8716547614999</v>
      </c>
      <c r="S52" s="19">
        <v>0</v>
      </c>
      <c r="T52" s="19">
        <v>0</v>
      </c>
      <c r="U52" s="9" t="s">
        <v>36</v>
      </c>
      <c r="V52" s="21">
        <f>V51-VLookups!$C$54</f>
        <v>-740</v>
      </c>
      <c r="W52" s="19">
        <v>0</v>
      </c>
      <c r="X52" s="19">
        <v>0</v>
      </c>
      <c r="Y52" s="20">
        <f>Y51*(1+VLookups!$C$57/12)</f>
        <v>-172.00423560262408</v>
      </c>
      <c r="Z52" s="20">
        <f>-E52*VLookups!$J$3</f>
        <v>-344.25690018749987</v>
      </c>
      <c r="AA52" s="20">
        <v>0</v>
      </c>
      <c r="AB52" s="20">
        <f t="shared" si="0"/>
        <v>1082.4081400983293</v>
      </c>
      <c r="AC52" s="20">
        <f t="shared" si="1"/>
        <v>58539.314785106777</v>
      </c>
    </row>
    <row r="53" spans="2:29" x14ac:dyDescent="0.25">
      <c r="B53" s="9">
        <v>49</v>
      </c>
      <c r="C53" s="9">
        <f t="shared" si="2"/>
        <v>27</v>
      </c>
      <c r="D53" s="9">
        <v>1</v>
      </c>
      <c r="E53" s="20">
        <v>8606.4225046874963</v>
      </c>
      <c r="F53" s="20">
        <f>'B-B-LS'!E53*-VLookups!$C$10*2</f>
        <v>-516.38535028124977</v>
      </c>
      <c r="G53" s="19">
        <v>0</v>
      </c>
      <c r="H53" s="20">
        <f>(-VLookups!$C$13)*(E53+F53/2)</f>
        <v>-2429.3348803981398</v>
      </c>
      <c r="I53" s="20">
        <f>-PMT(VLookups!$C$16/12,180,-FV(VLookups!$C$16/12,48,,-VLookups!$C$15))</f>
        <v>-1138.3540184987783</v>
      </c>
      <c r="J53" s="19">
        <v>0</v>
      </c>
      <c r="K53" s="21">
        <f>K52-VLookups!$C$24</f>
        <v>-544</v>
      </c>
      <c r="L53" s="19">
        <v>0</v>
      </c>
      <c r="M53" s="19">
        <v>0</v>
      </c>
      <c r="N53" s="9" t="s">
        <v>36</v>
      </c>
      <c r="O53" s="19">
        <v>0</v>
      </c>
      <c r="P53" s="19">
        <v>0</v>
      </c>
      <c r="Q53" s="9" t="s">
        <v>36</v>
      </c>
      <c r="R53" s="21">
        <f>R41*(1+VLookups!$C$45)</f>
        <v>-1900.8716547614999</v>
      </c>
      <c r="S53" s="19">
        <v>0</v>
      </c>
      <c r="T53" s="19">
        <v>0</v>
      </c>
      <c r="U53" s="9" t="s">
        <v>36</v>
      </c>
      <c r="V53" s="21">
        <f>V52-VLookups!$C$54</f>
        <v>-745</v>
      </c>
      <c r="W53" s="19">
        <v>0</v>
      </c>
      <c r="X53" s="19">
        <v>0</v>
      </c>
      <c r="Y53" s="20">
        <f>Y52*(1+VLookups!$C$57/12)</f>
        <v>-172.50591462313173</v>
      </c>
      <c r="Z53" s="20">
        <f>-E53*VLookups!$J$3</f>
        <v>-344.25690018749987</v>
      </c>
      <c r="AA53" s="20">
        <v>0</v>
      </c>
      <c r="AB53" s="20">
        <f t="shared" si="0"/>
        <v>1073.9064610778216</v>
      </c>
      <c r="AC53" s="20">
        <f t="shared" si="1"/>
        <v>59710.786770826446</v>
      </c>
    </row>
    <row r="54" spans="2:29" x14ac:dyDescent="0.25">
      <c r="B54" s="9">
        <v>50</v>
      </c>
      <c r="C54" s="9">
        <f t="shared" si="2"/>
        <v>27</v>
      </c>
      <c r="D54" s="9">
        <v>2</v>
      </c>
      <c r="E54" s="20">
        <v>8606.4225046874963</v>
      </c>
      <c r="F54" s="20">
        <f>'B-B-LS'!E54*-VLookups!$C$10*2</f>
        <v>-516.38535028124977</v>
      </c>
      <c r="G54" s="19">
        <v>0</v>
      </c>
      <c r="H54" s="20">
        <f>(-VLookups!$C$13)*(E54+F54/2)</f>
        <v>-2429.3348803981398</v>
      </c>
      <c r="I54" s="20">
        <f>-PMT(VLookups!$C$16/12,180,-FV(VLookups!$C$16/12,48,,-VLookups!$C$15))</f>
        <v>-1138.3540184987783</v>
      </c>
      <c r="J54" s="19">
        <v>0</v>
      </c>
      <c r="K54" s="21">
        <f>K53-VLookups!$C$24</f>
        <v>-547</v>
      </c>
      <c r="L54" s="19">
        <v>0</v>
      </c>
      <c r="M54" s="19">
        <v>0</v>
      </c>
      <c r="N54" s="9" t="s">
        <v>36</v>
      </c>
      <c r="O54" s="19">
        <v>0</v>
      </c>
      <c r="P54" s="19">
        <v>0</v>
      </c>
      <c r="Q54" s="9" t="s">
        <v>36</v>
      </c>
      <c r="R54" s="21">
        <f>R42*(1+VLookups!$C$45)</f>
        <v>-1900.8716547614999</v>
      </c>
      <c r="S54" s="19">
        <v>0</v>
      </c>
      <c r="T54" s="19">
        <v>0</v>
      </c>
      <c r="U54" s="9" t="s">
        <v>36</v>
      </c>
      <c r="V54" s="21">
        <f>V53-VLookups!$C$54</f>
        <v>-750</v>
      </c>
      <c r="W54" s="19">
        <v>0</v>
      </c>
      <c r="X54" s="19">
        <v>0</v>
      </c>
      <c r="Y54" s="20">
        <f>Y53*(1+VLookups!$C$57/12)</f>
        <v>-173.00905687411586</v>
      </c>
      <c r="Z54" s="20">
        <f>-E54*VLookups!$J$3</f>
        <v>-344.25690018749987</v>
      </c>
      <c r="AA54" s="20">
        <v>0</v>
      </c>
      <c r="AB54" s="20">
        <f t="shared" si="0"/>
        <v>1065.4033188268374</v>
      </c>
      <c r="AC54" s="20">
        <f t="shared" si="1"/>
        <v>60875.708067604661</v>
      </c>
    </row>
    <row r="55" spans="2:29" x14ac:dyDescent="0.25">
      <c r="B55" s="9">
        <v>51</v>
      </c>
      <c r="C55" s="9">
        <f t="shared" si="2"/>
        <v>27</v>
      </c>
      <c r="D55" s="9">
        <v>3</v>
      </c>
      <c r="E55" s="20">
        <v>8606.4225046874963</v>
      </c>
      <c r="F55" s="20">
        <f>'B-B-LS'!E55*-VLookups!$C$10*2</f>
        <v>-516.38535028124977</v>
      </c>
      <c r="G55" s="19">
        <v>0</v>
      </c>
      <c r="H55" s="20">
        <f>(-VLookups!$C$13)*(E55+F55/2)</f>
        <v>-2429.3348803981398</v>
      </c>
      <c r="I55" s="20">
        <f>-PMT(VLookups!$C$16/12,180,-FV(VLookups!$C$16/12,48,,-VLookups!$C$15))</f>
        <v>-1138.3540184987783</v>
      </c>
      <c r="J55" s="19">
        <v>0</v>
      </c>
      <c r="K55" s="21">
        <f>K54-VLookups!$C$24</f>
        <v>-550</v>
      </c>
      <c r="L55" s="19">
        <v>0</v>
      </c>
      <c r="M55" s="19">
        <v>0</v>
      </c>
      <c r="N55" s="9" t="s">
        <v>36</v>
      </c>
      <c r="O55" s="19">
        <v>0</v>
      </c>
      <c r="P55" s="19">
        <v>0</v>
      </c>
      <c r="Q55" s="9" t="s">
        <v>36</v>
      </c>
      <c r="R55" s="21">
        <f>R43*(1+VLookups!$C$45)</f>
        <v>-1900.8716547614999</v>
      </c>
      <c r="S55" s="19">
        <v>0</v>
      </c>
      <c r="T55" s="19">
        <v>0</v>
      </c>
      <c r="U55" s="9" t="s">
        <v>36</v>
      </c>
      <c r="V55" s="21">
        <f>V54-VLookups!$C$54</f>
        <v>-755</v>
      </c>
      <c r="W55" s="19">
        <v>0</v>
      </c>
      <c r="X55" s="19">
        <v>0</v>
      </c>
      <c r="Y55" s="20">
        <f>Y54*(1+VLookups!$C$57/12)</f>
        <v>-173.51366662333203</v>
      </c>
      <c r="Z55" s="20">
        <f>-E55*VLookups!$J$3</f>
        <v>-344.25690018749987</v>
      </c>
      <c r="AA55" s="20">
        <v>0</v>
      </c>
      <c r="AB55" s="20">
        <f t="shared" si="0"/>
        <v>1056.8987090776213</v>
      </c>
      <c r="AC55" s="20">
        <f t="shared" si="1"/>
        <v>62034.066290128292</v>
      </c>
    </row>
    <row r="56" spans="2:29" x14ac:dyDescent="0.25">
      <c r="B56" s="9">
        <v>52</v>
      </c>
      <c r="C56" s="9">
        <f t="shared" si="2"/>
        <v>27</v>
      </c>
      <c r="D56" s="9">
        <v>4</v>
      </c>
      <c r="E56" s="20">
        <v>8606.4225046874963</v>
      </c>
      <c r="F56" s="20">
        <f>'B-B-LS'!E56*-VLookups!$C$10*2</f>
        <v>-516.38535028124977</v>
      </c>
      <c r="G56" s="19">
        <v>0</v>
      </c>
      <c r="H56" s="20">
        <f>(-VLookups!$C$13)*(E56+F56/2)</f>
        <v>-2429.3348803981398</v>
      </c>
      <c r="I56" s="20">
        <f>-PMT(VLookups!$C$16/12,180,-FV(VLookups!$C$16/12,48,,-VLookups!$C$15))</f>
        <v>-1138.3540184987783</v>
      </c>
      <c r="J56" s="19">
        <v>0</v>
      </c>
      <c r="K56" s="21">
        <f>K55-VLookups!$C$24</f>
        <v>-553</v>
      </c>
      <c r="L56" s="19">
        <v>0</v>
      </c>
      <c r="M56" s="19">
        <v>0</v>
      </c>
      <c r="N56" s="9" t="s">
        <v>36</v>
      </c>
      <c r="O56" s="19">
        <v>0</v>
      </c>
      <c r="P56" s="19">
        <v>0</v>
      </c>
      <c r="Q56" s="9" t="s">
        <v>36</v>
      </c>
      <c r="R56" s="21">
        <f>R44*(1+VLookups!$C$45)</f>
        <v>-1900.8716547614999</v>
      </c>
      <c r="S56" s="19">
        <v>0</v>
      </c>
      <c r="T56" s="19">
        <v>0</v>
      </c>
      <c r="U56" s="9" t="s">
        <v>36</v>
      </c>
      <c r="V56" s="21">
        <f>V55-VLookups!$C$54</f>
        <v>-760</v>
      </c>
      <c r="W56" s="19">
        <v>0</v>
      </c>
      <c r="X56" s="19">
        <v>0</v>
      </c>
      <c r="Y56" s="20">
        <f>Y55*(1+VLookups!$C$57/12)</f>
        <v>-174.01974815098342</v>
      </c>
      <c r="Z56" s="20">
        <f>-E56*VLookups!$J$3</f>
        <v>-344.25690018749987</v>
      </c>
      <c r="AA56" s="20">
        <v>0</v>
      </c>
      <c r="AB56" s="20">
        <f t="shared" si="0"/>
        <v>1048.39262754997</v>
      </c>
      <c r="AC56" s="20">
        <f t="shared" si="1"/>
        <v>63185.849028161814</v>
      </c>
    </row>
    <row r="57" spans="2:29" x14ac:dyDescent="0.25">
      <c r="B57" s="9">
        <v>53</v>
      </c>
      <c r="C57" s="9">
        <f t="shared" si="2"/>
        <v>27</v>
      </c>
      <c r="D57" s="9">
        <v>5</v>
      </c>
      <c r="E57" s="20">
        <v>8606.4225046874963</v>
      </c>
      <c r="F57" s="20">
        <f>'B-B-LS'!E57*-VLookups!$C$10*2</f>
        <v>-516.38535028124977</v>
      </c>
      <c r="G57" s="19">
        <v>0</v>
      </c>
      <c r="H57" s="20">
        <f>(-VLookups!$C$13)*(E57+F57/2)</f>
        <v>-2429.3348803981398</v>
      </c>
      <c r="I57" s="20">
        <f>-PMT(VLookups!$C$16/12,180,-FV(VLookups!$C$16/12,48,,-VLookups!$C$15))</f>
        <v>-1138.3540184987783</v>
      </c>
      <c r="J57" s="19">
        <v>0</v>
      </c>
      <c r="K57" s="21">
        <f>K56-VLookups!$C$24</f>
        <v>-556</v>
      </c>
      <c r="L57" s="19">
        <v>0</v>
      </c>
      <c r="M57" s="19">
        <v>0</v>
      </c>
      <c r="N57" s="9" t="s">
        <v>36</v>
      </c>
      <c r="O57" s="19">
        <v>0</v>
      </c>
      <c r="P57" s="19">
        <v>0</v>
      </c>
      <c r="Q57" s="9" t="s">
        <v>36</v>
      </c>
      <c r="R57" s="21">
        <f>R45*(1+VLookups!$C$45)</f>
        <v>-1900.8716547614999</v>
      </c>
      <c r="S57" s="19">
        <v>0</v>
      </c>
      <c r="T57" s="19">
        <v>0</v>
      </c>
      <c r="U57" s="9" t="s">
        <v>36</v>
      </c>
      <c r="V57" s="21">
        <f>V56-VLookups!$C$54</f>
        <v>-765</v>
      </c>
      <c r="W57" s="19">
        <v>0</v>
      </c>
      <c r="X57" s="19">
        <v>0</v>
      </c>
      <c r="Y57" s="20">
        <f>Y56*(1+VLookups!$C$57/12)</f>
        <v>-174.52730574975712</v>
      </c>
      <c r="Z57" s="20">
        <f>-E57*VLookups!$J$3</f>
        <v>-344.25690018749987</v>
      </c>
      <c r="AA57" s="20">
        <v>0</v>
      </c>
      <c r="AB57" s="20">
        <f t="shared" si="0"/>
        <v>1039.8850699511963</v>
      </c>
      <c r="AC57" s="20">
        <f t="shared" si="1"/>
        <v>64331.043846493281</v>
      </c>
    </row>
    <row r="58" spans="2:29" x14ac:dyDescent="0.25">
      <c r="B58" s="9">
        <v>54</v>
      </c>
      <c r="C58" s="9">
        <f t="shared" si="2"/>
        <v>27</v>
      </c>
      <c r="D58" s="9">
        <v>6</v>
      </c>
      <c r="E58" s="20">
        <v>8606.4225046874963</v>
      </c>
      <c r="F58" s="20">
        <f>'B-B-LS'!E58*-VLookups!$C$10*2</f>
        <v>-516.38535028124977</v>
      </c>
      <c r="G58" s="19">
        <v>0</v>
      </c>
      <c r="H58" s="20">
        <f>(-VLookups!$C$13)*(E58+F58/2)</f>
        <v>-2429.3348803981398</v>
      </c>
      <c r="I58" s="20">
        <f>-PMT(VLookups!$C$16/12,180,-FV(VLookups!$C$16/12,48,,-VLookups!$C$15))</f>
        <v>-1138.3540184987783</v>
      </c>
      <c r="J58" s="19">
        <v>0</v>
      </c>
      <c r="K58" s="21">
        <f>K57-VLookups!$C$24</f>
        <v>-559</v>
      </c>
      <c r="L58" s="19">
        <v>0</v>
      </c>
      <c r="M58" s="19">
        <v>0</v>
      </c>
      <c r="N58" s="9" t="s">
        <v>36</v>
      </c>
      <c r="O58" s="19">
        <v>0</v>
      </c>
      <c r="P58" s="19">
        <v>0</v>
      </c>
      <c r="Q58" s="9" t="s">
        <v>36</v>
      </c>
      <c r="R58" s="21">
        <f>R46*(1+VLookups!$C$45)</f>
        <v>-1900.8716547614999</v>
      </c>
      <c r="S58" s="19">
        <v>0</v>
      </c>
      <c r="T58" s="19">
        <v>0</v>
      </c>
      <c r="U58" s="9" t="s">
        <v>36</v>
      </c>
      <c r="V58" s="21">
        <f>V57-VLookups!$C$54</f>
        <v>-770</v>
      </c>
      <c r="W58" s="19">
        <v>0</v>
      </c>
      <c r="X58" s="19">
        <v>0</v>
      </c>
      <c r="Y58" s="20">
        <f>Y57*(1+VLookups!$C$57/12)</f>
        <v>-175.03634372486059</v>
      </c>
      <c r="Z58" s="20">
        <f>-E58*VLookups!$J$3</f>
        <v>-344.25690018749987</v>
      </c>
      <c r="AA58" s="20">
        <v>0</v>
      </c>
      <c r="AB58" s="20">
        <f t="shared" si="0"/>
        <v>1031.3760319760927</v>
      </c>
      <c r="AC58" s="20">
        <f t="shared" si="1"/>
        <v>65469.638284880195</v>
      </c>
    </row>
    <row r="59" spans="2:29" x14ac:dyDescent="0.25">
      <c r="B59" s="9">
        <v>55</v>
      </c>
      <c r="C59" s="9">
        <f t="shared" si="2"/>
        <v>27</v>
      </c>
      <c r="D59" s="9">
        <v>7</v>
      </c>
      <c r="E59" s="20">
        <v>8606.4225046874963</v>
      </c>
      <c r="F59" s="20">
        <f>'B-B-LS'!E59*-VLookups!$C$10*2</f>
        <v>-516.38535028124977</v>
      </c>
      <c r="G59" s="19">
        <v>0</v>
      </c>
      <c r="H59" s="20">
        <f>(-VLookups!$C$13)*(E59+F59/2)</f>
        <v>-2429.3348803981398</v>
      </c>
      <c r="I59" s="20">
        <f>-PMT(VLookups!$C$16/12,180,-FV(VLookups!$C$16/12,48,,-VLookups!$C$15))</f>
        <v>-1138.3540184987783</v>
      </c>
      <c r="J59" s="19">
        <v>0</v>
      </c>
      <c r="K59" s="21">
        <f>K58-VLookups!$C$24</f>
        <v>-562</v>
      </c>
      <c r="L59" s="19">
        <v>0</v>
      </c>
      <c r="M59" s="19">
        <v>0</v>
      </c>
      <c r="N59" s="9" t="s">
        <v>36</v>
      </c>
      <c r="O59" s="19">
        <v>0</v>
      </c>
      <c r="P59" s="19">
        <v>0</v>
      </c>
      <c r="Q59" s="9" t="s">
        <v>36</v>
      </c>
      <c r="R59" s="21">
        <f>R47*(1+VLookups!$C$45)</f>
        <v>-1900.8716547614999</v>
      </c>
      <c r="S59" s="19">
        <v>0</v>
      </c>
      <c r="T59" s="19">
        <v>0</v>
      </c>
      <c r="U59" s="9" t="s">
        <v>36</v>
      </c>
      <c r="V59" s="21">
        <f>V58-VLookups!$C$54</f>
        <v>-775</v>
      </c>
      <c r="W59" s="19">
        <v>0</v>
      </c>
      <c r="X59" s="19">
        <v>0</v>
      </c>
      <c r="Y59" s="20">
        <f>Y58*(1+VLookups!$C$57/12)</f>
        <v>-175.5468663940581</v>
      </c>
      <c r="Z59" s="20">
        <f>-E59*VLookups!$J$3</f>
        <v>-344.25690018749987</v>
      </c>
      <c r="AA59" s="20">
        <v>0</v>
      </c>
      <c r="AB59" s="20">
        <f t="shared" si="0"/>
        <v>1022.8655093068953</v>
      </c>
      <c r="AC59" s="20">
        <f t="shared" si="1"/>
        <v>66601.619857995232</v>
      </c>
    </row>
    <row r="60" spans="2:29" x14ac:dyDescent="0.25">
      <c r="B60" s="9">
        <v>56</v>
      </c>
      <c r="C60" s="9">
        <f t="shared" si="2"/>
        <v>27</v>
      </c>
      <c r="D60" s="9">
        <v>8</v>
      </c>
      <c r="E60" s="20">
        <v>8606.4225046874963</v>
      </c>
      <c r="F60" s="20">
        <f>'B-B-LS'!E60*-VLookups!$C$10*2</f>
        <v>-516.38535028124977</v>
      </c>
      <c r="G60" s="19">
        <v>0</v>
      </c>
      <c r="H60" s="20">
        <f>(-VLookups!$C$13)*(E60+F60/2)</f>
        <v>-2429.3348803981398</v>
      </c>
      <c r="I60" s="20">
        <f>-PMT(VLookups!$C$16/12,180,-FV(VLookups!$C$16/12,48,,-VLookups!$C$15))</f>
        <v>-1138.3540184987783</v>
      </c>
      <c r="J60" s="19">
        <v>0</v>
      </c>
      <c r="K60" s="21">
        <f>K59-VLookups!$C$24</f>
        <v>-565</v>
      </c>
      <c r="L60" s="19">
        <v>0</v>
      </c>
      <c r="M60" s="19">
        <v>0</v>
      </c>
      <c r="N60" s="9" t="s">
        <v>36</v>
      </c>
      <c r="O60" s="19">
        <v>0</v>
      </c>
      <c r="P60" s="19">
        <v>0</v>
      </c>
      <c r="Q60" s="9" t="s">
        <v>36</v>
      </c>
      <c r="R60" s="21">
        <f>R48*(1+VLookups!$C$45)</f>
        <v>-1900.8716547614999</v>
      </c>
      <c r="S60" s="19">
        <v>0</v>
      </c>
      <c r="T60" s="19">
        <v>0</v>
      </c>
      <c r="U60" s="9" t="s">
        <v>36</v>
      </c>
      <c r="V60" s="21">
        <f>V59-VLookups!$C$54</f>
        <v>-780</v>
      </c>
      <c r="W60" s="19">
        <v>0</v>
      </c>
      <c r="X60" s="19">
        <v>0</v>
      </c>
      <c r="Y60" s="20">
        <f>Y59*(1+VLookups!$C$57/12)</f>
        <v>-176.05887808770743</v>
      </c>
      <c r="Z60" s="20">
        <f>-E60*VLookups!$J$3</f>
        <v>-344.25690018749987</v>
      </c>
      <c r="AA60" s="20">
        <v>0</v>
      </c>
      <c r="AB60" s="20">
        <f t="shared" si="0"/>
        <v>1014.353497613246</v>
      </c>
      <c r="AC60" s="20">
        <f t="shared" si="1"/>
        <v>67726.976055371808</v>
      </c>
    </row>
    <row r="61" spans="2:29" x14ac:dyDescent="0.25">
      <c r="B61" s="9">
        <v>57</v>
      </c>
      <c r="C61" s="9">
        <f t="shared" si="2"/>
        <v>27</v>
      </c>
      <c r="D61" s="9">
        <v>9</v>
      </c>
      <c r="E61" s="20">
        <v>8606.4225046874963</v>
      </c>
      <c r="F61" s="20">
        <f>'B-B-LS'!E61*-VLookups!$C$10*2</f>
        <v>-516.38535028124977</v>
      </c>
      <c r="G61" s="19">
        <v>0</v>
      </c>
      <c r="H61" s="20">
        <f>(-VLookups!$C$13)*(E61+F61/2)</f>
        <v>-2429.3348803981398</v>
      </c>
      <c r="I61" s="20">
        <f>-PMT(VLookups!$C$16/12,180,-FV(VLookups!$C$16/12,48,,-VLookups!$C$15))</f>
        <v>-1138.3540184987783</v>
      </c>
      <c r="J61" s="19">
        <v>0</v>
      </c>
      <c r="K61" s="21">
        <f>K60-VLookups!$C$24</f>
        <v>-568</v>
      </c>
      <c r="L61" s="19">
        <v>0</v>
      </c>
      <c r="M61" s="19">
        <v>0</v>
      </c>
      <c r="N61" s="9" t="s">
        <v>36</v>
      </c>
      <c r="O61" s="19">
        <v>0</v>
      </c>
      <c r="P61" s="19">
        <v>0</v>
      </c>
      <c r="Q61" s="9" t="s">
        <v>36</v>
      </c>
      <c r="R61" s="21">
        <f>R49*(1+VLookups!$C$45)</f>
        <v>-1900.8716547614999</v>
      </c>
      <c r="S61" s="19">
        <v>0</v>
      </c>
      <c r="T61" s="19">
        <v>0</v>
      </c>
      <c r="U61" s="9" t="s">
        <v>36</v>
      </c>
      <c r="V61" s="21">
        <f>V60-VLookups!$C$54</f>
        <v>-785</v>
      </c>
      <c r="W61" s="19">
        <v>0</v>
      </c>
      <c r="X61" s="19">
        <v>0</v>
      </c>
      <c r="Y61" s="20">
        <f>Y60*(1+VLookups!$C$57/12)</f>
        <v>-176.57238314879658</v>
      </c>
      <c r="Z61" s="20">
        <f>-E61*VLookups!$J$3</f>
        <v>-344.25690018749987</v>
      </c>
      <c r="AA61" s="20">
        <v>0</v>
      </c>
      <c r="AB61" s="20">
        <f t="shared" si="0"/>
        <v>1005.8399925521567</v>
      </c>
      <c r="AC61" s="20">
        <f t="shared" si="1"/>
        <v>68845.694341349576</v>
      </c>
    </row>
    <row r="62" spans="2:29" x14ac:dyDescent="0.25">
      <c r="B62" s="9">
        <v>58</v>
      </c>
      <c r="C62" s="9">
        <f t="shared" si="2"/>
        <v>27</v>
      </c>
      <c r="D62" s="9">
        <v>10</v>
      </c>
      <c r="E62" s="20">
        <v>8606.4225046874963</v>
      </c>
      <c r="F62" s="20">
        <f>'B-B-LS'!E62*-VLookups!$C$10*2</f>
        <v>-516.38535028124977</v>
      </c>
      <c r="G62" s="19">
        <v>0</v>
      </c>
      <c r="H62" s="20">
        <f>(-VLookups!$C$13)*(E62+F62/2)</f>
        <v>-2429.3348803981398</v>
      </c>
      <c r="I62" s="20">
        <f>-PMT(VLookups!$C$16/12,180,-FV(VLookups!$C$16/12,48,,-VLookups!$C$15))</f>
        <v>-1138.3540184987783</v>
      </c>
      <c r="J62" s="19">
        <v>0</v>
      </c>
      <c r="K62" s="21">
        <f>K61-VLookups!$C$24</f>
        <v>-571</v>
      </c>
      <c r="L62" s="19">
        <v>0</v>
      </c>
      <c r="M62" s="19">
        <v>0</v>
      </c>
      <c r="N62" s="9" t="s">
        <v>36</v>
      </c>
      <c r="O62" s="19">
        <v>0</v>
      </c>
      <c r="P62" s="19">
        <v>0</v>
      </c>
      <c r="Q62" s="9" t="s">
        <v>36</v>
      </c>
      <c r="R62" s="21">
        <f>R50*(1+VLookups!$C$45)</f>
        <v>-1900.8716547614999</v>
      </c>
      <c r="S62" s="19">
        <v>0</v>
      </c>
      <c r="T62" s="19">
        <v>0</v>
      </c>
      <c r="U62" s="9" t="s">
        <v>36</v>
      </c>
      <c r="V62" s="21">
        <f>V61-VLookups!$C$54</f>
        <v>-790</v>
      </c>
      <c r="W62" s="19">
        <v>0</v>
      </c>
      <c r="X62" s="19">
        <v>0</v>
      </c>
      <c r="Y62" s="20">
        <f>Y61*(1+VLookups!$C$57/12)</f>
        <v>-177.08738593298057</v>
      </c>
      <c r="Z62" s="20">
        <f>-E62*VLookups!$J$3</f>
        <v>-344.25690018749987</v>
      </c>
      <c r="AA62" s="20">
        <v>0</v>
      </c>
      <c r="AB62" s="20">
        <f t="shared" si="0"/>
        <v>997.32498976797274</v>
      </c>
      <c r="AC62" s="20">
        <f t="shared" si="1"/>
        <v>69957.762155019809</v>
      </c>
    </row>
    <row r="63" spans="2:29" x14ac:dyDescent="0.25">
      <c r="B63" s="9">
        <v>59</v>
      </c>
      <c r="C63" s="9">
        <f t="shared" si="2"/>
        <v>27</v>
      </c>
      <c r="D63" s="9">
        <v>11</v>
      </c>
      <c r="E63" s="20">
        <v>8606.4225046874963</v>
      </c>
      <c r="F63" s="20">
        <f>'B-B-LS'!E63*-VLookups!$C$10*2</f>
        <v>-516.38535028124977</v>
      </c>
      <c r="G63" s="19">
        <v>0</v>
      </c>
      <c r="H63" s="20">
        <f>(-VLookups!$C$13)*(E63+F63/2)</f>
        <v>-2429.3348803981398</v>
      </c>
      <c r="I63" s="20">
        <f>-PMT(VLookups!$C$16/12,180,-FV(VLookups!$C$16/12,48,,-VLookups!$C$15))</f>
        <v>-1138.3540184987783</v>
      </c>
      <c r="J63" s="19">
        <v>0</v>
      </c>
      <c r="K63" s="21">
        <f>K62-VLookups!$C$24</f>
        <v>-574</v>
      </c>
      <c r="L63" s="19">
        <v>0</v>
      </c>
      <c r="M63" s="19">
        <v>0</v>
      </c>
      <c r="N63" s="9" t="s">
        <v>36</v>
      </c>
      <c r="O63" s="19">
        <v>0</v>
      </c>
      <c r="P63" s="19">
        <v>0</v>
      </c>
      <c r="Q63" s="9" t="s">
        <v>36</v>
      </c>
      <c r="R63" s="21">
        <f>R51*(1+VLookups!$C$45)</f>
        <v>-1900.8716547614999</v>
      </c>
      <c r="S63" s="19">
        <v>0</v>
      </c>
      <c r="T63" s="19">
        <v>0</v>
      </c>
      <c r="U63" s="9" t="s">
        <v>36</v>
      </c>
      <c r="V63" s="21">
        <f>V62-VLookups!$C$54</f>
        <v>-795</v>
      </c>
      <c r="W63" s="19">
        <v>0</v>
      </c>
      <c r="X63" s="19">
        <v>0</v>
      </c>
      <c r="Y63" s="20">
        <f>Y62*(1+VLookups!$C$57/12)</f>
        <v>-177.60389080861842</v>
      </c>
      <c r="Z63" s="20">
        <f>-E63*VLookups!$J$3</f>
        <v>-344.25690018749987</v>
      </c>
      <c r="AA63" s="20">
        <v>0</v>
      </c>
      <c r="AB63" s="20">
        <f t="shared" si="0"/>
        <v>988.80848489233495</v>
      </c>
      <c r="AC63" s="20">
        <f t="shared" si="1"/>
        <v>71063.166910170505</v>
      </c>
    </row>
    <row r="64" spans="2:29" x14ac:dyDescent="0.25">
      <c r="B64" s="9">
        <v>60</v>
      </c>
      <c r="C64" s="9">
        <f t="shared" si="2"/>
        <v>28</v>
      </c>
      <c r="D64" s="9">
        <v>0</v>
      </c>
      <c r="E64" s="20">
        <v>8907.6472923515576</v>
      </c>
      <c r="F64" s="20">
        <f>'B-B-LS'!E64*-VLookups!$C$10*2</f>
        <v>-534.45883754109343</v>
      </c>
      <c r="G64" s="19">
        <v>0</v>
      </c>
      <c r="H64" s="20">
        <f>(-VLookups!$C$13)*(E64+F64/2)</f>
        <v>-2514.3616012120747</v>
      </c>
      <c r="I64" s="20">
        <f>-PMT(VLookups!$C$16/12,180,-FV(VLookups!$C$16/12,48,,-VLookups!$C$15))</f>
        <v>-1138.3540184987783</v>
      </c>
      <c r="J64" s="19">
        <v>0</v>
      </c>
      <c r="K64" s="21">
        <f>K63-VLookups!$C$24</f>
        <v>-577</v>
      </c>
      <c r="L64" s="20">
        <f>-VLookups!$C$27</f>
        <v>-5000</v>
      </c>
      <c r="M64" s="19">
        <v>0</v>
      </c>
      <c r="N64" s="22">
        <v>0</v>
      </c>
      <c r="O64" s="19">
        <v>0</v>
      </c>
      <c r="P64" s="19">
        <v>0</v>
      </c>
      <c r="Q64" s="9" t="s">
        <v>36</v>
      </c>
      <c r="R64" s="21">
        <f>R52*(1+VLookups!$C$45)</f>
        <v>-2016.8248257019513</v>
      </c>
      <c r="S64" s="19">
        <v>0</v>
      </c>
      <c r="T64" s="19">
        <v>0</v>
      </c>
      <c r="U64" s="9" t="s">
        <v>36</v>
      </c>
      <c r="V64" s="21">
        <f>V63-VLookups!$C$54</f>
        <v>-800</v>
      </c>
      <c r="W64" s="21">
        <f>-VLookups!$C$59</f>
        <v>-200</v>
      </c>
      <c r="X64" s="19">
        <v>0</v>
      </c>
      <c r="Y64" s="20">
        <f>Y63*(1+VLookups!$C$57/12)</f>
        <v>-178.12190215681022</v>
      </c>
      <c r="Z64" s="20">
        <f>-E64*VLookups!$J$3</f>
        <v>-356.30589169406232</v>
      </c>
      <c r="AA64" s="20">
        <v>0</v>
      </c>
      <c r="AB64" s="20">
        <f t="shared" si="0"/>
        <v>-4140.5503656826659</v>
      </c>
      <c r="AC64" s="20">
        <f t="shared" si="1"/>
        <v>67041.05515600479</v>
      </c>
    </row>
    <row r="65" spans="2:29" x14ac:dyDescent="0.25">
      <c r="B65" s="9">
        <v>61</v>
      </c>
      <c r="C65" s="9">
        <f t="shared" si="2"/>
        <v>28</v>
      </c>
      <c r="D65" s="9">
        <v>1</v>
      </c>
      <c r="E65" s="20">
        <v>8907.6472923515576</v>
      </c>
      <c r="F65" s="20">
        <f>'B-B-LS'!E65*-VLookups!$C$10*2</f>
        <v>-534.45883754109343</v>
      </c>
      <c r="G65" s="19">
        <v>0</v>
      </c>
      <c r="H65" s="20">
        <f>(-VLookups!$C$13)*(E65+F65/2)</f>
        <v>-2514.3616012120747</v>
      </c>
      <c r="I65" s="20">
        <f>-PMT(VLookups!$C$16/12,180,-FV(VLookups!$C$16/12,48,,-VLookups!$C$15))</f>
        <v>-1138.3540184987783</v>
      </c>
      <c r="J65" s="19">
        <v>0</v>
      </c>
      <c r="K65" s="19">
        <v>0</v>
      </c>
      <c r="L65" s="20">
        <f>VLookups!$C$30</f>
        <v>-471.78084110027339</v>
      </c>
      <c r="M65" s="20">
        <f>-VLookups!$C$32</f>
        <v>-66</v>
      </c>
      <c r="N65" s="22">
        <v>1</v>
      </c>
      <c r="O65" s="19">
        <v>0</v>
      </c>
      <c r="P65" s="19">
        <v>0</v>
      </c>
      <c r="Q65" s="9" t="s">
        <v>36</v>
      </c>
      <c r="R65" s="21">
        <f>R53*(1+VLookups!$C$45)</f>
        <v>-2016.8248257019513</v>
      </c>
      <c r="S65" s="19">
        <v>0</v>
      </c>
      <c r="T65" s="19">
        <v>0</v>
      </c>
      <c r="U65" s="9" t="s">
        <v>36</v>
      </c>
      <c r="V65" s="21">
        <f>V64-VLookups!$C$54</f>
        <v>-805</v>
      </c>
      <c r="W65" s="21">
        <f>-VLookups!$C$59</f>
        <v>-200</v>
      </c>
      <c r="X65" s="19">
        <v>0</v>
      </c>
      <c r="Y65" s="20">
        <f>Y64*(1+VLookups!$C$57/12)</f>
        <v>-178.64142437143425</v>
      </c>
      <c r="Z65" s="20">
        <f>-E65*VLookups!$J$3</f>
        <v>-356.30589169406232</v>
      </c>
      <c r="AA65" s="20">
        <v>0</v>
      </c>
      <c r="AB65" s="20">
        <f t="shared" si="0"/>
        <v>893.1492710024371</v>
      </c>
      <c r="AC65" s="20">
        <f t="shared" si="1"/>
        <v>68045.939518933897</v>
      </c>
    </row>
    <row r="66" spans="2:29" x14ac:dyDescent="0.25">
      <c r="B66" s="9">
        <v>62</v>
      </c>
      <c r="C66" s="9">
        <f t="shared" si="2"/>
        <v>28</v>
      </c>
      <c r="D66" s="9">
        <v>2</v>
      </c>
      <c r="E66" s="20">
        <v>8907.6472923515576</v>
      </c>
      <c r="F66" s="20">
        <f>'B-B-LS'!E66*-VLookups!$C$10*2</f>
        <v>-534.45883754109343</v>
      </c>
      <c r="G66" s="19">
        <v>0</v>
      </c>
      <c r="H66" s="20">
        <f>(-VLookups!$C$13)*(E66+F66/2)</f>
        <v>-2514.3616012120747</v>
      </c>
      <c r="I66" s="20">
        <f>-PMT(VLookups!$C$16/12,180,-FV(VLookups!$C$16/12,48,,-VLookups!$C$15))</f>
        <v>-1138.3540184987783</v>
      </c>
      <c r="J66" s="19">
        <v>0</v>
      </c>
      <c r="K66" s="19">
        <v>0</v>
      </c>
      <c r="L66" s="20">
        <f>VLookups!$C$30</f>
        <v>-471.78084110027339</v>
      </c>
      <c r="M66" s="20">
        <f>M65-VLookups!$C$33</f>
        <v>-67</v>
      </c>
      <c r="N66" s="22">
        <v>2</v>
      </c>
      <c r="O66" s="19">
        <v>0</v>
      </c>
      <c r="P66" s="19">
        <v>0</v>
      </c>
      <c r="Q66" s="9" t="s">
        <v>36</v>
      </c>
      <c r="R66" s="21">
        <f>R54*(1+VLookups!$C$45)</f>
        <v>-2016.8248257019513</v>
      </c>
      <c r="S66" s="19">
        <v>0</v>
      </c>
      <c r="T66" s="19">
        <v>0</v>
      </c>
      <c r="U66" s="9" t="s">
        <v>36</v>
      </c>
      <c r="V66" s="21">
        <f>V65-VLookups!$C$54</f>
        <v>-810</v>
      </c>
      <c r="W66" s="21">
        <f>-VLookups!$C$59</f>
        <v>-200</v>
      </c>
      <c r="X66" s="19">
        <v>0</v>
      </c>
      <c r="Y66" s="20">
        <f>Y65*(1+VLookups!$C$57/12)</f>
        <v>-179.16246185918428</v>
      </c>
      <c r="Z66" s="20">
        <f>-E66*VLookups!$J$3</f>
        <v>-356.30589169406232</v>
      </c>
      <c r="AA66" s="20">
        <v>0</v>
      </c>
      <c r="AB66" s="20">
        <f t="shared" si="0"/>
        <v>886.62823351468717</v>
      </c>
      <c r="AC66" s="20">
        <f t="shared" si="1"/>
        <v>69045.977651646812</v>
      </c>
    </row>
    <row r="67" spans="2:29" x14ac:dyDescent="0.25">
      <c r="B67" s="9">
        <v>63</v>
      </c>
      <c r="C67" s="9">
        <f t="shared" si="2"/>
        <v>28</v>
      </c>
      <c r="D67" s="9">
        <v>3</v>
      </c>
      <c r="E67" s="20">
        <v>8907.6472923515576</v>
      </c>
      <c r="F67" s="20">
        <f>'B-B-LS'!E67*-VLookups!$C$10*2</f>
        <v>-534.45883754109343</v>
      </c>
      <c r="G67" s="19">
        <v>0</v>
      </c>
      <c r="H67" s="20">
        <f>(-VLookups!$C$13)*(E67+F67/2)</f>
        <v>-2514.3616012120747</v>
      </c>
      <c r="I67" s="20">
        <f>-PMT(VLookups!$C$16/12,180,-FV(VLookups!$C$16/12,48,,-VLookups!$C$15))</f>
        <v>-1138.3540184987783</v>
      </c>
      <c r="J67" s="19">
        <v>0</v>
      </c>
      <c r="K67" s="19">
        <v>0</v>
      </c>
      <c r="L67" s="20">
        <f>VLookups!$C$30</f>
        <v>-471.78084110027339</v>
      </c>
      <c r="M67" s="20">
        <f>M66-VLookups!$C$33</f>
        <v>-68</v>
      </c>
      <c r="N67" s="22">
        <v>3</v>
      </c>
      <c r="O67" s="19">
        <v>0</v>
      </c>
      <c r="P67" s="19">
        <v>0</v>
      </c>
      <c r="Q67" s="9" t="s">
        <v>36</v>
      </c>
      <c r="R67" s="21">
        <f>R55*(1+VLookups!$C$45)</f>
        <v>-2016.8248257019513</v>
      </c>
      <c r="S67" s="19">
        <v>0</v>
      </c>
      <c r="T67" s="19">
        <v>0</v>
      </c>
      <c r="U67" s="9" t="s">
        <v>36</v>
      </c>
      <c r="V67" s="21">
        <f>V66-VLookups!$C$54</f>
        <v>-815</v>
      </c>
      <c r="W67" s="21">
        <f>-VLookups!$C$59</f>
        <v>-200</v>
      </c>
      <c r="X67" s="19">
        <v>0</v>
      </c>
      <c r="Y67" s="20">
        <f>Y66*(1+VLookups!$C$57/12)</f>
        <v>-179.68501903960689</v>
      </c>
      <c r="Z67" s="20">
        <f>-E67*VLookups!$J$3</f>
        <v>-356.30589169406232</v>
      </c>
      <c r="AA67" s="20">
        <v>0</v>
      </c>
      <c r="AB67" s="20">
        <f t="shared" si="0"/>
        <v>880.10567633426456</v>
      </c>
      <c r="AC67" s="20">
        <f t="shared" si="1"/>
        <v>70041.159957400494</v>
      </c>
    </row>
    <row r="68" spans="2:29" x14ac:dyDescent="0.25">
      <c r="B68" s="9">
        <v>64</v>
      </c>
      <c r="C68" s="9">
        <f t="shared" si="2"/>
        <v>28</v>
      </c>
      <c r="D68" s="9">
        <v>4</v>
      </c>
      <c r="E68" s="20">
        <v>8907.6472923515576</v>
      </c>
      <c r="F68" s="20">
        <f>'B-B-LS'!E68*-VLookups!$C$10*2</f>
        <v>-534.45883754109343</v>
      </c>
      <c r="G68" s="19">
        <v>0</v>
      </c>
      <c r="H68" s="20">
        <f>(-VLookups!$C$13)*(E68+F68/2)</f>
        <v>-2514.3616012120747</v>
      </c>
      <c r="I68" s="20">
        <f>-PMT(VLookups!$C$16/12,180,-FV(VLookups!$C$16/12,48,,-VLookups!$C$15))</f>
        <v>-1138.3540184987783</v>
      </c>
      <c r="J68" s="19">
        <v>0</v>
      </c>
      <c r="K68" s="19">
        <v>0</v>
      </c>
      <c r="L68" s="20">
        <f>VLookups!$C$30</f>
        <v>-471.78084110027339</v>
      </c>
      <c r="M68" s="20">
        <f>M67-VLookups!$C$33</f>
        <v>-69</v>
      </c>
      <c r="N68" s="22">
        <v>4</v>
      </c>
      <c r="O68" s="19">
        <v>0</v>
      </c>
      <c r="P68" s="19">
        <v>0</v>
      </c>
      <c r="Q68" s="9" t="s">
        <v>36</v>
      </c>
      <c r="R68" s="21">
        <f>R56*(1+VLookups!$C$45)</f>
        <v>-2016.8248257019513</v>
      </c>
      <c r="S68" s="19">
        <v>0</v>
      </c>
      <c r="T68" s="19">
        <v>0</v>
      </c>
      <c r="U68" s="9" t="s">
        <v>36</v>
      </c>
      <c r="V68" s="21">
        <f>V67-VLookups!$C$54</f>
        <v>-820</v>
      </c>
      <c r="W68" s="21">
        <f>-VLookups!$C$59</f>
        <v>-200</v>
      </c>
      <c r="X68" s="19">
        <v>0</v>
      </c>
      <c r="Y68" s="20">
        <f>Y67*(1+VLookups!$C$57/12)</f>
        <v>-180.20910034513906</v>
      </c>
      <c r="Z68" s="20">
        <f>-E68*VLookups!$J$3</f>
        <v>-356.30589169406232</v>
      </c>
      <c r="AA68" s="20">
        <v>0</v>
      </c>
      <c r="AB68" s="20">
        <f t="shared" si="0"/>
        <v>873.58159502873229</v>
      </c>
      <c r="AC68" s="20">
        <f t="shared" si="1"/>
        <v>71031.476819024901</v>
      </c>
    </row>
    <row r="69" spans="2:29" x14ac:dyDescent="0.25">
      <c r="B69" s="9">
        <v>65</v>
      </c>
      <c r="C69" s="9">
        <f t="shared" si="2"/>
        <v>28</v>
      </c>
      <c r="D69" s="9">
        <v>5</v>
      </c>
      <c r="E69" s="20">
        <v>8907.6472923515576</v>
      </c>
      <c r="F69" s="20">
        <f>'B-B-LS'!E69*-VLookups!$C$10*2</f>
        <v>-534.45883754109343</v>
      </c>
      <c r="G69" s="19">
        <v>0</v>
      </c>
      <c r="H69" s="20">
        <f>(-VLookups!$C$13)*(E69+F69/2)</f>
        <v>-2514.3616012120747</v>
      </c>
      <c r="I69" s="20">
        <f>-PMT(VLookups!$C$16/12,180,-FV(VLookups!$C$16/12,48,,-VLookups!$C$15))</f>
        <v>-1138.3540184987783</v>
      </c>
      <c r="J69" s="19">
        <v>0</v>
      </c>
      <c r="K69" s="19">
        <v>0</v>
      </c>
      <c r="L69" s="20">
        <f>VLookups!$C$30</f>
        <v>-471.78084110027339</v>
      </c>
      <c r="M69" s="20">
        <f>M68-VLookups!$C$33</f>
        <v>-70</v>
      </c>
      <c r="N69" s="22">
        <v>5</v>
      </c>
      <c r="O69" s="19">
        <v>0</v>
      </c>
      <c r="P69" s="19">
        <v>0</v>
      </c>
      <c r="Q69" s="9" t="s">
        <v>36</v>
      </c>
      <c r="R69" s="21">
        <f>R57*(1+VLookups!$C$45)</f>
        <v>-2016.8248257019513</v>
      </c>
      <c r="S69" s="19">
        <v>0</v>
      </c>
      <c r="T69" s="19">
        <v>0</v>
      </c>
      <c r="U69" s="9" t="s">
        <v>36</v>
      </c>
      <c r="V69" s="21">
        <f>V68-VLookups!$C$54</f>
        <v>-825</v>
      </c>
      <c r="W69" s="21">
        <f>-VLookups!$C$59</f>
        <v>-200</v>
      </c>
      <c r="X69" s="19">
        <v>0</v>
      </c>
      <c r="Y69" s="20">
        <f>Y68*(1+VLookups!$C$57/12)</f>
        <v>-180.73471022114572</v>
      </c>
      <c r="Z69" s="20">
        <f>-E69*VLookups!$J$3</f>
        <v>-356.30589169406232</v>
      </c>
      <c r="AA69" s="20">
        <v>0</v>
      </c>
      <c r="AB69" s="20">
        <f t="shared" ref="AB69:AB132" si="3">SUM(E69,F69/2,H69,I69,K69,L69,M69,O69,P69,R69,S69,T69,V69,W69,X69,Y69,G69,J69,Z69,AA69)</f>
        <v>867.05598515272584</v>
      </c>
      <c r="AC69" s="20">
        <f t="shared" ref="AC69:AC132" si="4">AB69+(AC68*(1+($AC$2/12)))</f>
        <v>72016.918598876</v>
      </c>
    </row>
    <row r="70" spans="2:29" x14ac:dyDescent="0.25">
      <c r="B70" s="9">
        <v>66</v>
      </c>
      <c r="C70" s="9">
        <f t="shared" si="2"/>
        <v>28</v>
      </c>
      <c r="D70" s="9">
        <v>6</v>
      </c>
      <c r="E70" s="20">
        <v>8907.6472923515576</v>
      </c>
      <c r="F70" s="20">
        <f>'B-B-LS'!E70*-VLookups!$C$10*2</f>
        <v>-534.45883754109343</v>
      </c>
      <c r="G70" s="19">
        <v>0</v>
      </c>
      <c r="H70" s="20">
        <f>(-VLookups!$C$13)*(E70+F70/2)</f>
        <v>-2514.3616012120747</v>
      </c>
      <c r="I70" s="20">
        <f>-PMT(VLookups!$C$16/12,180,-FV(VLookups!$C$16/12,48,,-VLookups!$C$15))</f>
        <v>-1138.3540184987783</v>
      </c>
      <c r="J70" s="19">
        <v>0</v>
      </c>
      <c r="K70" s="19">
        <v>0</v>
      </c>
      <c r="L70" s="20">
        <f>VLookups!$C$30</f>
        <v>-471.78084110027339</v>
      </c>
      <c r="M70" s="20">
        <f>M69-VLookups!$C$33</f>
        <v>-71</v>
      </c>
      <c r="N70" s="22">
        <v>6</v>
      </c>
      <c r="O70" s="19">
        <v>0</v>
      </c>
      <c r="P70" s="19">
        <v>0</v>
      </c>
      <c r="Q70" s="9" t="s">
        <v>36</v>
      </c>
      <c r="R70" s="21">
        <f>R58*(1+VLookups!$C$45)</f>
        <v>-2016.8248257019513</v>
      </c>
      <c r="S70" s="19">
        <v>0</v>
      </c>
      <c r="T70" s="19">
        <v>0</v>
      </c>
      <c r="U70" s="9" t="s">
        <v>36</v>
      </c>
      <c r="V70" s="21">
        <f>V69-VLookups!$C$54</f>
        <v>-830</v>
      </c>
      <c r="W70" s="21">
        <f>-VLookups!$C$59</f>
        <v>-200</v>
      </c>
      <c r="X70" s="19">
        <v>0</v>
      </c>
      <c r="Y70" s="20">
        <f>Y69*(1+VLookups!$C$57/12)</f>
        <v>-181.2618531259574</v>
      </c>
      <c r="Z70" s="20">
        <f>-E70*VLookups!$J$3</f>
        <v>-356.30589169406232</v>
      </c>
      <c r="AA70" s="20">
        <v>0</v>
      </c>
      <c r="AB70" s="20">
        <f t="shared" si="3"/>
        <v>860.52884224791399</v>
      </c>
      <c r="AC70" s="20">
        <f t="shared" si="4"/>
        <v>72997.475638788717</v>
      </c>
    </row>
    <row r="71" spans="2:29" x14ac:dyDescent="0.25">
      <c r="B71" s="9">
        <v>67</v>
      </c>
      <c r="C71" s="9">
        <f t="shared" si="2"/>
        <v>28</v>
      </c>
      <c r="D71" s="9">
        <v>7</v>
      </c>
      <c r="E71" s="20">
        <v>8907.6472923515576</v>
      </c>
      <c r="F71" s="20">
        <f>'B-B-LS'!E71*-VLookups!$C$10*2</f>
        <v>-534.45883754109343</v>
      </c>
      <c r="G71" s="19">
        <v>0</v>
      </c>
      <c r="H71" s="20">
        <f>(-VLookups!$C$13)*(E71+F71/2)</f>
        <v>-2514.3616012120747</v>
      </c>
      <c r="I71" s="20">
        <f>-PMT(VLookups!$C$16/12,180,-FV(VLookups!$C$16/12,48,,-VLookups!$C$15))</f>
        <v>-1138.3540184987783</v>
      </c>
      <c r="J71" s="19">
        <v>0</v>
      </c>
      <c r="K71" s="19">
        <v>0</v>
      </c>
      <c r="L71" s="20">
        <f>VLookups!$C$30</f>
        <v>-471.78084110027339</v>
      </c>
      <c r="M71" s="20">
        <f>M70-VLookups!$C$33</f>
        <v>-72</v>
      </c>
      <c r="N71" s="22">
        <v>7</v>
      </c>
      <c r="O71" s="19">
        <v>0</v>
      </c>
      <c r="P71" s="19">
        <v>0</v>
      </c>
      <c r="Q71" s="9" t="s">
        <v>36</v>
      </c>
      <c r="R71" s="21">
        <f>R59*(1+VLookups!$C$45)</f>
        <v>-2016.8248257019513</v>
      </c>
      <c r="S71" s="19">
        <v>0</v>
      </c>
      <c r="T71" s="19">
        <v>0</v>
      </c>
      <c r="U71" s="9" t="s">
        <v>36</v>
      </c>
      <c r="V71" s="21">
        <f>V70-VLookups!$C$54</f>
        <v>-835</v>
      </c>
      <c r="W71" s="21">
        <f>-VLookups!$C$59</f>
        <v>-200</v>
      </c>
      <c r="X71" s="19">
        <v>0</v>
      </c>
      <c r="Y71" s="20">
        <f>Y70*(1+VLookups!$C$57/12)</f>
        <v>-181.79053353090811</v>
      </c>
      <c r="Z71" s="20">
        <f>-E71*VLookups!$J$3</f>
        <v>-356.30589169406232</v>
      </c>
      <c r="AA71" s="20">
        <v>0</v>
      </c>
      <c r="AB71" s="20">
        <f t="shared" si="3"/>
        <v>854.00016184296339</v>
      </c>
      <c r="AC71" s="20">
        <f t="shared" si="4"/>
        <v>73973.138260029664</v>
      </c>
    </row>
    <row r="72" spans="2:29" x14ac:dyDescent="0.25">
      <c r="B72" s="9">
        <v>68</v>
      </c>
      <c r="C72" s="9">
        <f t="shared" si="2"/>
        <v>28</v>
      </c>
      <c r="D72" s="9">
        <v>8</v>
      </c>
      <c r="E72" s="20">
        <v>8907.6472923515576</v>
      </c>
      <c r="F72" s="20">
        <f>'B-B-LS'!E72*-VLookups!$C$10*2</f>
        <v>-534.45883754109343</v>
      </c>
      <c r="G72" s="19">
        <v>0</v>
      </c>
      <c r="H72" s="20">
        <f>(-VLookups!$C$13)*(E72+F72/2)</f>
        <v>-2514.3616012120747</v>
      </c>
      <c r="I72" s="20">
        <f>-PMT(VLookups!$C$16/12,180,-FV(VLookups!$C$16/12,48,,-VLookups!$C$15))</f>
        <v>-1138.3540184987783</v>
      </c>
      <c r="J72" s="19">
        <v>0</v>
      </c>
      <c r="K72" s="19">
        <v>0</v>
      </c>
      <c r="L72" s="20">
        <f>VLookups!$C$30</f>
        <v>-471.78084110027339</v>
      </c>
      <c r="M72" s="20">
        <f>M71-VLookups!$C$33</f>
        <v>-73</v>
      </c>
      <c r="N72" s="22">
        <v>8</v>
      </c>
      <c r="O72" s="19">
        <v>0</v>
      </c>
      <c r="P72" s="19">
        <v>0</v>
      </c>
      <c r="Q72" s="9" t="s">
        <v>36</v>
      </c>
      <c r="R72" s="21">
        <f>R60*(1+VLookups!$C$45)</f>
        <v>-2016.8248257019513</v>
      </c>
      <c r="S72" s="19">
        <v>0</v>
      </c>
      <c r="T72" s="19">
        <v>0</v>
      </c>
      <c r="U72" s="9" t="s">
        <v>36</v>
      </c>
      <c r="V72" s="21">
        <f>V71-VLookups!$C$54</f>
        <v>-840</v>
      </c>
      <c r="W72" s="21">
        <f>-VLookups!$C$59</f>
        <v>-200</v>
      </c>
      <c r="X72" s="19">
        <v>0</v>
      </c>
      <c r="Y72" s="20">
        <f>Y71*(1+VLookups!$C$57/12)</f>
        <v>-182.32075592037324</v>
      </c>
      <c r="Z72" s="20">
        <f>-E72*VLookups!$J$3</f>
        <v>-356.30589169406232</v>
      </c>
      <c r="AA72" s="20">
        <v>0</v>
      </c>
      <c r="AB72" s="20">
        <f t="shared" si="3"/>
        <v>847.46993945349811</v>
      </c>
      <c r="AC72" s="20">
        <f t="shared" si="4"/>
        <v>74943.896763249882</v>
      </c>
    </row>
    <row r="73" spans="2:29" x14ac:dyDescent="0.25">
      <c r="B73" s="9">
        <v>69</v>
      </c>
      <c r="C73" s="9">
        <f t="shared" si="2"/>
        <v>28</v>
      </c>
      <c r="D73" s="9">
        <v>9</v>
      </c>
      <c r="E73" s="20">
        <v>8907.6472923515576</v>
      </c>
      <c r="F73" s="20">
        <f>'B-B-LS'!E73*-VLookups!$C$10*2</f>
        <v>-534.45883754109343</v>
      </c>
      <c r="G73" s="19">
        <v>0</v>
      </c>
      <c r="H73" s="20">
        <f>(-VLookups!$C$13)*(E73+F73/2)</f>
        <v>-2514.3616012120747</v>
      </c>
      <c r="I73" s="20">
        <f>-PMT(VLookups!$C$16/12,180,-FV(VLookups!$C$16/12,48,,-VLookups!$C$15))</f>
        <v>-1138.3540184987783</v>
      </c>
      <c r="J73" s="19">
        <v>0</v>
      </c>
      <c r="K73" s="19">
        <v>0</v>
      </c>
      <c r="L73" s="20">
        <f>VLookups!$C$30</f>
        <v>-471.78084110027339</v>
      </c>
      <c r="M73" s="20">
        <f>M72-VLookups!$C$33</f>
        <v>-74</v>
      </c>
      <c r="N73" s="22">
        <v>9</v>
      </c>
      <c r="O73" s="19">
        <v>0</v>
      </c>
      <c r="P73" s="19">
        <v>0</v>
      </c>
      <c r="Q73" s="9" t="s">
        <v>36</v>
      </c>
      <c r="R73" s="21">
        <f>R61*(1+VLookups!$C$45)</f>
        <v>-2016.8248257019513</v>
      </c>
      <c r="S73" s="19">
        <v>0</v>
      </c>
      <c r="T73" s="19">
        <v>0</v>
      </c>
      <c r="U73" s="9" t="s">
        <v>36</v>
      </c>
      <c r="V73" s="21">
        <f>V72-VLookups!$C$54</f>
        <v>-845</v>
      </c>
      <c r="W73" s="21">
        <f>-VLookups!$C$59</f>
        <v>-200</v>
      </c>
      <c r="X73" s="19">
        <v>0</v>
      </c>
      <c r="Y73" s="20">
        <f>Y72*(1+VLookups!$C$57/12)</f>
        <v>-182.85252479180767</v>
      </c>
      <c r="Z73" s="20">
        <f>-E73*VLookups!$J$3</f>
        <v>-356.30589169406232</v>
      </c>
      <c r="AA73" s="20">
        <v>0</v>
      </c>
      <c r="AB73" s="20">
        <f t="shared" si="3"/>
        <v>840.93817058206389</v>
      </c>
      <c r="AC73" s="20">
        <f t="shared" si="4"/>
        <v>75909.741428437366</v>
      </c>
    </row>
    <row r="74" spans="2:29" x14ac:dyDescent="0.25">
      <c r="B74" s="9">
        <v>70</v>
      </c>
      <c r="C74" s="9">
        <f t="shared" si="2"/>
        <v>28</v>
      </c>
      <c r="D74" s="9">
        <v>10</v>
      </c>
      <c r="E74" s="20">
        <v>8907.6472923515576</v>
      </c>
      <c r="F74" s="20">
        <f>'B-B-LS'!E74*-VLookups!$C$10*2</f>
        <v>-534.45883754109343</v>
      </c>
      <c r="G74" s="19">
        <v>0</v>
      </c>
      <c r="H74" s="20">
        <f>(-VLookups!$C$13)*(E74+F74/2)</f>
        <v>-2514.3616012120747</v>
      </c>
      <c r="I74" s="20">
        <f>-PMT(VLookups!$C$16/12,180,-FV(VLookups!$C$16/12,48,,-VLookups!$C$15))</f>
        <v>-1138.3540184987783</v>
      </c>
      <c r="J74" s="19">
        <v>0</v>
      </c>
      <c r="K74" s="19">
        <v>0</v>
      </c>
      <c r="L74" s="20">
        <f>VLookups!$C$30</f>
        <v>-471.78084110027339</v>
      </c>
      <c r="M74" s="20">
        <f>M73-VLookups!$C$33</f>
        <v>-75</v>
      </c>
      <c r="N74" s="22">
        <v>10</v>
      </c>
      <c r="O74" s="19">
        <v>0</v>
      </c>
      <c r="P74" s="19">
        <v>0</v>
      </c>
      <c r="Q74" s="9" t="s">
        <v>36</v>
      </c>
      <c r="R74" s="21">
        <f>R62*(1+VLookups!$C$45)</f>
        <v>-2016.8248257019513</v>
      </c>
      <c r="S74" s="19">
        <v>0</v>
      </c>
      <c r="T74" s="19">
        <v>0</v>
      </c>
      <c r="U74" s="9" t="s">
        <v>36</v>
      </c>
      <c r="V74" s="21">
        <f>V73-VLookups!$C$54</f>
        <v>-850</v>
      </c>
      <c r="W74" s="21">
        <f>-VLookups!$C$59</f>
        <v>-200</v>
      </c>
      <c r="X74" s="19">
        <v>0</v>
      </c>
      <c r="Y74" s="20">
        <f>Y73*(1+VLookups!$C$57/12)</f>
        <v>-183.38584465578379</v>
      </c>
      <c r="Z74" s="20">
        <f>-E74*VLookups!$J$3</f>
        <v>-356.30589169406232</v>
      </c>
      <c r="AA74" s="20">
        <v>0</v>
      </c>
      <c r="AB74" s="20">
        <f t="shared" si="3"/>
        <v>834.40485071808769</v>
      </c>
      <c r="AC74" s="20">
        <f t="shared" si="4"/>
        <v>76870.662514869517</v>
      </c>
    </row>
    <row r="75" spans="2:29" x14ac:dyDescent="0.25">
      <c r="B75" s="9">
        <v>71</v>
      </c>
      <c r="C75" s="9">
        <f t="shared" si="2"/>
        <v>28</v>
      </c>
      <c r="D75" s="9">
        <v>11</v>
      </c>
      <c r="E75" s="20">
        <v>8907.6472923515576</v>
      </c>
      <c r="F75" s="20">
        <f>'B-B-LS'!E75*-VLookups!$C$10*2</f>
        <v>-534.45883754109343</v>
      </c>
      <c r="G75" s="19">
        <v>0</v>
      </c>
      <c r="H75" s="20">
        <f>(-VLookups!$C$13)*(E75+F75/2)</f>
        <v>-2514.3616012120747</v>
      </c>
      <c r="I75" s="20">
        <f>-PMT(VLookups!$C$16/12,180,-FV(VLookups!$C$16/12,48,,-VLookups!$C$15))</f>
        <v>-1138.3540184987783</v>
      </c>
      <c r="J75" s="19">
        <v>0</v>
      </c>
      <c r="K75" s="19">
        <v>0</v>
      </c>
      <c r="L75" s="20">
        <f>VLookups!$C$30</f>
        <v>-471.78084110027339</v>
      </c>
      <c r="M75" s="20">
        <f>M74-VLookups!$C$33</f>
        <v>-76</v>
      </c>
      <c r="N75" s="22">
        <v>11</v>
      </c>
      <c r="O75" s="19">
        <v>0</v>
      </c>
      <c r="P75" s="19">
        <v>0</v>
      </c>
      <c r="Q75" s="9" t="s">
        <v>36</v>
      </c>
      <c r="R75" s="21">
        <f>R63*(1+VLookups!$C$45)</f>
        <v>-2016.8248257019513</v>
      </c>
      <c r="S75" s="19">
        <v>0</v>
      </c>
      <c r="T75" s="19">
        <v>0</v>
      </c>
      <c r="U75" s="9" t="s">
        <v>36</v>
      </c>
      <c r="V75" s="21">
        <f>V74-VLookups!$C$54</f>
        <v>-855</v>
      </c>
      <c r="W75" s="21">
        <f>-VLookups!$C$59</f>
        <v>-200</v>
      </c>
      <c r="X75" s="19">
        <v>0</v>
      </c>
      <c r="Y75" s="20">
        <f>Y74*(1+VLookups!$C$57/12)</f>
        <v>-183.92072003602982</v>
      </c>
      <c r="Z75" s="20">
        <f>-E75*VLookups!$J$3</f>
        <v>-356.30589169406232</v>
      </c>
      <c r="AA75" s="20">
        <v>0</v>
      </c>
      <c r="AB75" s="20">
        <f t="shared" si="3"/>
        <v>827.86997533784177</v>
      </c>
      <c r="AC75" s="20">
        <f t="shared" si="4"/>
        <v>77826.650261065486</v>
      </c>
    </row>
    <row r="76" spans="2:29" x14ac:dyDescent="0.25">
      <c r="B76" s="9">
        <v>72</v>
      </c>
      <c r="C76" s="9">
        <f t="shared" si="2"/>
        <v>29</v>
      </c>
      <c r="D76" s="9">
        <v>0</v>
      </c>
      <c r="E76" s="20">
        <v>9219.4149475838622</v>
      </c>
      <c r="F76" s="20">
        <f>'B-B-LS'!E76*-VLookups!$C$10*2</f>
        <v>-553.16489685503166</v>
      </c>
      <c r="G76" s="19">
        <v>0</v>
      </c>
      <c r="H76" s="20">
        <f>(-VLookups!$C$13)*(E76+F76/2)</f>
        <v>-2602.3642572544968</v>
      </c>
      <c r="I76" s="20">
        <f>-PMT(VLookups!$C$16/12,180,-FV(VLookups!$C$16/12,48,,-VLookups!$C$15))</f>
        <v>-1138.3540184987783</v>
      </c>
      <c r="J76" s="19">
        <v>0</v>
      </c>
      <c r="K76" s="19">
        <v>0</v>
      </c>
      <c r="L76" s="20">
        <f>VLookups!$C$30</f>
        <v>-471.78084110027339</v>
      </c>
      <c r="M76" s="20">
        <f>M75-VLookups!$C$33</f>
        <v>-77</v>
      </c>
      <c r="N76" s="22">
        <v>12</v>
      </c>
      <c r="O76" s="19">
        <v>0</v>
      </c>
      <c r="P76" s="19">
        <v>0</v>
      </c>
      <c r="Q76" s="9" t="s">
        <v>36</v>
      </c>
      <c r="R76" s="21">
        <f>R64*(1+VLookups!$C$45)</f>
        <v>-2139.8511400697703</v>
      </c>
      <c r="S76" s="19">
        <v>0</v>
      </c>
      <c r="T76" s="19">
        <v>0</v>
      </c>
      <c r="U76" s="9" t="s">
        <v>36</v>
      </c>
      <c r="V76" s="21">
        <f>V75-VLookups!$C$54</f>
        <v>-860</v>
      </c>
      <c r="W76" s="21">
        <f>-VLookups!$C$59</f>
        <v>-200</v>
      </c>
      <c r="X76" s="19">
        <v>0</v>
      </c>
      <c r="Y76" s="20">
        <f>Y75*(1+VLookups!$C$57/12)</f>
        <v>-184.45715546946823</v>
      </c>
      <c r="Z76" s="20">
        <f>-E76*VLookups!$J$3</f>
        <v>-368.77659790335451</v>
      </c>
      <c r="AA76" s="20">
        <v>0</v>
      </c>
      <c r="AB76" s="20">
        <f t="shared" si="3"/>
        <v>900.24848886020391</v>
      </c>
      <c r="AC76" s="20">
        <f t="shared" si="4"/>
        <v>78856.609833694136</v>
      </c>
    </row>
    <row r="77" spans="2:29" x14ac:dyDescent="0.25">
      <c r="B77" s="9">
        <v>73</v>
      </c>
      <c r="C77" s="9">
        <f t="shared" si="2"/>
        <v>29</v>
      </c>
      <c r="D77" s="9">
        <v>1</v>
      </c>
      <c r="E77" s="20">
        <v>9219.4149475838622</v>
      </c>
      <c r="F77" s="20">
        <f>'B-B-LS'!E77*-VLookups!$C$10*2</f>
        <v>-553.16489685503166</v>
      </c>
      <c r="G77" s="19">
        <v>0</v>
      </c>
      <c r="H77" s="20">
        <f>(-VLookups!$C$13)*(E77+F77/2)</f>
        <v>-2602.3642572544968</v>
      </c>
      <c r="I77" s="20">
        <f>-PMT(VLookups!$C$16/12,180,-FV(VLookups!$C$16/12,48,,-VLookups!$C$15))</f>
        <v>-1138.3540184987783</v>
      </c>
      <c r="J77" s="19">
        <v>0</v>
      </c>
      <c r="K77" s="19">
        <v>0</v>
      </c>
      <c r="L77" s="20">
        <f>VLookups!$C$30</f>
        <v>-471.78084110027339</v>
      </c>
      <c r="M77" s="20">
        <f>M76-VLookups!$C$33</f>
        <v>-78</v>
      </c>
      <c r="N77" s="22">
        <v>13</v>
      </c>
      <c r="O77" s="19">
        <v>0</v>
      </c>
      <c r="P77" s="19">
        <v>0</v>
      </c>
      <c r="Q77" s="9" t="s">
        <v>36</v>
      </c>
      <c r="R77" s="21">
        <f>R65*(1+VLookups!$C$45)</f>
        <v>-2139.8511400697703</v>
      </c>
      <c r="S77" s="19">
        <v>0</v>
      </c>
      <c r="T77" s="19">
        <v>0</v>
      </c>
      <c r="U77" s="9" t="s">
        <v>36</v>
      </c>
      <c r="V77" s="21">
        <f>V76-VLookups!$C$54</f>
        <v>-865</v>
      </c>
      <c r="W77" s="21">
        <f>-VLookups!$C$59</f>
        <v>-200</v>
      </c>
      <c r="X77" s="19">
        <v>0</v>
      </c>
      <c r="Y77" s="20">
        <f>Y76*(1+VLookups!$C$57/12)</f>
        <v>-184.99515550625418</v>
      </c>
      <c r="Z77" s="20">
        <f>-E77*VLookups!$J$3</f>
        <v>-368.77659790335451</v>
      </c>
      <c r="AA77" s="20">
        <v>0</v>
      </c>
      <c r="AB77" s="20">
        <f t="shared" si="3"/>
        <v>893.71048882341802</v>
      </c>
      <c r="AC77" s="20">
        <f t="shared" si="4"/>
        <v>79881.748005573711</v>
      </c>
    </row>
    <row r="78" spans="2:29" x14ac:dyDescent="0.25">
      <c r="B78" s="9">
        <v>74</v>
      </c>
      <c r="C78" s="9">
        <f t="shared" si="2"/>
        <v>29</v>
      </c>
      <c r="D78" s="9">
        <v>2</v>
      </c>
      <c r="E78" s="20">
        <v>9219.4149475838622</v>
      </c>
      <c r="F78" s="20">
        <f>'B-B-LS'!E78*-VLookups!$C$10*2</f>
        <v>-553.16489685503166</v>
      </c>
      <c r="G78" s="19">
        <v>0</v>
      </c>
      <c r="H78" s="20">
        <f>(-VLookups!$C$13)*(E78+F78/2)</f>
        <v>-2602.3642572544968</v>
      </c>
      <c r="I78" s="20">
        <f>-PMT(VLookups!$C$16/12,180,-FV(VLookups!$C$16/12,48,,-VLookups!$C$15))</f>
        <v>-1138.3540184987783</v>
      </c>
      <c r="J78" s="19">
        <v>0</v>
      </c>
      <c r="K78" s="19">
        <v>0</v>
      </c>
      <c r="L78" s="20">
        <f>VLookups!$C$30</f>
        <v>-471.78084110027339</v>
      </c>
      <c r="M78" s="20">
        <f>M77-VLookups!$C$33</f>
        <v>-79</v>
      </c>
      <c r="N78" s="22">
        <v>14</v>
      </c>
      <c r="O78" s="19">
        <v>0</v>
      </c>
      <c r="P78" s="19">
        <v>0</v>
      </c>
      <c r="Q78" s="9" t="s">
        <v>36</v>
      </c>
      <c r="R78" s="21">
        <f>R66*(1+VLookups!$C$45)</f>
        <v>-2139.8511400697703</v>
      </c>
      <c r="S78" s="19">
        <v>0</v>
      </c>
      <c r="T78" s="19">
        <v>0</v>
      </c>
      <c r="U78" s="9" t="s">
        <v>36</v>
      </c>
      <c r="V78" s="21">
        <f>V77-VLookups!$C$54</f>
        <v>-870</v>
      </c>
      <c r="W78" s="21">
        <f>-VLookups!$C$59</f>
        <v>-200</v>
      </c>
      <c r="X78" s="19">
        <v>0</v>
      </c>
      <c r="Y78" s="20">
        <f>Y77*(1+VLookups!$C$57/12)</f>
        <v>-185.5347247098141</v>
      </c>
      <c r="Z78" s="20">
        <f>-E78*VLookups!$J$3</f>
        <v>-368.77659790335451</v>
      </c>
      <c r="AA78" s="20">
        <v>0</v>
      </c>
      <c r="AB78" s="20">
        <f t="shared" si="3"/>
        <v>887.17091961985807</v>
      </c>
      <c r="AC78" s="20">
        <f t="shared" si="4"/>
        <v>80902.055171869535</v>
      </c>
    </row>
    <row r="79" spans="2:29" x14ac:dyDescent="0.25">
      <c r="B79" s="9">
        <v>75</v>
      </c>
      <c r="C79" s="9">
        <f t="shared" si="2"/>
        <v>29</v>
      </c>
      <c r="D79" s="9">
        <v>3</v>
      </c>
      <c r="E79" s="20">
        <v>9219.4149475838622</v>
      </c>
      <c r="F79" s="20">
        <f>'B-B-LS'!E79*-VLookups!$C$10*2</f>
        <v>-553.16489685503166</v>
      </c>
      <c r="G79" s="19">
        <v>0</v>
      </c>
      <c r="H79" s="20">
        <f>(-VLookups!$C$13)*(E79+F79/2)</f>
        <v>-2602.3642572544968</v>
      </c>
      <c r="I79" s="20">
        <f>-PMT(VLookups!$C$16/12,180,-FV(VLookups!$C$16/12,48,,-VLookups!$C$15))</f>
        <v>-1138.3540184987783</v>
      </c>
      <c r="J79" s="19">
        <v>0</v>
      </c>
      <c r="K79" s="19">
        <v>0</v>
      </c>
      <c r="L79" s="20">
        <f>VLookups!$C$30</f>
        <v>-471.78084110027339</v>
      </c>
      <c r="M79" s="20">
        <f>M78-VLookups!$C$33</f>
        <v>-80</v>
      </c>
      <c r="N79" s="22">
        <v>15</v>
      </c>
      <c r="O79" s="19">
        <v>0</v>
      </c>
      <c r="P79" s="19">
        <v>0</v>
      </c>
      <c r="Q79" s="9" t="s">
        <v>36</v>
      </c>
      <c r="R79" s="21">
        <f>R67*(1+VLookups!$C$45)</f>
        <v>-2139.8511400697703</v>
      </c>
      <c r="S79" s="19">
        <v>0</v>
      </c>
      <c r="T79" s="19">
        <v>0</v>
      </c>
      <c r="U79" s="9" t="s">
        <v>36</v>
      </c>
      <c r="V79" s="21">
        <f>V78-VLookups!$C$54</f>
        <v>-875</v>
      </c>
      <c r="W79" s="21">
        <f>-VLookups!$C$59</f>
        <v>-200</v>
      </c>
      <c r="X79" s="19">
        <v>0</v>
      </c>
      <c r="Y79" s="20">
        <f>Y78*(1+VLookups!$C$57/12)</f>
        <v>-186.07586765688438</v>
      </c>
      <c r="Z79" s="20">
        <f>-E79*VLookups!$J$3</f>
        <v>-368.77659790335451</v>
      </c>
      <c r="AA79" s="20">
        <v>0</v>
      </c>
      <c r="AB79" s="20">
        <f t="shared" si="3"/>
        <v>880.62977667278778</v>
      </c>
      <c r="AC79" s="20">
        <f t="shared" si="4"/>
        <v>81917.521707162115</v>
      </c>
    </row>
    <row r="80" spans="2:29" x14ac:dyDescent="0.25">
      <c r="B80" s="9">
        <v>76</v>
      </c>
      <c r="C80" s="9">
        <f t="shared" si="2"/>
        <v>29</v>
      </c>
      <c r="D80" s="9">
        <v>4</v>
      </c>
      <c r="E80" s="20">
        <v>9219.4149475838622</v>
      </c>
      <c r="F80" s="20">
        <f>'B-B-LS'!E80*-VLookups!$C$10*2</f>
        <v>-553.16489685503166</v>
      </c>
      <c r="G80" s="19">
        <v>0</v>
      </c>
      <c r="H80" s="20">
        <f>(-VLookups!$C$13)*(E80+F80/2)</f>
        <v>-2602.3642572544968</v>
      </c>
      <c r="I80" s="20">
        <f>-PMT(VLookups!$C$16/12,180,-FV(VLookups!$C$16/12,48,,-VLookups!$C$15))</f>
        <v>-1138.3540184987783</v>
      </c>
      <c r="J80" s="19">
        <v>0</v>
      </c>
      <c r="K80" s="19">
        <v>0</v>
      </c>
      <c r="L80" s="20">
        <f>VLookups!$C$30</f>
        <v>-471.78084110027339</v>
      </c>
      <c r="M80" s="20">
        <f>M79-VLookups!$C$33</f>
        <v>-81</v>
      </c>
      <c r="N80" s="22">
        <v>16</v>
      </c>
      <c r="O80" s="19">
        <v>0</v>
      </c>
      <c r="P80" s="19">
        <v>0</v>
      </c>
      <c r="Q80" s="9" t="s">
        <v>36</v>
      </c>
      <c r="R80" s="21">
        <f>R68*(1+VLookups!$C$45)</f>
        <v>-2139.8511400697703</v>
      </c>
      <c r="S80" s="19">
        <v>0</v>
      </c>
      <c r="T80" s="19">
        <v>0</v>
      </c>
      <c r="U80" s="9" t="s">
        <v>36</v>
      </c>
      <c r="V80" s="21">
        <f>V79-VLookups!$C$54</f>
        <v>-880</v>
      </c>
      <c r="W80" s="21">
        <f>-VLookups!$C$59</f>
        <v>-200</v>
      </c>
      <c r="X80" s="19">
        <v>0</v>
      </c>
      <c r="Y80" s="20">
        <f>Y79*(1+VLookups!$C$57/12)</f>
        <v>-186.6185889375503</v>
      </c>
      <c r="Z80" s="20">
        <f>-E80*VLookups!$J$3</f>
        <v>-368.77659790335451</v>
      </c>
      <c r="AA80" s="20">
        <v>0</v>
      </c>
      <c r="AB80" s="20">
        <f t="shared" si="3"/>
        <v>874.08705539212178</v>
      </c>
      <c r="AC80" s="20">
        <f t="shared" si="4"/>
        <v>82928.13796539951</v>
      </c>
    </row>
    <row r="81" spans="2:29" x14ac:dyDescent="0.25">
      <c r="B81" s="9">
        <v>77</v>
      </c>
      <c r="C81" s="9">
        <f t="shared" ref="C81:C144" si="5">C69+1</f>
        <v>29</v>
      </c>
      <c r="D81" s="9">
        <v>5</v>
      </c>
      <c r="E81" s="20">
        <v>9219.4149475838622</v>
      </c>
      <c r="F81" s="20">
        <f>'B-B-LS'!E81*-VLookups!$C$10*2</f>
        <v>-553.16489685503166</v>
      </c>
      <c r="G81" s="19">
        <v>0</v>
      </c>
      <c r="H81" s="20">
        <f>(-VLookups!$C$13)*(E81+F81/2)</f>
        <v>-2602.3642572544968</v>
      </c>
      <c r="I81" s="20">
        <f>-PMT(VLookups!$C$16/12,180,-FV(VLookups!$C$16/12,48,,-VLookups!$C$15))</f>
        <v>-1138.3540184987783</v>
      </c>
      <c r="J81" s="19">
        <v>0</v>
      </c>
      <c r="K81" s="19">
        <v>0</v>
      </c>
      <c r="L81" s="20">
        <f>VLookups!$C$30</f>
        <v>-471.78084110027339</v>
      </c>
      <c r="M81" s="20">
        <f>M80-VLookups!$C$33</f>
        <v>-82</v>
      </c>
      <c r="N81" s="22">
        <v>17</v>
      </c>
      <c r="O81" s="19">
        <v>0</v>
      </c>
      <c r="P81" s="19">
        <v>0</v>
      </c>
      <c r="Q81" s="9" t="s">
        <v>36</v>
      </c>
      <c r="R81" s="21">
        <f>R69*(1+VLookups!$C$45)</f>
        <v>-2139.8511400697703</v>
      </c>
      <c r="S81" s="19">
        <v>0</v>
      </c>
      <c r="T81" s="19">
        <v>0</v>
      </c>
      <c r="U81" s="9" t="s">
        <v>36</v>
      </c>
      <c r="V81" s="21">
        <f>V80-VLookups!$C$54</f>
        <v>-885</v>
      </c>
      <c r="W81" s="21">
        <f>-VLookups!$C$59</f>
        <v>-200</v>
      </c>
      <c r="X81" s="19">
        <v>0</v>
      </c>
      <c r="Y81" s="20">
        <f>Y80*(1+VLookups!$C$57/12)</f>
        <v>-187.16289315528482</v>
      </c>
      <c r="Z81" s="20">
        <f>-E81*VLookups!$J$3</f>
        <v>-368.77659790335451</v>
      </c>
      <c r="AA81" s="20">
        <v>0</v>
      </c>
      <c r="AB81" s="20">
        <f t="shared" si="3"/>
        <v>867.54275117438738</v>
      </c>
      <c r="AC81" s="20">
        <f t="shared" si="4"/>
        <v>83933.89427984957</v>
      </c>
    </row>
    <row r="82" spans="2:29" x14ac:dyDescent="0.25">
      <c r="B82" s="9">
        <v>78</v>
      </c>
      <c r="C82" s="9">
        <f t="shared" si="5"/>
        <v>29</v>
      </c>
      <c r="D82" s="9">
        <v>6</v>
      </c>
      <c r="E82" s="20">
        <v>9219.4149475838622</v>
      </c>
      <c r="F82" s="20">
        <f>'B-B-LS'!E82*-VLookups!$C$10*2</f>
        <v>-553.16489685503166</v>
      </c>
      <c r="G82" s="19">
        <v>0</v>
      </c>
      <c r="H82" s="20">
        <f>(-VLookups!$C$13)*(E82+F82/2)</f>
        <v>-2602.3642572544968</v>
      </c>
      <c r="I82" s="20">
        <f>-PMT(VLookups!$C$16/12,180,-FV(VLookups!$C$16/12,48,,-VLookups!$C$15))</f>
        <v>-1138.3540184987783</v>
      </c>
      <c r="J82" s="19">
        <v>0</v>
      </c>
      <c r="K82" s="19">
        <v>0</v>
      </c>
      <c r="L82" s="20">
        <f>VLookups!$C$30</f>
        <v>-471.78084110027339</v>
      </c>
      <c r="M82" s="20">
        <f>M81-VLookups!$C$33</f>
        <v>-83</v>
      </c>
      <c r="N82" s="22">
        <v>18</v>
      </c>
      <c r="O82" s="19">
        <v>0</v>
      </c>
      <c r="P82" s="19">
        <v>0</v>
      </c>
      <c r="Q82" s="9" t="s">
        <v>36</v>
      </c>
      <c r="R82" s="21">
        <f>R70*(1+VLookups!$C$45)</f>
        <v>-2139.8511400697703</v>
      </c>
      <c r="S82" s="19">
        <v>0</v>
      </c>
      <c r="T82" s="19">
        <v>0</v>
      </c>
      <c r="U82" s="9" t="s">
        <v>36</v>
      </c>
      <c r="V82" s="21">
        <f>V81-VLookups!$C$54</f>
        <v>-890</v>
      </c>
      <c r="W82" s="21">
        <f>-VLookups!$C$59</f>
        <v>-200</v>
      </c>
      <c r="X82" s="19">
        <v>0</v>
      </c>
      <c r="Y82" s="20">
        <f>Y81*(1+VLookups!$C$57/12)</f>
        <v>-187.70878492698773</v>
      </c>
      <c r="Z82" s="20">
        <f>-E82*VLookups!$J$3</f>
        <v>-368.77659790335451</v>
      </c>
      <c r="AA82" s="20">
        <v>0</v>
      </c>
      <c r="AB82" s="20">
        <f t="shared" si="3"/>
        <v>860.99685940268432</v>
      </c>
      <c r="AC82" s="20">
        <f t="shared" si="4"/>
        <v>84934.780963052006</v>
      </c>
    </row>
    <row r="83" spans="2:29" x14ac:dyDescent="0.25">
      <c r="B83" s="9">
        <v>79</v>
      </c>
      <c r="C83" s="9">
        <f t="shared" si="5"/>
        <v>29</v>
      </c>
      <c r="D83" s="9">
        <v>7</v>
      </c>
      <c r="E83" s="20">
        <v>9219.4149475838622</v>
      </c>
      <c r="F83" s="20">
        <f>'B-B-LS'!E83*-VLookups!$C$10*2</f>
        <v>-553.16489685503166</v>
      </c>
      <c r="G83" s="19">
        <v>0</v>
      </c>
      <c r="H83" s="20">
        <f>(-VLookups!$C$13)*(E83+F83/2)</f>
        <v>-2602.3642572544968</v>
      </c>
      <c r="I83" s="20">
        <f>-PMT(VLookups!$C$16/12,180,-FV(VLookups!$C$16/12,48,,-VLookups!$C$15))</f>
        <v>-1138.3540184987783</v>
      </c>
      <c r="J83" s="19">
        <v>0</v>
      </c>
      <c r="K83" s="19">
        <v>0</v>
      </c>
      <c r="L83" s="20">
        <f>VLookups!$C$30</f>
        <v>-471.78084110027339</v>
      </c>
      <c r="M83" s="20">
        <f>M82-VLookups!$C$33</f>
        <v>-84</v>
      </c>
      <c r="N83" s="22">
        <v>19</v>
      </c>
      <c r="O83" s="19">
        <v>0</v>
      </c>
      <c r="P83" s="19">
        <v>0</v>
      </c>
      <c r="Q83" s="9" t="s">
        <v>36</v>
      </c>
      <c r="R83" s="21">
        <f>R71*(1+VLookups!$C$45)</f>
        <v>-2139.8511400697703</v>
      </c>
      <c r="S83" s="19">
        <v>0</v>
      </c>
      <c r="T83" s="19">
        <v>0</v>
      </c>
      <c r="U83" s="9" t="s">
        <v>36</v>
      </c>
      <c r="V83" s="21">
        <f>V82-VLookups!$C$54</f>
        <v>-895</v>
      </c>
      <c r="W83" s="21">
        <f>-VLookups!$C$59</f>
        <v>-200</v>
      </c>
      <c r="X83" s="19">
        <v>0</v>
      </c>
      <c r="Y83" s="20">
        <f>Y82*(1+VLookups!$C$57/12)</f>
        <v>-188.25626888302477</v>
      </c>
      <c r="Z83" s="20">
        <f>-E83*VLookups!$J$3</f>
        <v>-368.77659790335451</v>
      </c>
      <c r="AA83" s="20">
        <v>0</v>
      </c>
      <c r="AB83" s="20">
        <f t="shared" si="3"/>
        <v>854.44937544664731</v>
      </c>
      <c r="AC83" s="20">
        <f t="shared" si="4"/>
        <v>85930.78830677041</v>
      </c>
    </row>
    <row r="84" spans="2:29" x14ac:dyDescent="0.25">
      <c r="B84" s="9">
        <v>80</v>
      </c>
      <c r="C84" s="9">
        <f t="shared" si="5"/>
        <v>29</v>
      </c>
      <c r="D84" s="9">
        <v>8</v>
      </c>
      <c r="E84" s="20">
        <v>9219.4149475838622</v>
      </c>
      <c r="F84" s="20">
        <f>'B-B-LS'!E84*-VLookups!$C$10*2</f>
        <v>-553.16489685503166</v>
      </c>
      <c r="G84" s="19">
        <v>0</v>
      </c>
      <c r="H84" s="20">
        <f>(-VLookups!$C$13)*(E84+F84/2)</f>
        <v>-2602.3642572544968</v>
      </c>
      <c r="I84" s="20">
        <f>-PMT(VLookups!$C$16/12,180,-FV(VLookups!$C$16/12,48,,-VLookups!$C$15))</f>
        <v>-1138.3540184987783</v>
      </c>
      <c r="J84" s="19">
        <v>0</v>
      </c>
      <c r="K84" s="19">
        <v>0</v>
      </c>
      <c r="L84" s="20">
        <f>VLookups!$C$30</f>
        <v>-471.78084110027339</v>
      </c>
      <c r="M84" s="20">
        <f>M83-VLookups!$C$33</f>
        <v>-85</v>
      </c>
      <c r="N84" s="22">
        <v>20</v>
      </c>
      <c r="O84" s="19">
        <v>0</v>
      </c>
      <c r="P84" s="19">
        <v>0</v>
      </c>
      <c r="Q84" s="9" t="s">
        <v>36</v>
      </c>
      <c r="R84" s="21">
        <f>R72*(1+VLookups!$C$45)</f>
        <v>-2139.8511400697703</v>
      </c>
      <c r="S84" s="19">
        <v>0</v>
      </c>
      <c r="T84" s="19">
        <v>0</v>
      </c>
      <c r="U84" s="9" t="s">
        <v>36</v>
      </c>
      <c r="V84" s="21">
        <f>V83-VLookups!$C$54</f>
        <v>-900</v>
      </c>
      <c r="W84" s="21">
        <f>-VLookups!$C$59</f>
        <v>-200</v>
      </c>
      <c r="X84" s="19">
        <v>0</v>
      </c>
      <c r="Y84" s="20">
        <f>Y83*(1+VLookups!$C$57/12)</f>
        <v>-188.80534966726694</v>
      </c>
      <c r="Z84" s="20">
        <f>-E84*VLookups!$J$3</f>
        <v>-368.77659790335451</v>
      </c>
      <c r="AA84" s="20">
        <v>0</v>
      </c>
      <c r="AB84" s="20">
        <f t="shared" si="3"/>
        <v>847.90029466240526</v>
      </c>
      <c r="AC84" s="20">
        <f t="shared" si="4"/>
        <v>86921.906581944102</v>
      </c>
    </row>
    <row r="85" spans="2:29" x14ac:dyDescent="0.25">
      <c r="B85" s="9">
        <v>81</v>
      </c>
      <c r="C85" s="9">
        <f t="shared" si="5"/>
        <v>29</v>
      </c>
      <c r="D85" s="9">
        <v>9</v>
      </c>
      <c r="E85" s="20">
        <v>9219.4149475838622</v>
      </c>
      <c r="F85" s="20">
        <f>'B-B-LS'!E85*-VLookups!$C$10*2</f>
        <v>-553.16489685503166</v>
      </c>
      <c r="G85" s="19">
        <v>0</v>
      </c>
      <c r="H85" s="20">
        <f>(-VLookups!$C$13)*(E85+F85/2)</f>
        <v>-2602.3642572544968</v>
      </c>
      <c r="I85" s="20">
        <f>-PMT(VLookups!$C$16/12,180,-FV(VLookups!$C$16/12,48,,-VLookups!$C$15))</f>
        <v>-1138.3540184987783</v>
      </c>
      <c r="J85" s="19">
        <v>0</v>
      </c>
      <c r="K85" s="19">
        <v>0</v>
      </c>
      <c r="L85" s="20">
        <f>VLookups!$C$30</f>
        <v>-471.78084110027339</v>
      </c>
      <c r="M85" s="20">
        <f>M84-VLookups!$C$33</f>
        <v>-86</v>
      </c>
      <c r="N85" s="22">
        <v>21</v>
      </c>
      <c r="O85" s="19">
        <v>0</v>
      </c>
      <c r="P85" s="19">
        <v>0</v>
      </c>
      <c r="Q85" s="9" t="s">
        <v>36</v>
      </c>
      <c r="R85" s="21">
        <f>R73*(1+VLookups!$C$45)</f>
        <v>-2139.8511400697703</v>
      </c>
      <c r="S85" s="19">
        <v>0</v>
      </c>
      <c r="T85" s="19">
        <v>0</v>
      </c>
      <c r="U85" s="9" t="s">
        <v>36</v>
      </c>
      <c r="V85" s="21">
        <f>V84-VLookups!$C$54</f>
        <v>-905</v>
      </c>
      <c r="W85" s="21">
        <f>-VLookups!$C$59</f>
        <v>-200</v>
      </c>
      <c r="X85" s="19">
        <v>0</v>
      </c>
      <c r="Y85" s="20">
        <f>Y84*(1+VLookups!$C$57/12)</f>
        <v>-189.35603193712981</v>
      </c>
      <c r="Z85" s="20">
        <f>-E85*VLookups!$J$3</f>
        <v>-368.77659790335451</v>
      </c>
      <c r="AA85" s="20">
        <v>0</v>
      </c>
      <c r="AB85" s="20">
        <f t="shared" si="3"/>
        <v>841.34961239254244</v>
      </c>
      <c r="AC85" s="20">
        <f t="shared" si="4"/>
        <v>87908.126038639894</v>
      </c>
    </row>
    <row r="86" spans="2:29" x14ac:dyDescent="0.25">
      <c r="B86" s="9">
        <v>82</v>
      </c>
      <c r="C86" s="9">
        <f t="shared" si="5"/>
        <v>29</v>
      </c>
      <c r="D86" s="9">
        <v>10</v>
      </c>
      <c r="E86" s="20">
        <v>9219.4149475838622</v>
      </c>
      <c r="F86" s="20">
        <f>'B-B-LS'!E86*-VLookups!$C$10*2</f>
        <v>-553.16489685503166</v>
      </c>
      <c r="G86" s="19">
        <v>0</v>
      </c>
      <c r="H86" s="20">
        <f>(-VLookups!$C$13)*(E86+F86/2)</f>
        <v>-2602.3642572544968</v>
      </c>
      <c r="I86" s="20">
        <f>-PMT(VLookups!$C$16/12,180,-FV(VLookups!$C$16/12,48,,-VLookups!$C$15))</f>
        <v>-1138.3540184987783</v>
      </c>
      <c r="J86" s="19">
        <v>0</v>
      </c>
      <c r="K86" s="19">
        <v>0</v>
      </c>
      <c r="L86" s="20">
        <f>VLookups!$C$30</f>
        <v>-471.78084110027339</v>
      </c>
      <c r="M86" s="20">
        <f>M85-VLookups!$C$33</f>
        <v>-87</v>
      </c>
      <c r="N86" s="22">
        <v>22</v>
      </c>
      <c r="O86" s="19">
        <v>0</v>
      </c>
      <c r="P86" s="19">
        <v>0</v>
      </c>
      <c r="Q86" s="9" t="s">
        <v>36</v>
      </c>
      <c r="R86" s="21">
        <f>R74*(1+VLookups!$C$45)</f>
        <v>-2139.8511400697703</v>
      </c>
      <c r="S86" s="19">
        <v>0</v>
      </c>
      <c r="T86" s="19">
        <v>0</v>
      </c>
      <c r="U86" s="9" t="s">
        <v>36</v>
      </c>
      <c r="V86" s="21">
        <f>V85-VLookups!$C$54</f>
        <v>-910</v>
      </c>
      <c r="W86" s="21">
        <f>-VLookups!$C$59</f>
        <v>-200</v>
      </c>
      <c r="X86" s="19">
        <v>0</v>
      </c>
      <c r="Y86" s="20">
        <f>Y85*(1+VLookups!$C$57/12)</f>
        <v>-189.90832036361311</v>
      </c>
      <c r="Z86" s="20">
        <f>-E86*VLookups!$J$3</f>
        <v>-368.77659790335451</v>
      </c>
      <c r="AA86" s="20">
        <v>0</v>
      </c>
      <c r="AB86" s="20">
        <f t="shared" si="3"/>
        <v>834.79732396605914</v>
      </c>
      <c r="AC86" s="20">
        <f t="shared" si="4"/>
        <v>88889.436906003699</v>
      </c>
    </row>
    <row r="87" spans="2:29" x14ac:dyDescent="0.25">
      <c r="B87" s="9">
        <v>83</v>
      </c>
      <c r="C87" s="9">
        <f t="shared" si="5"/>
        <v>29</v>
      </c>
      <c r="D87" s="9">
        <v>11</v>
      </c>
      <c r="E87" s="20">
        <v>9219.4149475838622</v>
      </c>
      <c r="F87" s="20">
        <f>'B-B-LS'!E87*-VLookups!$C$10*2</f>
        <v>-553.16489685503166</v>
      </c>
      <c r="G87" s="19">
        <v>0</v>
      </c>
      <c r="H87" s="20">
        <f>(-VLookups!$C$13)*(E87+F87/2)</f>
        <v>-2602.3642572544968</v>
      </c>
      <c r="I87" s="20">
        <f>-PMT(VLookups!$C$16/12,180,-FV(VLookups!$C$16/12,48,,-VLookups!$C$15))</f>
        <v>-1138.3540184987783</v>
      </c>
      <c r="J87" s="19">
        <v>0</v>
      </c>
      <c r="K87" s="19">
        <v>0</v>
      </c>
      <c r="L87" s="20">
        <f>VLookups!$C$30</f>
        <v>-471.78084110027339</v>
      </c>
      <c r="M87" s="20">
        <f>M86-VLookups!$C$33</f>
        <v>-88</v>
      </c>
      <c r="N87" s="22">
        <v>23</v>
      </c>
      <c r="O87" s="19">
        <v>0</v>
      </c>
      <c r="P87" s="19">
        <v>0</v>
      </c>
      <c r="Q87" s="9" t="s">
        <v>36</v>
      </c>
      <c r="R87" s="21">
        <f>R75*(1+VLookups!$C$45)</f>
        <v>-2139.8511400697703</v>
      </c>
      <c r="S87" s="19">
        <v>0</v>
      </c>
      <c r="T87" s="19">
        <v>0</v>
      </c>
      <c r="U87" s="9" t="s">
        <v>36</v>
      </c>
      <c r="V87" s="21">
        <f>V86-VLookups!$C$54</f>
        <v>-915</v>
      </c>
      <c r="W87" s="21">
        <f>-VLookups!$C$59</f>
        <v>-200</v>
      </c>
      <c r="X87" s="19">
        <v>0</v>
      </c>
      <c r="Y87" s="20">
        <f>Y86*(1+VLookups!$C$57/12)</f>
        <v>-190.46221963134033</v>
      </c>
      <c r="Z87" s="20">
        <f>-E87*VLookups!$J$3</f>
        <v>-368.77659790335451</v>
      </c>
      <c r="AA87" s="20">
        <v>0</v>
      </c>
      <c r="AB87" s="20">
        <f t="shared" si="3"/>
        <v>828.24342469833186</v>
      </c>
      <c r="AC87" s="20">
        <f t="shared" si="4"/>
        <v>89865.829392212036</v>
      </c>
    </row>
    <row r="88" spans="2:29" x14ac:dyDescent="0.25">
      <c r="B88" s="9">
        <v>84</v>
      </c>
      <c r="C88" s="9">
        <f t="shared" si="5"/>
        <v>30</v>
      </c>
      <c r="D88" s="9">
        <v>0</v>
      </c>
      <c r="E88" s="20">
        <v>9542.0944707492963</v>
      </c>
      <c r="F88" s="20">
        <f>'B-B-LS'!E88*-VLookups!$C$10*2</f>
        <v>-572.52566824495773</v>
      </c>
      <c r="G88" s="19">
        <v>0</v>
      </c>
      <c r="H88" s="20">
        <f>(-VLookups!$C$13)*(E88+F88/2)</f>
        <v>-2693.4470062584041</v>
      </c>
      <c r="I88" s="20">
        <f>-PMT(VLookups!$C$16/12,180,-FV(VLookups!$C$16/12,48,,-VLookups!$C$15))</f>
        <v>-1138.3540184987783</v>
      </c>
      <c r="J88" s="19">
        <v>0</v>
      </c>
      <c r="K88" s="19">
        <v>0</v>
      </c>
      <c r="L88" s="20">
        <f>VLookups!$C$30</f>
        <v>-471.78084110027339</v>
      </c>
      <c r="M88" s="20">
        <f>M87-VLookups!$C$33</f>
        <v>-89</v>
      </c>
      <c r="N88" s="22">
        <v>24</v>
      </c>
      <c r="O88" s="19">
        <v>0</v>
      </c>
      <c r="P88" s="19">
        <v>0</v>
      </c>
      <c r="Q88" s="9" t="s">
        <v>36</v>
      </c>
      <c r="R88" s="21">
        <f>R76*(1+VLookups!$C$45)</f>
        <v>-2270.3820596140263</v>
      </c>
      <c r="S88" s="19">
        <v>0</v>
      </c>
      <c r="T88" s="19">
        <v>0</v>
      </c>
      <c r="U88" s="9" t="s">
        <v>36</v>
      </c>
      <c r="V88" s="21">
        <f>V87-VLookups!$C$54</f>
        <v>-920</v>
      </c>
      <c r="W88" s="21">
        <f>-VLookups!$C$59</f>
        <v>-200</v>
      </c>
      <c r="X88" s="19">
        <v>0</v>
      </c>
      <c r="Y88" s="20">
        <f>Y87*(1+VLookups!$C$57/12)</f>
        <v>-191.01773443859841</v>
      </c>
      <c r="Z88" s="20">
        <f>-E88*VLookups!$J$3</f>
        <v>-381.68377882997186</v>
      </c>
      <c r="AA88" s="20">
        <v>0</v>
      </c>
      <c r="AB88" s="20">
        <f t="shared" si="3"/>
        <v>900.16619788676542</v>
      </c>
      <c r="AC88" s="20">
        <f t="shared" si="4"/>
        <v>90915.771972419156</v>
      </c>
    </row>
    <row r="89" spans="2:29" x14ac:dyDescent="0.25">
      <c r="B89" s="9">
        <v>85</v>
      </c>
      <c r="C89" s="9">
        <f t="shared" si="5"/>
        <v>30</v>
      </c>
      <c r="D89" s="9">
        <v>1</v>
      </c>
      <c r="E89" s="20">
        <v>9542.0944707492963</v>
      </c>
      <c r="F89" s="20">
        <f>'B-B-LS'!E89*-VLookups!$C$10*2</f>
        <v>-572.52566824495773</v>
      </c>
      <c r="G89" s="19">
        <v>0</v>
      </c>
      <c r="H89" s="20">
        <f>(-VLookups!$C$13)*(E89+F89/2)</f>
        <v>-2693.4470062584041</v>
      </c>
      <c r="I89" s="20">
        <f>-PMT(VLookups!$C$16/12,180,-FV(VLookups!$C$16/12,48,,-VLookups!$C$15))</f>
        <v>-1138.3540184987783</v>
      </c>
      <c r="J89" s="19">
        <v>0</v>
      </c>
      <c r="K89" s="19">
        <v>0</v>
      </c>
      <c r="L89" s="20">
        <f>VLookups!$C$30</f>
        <v>-471.78084110027339</v>
      </c>
      <c r="M89" s="20">
        <f>M88-VLookups!$C$33</f>
        <v>-90</v>
      </c>
      <c r="N89" s="22">
        <v>25</v>
      </c>
      <c r="O89" s="19">
        <v>0</v>
      </c>
      <c r="P89" s="19">
        <v>0</v>
      </c>
      <c r="Q89" s="9" t="s">
        <v>36</v>
      </c>
      <c r="R89" s="21">
        <f>R77*(1+VLookups!$C$45)</f>
        <v>-2270.3820596140263</v>
      </c>
      <c r="S89" s="19">
        <v>0</v>
      </c>
      <c r="T89" s="19">
        <v>0</v>
      </c>
      <c r="U89" s="9" t="s">
        <v>36</v>
      </c>
      <c r="V89" s="21">
        <f>V88-VLookups!$C$54</f>
        <v>-925</v>
      </c>
      <c r="W89" s="21">
        <f>-VLookups!$C$59</f>
        <v>-200</v>
      </c>
      <c r="X89" s="19">
        <v>0</v>
      </c>
      <c r="Y89" s="20">
        <f>Y88*(1+VLookups!$C$57/12)</f>
        <v>-191.57486949737765</v>
      </c>
      <c r="Z89" s="20">
        <f>-E89*VLookups!$J$3</f>
        <v>-381.68377882997186</v>
      </c>
      <c r="AA89" s="20">
        <v>0</v>
      </c>
      <c r="AB89" s="20">
        <f t="shared" si="3"/>
        <v>893.60906282798612</v>
      </c>
      <c r="AC89" s="20">
        <f t="shared" si="4"/>
        <v>91960.907321867853</v>
      </c>
    </row>
    <row r="90" spans="2:29" x14ac:dyDescent="0.25">
      <c r="B90" s="9">
        <v>86</v>
      </c>
      <c r="C90" s="9">
        <f t="shared" si="5"/>
        <v>30</v>
      </c>
      <c r="D90" s="9">
        <v>2</v>
      </c>
      <c r="E90" s="20">
        <v>9542.0944707492963</v>
      </c>
      <c r="F90" s="20">
        <f>'B-B-LS'!E90*-VLookups!$C$10*2</f>
        <v>-572.52566824495773</v>
      </c>
      <c r="G90" s="19">
        <v>0</v>
      </c>
      <c r="H90" s="20">
        <f>(-VLookups!$C$13)*(E90+F90/2)</f>
        <v>-2693.4470062584041</v>
      </c>
      <c r="I90" s="20">
        <f>-PMT(VLookups!$C$16/12,180,-FV(VLookups!$C$16/12,48,,-VLookups!$C$15))</f>
        <v>-1138.3540184987783</v>
      </c>
      <c r="J90" s="19">
        <v>0</v>
      </c>
      <c r="K90" s="19">
        <v>0</v>
      </c>
      <c r="L90" s="20">
        <f>VLookups!$C$30</f>
        <v>-471.78084110027339</v>
      </c>
      <c r="M90" s="20">
        <f>M89-VLookups!$C$33</f>
        <v>-91</v>
      </c>
      <c r="N90" s="22">
        <v>26</v>
      </c>
      <c r="O90" s="19">
        <v>0</v>
      </c>
      <c r="P90" s="19">
        <v>0</v>
      </c>
      <c r="Q90" s="9" t="s">
        <v>36</v>
      </c>
      <c r="R90" s="21">
        <f>R78*(1+VLookups!$C$45)</f>
        <v>-2270.3820596140263</v>
      </c>
      <c r="S90" s="19">
        <v>0</v>
      </c>
      <c r="T90" s="19">
        <v>0</v>
      </c>
      <c r="U90" s="9" t="s">
        <v>36</v>
      </c>
      <c r="V90" s="21">
        <f>V89-VLookups!$C$54</f>
        <v>-930</v>
      </c>
      <c r="W90" s="21">
        <f>-VLookups!$C$59</f>
        <v>-200</v>
      </c>
      <c r="X90" s="19">
        <v>0</v>
      </c>
      <c r="Y90" s="20">
        <f>Y89*(1+VLookups!$C$57/12)</f>
        <v>-192.13362953341166</v>
      </c>
      <c r="Z90" s="20">
        <f>-E90*VLookups!$J$3</f>
        <v>-381.68377882997186</v>
      </c>
      <c r="AA90" s="20">
        <v>0</v>
      </c>
      <c r="AB90" s="20">
        <f t="shared" si="3"/>
        <v>887.05030279195205</v>
      </c>
      <c r="AC90" s="20">
        <f t="shared" si="4"/>
        <v>93001.225803529582</v>
      </c>
    </row>
    <row r="91" spans="2:29" x14ac:dyDescent="0.25">
      <c r="B91" s="9">
        <v>87</v>
      </c>
      <c r="C91" s="9">
        <f t="shared" si="5"/>
        <v>30</v>
      </c>
      <c r="D91" s="9">
        <v>3</v>
      </c>
      <c r="E91" s="20">
        <v>9542.0944707492963</v>
      </c>
      <c r="F91" s="20">
        <f>'B-B-LS'!E91*-VLookups!$C$10*2</f>
        <v>-572.52566824495773</v>
      </c>
      <c r="G91" s="19">
        <v>0</v>
      </c>
      <c r="H91" s="20">
        <f>(-VLookups!$C$13)*(E91+F91/2)</f>
        <v>-2693.4470062584041</v>
      </c>
      <c r="I91" s="20">
        <f>-PMT(VLookups!$C$16/12,180,-FV(VLookups!$C$16/12,48,,-VLookups!$C$15))</f>
        <v>-1138.3540184987783</v>
      </c>
      <c r="J91" s="19">
        <v>0</v>
      </c>
      <c r="K91" s="19">
        <v>0</v>
      </c>
      <c r="L91" s="20">
        <f>VLookups!$C$30</f>
        <v>-471.78084110027339</v>
      </c>
      <c r="M91" s="20">
        <f>M90-VLookups!$C$33</f>
        <v>-92</v>
      </c>
      <c r="N91" s="22">
        <v>27</v>
      </c>
      <c r="O91" s="19">
        <v>0</v>
      </c>
      <c r="P91" s="19">
        <v>0</v>
      </c>
      <c r="Q91" s="9" t="s">
        <v>36</v>
      </c>
      <c r="R91" s="21">
        <f>R79*(1+VLookups!$C$45)</f>
        <v>-2270.3820596140263</v>
      </c>
      <c r="S91" s="19">
        <v>0</v>
      </c>
      <c r="T91" s="19">
        <v>0</v>
      </c>
      <c r="U91" s="9" t="s">
        <v>36</v>
      </c>
      <c r="V91" s="21">
        <f>V90-VLookups!$C$54</f>
        <v>-935</v>
      </c>
      <c r="W91" s="21">
        <f>-VLookups!$C$59</f>
        <v>-200</v>
      </c>
      <c r="X91" s="19">
        <v>0</v>
      </c>
      <c r="Y91" s="20">
        <f>Y90*(1+VLookups!$C$57/12)</f>
        <v>-192.69401928621744</v>
      </c>
      <c r="Z91" s="20">
        <f>-E91*VLookups!$J$3</f>
        <v>-381.68377882997186</v>
      </c>
      <c r="AA91" s="20">
        <v>0</v>
      </c>
      <c r="AB91" s="20">
        <f t="shared" si="3"/>
        <v>880.48991303914624</v>
      </c>
      <c r="AC91" s="20">
        <f t="shared" si="4"/>
        <v>94036.717759574603</v>
      </c>
    </row>
    <row r="92" spans="2:29" x14ac:dyDescent="0.25">
      <c r="B92" s="9">
        <v>88</v>
      </c>
      <c r="C92" s="9">
        <f t="shared" si="5"/>
        <v>30</v>
      </c>
      <c r="D92" s="9">
        <v>4</v>
      </c>
      <c r="E92" s="20">
        <v>9542.0944707492963</v>
      </c>
      <c r="F92" s="20">
        <f>'B-B-LS'!E92*-VLookups!$C$10*2</f>
        <v>-572.52566824495773</v>
      </c>
      <c r="G92" s="19">
        <v>0</v>
      </c>
      <c r="H92" s="20">
        <f>(-VLookups!$C$13)*(E92+F92/2)</f>
        <v>-2693.4470062584041</v>
      </c>
      <c r="I92" s="20">
        <f>-PMT(VLookups!$C$16/12,180,-FV(VLookups!$C$16/12,48,,-VLookups!$C$15))</f>
        <v>-1138.3540184987783</v>
      </c>
      <c r="J92" s="19">
        <v>0</v>
      </c>
      <c r="K92" s="19">
        <v>0</v>
      </c>
      <c r="L92" s="20">
        <f>VLookups!$C$30</f>
        <v>-471.78084110027339</v>
      </c>
      <c r="M92" s="20">
        <f>M91-VLookups!$C$33</f>
        <v>-93</v>
      </c>
      <c r="N92" s="22">
        <v>28</v>
      </c>
      <c r="O92" s="19">
        <v>0</v>
      </c>
      <c r="P92" s="19">
        <v>0</v>
      </c>
      <c r="Q92" s="9" t="s">
        <v>36</v>
      </c>
      <c r="R92" s="21">
        <f>R80*(1+VLookups!$C$45)</f>
        <v>-2270.3820596140263</v>
      </c>
      <c r="S92" s="19">
        <v>0</v>
      </c>
      <c r="T92" s="19">
        <v>0</v>
      </c>
      <c r="U92" s="9" t="s">
        <v>36</v>
      </c>
      <c r="V92" s="21">
        <f>V91-VLookups!$C$54</f>
        <v>-940</v>
      </c>
      <c r="W92" s="21">
        <f>-VLookups!$C$59</f>
        <v>-200</v>
      </c>
      <c r="X92" s="19">
        <v>0</v>
      </c>
      <c r="Y92" s="20">
        <f>Y91*(1+VLookups!$C$57/12)</f>
        <v>-193.25604350913557</v>
      </c>
      <c r="Z92" s="20">
        <f>-E92*VLookups!$J$3</f>
        <v>-381.68377882997186</v>
      </c>
      <c r="AA92" s="20">
        <v>0</v>
      </c>
      <c r="AB92" s="20">
        <f t="shared" si="3"/>
        <v>873.92788881622835</v>
      </c>
      <c r="AC92" s="20">
        <f t="shared" si="4"/>
        <v>95067.373511323458</v>
      </c>
    </row>
    <row r="93" spans="2:29" x14ac:dyDescent="0.25">
      <c r="B93" s="9">
        <v>89</v>
      </c>
      <c r="C93" s="9">
        <f t="shared" si="5"/>
        <v>30</v>
      </c>
      <c r="D93" s="9">
        <v>5</v>
      </c>
      <c r="E93" s="20">
        <v>9542.0944707492963</v>
      </c>
      <c r="F93" s="20">
        <f>'B-B-LS'!E93*-VLookups!$C$10*2</f>
        <v>-572.52566824495773</v>
      </c>
      <c r="G93" s="19">
        <v>0</v>
      </c>
      <c r="H93" s="20">
        <f>(-VLookups!$C$13)*(E93+F93/2)</f>
        <v>-2693.4470062584041</v>
      </c>
      <c r="I93" s="20">
        <f>-PMT(VLookups!$C$16/12,180,-FV(VLookups!$C$16/12,48,,-VLookups!$C$15))</f>
        <v>-1138.3540184987783</v>
      </c>
      <c r="J93" s="19">
        <v>0</v>
      </c>
      <c r="K93" s="19">
        <v>0</v>
      </c>
      <c r="L93" s="20">
        <f>VLookups!$C$30</f>
        <v>-471.78084110027339</v>
      </c>
      <c r="M93" s="20">
        <f>M92-VLookups!$C$33</f>
        <v>-94</v>
      </c>
      <c r="N93" s="22">
        <v>29</v>
      </c>
      <c r="O93" s="19">
        <v>0</v>
      </c>
      <c r="P93" s="19">
        <v>0</v>
      </c>
      <c r="Q93" s="9" t="s">
        <v>36</v>
      </c>
      <c r="R93" s="21">
        <f>R81*(1+VLookups!$C$45)</f>
        <v>-2270.3820596140263</v>
      </c>
      <c r="S93" s="19">
        <v>0</v>
      </c>
      <c r="T93" s="19">
        <v>0</v>
      </c>
      <c r="U93" s="9" t="s">
        <v>36</v>
      </c>
      <c r="V93" s="21">
        <f>V92-VLookups!$C$54</f>
        <v>-945</v>
      </c>
      <c r="W93" s="21">
        <f>-VLookups!$C$59</f>
        <v>-200</v>
      </c>
      <c r="X93" s="19">
        <v>0</v>
      </c>
      <c r="Y93" s="20">
        <f>Y92*(1+VLookups!$C$57/12)</f>
        <v>-193.81970696937054</v>
      </c>
      <c r="Z93" s="20">
        <f>-E93*VLookups!$J$3</f>
        <v>-381.68377882997186</v>
      </c>
      <c r="AA93" s="20">
        <v>0</v>
      </c>
      <c r="AB93" s="20">
        <f t="shared" si="3"/>
        <v>867.3642253559932</v>
      </c>
      <c r="AC93" s="20">
        <f t="shared" si="4"/>
        <v>96093.18335919833</v>
      </c>
    </row>
    <row r="94" spans="2:29" x14ac:dyDescent="0.25">
      <c r="B94" s="9">
        <v>90</v>
      </c>
      <c r="C94" s="9">
        <f t="shared" si="5"/>
        <v>30</v>
      </c>
      <c r="D94" s="9">
        <v>6</v>
      </c>
      <c r="E94" s="20">
        <v>9542.0944707492963</v>
      </c>
      <c r="F94" s="20">
        <f>'B-B-LS'!E94*-VLookups!$C$10*2</f>
        <v>-572.52566824495773</v>
      </c>
      <c r="G94" s="19">
        <v>0</v>
      </c>
      <c r="H94" s="20">
        <f>(-VLookups!$C$13)*(E94+F94/2)</f>
        <v>-2693.4470062584041</v>
      </c>
      <c r="I94" s="20">
        <f>-PMT(VLookups!$C$16/12,180,-FV(VLookups!$C$16/12,48,,-VLookups!$C$15))</f>
        <v>-1138.3540184987783</v>
      </c>
      <c r="J94" s="19">
        <v>0</v>
      </c>
      <c r="K94" s="19">
        <v>0</v>
      </c>
      <c r="L94" s="20">
        <f>VLookups!$C$30</f>
        <v>-471.78084110027339</v>
      </c>
      <c r="M94" s="20">
        <f>M93-VLookups!$C$33</f>
        <v>-95</v>
      </c>
      <c r="N94" s="22">
        <v>30</v>
      </c>
      <c r="O94" s="19">
        <v>0</v>
      </c>
      <c r="P94" s="19">
        <v>0</v>
      </c>
      <c r="Q94" s="9" t="s">
        <v>36</v>
      </c>
      <c r="R94" s="21">
        <f>R82*(1+VLookups!$C$45)</f>
        <v>-2270.3820596140263</v>
      </c>
      <c r="S94" s="19">
        <v>0</v>
      </c>
      <c r="T94" s="19">
        <v>0</v>
      </c>
      <c r="U94" s="9" t="s">
        <v>36</v>
      </c>
      <c r="V94" s="21">
        <f>V93-VLookups!$C$54</f>
        <v>-950</v>
      </c>
      <c r="W94" s="21">
        <f>-VLookups!$C$59</f>
        <v>-200</v>
      </c>
      <c r="X94" s="19">
        <v>0</v>
      </c>
      <c r="Y94" s="20">
        <f>Y93*(1+VLookups!$C$57/12)</f>
        <v>-194.3850144480312</v>
      </c>
      <c r="Z94" s="20">
        <f>-E94*VLookups!$J$3</f>
        <v>-381.68377882997186</v>
      </c>
      <c r="AA94" s="20">
        <v>0</v>
      </c>
      <c r="AB94" s="20">
        <f t="shared" si="3"/>
        <v>860.79891787733266</v>
      </c>
      <c r="AC94" s="20">
        <f t="shared" si="4"/>
        <v>97114.137582674331</v>
      </c>
    </row>
    <row r="95" spans="2:29" x14ac:dyDescent="0.25">
      <c r="B95" s="9">
        <v>91</v>
      </c>
      <c r="C95" s="9">
        <f t="shared" si="5"/>
        <v>30</v>
      </c>
      <c r="D95" s="9">
        <v>7</v>
      </c>
      <c r="E95" s="20">
        <v>9542.0944707492963</v>
      </c>
      <c r="F95" s="20">
        <f>'B-B-LS'!E95*-VLookups!$C$10*2</f>
        <v>-572.52566824495773</v>
      </c>
      <c r="G95" s="19">
        <v>0</v>
      </c>
      <c r="H95" s="20">
        <f>(-VLookups!$C$13)*(E95+F95/2)</f>
        <v>-2693.4470062584041</v>
      </c>
      <c r="I95" s="20">
        <f>-PMT(VLookups!$C$16/12,180,-FV(VLookups!$C$16/12,48,,-VLookups!$C$15))</f>
        <v>-1138.3540184987783</v>
      </c>
      <c r="J95" s="19">
        <v>0</v>
      </c>
      <c r="K95" s="19">
        <v>0</v>
      </c>
      <c r="L95" s="20">
        <f>VLookups!$C$30</f>
        <v>-471.78084110027339</v>
      </c>
      <c r="M95" s="20">
        <f>M94-VLookups!$C$33</f>
        <v>-96</v>
      </c>
      <c r="N95" s="22">
        <v>31</v>
      </c>
      <c r="O95" s="19">
        <v>0</v>
      </c>
      <c r="P95" s="19">
        <v>0</v>
      </c>
      <c r="Q95" s="9" t="s">
        <v>36</v>
      </c>
      <c r="R95" s="21">
        <f>R83*(1+VLookups!$C$45)</f>
        <v>-2270.3820596140263</v>
      </c>
      <c r="S95" s="19">
        <v>0</v>
      </c>
      <c r="T95" s="19">
        <v>0</v>
      </c>
      <c r="U95" s="9" t="s">
        <v>36</v>
      </c>
      <c r="V95" s="21">
        <f>V94-VLookups!$C$54</f>
        <v>-955</v>
      </c>
      <c r="W95" s="21">
        <f>-VLookups!$C$59</f>
        <v>-200</v>
      </c>
      <c r="X95" s="19">
        <v>0</v>
      </c>
      <c r="Y95" s="20">
        <f>Y94*(1+VLookups!$C$57/12)</f>
        <v>-194.9519707401713</v>
      </c>
      <c r="Z95" s="20">
        <f>-E95*VLookups!$J$3</f>
        <v>-381.68377882997186</v>
      </c>
      <c r="AA95" s="20">
        <v>0</v>
      </c>
      <c r="AB95" s="20">
        <f t="shared" si="3"/>
        <v>854.23196158519238</v>
      </c>
      <c r="AC95" s="20">
        <f t="shared" si="4"/>
        <v>98130.226440230646</v>
      </c>
    </row>
    <row r="96" spans="2:29" x14ac:dyDescent="0.25">
      <c r="B96" s="9">
        <v>92</v>
      </c>
      <c r="C96" s="9">
        <f t="shared" si="5"/>
        <v>30</v>
      </c>
      <c r="D96" s="9">
        <v>8</v>
      </c>
      <c r="E96" s="20">
        <v>9542.0944707492963</v>
      </c>
      <c r="F96" s="20">
        <f>'B-B-LS'!E96*-VLookups!$C$10*2</f>
        <v>-572.52566824495773</v>
      </c>
      <c r="G96" s="19">
        <v>0</v>
      </c>
      <c r="H96" s="20">
        <f>(-VLookups!$C$13)*(E96+F96/2)</f>
        <v>-2693.4470062584041</v>
      </c>
      <c r="I96" s="20">
        <f>-PMT(VLookups!$C$16/12,180,-FV(VLookups!$C$16/12,48,,-VLookups!$C$15))</f>
        <v>-1138.3540184987783</v>
      </c>
      <c r="J96" s="19">
        <v>0</v>
      </c>
      <c r="K96" s="19">
        <v>0</v>
      </c>
      <c r="L96" s="20">
        <f>VLookups!$C$30</f>
        <v>-471.78084110027339</v>
      </c>
      <c r="M96" s="20">
        <f>M95-VLookups!$C$33</f>
        <v>-97</v>
      </c>
      <c r="N96" s="22">
        <v>32</v>
      </c>
      <c r="O96" s="19">
        <v>0</v>
      </c>
      <c r="P96" s="19">
        <v>0</v>
      </c>
      <c r="Q96" s="9" t="s">
        <v>36</v>
      </c>
      <c r="R96" s="21">
        <f>R84*(1+VLookups!$C$45)</f>
        <v>-2270.3820596140263</v>
      </c>
      <c r="S96" s="19">
        <v>0</v>
      </c>
      <c r="T96" s="19">
        <v>0</v>
      </c>
      <c r="U96" s="9" t="s">
        <v>36</v>
      </c>
      <c r="V96" s="21">
        <f>V95-VLookups!$C$54</f>
        <v>-960</v>
      </c>
      <c r="W96" s="21">
        <f>-VLookups!$C$59</f>
        <v>-200</v>
      </c>
      <c r="X96" s="19">
        <v>0</v>
      </c>
      <c r="Y96" s="20">
        <f>Y95*(1+VLookups!$C$57/12)</f>
        <v>-195.52058065483013</v>
      </c>
      <c r="Z96" s="20">
        <f>-E96*VLookups!$J$3</f>
        <v>-381.68377882997186</v>
      </c>
      <c r="AA96" s="20">
        <v>0</v>
      </c>
      <c r="AB96" s="20">
        <f t="shared" si="3"/>
        <v>847.66335167053364</v>
      </c>
      <c r="AC96" s="20">
        <f t="shared" si="4"/>
        <v>99141.440169301568</v>
      </c>
    </row>
    <row r="97" spans="2:29" x14ac:dyDescent="0.25">
      <c r="B97" s="9">
        <v>93</v>
      </c>
      <c r="C97" s="9">
        <f t="shared" si="5"/>
        <v>30</v>
      </c>
      <c r="D97" s="9">
        <v>9</v>
      </c>
      <c r="E97" s="20">
        <v>9542.0944707492963</v>
      </c>
      <c r="F97" s="20">
        <f>'B-B-LS'!E97*-VLookups!$C$10*2</f>
        <v>-572.52566824495773</v>
      </c>
      <c r="G97" s="19">
        <v>0</v>
      </c>
      <c r="H97" s="20">
        <f>(-VLookups!$C$13)*(E97+F97/2)</f>
        <v>-2693.4470062584041</v>
      </c>
      <c r="I97" s="20">
        <f>-PMT(VLookups!$C$16/12,180,-FV(VLookups!$C$16/12,48,,-VLookups!$C$15))</f>
        <v>-1138.3540184987783</v>
      </c>
      <c r="J97" s="19">
        <v>0</v>
      </c>
      <c r="K97" s="19">
        <v>0</v>
      </c>
      <c r="L97" s="20">
        <f>VLookups!$C$30</f>
        <v>-471.78084110027339</v>
      </c>
      <c r="M97" s="20">
        <f>M96-VLookups!$C$33</f>
        <v>-98</v>
      </c>
      <c r="N97" s="22">
        <v>33</v>
      </c>
      <c r="O97" s="19">
        <v>0</v>
      </c>
      <c r="P97" s="19">
        <v>0</v>
      </c>
      <c r="Q97" s="9" t="s">
        <v>36</v>
      </c>
      <c r="R97" s="21">
        <f>R85*(1+VLookups!$C$45)</f>
        <v>-2270.3820596140263</v>
      </c>
      <c r="S97" s="19">
        <v>0</v>
      </c>
      <c r="T97" s="19">
        <v>0</v>
      </c>
      <c r="U97" s="9" t="s">
        <v>36</v>
      </c>
      <c r="V97" s="21">
        <f>V96-VLookups!$C$54</f>
        <v>-965</v>
      </c>
      <c r="W97" s="21">
        <f>-VLookups!$C$59</f>
        <v>-200</v>
      </c>
      <c r="X97" s="19">
        <v>0</v>
      </c>
      <c r="Y97" s="20">
        <f>Y96*(1+VLookups!$C$57/12)</f>
        <v>-196.09084901507339</v>
      </c>
      <c r="Z97" s="20">
        <f>-E97*VLookups!$J$3</f>
        <v>-381.68377882997186</v>
      </c>
      <c r="AA97" s="20">
        <v>0</v>
      </c>
      <c r="AB97" s="20">
        <f t="shared" si="3"/>
        <v>841.09308331029035</v>
      </c>
      <c r="AC97" s="20">
        <f t="shared" si="4"/>
        <v>100147.76898622737</v>
      </c>
    </row>
    <row r="98" spans="2:29" x14ac:dyDescent="0.25">
      <c r="B98" s="9">
        <v>94</v>
      </c>
      <c r="C98" s="9">
        <f t="shared" si="5"/>
        <v>30</v>
      </c>
      <c r="D98" s="9">
        <v>10</v>
      </c>
      <c r="E98" s="20">
        <v>9542.0944707492963</v>
      </c>
      <c r="F98" s="20">
        <f>'B-B-LS'!E98*-VLookups!$C$10*2</f>
        <v>-572.52566824495773</v>
      </c>
      <c r="G98" s="19">
        <v>0</v>
      </c>
      <c r="H98" s="20">
        <f>(-VLookups!$C$13)*(E98+F98/2)</f>
        <v>-2693.4470062584041</v>
      </c>
      <c r="I98" s="20">
        <f>-PMT(VLookups!$C$16/12,180,-FV(VLookups!$C$16/12,48,,-VLookups!$C$15))</f>
        <v>-1138.3540184987783</v>
      </c>
      <c r="J98" s="19">
        <v>0</v>
      </c>
      <c r="K98" s="19">
        <v>0</v>
      </c>
      <c r="L98" s="20">
        <f>VLookups!$C$30</f>
        <v>-471.78084110027339</v>
      </c>
      <c r="M98" s="20">
        <f>M97-VLookups!$C$33</f>
        <v>-99</v>
      </c>
      <c r="N98" s="22">
        <v>34</v>
      </c>
      <c r="O98" s="19">
        <v>0</v>
      </c>
      <c r="P98" s="19">
        <v>0</v>
      </c>
      <c r="Q98" s="9" t="s">
        <v>36</v>
      </c>
      <c r="R98" s="21">
        <f>R86*(1+VLookups!$C$45)</f>
        <v>-2270.3820596140263</v>
      </c>
      <c r="S98" s="19">
        <v>0</v>
      </c>
      <c r="T98" s="19">
        <v>0</v>
      </c>
      <c r="U98" s="9" t="s">
        <v>36</v>
      </c>
      <c r="V98" s="21">
        <f>V97-VLookups!$C$54</f>
        <v>-970</v>
      </c>
      <c r="W98" s="21">
        <f>-VLookups!$C$59</f>
        <v>-200</v>
      </c>
      <c r="X98" s="19">
        <v>0</v>
      </c>
      <c r="Y98" s="20">
        <f>Y97*(1+VLookups!$C$57/12)</f>
        <v>-196.66278065803402</v>
      </c>
      <c r="Z98" s="20">
        <f>-E98*VLookups!$J$3</f>
        <v>-381.68377882997186</v>
      </c>
      <c r="AA98" s="20">
        <v>0</v>
      </c>
      <c r="AB98" s="20">
        <f t="shared" si="3"/>
        <v>834.52115166732972</v>
      </c>
      <c r="AC98" s="20">
        <f t="shared" si="4"/>
        <v>101149.20308620509</v>
      </c>
    </row>
    <row r="99" spans="2:29" x14ac:dyDescent="0.25">
      <c r="B99" s="9">
        <v>95</v>
      </c>
      <c r="C99" s="9">
        <f t="shared" si="5"/>
        <v>30</v>
      </c>
      <c r="D99" s="9">
        <v>11</v>
      </c>
      <c r="E99" s="20">
        <v>9542.0944707492963</v>
      </c>
      <c r="F99" s="20">
        <f>'B-B-LS'!E99*-VLookups!$C$10*2</f>
        <v>-572.52566824495773</v>
      </c>
      <c r="G99" s="19">
        <v>0</v>
      </c>
      <c r="H99" s="20">
        <f>(-VLookups!$C$13)*(E99+F99/2)</f>
        <v>-2693.4470062584041</v>
      </c>
      <c r="I99" s="20">
        <f>-PMT(VLookups!$C$16/12,180,-FV(VLookups!$C$16/12,48,,-VLookups!$C$15))</f>
        <v>-1138.3540184987783</v>
      </c>
      <c r="J99" s="19">
        <v>0</v>
      </c>
      <c r="K99" s="19">
        <v>0</v>
      </c>
      <c r="L99" s="20">
        <f>VLookups!$C$30</f>
        <v>-471.78084110027339</v>
      </c>
      <c r="M99" s="20">
        <f>M98-VLookups!$C$33</f>
        <v>-100</v>
      </c>
      <c r="N99" s="22">
        <v>35</v>
      </c>
      <c r="O99" s="19">
        <v>0</v>
      </c>
      <c r="P99" s="19">
        <v>0</v>
      </c>
      <c r="Q99" s="9" t="s">
        <v>36</v>
      </c>
      <c r="R99" s="21">
        <f>R87*(1+VLookups!$C$45)</f>
        <v>-2270.3820596140263</v>
      </c>
      <c r="S99" s="19">
        <v>0</v>
      </c>
      <c r="T99" s="19">
        <v>0</v>
      </c>
      <c r="U99" s="9" t="s">
        <v>36</v>
      </c>
      <c r="V99" s="21">
        <f>V98-VLookups!$C$54</f>
        <v>-975</v>
      </c>
      <c r="W99" s="21">
        <f>-VLookups!$C$59</f>
        <v>-200</v>
      </c>
      <c r="X99" s="19">
        <v>0</v>
      </c>
      <c r="Y99" s="20">
        <f>Y98*(1+VLookups!$C$57/12)</f>
        <v>-197.2363804349533</v>
      </c>
      <c r="Z99" s="20">
        <f>-E99*VLookups!$J$3</f>
        <v>-381.68377882997186</v>
      </c>
      <c r="AA99" s="20">
        <v>0</v>
      </c>
      <c r="AB99" s="20">
        <f t="shared" si="3"/>
        <v>827.94755189041041</v>
      </c>
      <c r="AC99" s="20">
        <f t="shared" si="4"/>
        <v>102145.73264323917</v>
      </c>
    </row>
    <row r="100" spans="2:29" x14ac:dyDescent="0.25">
      <c r="B100" s="9">
        <v>96</v>
      </c>
      <c r="C100" s="9">
        <f t="shared" si="5"/>
        <v>31</v>
      </c>
      <c r="D100" s="9">
        <v>0</v>
      </c>
      <c r="E100" s="20">
        <v>9876.0677772255203</v>
      </c>
      <c r="F100" s="20">
        <f>'B-B-LS'!E100*-VLookups!$C$10*2</f>
        <v>-592.56406663353118</v>
      </c>
      <c r="G100" s="19">
        <v>0</v>
      </c>
      <c r="H100" s="20">
        <f>(-VLookups!$C$13)*(E100+F100/2)</f>
        <v>-2787.7176514774478</v>
      </c>
      <c r="I100" s="20">
        <f>-PMT(VLookups!$C$16/12,180,-FV(VLookups!$C$16/12,48,,-VLookups!$C$15))</f>
        <v>-1138.3540184987783</v>
      </c>
      <c r="J100" s="19">
        <v>0</v>
      </c>
      <c r="K100" s="19">
        <v>0</v>
      </c>
      <c r="L100" s="20">
        <f>VLookups!$C$30</f>
        <v>-471.78084110027339</v>
      </c>
      <c r="M100" s="20">
        <f>M99-VLookups!$C$33</f>
        <v>-101</v>
      </c>
      <c r="N100" s="22">
        <v>36</v>
      </c>
      <c r="O100" s="19">
        <v>0</v>
      </c>
      <c r="P100" s="19">
        <v>0</v>
      </c>
      <c r="Q100" s="9" t="s">
        <v>36</v>
      </c>
      <c r="R100" s="21">
        <f>R88*(1+VLookups!$C$45)</f>
        <v>-2408.8753652504815</v>
      </c>
      <c r="S100" s="19">
        <v>0</v>
      </c>
      <c r="T100" s="19">
        <v>0</v>
      </c>
      <c r="U100" s="9" t="s">
        <v>36</v>
      </c>
      <c r="V100" s="21">
        <f>V99-VLookups!$C$54</f>
        <v>-980</v>
      </c>
      <c r="W100" s="21">
        <f>-VLookups!$C$59</f>
        <v>-200</v>
      </c>
      <c r="X100" s="19">
        <v>0</v>
      </c>
      <c r="Y100" s="20">
        <f>Y99*(1+VLookups!$C$57/12)</f>
        <v>-197.81165321122191</v>
      </c>
      <c r="Z100" s="20">
        <f>-E100*VLookups!$J$3</f>
        <v>-395.04271108902083</v>
      </c>
      <c r="AA100" s="20">
        <v>0</v>
      </c>
      <c r="AB100" s="20">
        <f t="shared" si="3"/>
        <v>899.20350328153188</v>
      </c>
      <c r="AC100" s="20">
        <f t="shared" si="4"/>
        <v>103215.17903425945</v>
      </c>
    </row>
    <row r="101" spans="2:29" x14ac:dyDescent="0.25">
      <c r="B101" s="9">
        <v>97</v>
      </c>
      <c r="C101" s="9">
        <f t="shared" si="5"/>
        <v>31</v>
      </c>
      <c r="D101" s="9">
        <v>1</v>
      </c>
      <c r="E101" s="20">
        <v>9876.0677772255203</v>
      </c>
      <c r="F101" s="20">
        <f>'B-B-LS'!E101*-VLookups!$C$10*2</f>
        <v>-592.56406663353118</v>
      </c>
      <c r="G101" s="19">
        <v>0</v>
      </c>
      <c r="H101" s="20">
        <f>(-VLookups!$C$13)*(E101+F101/2)</f>
        <v>-2787.7176514774478</v>
      </c>
      <c r="I101" s="20">
        <f>-PMT(VLookups!$C$16/12,180,-FV(VLookups!$C$16/12,48,,-VLookups!$C$15))</f>
        <v>-1138.3540184987783</v>
      </c>
      <c r="J101" s="19">
        <v>0</v>
      </c>
      <c r="K101" s="19">
        <v>0</v>
      </c>
      <c r="L101" s="20">
        <f>VLookups!$C$30</f>
        <v>-471.78084110027339</v>
      </c>
      <c r="M101" s="20">
        <f>M100-VLookups!$C$33</f>
        <v>-102</v>
      </c>
      <c r="N101" s="22">
        <v>37</v>
      </c>
      <c r="O101" s="19">
        <v>0</v>
      </c>
      <c r="P101" s="19">
        <v>0</v>
      </c>
      <c r="Q101" s="9" t="s">
        <v>36</v>
      </c>
      <c r="R101" s="21">
        <f>R89*(1+VLookups!$C$45)</f>
        <v>-2408.8753652504815</v>
      </c>
      <c r="S101" s="19">
        <v>0</v>
      </c>
      <c r="T101" s="19">
        <v>0</v>
      </c>
      <c r="U101" s="9" t="s">
        <v>36</v>
      </c>
      <c r="V101" s="21">
        <f>V100-VLookups!$C$54</f>
        <v>-985</v>
      </c>
      <c r="W101" s="21">
        <f>-VLookups!$C$59</f>
        <v>-200</v>
      </c>
      <c r="X101" s="19">
        <v>0</v>
      </c>
      <c r="Y101" s="20">
        <f>Y100*(1+VLookups!$C$57/12)</f>
        <v>-198.38860386642131</v>
      </c>
      <c r="Z101" s="20">
        <f>-E101*VLookups!$J$3</f>
        <v>-395.04271108902083</v>
      </c>
      <c r="AA101" s="20">
        <v>0</v>
      </c>
      <c r="AB101" s="20">
        <f t="shared" si="3"/>
        <v>892.62655262633245</v>
      </c>
      <c r="AC101" s="20">
        <f t="shared" si="4"/>
        <v>104279.83088527621</v>
      </c>
    </row>
    <row r="102" spans="2:29" x14ac:dyDescent="0.25">
      <c r="B102" s="9">
        <v>98</v>
      </c>
      <c r="C102" s="9">
        <f t="shared" si="5"/>
        <v>31</v>
      </c>
      <c r="D102" s="9">
        <v>2</v>
      </c>
      <c r="E102" s="20">
        <v>9876.0677772255203</v>
      </c>
      <c r="F102" s="20">
        <f>'B-B-LS'!E102*-VLookups!$C$10*2</f>
        <v>-592.56406663353118</v>
      </c>
      <c r="G102" s="19">
        <v>0</v>
      </c>
      <c r="H102" s="20">
        <f>(-VLookups!$C$13)*(E102+F102/2)</f>
        <v>-2787.7176514774478</v>
      </c>
      <c r="I102" s="20">
        <f>-PMT(VLookups!$C$16/12,180,-FV(VLookups!$C$16/12,48,,-VLookups!$C$15))</f>
        <v>-1138.3540184987783</v>
      </c>
      <c r="J102" s="19">
        <v>0</v>
      </c>
      <c r="K102" s="19">
        <v>0</v>
      </c>
      <c r="L102" s="20">
        <f>VLookups!$C$30</f>
        <v>-471.78084110027339</v>
      </c>
      <c r="M102" s="20">
        <f>M101-VLookups!$C$33</f>
        <v>-103</v>
      </c>
      <c r="N102" s="22">
        <v>38</v>
      </c>
      <c r="O102" s="19">
        <v>0</v>
      </c>
      <c r="P102" s="19">
        <v>0</v>
      </c>
      <c r="Q102" s="9" t="s">
        <v>36</v>
      </c>
      <c r="R102" s="21">
        <f>R90*(1+VLookups!$C$45)</f>
        <v>-2408.8753652504815</v>
      </c>
      <c r="S102" s="19">
        <v>0</v>
      </c>
      <c r="T102" s="19">
        <v>0</v>
      </c>
      <c r="U102" s="9" t="s">
        <v>36</v>
      </c>
      <c r="V102" s="21">
        <f>V101-VLookups!$C$54</f>
        <v>-990</v>
      </c>
      <c r="W102" s="21">
        <f>-VLookups!$C$59</f>
        <v>-200</v>
      </c>
      <c r="X102" s="19">
        <v>0</v>
      </c>
      <c r="Y102" s="20">
        <f>Y101*(1+VLookups!$C$57/12)</f>
        <v>-198.96723729436505</v>
      </c>
      <c r="Z102" s="20">
        <f>-E102*VLookups!$J$3</f>
        <v>-395.04271108902083</v>
      </c>
      <c r="AA102" s="20">
        <v>0</v>
      </c>
      <c r="AB102" s="20">
        <f t="shared" si="3"/>
        <v>886.04791919838874</v>
      </c>
      <c r="AC102" s="20">
        <f t="shared" si="4"/>
        <v>105339.67852261674</v>
      </c>
    </row>
    <row r="103" spans="2:29" x14ac:dyDescent="0.25">
      <c r="B103" s="9">
        <v>99</v>
      </c>
      <c r="C103" s="9">
        <f t="shared" si="5"/>
        <v>31</v>
      </c>
      <c r="D103" s="9">
        <v>3</v>
      </c>
      <c r="E103" s="20">
        <v>9876.0677772255203</v>
      </c>
      <c r="F103" s="20">
        <f>'B-B-LS'!E103*-VLookups!$C$10*2</f>
        <v>-592.56406663353118</v>
      </c>
      <c r="G103" s="19">
        <v>0</v>
      </c>
      <c r="H103" s="20">
        <f>(-VLookups!$C$13)*(E103+F103/2)</f>
        <v>-2787.7176514774478</v>
      </c>
      <c r="I103" s="20">
        <f>-PMT(VLookups!$C$16/12,180,-FV(VLookups!$C$16/12,48,,-VLookups!$C$15))</f>
        <v>-1138.3540184987783</v>
      </c>
      <c r="J103" s="19">
        <v>0</v>
      </c>
      <c r="K103" s="19">
        <v>0</v>
      </c>
      <c r="L103" s="20">
        <f>VLookups!$C$30</f>
        <v>-471.78084110027339</v>
      </c>
      <c r="M103" s="20">
        <f>M102-VLookups!$C$33</f>
        <v>-104</v>
      </c>
      <c r="N103" s="22">
        <v>39</v>
      </c>
      <c r="O103" s="19">
        <v>0</v>
      </c>
      <c r="P103" s="19">
        <v>0</v>
      </c>
      <c r="Q103" s="9" t="s">
        <v>36</v>
      </c>
      <c r="R103" s="21">
        <f>R91*(1+VLookups!$C$45)</f>
        <v>-2408.8753652504815</v>
      </c>
      <c r="S103" s="19">
        <v>0</v>
      </c>
      <c r="T103" s="19">
        <v>0</v>
      </c>
      <c r="U103" s="9" t="s">
        <v>36</v>
      </c>
      <c r="V103" s="21">
        <f>V102-VLookups!$C$54</f>
        <v>-995</v>
      </c>
      <c r="W103" s="21">
        <f>-VLookups!$C$59</f>
        <v>-200</v>
      </c>
      <c r="X103" s="19">
        <v>0</v>
      </c>
      <c r="Y103" s="20">
        <f>Y102*(1+VLookups!$C$57/12)</f>
        <v>-199.54755840314027</v>
      </c>
      <c r="Z103" s="20">
        <f>-E103*VLookups!$J$3</f>
        <v>-395.04271108902083</v>
      </c>
      <c r="AA103" s="20">
        <v>0</v>
      </c>
      <c r="AB103" s="20">
        <f t="shared" si="3"/>
        <v>879.46759808961349</v>
      </c>
      <c r="AC103" s="20">
        <f t="shared" si="4"/>
        <v>106394.71225157738</v>
      </c>
    </row>
    <row r="104" spans="2:29" x14ac:dyDescent="0.25">
      <c r="B104" s="9">
        <v>100</v>
      </c>
      <c r="C104" s="9">
        <f t="shared" si="5"/>
        <v>31</v>
      </c>
      <c r="D104" s="9">
        <v>4</v>
      </c>
      <c r="E104" s="20">
        <v>9876.0677772255203</v>
      </c>
      <c r="F104" s="20">
        <f>'B-B-LS'!E104*-VLookups!$C$10*2</f>
        <v>-592.56406663353118</v>
      </c>
      <c r="G104" s="19">
        <v>0</v>
      </c>
      <c r="H104" s="20">
        <f>(-VLookups!$C$13)*(E104+F104/2)</f>
        <v>-2787.7176514774478</v>
      </c>
      <c r="I104" s="20">
        <f>-PMT(VLookups!$C$16/12,180,-FV(VLookups!$C$16/12,48,,-VLookups!$C$15))</f>
        <v>-1138.3540184987783</v>
      </c>
      <c r="J104" s="19">
        <v>0</v>
      </c>
      <c r="K104" s="19">
        <v>0</v>
      </c>
      <c r="L104" s="20">
        <f>VLookups!$C$30</f>
        <v>-471.78084110027339</v>
      </c>
      <c r="M104" s="20">
        <f>M103-VLookups!$C$33</f>
        <v>-105</v>
      </c>
      <c r="N104" s="22">
        <v>40</v>
      </c>
      <c r="O104" s="19">
        <v>0</v>
      </c>
      <c r="P104" s="19">
        <v>0</v>
      </c>
      <c r="Q104" s="9" t="s">
        <v>36</v>
      </c>
      <c r="R104" s="21">
        <f>R92*(1+VLookups!$C$45)</f>
        <v>-2408.8753652504815</v>
      </c>
      <c r="S104" s="19">
        <v>0</v>
      </c>
      <c r="T104" s="19">
        <v>0</v>
      </c>
      <c r="U104" s="9" t="s">
        <v>36</v>
      </c>
      <c r="V104" s="21">
        <f>V103-VLookups!$C$54</f>
        <v>-1000</v>
      </c>
      <c r="W104" s="21">
        <f>-VLookups!$C$59</f>
        <v>-200</v>
      </c>
      <c r="X104" s="19">
        <v>0</v>
      </c>
      <c r="Y104" s="20">
        <f>Y103*(1+VLookups!$C$57/12)</f>
        <v>-200.12957211514944</v>
      </c>
      <c r="Z104" s="20">
        <f>-E104*VLookups!$J$3</f>
        <v>-395.04271108902083</v>
      </c>
      <c r="AA104" s="20">
        <v>0</v>
      </c>
      <c r="AB104" s="20">
        <f t="shared" si="3"/>
        <v>872.88558437760446</v>
      </c>
      <c r="AC104" s="20">
        <f t="shared" si="4"/>
        <v>107444.92235637429</v>
      </c>
    </row>
    <row r="105" spans="2:29" x14ac:dyDescent="0.25">
      <c r="B105" s="9">
        <v>101</v>
      </c>
      <c r="C105" s="9">
        <f t="shared" si="5"/>
        <v>31</v>
      </c>
      <c r="D105" s="9">
        <v>5</v>
      </c>
      <c r="E105" s="20">
        <v>9876.0677772255203</v>
      </c>
      <c r="F105" s="20">
        <f>'B-B-LS'!E105*-VLookups!$C$10*2</f>
        <v>-592.56406663353118</v>
      </c>
      <c r="G105" s="19">
        <v>0</v>
      </c>
      <c r="H105" s="20">
        <f>(-VLookups!$C$13)*(E105+F105/2)</f>
        <v>-2787.7176514774478</v>
      </c>
      <c r="I105" s="20">
        <f>-PMT(VLookups!$C$16/12,180,-FV(VLookups!$C$16/12,48,,-VLookups!$C$15))</f>
        <v>-1138.3540184987783</v>
      </c>
      <c r="J105" s="19">
        <v>0</v>
      </c>
      <c r="K105" s="19">
        <v>0</v>
      </c>
      <c r="L105" s="20">
        <f>VLookups!$C$30</f>
        <v>-471.78084110027339</v>
      </c>
      <c r="M105" s="20">
        <f>M104-VLookups!$C$33</f>
        <v>-106</v>
      </c>
      <c r="N105" s="22">
        <v>41</v>
      </c>
      <c r="O105" s="19">
        <v>0</v>
      </c>
      <c r="P105" s="19">
        <v>0</v>
      </c>
      <c r="Q105" s="9" t="s">
        <v>36</v>
      </c>
      <c r="R105" s="21">
        <f>R93*(1+VLookups!$C$45)</f>
        <v>-2408.8753652504815</v>
      </c>
      <c r="S105" s="19">
        <v>0</v>
      </c>
      <c r="T105" s="19">
        <v>0</v>
      </c>
      <c r="U105" s="9" t="s">
        <v>36</v>
      </c>
      <c r="V105" s="21">
        <f>V104-VLookups!$C$54</f>
        <v>-1005</v>
      </c>
      <c r="W105" s="21">
        <f>-VLookups!$C$59</f>
        <v>-200</v>
      </c>
      <c r="X105" s="19">
        <v>0</v>
      </c>
      <c r="Y105" s="20">
        <f>Y104*(1+VLookups!$C$57/12)</f>
        <v>-200.71328336715197</v>
      </c>
      <c r="Z105" s="20">
        <f>-E105*VLookups!$J$3</f>
        <v>-395.04271108902083</v>
      </c>
      <c r="AA105" s="20">
        <v>0</v>
      </c>
      <c r="AB105" s="20">
        <f t="shared" si="3"/>
        <v>866.3018731256019</v>
      </c>
      <c r="AC105" s="20">
        <f t="shared" si="4"/>
        <v>108490.29910009385</v>
      </c>
    </row>
    <row r="106" spans="2:29" x14ac:dyDescent="0.25">
      <c r="B106" s="9">
        <v>102</v>
      </c>
      <c r="C106" s="9">
        <f t="shared" si="5"/>
        <v>31</v>
      </c>
      <c r="D106" s="9">
        <v>6</v>
      </c>
      <c r="E106" s="20">
        <v>9876.0677772255203</v>
      </c>
      <c r="F106" s="20">
        <f>'B-B-LS'!E106*-VLookups!$C$10*2</f>
        <v>-592.56406663353118</v>
      </c>
      <c r="G106" s="19">
        <v>0</v>
      </c>
      <c r="H106" s="20">
        <f>(-VLookups!$C$13)*(E106+F106/2)</f>
        <v>-2787.7176514774478</v>
      </c>
      <c r="I106" s="20">
        <f>-PMT(VLookups!$C$16/12,180,-FV(VLookups!$C$16/12,48,,-VLookups!$C$15))</f>
        <v>-1138.3540184987783</v>
      </c>
      <c r="J106" s="19">
        <v>0</v>
      </c>
      <c r="K106" s="19">
        <v>0</v>
      </c>
      <c r="L106" s="20">
        <f>VLookups!$C$30</f>
        <v>-471.78084110027339</v>
      </c>
      <c r="M106" s="20">
        <f>M105-VLookups!$C$33</f>
        <v>-107</v>
      </c>
      <c r="N106" s="22">
        <v>42</v>
      </c>
      <c r="O106" s="19">
        <v>0</v>
      </c>
      <c r="P106" s="19">
        <v>0</v>
      </c>
      <c r="Q106" s="9" t="s">
        <v>36</v>
      </c>
      <c r="R106" s="21">
        <f>R94*(1+VLookups!$C$45)</f>
        <v>-2408.8753652504815</v>
      </c>
      <c r="S106" s="19">
        <v>0</v>
      </c>
      <c r="T106" s="19">
        <v>0</v>
      </c>
      <c r="U106" s="9" t="s">
        <v>36</v>
      </c>
      <c r="V106" s="21">
        <f>V105-VLookups!$C$54</f>
        <v>-1010</v>
      </c>
      <c r="W106" s="21">
        <f>-VLookups!$C$59</f>
        <v>-200</v>
      </c>
      <c r="X106" s="19">
        <v>0</v>
      </c>
      <c r="Y106" s="20">
        <f>Y105*(1+VLookups!$C$57/12)</f>
        <v>-201.29869711030616</v>
      </c>
      <c r="Z106" s="20">
        <f>-E106*VLookups!$J$3</f>
        <v>-395.04271108902083</v>
      </c>
      <c r="AA106" s="20">
        <v>0</v>
      </c>
      <c r="AB106" s="20">
        <f t="shared" si="3"/>
        <v>859.71645938244762</v>
      </c>
      <c r="AC106" s="20">
        <f t="shared" si="4"/>
        <v>109530.83272464311</v>
      </c>
    </row>
    <row r="107" spans="2:29" x14ac:dyDescent="0.25">
      <c r="B107" s="9">
        <v>103</v>
      </c>
      <c r="C107" s="9">
        <f t="shared" si="5"/>
        <v>31</v>
      </c>
      <c r="D107" s="9">
        <v>7</v>
      </c>
      <c r="E107" s="20">
        <v>9876.0677772255203</v>
      </c>
      <c r="F107" s="20">
        <f>'B-B-LS'!E107*-VLookups!$C$10*2</f>
        <v>-592.56406663353118</v>
      </c>
      <c r="G107" s="19">
        <v>0</v>
      </c>
      <c r="H107" s="20">
        <f>(-VLookups!$C$13)*(E107+F107/2)</f>
        <v>-2787.7176514774478</v>
      </c>
      <c r="I107" s="20">
        <f>-PMT(VLookups!$C$16/12,180,-FV(VLookups!$C$16/12,48,,-VLookups!$C$15))</f>
        <v>-1138.3540184987783</v>
      </c>
      <c r="J107" s="19">
        <v>0</v>
      </c>
      <c r="K107" s="19">
        <v>0</v>
      </c>
      <c r="L107" s="20">
        <f>VLookups!$C$30</f>
        <v>-471.78084110027339</v>
      </c>
      <c r="M107" s="20">
        <f>M106-VLookups!$C$33</f>
        <v>-108</v>
      </c>
      <c r="N107" s="22">
        <v>43</v>
      </c>
      <c r="O107" s="19">
        <v>0</v>
      </c>
      <c r="P107" s="19">
        <v>0</v>
      </c>
      <c r="Q107" s="9" t="s">
        <v>36</v>
      </c>
      <c r="R107" s="21">
        <f>R95*(1+VLookups!$C$45)</f>
        <v>-2408.8753652504815</v>
      </c>
      <c r="S107" s="19">
        <v>0</v>
      </c>
      <c r="T107" s="19">
        <v>0</v>
      </c>
      <c r="U107" s="9" t="s">
        <v>36</v>
      </c>
      <c r="V107" s="21">
        <f>V106-VLookups!$C$54</f>
        <v>-1015</v>
      </c>
      <c r="W107" s="21">
        <f>-VLookups!$C$59</f>
        <v>-200</v>
      </c>
      <c r="X107" s="19">
        <v>0</v>
      </c>
      <c r="Y107" s="20">
        <f>Y106*(1+VLookups!$C$57/12)</f>
        <v>-201.88581831021122</v>
      </c>
      <c r="Z107" s="20">
        <f>-E107*VLookups!$J$3</f>
        <v>-395.04271108902083</v>
      </c>
      <c r="AA107" s="20">
        <v>0</v>
      </c>
      <c r="AB107" s="20">
        <f t="shared" si="3"/>
        <v>853.12933818254271</v>
      </c>
      <c r="AC107" s="20">
        <f t="shared" si="4"/>
        <v>110566.51345070006</v>
      </c>
    </row>
    <row r="108" spans="2:29" x14ac:dyDescent="0.25">
      <c r="B108" s="9">
        <v>104</v>
      </c>
      <c r="C108" s="9">
        <f t="shared" si="5"/>
        <v>31</v>
      </c>
      <c r="D108" s="9">
        <v>8</v>
      </c>
      <c r="E108" s="20">
        <v>9876.0677772255203</v>
      </c>
      <c r="F108" s="20">
        <f>'B-B-LS'!E108*-VLookups!$C$10*2</f>
        <v>-592.56406663353118</v>
      </c>
      <c r="G108" s="19">
        <v>0</v>
      </c>
      <c r="H108" s="20">
        <f>(-VLookups!$C$13)*(E108+F108/2)</f>
        <v>-2787.7176514774478</v>
      </c>
      <c r="I108" s="20">
        <f>-PMT(VLookups!$C$16/12,180,-FV(VLookups!$C$16/12,48,,-VLookups!$C$15))</f>
        <v>-1138.3540184987783</v>
      </c>
      <c r="J108" s="19">
        <v>0</v>
      </c>
      <c r="K108" s="19">
        <v>0</v>
      </c>
      <c r="L108" s="20">
        <f>VLookups!$C$30</f>
        <v>-471.78084110027339</v>
      </c>
      <c r="M108" s="20">
        <f>M107-VLookups!$C$33</f>
        <v>-109</v>
      </c>
      <c r="N108" s="22">
        <v>44</v>
      </c>
      <c r="O108" s="19">
        <v>0</v>
      </c>
      <c r="P108" s="19">
        <v>0</v>
      </c>
      <c r="Q108" s="9" t="s">
        <v>36</v>
      </c>
      <c r="R108" s="21">
        <f>R96*(1+VLookups!$C$45)</f>
        <v>-2408.8753652504815</v>
      </c>
      <c r="S108" s="19">
        <v>0</v>
      </c>
      <c r="T108" s="19">
        <v>0</v>
      </c>
      <c r="U108" s="9" t="s">
        <v>36</v>
      </c>
      <c r="V108" s="21">
        <f>V107-VLookups!$C$54</f>
        <v>-1020</v>
      </c>
      <c r="W108" s="21">
        <f>-VLookups!$C$59</f>
        <v>-200</v>
      </c>
      <c r="X108" s="19">
        <v>0</v>
      </c>
      <c r="Y108" s="20">
        <f>Y107*(1+VLookups!$C$57/12)</f>
        <v>-202.47465194694934</v>
      </c>
      <c r="Z108" s="20">
        <f>-E108*VLookups!$J$3</f>
        <v>-395.04271108902083</v>
      </c>
      <c r="AA108" s="20">
        <v>0</v>
      </c>
      <c r="AB108" s="20">
        <f t="shared" si="3"/>
        <v>846.54050454580454</v>
      </c>
      <c r="AC108" s="20">
        <f t="shared" si="4"/>
        <v>111597.3314776637</v>
      </c>
    </row>
    <row r="109" spans="2:29" x14ac:dyDescent="0.25">
      <c r="B109" s="9">
        <v>105</v>
      </c>
      <c r="C109" s="9">
        <f t="shared" si="5"/>
        <v>31</v>
      </c>
      <c r="D109" s="9">
        <v>9</v>
      </c>
      <c r="E109" s="20">
        <v>9876.0677772255203</v>
      </c>
      <c r="F109" s="20">
        <f>'B-B-LS'!E109*-VLookups!$C$10*2</f>
        <v>-592.56406663353118</v>
      </c>
      <c r="G109" s="19">
        <v>0</v>
      </c>
      <c r="H109" s="20">
        <f>(-VLookups!$C$13)*(E109+F109/2)</f>
        <v>-2787.7176514774478</v>
      </c>
      <c r="I109" s="20">
        <f>-PMT(VLookups!$C$16/12,180,-FV(VLookups!$C$16/12,48,,-VLookups!$C$15))</f>
        <v>-1138.3540184987783</v>
      </c>
      <c r="J109" s="19">
        <v>0</v>
      </c>
      <c r="K109" s="19">
        <v>0</v>
      </c>
      <c r="L109" s="20">
        <f>VLookups!$C$30</f>
        <v>-471.78084110027339</v>
      </c>
      <c r="M109" s="20">
        <f>M108-VLookups!$C$33</f>
        <v>-110</v>
      </c>
      <c r="N109" s="22">
        <v>45</v>
      </c>
      <c r="O109" s="19">
        <v>0</v>
      </c>
      <c r="P109" s="19">
        <v>0</v>
      </c>
      <c r="Q109" s="9" t="s">
        <v>36</v>
      </c>
      <c r="R109" s="21">
        <f>R97*(1+VLookups!$C$45)</f>
        <v>-2408.8753652504815</v>
      </c>
      <c r="S109" s="19">
        <v>0</v>
      </c>
      <c r="T109" s="19">
        <v>0</v>
      </c>
      <c r="U109" s="9" t="s">
        <v>36</v>
      </c>
      <c r="V109" s="21">
        <f>V108-VLookups!$C$54</f>
        <v>-1025</v>
      </c>
      <c r="W109" s="21">
        <f>-VLookups!$C$59</f>
        <v>-200</v>
      </c>
      <c r="X109" s="19">
        <v>0</v>
      </c>
      <c r="Y109" s="20">
        <f>Y108*(1+VLookups!$C$57/12)</f>
        <v>-203.06520301512793</v>
      </c>
      <c r="Z109" s="20">
        <f>-E109*VLookups!$J$3</f>
        <v>-395.04271108902083</v>
      </c>
      <c r="AA109" s="20">
        <v>0</v>
      </c>
      <c r="AB109" s="20">
        <f t="shared" si="3"/>
        <v>839.94995347762585</v>
      </c>
      <c r="AC109" s="20">
        <f t="shared" si="4"/>
        <v>112623.2769836041</v>
      </c>
    </row>
    <row r="110" spans="2:29" x14ac:dyDescent="0.25">
      <c r="B110" s="9">
        <v>106</v>
      </c>
      <c r="C110" s="9">
        <f t="shared" si="5"/>
        <v>31</v>
      </c>
      <c r="D110" s="9">
        <v>10</v>
      </c>
      <c r="E110" s="20">
        <v>9876.0677772255203</v>
      </c>
      <c r="F110" s="20">
        <f>'B-B-LS'!E110*-VLookups!$C$10*2</f>
        <v>-592.56406663353118</v>
      </c>
      <c r="G110" s="19">
        <v>0</v>
      </c>
      <c r="H110" s="20">
        <f>(-VLookups!$C$13)*(E110+F110/2)</f>
        <v>-2787.7176514774478</v>
      </c>
      <c r="I110" s="20">
        <f>-PMT(VLookups!$C$16/12,180,-FV(VLookups!$C$16/12,48,,-VLookups!$C$15))</f>
        <v>-1138.3540184987783</v>
      </c>
      <c r="J110" s="19">
        <v>0</v>
      </c>
      <c r="K110" s="19">
        <v>0</v>
      </c>
      <c r="L110" s="20">
        <f>VLookups!$C$30</f>
        <v>-471.78084110027339</v>
      </c>
      <c r="M110" s="20">
        <f>M109-VLookups!$C$33</f>
        <v>-111</v>
      </c>
      <c r="N110" s="22">
        <v>46</v>
      </c>
      <c r="O110" s="19">
        <v>0</v>
      </c>
      <c r="P110" s="19">
        <v>0</v>
      </c>
      <c r="Q110" s="9" t="s">
        <v>36</v>
      </c>
      <c r="R110" s="21">
        <f>R98*(1+VLookups!$C$45)</f>
        <v>-2408.8753652504815</v>
      </c>
      <c r="S110" s="19">
        <v>0</v>
      </c>
      <c r="T110" s="19">
        <v>0</v>
      </c>
      <c r="U110" s="9" t="s">
        <v>36</v>
      </c>
      <c r="V110" s="21">
        <f>V109-VLookups!$C$54</f>
        <v>-1030</v>
      </c>
      <c r="W110" s="21">
        <f>-VLookups!$C$59</f>
        <v>-200</v>
      </c>
      <c r="X110" s="19">
        <v>0</v>
      </c>
      <c r="Y110" s="20">
        <f>Y109*(1+VLookups!$C$57/12)</f>
        <v>-203.65747652392207</v>
      </c>
      <c r="Z110" s="20">
        <f>-E110*VLookups!$J$3</f>
        <v>-395.04271108902083</v>
      </c>
      <c r="AA110" s="20">
        <v>0</v>
      </c>
      <c r="AB110" s="20">
        <f t="shared" si="3"/>
        <v>833.3576799688318</v>
      </c>
      <c r="AC110" s="20">
        <f t="shared" si="4"/>
        <v>113644.34012521227</v>
      </c>
    </row>
    <row r="111" spans="2:29" x14ac:dyDescent="0.25">
      <c r="B111" s="9">
        <v>107</v>
      </c>
      <c r="C111" s="9">
        <f t="shared" si="5"/>
        <v>31</v>
      </c>
      <c r="D111" s="9">
        <v>11</v>
      </c>
      <c r="E111" s="20">
        <v>9876.0677772255203</v>
      </c>
      <c r="F111" s="20">
        <f>'B-B-LS'!E111*-VLookups!$C$10*2</f>
        <v>-592.56406663353118</v>
      </c>
      <c r="G111" s="19">
        <v>0</v>
      </c>
      <c r="H111" s="20">
        <f>(-VLookups!$C$13)*(E111+F111/2)</f>
        <v>-2787.7176514774478</v>
      </c>
      <c r="I111" s="20">
        <f>-PMT(VLookups!$C$16/12,180,-FV(VLookups!$C$16/12,48,,-VLookups!$C$15))</f>
        <v>-1138.3540184987783</v>
      </c>
      <c r="J111" s="19">
        <v>0</v>
      </c>
      <c r="K111" s="19">
        <v>0</v>
      </c>
      <c r="L111" s="20">
        <f>VLookups!$C$30</f>
        <v>-471.78084110027339</v>
      </c>
      <c r="M111" s="20">
        <f>M110-VLookups!$C$33</f>
        <v>-112</v>
      </c>
      <c r="N111" s="22">
        <v>47</v>
      </c>
      <c r="O111" s="19">
        <v>0</v>
      </c>
      <c r="P111" s="19">
        <v>0</v>
      </c>
      <c r="Q111" s="9" t="s">
        <v>36</v>
      </c>
      <c r="R111" s="21">
        <f>R99*(1+VLookups!$C$45)</f>
        <v>-2408.8753652504815</v>
      </c>
      <c r="S111" s="19">
        <v>0</v>
      </c>
      <c r="T111" s="19">
        <v>0</v>
      </c>
      <c r="U111" s="9" t="s">
        <v>36</v>
      </c>
      <c r="V111" s="21">
        <f>V110-VLookups!$C$54</f>
        <v>-1035</v>
      </c>
      <c r="W111" s="21">
        <f>-VLookups!$C$59</f>
        <v>-200</v>
      </c>
      <c r="X111" s="19">
        <v>0</v>
      </c>
      <c r="Y111" s="20">
        <f>Y110*(1+VLookups!$C$57/12)</f>
        <v>-204.25147749711684</v>
      </c>
      <c r="Z111" s="20">
        <f>-E111*VLookups!$J$3</f>
        <v>-395.04271108902083</v>
      </c>
      <c r="AA111" s="20">
        <v>0</v>
      </c>
      <c r="AB111" s="20">
        <f t="shared" si="3"/>
        <v>826.76367899563695</v>
      </c>
      <c r="AC111" s="20">
        <f t="shared" si="4"/>
        <v>114660.51103774992</v>
      </c>
    </row>
    <row r="112" spans="2:29" x14ac:dyDescent="0.25">
      <c r="B112" s="9">
        <v>108</v>
      </c>
      <c r="C112" s="9">
        <f t="shared" si="5"/>
        <v>32</v>
      </c>
      <c r="D112" s="9">
        <v>0</v>
      </c>
      <c r="E112" s="20">
        <v>10221.730149428413</v>
      </c>
      <c r="F112" s="20">
        <f>'B-B-LS'!E112*-VLookups!$C$10*2</f>
        <v>-613.30380896570477</v>
      </c>
      <c r="G112" s="19">
        <v>0</v>
      </c>
      <c r="H112" s="20">
        <f>(-VLookups!$C$13)*(E112+F112/2)</f>
        <v>-2885.2877692791585</v>
      </c>
      <c r="I112" s="20">
        <f>-PMT(VLookups!$C$16/12,180,-FV(VLookups!$C$16/12,48,,-VLookups!$C$15))</f>
        <v>-1138.3540184987783</v>
      </c>
      <c r="J112" s="19">
        <v>0</v>
      </c>
      <c r="K112" s="19">
        <v>0</v>
      </c>
      <c r="L112" s="20">
        <f>VLookups!$C$30</f>
        <v>-471.78084110027339</v>
      </c>
      <c r="M112" s="20">
        <f>M111-VLookups!$C$33</f>
        <v>-113</v>
      </c>
      <c r="N112" s="22">
        <v>48</v>
      </c>
      <c r="O112" s="19">
        <v>0</v>
      </c>
      <c r="P112" s="19">
        <v>0</v>
      </c>
      <c r="Q112" s="9" t="s">
        <v>36</v>
      </c>
      <c r="R112" s="21">
        <f>R100*(1+VLookups!$C$45)</f>
        <v>-2555.8167625307606</v>
      </c>
      <c r="S112" s="19">
        <v>0</v>
      </c>
      <c r="T112" s="19">
        <v>0</v>
      </c>
      <c r="U112" s="9" t="s">
        <v>36</v>
      </c>
      <c r="V112" s="21">
        <f>V111-VLookups!$C$54</f>
        <v>-1040</v>
      </c>
      <c r="W112" s="21">
        <f>-VLookups!$C$59</f>
        <v>-200</v>
      </c>
      <c r="X112" s="19">
        <v>0</v>
      </c>
      <c r="Y112" s="20">
        <f>Y111*(1+VLookups!$C$57/12)</f>
        <v>-204.84721097315008</v>
      </c>
      <c r="Z112" s="20">
        <f>-E112*VLookups!$J$3</f>
        <v>-408.86920597713652</v>
      </c>
      <c r="AA112" s="20">
        <v>0</v>
      </c>
      <c r="AB112" s="20">
        <f t="shared" si="3"/>
        <v>897.12243658630268</v>
      </c>
      <c r="AC112" s="20">
        <f t="shared" si="4"/>
        <v>115748.73432606581</v>
      </c>
    </row>
    <row r="113" spans="2:29" x14ac:dyDescent="0.25">
      <c r="B113" s="9">
        <v>109</v>
      </c>
      <c r="C113" s="9">
        <f t="shared" si="5"/>
        <v>32</v>
      </c>
      <c r="D113" s="9">
        <v>1</v>
      </c>
      <c r="E113" s="20">
        <v>10221.730149428413</v>
      </c>
      <c r="F113" s="20">
        <f>'B-B-LS'!E113*-VLookups!$C$10*2</f>
        <v>-613.30380896570477</v>
      </c>
      <c r="G113" s="19">
        <v>0</v>
      </c>
      <c r="H113" s="20">
        <f>(-VLookups!$C$13)*(E113+F113/2)</f>
        <v>-2885.2877692791585</v>
      </c>
      <c r="I113" s="20">
        <f>-PMT(VLookups!$C$16/12,180,-FV(VLookups!$C$16/12,48,,-VLookups!$C$15))</f>
        <v>-1138.3540184987783</v>
      </c>
      <c r="J113" s="19">
        <v>0</v>
      </c>
      <c r="K113" s="19">
        <v>0</v>
      </c>
      <c r="L113" s="20">
        <f>VLookups!$C$30</f>
        <v>-471.78084110027339</v>
      </c>
      <c r="M113" s="20">
        <f>M112-VLookups!$C$33</f>
        <v>-114</v>
      </c>
      <c r="N113" s="22">
        <v>49</v>
      </c>
      <c r="O113" s="19">
        <v>0</v>
      </c>
      <c r="P113" s="19">
        <v>0</v>
      </c>
      <c r="Q113" s="9" t="s">
        <v>36</v>
      </c>
      <c r="R113" s="21">
        <f>R101*(1+VLookups!$C$45)</f>
        <v>-2555.8167625307606</v>
      </c>
      <c r="S113" s="19">
        <v>0</v>
      </c>
      <c r="T113" s="19">
        <v>0</v>
      </c>
      <c r="U113" s="9" t="s">
        <v>36</v>
      </c>
      <c r="V113" s="21">
        <f>V112-VLookups!$C$54</f>
        <v>-1045</v>
      </c>
      <c r="W113" s="21">
        <f>-VLookups!$C$59</f>
        <v>-200</v>
      </c>
      <c r="X113" s="19">
        <v>0</v>
      </c>
      <c r="Y113" s="20">
        <f>Y112*(1+VLookups!$C$57/12)</f>
        <v>-205.4446820051551</v>
      </c>
      <c r="Z113" s="20">
        <f>-E113*VLookups!$J$3</f>
        <v>-408.86920597713652</v>
      </c>
      <c r="AA113" s="20">
        <v>0</v>
      </c>
      <c r="AB113" s="20">
        <f t="shared" si="3"/>
        <v>890.52496555429775</v>
      </c>
      <c r="AC113" s="20">
        <f t="shared" si="4"/>
        <v>116832.17384883022</v>
      </c>
    </row>
    <row r="114" spans="2:29" x14ac:dyDescent="0.25">
      <c r="B114" s="9">
        <v>110</v>
      </c>
      <c r="C114" s="9">
        <f t="shared" si="5"/>
        <v>32</v>
      </c>
      <c r="D114" s="9">
        <v>2</v>
      </c>
      <c r="E114" s="20">
        <v>10221.730149428413</v>
      </c>
      <c r="F114" s="20">
        <f>'B-B-LS'!E114*-VLookups!$C$10*2</f>
        <v>-613.30380896570477</v>
      </c>
      <c r="G114" s="19">
        <v>0</v>
      </c>
      <c r="H114" s="20">
        <f>(-VLookups!$C$13)*(E114+F114/2)</f>
        <v>-2885.2877692791585</v>
      </c>
      <c r="I114" s="20">
        <f>-PMT(VLookups!$C$16/12,180,-FV(VLookups!$C$16/12,48,,-VLookups!$C$15))</f>
        <v>-1138.3540184987783</v>
      </c>
      <c r="J114" s="19">
        <v>0</v>
      </c>
      <c r="K114" s="19">
        <v>0</v>
      </c>
      <c r="L114" s="20">
        <f>VLookups!$C$30</f>
        <v>-471.78084110027339</v>
      </c>
      <c r="M114" s="20">
        <f>M113-VLookups!$C$33</f>
        <v>-115</v>
      </c>
      <c r="N114" s="22">
        <v>50</v>
      </c>
      <c r="O114" s="19">
        <v>0</v>
      </c>
      <c r="P114" s="19">
        <v>0</v>
      </c>
      <c r="Q114" s="9" t="s">
        <v>36</v>
      </c>
      <c r="R114" s="21">
        <f>R102*(1+VLookups!$C$45)</f>
        <v>-2555.8167625307606</v>
      </c>
      <c r="S114" s="19">
        <v>0</v>
      </c>
      <c r="T114" s="19">
        <v>0</v>
      </c>
      <c r="U114" s="9" t="s">
        <v>36</v>
      </c>
      <c r="V114" s="21">
        <f>V113-VLookups!$C$54</f>
        <v>-1050</v>
      </c>
      <c r="W114" s="21">
        <f>-VLookups!$C$59</f>
        <v>-200</v>
      </c>
      <c r="X114" s="19">
        <v>0</v>
      </c>
      <c r="Y114" s="20">
        <f>Y113*(1+VLookups!$C$57/12)</f>
        <v>-206.04389566100346</v>
      </c>
      <c r="Z114" s="20">
        <f>-E114*VLookups!$J$3</f>
        <v>-408.86920597713652</v>
      </c>
      <c r="AA114" s="20">
        <v>0</v>
      </c>
      <c r="AB114" s="20">
        <f t="shared" si="3"/>
        <v>883.92575189844933</v>
      </c>
      <c r="AC114" s="20">
        <f t="shared" si="4"/>
        <v>117910.81989047673</v>
      </c>
    </row>
    <row r="115" spans="2:29" x14ac:dyDescent="0.25">
      <c r="B115" s="9">
        <v>111</v>
      </c>
      <c r="C115" s="9">
        <f t="shared" si="5"/>
        <v>32</v>
      </c>
      <c r="D115" s="9">
        <v>3</v>
      </c>
      <c r="E115" s="20">
        <v>10221.730149428413</v>
      </c>
      <c r="F115" s="20">
        <f>'B-B-LS'!E115*-VLookups!$C$10*2</f>
        <v>-613.30380896570477</v>
      </c>
      <c r="G115" s="19">
        <v>0</v>
      </c>
      <c r="H115" s="20">
        <f>(-VLookups!$C$13)*(E115+F115/2)</f>
        <v>-2885.2877692791585</v>
      </c>
      <c r="I115" s="20">
        <f>-PMT(VLookups!$C$16/12,180,-FV(VLookups!$C$16/12,48,,-VLookups!$C$15))</f>
        <v>-1138.3540184987783</v>
      </c>
      <c r="J115" s="19">
        <v>0</v>
      </c>
      <c r="K115" s="19">
        <v>0</v>
      </c>
      <c r="L115" s="20">
        <f>VLookups!$C$30</f>
        <v>-471.78084110027339</v>
      </c>
      <c r="M115" s="20">
        <f>M114-VLookups!$C$33</f>
        <v>-116</v>
      </c>
      <c r="N115" s="22">
        <v>51</v>
      </c>
      <c r="O115" s="19">
        <v>0</v>
      </c>
      <c r="P115" s="19">
        <v>0</v>
      </c>
      <c r="Q115" s="9" t="s">
        <v>36</v>
      </c>
      <c r="R115" s="21">
        <f>R103*(1+VLookups!$C$45)</f>
        <v>-2555.8167625307606</v>
      </c>
      <c r="S115" s="19">
        <v>0</v>
      </c>
      <c r="T115" s="19">
        <v>0</v>
      </c>
      <c r="U115" s="9" t="s">
        <v>36</v>
      </c>
      <c r="V115" s="21">
        <f>V114-VLookups!$C$54</f>
        <v>-1055</v>
      </c>
      <c r="W115" s="21">
        <f>-VLookups!$C$59</f>
        <v>-200</v>
      </c>
      <c r="X115" s="19">
        <v>0</v>
      </c>
      <c r="Y115" s="20">
        <f>Y114*(1+VLookups!$C$57/12)</f>
        <v>-206.64485702334807</v>
      </c>
      <c r="Z115" s="20">
        <f>-E115*VLookups!$J$3</f>
        <v>-408.86920597713652</v>
      </c>
      <c r="AA115" s="20">
        <v>0</v>
      </c>
      <c r="AB115" s="20">
        <f t="shared" si="3"/>
        <v>877.32479053610473</v>
      </c>
      <c r="AC115" s="20">
        <f t="shared" si="4"/>
        <v>118984.66271416364</v>
      </c>
    </row>
    <row r="116" spans="2:29" x14ac:dyDescent="0.25">
      <c r="B116" s="9">
        <v>112</v>
      </c>
      <c r="C116" s="9">
        <f t="shared" si="5"/>
        <v>32</v>
      </c>
      <c r="D116" s="9">
        <v>4</v>
      </c>
      <c r="E116" s="20">
        <v>10221.730149428413</v>
      </c>
      <c r="F116" s="20">
        <f>'B-B-LS'!E116*-VLookups!$C$10*2</f>
        <v>-613.30380896570477</v>
      </c>
      <c r="G116" s="19">
        <v>0</v>
      </c>
      <c r="H116" s="20">
        <f>(-VLookups!$C$13)*(E116+F116/2)</f>
        <v>-2885.2877692791585</v>
      </c>
      <c r="I116" s="20">
        <f>-PMT(VLookups!$C$16/12,180,-FV(VLookups!$C$16/12,48,,-VLookups!$C$15))</f>
        <v>-1138.3540184987783</v>
      </c>
      <c r="J116" s="19">
        <v>0</v>
      </c>
      <c r="K116" s="19">
        <v>0</v>
      </c>
      <c r="L116" s="20">
        <f>VLookups!$C$30</f>
        <v>-471.78084110027339</v>
      </c>
      <c r="M116" s="20">
        <f>M115-VLookups!$C$33</f>
        <v>-117</v>
      </c>
      <c r="N116" s="22">
        <v>52</v>
      </c>
      <c r="O116" s="19">
        <v>0</v>
      </c>
      <c r="P116" s="19">
        <v>0</v>
      </c>
      <c r="Q116" s="9" t="s">
        <v>36</v>
      </c>
      <c r="R116" s="21">
        <f>R104*(1+VLookups!$C$45)</f>
        <v>-2555.8167625307606</v>
      </c>
      <c r="S116" s="19">
        <v>0</v>
      </c>
      <c r="T116" s="19">
        <v>0</v>
      </c>
      <c r="U116" s="9" t="s">
        <v>36</v>
      </c>
      <c r="V116" s="21">
        <f>V115-VLookups!$C$54</f>
        <v>-1060</v>
      </c>
      <c r="W116" s="21">
        <f>-VLookups!$C$59</f>
        <v>-200</v>
      </c>
      <c r="X116" s="19">
        <v>0</v>
      </c>
      <c r="Y116" s="20">
        <f>Y115*(1+VLookups!$C$57/12)</f>
        <v>-207.24757118966616</v>
      </c>
      <c r="Z116" s="20">
        <f>-E116*VLookups!$J$3</f>
        <v>-408.86920597713652</v>
      </c>
      <c r="AA116" s="20">
        <v>0</v>
      </c>
      <c r="AB116" s="20">
        <f t="shared" si="3"/>
        <v>870.72207636978669</v>
      </c>
      <c r="AC116" s="20">
        <f t="shared" si="4"/>
        <v>120053.6925617237</v>
      </c>
    </row>
    <row r="117" spans="2:29" x14ac:dyDescent="0.25">
      <c r="B117" s="9">
        <v>113</v>
      </c>
      <c r="C117" s="9">
        <f t="shared" si="5"/>
        <v>32</v>
      </c>
      <c r="D117" s="9">
        <v>5</v>
      </c>
      <c r="E117" s="20">
        <v>10221.730149428413</v>
      </c>
      <c r="F117" s="20">
        <f>'B-B-LS'!E117*-VLookups!$C$10*2</f>
        <v>-613.30380896570477</v>
      </c>
      <c r="G117" s="19">
        <v>0</v>
      </c>
      <c r="H117" s="20">
        <f>(-VLookups!$C$13)*(E117+F117/2)</f>
        <v>-2885.2877692791585</v>
      </c>
      <c r="I117" s="20">
        <f>-PMT(VLookups!$C$16/12,180,-FV(VLookups!$C$16/12,48,,-VLookups!$C$15))</f>
        <v>-1138.3540184987783</v>
      </c>
      <c r="J117" s="19">
        <v>0</v>
      </c>
      <c r="K117" s="19">
        <v>0</v>
      </c>
      <c r="L117" s="20">
        <f>VLookups!$C$30</f>
        <v>-471.78084110027339</v>
      </c>
      <c r="M117" s="20">
        <f>M116-VLookups!$C$33</f>
        <v>-118</v>
      </c>
      <c r="N117" s="22">
        <v>53</v>
      </c>
      <c r="O117" s="19">
        <v>0</v>
      </c>
      <c r="P117" s="19">
        <v>0</v>
      </c>
      <c r="Q117" s="9" t="s">
        <v>36</v>
      </c>
      <c r="R117" s="21">
        <f>R105*(1+VLookups!$C$45)</f>
        <v>-2555.8167625307606</v>
      </c>
      <c r="S117" s="19">
        <v>0</v>
      </c>
      <c r="T117" s="19">
        <v>0</v>
      </c>
      <c r="U117" s="9" t="s">
        <v>36</v>
      </c>
      <c r="V117" s="21">
        <f>V116-VLookups!$C$54</f>
        <v>-1065</v>
      </c>
      <c r="W117" s="21">
        <f>-VLookups!$C$59</f>
        <v>-200</v>
      </c>
      <c r="X117" s="19">
        <v>0</v>
      </c>
      <c r="Y117" s="20">
        <f>Y116*(1+VLookups!$C$57/12)</f>
        <v>-207.85204327230269</v>
      </c>
      <c r="Z117" s="20">
        <f>-E117*VLookups!$J$3</f>
        <v>-408.86920597713652</v>
      </c>
      <c r="AA117" s="20">
        <v>0</v>
      </c>
      <c r="AB117" s="20">
        <f t="shared" si="3"/>
        <v>864.11760428715024</v>
      </c>
      <c r="AC117" s="20">
        <f t="shared" si="4"/>
        <v>121117.89965361373</v>
      </c>
    </row>
    <row r="118" spans="2:29" x14ac:dyDescent="0.25">
      <c r="B118" s="9">
        <v>114</v>
      </c>
      <c r="C118" s="9">
        <f t="shared" si="5"/>
        <v>32</v>
      </c>
      <c r="D118" s="9">
        <v>6</v>
      </c>
      <c r="E118" s="20">
        <v>10221.730149428413</v>
      </c>
      <c r="F118" s="20">
        <f>'B-B-LS'!E118*-VLookups!$C$10*2</f>
        <v>-613.30380896570477</v>
      </c>
      <c r="G118" s="19">
        <v>0</v>
      </c>
      <c r="H118" s="20">
        <f>(-VLookups!$C$13)*(E118+F118/2)</f>
        <v>-2885.2877692791585</v>
      </c>
      <c r="I118" s="20">
        <f>-PMT(VLookups!$C$16/12,180,-FV(VLookups!$C$16/12,48,,-VLookups!$C$15))</f>
        <v>-1138.3540184987783</v>
      </c>
      <c r="J118" s="19">
        <v>0</v>
      </c>
      <c r="K118" s="19">
        <v>0</v>
      </c>
      <c r="L118" s="20">
        <f>VLookups!$C$30</f>
        <v>-471.78084110027339</v>
      </c>
      <c r="M118" s="20">
        <f>M117-VLookups!$C$33</f>
        <v>-119</v>
      </c>
      <c r="N118" s="22">
        <v>54</v>
      </c>
      <c r="O118" s="19">
        <v>0</v>
      </c>
      <c r="P118" s="19">
        <v>0</v>
      </c>
      <c r="Q118" s="9" t="s">
        <v>36</v>
      </c>
      <c r="R118" s="21">
        <f>R106*(1+VLookups!$C$45)</f>
        <v>-2555.8167625307606</v>
      </c>
      <c r="S118" s="19">
        <v>0</v>
      </c>
      <c r="T118" s="19">
        <v>0</v>
      </c>
      <c r="U118" s="9" t="s">
        <v>36</v>
      </c>
      <c r="V118" s="21">
        <f>V117-VLookups!$C$54</f>
        <v>-1070</v>
      </c>
      <c r="W118" s="21">
        <f>-VLookups!$C$59</f>
        <v>-200</v>
      </c>
      <c r="X118" s="19">
        <v>0</v>
      </c>
      <c r="Y118" s="20">
        <f>Y117*(1+VLookups!$C$57/12)</f>
        <v>-208.45827839851358</v>
      </c>
      <c r="Z118" s="20">
        <f>-E118*VLookups!$J$3</f>
        <v>-408.86920597713652</v>
      </c>
      <c r="AA118" s="20">
        <v>0</v>
      </c>
      <c r="AB118" s="20">
        <f t="shared" si="3"/>
        <v>857.51136916093924</v>
      </c>
      <c r="AC118" s="20">
        <f t="shared" si="4"/>
        <v>122177.27418886403</v>
      </c>
    </row>
    <row r="119" spans="2:29" x14ac:dyDescent="0.25">
      <c r="B119" s="9">
        <v>115</v>
      </c>
      <c r="C119" s="9">
        <f t="shared" si="5"/>
        <v>32</v>
      </c>
      <c r="D119" s="9">
        <v>7</v>
      </c>
      <c r="E119" s="20">
        <v>10221.730149428413</v>
      </c>
      <c r="F119" s="20">
        <f>'B-B-LS'!E119*-VLookups!$C$10*2</f>
        <v>-613.30380896570477</v>
      </c>
      <c r="G119" s="19">
        <v>0</v>
      </c>
      <c r="H119" s="20">
        <f>(-VLookups!$C$13)*(E119+F119/2)</f>
        <v>-2885.2877692791585</v>
      </c>
      <c r="I119" s="20">
        <f>-PMT(VLookups!$C$16/12,180,-FV(VLookups!$C$16/12,48,,-VLookups!$C$15))</f>
        <v>-1138.3540184987783</v>
      </c>
      <c r="J119" s="19">
        <v>0</v>
      </c>
      <c r="K119" s="19">
        <v>0</v>
      </c>
      <c r="L119" s="20">
        <f>VLookups!$C$30</f>
        <v>-471.78084110027339</v>
      </c>
      <c r="M119" s="20">
        <f>M118-VLookups!$C$33</f>
        <v>-120</v>
      </c>
      <c r="N119" s="22">
        <v>55</v>
      </c>
      <c r="O119" s="19">
        <v>0</v>
      </c>
      <c r="P119" s="19">
        <v>0</v>
      </c>
      <c r="Q119" s="9" t="s">
        <v>36</v>
      </c>
      <c r="R119" s="21">
        <f>R107*(1+VLookups!$C$45)</f>
        <v>-2555.8167625307606</v>
      </c>
      <c r="S119" s="19">
        <v>0</v>
      </c>
      <c r="T119" s="19">
        <v>0</v>
      </c>
      <c r="U119" s="9" t="s">
        <v>36</v>
      </c>
      <c r="V119" s="21">
        <f>V118-VLookups!$C$54</f>
        <v>-1075</v>
      </c>
      <c r="W119" s="21">
        <f>-VLookups!$C$59</f>
        <v>-200</v>
      </c>
      <c r="X119" s="19">
        <v>0</v>
      </c>
      <c r="Y119" s="20">
        <f>Y118*(1+VLookups!$C$57/12)</f>
        <v>-209.06628171050926</v>
      </c>
      <c r="Z119" s="20">
        <f>-E119*VLookups!$J$3</f>
        <v>-408.86920597713652</v>
      </c>
      <c r="AA119" s="20">
        <v>0</v>
      </c>
      <c r="AB119" s="20">
        <f t="shared" si="3"/>
        <v>850.90336584894362</v>
      </c>
      <c r="AC119" s="20">
        <f t="shared" si="4"/>
        <v>123231.80634502776</v>
      </c>
    </row>
    <row r="120" spans="2:29" x14ac:dyDescent="0.25">
      <c r="B120" s="9">
        <v>116</v>
      </c>
      <c r="C120" s="9">
        <f t="shared" si="5"/>
        <v>32</v>
      </c>
      <c r="D120" s="9">
        <v>8</v>
      </c>
      <c r="E120" s="20">
        <v>10221.730149428413</v>
      </c>
      <c r="F120" s="20">
        <f>'B-B-LS'!E120*-VLookups!$C$10*2</f>
        <v>-613.30380896570477</v>
      </c>
      <c r="G120" s="19">
        <v>0</v>
      </c>
      <c r="H120" s="20">
        <f>(-VLookups!$C$13)*(E120+F120/2)</f>
        <v>-2885.2877692791585</v>
      </c>
      <c r="I120" s="20">
        <f>-PMT(VLookups!$C$16/12,180,-FV(VLookups!$C$16/12,48,,-VLookups!$C$15))</f>
        <v>-1138.3540184987783</v>
      </c>
      <c r="J120" s="19">
        <v>0</v>
      </c>
      <c r="K120" s="19">
        <v>0</v>
      </c>
      <c r="L120" s="20">
        <f>VLookups!$C$30</f>
        <v>-471.78084110027339</v>
      </c>
      <c r="M120" s="20">
        <f>M119-VLookups!$C$33</f>
        <v>-121</v>
      </c>
      <c r="N120" s="22">
        <v>56</v>
      </c>
      <c r="O120" s="19">
        <v>0</v>
      </c>
      <c r="P120" s="19">
        <v>0</v>
      </c>
      <c r="Q120" s="9" t="s">
        <v>36</v>
      </c>
      <c r="R120" s="21">
        <f>R108*(1+VLookups!$C$45)</f>
        <v>-2555.8167625307606</v>
      </c>
      <c r="S120" s="19">
        <v>0</v>
      </c>
      <c r="T120" s="19">
        <v>0</v>
      </c>
      <c r="U120" s="9" t="s">
        <v>36</v>
      </c>
      <c r="V120" s="21">
        <f>V119-VLookups!$C$54</f>
        <v>-1080</v>
      </c>
      <c r="W120" s="21">
        <f>-VLookups!$C$59</f>
        <v>-200</v>
      </c>
      <c r="X120" s="19">
        <v>0</v>
      </c>
      <c r="Y120" s="20">
        <f>Y119*(1+VLookups!$C$57/12)</f>
        <v>-209.67605836549825</v>
      </c>
      <c r="Z120" s="20">
        <f>-E120*VLookups!$J$3</f>
        <v>-408.86920597713652</v>
      </c>
      <c r="AA120" s="20">
        <v>0</v>
      </c>
      <c r="AB120" s="20">
        <f t="shared" si="3"/>
        <v>844.29358919395463</v>
      </c>
      <c r="AC120" s="20">
        <f t="shared" si="4"/>
        <v>124281.48627813009</v>
      </c>
    </row>
    <row r="121" spans="2:29" x14ac:dyDescent="0.25">
      <c r="B121" s="9">
        <v>117</v>
      </c>
      <c r="C121" s="9">
        <f t="shared" si="5"/>
        <v>32</v>
      </c>
      <c r="D121" s="9">
        <v>9</v>
      </c>
      <c r="E121" s="20">
        <v>10221.730149428413</v>
      </c>
      <c r="F121" s="20">
        <f>'B-B-LS'!E121*-VLookups!$C$10*2</f>
        <v>-613.30380896570477</v>
      </c>
      <c r="G121" s="19">
        <v>0</v>
      </c>
      <c r="H121" s="20">
        <f>(-VLookups!$C$13)*(E121+F121/2)</f>
        <v>-2885.2877692791585</v>
      </c>
      <c r="I121" s="20">
        <f>-PMT(VLookups!$C$16/12,180,-FV(VLookups!$C$16/12,48,,-VLookups!$C$15))</f>
        <v>-1138.3540184987783</v>
      </c>
      <c r="J121" s="19">
        <v>0</v>
      </c>
      <c r="K121" s="19">
        <v>0</v>
      </c>
      <c r="L121" s="20">
        <f>VLookups!$C$30</f>
        <v>-471.78084110027339</v>
      </c>
      <c r="M121" s="20">
        <f>M120-VLookups!$C$33</f>
        <v>-122</v>
      </c>
      <c r="N121" s="22">
        <v>57</v>
      </c>
      <c r="O121" s="19">
        <v>0</v>
      </c>
      <c r="P121" s="19">
        <v>0</v>
      </c>
      <c r="Q121" s="9" t="s">
        <v>36</v>
      </c>
      <c r="R121" s="21">
        <f>R109*(1+VLookups!$C$45)</f>
        <v>-2555.8167625307606</v>
      </c>
      <c r="S121" s="19">
        <v>0</v>
      </c>
      <c r="T121" s="19">
        <v>0</v>
      </c>
      <c r="U121" s="9" t="s">
        <v>36</v>
      </c>
      <c r="V121" s="21">
        <f>V120-VLookups!$C$54</f>
        <v>-1085</v>
      </c>
      <c r="W121" s="21">
        <f>-VLookups!$C$59</f>
        <v>-200</v>
      </c>
      <c r="X121" s="19">
        <v>0</v>
      </c>
      <c r="Y121" s="20">
        <f>Y120*(1+VLookups!$C$57/12)</f>
        <v>-210.28761353573097</v>
      </c>
      <c r="Z121" s="20">
        <f>-E121*VLookups!$J$3</f>
        <v>-408.86920597713652</v>
      </c>
      <c r="AA121" s="20">
        <v>0</v>
      </c>
      <c r="AB121" s="20">
        <f t="shared" si="3"/>
        <v>837.68203402372183</v>
      </c>
      <c r="AC121" s="20">
        <f t="shared" si="4"/>
        <v>125326.30412261737</v>
      </c>
    </row>
    <row r="122" spans="2:29" x14ac:dyDescent="0.25">
      <c r="B122" s="9">
        <v>118</v>
      </c>
      <c r="C122" s="9">
        <f t="shared" si="5"/>
        <v>32</v>
      </c>
      <c r="D122" s="9">
        <v>10</v>
      </c>
      <c r="E122" s="20">
        <v>10221.730149428413</v>
      </c>
      <c r="F122" s="20">
        <f>'B-B-LS'!E122*-VLookups!$C$10*2</f>
        <v>-613.30380896570477</v>
      </c>
      <c r="G122" s="19">
        <v>0</v>
      </c>
      <c r="H122" s="20">
        <f>(-VLookups!$C$13)*(E122+F122/2)</f>
        <v>-2885.2877692791585</v>
      </c>
      <c r="I122" s="20">
        <f>-PMT(VLookups!$C$16/12,180,-FV(VLookups!$C$16/12,48,,-VLookups!$C$15))</f>
        <v>-1138.3540184987783</v>
      </c>
      <c r="J122" s="19">
        <v>0</v>
      </c>
      <c r="K122" s="19">
        <v>0</v>
      </c>
      <c r="L122" s="20">
        <f>VLookups!$C$30</f>
        <v>-471.78084110027339</v>
      </c>
      <c r="M122" s="20">
        <f>M121-VLookups!$C$33</f>
        <v>-123</v>
      </c>
      <c r="N122" s="22">
        <v>58</v>
      </c>
      <c r="O122" s="19">
        <v>0</v>
      </c>
      <c r="P122" s="19">
        <v>0</v>
      </c>
      <c r="Q122" s="9" t="s">
        <v>36</v>
      </c>
      <c r="R122" s="21">
        <f>R110*(1+VLookups!$C$45)</f>
        <v>-2555.8167625307606</v>
      </c>
      <c r="S122" s="19">
        <v>0</v>
      </c>
      <c r="T122" s="19">
        <v>0</v>
      </c>
      <c r="U122" s="9" t="s">
        <v>36</v>
      </c>
      <c r="V122" s="21">
        <f>V121-VLookups!$C$54</f>
        <v>-1090</v>
      </c>
      <c r="W122" s="21">
        <f>-VLookups!$C$59</f>
        <v>-200</v>
      </c>
      <c r="X122" s="19">
        <v>0</v>
      </c>
      <c r="Y122" s="20">
        <f>Y121*(1+VLookups!$C$57/12)</f>
        <v>-210.90095240854353</v>
      </c>
      <c r="Z122" s="20">
        <f>-E122*VLookups!$J$3</f>
        <v>-408.86920597713652</v>
      </c>
      <c r="AA122" s="20">
        <v>0</v>
      </c>
      <c r="AB122" s="20">
        <f t="shared" si="3"/>
        <v>831.06869515090921</v>
      </c>
      <c r="AC122" s="20">
        <f t="shared" si="4"/>
        <v>126366.24999130597</v>
      </c>
    </row>
    <row r="123" spans="2:29" x14ac:dyDescent="0.25">
      <c r="B123" s="9">
        <v>119</v>
      </c>
      <c r="C123" s="9">
        <f t="shared" si="5"/>
        <v>32</v>
      </c>
      <c r="D123" s="9">
        <v>11</v>
      </c>
      <c r="E123" s="20">
        <v>10221.730149428413</v>
      </c>
      <c r="F123" s="20">
        <f>'B-B-LS'!E123*-VLookups!$C$10*2</f>
        <v>-613.30380896570477</v>
      </c>
      <c r="G123" s="19">
        <v>0</v>
      </c>
      <c r="H123" s="20">
        <f>(-VLookups!$C$13)*(E123+F123/2)</f>
        <v>-2885.2877692791585</v>
      </c>
      <c r="I123" s="20">
        <f>-PMT(VLookups!$C$16/12,180,-FV(VLookups!$C$16/12,48,,-VLookups!$C$15))</f>
        <v>-1138.3540184987783</v>
      </c>
      <c r="J123" s="19">
        <v>0</v>
      </c>
      <c r="K123" s="19">
        <v>0</v>
      </c>
      <c r="L123" s="20">
        <f>VLookups!$C$30</f>
        <v>-471.78084110027339</v>
      </c>
      <c r="M123" s="20">
        <f>M122-VLookups!$C$33</f>
        <v>-124</v>
      </c>
      <c r="N123" s="22">
        <v>59</v>
      </c>
      <c r="O123" s="19">
        <v>0</v>
      </c>
      <c r="P123" s="19">
        <v>0</v>
      </c>
      <c r="Q123" s="9" t="s">
        <v>36</v>
      </c>
      <c r="R123" s="21">
        <f>R111*(1+VLookups!$C$45)</f>
        <v>-2555.8167625307606</v>
      </c>
      <c r="S123" s="19">
        <v>0</v>
      </c>
      <c r="T123" s="19">
        <v>0</v>
      </c>
      <c r="U123" s="9" t="s">
        <v>36</v>
      </c>
      <c r="V123" s="21">
        <f>V122-VLookups!$C$54</f>
        <v>-1095</v>
      </c>
      <c r="W123" s="21">
        <f>-VLookups!$C$59</f>
        <v>-200</v>
      </c>
      <c r="X123" s="19">
        <v>0</v>
      </c>
      <c r="Y123" s="20">
        <f>Y122*(1+VLookups!$C$57/12)</f>
        <v>-211.51608018640178</v>
      </c>
      <c r="Z123" s="20">
        <f>-E123*VLookups!$J$3</f>
        <v>-408.86920597713652</v>
      </c>
      <c r="AA123" s="20">
        <v>0</v>
      </c>
      <c r="AB123" s="20">
        <f t="shared" si="3"/>
        <v>824.4535673730511</v>
      </c>
      <c r="AC123" s="20">
        <f t="shared" si="4"/>
        <v>127401.31397533121</v>
      </c>
    </row>
    <row r="124" spans="2:29" x14ac:dyDescent="0.25">
      <c r="B124" s="9">
        <v>120</v>
      </c>
      <c r="C124" s="9">
        <f t="shared" si="5"/>
        <v>33</v>
      </c>
      <c r="D124" s="9">
        <v>0</v>
      </c>
      <c r="E124" s="20">
        <v>10579.490704658407</v>
      </c>
      <c r="F124" s="20">
        <f>'B-B-LS'!E124*-VLookups!$C$10*2</f>
        <v>-634.76944227950435</v>
      </c>
      <c r="G124" s="19">
        <v>0</v>
      </c>
      <c r="H124" s="20">
        <f>(-VLookups!$C$13)*(E124+F124/2)</f>
        <v>-2986.2728412039291</v>
      </c>
      <c r="I124" s="20">
        <f>-PMT(VLookups!$C$16/12,180,-FV(VLookups!$C$16/12,48,,-VLookups!$C$15))</f>
        <v>-1138.3540184987783</v>
      </c>
      <c r="J124" s="19">
        <v>0</v>
      </c>
      <c r="K124" s="19">
        <v>0</v>
      </c>
      <c r="L124" s="20">
        <f>VLookups!$C$30</f>
        <v>-471.78084110027339</v>
      </c>
      <c r="M124" s="20">
        <f>M123-VLookups!$C$33</f>
        <v>-125</v>
      </c>
      <c r="N124" s="22">
        <v>60</v>
      </c>
      <c r="O124" s="19">
        <v>0</v>
      </c>
      <c r="P124" s="19">
        <v>0</v>
      </c>
      <c r="Q124" s="9" t="s">
        <v>36</v>
      </c>
      <c r="R124" s="21">
        <f>R112*(1+VLookups!$C$45)</f>
        <v>-2711.7215850451366</v>
      </c>
      <c r="S124" s="19">
        <v>0</v>
      </c>
      <c r="T124" s="19">
        <v>0</v>
      </c>
      <c r="U124" s="9" t="s">
        <v>36</v>
      </c>
      <c r="V124" s="21">
        <f>V123-VLookups!$C$54</f>
        <v>-1100</v>
      </c>
      <c r="W124" s="21">
        <f>-VLookups!$C$59</f>
        <v>-200</v>
      </c>
      <c r="X124" s="19">
        <v>0</v>
      </c>
      <c r="Y124" s="20">
        <f>Y123*(1+VLookups!$C$57/12)</f>
        <v>-212.13300208694545</v>
      </c>
      <c r="Z124" s="20">
        <f>-E124*VLookups!$J$3</f>
        <v>-423.17962818633629</v>
      </c>
      <c r="AA124" s="20">
        <v>0</v>
      </c>
      <c r="AB124" s="20">
        <f t="shared" si="3"/>
        <v>893.66406739725699</v>
      </c>
      <c r="AC124" s="20">
        <f t="shared" si="4"/>
        <v>128507.31356602069</v>
      </c>
    </row>
    <row r="125" spans="2:29" x14ac:dyDescent="0.25">
      <c r="B125" s="9">
        <v>121</v>
      </c>
      <c r="C125" s="9">
        <f t="shared" si="5"/>
        <v>33</v>
      </c>
      <c r="D125" s="9">
        <v>1</v>
      </c>
      <c r="E125" s="20">
        <v>10579.490704658407</v>
      </c>
      <c r="F125" s="20">
        <f>'B-B-LS'!E125*-VLookups!$C$10*2</f>
        <v>-634.76944227950435</v>
      </c>
      <c r="G125" s="19">
        <v>0</v>
      </c>
      <c r="H125" s="20">
        <f>(-VLookups!$C$13)*(E125+F125/2)</f>
        <v>-2986.2728412039291</v>
      </c>
      <c r="I125" s="20">
        <f>-PMT(VLookups!$C$16/12,180,-FV(VLookups!$C$16/12,48,,-VLookups!$C$15))</f>
        <v>-1138.3540184987783</v>
      </c>
      <c r="J125" s="19">
        <v>0</v>
      </c>
      <c r="K125" s="19">
        <v>0</v>
      </c>
      <c r="L125" s="19">
        <v>0</v>
      </c>
      <c r="M125" s="20">
        <f>M124-VLookups!$C$33</f>
        <v>-126</v>
      </c>
      <c r="N125" s="22">
        <v>61</v>
      </c>
      <c r="O125" s="19">
        <v>0</v>
      </c>
      <c r="P125" s="19">
        <v>0</v>
      </c>
      <c r="Q125" s="9" t="s">
        <v>36</v>
      </c>
      <c r="R125" s="21">
        <f>R113*(1+VLookups!$C$45)</f>
        <v>-2711.7215850451366</v>
      </c>
      <c r="S125" s="19">
        <v>0</v>
      </c>
      <c r="T125" s="19">
        <v>0</v>
      </c>
      <c r="U125" s="9" t="s">
        <v>36</v>
      </c>
      <c r="V125" s="21">
        <f>V124-VLookups!$C$54</f>
        <v>-1105</v>
      </c>
      <c r="W125" s="21">
        <f>-VLookups!$C$59</f>
        <v>-200</v>
      </c>
      <c r="X125" s="19">
        <v>0</v>
      </c>
      <c r="Y125" s="20">
        <f>Y124*(1+VLookups!$C$57/12)</f>
        <v>-212.75172334303238</v>
      </c>
      <c r="Z125" s="20">
        <f>-E125*VLookups!$J$3</f>
        <v>-423.17962818633629</v>
      </c>
      <c r="AA125" s="20">
        <v>0</v>
      </c>
      <c r="AB125" s="20">
        <f t="shared" si="3"/>
        <v>1358.8261872414434</v>
      </c>
      <c r="AC125" s="20">
        <f t="shared" si="4"/>
        <v>130080.31860920551</v>
      </c>
    </row>
    <row r="126" spans="2:29" x14ac:dyDescent="0.25">
      <c r="B126" s="9">
        <v>122</v>
      </c>
      <c r="C126" s="9">
        <f t="shared" si="5"/>
        <v>33</v>
      </c>
      <c r="D126" s="9">
        <v>2</v>
      </c>
      <c r="E126" s="20">
        <v>10579.490704658407</v>
      </c>
      <c r="F126" s="20">
        <f>'B-B-LS'!E126*-VLookups!$C$10*2</f>
        <v>-634.76944227950435</v>
      </c>
      <c r="G126" s="19">
        <v>0</v>
      </c>
      <c r="H126" s="20">
        <f>(-VLookups!$C$13)*(E126+F126/2)</f>
        <v>-2986.2728412039291</v>
      </c>
      <c r="I126" s="20">
        <f>-PMT(VLookups!$C$16/12,180,-FV(VLookups!$C$16/12,48,,-VLookups!$C$15))</f>
        <v>-1138.3540184987783</v>
      </c>
      <c r="J126" s="19">
        <v>0</v>
      </c>
      <c r="K126" s="19">
        <v>0</v>
      </c>
      <c r="L126" s="19">
        <v>0</v>
      </c>
      <c r="M126" s="20">
        <f>M125-VLookups!$C$33</f>
        <v>-127</v>
      </c>
      <c r="N126" s="22">
        <v>62</v>
      </c>
      <c r="O126" s="19">
        <v>0</v>
      </c>
      <c r="P126" s="19">
        <v>0</v>
      </c>
      <c r="Q126" s="9" t="s">
        <v>36</v>
      </c>
      <c r="R126" s="21">
        <f>R114*(1+VLookups!$C$45)</f>
        <v>-2711.7215850451366</v>
      </c>
      <c r="S126" s="19">
        <v>0</v>
      </c>
      <c r="T126" s="19">
        <v>0</v>
      </c>
      <c r="U126" s="9" t="s">
        <v>36</v>
      </c>
      <c r="V126" s="21">
        <f>V125-VLookups!$C$54</f>
        <v>-1110</v>
      </c>
      <c r="W126" s="21">
        <f>-VLookups!$C$59</f>
        <v>-200</v>
      </c>
      <c r="X126" s="19">
        <v>0</v>
      </c>
      <c r="Y126" s="20">
        <f>Y125*(1+VLookups!$C$57/12)</f>
        <v>-213.37224920278288</v>
      </c>
      <c r="Z126" s="20">
        <f>-E126*VLookups!$J$3</f>
        <v>-423.17962818633629</v>
      </c>
      <c r="AA126" s="20">
        <v>0</v>
      </c>
      <c r="AB126" s="20">
        <f t="shared" si="3"/>
        <v>1352.2056613816931</v>
      </c>
      <c r="AC126" s="20">
        <f t="shared" si="4"/>
        <v>131649.32480160255</v>
      </c>
    </row>
    <row r="127" spans="2:29" x14ac:dyDescent="0.25">
      <c r="B127" s="9">
        <v>123</v>
      </c>
      <c r="C127" s="9">
        <f t="shared" si="5"/>
        <v>33</v>
      </c>
      <c r="D127" s="9">
        <v>3</v>
      </c>
      <c r="E127" s="20">
        <v>10579.490704658407</v>
      </c>
      <c r="F127" s="20">
        <f>'B-B-LS'!E127*-VLookups!$C$10*2</f>
        <v>-634.76944227950435</v>
      </c>
      <c r="G127" s="19">
        <v>0</v>
      </c>
      <c r="H127" s="20">
        <f>(-VLookups!$C$13)*(E127+F127/2)</f>
        <v>-2986.2728412039291</v>
      </c>
      <c r="I127" s="20">
        <f>-PMT(VLookups!$C$16/12,180,-FV(VLookups!$C$16/12,48,,-VLookups!$C$15))</f>
        <v>-1138.3540184987783</v>
      </c>
      <c r="J127" s="19">
        <v>0</v>
      </c>
      <c r="K127" s="19">
        <v>0</v>
      </c>
      <c r="L127" s="19">
        <v>0</v>
      </c>
      <c r="M127" s="20">
        <f>M126-VLookups!$C$33</f>
        <v>-128</v>
      </c>
      <c r="N127" s="22">
        <v>63</v>
      </c>
      <c r="O127" s="19">
        <v>0</v>
      </c>
      <c r="P127" s="19">
        <v>0</v>
      </c>
      <c r="Q127" s="9" t="s">
        <v>36</v>
      </c>
      <c r="R127" s="21">
        <f>R115*(1+VLookups!$C$45)</f>
        <v>-2711.7215850451366</v>
      </c>
      <c r="S127" s="19">
        <v>0</v>
      </c>
      <c r="T127" s="19">
        <v>0</v>
      </c>
      <c r="U127" s="9" t="s">
        <v>36</v>
      </c>
      <c r="V127" s="21">
        <f>V126-VLookups!$C$54</f>
        <v>-1115</v>
      </c>
      <c r="W127" s="21">
        <f>-VLookups!$C$59</f>
        <v>-200</v>
      </c>
      <c r="X127" s="19">
        <v>0</v>
      </c>
      <c r="Y127" s="20">
        <f>Y126*(1+VLookups!$C$57/12)</f>
        <v>-213.99458492962432</v>
      </c>
      <c r="Z127" s="20">
        <f>-E127*VLookups!$J$3</f>
        <v>-423.17962818633629</v>
      </c>
      <c r="AA127" s="20">
        <v>0</v>
      </c>
      <c r="AB127" s="20">
        <f t="shared" si="3"/>
        <v>1345.5833256548515</v>
      </c>
      <c r="AC127" s="20">
        <f t="shared" si="4"/>
        <v>133214.3236685934</v>
      </c>
    </row>
    <row r="128" spans="2:29" x14ac:dyDescent="0.25">
      <c r="B128" s="9">
        <v>124</v>
      </c>
      <c r="C128" s="9">
        <f t="shared" si="5"/>
        <v>33</v>
      </c>
      <c r="D128" s="9">
        <v>4</v>
      </c>
      <c r="E128" s="20">
        <v>10579.490704658407</v>
      </c>
      <c r="F128" s="20">
        <f>'B-B-LS'!E128*-VLookups!$C$10*2</f>
        <v>-634.76944227950435</v>
      </c>
      <c r="G128" s="19">
        <v>0</v>
      </c>
      <c r="H128" s="20">
        <f>(-VLookups!$C$13)*(E128+F128/2)</f>
        <v>-2986.2728412039291</v>
      </c>
      <c r="I128" s="20">
        <f>-PMT(VLookups!$C$16/12,180,-FV(VLookups!$C$16/12,48,,-VLookups!$C$15))</f>
        <v>-1138.3540184987783</v>
      </c>
      <c r="J128" s="19">
        <v>0</v>
      </c>
      <c r="K128" s="19">
        <v>0</v>
      </c>
      <c r="L128" s="19">
        <v>0</v>
      </c>
      <c r="M128" s="20">
        <f>M127-VLookups!$C$33</f>
        <v>-129</v>
      </c>
      <c r="N128" s="22">
        <v>64</v>
      </c>
      <c r="O128" s="19">
        <v>0</v>
      </c>
      <c r="P128" s="19">
        <v>0</v>
      </c>
      <c r="Q128" s="9" t="s">
        <v>36</v>
      </c>
      <c r="R128" s="21">
        <f>R116*(1+VLookups!$C$45)</f>
        <v>-2711.7215850451366</v>
      </c>
      <c r="S128" s="19">
        <v>0</v>
      </c>
      <c r="T128" s="19">
        <v>0</v>
      </c>
      <c r="U128" s="9" t="s">
        <v>36</v>
      </c>
      <c r="V128" s="21">
        <f>V127-VLookups!$C$54</f>
        <v>-1120</v>
      </c>
      <c r="W128" s="21">
        <f>-VLookups!$C$59</f>
        <v>-200</v>
      </c>
      <c r="X128" s="19">
        <v>0</v>
      </c>
      <c r="Y128" s="20">
        <f>Y127*(1+VLookups!$C$57/12)</f>
        <v>-214.61873580233572</v>
      </c>
      <c r="Z128" s="20">
        <f>-E128*VLookups!$J$3</f>
        <v>-423.17962818633629</v>
      </c>
      <c r="AA128" s="20">
        <v>0</v>
      </c>
      <c r="AB128" s="20">
        <f t="shared" si="3"/>
        <v>1338.9591747821401</v>
      </c>
      <c r="AC128" s="20">
        <f t="shared" si="4"/>
        <v>134775.30671615654</v>
      </c>
    </row>
    <row r="129" spans="2:29" x14ac:dyDescent="0.25">
      <c r="B129" s="9">
        <v>125</v>
      </c>
      <c r="C129" s="9">
        <f t="shared" si="5"/>
        <v>33</v>
      </c>
      <c r="D129" s="9">
        <v>5</v>
      </c>
      <c r="E129" s="20">
        <v>10579.490704658407</v>
      </c>
      <c r="F129" s="20">
        <f>'B-B-LS'!E129*-VLookups!$C$10*2</f>
        <v>-634.76944227950435</v>
      </c>
      <c r="G129" s="19">
        <v>0</v>
      </c>
      <c r="H129" s="20">
        <f>(-VLookups!$C$13)*(E129+F129/2)</f>
        <v>-2986.2728412039291</v>
      </c>
      <c r="I129" s="20">
        <f>-PMT(VLookups!$C$16/12,180,-FV(VLookups!$C$16/12,48,,-VLookups!$C$15))</f>
        <v>-1138.3540184987783</v>
      </c>
      <c r="J129" s="19">
        <v>0</v>
      </c>
      <c r="K129" s="19">
        <v>0</v>
      </c>
      <c r="L129" s="19">
        <v>0</v>
      </c>
      <c r="M129" s="20">
        <f>M128-VLookups!$C$33</f>
        <v>-130</v>
      </c>
      <c r="N129" s="22">
        <v>65</v>
      </c>
      <c r="O129" s="19">
        <v>0</v>
      </c>
      <c r="P129" s="19">
        <v>0</v>
      </c>
      <c r="Q129" s="9" t="s">
        <v>36</v>
      </c>
      <c r="R129" s="21">
        <f>R117*(1+VLookups!$C$45)</f>
        <v>-2711.7215850451366</v>
      </c>
      <c r="S129" s="19">
        <v>0</v>
      </c>
      <c r="T129" s="19">
        <v>0</v>
      </c>
      <c r="U129" s="9" t="s">
        <v>36</v>
      </c>
      <c r="V129" s="21">
        <f>V128-VLookups!$C$54</f>
        <v>-1125</v>
      </c>
      <c r="W129" s="21">
        <f>-VLookups!$C$59</f>
        <v>-200</v>
      </c>
      <c r="X129" s="19">
        <v>0</v>
      </c>
      <c r="Y129" s="20">
        <f>Y128*(1+VLookups!$C$57/12)</f>
        <v>-215.24470711509252</v>
      </c>
      <c r="Z129" s="20">
        <f>-E129*VLookups!$J$3</f>
        <v>-423.17962818633629</v>
      </c>
      <c r="AA129" s="20">
        <v>0</v>
      </c>
      <c r="AB129" s="20">
        <f t="shared" si="3"/>
        <v>1332.3332034693833</v>
      </c>
      <c r="AC129" s="20">
        <f t="shared" si="4"/>
        <v>136332.26543081951</v>
      </c>
    </row>
    <row r="130" spans="2:29" x14ac:dyDescent="0.25">
      <c r="B130" s="9">
        <v>126</v>
      </c>
      <c r="C130" s="9">
        <f t="shared" si="5"/>
        <v>33</v>
      </c>
      <c r="D130" s="9">
        <v>6</v>
      </c>
      <c r="E130" s="20">
        <v>10579.490704658407</v>
      </c>
      <c r="F130" s="20">
        <f>'B-B-LS'!E130*-VLookups!$C$10*2</f>
        <v>-634.76944227950435</v>
      </c>
      <c r="G130" s="19">
        <v>0</v>
      </c>
      <c r="H130" s="20">
        <f>(-VLookups!$C$13)*(E130+F130/2)</f>
        <v>-2986.2728412039291</v>
      </c>
      <c r="I130" s="20">
        <f>-PMT(VLookups!$C$16/12,180,-FV(VLookups!$C$16/12,48,,-VLookups!$C$15))</f>
        <v>-1138.3540184987783</v>
      </c>
      <c r="J130" s="19">
        <v>0</v>
      </c>
      <c r="K130" s="19">
        <v>0</v>
      </c>
      <c r="L130" s="19">
        <v>0</v>
      </c>
      <c r="M130" s="20">
        <f>M129-VLookups!$C$33</f>
        <v>-131</v>
      </c>
      <c r="N130" s="22">
        <v>66</v>
      </c>
      <c r="O130" s="19">
        <v>0</v>
      </c>
      <c r="P130" s="19">
        <v>0</v>
      </c>
      <c r="Q130" s="9" t="s">
        <v>36</v>
      </c>
      <c r="R130" s="21">
        <f>R118*(1+VLookups!$C$45)</f>
        <v>-2711.7215850451366</v>
      </c>
      <c r="S130" s="19">
        <v>0</v>
      </c>
      <c r="T130" s="19">
        <v>0</v>
      </c>
      <c r="U130" s="9" t="s">
        <v>36</v>
      </c>
      <c r="V130" s="21">
        <f>V129-VLookups!$C$54</f>
        <v>-1130</v>
      </c>
      <c r="W130" s="21">
        <f>-VLookups!$C$59</f>
        <v>-200</v>
      </c>
      <c r="X130" s="19">
        <v>0</v>
      </c>
      <c r="Y130" s="20">
        <f>Y129*(1+VLookups!$C$57/12)</f>
        <v>-215.87250417751156</v>
      </c>
      <c r="Z130" s="20">
        <f>-E130*VLookups!$J$3</f>
        <v>-423.17962818633629</v>
      </c>
      <c r="AA130" s="20">
        <v>0</v>
      </c>
      <c r="AB130" s="20">
        <f t="shared" si="3"/>
        <v>1325.7054064069644</v>
      </c>
      <c r="AC130" s="20">
        <f t="shared" si="4"/>
        <v>137885.19127961117</v>
      </c>
    </row>
    <row r="131" spans="2:29" x14ac:dyDescent="0.25">
      <c r="B131" s="9">
        <v>127</v>
      </c>
      <c r="C131" s="9">
        <f t="shared" si="5"/>
        <v>33</v>
      </c>
      <c r="D131" s="9">
        <v>7</v>
      </c>
      <c r="E131" s="20">
        <v>10579.490704658407</v>
      </c>
      <c r="F131" s="20">
        <f>'B-B-LS'!E131*-VLookups!$C$10*2</f>
        <v>-634.76944227950435</v>
      </c>
      <c r="G131" s="19">
        <v>0</v>
      </c>
      <c r="H131" s="20">
        <f>(-VLookups!$C$13)*(E131+F131/2)</f>
        <v>-2986.2728412039291</v>
      </c>
      <c r="I131" s="20">
        <f>-PMT(VLookups!$C$16/12,180,-FV(VLookups!$C$16/12,48,,-VLookups!$C$15))</f>
        <v>-1138.3540184987783</v>
      </c>
      <c r="J131" s="19">
        <v>0</v>
      </c>
      <c r="K131" s="19">
        <v>0</v>
      </c>
      <c r="L131" s="19">
        <v>0</v>
      </c>
      <c r="M131" s="20">
        <f>M130-VLookups!$C$33</f>
        <v>-132</v>
      </c>
      <c r="N131" s="22">
        <v>67</v>
      </c>
      <c r="O131" s="19">
        <v>0</v>
      </c>
      <c r="P131" s="19">
        <v>0</v>
      </c>
      <c r="Q131" s="9" t="s">
        <v>36</v>
      </c>
      <c r="R131" s="21">
        <f>R119*(1+VLookups!$C$45)</f>
        <v>-2711.7215850451366</v>
      </c>
      <c r="S131" s="19">
        <v>0</v>
      </c>
      <c r="T131" s="19">
        <v>0</v>
      </c>
      <c r="U131" s="9" t="s">
        <v>36</v>
      </c>
      <c r="V131" s="21">
        <f>V130-VLookups!$C$54</f>
        <v>-1135</v>
      </c>
      <c r="W131" s="21">
        <f>-VLookups!$C$59</f>
        <v>-200</v>
      </c>
      <c r="X131" s="19">
        <v>0</v>
      </c>
      <c r="Y131" s="20">
        <f>Y130*(1+VLookups!$C$57/12)</f>
        <v>-216.50213231469596</v>
      </c>
      <c r="Z131" s="20">
        <f>-E131*VLookups!$J$3</f>
        <v>-423.17962818633629</v>
      </c>
      <c r="AA131" s="20">
        <v>0</v>
      </c>
      <c r="AB131" s="20">
        <f t="shared" si="3"/>
        <v>1319.0757782697799</v>
      </c>
      <c r="AC131" s="20">
        <f t="shared" si="4"/>
        <v>139434.07571001365</v>
      </c>
    </row>
    <row r="132" spans="2:29" x14ac:dyDescent="0.25">
      <c r="B132" s="9">
        <v>128</v>
      </c>
      <c r="C132" s="9">
        <f t="shared" si="5"/>
        <v>33</v>
      </c>
      <c r="D132" s="9">
        <v>8</v>
      </c>
      <c r="E132" s="20">
        <v>10579.490704658407</v>
      </c>
      <c r="F132" s="20">
        <f>'B-B-LS'!E132*-VLookups!$C$10*2</f>
        <v>-634.76944227950435</v>
      </c>
      <c r="G132" s="19">
        <v>0</v>
      </c>
      <c r="H132" s="20">
        <f>(-VLookups!$C$13)*(E132+F132/2)</f>
        <v>-2986.2728412039291</v>
      </c>
      <c r="I132" s="20">
        <f>-PMT(VLookups!$C$16/12,180,-FV(VLookups!$C$16/12,48,,-VLookups!$C$15))</f>
        <v>-1138.3540184987783</v>
      </c>
      <c r="J132" s="19">
        <v>0</v>
      </c>
      <c r="K132" s="19">
        <v>0</v>
      </c>
      <c r="L132" s="19">
        <v>0</v>
      </c>
      <c r="M132" s="20">
        <f>M131-VLookups!$C$33</f>
        <v>-133</v>
      </c>
      <c r="N132" s="22">
        <v>68</v>
      </c>
      <c r="O132" s="19">
        <v>0</v>
      </c>
      <c r="P132" s="19">
        <v>0</v>
      </c>
      <c r="Q132" s="9" t="s">
        <v>36</v>
      </c>
      <c r="R132" s="21">
        <f>R120*(1+VLookups!$C$45)</f>
        <v>-2711.7215850451366</v>
      </c>
      <c r="S132" s="19">
        <v>0</v>
      </c>
      <c r="T132" s="19">
        <v>0</v>
      </c>
      <c r="U132" s="9" t="s">
        <v>36</v>
      </c>
      <c r="V132" s="21">
        <f>V131-VLookups!$C$54</f>
        <v>-1140</v>
      </c>
      <c r="W132" s="21">
        <f>-VLookups!$C$59</f>
        <v>-200</v>
      </c>
      <c r="X132" s="19">
        <v>0</v>
      </c>
      <c r="Y132" s="20">
        <f>Y131*(1+VLookups!$C$57/12)</f>
        <v>-217.13359686728049</v>
      </c>
      <c r="Z132" s="20">
        <f>-E132*VLookups!$J$3</f>
        <v>-423.17962818633629</v>
      </c>
      <c r="AA132" s="20">
        <v>0</v>
      </c>
      <c r="AB132" s="20">
        <f t="shared" si="3"/>
        <v>1312.4443137171954</v>
      </c>
      <c r="AC132" s="20">
        <f t="shared" si="4"/>
        <v>140978.91014991421</v>
      </c>
    </row>
    <row r="133" spans="2:29" x14ac:dyDescent="0.25">
      <c r="B133" s="9">
        <v>129</v>
      </c>
      <c r="C133" s="9">
        <f t="shared" si="5"/>
        <v>33</v>
      </c>
      <c r="D133" s="9">
        <v>9</v>
      </c>
      <c r="E133" s="20">
        <v>10579.490704658407</v>
      </c>
      <c r="F133" s="20">
        <f>'B-B-LS'!E133*-VLookups!$C$10*2</f>
        <v>-634.76944227950435</v>
      </c>
      <c r="G133" s="19">
        <v>0</v>
      </c>
      <c r="H133" s="20">
        <f>(-VLookups!$C$13)*(E133+F133/2)</f>
        <v>-2986.2728412039291</v>
      </c>
      <c r="I133" s="20">
        <f>-PMT(VLookups!$C$16/12,180,-FV(VLookups!$C$16/12,48,,-VLookups!$C$15))</f>
        <v>-1138.3540184987783</v>
      </c>
      <c r="J133" s="19">
        <v>0</v>
      </c>
      <c r="K133" s="19">
        <v>0</v>
      </c>
      <c r="L133" s="19">
        <v>0</v>
      </c>
      <c r="M133" s="20">
        <f>M132-VLookups!$C$33</f>
        <v>-134</v>
      </c>
      <c r="N133" s="22">
        <v>69</v>
      </c>
      <c r="O133" s="19">
        <v>0</v>
      </c>
      <c r="P133" s="19">
        <v>0</v>
      </c>
      <c r="Q133" s="9" t="s">
        <v>36</v>
      </c>
      <c r="R133" s="21">
        <f>R121*(1+VLookups!$C$45)</f>
        <v>-2711.7215850451366</v>
      </c>
      <c r="S133" s="19">
        <v>0</v>
      </c>
      <c r="T133" s="19">
        <v>0</v>
      </c>
      <c r="U133" s="9" t="s">
        <v>36</v>
      </c>
      <c r="V133" s="21">
        <f>V132-VLookups!$C$54</f>
        <v>-1145</v>
      </c>
      <c r="W133" s="21">
        <f>-VLookups!$C$59</f>
        <v>-200</v>
      </c>
      <c r="X133" s="19">
        <v>0</v>
      </c>
      <c r="Y133" s="20">
        <f>Y132*(1+VLookups!$C$57/12)</f>
        <v>-217.76690319147673</v>
      </c>
      <c r="Z133" s="20">
        <f>-E133*VLookups!$J$3</f>
        <v>-423.17962818633629</v>
      </c>
      <c r="AA133" s="20">
        <v>0</v>
      </c>
      <c r="AB133" s="20">
        <f t="shared" ref="AB133:AB196" si="6">SUM(E133,F133/2,H133,I133,K133,L133,M133,O133,P133,R133,S133,T133,V133,W133,X133,Y133,G133,J133,Z133,AA133)</f>
        <v>1305.811007392999</v>
      </c>
      <c r="AC133" s="20">
        <f t="shared" ref="AC133:AC196" si="7">AB133+(AC132*(1+($AC$2/12)))</f>
        <v>142519.68600755709</v>
      </c>
    </row>
    <row r="134" spans="2:29" x14ac:dyDescent="0.25">
      <c r="B134" s="9">
        <v>130</v>
      </c>
      <c r="C134" s="9">
        <f t="shared" si="5"/>
        <v>33</v>
      </c>
      <c r="D134" s="9">
        <v>10</v>
      </c>
      <c r="E134" s="20">
        <v>10579.490704658407</v>
      </c>
      <c r="F134" s="20">
        <f>'B-B-LS'!E134*-VLookups!$C$10*2</f>
        <v>-634.76944227950435</v>
      </c>
      <c r="G134" s="19">
        <v>0</v>
      </c>
      <c r="H134" s="20">
        <f>(-VLookups!$C$13)*(E134+F134/2)</f>
        <v>-2986.2728412039291</v>
      </c>
      <c r="I134" s="20">
        <f>-PMT(VLookups!$C$16/12,180,-FV(VLookups!$C$16/12,48,,-VLookups!$C$15))</f>
        <v>-1138.3540184987783</v>
      </c>
      <c r="J134" s="19">
        <v>0</v>
      </c>
      <c r="K134" s="19">
        <v>0</v>
      </c>
      <c r="L134" s="19">
        <v>0</v>
      </c>
      <c r="M134" s="20">
        <f>M133-VLookups!$C$33</f>
        <v>-135</v>
      </c>
      <c r="N134" s="22">
        <v>70</v>
      </c>
      <c r="O134" s="19">
        <v>0</v>
      </c>
      <c r="P134" s="19">
        <v>0</v>
      </c>
      <c r="Q134" s="9" t="s">
        <v>36</v>
      </c>
      <c r="R134" s="21">
        <f>R122*(1+VLookups!$C$45)</f>
        <v>-2711.7215850451366</v>
      </c>
      <c r="S134" s="19">
        <v>0</v>
      </c>
      <c r="T134" s="19">
        <v>0</v>
      </c>
      <c r="U134" s="9" t="s">
        <v>36</v>
      </c>
      <c r="V134" s="21">
        <f>V133-VLookups!$C$54</f>
        <v>-1150</v>
      </c>
      <c r="W134" s="21">
        <f>-VLookups!$C$59</f>
        <v>-200</v>
      </c>
      <c r="X134" s="19">
        <v>0</v>
      </c>
      <c r="Y134" s="20">
        <f>Y133*(1+VLookups!$C$57/12)</f>
        <v>-218.40205665911853</v>
      </c>
      <c r="Z134" s="20">
        <f>-E134*VLookups!$J$3</f>
        <v>-423.17962818633629</v>
      </c>
      <c r="AA134" s="20">
        <v>0</v>
      </c>
      <c r="AB134" s="20">
        <f t="shared" si="6"/>
        <v>1299.1758539253574</v>
      </c>
      <c r="AC134" s="20">
        <f t="shared" si="7"/>
        <v>144056.39467149504</v>
      </c>
    </row>
    <row r="135" spans="2:29" x14ac:dyDescent="0.25">
      <c r="B135" s="9">
        <v>131</v>
      </c>
      <c r="C135" s="9">
        <f t="shared" si="5"/>
        <v>33</v>
      </c>
      <c r="D135" s="9">
        <v>11</v>
      </c>
      <c r="E135" s="20">
        <v>10579.490704658407</v>
      </c>
      <c r="F135" s="20">
        <f>'B-B-LS'!E135*-VLookups!$C$10*2</f>
        <v>-634.76944227950435</v>
      </c>
      <c r="G135" s="19">
        <v>0</v>
      </c>
      <c r="H135" s="20">
        <f>(-VLookups!$C$13)*(E135+F135/2)</f>
        <v>-2986.2728412039291</v>
      </c>
      <c r="I135" s="20">
        <f>-PMT(VLookups!$C$16/12,180,-FV(VLookups!$C$16/12,48,,-VLookups!$C$15))</f>
        <v>-1138.3540184987783</v>
      </c>
      <c r="J135" s="19">
        <v>0</v>
      </c>
      <c r="K135" s="19">
        <v>0</v>
      </c>
      <c r="L135" s="19">
        <v>0</v>
      </c>
      <c r="M135" s="20">
        <f>M134-VLookups!$C$33</f>
        <v>-136</v>
      </c>
      <c r="N135" s="22">
        <v>71</v>
      </c>
      <c r="O135" s="19">
        <v>0</v>
      </c>
      <c r="P135" s="19">
        <v>0</v>
      </c>
      <c r="Q135" s="9" t="s">
        <v>36</v>
      </c>
      <c r="R135" s="21">
        <f>R123*(1+VLookups!$C$45)</f>
        <v>-2711.7215850451366</v>
      </c>
      <c r="S135" s="19">
        <v>0</v>
      </c>
      <c r="T135" s="19">
        <v>0</v>
      </c>
      <c r="U135" s="9" t="s">
        <v>36</v>
      </c>
      <c r="V135" s="21">
        <f>V134-VLookups!$C$54</f>
        <v>-1155</v>
      </c>
      <c r="W135" s="21">
        <f>-VLookups!$C$59</f>
        <v>-200</v>
      </c>
      <c r="X135" s="19">
        <v>0</v>
      </c>
      <c r="Y135" s="20">
        <f>Y134*(1+VLookups!$C$57/12)</f>
        <v>-219.03906265770763</v>
      </c>
      <c r="Z135" s="20">
        <f>-E135*VLookups!$J$3</f>
        <v>-423.17962818633629</v>
      </c>
      <c r="AA135" s="20">
        <v>0</v>
      </c>
      <c r="AB135" s="20">
        <f t="shared" si="6"/>
        <v>1292.5388479267681</v>
      </c>
      <c r="AC135" s="20">
        <f t="shared" si="7"/>
        <v>145589.02751054097</v>
      </c>
    </row>
    <row r="136" spans="2:29" x14ac:dyDescent="0.25">
      <c r="B136" s="9">
        <v>132</v>
      </c>
      <c r="C136" s="9">
        <f t="shared" si="5"/>
        <v>34</v>
      </c>
      <c r="D136" s="9">
        <v>0</v>
      </c>
      <c r="E136" s="20">
        <v>10949.77287932145</v>
      </c>
      <c r="F136" s="20">
        <f>'B-B-LS'!E136*-VLookups!$C$10*2</f>
        <v>-656.98637275928695</v>
      </c>
      <c r="G136" s="19">
        <v>0</v>
      </c>
      <c r="H136" s="20">
        <f>(-VLookups!$C$13)*(E136+F136/2)</f>
        <v>-3090.7923906460665</v>
      </c>
      <c r="I136" s="20">
        <f>-PMT(VLookups!$C$16/12,180,-FV(VLookups!$C$16/12,48,,-VLookups!$C$15))</f>
        <v>-1138.3540184987783</v>
      </c>
      <c r="J136" s="19">
        <v>0</v>
      </c>
      <c r="K136" s="19">
        <v>0</v>
      </c>
      <c r="L136" s="19">
        <v>0</v>
      </c>
      <c r="M136" s="20">
        <f>M135-VLookups!$C$33</f>
        <v>-137</v>
      </c>
      <c r="N136" s="22">
        <v>72</v>
      </c>
      <c r="O136" s="19">
        <v>0</v>
      </c>
      <c r="P136" s="19">
        <v>0</v>
      </c>
      <c r="Q136" s="9" t="s">
        <v>36</v>
      </c>
      <c r="R136" s="21">
        <f>R124*(1+VLookups!$C$45)</f>
        <v>-2877.1366017328896</v>
      </c>
      <c r="S136" s="19">
        <v>0</v>
      </c>
      <c r="T136" s="19">
        <v>0</v>
      </c>
      <c r="U136" s="9" t="s">
        <v>36</v>
      </c>
      <c r="V136" s="21">
        <f>V135-VLookups!$C$54</f>
        <v>-1160</v>
      </c>
      <c r="W136" s="21">
        <f>-VLookups!$C$59</f>
        <v>-200</v>
      </c>
      <c r="X136" s="19">
        <v>0</v>
      </c>
      <c r="Y136" s="20">
        <f>Y135*(1+VLookups!$C$57/12)</f>
        <v>-219.67792659045929</v>
      </c>
      <c r="Z136" s="20">
        <f>-E136*VLookups!$J$3</f>
        <v>-437.99091517285802</v>
      </c>
      <c r="AA136" s="20">
        <v>0</v>
      </c>
      <c r="AB136" s="20">
        <f t="shared" si="6"/>
        <v>1360.3278403007553</v>
      </c>
      <c r="AC136" s="20">
        <f t="shared" si="7"/>
        <v>147192.00373002596</v>
      </c>
    </row>
    <row r="137" spans="2:29" x14ac:dyDescent="0.25">
      <c r="B137" s="9">
        <v>133</v>
      </c>
      <c r="C137" s="9">
        <f t="shared" si="5"/>
        <v>34</v>
      </c>
      <c r="D137" s="9">
        <v>1</v>
      </c>
      <c r="E137" s="20">
        <v>10949.77287932145</v>
      </c>
      <c r="F137" s="20">
        <f>'B-B-LS'!E137*-VLookups!$C$10*2</f>
        <v>-656.98637275928695</v>
      </c>
      <c r="G137" s="19">
        <v>0</v>
      </c>
      <c r="H137" s="20">
        <f>(-VLookups!$C$13)*(E137+F137/2)</f>
        <v>-3090.7923906460665</v>
      </c>
      <c r="I137" s="20">
        <f>-PMT(VLookups!$C$16/12,180,-FV(VLookups!$C$16/12,48,,-VLookups!$C$15))</f>
        <v>-1138.3540184987783</v>
      </c>
      <c r="J137" s="19">
        <v>0</v>
      </c>
      <c r="K137" s="19">
        <v>0</v>
      </c>
      <c r="L137" s="19">
        <v>0</v>
      </c>
      <c r="M137" s="20">
        <f>M136-VLookups!$C$33</f>
        <v>-138</v>
      </c>
      <c r="N137" s="22">
        <v>73</v>
      </c>
      <c r="O137" s="19">
        <v>0</v>
      </c>
      <c r="P137" s="19">
        <v>0</v>
      </c>
      <c r="Q137" s="9" t="s">
        <v>36</v>
      </c>
      <c r="R137" s="21">
        <f>R125*(1+VLookups!$C$45)</f>
        <v>-2877.1366017328896</v>
      </c>
      <c r="S137" s="19">
        <v>0</v>
      </c>
      <c r="T137" s="19">
        <v>0</v>
      </c>
      <c r="U137" s="9" t="s">
        <v>36</v>
      </c>
      <c r="V137" s="21">
        <f>V136-VLookups!$C$54</f>
        <v>-1165</v>
      </c>
      <c r="W137" s="21">
        <f>-VLookups!$C$59</f>
        <v>-200</v>
      </c>
      <c r="X137" s="19">
        <v>0</v>
      </c>
      <c r="Y137" s="20">
        <f>Y136*(1+VLookups!$C$57/12)</f>
        <v>-220.31865387634812</v>
      </c>
      <c r="Z137" s="20">
        <f>-E137*VLookups!$J$3</f>
        <v>-437.99091517285802</v>
      </c>
      <c r="AA137" s="20">
        <v>0</v>
      </c>
      <c r="AB137" s="20">
        <f t="shared" si="6"/>
        <v>1353.6871130148663</v>
      </c>
      <c r="AC137" s="20">
        <f t="shared" si="7"/>
        <v>148791.01084925752</v>
      </c>
    </row>
    <row r="138" spans="2:29" x14ac:dyDescent="0.25">
      <c r="B138" s="9">
        <v>134</v>
      </c>
      <c r="C138" s="9">
        <f t="shared" si="5"/>
        <v>34</v>
      </c>
      <c r="D138" s="9">
        <v>2</v>
      </c>
      <c r="E138" s="20">
        <v>10949.77287932145</v>
      </c>
      <c r="F138" s="20">
        <f>'B-B-LS'!E138*-VLookups!$C$10*2</f>
        <v>-656.98637275928695</v>
      </c>
      <c r="G138" s="19">
        <v>0</v>
      </c>
      <c r="H138" s="20">
        <f>(-VLookups!$C$13)*(E138+F138/2)</f>
        <v>-3090.7923906460665</v>
      </c>
      <c r="I138" s="20">
        <f>-PMT(VLookups!$C$16/12,180,-FV(VLookups!$C$16/12,48,,-VLookups!$C$15))</f>
        <v>-1138.3540184987783</v>
      </c>
      <c r="J138" s="19">
        <v>0</v>
      </c>
      <c r="K138" s="19">
        <v>0</v>
      </c>
      <c r="L138" s="19">
        <v>0</v>
      </c>
      <c r="M138" s="20">
        <f>M137-VLookups!$C$33</f>
        <v>-139</v>
      </c>
      <c r="N138" s="22">
        <v>74</v>
      </c>
      <c r="O138" s="19">
        <v>0</v>
      </c>
      <c r="P138" s="19">
        <v>0</v>
      </c>
      <c r="Q138" s="9" t="s">
        <v>36</v>
      </c>
      <c r="R138" s="21">
        <f>R126*(1+VLookups!$C$45)</f>
        <v>-2877.1366017328896</v>
      </c>
      <c r="S138" s="19">
        <v>0</v>
      </c>
      <c r="T138" s="19">
        <v>0</v>
      </c>
      <c r="U138" s="9" t="s">
        <v>36</v>
      </c>
      <c r="V138" s="21">
        <f>V137-VLookups!$C$54</f>
        <v>-1170</v>
      </c>
      <c r="W138" s="21">
        <f>-VLookups!$C$59</f>
        <v>-200</v>
      </c>
      <c r="X138" s="19">
        <v>0</v>
      </c>
      <c r="Y138" s="20">
        <f>Y137*(1+VLookups!$C$57/12)</f>
        <v>-220.96124995015413</v>
      </c>
      <c r="Z138" s="20">
        <f>-E138*VLookups!$J$3</f>
        <v>-437.99091517285802</v>
      </c>
      <c r="AA138" s="20">
        <v>0</v>
      </c>
      <c r="AB138" s="20">
        <f t="shared" si="6"/>
        <v>1347.0445169410605</v>
      </c>
      <c r="AC138" s="20">
        <f t="shared" si="7"/>
        <v>150386.0403842807</v>
      </c>
    </row>
    <row r="139" spans="2:29" x14ac:dyDescent="0.25">
      <c r="B139" s="9">
        <v>135</v>
      </c>
      <c r="C139" s="9">
        <f t="shared" si="5"/>
        <v>34</v>
      </c>
      <c r="D139" s="9">
        <v>3</v>
      </c>
      <c r="E139" s="20">
        <v>10949.77287932145</v>
      </c>
      <c r="F139" s="20">
        <f>'B-B-LS'!E139*-VLookups!$C$10*2</f>
        <v>-656.98637275928695</v>
      </c>
      <c r="G139" s="19">
        <v>0</v>
      </c>
      <c r="H139" s="20">
        <f>(-VLookups!$C$13)*(E139+F139/2)</f>
        <v>-3090.7923906460665</v>
      </c>
      <c r="I139" s="20">
        <f>-PMT(VLookups!$C$16/12,180,-FV(VLookups!$C$16/12,48,,-VLookups!$C$15))</f>
        <v>-1138.3540184987783</v>
      </c>
      <c r="J139" s="19">
        <v>0</v>
      </c>
      <c r="K139" s="19">
        <v>0</v>
      </c>
      <c r="L139" s="19">
        <v>0</v>
      </c>
      <c r="M139" s="20">
        <f>M138-VLookups!$C$33</f>
        <v>-140</v>
      </c>
      <c r="N139" s="22">
        <v>75</v>
      </c>
      <c r="O139" s="19">
        <v>0</v>
      </c>
      <c r="P139" s="19">
        <v>0</v>
      </c>
      <c r="Q139" s="9" t="s">
        <v>36</v>
      </c>
      <c r="R139" s="21">
        <f>R127*(1+VLookups!$C$45)</f>
        <v>-2877.1366017328896</v>
      </c>
      <c r="S139" s="19">
        <v>0</v>
      </c>
      <c r="T139" s="19">
        <v>0</v>
      </c>
      <c r="U139" s="9" t="s">
        <v>36</v>
      </c>
      <c r="V139" s="21">
        <f>V138-VLookups!$C$54</f>
        <v>-1175</v>
      </c>
      <c r="W139" s="21">
        <f>-VLookups!$C$59</f>
        <v>-200</v>
      </c>
      <c r="X139" s="19">
        <v>0</v>
      </c>
      <c r="Y139" s="20">
        <f>Y138*(1+VLookups!$C$57/12)</f>
        <v>-221.60572026250875</v>
      </c>
      <c r="Z139" s="20">
        <f>-E139*VLookups!$J$3</f>
        <v>-437.99091517285802</v>
      </c>
      <c r="AA139" s="20">
        <v>0</v>
      </c>
      <c r="AB139" s="20">
        <f t="shared" si="6"/>
        <v>1340.4000466287057</v>
      </c>
      <c r="AC139" s="20">
        <f t="shared" si="7"/>
        <v>151977.08383154985</v>
      </c>
    </row>
    <row r="140" spans="2:29" x14ac:dyDescent="0.25">
      <c r="B140" s="9">
        <v>136</v>
      </c>
      <c r="C140" s="9">
        <f t="shared" si="5"/>
        <v>34</v>
      </c>
      <c r="D140" s="9">
        <v>4</v>
      </c>
      <c r="E140" s="20">
        <v>10949.77287932145</v>
      </c>
      <c r="F140" s="20">
        <f>'B-B-LS'!E140*-VLookups!$C$10*2</f>
        <v>-656.98637275928695</v>
      </c>
      <c r="G140" s="19">
        <v>0</v>
      </c>
      <c r="H140" s="20">
        <f>(-VLookups!$C$13)*(E140+F140/2)</f>
        <v>-3090.7923906460665</v>
      </c>
      <c r="I140" s="20">
        <f>-PMT(VLookups!$C$16/12,180,-FV(VLookups!$C$16/12,48,,-VLookups!$C$15))</f>
        <v>-1138.3540184987783</v>
      </c>
      <c r="J140" s="19">
        <v>0</v>
      </c>
      <c r="K140" s="19">
        <v>0</v>
      </c>
      <c r="L140" s="19">
        <v>0</v>
      </c>
      <c r="M140" s="20">
        <f>M139-VLookups!$C$33</f>
        <v>-141</v>
      </c>
      <c r="N140" s="22">
        <v>76</v>
      </c>
      <c r="O140" s="19">
        <v>0</v>
      </c>
      <c r="P140" s="19">
        <v>0</v>
      </c>
      <c r="Q140" s="9" t="s">
        <v>36</v>
      </c>
      <c r="R140" s="21">
        <f>R128*(1+VLookups!$C$45)</f>
        <v>-2877.1366017328896</v>
      </c>
      <c r="S140" s="19">
        <v>0</v>
      </c>
      <c r="T140" s="19">
        <v>0</v>
      </c>
      <c r="U140" s="9" t="s">
        <v>36</v>
      </c>
      <c r="V140" s="21">
        <f>V139-VLookups!$C$54</f>
        <v>-1180</v>
      </c>
      <c r="W140" s="21">
        <f>-VLookups!$C$59</f>
        <v>-200</v>
      </c>
      <c r="X140" s="19">
        <v>0</v>
      </c>
      <c r="Y140" s="20">
        <f>Y139*(1+VLookups!$C$57/12)</f>
        <v>-222.25207027994108</v>
      </c>
      <c r="Z140" s="20">
        <f>-E140*VLookups!$J$3</f>
        <v>-437.99091517285802</v>
      </c>
      <c r="AA140" s="20">
        <v>0</v>
      </c>
      <c r="AB140" s="20">
        <f t="shared" si="6"/>
        <v>1333.7536966112734</v>
      </c>
      <c r="AC140" s="20">
        <f t="shared" si="7"/>
        <v>153564.13266788039</v>
      </c>
    </row>
    <row r="141" spans="2:29" x14ac:dyDescent="0.25">
      <c r="B141" s="9">
        <v>137</v>
      </c>
      <c r="C141" s="9">
        <f t="shared" si="5"/>
        <v>34</v>
      </c>
      <c r="D141" s="9">
        <v>5</v>
      </c>
      <c r="E141" s="20">
        <v>10949.77287932145</v>
      </c>
      <c r="F141" s="20">
        <f>'B-B-LS'!E141*-VLookups!$C$10*2</f>
        <v>-656.98637275928695</v>
      </c>
      <c r="G141" s="19">
        <v>0</v>
      </c>
      <c r="H141" s="20">
        <f>(-VLookups!$C$13)*(E141+F141/2)</f>
        <v>-3090.7923906460665</v>
      </c>
      <c r="I141" s="20">
        <f>-PMT(VLookups!$C$16/12,180,-FV(VLookups!$C$16/12,48,,-VLookups!$C$15))</f>
        <v>-1138.3540184987783</v>
      </c>
      <c r="J141" s="19">
        <v>0</v>
      </c>
      <c r="K141" s="19">
        <v>0</v>
      </c>
      <c r="L141" s="19">
        <v>0</v>
      </c>
      <c r="M141" s="20">
        <f>M140-VLookups!$C$33</f>
        <v>-142</v>
      </c>
      <c r="N141" s="22">
        <v>77</v>
      </c>
      <c r="O141" s="19">
        <v>0</v>
      </c>
      <c r="P141" s="19">
        <v>0</v>
      </c>
      <c r="Q141" s="9" t="s">
        <v>36</v>
      </c>
      <c r="R141" s="21">
        <f>R129*(1+VLookups!$C$45)</f>
        <v>-2877.1366017328896</v>
      </c>
      <c r="S141" s="19">
        <v>0</v>
      </c>
      <c r="T141" s="19">
        <v>0</v>
      </c>
      <c r="U141" s="9" t="s">
        <v>36</v>
      </c>
      <c r="V141" s="21">
        <f>V140-VLookups!$C$54</f>
        <v>-1185</v>
      </c>
      <c r="W141" s="21">
        <f>-VLookups!$C$59</f>
        <v>-200</v>
      </c>
      <c r="X141" s="19">
        <v>0</v>
      </c>
      <c r="Y141" s="20">
        <f>Y140*(1+VLookups!$C$57/12)</f>
        <v>-222.90030548492425</v>
      </c>
      <c r="Z141" s="20">
        <f>-E141*VLookups!$J$3</f>
        <v>-437.99091517285802</v>
      </c>
      <c r="AA141" s="20">
        <v>0</v>
      </c>
      <c r="AB141" s="20">
        <f t="shared" si="6"/>
        <v>1327.1054614062903</v>
      </c>
      <c r="AC141" s="20">
        <f t="shared" si="7"/>
        <v>155147.17835039983</v>
      </c>
    </row>
    <row r="142" spans="2:29" x14ac:dyDescent="0.25">
      <c r="B142" s="9">
        <v>138</v>
      </c>
      <c r="C142" s="9">
        <f t="shared" si="5"/>
        <v>34</v>
      </c>
      <c r="D142" s="9">
        <v>6</v>
      </c>
      <c r="E142" s="20">
        <v>10949.77287932145</v>
      </c>
      <c r="F142" s="20">
        <f>'B-B-LS'!E142*-VLookups!$C$10*2</f>
        <v>-656.98637275928695</v>
      </c>
      <c r="G142" s="19">
        <v>0</v>
      </c>
      <c r="H142" s="20">
        <f>(-VLookups!$C$13)*(E142+F142/2)</f>
        <v>-3090.7923906460665</v>
      </c>
      <c r="I142" s="20">
        <f>-PMT(VLookups!$C$16/12,180,-FV(VLookups!$C$16/12,48,,-VLookups!$C$15))</f>
        <v>-1138.3540184987783</v>
      </c>
      <c r="J142" s="19">
        <v>0</v>
      </c>
      <c r="K142" s="19">
        <v>0</v>
      </c>
      <c r="L142" s="19">
        <v>0</v>
      </c>
      <c r="M142" s="20">
        <f>M141-VLookups!$C$33</f>
        <v>-143</v>
      </c>
      <c r="N142" s="22">
        <v>78</v>
      </c>
      <c r="O142" s="19">
        <v>0</v>
      </c>
      <c r="P142" s="19">
        <v>0</v>
      </c>
      <c r="Q142" s="9" t="s">
        <v>36</v>
      </c>
      <c r="R142" s="21">
        <f>R130*(1+VLookups!$C$45)</f>
        <v>-2877.1366017328896</v>
      </c>
      <c r="S142" s="19">
        <v>0</v>
      </c>
      <c r="T142" s="19">
        <v>0</v>
      </c>
      <c r="U142" s="9" t="s">
        <v>36</v>
      </c>
      <c r="V142" s="21">
        <f>V141-VLookups!$C$54</f>
        <v>-1190</v>
      </c>
      <c r="W142" s="21">
        <f>-VLookups!$C$59</f>
        <v>-200</v>
      </c>
      <c r="X142" s="19">
        <v>0</v>
      </c>
      <c r="Y142" s="20">
        <f>Y141*(1+VLookups!$C$57/12)</f>
        <v>-223.55043137592193</v>
      </c>
      <c r="Z142" s="20">
        <f>-E142*VLookups!$J$3</f>
        <v>-437.99091517285802</v>
      </c>
      <c r="AA142" s="20">
        <v>0</v>
      </c>
      <c r="AB142" s="20">
        <f t="shared" si="6"/>
        <v>1320.4553355152925</v>
      </c>
      <c r="AC142" s="20">
        <f t="shared" si="7"/>
        <v>156726.21231649912</v>
      </c>
    </row>
    <row r="143" spans="2:29" x14ac:dyDescent="0.25">
      <c r="B143" s="9">
        <v>139</v>
      </c>
      <c r="C143" s="9">
        <f t="shared" si="5"/>
        <v>34</v>
      </c>
      <c r="D143" s="9">
        <v>7</v>
      </c>
      <c r="E143" s="20">
        <v>10949.77287932145</v>
      </c>
      <c r="F143" s="20">
        <f>'B-B-LS'!E143*-VLookups!$C$10*2</f>
        <v>-656.98637275928695</v>
      </c>
      <c r="G143" s="19">
        <v>0</v>
      </c>
      <c r="H143" s="20">
        <f>(-VLookups!$C$13)*(E143+F143/2)</f>
        <v>-3090.7923906460665</v>
      </c>
      <c r="I143" s="20">
        <f>-PMT(VLookups!$C$16/12,180,-FV(VLookups!$C$16/12,48,,-VLookups!$C$15))</f>
        <v>-1138.3540184987783</v>
      </c>
      <c r="J143" s="19">
        <v>0</v>
      </c>
      <c r="K143" s="19">
        <v>0</v>
      </c>
      <c r="L143" s="19">
        <v>0</v>
      </c>
      <c r="M143" s="20">
        <f>M142-VLookups!$C$33</f>
        <v>-144</v>
      </c>
      <c r="N143" s="22">
        <v>79</v>
      </c>
      <c r="O143" s="19">
        <v>0</v>
      </c>
      <c r="P143" s="19">
        <v>0</v>
      </c>
      <c r="Q143" s="9" t="s">
        <v>36</v>
      </c>
      <c r="R143" s="21">
        <f>R131*(1+VLookups!$C$45)</f>
        <v>-2877.1366017328896</v>
      </c>
      <c r="S143" s="19">
        <v>0</v>
      </c>
      <c r="T143" s="19">
        <v>0</v>
      </c>
      <c r="U143" s="9" t="s">
        <v>36</v>
      </c>
      <c r="V143" s="21">
        <f>V142-VLookups!$C$54</f>
        <v>-1195</v>
      </c>
      <c r="W143" s="21">
        <f>-VLookups!$C$59</f>
        <v>-200</v>
      </c>
      <c r="X143" s="19">
        <v>0</v>
      </c>
      <c r="Y143" s="20">
        <f>Y142*(1+VLookups!$C$57/12)</f>
        <v>-224.20245346743505</v>
      </c>
      <c r="Z143" s="20">
        <f>-E143*VLookups!$J$3</f>
        <v>-437.99091517285802</v>
      </c>
      <c r="AA143" s="20">
        <v>0</v>
      </c>
      <c r="AB143" s="20">
        <f t="shared" si="6"/>
        <v>1313.8033134237794</v>
      </c>
      <c r="AC143" s="20">
        <f t="shared" si="7"/>
        <v>158301.22598378375</v>
      </c>
    </row>
    <row r="144" spans="2:29" x14ac:dyDescent="0.25">
      <c r="B144" s="9">
        <v>140</v>
      </c>
      <c r="C144" s="9">
        <f t="shared" si="5"/>
        <v>34</v>
      </c>
      <c r="D144" s="9">
        <v>8</v>
      </c>
      <c r="E144" s="20">
        <v>10949.77287932145</v>
      </c>
      <c r="F144" s="20">
        <f>'B-B-LS'!E144*-VLookups!$C$10*2</f>
        <v>-656.98637275928695</v>
      </c>
      <c r="G144" s="19">
        <v>0</v>
      </c>
      <c r="H144" s="20">
        <f>(-VLookups!$C$13)*(E144+F144/2)</f>
        <v>-3090.7923906460665</v>
      </c>
      <c r="I144" s="20">
        <f>-PMT(VLookups!$C$16/12,180,-FV(VLookups!$C$16/12,48,,-VLookups!$C$15))</f>
        <v>-1138.3540184987783</v>
      </c>
      <c r="J144" s="19">
        <v>0</v>
      </c>
      <c r="K144" s="19">
        <v>0</v>
      </c>
      <c r="L144" s="19">
        <v>0</v>
      </c>
      <c r="M144" s="20">
        <f>M143-VLookups!$C$33</f>
        <v>-145</v>
      </c>
      <c r="N144" s="22">
        <v>80</v>
      </c>
      <c r="O144" s="19">
        <v>0</v>
      </c>
      <c r="P144" s="19">
        <v>0</v>
      </c>
      <c r="Q144" s="9" t="s">
        <v>36</v>
      </c>
      <c r="R144" s="21">
        <f>R132*(1+VLookups!$C$45)</f>
        <v>-2877.1366017328896</v>
      </c>
      <c r="S144" s="19">
        <v>0</v>
      </c>
      <c r="T144" s="19">
        <v>0</v>
      </c>
      <c r="U144" s="9" t="s">
        <v>36</v>
      </c>
      <c r="V144" s="21">
        <f>V143-VLookups!$C$54</f>
        <v>-1200</v>
      </c>
      <c r="W144" s="21">
        <f>-VLookups!$C$59</f>
        <v>-200</v>
      </c>
      <c r="X144" s="19">
        <v>0</v>
      </c>
      <c r="Y144" s="20">
        <f>Y143*(1+VLookups!$C$57/12)</f>
        <v>-224.85637729004841</v>
      </c>
      <c r="Z144" s="20">
        <f>-E144*VLookups!$J$3</f>
        <v>-437.99091517285802</v>
      </c>
      <c r="AA144" s="20">
        <v>0</v>
      </c>
      <c r="AB144" s="20">
        <f t="shared" si="6"/>
        <v>1307.1493896011661</v>
      </c>
      <c r="AC144" s="20">
        <f t="shared" si="7"/>
        <v>159872.21075002456</v>
      </c>
    </row>
    <row r="145" spans="2:29" x14ac:dyDescent="0.25">
      <c r="B145" s="9">
        <v>141</v>
      </c>
      <c r="C145" s="9">
        <f t="shared" ref="C145:C208" si="8">C133+1</f>
        <v>34</v>
      </c>
      <c r="D145" s="9">
        <v>9</v>
      </c>
      <c r="E145" s="20">
        <v>10949.77287932145</v>
      </c>
      <c r="F145" s="20">
        <f>'B-B-LS'!E145*-VLookups!$C$10*2</f>
        <v>-656.98637275928695</v>
      </c>
      <c r="G145" s="19">
        <v>0</v>
      </c>
      <c r="H145" s="20">
        <f>(-VLookups!$C$13)*(E145+F145/2)</f>
        <v>-3090.7923906460665</v>
      </c>
      <c r="I145" s="20">
        <f>-PMT(VLookups!$C$16/12,180,-FV(VLookups!$C$16/12,48,,-VLookups!$C$15))</f>
        <v>-1138.3540184987783</v>
      </c>
      <c r="J145" s="19">
        <v>0</v>
      </c>
      <c r="K145" s="19">
        <v>0</v>
      </c>
      <c r="L145" s="19">
        <v>0</v>
      </c>
      <c r="M145" s="20">
        <f>M144-VLookups!$C$33</f>
        <v>-146</v>
      </c>
      <c r="N145" s="22">
        <v>81</v>
      </c>
      <c r="O145" s="19">
        <v>0</v>
      </c>
      <c r="P145" s="19">
        <v>0</v>
      </c>
      <c r="Q145" s="9" t="s">
        <v>36</v>
      </c>
      <c r="R145" s="21">
        <f>R133*(1+VLookups!$C$45)</f>
        <v>-2877.1366017328896</v>
      </c>
      <c r="S145" s="19">
        <v>0</v>
      </c>
      <c r="T145" s="19">
        <v>0</v>
      </c>
      <c r="U145" s="9" t="s">
        <v>36</v>
      </c>
      <c r="V145" s="21">
        <f>V144-VLookups!$C$54</f>
        <v>-1205</v>
      </c>
      <c r="W145" s="21">
        <f>-VLookups!$C$59</f>
        <v>-200</v>
      </c>
      <c r="X145" s="19">
        <v>0</v>
      </c>
      <c r="Y145" s="20">
        <f>Y144*(1+VLookups!$C$57/12)</f>
        <v>-225.51220839047772</v>
      </c>
      <c r="Z145" s="20">
        <f>-E145*VLookups!$J$3</f>
        <v>-437.99091517285802</v>
      </c>
      <c r="AA145" s="20">
        <v>0</v>
      </c>
      <c r="AB145" s="20">
        <f t="shared" si="6"/>
        <v>1300.4935585007368</v>
      </c>
      <c r="AC145" s="20">
        <f t="shared" si="7"/>
        <v>161439.1579931087</v>
      </c>
    </row>
    <row r="146" spans="2:29" x14ac:dyDescent="0.25">
      <c r="B146" s="9">
        <v>142</v>
      </c>
      <c r="C146" s="9">
        <f t="shared" si="8"/>
        <v>34</v>
      </c>
      <c r="D146" s="9">
        <v>10</v>
      </c>
      <c r="E146" s="20">
        <v>10949.77287932145</v>
      </c>
      <c r="F146" s="20">
        <f>'B-B-LS'!E146*-VLookups!$C$10*2</f>
        <v>-656.98637275928695</v>
      </c>
      <c r="G146" s="19">
        <v>0</v>
      </c>
      <c r="H146" s="20">
        <f>(-VLookups!$C$13)*(E146+F146/2)</f>
        <v>-3090.7923906460665</v>
      </c>
      <c r="I146" s="20">
        <f>-PMT(VLookups!$C$16/12,180,-FV(VLookups!$C$16/12,48,,-VLookups!$C$15))</f>
        <v>-1138.3540184987783</v>
      </c>
      <c r="J146" s="19">
        <v>0</v>
      </c>
      <c r="K146" s="19">
        <v>0</v>
      </c>
      <c r="L146" s="19">
        <v>0</v>
      </c>
      <c r="M146" s="20">
        <f>M145-VLookups!$C$33</f>
        <v>-147</v>
      </c>
      <c r="N146" s="22">
        <v>82</v>
      </c>
      <c r="O146" s="19">
        <v>0</v>
      </c>
      <c r="P146" s="19">
        <v>0</v>
      </c>
      <c r="Q146" s="9" t="s">
        <v>36</v>
      </c>
      <c r="R146" s="21">
        <f>R134*(1+VLookups!$C$45)</f>
        <v>-2877.1366017328896</v>
      </c>
      <c r="S146" s="19">
        <v>0</v>
      </c>
      <c r="T146" s="19">
        <v>0</v>
      </c>
      <c r="U146" s="9" t="s">
        <v>36</v>
      </c>
      <c r="V146" s="21">
        <f>V145-VLookups!$C$54</f>
        <v>-1210</v>
      </c>
      <c r="W146" s="21">
        <f>-VLookups!$C$59</f>
        <v>-200</v>
      </c>
      <c r="X146" s="19">
        <v>0</v>
      </c>
      <c r="Y146" s="20">
        <f>Y145*(1+VLookups!$C$57/12)</f>
        <v>-226.16995233161663</v>
      </c>
      <c r="Z146" s="20">
        <f>-E146*VLookups!$J$3</f>
        <v>-437.99091517285802</v>
      </c>
      <c r="AA146" s="20">
        <v>0</v>
      </c>
      <c r="AB146" s="20">
        <f t="shared" si="6"/>
        <v>1293.835814559598</v>
      </c>
      <c r="AC146" s="20">
        <f t="shared" si="7"/>
        <v>163002.05907099016</v>
      </c>
    </row>
    <row r="147" spans="2:29" ht="15.75" customHeight="1" x14ac:dyDescent="0.25">
      <c r="B147" s="9">
        <v>143</v>
      </c>
      <c r="C147" s="9">
        <f t="shared" si="8"/>
        <v>34</v>
      </c>
      <c r="D147" s="9">
        <v>11</v>
      </c>
      <c r="E147" s="20">
        <v>10949.77287932145</v>
      </c>
      <c r="F147" s="20">
        <f>'B-B-LS'!E147*-VLookups!$C$10*2</f>
        <v>-656.98637275928695</v>
      </c>
      <c r="G147" s="19">
        <v>0</v>
      </c>
      <c r="H147" s="20">
        <f>(-VLookups!$C$13)*(E147+F147/2)</f>
        <v>-3090.7923906460665</v>
      </c>
      <c r="I147" s="20">
        <f>-PMT(VLookups!$C$16/12,180,-FV(VLookups!$C$16/12,48,,-VLookups!$C$15))</f>
        <v>-1138.3540184987783</v>
      </c>
      <c r="J147" s="19">
        <v>0</v>
      </c>
      <c r="K147" s="19">
        <v>0</v>
      </c>
      <c r="L147" s="19">
        <v>0</v>
      </c>
      <c r="M147" s="20">
        <f>M146-VLookups!$C$33</f>
        <v>-148</v>
      </c>
      <c r="N147" s="22">
        <v>83</v>
      </c>
      <c r="O147" s="19">
        <v>0</v>
      </c>
      <c r="P147" s="19">
        <v>0</v>
      </c>
      <c r="Q147" s="9" t="s">
        <v>36</v>
      </c>
      <c r="R147" s="21">
        <f>R135*(1+VLookups!$C$45)</f>
        <v>-2877.1366017328896</v>
      </c>
      <c r="S147" s="19">
        <v>0</v>
      </c>
      <c r="T147" s="19">
        <v>0</v>
      </c>
      <c r="U147" s="9" t="s">
        <v>36</v>
      </c>
      <c r="V147" s="21">
        <f>V146-VLookups!$C$54</f>
        <v>-1215</v>
      </c>
      <c r="W147" s="21">
        <f>-VLookups!$C$59</f>
        <v>-200</v>
      </c>
      <c r="X147" s="19">
        <v>0</v>
      </c>
      <c r="Y147" s="20">
        <f>Y146*(1+VLookups!$C$57/12)</f>
        <v>-226.82961469258385</v>
      </c>
      <c r="Z147" s="20">
        <f>-E147*VLookups!$J$3</f>
        <v>-437.99091517285802</v>
      </c>
      <c r="AA147" s="20">
        <v>0</v>
      </c>
      <c r="AB147" s="20">
        <f t="shared" si="6"/>
        <v>1287.1761521986307</v>
      </c>
      <c r="AC147" s="20">
        <f t="shared" si="7"/>
        <v>164560.90532164046</v>
      </c>
    </row>
    <row r="148" spans="2:29" x14ac:dyDescent="0.25">
      <c r="B148" s="9">
        <v>144</v>
      </c>
      <c r="C148" s="9">
        <f t="shared" si="8"/>
        <v>35</v>
      </c>
      <c r="D148" s="9">
        <v>0</v>
      </c>
      <c r="E148" s="20">
        <v>11333.014930097699</v>
      </c>
      <c r="F148" s="20">
        <f>'B-B-LS'!E148*-VLookups!$C$10*2</f>
        <v>-679.98089580586191</v>
      </c>
      <c r="G148" s="19">
        <v>0</v>
      </c>
      <c r="H148" s="20">
        <f>(-VLookups!$C$13)*(E148+F148/2)</f>
        <v>-3198.9701243186782</v>
      </c>
      <c r="I148" s="20">
        <f>-PMT(VLookups!$C$16/12,180,-FV(VLookups!$C$16/12,48,,-VLookups!$C$15))</f>
        <v>-1138.3540184987783</v>
      </c>
      <c r="J148" s="19">
        <v>0</v>
      </c>
      <c r="K148" s="19">
        <v>0</v>
      </c>
      <c r="L148" s="19">
        <v>0</v>
      </c>
      <c r="M148" s="20">
        <f>M147-VLookups!$C$33</f>
        <v>-149</v>
      </c>
      <c r="N148" s="22">
        <v>84</v>
      </c>
      <c r="O148" s="19">
        <v>0</v>
      </c>
      <c r="P148" s="19">
        <v>0</v>
      </c>
      <c r="Q148" s="9" t="s">
        <v>36</v>
      </c>
      <c r="R148" s="21">
        <f>R136*(1+VLookups!$C$45)</f>
        <v>-3052.6419344385959</v>
      </c>
      <c r="S148" s="21">
        <f>-VLookups!$C$47</f>
        <v>-50000</v>
      </c>
      <c r="T148" s="19">
        <v>0</v>
      </c>
      <c r="U148" s="9">
        <v>0</v>
      </c>
      <c r="V148" s="21">
        <f>V147-VLookups!$C$54</f>
        <v>-1220</v>
      </c>
      <c r="W148" s="21">
        <f>-VLookups!$C$59</f>
        <v>-200</v>
      </c>
      <c r="X148" s="21">
        <f>-VLookups!$C$62</f>
        <v>-125</v>
      </c>
      <c r="Y148" s="20">
        <f>Y147*(1+VLookups!$C$57/12)</f>
        <v>-227.49120106877055</v>
      </c>
      <c r="Z148" s="20">
        <f>-E148*VLookups!$J$3</f>
        <v>-453.32059720390799</v>
      </c>
      <c r="AA148" s="20">
        <v>0</v>
      </c>
      <c r="AB148" s="20">
        <f t="shared" si="6"/>
        <v>-48771.753393333958</v>
      </c>
      <c r="AC148" s="20">
        <f t="shared" si="7"/>
        <v>116063.42010384257</v>
      </c>
    </row>
    <row r="149" spans="2:29" x14ac:dyDescent="0.25">
      <c r="B149" s="9">
        <v>145</v>
      </c>
      <c r="C149" s="9">
        <f t="shared" si="8"/>
        <v>35</v>
      </c>
      <c r="D149" s="9">
        <v>1</v>
      </c>
      <c r="E149" s="20">
        <v>11333.014930097699</v>
      </c>
      <c r="F149" s="20">
        <f>'B-B-LS'!E149*-VLookups!$C$10*2</f>
        <v>-679.98089580586191</v>
      </c>
      <c r="G149" s="19">
        <v>0</v>
      </c>
      <c r="H149" s="20">
        <f>(-VLookups!$C$13)*(E149+F149/2)</f>
        <v>-3198.9701243186782</v>
      </c>
      <c r="I149" s="20">
        <f>-PMT(VLookups!$C$16/12,180,-FV(VLookups!$C$16/12,48,,-VLookups!$C$15))</f>
        <v>-1138.3540184987783</v>
      </c>
      <c r="J149" s="19">
        <v>0</v>
      </c>
      <c r="K149" s="19">
        <v>0</v>
      </c>
      <c r="L149" s="19">
        <v>0</v>
      </c>
      <c r="M149" s="20">
        <f>M148-VLookups!$C$33</f>
        <v>-150</v>
      </c>
      <c r="N149" s="22">
        <v>85</v>
      </c>
      <c r="O149" s="19">
        <v>0</v>
      </c>
      <c r="P149" s="19">
        <v>0</v>
      </c>
      <c r="Q149" s="9" t="s">
        <v>36</v>
      </c>
      <c r="R149" s="19">
        <v>0</v>
      </c>
      <c r="S149" s="20">
        <f>VLookups!$C$50</f>
        <v>-3580.614715990946</v>
      </c>
      <c r="T149" s="19">
        <v>0</v>
      </c>
      <c r="U149" s="9">
        <v>1</v>
      </c>
      <c r="V149" s="21">
        <f>V148-VLookups!$C$54</f>
        <v>-1225</v>
      </c>
      <c r="W149" s="21">
        <f>-VLookups!$C$59</f>
        <v>-200</v>
      </c>
      <c r="X149" s="21">
        <f>-VLookups!$C$62</f>
        <v>-125</v>
      </c>
      <c r="Y149" s="20">
        <f>Y148*(1+VLookups!$C$57/12)</f>
        <v>-228.1547170718878</v>
      </c>
      <c r="Z149" s="20">
        <f>-E149*VLookups!$J$3</f>
        <v>-453.32059720390799</v>
      </c>
      <c r="AA149" s="20">
        <v>0</v>
      </c>
      <c r="AB149" s="20">
        <f t="shared" si="6"/>
        <v>693.61030911057037</v>
      </c>
      <c r="AC149" s="20">
        <f t="shared" si="7"/>
        <v>116950.46944645955</v>
      </c>
    </row>
    <row r="150" spans="2:29" x14ac:dyDescent="0.25">
      <c r="B150" s="9">
        <v>146</v>
      </c>
      <c r="C150" s="9">
        <f t="shared" si="8"/>
        <v>35</v>
      </c>
      <c r="D150" s="9">
        <v>2</v>
      </c>
      <c r="E150" s="20">
        <v>11333.014930097699</v>
      </c>
      <c r="F150" s="20">
        <f>'B-B-LS'!E150*-VLookups!$C$10*2</f>
        <v>-679.98089580586191</v>
      </c>
      <c r="G150" s="19">
        <v>0</v>
      </c>
      <c r="H150" s="20">
        <f>(-VLookups!$C$13)*(E150+F150/2)</f>
        <v>-3198.9701243186782</v>
      </c>
      <c r="I150" s="20">
        <f>-PMT(VLookups!$C$16/12,180,-FV(VLookups!$C$16/12,48,,-VLookups!$C$15))</f>
        <v>-1138.3540184987783</v>
      </c>
      <c r="J150" s="19">
        <v>0</v>
      </c>
      <c r="K150" s="19">
        <v>0</v>
      </c>
      <c r="L150" s="19">
        <v>0</v>
      </c>
      <c r="M150" s="20">
        <f>M149-VLookups!$C$33</f>
        <v>-151</v>
      </c>
      <c r="N150" s="22">
        <v>86</v>
      </c>
      <c r="O150" s="19">
        <v>0</v>
      </c>
      <c r="P150" s="19">
        <v>0</v>
      </c>
      <c r="Q150" s="9" t="s">
        <v>36</v>
      </c>
      <c r="R150" s="19">
        <v>0</v>
      </c>
      <c r="S150" s="20">
        <f>VLookups!$C$50</f>
        <v>-3580.614715990946</v>
      </c>
      <c r="T150" s="19">
        <v>0</v>
      </c>
      <c r="U150" s="9">
        <v>2</v>
      </c>
      <c r="V150" s="21">
        <f>V149-VLookups!$C$54</f>
        <v>-1230</v>
      </c>
      <c r="W150" s="21">
        <f>-VLookups!$C$59</f>
        <v>-200</v>
      </c>
      <c r="X150" s="21">
        <f>-VLookups!$C$62</f>
        <v>-125</v>
      </c>
      <c r="Y150" s="20">
        <f>Y149*(1+VLookups!$C$57/12)</f>
        <v>-228.82016833001416</v>
      </c>
      <c r="Z150" s="20">
        <f>-E150*VLookups!$J$3</f>
        <v>-453.32059720390799</v>
      </c>
      <c r="AA150" s="20">
        <v>0</v>
      </c>
      <c r="AB150" s="20">
        <f t="shared" si="6"/>
        <v>686.94485785244387</v>
      </c>
      <c r="AC150" s="20">
        <f t="shared" si="7"/>
        <v>117832.33175338943</v>
      </c>
    </row>
    <row r="151" spans="2:29" x14ac:dyDescent="0.25">
      <c r="B151" s="9">
        <v>147</v>
      </c>
      <c r="C151" s="9">
        <f t="shared" si="8"/>
        <v>35</v>
      </c>
      <c r="D151" s="9">
        <v>3</v>
      </c>
      <c r="E151" s="20">
        <v>11333.014930097699</v>
      </c>
      <c r="F151" s="20">
        <f>'B-B-LS'!E151*-VLookups!$C$10*2</f>
        <v>-679.98089580586191</v>
      </c>
      <c r="G151" s="19">
        <v>0</v>
      </c>
      <c r="H151" s="20">
        <f>(-VLookups!$C$13)*(E151+F151/2)</f>
        <v>-3198.9701243186782</v>
      </c>
      <c r="I151" s="20">
        <f>-PMT(VLookups!$C$16/12,180,-FV(VLookups!$C$16/12,48,,-VLookups!$C$15))</f>
        <v>-1138.3540184987783</v>
      </c>
      <c r="J151" s="19">
        <v>0</v>
      </c>
      <c r="K151" s="19">
        <v>0</v>
      </c>
      <c r="L151" s="19">
        <v>0</v>
      </c>
      <c r="M151" s="20">
        <f>M150-VLookups!$C$33</f>
        <v>-152</v>
      </c>
      <c r="N151" s="22">
        <v>87</v>
      </c>
      <c r="O151" s="19">
        <v>0</v>
      </c>
      <c r="P151" s="19">
        <v>0</v>
      </c>
      <c r="Q151" s="9" t="s">
        <v>36</v>
      </c>
      <c r="R151" s="19">
        <v>0</v>
      </c>
      <c r="S151" s="20">
        <f>VLookups!$C$50</f>
        <v>-3580.614715990946</v>
      </c>
      <c r="T151" s="19">
        <v>0</v>
      </c>
      <c r="U151" s="9">
        <v>3</v>
      </c>
      <c r="V151" s="21">
        <f>V150-VLookups!$C$54</f>
        <v>-1235</v>
      </c>
      <c r="W151" s="21">
        <f>-VLookups!$C$59</f>
        <v>-200</v>
      </c>
      <c r="X151" s="21">
        <f>-VLookups!$C$62</f>
        <v>-125</v>
      </c>
      <c r="Y151" s="20">
        <f>Y150*(1+VLookups!$C$57/12)</f>
        <v>-229.48756048764338</v>
      </c>
      <c r="Z151" s="20">
        <f>-E151*VLookups!$J$3</f>
        <v>-453.32059720390799</v>
      </c>
      <c r="AA151" s="20">
        <v>0</v>
      </c>
      <c r="AB151" s="20">
        <f t="shared" si="6"/>
        <v>680.27746569481474</v>
      </c>
      <c r="AC151" s="20">
        <f t="shared" si="7"/>
        <v>118708.99643867323</v>
      </c>
    </row>
    <row r="152" spans="2:29" x14ac:dyDescent="0.25">
      <c r="B152" s="9">
        <v>148</v>
      </c>
      <c r="C152" s="9">
        <f t="shared" si="8"/>
        <v>35</v>
      </c>
      <c r="D152" s="9">
        <v>4</v>
      </c>
      <c r="E152" s="20">
        <v>11333.014930097699</v>
      </c>
      <c r="F152" s="20">
        <f>'B-B-LS'!E152*-VLookups!$C$10*2</f>
        <v>-679.98089580586191</v>
      </c>
      <c r="G152" s="19">
        <v>0</v>
      </c>
      <c r="H152" s="20">
        <f>(-VLookups!$C$13)*(E152+F152/2)</f>
        <v>-3198.9701243186782</v>
      </c>
      <c r="I152" s="20">
        <f>-PMT(VLookups!$C$16/12,180,-FV(VLookups!$C$16/12,48,,-VLookups!$C$15))</f>
        <v>-1138.3540184987783</v>
      </c>
      <c r="J152" s="19">
        <v>0</v>
      </c>
      <c r="K152" s="19">
        <v>0</v>
      </c>
      <c r="L152" s="19">
        <v>0</v>
      </c>
      <c r="M152" s="20">
        <f>M151-VLookups!$C$33</f>
        <v>-153</v>
      </c>
      <c r="N152" s="22">
        <v>88</v>
      </c>
      <c r="O152" s="19">
        <v>0</v>
      </c>
      <c r="P152" s="19">
        <v>0</v>
      </c>
      <c r="Q152" s="9" t="s">
        <v>36</v>
      </c>
      <c r="R152" s="19">
        <v>0</v>
      </c>
      <c r="S152" s="20">
        <f>VLookups!$C$50</f>
        <v>-3580.614715990946</v>
      </c>
      <c r="T152" s="19">
        <v>0</v>
      </c>
      <c r="U152" s="9">
        <v>4</v>
      </c>
      <c r="V152" s="21">
        <f>V151-VLookups!$C$54</f>
        <v>-1240</v>
      </c>
      <c r="W152" s="21">
        <f>-VLookups!$C$59</f>
        <v>-200</v>
      </c>
      <c r="X152" s="21">
        <f>-VLookups!$C$62</f>
        <v>-125</v>
      </c>
      <c r="Y152" s="20">
        <f>Y151*(1+VLookups!$C$57/12)</f>
        <v>-230.15689920573234</v>
      </c>
      <c r="Z152" s="20">
        <f>-E152*VLookups!$J$3</f>
        <v>-453.32059720390799</v>
      </c>
      <c r="AA152" s="20">
        <v>0</v>
      </c>
      <c r="AB152" s="20">
        <f t="shared" si="6"/>
        <v>673.60812697672577</v>
      </c>
      <c r="AC152" s="20">
        <f t="shared" si="7"/>
        <v>119580.45289304775</v>
      </c>
    </row>
    <row r="153" spans="2:29" x14ac:dyDescent="0.25">
      <c r="B153" s="9">
        <v>149</v>
      </c>
      <c r="C153" s="9">
        <f t="shared" si="8"/>
        <v>35</v>
      </c>
      <c r="D153" s="9">
        <v>5</v>
      </c>
      <c r="E153" s="20">
        <v>11333.014930097699</v>
      </c>
      <c r="F153" s="20">
        <f>'B-B-LS'!E153*-VLookups!$C$10*2</f>
        <v>-679.98089580586191</v>
      </c>
      <c r="G153" s="19">
        <v>0</v>
      </c>
      <c r="H153" s="20">
        <f>(-VLookups!$C$13)*(E153+F153/2)</f>
        <v>-3198.9701243186782</v>
      </c>
      <c r="I153" s="20">
        <f>-PMT(VLookups!$C$16/12,180,-FV(VLookups!$C$16/12,48,,-VLookups!$C$15))</f>
        <v>-1138.3540184987783</v>
      </c>
      <c r="J153" s="19">
        <v>0</v>
      </c>
      <c r="K153" s="19">
        <v>0</v>
      </c>
      <c r="L153" s="19">
        <v>0</v>
      </c>
      <c r="M153" s="20">
        <f>M152-VLookups!$C$33</f>
        <v>-154</v>
      </c>
      <c r="N153" s="22">
        <v>89</v>
      </c>
      <c r="O153" s="19">
        <v>0</v>
      </c>
      <c r="P153" s="19">
        <v>0</v>
      </c>
      <c r="Q153" s="9" t="s">
        <v>36</v>
      </c>
      <c r="R153" s="19">
        <v>0</v>
      </c>
      <c r="S153" s="20">
        <f>VLookups!$C$50</f>
        <v>-3580.614715990946</v>
      </c>
      <c r="T153" s="19">
        <v>0</v>
      </c>
      <c r="U153" s="9">
        <v>5</v>
      </c>
      <c r="V153" s="21">
        <f>V152-VLookups!$C$54</f>
        <v>-1245</v>
      </c>
      <c r="W153" s="21">
        <f>-VLookups!$C$59</f>
        <v>-200</v>
      </c>
      <c r="X153" s="21">
        <f>-VLookups!$C$62</f>
        <v>-125</v>
      </c>
      <c r="Y153" s="20">
        <f>Y152*(1+VLookups!$C$57/12)</f>
        <v>-230.82819016174906</v>
      </c>
      <c r="Z153" s="20">
        <f>-E153*VLookups!$J$3</f>
        <v>-453.32059720390799</v>
      </c>
      <c r="AA153" s="20">
        <v>0</v>
      </c>
      <c r="AB153" s="20">
        <f t="shared" si="6"/>
        <v>666.93683602070905</v>
      </c>
      <c r="AC153" s="20">
        <f t="shared" si="7"/>
        <v>120446.69048389023</v>
      </c>
    </row>
    <row r="154" spans="2:29" x14ac:dyDescent="0.25">
      <c r="B154" s="9">
        <v>150</v>
      </c>
      <c r="C154" s="9">
        <f t="shared" si="8"/>
        <v>35</v>
      </c>
      <c r="D154" s="9">
        <v>6</v>
      </c>
      <c r="E154" s="20">
        <v>11333.014930097699</v>
      </c>
      <c r="F154" s="20">
        <f>'B-B-LS'!E154*-VLookups!$C$10*2</f>
        <v>-679.98089580586191</v>
      </c>
      <c r="G154" s="19">
        <v>0</v>
      </c>
      <c r="H154" s="20">
        <f>(-VLookups!$C$13)*(E154+F154/2)</f>
        <v>-3198.9701243186782</v>
      </c>
      <c r="I154" s="20">
        <f>-PMT(VLookups!$C$16/12,180,-FV(VLookups!$C$16/12,48,,-VLookups!$C$15))</f>
        <v>-1138.3540184987783</v>
      </c>
      <c r="J154" s="19">
        <v>0</v>
      </c>
      <c r="K154" s="19">
        <v>0</v>
      </c>
      <c r="L154" s="19">
        <v>0</v>
      </c>
      <c r="M154" s="20">
        <f>M153-VLookups!$C$33</f>
        <v>-155</v>
      </c>
      <c r="N154" s="22">
        <v>90</v>
      </c>
      <c r="O154" s="19">
        <v>0</v>
      </c>
      <c r="P154" s="19">
        <v>0</v>
      </c>
      <c r="Q154" s="9" t="s">
        <v>36</v>
      </c>
      <c r="R154" s="19">
        <v>0</v>
      </c>
      <c r="S154" s="20">
        <f>VLookups!$C$50</f>
        <v>-3580.614715990946</v>
      </c>
      <c r="T154" s="19">
        <v>0</v>
      </c>
      <c r="U154" s="9">
        <v>6</v>
      </c>
      <c r="V154" s="21">
        <f>V153-VLookups!$C$54</f>
        <v>-1250</v>
      </c>
      <c r="W154" s="21">
        <f>-VLookups!$C$59</f>
        <v>-200</v>
      </c>
      <c r="X154" s="21">
        <f>-VLookups!$C$62</f>
        <v>-125</v>
      </c>
      <c r="Y154" s="20">
        <f>Y153*(1+VLookups!$C$57/12)</f>
        <v>-231.50143904972083</v>
      </c>
      <c r="Z154" s="20">
        <f>-E154*VLookups!$J$3</f>
        <v>-453.32059720390799</v>
      </c>
      <c r="AA154" s="20">
        <v>0</v>
      </c>
      <c r="AB154" s="20">
        <f t="shared" si="6"/>
        <v>660.26358713273726</v>
      </c>
      <c r="AC154" s="20">
        <f t="shared" si="7"/>
        <v>121307.69855516279</v>
      </c>
    </row>
    <row r="155" spans="2:29" x14ac:dyDescent="0.25">
      <c r="B155" s="9">
        <v>151</v>
      </c>
      <c r="C155" s="9">
        <f t="shared" si="8"/>
        <v>35</v>
      </c>
      <c r="D155" s="9">
        <v>7</v>
      </c>
      <c r="E155" s="20">
        <v>11333.014930097699</v>
      </c>
      <c r="F155" s="20">
        <f>'B-B-LS'!E155*-VLookups!$C$10*2</f>
        <v>-679.98089580586191</v>
      </c>
      <c r="G155" s="19">
        <v>0</v>
      </c>
      <c r="H155" s="20">
        <f>(-VLookups!$C$13)*(E155+F155/2)</f>
        <v>-3198.9701243186782</v>
      </c>
      <c r="I155" s="20">
        <f>-PMT(VLookups!$C$16/12,180,-FV(VLookups!$C$16/12,48,,-VLookups!$C$15))</f>
        <v>-1138.3540184987783</v>
      </c>
      <c r="J155" s="19">
        <v>0</v>
      </c>
      <c r="K155" s="19">
        <v>0</v>
      </c>
      <c r="L155" s="19">
        <v>0</v>
      </c>
      <c r="M155" s="20">
        <f>M154-VLookups!$C$33</f>
        <v>-156</v>
      </c>
      <c r="N155" s="22">
        <v>91</v>
      </c>
      <c r="O155" s="19">
        <v>0</v>
      </c>
      <c r="P155" s="19">
        <v>0</v>
      </c>
      <c r="Q155" s="9" t="s">
        <v>36</v>
      </c>
      <c r="R155" s="19">
        <v>0</v>
      </c>
      <c r="S155" s="20">
        <f>VLookups!$C$50</f>
        <v>-3580.614715990946</v>
      </c>
      <c r="T155" s="19">
        <v>0</v>
      </c>
      <c r="U155" s="9">
        <v>7</v>
      </c>
      <c r="V155" s="21">
        <f>V154-VLookups!$C$54</f>
        <v>-1255</v>
      </c>
      <c r="W155" s="21">
        <f>-VLookups!$C$59</f>
        <v>-200</v>
      </c>
      <c r="X155" s="21">
        <f>-VLookups!$C$62</f>
        <v>-125</v>
      </c>
      <c r="Y155" s="20">
        <f>Y154*(1+VLookups!$C$57/12)</f>
        <v>-232.17665158028251</v>
      </c>
      <c r="Z155" s="20">
        <f>-E155*VLookups!$J$3</f>
        <v>-453.32059720390799</v>
      </c>
      <c r="AA155" s="20">
        <v>0</v>
      </c>
      <c r="AB155" s="20">
        <f t="shared" si="6"/>
        <v>653.58837460217569</v>
      </c>
      <c r="AC155" s="20">
        <f t="shared" si="7"/>
        <v>122163.46642735691</v>
      </c>
    </row>
    <row r="156" spans="2:29" x14ac:dyDescent="0.25">
      <c r="B156" s="9">
        <v>152</v>
      </c>
      <c r="C156" s="9">
        <f t="shared" si="8"/>
        <v>35</v>
      </c>
      <c r="D156" s="9">
        <v>8</v>
      </c>
      <c r="E156" s="20">
        <v>11333.014930097699</v>
      </c>
      <c r="F156" s="20">
        <f>'B-B-LS'!E156*-VLookups!$C$10*2</f>
        <v>-679.98089580586191</v>
      </c>
      <c r="G156" s="19">
        <v>0</v>
      </c>
      <c r="H156" s="20">
        <f>(-VLookups!$C$13)*(E156+F156/2)</f>
        <v>-3198.9701243186782</v>
      </c>
      <c r="I156" s="20">
        <f>-PMT(VLookups!$C$16/12,180,-FV(VLookups!$C$16/12,48,,-VLookups!$C$15))</f>
        <v>-1138.3540184987783</v>
      </c>
      <c r="J156" s="19">
        <v>0</v>
      </c>
      <c r="K156" s="19">
        <v>0</v>
      </c>
      <c r="L156" s="19">
        <v>0</v>
      </c>
      <c r="M156" s="20">
        <f>M155-VLookups!$C$33</f>
        <v>-157</v>
      </c>
      <c r="N156" s="22">
        <v>92</v>
      </c>
      <c r="O156" s="19">
        <v>0</v>
      </c>
      <c r="P156" s="19">
        <v>0</v>
      </c>
      <c r="Q156" s="9" t="s">
        <v>36</v>
      </c>
      <c r="R156" s="19">
        <v>0</v>
      </c>
      <c r="S156" s="20">
        <f>VLookups!$C$50</f>
        <v>-3580.614715990946</v>
      </c>
      <c r="T156" s="19">
        <v>0</v>
      </c>
      <c r="U156" s="9">
        <v>8</v>
      </c>
      <c r="V156" s="21">
        <f>V155-VLookups!$C$54</f>
        <v>-1260</v>
      </c>
      <c r="W156" s="21">
        <f>-VLookups!$C$59</f>
        <v>-200</v>
      </c>
      <c r="X156" s="21">
        <f>-VLookups!$C$62</f>
        <v>-125</v>
      </c>
      <c r="Y156" s="20">
        <f>Y155*(1+VLookups!$C$57/12)</f>
        <v>-232.853833480725</v>
      </c>
      <c r="Z156" s="20">
        <f>-E156*VLookups!$J$3</f>
        <v>-453.32059720390799</v>
      </c>
      <c r="AA156" s="20">
        <v>0</v>
      </c>
      <c r="AB156" s="20">
        <f t="shared" si="6"/>
        <v>646.91119270173317</v>
      </c>
      <c r="AC156" s="20">
        <f t="shared" si="7"/>
        <v>123013.98339743758</v>
      </c>
    </row>
    <row r="157" spans="2:29" x14ac:dyDescent="0.25">
      <c r="B157" s="9">
        <v>153</v>
      </c>
      <c r="C157" s="9">
        <f t="shared" si="8"/>
        <v>35</v>
      </c>
      <c r="D157" s="9">
        <v>9</v>
      </c>
      <c r="E157" s="20">
        <v>11333.014930097699</v>
      </c>
      <c r="F157" s="20">
        <f>'B-B-LS'!E157*-VLookups!$C$10*2</f>
        <v>-679.98089580586191</v>
      </c>
      <c r="G157" s="19">
        <v>0</v>
      </c>
      <c r="H157" s="20">
        <f>(-VLookups!$C$13)*(E157+F157/2)</f>
        <v>-3198.9701243186782</v>
      </c>
      <c r="I157" s="20">
        <f>-PMT(VLookups!$C$16/12,180,-FV(VLookups!$C$16/12,48,,-VLookups!$C$15))</f>
        <v>-1138.3540184987783</v>
      </c>
      <c r="J157" s="19">
        <v>0</v>
      </c>
      <c r="K157" s="19">
        <v>0</v>
      </c>
      <c r="L157" s="19">
        <v>0</v>
      </c>
      <c r="M157" s="20">
        <f>M156-VLookups!$C$33</f>
        <v>-158</v>
      </c>
      <c r="N157" s="22">
        <v>93</v>
      </c>
      <c r="O157" s="19">
        <v>0</v>
      </c>
      <c r="P157" s="19">
        <v>0</v>
      </c>
      <c r="Q157" s="9" t="s">
        <v>36</v>
      </c>
      <c r="R157" s="19">
        <v>0</v>
      </c>
      <c r="S157" s="20">
        <f>VLookups!$C$50</f>
        <v>-3580.614715990946</v>
      </c>
      <c r="T157" s="19">
        <v>0</v>
      </c>
      <c r="U157" s="9">
        <v>9</v>
      </c>
      <c r="V157" s="21">
        <f>V156-VLookups!$C$54</f>
        <v>-1265</v>
      </c>
      <c r="W157" s="21">
        <f>-VLookups!$C$59</f>
        <v>-200</v>
      </c>
      <c r="X157" s="21">
        <f>-VLookups!$C$62</f>
        <v>-125</v>
      </c>
      <c r="Y157" s="20">
        <f>Y156*(1+VLookups!$C$57/12)</f>
        <v>-233.53299049504378</v>
      </c>
      <c r="Z157" s="20">
        <f>-E157*VLookups!$J$3</f>
        <v>-453.32059720390799</v>
      </c>
      <c r="AA157" s="20">
        <v>0</v>
      </c>
      <c r="AB157" s="20">
        <f t="shared" si="6"/>
        <v>640.23203568741428</v>
      </c>
      <c r="AC157" s="20">
        <f t="shared" si="7"/>
        <v>123859.23873878739</v>
      </c>
    </row>
    <row r="158" spans="2:29" x14ac:dyDescent="0.25">
      <c r="B158" s="9">
        <v>154</v>
      </c>
      <c r="C158" s="9">
        <f t="shared" si="8"/>
        <v>35</v>
      </c>
      <c r="D158" s="9">
        <v>10</v>
      </c>
      <c r="E158" s="20">
        <v>11333.014930097699</v>
      </c>
      <c r="F158" s="20">
        <f>'B-B-LS'!E158*-VLookups!$C$10*2</f>
        <v>-679.98089580586191</v>
      </c>
      <c r="G158" s="19">
        <v>0</v>
      </c>
      <c r="H158" s="20">
        <f>(-VLookups!$C$13)*(E158+F158/2)</f>
        <v>-3198.9701243186782</v>
      </c>
      <c r="I158" s="20">
        <f>-PMT(VLookups!$C$16/12,180,-FV(VLookups!$C$16/12,48,,-VLookups!$C$15))</f>
        <v>-1138.3540184987783</v>
      </c>
      <c r="J158" s="19">
        <v>0</v>
      </c>
      <c r="K158" s="19">
        <v>0</v>
      </c>
      <c r="L158" s="19">
        <v>0</v>
      </c>
      <c r="M158" s="20">
        <f>M157-VLookups!$C$33</f>
        <v>-159</v>
      </c>
      <c r="N158" s="22">
        <v>94</v>
      </c>
      <c r="O158" s="19">
        <v>0</v>
      </c>
      <c r="P158" s="19">
        <v>0</v>
      </c>
      <c r="Q158" s="9" t="s">
        <v>36</v>
      </c>
      <c r="R158" s="19">
        <v>0</v>
      </c>
      <c r="S158" s="20">
        <f>VLookups!$C$50</f>
        <v>-3580.614715990946</v>
      </c>
      <c r="T158" s="19">
        <v>0</v>
      </c>
      <c r="U158" s="9">
        <v>10</v>
      </c>
      <c r="V158" s="21">
        <f>V157-VLookups!$C$54</f>
        <v>-1270</v>
      </c>
      <c r="W158" s="21">
        <f>-VLookups!$C$59</f>
        <v>-200</v>
      </c>
      <c r="X158" s="21">
        <f>-VLookups!$C$62</f>
        <v>-125</v>
      </c>
      <c r="Y158" s="20">
        <f>Y157*(1+VLookups!$C$57/12)</f>
        <v>-234.21412838398766</v>
      </c>
      <c r="Z158" s="20">
        <f>-E158*VLookups!$J$3</f>
        <v>-453.32059720390799</v>
      </c>
      <c r="AA158" s="20">
        <v>0</v>
      </c>
      <c r="AB158" s="20">
        <f t="shared" si="6"/>
        <v>633.55089779847049</v>
      </c>
      <c r="AC158" s="20">
        <f t="shared" si="7"/>
        <v>124699.22170115051</v>
      </c>
    </row>
    <row r="159" spans="2:29" x14ac:dyDescent="0.25">
      <c r="B159" s="9">
        <v>155</v>
      </c>
      <c r="C159" s="9">
        <f t="shared" si="8"/>
        <v>35</v>
      </c>
      <c r="D159" s="9">
        <v>11</v>
      </c>
      <c r="E159" s="20">
        <v>11333.014930097699</v>
      </c>
      <c r="F159" s="20">
        <f>'B-B-LS'!E159*-VLookups!$C$10*2</f>
        <v>-679.98089580586191</v>
      </c>
      <c r="G159" s="19">
        <v>0</v>
      </c>
      <c r="H159" s="20">
        <f>(-VLookups!$C$13)*(E159+F159/2)</f>
        <v>-3198.9701243186782</v>
      </c>
      <c r="I159" s="20">
        <f>-PMT(VLookups!$C$16/12,180,-FV(VLookups!$C$16/12,48,,-VLookups!$C$15))</f>
        <v>-1138.3540184987783</v>
      </c>
      <c r="J159" s="19">
        <v>0</v>
      </c>
      <c r="K159" s="19">
        <v>0</v>
      </c>
      <c r="L159" s="19">
        <v>0</v>
      </c>
      <c r="M159" s="20">
        <f>M158-VLookups!$C$33</f>
        <v>-160</v>
      </c>
      <c r="N159" s="22">
        <v>95</v>
      </c>
      <c r="O159" s="19">
        <v>0</v>
      </c>
      <c r="P159" s="19">
        <v>0</v>
      </c>
      <c r="Q159" s="9" t="s">
        <v>36</v>
      </c>
      <c r="R159" s="19">
        <v>0</v>
      </c>
      <c r="S159" s="20">
        <f>VLookups!$C$50</f>
        <v>-3580.614715990946</v>
      </c>
      <c r="T159" s="19">
        <v>0</v>
      </c>
      <c r="U159" s="9">
        <v>11</v>
      </c>
      <c r="V159" s="21">
        <f>V158-VLookups!$C$54</f>
        <v>-1275</v>
      </c>
      <c r="W159" s="21">
        <f>-VLookups!$C$59</f>
        <v>-200</v>
      </c>
      <c r="X159" s="21">
        <f>-VLookups!$C$62</f>
        <v>-125</v>
      </c>
      <c r="Y159" s="20">
        <f>Y158*(1+VLookups!$C$57/12)</f>
        <v>-234.89725292510764</v>
      </c>
      <c r="Z159" s="20">
        <f>-E159*VLookups!$J$3</f>
        <v>-453.32059720390799</v>
      </c>
      <c r="AA159" s="20">
        <v>0</v>
      </c>
      <c r="AB159" s="20">
        <f t="shared" si="6"/>
        <v>626.86777325735034</v>
      </c>
      <c r="AC159" s="20">
        <f t="shared" si="7"/>
        <v>125533.92151057646</v>
      </c>
    </row>
    <row r="160" spans="2:29" x14ac:dyDescent="0.25">
      <c r="B160" s="9">
        <v>156</v>
      </c>
      <c r="C160" s="9">
        <f t="shared" si="8"/>
        <v>36</v>
      </c>
      <c r="D160" s="9">
        <v>0</v>
      </c>
      <c r="E160" s="20">
        <v>11729.670452651118</v>
      </c>
      <c r="F160" s="20">
        <f>'B-B-LS'!E160*-VLookups!$C$10*2</f>
        <v>-703.78022715906707</v>
      </c>
      <c r="G160" s="19">
        <v>0</v>
      </c>
      <c r="H160" s="20">
        <f>(-VLookups!$C$13)*(E160+F160/2)</f>
        <v>-3310.9340786698317</v>
      </c>
      <c r="I160" s="20">
        <f>-PMT(VLookups!$C$16/12,180,-FV(VLookups!$C$16/12,48,,-VLookups!$C$15))</f>
        <v>-1138.3540184987783</v>
      </c>
      <c r="J160" s="19">
        <v>0</v>
      </c>
      <c r="K160" s="19">
        <v>0</v>
      </c>
      <c r="L160" s="19">
        <v>0</v>
      </c>
      <c r="M160" s="20">
        <f>M159-VLookups!$C$33</f>
        <v>-161</v>
      </c>
      <c r="N160" s="22">
        <v>96</v>
      </c>
      <c r="O160" s="19">
        <v>0</v>
      </c>
      <c r="P160" s="19">
        <v>0</v>
      </c>
      <c r="Q160" s="9" t="s">
        <v>36</v>
      </c>
      <c r="R160" s="19">
        <v>0</v>
      </c>
      <c r="S160" s="20">
        <f>VLookups!$C$50</f>
        <v>-3580.614715990946</v>
      </c>
      <c r="T160" s="19">
        <v>0</v>
      </c>
      <c r="U160" s="9">
        <v>12</v>
      </c>
      <c r="V160" s="21">
        <f>V159-VLookups!$C$54</f>
        <v>-1280</v>
      </c>
      <c r="W160" s="21">
        <f>-VLookups!$C$59</f>
        <v>-200</v>
      </c>
      <c r="X160" s="21">
        <f>-VLookups!$C$62</f>
        <v>-125</v>
      </c>
      <c r="Y160" s="20">
        <f>Y159*(1+VLookups!$C$57/12)</f>
        <v>-235.58236991280586</v>
      </c>
      <c r="Z160" s="20">
        <f>-E160*VLookups!$J$3</f>
        <v>-469.18681810604477</v>
      </c>
      <c r="AA160" s="20">
        <v>0</v>
      </c>
      <c r="AB160" s="20">
        <f t="shared" si="6"/>
        <v>877.10833789317871</v>
      </c>
      <c r="AC160" s="20">
        <f t="shared" si="7"/>
        <v>126620.25305098727</v>
      </c>
    </row>
    <row r="161" spans="2:29" x14ac:dyDescent="0.25">
      <c r="B161" s="9">
        <v>157</v>
      </c>
      <c r="C161" s="9">
        <f t="shared" si="8"/>
        <v>36</v>
      </c>
      <c r="D161" s="9">
        <v>1</v>
      </c>
      <c r="E161" s="20">
        <v>11729.670452651118</v>
      </c>
      <c r="F161" s="20">
        <f>'B-B-LS'!E161*-VLookups!$C$10*2</f>
        <v>-703.78022715906707</v>
      </c>
      <c r="G161" s="19">
        <v>0</v>
      </c>
      <c r="H161" s="20">
        <f>(-VLookups!$C$13)*(E161+F161/2)</f>
        <v>-3310.9340786698317</v>
      </c>
      <c r="I161" s="20">
        <f>-PMT(VLookups!$C$16/12,180,-FV(VLookups!$C$16/12,48,,-VLookups!$C$15))</f>
        <v>-1138.3540184987783</v>
      </c>
      <c r="J161" s="19">
        <v>0</v>
      </c>
      <c r="K161" s="19">
        <v>0</v>
      </c>
      <c r="L161" s="19">
        <v>0</v>
      </c>
      <c r="M161" s="20">
        <f>M160-VLookups!$C$33</f>
        <v>-162</v>
      </c>
      <c r="N161" s="22">
        <v>97</v>
      </c>
      <c r="O161" s="19">
        <v>0</v>
      </c>
      <c r="P161" s="19">
        <v>0</v>
      </c>
      <c r="Q161" s="9" t="s">
        <v>36</v>
      </c>
      <c r="R161" s="19">
        <v>0</v>
      </c>
      <c r="S161" s="20">
        <f>VLookups!$C$50</f>
        <v>-3580.614715990946</v>
      </c>
      <c r="T161" s="19">
        <v>0</v>
      </c>
      <c r="U161" s="9">
        <v>13</v>
      </c>
      <c r="V161" s="21">
        <f>V160-VLookups!$C$54</f>
        <v>-1285</v>
      </c>
      <c r="W161" s="21">
        <f>-VLookups!$C$59</f>
        <v>-200</v>
      </c>
      <c r="X161" s="21">
        <f>-VLookups!$C$62</f>
        <v>-125</v>
      </c>
      <c r="Y161" s="20">
        <f>Y160*(1+VLookups!$C$57/12)</f>
        <v>-236.26948515838487</v>
      </c>
      <c r="Z161" s="20">
        <f>-E161*VLookups!$J$3</f>
        <v>-469.18681810604477</v>
      </c>
      <c r="AA161" s="20">
        <v>0</v>
      </c>
      <c r="AB161" s="20">
        <f t="shared" si="6"/>
        <v>870.42122264759973</v>
      </c>
      <c r="AC161" s="20">
        <f t="shared" si="7"/>
        <v>127701.70802871985</v>
      </c>
    </row>
    <row r="162" spans="2:29" x14ac:dyDescent="0.25">
      <c r="B162" s="9">
        <v>158</v>
      </c>
      <c r="C162" s="9">
        <f t="shared" si="8"/>
        <v>36</v>
      </c>
      <c r="D162" s="9">
        <v>2</v>
      </c>
      <c r="E162" s="20">
        <v>11729.670452651118</v>
      </c>
      <c r="F162" s="20">
        <f>'B-B-LS'!E162*-VLookups!$C$10*2</f>
        <v>-703.78022715906707</v>
      </c>
      <c r="G162" s="19">
        <v>0</v>
      </c>
      <c r="H162" s="20">
        <f>(-VLookups!$C$13)*(E162+F162/2)</f>
        <v>-3310.9340786698317</v>
      </c>
      <c r="I162" s="20">
        <f>-PMT(VLookups!$C$16/12,180,-FV(VLookups!$C$16/12,48,,-VLookups!$C$15))</f>
        <v>-1138.3540184987783</v>
      </c>
      <c r="J162" s="19">
        <v>0</v>
      </c>
      <c r="K162" s="19">
        <v>0</v>
      </c>
      <c r="L162" s="19">
        <v>0</v>
      </c>
      <c r="M162" s="20">
        <f>M161-VLookups!$C$33</f>
        <v>-163</v>
      </c>
      <c r="N162" s="22">
        <v>98</v>
      </c>
      <c r="O162" s="19">
        <v>0</v>
      </c>
      <c r="P162" s="19">
        <v>0</v>
      </c>
      <c r="Q162" s="9" t="s">
        <v>36</v>
      </c>
      <c r="R162" s="19">
        <v>0</v>
      </c>
      <c r="S162" s="20">
        <f>VLookups!$C$50</f>
        <v>-3580.614715990946</v>
      </c>
      <c r="T162" s="19">
        <v>0</v>
      </c>
      <c r="U162" s="9">
        <v>14</v>
      </c>
      <c r="V162" s="21">
        <f>V161-VLookups!$C$54</f>
        <v>-1290</v>
      </c>
      <c r="W162" s="21">
        <f>-VLookups!$C$59</f>
        <v>-200</v>
      </c>
      <c r="X162" s="21">
        <f>-VLookups!$C$62</f>
        <v>-125</v>
      </c>
      <c r="Y162" s="20">
        <f>Y161*(1+VLookups!$C$57/12)</f>
        <v>-236.95860449009683</v>
      </c>
      <c r="Z162" s="20">
        <f>-E162*VLookups!$J$3</f>
        <v>-469.18681810604477</v>
      </c>
      <c r="AA162" s="20">
        <v>0</v>
      </c>
      <c r="AB162" s="20">
        <f t="shared" si="6"/>
        <v>863.7321033158878</v>
      </c>
      <c r="AC162" s="20">
        <f t="shared" si="7"/>
        <v>128778.27631208362</v>
      </c>
    </row>
    <row r="163" spans="2:29" x14ac:dyDescent="0.25">
      <c r="B163" s="9">
        <v>159</v>
      </c>
      <c r="C163" s="9">
        <f t="shared" si="8"/>
        <v>36</v>
      </c>
      <c r="D163" s="9">
        <v>3</v>
      </c>
      <c r="E163" s="20">
        <v>11729.670452651118</v>
      </c>
      <c r="F163" s="20">
        <f>'B-B-LS'!E163*-VLookups!$C$10*2</f>
        <v>-703.78022715906707</v>
      </c>
      <c r="G163" s="19">
        <v>0</v>
      </c>
      <c r="H163" s="20">
        <f>(-VLookups!$C$13)*(E163+F163/2)</f>
        <v>-3310.9340786698317</v>
      </c>
      <c r="I163" s="20">
        <f>-PMT(VLookups!$C$16/12,180,-FV(VLookups!$C$16/12,48,,-VLookups!$C$15))</f>
        <v>-1138.3540184987783</v>
      </c>
      <c r="J163" s="19">
        <v>0</v>
      </c>
      <c r="K163" s="19">
        <v>0</v>
      </c>
      <c r="L163" s="19">
        <v>0</v>
      </c>
      <c r="M163" s="20">
        <f>M162-VLookups!$C$33</f>
        <v>-164</v>
      </c>
      <c r="N163" s="22">
        <v>99</v>
      </c>
      <c r="O163" s="19">
        <v>0</v>
      </c>
      <c r="P163" s="19">
        <v>0</v>
      </c>
      <c r="Q163" s="9" t="s">
        <v>36</v>
      </c>
      <c r="R163" s="19">
        <v>0</v>
      </c>
      <c r="S163" s="20">
        <f>VLookups!$C$50</f>
        <v>-3580.614715990946</v>
      </c>
      <c r="T163" s="19">
        <v>0</v>
      </c>
      <c r="U163" s="9">
        <v>15</v>
      </c>
      <c r="V163" s="21">
        <f>V162-VLookups!$C$54</f>
        <v>-1295</v>
      </c>
      <c r="W163" s="21">
        <f>-VLookups!$C$59</f>
        <v>-200</v>
      </c>
      <c r="X163" s="21">
        <f>-VLookups!$C$62</f>
        <v>-125</v>
      </c>
      <c r="Y163" s="20">
        <f>Y162*(1+VLookups!$C$57/12)</f>
        <v>-237.64973375319295</v>
      </c>
      <c r="Z163" s="20">
        <f>-E163*VLookups!$J$3</f>
        <v>-469.18681810604477</v>
      </c>
      <c r="AA163" s="20">
        <v>0</v>
      </c>
      <c r="AB163" s="20">
        <f t="shared" si="6"/>
        <v>857.04097405279163</v>
      </c>
      <c r="AC163" s="20">
        <f t="shared" si="7"/>
        <v>129849.94774665656</v>
      </c>
    </row>
    <row r="164" spans="2:29" x14ac:dyDescent="0.25">
      <c r="B164" s="9">
        <v>160</v>
      </c>
      <c r="C164" s="9">
        <f t="shared" si="8"/>
        <v>36</v>
      </c>
      <c r="D164" s="9">
        <v>4</v>
      </c>
      <c r="E164" s="20">
        <v>11729.670452651118</v>
      </c>
      <c r="F164" s="20">
        <f>'B-B-LS'!E164*-VLookups!$C$10*2</f>
        <v>-703.78022715906707</v>
      </c>
      <c r="G164" s="19">
        <v>0</v>
      </c>
      <c r="H164" s="20">
        <f>(-VLookups!$C$13)*(E164+F164/2)</f>
        <v>-3310.9340786698317</v>
      </c>
      <c r="I164" s="20">
        <f>-PMT(VLookups!$C$16/12,180,-FV(VLookups!$C$16/12,48,,-VLookups!$C$15))</f>
        <v>-1138.3540184987783</v>
      </c>
      <c r="J164" s="19">
        <v>0</v>
      </c>
      <c r="K164" s="19">
        <v>0</v>
      </c>
      <c r="L164" s="19">
        <v>0</v>
      </c>
      <c r="M164" s="20">
        <f>M163-VLookups!$C$33</f>
        <v>-165</v>
      </c>
      <c r="N164" s="22">
        <v>100</v>
      </c>
      <c r="O164" s="19">
        <v>0</v>
      </c>
      <c r="P164" s="19">
        <v>0</v>
      </c>
      <c r="Q164" s="9" t="s">
        <v>36</v>
      </c>
      <c r="R164" s="19">
        <v>0</v>
      </c>
      <c r="S164" s="20">
        <f>VLookups!$C$50</f>
        <v>-3580.614715990946</v>
      </c>
      <c r="T164" s="19">
        <v>0</v>
      </c>
      <c r="U164" s="9">
        <v>16</v>
      </c>
      <c r="V164" s="21">
        <f>V163-VLookups!$C$54</f>
        <v>-1300</v>
      </c>
      <c r="W164" s="21">
        <f>-VLookups!$C$59</f>
        <v>-200</v>
      </c>
      <c r="X164" s="21">
        <f>-VLookups!$C$62</f>
        <v>-125</v>
      </c>
      <c r="Y164" s="20">
        <f>Y163*(1+VLookups!$C$57/12)</f>
        <v>-238.34287880997309</v>
      </c>
      <c r="Z164" s="20">
        <f>-E164*VLookups!$J$3</f>
        <v>-469.18681810604477</v>
      </c>
      <c r="AA164" s="20">
        <v>0</v>
      </c>
      <c r="AB164" s="20">
        <f t="shared" si="6"/>
        <v>850.34782899601146</v>
      </c>
      <c r="AC164" s="20">
        <f t="shared" si="7"/>
        <v>130916.71215523034</v>
      </c>
    </row>
    <row r="165" spans="2:29" x14ac:dyDescent="0.25">
      <c r="B165" s="9">
        <v>161</v>
      </c>
      <c r="C165" s="9">
        <f t="shared" si="8"/>
        <v>36</v>
      </c>
      <c r="D165" s="9">
        <v>5</v>
      </c>
      <c r="E165" s="20">
        <v>11729.670452651118</v>
      </c>
      <c r="F165" s="20">
        <f>'B-B-LS'!E165*-VLookups!$C$10*2</f>
        <v>-703.78022715906707</v>
      </c>
      <c r="G165" s="19">
        <v>0</v>
      </c>
      <c r="H165" s="20">
        <f>(-VLookups!$C$13)*(E165+F165/2)</f>
        <v>-3310.9340786698317</v>
      </c>
      <c r="I165" s="20">
        <f>-PMT(VLookups!$C$16/12,180,-FV(VLookups!$C$16/12,48,,-VLookups!$C$15))</f>
        <v>-1138.3540184987783</v>
      </c>
      <c r="J165" s="19">
        <v>0</v>
      </c>
      <c r="K165" s="19">
        <v>0</v>
      </c>
      <c r="L165" s="19">
        <v>0</v>
      </c>
      <c r="M165" s="20">
        <f>M164-VLookups!$C$33</f>
        <v>-166</v>
      </c>
      <c r="N165" s="22">
        <v>101</v>
      </c>
      <c r="O165" s="19">
        <v>0</v>
      </c>
      <c r="P165" s="19">
        <v>0</v>
      </c>
      <c r="Q165" s="9" t="s">
        <v>36</v>
      </c>
      <c r="R165" s="19">
        <v>0</v>
      </c>
      <c r="S165" s="20">
        <f>VLookups!$C$50</f>
        <v>-3580.614715990946</v>
      </c>
      <c r="T165" s="19">
        <v>0</v>
      </c>
      <c r="U165" s="9">
        <v>17</v>
      </c>
      <c r="V165" s="21">
        <f>V164-VLookups!$C$54</f>
        <v>-1305</v>
      </c>
      <c r="W165" s="21">
        <f>-VLookups!$C$59</f>
        <v>-200</v>
      </c>
      <c r="X165" s="21">
        <f>-VLookups!$C$62</f>
        <v>-125</v>
      </c>
      <c r="Y165" s="20">
        <f>Y164*(1+VLookups!$C$57/12)</f>
        <v>-239.03804553983551</v>
      </c>
      <c r="Z165" s="20">
        <f>-E165*VLookups!$J$3</f>
        <v>-469.18681810604477</v>
      </c>
      <c r="AA165" s="20">
        <v>0</v>
      </c>
      <c r="AB165" s="20">
        <f t="shared" si="6"/>
        <v>843.65266226614904</v>
      </c>
      <c r="AC165" s="20">
        <f t="shared" si="7"/>
        <v>131978.55933775523</v>
      </c>
    </row>
    <row r="166" spans="2:29" x14ac:dyDescent="0.25">
      <c r="B166" s="9">
        <v>162</v>
      </c>
      <c r="C166" s="9">
        <f t="shared" si="8"/>
        <v>36</v>
      </c>
      <c r="D166" s="9">
        <v>6</v>
      </c>
      <c r="E166" s="20">
        <v>11729.670452651118</v>
      </c>
      <c r="F166" s="20">
        <f>'B-B-LS'!E166*-VLookups!$C$10*2</f>
        <v>-703.78022715906707</v>
      </c>
      <c r="G166" s="19">
        <v>0</v>
      </c>
      <c r="H166" s="20">
        <f>(-VLookups!$C$13)*(E166+F166/2)</f>
        <v>-3310.9340786698317</v>
      </c>
      <c r="I166" s="20">
        <f>-PMT(VLookups!$C$16/12,180,-FV(VLookups!$C$16/12,48,,-VLookups!$C$15))</f>
        <v>-1138.3540184987783</v>
      </c>
      <c r="J166" s="19">
        <v>0</v>
      </c>
      <c r="K166" s="19">
        <v>0</v>
      </c>
      <c r="L166" s="19">
        <v>0</v>
      </c>
      <c r="M166" s="20">
        <f>M165-VLookups!$C$33</f>
        <v>-167</v>
      </c>
      <c r="N166" s="22">
        <v>102</v>
      </c>
      <c r="O166" s="19">
        <v>0</v>
      </c>
      <c r="P166" s="19">
        <v>0</v>
      </c>
      <c r="Q166" s="9" t="s">
        <v>36</v>
      </c>
      <c r="R166" s="19">
        <v>0</v>
      </c>
      <c r="S166" s="20">
        <f>VLookups!$C$50</f>
        <v>-3580.614715990946</v>
      </c>
      <c r="T166" s="19">
        <v>0</v>
      </c>
      <c r="U166" s="9">
        <v>18</v>
      </c>
      <c r="V166" s="21">
        <f>V165-VLookups!$C$54</f>
        <v>-1310</v>
      </c>
      <c r="W166" s="21">
        <f>-VLookups!$C$59</f>
        <v>-200</v>
      </c>
      <c r="X166" s="21">
        <f>-VLookups!$C$62</f>
        <v>-125</v>
      </c>
      <c r="Y166" s="20">
        <f>Y165*(1+VLookups!$C$57/12)</f>
        <v>-239.73523983932671</v>
      </c>
      <c r="Z166" s="20">
        <f>-E166*VLookups!$J$3</f>
        <v>-469.18681810604477</v>
      </c>
      <c r="AA166" s="20">
        <v>0</v>
      </c>
      <c r="AB166" s="20">
        <f t="shared" si="6"/>
        <v>836.95546796665781</v>
      </c>
      <c r="AC166" s="20">
        <f t="shared" si="7"/>
        <v>133035.47907128482</v>
      </c>
    </row>
    <row r="167" spans="2:29" x14ac:dyDescent="0.25">
      <c r="B167" s="9">
        <v>163</v>
      </c>
      <c r="C167" s="9">
        <f t="shared" si="8"/>
        <v>36</v>
      </c>
      <c r="D167" s="9">
        <v>7</v>
      </c>
      <c r="E167" s="20">
        <v>11729.670452651118</v>
      </c>
      <c r="F167" s="20">
        <f>'B-B-LS'!E167*-VLookups!$C$10*2</f>
        <v>-703.78022715906707</v>
      </c>
      <c r="G167" s="19">
        <v>0</v>
      </c>
      <c r="H167" s="20">
        <f>(-VLookups!$C$13)*(E167+F167/2)</f>
        <v>-3310.9340786698317</v>
      </c>
      <c r="I167" s="20">
        <f>-PMT(VLookups!$C$16/12,180,-FV(VLookups!$C$16/12,48,,-VLookups!$C$15))</f>
        <v>-1138.3540184987783</v>
      </c>
      <c r="J167" s="19">
        <v>0</v>
      </c>
      <c r="K167" s="19">
        <v>0</v>
      </c>
      <c r="L167" s="19">
        <v>0</v>
      </c>
      <c r="M167" s="20">
        <f>M166-VLookups!$C$33</f>
        <v>-168</v>
      </c>
      <c r="N167" s="22">
        <v>103</v>
      </c>
      <c r="O167" s="19">
        <v>0</v>
      </c>
      <c r="P167" s="19">
        <v>0</v>
      </c>
      <c r="Q167" s="9" t="s">
        <v>36</v>
      </c>
      <c r="R167" s="19">
        <v>0</v>
      </c>
      <c r="S167" s="20">
        <f>VLookups!$C$50</f>
        <v>-3580.614715990946</v>
      </c>
      <c r="T167" s="19">
        <v>0</v>
      </c>
      <c r="U167" s="9">
        <v>19</v>
      </c>
      <c r="V167" s="21">
        <f>V166-VLookups!$C$54</f>
        <v>-1315</v>
      </c>
      <c r="W167" s="21">
        <f>-VLookups!$C$59</f>
        <v>-200</v>
      </c>
      <c r="X167" s="21">
        <f>-VLookups!$C$62</f>
        <v>-125</v>
      </c>
      <c r="Y167" s="20">
        <f>Y166*(1+VLookups!$C$57/12)</f>
        <v>-240.43446762219142</v>
      </c>
      <c r="Z167" s="20">
        <f>-E167*VLookups!$J$3</f>
        <v>-469.18681810604477</v>
      </c>
      <c r="AA167" s="20">
        <v>0</v>
      </c>
      <c r="AB167" s="20">
        <f t="shared" si="6"/>
        <v>830.25624018379312</v>
      </c>
      <c r="AC167" s="20">
        <f t="shared" si="7"/>
        <v>134087.46110992075</v>
      </c>
    </row>
    <row r="168" spans="2:29" x14ac:dyDescent="0.25">
      <c r="B168" s="9">
        <v>164</v>
      </c>
      <c r="C168" s="9">
        <f t="shared" si="8"/>
        <v>36</v>
      </c>
      <c r="D168" s="9">
        <v>8</v>
      </c>
      <c r="E168" s="20">
        <v>11729.670452651118</v>
      </c>
      <c r="F168" s="20">
        <f>'B-B-LS'!E168*-VLookups!$C$10*2</f>
        <v>-703.78022715906707</v>
      </c>
      <c r="G168" s="19">
        <v>0</v>
      </c>
      <c r="H168" s="20">
        <f>(-VLookups!$C$13)*(E168+F168/2)</f>
        <v>-3310.9340786698317</v>
      </c>
      <c r="I168" s="20">
        <f>-PMT(VLookups!$C$16/12,180,-FV(VLookups!$C$16/12,48,,-VLookups!$C$15))</f>
        <v>-1138.3540184987783</v>
      </c>
      <c r="J168" s="19">
        <v>0</v>
      </c>
      <c r="K168" s="19">
        <v>0</v>
      </c>
      <c r="L168" s="19">
        <v>0</v>
      </c>
      <c r="M168" s="20">
        <f>M167-VLookups!$C$33</f>
        <v>-169</v>
      </c>
      <c r="N168" s="22">
        <v>104</v>
      </c>
      <c r="O168" s="19">
        <v>0</v>
      </c>
      <c r="P168" s="19">
        <v>0</v>
      </c>
      <c r="Q168" s="9" t="s">
        <v>36</v>
      </c>
      <c r="R168" s="19">
        <v>0</v>
      </c>
      <c r="S168" s="20">
        <f>VLookups!$C$50</f>
        <v>-3580.614715990946</v>
      </c>
      <c r="T168" s="19">
        <v>0</v>
      </c>
      <c r="U168" s="9">
        <v>20</v>
      </c>
      <c r="V168" s="21">
        <f>V167-VLookups!$C$54</f>
        <v>-1320</v>
      </c>
      <c r="W168" s="21">
        <f>-VLookups!$C$59</f>
        <v>-200</v>
      </c>
      <c r="X168" s="21">
        <f>-VLookups!$C$62</f>
        <v>-125</v>
      </c>
      <c r="Y168" s="20">
        <f>Y167*(1+VLookups!$C$57/12)</f>
        <v>-241.13573481942282</v>
      </c>
      <c r="Z168" s="20">
        <f>-E168*VLookups!$J$3</f>
        <v>-469.18681810604477</v>
      </c>
      <c r="AA168" s="20">
        <v>0</v>
      </c>
      <c r="AB168" s="20">
        <f t="shared" si="6"/>
        <v>823.55497298656178</v>
      </c>
      <c r="AC168" s="20">
        <f t="shared" si="7"/>
        <v>135134.49518475719</v>
      </c>
    </row>
    <row r="169" spans="2:29" x14ac:dyDescent="0.25">
      <c r="B169" s="9">
        <v>165</v>
      </c>
      <c r="C169" s="9">
        <f t="shared" si="8"/>
        <v>36</v>
      </c>
      <c r="D169" s="9">
        <v>9</v>
      </c>
      <c r="E169" s="20">
        <v>11729.670452651118</v>
      </c>
      <c r="F169" s="20">
        <f>'B-B-LS'!E169*-VLookups!$C$10*2</f>
        <v>-703.78022715906707</v>
      </c>
      <c r="G169" s="19">
        <v>0</v>
      </c>
      <c r="H169" s="20">
        <f>(-VLookups!$C$13)*(E169+F169/2)</f>
        <v>-3310.9340786698317</v>
      </c>
      <c r="I169" s="20">
        <f>-PMT(VLookups!$C$16/12,180,-FV(VLookups!$C$16/12,48,,-VLookups!$C$15))</f>
        <v>-1138.3540184987783</v>
      </c>
      <c r="J169" s="19">
        <v>0</v>
      </c>
      <c r="K169" s="19">
        <v>0</v>
      </c>
      <c r="L169" s="19">
        <v>0</v>
      </c>
      <c r="M169" s="20">
        <f>M168-VLookups!$C$33</f>
        <v>-170</v>
      </c>
      <c r="N169" s="22">
        <v>105</v>
      </c>
      <c r="O169" s="19">
        <v>0</v>
      </c>
      <c r="P169" s="19">
        <v>0</v>
      </c>
      <c r="Q169" s="9" t="s">
        <v>36</v>
      </c>
      <c r="R169" s="19">
        <v>0</v>
      </c>
      <c r="S169" s="20">
        <f>VLookups!$C$50</f>
        <v>-3580.614715990946</v>
      </c>
      <c r="T169" s="19">
        <v>0</v>
      </c>
      <c r="U169" s="9">
        <v>21</v>
      </c>
      <c r="V169" s="21">
        <f>V168-VLookups!$C$54</f>
        <v>-1325</v>
      </c>
      <c r="W169" s="21">
        <f>-VLookups!$C$59</f>
        <v>-200</v>
      </c>
      <c r="X169" s="21">
        <f>-VLookups!$C$62</f>
        <v>-125</v>
      </c>
      <c r="Y169" s="20">
        <f>Y168*(1+VLookups!$C$57/12)</f>
        <v>-241.8390473793128</v>
      </c>
      <c r="Z169" s="20">
        <f>-E169*VLookups!$J$3</f>
        <v>-469.18681810604477</v>
      </c>
      <c r="AA169" s="20">
        <v>0</v>
      </c>
      <c r="AB169" s="20">
        <f t="shared" si="6"/>
        <v>816.85166042667174</v>
      </c>
      <c r="AC169" s="20">
        <f t="shared" si="7"/>
        <v>136176.57100382514</v>
      </c>
    </row>
    <row r="170" spans="2:29" x14ac:dyDescent="0.25">
      <c r="B170" s="9">
        <v>166</v>
      </c>
      <c r="C170" s="9">
        <f t="shared" si="8"/>
        <v>36</v>
      </c>
      <c r="D170" s="9">
        <v>10</v>
      </c>
      <c r="E170" s="20">
        <v>11729.670452651118</v>
      </c>
      <c r="F170" s="20">
        <f>'B-B-LS'!E170*-VLookups!$C$10*2</f>
        <v>-703.78022715906707</v>
      </c>
      <c r="G170" s="19">
        <v>0</v>
      </c>
      <c r="H170" s="20">
        <f>(-VLookups!$C$13)*(E170+F170/2)</f>
        <v>-3310.9340786698317</v>
      </c>
      <c r="I170" s="20">
        <f>-PMT(VLookups!$C$16/12,180,-FV(VLookups!$C$16/12,48,,-VLookups!$C$15))</f>
        <v>-1138.3540184987783</v>
      </c>
      <c r="J170" s="19">
        <v>0</v>
      </c>
      <c r="K170" s="19">
        <v>0</v>
      </c>
      <c r="L170" s="19">
        <v>0</v>
      </c>
      <c r="M170" s="20">
        <f>M169-VLookups!$C$33</f>
        <v>-171</v>
      </c>
      <c r="N170" s="22">
        <v>106</v>
      </c>
      <c r="O170" s="19">
        <v>0</v>
      </c>
      <c r="P170" s="19">
        <v>0</v>
      </c>
      <c r="Q170" s="9" t="s">
        <v>36</v>
      </c>
      <c r="R170" s="19">
        <v>0</v>
      </c>
      <c r="S170" s="20">
        <f>VLookups!$C$50</f>
        <v>-3580.614715990946</v>
      </c>
      <c r="T170" s="19">
        <v>0</v>
      </c>
      <c r="U170" s="9">
        <v>22</v>
      </c>
      <c r="V170" s="21">
        <f>V169-VLookups!$C$54</f>
        <v>-1330</v>
      </c>
      <c r="W170" s="21">
        <f>-VLookups!$C$59</f>
        <v>-200</v>
      </c>
      <c r="X170" s="21">
        <f>-VLookups!$C$62</f>
        <v>-125</v>
      </c>
      <c r="Y170" s="20">
        <f>Y169*(1+VLookups!$C$57/12)</f>
        <v>-242.54441126750245</v>
      </c>
      <c r="Z170" s="20">
        <f>-E170*VLookups!$J$3</f>
        <v>-469.18681810604477</v>
      </c>
      <c r="AA170" s="20">
        <v>0</v>
      </c>
      <c r="AB170" s="20">
        <f t="shared" si="6"/>
        <v>810.14629653848215</v>
      </c>
      <c r="AC170" s="20">
        <f t="shared" si="7"/>
        <v>137213.67825203665</v>
      </c>
    </row>
    <row r="171" spans="2:29" x14ac:dyDescent="0.25">
      <c r="B171" s="9">
        <v>167</v>
      </c>
      <c r="C171" s="9">
        <f t="shared" si="8"/>
        <v>36</v>
      </c>
      <c r="D171" s="9">
        <v>11</v>
      </c>
      <c r="E171" s="20">
        <v>11729.670452651118</v>
      </c>
      <c r="F171" s="20">
        <f>'B-B-LS'!E171*-VLookups!$C$10*2</f>
        <v>-703.78022715906707</v>
      </c>
      <c r="G171" s="19">
        <v>0</v>
      </c>
      <c r="H171" s="20">
        <f>(-VLookups!$C$13)*(E171+F171/2)</f>
        <v>-3310.9340786698317</v>
      </c>
      <c r="I171" s="20">
        <f>-PMT(VLookups!$C$16/12,180,-FV(VLookups!$C$16/12,48,,-VLookups!$C$15))</f>
        <v>-1138.3540184987783</v>
      </c>
      <c r="J171" s="19">
        <v>0</v>
      </c>
      <c r="K171" s="19">
        <v>0</v>
      </c>
      <c r="L171" s="19">
        <v>0</v>
      </c>
      <c r="M171" s="20">
        <f>M170-VLookups!$C$33</f>
        <v>-172</v>
      </c>
      <c r="N171" s="22">
        <v>107</v>
      </c>
      <c r="O171" s="19">
        <v>0</v>
      </c>
      <c r="P171" s="19">
        <v>0</v>
      </c>
      <c r="Q171" s="9" t="s">
        <v>36</v>
      </c>
      <c r="R171" s="19">
        <v>0</v>
      </c>
      <c r="S171" s="20">
        <f>VLookups!$C$50</f>
        <v>-3580.614715990946</v>
      </c>
      <c r="T171" s="19">
        <v>0</v>
      </c>
      <c r="U171" s="9">
        <v>23</v>
      </c>
      <c r="V171" s="21">
        <f>V170-VLookups!$C$54</f>
        <v>-1335</v>
      </c>
      <c r="W171" s="21">
        <f>-VLookups!$C$59</f>
        <v>-200</v>
      </c>
      <c r="X171" s="21">
        <f>-VLookups!$C$62</f>
        <v>-125</v>
      </c>
      <c r="Y171" s="20">
        <f>Y170*(1+VLookups!$C$57/12)</f>
        <v>-243.25183246703267</v>
      </c>
      <c r="Z171" s="20">
        <f>-E171*VLookups!$J$3</f>
        <v>-469.18681810604477</v>
      </c>
      <c r="AA171" s="20">
        <v>0</v>
      </c>
      <c r="AB171" s="20">
        <f t="shared" si="6"/>
        <v>803.4388753389519</v>
      </c>
      <c r="AC171" s="20">
        <f t="shared" si="7"/>
        <v>138245.80659112902</v>
      </c>
    </row>
    <row r="172" spans="2:29" x14ac:dyDescent="0.25">
      <c r="B172" s="9">
        <v>168</v>
      </c>
      <c r="C172" s="9">
        <f t="shared" si="8"/>
        <v>37</v>
      </c>
      <c r="D172" s="9">
        <v>0</v>
      </c>
      <c r="E172" s="20">
        <v>12140.208918493907</v>
      </c>
      <c r="F172" s="20">
        <f>'B-B-LS'!E172*-VLookups!$C$10*2</f>
        <v>-728.4125351096344</v>
      </c>
      <c r="G172" s="19">
        <v>0</v>
      </c>
      <c r="H172" s="20">
        <f>(-VLookups!$C$13)*(E172+F172/2)</f>
        <v>-3426.8167714232754</v>
      </c>
      <c r="I172" s="20">
        <f>-PMT(VLookups!$C$16/12,180,-FV(VLookups!$C$16/12,48,,-VLookups!$C$15))</f>
        <v>-1138.3540184987783</v>
      </c>
      <c r="J172" s="19">
        <v>0</v>
      </c>
      <c r="K172" s="19">
        <v>0</v>
      </c>
      <c r="L172" s="19">
        <v>0</v>
      </c>
      <c r="M172" s="20">
        <f>M171-VLookups!$C$33</f>
        <v>-173</v>
      </c>
      <c r="N172" s="22">
        <v>108</v>
      </c>
      <c r="O172" s="19">
        <v>0</v>
      </c>
      <c r="P172" s="19">
        <v>0</v>
      </c>
      <c r="Q172" s="9" t="s">
        <v>36</v>
      </c>
      <c r="R172" s="19">
        <v>0</v>
      </c>
      <c r="S172" s="20">
        <f>VLookups!$C$50</f>
        <v>-3580.614715990946</v>
      </c>
      <c r="T172" s="19">
        <v>0</v>
      </c>
      <c r="U172" s="9">
        <v>24</v>
      </c>
      <c r="V172" s="21">
        <f>V171-VLookups!$C$54</f>
        <v>-1340</v>
      </c>
      <c r="W172" s="21">
        <f>-VLookups!$C$59</f>
        <v>-200</v>
      </c>
      <c r="X172" s="21">
        <f>-VLookups!$C$62</f>
        <v>-125</v>
      </c>
      <c r="Y172" s="20">
        <f>Y171*(1+VLookups!$C$57/12)</f>
        <v>-243.96131697839485</v>
      </c>
      <c r="Z172" s="20">
        <f>-E172*VLookups!$J$3</f>
        <v>-485.60835673975629</v>
      </c>
      <c r="AA172" s="20">
        <v>0</v>
      </c>
      <c r="AB172" s="20">
        <f t="shared" si="6"/>
        <v>1062.6474713079401</v>
      </c>
      <c r="AC172" s="20">
        <f t="shared" si="7"/>
        <v>139538.86374008885</v>
      </c>
    </row>
    <row r="173" spans="2:29" x14ac:dyDescent="0.25">
      <c r="B173" s="9">
        <v>169</v>
      </c>
      <c r="C173" s="9">
        <f t="shared" si="8"/>
        <v>37</v>
      </c>
      <c r="D173" s="9">
        <v>1</v>
      </c>
      <c r="E173" s="20">
        <v>12140.208918493907</v>
      </c>
      <c r="F173" s="20">
        <f>'B-B-LS'!E173*-VLookups!$C$10*2</f>
        <v>-728.4125351096344</v>
      </c>
      <c r="G173" s="19">
        <v>0</v>
      </c>
      <c r="H173" s="20">
        <f>(-VLookups!$C$13)*(E173+F173/2)</f>
        <v>-3426.8167714232754</v>
      </c>
      <c r="I173" s="20">
        <f>-PMT(VLookups!$C$16/12,180,-FV(VLookups!$C$16/12,48,,-VLookups!$C$15))</f>
        <v>-1138.3540184987783</v>
      </c>
      <c r="J173" s="19">
        <v>0</v>
      </c>
      <c r="K173" s="19">
        <v>0</v>
      </c>
      <c r="L173" s="19">
        <v>0</v>
      </c>
      <c r="M173" s="20">
        <f>M172-VLookups!$C$33</f>
        <v>-174</v>
      </c>
      <c r="N173" s="22">
        <v>109</v>
      </c>
      <c r="O173" s="19">
        <v>0</v>
      </c>
      <c r="P173" s="19">
        <v>0</v>
      </c>
      <c r="Q173" s="9" t="s">
        <v>36</v>
      </c>
      <c r="R173" s="19">
        <v>0</v>
      </c>
      <c r="S173" s="20">
        <f>VLookups!$C$50</f>
        <v>-3580.614715990946</v>
      </c>
      <c r="T173" s="19">
        <v>0</v>
      </c>
      <c r="U173" s="9">
        <v>25</v>
      </c>
      <c r="V173" s="21">
        <f>V172-VLookups!$C$54</f>
        <v>-1345</v>
      </c>
      <c r="W173" s="21">
        <f>-VLookups!$C$59</f>
        <v>-200</v>
      </c>
      <c r="X173" s="21">
        <f>-VLookups!$C$62</f>
        <v>-125</v>
      </c>
      <c r="Y173" s="20">
        <f>Y172*(1+VLookups!$C$57/12)</f>
        <v>-244.67287081958185</v>
      </c>
      <c r="Z173" s="20">
        <f>-E173*VLookups!$J$3</f>
        <v>-485.60835673975629</v>
      </c>
      <c r="AA173" s="20">
        <v>0</v>
      </c>
      <c r="AB173" s="20">
        <f t="shared" si="6"/>
        <v>1055.9359174667529</v>
      </c>
      <c r="AC173" s="20">
        <f t="shared" si="7"/>
        <v>140827.36443045578</v>
      </c>
    </row>
    <row r="174" spans="2:29" x14ac:dyDescent="0.25">
      <c r="B174" s="9">
        <v>170</v>
      </c>
      <c r="C174" s="9">
        <f t="shared" si="8"/>
        <v>37</v>
      </c>
      <c r="D174" s="9">
        <v>2</v>
      </c>
      <c r="E174" s="20">
        <v>12140.208918493907</v>
      </c>
      <c r="F174" s="20">
        <f>'B-B-LS'!E174*-VLookups!$C$10*2</f>
        <v>-728.4125351096344</v>
      </c>
      <c r="G174" s="19">
        <v>0</v>
      </c>
      <c r="H174" s="20">
        <f>(-VLookups!$C$13)*(E174+F174/2)</f>
        <v>-3426.8167714232754</v>
      </c>
      <c r="I174" s="20">
        <f>-PMT(VLookups!$C$16/12,180,-FV(VLookups!$C$16/12,48,,-VLookups!$C$15))</f>
        <v>-1138.3540184987783</v>
      </c>
      <c r="J174" s="19">
        <v>0</v>
      </c>
      <c r="K174" s="19">
        <v>0</v>
      </c>
      <c r="L174" s="19">
        <v>0</v>
      </c>
      <c r="M174" s="20">
        <f>M173-VLookups!$C$33</f>
        <v>-175</v>
      </c>
      <c r="N174" s="22">
        <v>110</v>
      </c>
      <c r="O174" s="19">
        <v>0</v>
      </c>
      <c r="P174" s="19">
        <v>0</v>
      </c>
      <c r="Q174" s="9" t="s">
        <v>36</v>
      </c>
      <c r="R174" s="19">
        <v>0</v>
      </c>
      <c r="S174" s="20">
        <f>VLookups!$C$50</f>
        <v>-3580.614715990946</v>
      </c>
      <c r="T174" s="19">
        <v>0</v>
      </c>
      <c r="U174" s="9">
        <v>26</v>
      </c>
      <c r="V174" s="21">
        <f>V173-VLookups!$C$54</f>
        <v>-1350</v>
      </c>
      <c r="W174" s="21">
        <f>-VLookups!$C$59</f>
        <v>-200</v>
      </c>
      <c r="X174" s="21">
        <f>-VLookups!$C$62</f>
        <v>-125</v>
      </c>
      <c r="Y174" s="20">
        <f>Y173*(1+VLookups!$C$57/12)</f>
        <v>-245.38650002613898</v>
      </c>
      <c r="Z174" s="20">
        <f>-E174*VLookups!$J$3</f>
        <v>-485.60835673975629</v>
      </c>
      <c r="AA174" s="20">
        <v>0</v>
      </c>
      <c r="AB174" s="20">
        <f t="shared" si="6"/>
        <v>1049.2222882601959</v>
      </c>
      <c r="AC174" s="20">
        <f t="shared" si="7"/>
        <v>142111.29899276677</v>
      </c>
    </row>
    <row r="175" spans="2:29" x14ac:dyDescent="0.25">
      <c r="B175" s="9">
        <v>171</v>
      </c>
      <c r="C175" s="9">
        <f t="shared" si="8"/>
        <v>37</v>
      </c>
      <c r="D175" s="9">
        <v>3</v>
      </c>
      <c r="E175" s="20">
        <v>12140.208918493907</v>
      </c>
      <c r="F175" s="20">
        <f>'B-B-LS'!E175*-VLookups!$C$10*2</f>
        <v>-728.4125351096344</v>
      </c>
      <c r="G175" s="19">
        <v>0</v>
      </c>
      <c r="H175" s="20">
        <f>(-VLookups!$C$13)*(E175+F175/2)</f>
        <v>-3426.8167714232754</v>
      </c>
      <c r="I175" s="20">
        <f>-PMT(VLookups!$C$16/12,180,-FV(VLookups!$C$16/12,48,,-VLookups!$C$15))</f>
        <v>-1138.3540184987783</v>
      </c>
      <c r="J175" s="19">
        <v>0</v>
      </c>
      <c r="K175" s="19">
        <v>0</v>
      </c>
      <c r="L175" s="19">
        <v>0</v>
      </c>
      <c r="M175" s="20">
        <f>M174-VLookups!$C$33</f>
        <v>-176</v>
      </c>
      <c r="N175" s="22">
        <v>111</v>
      </c>
      <c r="O175" s="19">
        <v>0</v>
      </c>
      <c r="P175" s="19">
        <v>0</v>
      </c>
      <c r="Q175" s="9" t="s">
        <v>36</v>
      </c>
      <c r="R175" s="19">
        <v>0</v>
      </c>
      <c r="S175" s="20">
        <f>VLookups!$C$50</f>
        <v>-3580.614715990946</v>
      </c>
      <c r="T175" s="19">
        <v>0</v>
      </c>
      <c r="U175" s="9">
        <v>27</v>
      </c>
      <c r="V175" s="21">
        <f>V174-VLookups!$C$54</f>
        <v>-1355</v>
      </c>
      <c r="W175" s="21">
        <f>-VLookups!$C$59</f>
        <v>-200</v>
      </c>
      <c r="X175" s="21">
        <f>-VLookups!$C$62</f>
        <v>-125</v>
      </c>
      <c r="Y175" s="20">
        <f>Y174*(1+VLookups!$C$57/12)</f>
        <v>-246.10221065121522</v>
      </c>
      <c r="Z175" s="20">
        <f>-E175*VLookups!$J$3</f>
        <v>-485.60835673975629</v>
      </c>
      <c r="AA175" s="20">
        <v>0</v>
      </c>
      <c r="AB175" s="20">
        <f t="shared" si="6"/>
        <v>1042.5065776351196</v>
      </c>
      <c r="AC175" s="20">
        <f t="shared" si="7"/>
        <v>143390.65773538983</v>
      </c>
    </row>
    <row r="176" spans="2:29" x14ac:dyDescent="0.25">
      <c r="B176" s="9">
        <v>172</v>
      </c>
      <c r="C176" s="9">
        <f t="shared" si="8"/>
        <v>37</v>
      </c>
      <c r="D176" s="9">
        <v>4</v>
      </c>
      <c r="E176" s="20">
        <v>12140.208918493907</v>
      </c>
      <c r="F176" s="20">
        <f>'B-B-LS'!E176*-VLookups!$C$10*2</f>
        <v>-728.4125351096344</v>
      </c>
      <c r="G176" s="19">
        <v>0</v>
      </c>
      <c r="H176" s="20">
        <f>(-VLookups!$C$13)*(E176+F176/2)</f>
        <v>-3426.8167714232754</v>
      </c>
      <c r="I176" s="20">
        <f>-PMT(VLookups!$C$16/12,180,-FV(VLookups!$C$16/12,48,,-VLookups!$C$15))</f>
        <v>-1138.3540184987783</v>
      </c>
      <c r="J176" s="19">
        <v>0</v>
      </c>
      <c r="K176" s="19">
        <v>0</v>
      </c>
      <c r="L176" s="19">
        <v>0</v>
      </c>
      <c r="M176" s="20">
        <f>M175-VLookups!$C$33</f>
        <v>-177</v>
      </c>
      <c r="N176" s="22">
        <v>112</v>
      </c>
      <c r="O176" s="19">
        <v>0</v>
      </c>
      <c r="P176" s="19">
        <v>0</v>
      </c>
      <c r="Q176" s="9" t="s">
        <v>36</v>
      </c>
      <c r="R176" s="19">
        <v>0</v>
      </c>
      <c r="S176" s="20">
        <f>VLookups!$C$50</f>
        <v>-3580.614715990946</v>
      </c>
      <c r="T176" s="19">
        <v>0</v>
      </c>
      <c r="U176" s="9">
        <v>28</v>
      </c>
      <c r="V176" s="21">
        <f>V175-VLookups!$C$54</f>
        <v>-1360</v>
      </c>
      <c r="W176" s="21">
        <f>-VLookups!$C$59</f>
        <v>-200</v>
      </c>
      <c r="X176" s="21">
        <f>-VLookups!$C$62</f>
        <v>-125</v>
      </c>
      <c r="Y176" s="20">
        <f>Y175*(1+VLookups!$C$57/12)</f>
        <v>-246.8200087656146</v>
      </c>
      <c r="Z176" s="20">
        <f>-E176*VLookups!$J$3</f>
        <v>-485.60835673975629</v>
      </c>
      <c r="AA176" s="20">
        <v>0</v>
      </c>
      <c r="AB176" s="20">
        <f t="shared" si="6"/>
        <v>1035.7887795207203</v>
      </c>
      <c r="AC176" s="20">
        <f t="shared" si="7"/>
        <v>144665.43094446955</v>
      </c>
    </row>
    <row r="177" spans="2:29" x14ac:dyDescent="0.25">
      <c r="B177" s="9">
        <v>173</v>
      </c>
      <c r="C177" s="9">
        <f t="shared" si="8"/>
        <v>37</v>
      </c>
      <c r="D177" s="9">
        <v>5</v>
      </c>
      <c r="E177" s="20">
        <v>12140.208918493907</v>
      </c>
      <c r="F177" s="20">
        <f>'B-B-LS'!E177*-VLookups!$C$10*2</f>
        <v>-728.4125351096344</v>
      </c>
      <c r="G177" s="19">
        <v>0</v>
      </c>
      <c r="H177" s="20">
        <f>(-VLookups!$C$13)*(E177+F177/2)</f>
        <v>-3426.8167714232754</v>
      </c>
      <c r="I177" s="20">
        <f>-PMT(VLookups!$C$16/12,180,-FV(VLookups!$C$16/12,48,,-VLookups!$C$15))</f>
        <v>-1138.3540184987783</v>
      </c>
      <c r="J177" s="19">
        <v>0</v>
      </c>
      <c r="K177" s="19">
        <v>0</v>
      </c>
      <c r="L177" s="19">
        <v>0</v>
      </c>
      <c r="M177" s="20">
        <f>M176-VLookups!$C$33</f>
        <v>-178</v>
      </c>
      <c r="N177" s="22">
        <v>113</v>
      </c>
      <c r="O177" s="19">
        <v>0</v>
      </c>
      <c r="P177" s="19">
        <v>0</v>
      </c>
      <c r="Q177" s="9" t="s">
        <v>36</v>
      </c>
      <c r="R177" s="19">
        <v>0</v>
      </c>
      <c r="S177" s="20">
        <f>VLookups!$C$50</f>
        <v>-3580.614715990946</v>
      </c>
      <c r="T177" s="19">
        <v>0</v>
      </c>
      <c r="U177" s="9">
        <v>29</v>
      </c>
      <c r="V177" s="21">
        <f>V176-VLookups!$C$54</f>
        <v>-1365</v>
      </c>
      <c r="W177" s="21">
        <f>-VLookups!$C$59</f>
        <v>-200</v>
      </c>
      <c r="X177" s="21">
        <f>-VLookups!$C$62</f>
        <v>-125</v>
      </c>
      <c r="Y177" s="20">
        <f>Y176*(1+VLookups!$C$57/12)</f>
        <v>-247.53990045784764</v>
      </c>
      <c r="Z177" s="20">
        <f>-E177*VLookups!$J$3</f>
        <v>-485.60835673975629</v>
      </c>
      <c r="AA177" s="20">
        <v>0</v>
      </c>
      <c r="AB177" s="20">
        <f t="shared" si="6"/>
        <v>1029.0688878284873</v>
      </c>
      <c r="AC177" s="20">
        <f t="shared" si="7"/>
        <v>145935.60888387216</v>
      </c>
    </row>
    <row r="178" spans="2:29" x14ac:dyDescent="0.25">
      <c r="B178" s="9">
        <v>174</v>
      </c>
      <c r="C178" s="9">
        <f t="shared" si="8"/>
        <v>37</v>
      </c>
      <c r="D178" s="9">
        <v>6</v>
      </c>
      <c r="E178" s="20">
        <v>12140.208918493907</v>
      </c>
      <c r="F178" s="20">
        <f>'B-B-LS'!E178*-VLookups!$C$10*2</f>
        <v>-728.4125351096344</v>
      </c>
      <c r="G178" s="19">
        <v>0</v>
      </c>
      <c r="H178" s="20">
        <f>(-VLookups!$C$13)*(E178+F178/2)</f>
        <v>-3426.8167714232754</v>
      </c>
      <c r="I178" s="20">
        <f>-PMT(VLookups!$C$16/12,180,-FV(VLookups!$C$16/12,48,,-VLookups!$C$15))</f>
        <v>-1138.3540184987783</v>
      </c>
      <c r="J178" s="19">
        <v>0</v>
      </c>
      <c r="K178" s="19">
        <v>0</v>
      </c>
      <c r="L178" s="19">
        <v>0</v>
      </c>
      <c r="M178" s="20">
        <f>M177-VLookups!$C$33</f>
        <v>-179</v>
      </c>
      <c r="N178" s="22">
        <v>114</v>
      </c>
      <c r="O178" s="19">
        <v>0</v>
      </c>
      <c r="P178" s="19">
        <v>0</v>
      </c>
      <c r="Q178" s="9" t="s">
        <v>36</v>
      </c>
      <c r="R178" s="19">
        <v>0</v>
      </c>
      <c r="S178" s="20">
        <f>VLookups!$C$50</f>
        <v>-3580.614715990946</v>
      </c>
      <c r="T178" s="19">
        <v>0</v>
      </c>
      <c r="U178" s="9">
        <v>30</v>
      </c>
      <c r="V178" s="21">
        <f>V177-VLookups!$C$54</f>
        <v>-1370</v>
      </c>
      <c r="W178" s="21">
        <f>-VLookups!$C$59</f>
        <v>-200</v>
      </c>
      <c r="X178" s="21">
        <f>-VLookups!$C$62</f>
        <v>-125</v>
      </c>
      <c r="Y178" s="20">
        <f>Y177*(1+VLookups!$C$57/12)</f>
        <v>-248.26189183418302</v>
      </c>
      <c r="Z178" s="20">
        <f>-E178*VLookups!$J$3</f>
        <v>-485.60835673975629</v>
      </c>
      <c r="AA178" s="20">
        <v>0</v>
      </c>
      <c r="AB178" s="20">
        <f t="shared" si="6"/>
        <v>1022.3468964521519</v>
      </c>
      <c r="AC178" s="20">
        <f t="shared" si="7"/>
        <v>147201.18179513077</v>
      </c>
    </row>
    <row r="179" spans="2:29" x14ac:dyDescent="0.25">
      <c r="B179" s="9">
        <v>175</v>
      </c>
      <c r="C179" s="9">
        <f t="shared" si="8"/>
        <v>37</v>
      </c>
      <c r="D179" s="9">
        <v>7</v>
      </c>
      <c r="E179" s="20">
        <v>12140.208918493907</v>
      </c>
      <c r="F179" s="20">
        <f>'B-B-LS'!E179*-VLookups!$C$10*2</f>
        <v>-728.4125351096344</v>
      </c>
      <c r="G179" s="19">
        <v>0</v>
      </c>
      <c r="H179" s="20">
        <f>(-VLookups!$C$13)*(E179+F179/2)</f>
        <v>-3426.8167714232754</v>
      </c>
      <c r="I179" s="20">
        <f>-PMT(VLookups!$C$16/12,180,-FV(VLookups!$C$16/12,48,,-VLookups!$C$15))</f>
        <v>-1138.3540184987783</v>
      </c>
      <c r="J179" s="19">
        <v>0</v>
      </c>
      <c r="K179" s="19">
        <v>0</v>
      </c>
      <c r="L179" s="19">
        <v>0</v>
      </c>
      <c r="M179" s="20">
        <f>M178-VLookups!$C$33</f>
        <v>-180</v>
      </c>
      <c r="N179" s="22">
        <v>115</v>
      </c>
      <c r="O179" s="19">
        <v>0</v>
      </c>
      <c r="P179" s="19">
        <v>0</v>
      </c>
      <c r="Q179" s="9" t="s">
        <v>36</v>
      </c>
      <c r="R179" s="19">
        <v>0</v>
      </c>
      <c r="S179" s="20">
        <f>VLookups!$C$50</f>
        <v>-3580.614715990946</v>
      </c>
      <c r="T179" s="19">
        <v>0</v>
      </c>
      <c r="U179" s="9">
        <v>31</v>
      </c>
      <c r="V179" s="21">
        <f>V178-VLookups!$C$54</f>
        <v>-1375</v>
      </c>
      <c r="W179" s="21">
        <f>-VLookups!$C$59</f>
        <v>-200</v>
      </c>
      <c r="X179" s="21">
        <f>-VLookups!$C$62</f>
        <v>-125</v>
      </c>
      <c r="Y179" s="20">
        <f>Y178*(1+VLookups!$C$57/12)</f>
        <v>-248.9859890186994</v>
      </c>
      <c r="Z179" s="20">
        <f>-E179*VLookups!$J$3</f>
        <v>-485.60835673975629</v>
      </c>
      <c r="AA179" s="20">
        <v>0</v>
      </c>
      <c r="AB179" s="20">
        <f t="shared" si="6"/>
        <v>1015.6227992676354</v>
      </c>
      <c r="AC179" s="20">
        <f t="shared" si="7"/>
        <v>148462.1398973903</v>
      </c>
    </row>
    <row r="180" spans="2:29" x14ac:dyDescent="0.25">
      <c r="B180" s="9">
        <v>176</v>
      </c>
      <c r="C180" s="9">
        <f t="shared" si="8"/>
        <v>37</v>
      </c>
      <c r="D180" s="9">
        <v>8</v>
      </c>
      <c r="E180" s="20">
        <v>12140.208918493907</v>
      </c>
      <c r="F180" s="20">
        <f>'B-B-LS'!E180*-VLookups!$C$10*2</f>
        <v>-728.4125351096344</v>
      </c>
      <c r="G180" s="19">
        <v>0</v>
      </c>
      <c r="H180" s="20">
        <f>(-VLookups!$C$13)*(E180+F180/2)</f>
        <v>-3426.8167714232754</v>
      </c>
      <c r="I180" s="20">
        <f>-PMT(VLookups!$C$16/12,180,-FV(VLookups!$C$16/12,48,,-VLookups!$C$15))</f>
        <v>-1138.3540184987783</v>
      </c>
      <c r="J180" s="19">
        <v>0</v>
      </c>
      <c r="K180" s="19">
        <v>0</v>
      </c>
      <c r="L180" s="19">
        <v>0</v>
      </c>
      <c r="M180" s="20">
        <f>M179-VLookups!$C$33</f>
        <v>-181</v>
      </c>
      <c r="N180" s="22">
        <v>116</v>
      </c>
      <c r="O180" s="19">
        <v>0</v>
      </c>
      <c r="P180" s="19">
        <v>0</v>
      </c>
      <c r="Q180" s="9" t="s">
        <v>36</v>
      </c>
      <c r="R180" s="19">
        <v>0</v>
      </c>
      <c r="S180" s="20">
        <f>VLookups!$C$50</f>
        <v>-3580.614715990946</v>
      </c>
      <c r="T180" s="19">
        <v>0</v>
      </c>
      <c r="U180" s="9">
        <v>32</v>
      </c>
      <c r="V180" s="21">
        <f>V179-VLookups!$C$54</f>
        <v>-1380</v>
      </c>
      <c r="W180" s="21">
        <f>-VLookups!$C$59</f>
        <v>-200</v>
      </c>
      <c r="X180" s="21">
        <f>-VLookups!$C$62</f>
        <v>-125</v>
      </c>
      <c r="Y180" s="20">
        <f>Y179*(1+VLookups!$C$57/12)</f>
        <v>-249.71219815333728</v>
      </c>
      <c r="Z180" s="20">
        <f>-E180*VLookups!$J$3</f>
        <v>-485.60835673975629</v>
      </c>
      <c r="AA180" s="20">
        <v>0</v>
      </c>
      <c r="AB180" s="20">
        <f t="shared" si="6"/>
        <v>1008.8965901329975</v>
      </c>
      <c r="AC180" s="20">
        <f t="shared" si="7"/>
        <v>149718.47338735228</v>
      </c>
    </row>
    <row r="181" spans="2:29" x14ac:dyDescent="0.25">
      <c r="B181" s="9">
        <v>177</v>
      </c>
      <c r="C181" s="9">
        <f t="shared" si="8"/>
        <v>37</v>
      </c>
      <c r="D181" s="9">
        <v>9</v>
      </c>
      <c r="E181" s="20">
        <v>12140.208918493907</v>
      </c>
      <c r="F181" s="20">
        <f>'B-B-LS'!E181*-VLookups!$C$10*2</f>
        <v>-728.4125351096344</v>
      </c>
      <c r="G181" s="19">
        <v>0</v>
      </c>
      <c r="H181" s="20">
        <f>(-VLookups!$C$13)*(E181+F181/2)</f>
        <v>-3426.8167714232754</v>
      </c>
      <c r="I181" s="20">
        <f>-PMT(VLookups!$C$16/12,180,-FV(VLookups!$C$16/12,48,,-VLookups!$C$15))</f>
        <v>-1138.3540184987783</v>
      </c>
      <c r="J181" s="19">
        <v>0</v>
      </c>
      <c r="K181" s="19">
        <v>0</v>
      </c>
      <c r="L181" s="19">
        <v>0</v>
      </c>
      <c r="M181" s="20">
        <f>M180-VLookups!$C$33</f>
        <v>-182</v>
      </c>
      <c r="N181" s="22">
        <v>117</v>
      </c>
      <c r="O181" s="19">
        <v>0</v>
      </c>
      <c r="P181" s="19">
        <v>0</v>
      </c>
      <c r="Q181" s="9" t="s">
        <v>36</v>
      </c>
      <c r="R181" s="19">
        <v>0</v>
      </c>
      <c r="S181" s="20">
        <f>VLookups!$C$50</f>
        <v>-3580.614715990946</v>
      </c>
      <c r="T181" s="19">
        <v>0</v>
      </c>
      <c r="U181" s="9">
        <v>33</v>
      </c>
      <c r="V181" s="21">
        <f>V180-VLookups!$C$54</f>
        <v>-1385</v>
      </c>
      <c r="W181" s="21">
        <f>-VLookups!$C$59</f>
        <v>-200</v>
      </c>
      <c r="X181" s="21">
        <f>-VLookups!$C$62</f>
        <v>-125</v>
      </c>
      <c r="Y181" s="20">
        <f>Y180*(1+VLookups!$C$57/12)</f>
        <v>-250.44052539795118</v>
      </c>
      <c r="Z181" s="20">
        <f>-E181*VLookups!$J$3</f>
        <v>-485.60835673975629</v>
      </c>
      <c r="AA181" s="20">
        <v>0</v>
      </c>
      <c r="AB181" s="20">
        <f t="shared" si="6"/>
        <v>1002.1682628883837</v>
      </c>
      <c r="AC181" s="20">
        <f t="shared" si="7"/>
        <v>150970.1724392196</v>
      </c>
    </row>
    <row r="182" spans="2:29" x14ac:dyDescent="0.25">
      <c r="B182" s="9">
        <v>178</v>
      </c>
      <c r="C182" s="9">
        <f t="shared" si="8"/>
        <v>37</v>
      </c>
      <c r="D182" s="9">
        <v>10</v>
      </c>
      <c r="E182" s="20">
        <v>12140.208918493907</v>
      </c>
      <c r="F182" s="20">
        <f>'B-B-LS'!E182*-VLookups!$C$10*2</f>
        <v>-728.4125351096344</v>
      </c>
      <c r="G182" s="19">
        <v>0</v>
      </c>
      <c r="H182" s="20">
        <f>(-VLookups!$C$13)*(E182+F182/2)</f>
        <v>-3426.8167714232754</v>
      </c>
      <c r="I182" s="20">
        <f>-PMT(VLookups!$C$16/12,180,-FV(VLookups!$C$16/12,48,,-VLookups!$C$15))</f>
        <v>-1138.3540184987783</v>
      </c>
      <c r="J182" s="19">
        <v>0</v>
      </c>
      <c r="K182" s="19">
        <v>0</v>
      </c>
      <c r="L182" s="19">
        <v>0</v>
      </c>
      <c r="M182" s="20">
        <f>M181-VLookups!$C$33</f>
        <v>-183</v>
      </c>
      <c r="N182" s="22">
        <v>118</v>
      </c>
      <c r="O182" s="19">
        <v>0</v>
      </c>
      <c r="P182" s="19">
        <v>0</v>
      </c>
      <c r="Q182" s="9" t="s">
        <v>36</v>
      </c>
      <c r="R182" s="19">
        <v>0</v>
      </c>
      <c r="S182" s="20">
        <f>VLookups!$C$50</f>
        <v>-3580.614715990946</v>
      </c>
      <c r="T182" s="19">
        <v>0</v>
      </c>
      <c r="U182" s="9">
        <v>34</v>
      </c>
      <c r="V182" s="21">
        <f>V181-VLookups!$C$54</f>
        <v>-1390</v>
      </c>
      <c r="W182" s="21">
        <f>-VLookups!$C$59</f>
        <v>-200</v>
      </c>
      <c r="X182" s="21">
        <f>-VLookups!$C$62</f>
        <v>-125</v>
      </c>
      <c r="Y182" s="20">
        <f>Y181*(1+VLookups!$C$57/12)</f>
        <v>-251.17097693036186</v>
      </c>
      <c r="Z182" s="20">
        <f>-E182*VLookups!$J$3</f>
        <v>-485.60835673975629</v>
      </c>
      <c r="AA182" s="20">
        <v>0</v>
      </c>
      <c r="AB182" s="20">
        <f t="shared" si="6"/>
        <v>995.43781135597305</v>
      </c>
      <c r="AC182" s="20">
        <f t="shared" si="7"/>
        <v>152217.22720464095</v>
      </c>
    </row>
    <row r="183" spans="2:29" x14ac:dyDescent="0.25">
      <c r="B183" s="9">
        <v>179</v>
      </c>
      <c r="C183" s="9">
        <f t="shared" si="8"/>
        <v>37</v>
      </c>
      <c r="D183" s="9">
        <v>11</v>
      </c>
      <c r="E183" s="20">
        <v>12140.208918493907</v>
      </c>
      <c r="F183" s="20">
        <f>'B-B-LS'!E183*-VLookups!$C$10*2</f>
        <v>-728.4125351096344</v>
      </c>
      <c r="G183" s="19">
        <v>0</v>
      </c>
      <c r="H183" s="20">
        <f>(-VLookups!$C$13)*(E183+F183/2)</f>
        <v>-3426.8167714232754</v>
      </c>
      <c r="I183" s="20">
        <f>-PMT(VLookups!$C$16/12,180,-FV(VLookups!$C$16/12,48,,-VLookups!$C$15))</f>
        <v>-1138.3540184987783</v>
      </c>
      <c r="J183" s="19">
        <v>0</v>
      </c>
      <c r="K183" s="19">
        <v>0</v>
      </c>
      <c r="L183" s="19">
        <v>0</v>
      </c>
      <c r="M183" s="20">
        <f>M182-VLookups!$C$33</f>
        <v>-184</v>
      </c>
      <c r="N183" s="22">
        <v>119</v>
      </c>
      <c r="O183" s="19">
        <v>0</v>
      </c>
      <c r="P183" s="19">
        <v>0</v>
      </c>
      <c r="Q183" s="9" t="s">
        <v>36</v>
      </c>
      <c r="R183" s="19">
        <v>0</v>
      </c>
      <c r="S183" s="20">
        <f>VLookups!$C$50</f>
        <v>-3580.614715990946</v>
      </c>
      <c r="T183" s="19">
        <v>0</v>
      </c>
      <c r="U183" s="9">
        <v>35</v>
      </c>
      <c r="V183" s="21">
        <f>V182-VLookups!$C$54</f>
        <v>-1395</v>
      </c>
      <c r="W183" s="21">
        <f>-VLookups!$C$59</f>
        <v>-200</v>
      </c>
      <c r="X183" s="21">
        <f>-VLookups!$C$62</f>
        <v>-125</v>
      </c>
      <c r="Y183" s="20">
        <f>Y182*(1+VLookups!$C$57/12)</f>
        <v>-251.90355894640876</v>
      </c>
      <c r="Z183" s="20">
        <f>-E183*VLookups!$J$3</f>
        <v>-485.60835673975629</v>
      </c>
      <c r="AA183" s="20">
        <v>0</v>
      </c>
      <c r="AB183" s="20">
        <f t="shared" si="6"/>
        <v>988.70522933992606</v>
      </c>
      <c r="AC183" s="20">
        <f t="shared" si="7"/>
        <v>153459.62781265526</v>
      </c>
    </row>
    <row r="184" spans="2:29" x14ac:dyDescent="0.25">
      <c r="B184" s="9">
        <v>180</v>
      </c>
      <c r="C184" s="9">
        <f t="shared" si="8"/>
        <v>38</v>
      </c>
      <c r="D184" s="9">
        <v>0</v>
      </c>
      <c r="E184" s="20">
        <v>12565.116230641193</v>
      </c>
      <c r="F184" s="20">
        <f>'B-B-LS'!E184*-VLookups!$C$10*2</f>
        <v>-753.90697383847157</v>
      </c>
      <c r="G184" s="19">
        <v>0</v>
      </c>
      <c r="H184" s="20">
        <f>(-VLookups!$C$13)*(E184+F184/2)</f>
        <v>-3546.75535842309</v>
      </c>
      <c r="I184" s="20">
        <f>-PMT(VLookups!$C$16/12,180,-FV(VLookups!$C$16/12,48,,-VLookups!$C$15))</f>
        <v>-1138.3540184987783</v>
      </c>
      <c r="J184" s="19">
        <v>0</v>
      </c>
      <c r="K184" s="19">
        <v>0</v>
      </c>
      <c r="L184" s="19">
        <v>0</v>
      </c>
      <c r="M184" s="20">
        <f>M183-VLookups!$C$33</f>
        <v>-185</v>
      </c>
      <c r="N184" s="22">
        <v>120</v>
      </c>
      <c r="O184" s="19">
        <v>0</v>
      </c>
      <c r="P184" s="19">
        <v>0</v>
      </c>
      <c r="Q184" s="9" t="s">
        <v>36</v>
      </c>
      <c r="R184" s="19">
        <v>0</v>
      </c>
      <c r="S184" s="20">
        <f>VLookups!$C$50</f>
        <v>-3580.614715990946</v>
      </c>
      <c r="T184" s="19">
        <v>0</v>
      </c>
      <c r="U184" s="9">
        <v>36</v>
      </c>
      <c r="V184" s="21">
        <f>V183-VLookups!$C$54</f>
        <v>-1400</v>
      </c>
      <c r="W184" s="21">
        <f>-VLookups!$C$59</f>
        <v>-200</v>
      </c>
      <c r="X184" s="21">
        <f>-VLookups!$C$62</f>
        <v>-125</v>
      </c>
      <c r="Y184" s="20">
        <f>Y183*(1+VLookups!$C$57/12)</f>
        <v>-252.63827766000247</v>
      </c>
      <c r="Z184" s="20">
        <f>-E184*VLookups!$J$3</f>
        <v>-502.60464922564773</v>
      </c>
      <c r="AA184" s="20">
        <v>0</v>
      </c>
      <c r="AB184" s="20">
        <f t="shared" si="6"/>
        <v>1257.1957239234935</v>
      </c>
      <c r="AC184" s="20">
        <f t="shared" si="7"/>
        <v>154972.5895829332</v>
      </c>
    </row>
    <row r="185" spans="2:29" x14ac:dyDescent="0.25">
      <c r="B185" s="9">
        <v>181</v>
      </c>
      <c r="C185" s="9">
        <f t="shared" si="8"/>
        <v>38</v>
      </c>
      <c r="D185" s="9">
        <v>1</v>
      </c>
      <c r="E185" s="20">
        <v>12565.116230641193</v>
      </c>
      <c r="F185" s="20">
        <f>'B-B-LS'!E185*-VLookups!$C$10*2</f>
        <v>-753.90697383847157</v>
      </c>
      <c r="G185" s="19">
        <v>0</v>
      </c>
      <c r="H185" s="20">
        <f>(-VLookups!$C$13)*(E185+F185/2)</f>
        <v>-3546.75535842309</v>
      </c>
      <c r="I185" s="19">
        <v>0</v>
      </c>
      <c r="J185" s="19">
        <v>0</v>
      </c>
      <c r="K185" s="19">
        <v>0</v>
      </c>
      <c r="L185" s="19">
        <v>0</v>
      </c>
      <c r="M185" s="20">
        <f>M184-VLookups!$C$33</f>
        <v>-186</v>
      </c>
      <c r="N185" s="22">
        <v>121</v>
      </c>
      <c r="O185" s="19">
        <v>0</v>
      </c>
      <c r="P185" s="19">
        <v>0</v>
      </c>
      <c r="Q185" s="9" t="s">
        <v>36</v>
      </c>
      <c r="R185" s="19">
        <v>0</v>
      </c>
      <c r="S185" s="20">
        <f>VLookups!$C$50</f>
        <v>-3580.614715990946</v>
      </c>
      <c r="T185" s="19">
        <v>0</v>
      </c>
      <c r="U185" s="9">
        <v>37</v>
      </c>
      <c r="V185" s="21">
        <f>V184-VLookups!$C$54</f>
        <v>-1405</v>
      </c>
      <c r="W185" s="21">
        <f>-VLookups!$C$59</f>
        <v>-200</v>
      </c>
      <c r="X185" s="21">
        <f>-VLookups!$C$62</f>
        <v>-125</v>
      </c>
      <c r="Y185" s="20">
        <f>Y184*(1+VLookups!$C$57/12)</f>
        <v>-253.37513930317749</v>
      </c>
      <c r="Z185" s="20">
        <f>-E185*VLookups!$J$3</f>
        <v>-502.60464922564773</v>
      </c>
      <c r="AA185" s="20">
        <v>0</v>
      </c>
      <c r="AB185" s="20">
        <f t="shared" si="6"/>
        <v>2388.8128807790963</v>
      </c>
      <c r="AC185" s="20">
        <f t="shared" si="7"/>
        <v>157619.69011301719</v>
      </c>
    </row>
    <row r="186" spans="2:29" x14ac:dyDescent="0.25">
      <c r="B186" s="9">
        <v>182</v>
      </c>
      <c r="C186" s="9">
        <f t="shared" si="8"/>
        <v>38</v>
      </c>
      <c r="D186" s="9">
        <v>2</v>
      </c>
      <c r="E186" s="20">
        <v>12565.116230641193</v>
      </c>
      <c r="F186" s="20">
        <f>'B-B-LS'!E186*-VLookups!$C$10*2</f>
        <v>-753.90697383847157</v>
      </c>
      <c r="G186" s="19">
        <v>0</v>
      </c>
      <c r="H186" s="20">
        <f>(-VLookups!$C$13)*(E186+F186/2)</f>
        <v>-3546.75535842309</v>
      </c>
      <c r="I186" s="19">
        <v>0</v>
      </c>
      <c r="J186" s="19">
        <v>0</v>
      </c>
      <c r="K186" s="19">
        <v>0</v>
      </c>
      <c r="L186" s="19">
        <v>0</v>
      </c>
      <c r="M186" s="20">
        <f>M185-VLookups!$C$33</f>
        <v>-187</v>
      </c>
      <c r="N186" s="22">
        <v>122</v>
      </c>
      <c r="O186" s="19">
        <v>0</v>
      </c>
      <c r="P186" s="19">
        <v>0</v>
      </c>
      <c r="Q186" s="9" t="s">
        <v>36</v>
      </c>
      <c r="R186" s="19">
        <v>0</v>
      </c>
      <c r="S186" s="20">
        <f>VLookups!$C$50</f>
        <v>-3580.614715990946</v>
      </c>
      <c r="T186" s="19">
        <v>0</v>
      </c>
      <c r="U186" s="9">
        <v>38</v>
      </c>
      <c r="V186" s="21">
        <f>V185-VLookups!$C$54</f>
        <v>-1410</v>
      </c>
      <c r="W186" s="21">
        <f>-VLookups!$C$59</f>
        <v>-200</v>
      </c>
      <c r="X186" s="21">
        <f>-VLookups!$C$62</f>
        <v>-125</v>
      </c>
      <c r="Y186" s="20">
        <f>Y185*(1+VLookups!$C$57/12)</f>
        <v>-254.11415012614509</v>
      </c>
      <c r="Z186" s="20">
        <f>-E186*VLookups!$J$3</f>
        <v>-502.60464922564773</v>
      </c>
      <c r="AA186" s="20">
        <v>0</v>
      </c>
      <c r="AB186" s="20">
        <f t="shared" si="6"/>
        <v>2382.0738699561289</v>
      </c>
      <c r="AC186" s="20">
        <f t="shared" si="7"/>
        <v>160264.46346649501</v>
      </c>
    </row>
    <row r="187" spans="2:29" x14ac:dyDescent="0.25">
      <c r="B187" s="9">
        <v>183</v>
      </c>
      <c r="C187" s="9">
        <f t="shared" si="8"/>
        <v>38</v>
      </c>
      <c r="D187" s="9">
        <v>3</v>
      </c>
      <c r="E187" s="20">
        <v>12565.116230641193</v>
      </c>
      <c r="F187" s="20">
        <f>'B-B-LS'!E187*-VLookups!$C$10*2</f>
        <v>-753.90697383847157</v>
      </c>
      <c r="G187" s="19">
        <v>0</v>
      </c>
      <c r="H187" s="20">
        <f>(-VLookups!$C$13)*(E187+F187/2)</f>
        <v>-3546.75535842309</v>
      </c>
      <c r="I187" s="19">
        <v>0</v>
      </c>
      <c r="J187" s="19">
        <v>0</v>
      </c>
      <c r="K187" s="19">
        <v>0</v>
      </c>
      <c r="L187" s="19">
        <v>0</v>
      </c>
      <c r="M187" s="20">
        <f>M186-VLookups!$C$33</f>
        <v>-188</v>
      </c>
      <c r="N187" s="22">
        <v>123</v>
      </c>
      <c r="O187" s="19">
        <v>0</v>
      </c>
      <c r="P187" s="19">
        <v>0</v>
      </c>
      <c r="Q187" s="9" t="s">
        <v>36</v>
      </c>
      <c r="R187" s="19">
        <v>0</v>
      </c>
      <c r="S187" s="20">
        <f>VLookups!$C$50</f>
        <v>-3580.614715990946</v>
      </c>
      <c r="T187" s="19">
        <v>0</v>
      </c>
      <c r="U187" s="9">
        <v>39</v>
      </c>
      <c r="V187" s="21">
        <f>V186-VLookups!$C$54</f>
        <v>-1415</v>
      </c>
      <c r="W187" s="21">
        <f>-VLookups!$C$59</f>
        <v>-200</v>
      </c>
      <c r="X187" s="21">
        <f>-VLookups!$C$62</f>
        <v>-125</v>
      </c>
      <c r="Y187" s="20">
        <f>Y186*(1+VLookups!$C$57/12)</f>
        <v>-254.85531639734634</v>
      </c>
      <c r="Z187" s="20">
        <f>-E187*VLookups!$J$3</f>
        <v>-502.60464922564773</v>
      </c>
      <c r="AA187" s="20">
        <v>0</v>
      </c>
      <c r="AB187" s="20">
        <f t="shared" si="6"/>
        <v>2375.3327036849273</v>
      </c>
      <c r="AC187" s="20">
        <f t="shared" si="7"/>
        <v>162906.90360929078</v>
      </c>
    </row>
    <row r="188" spans="2:29" x14ac:dyDescent="0.25">
      <c r="B188" s="9">
        <v>184</v>
      </c>
      <c r="C188" s="9">
        <f t="shared" si="8"/>
        <v>38</v>
      </c>
      <c r="D188" s="9">
        <v>4</v>
      </c>
      <c r="E188" s="20">
        <v>12565.116230641193</v>
      </c>
      <c r="F188" s="20">
        <f>'B-B-LS'!E188*-VLookups!$C$10*2</f>
        <v>-753.90697383847157</v>
      </c>
      <c r="G188" s="19">
        <v>0</v>
      </c>
      <c r="H188" s="20">
        <f>(-VLookups!$C$13)*(E188+F188/2)</f>
        <v>-3546.75535842309</v>
      </c>
      <c r="I188" s="19">
        <v>0</v>
      </c>
      <c r="J188" s="19">
        <v>0</v>
      </c>
      <c r="K188" s="19">
        <v>0</v>
      </c>
      <c r="L188" s="19">
        <v>0</v>
      </c>
      <c r="M188" s="20">
        <f>M187-VLookups!$C$33</f>
        <v>-189</v>
      </c>
      <c r="N188" s="22">
        <v>124</v>
      </c>
      <c r="O188" s="19">
        <v>0</v>
      </c>
      <c r="P188" s="19">
        <v>0</v>
      </c>
      <c r="Q188" s="9" t="s">
        <v>36</v>
      </c>
      <c r="R188" s="19">
        <v>0</v>
      </c>
      <c r="S188" s="20">
        <f>VLookups!$C$50</f>
        <v>-3580.614715990946</v>
      </c>
      <c r="T188" s="19">
        <v>0</v>
      </c>
      <c r="U188" s="9">
        <v>40</v>
      </c>
      <c r="V188" s="21">
        <f>V187-VLookups!$C$54</f>
        <v>-1420</v>
      </c>
      <c r="W188" s="21">
        <f>-VLookups!$C$59</f>
        <v>-200</v>
      </c>
      <c r="X188" s="21">
        <f>-VLookups!$C$62</f>
        <v>-125</v>
      </c>
      <c r="Y188" s="20">
        <f>Y187*(1+VLookups!$C$57/12)</f>
        <v>-255.59864440350526</v>
      </c>
      <c r="Z188" s="20">
        <f>-E188*VLookups!$J$3</f>
        <v>-502.60464922564773</v>
      </c>
      <c r="AA188" s="20">
        <v>0</v>
      </c>
      <c r="AB188" s="20">
        <f t="shared" si="6"/>
        <v>2368.5893756787686</v>
      </c>
      <c r="AC188" s="20">
        <f t="shared" si="7"/>
        <v>165547.00449098504</v>
      </c>
    </row>
    <row r="189" spans="2:29" x14ac:dyDescent="0.25">
      <c r="B189" s="9">
        <v>185</v>
      </c>
      <c r="C189" s="9">
        <f t="shared" si="8"/>
        <v>38</v>
      </c>
      <c r="D189" s="9">
        <v>5</v>
      </c>
      <c r="E189" s="20">
        <v>12565.116230641193</v>
      </c>
      <c r="F189" s="20">
        <f>'B-B-LS'!E189*-VLookups!$C$10*2</f>
        <v>-753.90697383847157</v>
      </c>
      <c r="G189" s="19">
        <v>0</v>
      </c>
      <c r="H189" s="20">
        <f>(-VLookups!$C$13)*(E189+F189/2)</f>
        <v>-3546.75535842309</v>
      </c>
      <c r="I189" s="19">
        <v>0</v>
      </c>
      <c r="J189" s="19">
        <v>0</v>
      </c>
      <c r="K189" s="19">
        <v>0</v>
      </c>
      <c r="L189" s="19">
        <v>0</v>
      </c>
      <c r="M189" s="20">
        <f>M188-VLookups!$C$33</f>
        <v>-190</v>
      </c>
      <c r="N189" s="22">
        <v>125</v>
      </c>
      <c r="O189" s="19">
        <v>0</v>
      </c>
      <c r="P189" s="19">
        <v>0</v>
      </c>
      <c r="Q189" s="9" t="s">
        <v>36</v>
      </c>
      <c r="R189" s="19">
        <v>0</v>
      </c>
      <c r="S189" s="20">
        <f>VLookups!$C$50</f>
        <v>-3580.614715990946</v>
      </c>
      <c r="T189" s="19">
        <v>0</v>
      </c>
      <c r="U189" s="9">
        <v>41</v>
      </c>
      <c r="V189" s="21">
        <f>V188-VLookups!$C$54</f>
        <v>-1425</v>
      </c>
      <c r="W189" s="21">
        <f>-VLookups!$C$59</f>
        <v>-200</v>
      </c>
      <c r="X189" s="21">
        <f>-VLookups!$C$62</f>
        <v>-125</v>
      </c>
      <c r="Y189" s="20">
        <f>Y188*(1+VLookups!$C$57/12)</f>
        <v>-256.34414044968213</v>
      </c>
      <c r="Z189" s="20">
        <f>-E189*VLookups!$J$3</f>
        <v>-502.60464922564773</v>
      </c>
      <c r="AA189" s="20">
        <v>0</v>
      </c>
      <c r="AB189" s="20">
        <f t="shared" si="6"/>
        <v>2361.8438796325918</v>
      </c>
      <c r="AC189" s="20">
        <f t="shared" si="7"/>
        <v>168184.76004476927</v>
      </c>
    </row>
    <row r="190" spans="2:29" x14ac:dyDescent="0.25">
      <c r="B190" s="9">
        <v>186</v>
      </c>
      <c r="C190" s="9">
        <f t="shared" si="8"/>
        <v>38</v>
      </c>
      <c r="D190" s="9">
        <v>6</v>
      </c>
      <c r="E190" s="20">
        <v>12565.116230641193</v>
      </c>
      <c r="F190" s="20">
        <f>'B-B-LS'!E190*-VLookups!$C$10*2</f>
        <v>-753.90697383847157</v>
      </c>
      <c r="G190" s="19">
        <v>0</v>
      </c>
      <c r="H190" s="20">
        <f>(-VLookups!$C$13)*(E190+F190/2)</f>
        <v>-3546.75535842309</v>
      </c>
      <c r="I190" s="19">
        <v>0</v>
      </c>
      <c r="J190" s="19">
        <v>0</v>
      </c>
      <c r="K190" s="19">
        <v>0</v>
      </c>
      <c r="L190" s="19">
        <v>0</v>
      </c>
      <c r="M190" s="20">
        <f>M189-VLookups!$C$33</f>
        <v>-191</v>
      </c>
      <c r="N190" s="22">
        <v>126</v>
      </c>
      <c r="O190" s="19">
        <v>0</v>
      </c>
      <c r="P190" s="19">
        <v>0</v>
      </c>
      <c r="Q190" s="9" t="s">
        <v>36</v>
      </c>
      <c r="R190" s="19">
        <v>0</v>
      </c>
      <c r="S190" s="20">
        <f>VLookups!$C$50</f>
        <v>-3580.614715990946</v>
      </c>
      <c r="T190" s="19">
        <v>0</v>
      </c>
      <c r="U190" s="9">
        <v>42</v>
      </c>
      <c r="V190" s="21">
        <f>V189-VLookups!$C$54</f>
        <v>-1430</v>
      </c>
      <c r="W190" s="21">
        <f>-VLookups!$C$59</f>
        <v>-200</v>
      </c>
      <c r="X190" s="21">
        <f>-VLookups!$C$62</f>
        <v>-125</v>
      </c>
      <c r="Y190" s="20">
        <f>Y189*(1+VLookups!$C$57/12)</f>
        <v>-257.09181085932704</v>
      </c>
      <c r="Z190" s="20">
        <f>-E190*VLookups!$J$3</f>
        <v>-502.60464922564773</v>
      </c>
      <c r="AA190" s="20">
        <v>0</v>
      </c>
      <c r="AB190" s="20">
        <f t="shared" si="6"/>
        <v>2355.096209222947</v>
      </c>
      <c r="AC190" s="20">
        <f t="shared" si="7"/>
        <v>170820.16418740017</v>
      </c>
    </row>
    <row r="191" spans="2:29" x14ac:dyDescent="0.25">
      <c r="B191" s="9">
        <v>187</v>
      </c>
      <c r="C191" s="9">
        <f t="shared" si="8"/>
        <v>38</v>
      </c>
      <c r="D191" s="9">
        <v>7</v>
      </c>
      <c r="E191" s="20">
        <v>12565.116230641193</v>
      </c>
      <c r="F191" s="20">
        <f>'B-B-LS'!E191*-VLookups!$C$10*2</f>
        <v>-753.90697383847157</v>
      </c>
      <c r="G191" s="19">
        <v>0</v>
      </c>
      <c r="H191" s="20">
        <f>(-VLookups!$C$13)*(E191+F191/2)</f>
        <v>-3546.75535842309</v>
      </c>
      <c r="I191" s="19">
        <v>0</v>
      </c>
      <c r="J191" s="19">
        <v>0</v>
      </c>
      <c r="K191" s="19">
        <v>0</v>
      </c>
      <c r="L191" s="19">
        <v>0</v>
      </c>
      <c r="M191" s="20">
        <f>M190-VLookups!$C$33</f>
        <v>-192</v>
      </c>
      <c r="N191" s="22">
        <v>127</v>
      </c>
      <c r="O191" s="19">
        <v>0</v>
      </c>
      <c r="P191" s="19">
        <v>0</v>
      </c>
      <c r="Q191" s="9" t="s">
        <v>36</v>
      </c>
      <c r="R191" s="19">
        <v>0</v>
      </c>
      <c r="S191" s="20">
        <f>VLookups!$C$50</f>
        <v>-3580.614715990946</v>
      </c>
      <c r="T191" s="19">
        <v>0</v>
      </c>
      <c r="U191" s="9">
        <v>43</v>
      </c>
      <c r="V191" s="21">
        <f>V190-VLookups!$C$54</f>
        <v>-1435</v>
      </c>
      <c r="W191" s="21">
        <f>-VLookups!$C$59</f>
        <v>-200</v>
      </c>
      <c r="X191" s="21">
        <f>-VLookups!$C$62</f>
        <v>-125</v>
      </c>
      <c r="Y191" s="20">
        <f>Y190*(1+VLookups!$C$57/12)</f>
        <v>-257.84166197433342</v>
      </c>
      <c r="Z191" s="20">
        <f>-E191*VLookups!$J$3</f>
        <v>-502.60464922564773</v>
      </c>
      <c r="AA191" s="20">
        <v>0</v>
      </c>
      <c r="AB191" s="20">
        <f t="shared" si="6"/>
        <v>2348.3463581079404</v>
      </c>
      <c r="AC191" s="20">
        <f t="shared" si="7"/>
        <v>173453.21081915376</v>
      </c>
    </row>
    <row r="192" spans="2:29" x14ac:dyDescent="0.25">
      <c r="B192" s="9">
        <v>188</v>
      </c>
      <c r="C192" s="9">
        <f t="shared" si="8"/>
        <v>38</v>
      </c>
      <c r="D192" s="9">
        <v>8</v>
      </c>
      <c r="E192" s="20">
        <v>12565.116230641193</v>
      </c>
      <c r="F192" s="20">
        <f>'B-B-LS'!E192*-VLookups!$C$10*2</f>
        <v>-753.90697383847157</v>
      </c>
      <c r="G192" s="19">
        <v>0</v>
      </c>
      <c r="H192" s="20">
        <f>(-VLookups!$C$13)*(E192+F192/2)</f>
        <v>-3546.75535842309</v>
      </c>
      <c r="I192" s="19">
        <v>0</v>
      </c>
      <c r="J192" s="19">
        <v>0</v>
      </c>
      <c r="K192" s="19">
        <v>0</v>
      </c>
      <c r="L192" s="19">
        <v>0</v>
      </c>
      <c r="M192" s="20">
        <f>M191-VLookups!$C$33</f>
        <v>-193</v>
      </c>
      <c r="N192" s="22">
        <v>128</v>
      </c>
      <c r="O192" s="19">
        <v>0</v>
      </c>
      <c r="P192" s="19">
        <v>0</v>
      </c>
      <c r="Q192" s="9" t="s">
        <v>36</v>
      </c>
      <c r="R192" s="19">
        <v>0</v>
      </c>
      <c r="S192" s="20">
        <f>VLookups!$C$50</f>
        <v>-3580.614715990946</v>
      </c>
      <c r="T192" s="19">
        <v>0</v>
      </c>
      <c r="U192" s="9">
        <v>44</v>
      </c>
      <c r="V192" s="21">
        <f>V191-VLookups!$C$54</f>
        <v>-1440</v>
      </c>
      <c r="W192" s="21">
        <f>-VLookups!$C$59</f>
        <v>-200</v>
      </c>
      <c r="X192" s="21">
        <f>-VLookups!$C$62</f>
        <v>-125</v>
      </c>
      <c r="Y192" s="20">
        <f>Y191*(1+VLookups!$C$57/12)</f>
        <v>-258.59370015509188</v>
      </c>
      <c r="Z192" s="20">
        <f>-E192*VLookups!$J$3</f>
        <v>-502.60464922564773</v>
      </c>
      <c r="AA192" s="20">
        <v>0</v>
      </c>
      <c r="AB192" s="20">
        <f t="shared" si="6"/>
        <v>2341.5943199271819</v>
      </c>
      <c r="AC192" s="20">
        <f t="shared" si="7"/>
        <v>176083.89382377954</v>
      </c>
    </row>
    <row r="193" spans="2:29" x14ac:dyDescent="0.25">
      <c r="B193" s="9">
        <v>189</v>
      </c>
      <c r="C193" s="9">
        <f t="shared" si="8"/>
        <v>38</v>
      </c>
      <c r="D193" s="9">
        <v>9</v>
      </c>
      <c r="E193" s="20">
        <v>12565.116230641193</v>
      </c>
      <c r="F193" s="20">
        <f>'B-B-LS'!E193*-VLookups!$C$10*2</f>
        <v>-753.90697383847157</v>
      </c>
      <c r="G193" s="19">
        <v>0</v>
      </c>
      <c r="H193" s="20">
        <f>(-VLookups!$C$13)*(E193+F193/2)</f>
        <v>-3546.75535842309</v>
      </c>
      <c r="I193" s="19">
        <v>0</v>
      </c>
      <c r="J193" s="19">
        <v>0</v>
      </c>
      <c r="K193" s="19">
        <v>0</v>
      </c>
      <c r="L193" s="19">
        <v>0</v>
      </c>
      <c r="M193" s="20">
        <f>M192-VLookups!$C$33</f>
        <v>-194</v>
      </c>
      <c r="N193" s="22">
        <v>129</v>
      </c>
      <c r="O193" s="19">
        <v>0</v>
      </c>
      <c r="P193" s="19">
        <v>0</v>
      </c>
      <c r="Q193" s="9" t="s">
        <v>36</v>
      </c>
      <c r="R193" s="19">
        <v>0</v>
      </c>
      <c r="S193" s="20">
        <f>VLookups!$C$50</f>
        <v>-3580.614715990946</v>
      </c>
      <c r="T193" s="19">
        <v>0</v>
      </c>
      <c r="U193" s="9">
        <v>45</v>
      </c>
      <c r="V193" s="21">
        <f>V192-VLookups!$C$54</f>
        <v>-1445</v>
      </c>
      <c r="W193" s="21">
        <f>-VLookups!$C$59</f>
        <v>-200</v>
      </c>
      <c r="X193" s="21">
        <f>-VLookups!$C$62</f>
        <v>-125</v>
      </c>
      <c r="Y193" s="20">
        <f>Y192*(1+VLookups!$C$57/12)</f>
        <v>-259.34793178054423</v>
      </c>
      <c r="Z193" s="20">
        <f>-E193*VLookups!$J$3</f>
        <v>-502.60464922564773</v>
      </c>
      <c r="AA193" s="20">
        <v>0</v>
      </c>
      <c r="AB193" s="20">
        <f t="shared" si="6"/>
        <v>2334.8400883017298</v>
      </c>
      <c r="AC193" s="20">
        <f t="shared" si="7"/>
        <v>178712.20706845421</v>
      </c>
    </row>
    <row r="194" spans="2:29" x14ac:dyDescent="0.25">
      <c r="B194" s="9">
        <v>190</v>
      </c>
      <c r="C194" s="9">
        <f t="shared" si="8"/>
        <v>38</v>
      </c>
      <c r="D194" s="9">
        <v>10</v>
      </c>
      <c r="E194" s="20">
        <v>12565.116230641193</v>
      </c>
      <c r="F194" s="20">
        <f>'B-B-LS'!E194*-VLookups!$C$10*2</f>
        <v>-753.90697383847157</v>
      </c>
      <c r="G194" s="19">
        <v>0</v>
      </c>
      <c r="H194" s="20">
        <f>(-VLookups!$C$13)*(E194+F194/2)</f>
        <v>-3546.75535842309</v>
      </c>
      <c r="I194" s="19">
        <v>0</v>
      </c>
      <c r="J194" s="19">
        <v>0</v>
      </c>
      <c r="K194" s="19">
        <v>0</v>
      </c>
      <c r="L194" s="19">
        <v>0</v>
      </c>
      <c r="M194" s="20">
        <f>M193-VLookups!$C$33</f>
        <v>-195</v>
      </c>
      <c r="N194" s="22">
        <v>130</v>
      </c>
      <c r="O194" s="19">
        <v>0</v>
      </c>
      <c r="P194" s="19">
        <v>0</v>
      </c>
      <c r="Q194" s="9" t="s">
        <v>36</v>
      </c>
      <c r="R194" s="19">
        <v>0</v>
      </c>
      <c r="S194" s="20">
        <f>VLookups!$C$50</f>
        <v>-3580.614715990946</v>
      </c>
      <c r="T194" s="19">
        <v>0</v>
      </c>
      <c r="U194" s="9">
        <v>46</v>
      </c>
      <c r="V194" s="21">
        <f>V193-VLookups!$C$54</f>
        <v>-1450</v>
      </c>
      <c r="W194" s="21">
        <f>-VLookups!$C$59</f>
        <v>-200</v>
      </c>
      <c r="X194" s="21">
        <f>-VLookups!$C$62</f>
        <v>-125</v>
      </c>
      <c r="Y194" s="20">
        <f>Y193*(1+VLookups!$C$57/12)</f>
        <v>-260.10436324823746</v>
      </c>
      <c r="Z194" s="20">
        <f>-E194*VLookups!$J$3</f>
        <v>-502.60464922564773</v>
      </c>
      <c r="AA194" s="20">
        <v>0</v>
      </c>
      <c r="AB194" s="20">
        <f t="shared" si="6"/>
        <v>2328.0836568340364</v>
      </c>
      <c r="AC194" s="20">
        <f t="shared" si="7"/>
        <v>181338.14440373567</v>
      </c>
    </row>
    <row r="195" spans="2:29" x14ac:dyDescent="0.25">
      <c r="B195" s="9">
        <v>191</v>
      </c>
      <c r="C195" s="9">
        <f t="shared" si="8"/>
        <v>38</v>
      </c>
      <c r="D195" s="9">
        <v>11</v>
      </c>
      <c r="E195" s="20">
        <v>12565.116230641193</v>
      </c>
      <c r="F195" s="20">
        <f>'B-B-LS'!E195*-VLookups!$C$10*2</f>
        <v>-753.90697383847157</v>
      </c>
      <c r="G195" s="19">
        <v>0</v>
      </c>
      <c r="H195" s="20">
        <f>(-VLookups!$C$13)*(E195+F195/2)</f>
        <v>-3546.75535842309</v>
      </c>
      <c r="I195" s="19">
        <v>0</v>
      </c>
      <c r="J195" s="19">
        <v>0</v>
      </c>
      <c r="K195" s="19">
        <v>0</v>
      </c>
      <c r="L195" s="19">
        <v>0</v>
      </c>
      <c r="M195" s="20">
        <f>M194-VLookups!$C$33</f>
        <v>-196</v>
      </c>
      <c r="N195" s="22">
        <v>131</v>
      </c>
      <c r="O195" s="19">
        <v>0</v>
      </c>
      <c r="P195" s="19">
        <v>0</v>
      </c>
      <c r="Q195" s="9" t="s">
        <v>36</v>
      </c>
      <c r="R195" s="19">
        <v>0</v>
      </c>
      <c r="S195" s="20">
        <f>VLookups!$C$50</f>
        <v>-3580.614715990946</v>
      </c>
      <c r="T195" s="19">
        <v>0</v>
      </c>
      <c r="U195" s="9">
        <v>47</v>
      </c>
      <c r="V195" s="21">
        <f>V194-VLookups!$C$54</f>
        <v>-1455</v>
      </c>
      <c r="W195" s="21">
        <f>-VLookups!$C$59</f>
        <v>-200</v>
      </c>
      <c r="X195" s="21">
        <f>-VLookups!$C$62</f>
        <v>-125</v>
      </c>
      <c r="Y195" s="20">
        <f>Y194*(1+VLookups!$C$57/12)</f>
        <v>-260.86300097437817</v>
      </c>
      <c r="Z195" s="20">
        <f>-E195*VLookups!$J$3</f>
        <v>-502.60464922564773</v>
      </c>
      <c r="AA195" s="20">
        <v>0</v>
      </c>
      <c r="AB195" s="20">
        <f t="shared" si="6"/>
        <v>2321.3250191078955</v>
      </c>
      <c r="AC195" s="20">
        <f t="shared" si="7"/>
        <v>183961.69966351648</v>
      </c>
    </row>
    <row r="196" spans="2:29" x14ac:dyDescent="0.25">
      <c r="B196" s="9">
        <v>192</v>
      </c>
      <c r="C196" s="9">
        <f t="shared" si="8"/>
        <v>39</v>
      </c>
      <c r="D196" s="9">
        <v>0</v>
      </c>
      <c r="E196" s="20">
        <v>13004.895298713634</v>
      </c>
      <c r="F196" s="20">
        <f>'B-B-LS'!E196*-VLookups!$C$10*2</f>
        <v>-780.29371792281802</v>
      </c>
      <c r="G196" s="19">
        <v>0</v>
      </c>
      <c r="H196" s="20">
        <f>(-VLookups!$C$13)*(E196+F196/2)</f>
        <v>-3670.8917959678984</v>
      </c>
      <c r="I196" s="19">
        <v>0</v>
      </c>
      <c r="J196" s="19">
        <v>0</v>
      </c>
      <c r="K196" s="19">
        <v>0</v>
      </c>
      <c r="L196" s="19">
        <v>0</v>
      </c>
      <c r="M196" s="20">
        <f>M195-VLookups!$C$33</f>
        <v>-197</v>
      </c>
      <c r="N196" s="22">
        <v>132</v>
      </c>
      <c r="O196" s="19">
        <v>0</v>
      </c>
      <c r="P196" s="19">
        <v>0</v>
      </c>
      <c r="Q196" s="9" t="s">
        <v>36</v>
      </c>
      <c r="R196" s="19">
        <v>0</v>
      </c>
      <c r="S196" s="20">
        <f>VLookups!$C$50</f>
        <v>-3580.614715990946</v>
      </c>
      <c r="T196" s="19">
        <v>0</v>
      </c>
      <c r="U196" s="9">
        <v>48</v>
      </c>
      <c r="V196" s="21">
        <f>V195-VLookups!$C$54</f>
        <v>-1460</v>
      </c>
      <c r="W196" s="21">
        <f>-VLookups!$C$59</f>
        <v>-200</v>
      </c>
      <c r="X196" s="21">
        <f>-VLookups!$C$62</f>
        <v>-125</v>
      </c>
      <c r="Y196" s="20">
        <f>Y195*(1+VLookups!$C$57/12)</f>
        <v>-261.62385139388675</v>
      </c>
      <c r="Z196" s="20">
        <f>-E196*VLookups!$J$3</f>
        <v>-520.19581194854538</v>
      </c>
      <c r="AA196" s="20">
        <v>0</v>
      </c>
      <c r="AB196" s="20">
        <f t="shared" si="6"/>
        <v>2599.4222644509491</v>
      </c>
      <c r="AC196" s="20">
        <f t="shared" si="7"/>
        <v>186867.72476073998</v>
      </c>
    </row>
    <row r="197" spans="2:29" x14ac:dyDescent="0.25">
      <c r="B197" s="9">
        <v>193</v>
      </c>
      <c r="C197" s="9">
        <f t="shared" si="8"/>
        <v>39</v>
      </c>
      <c r="D197" s="9">
        <v>1</v>
      </c>
      <c r="E197" s="20">
        <v>13004.895298713634</v>
      </c>
      <c r="F197" s="20">
        <f>'B-B-LS'!E197*-VLookups!$C$10*2</f>
        <v>-780.29371792281802</v>
      </c>
      <c r="G197" s="19">
        <v>0</v>
      </c>
      <c r="H197" s="20">
        <f>(-VLookups!$C$13)*(E197+F197/2)</f>
        <v>-3670.8917959678984</v>
      </c>
      <c r="I197" s="19">
        <v>0</v>
      </c>
      <c r="J197" s="19">
        <v>0</v>
      </c>
      <c r="K197" s="19">
        <v>0</v>
      </c>
      <c r="L197" s="19">
        <v>0</v>
      </c>
      <c r="M197" s="20">
        <f>M196-VLookups!$C$33</f>
        <v>-198</v>
      </c>
      <c r="N197" s="22">
        <v>133</v>
      </c>
      <c r="O197" s="19">
        <v>0</v>
      </c>
      <c r="P197" s="19">
        <v>0</v>
      </c>
      <c r="Q197" s="9" t="s">
        <v>36</v>
      </c>
      <c r="R197" s="19">
        <v>0</v>
      </c>
      <c r="S197" s="20">
        <f>VLookups!$C$50</f>
        <v>-3580.614715990946</v>
      </c>
      <c r="T197" s="19">
        <v>0</v>
      </c>
      <c r="U197" s="9">
        <v>49</v>
      </c>
      <c r="V197" s="21">
        <f>V196-VLookups!$C$54</f>
        <v>-1465</v>
      </c>
      <c r="W197" s="21">
        <f>-VLookups!$C$59</f>
        <v>-200</v>
      </c>
      <c r="X197" s="21">
        <f>-VLookups!$C$62</f>
        <v>-125</v>
      </c>
      <c r="Y197" s="20">
        <f>Y196*(1+VLookups!$C$57/12)</f>
        <v>-262.38692096045224</v>
      </c>
      <c r="Z197" s="20">
        <f>-E197*VLookups!$J$3</f>
        <v>-520.19581194854538</v>
      </c>
      <c r="AA197" s="20">
        <v>0</v>
      </c>
      <c r="AB197" s="20">
        <f t="shared" ref="AB197:AB260" si="9">SUM(E197,F197/2,H197,I197,K197,L197,M197,O197,P197,R197,S197,T197,V197,W197,X197,Y197,G197,J197,Z197,AA197)</f>
        <v>2592.6591948843839</v>
      </c>
      <c r="AC197" s="20">
        <f t="shared" ref="AC197:AC260" si="10">AB197+(AC196*(1+($AC$2/12)))</f>
        <v>189771.83016355895</v>
      </c>
    </row>
    <row r="198" spans="2:29" x14ac:dyDescent="0.25">
      <c r="B198" s="9">
        <v>194</v>
      </c>
      <c r="C198" s="9">
        <f t="shared" si="8"/>
        <v>39</v>
      </c>
      <c r="D198" s="9">
        <v>2</v>
      </c>
      <c r="E198" s="20">
        <v>13004.895298713634</v>
      </c>
      <c r="F198" s="20">
        <f>'B-B-LS'!E198*-VLookups!$C$10*2</f>
        <v>-780.29371792281802</v>
      </c>
      <c r="G198" s="19">
        <v>0</v>
      </c>
      <c r="H198" s="20">
        <f>(-VLookups!$C$13)*(E198+F198/2)</f>
        <v>-3670.8917959678984</v>
      </c>
      <c r="I198" s="19">
        <v>0</v>
      </c>
      <c r="J198" s="19">
        <v>0</v>
      </c>
      <c r="K198" s="19">
        <v>0</v>
      </c>
      <c r="L198" s="19">
        <v>0</v>
      </c>
      <c r="M198" s="20">
        <f>M197-VLookups!$C$33</f>
        <v>-199</v>
      </c>
      <c r="N198" s="22">
        <v>134</v>
      </c>
      <c r="O198" s="19">
        <v>0</v>
      </c>
      <c r="P198" s="19">
        <v>0</v>
      </c>
      <c r="Q198" s="9" t="s">
        <v>36</v>
      </c>
      <c r="R198" s="19">
        <v>0</v>
      </c>
      <c r="S198" s="20">
        <f>VLookups!$C$50</f>
        <v>-3580.614715990946</v>
      </c>
      <c r="T198" s="19">
        <v>0</v>
      </c>
      <c r="U198" s="9">
        <v>50</v>
      </c>
      <c r="V198" s="21">
        <f>V197-VLookups!$C$54</f>
        <v>-1470</v>
      </c>
      <c r="W198" s="21">
        <f>-VLookups!$C$59</f>
        <v>-200</v>
      </c>
      <c r="X198" s="21">
        <f>-VLookups!$C$62</f>
        <v>-125</v>
      </c>
      <c r="Y198" s="20">
        <f>Y197*(1+VLookups!$C$57/12)</f>
        <v>-263.15221614658691</v>
      </c>
      <c r="Z198" s="20">
        <f>-E198*VLookups!$J$3</f>
        <v>-520.19581194854538</v>
      </c>
      <c r="AA198" s="20">
        <v>0</v>
      </c>
      <c r="AB198" s="20">
        <f t="shared" si="9"/>
        <v>2585.8938996982492</v>
      </c>
      <c r="AC198" s="20">
        <f t="shared" si="10"/>
        <v>192674.01044686313</v>
      </c>
    </row>
    <row r="199" spans="2:29" x14ac:dyDescent="0.25">
      <c r="B199" s="9">
        <v>195</v>
      </c>
      <c r="C199" s="9">
        <f t="shared" si="8"/>
        <v>39</v>
      </c>
      <c r="D199" s="9">
        <v>3</v>
      </c>
      <c r="E199" s="20">
        <v>13004.895298713634</v>
      </c>
      <c r="F199" s="20">
        <f>'B-B-LS'!E199*-VLookups!$C$10*2</f>
        <v>-780.29371792281802</v>
      </c>
      <c r="G199" s="19">
        <v>0</v>
      </c>
      <c r="H199" s="20">
        <f>(-VLookups!$C$13)*(E199+F199/2)</f>
        <v>-3670.8917959678984</v>
      </c>
      <c r="I199" s="19">
        <v>0</v>
      </c>
      <c r="J199" s="19">
        <v>0</v>
      </c>
      <c r="K199" s="19">
        <v>0</v>
      </c>
      <c r="L199" s="19">
        <v>0</v>
      </c>
      <c r="M199" s="20">
        <f>M198-VLookups!$C$33</f>
        <v>-200</v>
      </c>
      <c r="N199" s="22">
        <v>135</v>
      </c>
      <c r="O199" s="19">
        <v>0</v>
      </c>
      <c r="P199" s="19">
        <v>0</v>
      </c>
      <c r="Q199" s="9" t="s">
        <v>36</v>
      </c>
      <c r="R199" s="19">
        <v>0</v>
      </c>
      <c r="S199" s="20">
        <f>VLookups!$C$50</f>
        <v>-3580.614715990946</v>
      </c>
      <c r="T199" s="19">
        <v>0</v>
      </c>
      <c r="U199" s="9">
        <v>51</v>
      </c>
      <c r="V199" s="21">
        <f>V198-VLookups!$C$54</f>
        <v>-1475</v>
      </c>
      <c r="W199" s="21">
        <f>-VLookups!$C$59</f>
        <v>-200</v>
      </c>
      <c r="X199" s="21">
        <f>-VLookups!$C$62</f>
        <v>-125</v>
      </c>
      <c r="Y199" s="20">
        <f>Y198*(1+VLookups!$C$57/12)</f>
        <v>-263.91974344368111</v>
      </c>
      <c r="Z199" s="20">
        <f>-E199*VLookups!$J$3</f>
        <v>-520.19581194854538</v>
      </c>
      <c r="AA199" s="20">
        <v>0</v>
      </c>
      <c r="AB199" s="20">
        <f t="shared" si="9"/>
        <v>2579.1263724011551</v>
      </c>
      <c r="AC199" s="20">
        <f t="shared" si="10"/>
        <v>195574.26017000907</v>
      </c>
    </row>
    <row r="200" spans="2:29" x14ac:dyDescent="0.25">
      <c r="B200" s="9">
        <v>196</v>
      </c>
      <c r="C200" s="9">
        <f t="shared" si="8"/>
        <v>39</v>
      </c>
      <c r="D200" s="9">
        <v>4</v>
      </c>
      <c r="E200" s="20">
        <v>13004.895298713634</v>
      </c>
      <c r="F200" s="20">
        <f>'B-B-LS'!E200*-VLookups!$C$10*2</f>
        <v>-780.29371792281802</v>
      </c>
      <c r="G200" s="19">
        <v>0</v>
      </c>
      <c r="H200" s="20">
        <f>(-VLookups!$C$13)*(E200+F200/2)</f>
        <v>-3670.8917959678984</v>
      </c>
      <c r="I200" s="19">
        <v>0</v>
      </c>
      <c r="J200" s="19">
        <v>0</v>
      </c>
      <c r="K200" s="19">
        <v>0</v>
      </c>
      <c r="L200" s="19">
        <v>0</v>
      </c>
      <c r="M200" s="20">
        <f>M199-VLookups!$C$33</f>
        <v>-201</v>
      </c>
      <c r="N200" s="22">
        <v>136</v>
      </c>
      <c r="O200" s="19">
        <v>0</v>
      </c>
      <c r="P200" s="19">
        <v>0</v>
      </c>
      <c r="Q200" s="9" t="s">
        <v>36</v>
      </c>
      <c r="R200" s="19">
        <v>0</v>
      </c>
      <c r="S200" s="20">
        <f>VLookups!$C$50</f>
        <v>-3580.614715990946</v>
      </c>
      <c r="T200" s="19">
        <v>0</v>
      </c>
      <c r="U200" s="9">
        <v>52</v>
      </c>
      <c r="V200" s="21">
        <f>V199-VLookups!$C$54</f>
        <v>-1480</v>
      </c>
      <c r="W200" s="21">
        <f>-VLookups!$C$59</f>
        <v>-200</v>
      </c>
      <c r="X200" s="21">
        <f>-VLookups!$C$62</f>
        <v>-125</v>
      </c>
      <c r="Y200" s="20">
        <f>Y199*(1+VLookups!$C$57/12)</f>
        <v>-264.68950936205852</v>
      </c>
      <c r="Z200" s="20">
        <f>-E200*VLookups!$J$3</f>
        <v>-520.19581194854538</v>
      </c>
      <c r="AA200" s="20">
        <v>0</v>
      </c>
      <c r="AB200" s="20">
        <f t="shared" si="9"/>
        <v>2572.3566064827774</v>
      </c>
      <c r="AC200" s="20">
        <f t="shared" si="10"/>
        <v>198472.57387677522</v>
      </c>
    </row>
    <row r="201" spans="2:29" x14ac:dyDescent="0.25">
      <c r="B201" s="9">
        <v>197</v>
      </c>
      <c r="C201" s="9">
        <f t="shared" si="8"/>
        <v>39</v>
      </c>
      <c r="D201" s="9">
        <v>5</v>
      </c>
      <c r="E201" s="20">
        <v>13004.895298713634</v>
      </c>
      <c r="F201" s="20">
        <f>'B-B-LS'!E201*-VLookups!$C$10*2</f>
        <v>-780.29371792281802</v>
      </c>
      <c r="G201" s="19">
        <v>0</v>
      </c>
      <c r="H201" s="20">
        <f>(-VLookups!$C$13)*(E201+F201/2)</f>
        <v>-3670.8917959678984</v>
      </c>
      <c r="I201" s="19">
        <v>0</v>
      </c>
      <c r="J201" s="19">
        <v>0</v>
      </c>
      <c r="K201" s="19">
        <v>0</v>
      </c>
      <c r="L201" s="19">
        <v>0</v>
      </c>
      <c r="M201" s="20">
        <f>M200-VLookups!$C$33</f>
        <v>-202</v>
      </c>
      <c r="N201" s="22">
        <v>137</v>
      </c>
      <c r="O201" s="19">
        <v>0</v>
      </c>
      <c r="P201" s="19">
        <v>0</v>
      </c>
      <c r="Q201" s="9" t="s">
        <v>36</v>
      </c>
      <c r="R201" s="19">
        <v>0</v>
      </c>
      <c r="S201" s="20">
        <f>VLookups!$C$50</f>
        <v>-3580.614715990946</v>
      </c>
      <c r="T201" s="19">
        <v>0</v>
      </c>
      <c r="U201" s="9">
        <v>53</v>
      </c>
      <c r="V201" s="21">
        <f>V200-VLookups!$C$54</f>
        <v>-1485</v>
      </c>
      <c r="W201" s="21">
        <f>-VLookups!$C$59</f>
        <v>-200</v>
      </c>
      <c r="X201" s="21">
        <f>-VLookups!$C$62</f>
        <v>-125</v>
      </c>
      <c r="Y201" s="20">
        <f>Y200*(1+VLookups!$C$57/12)</f>
        <v>-265.4615204310312</v>
      </c>
      <c r="Z201" s="20">
        <f>-E201*VLookups!$J$3</f>
        <v>-520.19581194854538</v>
      </c>
      <c r="AA201" s="20">
        <v>0</v>
      </c>
      <c r="AB201" s="20">
        <f t="shared" si="9"/>
        <v>2565.5845954138049</v>
      </c>
      <c r="AC201" s="20">
        <f t="shared" si="10"/>
        <v>201368.94609531699</v>
      </c>
    </row>
    <row r="202" spans="2:29" x14ac:dyDescent="0.25">
      <c r="B202" s="9">
        <v>198</v>
      </c>
      <c r="C202" s="9">
        <f t="shared" si="8"/>
        <v>39</v>
      </c>
      <c r="D202" s="9">
        <v>6</v>
      </c>
      <c r="E202" s="20">
        <v>13004.895298713634</v>
      </c>
      <c r="F202" s="20">
        <f>'B-B-LS'!E202*-VLookups!$C$10*2</f>
        <v>-780.29371792281802</v>
      </c>
      <c r="G202" s="19">
        <v>0</v>
      </c>
      <c r="H202" s="20">
        <f>(-VLookups!$C$13)*(E202+F202/2)</f>
        <v>-3670.8917959678984</v>
      </c>
      <c r="I202" s="19">
        <v>0</v>
      </c>
      <c r="J202" s="19">
        <v>0</v>
      </c>
      <c r="K202" s="19">
        <v>0</v>
      </c>
      <c r="L202" s="19">
        <v>0</v>
      </c>
      <c r="M202" s="20">
        <f>M201-VLookups!$C$33</f>
        <v>-203</v>
      </c>
      <c r="N202" s="22">
        <v>138</v>
      </c>
      <c r="O202" s="19">
        <v>0</v>
      </c>
      <c r="P202" s="19">
        <v>0</v>
      </c>
      <c r="Q202" s="9" t="s">
        <v>36</v>
      </c>
      <c r="R202" s="19">
        <v>0</v>
      </c>
      <c r="S202" s="20">
        <f>VLookups!$C$50</f>
        <v>-3580.614715990946</v>
      </c>
      <c r="T202" s="19">
        <v>0</v>
      </c>
      <c r="U202" s="9">
        <v>54</v>
      </c>
      <c r="V202" s="21">
        <f>V201-VLookups!$C$54</f>
        <v>-1490</v>
      </c>
      <c r="W202" s="21">
        <f>-VLookups!$C$59</f>
        <v>-200</v>
      </c>
      <c r="X202" s="21">
        <f>-VLookups!$C$62</f>
        <v>-125</v>
      </c>
      <c r="Y202" s="20">
        <f>Y201*(1+VLookups!$C$57/12)</f>
        <v>-266.23578319895506</v>
      </c>
      <c r="Z202" s="20">
        <f>-E202*VLookups!$J$3</f>
        <v>-520.19581194854538</v>
      </c>
      <c r="AA202" s="20">
        <v>0</v>
      </c>
      <c r="AB202" s="20">
        <f t="shared" si="9"/>
        <v>2558.8103326458809</v>
      </c>
      <c r="AC202" s="20">
        <f t="shared" si="10"/>
        <v>204263.37133812177</v>
      </c>
    </row>
    <row r="203" spans="2:29" x14ac:dyDescent="0.25">
      <c r="B203" s="9">
        <v>199</v>
      </c>
      <c r="C203" s="9">
        <f t="shared" si="8"/>
        <v>39</v>
      </c>
      <c r="D203" s="9">
        <v>7</v>
      </c>
      <c r="E203" s="20">
        <v>13004.895298713634</v>
      </c>
      <c r="F203" s="20">
        <f>'B-B-LS'!E203*-VLookups!$C$10*2</f>
        <v>-780.29371792281802</v>
      </c>
      <c r="G203" s="19">
        <v>0</v>
      </c>
      <c r="H203" s="20">
        <f>(-VLookups!$C$13)*(E203+F203/2)</f>
        <v>-3670.8917959678984</v>
      </c>
      <c r="I203" s="19">
        <v>0</v>
      </c>
      <c r="J203" s="19">
        <v>0</v>
      </c>
      <c r="K203" s="19">
        <v>0</v>
      </c>
      <c r="L203" s="19">
        <v>0</v>
      </c>
      <c r="M203" s="20">
        <f>M202-VLookups!$C$33</f>
        <v>-204</v>
      </c>
      <c r="N203" s="22">
        <v>139</v>
      </c>
      <c r="O203" s="19">
        <v>0</v>
      </c>
      <c r="P203" s="19">
        <v>0</v>
      </c>
      <c r="Q203" s="9" t="s">
        <v>36</v>
      </c>
      <c r="R203" s="19">
        <v>0</v>
      </c>
      <c r="S203" s="20">
        <f>VLookups!$C$50</f>
        <v>-3580.614715990946</v>
      </c>
      <c r="T203" s="19">
        <v>0</v>
      </c>
      <c r="U203" s="9">
        <v>55</v>
      </c>
      <c r="V203" s="21">
        <f>V202-VLookups!$C$54</f>
        <v>-1495</v>
      </c>
      <c r="W203" s="21">
        <f>-VLookups!$C$59</f>
        <v>-200</v>
      </c>
      <c r="X203" s="21">
        <f>-VLookups!$C$62</f>
        <v>-125</v>
      </c>
      <c r="Y203" s="20">
        <f>Y202*(1+VLookups!$C$57/12)</f>
        <v>-267.01230423328536</v>
      </c>
      <c r="Z203" s="20">
        <f>-E203*VLookups!$J$3</f>
        <v>-520.19581194854538</v>
      </c>
      <c r="AA203" s="20">
        <v>0</v>
      </c>
      <c r="AB203" s="20">
        <f t="shared" si="9"/>
        <v>2552.0338116115508</v>
      </c>
      <c r="AC203" s="20">
        <f t="shared" si="10"/>
        <v>207155.84410196354</v>
      </c>
    </row>
    <row r="204" spans="2:29" x14ac:dyDescent="0.25">
      <c r="B204" s="9">
        <v>200</v>
      </c>
      <c r="C204" s="9">
        <f t="shared" si="8"/>
        <v>39</v>
      </c>
      <c r="D204" s="9">
        <v>8</v>
      </c>
      <c r="E204" s="20">
        <v>13004.895298713634</v>
      </c>
      <c r="F204" s="20">
        <f>'B-B-LS'!E204*-VLookups!$C$10*2</f>
        <v>-780.29371792281802</v>
      </c>
      <c r="G204" s="19">
        <v>0</v>
      </c>
      <c r="H204" s="20">
        <f>(-VLookups!$C$13)*(E204+F204/2)</f>
        <v>-3670.8917959678984</v>
      </c>
      <c r="I204" s="19">
        <v>0</v>
      </c>
      <c r="J204" s="19">
        <v>0</v>
      </c>
      <c r="K204" s="19">
        <v>0</v>
      </c>
      <c r="L204" s="19">
        <v>0</v>
      </c>
      <c r="M204" s="20">
        <f>M203-VLookups!$C$33</f>
        <v>-205</v>
      </c>
      <c r="N204" s="22">
        <v>140</v>
      </c>
      <c r="O204" s="19">
        <v>0</v>
      </c>
      <c r="P204" s="19">
        <v>0</v>
      </c>
      <c r="Q204" s="9" t="s">
        <v>36</v>
      </c>
      <c r="R204" s="19">
        <v>0</v>
      </c>
      <c r="S204" s="20">
        <f>VLookups!$C$50</f>
        <v>-3580.614715990946</v>
      </c>
      <c r="T204" s="19">
        <v>0</v>
      </c>
      <c r="U204" s="9">
        <v>56</v>
      </c>
      <c r="V204" s="21">
        <f>V203-VLookups!$C$54</f>
        <v>-1500</v>
      </c>
      <c r="W204" s="21">
        <f>-VLookups!$C$59</f>
        <v>-200</v>
      </c>
      <c r="X204" s="21">
        <f>-VLookups!$C$62</f>
        <v>-125</v>
      </c>
      <c r="Y204" s="20">
        <f>Y203*(1+VLookups!$C$57/12)</f>
        <v>-267.79109012063248</v>
      </c>
      <c r="Z204" s="20">
        <f>-E204*VLookups!$J$3</f>
        <v>-520.19581194854538</v>
      </c>
      <c r="AA204" s="20">
        <v>0</v>
      </c>
      <c r="AB204" s="20">
        <f t="shared" si="9"/>
        <v>2545.2550257242037</v>
      </c>
      <c r="AC204" s="20">
        <f t="shared" si="10"/>
        <v>210046.35886785769</v>
      </c>
    </row>
    <row r="205" spans="2:29" x14ac:dyDescent="0.25">
      <c r="B205" s="9">
        <v>201</v>
      </c>
      <c r="C205" s="9">
        <f t="shared" si="8"/>
        <v>39</v>
      </c>
      <c r="D205" s="9">
        <v>9</v>
      </c>
      <c r="E205" s="20">
        <v>13004.895298713634</v>
      </c>
      <c r="F205" s="20">
        <f>'B-B-LS'!E205*-VLookups!$C$10*2</f>
        <v>-780.29371792281802</v>
      </c>
      <c r="G205" s="19">
        <v>0</v>
      </c>
      <c r="H205" s="20">
        <f>(-VLookups!$C$13)*(E205+F205/2)</f>
        <v>-3670.8917959678984</v>
      </c>
      <c r="I205" s="19">
        <v>0</v>
      </c>
      <c r="J205" s="19">
        <v>0</v>
      </c>
      <c r="K205" s="19">
        <v>0</v>
      </c>
      <c r="L205" s="19">
        <v>0</v>
      </c>
      <c r="M205" s="20">
        <f>M204-VLookups!$C$33</f>
        <v>-206</v>
      </c>
      <c r="N205" s="22">
        <v>141</v>
      </c>
      <c r="O205" s="19">
        <v>0</v>
      </c>
      <c r="P205" s="19">
        <v>0</v>
      </c>
      <c r="Q205" s="9" t="s">
        <v>36</v>
      </c>
      <c r="R205" s="19">
        <v>0</v>
      </c>
      <c r="S205" s="20">
        <f>VLookups!$C$50</f>
        <v>-3580.614715990946</v>
      </c>
      <c r="T205" s="19">
        <v>0</v>
      </c>
      <c r="U205" s="9">
        <v>57</v>
      </c>
      <c r="V205" s="21">
        <f>V204-VLookups!$C$54</f>
        <v>-1505</v>
      </c>
      <c r="W205" s="21">
        <f>-VLookups!$C$59</f>
        <v>-200</v>
      </c>
      <c r="X205" s="21">
        <f>-VLookups!$C$62</f>
        <v>-125</v>
      </c>
      <c r="Y205" s="20">
        <f>Y204*(1+VLookups!$C$57/12)</f>
        <v>-268.57214746681768</v>
      </c>
      <c r="Z205" s="20">
        <f>-E205*VLookups!$J$3</f>
        <v>-520.19581194854538</v>
      </c>
      <c r="AA205" s="20">
        <v>0</v>
      </c>
      <c r="AB205" s="20">
        <f t="shared" si="9"/>
        <v>2538.4739683780185</v>
      </c>
      <c r="AC205" s="20">
        <f t="shared" si="10"/>
        <v>212934.91010101547</v>
      </c>
    </row>
    <row r="206" spans="2:29" x14ac:dyDescent="0.25">
      <c r="B206" s="9">
        <v>202</v>
      </c>
      <c r="C206" s="9">
        <f t="shared" si="8"/>
        <v>39</v>
      </c>
      <c r="D206" s="9">
        <v>10</v>
      </c>
      <c r="E206" s="20">
        <v>13004.895298713634</v>
      </c>
      <c r="F206" s="20">
        <f>'B-B-LS'!E206*-VLookups!$C$10*2</f>
        <v>-780.29371792281802</v>
      </c>
      <c r="G206" s="19">
        <v>0</v>
      </c>
      <c r="H206" s="20">
        <f>(-VLookups!$C$13)*(E206+F206/2)</f>
        <v>-3670.8917959678984</v>
      </c>
      <c r="I206" s="19">
        <v>0</v>
      </c>
      <c r="J206" s="19">
        <v>0</v>
      </c>
      <c r="K206" s="19">
        <v>0</v>
      </c>
      <c r="L206" s="19">
        <v>0</v>
      </c>
      <c r="M206" s="20">
        <f>M205-VLookups!$C$33</f>
        <v>-207</v>
      </c>
      <c r="N206" s="22">
        <v>142</v>
      </c>
      <c r="O206" s="19">
        <v>0</v>
      </c>
      <c r="P206" s="19">
        <v>0</v>
      </c>
      <c r="Q206" s="9" t="s">
        <v>36</v>
      </c>
      <c r="R206" s="19">
        <v>0</v>
      </c>
      <c r="S206" s="20">
        <f>VLookups!$C$50</f>
        <v>-3580.614715990946</v>
      </c>
      <c r="T206" s="19">
        <v>0</v>
      </c>
      <c r="U206" s="9">
        <v>58</v>
      </c>
      <c r="V206" s="21">
        <f>V205-VLookups!$C$54</f>
        <v>-1510</v>
      </c>
      <c r="W206" s="21">
        <f>-VLookups!$C$59</f>
        <v>-200</v>
      </c>
      <c r="X206" s="21">
        <f>-VLookups!$C$62</f>
        <v>-125</v>
      </c>
      <c r="Y206" s="20">
        <f>Y205*(1+VLookups!$C$57/12)</f>
        <v>-269.35548289692923</v>
      </c>
      <c r="Z206" s="20">
        <f>-E206*VLookups!$J$3</f>
        <v>-520.19581194854538</v>
      </c>
      <c r="AA206" s="20">
        <v>0</v>
      </c>
      <c r="AB206" s="20">
        <f t="shared" si="9"/>
        <v>2531.690632947907</v>
      </c>
      <c r="AC206" s="20">
        <f t="shared" si="10"/>
        <v>215821.49225079839</v>
      </c>
    </row>
    <row r="207" spans="2:29" x14ac:dyDescent="0.25">
      <c r="B207" s="9">
        <v>203</v>
      </c>
      <c r="C207" s="9">
        <f t="shared" si="8"/>
        <v>39</v>
      </c>
      <c r="D207" s="9">
        <v>11</v>
      </c>
      <c r="E207" s="20">
        <v>13004.895298713634</v>
      </c>
      <c r="F207" s="20">
        <f>'B-B-LS'!E207*-VLookups!$C$10*2</f>
        <v>-780.29371792281802</v>
      </c>
      <c r="G207" s="19">
        <v>0</v>
      </c>
      <c r="H207" s="20">
        <f>(-VLookups!$C$13)*(E207+F207/2)</f>
        <v>-3670.8917959678984</v>
      </c>
      <c r="I207" s="19">
        <v>0</v>
      </c>
      <c r="J207" s="19">
        <v>0</v>
      </c>
      <c r="K207" s="19">
        <v>0</v>
      </c>
      <c r="L207" s="19">
        <v>0</v>
      </c>
      <c r="M207" s="20">
        <f>M206-VLookups!$C$33</f>
        <v>-208</v>
      </c>
      <c r="N207" s="22">
        <v>143</v>
      </c>
      <c r="O207" s="19">
        <v>0</v>
      </c>
      <c r="P207" s="19">
        <v>0</v>
      </c>
      <c r="Q207" s="9" t="s">
        <v>36</v>
      </c>
      <c r="R207" s="19">
        <v>0</v>
      </c>
      <c r="S207" s="20">
        <f>VLookups!$C$50</f>
        <v>-3580.614715990946</v>
      </c>
      <c r="T207" s="19">
        <v>0</v>
      </c>
      <c r="U207" s="9">
        <v>59</v>
      </c>
      <c r="V207" s="21">
        <f>V206-VLookups!$C$54</f>
        <v>-1515</v>
      </c>
      <c r="W207" s="21">
        <f>-VLookups!$C$59</f>
        <v>-200</v>
      </c>
      <c r="X207" s="21">
        <f>-VLookups!$C$62</f>
        <v>-125</v>
      </c>
      <c r="Y207" s="20">
        <f>Y206*(1+VLookups!$C$57/12)</f>
        <v>-270.14110305537861</v>
      </c>
      <c r="Z207" s="20">
        <f>-E207*VLookups!$J$3</f>
        <v>-520.19581194854538</v>
      </c>
      <c r="AA207" s="20">
        <v>0</v>
      </c>
      <c r="AB207" s="20">
        <f t="shared" si="9"/>
        <v>2524.9050127894575</v>
      </c>
      <c r="AC207" s="20">
        <f t="shared" si="10"/>
        <v>218706.0997506725</v>
      </c>
    </row>
    <row r="208" spans="2:29" x14ac:dyDescent="0.25">
      <c r="B208" s="9">
        <v>204</v>
      </c>
      <c r="C208" s="9">
        <f t="shared" si="8"/>
        <v>40</v>
      </c>
      <c r="D208" s="9">
        <v>0</v>
      </c>
      <c r="E208" s="20">
        <v>13460.06663416861</v>
      </c>
      <c r="F208" s="20">
        <f>'B-B-LS'!E208*-VLookups!$C$10*2</f>
        <v>-807.60399805011662</v>
      </c>
      <c r="G208" s="19">
        <v>0</v>
      </c>
      <c r="H208" s="20">
        <f>(-VLookups!$C$13)*(E208+F208/2)</f>
        <v>-3799.3730088267744</v>
      </c>
      <c r="I208" s="19">
        <v>0</v>
      </c>
      <c r="J208" s="19">
        <v>0</v>
      </c>
      <c r="K208" s="19">
        <v>0</v>
      </c>
      <c r="L208" s="19">
        <v>0</v>
      </c>
      <c r="M208" s="20">
        <f>M207-VLookups!$C$33</f>
        <v>-209</v>
      </c>
      <c r="N208" s="22">
        <v>144</v>
      </c>
      <c r="O208" s="19">
        <v>0</v>
      </c>
      <c r="P208" s="19">
        <v>0</v>
      </c>
      <c r="Q208" s="9" t="s">
        <v>36</v>
      </c>
      <c r="R208" s="19">
        <v>0</v>
      </c>
      <c r="S208" s="20">
        <f>VLookups!$C$50</f>
        <v>-3580.614715990946</v>
      </c>
      <c r="T208" s="19">
        <v>0</v>
      </c>
      <c r="U208" s="9">
        <v>60</v>
      </c>
      <c r="V208" s="21">
        <f>V207-VLookups!$C$54</f>
        <v>-1520</v>
      </c>
      <c r="W208" s="21">
        <f>-VLookups!$C$59</f>
        <v>-200</v>
      </c>
      <c r="X208" s="21">
        <f>-VLookups!$C$62</f>
        <v>-125</v>
      </c>
      <c r="Y208" s="20">
        <f>Y207*(1+VLookups!$C$57/12)</f>
        <v>-270.92901460595681</v>
      </c>
      <c r="Z208" s="20">
        <f>-E208*VLookups!$J$3</f>
        <v>-538.40266536674437</v>
      </c>
      <c r="AA208" s="20">
        <v>0</v>
      </c>
      <c r="AB208" s="20">
        <f t="shared" si="9"/>
        <v>2812.9452303531307</v>
      </c>
      <c r="AC208" s="20">
        <f t="shared" si="10"/>
        <v>221883.55514727675</v>
      </c>
    </row>
    <row r="209" spans="2:29" x14ac:dyDescent="0.25">
      <c r="B209" s="9">
        <v>205</v>
      </c>
      <c r="C209" s="9">
        <f t="shared" ref="C209:C272" si="11">C197+1</f>
        <v>40</v>
      </c>
      <c r="D209" s="9">
        <v>1</v>
      </c>
      <c r="E209" s="20">
        <v>13460.06663416861</v>
      </c>
      <c r="F209" s="20">
        <f>'B-B-LS'!E209*-VLookups!$C$10*2</f>
        <v>-807.60399805011662</v>
      </c>
      <c r="G209" s="19">
        <v>0</v>
      </c>
      <c r="H209" s="20">
        <f>(-VLookups!$C$13)*(E209+F209/2)</f>
        <v>-3799.3730088267744</v>
      </c>
      <c r="I209" s="19">
        <v>0</v>
      </c>
      <c r="J209" s="19">
        <v>0</v>
      </c>
      <c r="K209" s="19">
        <v>0</v>
      </c>
      <c r="L209" s="19">
        <v>0</v>
      </c>
      <c r="M209" s="20">
        <f>M208-VLookups!$C$33</f>
        <v>-210</v>
      </c>
      <c r="N209" s="22">
        <v>145</v>
      </c>
      <c r="O209" s="19">
        <v>0</v>
      </c>
      <c r="P209" s="19">
        <v>0</v>
      </c>
      <c r="Q209" s="9" t="s">
        <v>36</v>
      </c>
      <c r="R209" s="19">
        <v>0</v>
      </c>
      <c r="S209" s="20">
        <f>VLookups!$C$50</f>
        <v>-3580.614715990946</v>
      </c>
      <c r="T209" s="19">
        <v>0</v>
      </c>
      <c r="U209" s="9">
        <v>61</v>
      </c>
      <c r="V209" s="21">
        <f>V208-VLookups!$C$54</f>
        <v>-1525</v>
      </c>
      <c r="W209" s="21">
        <f>-VLookups!$C$59</f>
        <v>-200</v>
      </c>
      <c r="X209" s="21">
        <f>-VLookups!$C$62</f>
        <v>-125</v>
      </c>
      <c r="Y209" s="20">
        <f>Y208*(1+VLookups!$C$57/12)</f>
        <v>-271.71922423189085</v>
      </c>
      <c r="Z209" s="20">
        <f>-E209*VLookups!$J$3</f>
        <v>-538.40266536674437</v>
      </c>
      <c r="AA209" s="20">
        <v>0</v>
      </c>
      <c r="AB209" s="20">
        <f t="shared" si="9"/>
        <v>2806.1550207271966</v>
      </c>
      <c r="AC209" s="20">
        <f t="shared" si="10"/>
        <v>225059.51609324943</v>
      </c>
    </row>
    <row r="210" spans="2:29" x14ac:dyDescent="0.25">
      <c r="B210" s="9">
        <v>206</v>
      </c>
      <c r="C210" s="9">
        <f t="shared" si="11"/>
        <v>40</v>
      </c>
      <c r="D210" s="9">
        <v>2</v>
      </c>
      <c r="E210" s="20">
        <v>13460.06663416861</v>
      </c>
      <c r="F210" s="20">
        <f>'B-B-LS'!E210*-VLookups!$C$10*2</f>
        <v>-807.60399805011662</v>
      </c>
      <c r="G210" s="19">
        <v>0</v>
      </c>
      <c r="H210" s="20">
        <f>(-VLookups!$C$13)*(E210+F210/2)</f>
        <v>-3799.3730088267744</v>
      </c>
      <c r="I210" s="19">
        <v>0</v>
      </c>
      <c r="J210" s="19">
        <v>0</v>
      </c>
      <c r="K210" s="19">
        <v>0</v>
      </c>
      <c r="L210" s="19">
        <v>0</v>
      </c>
      <c r="M210" s="20">
        <f>M209-VLookups!$C$33</f>
        <v>-211</v>
      </c>
      <c r="N210" s="22">
        <v>146</v>
      </c>
      <c r="O210" s="19">
        <v>0</v>
      </c>
      <c r="P210" s="19">
        <v>0</v>
      </c>
      <c r="Q210" s="9" t="s">
        <v>36</v>
      </c>
      <c r="R210" s="19">
        <v>0</v>
      </c>
      <c r="S210" s="20">
        <f>VLookups!$C$50</f>
        <v>-3580.614715990946</v>
      </c>
      <c r="T210" s="19">
        <v>0</v>
      </c>
      <c r="U210" s="9">
        <v>62</v>
      </c>
      <c r="V210" s="21">
        <f>V209-VLookups!$C$54</f>
        <v>-1530</v>
      </c>
      <c r="W210" s="21">
        <f>-VLookups!$C$59</f>
        <v>-200</v>
      </c>
      <c r="X210" s="21">
        <f>-VLookups!$C$62</f>
        <v>-125</v>
      </c>
      <c r="Y210" s="20">
        <f>Y209*(1+VLookups!$C$57/12)</f>
        <v>-272.51173863590054</v>
      </c>
      <c r="Z210" s="20">
        <f>-E210*VLookups!$J$3</f>
        <v>-538.40266536674437</v>
      </c>
      <c r="AA210" s="20">
        <v>0</v>
      </c>
      <c r="AB210" s="20">
        <f t="shared" si="9"/>
        <v>2799.3625063231866</v>
      </c>
      <c r="AC210" s="20">
        <f t="shared" si="10"/>
        <v>228233.97779306138</v>
      </c>
    </row>
    <row r="211" spans="2:29" x14ac:dyDescent="0.25">
      <c r="B211" s="9">
        <v>207</v>
      </c>
      <c r="C211" s="9">
        <f t="shared" si="11"/>
        <v>40</v>
      </c>
      <c r="D211" s="9">
        <v>3</v>
      </c>
      <c r="E211" s="20">
        <v>13460.06663416861</v>
      </c>
      <c r="F211" s="20">
        <f>'B-B-LS'!E211*-VLookups!$C$10*2</f>
        <v>-807.60399805011662</v>
      </c>
      <c r="G211" s="19">
        <v>0</v>
      </c>
      <c r="H211" s="20">
        <f>(-VLookups!$C$13)*(E211+F211/2)</f>
        <v>-3799.3730088267744</v>
      </c>
      <c r="I211" s="19">
        <v>0</v>
      </c>
      <c r="J211" s="19">
        <v>0</v>
      </c>
      <c r="K211" s="19">
        <v>0</v>
      </c>
      <c r="L211" s="19">
        <v>0</v>
      </c>
      <c r="M211" s="20">
        <f>M210-VLookups!$C$33</f>
        <v>-212</v>
      </c>
      <c r="N211" s="22">
        <v>147</v>
      </c>
      <c r="O211" s="19">
        <v>0</v>
      </c>
      <c r="P211" s="19">
        <v>0</v>
      </c>
      <c r="Q211" s="9" t="s">
        <v>36</v>
      </c>
      <c r="R211" s="19">
        <v>0</v>
      </c>
      <c r="S211" s="20">
        <f>VLookups!$C$50</f>
        <v>-3580.614715990946</v>
      </c>
      <c r="T211" s="19">
        <v>0</v>
      </c>
      <c r="U211" s="9">
        <v>63</v>
      </c>
      <c r="V211" s="21">
        <f>V210-VLookups!$C$54</f>
        <v>-1535</v>
      </c>
      <c r="W211" s="21">
        <f>-VLookups!$C$59</f>
        <v>-200</v>
      </c>
      <c r="X211" s="21">
        <f>-VLookups!$C$62</f>
        <v>-125</v>
      </c>
      <c r="Y211" s="20">
        <f>Y210*(1+VLookups!$C$57/12)</f>
        <v>-273.30656454025524</v>
      </c>
      <c r="Z211" s="20">
        <f>-E211*VLookups!$J$3</f>
        <v>-538.40266536674437</v>
      </c>
      <c r="AA211" s="20">
        <v>0</v>
      </c>
      <c r="AB211" s="20">
        <f t="shared" si="9"/>
        <v>2792.567680418832</v>
      </c>
      <c r="AC211" s="20">
        <f t="shared" si="10"/>
        <v>231406.93543646866</v>
      </c>
    </row>
    <row r="212" spans="2:29" x14ac:dyDescent="0.25">
      <c r="B212" s="9">
        <v>208</v>
      </c>
      <c r="C212" s="9">
        <f t="shared" si="11"/>
        <v>40</v>
      </c>
      <c r="D212" s="9">
        <v>4</v>
      </c>
      <c r="E212" s="20">
        <v>13460.06663416861</v>
      </c>
      <c r="F212" s="20">
        <f>'B-B-LS'!E212*-VLookups!$C$10*2</f>
        <v>-807.60399805011662</v>
      </c>
      <c r="G212" s="19">
        <v>0</v>
      </c>
      <c r="H212" s="20">
        <f>(-VLookups!$C$13)*(E212+F212/2)</f>
        <v>-3799.3730088267744</v>
      </c>
      <c r="I212" s="19">
        <v>0</v>
      </c>
      <c r="J212" s="19">
        <v>0</v>
      </c>
      <c r="K212" s="19">
        <v>0</v>
      </c>
      <c r="L212" s="19">
        <v>0</v>
      </c>
      <c r="M212" s="20">
        <f>M211-VLookups!$C$33</f>
        <v>-213</v>
      </c>
      <c r="N212" s="22">
        <v>148</v>
      </c>
      <c r="O212" s="19">
        <v>0</v>
      </c>
      <c r="P212" s="19">
        <v>0</v>
      </c>
      <c r="Q212" s="9" t="s">
        <v>36</v>
      </c>
      <c r="R212" s="19">
        <v>0</v>
      </c>
      <c r="S212" s="20">
        <f>VLookups!$C$50</f>
        <v>-3580.614715990946</v>
      </c>
      <c r="T212" s="19">
        <v>0</v>
      </c>
      <c r="U212" s="9">
        <v>64</v>
      </c>
      <c r="V212" s="21">
        <f>V211-VLookups!$C$54</f>
        <v>-1540</v>
      </c>
      <c r="W212" s="21">
        <f>-VLookups!$C$59</f>
        <v>-200</v>
      </c>
      <c r="X212" s="21">
        <f>-VLookups!$C$62</f>
        <v>-125</v>
      </c>
      <c r="Y212" s="20">
        <f>Y211*(1+VLookups!$C$57/12)</f>
        <v>-274.103708686831</v>
      </c>
      <c r="Z212" s="20">
        <f>-E212*VLookups!$J$3</f>
        <v>-538.40266536674437</v>
      </c>
      <c r="AA212" s="20">
        <v>0</v>
      </c>
      <c r="AB212" s="20">
        <f t="shared" si="9"/>
        <v>2785.7705362722563</v>
      </c>
      <c r="AC212" s="20">
        <f t="shared" si="10"/>
        <v>234578.38419846838</v>
      </c>
    </row>
    <row r="213" spans="2:29" x14ac:dyDescent="0.25">
      <c r="B213" s="9">
        <v>209</v>
      </c>
      <c r="C213" s="9">
        <f t="shared" si="11"/>
        <v>40</v>
      </c>
      <c r="D213" s="9">
        <v>5</v>
      </c>
      <c r="E213" s="20">
        <v>13460.06663416861</v>
      </c>
      <c r="F213" s="20">
        <f>'B-B-LS'!E213*-VLookups!$C$10*2</f>
        <v>-807.60399805011662</v>
      </c>
      <c r="G213" s="19">
        <v>0</v>
      </c>
      <c r="H213" s="20">
        <f>(-VLookups!$C$13)*(E213+F213/2)</f>
        <v>-3799.3730088267744</v>
      </c>
      <c r="I213" s="19">
        <v>0</v>
      </c>
      <c r="J213" s="19">
        <v>0</v>
      </c>
      <c r="K213" s="19">
        <v>0</v>
      </c>
      <c r="L213" s="19">
        <v>0</v>
      </c>
      <c r="M213" s="20">
        <f>M212-VLookups!$C$33</f>
        <v>-214</v>
      </c>
      <c r="N213" s="22">
        <v>149</v>
      </c>
      <c r="O213" s="19">
        <v>0</v>
      </c>
      <c r="P213" s="19">
        <v>0</v>
      </c>
      <c r="Q213" s="9" t="s">
        <v>36</v>
      </c>
      <c r="R213" s="19">
        <v>0</v>
      </c>
      <c r="S213" s="20">
        <f>VLookups!$C$50</f>
        <v>-3580.614715990946</v>
      </c>
      <c r="T213" s="19">
        <v>0</v>
      </c>
      <c r="U213" s="9">
        <v>65</v>
      </c>
      <c r="V213" s="21">
        <f>V212-VLookups!$C$54</f>
        <v>-1545</v>
      </c>
      <c r="W213" s="21">
        <f>-VLookups!$C$59</f>
        <v>-200</v>
      </c>
      <c r="X213" s="21">
        <f>-VLookups!$C$62</f>
        <v>-125</v>
      </c>
      <c r="Y213" s="20">
        <f>Y212*(1+VLookups!$C$57/12)</f>
        <v>-274.90317783716762</v>
      </c>
      <c r="Z213" s="20">
        <f>-E213*VLookups!$J$3</f>
        <v>-538.40266536674437</v>
      </c>
      <c r="AA213" s="20">
        <v>0</v>
      </c>
      <c r="AB213" s="20">
        <f t="shared" si="9"/>
        <v>2778.9710671219195</v>
      </c>
      <c r="AC213" s="20">
        <f t="shared" si="10"/>
        <v>237748.31923925443</v>
      </c>
    </row>
    <row r="214" spans="2:29" x14ac:dyDescent="0.25">
      <c r="B214" s="9">
        <v>210</v>
      </c>
      <c r="C214" s="9">
        <f t="shared" si="11"/>
        <v>40</v>
      </c>
      <c r="D214" s="9">
        <v>6</v>
      </c>
      <c r="E214" s="20">
        <v>13460.06663416861</v>
      </c>
      <c r="F214" s="20">
        <f>'B-B-LS'!E214*-VLookups!$C$10*2</f>
        <v>-807.60399805011662</v>
      </c>
      <c r="G214" s="19">
        <v>0</v>
      </c>
      <c r="H214" s="20">
        <f>(-VLookups!$C$13)*(E214+F214/2)</f>
        <v>-3799.3730088267744</v>
      </c>
      <c r="I214" s="19">
        <v>0</v>
      </c>
      <c r="J214" s="19">
        <v>0</v>
      </c>
      <c r="K214" s="19">
        <v>0</v>
      </c>
      <c r="L214" s="19">
        <v>0</v>
      </c>
      <c r="M214" s="20">
        <f>M213-VLookups!$C$33</f>
        <v>-215</v>
      </c>
      <c r="N214" s="22">
        <v>150</v>
      </c>
      <c r="O214" s="19">
        <v>0</v>
      </c>
      <c r="P214" s="19">
        <v>0</v>
      </c>
      <c r="Q214" s="9" t="s">
        <v>36</v>
      </c>
      <c r="R214" s="19">
        <v>0</v>
      </c>
      <c r="S214" s="20">
        <f>VLookups!$C$50</f>
        <v>-3580.614715990946</v>
      </c>
      <c r="T214" s="19">
        <v>0</v>
      </c>
      <c r="U214" s="9">
        <v>66</v>
      </c>
      <c r="V214" s="21">
        <f>V213-VLookups!$C$54</f>
        <v>-1550</v>
      </c>
      <c r="W214" s="21">
        <f>-VLookups!$C$59</f>
        <v>-200</v>
      </c>
      <c r="X214" s="21">
        <f>-VLookups!$C$62</f>
        <v>-125</v>
      </c>
      <c r="Y214" s="20">
        <f>Y213*(1+VLookups!$C$57/12)</f>
        <v>-275.70497877252603</v>
      </c>
      <c r="Z214" s="20">
        <f>-E214*VLookups!$J$3</f>
        <v>-538.40266536674437</v>
      </c>
      <c r="AA214" s="20">
        <v>0</v>
      </c>
      <c r="AB214" s="20">
        <f t="shared" si="9"/>
        <v>2772.1692661865613</v>
      </c>
      <c r="AC214" s="20">
        <f t="shared" si="10"/>
        <v>240916.7357041731</v>
      </c>
    </row>
    <row r="215" spans="2:29" x14ac:dyDescent="0.25">
      <c r="B215" s="9">
        <v>211</v>
      </c>
      <c r="C215" s="9">
        <f t="shared" si="11"/>
        <v>40</v>
      </c>
      <c r="D215" s="9">
        <v>7</v>
      </c>
      <c r="E215" s="20">
        <v>13460.06663416861</v>
      </c>
      <c r="F215" s="20">
        <f>'B-B-LS'!E215*-VLookups!$C$10*2</f>
        <v>-807.60399805011662</v>
      </c>
      <c r="G215" s="19">
        <v>0</v>
      </c>
      <c r="H215" s="20">
        <f>(-VLookups!$C$13)*(E215+F215/2)</f>
        <v>-3799.3730088267744</v>
      </c>
      <c r="I215" s="19">
        <v>0</v>
      </c>
      <c r="J215" s="19">
        <v>0</v>
      </c>
      <c r="K215" s="19">
        <v>0</v>
      </c>
      <c r="L215" s="19">
        <v>0</v>
      </c>
      <c r="M215" s="20">
        <f>M214-VLookups!$C$33</f>
        <v>-216</v>
      </c>
      <c r="N215" s="22">
        <v>151</v>
      </c>
      <c r="O215" s="19">
        <v>0</v>
      </c>
      <c r="P215" s="19">
        <v>0</v>
      </c>
      <c r="Q215" s="9" t="s">
        <v>36</v>
      </c>
      <c r="R215" s="19">
        <v>0</v>
      </c>
      <c r="S215" s="20">
        <f>VLookups!$C$50</f>
        <v>-3580.614715990946</v>
      </c>
      <c r="T215" s="19">
        <v>0</v>
      </c>
      <c r="U215" s="9">
        <v>67</v>
      </c>
      <c r="V215" s="21">
        <f>V214-VLookups!$C$54</f>
        <v>-1555</v>
      </c>
      <c r="W215" s="21">
        <f>-VLookups!$C$59</f>
        <v>-200</v>
      </c>
      <c r="X215" s="21">
        <f>-VLookups!$C$62</f>
        <v>-125</v>
      </c>
      <c r="Y215" s="20">
        <f>Y214*(1+VLookups!$C$57/12)</f>
        <v>-276.5091182939459</v>
      </c>
      <c r="Z215" s="20">
        <f>-E215*VLookups!$J$3</f>
        <v>-538.40266536674437</v>
      </c>
      <c r="AA215" s="20">
        <v>0</v>
      </c>
      <c r="AB215" s="20">
        <f t="shared" si="9"/>
        <v>2765.3651266651414</v>
      </c>
      <c r="AC215" s="20">
        <f t="shared" si="10"/>
        <v>244083.62872367853</v>
      </c>
    </row>
    <row r="216" spans="2:29" x14ac:dyDescent="0.25">
      <c r="B216" s="9">
        <v>212</v>
      </c>
      <c r="C216" s="9">
        <f t="shared" si="11"/>
        <v>40</v>
      </c>
      <c r="D216" s="9">
        <v>8</v>
      </c>
      <c r="E216" s="20">
        <v>13460.06663416861</v>
      </c>
      <c r="F216" s="20">
        <f>'B-B-LS'!E216*-VLookups!$C$10*2</f>
        <v>-807.60399805011662</v>
      </c>
      <c r="G216" s="19">
        <v>0</v>
      </c>
      <c r="H216" s="20">
        <f>(-VLookups!$C$13)*(E216+F216/2)</f>
        <v>-3799.3730088267744</v>
      </c>
      <c r="I216" s="19">
        <v>0</v>
      </c>
      <c r="J216" s="19">
        <v>0</v>
      </c>
      <c r="K216" s="19">
        <v>0</v>
      </c>
      <c r="L216" s="19">
        <v>0</v>
      </c>
      <c r="M216" s="20">
        <f>M215-VLookups!$C$33</f>
        <v>-217</v>
      </c>
      <c r="N216" s="22">
        <v>152</v>
      </c>
      <c r="O216" s="19">
        <v>0</v>
      </c>
      <c r="P216" s="19">
        <v>0</v>
      </c>
      <c r="Q216" s="9" t="s">
        <v>36</v>
      </c>
      <c r="R216" s="19">
        <v>0</v>
      </c>
      <c r="S216" s="20">
        <f>VLookups!$C$50</f>
        <v>-3580.614715990946</v>
      </c>
      <c r="T216" s="19">
        <v>0</v>
      </c>
      <c r="U216" s="9">
        <v>68</v>
      </c>
      <c r="V216" s="21">
        <f>V215-VLookups!$C$54</f>
        <v>-1560</v>
      </c>
      <c r="W216" s="21">
        <f>-VLookups!$C$59</f>
        <v>-200</v>
      </c>
      <c r="X216" s="21">
        <f>-VLookups!$C$62</f>
        <v>-125</v>
      </c>
      <c r="Y216" s="20">
        <f>Y215*(1+VLookups!$C$57/12)</f>
        <v>-277.31560322230325</v>
      </c>
      <c r="Z216" s="20">
        <f>-E216*VLookups!$J$3</f>
        <v>-538.40266536674437</v>
      </c>
      <c r="AA216" s="20">
        <v>0</v>
      </c>
      <c r="AB216" s="20">
        <f t="shared" si="9"/>
        <v>2758.558641736784</v>
      </c>
      <c r="AC216" s="20">
        <f t="shared" si="10"/>
        <v>247248.99341328812</v>
      </c>
    </row>
    <row r="217" spans="2:29" x14ac:dyDescent="0.25">
      <c r="B217" s="9">
        <v>213</v>
      </c>
      <c r="C217" s="9">
        <f t="shared" si="11"/>
        <v>40</v>
      </c>
      <c r="D217" s="9">
        <v>9</v>
      </c>
      <c r="E217" s="20">
        <v>13460.06663416861</v>
      </c>
      <c r="F217" s="20">
        <f>'B-B-LS'!E217*-VLookups!$C$10*2</f>
        <v>-807.60399805011662</v>
      </c>
      <c r="G217" s="19">
        <v>0</v>
      </c>
      <c r="H217" s="20">
        <f>(-VLookups!$C$13)*(E217+F217/2)</f>
        <v>-3799.3730088267744</v>
      </c>
      <c r="I217" s="19">
        <v>0</v>
      </c>
      <c r="J217" s="19">
        <v>0</v>
      </c>
      <c r="K217" s="19">
        <v>0</v>
      </c>
      <c r="L217" s="19">
        <v>0</v>
      </c>
      <c r="M217" s="20">
        <f>M216-VLookups!$C$33</f>
        <v>-218</v>
      </c>
      <c r="N217" s="22">
        <v>153</v>
      </c>
      <c r="O217" s="19">
        <v>0</v>
      </c>
      <c r="P217" s="19">
        <v>0</v>
      </c>
      <c r="Q217" s="9" t="s">
        <v>36</v>
      </c>
      <c r="R217" s="19">
        <v>0</v>
      </c>
      <c r="S217" s="20">
        <f>VLookups!$C$50</f>
        <v>-3580.614715990946</v>
      </c>
      <c r="T217" s="19">
        <v>0</v>
      </c>
      <c r="U217" s="9">
        <v>69</v>
      </c>
      <c r="V217" s="21">
        <f>V216-VLookups!$C$54</f>
        <v>-1565</v>
      </c>
      <c r="W217" s="21">
        <f>-VLookups!$C$59</f>
        <v>-200</v>
      </c>
      <c r="X217" s="21">
        <f>-VLookups!$C$62</f>
        <v>-125</v>
      </c>
      <c r="Y217" s="20">
        <f>Y216*(1+VLookups!$C$57/12)</f>
        <v>-278.12444039836828</v>
      </c>
      <c r="Z217" s="20">
        <f>-E217*VLookups!$J$3</f>
        <v>-538.40266536674437</v>
      </c>
      <c r="AA217" s="20">
        <v>0</v>
      </c>
      <c r="AB217" s="20">
        <f t="shared" si="9"/>
        <v>2751.749804560719</v>
      </c>
      <c r="AC217" s="20">
        <f t="shared" si="10"/>
        <v>250412.82487353764</v>
      </c>
    </row>
    <row r="218" spans="2:29" x14ac:dyDescent="0.25">
      <c r="B218" s="9">
        <v>214</v>
      </c>
      <c r="C218" s="9">
        <f t="shared" si="11"/>
        <v>40</v>
      </c>
      <c r="D218" s="9">
        <v>10</v>
      </c>
      <c r="E218" s="20">
        <v>13460.06663416861</v>
      </c>
      <c r="F218" s="20">
        <f>'B-B-LS'!E218*-VLookups!$C$10*2</f>
        <v>-807.60399805011662</v>
      </c>
      <c r="G218" s="19">
        <v>0</v>
      </c>
      <c r="H218" s="20">
        <f>(-VLookups!$C$13)*(E218+F218/2)</f>
        <v>-3799.3730088267744</v>
      </c>
      <c r="I218" s="19">
        <v>0</v>
      </c>
      <c r="J218" s="19">
        <v>0</v>
      </c>
      <c r="K218" s="19">
        <v>0</v>
      </c>
      <c r="L218" s="19">
        <v>0</v>
      </c>
      <c r="M218" s="20">
        <f>M217-VLookups!$C$33</f>
        <v>-219</v>
      </c>
      <c r="N218" s="22">
        <v>154</v>
      </c>
      <c r="O218" s="19">
        <v>0</v>
      </c>
      <c r="P218" s="19">
        <v>0</v>
      </c>
      <c r="Q218" s="9" t="s">
        <v>36</v>
      </c>
      <c r="R218" s="19">
        <v>0</v>
      </c>
      <c r="S218" s="20">
        <f>VLookups!$C$50</f>
        <v>-3580.614715990946</v>
      </c>
      <c r="T218" s="19">
        <v>0</v>
      </c>
      <c r="U218" s="9">
        <v>70</v>
      </c>
      <c r="V218" s="21">
        <f>V217-VLookups!$C$54</f>
        <v>-1570</v>
      </c>
      <c r="W218" s="21">
        <f>-VLookups!$C$59</f>
        <v>-200</v>
      </c>
      <c r="X218" s="21">
        <f>-VLookups!$C$62</f>
        <v>-125</v>
      </c>
      <c r="Y218" s="20">
        <f>Y217*(1+VLookups!$C$57/12)</f>
        <v>-278.9356366828635</v>
      </c>
      <c r="Z218" s="20">
        <f>-E218*VLookups!$J$3</f>
        <v>-538.40266536674437</v>
      </c>
      <c r="AA218" s="20">
        <v>0</v>
      </c>
      <c r="AB218" s="20">
        <f t="shared" si="9"/>
        <v>2744.9386082762239</v>
      </c>
      <c r="AC218" s="20">
        <f t="shared" si="10"/>
        <v>253575.11818993645</v>
      </c>
    </row>
    <row r="219" spans="2:29" x14ac:dyDescent="0.25">
      <c r="B219" s="9">
        <v>215</v>
      </c>
      <c r="C219" s="9">
        <f t="shared" si="11"/>
        <v>40</v>
      </c>
      <c r="D219" s="9">
        <v>11</v>
      </c>
      <c r="E219" s="20">
        <v>13460.06663416861</v>
      </c>
      <c r="F219" s="20">
        <f>'B-B-LS'!E219*-VLookups!$C$10*2</f>
        <v>-807.60399805011662</v>
      </c>
      <c r="G219" s="19">
        <v>0</v>
      </c>
      <c r="H219" s="20">
        <f>(-VLookups!$C$13)*(E219+F219/2)</f>
        <v>-3799.3730088267744</v>
      </c>
      <c r="I219" s="19">
        <v>0</v>
      </c>
      <c r="J219" s="19">
        <v>0</v>
      </c>
      <c r="K219" s="19">
        <v>0</v>
      </c>
      <c r="L219" s="19">
        <v>0</v>
      </c>
      <c r="M219" s="20">
        <f>M218-VLookups!$C$33</f>
        <v>-220</v>
      </c>
      <c r="N219" s="22">
        <v>155</v>
      </c>
      <c r="O219" s="19">
        <v>0</v>
      </c>
      <c r="P219" s="19">
        <v>0</v>
      </c>
      <c r="Q219" s="9" t="s">
        <v>36</v>
      </c>
      <c r="R219" s="19">
        <v>0</v>
      </c>
      <c r="S219" s="20">
        <f>VLookups!$C$50</f>
        <v>-3580.614715990946</v>
      </c>
      <c r="T219" s="19">
        <v>0</v>
      </c>
      <c r="U219" s="9">
        <v>71</v>
      </c>
      <c r="V219" s="21">
        <f>V218-VLookups!$C$54</f>
        <v>-1575</v>
      </c>
      <c r="W219" s="21">
        <f>-VLookups!$C$59</f>
        <v>-200</v>
      </c>
      <c r="X219" s="21">
        <f>-VLookups!$C$62</f>
        <v>-125</v>
      </c>
      <c r="Y219" s="20">
        <f>Y218*(1+VLookups!$C$57/12)</f>
        <v>-279.74919895652187</v>
      </c>
      <c r="Z219" s="20">
        <f>-E219*VLookups!$J$3</f>
        <v>-538.40266536674437</v>
      </c>
      <c r="AA219" s="20">
        <v>0</v>
      </c>
      <c r="AB219" s="20">
        <f t="shared" si="9"/>
        <v>2738.1250460025653</v>
      </c>
      <c r="AC219" s="20">
        <f t="shared" si="10"/>
        <v>256735.86843292223</v>
      </c>
    </row>
    <row r="220" spans="2:29" x14ac:dyDescent="0.25">
      <c r="B220" s="9">
        <v>216</v>
      </c>
      <c r="C220" s="9">
        <f t="shared" si="11"/>
        <v>41</v>
      </c>
      <c r="D220" s="9">
        <v>0</v>
      </c>
      <c r="E220" s="20">
        <v>13931.16896636451</v>
      </c>
      <c r="F220" s="20">
        <f>'B-B-LS'!E220*-VLookups!$C$10*2</f>
        <v>-835.87013798187058</v>
      </c>
      <c r="G220" s="19">
        <v>0</v>
      </c>
      <c r="H220" s="20">
        <f>(-VLookups!$C$13)*(E220+F220/2)</f>
        <v>-3932.3510641357107</v>
      </c>
      <c r="I220" s="19">
        <v>0</v>
      </c>
      <c r="J220" s="19">
        <v>0</v>
      </c>
      <c r="K220" s="19">
        <v>0</v>
      </c>
      <c r="L220" s="19">
        <v>0</v>
      </c>
      <c r="M220" s="20">
        <f>M219-VLookups!$C$33</f>
        <v>-221</v>
      </c>
      <c r="N220" s="22">
        <v>156</v>
      </c>
      <c r="O220" s="19">
        <v>0</v>
      </c>
      <c r="P220" s="19">
        <v>0</v>
      </c>
      <c r="Q220" s="9" t="s">
        <v>36</v>
      </c>
      <c r="R220" s="19">
        <v>0</v>
      </c>
      <c r="S220" s="20">
        <f>VLookups!$C$50</f>
        <v>-3580.614715990946</v>
      </c>
      <c r="T220" s="19">
        <v>0</v>
      </c>
      <c r="U220" s="9">
        <v>72</v>
      </c>
      <c r="V220" s="21">
        <f>V219-VLookups!$C$54</f>
        <v>-1580</v>
      </c>
      <c r="W220" s="21">
        <f>-VLookups!$C$59</f>
        <v>-200</v>
      </c>
      <c r="X220" s="21">
        <f>-VLookups!$C$62</f>
        <v>-125</v>
      </c>
      <c r="Y220" s="20">
        <f>Y219*(1+VLookups!$C$57/12)</f>
        <v>-280.56513412014505</v>
      </c>
      <c r="Z220" s="20">
        <f>-E220*VLookups!$J$3</f>
        <v>-557.24675865458039</v>
      </c>
      <c r="AA220" s="20">
        <v>0</v>
      </c>
      <c r="AB220" s="20">
        <f t="shared" si="9"/>
        <v>3036.4562244721938</v>
      </c>
      <c r="AC220" s="20">
        <f t="shared" si="10"/>
        <v>260200.2177714493</v>
      </c>
    </row>
    <row r="221" spans="2:29" x14ac:dyDescent="0.25">
      <c r="B221" s="9">
        <v>217</v>
      </c>
      <c r="C221" s="9">
        <f t="shared" si="11"/>
        <v>41</v>
      </c>
      <c r="D221" s="9">
        <v>1</v>
      </c>
      <c r="E221" s="20">
        <v>13931.16896636451</v>
      </c>
      <c r="F221" s="20">
        <f>'B-B-LS'!E221*-VLookups!$C$10*2</f>
        <v>-835.87013798187058</v>
      </c>
      <c r="G221" s="19">
        <v>0</v>
      </c>
      <c r="H221" s="20">
        <f>(-VLookups!$C$13)*(E221+F221/2)</f>
        <v>-3932.3510641357107</v>
      </c>
      <c r="I221" s="19">
        <v>0</v>
      </c>
      <c r="J221" s="19">
        <v>0</v>
      </c>
      <c r="K221" s="19">
        <v>0</v>
      </c>
      <c r="L221" s="19">
        <v>0</v>
      </c>
      <c r="M221" s="20">
        <f>M220-VLookups!$C$33</f>
        <v>-222</v>
      </c>
      <c r="N221" s="22">
        <v>157</v>
      </c>
      <c r="O221" s="19">
        <v>0</v>
      </c>
      <c r="P221" s="19">
        <v>0</v>
      </c>
      <c r="Q221" s="9" t="s">
        <v>36</v>
      </c>
      <c r="R221" s="19">
        <v>0</v>
      </c>
      <c r="S221" s="20">
        <f>VLookups!$C$50</f>
        <v>-3580.614715990946</v>
      </c>
      <c r="T221" s="19">
        <v>0</v>
      </c>
      <c r="U221" s="9">
        <v>73</v>
      </c>
      <c r="V221" s="21">
        <f>V220-VLookups!$C$54</f>
        <v>-1585</v>
      </c>
      <c r="W221" s="21">
        <f>-VLookups!$C$59</f>
        <v>-200</v>
      </c>
      <c r="X221" s="21">
        <f>-VLookups!$C$62</f>
        <v>-125</v>
      </c>
      <c r="Y221" s="20">
        <f>Y220*(1+VLookups!$C$57/12)</f>
        <v>-281.38344909466213</v>
      </c>
      <c r="Z221" s="20">
        <f>-E221*VLookups!$J$3</f>
        <v>-557.24675865458039</v>
      </c>
      <c r="AA221" s="20">
        <v>0</v>
      </c>
      <c r="AB221" s="20">
        <f t="shared" si="9"/>
        <v>3029.6379094976769</v>
      </c>
      <c r="AC221" s="20">
        <f t="shared" si="10"/>
        <v>263663.52271056606</v>
      </c>
    </row>
    <row r="222" spans="2:29" x14ac:dyDescent="0.25">
      <c r="B222" s="9">
        <v>218</v>
      </c>
      <c r="C222" s="9">
        <f t="shared" si="11"/>
        <v>41</v>
      </c>
      <c r="D222" s="9">
        <v>2</v>
      </c>
      <c r="E222" s="20">
        <v>13931.16896636451</v>
      </c>
      <c r="F222" s="20">
        <f>'B-B-LS'!E222*-VLookups!$C$10*2</f>
        <v>-835.87013798187058</v>
      </c>
      <c r="G222" s="19">
        <v>0</v>
      </c>
      <c r="H222" s="20">
        <f>(-VLookups!$C$13)*(E222+F222/2)</f>
        <v>-3932.3510641357107</v>
      </c>
      <c r="I222" s="19">
        <v>0</v>
      </c>
      <c r="J222" s="19">
        <v>0</v>
      </c>
      <c r="K222" s="19">
        <v>0</v>
      </c>
      <c r="L222" s="19">
        <v>0</v>
      </c>
      <c r="M222" s="20">
        <f>M221-VLookups!$C$33</f>
        <v>-223</v>
      </c>
      <c r="N222" s="22">
        <v>158</v>
      </c>
      <c r="O222" s="19">
        <v>0</v>
      </c>
      <c r="P222" s="19">
        <v>0</v>
      </c>
      <c r="Q222" s="9" t="s">
        <v>36</v>
      </c>
      <c r="R222" s="19">
        <v>0</v>
      </c>
      <c r="S222" s="20">
        <f>VLookups!$C$50</f>
        <v>-3580.614715990946</v>
      </c>
      <c r="T222" s="19">
        <v>0</v>
      </c>
      <c r="U222" s="9">
        <v>74</v>
      </c>
      <c r="V222" s="21">
        <f>V221-VLookups!$C$54</f>
        <v>-1590</v>
      </c>
      <c r="W222" s="21">
        <f>-VLookups!$C$59</f>
        <v>-200</v>
      </c>
      <c r="X222" s="21">
        <f>-VLookups!$C$62</f>
        <v>-125</v>
      </c>
      <c r="Y222" s="20">
        <f>Y221*(1+VLookups!$C$57/12)</f>
        <v>-282.20415082118825</v>
      </c>
      <c r="Z222" s="20">
        <f>-E222*VLookups!$J$3</f>
        <v>-557.24675865458039</v>
      </c>
      <c r="AA222" s="20">
        <v>0</v>
      </c>
      <c r="AB222" s="20">
        <f t="shared" si="9"/>
        <v>3022.8172077711506</v>
      </c>
      <c r="AC222" s="20">
        <f t="shared" si="10"/>
        <v>267125.77912285487</v>
      </c>
    </row>
    <row r="223" spans="2:29" x14ac:dyDescent="0.25">
      <c r="B223" s="9">
        <v>219</v>
      </c>
      <c r="C223" s="9">
        <f t="shared" si="11"/>
        <v>41</v>
      </c>
      <c r="D223" s="9">
        <v>3</v>
      </c>
      <c r="E223" s="20">
        <v>13931.16896636451</v>
      </c>
      <c r="F223" s="20">
        <f>'B-B-LS'!E223*-VLookups!$C$10*2</f>
        <v>-835.87013798187058</v>
      </c>
      <c r="G223" s="19">
        <v>0</v>
      </c>
      <c r="H223" s="20">
        <f>(-VLookups!$C$13)*(E223+F223/2)</f>
        <v>-3932.3510641357107</v>
      </c>
      <c r="I223" s="19">
        <v>0</v>
      </c>
      <c r="J223" s="19">
        <v>0</v>
      </c>
      <c r="K223" s="19">
        <v>0</v>
      </c>
      <c r="L223" s="19">
        <v>0</v>
      </c>
      <c r="M223" s="20">
        <f>M222-VLookups!$C$33</f>
        <v>-224</v>
      </c>
      <c r="N223" s="22">
        <v>159</v>
      </c>
      <c r="O223" s="19">
        <v>0</v>
      </c>
      <c r="P223" s="19">
        <v>0</v>
      </c>
      <c r="Q223" s="9" t="s">
        <v>36</v>
      </c>
      <c r="R223" s="19">
        <v>0</v>
      </c>
      <c r="S223" s="20">
        <f>VLookups!$C$50</f>
        <v>-3580.614715990946</v>
      </c>
      <c r="T223" s="19">
        <v>0</v>
      </c>
      <c r="U223" s="9">
        <v>75</v>
      </c>
      <c r="V223" s="21">
        <f>V222-VLookups!$C$54</f>
        <v>-1595</v>
      </c>
      <c r="W223" s="21">
        <f>-VLookups!$C$59</f>
        <v>-200</v>
      </c>
      <c r="X223" s="21">
        <f>-VLookups!$C$62</f>
        <v>-125</v>
      </c>
      <c r="Y223" s="20">
        <f>Y222*(1+VLookups!$C$57/12)</f>
        <v>-283.02724626108341</v>
      </c>
      <c r="Z223" s="20">
        <f>-E223*VLookups!$J$3</f>
        <v>-557.24675865458039</v>
      </c>
      <c r="AA223" s="20">
        <v>0</v>
      </c>
      <c r="AB223" s="20">
        <f t="shared" si="9"/>
        <v>3015.9941123312556</v>
      </c>
      <c r="AC223" s="20">
        <f t="shared" si="10"/>
        <v>270586.98286705755</v>
      </c>
    </row>
    <row r="224" spans="2:29" x14ac:dyDescent="0.25">
      <c r="B224" s="9">
        <v>220</v>
      </c>
      <c r="C224" s="9">
        <f t="shared" si="11"/>
        <v>41</v>
      </c>
      <c r="D224" s="9">
        <v>4</v>
      </c>
      <c r="E224" s="20">
        <v>13931.16896636451</v>
      </c>
      <c r="F224" s="20">
        <f>'B-B-LS'!E224*-VLookups!$C$10*2</f>
        <v>-835.87013798187058</v>
      </c>
      <c r="G224" s="19">
        <v>0</v>
      </c>
      <c r="H224" s="20">
        <f>(-VLookups!$C$13)*(E224+F224/2)</f>
        <v>-3932.3510641357107</v>
      </c>
      <c r="I224" s="19">
        <v>0</v>
      </c>
      <c r="J224" s="19">
        <v>0</v>
      </c>
      <c r="K224" s="19">
        <v>0</v>
      </c>
      <c r="L224" s="19">
        <v>0</v>
      </c>
      <c r="M224" s="20">
        <f>M223-VLookups!$C$33</f>
        <v>-225</v>
      </c>
      <c r="N224" s="22">
        <v>160</v>
      </c>
      <c r="O224" s="19">
        <v>0</v>
      </c>
      <c r="P224" s="19">
        <v>0</v>
      </c>
      <c r="Q224" s="9" t="s">
        <v>36</v>
      </c>
      <c r="R224" s="19">
        <v>0</v>
      </c>
      <c r="S224" s="20">
        <f>VLookups!$C$50</f>
        <v>-3580.614715990946</v>
      </c>
      <c r="T224" s="19">
        <v>0</v>
      </c>
      <c r="U224" s="9">
        <v>76</v>
      </c>
      <c r="V224" s="21">
        <f>V223-VLookups!$C$54</f>
        <v>-1600</v>
      </c>
      <c r="W224" s="21">
        <f>-VLookups!$C$59</f>
        <v>-200</v>
      </c>
      <c r="X224" s="21">
        <f>-VLookups!$C$62</f>
        <v>-125</v>
      </c>
      <c r="Y224" s="20">
        <f>Y223*(1+VLookups!$C$57/12)</f>
        <v>-283.85274239601159</v>
      </c>
      <c r="Z224" s="20">
        <f>-E224*VLookups!$J$3</f>
        <v>-557.24675865458039</v>
      </c>
      <c r="AA224" s="20">
        <v>0</v>
      </c>
      <c r="AB224" s="20">
        <f t="shared" si="9"/>
        <v>3009.1686161963271</v>
      </c>
      <c r="AC224" s="20">
        <f t="shared" si="10"/>
        <v>274047.12978803233</v>
      </c>
    </row>
    <row r="225" spans="2:29" x14ac:dyDescent="0.25">
      <c r="B225" s="9">
        <v>221</v>
      </c>
      <c r="C225" s="9">
        <f t="shared" si="11"/>
        <v>41</v>
      </c>
      <c r="D225" s="9">
        <v>5</v>
      </c>
      <c r="E225" s="20">
        <v>13931.16896636451</v>
      </c>
      <c r="F225" s="20">
        <f>'B-B-LS'!E225*-VLookups!$C$10*2</f>
        <v>-835.87013798187058</v>
      </c>
      <c r="G225" s="19">
        <v>0</v>
      </c>
      <c r="H225" s="20">
        <f>(-VLookups!$C$13)*(E225+F225/2)</f>
        <v>-3932.3510641357107</v>
      </c>
      <c r="I225" s="19">
        <v>0</v>
      </c>
      <c r="J225" s="19">
        <v>0</v>
      </c>
      <c r="K225" s="19">
        <v>0</v>
      </c>
      <c r="L225" s="19">
        <v>0</v>
      </c>
      <c r="M225" s="20">
        <f>M224-VLookups!$C$33</f>
        <v>-226</v>
      </c>
      <c r="N225" s="22">
        <v>161</v>
      </c>
      <c r="O225" s="19">
        <v>0</v>
      </c>
      <c r="P225" s="19">
        <v>0</v>
      </c>
      <c r="Q225" s="9" t="s">
        <v>36</v>
      </c>
      <c r="R225" s="19">
        <v>0</v>
      </c>
      <c r="S225" s="20">
        <f>VLookups!$C$50</f>
        <v>-3580.614715990946</v>
      </c>
      <c r="T225" s="19">
        <v>0</v>
      </c>
      <c r="U225" s="9">
        <v>77</v>
      </c>
      <c r="V225" s="21">
        <f>V224-VLookups!$C$54</f>
        <v>-1605</v>
      </c>
      <c r="W225" s="21">
        <f>-VLookups!$C$59</f>
        <v>-200</v>
      </c>
      <c r="X225" s="21">
        <f>-VLookups!$C$62</f>
        <v>-125</v>
      </c>
      <c r="Y225" s="20">
        <f>Y224*(1+VLookups!$C$57/12)</f>
        <v>-284.68064622799994</v>
      </c>
      <c r="Z225" s="20">
        <f>-E225*VLookups!$J$3</f>
        <v>-557.24675865458039</v>
      </c>
      <c r="AA225" s="20">
        <v>0</v>
      </c>
      <c r="AB225" s="20">
        <f t="shared" si="9"/>
        <v>3002.3407123643387</v>
      </c>
      <c r="AC225" s="20">
        <f t="shared" si="10"/>
        <v>277506.21571671008</v>
      </c>
    </row>
    <row r="226" spans="2:29" x14ac:dyDescent="0.25">
      <c r="B226" s="9">
        <v>222</v>
      </c>
      <c r="C226" s="9">
        <f t="shared" si="11"/>
        <v>41</v>
      </c>
      <c r="D226" s="9">
        <v>6</v>
      </c>
      <c r="E226" s="20">
        <v>13931.16896636451</v>
      </c>
      <c r="F226" s="20">
        <f>'B-B-LS'!E226*-VLookups!$C$10*2</f>
        <v>-835.87013798187058</v>
      </c>
      <c r="G226" s="19">
        <v>0</v>
      </c>
      <c r="H226" s="20">
        <f>(-VLookups!$C$13)*(E226+F226/2)</f>
        <v>-3932.3510641357107</v>
      </c>
      <c r="I226" s="19">
        <v>0</v>
      </c>
      <c r="J226" s="19">
        <v>0</v>
      </c>
      <c r="K226" s="19">
        <v>0</v>
      </c>
      <c r="L226" s="19">
        <v>0</v>
      </c>
      <c r="M226" s="20">
        <f>M225-VLookups!$C$33</f>
        <v>-227</v>
      </c>
      <c r="N226" s="22">
        <v>162</v>
      </c>
      <c r="O226" s="19">
        <v>0</v>
      </c>
      <c r="P226" s="19">
        <v>0</v>
      </c>
      <c r="Q226" s="9" t="s">
        <v>36</v>
      </c>
      <c r="R226" s="19">
        <v>0</v>
      </c>
      <c r="S226" s="20">
        <f>VLookups!$C$50</f>
        <v>-3580.614715990946</v>
      </c>
      <c r="T226" s="19">
        <v>0</v>
      </c>
      <c r="U226" s="9">
        <v>78</v>
      </c>
      <c r="V226" s="21">
        <f>V225-VLookups!$C$54</f>
        <v>-1610</v>
      </c>
      <c r="W226" s="21">
        <f>-VLookups!$C$59</f>
        <v>-200</v>
      </c>
      <c r="X226" s="21">
        <f>-VLookups!$C$62</f>
        <v>-125</v>
      </c>
      <c r="Y226" s="20">
        <f>Y225*(1+VLookups!$C$57/12)</f>
        <v>-285.51096477949829</v>
      </c>
      <c r="Z226" s="20">
        <f>-E226*VLookups!$J$3</f>
        <v>-557.24675865458039</v>
      </c>
      <c r="AA226" s="20">
        <v>0</v>
      </c>
      <c r="AB226" s="20">
        <f t="shared" si="9"/>
        <v>2995.5103938128404</v>
      </c>
      <c r="AC226" s="20">
        <f t="shared" si="10"/>
        <v>280964.23647005076</v>
      </c>
    </row>
    <row r="227" spans="2:29" x14ac:dyDescent="0.25">
      <c r="B227" s="9">
        <v>223</v>
      </c>
      <c r="C227" s="9">
        <f t="shared" si="11"/>
        <v>41</v>
      </c>
      <c r="D227" s="9">
        <v>7</v>
      </c>
      <c r="E227" s="20">
        <v>13931.16896636451</v>
      </c>
      <c r="F227" s="20">
        <f>'B-B-LS'!E227*-VLookups!$C$10*2</f>
        <v>-835.87013798187058</v>
      </c>
      <c r="G227" s="19">
        <v>0</v>
      </c>
      <c r="H227" s="20">
        <f>(-VLookups!$C$13)*(E227+F227/2)</f>
        <v>-3932.3510641357107</v>
      </c>
      <c r="I227" s="19">
        <v>0</v>
      </c>
      <c r="J227" s="19">
        <v>0</v>
      </c>
      <c r="K227" s="19">
        <v>0</v>
      </c>
      <c r="L227" s="19">
        <v>0</v>
      </c>
      <c r="M227" s="20">
        <f>M226-VLookups!$C$33</f>
        <v>-228</v>
      </c>
      <c r="N227" s="22">
        <v>163</v>
      </c>
      <c r="O227" s="19">
        <v>0</v>
      </c>
      <c r="P227" s="19">
        <v>0</v>
      </c>
      <c r="Q227" s="9" t="s">
        <v>36</v>
      </c>
      <c r="R227" s="19">
        <v>0</v>
      </c>
      <c r="S227" s="20">
        <f>VLookups!$C$50</f>
        <v>-3580.614715990946</v>
      </c>
      <c r="T227" s="19">
        <v>0</v>
      </c>
      <c r="U227" s="9">
        <v>79</v>
      </c>
      <c r="V227" s="21">
        <f>V226-VLookups!$C$54</f>
        <v>-1615</v>
      </c>
      <c r="W227" s="21">
        <f>-VLookups!$C$59</f>
        <v>-200</v>
      </c>
      <c r="X227" s="21">
        <f>-VLookups!$C$62</f>
        <v>-125</v>
      </c>
      <c r="Y227" s="20">
        <f>Y226*(1+VLookups!$C$57/12)</f>
        <v>-286.34370509343853</v>
      </c>
      <c r="Z227" s="20">
        <f>-E227*VLookups!$J$3</f>
        <v>-557.24675865458039</v>
      </c>
      <c r="AA227" s="20">
        <v>0</v>
      </c>
      <c r="AB227" s="20">
        <f t="shared" si="9"/>
        <v>2988.6776534989003</v>
      </c>
      <c r="AC227" s="20">
        <f t="shared" si="10"/>
        <v>284421.18785099976</v>
      </c>
    </row>
    <row r="228" spans="2:29" x14ac:dyDescent="0.25">
      <c r="B228" s="9">
        <v>224</v>
      </c>
      <c r="C228" s="9">
        <f t="shared" si="11"/>
        <v>41</v>
      </c>
      <c r="D228" s="9">
        <v>8</v>
      </c>
      <c r="E228" s="20">
        <v>13931.16896636451</v>
      </c>
      <c r="F228" s="20">
        <f>'B-B-LS'!E228*-VLookups!$C$10*2</f>
        <v>-835.87013798187058</v>
      </c>
      <c r="G228" s="19">
        <v>0</v>
      </c>
      <c r="H228" s="20">
        <f>(-VLookups!$C$13)*(E228+F228/2)</f>
        <v>-3932.3510641357107</v>
      </c>
      <c r="I228" s="19">
        <v>0</v>
      </c>
      <c r="J228" s="19">
        <v>0</v>
      </c>
      <c r="K228" s="19">
        <v>0</v>
      </c>
      <c r="L228" s="19">
        <v>0</v>
      </c>
      <c r="M228" s="20">
        <f>M227-VLookups!$C$33</f>
        <v>-229</v>
      </c>
      <c r="N228" s="22">
        <v>164</v>
      </c>
      <c r="O228" s="19">
        <v>0</v>
      </c>
      <c r="P228" s="19">
        <v>0</v>
      </c>
      <c r="Q228" s="9" t="s">
        <v>36</v>
      </c>
      <c r="R228" s="19">
        <v>0</v>
      </c>
      <c r="S228" s="20">
        <f>VLookups!$C$50</f>
        <v>-3580.614715990946</v>
      </c>
      <c r="T228" s="19">
        <v>0</v>
      </c>
      <c r="U228" s="9">
        <v>80</v>
      </c>
      <c r="V228" s="21">
        <f>V227-VLookups!$C$54</f>
        <v>-1620</v>
      </c>
      <c r="W228" s="21">
        <f>-VLookups!$C$59</f>
        <v>-200</v>
      </c>
      <c r="X228" s="21">
        <f>-VLookups!$C$62</f>
        <v>-125</v>
      </c>
      <c r="Y228" s="20">
        <f>Y227*(1+VLookups!$C$57/12)</f>
        <v>-287.17887423329438</v>
      </c>
      <c r="Z228" s="20">
        <f>-E228*VLookups!$J$3</f>
        <v>-557.24675865458039</v>
      </c>
      <c r="AA228" s="20">
        <v>0</v>
      </c>
      <c r="AB228" s="20">
        <f t="shared" si="9"/>
        <v>2981.8424843590446</v>
      </c>
      <c r="AC228" s="20">
        <f t="shared" si="10"/>
        <v>287877.06564844382</v>
      </c>
    </row>
    <row r="229" spans="2:29" x14ac:dyDescent="0.25">
      <c r="B229" s="9">
        <v>225</v>
      </c>
      <c r="C229" s="9">
        <f t="shared" si="11"/>
        <v>41</v>
      </c>
      <c r="D229" s="9">
        <v>9</v>
      </c>
      <c r="E229" s="20">
        <v>13931.16896636451</v>
      </c>
      <c r="F229" s="20">
        <f>'B-B-LS'!E229*-VLookups!$C$10*2</f>
        <v>-835.87013798187058</v>
      </c>
      <c r="G229" s="19">
        <v>0</v>
      </c>
      <c r="H229" s="20">
        <f>(-VLookups!$C$13)*(E229+F229/2)</f>
        <v>-3932.3510641357107</v>
      </c>
      <c r="I229" s="19">
        <v>0</v>
      </c>
      <c r="J229" s="19">
        <v>0</v>
      </c>
      <c r="K229" s="19">
        <v>0</v>
      </c>
      <c r="L229" s="19">
        <v>0</v>
      </c>
      <c r="M229" s="20">
        <f>M228-VLookups!$C$33</f>
        <v>-230</v>
      </c>
      <c r="N229" s="22">
        <v>165</v>
      </c>
      <c r="O229" s="19">
        <v>0</v>
      </c>
      <c r="P229" s="19">
        <v>0</v>
      </c>
      <c r="Q229" s="9" t="s">
        <v>36</v>
      </c>
      <c r="R229" s="19">
        <v>0</v>
      </c>
      <c r="S229" s="20">
        <f>VLookups!$C$50</f>
        <v>-3580.614715990946</v>
      </c>
      <c r="T229" s="19">
        <v>0</v>
      </c>
      <c r="U229" s="9">
        <v>81</v>
      </c>
      <c r="V229" s="21">
        <f>V228-VLookups!$C$54</f>
        <v>-1625</v>
      </c>
      <c r="W229" s="21">
        <f>-VLookups!$C$59</f>
        <v>-200</v>
      </c>
      <c r="X229" s="21">
        <f>-VLookups!$C$62</f>
        <v>-125</v>
      </c>
      <c r="Y229" s="20">
        <f>Y228*(1+VLookups!$C$57/12)</f>
        <v>-288.01647928314151</v>
      </c>
      <c r="Z229" s="20">
        <f>-E229*VLookups!$J$3</f>
        <v>-557.24675865458039</v>
      </c>
      <c r="AA229" s="20">
        <v>0</v>
      </c>
      <c r="AB229" s="20">
        <f t="shared" si="9"/>
        <v>2975.0048793091973</v>
      </c>
      <c r="AC229" s="20">
        <f t="shared" si="10"/>
        <v>291331.86563716712</v>
      </c>
    </row>
    <row r="230" spans="2:29" x14ac:dyDescent="0.25">
      <c r="B230" s="9">
        <v>226</v>
      </c>
      <c r="C230" s="9">
        <f t="shared" si="11"/>
        <v>41</v>
      </c>
      <c r="D230" s="9">
        <v>10</v>
      </c>
      <c r="E230" s="20">
        <v>13931.16896636451</v>
      </c>
      <c r="F230" s="20">
        <f>'B-B-LS'!E230*-VLookups!$C$10*2</f>
        <v>-835.87013798187058</v>
      </c>
      <c r="G230" s="19">
        <v>0</v>
      </c>
      <c r="H230" s="20">
        <f>(-VLookups!$C$13)*(E230+F230/2)</f>
        <v>-3932.3510641357107</v>
      </c>
      <c r="I230" s="19">
        <v>0</v>
      </c>
      <c r="J230" s="19">
        <v>0</v>
      </c>
      <c r="K230" s="19">
        <v>0</v>
      </c>
      <c r="L230" s="19">
        <v>0</v>
      </c>
      <c r="M230" s="20">
        <f>M229-VLookups!$C$33</f>
        <v>-231</v>
      </c>
      <c r="N230" s="22">
        <v>166</v>
      </c>
      <c r="O230" s="19">
        <v>0</v>
      </c>
      <c r="P230" s="19">
        <v>0</v>
      </c>
      <c r="Q230" s="9" t="s">
        <v>36</v>
      </c>
      <c r="R230" s="19">
        <v>0</v>
      </c>
      <c r="S230" s="20">
        <f>VLookups!$C$50</f>
        <v>-3580.614715990946</v>
      </c>
      <c r="T230" s="19">
        <v>0</v>
      </c>
      <c r="U230" s="9">
        <v>82</v>
      </c>
      <c r="V230" s="21">
        <f>V229-VLookups!$C$54</f>
        <v>-1630</v>
      </c>
      <c r="W230" s="21">
        <f>-VLookups!$C$59</f>
        <v>-200</v>
      </c>
      <c r="X230" s="21">
        <f>-VLookups!$C$62</f>
        <v>-125</v>
      </c>
      <c r="Y230" s="20">
        <f>Y229*(1+VLookups!$C$57/12)</f>
        <v>-288.85652734771736</v>
      </c>
      <c r="Z230" s="20">
        <f>-E230*VLookups!$J$3</f>
        <v>-557.24675865458039</v>
      </c>
      <c r="AA230" s="20">
        <v>0</v>
      </c>
      <c r="AB230" s="20">
        <f t="shared" si="9"/>
        <v>2968.1648312446214</v>
      </c>
      <c r="AC230" s="20">
        <f t="shared" si="10"/>
        <v>294785.58357780706</v>
      </c>
    </row>
    <row r="231" spans="2:29" x14ac:dyDescent="0.25">
      <c r="B231" s="9">
        <v>227</v>
      </c>
      <c r="C231" s="9">
        <f t="shared" si="11"/>
        <v>41</v>
      </c>
      <c r="D231" s="9">
        <v>11</v>
      </c>
      <c r="E231" s="20">
        <v>13931.16896636451</v>
      </c>
      <c r="F231" s="20">
        <f>'B-B-LS'!E231*-VLookups!$C$10*2</f>
        <v>-835.87013798187058</v>
      </c>
      <c r="G231" s="19">
        <v>0</v>
      </c>
      <c r="H231" s="20">
        <f>(-VLookups!$C$13)*(E231+F231/2)</f>
        <v>-3932.3510641357107</v>
      </c>
      <c r="I231" s="19">
        <v>0</v>
      </c>
      <c r="J231" s="19">
        <v>0</v>
      </c>
      <c r="K231" s="19">
        <v>0</v>
      </c>
      <c r="L231" s="19">
        <v>0</v>
      </c>
      <c r="M231" s="20">
        <f>M230-VLookups!$C$33</f>
        <v>-232</v>
      </c>
      <c r="N231" s="22">
        <v>167</v>
      </c>
      <c r="O231" s="19">
        <v>0</v>
      </c>
      <c r="P231" s="19">
        <v>0</v>
      </c>
      <c r="Q231" s="9" t="s">
        <v>36</v>
      </c>
      <c r="R231" s="19">
        <v>0</v>
      </c>
      <c r="S231" s="20">
        <f>VLookups!$C$50</f>
        <v>-3580.614715990946</v>
      </c>
      <c r="T231" s="19">
        <v>0</v>
      </c>
      <c r="U231" s="9">
        <v>83</v>
      </c>
      <c r="V231" s="21">
        <f>V230-VLookups!$C$54</f>
        <v>-1635</v>
      </c>
      <c r="W231" s="21">
        <f>-VLookups!$C$59</f>
        <v>-200</v>
      </c>
      <c r="X231" s="21">
        <f>-VLookups!$C$62</f>
        <v>-125</v>
      </c>
      <c r="Y231" s="20">
        <f>Y230*(1+VLookups!$C$57/12)</f>
        <v>-289.69902555248154</v>
      </c>
      <c r="Z231" s="20">
        <f>-E231*VLookups!$J$3</f>
        <v>-557.24675865458039</v>
      </c>
      <c r="AA231" s="20">
        <v>0</v>
      </c>
      <c r="AB231" s="20">
        <f t="shared" si="9"/>
        <v>2961.3223330398573</v>
      </c>
      <c r="AC231" s="20">
        <f t="shared" si="10"/>
        <v>298238.21521680994</v>
      </c>
    </row>
    <row r="232" spans="2:29" x14ac:dyDescent="0.25">
      <c r="B232" s="9">
        <v>228</v>
      </c>
      <c r="C232" s="9">
        <f t="shared" si="11"/>
        <v>42</v>
      </c>
      <c r="D232" s="9">
        <v>0</v>
      </c>
      <c r="E232" s="20">
        <v>14418.759880187266</v>
      </c>
      <c r="F232" s="20">
        <f>'B-B-LS'!E232*-VLookups!$C$10*2</f>
        <v>-865.12559281123595</v>
      </c>
      <c r="G232" s="19">
        <v>0</v>
      </c>
      <c r="H232" s="20">
        <f>(-VLookups!$C$13)*(E232+F232/2)</f>
        <v>-4069.9833513804601</v>
      </c>
      <c r="I232" s="19">
        <v>0</v>
      </c>
      <c r="J232" s="19">
        <v>0</v>
      </c>
      <c r="K232" s="19">
        <v>0</v>
      </c>
      <c r="L232" s="19">
        <v>0</v>
      </c>
      <c r="M232" s="20">
        <f>M231-VLookups!$C$33</f>
        <v>-233</v>
      </c>
      <c r="N232" s="22">
        <v>168</v>
      </c>
      <c r="O232" s="19">
        <v>0</v>
      </c>
      <c r="P232" s="19">
        <v>0</v>
      </c>
      <c r="Q232" s="9" t="s">
        <v>36</v>
      </c>
      <c r="R232" s="19">
        <v>0</v>
      </c>
      <c r="S232" s="20">
        <f>VLookups!$C$50</f>
        <v>-3580.614715990946</v>
      </c>
      <c r="T232" s="19">
        <v>0</v>
      </c>
      <c r="U232" s="9">
        <v>84</v>
      </c>
      <c r="V232" s="21">
        <f>V231-VLookups!$C$54</f>
        <v>-1640</v>
      </c>
      <c r="W232" s="21">
        <f>-VLookups!$C$59</f>
        <v>-200</v>
      </c>
      <c r="X232" s="21">
        <f>-VLookups!$C$62</f>
        <v>-125</v>
      </c>
      <c r="Y232" s="20">
        <f>Y231*(1+VLookups!$C$57/12)</f>
        <v>-290.5439810436763</v>
      </c>
      <c r="Z232" s="20">
        <f>-E232*VLookups!$J$3</f>
        <v>-576.75039520749067</v>
      </c>
      <c r="AA232" s="20">
        <v>0</v>
      </c>
      <c r="AB232" s="20">
        <f t="shared" si="9"/>
        <v>3270.3046401590741</v>
      </c>
      <c r="AC232" s="20">
        <f t="shared" si="10"/>
        <v>302005.58354899706</v>
      </c>
    </row>
    <row r="233" spans="2:29" x14ac:dyDescent="0.25">
      <c r="B233" s="9">
        <v>229</v>
      </c>
      <c r="C233" s="9">
        <f t="shared" si="11"/>
        <v>42</v>
      </c>
      <c r="D233" s="9">
        <v>1</v>
      </c>
      <c r="E233" s="20">
        <v>14418.759880187266</v>
      </c>
      <c r="F233" s="20">
        <f>'B-B-LS'!E233*-VLookups!$C$10*2</f>
        <v>-865.12559281123595</v>
      </c>
      <c r="G233" s="19">
        <v>0</v>
      </c>
      <c r="H233" s="20">
        <f>(-VLookups!$C$13)*(E233+F233/2)</f>
        <v>-4069.9833513804601</v>
      </c>
      <c r="I233" s="19">
        <v>0</v>
      </c>
      <c r="J233" s="19">
        <v>0</v>
      </c>
      <c r="K233" s="19">
        <v>0</v>
      </c>
      <c r="L233" s="19">
        <v>0</v>
      </c>
      <c r="M233" s="20">
        <f>M232-VLookups!$C$33</f>
        <v>-234</v>
      </c>
      <c r="N233" s="22">
        <v>169</v>
      </c>
      <c r="O233" s="19">
        <v>0</v>
      </c>
      <c r="P233" s="19">
        <v>0</v>
      </c>
      <c r="Q233" s="9" t="s">
        <v>36</v>
      </c>
      <c r="R233" s="19">
        <v>0</v>
      </c>
      <c r="S233" s="20">
        <f>VLookups!$C$50</f>
        <v>-3580.614715990946</v>
      </c>
      <c r="T233" s="19">
        <v>0</v>
      </c>
      <c r="U233" s="9">
        <v>85</v>
      </c>
      <c r="V233" s="21">
        <f>V232-VLookups!$C$54</f>
        <v>-1645</v>
      </c>
      <c r="W233" s="21">
        <f>-VLookups!$C$59</f>
        <v>-200</v>
      </c>
      <c r="X233" s="21">
        <f>-VLookups!$C$62</f>
        <v>-125</v>
      </c>
      <c r="Y233" s="20">
        <f>Y232*(1+VLookups!$C$57/12)</f>
        <v>-291.39140098838703</v>
      </c>
      <c r="Z233" s="20">
        <f>-E233*VLookups!$J$3</f>
        <v>-576.75039520749067</v>
      </c>
      <c r="AA233" s="20">
        <v>0</v>
      </c>
      <c r="AB233" s="20">
        <f t="shared" si="9"/>
        <v>3263.4572202143636</v>
      </c>
      <c r="AC233" s="20">
        <f t="shared" si="10"/>
        <v>305772.38340845978</v>
      </c>
    </row>
    <row r="234" spans="2:29" x14ac:dyDescent="0.25">
      <c r="B234" s="9">
        <v>230</v>
      </c>
      <c r="C234" s="9">
        <f t="shared" si="11"/>
        <v>42</v>
      </c>
      <c r="D234" s="9">
        <v>2</v>
      </c>
      <c r="E234" s="20">
        <v>14418.759880187266</v>
      </c>
      <c r="F234" s="20">
        <f>'B-B-LS'!E234*-VLookups!$C$10*2</f>
        <v>-865.12559281123595</v>
      </c>
      <c r="G234" s="19">
        <v>0</v>
      </c>
      <c r="H234" s="20">
        <f>(-VLookups!$C$13)*(E234+F234/2)</f>
        <v>-4069.9833513804601</v>
      </c>
      <c r="I234" s="19">
        <v>0</v>
      </c>
      <c r="J234" s="19">
        <v>0</v>
      </c>
      <c r="K234" s="19">
        <v>0</v>
      </c>
      <c r="L234" s="19">
        <v>0</v>
      </c>
      <c r="M234" s="20">
        <f>M233-VLookups!$C$33</f>
        <v>-235</v>
      </c>
      <c r="N234" s="22">
        <v>170</v>
      </c>
      <c r="O234" s="19">
        <v>0</v>
      </c>
      <c r="P234" s="19">
        <v>0</v>
      </c>
      <c r="Q234" s="9" t="s">
        <v>36</v>
      </c>
      <c r="R234" s="19">
        <v>0</v>
      </c>
      <c r="S234" s="20">
        <f>VLookups!$C$50</f>
        <v>-3580.614715990946</v>
      </c>
      <c r="T234" s="19">
        <v>0</v>
      </c>
      <c r="U234" s="9">
        <v>86</v>
      </c>
      <c r="V234" s="21">
        <f>V233-VLookups!$C$54</f>
        <v>-1650</v>
      </c>
      <c r="W234" s="21">
        <f>-VLookups!$C$59</f>
        <v>-200</v>
      </c>
      <c r="X234" s="21">
        <f>-VLookups!$C$62</f>
        <v>-125</v>
      </c>
      <c r="Y234" s="20">
        <f>Y233*(1+VLookups!$C$57/12)</f>
        <v>-292.24129257460316</v>
      </c>
      <c r="Z234" s="20">
        <f>-E234*VLookups!$J$3</f>
        <v>-576.75039520749067</v>
      </c>
      <c r="AA234" s="20">
        <v>0</v>
      </c>
      <c r="AB234" s="20">
        <f t="shared" si="9"/>
        <v>3256.6073286281476</v>
      </c>
      <c r="AC234" s="20">
        <f t="shared" si="10"/>
        <v>309538.61137610202</v>
      </c>
    </row>
    <row r="235" spans="2:29" x14ac:dyDescent="0.25">
      <c r="B235" s="9">
        <v>231</v>
      </c>
      <c r="C235" s="9">
        <f t="shared" si="11"/>
        <v>42</v>
      </c>
      <c r="D235" s="9">
        <v>3</v>
      </c>
      <c r="E235" s="20">
        <v>14418.759880187266</v>
      </c>
      <c r="F235" s="20">
        <f>'B-B-LS'!E235*-VLookups!$C$10*2</f>
        <v>-865.12559281123595</v>
      </c>
      <c r="G235" s="19">
        <v>0</v>
      </c>
      <c r="H235" s="20">
        <f>(-VLookups!$C$13)*(E235+F235/2)</f>
        <v>-4069.9833513804601</v>
      </c>
      <c r="I235" s="19">
        <v>0</v>
      </c>
      <c r="J235" s="19">
        <v>0</v>
      </c>
      <c r="K235" s="19">
        <v>0</v>
      </c>
      <c r="L235" s="19">
        <v>0</v>
      </c>
      <c r="M235" s="20">
        <f>M234-VLookups!$C$33</f>
        <v>-236</v>
      </c>
      <c r="N235" s="22">
        <v>171</v>
      </c>
      <c r="O235" s="19">
        <v>0</v>
      </c>
      <c r="P235" s="19">
        <v>0</v>
      </c>
      <c r="Q235" s="9" t="s">
        <v>36</v>
      </c>
      <c r="R235" s="19">
        <v>0</v>
      </c>
      <c r="S235" s="20">
        <f>VLookups!$C$50</f>
        <v>-3580.614715990946</v>
      </c>
      <c r="T235" s="19">
        <v>0</v>
      </c>
      <c r="U235" s="9">
        <v>87</v>
      </c>
      <c r="V235" s="21">
        <f>V234-VLookups!$C$54</f>
        <v>-1655</v>
      </c>
      <c r="W235" s="21">
        <f>-VLookups!$C$59</f>
        <v>-200</v>
      </c>
      <c r="X235" s="21">
        <f>-VLookups!$C$62</f>
        <v>-125</v>
      </c>
      <c r="Y235" s="20">
        <f>Y234*(1+VLookups!$C$57/12)</f>
        <v>-293.09366301127909</v>
      </c>
      <c r="Z235" s="20">
        <f>-E235*VLookups!$J$3</f>
        <v>-576.75039520749067</v>
      </c>
      <c r="AA235" s="20">
        <v>0</v>
      </c>
      <c r="AB235" s="20">
        <f t="shared" si="9"/>
        <v>3249.7549581914714</v>
      </c>
      <c r="AC235" s="20">
        <f t="shared" si="10"/>
        <v>313304.26401992037</v>
      </c>
    </row>
    <row r="236" spans="2:29" x14ac:dyDescent="0.25">
      <c r="B236" s="9">
        <v>232</v>
      </c>
      <c r="C236" s="9">
        <f t="shared" si="11"/>
        <v>42</v>
      </c>
      <c r="D236" s="9">
        <v>4</v>
      </c>
      <c r="E236" s="20">
        <v>14418.759880187266</v>
      </c>
      <c r="F236" s="20">
        <f>'B-B-LS'!E236*-VLookups!$C$10*2</f>
        <v>-865.12559281123595</v>
      </c>
      <c r="G236" s="19">
        <v>0</v>
      </c>
      <c r="H236" s="20">
        <f>(-VLookups!$C$13)*(E236+F236/2)</f>
        <v>-4069.9833513804601</v>
      </c>
      <c r="I236" s="19">
        <v>0</v>
      </c>
      <c r="J236" s="19">
        <v>0</v>
      </c>
      <c r="K236" s="19">
        <v>0</v>
      </c>
      <c r="L236" s="19">
        <v>0</v>
      </c>
      <c r="M236" s="20">
        <f>M235-VLookups!$C$33</f>
        <v>-237</v>
      </c>
      <c r="N236" s="22">
        <v>172</v>
      </c>
      <c r="O236" s="19">
        <v>0</v>
      </c>
      <c r="P236" s="19">
        <v>0</v>
      </c>
      <c r="Q236" s="9" t="s">
        <v>36</v>
      </c>
      <c r="R236" s="19">
        <v>0</v>
      </c>
      <c r="S236" s="20">
        <f>VLookups!$C$50</f>
        <v>-3580.614715990946</v>
      </c>
      <c r="T236" s="19">
        <v>0</v>
      </c>
      <c r="U236" s="9">
        <v>88</v>
      </c>
      <c r="V236" s="21">
        <f>V235-VLookups!$C$54</f>
        <v>-1660</v>
      </c>
      <c r="W236" s="21">
        <f>-VLookups!$C$59</f>
        <v>-200</v>
      </c>
      <c r="X236" s="21">
        <f>-VLookups!$C$62</f>
        <v>-125</v>
      </c>
      <c r="Y236" s="20">
        <f>Y235*(1+VLookups!$C$57/12)</f>
        <v>-293.94851952839531</v>
      </c>
      <c r="Z236" s="20">
        <f>-E236*VLookups!$J$3</f>
        <v>-576.75039520749067</v>
      </c>
      <c r="AA236" s="20">
        <v>0</v>
      </c>
      <c r="AB236" s="20">
        <f t="shared" si="9"/>
        <v>3242.9001016743555</v>
      </c>
      <c r="AC236" s="20">
        <f t="shared" si="10"/>
        <v>317069.3378949613</v>
      </c>
    </row>
    <row r="237" spans="2:29" x14ac:dyDescent="0.25">
      <c r="B237" s="9">
        <v>233</v>
      </c>
      <c r="C237" s="9">
        <f t="shared" si="11"/>
        <v>42</v>
      </c>
      <c r="D237" s="9">
        <v>5</v>
      </c>
      <c r="E237" s="20">
        <v>14418.759880187266</v>
      </c>
      <c r="F237" s="20">
        <f>'B-B-LS'!E237*-VLookups!$C$10*2</f>
        <v>-865.12559281123595</v>
      </c>
      <c r="G237" s="19">
        <v>0</v>
      </c>
      <c r="H237" s="20">
        <f>(-VLookups!$C$13)*(E237+F237/2)</f>
        <v>-4069.9833513804601</v>
      </c>
      <c r="I237" s="19">
        <v>0</v>
      </c>
      <c r="J237" s="19">
        <v>0</v>
      </c>
      <c r="K237" s="19">
        <v>0</v>
      </c>
      <c r="L237" s="19">
        <v>0</v>
      </c>
      <c r="M237" s="20">
        <f>M236-VLookups!$C$33</f>
        <v>-238</v>
      </c>
      <c r="N237" s="22">
        <v>173</v>
      </c>
      <c r="O237" s="19">
        <v>0</v>
      </c>
      <c r="P237" s="19">
        <v>0</v>
      </c>
      <c r="Q237" s="9" t="s">
        <v>36</v>
      </c>
      <c r="R237" s="19">
        <v>0</v>
      </c>
      <c r="S237" s="20">
        <f>VLookups!$C$50</f>
        <v>-3580.614715990946</v>
      </c>
      <c r="T237" s="19">
        <v>0</v>
      </c>
      <c r="U237" s="9">
        <v>89</v>
      </c>
      <c r="V237" s="21">
        <f>V236-VLookups!$C$54</f>
        <v>-1665</v>
      </c>
      <c r="W237" s="21">
        <f>-VLookups!$C$59</f>
        <v>-200</v>
      </c>
      <c r="X237" s="21">
        <f>-VLookups!$C$62</f>
        <v>-125</v>
      </c>
      <c r="Y237" s="20">
        <f>Y236*(1+VLookups!$C$57/12)</f>
        <v>-294.8058693770198</v>
      </c>
      <c r="Z237" s="20">
        <f>-E237*VLookups!$J$3</f>
        <v>-576.75039520749067</v>
      </c>
      <c r="AA237" s="20">
        <v>0</v>
      </c>
      <c r="AB237" s="20">
        <f t="shared" si="9"/>
        <v>3236.0427518257306</v>
      </c>
      <c r="AC237" s="20">
        <f t="shared" si="10"/>
        <v>320833.82954327861</v>
      </c>
    </row>
    <row r="238" spans="2:29" x14ac:dyDescent="0.25">
      <c r="B238" s="9">
        <v>234</v>
      </c>
      <c r="C238" s="9">
        <f t="shared" si="11"/>
        <v>42</v>
      </c>
      <c r="D238" s="9">
        <v>6</v>
      </c>
      <c r="E238" s="20">
        <v>14418.759880187266</v>
      </c>
      <c r="F238" s="20">
        <f>'B-B-LS'!E238*-VLookups!$C$10*2</f>
        <v>-865.12559281123595</v>
      </c>
      <c r="G238" s="19">
        <v>0</v>
      </c>
      <c r="H238" s="20">
        <f>(-VLookups!$C$13)*(E238+F238/2)</f>
        <v>-4069.9833513804601</v>
      </c>
      <c r="I238" s="19">
        <v>0</v>
      </c>
      <c r="J238" s="19">
        <v>0</v>
      </c>
      <c r="K238" s="19">
        <v>0</v>
      </c>
      <c r="L238" s="19">
        <v>0</v>
      </c>
      <c r="M238" s="20">
        <f>M237-VLookups!$C$33</f>
        <v>-239</v>
      </c>
      <c r="N238" s="22">
        <v>174</v>
      </c>
      <c r="O238" s="19">
        <v>0</v>
      </c>
      <c r="P238" s="19">
        <v>0</v>
      </c>
      <c r="Q238" s="9" t="s">
        <v>36</v>
      </c>
      <c r="R238" s="19">
        <v>0</v>
      </c>
      <c r="S238" s="20">
        <f>VLookups!$C$50</f>
        <v>-3580.614715990946</v>
      </c>
      <c r="T238" s="19">
        <v>0</v>
      </c>
      <c r="U238" s="9">
        <v>90</v>
      </c>
      <c r="V238" s="21">
        <f>V237-VLookups!$C$54</f>
        <v>-1670</v>
      </c>
      <c r="W238" s="21">
        <f>-VLookups!$C$59</f>
        <v>-200</v>
      </c>
      <c r="X238" s="21">
        <f>-VLookups!$C$62</f>
        <v>-125</v>
      </c>
      <c r="Y238" s="20">
        <f>Y237*(1+VLookups!$C$57/12)</f>
        <v>-295.66571982936944</v>
      </c>
      <c r="Z238" s="20">
        <f>-E238*VLookups!$J$3</f>
        <v>-576.75039520749067</v>
      </c>
      <c r="AA238" s="20">
        <v>0</v>
      </c>
      <c r="AB238" s="20">
        <f t="shared" si="9"/>
        <v>3229.1829013733809</v>
      </c>
      <c r="AC238" s="20">
        <f t="shared" si="10"/>
        <v>324597.73549389077</v>
      </c>
    </row>
    <row r="239" spans="2:29" x14ac:dyDescent="0.25">
      <c r="B239" s="9">
        <v>235</v>
      </c>
      <c r="C239" s="9">
        <f t="shared" si="11"/>
        <v>42</v>
      </c>
      <c r="D239" s="9">
        <v>7</v>
      </c>
      <c r="E239" s="20">
        <v>14418.759880187266</v>
      </c>
      <c r="F239" s="20">
        <f>'B-B-LS'!E239*-VLookups!$C$10*2</f>
        <v>-865.12559281123595</v>
      </c>
      <c r="G239" s="19">
        <v>0</v>
      </c>
      <c r="H239" s="20">
        <f>(-VLookups!$C$13)*(E239+F239/2)</f>
        <v>-4069.9833513804601</v>
      </c>
      <c r="I239" s="19">
        <v>0</v>
      </c>
      <c r="J239" s="19">
        <v>0</v>
      </c>
      <c r="K239" s="19">
        <v>0</v>
      </c>
      <c r="L239" s="19">
        <v>0</v>
      </c>
      <c r="M239" s="20">
        <f>M238-VLookups!$C$33</f>
        <v>-240</v>
      </c>
      <c r="N239" s="22">
        <v>175</v>
      </c>
      <c r="O239" s="19">
        <v>0</v>
      </c>
      <c r="P239" s="19">
        <v>0</v>
      </c>
      <c r="Q239" s="9" t="s">
        <v>36</v>
      </c>
      <c r="R239" s="19">
        <v>0</v>
      </c>
      <c r="S239" s="20">
        <f>VLookups!$C$50</f>
        <v>-3580.614715990946</v>
      </c>
      <c r="T239" s="19">
        <v>0</v>
      </c>
      <c r="U239" s="9">
        <v>91</v>
      </c>
      <c r="V239" s="21">
        <f>V238-VLookups!$C$54</f>
        <v>-1675</v>
      </c>
      <c r="W239" s="21">
        <f>-VLookups!$C$59</f>
        <v>-200</v>
      </c>
      <c r="X239" s="21">
        <f>-VLookups!$C$62</f>
        <v>-125</v>
      </c>
      <c r="Y239" s="20">
        <f>Y238*(1+VLookups!$C$57/12)</f>
        <v>-296.52807817887179</v>
      </c>
      <c r="Z239" s="20">
        <f>-E239*VLookups!$J$3</f>
        <v>-576.75039520749067</v>
      </c>
      <c r="AA239" s="20">
        <v>0</v>
      </c>
      <c r="AB239" s="20">
        <f t="shared" si="9"/>
        <v>3222.3205430238786</v>
      </c>
      <c r="AC239" s="20">
        <f t="shared" si="10"/>
        <v>328361.05226273782</v>
      </c>
    </row>
    <row r="240" spans="2:29" x14ac:dyDescent="0.25">
      <c r="B240" s="9">
        <v>236</v>
      </c>
      <c r="C240" s="9">
        <f t="shared" si="11"/>
        <v>42</v>
      </c>
      <c r="D240" s="9">
        <v>8</v>
      </c>
      <c r="E240" s="20">
        <v>14418.759880187266</v>
      </c>
      <c r="F240" s="20">
        <f>'B-B-LS'!E240*-VLookups!$C$10*2</f>
        <v>-865.12559281123595</v>
      </c>
      <c r="G240" s="19">
        <v>0</v>
      </c>
      <c r="H240" s="20">
        <f>(-VLookups!$C$13)*(E240+F240/2)</f>
        <v>-4069.9833513804601</v>
      </c>
      <c r="I240" s="19">
        <v>0</v>
      </c>
      <c r="J240" s="19">
        <v>0</v>
      </c>
      <c r="K240" s="19">
        <v>0</v>
      </c>
      <c r="L240" s="19">
        <v>0</v>
      </c>
      <c r="M240" s="20">
        <f>M239-VLookups!$C$33</f>
        <v>-241</v>
      </c>
      <c r="N240" s="22">
        <v>176</v>
      </c>
      <c r="O240" s="19">
        <v>0</v>
      </c>
      <c r="P240" s="19">
        <v>0</v>
      </c>
      <c r="Q240" s="9" t="s">
        <v>36</v>
      </c>
      <c r="R240" s="19">
        <v>0</v>
      </c>
      <c r="S240" s="20">
        <f>VLookups!$C$50</f>
        <v>-3580.614715990946</v>
      </c>
      <c r="T240" s="19">
        <v>0</v>
      </c>
      <c r="U240" s="9">
        <v>92</v>
      </c>
      <c r="V240" s="21">
        <f>V239-VLookups!$C$54</f>
        <v>-1680</v>
      </c>
      <c r="W240" s="21">
        <f>-VLookups!$C$59</f>
        <v>-200</v>
      </c>
      <c r="X240" s="21">
        <f>-VLookups!$C$62</f>
        <v>-125</v>
      </c>
      <c r="Y240" s="20">
        <f>Y239*(1+VLookups!$C$57/12)</f>
        <v>-297.39295174022686</v>
      </c>
      <c r="Z240" s="20">
        <f>-E240*VLookups!$J$3</f>
        <v>-576.75039520749067</v>
      </c>
      <c r="AA240" s="20">
        <v>0</v>
      </c>
      <c r="AB240" s="20">
        <f t="shared" si="9"/>
        <v>3215.4556694625239</v>
      </c>
      <c r="AC240" s="20">
        <f t="shared" si="10"/>
        <v>332123.77635263826</v>
      </c>
    </row>
    <row r="241" spans="2:29" x14ac:dyDescent="0.25">
      <c r="B241" s="9">
        <v>237</v>
      </c>
      <c r="C241" s="9">
        <f t="shared" si="11"/>
        <v>42</v>
      </c>
      <c r="D241" s="9">
        <v>9</v>
      </c>
      <c r="E241" s="20">
        <v>14418.759880187266</v>
      </c>
      <c r="F241" s="20">
        <f>'B-B-LS'!E241*-VLookups!$C$10*2</f>
        <v>-865.12559281123595</v>
      </c>
      <c r="G241" s="19">
        <v>0</v>
      </c>
      <c r="H241" s="20">
        <f>(-VLookups!$C$13)*(E241+F241/2)</f>
        <v>-4069.9833513804601</v>
      </c>
      <c r="I241" s="19">
        <v>0</v>
      </c>
      <c r="J241" s="19">
        <v>0</v>
      </c>
      <c r="K241" s="19">
        <v>0</v>
      </c>
      <c r="L241" s="19">
        <v>0</v>
      </c>
      <c r="M241" s="20">
        <f>M240-VLookups!$C$33</f>
        <v>-242</v>
      </c>
      <c r="N241" s="22">
        <v>177</v>
      </c>
      <c r="O241" s="19">
        <v>0</v>
      </c>
      <c r="P241" s="19">
        <v>0</v>
      </c>
      <c r="Q241" s="9" t="s">
        <v>36</v>
      </c>
      <c r="R241" s="19">
        <v>0</v>
      </c>
      <c r="S241" s="20">
        <f>VLookups!$C$50</f>
        <v>-3580.614715990946</v>
      </c>
      <c r="T241" s="19">
        <v>0</v>
      </c>
      <c r="U241" s="9">
        <v>93</v>
      </c>
      <c r="V241" s="21">
        <f>V240-VLookups!$C$54</f>
        <v>-1685</v>
      </c>
      <c r="W241" s="21">
        <f>-VLookups!$C$59</f>
        <v>-200</v>
      </c>
      <c r="X241" s="21">
        <f>-VLookups!$C$62</f>
        <v>-125</v>
      </c>
      <c r="Y241" s="20">
        <f>Y240*(1+VLookups!$C$57/12)</f>
        <v>-298.26034784946921</v>
      </c>
      <c r="Z241" s="20">
        <f>-E241*VLookups!$J$3</f>
        <v>-576.75039520749067</v>
      </c>
      <c r="AA241" s="20">
        <v>0</v>
      </c>
      <c r="AB241" s="20">
        <f t="shared" si="9"/>
        <v>3208.5882733532812</v>
      </c>
      <c r="AC241" s="20">
        <f t="shared" si="10"/>
        <v>335885.90425324597</v>
      </c>
    </row>
    <row r="242" spans="2:29" x14ac:dyDescent="0.25">
      <c r="B242" s="9">
        <v>238</v>
      </c>
      <c r="C242" s="9">
        <f t="shared" si="11"/>
        <v>42</v>
      </c>
      <c r="D242" s="9">
        <v>10</v>
      </c>
      <c r="E242" s="20">
        <v>14418.759880187266</v>
      </c>
      <c r="F242" s="20">
        <f>'B-B-LS'!E242*-VLookups!$C$10*2</f>
        <v>-865.12559281123595</v>
      </c>
      <c r="G242" s="19">
        <v>0</v>
      </c>
      <c r="H242" s="20">
        <f>(-VLookups!$C$13)*(E242+F242/2)</f>
        <v>-4069.9833513804601</v>
      </c>
      <c r="I242" s="19">
        <v>0</v>
      </c>
      <c r="J242" s="19">
        <v>0</v>
      </c>
      <c r="K242" s="19">
        <v>0</v>
      </c>
      <c r="L242" s="19">
        <v>0</v>
      </c>
      <c r="M242" s="20">
        <f>M241-VLookups!$C$33</f>
        <v>-243</v>
      </c>
      <c r="N242" s="22">
        <v>178</v>
      </c>
      <c r="O242" s="19">
        <v>0</v>
      </c>
      <c r="P242" s="19">
        <v>0</v>
      </c>
      <c r="Q242" s="9" t="s">
        <v>36</v>
      </c>
      <c r="R242" s="19">
        <v>0</v>
      </c>
      <c r="S242" s="20">
        <f>VLookups!$C$50</f>
        <v>-3580.614715990946</v>
      </c>
      <c r="T242" s="19">
        <v>0</v>
      </c>
      <c r="U242" s="9">
        <v>94</v>
      </c>
      <c r="V242" s="21">
        <f>V241-VLookups!$C$54</f>
        <v>-1690</v>
      </c>
      <c r="W242" s="21">
        <f>-VLookups!$C$59</f>
        <v>-200</v>
      </c>
      <c r="X242" s="21">
        <f>-VLookups!$C$62</f>
        <v>-125</v>
      </c>
      <c r="Y242" s="20">
        <f>Y241*(1+VLookups!$C$57/12)</f>
        <v>-299.13027386403019</v>
      </c>
      <c r="Z242" s="20">
        <f>-E242*VLookups!$J$3</f>
        <v>-576.75039520749067</v>
      </c>
      <c r="AA242" s="20">
        <v>0</v>
      </c>
      <c r="AB242" s="20">
        <f t="shared" si="9"/>
        <v>3201.7183473387204</v>
      </c>
      <c r="AC242" s="20">
        <f t="shared" si="10"/>
        <v>339647.43244100676</v>
      </c>
    </row>
    <row r="243" spans="2:29" x14ac:dyDescent="0.25">
      <c r="B243" s="9">
        <v>239</v>
      </c>
      <c r="C243" s="9">
        <f t="shared" si="11"/>
        <v>42</v>
      </c>
      <c r="D243" s="9">
        <v>11</v>
      </c>
      <c r="E243" s="20">
        <v>14418.759880187266</v>
      </c>
      <c r="F243" s="20">
        <f>'B-B-LS'!E243*-VLookups!$C$10*2</f>
        <v>-865.12559281123595</v>
      </c>
      <c r="G243" s="19">
        <v>0</v>
      </c>
      <c r="H243" s="20">
        <f>(-VLookups!$C$13)*(E243+F243/2)</f>
        <v>-4069.9833513804601</v>
      </c>
      <c r="I243" s="19">
        <v>0</v>
      </c>
      <c r="J243" s="19">
        <v>0</v>
      </c>
      <c r="K243" s="19">
        <v>0</v>
      </c>
      <c r="L243" s="19">
        <v>0</v>
      </c>
      <c r="M243" s="20">
        <f>M242-VLookups!$C$33</f>
        <v>-244</v>
      </c>
      <c r="N243" s="22">
        <v>179</v>
      </c>
      <c r="O243" s="19">
        <v>0</v>
      </c>
      <c r="P243" s="19">
        <v>0</v>
      </c>
      <c r="Q243" s="9" t="s">
        <v>36</v>
      </c>
      <c r="R243" s="19">
        <v>0</v>
      </c>
      <c r="S243" s="20">
        <f>VLookups!$C$50</f>
        <v>-3580.614715990946</v>
      </c>
      <c r="T243" s="19">
        <v>0</v>
      </c>
      <c r="U243" s="9">
        <v>95</v>
      </c>
      <c r="V243" s="21">
        <f>V242-VLookups!$C$54</f>
        <v>-1695</v>
      </c>
      <c r="W243" s="21">
        <f>-VLookups!$C$59</f>
        <v>-200</v>
      </c>
      <c r="X243" s="21">
        <f>-VLookups!$C$62</f>
        <v>-125</v>
      </c>
      <c r="Y243" s="20">
        <f>Y242*(1+VLookups!$C$57/12)</f>
        <v>-300.00273716280026</v>
      </c>
      <c r="Z243" s="20">
        <f>-E243*VLookups!$J$3</f>
        <v>-576.75039520749067</v>
      </c>
      <c r="AA243" s="20">
        <v>0</v>
      </c>
      <c r="AB243" s="20">
        <f t="shared" si="9"/>
        <v>3194.8458840399503</v>
      </c>
      <c r="AC243" s="20">
        <f t="shared" si="10"/>
        <v>343408.35737911507</v>
      </c>
    </row>
    <row r="244" spans="2:29" x14ac:dyDescent="0.25">
      <c r="B244" s="9">
        <v>240</v>
      </c>
      <c r="C244" s="9">
        <f t="shared" si="11"/>
        <v>43</v>
      </c>
      <c r="D244" s="9">
        <v>0</v>
      </c>
      <c r="E244" s="20">
        <v>14923.416475993819</v>
      </c>
      <c r="F244" s="20">
        <f>'B-B-LS'!E244*-VLookups!$C$10*2</f>
        <v>-895.40498855962915</v>
      </c>
      <c r="G244" s="19">
        <v>0</v>
      </c>
      <c r="H244" s="20">
        <f>(-VLookups!$C$13)*(E244+F244/2)</f>
        <v>-4212.4327686787756</v>
      </c>
      <c r="I244" s="19">
        <v>0</v>
      </c>
      <c r="J244" s="19">
        <v>0</v>
      </c>
      <c r="K244" s="19">
        <v>0</v>
      </c>
      <c r="L244" s="21">
        <f>VLookups!$C$31</f>
        <v>3000</v>
      </c>
      <c r="M244" s="20">
        <f>M243-VLookups!$C$33</f>
        <v>-245</v>
      </c>
      <c r="N244" s="22">
        <v>180</v>
      </c>
      <c r="O244" s="21">
        <f>-VLookups!$C$36</f>
        <v>-10000</v>
      </c>
      <c r="P244" s="19">
        <v>0</v>
      </c>
      <c r="Q244" s="22">
        <v>0</v>
      </c>
      <c r="R244" s="19">
        <v>0</v>
      </c>
      <c r="S244" s="20">
        <f>VLookups!$C$50</f>
        <v>-3580.614715990946</v>
      </c>
      <c r="T244" s="19">
        <v>0</v>
      </c>
      <c r="U244" s="9">
        <v>96</v>
      </c>
      <c r="V244" s="21">
        <f>V243-VLookups!$C$54</f>
        <v>-1700</v>
      </c>
      <c r="W244" s="21">
        <f>-VLookups!$C$59</f>
        <v>-200</v>
      </c>
      <c r="X244" s="21">
        <f>-VLookups!$C$62</f>
        <v>-125</v>
      </c>
      <c r="Y244" s="20">
        <f>Y243*(1+VLookups!$C$57/12)</f>
        <v>-300.87774514619178</v>
      </c>
      <c r="Z244" s="20">
        <f>-E244*VLookups!$J$3</f>
        <v>-596.93665903975284</v>
      </c>
      <c r="AA244" s="20">
        <v>0</v>
      </c>
      <c r="AB244" s="20">
        <f t="shared" si="9"/>
        <v>-3485.1479071416625</v>
      </c>
      <c r="AC244" s="20">
        <f t="shared" si="10"/>
        <v>340495.55673427193</v>
      </c>
    </row>
    <row r="245" spans="2:29" x14ac:dyDescent="0.25">
      <c r="B245" s="9">
        <v>241</v>
      </c>
      <c r="C245" s="9">
        <f t="shared" si="11"/>
        <v>43</v>
      </c>
      <c r="D245" s="9">
        <v>1</v>
      </c>
      <c r="E245" s="20">
        <v>14923.416475993819</v>
      </c>
      <c r="F245" s="20">
        <f>'B-B-LS'!E245*-VLookups!$C$10*2</f>
        <v>-895.40498855962915</v>
      </c>
      <c r="G245" s="19">
        <v>0</v>
      </c>
      <c r="H245" s="20">
        <f>(-VLookups!$C$13)*(E245+F245/2)</f>
        <v>-4212.4327686787756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9"/>
      <c r="O245" s="20">
        <f>VLookups!$C$39</f>
        <v>-1132.2740186406561</v>
      </c>
      <c r="P245" s="20">
        <f>-VLookups!$C$41</f>
        <v>-100</v>
      </c>
      <c r="Q245" s="22">
        <v>1</v>
      </c>
      <c r="R245" s="19">
        <v>0</v>
      </c>
      <c r="S245" s="20">
        <f>VLookups!$C$50</f>
        <v>-3580.614715990946</v>
      </c>
      <c r="T245" s="19">
        <v>0</v>
      </c>
      <c r="U245" s="9">
        <v>97</v>
      </c>
      <c r="V245" s="21">
        <f>V244-VLookups!$C$54</f>
        <v>-1705</v>
      </c>
      <c r="W245" s="21">
        <f>-VLookups!$C$60</f>
        <v>-300</v>
      </c>
      <c r="X245" s="21">
        <f>-VLookups!$C$62</f>
        <v>-125</v>
      </c>
      <c r="Y245" s="20">
        <f>Y244*(1+VLookups!$C$57/12)</f>
        <v>-301.75530523620154</v>
      </c>
      <c r="Z245" s="20">
        <f>-E245*VLookups!$J$3</f>
        <v>-596.93665903975284</v>
      </c>
      <c r="AA245" s="20">
        <v>0</v>
      </c>
      <c r="AB245" s="20">
        <f t="shared" si="9"/>
        <v>2421.7005141276732</v>
      </c>
      <c r="AC245" s="20">
        <f t="shared" si="10"/>
        <v>343484.74984295672</v>
      </c>
    </row>
    <row r="246" spans="2:29" x14ac:dyDescent="0.25">
      <c r="B246" s="9">
        <v>242</v>
      </c>
      <c r="C246" s="9">
        <f t="shared" si="11"/>
        <v>43</v>
      </c>
      <c r="D246" s="9">
        <v>2</v>
      </c>
      <c r="E246" s="20">
        <v>14923.416475993819</v>
      </c>
      <c r="F246" s="20">
        <f>'B-B-LS'!E246*-VLookups!$C$10*2</f>
        <v>-895.40498855962915</v>
      </c>
      <c r="G246" s="19">
        <v>0</v>
      </c>
      <c r="H246" s="20">
        <f>(-VLookups!$C$13)*(E246+F246/2)</f>
        <v>-4212.4327686787756</v>
      </c>
      <c r="I246" s="19">
        <v>0</v>
      </c>
      <c r="J246" s="19">
        <v>0</v>
      </c>
      <c r="K246" s="19">
        <v>0</v>
      </c>
      <c r="L246" s="19">
        <v>0</v>
      </c>
      <c r="M246" s="19">
        <v>0</v>
      </c>
      <c r="N246" s="20" t="s">
        <v>36</v>
      </c>
      <c r="O246" s="20">
        <f>VLookups!$C$39</f>
        <v>-1132.2740186406561</v>
      </c>
      <c r="P246" s="20">
        <f>P245-VLookups!$C$42</f>
        <v>-101.5</v>
      </c>
      <c r="Q246" s="22">
        <v>2</v>
      </c>
      <c r="R246" s="19">
        <v>0</v>
      </c>
      <c r="S246" s="20">
        <f>VLookups!$C$50</f>
        <v>-3580.614715990946</v>
      </c>
      <c r="T246" s="19">
        <v>0</v>
      </c>
      <c r="U246" s="9">
        <v>98</v>
      </c>
      <c r="V246" s="21">
        <f>V245-VLookups!$C$54</f>
        <v>-1710</v>
      </c>
      <c r="W246" s="21">
        <f>-VLookups!$C$60</f>
        <v>-300</v>
      </c>
      <c r="X246" s="21">
        <f>-VLookups!$C$62</f>
        <v>-125</v>
      </c>
      <c r="Y246" s="20">
        <f>Y245*(1+VLookups!$C$57/12)</f>
        <v>-302.63542487647379</v>
      </c>
      <c r="Z246" s="20">
        <f>-E246*VLookups!$J$3</f>
        <v>-596.93665903975284</v>
      </c>
      <c r="AA246" s="20">
        <v>0</v>
      </c>
      <c r="AB246" s="20">
        <f t="shared" si="9"/>
        <v>2414.3203944874003</v>
      </c>
      <c r="AC246" s="20">
        <f t="shared" si="10"/>
        <v>346471.54482051573</v>
      </c>
    </row>
    <row r="247" spans="2:29" x14ac:dyDescent="0.25">
      <c r="B247" s="9">
        <v>243</v>
      </c>
      <c r="C247" s="9">
        <f t="shared" si="11"/>
        <v>43</v>
      </c>
      <c r="D247" s="9">
        <v>3</v>
      </c>
      <c r="E247" s="20">
        <v>14923.416475993819</v>
      </c>
      <c r="F247" s="20">
        <f>'B-B-LS'!E247*-VLookups!$C$10*2</f>
        <v>-895.40498855962915</v>
      </c>
      <c r="G247" s="19">
        <v>0</v>
      </c>
      <c r="H247" s="20">
        <f>(-VLookups!$C$13)*(E247+F247/2)</f>
        <v>-4212.4327686787756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20" t="s">
        <v>36</v>
      </c>
      <c r="O247" s="20">
        <f>VLookups!$C$39</f>
        <v>-1132.2740186406561</v>
      </c>
      <c r="P247" s="20">
        <f>P246-VLookups!$C$42</f>
        <v>-103</v>
      </c>
      <c r="Q247" s="22">
        <v>3</v>
      </c>
      <c r="R247" s="19">
        <v>0</v>
      </c>
      <c r="S247" s="20">
        <f>VLookups!$C$50</f>
        <v>-3580.614715990946</v>
      </c>
      <c r="T247" s="19">
        <v>0</v>
      </c>
      <c r="U247" s="9">
        <v>99</v>
      </c>
      <c r="V247" s="21">
        <f>V246-VLookups!$C$54</f>
        <v>-1715</v>
      </c>
      <c r="W247" s="21">
        <f>-VLookups!$C$60</f>
        <v>-300</v>
      </c>
      <c r="X247" s="21">
        <f>-VLookups!$C$62</f>
        <v>-125</v>
      </c>
      <c r="Y247" s="20">
        <f>Y246*(1+VLookups!$C$57/12)</f>
        <v>-303.51811153236349</v>
      </c>
      <c r="Z247" s="20">
        <f>-E247*VLookups!$J$3</f>
        <v>-596.93665903975284</v>
      </c>
      <c r="AA247" s="20">
        <v>0</v>
      </c>
      <c r="AB247" s="20">
        <f t="shared" si="9"/>
        <v>2406.937707831511</v>
      </c>
      <c r="AC247" s="20">
        <f t="shared" si="10"/>
        <v>349455.9351030481</v>
      </c>
    </row>
    <row r="248" spans="2:29" x14ac:dyDescent="0.25">
      <c r="B248" s="9">
        <v>244</v>
      </c>
      <c r="C248" s="9">
        <f t="shared" si="11"/>
        <v>43</v>
      </c>
      <c r="D248" s="9">
        <v>4</v>
      </c>
      <c r="E248" s="20">
        <v>14923.416475993819</v>
      </c>
      <c r="F248" s="20">
        <f>'B-B-LS'!E248*-VLookups!$C$10*2</f>
        <v>-895.40498855962915</v>
      </c>
      <c r="G248" s="19">
        <v>0</v>
      </c>
      <c r="H248" s="20">
        <f>(-VLookups!$C$13)*(E248+F248/2)</f>
        <v>-4212.4327686787756</v>
      </c>
      <c r="I248" s="19">
        <v>0</v>
      </c>
      <c r="J248" s="19">
        <v>0</v>
      </c>
      <c r="K248" s="19">
        <v>0</v>
      </c>
      <c r="L248" s="19">
        <v>0</v>
      </c>
      <c r="M248" s="19">
        <v>0</v>
      </c>
      <c r="N248" s="20" t="s">
        <v>36</v>
      </c>
      <c r="O248" s="20">
        <f>VLookups!$C$39</f>
        <v>-1132.2740186406561</v>
      </c>
      <c r="P248" s="20">
        <f>P247-VLookups!$C$42</f>
        <v>-104.5</v>
      </c>
      <c r="Q248" s="22">
        <v>4</v>
      </c>
      <c r="R248" s="19">
        <v>0</v>
      </c>
      <c r="S248" s="20">
        <f>VLookups!$C$50</f>
        <v>-3580.614715990946</v>
      </c>
      <c r="T248" s="19">
        <v>0</v>
      </c>
      <c r="U248" s="9">
        <v>100</v>
      </c>
      <c r="V248" s="21">
        <f>V247-VLookups!$C$54</f>
        <v>-1720</v>
      </c>
      <c r="W248" s="21">
        <f>-VLookups!$C$60</f>
        <v>-300</v>
      </c>
      <c r="X248" s="21">
        <f>-VLookups!$C$62</f>
        <v>-125</v>
      </c>
      <c r="Y248" s="20">
        <f>Y247*(1+VLookups!$C$57/12)</f>
        <v>-304.40337269099956</v>
      </c>
      <c r="Z248" s="20">
        <f>-E248*VLookups!$J$3</f>
        <v>-596.93665903975284</v>
      </c>
      <c r="AA248" s="20">
        <v>0</v>
      </c>
      <c r="AB248" s="20">
        <f t="shared" si="9"/>
        <v>2399.5524466728748</v>
      </c>
      <c r="AC248" s="20">
        <f t="shared" si="10"/>
        <v>352437.91410822608</v>
      </c>
    </row>
    <row r="249" spans="2:29" x14ac:dyDescent="0.25">
      <c r="B249" s="9">
        <v>245</v>
      </c>
      <c r="C249" s="9">
        <f t="shared" si="11"/>
        <v>43</v>
      </c>
      <c r="D249" s="9">
        <v>5</v>
      </c>
      <c r="E249" s="20">
        <v>14923.416475993819</v>
      </c>
      <c r="F249" s="20">
        <f>'B-B-LS'!E249*-VLookups!$C$10*2</f>
        <v>-895.40498855962915</v>
      </c>
      <c r="G249" s="19">
        <v>0</v>
      </c>
      <c r="H249" s="20">
        <f>(-VLookups!$C$13)*(E249+F249/2)</f>
        <v>-4212.4327686787756</v>
      </c>
      <c r="I249" s="19">
        <v>0</v>
      </c>
      <c r="J249" s="19">
        <v>0</v>
      </c>
      <c r="K249" s="19">
        <v>0</v>
      </c>
      <c r="L249" s="19">
        <v>0</v>
      </c>
      <c r="M249" s="19">
        <v>0</v>
      </c>
      <c r="N249" s="20" t="s">
        <v>36</v>
      </c>
      <c r="O249" s="20">
        <f>VLookups!$C$39</f>
        <v>-1132.2740186406561</v>
      </c>
      <c r="P249" s="20">
        <f>P248-VLookups!$C$42</f>
        <v>-106</v>
      </c>
      <c r="Q249" s="22">
        <v>5</v>
      </c>
      <c r="R249" s="19">
        <v>0</v>
      </c>
      <c r="S249" s="20">
        <f>VLookups!$C$50</f>
        <v>-3580.614715990946</v>
      </c>
      <c r="T249" s="19">
        <v>0</v>
      </c>
      <c r="U249" s="9">
        <v>101</v>
      </c>
      <c r="V249" s="21">
        <f>V248-VLookups!$C$54</f>
        <v>-1725</v>
      </c>
      <c r="W249" s="21">
        <f>-VLookups!$C$60</f>
        <v>-300</v>
      </c>
      <c r="X249" s="21">
        <f>-VLookups!$C$62</f>
        <v>-125</v>
      </c>
      <c r="Y249" s="20">
        <f>Y248*(1+VLookups!$C$57/12)</f>
        <v>-305.29121586134829</v>
      </c>
      <c r="Z249" s="20">
        <f>-E249*VLookups!$J$3</f>
        <v>-596.93665903975284</v>
      </c>
      <c r="AA249" s="20">
        <v>0</v>
      </c>
      <c r="AB249" s="20">
        <f t="shared" si="9"/>
        <v>2392.164603502526</v>
      </c>
      <c r="AC249" s="20">
        <f t="shared" si="10"/>
        <v>355417.47523524234</v>
      </c>
    </row>
    <row r="250" spans="2:29" x14ac:dyDescent="0.25">
      <c r="B250" s="9">
        <v>246</v>
      </c>
      <c r="C250" s="9">
        <f t="shared" si="11"/>
        <v>43</v>
      </c>
      <c r="D250" s="9">
        <v>6</v>
      </c>
      <c r="E250" s="20">
        <v>14923.416475993819</v>
      </c>
      <c r="F250" s="20">
        <f>'B-B-LS'!E250*-VLookups!$C$10*2</f>
        <v>-895.40498855962915</v>
      </c>
      <c r="G250" s="19">
        <v>0</v>
      </c>
      <c r="H250" s="20">
        <f>(-VLookups!$C$13)*(E250+F250/2)</f>
        <v>-4212.4327686787756</v>
      </c>
      <c r="I250" s="19">
        <v>0</v>
      </c>
      <c r="J250" s="19">
        <v>0</v>
      </c>
      <c r="K250" s="19">
        <v>0</v>
      </c>
      <c r="L250" s="19">
        <v>0</v>
      </c>
      <c r="M250" s="19">
        <v>0</v>
      </c>
      <c r="N250" s="20" t="s">
        <v>36</v>
      </c>
      <c r="O250" s="20">
        <f>VLookups!$C$39</f>
        <v>-1132.2740186406561</v>
      </c>
      <c r="P250" s="20">
        <f>P249-VLookups!$C$42</f>
        <v>-107.5</v>
      </c>
      <c r="Q250" s="22">
        <v>6</v>
      </c>
      <c r="R250" s="19">
        <v>0</v>
      </c>
      <c r="S250" s="20">
        <f>VLookups!$C$50</f>
        <v>-3580.614715990946</v>
      </c>
      <c r="T250" s="19">
        <v>0</v>
      </c>
      <c r="U250" s="9">
        <v>102</v>
      </c>
      <c r="V250" s="21">
        <f>V249-VLookups!$C$54</f>
        <v>-1730</v>
      </c>
      <c r="W250" s="21">
        <f>-VLookups!$C$60</f>
        <v>-300</v>
      </c>
      <c r="X250" s="21">
        <f>-VLookups!$C$62</f>
        <v>-125</v>
      </c>
      <c r="Y250" s="20">
        <f>Y249*(1+VLookups!$C$57/12)</f>
        <v>-306.18164857427723</v>
      </c>
      <c r="Z250" s="20">
        <f>-E250*VLookups!$J$3</f>
        <v>-596.93665903975284</v>
      </c>
      <c r="AA250" s="20">
        <v>0</v>
      </c>
      <c r="AB250" s="20">
        <f t="shared" si="9"/>
        <v>2384.7741707895966</v>
      </c>
      <c r="AC250" s="20">
        <f t="shared" si="10"/>
        <v>358394.61186475732</v>
      </c>
    </row>
    <row r="251" spans="2:29" x14ac:dyDescent="0.25">
      <c r="B251" s="9">
        <v>247</v>
      </c>
      <c r="C251" s="9">
        <f t="shared" si="11"/>
        <v>43</v>
      </c>
      <c r="D251" s="9">
        <v>7</v>
      </c>
      <c r="E251" s="20">
        <v>14923.416475993819</v>
      </c>
      <c r="F251" s="20">
        <f>'B-B-LS'!E251*-VLookups!$C$10*2</f>
        <v>-895.40498855962915</v>
      </c>
      <c r="G251" s="19">
        <v>0</v>
      </c>
      <c r="H251" s="20">
        <f>(-VLookups!$C$13)*(E251+F251/2)</f>
        <v>-4212.4327686787756</v>
      </c>
      <c r="I251" s="19">
        <v>0</v>
      </c>
      <c r="J251" s="19">
        <v>0</v>
      </c>
      <c r="K251" s="19">
        <v>0</v>
      </c>
      <c r="L251" s="19">
        <v>0</v>
      </c>
      <c r="M251" s="19">
        <v>0</v>
      </c>
      <c r="N251" s="20" t="s">
        <v>36</v>
      </c>
      <c r="O251" s="20">
        <f>VLookups!$C$39</f>
        <v>-1132.2740186406561</v>
      </c>
      <c r="P251" s="20">
        <f>P250-VLookups!$C$42</f>
        <v>-109</v>
      </c>
      <c r="Q251" s="22">
        <v>7</v>
      </c>
      <c r="R251" s="19">
        <v>0</v>
      </c>
      <c r="S251" s="20">
        <f>VLookups!$C$50</f>
        <v>-3580.614715990946</v>
      </c>
      <c r="T251" s="19">
        <v>0</v>
      </c>
      <c r="U251" s="9">
        <v>103</v>
      </c>
      <c r="V251" s="21">
        <f>V250-VLookups!$C$54</f>
        <v>-1735</v>
      </c>
      <c r="W251" s="21">
        <f>-VLookups!$C$60</f>
        <v>-300</v>
      </c>
      <c r="X251" s="21">
        <f>-VLookups!$C$62</f>
        <v>-125</v>
      </c>
      <c r="Y251" s="20">
        <f>Y250*(1+VLookups!$C$57/12)</f>
        <v>-307.07467838261886</v>
      </c>
      <c r="Z251" s="20">
        <f>-E251*VLookups!$J$3</f>
        <v>-596.93665903975284</v>
      </c>
      <c r="AA251" s="20">
        <v>0</v>
      </c>
      <c r="AB251" s="20">
        <f t="shared" si="9"/>
        <v>2377.3811409812552</v>
      </c>
      <c r="AC251" s="20">
        <f t="shared" si="10"/>
        <v>361369.31735884654</v>
      </c>
    </row>
    <row r="252" spans="2:29" x14ac:dyDescent="0.25">
      <c r="B252" s="9">
        <v>248</v>
      </c>
      <c r="C252" s="9">
        <f t="shared" si="11"/>
        <v>43</v>
      </c>
      <c r="D252" s="9">
        <v>8</v>
      </c>
      <c r="E252" s="20">
        <v>14923.416475993819</v>
      </c>
      <c r="F252" s="20">
        <f>'B-B-LS'!E252*-VLookups!$C$10*2</f>
        <v>-895.40498855962915</v>
      </c>
      <c r="G252" s="19">
        <v>0</v>
      </c>
      <c r="H252" s="20">
        <f>(-VLookups!$C$13)*(E252+F252/2)</f>
        <v>-4212.4327686787756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20" t="s">
        <v>36</v>
      </c>
      <c r="O252" s="20">
        <f>VLookups!$C$39</f>
        <v>-1132.2740186406561</v>
      </c>
      <c r="P252" s="20">
        <f>P251-VLookups!$C$42</f>
        <v>-110.5</v>
      </c>
      <c r="Q252" s="22">
        <v>8</v>
      </c>
      <c r="R252" s="19">
        <v>0</v>
      </c>
      <c r="S252" s="20">
        <f>VLookups!$C$50</f>
        <v>-3580.614715990946</v>
      </c>
      <c r="T252" s="19">
        <v>0</v>
      </c>
      <c r="U252" s="9">
        <v>104</v>
      </c>
      <c r="V252" s="21">
        <f>V251-VLookups!$C$54</f>
        <v>-1740</v>
      </c>
      <c r="W252" s="21">
        <f>-VLookups!$C$60</f>
        <v>-300</v>
      </c>
      <c r="X252" s="21">
        <f>-VLookups!$C$62</f>
        <v>-125</v>
      </c>
      <c r="Y252" s="20">
        <f>Y251*(1+VLookups!$C$57/12)</f>
        <v>-307.97031286123485</v>
      </c>
      <c r="Z252" s="20">
        <f>-E252*VLookups!$J$3</f>
        <v>-596.93665903975284</v>
      </c>
      <c r="AA252" s="20">
        <v>0</v>
      </c>
      <c r="AB252" s="20">
        <f t="shared" si="9"/>
        <v>2369.9855065026395</v>
      </c>
      <c r="AC252" s="20">
        <f t="shared" si="10"/>
        <v>364341.58506094728</v>
      </c>
    </row>
    <row r="253" spans="2:29" x14ac:dyDescent="0.25">
      <c r="B253" s="9">
        <v>249</v>
      </c>
      <c r="C253" s="9">
        <f t="shared" si="11"/>
        <v>43</v>
      </c>
      <c r="D253" s="9">
        <v>9</v>
      </c>
      <c r="E253" s="20">
        <v>14923.416475993819</v>
      </c>
      <c r="F253" s="20">
        <f>'B-B-LS'!E253*-VLookups!$C$10*2</f>
        <v>-895.40498855962915</v>
      </c>
      <c r="G253" s="19">
        <v>0</v>
      </c>
      <c r="H253" s="20">
        <f>(-VLookups!$C$13)*(E253+F253/2)</f>
        <v>-4212.4327686787756</v>
      </c>
      <c r="I253" s="19">
        <v>0</v>
      </c>
      <c r="J253" s="19">
        <v>0</v>
      </c>
      <c r="K253" s="19">
        <v>0</v>
      </c>
      <c r="L253" s="19">
        <v>0</v>
      </c>
      <c r="M253" s="19">
        <v>0</v>
      </c>
      <c r="N253" s="20" t="s">
        <v>36</v>
      </c>
      <c r="O253" s="20">
        <f>VLookups!$C$39</f>
        <v>-1132.2740186406561</v>
      </c>
      <c r="P253" s="20">
        <f>P252-VLookups!$C$42</f>
        <v>-112</v>
      </c>
      <c r="Q253" s="22">
        <v>9</v>
      </c>
      <c r="R253" s="19">
        <v>0</v>
      </c>
      <c r="S253" s="20">
        <f>VLookups!$C$50</f>
        <v>-3580.614715990946</v>
      </c>
      <c r="T253" s="19">
        <v>0</v>
      </c>
      <c r="U253" s="9">
        <v>105</v>
      </c>
      <c r="V253" s="21">
        <f>V252-VLookups!$C$54</f>
        <v>-1745</v>
      </c>
      <c r="W253" s="21">
        <f>-VLookups!$C$60</f>
        <v>-300</v>
      </c>
      <c r="X253" s="21">
        <f>-VLookups!$C$62</f>
        <v>-125</v>
      </c>
      <c r="Y253" s="20">
        <f>Y252*(1+VLookups!$C$57/12)</f>
        <v>-308.8685596070801</v>
      </c>
      <c r="Z253" s="20">
        <f>-E253*VLookups!$J$3</f>
        <v>-596.93665903975284</v>
      </c>
      <c r="AA253" s="20">
        <v>0</v>
      </c>
      <c r="AB253" s="20">
        <f t="shared" si="9"/>
        <v>2362.5872597567941</v>
      </c>
      <c r="AC253" s="20">
        <f t="shared" si="10"/>
        <v>367311.40829580568</v>
      </c>
    </row>
    <row r="254" spans="2:29" x14ac:dyDescent="0.25">
      <c r="B254" s="9">
        <v>250</v>
      </c>
      <c r="C254" s="9">
        <f t="shared" si="11"/>
        <v>43</v>
      </c>
      <c r="D254" s="9">
        <v>10</v>
      </c>
      <c r="E254" s="20">
        <v>14923.416475993819</v>
      </c>
      <c r="F254" s="20">
        <f>'B-B-LS'!E254*-VLookups!$C$10*2</f>
        <v>-895.40498855962915</v>
      </c>
      <c r="G254" s="19">
        <v>0</v>
      </c>
      <c r="H254" s="20">
        <f>(-VLookups!$C$13)*(E254+F254/2)</f>
        <v>-4212.4327686787756</v>
      </c>
      <c r="I254" s="19">
        <v>0</v>
      </c>
      <c r="J254" s="19">
        <v>0</v>
      </c>
      <c r="K254" s="19">
        <v>0</v>
      </c>
      <c r="L254" s="19">
        <v>0</v>
      </c>
      <c r="M254" s="19">
        <v>0</v>
      </c>
      <c r="N254" s="20" t="s">
        <v>36</v>
      </c>
      <c r="O254" s="20">
        <f>VLookups!$C$39</f>
        <v>-1132.2740186406561</v>
      </c>
      <c r="P254" s="20">
        <f>P253-VLookups!$C$42</f>
        <v>-113.5</v>
      </c>
      <c r="Q254" s="22">
        <v>10</v>
      </c>
      <c r="R254" s="19">
        <v>0</v>
      </c>
      <c r="S254" s="20">
        <f>VLookups!$C$50</f>
        <v>-3580.614715990946</v>
      </c>
      <c r="T254" s="19">
        <v>0</v>
      </c>
      <c r="U254" s="9">
        <v>106</v>
      </c>
      <c r="V254" s="21">
        <f>V253-VLookups!$C$54</f>
        <v>-1750</v>
      </c>
      <c r="W254" s="21">
        <f>-VLookups!$C$60</f>
        <v>-300</v>
      </c>
      <c r="X254" s="21">
        <f>-VLookups!$C$62</f>
        <v>-125</v>
      </c>
      <c r="Y254" s="20">
        <f>Y253*(1+VLookups!$C$57/12)</f>
        <v>-309.76942623926743</v>
      </c>
      <c r="Z254" s="20">
        <f>-E254*VLookups!$J$3</f>
        <v>-596.93665903975284</v>
      </c>
      <c r="AA254" s="20">
        <v>0</v>
      </c>
      <c r="AB254" s="20">
        <f t="shared" si="9"/>
        <v>2355.1863931246071</v>
      </c>
      <c r="AC254" s="20">
        <f t="shared" si="10"/>
        <v>370278.78036942333</v>
      </c>
    </row>
    <row r="255" spans="2:29" x14ac:dyDescent="0.25">
      <c r="B255" s="9">
        <v>251</v>
      </c>
      <c r="C255" s="9">
        <f t="shared" si="11"/>
        <v>43</v>
      </c>
      <c r="D255" s="9">
        <v>11</v>
      </c>
      <c r="E255" s="20">
        <v>14923.416475993819</v>
      </c>
      <c r="F255" s="20">
        <f>'B-B-LS'!E255*-VLookups!$C$10*2</f>
        <v>-895.40498855962915</v>
      </c>
      <c r="G255" s="19">
        <v>0</v>
      </c>
      <c r="H255" s="20">
        <f>(-VLookups!$C$13)*(E255+F255/2)</f>
        <v>-4212.4327686787756</v>
      </c>
      <c r="I255" s="19">
        <v>0</v>
      </c>
      <c r="J255" s="19">
        <v>0</v>
      </c>
      <c r="K255" s="19">
        <v>0</v>
      </c>
      <c r="L255" s="19">
        <v>0</v>
      </c>
      <c r="M255" s="19">
        <v>0</v>
      </c>
      <c r="N255" s="20" t="s">
        <v>36</v>
      </c>
      <c r="O255" s="20">
        <f>VLookups!$C$39</f>
        <v>-1132.2740186406561</v>
      </c>
      <c r="P255" s="20">
        <f>P254-VLookups!$C$42</f>
        <v>-115</v>
      </c>
      <c r="Q255" s="22">
        <v>11</v>
      </c>
      <c r="R255" s="19">
        <v>0</v>
      </c>
      <c r="S255" s="20">
        <f>VLookups!$C$50</f>
        <v>-3580.614715990946</v>
      </c>
      <c r="T255" s="19">
        <v>0</v>
      </c>
      <c r="U255" s="9">
        <v>107</v>
      </c>
      <c r="V255" s="21">
        <f>V254-VLookups!$C$54</f>
        <v>-1755</v>
      </c>
      <c r="W255" s="21">
        <f>-VLookups!$C$60</f>
        <v>-300</v>
      </c>
      <c r="X255" s="21">
        <f>-VLookups!$C$62</f>
        <v>-125</v>
      </c>
      <c r="Y255" s="20">
        <f>Y254*(1+VLookups!$C$57/12)</f>
        <v>-310.67292039913195</v>
      </c>
      <c r="Z255" s="20">
        <f>-E255*VLookups!$J$3</f>
        <v>-596.93665903975284</v>
      </c>
      <c r="AA255" s="20">
        <v>0</v>
      </c>
      <c r="AB255" s="20">
        <f t="shared" si="9"/>
        <v>2347.7828989647423</v>
      </c>
      <c r="AC255" s="20">
        <f t="shared" si="10"/>
        <v>373243.69456900383</v>
      </c>
    </row>
    <row r="256" spans="2:29" x14ac:dyDescent="0.25">
      <c r="B256" s="9">
        <v>252</v>
      </c>
      <c r="C256" s="9">
        <f t="shared" si="11"/>
        <v>44</v>
      </c>
      <c r="D256" s="9">
        <v>0</v>
      </c>
      <c r="E256" s="20">
        <v>15445.736052653601</v>
      </c>
      <c r="F256" s="20">
        <f>'B-B-LS'!E256*-VLookups!$C$10*2</f>
        <v>-926.74416315921599</v>
      </c>
      <c r="G256" s="19">
        <v>0</v>
      </c>
      <c r="H256" s="20">
        <f>(-VLookups!$C$13)*(E256+F256/2)</f>
        <v>-4359.867915582533</v>
      </c>
      <c r="I256" s="19">
        <v>0</v>
      </c>
      <c r="J256" s="19">
        <v>0</v>
      </c>
      <c r="K256" s="19">
        <v>0</v>
      </c>
      <c r="L256" s="19">
        <v>0</v>
      </c>
      <c r="M256" s="19">
        <v>0</v>
      </c>
      <c r="N256" s="20" t="s">
        <v>36</v>
      </c>
      <c r="O256" s="20">
        <f>VLookups!$C$39</f>
        <v>-1132.2740186406561</v>
      </c>
      <c r="P256" s="20">
        <f>P255-VLookups!$C$42</f>
        <v>-116.5</v>
      </c>
      <c r="Q256" s="22">
        <v>12</v>
      </c>
      <c r="R256" s="19">
        <v>0</v>
      </c>
      <c r="S256" s="20">
        <f>VLookups!$C$50</f>
        <v>-3580.614715990946</v>
      </c>
      <c r="T256" s="19">
        <v>0</v>
      </c>
      <c r="U256" s="9">
        <v>108</v>
      </c>
      <c r="V256" s="21">
        <f>V255-VLookups!$C$54</f>
        <v>-1760</v>
      </c>
      <c r="W256" s="21">
        <f>-VLookups!$C$60</f>
        <v>-300</v>
      </c>
      <c r="X256" s="21">
        <f>-VLookups!$C$62</f>
        <v>-125</v>
      </c>
      <c r="Y256" s="20">
        <f>Y255*(1+VLookups!$C$57/12)</f>
        <v>-311.57904975029606</v>
      </c>
      <c r="Z256" s="20">
        <f>-E256*VLookups!$J$3</f>
        <v>-617.82944210614403</v>
      </c>
      <c r="AA256" s="20">
        <v>0</v>
      </c>
      <c r="AB256" s="20">
        <f t="shared" si="9"/>
        <v>2678.6988290034196</v>
      </c>
      <c r="AC256" s="20">
        <f t="shared" si="10"/>
        <v>376544.46622228896</v>
      </c>
    </row>
    <row r="257" spans="2:29" x14ac:dyDescent="0.25">
      <c r="B257" s="9">
        <v>253</v>
      </c>
      <c r="C257" s="9">
        <f t="shared" si="11"/>
        <v>44</v>
      </c>
      <c r="D257" s="9">
        <v>1</v>
      </c>
      <c r="E257" s="20">
        <v>15445.736052653601</v>
      </c>
      <c r="F257" s="20">
        <f>'B-B-LS'!E257*-VLookups!$C$10*2</f>
        <v>-926.74416315921599</v>
      </c>
      <c r="G257" s="19">
        <v>0</v>
      </c>
      <c r="H257" s="20">
        <f>(-VLookups!$C$13)*(E257+F257/2)</f>
        <v>-4359.867915582533</v>
      </c>
      <c r="I257" s="19">
        <v>0</v>
      </c>
      <c r="J257" s="19">
        <v>0</v>
      </c>
      <c r="K257" s="19">
        <v>0</v>
      </c>
      <c r="L257" s="19">
        <v>0</v>
      </c>
      <c r="M257" s="19">
        <v>0</v>
      </c>
      <c r="N257" s="20" t="s">
        <v>36</v>
      </c>
      <c r="O257" s="20">
        <f>VLookups!$C$39</f>
        <v>-1132.2740186406561</v>
      </c>
      <c r="P257" s="20">
        <f>P256-VLookups!$C$42</f>
        <v>-118</v>
      </c>
      <c r="Q257" s="22">
        <v>13</v>
      </c>
      <c r="R257" s="19">
        <v>0</v>
      </c>
      <c r="S257" s="20">
        <f>VLookups!$C$50</f>
        <v>-3580.614715990946</v>
      </c>
      <c r="T257" s="19">
        <v>0</v>
      </c>
      <c r="U257" s="9">
        <v>109</v>
      </c>
      <c r="V257" s="21">
        <f>V256-VLookups!$C$54</f>
        <v>-1765</v>
      </c>
      <c r="W257" s="21">
        <f>-VLookups!$C$60</f>
        <v>-300</v>
      </c>
      <c r="X257" s="21">
        <f>-VLookups!$C$62</f>
        <v>-125</v>
      </c>
      <c r="Y257" s="20">
        <f>Y256*(1+VLookups!$C$57/12)</f>
        <v>-312.48782197873442</v>
      </c>
      <c r="Z257" s="20">
        <f>-E257*VLookups!$J$3</f>
        <v>-617.82944210614403</v>
      </c>
      <c r="AA257" s="20">
        <v>0</v>
      </c>
      <c r="AB257" s="20">
        <f t="shared" si="9"/>
        <v>2671.2900567749816</v>
      </c>
      <c r="AC257" s="20">
        <f t="shared" si="10"/>
        <v>379843.33038943441</v>
      </c>
    </row>
    <row r="258" spans="2:29" x14ac:dyDescent="0.25">
      <c r="B258" s="9">
        <v>254</v>
      </c>
      <c r="C258" s="9">
        <f t="shared" si="11"/>
        <v>44</v>
      </c>
      <c r="D258" s="9">
        <v>2</v>
      </c>
      <c r="E258" s="20">
        <v>15445.736052653601</v>
      </c>
      <c r="F258" s="20">
        <f>'B-B-LS'!E258*-VLookups!$C$10*2</f>
        <v>-926.74416315921599</v>
      </c>
      <c r="G258" s="19">
        <v>0</v>
      </c>
      <c r="H258" s="20">
        <f>(-VLookups!$C$13)*(E258+F258/2)</f>
        <v>-4359.867915582533</v>
      </c>
      <c r="I258" s="19">
        <v>0</v>
      </c>
      <c r="J258" s="19">
        <v>0</v>
      </c>
      <c r="K258" s="19">
        <v>0</v>
      </c>
      <c r="L258" s="19">
        <v>0</v>
      </c>
      <c r="M258" s="19">
        <v>0</v>
      </c>
      <c r="N258" s="20" t="s">
        <v>36</v>
      </c>
      <c r="O258" s="20">
        <f>VLookups!$C$39</f>
        <v>-1132.2740186406561</v>
      </c>
      <c r="P258" s="20">
        <f>P257-VLookups!$C$42</f>
        <v>-119.5</v>
      </c>
      <c r="Q258" s="22">
        <v>14</v>
      </c>
      <c r="R258" s="19">
        <v>0</v>
      </c>
      <c r="S258" s="20">
        <f>VLookups!$C$50</f>
        <v>-3580.614715990946</v>
      </c>
      <c r="T258" s="19">
        <v>0</v>
      </c>
      <c r="U258" s="9">
        <v>110</v>
      </c>
      <c r="V258" s="21">
        <f>V257-VLookups!$C$54</f>
        <v>-1770</v>
      </c>
      <c r="W258" s="21">
        <f>-VLookups!$C$60</f>
        <v>-300</v>
      </c>
      <c r="X258" s="21">
        <f>-VLookups!$C$62</f>
        <v>-125</v>
      </c>
      <c r="Y258" s="20">
        <f>Y257*(1+VLookups!$C$57/12)</f>
        <v>-313.39924479283906</v>
      </c>
      <c r="Z258" s="20">
        <f>-E258*VLookups!$J$3</f>
        <v>-617.82944210614403</v>
      </c>
      <c r="AA258" s="20">
        <v>0</v>
      </c>
      <c r="AB258" s="20">
        <f t="shared" si="9"/>
        <v>2663.8786339608769</v>
      </c>
      <c r="AC258" s="20">
        <f t="shared" si="10"/>
        <v>383140.28124071099</v>
      </c>
    </row>
    <row r="259" spans="2:29" x14ac:dyDescent="0.25">
      <c r="B259" s="9">
        <v>255</v>
      </c>
      <c r="C259" s="9">
        <f t="shared" si="11"/>
        <v>44</v>
      </c>
      <c r="D259" s="9">
        <v>3</v>
      </c>
      <c r="E259" s="20">
        <v>15445.736052653601</v>
      </c>
      <c r="F259" s="20">
        <f>'B-B-LS'!E259*-VLookups!$C$10*2</f>
        <v>-926.74416315921599</v>
      </c>
      <c r="G259" s="19">
        <v>0</v>
      </c>
      <c r="H259" s="20">
        <f>(-VLookups!$C$13)*(E259+F259/2)</f>
        <v>-4359.867915582533</v>
      </c>
      <c r="I259" s="19">
        <v>0</v>
      </c>
      <c r="J259" s="19">
        <v>0</v>
      </c>
      <c r="K259" s="19">
        <v>0</v>
      </c>
      <c r="L259" s="19">
        <v>0</v>
      </c>
      <c r="M259" s="19">
        <v>0</v>
      </c>
      <c r="N259" s="20" t="s">
        <v>36</v>
      </c>
      <c r="O259" s="20">
        <f>VLookups!$C$39</f>
        <v>-1132.2740186406561</v>
      </c>
      <c r="P259" s="20">
        <f>P258-VLookups!$C$42</f>
        <v>-121</v>
      </c>
      <c r="Q259" s="22">
        <v>15</v>
      </c>
      <c r="R259" s="19">
        <v>0</v>
      </c>
      <c r="S259" s="20">
        <f>VLookups!$C$50</f>
        <v>-3580.614715990946</v>
      </c>
      <c r="T259" s="19">
        <v>0</v>
      </c>
      <c r="U259" s="9">
        <v>111</v>
      </c>
      <c r="V259" s="21">
        <f>V258-VLookups!$C$54</f>
        <v>-1775</v>
      </c>
      <c r="W259" s="21">
        <f>-VLookups!$C$60</f>
        <v>-300</v>
      </c>
      <c r="X259" s="21">
        <f>-VLookups!$C$62</f>
        <v>-125</v>
      </c>
      <c r="Y259" s="20">
        <f>Y258*(1+VLookups!$C$57/12)</f>
        <v>-314.31332592348485</v>
      </c>
      <c r="Z259" s="20">
        <f>-E259*VLookups!$J$3</f>
        <v>-617.82944210614403</v>
      </c>
      <c r="AA259" s="20">
        <v>0</v>
      </c>
      <c r="AB259" s="20">
        <f t="shared" si="9"/>
        <v>2656.4645528302312</v>
      </c>
      <c r="AC259" s="20">
        <f t="shared" si="10"/>
        <v>386435.31292894238</v>
      </c>
    </row>
    <row r="260" spans="2:29" x14ac:dyDescent="0.25">
      <c r="B260" s="9">
        <v>256</v>
      </c>
      <c r="C260" s="9">
        <f t="shared" si="11"/>
        <v>44</v>
      </c>
      <c r="D260" s="9">
        <v>4</v>
      </c>
      <c r="E260" s="20">
        <v>15445.736052653601</v>
      </c>
      <c r="F260" s="20">
        <f>'B-B-LS'!E260*-VLookups!$C$10*2</f>
        <v>-926.74416315921599</v>
      </c>
      <c r="G260" s="19">
        <v>0</v>
      </c>
      <c r="H260" s="20">
        <f>(-VLookups!$C$13)*(E260+F260/2)</f>
        <v>-4359.867915582533</v>
      </c>
      <c r="I260" s="19">
        <v>0</v>
      </c>
      <c r="J260" s="19">
        <v>0</v>
      </c>
      <c r="K260" s="19">
        <v>0</v>
      </c>
      <c r="L260" s="19">
        <v>0</v>
      </c>
      <c r="M260" s="19">
        <v>0</v>
      </c>
      <c r="N260" s="20" t="s">
        <v>36</v>
      </c>
      <c r="O260" s="20">
        <f>VLookups!$C$39</f>
        <v>-1132.2740186406561</v>
      </c>
      <c r="P260" s="20">
        <f>P259-VLookups!$C$42</f>
        <v>-122.5</v>
      </c>
      <c r="Q260" s="22">
        <v>16</v>
      </c>
      <c r="R260" s="19">
        <v>0</v>
      </c>
      <c r="S260" s="20">
        <f>VLookups!$C$50</f>
        <v>-3580.614715990946</v>
      </c>
      <c r="T260" s="19">
        <v>0</v>
      </c>
      <c r="U260" s="9">
        <v>112</v>
      </c>
      <c r="V260" s="21">
        <f>V259-VLookups!$C$54</f>
        <v>-1780</v>
      </c>
      <c r="W260" s="21">
        <f>-VLookups!$C$60</f>
        <v>-300</v>
      </c>
      <c r="X260" s="21">
        <f>-VLookups!$C$62</f>
        <v>-125</v>
      </c>
      <c r="Y260" s="20">
        <f>Y259*(1+VLookups!$C$57/12)</f>
        <v>-315.23007312409504</v>
      </c>
      <c r="Z260" s="20">
        <f>-E260*VLookups!$J$3</f>
        <v>-617.82944210614403</v>
      </c>
      <c r="AA260" s="20">
        <v>0</v>
      </c>
      <c r="AB260" s="20">
        <f t="shared" si="9"/>
        <v>2649.0478056296211</v>
      </c>
      <c r="AC260" s="20">
        <f t="shared" si="10"/>
        <v>389728.41958945355</v>
      </c>
    </row>
    <row r="261" spans="2:29" x14ac:dyDescent="0.25">
      <c r="B261" s="9">
        <v>257</v>
      </c>
      <c r="C261" s="9">
        <f t="shared" si="11"/>
        <v>44</v>
      </c>
      <c r="D261" s="9">
        <v>5</v>
      </c>
      <c r="E261" s="20">
        <v>15445.736052653601</v>
      </c>
      <c r="F261" s="20">
        <f>'B-B-LS'!E261*-VLookups!$C$10*2</f>
        <v>-926.74416315921599</v>
      </c>
      <c r="G261" s="19">
        <v>0</v>
      </c>
      <c r="H261" s="20">
        <f>(-VLookups!$C$13)*(E261+F261/2)</f>
        <v>-4359.867915582533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20" t="s">
        <v>36</v>
      </c>
      <c r="O261" s="20">
        <f>VLookups!$C$39</f>
        <v>-1132.2740186406561</v>
      </c>
      <c r="P261" s="20">
        <f>P260-VLookups!$C$42</f>
        <v>-124</v>
      </c>
      <c r="Q261" s="22">
        <v>17</v>
      </c>
      <c r="R261" s="19">
        <v>0</v>
      </c>
      <c r="S261" s="20">
        <f>VLookups!$C$50</f>
        <v>-3580.614715990946</v>
      </c>
      <c r="T261" s="19">
        <v>0</v>
      </c>
      <c r="U261" s="9">
        <v>113</v>
      </c>
      <c r="V261" s="21">
        <f>V260-VLookups!$C$54</f>
        <v>-1785</v>
      </c>
      <c r="W261" s="21">
        <f>-VLookups!$C$60</f>
        <v>-300</v>
      </c>
      <c r="X261" s="21">
        <f>-VLookups!$C$62</f>
        <v>-125</v>
      </c>
      <c r="Y261" s="20">
        <f>Y260*(1+VLookups!$C$57/12)</f>
        <v>-316.14949417070699</v>
      </c>
      <c r="Z261" s="20">
        <f>-E261*VLookups!$J$3</f>
        <v>-617.82944210614403</v>
      </c>
      <c r="AA261" s="20">
        <v>0</v>
      </c>
      <c r="AB261" s="20">
        <f t="shared" ref="AB261:AB324" si="12">SUM(E261,F261/2,H261,I261,K261,L261,M261,O261,P261,R261,S261,T261,V261,W261,X261,Y261,G261,J261,Z261,AA261)</f>
        <v>2641.6283845830089</v>
      </c>
      <c r="AC261" s="20">
        <f t="shared" ref="AC261:AC324" si="13">AB261+(AC260*(1+($AC$2/12)))</f>
        <v>393019.59534001898</v>
      </c>
    </row>
    <row r="262" spans="2:29" x14ac:dyDescent="0.25">
      <c r="B262" s="9">
        <v>258</v>
      </c>
      <c r="C262" s="9">
        <f t="shared" si="11"/>
        <v>44</v>
      </c>
      <c r="D262" s="9">
        <v>6</v>
      </c>
      <c r="E262" s="20">
        <v>15445.736052653601</v>
      </c>
      <c r="F262" s="20">
        <f>'B-B-LS'!E262*-VLookups!$C$10*2</f>
        <v>-926.74416315921599</v>
      </c>
      <c r="G262" s="19">
        <v>0</v>
      </c>
      <c r="H262" s="20">
        <f>(-VLookups!$C$13)*(E262+F262/2)</f>
        <v>-4359.867915582533</v>
      </c>
      <c r="I262" s="19">
        <v>0</v>
      </c>
      <c r="J262" s="19">
        <v>0</v>
      </c>
      <c r="K262" s="19">
        <v>0</v>
      </c>
      <c r="L262" s="19">
        <v>0</v>
      </c>
      <c r="M262" s="19">
        <v>0</v>
      </c>
      <c r="N262" s="20" t="s">
        <v>36</v>
      </c>
      <c r="O262" s="20">
        <f>VLookups!$C$39</f>
        <v>-1132.2740186406561</v>
      </c>
      <c r="P262" s="20">
        <f>P261-VLookups!$C$42</f>
        <v>-125.5</v>
      </c>
      <c r="Q262" s="22">
        <v>18</v>
      </c>
      <c r="R262" s="19">
        <v>0</v>
      </c>
      <c r="S262" s="20">
        <f>VLookups!$C$50</f>
        <v>-3580.614715990946</v>
      </c>
      <c r="T262" s="19">
        <v>0</v>
      </c>
      <c r="U262" s="9">
        <v>114</v>
      </c>
      <c r="V262" s="21">
        <f>V261-VLookups!$C$54</f>
        <v>-1790</v>
      </c>
      <c r="W262" s="21">
        <f>-VLookups!$C$60</f>
        <v>-300</v>
      </c>
      <c r="X262" s="21">
        <f>-VLookups!$C$62</f>
        <v>-125</v>
      </c>
      <c r="Y262" s="20">
        <f>Y261*(1+VLookups!$C$57/12)</f>
        <v>-317.07159686203823</v>
      </c>
      <c r="Z262" s="20">
        <f>-E262*VLookups!$J$3</f>
        <v>-617.82944210614403</v>
      </c>
      <c r="AA262" s="20">
        <v>0</v>
      </c>
      <c r="AB262" s="20">
        <f t="shared" si="12"/>
        <v>2634.2062818916775</v>
      </c>
      <c r="AC262" s="20">
        <f t="shared" si="13"/>
        <v>396308.83428081067</v>
      </c>
    </row>
    <row r="263" spans="2:29" x14ac:dyDescent="0.25">
      <c r="B263" s="9">
        <v>259</v>
      </c>
      <c r="C263" s="9">
        <f t="shared" si="11"/>
        <v>44</v>
      </c>
      <c r="D263" s="9">
        <v>7</v>
      </c>
      <c r="E263" s="20">
        <v>15445.736052653601</v>
      </c>
      <c r="F263" s="20">
        <f>'B-B-LS'!E263*-VLookups!$C$10*2</f>
        <v>-926.74416315921599</v>
      </c>
      <c r="G263" s="19">
        <v>0</v>
      </c>
      <c r="H263" s="20">
        <f>(-VLookups!$C$13)*(E263+F263/2)</f>
        <v>-4359.867915582533</v>
      </c>
      <c r="I263" s="19">
        <v>0</v>
      </c>
      <c r="J263" s="19">
        <v>0</v>
      </c>
      <c r="K263" s="19">
        <v>0</v>
      </c>
      <c r="L263" s="19">
        <v>0</v>
      </c>
      <c r="M263" s="19">
        <v>0</v>
      </c>
      <c r="N263" s="20" t="s">
        <v>36</v>
      </c>
      <c r="O263" s="20">
        <f>VLookups!$C$39</f>
        <v>-1132.2740186406561</v>
      </c>
      <c r="P263" s="20">
        <f>P262-VLookups!$C$42</f>
        <v>-127</v>
      </c>
      <c r="Q263" s="22">
        <v>19</v>
      </c>
      <c r="R263" s="19">
        <v>0</v>
      </c>
      <c r="S263" s="20">
        <f>VLookups!$C$50</f>
        <v>-3580.614715990946</v>
      </c>
      <c r="T263" s="19">
        <v>0</v>
      </c>
      <c r="U263" s="9">
        <v>115</v>
      </c>
      <c r="V263" s="21">
        <f>V262-VLookups!$C$54</f>
        <v>-1795</v>
      </c>
      <c r="W263" s="21">
        <f>-VLookups!$C$60</f>
        <v>-300</v>
      </c>
      <c r="X263" s="21">
        <f>-VLookups!$C$62</f>
        <v>-125</v>
      </c>
      <c r="Y263" s="20">
        <f>Y262*(1+VLookups!$C$57/12)</f>
        <v>-317.99638901955251</v>
      </c>
      <c r="Z263" s="20">
        <f>-E263*VLookups!$J$3</f>
        <v>-617.82944210614403</v>
      </c>
      <c r="AA263" s="20">
        <v>0</v>
      </c>
      <c r="AB263" s="20">
        <f t="shared" si="12"/>
        <v>2626.7814897341632</v>
      </c>
      <c r="AC263" s="20">
        <f t="shared" si="13"/>
        <v>399596.1304943462</v>
      </c>
    </row>
    <row r="264" spans="2:29" x14ac:dyDescent="0.25">
      <c r="B264" s="9">
        <v>260</v>
      </c>
      <c r="C264" s="9">
        <f t="shared" si="11"/>
        <v>44</v>
      </c>
      <c r="D264" s="9">
        <v>8</v>
      </c>
      <c r="E264" s="20">
        <v>15445.736052653601</v>
      </c>
      <c r="F264" s="20">
        <f>'B-B-LS'!E264*-VLookups!$C$10*2</f>
        <v>-926.74416315921599</v>
      </c>
      <c r="G264" s="19">
        <v>0</v>
      </c>
      <c r="H264" s="20">
        <f>(-VLookups!$C$13)*(E264+F264/2)</f>
        <v>-4359.867915582533</v>
      </c>
      <c r="I264" s="19">
        <v>0</v>
      </c>
      <c r="J264" s="19">
        <v>0</v>
      </c>
      <c r="K264" s="19">
        <v>0</v>
      </c>
      <c r="L264" s="19">
        <v>0</v>
      </c>
      <c r="M264" s="19">
        <v>0</v>
      </c>
      <c r="N264" s="20" t="s">
        <v>36</v>
      </c>
      <c r="O264" s="20">
        <f>VLookups!$C$39</f>
        <v>-1132.2740186406561</v>
      </c>
      <c r="P264" s="20">
        <f>P263-VLookups!$C$42</f>
        <v>-128.5</v>
      </c>
      <c r="Q264" s="22">
        <v>20</v>
      </c>
      <c r="R264" s="19">
        <v>0</v>
      </c>
      <c r="S264" s="20">
        <f>VLookups!$C$50</f>
        <v>-3580.614715990946</v>
      </c>
      <c r="T264" s="19">
        <v>0</v>
      </c>
      <c r="U264" s="9">
        <v>116</v>
      </c>
      <c r="V264" s="21">
        <f>V263-VLookups!$C$54</f>
        <v>-1800</v>
      </c>
      <c r="W264" s="21">
        <f>-VLookups!$C$60</f>
        <v>-300</v>
      </c>
      <c r="X264" s="21">
        <f>-VLookups!$C$62</f>
        <v>-125</v>
      </c>
      <c r="Y264" s="20">
        <f>Y263*(1+VLookups!$C$57/12)</f>
        <v>-318.92387848752622</v>
      </c>
      <c r="Z264" s="20">
        <f>-E264*VLookups!$J$3</f>
        <v>-617.82944210614403</v>
      </c>
      <c r="AA264" s="20">
        <v>0</v>
      </c>
      <c r="AB264" s="20">
        <f t="shared" si="12"/>
        <v>2619.3540002661898</v>
      </c>
      <c r="AC264" s="20">
        <f t="shared" si="13"/>
        <v>402881.47804543632</v>
      </c>
    </row>
    <row r="265" spans="2:29" x14ac:dyDescent="0.25">
      <c r="B265" s="9">
        <v>261</v>
      </c>
      <c r="C265" s="9">
        <f t="shared" si="11"/>
        <v>44</v>
      </c>
      <c r="D265" s="9">
        <v>9</v>
      </c>
      <c r="E265" s="20">
        <v>15445.736052653601</v>
      </c>
      <c r="F265" s="20">
        <f>'B-B-LS'!E265*-VLookups!$C$10*2</f>
        <v>-926.74416315921599</v>
      </c>
      <c r="G265" s="19">
        <v>0</v>
      </c>
      <c r="H265" s="20">
        <f>(-VLookups!$C$13)*(E265+F265/2)</f>
        <v>-4359.867915582533</v>
      </c>
      <c r="I265" s="19">
        <v>0</v>
      </c>
      <c r="J265" s="19">
        <v>0</v>
      </c>
      <c r="K265" s="19">
        <v>0</v>
      </c>
      <c r="L265" s="19">
        <v>0</v>
      </c>
      <c r="M265" s="19">
        <v>0</v>
      </c>
      <c r="N265" s="20" t="s">
        <v>36</v>
      </c>
      <c r="O265" s="20">
        <f>VLookups!$C$39</f>
        <v>-1132.2740186406561</v>
      </c>
      <c r="P265" s="20">
        <f>P264-VLookups!$C$42</f>
        <v>-130</v>
      </c>
      <c r="Q265" s="22">
        <v>21</v>
      </c>
      <c r="R265" s="19">
        <v>0</v>
      </c>
      <c r="S265" s="20">
        <f>VLookups!$C$50</f>
        <v>-3580.614715990946</v>
      </c>
      <c r="T265" s="19">
        <v>0</v>
      </c>
      <c r="U265" s="9">
        <v>117</v>
      </c>
      <c r="V265" s="21">
        <f>V264-VLookups!$C$54</f>
        <v>-1805</v>
      </c>
      <c r="W265" s="21">
        <f>-VLookups!$C$60</f>
        <v>-300</v>
      </c>
      <c r="X265" s="21">
        <f>-VLookups!$C$62</f>
        <v>-125</v>
      </c>
      <c r="Y265" s="20">
        <f>Y264*(1+VLookups!$C$57/12)</f>
        <v>-319.85407313311487</v>
      </c>
      <c r="Z265" s="20">
        <f>-E265*VLookups!$J$3</f>
        <v>-617.82944210614403</v>
      </c>
      <c r="AA265" s="20">
        <v>0</v>
      </c>
      <c r="AB265" s="20">
        <f t="shared" si="12"/>
        <v>2611.9238056206009</v>
      </c>
      <c r="AC265" s="20">
        <f t="shared" si="13"/>
        <v>406164.87098113267</v>
      </c>
    </row>
    <row r="266" spans="2:29" x14ac:dyDescent="0.25">
      <c r="B266" s="9">
        <v>262</v>
      </c>
      <c r="C266" s="9">
        <f t="shared" si="11"/>
        <v>44</v>
      </c>
      <c r="D266" s="9">
        <v>10</v>
      </c>
      <c r="E266" s="20">
        <v>15445.736052653601</v>
      </c>
      <c r="F266" s="20">
        <f>'B-B-LS'!E266*-VLookups!$C$10*2</f>
        <v>-926.74416315921599</v>
      </c>
      <c r="G266" s="19">
        <v>0</v>
      </c>
      <c r="H266" s="20">
        <f>(-VLookups!$C$13)*(E266+F266/2)</f>
        <v>-4359.867915582533</v>
      </c>
      <c r="I266" s="19">
        <v>0</v>
      </c>
      <c r="J266" s="19">
        <v>0</v>
      </c>
      <c r="K266" s="19">
        <v>0</v>
      </c>
      <c r="L266" s="19">
        <v>0</v>
      </c>
      <c r="M266" s="19">
        <v>0</v>
      </c>
      <c r="N266" s="20" t="s">
        <v>36</v>
      </c>
      <c r="O266" s="20">
        <f>VLookups!$C$39</f>
        <v>-1132.2740186406561</v>
      </c>
      <c r="P266" s="20">
        <f>P265-VLookups!$C$42</f>
        <v>-131.5</v>
      </c>
      <c r="Q266" s="22">
        <v>22</v>
      </c>
      <c r="R266" s="19">
        <v>0</v>
      </c>
      <c r="S266" s="20">
        <f>VLookups!$C$50</f>
        <v>-3580.614715990946</v>
      </c>
      <c r="T266" s="19">
        <v>0</v>
      </c>
      <c r="U266" s="9">
        <v>118</v>
      </c>
      <c r="V266" s="21">
        <f>V265-VLookups!$C$54</f>
        <v>-1810</v>
      </c>
      <c r="W266" s="21">
        <f>-VLookups!$C$60</f>
        <v>-300</v>
      </c>
      <c r="X266" s="21">
        <f>-VLookups!$C$62</f>
        <v>-125</v>
      </c>
      <c r="Y266" s="20">
        <f>Y265*(1+VLookups!$C$57/12)</f>
        <v>-320.78698084641979</v>
      </c>
      <c r="Z266" s="20">
        <f>-E266*VLookups!$J$3</f>
        <v>-617.82944210614403</v>
      </c>
      <c r="AA266" s="20">
        <v>0</v>
      </c>
      <c r="AB266" s="20">
        <f t="shared" si="12"/>
        <v>2604.4908979072961</v>
      </c>
      <c r="AC266" s="20">
        <f t="shared" si="13"/>
        <v>409446.30333067517</v>
      </c>
    </row>
    <row r="267" spans="2:29" x14ac:dyDescent="0.25">
      <c r="B267" s="9">
        <v>263</v>
      </c>
      <c r="C267" s="9">
        <f t="shared" si="11"/>
        <v>44</v>
      </c>
      <c r="D267" s="9">
        <v>11</v>
      </c>
      <c r="E267" s="20">
        <v>15445.736052653601</v>
      </c>
      <c r="F267" s="20">
        <f>'B-B-LS'!E267*-VLookups!$C$10*2</f>
        <v>-926.74416315921599</v>
      </c>
      <c r="G267" s="19">
        <v>0</v>
      </c>
      <c r="H267" s="20">
        <f>(-VLookups!$C$13)*(E267+F267/2)</f>
        <v>-4359.867915582533</v>
      </c>
      <c r="I267" s="19">
        <v>0</v>
      </c>
      <c r="J267" s="19">
        <v>0</v>
      </c>
      <c r="K267" s="19">
        <v>0</v>
      </c>
      <c r="L267" s="19">
        <v>0</v>
      </c>
      <c r="M267" s="19">
        <v>0</v>
      </c>
      <c r="N267" s="20" t="s">
        <v>36</v>
      </c>
      <c r="O267" s="20">
        <f>VLookups!$C$39</f>
        <v>-1132.2740186406561</v>
      </c>
      <c r="P267" s="20">
        <f>P266-VLookups!$C$42</f>
        <v>-133</v>
      </c>
      <c r="Q267" s="22">
        <v>23</v>
      </c>
      <c r="R267" s="19">
        <v>0</v>
      </c>
      <c r="S267" s="20">
        <f>VLookups!$C$50</f>
        <v>-3580.614715990946</v>
      </c>
      <c r="T267" s="19">
        <v>0</v>
      </c>
      <c r="U267" s="9">
        <v>119</v>
      </c>
      <c r="V267" s="21">
        <f>V266-VLookups!$C$54</f>
        <v>-1815</v>
      </c>
      <c r="W267" s="21">
        <f>-VLookups!$C$60</f>
        <v>-300</v>
      </c>
      <c r="X267" s="21">
        <f>-VLookups!$C$62</f>
        <v>-125</v>
      </c>
      <c r="Y267" s="20">
        <f>Y266*(1+VLookups!$C$57/12)</f>
        <v>-321.7226095405552</v>
      </c>
      <c r="Z267" s="20">
        <f>-E267*VLookups!$J$3</f>
        <v>-617.82944210614403</v>
      </c>
      <c r="AA267" s="20">
        <v>0</v>
      </c>
      <c r="AB267" s="20">
        <f t="shared" si="12"/>
        <v>2597.0552692131605</v>
      </c>
      <c r="AC267" s="20">
        <f t="shared" si="13"/>
        <v>412725.76910543948</v>
      </c>
    </row>
    <row r="268" spans="2:29" x14ac:dyDescent="0.25">
      <c r="B268" s="9">
        <v>264</v>
      </c>
      <c r="C268" s="9">
        <f t="shared" si="11"/>
        <v>45</v>
      </c>
      <c r="D268" s="9">
        <v>0</v>
      </c>
      <c r="E268" s="20">
        <v>15986.336814496475</v>
      </c>
      <c r="F268" s="20">
        <f>'B-B-LS'!E268*-VLookups!$C$10*2</f>
        <v>-959.18020886978843</v>
      </c>
      <c r="G268" s="19">
        <v>0</v>
      </c>
      <c r="H268" s="20">
        <f>(-VLookups!$C$13)*(E268+F268/2)</f>
        <v>-4512.463292627921</v>
      </c>
      <c r="I268" s="19">
        <v>0</v>
      </c>
      <c r="J268" s="19">
        <v>0</v>
      </c>
      <c r="K268" s="19">
        <v>0</v>
      </c>
      <c r="L268" s="19">
        <v>0</v>
      </c>
      <c r="M268" s="19">
        <v>0</v>
      </c>
      <c r="N268" s="20" t="s">
        <v>36</v>
      </c>
      <c r="O268" s="20">
        <f>VLookups!$C$39</f>
        <v>-1132.2740186406561</v>
      </c>
      <c r="P268" s="20">
        <f>P267-VLookups!$C$42</f>
        <v>-134.5</v>
      </c>
      <c r="Q268" s="22">
        <v>24</v>
      </c>
      <c r="R268" s="19">
        <v>0</v>
      </c>
      <c r="S268" s="20">
        <f>VLookups!$C$50</f>
        <v>-3580.614715990946</v>
      </c>
      <c r="T268" s="19">
        <v>0</v>
      </c>
      <c r="U268" s="9">
        <v>120</v>
      </c>
      <c r="V268" s="21">
        <f>V267-VLookups!$C$54</f>
        <v>-1820</v>
      </c>
      <c r="W268" s="21">
        <f>-VLookups!$C$60</f>
        <v>-300</v>
      </c>
      <c r="X268" s="21">
        <f>-VLookups!$C$62</f>
        <v>-125</v>
      </c>
      <c r="Y268" s="20">
        <f>Y267*(1+VLookups!$C$57/12)</f>
        <v>-322.66096715171517</v>
      </c>
      <c r="Z268" s="20">
        <f>-E268*VLookups!$J$3</f>
        <v>-639.45347257985907</v>
      </c>
      <c r="AA268" s="20">
        <v>0</v>
      </c>
      <c r="AB268" s="20">
        <f t="shared" si="12"/>
        <v>2939.7802430704846</v>
      </c>
      <c r="AC268" s="20">
        <f t="shared" si="13"/>
        <v>416353.4256303524</v>
      </c>
    </row>
    <row r="269" spans="2:29" x14ac:dyDescent="0.25">
      <c r="B269" s="9">
        <v>265</v>
      </c>
      <c r="C269" s="9">
        <f t="shared" si="11"/>
        <v>45</v>
      </c>
      <c r="D269" s="9">
        <v>1</v>
      </c>
      <c r="E269" s="20">
        <v>15986.336814496475</v>
      </c>
      <c r="F269" s="20">
        <f>'B-B-LS'!E269*-VLookups!$C$10*2</f>
        <v>-959.18020886978843</v>
      </c>
      <c r="G269" s="19">
        <v>0</v>
      </c>
      <c r="H269" s="20">
        <f>(-VLookups!$C$13)*(E269+F269/2)</f>
        <v>-4512.463292627921</v>
      </c>
      <c r="I269" s="19">
        <v>0</v>
      </c>
      <c r="J269" s="19">
        <v>0</v>
      </c>
      <c r="K269" s="19">
        <v>0</v>
      </c>
      <c r="L269" s="19">
        <v>0</v>
      </c>
      <c r="M269" s="19">
        <v>0</v>
      </c>
      <c r="N269" s="20" t="s">
        <v>36</v>
      </c>
      <c r="O269" s="20">
        <f>VLookups!$C$39</f>
        <v>-1132.2740186406561</v>
      </c>
      <c r="P269" s="20">
        <f>P268-VLookups!$C$42</f>
        <v>-136</v>
      </c>
      <c r="Q269" s="22">
        <v>25</v>
      </c>
      <c r="R269" s="19">
        <v>0</v>
      </c>
      <c r="S269" s="20">
        <f>VLookups!$C$50</f>
        <v>-3580.614715990946</v>
      </c>
      <c r="T269" s="19">
        <v>0</v>
      </c>
      <c r="U269" s="9">
        <v>121</v>
      </c>
      <c r="V269" s="21">
        <f>V268-VLookups!$C$54</f>
        <v>-1825</v>
      </c>
      <c r="W269" s="21">
        <f>-VLookups!$C$60</f>
        <v>-300</v>
      </c>
      <c r="X269" s="21">
        <f>-VLookups!$C$62</f>
        <v>-125</v>
      </c>
      <c r="Y269" s="20">
        <f>Y268*(1+VLookups!$C$57/12)</f>
        <v>-323.60206163924101</v>
      </c>
      <c r="Z269" s="20">
        <f>-E269*VLookups!$J$3</f>
        <v>-639.45347257985907</v>
      </c>
      <c r="AA269" s="20">
        <v>0</v>
      </c>
      <c r="AB269" s="20">
        <f t="shared" si="12"/>
        <v>2932.3391485829588</v>
      </c>
      <c r="AC269" s="20">
        <f t="shared" si="13"/>
        <v>419979.68715498596</v>
      </c>
    </row>
    <row r="270" spans="2:29" x14ac:dyDescent="0.25">
      <c r="B270" s="9">
        <v>266</v>
      </c>
      <c r="C270" s="9">
        <f t="shared" si="11"/>
        <v>45</v>
      </c>
      <c r="D270" s="9">
        <v>2</v>
      </c>
      <c r="E270" s="20">
        <v>15986.336814496475</v>
      </c>
      <c r="F270" s="20">
        <f>'B-B-LS'!E270*-VLookups!$C$10*2</f>
        <v>-959.18020886978843</v>
      </c>
      <c r="G270" s="19">
        <v>0</v>
      </c>
      <c r="H270" s="20">
        <f>(-VLookups!$C$13)*(E270+F270/2)</f>
        <v>-4512.463292627921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20" t="s">
        <v>36</v>
      </c>
      <c r="O270" s="20">
        <f>VLookups!$C$39</f>
        <v>-1132.2740186406561</v>
      </c>
      <c r="P270" s="20">
        <f>P269-VLookups!$C$42</f>
        <v>-137.5</v>
      </c>
      <c r="Q270" s="22">
        <v>26</v>
      </c>
      <c r="R270" s="19">
        <v>0</v>
      </c>
      <c r="S270" s="20">
        <f>VLookups!$C$50</f>
        <v>-3580.614715990946</v>
      </c>
      <c r="T270" s="19">
        <v>0</v>
      </c>
      <c r="U270" s="9">
        <v>122</v>
      </c>
      <c r="V270" s="21">
        <f>V269-VLookups!$C$54</f>
        <v>-1830</v>
      </c>
      <c r="W270" s="21">
        <f>-VLookups!$C$60</f>
        <v>-300</v>
      </c>
      <c r="X270" s="21">
        <f>-VLookups!$C$62</f>
        <v>-125</v>
      </c>
      <c r="Y270" s="20">
        <f>Y269*(1+VLookups!$C$57/12)</f>
        <v>-324.54590098568883</v>
      </c>
      <c r="Z270" s="20">
        <f>-E270*VLookups!$J$3</f>
        <v>-639.45347257985907</v>
      </c>
      <c r="AA270" s="20">
        <v>0</v>
      </c>
      <c r="AB270" s="20">
        <f t="shared" si="12"/>
        <v>2924.8953092365114</v>
      </c>
      <c r="AC270" s="20">
        <f t="shared" si="13"/>
        <v>423604.54860948079</v>
      </c>
    </row>
    <row r="271" spans="2:29" x14ac:dyDescent="0.25">
      <c r="B271" s="9">
        <v>267</v>
      </c>
      <c r="C271" s="9">
        <f t="shared" si="11"/>
        <v>45</v>
      </c>
      <c r="D271" s="9">
        <v>3</v>
      </c>
      <c r="E271" s="20">
        <v>15986.336814496475</v>
      </c>
      <c r="F271" s="20">
        <f>'B-B-LS'!E271*-VLookups!$C$10*2</f>
        <v>-959.18020886978843</v>
      </c>
      <c r="G271" s="19">
        <v>0</v>
      </c>
      <c r="H271" s="20">
        <f>(-VLookups!$C$13)*(E271+F271/2)</f>
        <v>-4512.463292627921</v>
      </c>
      <c r="I271" s="19">
        <v>0</v>
      </c>
      <c r="J271" s="19">
        <v>0</v>
      </c>
      <c r="K271" s="19">
        <v>0</v>
      </c>
      <c r="L271" s="19">
        <v>0</v>
      </c>
      <c r="M271" s="19">
        <v>0</v>
      </c>
      <c r="N271" s="20" t="s">
        <v>36</v>
      </c>
      <c r="O271" s="20">
        <f>VLookups!$C$39</f>
        <v>-1132.2740186406561</v>
      </c>
      <c r="P271" s="20">
        <f>P270-VLookups!$C$42</f>
        <v>-139</v>
      </c>
      <c r="Q271" s="22">
        <v>27</v>
      </c>
      <c r="R271" s="19">
        <v>0</v>
      </c>
      <c r="S271" s="20">
        <f>VLookups!$C$50</f>
        <v>-3580.614715990946</v>
      </c>
      <c r="T271" s="19">
        <v>0</v>
      </c>
      <c r="U271" s="9">
        <v>123</v>
      </c>
      <c r="V271" s="21">
        <f>V270-VLookups!$C$54</f>
        <v>-1835</v>
      </c>
      <c r="W271" s="21">
        <f>-VLookups!$C$60</f>
        <v>-300</v>
      </c>
      <c r="X271" s="21">
        <f>-VLookups!$C$62</f>
        <v>-125</v>
      </c>
      <c r="Y271" s="20">
        <f>Y270*(1+VLookups!$C$57/12)</f>
        <v>-325.4924931968971</v>
      </c>
      <c r="Z271" s="20">
        <f>-E271*VLookups!$J$3</f>
        <v>-639.45347257985907</v>
      </c>
      <c r="AA271" s="20">
        <v>0</v>
      </c>
      <c r="AB271" s="20">
        <f t="shared" si="12"/>
        <v>2917.4487170253028</v>
      </c>
      <c r="AC271" s="20">
        <f t="shared" si="13"/>
        <v>427228.00490752188</v>
      </c>
    </row>
    <row r="272" spans="2:29" x14ac:dyDescent="0.25">
      <c r="B272" s="9">
        <v>268</v>
      </c>
      <c r="C272" s="9">
        <f t="shared" si="11"/>
        <v>45</v>
      </c>
      <c r="D272" s="9">
        <v>4</v>
      </c>
      <c r="E272" s="20">
        <v>15986.336814496475</v>
      </c>
      <c r="F272" s="20">
        <f>'B-B-LS'!E272*-VLookups!$C$10*2</f>
        <v>-959.18020886978843</v>
      </c>
      <c r="G272" s="19">
        <v>0</v>
      </c>
      <c r="H272" s="20">
        <f>(-VLookups!$C$13)*(E272+F272/2)</f>
        <v>-4512.463292627921</v>
      </c>
      <c r="I272" s="19">
        <v>0</v>
      </c>
      <c r="J272" s="19">
        <v>0</v>
      </c>
      <c r="K272" s="19">
        <v>0</v>
      </c>
      <c r="L272" s="19">
        <v>0</v>
      </c>
      <c r="M272" s="19">
        <v>0</v>
      </c>
      <c r="N272" s="20" t="s">
        <v>36</v>
      </c>
      <c r="O272" s="20">
        <f>VLookups!$C$39</f>
        <v>-1132.2740186406561</v>
      </c>
      <c r="P272" s="20">
        <f>P271-VLookups!$C$42</f>
        <v>-140.5</v>
      </c>
      <c r="Q272" s="22">
        <v>28</v>
      </c>
      <c r="R272" s="19">
        <v>0</v>
      </c>
      <c r="S272" s="20">
        <f>VLookups!$C$50</f>
        <v>-3580.614715990946</v>
      </c>
      <c r="T272" s="19">
        <v>0</v>
      </c>
      <c r="U272" s="9">
        <v>124</v>
      </c>
      <c r="V272" s="21">
        <f>V271-VLookups!$C$54</f>
        <v>-1840</v>
      </c>
      <c r="W272" s="21">
        <f>-VLookups!$C$60</f>
        <v>-300</v>
      </c>
      <c r="X272" s="21">
        <f>-VLookups!$C$62</f>
        <v>-125</v>
      </c>
      <c r="Y272" s="20">
        <f>Y271*(1+VLookups!$C$57/12)</f>
        <v>-326.44184630205473</v>
      </c>
      <c r="Z272" s="20">
        <f>-E272*VLookups!$J$3</f>
        <v>-639.45347257985907</v>
      </c>
      <c r="AA272" s="20">
        <v>0</v>
      </c>
      <c r="AB272" s="20">
        <f t="shared" si="12"/>
        <v>2909.9993639201452</v>
      </c>
      <c r="AC272" s="20">
        <f t="shared" si="13"/>
        <v>430850.05094628793</v>
      </c>
    </row>
    <row r="273" spans="2:29" x14ac:dyDescent="0.25">
      <c r="B273" s="9">
        <v>269</v>
      </c>
      <c r="C273" s="9">
        <f t="shared" ref="C273:C336" si="14">C261+1</f>
        <v>45</v>
      </c>
      <c r="D273" s="9">
        <v>5</v>
      </c>
      <c r="E273" s="20">
        <v>15986.336814496475</v>
      </c>
      <c r="F273" s="20">
        <f>'B-B-LS'!E273*-VLookups!$C$10*2</f>
        <v>-959.18020886978843</v>
      </c>
      <c r="G273" s="19">
        <v>0</v>
      </c>
      <c r="H273" s="20">
        <f>(-VLookups!$C$13)*(E273+F273/2)</f>
        <v>-4512.463292627921</v>
      </c>
      <c r="I273" s="19">
        <v>0</v>
      </c>
      <c r="J273" s="19">
        <v>0</v>
      </c>
      <c r="K273" s="19">
        <v>0</v>
      </c>
      <c r="L273" s="19">
        <v>0</v>
      </c>
      <c r="M273" s="19">
        <v>0</v>
      </c>
      <c r="N273" s="20" t="s">
        <v>36</v>
      </c>
      <c r="O273" s="20">
        <f>VLookups!$C$39</f>
        <v>-1132.2740186406561</v>
      </c>
      <c r="P273" s="20">
        <f>P272-VLookups!$C$42</f>
        <v>-142</v>
      </c>
      <c r="Q273" s="22">
        <v>29</v>
      </c>
      <c r="R273" s="19">
        <v>0</v>
      </c>
      <c r="S273" s="20">
        <f>VLookups!$C$50</f>
        <v>-3580.614715990946</v>
      </c>
      <c r="T273" s="19">
        <v>0</v>
      </c>
      <c r="U273" s="9">
        <v>125</v>
      </c>
      <c r="V273" s="21">
        <f>V272-VLookups!$C$54</f>
        <v>-1845</v>
      </c>
      <c r="W273" s="21">
        <f>-VLookups!$C$60</f>
        <v>-300</v>
      </c>
      <c r="X273" s="21">
        <f>-VLookups!$C$62</f>
        <v>-125</v>
      </c>
      <c r="Y273" s="20">
        <f>Y272*(1+VLookups!$C$57/12)</f>
        <v>-327.39396835376908</v>
      </c>
      <c r="Z273" s="20">
        <f>-E273*VLookups!$J$3</f>
        <v>-639.45347257985907</v>
      </c>
      <c r="AA273" s="20">
        <v>0</v>
      </c>
      <c r="AB273" s="20">
        <f t="shared" si="12"/>
        <v>2902.5472418684308</v>
      </c>
      <c r="AC273" s="20">
        <f t="shared" si="13"/>
        <v>434470.68160640023</v>
      </c>
    </row>
    <row r="274" spans="2:29" x14ac:dyDescent="0.25">
      <c r="B274" s="9">
        <v>270</v>
      </c>
      <c r="C274" s="9">
        <f t="shared" si="14"/>
        <v>45</v>
      </c>
      <c r="D274" s="9">
        <v>6</v>
      </c>
      <c r="E274" s="20">
        <v>15986.336814496475</v>
      </c>
      <c r="F274" s="20">
        <f>'B-B-LS'!E274*-VLookups!$C$10*2</f>
        <v>-959.18020886978843</v>
      </c>
      <c r="G274" s="19">
        <v>0</v>
      </c>
      <c r="H274" s="20">
        <f>(-VLookups!$C$13)*(E274+F274/2)</f>
        <v>-4512.463292627921</v>
      </c>
      <c r="I274" s="19">
        <v>0</v>
      </c>
      <c r="J274" s="19">
        <v>0</v>
      </c>
      <c r="K274" s="19">
        <v>0</v>
      </c>
      <c r="L274" s="19">
        <v>0</v>
      </c>
      <c r="M274" s="19">
        <v>0</v>
      </c>
      <c r="N274" s="20" t="s">
        <v>36</v>
      </c>
      <c r="O274" s="20">
        <f>VLookups!$C$39</f>
        <v>-1132.2740186406561</v>
      </c>
      <c r="P274" s="20">
        <f>P273-VLookups!$C$42</f>
        <v>-143.5</v>
      </c>
      <c r="Q274" s="22">
        <v>30</v>
      </c>
      <c r="R274" s="19">
        <v>0</v>
      </c>
      <c r="S274" s="20">
        <f>VLookups!$C$50</f>
        <v>-3580.614715990946</v>
      </c>
      <c r="T274" s="19">
        <v>0</v>
      </c>
      <c r="U274" s="9">
        <v>126</v>
      </c>
      <c r="V274" s="21">
        <f>V273-VLookups!$C$54</f>
        <v>-1850</v>
      </c>
      <c r="W274" s="21">
        <f>-VLookups!$C$60</f>
        <v>-300</v>
      </c>
      <c r="X274" s="21">
        <f>-VLookups!$C$62</f>
        <v>-125</v>
      </c>
      <c r="Y274" s="20">
        <f>Y273*(1+VLookups!$C$57/12)</f>
        <v>-328.34886742813427</v>
      </c>
      <c r="Z274" s="20">
        <f>-E274*VLookups!$J$3</f>
        <v>-639.45347257985907</v>
      </c>
      <c r="AA274" s="20">
        <v>0</v>
      </c>
      <c r="AB274" s="20">
        <f t="shared" si="12"/>
        <v>2895.0923427940656</v>
      </c>
      <c r="AC274" s="20">
        <f t="shared" si="13"/>
        <v>438089.89175187162</v>
      </c>
    </row>
    <row r="275" spans="2:29" x14ac:dyDescent="0.25">
      <c r="B275" s="9">
        <v>271</v>
      </c>
      <c r="C275" s="9">
        <f t="shared" si="14"/>
        <v>45</v>
      </c>
      <c r="D275" s="9">
        <v>7</v>
      </c>
      <c r="E275" s="20">
        <v>15986.336814496475</v>
      </c>
      <c r="F275" s="20">
        <f>'B-B-LS'!E275*-VLookups!$C$10*2</f>
        <v>-959.18020886978843</v>
      </c>
      <c r="G275" s="19">
        <v>0</v>
      </c>
      <c r="H275" s="20">
        <f>(-VLookups!$C$13)*(E275+F275/2)</f>
        <v>-4512.463292627921</v>
      </c>
      <c r="I275" s="19">
        <v>0</v>
      </c>
      <c r="J275" s="19">
        <v>0</v>
      </c>
      <c r="K275" s="19">
        <v>0</v>
      </c>
      <c r="L275" s="19">
        <v>0</v>
      </c>
      <c r="M275" s="19">
        <v>0</v>
      </c>
      <c r="N275" s="20" t="s">
        <v>36</v>
      </c>
      <c r="O275" s="20">
        <f>VLookups!$C$39</f>
        <v>-1132.2740186406561</v>
      </c>
      <c r="P275" s="20">
        <f>P274-VLookups!$C$42</f>
        <v>-145</v>
      </c>
      <c r="Q275" s="22">
        <v>31</v>
      </c>
      <c r="R275" s="19">
        <v>0</v>
      </c>
      <c r="S275" s="20">
        <f>VLookups!$C$50</f>
        <v>-3580.614715990946</v>
      </c>
      <c r="T275" s="19">
        <v>0</v>
      </c>
      <c r="U275" s="9">
        <v>127</v>
      </c>
      <c r="V275" s="21">
        <f>V274-VLookups!$C$54</f>
        <v>-1855</v>
      </c>
      <c r="W275" s="21">
        <f>-VLookups!$C$60</f>
        <v>-300</v>
      </c>
      <c r="X275" s="21">
        <f>-VLookups!$C$62</f>
        <v>-125</v>
      </c>
      <c r="Y275" s="20">
        <f>Y274*(1+VLookups!$C$57/12)</f>
        <v>-329.30655162479968</v>
      </c>
      <c r="Z275" s="20">
        <f>-E275*VLookups!$J$3</f>
        <v>-639.45347257985907</v>
      </c>
      <c r="AA275" s="20">
        <v>0</v>
      </c>
      <c r="AB275" s="20">
        <f t="shared" si="12"/>
        <v>2887.6346585974002</v>
      </c>
      <c r="AC275" s="20">
        <f t="shared" si="13"/>
        <v>441707.67623005551</v>
      </c>
    </row>
    <row r="276" spans="2:29" x14ac:dyDescent="0.25">
      <c r="B276" s="9">
        <v>272</v>
      </c>
      <c r="C276" s="9">
        <f t="shared" si="14"/>
        <v>45</v>
      </c>
      <c r="D276" s="9">
        <v>8</v>
      </c>
      <c r="E276" s="20">
        <v>15986.336814496475</v>
      </c>
      <c r="F276" s="20">
        <f>'B-B-LS'!E276*-VLookups!$C$10*2</f>
        <v>-959.18020886978843</v>
      </c>
      <c r="G276" s="19">
        <v>0</v>
      </c>
      <c r="H276" s="20">
        <f>(-VLookups!$C$13)*(E276+F276/2)</f>
        <v>-4512.463292627921</v>
      </c>
      <c r="I276" s="19">
        <v>0</v>
      </c>
      <c r="J276" s="19">
        <v>0</v>
      </c>
      <c r="K276" s="19">
        <v>0</v>
      </c>
      <c r="L276" s="19">
        <v>0</v>
      </c>
      <c r="M276" s="19">
        <v>0</v>
      </c>
      <c r="N276" s="20" t="s">
        <v>36</v>
      </c>
      <c r="O276" s="20">
        <f>VLookups!$C$39</f>
        <v>-1132.2740186406561</v>
      </c>
      <c r="P276" s="20">
        <f>P275-VLookups!$C$42</f>
        <v>-146.5</v>
      </c>
      <c r="Q276" s="22">
        <v>32</v>
      </c>
      <c r="R276" s="19">
        <v>0</v>
      </c>
      <c r="S276" s="20">
        <f>VLookups!$C$50</f>
        <v>-3580.614715990946</v>
      </c>
      <c r="T276" s="19">
        <v>0</v>
      </c>
      <c r="U276" s="9">
        <v>128</v>
      </c>
      <c r="V276" s="21">
        <f>V275-VLookups!$C$54</f>
        <v>-1860</v>
      </c>
      <c r="W276" s="21">
        <f>-VLookups!$C$60</f>
        <v>-300</v>
      </c>
      <c r="X276" s="21">
        <f>-VLookups!$C$62</f>
        <v>-125</v>
      </c>
      <c r="Y276" s="20">
        <f>Y275*(1+VLookups!$C$57/12)</f>
        <v>-330.26702906703866</v>
      </c>
      <c r="Z276" s="20">
        <f>-E276*VLookups!$J$3</f>
        <v>-639.45347257985907</v>
      </c>
      <c r="AA276" s="20">
        <v>0</v>
      </c>
      <c r="AB276" s="20">
        <f t="shared" si="12"/>
        <v>2880.1741811551615</v>
      </c>
      <c r="AC276" s="20">
        <f t="shared" si="13"/>
        <v>445324.0298715941</v>
      </c>
    </row>
    <row r="277" spans="2:29" x14ac:dyDescent="0.25">
      <c r="B277" s="9">
        <v>273</v>
      </c>
      <c r="C277" s="9">
        <f t="shared" si="14"/>
        <v>45</v>
      </c>
      <c r="D277" s="9">
        <v>9</v>
      </c>
      <c r="E277" s="20">
        <v>15986.336814496475</v>
      </c>
      <c r="F277" s="20">
        <f>'B-B-LS'!E277*-VLookups!$C$10*2</f>
        <v>-959.18020886978843</v>
      </c>
      <c r="G277" s="19">
        <v>0</v>
      </c>
      <c r="H277" s="20">
        <f>(-VLookups!$C$13)*(E277+F277/2)</f>
        <v>-4512.463292627921</v>
      </c>
      <c r="I277" s="19">
        <v>0</v>
      </c>
      <c r="J277" s="19">
        <v>0</v>
      </c>
      <c r="K277" s="19">
        <v>0</v>
      </c>
      <c r="L277" s="19">
        <v>0</v>
      </c>
      <c r="M277" s="19">
        <v>0</v>
      </c>
      <c r="N277" s="20" t="s">
        <v>36</v>
      </c>
      <c r="O277" s="20">
        <f>VLookups!$C$39</f>
        <v>-1132.2740186406561</v>
      </c>
      <c r="P277" s="20">
        <f>P276-VLookups!$C$42</f>
        <v>-148</v>
      </c>
      <c r="Q277" s="22">
        <v>33</v>
      </c>
      <c r="R277" s="19">
        <v>0</v>
      </c>
      <c r="S277" s="20">
        <f>VLookups!$C$50</f>
        <v>-3580.614715990946</v>
      </c>
      <c r="T277" s="19">
        <v>0</v>
      </c>
      <c r="U277" s="9">
        <v>129</v>
      </c>
      <c r="V277" s="21">
        <f>V276-VLookups!$C$54</f>
        <v>-1865</v>
      </c>
      <c r="W277" s="21">
        <f>-VLookups!$C$60</f>
        <v>-300</v>
      </c>
      <c r="X277" s="21">
        <f>-VLookups!$C$62</f>
        <v>-125</v>
      </c>
      <c r="Y277" s="20">
        <f>Y276*(1+VLookups!$C$57/12)</f>
        <v>-331.23030790181753</v>
      </c>
      <c r="Z277" s="20">
        <f>-E277*VLookups!$J$3</f>
        <v>-639.45347257985907</v>
      </c>
      <c r="AA277" s="20">
        <v>0</v>
      </c>
      <c r="AB277" s="20">
        <f t="shared" si="12"/>
        <v>2872.7109023203825</v>
      </c>
      <c r="AC277" s="20">
        <f t="shared" si="13"/>
        <v>448938.94749036717</v>
      </c>
    </row>
    <row r="278" spans="2:29" x14ac:dyDescent="0.25">
      <c r="B278" s="9">
        <v>274</v>
      </c>
      <c r="C278" s="9">
        <f t="shared" si="14"/>
        <v>45</v>
      </c>
      <c r="D278" s="9">
        <v>10</v>
      </c>
      <c r="E278" s="20">
        <v>15986.336814496475</v>
      </c>
      <c r="F278" s="20">
        <f>'B-B-LS'!E278*-VLookups!$C$10*2</f>
        <v>-959.18020886978843</v>
      </c>
      <c r="G278" s="19">
        <v>0</v>
      </c>
      <c r="H278" s="20">
        <f>(-VLookups!$C$13)*(E278+F278/2)</f>
        <v>-4512.463292627921</v>
      </c>
      <c r="I278" s="19">
        <v>0</v>
      </c>
      <c r="J278" s="19">
        <v>0</v>
      </c>
      <c r="K278" s="19">
        <v>0</v>
      </c>
      <c r="L278" s="19">
        <v>0</v>
      </c>
      <c r="M278" s="19">
        <v>0</v>
      </c>
      <c r="N278" s="20" t="s">
        <v>36</v>
      </c>
      <c r="O278" s="20">
        <f>VLookups!$C$39</f>
        <v>-1132.2740186406561</v>
      </c>
      <c r="P278" s="20">
        <f>P277-VLookups!$C$42</f>
        <v>-149.5</v>
      </c>
      <c r="Q278" s="22">
        <v>34</v>
      </c>
      <c r="R278" s="19">
        <v>0</v>
      </c>
      <c r="S278" s="20">
        <f>VLookups!$C$50</f>
        <v>-3580.614715990946</v>
      </c>
      <c r="T278" s="19">
        <v>0</v>
      </c>
      <c r="U278" s="9">
        <v>130</v>
      </c>
      <c r="V278" s="21">
        <f>V277-VLookups!$C$54</f>
        <v>-1870</v>
      </c>
      <c r="W278" s="21">
        <f>-VLookups!$C$60</f>
        <v>-300</v>
      </c>
      <c r="X278" s="21">
        <f>-VLookups!$C$62</f>
        <v>-125</v>
      </c>
      <c r="Y278" s="20">
        <f>Y277*(1+VLookups!$C$57/12)</f>
        <v>-332.19639629986449</v>
      </c>
      <c r="Z278" s="20">
        <f>-E278*VLookups!$J$3</f>
        <v>-639.45347257985907</v>
      </c>
      <c r="AA278" s="20">
        <v>0</v>
      </c>
      <c r="AB278" s="20">
        <f t="shared" si="12"/>
        <v>2865.2448139223357</v>
      </c>
      <c r="AC278" s="20">
        <f t="shared" si="13"/>
        <v>452552.42388344015</v>
      </c>
    </row>
    <row r="279" spans="2:29" x14ac:dyDescent="0.25">
      <c r="B279" s="9">
        <v>275</v>
      </c>
      <c r="C279" s="9">
        <f t="shared" si="14"/>
        <v>45</v>
      </c>
      <c r="D279" s="9">
        <v>11</v>
      </c>
      <c r="E279" s="20">
        <v>15986.336814496475</v>
      </c>
      <c r="F279" s="20">
        <f>'B-B-LS'!E279*-VLookups!$C$10*2</f>
        <v>-959.18020886978843</v>
      </c>
      <c r="G279" s="19">
        <v>0</v>
      </c>
      <c r="H279" s="20">
        <f>(-VLookups!$C$13)*(E279+F279/2)</f>
        <v>-4512.463292627921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20" t="s">
        <v>36</v>
      </c>
      <c r="O279" s="20">
        <f>VLookups!$C$39</f>
        <v>-1132.2740186406561</v>
      </c>
      <c r="P279" s="20">
        <f>P278-VLookups!$C$42</f>
        <v>-151</v>
      </c>
      <c r="Q279" s="22">
        <v>35</v>
      </c>
      <c r="R279" s="19">
        <v>0</v>
      </c>
      <c r="S279" s="20">
        <f>VLookups!$C$50</f>
        <v>-3580.614715990946</v>
      </c>
      <c r="T279" s="19">
        <v>0</v>
      </c>
      <c r="U279" s="9">
        <v>131</v>
      </c>
      <c r="V279" s="21">
        <f>V278-VLookups!$C$54</f>
        <v>-1875</v>
      </c>
      <c r="W279" s="21">
        <f>-VLookups!$C$60</f>
        <v>-300</v>
      </c>
      <c r="X279" s="21">
        <f>-VLookups!$C$62</f>
        <v>-125</v>
      </c>
      <c r="Y279" s="20">
        <f>Y278*(1+VLookups!$C$57/12)</f>
        <v>-333.16530245573909</v>
      </c>
      <c r="Z279" s="20">
        <f>-E279*VLookups!$J$3</f>
        <v>-639.45347257985907</v>
      </c>
      <c r="AA279" s="20">
        <v>0</v>
      </c>
      <c r="AB279" s="20">
        <f t="shared" si="12"/>
        <v>2857.7759077664609</v>
      </c>
      <c r="AC279" s="20">
        <f t="shared" si="13"/>
        <v>456164.45383101236</v>
      </c>
    </row>
    <row r="280" spans="2:29" x14ac:dyDescent="0.25">
      <c r="B280" s="9">
        <v>276</v>
      </c>
      <c r="C280" s="9">
        <f t="shared" si="14"/>
        <v>46</v>
      </c>
      <c r="D280" s="9">
        <v>0</v>
      </c>
      <c r="E280" s="20">
        <v>16545.85860300385</v>
      </c>
      <c r="F280" s="20">
        <f>'B-B-LS'!E280*-VLookups!$C$10*2</f>
        <v>-992.75151618023096</v>
      </c>
      <c r="G280" s="19">
        <v>0</v>
      </c>
      <c r="H280" s="20">
        <f>(-VLookups!$C$13)*(E280+F280/2)</f>
        <v>-4670.3995078698972</v>
      </c>
      <c r="I280" s="19">
        <v>0</v>
      </c>
      <c r="J280" s="19">
        <v>0</v>
      </c>
      <c r="K280" s="19">
        <v>0</v>
      </c>
      <c r="L280" s="19">
        <v>0</v>
      </c>
      <c r="M280" s="19">
        <v>0</v>
      </c>
      <c r="N280" s="20" t="s">
        <v>36</v>
      </c>
      <c r="O280" s="20">
        <f>VLookups!$C$39</f>
        <v>-1132.2740186406561</v>
      </c>
      <c r="P280" s="20">
        <f>P279-VLookups!$C$42</f>
        <v>-152.5</v>
      </c>
      <c r="Q280" s="22">
        <v>36</v>
      </c>
      <c r="R280" s="19">
        <v>0</v>
      </c>
      <c r="S280" s="20">
        <f>VLookups!$C$50</f>
        <v>-3580.614715990946</v>
      </c>
      <c r="T280" s="19">
        <v>0</v>
      </c>
      <c r="U280" s="9">
        <v>132</v>
      </c>
      <c r="V280" s="21">
        <f>V279-VLookups!$C$54</f>
        <v>-1880</v>
      </c>
      <c r="W280" s="21">
        <f>-VLookups!$C$60</f>
        <v>-300</v>
      </c>
      <c r="X280" s="21">
        <f>-VLookups!$C$62</f>
        <v>-125</v>
      </c>
      <c r="Y280" s="20">
        <f>Y279*(1+VLookups!$C$57/12)</f>
        <v>-334.13703458790167</v>
      </c>
      <c r="Z280" s="20">
        <f>-E280*VLookups!$J$3</f>
        <v>-661.83434412015401</v>
      </c>
      <c r="AA280" s="20">
        <v>0</v>
      </c>
      <c r="AB280" s="20">
        <f t="shared" si="12"/>
        <v>3212.7232237041803</v>
      </c>
      <c r="AC280" s="20">
        <f t="shared" si="13"/>
        <v>460137.45114443492</v>
      </c>
    </row>
    <row r="281" spans="2:29" x14ac:dyDescent="0.25">
      <c r="B281" s="9">
        <v>277</v>
      </c>
      <c r="C281" s="9">
        <f t="shared" si="14"/>
        <v>46</v>
      </c>
      <c r="D281" s="9">
        <v>1</v>
      </c>
      <c r="E281" s="20">
        <v>16545.85860300385</v>
      </c>
      <c r="F281" s="20">
        <f>'B-B-LS'!E281*-VLookups!$C$10*2</f>
        <v>-992.75151618023096</v>
      </c>
      <c r="G281" s="19">
        <v>0</v>
      </c>
      <c r="H281" s="20">
        <f>(-VLookups!$C$13)*(E281+F281/2)</f>
        <v>-4670.3995078698972</v>
      </c>
      <c r="I281" s="19">
        <v>0</v>
      </c>
      <c r="J281" s="19">
        <v>0</v>
      </c>
      <c r="K281" s="19">
        <v>0</v>
      </c>
      <c r="L281" s="19">
        <v>0</v>
      </c>
      <c r="M281" s="19">
        <v>0</v>
      </c>
      <c r="N281" s="20" t="s">
        <v>36</v>
      </c>
      <c r="O281" s="20">
        <f>VLookups!$C$39</f>
        <v>-1132.2740186406561</v>
      </c>
      <c r="P281" s="20">
        <f>P280-VLookups!$C$42</f>
        <v>-154</v>
      </c>
      <c r="Q281" s="22">
        <v>37</v>
      </c>
      <c r="R281" s="19">
        <v>0</v>
      </c>
      <c r="S281" s="20">
        <f>VLookups!$C$50</f>
        <v>-3580.614715990946</v>
      </c>
      <c r="T281" s="19">
        <v>0</v>
      </c>
      <c r="U281" s="9">
        <v>133</v>
      </c>
      <c r="V281" s="21">
        <f>V280-VLookups!$C$54</f>
        <v>-1885</v>
      </c>
      <c r="W281" s="21">
        <f>-VLookups!$C$60</f>
        <v>-300</v>
      </c>
      <c r="X281" s="21">
        <f>-VLookups!$C$62</f>
        <v>-125</v>
      </c>
      <c r="Y281" s="20">
        <f>Y280*(1+VLookups!$C$57/12)</f>
        <v>-335.11160093878306</v>
      </c>
      <c r="Z281" s="20">
        <f>-E281*VLookups!$J$3</f>
        <v>-661.83434412015401</v>
      </c>
      <c r="AA281" s="20">
        <v>0</v>
      </c>
      <c r="AB281" s="20">
        <f t="shared" si="12"/>
        <v>3205.2486573532992</v>
      </c>
      <c r="AC281" s="20">
        <f t="shared" si="13"/>
        <v>464109.59555369563</v>
      </c>
    </row>
    <row r="282" spans="2:29" x14ac:dyDescent="0.25">
      <c r="B282" s="9">
        <v>278</v>
      </c>
      <c r="C282" s="9">
        <f t="shared" si="14"/>
        <v>46</v>
      </c>
      <c r="D282" s="9">
        <v>2</v>
      </c>
      <c r="E282" s="20">
        <v>16545.85860300385</v>
      </c>
      <c r="F282" s="20">
        <f>'B-B-LS'!E282*-VLookups!$C$10*2</f>
        <v>-992.75151618023096</v>
      </c>
      <c r="G282" s="19">
        <v>0</v>
      </c>
      <c r="H282" s="20">
        <f>(-VLookups!$C$13)*(E282+F282/2)</f>
        <v>-4670.3995078698972</v>
      </c>
      <c r="I282" s="19">
        <v>0</v>
      </c>
      <c r="J282" s="19">
        <v>0</v>
      </c>
      <c r="K282" s="19">
        <v>0</v>
      </c>
      <c r="L282" s="19">
        <v>0</v>
      </c>
      <c r="M282" s="19">
        <v>0</v>
      </c>
      <c r="N282" s="20" t="s">
        <v>36</v>
      </c>
      <c r="O282" s="20">
        <f>VLookups!$C$39</f>
        <v>-1132.2740186406561</v>
      </c>
      <c r="P282" s="20">
        <f>P281-VLookups!$C$42</f>
        <v>-155.5</v>
      </c>
      <c r="Q282" s="22">
        <v>38</v>
      </c>
      <c r="R282" s="19">
        <v>0</v>
      </c>
      <c r="S282" s="20">
        <f>VLookups!$C$50</f>
        <v>-3580.614715990946</v>
      </c>
      <c r="T282" s="19">
        <v>0</v>
      </c>
      <c r="U282" s="9">
        <v>134</v>
      </c>
      <c r="V282" s="21">
        <f>V281-VLookups!$C$54</f>
        <v>-1890</v>
      </c>
      <c r="W282" s="21">
        <f>-VLookups!$C$60</f>
        <v>-300</v>
      </c>
      <c r="X282" s="21">
        <f>-VLookups!$C$62</f>
        <v>-125</v>
      </c>
      <c r="Y282" s="20">
        <f>Y281*(1+VLookups!$C$57/12)</f>
        <v>-336.0890097748545</v>
      </c>
      <c r="Z282" s="20">
        <f>-E282*VLookups!$J$3</f>
        <v>-661.83434412015401</v>
      </c>
      <c r="AA282" s="20">
        <v>0</v>
      </c>
      <c r="AB282" s="20">
        <f t="shared" si="12"/>
        <v>3197.7712485172278</v>
      </c>
      <c r="AC282" s="20">
        <f t="shared" si="13"/>
        <v>468080.88279480237</v>
      </c>
    </row>
    <row r="283" spans="2:29" x14ac:dyDescent="0.25">
      <c r="B283" s="9">
        <v>279</v>
      </c>
      <c r="C283" s="9">
        <f t="shared" si="14"/>
        <v>46</v>
      </c>
      <c r="D283" s="9">
        <v>3</v>
      </c>
      <c r="E283" s="20">
        <v>16545.85860300385</v>
      </c>
      <c r="F283" s="20">
        <f>'B-B-LS'!E283*-VLookups!$C$10*2</f>
        <v>-992.75151618023096</v>
      </c>
      <c r="G283" s="19">
        <v>0</v>
      </c>
      <c r="H283" s="20">
        <f>(-VLookups!$C$13)*(E283+F283/2)</f>
        <v>-4670.3995078698972</v>
      </c>
      <c r="I283" s="19">
        <v>0</v>
      </c>
      <c r="J283" s="19">
        <v>0</v>
      </c>
      <c r="K283" s="19">
        <v>0</v>
      </c>
      <c r="L283" s="19">
        <v>0</v>
      </c>
      <c r="M283" s="19">
        <v>0</v>
      </c>
      <c r="N283" s="20" t="s">
        <v>36</v>
      </c>
      <c r="O283" s="20">
        <f>VLookups!$C$39</f>
        <v>-1132.2740186406561</v>
      </c>
      <c r="P283" s="20">
        <f>P282-VLookups!$C$42</f>
        <v>-157</v>
      </c>
      <c r="Q283" s="22">
        <v>39</v>
      </c>
      <c r="R283" s="19">
        <v>0</v>
      </c>
      <c r="S283" s="20">
        <f>VLookups!$C$50</f>
        <v>-3580.614715990946</v>
      </c>
      <c r="T283" s="19">
        <v>0</v>
      </c>
      <c r="U283" s="9">
        <v>135</v>
      </c>
      <c r="V283" s="21">
        <f>V282-VLookups!$C$54</f>
        <v>-1895</v>
      </c>
      <c r="W283" s="21">
        <f>-VLookups!$C$60</f>
        <v>-300</v>
      </c>
      <c r="X283" s="21">
        <f>-VLookups!$C$62</f>
        <v>-125</v>
      </c>
      <c r="Y283" s="20">
        <f>Y282*(1+VLookups!$C$57/12)</f>
        <v>-337.06926938669784</v>
      </c>
      <c r="Z283" s="20">
        <f>-E283*VLookups!$J$3</f>
        <v>-661.83434412015401</v>
      </c>
      <c r="AA283" s="20">
        <v>0</v>
      </c>
      <c r="AB283" s="20">
        <f t="shared" si="12"/>
        <v>3190.2909889053844</v>
      </c>
      <c r="AC283" s="20">
        <f t="shared" si="13"/>
        <v>472051.30858836579</v>
      </c>
    </row>
    <row r="284" spans="2:29" x14ac:dyDescent="0.25">
      <c r="B284" s="9">
        <v>280</v>
      </c>
      <c r="C284" s="9">
        <f t="shared" si="14"/>
        <v>46</v>
      </c>
      <c r="D284" s="9">
        <v>4</v>
      </c>
      <c r="E284" s="20">
        <v>16545.85860300385</v>
      </c>
      <c r="F284" s="20">
        <f>'B-B-LS'!E284*-VLookups!$C$10*2</f>
        <v>-992.75151618023096</v>
      </c>
      <c r="G284" s="19">
        <v>0</v>
      </c>
      <c r="H284" s="20">
        <f>(-VLookups!$C$13)*(E284+F284/2)</f>
        <v>-4670.3995078698972</v>
      </c>
      <c r="I284" s="19">
        <v>0</v>
      </c>
      <c r="J284" s="19">
        <v>0</v>
      </c>
      <c r="K284" s="19">
        <v>0</v>
      </c>
      <c r="L284" s="19">
        <v>0</v>
      </c>
      <c r="M284" s="19">
        <v>0</v>
      </c>
      <c r="N284" s="20" t="s">
        <v>36</v>
      </c>
      <c r="O284" s="20">
        <f>VLookups!$C$39</f>
        <v>-1132.2740186406561</v>
      </c>
      <c r="P284" s="20">
        <f>P283-VLookups!$C$42</f>
        <v>-158.5</v>
      </c>
      <c r="Q284" s="22">
        <v>40</v>
      </c>
      <c r="R284" s="19">
        <v>0</v>
      </c>
      <c r="S284" s="20">
        <f>VLookups!$C$50</f>
        <v>-3580.614715990946</v>
      </c>
      <c r="T284" s="19">
        <v>0</v>
      </c>
      <c r="U284" s="9">
        <v>136</v>
      </c>
      <c r="V284" s="21">
        <f>V283-VLookups!$C$54</f>
        <v>-1900</v>
      </c>
      <c r="W284" s="21">
        <f>-VLookups!$C$60</f>
        <v>-300</v>
      </c>
      <c r="X284" s="21">
        <f>-VLookups!$C$62</f>
        <v>-125</v>
      </c>
      <c r="Y284" s="20">
        <f>Y283*(1+VLookups!$C$57/12)</f>
        <v>-338.05238808907569</v>
      </c>
      <c r="Z284" s="20">
        <f>-E284*VLookups!$J$3</f>
        <v>-661.83434412015401</v>
      </c>
      <c r="AA284" s="20">
        <v>0</v>
      </c>
      <c r="AB284" s="20">
        <f t="shared" si="12"/>
        <v>3182.8078702030066</v>
      </c>
      <c r="AC284" s="20">
        <f t="shared" si="13"/>
        <v>476020.86863954942</v>
      </c>
    </row>
    <row r="285" spans="2:29" x14ac:dyDescent="0.25">
      <c r="B285" s="9">
        <v>281</v>
      </c>
      <c r="C285" s="9">
        <f t="shared" si="14"/>
        <v>46</v>
      </c>
      <c r="D285" s="9">
        <v>5</v>
      </c>
      <c r="E285" s="20">
        <v>16545.85860300385</v>
      </c>
      <c r="F285" s="20">
        <f>'B-B-LS'!E285*-VLookups!$C$10*2</f>
        <v>-992.75151618023096</v>
      </c>
      <c r="G285" s="19">
        <v>0</v>
      </c>
      <c r="H285" s="20">
        <f>(-VLookups!$C$13)*(E285+F285/2)</f>
        <v>-4670.3995078698972</v>
      </c>
      <c r="I285" s="19">
        <v>0</v>
      </c>
      <c r="J285" s="19">
        <v>0</v>
      </c>
      <c r="K285" s="19">
        <v>0</v>
      </c>
      <c r="L285" s="19">
        <v>0</v>
      </c>
      <c r="M285" s="19">
        <v>0</v>
      </c>
      <c r="N285" s="20" t="s">
        <v>36</v>
      </c>
      <c r="O285" s="20">
        <f>VLookups!$C$39</f>
        <v>-1132.2740186406561</v>
      </c>
      <c r="P285" s="20">
        <f>P284-VLookups!$C$42</f>
        <v>-160</v>
      </c>
      <c r="Q285" s="22">
        <v>41</v>
      </c>
      <c r="R285" s="19">
        <v>0</v>
      </c>
      <c r="S285" s="20">
        <f>VLookups!$C$50</f>
        <v>-3580.614715990946</v>
      </c>
      <c r="T285" s="19">
        <v>0</v>
      </c>
      <c r="U285" s="9">
        <v>137</v>
      </c>
      <c r="V285" s="21">
        <f>V284-VLookups!$C$54</f>
        <v>-1905</v>
      </c>
      <c r="W285" s="21">
        <f>-VLookups!$C$60</f>
        <v>-300</v>
      </c>
      <c r="X285" s="21">
        <f>-VLookups!$C$62</f>
        <v>-125</v>
      </c>
      <c r="Y285" s="20">
        <f>Y284*(1+VLookups!$C$57/12)</f>
        <v>-339.03837422100219</v>
      </c>
      <c r="Z285" s="20">
        <f>-E285*VLookups!$J$3</f>
        <v>-661.83434412015401</v>
      </c>
      <c r="AA285" s="20">
        <v>0</v>
      </c>
      <c r="AB285" s="20">
        <f t="shared" si="12"/>
        <v>3175.3218840710797</v>
      </c>
      <c r="AC285" s="20">
        <f t="shared" si="13"/>
        <v>479989.55863801978</v>
      </c>
    </row>
    <row r="286" spans="2:29" x14ac:dyDescent="0.25">
      <c r="B286" s="9">
        <v>282</v>
      </c>
      <c r="C286" s="9">
        <f t="shared" si="14"/>
        <v>46</v>
      </c>
      <c r="D286" s="9">
        <v>6</v>
      </c>
      <c r="E286" s="20">
        <v>16545.85860300385</v>
      </c>
      <c r="F286" s="20">
        <f>'B-B-LS'!E286*-VLookups!$C$10*2</f>
        <v>-992.75151618023096</v>
      </c>
      <c r="G286" s="19">
        <v>0</v>
      </c>
      <c r="H286" s="20">
        <f>(-VLookups!$C$13)*(E286+F286/2)</f>
        <v>-4670.3995078698972</v>
      </c>
      <c r="I286" s="19">
        <v>0</v>
      </c>
      <c r="J286" s="19">
        <v>0</v>
      </c>
      <c r="K286" s="19">
        <v>0</v>
      </c>
      <c r="L286" s="19">
        <v>0</v>
      </c>
      <c r="M286" s="19">
        <v>0</v>
      </c>
      <c r="N286" s="20" t="s">
        <v>36</v>
      </c>
      <c r="O286" s="20">
        <f>VLookups!$C$39</f>
        <v>-1132.2740186406561</v>
      </c>
      <c r="P286" s="20">
        <f>P285-VLookups!$C$42</f>
        <v>-161.5</v>
      </c>
      <c r="Q286" s="22">
        <v>42</v>
      </c>
      <c r="R286" s="19">
        <v>0</v>
      </c>
      <c r="S286" s="20">
        <f>VLookups!$C$50</f>
        <v>-3580.614715990946</v>
      </c>
      <c r="T286" s="19">
        <v>0</v>
      </c>
      <c r="U286" s="9">
        <v>138</v>
      </c>
      <c r="V286" s="21">
        <f>V285-VLookups!$C$54</f>
        <v>-1910</v>
      </c>
      <c r="W286" s="21">
        <f>-VLookups!$C$60</f>
        <v>-300</v>
      </c>
      <c r="X286" s="21">
        <f>-VLookups!$C$62</f>
        <v>-125</v>
      </c>
      <c r="Y286" s="20">
        <f>Y285*(1+VLookups!$C$57/12)</f>
        <v>-340.02723614581345</v>
      </c>
      <c r="Z286" s="20">
        <f>-E286*VLookups!$J$3</f>
        <v>-661.83434412015401</v>
      </c>
      <c r="AA286" s="20">
        <v>0</v>
      </c>
      <c r="AB286" s="20">
        <f t="shared" si="12"/>
        <v>3167.8330221462688</v>
      </c>
      <c r="AC286" s="20">
        <f t="shared" si="13"/>
        <v>483957.3742578961</v>
      </c>
    </row>
    <row r="287" spans="2:29" x14ac:dyDescent="0.25">
      <c r="B287" s="9">
        <v>283</v>
      </c>
      <c r="C287" s="9">
        <f t="shared" si="14"/>
        <v>46</v>
      </c>
      <c r="D287" s="9">
        <v>7</v>
      </c>
      <c r="E287" s="20">
        <v>16545.85860300385</v>
      </c>
      <c r="F287" s="20">
        <f>'B-B-LS'!E287*-VLookups!$C$10*2</f>
        <v>-992.75151618023096</v>
      </c>
      <c r="G287" s="19">
        <v>0</v>
      </c>
      <c r="H287" s="20">
        <f>(-VLookups!$C$13)*(E287+F287/2)</f>
        <v>-4670.3995078698972</v>
      </c>
      <c r="I287" s="19">
        <v>0</v>
      </c>
      <c r="J287" s="19">
        <v>0</v>
      </c>
      <c r="K287" s="19">
        <v>0</v>
      </c>
      <c r="L287" s="19">
        <v>0</v>
      </c>
      <c r="M287" s="19">
        <v>0</v>
      </c>
      <c r="N287" s="20" t="s">
        <v>36</v>
      </c>
      <c r="O287" s="20">
        <f>VLookups!$C$39</f>
        <v>-1132.2740186406561</v>
      </c>
      <c r="P287" s="20">
        <f>P286-VLookups!$C$42</f>
        <v>-163</v>
      </c>
      <c r="Q287" s="22">
        <v>43</v>
      </c>
      <c r="R287" s="19">
        <v>0</v>
      </c>
      <c r="S287" s="20">
        <f>VLookups!$C$50</f>
        <v>-3580.614715990946</v>
      </c>
      <c r="T287" s="19">
        <v>0</v>
      </c>
      <c r="U287" s="9">
        <v>139</v>
      </c>
      <c r="V287" s="21">
        <f>V286-VLookups!$C$54</f>
        <v>-1915</v>
      </c>
      <c r="W287" s="21">
        <f>-VLookups!$C$60</f>
        <v>-300</v>
      </c>
      <c r="X287" s="21">
        <f>-VLookups!$C$62</f>
        <v>-125</v>
      </c>
      <c r="Y287" s="20">
        <f>Y286*(1+VLookups!$C$57/12)</f>
        <v>-341.01898225123875</v>
      </c>
      <c r="Z287" s="20">
        <f>-E287*VLookups!$J$3</f>
        <v>-661.83434412015401</v>
      </c>
      <c r="AA287" s="20">
        <v>0</v>
      </c>
      <c r="AB287" s="20">
        <f t="shared" si="12"/>
        <v>3160.3412760408432</v>
      </c>
      <c r="AC287" s="20">
        <f t="shared" si="13"/>
        <v>487924.31115770008</v>
      </c>
    </row>
    <row r="288" spans="2:29" x14ac:dyDescent="0.25">
      <c r="B288" s="9">
        <v>284</v>
      </c>
      <c r="C288" s="9">
        <f t="shared" si="14"/>
        <v>46</v>
      </c>
      <c r="D288" s="9">
        <v>8</v>
      </c>
      <c r="E288" s="20">
        <v>16545.85860300385</v>
      </c>
      <c r="F288" s="20">
        <f>'B-B-LS'!E288*-VLookups!$C$10*2</f>
        <v>-992.75151618023096</v>
      </c>
      <c r="G288" s="19">
        <v>0</v>
      </c>
      <c r="H288" s="20">
        <f>(-VLookups!$C$13)*(E288+F288/2)</f>
        <v>-4670.3995078698972</v>
      </c>
      <c r="I288" s="19">
        <v>0</v>
      </c>
      <c r="J288" s="19">
        <v>0</v>
      </c>
      <c r="K288" s="19">
        <v>0</v>
      </c>
      <c r="L288" s="19">
        <v>0</v>
      </c>
      <c r="M288" s="19">
        <v>0</v>
      </c>
      <c r="N288" s="20" t="s">
        <v>36</v>
      </c>
      <c r="O288" s="20">
        <f>VLookups!$C$39</f>
        <v>-1132.2740186406561</v>
      </c>
      <c r="P288" s="20">
        <f>P287-VLookups!$C$42</f>
        <v>-164.5</v>
      </c>
      <c r="Q288" s="22">
        <v>44</v>
      </c>
      <c r="R288" s="19">
        <v>0</v>
      </c>
      <c r="S288" s="20">
        <f>VLookups!$C$50</f>
        <v>-3580.614715990946</v>
      </c>
      <c r="T288" s="19">
        <v>0</v>
      </c>
      <c r="U288" s="9">
        <v>140</v>
      </c>
      <c r="V288" s="21">
        <f>V287-VLookups!$C$54</f>
        <v>-1920</v>
      </c>
      <c r="W288" s="21">
        <f>-VLookups!$C$60</f>
        <v>-300</v>
      </c>
      <c r="X288" s="21">
        <f>-VLookups!$C$62</f>
        <v>-125</v>
      </c>
      <c r="Y288" s="20">
        <f>Y287*(1+VLookups!$C$57/12)</f>
        <v>-342.01362094947154</v>
      </c>
      <c r="Z288" s="20">
        <f>-E288*VLookups!$J$3</f>
        <v>-661.83434412015401</v>
      </c>
      <c r="AA288" s="20">
        <v>0</v>
      </c>
      <c r="AB288" s="20">
        <f t="shared" si="12"/>
        <v>3152.8466373426104</v>
      </c>
      <c r="AC288" s="20">
        <f t="shared" si="13"/>
        <v>491890.36498030555</v>
      </c>
    </row>
    <row r="289" spans="2:29" x14ac:dyDescent="0.25">
      <c r="B289" s="9">
        <v>285</v>
      </c>
      <c r="C289" s="9">
        <f t="shared" si="14"/>
        <v>46</v>
      </c>
      <c r="D289" s="9">
        <v>9</v>
      </c>
      <c r="E289" s="20">
        <v>16545.85860300385</v>
      </c>
      <c r="F289" s="20">
        <f>'B-B-LS'!E289*-VLookups!$C$10*2</f>
        <v>-992.75151618023096</v>
      </c>
      <c r="G289" s="19">
        <v>0</v>
      </c>
      <c r="H289" s="20">
        <f>(-VLookups!$C$13)*(E289+F289/2)</f>
        <v>-4670.3995078698972</v>
      </c>
      <c r="I289" s="19">
        <v>0</v>
      </c>
      <c r="J289" s="19">
        <v>0</v>
      </c>
      <c r="K289" s="19">
        <v>0</v>
      </c>
      <c r="L289" s="19">
        <v>0</v>
      </c>
      <c r="M289" s="19">
        <v>0</v>
      </c>
      <c r="N289" s="20" t="s">
        <v>36</v>
      </c>
      <c r="O289" s="20">
        <f>VLookups!$C$39</f>
        <v>-1132.2740186406561</v>
      </c>
      <c r="P289" s="20">
        <f>P288-VLookups!$C$42</f>
        <v>-166</v>
      </c>
      <c r="Q289" s="22">
        <v>45</v>
      </c>
      <c r="R289" s="19">
        <v>0</v>
      </c>
      <c r="S289" s="20">
        <f>VLookups!$C$50</f>
        <v>-3580.614715990946</v>
      </c>
      <c r="T289" s="19">
        <v>0</v>
      </c>
      <c r="U289" s="9">
        <v>141</v>
      </c>
      <c r="V289" s="21">
        <f>V288-VLookups!$C$54</f>
        <v>-1925</v>
      </c>
      <c r="W289" s="21">
        <f>-VLookups!$C$60</f>
        <v>-300</v>
      </c>
      <c r="X289" s="21">
        <f>-VLookups!$C$62</f>
        <v>-125</v>
      </c>
      <c r="Y289" s="20">
        <f>Y288*(1+VLookups!$C$57/12)</f>
        <v>-343.01116067724087</v>
      </c>
      <c r="Z289" s="20">
        <f>-E289*VLookups!$J$3</f>
        <v>-661.83434412015401</v>
      </c>
      <c r="AA289" s="20">
        <v>0</v>
      </c>
      <c r="AB289" s="20">
        <f t="shared" si="12"/>
        <v>3145.3490976148414</v>
      </c>
      <c r="AC289" s="20">
        <f t="shared" si="13"/>
        <v>495855.53135288757</v>
      </c>
    </row>
    <row r="290" spans="2:29" x14ac:dyDescent="0.25">
      <c r="B290" s="9">
        <v>286</v>
      </c>
      <c r="C290" s="9">
        <f t="shared" si="14"/>
        <v>46</v>
      </c>
      <c r="D290" s="9">
        <v>10</v>
      </c>
      <c r="E290" s="20">
        <v>16545.85860300385</v>
      </c>
      <c r="F290" s="20">
        <f>'B-B-LS'!E290*-VLookups!$C$10*2</f>
        <v>-992.75151618023096</v>
      </c>
      <c r="G290" s="19">
        <v>0</v>
      </c>
      <c r="H290" s="20">
        <f>(-VLookups!$C$13)*(E290+F290/2)</f>
        <v>-4670.3995078698972</v>
      </c>
      <c r="I290" s="19">
        <v>0</v>
      </c>
      <c r="J290" s="19">
        <v>0</v>
      </c>
      <c r="K290" s="19">
        <v>0</v>
      </c>
      <c r="L290" s="19">
        <v>0</v>
      </c>
      <c r="M290" s="19">
        <v>0</v>
      </c>
      <c r="N290" s="20" t="s">
        <v>36</v>
      </c>
      <c r="O290" s="20">
        <f>VLookups!$C$39</f>
        <v>-1132.2740186406561</v>
      </c>
      <c r="P290" s="20">
        <f>P289-VLookups!$C$42</f>
        <v>-167.5</v>
      </c>
      <c r="Q290" s="22">
        <v>46</v>
      </c>
      <c r="R290" s="19">
        <v>0</v>
      </c>
      <c r="S290" s="20">
        <f>VLookups!$C$50</f>
        <v>-3580.614715990946</v>
      </c>
      <c r="T290" s="19">
        <v>0</v>
      </c>
      <c r="U290" s="9">
        <v>142</v>
      </c>
      <c r="V290" s="21">
        <f>V289-VLookups!$C$54</f>
        <v>-1930</v>
      </c>
      <c r="W290" s="21">
        <f>-VLookups!$C$60</f>
        <v>-300</v>
      </c>
      <c r="X290" s="21">
        <f>-VLookups!$C$62</f>
        <v>-125</v>
      </c>
      <c r="Y290" s="20">
        <f>Y289*(1+VLookups!$C$57/12)</f>
        <v>-344.01160989588283</v>
      </c>
      <c r="Z290" s="20">
        <f>-E290*VLookups!$J$3</f>
        <v>-661.83434412015401</v>
      </c>
      <c r="AA290" s="20">
        <v>0</v>
      </c>
      <c r="AB290" s="20">
        <f t="shared" si="12"/>
        <v>3137.8486483961992</v>
      </c>
      <c r="AC290" s="20">
        <f t="shared" si="13"/>
        <v>499819.80588687194</v>
      </c>
    </row>
    <row r="291" spans="2:29" x14ac:dyDescent="0.25">
      <c r="B291" s="9">
        <v>287</v>
      </c>
      <c r="C291" s="9">
        <f t="shared" si="14"/>
        <v>46</v>
      </c>
      <c r="D291" s="9">
        <v>11</v>
      </c>
      <c r="E291" s="20">
        <v>16545.85860300385</v>
      </c>
      <c r="F291" s="20">
        <f>'B-B-LS'!E291*-VLookups!$C$10*2</f>
        <v>-992.75151618023096</v>
      </c>
      <c r="G291" s="19">
        <v>0</v>
      </c>
      <c r="H291" s="20">
        <f>(-VLookups!$C$13)*(E291+F291/2)</f>
        <v>-4670.3995078698972</v>
      </c>
      <c r="I291" s="19">
        <v>0</v>
      </c>
      <c r="J291" s="19">
        <v>0</v>
      </c>
      <c r="K291" s="19">
        <v>0</v>
      </c>
      <c r="L291" s="19">
        <v>0</v>
      </c>
      <c r="M291" s="19">
        <v>0</v>
      </c>
      <c r="N291" s="20" t="s">
        <v>36</v>
      </c>
      <c r="O291" s="20">
        <f>VLookups!$C$39</f>
        <v>-1132.2740186406561</v>
      </c>
      <c r="P291" s="20">
        <f>P290-VLookups!$C$42</f>
        <v>-169</v>
      </c>
      <c r="Q291" s="22">
        <v>47</v>
      </c>
      <c r="R291" s="19">
        <v>0</v>
      </c>
      <c r="S291" s="20">
        <f>VLookups!$C$50</f>
        <v>-3580.614715990946</v>
      </c>
      <c r="T291" s="19">
        <v>0</v>
      </c>
      <c r="U291" s="9">
        <v>143</v>
      </c>
      <c r="V291" s="21">
        <f>V290-VLookups!$C$54</f>
        <v>-1935</v>
      </c>
      <c r="W291" s="21">
        <f>-VLookups!$C$60</f>
        <v>-300</v>
      </c>
      <c r="X291" s="21">
        <f>-VLookups!$C$62</f>
        <v>-125</v>
      </c>
      <c r="Y291" s="20">
        <f>Y290*(1+VLookups!$C$57/12)</f>
        <v>-345.0149770914125</v>
      </c>
      <c r="Z291" s="20">
        <f>-E291*VLookups!$J$3</f>
        <v>-661.83434412015401</v>
      </c>
      <c r="AA291" s="20">
        <v>0</v>
      </c>
      <c r="AB291" s="20">
        <f t="shared" si="12"/>
        <v>3130.3452812006694</v>
      </c>
      <c r="AC291" s="20">
        <f t="shared" si="13"/>
        <v>503783.18417788408</v>
      </c>
    </row>
    <row r="292" spans="2:29" x14ac:dyDescent="0.25">
      <c r="B292" s="9">
        <v>288</v>
      </c>
      <c r="C292" s="9">
        <f t="shared" si="14"/>
        <v>47</v>
      </c>
      <c r="D292" s="9">
        <v>0</v>
      </c>
      <c r="E292" s="20">
        <v>17124.963654108982</v>
      </c>
      <c r="F292" s="20">
        <f>'B-B-LS'!E292*-VLookups!$C$10*2</f>
        <v>-1027.4978192465389</v>
      </c>
      <c r="G292" s="19">
        <v>0</v>
      </c>
      <c r="H292" s="20">
        <f>(-VLookups!$C$13)*(E292+F292/2)</f>
        <v>-4833.8634906453426</v>
      </c>
      <c r="I292" s="19">
        <v>0</v>
      </c>
      <c r="J292" s="19">
        <v>0</v>
      </c>
      <c r="K292" s="19">
        <v>0</v>
      </c>
      <c r="L292" s="19">
        <v>0</v>
      </c>
      <c r="M292" s="19">
        <v>0</v>
      </c>
      <c r="N292" s="20" t="s">
        <v>36</v>
      </c>
      <c r="O292" s="20">
        <f>VLookups!$C$39</f>
        <v>-1132.2740186406561</v>
      </c>
      <c r="P292" s="20">
        <f>P291-VLookups!$C$42</f>
        <v>-170.5</v>
      </c>
      <c r="Q292" s="22">
        <v>48</v>
      </c>
      <c r="R292" s="19">
        <v>0</v>
      </c>
      <c r="S292" s="20">
        <f>VLookups!$C$50</f>
        <v>-3580.614715990946</v>
      </c>
      <c r="T292" s="19">
        <v>0</v>
      </c>
      <c r="U292" s="9">
        <v>144</v>
      </c>
      <c r="V292" s="21">
        <f>V291-VLookups!$C$54</f>
        <v>-1940</v>
      </c>
      <c r="W292" s="21">
        <f>-VLookups!$C$60</f>
        <v>-300</v>
      </c>
      <c r="X292" s="21">
        <f>-VLookups!$C$62</f>
        <v>-125</v>
      </c>
      <c r="Y292" s="20">
        <f>Y291*(1+VLookups!$C$57/12)</f>
        <v>-346.02127077459579</v>
      </c>
      <c r="Z292" s="20">
        <f>-E292*VLookups!$J$3</f>
        <v>-684.99854616435925</v>
      </c>
      <c r="AA292" s="20">
        <v>0</v>
      </c>
      <c r="AB292" s="20">
        <f t="shared" si="12"/>
        <v>3497.9427022698119</v>
      </c>
      <c r="AC292" s="20">
        <f t="shared" si="13"/>
        <v>508120.76552045037</v>
      </c>
    </row>
    <row r="293" spans="2:29" x14ac:dyDescent="0.25">
      <c r="B293" s="9">
        <v>289</v>
      </c>
      <c r="C293" s="9">
        <f t="shared" si="14"/>
        <v>47</v>
      </c>
      <c r="D293" s="9">
        <v>1</v>
      </c>
      <c r="E293" s="20">
        <v>17124.963654108982</v>
      </c>
      <c r="F293" s="20">
        <f>'B-B-LS'!E293*-VLookups!$C$10*2</f>
        <v>-1027.4978192465389</v>
      </c>
      <c r="G293" s="19">
        <v>0</v>
      </c>
      <c r="H293" s="20">
        <f>(-VLookups!$C$13)*(E293+F293/2)</f>
        <v>-4833.8634906453426</v>
      </c>
      <c r="I293" s="19">
        <v>0</v>
      </c>
      <c r="J293" s="19">
        <v>0</v>
      </c>
      <c r="K293" s="19">
        <v>0</v>
      </c>
      <c r="L293" s="19">
        <v>0</v>
      </c>
      <c r="M293" s="19">
        <v>0</v>
      </c>
      <c r="N293" s="20" t="s">
        <v>36</v>
      </c>
      <c r="O293" s="20">
        <f>VLookups!$C$39</f>
        <v>-1132.2740186406561</v>
      </c>
      <c r="P293" s="20">
        <f>P292-VLookups!$C$42</f>
        <v>-172</v>
      </c>
      <c r="Q293" s="22">
        <v>49</v>
      </c>
      <c r="R293" s="19">
        <v>0</v>
      </c>
      <c r="S293" s="20">
        <f>VLookups!$C$50</f>
        <v>-3580.614715990946</v>
      </c>
      <c r="T293" s="19">
        <v>0</v>
      </c>
      <c r="U293" s="9">
        <v>145</v>
      </c>
      <c r="V293" s="21">
        <f>V292-VLookups!$C$54</f>
        <v>-1945</v>
      </c>
      <c r="W293" s="21">
        <f>-VLookups!$C$60</f>
        <v>-300</v>
      </c>
      <c r="X293" s="21">
        <f>-VLookups!$C$62</f>
        <v>-125</v>
      </c>
      <c r="Y293" s="20">
        <f>Y292*(1+VLookups!$C$57/12)</f>
        <v>-347.03049948102171</v>
      </c>
      <c r="Z293" s="20">
        <f>-E293*VLookups!$J$3</f>
        <v>-684.99854616435925</v>
      </c>
      <c r="AA293" s="20">
        <v>0</v>
      </c>
      <c r="AB293" s="20">
        <f t="shared" si="12"/>
        <v>3490.4334735633856</v>
      </c>
      <c r="AC293" s="20">
        <f t="shared" si="13"/>
        <v>512458.06693654787</v>
      </c>
    </row>
    <row r="294" spans="2:29" x14ac:dyDescent="0.25">
      <c r="B294" s="9">
        <v>290</v>
      </c>
      <c r="C294" s="9">
        <f t="shared" si="14"/>
        <v>47</v>
      </c>
      <c r="D294" s="9">
        <v>2</v>
      </c>
      <c r="E294" s="20">
        <v>17124.963654108982</v>
      </c>
      <c r="F294" s="20">
        <f>'B-B-LS'!E294*-VLookups!$C$10*2</f>
        <v>-1027.4978192465389</v>
      </c>
      <c r="G294" s="19">
        <v>0</v>
      </c>
      <c r="H294" s="20">
        <f>(-VLookups!$C$13)*(E294+F294/2)</f>
        <v>-4833.8634906453426</v>
      </c>
      <c r="I294" s="19">
        <v>0</v>
      </c>
      <c r="J294" s="19">
        <v>0</v>
      </c>
      <c r="K294" s="19">
        <v>0</v>
      </c>
      <c r="L294" s="19">
        <v>0</v>
      </c>
      <c r="M294" s="19">
        <v>0</v>
      </c>
      <c r="N294" s="20" t="s">
        <v>36</v>
      </c>
      <c r="O294" s="20">
        <f>VLookups!$C$39</f>
        <v>-1132.2740186406561</v>
      </c>
      <c r="P294" s="20">
        <f>P293-VLookups!$C$42</f>
        <v>-173.5</v>
      </c>
      <c r="Q294" s="22">
        <v>50</v>
      </c>
      <c r="R294" s="19">
        <v>0</v>
      </c>
      <c r="S294" s="20">
        <f>VLookups!$C$50</f>
        <v>-3580.614715990946</v>
      </c>
      <c r="T294" s="19">
        <v>0</v>
      </c>
      <c r="U294" s="9">
        <v>146</v>
      </c>
      <c r="V294" s="21">
        <f>V293-VLookups!$C$54</f>
        <v>-1950</v>
      </c>
      <c r="W294" s="21">
        <f>-VLookups!$C$60</f>
        <v>-300</v>
      </c>
      <c r="X294" s="21">
        <f>-VLookups!$C$62</f>
        <v>-125</v>
      </c>
      <c r="Y294" s="20">
        <f>Y293*(1+VLookups!$C$57/12)</f>
        <v>-348.0426717711747</v>
      </c>
      <c r="Z294" s="20">
        <f>-E294*VLookups!$J$3</f>
        <v>-684.99854616435925</v>
      </c>
      <c r="AA294" s="20">
        <v>0</v>
      </c>
      <c r="AB294" s="20">
        <f t="shared" si="12"/>
        <v>3482.9213012732334</v>
      </c>
      <c r="AC294" s="20">
        <f t="shared" si="13"/>
        <v>516795.08501604869</v>
      </c>
    </row>
    <row r="295" spans="2:29" x14ac:dyDescent="0.25">
      <c r="B295" s="9">
        <v>291</v>
      </c>
      <c r="C295" s="9">
        <f t="shared" si="14"/>
        <v>47</v>
      </c>
      <c r="D295" s="9">
        <v>3</v>
      </c>
      <c r="E295" s="20">
        <v>17124.963654108982</v>
      </c>
      <c r="F295" s="20">
        <f>'B-B-LS'!E295*-VLookups!$C$10*2</f>
        <v>-1027.4978192465389</v>
      </c>
      <c r="G295" s="19">
        <v>0</v>
      </c>
      <c r="H295" s="20">
        <f>(-VLookups!$C$13)*(E295+F295/2)</f>
        <v>-4833.8634906453426</v>
      </c>
      <c r="I295" s="19">
        <v>0</v>
      </c>
      <c r="J295" s="19">
        <v>0</v>
      </c>
      <c r="K295" s="19">
        <v>0</v>
      </c>
      <c r="L295" s="19">
        <v>0</v>
      </c>
      <c r="M295" s="19">
        <v>0</v>
      </c>
      <c r="N295" s="20" t="s">
        <v>36</v>
      </c>
      <c r="O295" s="20">
        <f>VLookups!$C$39</f>
        <v>-1132.2740186406561</v>
      </c>
      <c r="P295" s="20">
        <f>P294-VLookups!$C$42</f>
        <v>-175</v>
      </c>
      <c r="Q295" s="22">
        <v>51</v>
      </c>
      <c r="R295" s="19">
        <v>0</v>
      </c>
      <c r="S295" s="20">
        <f>VLookups!$C$50</f>
        <v>-3580.614715990946</v>
      </c>
      <c r="T295" s="19">
        <v>0</v>
      </c>
      <c r="U295" s="9">
        <v>147</v>
      </c>
      <c r="V295" s="21">
        <f>V294-VLookups!$C$54</f>
        <v>-1955</v>
      </c>
      <c r="W295" s="21">
        <f>-VLookups!$C$60</f>
        <v>-300</v>
      </c>
      <c r="X295" s="21">
        <f>-VLookups!$C$62</f>
        <v>-125</v>
      </c>
      <c r="Y295" s="20">
        <f>Y294*(1+VLookups!$C$57/12)</f>
        <v>-349.05779623050728</v>
      </c>
      <c r="Z295" s="20">
        <f>-E295*VLookups!$J$3</f>
        <v>-684.99854616435925</v>
      </c>
      <c r="AA295" s="20">
        <v>0</v>
      </c>
      <c r="AB295" s="20">
        <f t="shared" si="12"/>
        <v>3475.4061768139009</v>
      </c>
      <c r="AC295" s="20">
        <f t="shared" si="13"/>
        <v>521131.81633455597</v>
      </c>
    </row>
    <row r="296" spans="2:29" x14ac:dyDescent="0.25">
      <c r="B296" s="9">
        <v>292</v>
      </c>
      <c r="C296" s="9">
        <f t="shared" si="14"/>
        <v>47</v>
      </c>
      <c r="D296" s="9">
        <v>4</v>
      </c>
      <c r="E296" s="20">
        <v>17124.963654108982</v>
      </c>
      <c r="F296" s="20">
        <f>'B-B-LS'!E296*-VLookups!$C$10*2</f>
        <v>-1027.4978192465389</v>
      </c>
      <c r="G296" s="19">
        <v>0</v>
      </c>
      <c r="H296" s="20">
        <f>(-VLookups!$C$13)*(E296+F296/2)</f>
        <v>-4833.8634906453426</v>
      </c>
      <c r="I296" s="19">
        <v>0</v>
      </c>
      <c r="J296" s="19">
        <v>0</v>
      </c>
      <c r="K296" s="19">
        <v>0</v>
      </c>
      <c r="L296" s="19">
        <v>0</v>
      </c>
      <c r="M296" s="19">
        <v>0</v>
      </c>
      <c r="N296" s="20" t="s">
        <v>36</v>
      </c>
      <c r="O296" s="20">
        <f>VLookups!$C$39</f>
        <v>-1132.2740186406561</v>
      </c>
      <c r="P296" s="20">
        <f>P295-VLookups!$C$42</f>
        <v>-176.5</v>
      </c>
      <c r="Q296" s="22">
        <v>52</v>
      </c>
      <c r="R296" s="19">
        <v>0</v>
      </c>
      <c r="S296" s="20">
        <f>VLookups!$C$50</f>
        <v>-3580.614715990946</v>
      </c>
      <c r="T296" s="19">
        <v>0</v>
      </c>
      <c r="U296" s="9">
        <v>148</v>
      </c>
      <c r="V296" s="21">
        <f>V295-VLookups!$C$54</f>
        <v>-1960</v>
      </c>
      <c r="W296" s="21">
        <f>-VLookups!$C$60</f>
        <v>-300</v>
      </c>
      <c r="X296" s="21">
        <f>-VLookups!$C$62</f>
        <v>-125</v>
      </c>
      <c r="Y296" s="20">
        <f>Y295*(1+VLookups!$C$57/12)</f>
        <v>-350.07588146951292</v>
      </c>
      <c r="Z296" s="20">
        <f>-E296*VLookups!$J$3</f>
        <v>-684.99854616435925</v>
      </c>
      <c r="AA296" s="20">
        <v>0</v>
      </c>
      <c r="AB296" s="20">
        <f t="shared" si="12"/>
        <v>3467.888091574895</v>
      </c>
      <c r="AC296" s="20">
        <f t="shared" si="13"/>
        <v>525468.25745335512</v>
      </c>
    </row>
    <row r="297" spans="2:29" x14ac:dyDescent="0.25">
      <c r="B297" s="9">
        <v>293</v>
      </c>
      <c r="C297" s="9">
        <f t="shared" si="14"/>
        <v>47</v>
      </c>
      <c r="D297" s="9">
        <v>5</v>
      </c>
      <c r="E297" s="20">
        <v>17124.963654108982</v>
      </c>
      <c r="F297" s="20">
        <f>'B-B-LS'!E297*-VLookups!$C$10*2</f>
        <v>-1027.4978192465389</v>
      </c>
      <c r="G297" s="19">
        <v>0</v>
      </c>
      <c r="H297" s="20">
        <f>(-VLookups!$C$13)*(E297+F297/2)</f>
        <v>-4833.8634906453426</v>
      </c>
      <c r="I297" s="19">
        <v>0</v>
      </c>
      <c r="J297" s="19">
        <v>0</v>
      </c>
      <c r="K297" s="19">
        <v>0</v>
      </c>
      <c r="L297" s="19">
        <v>0</v>
      </c>
      <c r="M297" s="19">
        <v>0</v>
      </c>
      <c r="N297" s="20" t="s">
        <v>36</v>
      </c>
      <c r="O297" s="20">
        <f>VLookups!$C$39</f>
        <v>-1132.2740186406561</v>
      </c>
      <c r="P297" s="20">
        <f>P296-VLookups!$C$42</f>
        <v>-178</v>
      </c>
      <c r="Q297" s="22">
        <v>53</v>
      </c>
      <c r="R297" s="19">
        <v>0</v>
      </c>
      <c r="S297" s="20">
        <f>VLookups!$C$50</f>
        <v>-3580.614715990946</v>
      </c>
      <c r="T297" s="19">
        <v>0</v>
      </c>
      <c r="U297" s="9">
        <v>149</v>
      </c>
      <c r="V297" s="21">
        <f>V296-VLookups!$C$54</f>
        <v>-1965</v>
      </c>
      <c r="W297" s="21">
        <f>-VLookups!$C$60</f>
        <v>-300</v>
      </c>
      <c r="X297" s="21">
        <f>-VLookups!$C$62</f>
        <v>-125</v>
      </c>
      <c r="Y297" s="20">
        <f>Y296*(1+VLookups!$C$57/12)</f>
        <v>-351.09693612379903</v>
      </c>
      <c r="Z297" s="20">
        <f>-E297*VLookups!$J$3</f>
        <v>-684.99854616435925</v>
      </c>
      <c r="AA297" s="20">
        <v>0</v>
      </c>
      <c r="AB297" s="20">
        <f t="shared" si="12"/>
        <v>3460.3670369206084</v>
      </c>
      <c r="AC297" s="20">
        <f t="shared" si="13"/>
        <v>529804.40491936472</v>
      </c>
    </row>
    <row r="298" spans="2:29" x14ac:dyDescent="0.25">
      <c r="B298" s="9">
        <v>294</v>
      </c>
      <c r="C298" s="9">
        <f t="shared" si="14"/>
        <v>47</v>
      </c>
      <c r="D298" s="9">
        <v>6</v>
      </c>
      <c r="E298" s="20">
        <v>17124.963654108982</v>
      </c>
      <c r="F298" s="20">
        <f>'B-B-LS'!E298*-VLookups!$C$10*2</f>
        <v>-1027.4978192465389</v>
      </c>
      <c r="G298" s="19">
        <v>0</v>
      </c>
      <c r="H298" s="20">
        <f>(-VLookups!$C$13)*(E298+F298/2)</f>
        <v>-4833.8634906453426</v>
      </c>
      <c r="I298" s="19">
        <v>0</v>
      </c>
      <c r="J298" s="19">
        <v>0</v>
      </c>
      <c r="K298" s="19">
        <v>0</v>
      </c>
      <c r="L298" s="19">
        <v>0</v>
      </c>
      <c r="M298" s="19">
        <v>0</v>
      </c>
      <c r="N298" s="20" t="s">
        <v>36</v>
      </c>
      <c r="O298" s="20">
        <f>VLookups!$C$39</f>
        <v>-1132.2740186406561</v>
      </c>
      <c r="P298" s="20">
        <f>P297-VLookups!$C$42</f>
        <v>-179.5</v>
      </c>
      <c r="Q298" s="22">
        <v>54</v>
      </c>
      <c r="R298" s="19">
        <v>0</v>
      </c>
      <c r="S298" s="20">
        <f>VLookups!$C$50</f>
        <v>-3580.614715990946</v>
      </c>
      <c r="T298" s="19">
        <v>0</v>
      </c>
      <c r="U298" s="9">
        <v>150</v>
      </c>
      <c r="V298" s="21">
        <f>V297-VLookups!$C$54</f>
        <v>-1970</v>
      </c>
      <c r="W298" s="21">
        <f>-VLookups!$C$60</f>
        <v>-300</v>
      </c>
      <c r="X298" s="21">
        <f>-VLookups!$C$62</f>
        <v>-125</v>
      </c>
      <c r="Y298" s="20">
        <f>Y297*(1+VLookups!$C$57/12)</f>
        <v>-352.12096885416008</v>
      </c>
      <c r="Z298" s="20">
        <f>-E298*VLookups!$J$3</f>
        <v>-684.99854616435925</v>
      </c>
      <c r="AA298" s="20">
        <v>0</v>
      </c>
      <c r="AB298" s="20">
        <f t="shared" si="12"/>
        <v>3452.8430041902475</v>
      </c>
      <c r="AC298" s="20">
        <f t="shared" si="13"/>
        <v>534140.25526508724</v>
      </c>
    </row>
    <row r="299" spans="2:29" x14ac:dyDescent="0.25">
      <c r="B299" s="9">
        <v>295</v>
      </c>
      <c r="C299" s="9">
        <f t="shared" si="14"/>
        <v>47</v>
      </c>
      <c r="D299" s="9">
        <v>7</v>
      </c>
      <c r="E299" s="20">
        <v>17124.963654108982</v>
      </c>
      <c r="F299" s="20">
        <f>'B-B-LS'!E299*-VLookups!$C$10*2</f>
        <v>-1027.4978192465389</v>
      </c>
      <c r="G299" s="19">
        <v>0</v>
      </c>
      <c r="H299" s="20">
        <f>(-VLookups!$C$13)*(E299+F299/2)</f>
        <v>-4833.8634906453426</v>
      </c>
      <c r="I299" s="19">
        <v>0</v>
      </c>
      <c r="J299" s="19">
        <v>0</v>
      </c>
      <c r="K299" s="19">
        <v>0</v>
      </c>
      <c r="L299" s="19">
        <v>0</v>
      </c>
      <c r="M299" s="19">
        <v>0</v>
      </c>
      <c r="N299" s="20" t="s">
        <v>36</v>
      </c>
      <c r="O299" s="20">
        <f>VLookups!$C$39</f>
        <v>-1132.2740186406561</v>
      </c>
      <c r="P299" s="20">
        <f>P298-VLookups!$C$42</f>
        <v>-181</v>
      </c>
      <c r="Q299" s="22">
        <v>55</v>
      </c>
      <c r="R299" s="19">
        <v>0</v>
      </c>
      <c r="S299" s="20">
        <f>VLookups!$C$50</f>
        <v>-3580.614715990946</v>
      </c>
      <c r="T299" s="19">
        <v>0</v>
      </c>
      <c r="U299" s="9">
        <v>151</v>
      </c>
      <c r="V299" s="21">
        <f>V298-VLookups!$C$54</f>
        <v>-1975</v>
      </c>
      <c r="W299" s="21">
        <f>-VLookups!$C$60</f>
        <v>-300</v>
      </c>
      <c r="X299" s="21">
        <f>-VLookups!$C$62</f>
        <v>-125</v>
      </c>
      <c r="Y299" s="20">
        <f>Y298*(1+VLookups!$C$57/12)</f>
        <v>-353.1479883466514</v>
      </c>
      <c r="Z299" s="20">
        <f>-E299*VLookups!$J$3</f>
        <v>-684.99854616435925</v>
      </c>
      <c r="AA299" s="20">
        <v>0</v>
      </c>
      <c r="AB299" s="20">
        <f t="shared" si="12"/>
        <v>3445.315984697756</v>
      </c>
      <c r="AC299" s="20">
        <f t="shared" si="13"/>
        <v>538475.80500856019</v>
      </c>
    </row>
    <row r="300" spans="2:29" x14ac:dyDescent="0.25">
      <c r="B300" s="9">
        <v>296</v>
      </c>
      <c r="C300" s="9">
        <f t="shared" si="14"/>
        <v>47</v>
      </c>
      <c r="D300" s="9">
        <v>8</v>
      </c>
      <c r="E300" s="20">
        <v>17124.963654108982</v>
      </c>
      <c r="F300" s="20">
        <f>'B-B-LS'!E300*-VLookups!$C$10*2</f>
        <v>-1027.4978192465389</v>
      </c>
      <c r="G300" s="19">
        <v>0</v>
      </c>
      <c r="H300" s="20">
        <f>(-VLookups!$C$13)*(E300+F300/2)</f>
        <v>-4833.8634906453426</v>
      </c>
      <c r="I300" s="19">
        <v>0</v>
      </c>
      <c r="J300" s="19">
        <v>0</v>
      </c>
      <c r="K300" s="19">
        <v>0</v>
      </c>
      <c r="L300" s="19">
        <v>0</v>
      </c>
      <c r="M300" s="19">
        <v>0</v>
      </c>
      <c r="N300" s="20" t="s">
        <v>36</v>
      </c>
      <c r="O300" s="20">
        <f>VLookups!$C$39</f>
        <v>-1132.2740186406561</v>
      </c>
      <c r="P300" s="20">
        <f>P299-VLookups!$C$42</f>
        <v>-182.5</v>
      </c>
      <c r="Q300" s="22">
        <v>56</v>
      </c>
      <c r="R300" s="19">
        <v>0</v>
      </c>
      <c r="S300" s="20">
        <f>VLookups!$C$50</f>
        <v>-3580.614715990946</v>
      </c>
      <c r="T300" s="19">
        <v>0</v>
      </c>
      <c r="U300" s="9">
        <v>152</v>
      </c>
      <c r="V300" s="21">
        <f>V299-VLookups!$C$54</f>
        <v>-1980</v>
      </c>
      <c r="W300" s="21">
        <f>-VLookups!$C$60</f>
        <v>-300</v>
      </c>
      <c r="X300" s="21">
        <f>-VLookups!$C$62</f>
        <v>-125</v>
      </c>
      <c r="Y300" s="20">
        <f>Y299*(1+VLookups!$C$57/12)</f>
        <v>-354.1780033126625</v>
      </c>
      <c r="Z300" s="20">
        <f>-E300*VLookups!$J$3</f>
        <v>-684.99854616435925</v>
      </c>
      <c r="AA300" s="20">
        <v>0</v>
      </c>
      <c r="AB300" s="20">
        <f t="shared" si="12"/>
        <v>3437.7859697317454</v>
      </c>
      <c r="AC300" s="20">
        <f t="shared" si="13"/>
        <v>542811.05065330619</v>
      </c>
    </row>
    <row r="301" spans="2:29" x14ac:dyDescent="0.25">
      <c r="B301" s="9">
        <v>297</v>
      </c>
      <c r="C301" s="9">
        <f t="shared" si="14"/>
        <v>47</v>
      </c>
      <c r="D301" s="9">
        <v>9</v>
      </c>
      <c r="E301" s="20">
        <v>17124.963654108982</v>
      </c>
      <c r="F301" s="20">
        <f>'B-B-LS'!E301*-VLookups!$C$10*2</f>
        <v>-1027.4978192465389</v>
      </c>
      <c r="G301" s="19">
        <v>0</v>
      </c>
      <c r="H301" s="20">
        <f>(-VLookups!$C$13)*(E301+F301/2)</f>
        <v>-4833.8634906453426</v>
      </c>
      <c r="I301" s="19">
        <v>0</v>
      </c>
      <c r="J301" s="19">
        <v>0</v>
      </c>
      <c r="K301" s="19">
        <v>0</v>
      </c>
      <c r="L301" s="19">
        <v>0</v>
      </c>
      <c r="M301" s="19">
        <v>0</v>
      </c>
      <c r="N301" s="20" t="s">
        <v>36</v>
      </c>
      <c r="O301" s="20">
        <f>VLookups!$C$39</f>
        <v>-1132.2740186406561</v>
      </c>
      <c r="P301" s="20">
        <f>P300-VLookups!$C$42</f>
        <v>-184</v>
      </c>
      <c r="Q301" s="22">
        <v>57</v>
      </c>
      <c r="R301" s="19">
        <v>0</v>
      </c>
      <c r="S301" s="20">
        <f>VLookups!$C$50</f>
        <v>-3580.614715990946</v>
      </c>
      <c r="T301" s="19">
        <v>0</v>
      </c>
      <c r="U301" s="9">
        <v>153</v>
      </c>
      <c r="V301" s="21">
        <f>V300-VLookups!$C$54</f>
        <v>-1985</v>
      </c>
      <c r="W301" s="21">
        <f>-VLookups!$C$60</f>
        <v>-300</v>
      </c>
      <c r="X301" s="21">
        <f>-VLookups!$C$62</f>
        <v>-125</v>
      </c>
      <c r="Y301" s="20">
        <f>Y300*(1+VLookups!$C$57/12)</f>
        <v>-355.21102248899109</v>
      </c>
      <c r="Z301" s="20">
        <f>-E301*VLookups!$J$3</f>
        <v>-684.99854616435925</v>
      </c>
      <c r="AA301" s="20">
        <v>0</v>
      </c>
      <c r="AB301" s="20">
        <f t="shared" si="12"/>
        <v>3430.2529505554166</v>
      </c>
      <c r="AC301" s="20">
        <f t="shared" si="13"/>
        <v>547145.98868828383</v>
      </c>
    </row>
    <row r="302" spans="2:29" x14ac:dyDescent="0.25">
      <c r="B302" s="9">
        <v>298</v>
      </c>
      <c r="C302" s="9">
        <f t="shared" si="14"/>
        <v>47</v>
      </c>
      <c r="D302" s="9">
        <v>10</v>
      </c>
      <c r="E302" s="20">
        <v>17124.963654108982</v>
      </c>
      <c r="F302" s="20">
        <f>'B-B-LS'!E302*-VLookups!$C$10*2</f>
        <v>-1027.4978192465389</v>
      </c>
      <c r="G302" s="19">
        <v>0</v>
      </c>
      <c r="H302" s="20">
        <f>(-VLookups!$C$13)*(E302+F302/2)</f>
        <v>-4833.8634906453426</v>
      </c>
      <c r="I302" s="19">
        <v>0</v>
      </c>
      <c r="J302" s="19">
        <v>0</v>
      </c>
      <c r="K302" s="19">
        <v>0</v>
      </c>
      <c r="L302" s="19">
        <v>0</v>
      </c>
      <c r="M302" s="19">
        <v>0</v>
      </c>
      <c r="N302" s="20" t="s">
        <v>36</v>
      </c>
      <c r="O302" s="20">
        <f>VLookups!$C$39</f>
        <v>-1132.2740186406561</v>
      </c>
      <c r="P302" s="20">
        <f>P301-VLookups!$C$42</f>
        <v>-185.5</v>
      </c>
      <c r="Q302" s="22">
        <v>58</v>
      </c>
      <c r="R302" s="19">
        <v>0</v>
      </c>
      <c r="S302" s="20">
        <f>VLookups!$C$50</f>
        <v>-3580.614715990946</v>
      </c>
      <c r="T302" s="19">
        <v>0</v>
      </c>
      <c r="U302" s="9">
        <v>154</v>
      </c>
      <c r="V302" s="21">
        <f>V301-VLookups!$C$54</f>
        <v>-1990</v>
      </c>
      <c r="W302" s="21">
        <f>-VLookups!$C$60</f>
        <v>-300</v>
      </c>
      <c r="X302" s="21">
        <f>-VLookups!$C$62</f>
        <v>-125</v>
      </c>
      <c r="Y302" s="20">
        <f>Y301*(1+VLookups!$C$57/12)</f>
        <v>-356.2470546379173</v>
      </c>
      <c r="Z302" s="20">
        <f>-E302*VLookups!$J$3</f>
        <v>-684.99854616435925</v>
      </c>
      <c r="AA302" s="20">
        <v>0</v>
      </c>
      <c r="AB302" s="20">
        <f t="shared" si="12"/>
        <v>3422.7169184064905</v>
      </c>
      <c r="AC302" s="20">
        <f t="shared" si="13"/>
        <v>551480.61558783753</v>
      </c>
    </row>
    <row r="303" spans="2:29" x14ac:dyDescent="0.25">
      <c r="B303" s="9">
        <v>299</v>
      </c>
      <c r="C303" s="9">
        <f t="shared" si="14"/>
        <v>47</v>
      </c>
      <c r="D303" s="9">
        <v>11</v>
      </c>
      <c r="E303" s="20">
        <v>17124.963654108982</v>
      </c>
      <c r="F303" s="20">
        <f>'B-B-LS'!E303*-VLookups!$C$10*2</f>
        <v>-1027.4978192465389</v>
      </c>
      <c r="G303" s="19">
        <v>0</v>
      </c>
      <c r="H303" s="20">
        <f>(-VLookups!$C$13)*(E303+F303/2)</f>
        <v>-4833.8634906453426</v>
      </c>
      <c r="I303" s="19">
        <v>0</v>
      </c>
      <c r="J303" s="19">
        <v>0</v>
      </c>
      <c r="K303" s="19">
        <v>0</v>
      </c>
      <c r="L303" s="19">
        <v>0</v>
      </c>
      <c r="M303" s="19">
        <v>0</v>
      </c>
      <c r="N303" s="20" t="s">
        <v>36</v>
      </c>
      <c r="O303" s="20">
        <f>VLookups!$C$39</f>
        <v>-1132.2740186406561</v>
      </c>
      <c r="P303" s="20">
        <f>P302-VLookups!$C$42</f>
        <v>-187</v>
      </c>
      <c r="Q303" s="22">
        <v>59</v>
      </c>
      <c r="R303" s="19">
        <v>0</v>
      </c>
      <c r="S303" s="20">
        <f>VLookups!$C$50</f>
        <v>-3580.614715990946</v>
      </c>
      <c r="T303" s="19">
        <v>0</v>
      </c>
      <c r="U303" s="9">
        <v>155</v>
      </c>
      <c r="V303" s="21">
        <f>V302-VLookups!$C$54</f>
        <v>-1995</v>
      </c>
      <c r="W303" s="21">
        <f>-VLookups!$C$60</f>
        <v>-300</v>
      </c>
      <c r="X303" s="21">
        <f>-VLookups!$C$62</f>
        <v>-125</v>
      </c>
      <c r="Y303" s="20">
        <f>Y302*(1+VLookups!$C$57/12)</f>
        <v>-357.28610854727788</v>
      </c>
      <c r="Z303" s="20">
        <f>-E303*VLookups!$J$3</f>
        <v>-684.99854616435925</v>
      </c>
      <c r="AA303" s="20">
        <v>0</v>
      </c>
      <c r="AB303" s="20">
        <f t="shared" si="12"/>
        <v>3415.17786449713</v>
      </c>
      <c r="AC303" s="20">
        <f t="shared" si="13"/>
        <v>555814.92781164777</v>
      </c>
    </row>
    <row r="304" spans="2:29" x14ac:dyDescent="0.25">
      <c r="B304" s="9">
        <v>300</v>
      </c>
      <c r="C304" s="9">
        <f t="shared" si="14"/>
        <v>48</v>
      </c>
      <c r="D304" s="9">
        <v>0</v>
      </c>
      <c r="E304" s="20">
        <v>17724.337382002795</v>
      </c>
      <c r="F304" s="20">
        <f>'B-B-LS'!E304*-VLookups!$C$10*2</f>
        <v>-1063.4602429201677</v>
      </c>
      <c r="G304" s="19">
        <v>0</v>
      </c>
      <c r="H304" s="20">
        <f>(-VLookups!$C$13)*(E304+F304/2)</f>
        <v>-5003.0487128179293</v>
      </c>
      <c r="I304" s="19">
        <v>0</v>
      </c>
      <c r="J304" s="19">
        <v>0</v>
      </c>
      <c r="K304" s="19">
        <v>0</v>
      </c>
      <c r="L304" s="19">
        <v>0</v>
      </c>
      <c r="M304" s="19">
        <v>0</v>
      </c>
      <c r="N304" s="20" t="s">
        <v>36</v>
      </c>
      <c r="O304" s="20">
        <f>VLookups!$C$39</f>
        <v>-1132.2740186406561</v>
      </c>
      <c r="P304" s="20">
        <f>P303-VLookups!$C$42</f>
        <v>-188.5</v>
      </c>
      <c r="Q304" s="22">
        <v>60</v>
      </c>
      <c r="R304" s="19">
        <v>0</v>
      </c>
      <c r="S304" s="20">
        <f>VLookups!$C$50</f>
        <v>-3580.614715990946</v>
      </c>
      <c r="T304" s="19">
        <v>0</v>
      </c>
      <c r="U304" s="9">
        <v>156</v>
      </c>
      <c r="V304" s="21">
        <f>V303-VLookups!$C$54</f>
        <v>-2000</v>
      </c>
      <c r="W304" s="21">
        <f>-VLookups!$C$60</f>
        <v>-300</v>
      </c>
      <c r="X304" s="21">
        <f>-VLookups!$C$62</f>
        <v>-125</v>
      </c>
      <c r="Y304" s="20">
        <f>Y303*(1+VLookups!$C$57/12)</f>
        <v>-358.32819303054077</v>
      </c>
      <c r="Z304" s="20">
        <f>-E304*VLookups!$J$3</f>
        <v>-708.97349528011182</v>
      </c>
      <c r="AA304" s="20">
        <v>0</v>
      </c>
      <c r="AB304" s="20">
        <f t="shared" si="12"/>
        <v>3795.8681247825261</v>
      </c>
      <c r="AC304" s="20">
        <f t="shared" si="13"/>
        <v>560537.15414944978</v>
      </c>
    </row>
    <row r="305" spans="2:29" x14ac:dyDescent="0.25">
      <c r="B305" s="9">
        <v>301</v>
      </c>
      <c r="C305" s="9">
        <f t="shared" si="14"/>
        <v>48</v>
      </c>
      <c r="D305" s="9">
        <v>1</v>
      </c>
      <c r="E305" s="20">
        <v>17724.337382002795</v>
      </c>
      <c r="F305" s="20">
        <f>'B-B-LS'!E305*-VLookups!$C$10*2</f>
        <v>-1063.4602429201677</v>
      </c>
      <c r="G305" s="19">
        <v>0</v>
      </c>
      <c r="H305" s="20">
        <f>(-VLookups!$C$13)*(E305+F305/2)</f>
        <v>-5003.0487128179293</v>
      </c>
      <c r="I305" s="19">
        <v>0</v>
      </c>
      <c r="J305" s="19">
        <v>0</v>
      </c>
      <c r="K305" s="19">
        <v>0</v>
      </c>
      <c r="L305" s="19">
        <v>0</v>
      </c>
      <c r="M305" s="19">
        <v>0</v>
      </c>
      <c r="N305" s="20" t="s">
        <v>36</v>
      </c>
      <c r="O305" s="19">
        <v>0</v>
      </c>
      <c r="P305" s="20">
        <f>P304-VLookups!$C$42</f>
        <v>-190</v>
      </c>
      <c r="Q305" s="22">
        <v>61</v>
      </c>
      <c r="R305" s="19">
        <v>0</v>
      </c>
      <c r="S305" s="20">
        <f>VLookups!$C$50</f>
        <v>-3580.614715990946</v>
      </c>
      <c r="T305" s="19">
        <v>0</v>
      </c>
      <c r="U305" s="9">
        <v>157</v>
      </c>
      <c r="V305" s="21">
        <f>V304-VLookups!$C$54</f>
        <v>-2005</v>
      </c>
      <c r="W305" s="21">
        <f>-VLookups!$C$60</f>
        <v>-300</v>
      </c>
      <c r="X305" s="21">
        <f>-VLookups!$C$62</f>
        <v>-125</v>
      </c>
      <c r="Y305" s="20">
        <f>Y304*(1+VLookups!$C$57/12)</f>
        <v>-359.37331692687985</v>
      </c>
      <c r="Z305" s="20">
        <f>-E305*VLookups!$J$3</f>
        <v>-708.97349528011182</v>
      </c>
      <c r="AA305" s="20">
        <v>0</v>
      </c>
      <c r="AB305" s="20">
        <f t="shared" si="12"/>
        <v>4920.5970195268437</v>
      </c>
      <c r="AC305" s="20">
        <f t="shared" si="13"/>
        <v>566391.97975922574</v>
      </c>
    </row>
    <row r="306" spans="2:29" x14ac:dyDescent="0.25">
      <c r="B306" s="9">
        <v>302</v>
      </c>
      <c r="C306" s="9">
        <f t="shared" si="14"/>
        <v>48</v>
      </c>
      <c r="D306" s="9">
        <v>2</v>
      </c>
      <c r="E306" s="20">
        <v>17724.337382002795</v>
      </c>
      <c r="F306" s="20">
        <f>'B-B-LS'!E306*-VLookups!$C$10*2</f>
        <v>-1063.4602429201677</v>
      </c>
      <c r="G306" s="19">
        <v>0</v>
      </c>
      <c r="H306" s="20">
        <f>(-VLookups!$C$13)*(E306+F306/2)</f>
        <v>-5003.0487128179293</v>
      </c>
      <c r="I306" s="19">
        <v>0</v>
      </c>
      <c r="J306" s="19">
        <v>0</v>
      </c>
      <c r="K306" s="19">
        <v>0</v>
      </c>
      <c r="L306" s="19">
        <v>0</v>
      </c>
      <c r="M306" s="19">
        <v>0</v>
      </c>
      <c r="N306" s="20" t="s">
        <v>36</v>
      </c>
      <c r="O306" s="19">
        <v>0</v>
      </c>
      <c r="P306" s="20">
        <f>P305-VLookups!$C$42</f>
        <v>-191.5</v>
      </c>
      <c r="Q306" s="22">
        <v>62</v>
      </c>
      <c r="R306" s="19">
        <v>0</v>
      </c>
      <c r="S306" s="20">
        <f>VLookups!$C$50</f>
        <v>-3580.614715990946</v>
      </c>
      <c r="T306" s="19">
        <v>0</v>
      </c>
      <c r="U306" s="9">
        <v>158</v>
      </c>
      <c r="V306" s="21">
        <f>V305-VLookups!$C$54</f>
        <v>-2010</v>
      </c>
      <c r="W306" s="21">
        <f>-VLookups!$C$60</f>
        <v>-300</v>
      </c>
      <c r="X306" s="21">
        <f>-VLookups!$C$62</f>
        <v>-125</v>
      </c>
      <c r="Y306" s="20">
        <f>Y305*(1+VLookups!$C$57/12)</f>
        <v>-360.4214891012499</v>
      </c>
      <c r="Z306" s="20">
        <f>-E306*VLookups!$J$3</f>
        <v>-708.97349528011182</v>
      </c>
      <c r="AA306" s="20">
        <v>0</v>
      </c>
      <c r="AB306" s="20">
        <f t="shared" si="12"/>
        <v>4913.0488473524738</v>
      </c>
      <c r="AC306" s="20">
        <f t="shared" si="13"/>
        <v>572249.01523951034</v>
      </c>
    </row>
    <row r="307" spans="2:29" x14ac:dyDescent="0.25">
      <c r="B307" s="9">
        <v>303</v>
      </c>
      <c r="C307" s="9">
        <f t="shared" si="14"/>
        <v>48</v>
      </c>
      <c r="D307" s="9">
        <v>3</v>
      </c>
      <c r="E307" s="20">
        <v>17724.337382002795</v>
      </c>
      <c r="F307" s="20">
        <f>'B-B-LS'!E307*-VLookups!$C$10*2</f>
        <v>-1063.4602429201677</v>
      </c>
      <c r="G307" s="19">
        <v>0</v>
      </c>
      <c r="H307" s="20">
        <f>(-VLookups!$C$13)*(E307+F307/2)</f>
        <v>-5003.0487128179293</v>
      </c>
      <c r="I307" s="19">
        <v>0</v>
      </c>
      <c r="J307" s="19">
        <v>0</v>
      </c>
      <c r="K307" s="19">
        <v>0</v>
      </c>
      <c r="L307" s="19">
        <v>0</v>
      </c>
      <c r="M307" s="19">
        <v>0</v>
      </c>
      <c r="N307" s="20" t="s">
        <v>36</v>
      </c>
      <c r="O307" s="19">
        <v>0</v>
      </c>
      <c r="P307" s="20">
        <f>P306-VLookups!$C$42</f>
        <v>-193</v>
      </c>
      <c r="Q307" s="22">
        <v>63</v>
      </c>
      <c r="R307" s="19">
        <v>0</v>
      </c>
      <c r="S307" s="20">
        <f>VLookups!$C$50</f>
        <v>-3580.614715990946</v>
      </c>
      <c r="T307" s="19">
        <v>0</v>
      </c>
      <c r="U307" s="9">
        <v>159</v>
      </c>
      <c r="V307" s="21">
        <f>V306-VLookups!$C$54</f>
        <v>-2015</v>
      </c>
      <c r="W307" s="21">
        <f>-VLookups!$C$60</f>
        <v>-300</v>
      </c>
      <c r="X307" s="21">
        <f>-VLookups!$C$62</f>
        <v>-125</v>
      </c>
      <c r="Y307" s="20">
        <f>Y306*(1+VLookups!$C$57/12)</f>
        <v>-361.47271844446186</v>
      </c>
      <c r="Z307" s="20">
        <f>-E307*VLookups!$J$3</f>
        <v>-708.97349528011182</v>
      </c>
      <c r="AA307" s="20">
        <v>0</v>
      </c>
      <c r="AB307" s="20">
        <f t="shared" si="12"/>
        <v>4905.4976180092617</v>
      </c>
      <c r="AC307" s="20">
        <f t="shared" si="13"/>
        <v>578108.26121625211</v>
      </c>
    </row>
    <row r="308" spans="2:29" x14ac:dyDescent="0.25">
      <c r="B308" s="9">
        <v>304</v>
      </c>
      <c r="C308" s="9">
        <f t="shared" si="14"/>
        <v>48</v>
      </c>
      <c r="D308" s="9">
        <v>4</v>
      </c>
      <c r="E308" s="20">
        <v>17724.337382002795</v>
      </c>
      <c r="F308" s="20">
        <f>'B-B-LS'!E308*-VLookups!$C$10*2</f>
        <v>-1063.4602429201677</v>
      </c>
      <c r="G308" s="19">
        <v>0</v>
      </c>
      <c r="H308" s="20">
        <f>(-VLookups!$C$13)*(E308+F308/2)</f>
        <v>-5003.0487128179293</v>
      </c>
      <c r="I308" s="19">
        <v>0</v>
      </c>
      <c r="J308" s="19">
        <v>0</v>
      </c>
      <c r="K308" s="19">
        <v>0</v>
      </c>
      <c r="L308" s="19">
        <v>0</v>
      </c>
      <c r="M308" s="19">
        <v>0</v>
      </c>
      <c r="N308" s="20" t="s">
        <v>36</v>
      </c>
      <c r="O308" s="19">
        <v>0</v>
      </c>
      <c r="P308" s="20">
        <f>P307-VLookups!$C$42</f>
        <v>-194.5</v>
      </c>
      <c r="Q308" s="22">
        <v>64</v>
      </c>
      <c r="R308" s="19">
        <v>0</v>
      </c>
      <c r="S308" s="20">
        <f>VLookups!$C$50</f>
        <v>-3580.614715990946</v>
      </c>
      <c r="T308" s="19">
        <v>0</v>
      </c>
      <c r="U308" s="9">
        <v>160</v>
      </c>
      <c r="V308" s="21">
        <f>V307-VLookups!$C$54</f>
        <v>-2020</v>
      </c>
      <c r="W308" s="21">
        <f>-VLookups!$C$60</f>
        <v>-300</v>
      </c>
      <c r="X308" s="21">
        <f>-VLookups!$C$62</f>
        <v>-125</v>
      </c>
      <c r="Y308" s="20">
        <f>Y307*(1+VLookups!$C$57/12)</f>
        <v>-362.52701387325823</v>
      </c>
      <c r="Z308" s="20">
        <f>-E308*VLookups!$J$3</f>
        <v>-708.97349528011182</v>
      </c>
      <c r="AA308" s="20">
        <v>0</v>
      </c>
      <c r="AB308" s="20">
        <f t="shared" si="12"/>
        <v>4897.9433225804651</v>
      </c>
      <c r="AC308" s="20">
        <f t="shared" si="13"/>
        <v>583969.71830752632</v>
      </c>
    </row>
    <row r="309" spans="2:29" x14ac:dyDescent="0.25">
      <c r="B309" s="9">
        <v>305</v>
      </c>
      <c r="C309" s="9">
        <f t="shared" si="14"/>
        <v>48</v>
      </c>
      <c r="D309" s="9">
        <v>5</v>
      </c>
      <c r="E309" s="20">
        <v>17724.337382002795</v>
      </c>
      <c r="F309" s="20">
        <f>'B-B-LS'!E309*-VLookups!$C$10*2</f>
        <v>-1063.4602429201677</v>
      </c>
      <c r="G309" s="19">
        <v>0</v>
      </c>
      <c r="H309" s="20">
        <f>(-VLookups!$C$13)*(E309+F309/2)</f>
        <v>-5003.0487128179293</v>
      </c>
      <c r="I309" s="19">
        <v>0</v>
      </c>
      <c r="J309" s="19">
        <v>0</v>
      </c>
      <c r="K309" s="19">
        <v>0</v>
      </c>
      <c r="L309" s="19">
        <v>0</v>
      </c>
      <c r="M309" s="19">
        <v>0</v>
      </c>
      <c r="N309" s="20" t="s">
        <v>36</v>
      </c>
      <c r="O309" s="19">
        <v>0</v>
      </c>
      <c r="P309" s="20">
        <f>P308-VLookups!$C$42</f>
        <v>-196</v>
      </c>
      <c r="Q309" s="22">
        <v>65</v>
      </c>
      <c r="R309" s="19">
        <v>0</v>
      </c>
      <c r="S309" s="20">
        <f>VLookups!$C$50</f>
        <v>-3580.614715990946</v>
      </c>
      <c r="T309" s="19">
        <v>0</v>
      </c>
      <c r="U309" s="9">
        <v>161</v>
      </c>
      <c r="V309" s="21">
        <f>V308-VLookups!$C$54</f>
        <v>-2025</v>
      </c>
      <c r="W309" s="21">
        <f>-VLookups!$C$60</f>
        <v>-300</v>
      </c>
      <c r="X309" s="21">
        <f>-VLookups!$C$62</f>
        <v>-125</v>
      </c>
      <c r="Y309" s="20">
        <f>Y308*(1+VLookups!$C$57/12)</f>
        <v>-363.58438433038856</v>
      </c>
      <c r="Z309" s="20">
        <f>-E309*VLookups!$J$3</f>
        <v>-708.97349528011182</v>
      </c>
      <c r="AA309" s="20">
        <v>0</v>
      </c>
      <c r="AB309" s="20">
        <f t="shared" si="12"/>
        <v>4890.3859521233353</v>
      </c>
      <c r="AC309" s="20">
        <f t="shared" si="13"/>
        <v>589833.38712349557</v>
      </c>
    </row>
    <row r="310" spans="2:29" x14ac:dyDescent="0.25">
      <c r="B310" s="9">
        <v>306</v>
      </c>
      <c r="C310" s="9">
        <f t="shared" si="14"/>
        <v>48</v>
      </c>
      <c r="D310" s="9">
        <v>6</v>
      </c>
      <c r="E310" s="20">
        <v>17724.337382002795</v>
      </c>
      <c r="F310" s="20">
        <f>'B-B-LS'!E310*-VLookups!$C$10*2</f>
        <v>-1063.4602429201677</v>
      </c>
      <c r="G310" s="19">
        <v>0</v>
      </c>
      <c r="H310" s="20">
        <f>(-VLookups!$C$13)*(E310+F310/2)</f>
        <v>-5003.0487128179293</v>
      </c>
      <c r="I310" s="19">
        <v>0</v>
      </c>
      <c r="J310" s="19">
        <v>0</v>
      </c>
      <c r="K310" s="19">
        <v>0</v>
      </c>
      <c r="L310" s="19">
        <v>0</v>
      </c>
      <c r="M310" s="19">
        <v>0</v>
      </c>
      <c r="N310" s="20" t="s">
        <v>36</v>
      </c>
      <c r="O310" s="19">
        <v>0</v>
      </c>
      <c r="P310" s="20">
        <f>P309-VLookups!$C$42</f>
        <v>-197.5</v>
      </c>
      <c r="Q310" s="22">
        <v>66</v>
      </c>
      <c r="R310" s="19">
        <v>0</v>
      </c>
      <c r="S310" s="20">
        <f>VLookups!$C$50</f>
        <v>-3580.614715990946</v>
      </c>
      <c r="T310" s="19">
        <v>0</v>
      </c>
      <c r="U310" s="9">
        <v>162</v>
      </c>
      <c r="V310" s="21">
        <f>V309-VLookups!$C$54</f>
        <v>-2030</v>
      </c>
      <c r="W310" s="21">
        <f>-VLookups!$C$60</f>
        <v>-300</v>
      </c>
      <c r="X310" s="21">
        <f>-VLookups!$C$62</f>
        <v>-125</v>
      </c>
      <c r="Y310" s="20">
        <f>Y309*(1+VLookups!$C$57/12)</f>
        <v>-364.64483878468553</v>
      </c>
      <c r="Z310" s="20">
        <f>-E310*VLookups!$J$3</f>
        <v>-708.97349528011182</v>
      </c>
      <c r="AA310" s="20">
        <v>0</v>
      </c>
      <c r="AB310" s="20">
        <f t="shared" si="12"/>
        <v>4882.8254976690378</v>
      </c>
      <c r="AC310" s="20">
        <f t="shared" si="13"/>
        <v>595699.26826637052</v>
      </c>
    </row>
    <row r="311" spans="2:29" x14ac:dyDescent="0.25">
      <c r="B311" s="9">
        <v>307</v>
      </c>
      <c r="C311" s="9">
        <f t="shared" si="14"/>
        <v>48</v>
      </c>
      <c r="D311" s="9">
        <v>7</v>
      </c>
      <c r="E311" s="20">
        <v>17724.337382002795</v>
      </c>
      <c r="F311" s="20">
        <f>'B-B-LS'!E311*-VLookups!$C$10*2</f>
        <v>-1063.4602429201677</v>
      </c>
      <c r="G311" s="19">
        <v>0</v>
      </c>
      <c r="H311" s="20">
        <f>(-VLookups!$C$13)*(E311+F311/2)</f>
        <v>-5003.0487128179293</v>
      </c>
      <c r="I311" s="19">
        <v>0</v>
      </c>
      <c r="J311" s="19">
        <v>0</v>
      </c>
      <c r="K311" s="19">
        <v>0</v>
      </c>
      <c r="L311" s="19">
        <v>0</v>
      </c>
      <c r="M311" s="19">
        <v>0</v>
      </c>
      <c r="N311" s="20" t="s">
        <v>36</v>
      </c>
      <c r="O311" s="19">
        <v>0</v>
      </c>
      <c r="P311" s="20">
        <f>P310-VLookups!$C$42</f>
        <v>-199</v>
      </c>
      <c r="Q311" s="22">
        <v>67</v>
      </c>
      <c r="R311" s="19">
        <v>0</v>
      </c>
      <c r="S311" s="20">
        <f>VLookups!$C$50</f>
        <v>-3580.614715990946</v>
      </c>
      <c r="T311" s="19">
        <v>0</v>
      </c>
      <c r="U311" s="9">
        <v>163</v>
      </c>
      <c r="V311" s="21">
        <f>V310-VLookups!$C$54</f>
        <v>-2035</v>
      </c>
      <c r="W311" s="21">
        <f>-VLookups!$C$60</f>
        <v>-300</v>
      </c>
      <c r="X311" s="21">
        <f>-VLookups!$C$62</f>
        <v>-125</v>
      </c>
      <c r="Y311" s="20">
        <f>Y310*(1+VLookups!$C$57/12)</f>
        <v>-365.70838623114088</v>
      </c>
      <c r="Z311" s="20">
        <f>-E311*VLookups!$J$3</f>
        <v>-708.97349528011182</v>
      </c>
      <c r="AA311" s="20">
        <v>0</v>
      </c>
      <c r="AB311" s="20">
        <f t="shared" si="12"/>
        <v>4875.2619502225825</v>
      </c>
      <c r="AC311" s="20">
        <f t="shared" si="13"/>
        <v>601567.36233037035</v>
      </c>
    </row>
    <row r="312" spans="2:29" x14ac:dyDescent="0.25">
      <c r="B312" s="9">
        <v>308</v>
      </c>
      <c r="C312" s="9">
        <f t="shared" si="14"/>
        <v>48</v>
      </c>
      <c r="D312" s="9">
        <v>8</v>
      </c>
      <c r="E312" s="20">
        <v>17724.337382002795</v>
      </c>
      <c r="F312" s="20">
        <f>'B-B-LS'!E312*-VLookups!$C$10*2</f>
        <v>-1063.4602429201677</v>
      </c>
      <c r="G312" s="19">
        <v>0</v>
      </c>
      <c r="H312" s="20">
        <f>(-VLookups!$C$13)*(E312+F312/2)</f>
        <v>-5003.0487128179293</v>
      </c>
      <c r="I312" s="19">
        <v>0</v>
      </c>
      <c r="J312" s="19">
        <v>0</v>
      </c>
      <c r="K312" s="19">
        <v>0</v>
      </c>
      <c r="L312" s="19">
        <v>0</v>
      </c>
      <c r="M312" s="19">
        <v>0</v>
      </c>
      <c r="N312" s="20" t="s">
        <v>36</v>
      </c>
      <c r="O312" s="19">
        <v>0</v>
      </c>
      <c r="P312" s="20">
        <f>P311-VLookups!$C$42</f>
        <v>-200.5</v>
      </c>
      <c r="Q312" s="22">
        <v>68</v>
      </c>
      <c r="R312" s="19">
        <v>0</v>
      </c>
      <c r="S312" s="20">
        <f>VLookups!$C$50</f>
        <v>-3580.614715990946</v>
      </c>
      <c r="T312" s="19">
        <v>0</v>
      </c>
      <c r="U312" s="9">
        <v>164</v>
      </c>
      <c r="V312" s="21">
        <f>V311-VLookups!$C$54</f>
        <v>-2040</v>
      </c>
      <c r="W312" s="21">
        <f>-VLookups!$C$60</f>
        <v>-300</v>
      </c>
      <c r="X312" s="21">
        <f>-VLookups!$C$62</f>
        <v>-125</v>
      </c>
      <c r="Y312" s="20">
        <f>Y311*(1+VLookups!$C$57/12)</f>
        <v>-366.77503569098172</v>
      </c>
      <c r="Z312" s="20">
        <f>-E312*VLookups!$J$3</f>
        <v>-708.97349528011182</v>
      </c>
      <c r="AA312" s="20">
        <v>0</v>
      </c>
      <c r="AB312" s="20">
        <f t="shared" si="12"/>
        <v>4867.6953007627417</v>
      </c>
      <c r="AC312" s="20">
        <f t="shared" si="13"/>
        <v>607437.66990168381</v>
      </c>
    </row>
    <row r="313" spans="2:29" x14ac:dyDescent="0.25">
      <c r="B313" s="9">
        <v>309</v>
      </c>
      <c r="C313" s="9">
        <f t="shared" si="14"/>
        <v>48</v>
      </c>
      <c r="D313" s="9">
        <v>9</v>
      </c>
      <c r="E313" s="20">
        <v>17724.337382002795</v>
      </c>
      <c r="F313" s="20">
        <f>'B-B-LS'!E313*-VLookups!$C$10*2</f>
        <v>-1063.4602429201677</v>
      </c>
      <c r="G313" s="19">
        <v>0</v>
      </c>
      <c r="H313" s="20">
        <f>(-VLookups!$C$13)*(E313+F313/2)</f>
        <v>-5003.0487128179293</v>
      </c>
      <c r="I313" s="19">
        <v>0</v>
      </c>
      <c r="J313" s="19">
        <v>0</v>
      </c>
      <c r="K313" s="19">
        <v>0</v>
      </c>
      <c r="L313" s="19">
        <v>0</v>
      </c>
      <c r="M313" s="19">
        <v>0</v>
      </c>
      <c r="N313" s="20" t="s">
        <v>36</v>
      </c>
      <c r="O313" s="19">
        <v>0</v>
      </c>
      <c r="P313" s="20">
        <f>P312-VLookups!$C$42</f>
        <v>-202</v>
      </c>
      <c r="Q313" s="22">
        <v>69</v>
      </c>
      <c r="R313" s="19">
        <v>0</v>
      </c>
      <c r="S313" s="20">
        <f>VLookups!$C$50</f>
        <v>-3580.614715990946</v>
      </c>
      <c r="T313" s="19">
        <v>0</v>
      </c>
      <c r="U313" s="9">
        <v>165</v>
      </c>
      <c r="V313" s="21">
        <f>V312-VLookups!$C$54</f>
        <v>-2045</v>
      </c>
      <c r="W313" s="21">
        <f>-VLookups!$C$60</f>
        <v>-300</v>
      </c>
      <c r="X313" s="21">
        <f>-VLookups!$C$62</f>
        <v>-125</v>
      </c>
      <c r="Y313" s="20">
        <f>Y312*(1+VLookups!$C$57/12)</f>
        <v>-367.84479621174711</v>
      </c>
      <c r="Z313" s="20">
        <f>-E313*VLookups!$J$3</f>
        <v>-708.97349528011182</v>
      </c>
      <c r="AA313" s="20">
        <v>0</v>
      </c>
      <c r="AB313" s="20">
        <f t="shared" si="12"/>
        <v>4860.1255402419765</v>
      </c>
      <c r="AC313" s="20">
        <f t="shared" si="13"/>
        <v>613310.19155842857</v>
      </c>
    </row>
    <row r="314" spans="2:29" x14ac:dyDescent="0.25">
      <c r="B314" s="9">
        <v>310</v>
      </c>
      <c r="C314" s="9">
        <f t="shared" si="14"/>
        <v>48</v>
      </c>
      <c r="D314" s="9">
        <v>10</v>
      </c>
      <c r="E314" s="20">
        <v>17724.337382002795</v>
      </c>
      <c r="F314" s="20">
        <f>'B-B-LS'!E314*-VLookups!$C$10*2</f>
        <v>-1063.4602429201677</v>
      </c>
      <c r="G314" s="19">
        <v>0</v>
      </c>
      <c r="H314" s="20">
        <f>(-VLookups!$C$13)*(E314+F314/2)</f>
        <v>-5003.0487128179293</v>
      </c>
      <c r="I314" s="19">
        <v>0</v>
      </c>
      <c r="J314" s="19">
        <v>0</v>
      </c>
      <c r="K314" s="19">
        <v>0</v>
      </c>
      <c r="L314" s="19">
        <v>0</v>
      </c>
      <c r="M314" s="19">
        <v>0</v>
      </c>
      <c r="N314" s="20" t="s">
        <v>36</v>
      </c>
      <c r="O314" s="19">
        <v>0</v>
      </c>
      <c r="P314" s="20">
        <f>P313-VLookups!$C$42</f>
        <v>-203.5</v>
      </c>
      <c r="Q314" s="22">
        <v>70</v>
      </c>
      <c r="R314" s="19">
        <v>0</v>
      </c>
      <c r="S314" s="20">
        <f>VLookups!$C$50</f>
        <v>-3580.614715990946</v>
      </c>
      <c r="T314" s="19">
        <v>0</v>
      </c>
      <c r="U314" s="9">
        <v>166</v>
      </c>
      <c r="V314" s="21">
        <f>V313-VLookups!$C$54</f>
        <v>-2050</v>
      </c>
      <c r="W314" s="21">
        <f>-VLookups!$C$60</f>
        <v>-300</v>
      </c>
      <c r="X314" s="21">
        <f>-VLookups!$C$62</f>
        <v>-125</v>
      </c>
      <c r="Y314" s="20">
        <f>Y313*(1+VLookups!$C$57/12)</f>
        <v>-368.91767686736472</v>
      </c>
      <c r="Z314" s="20">
        <f>-E314*VLookups!$J$3</f>
        <v>-708.97349528011182</v>
      </c>
      <c r="AA314" s="20">
        <v>0</v>
      </c>
      <c r="AB314" s="20">
        <f t="shared" si="12"/>
        <v>4852.5526595863585</v>
      </c>
      <c r="AC314" s="20">
        <f t="shared" si="13"/>
        <v>619184.92787061224</v>
      </c>
    </row>
    <row r="315" spans="2:29" x14ac:dyDescent="0.25">
      <c r="B315" s="9">
        <v>311</v>
      </c>
      <c r="C315" s="9">
        <f t="shared" si="14"/>
        <v>48</v>
      </c>
      <c r="D315" s="9">
        <v>11</v>
      </c>
      <c r="E315" s="20">
        <v>17724.337382002795</v>
      </c>
      <c r="F315" s="20">
        <f>'B-B-LS'!E315*-VLookups!$C$10*2</f>
        <v>-1063.4602429201677</v>
      </c>
      <c r="G315" s="19">
        <v>0</v>
      </c>
      <c r="H315" s="20">
        <f>(-VLookups!$C$13)*(E315+F315/2)</f>
        <v>-5003.0487128179293</v>
      </c>
      <c r="I315" s="19">
        <v>0</v>
      </c>
      <c r="J315" s="19">
        <v>0</v>
      </c>
      <c r="K315" s="19">
        <v>0</v>
      </c>
      <c r="L315" s="19">
        <v>0</v>
      </c>
      <c r="M315" s="19">
        <v>0</v>
      </c>
      <c r="N315" s="20" t="s">
        <v>36</v>
      </c>
      <c r="O315" s="19">
        <v>0</v>
      </c>
      <c r="P315" s="20">
        <f>P314-VLookups!$C$42</f>
        <v>-205</v>
      </c>
      <c r="Q315" s="22">
        <v>71</v>
      </c>
      <c r="R315" s="19">
        <v>0</v>
      </c>
      <c r="S315" s="20">
        <f>VLookups!$C$50</f>
        <v>-3580.614715990946</v>
      </c>
      <c r="T315" s="19">
        <v>0</v>
      </c>
      <c r="U315" s="9">
        <v>167</v>
      </c>
      <c r="V315" s="21">
        <f>V314-VLookups!$C$54</f>
        <v>-2055</v>
      </c>
      <c r="W315" s="21">
        <f>-VLookups!$C$60</f>
        <v>-300</v>
      </c>
      <c r="X315" s="21">
        <f>-VLookups!$C$62</f>
        <v>-125</v>
      </c>
      <c r="Y315" s="20">
        <f>Y314*(1+VLookups!$C$57/12)</f>
        <v>-369.99368675822785</v>
      </c>
      <c r="Z315" s="20">
        <f>-E315*VLookups!$J$3</f>
        <v>-708.97349528011182</v>
      </c>
      <c r="AA315" s="20">
        <v>0</v>
      </c>
      <c r="AB315" s="20">
        <f t="shared" si="12"/>
        <v>4844.9766496954953</v>
      </c>
      <c r="AC315" s="20">
        <f t="shared" si="13"/>
        <v>625061.87940009218</v>
      </c>
    </row>
    <row r="316" spans="2:29" x14ac:dyDescent="0.25">
      <c r="B316" s="9">
        <v>312</v>
      </c>
      <c r="C316" s="9">
        <f t="shared" si="14"/>
        <v>49</v>
      </c>
      <c r="D316" s="9">
        <v>0</v>
      </c>
      <c r="E316" s="20">
        <v>18344.68919037289</v>
      </c>
      <c r="F316" s="20">
        <f>'B-B-LS'!E316*-VLookups!$C$10*2</f>
        <v>-1100.6813514223734</v>
      </c>
      <c r="G316" s="19">
        <v>0</v>
      </c>
      <c r="H316" s="20">
        <f>(-VLookups!$C$13)*(E316+F316/2)</f>
        <v>-5178.1554177665557</v>
      </c>
      <c r="I316" s="19">
        <v>0</v>
      </c>
      <c r="J316" s="19">
        <v>0</v>
      </c>
      <c r="K316" s="19">
        <v>0</v>
      </c>
      <c r="L316" s="19">
        <v>0</v>
      </c>
      <c r="M316" s="19">
        <v>0</v>
      </c>
      <c r="N316" s="20" t="s">
        <v>36</v>
      </c>
      <c r="O316" s="19">
        <v>0</v>
      </c>
      <c r="P316" s="20">
        <f>P315-VLookups!$C$42</f>
        <v>-206.5</v>
      </c>
      <c r="Q316" s="22">
        <v>72</v>
      </c>
      <c r="R316" s="19">
        <v>0</v>
      </c>
      <c r="S316" s="20">
        <f>VLookups!$C$50</f>
        <v>-3580.614715990946</v>
      </c>
      <c r="T316" s="19">
        <v>0</v>
      </c>
      <c r="U316" s="9">
        <v>168</v>
      </c>
      <c r="V316" s="21">
        <f>V315-VLookups!$C$54</f>
        <v>-2060</v>
      </c>
      <c r="W316" s="21">
        <f>-VLookups!$C$60</f>
        <v>-300</v>
      </c>
      <c r="X316" s="21">
        <f>-VLookups!$C$62</f>
        <v>-125</v>
      </c>
      <c r="Y316" s="20">
        <f>Y315*(1+VLookups!$C$57/12)</f>
        <v>-371.07283501127267</v>
      </c>
      <c r="Z316" s="20">
        <f>-E316*VLookups!$J$3</f>
        <v>-733.78756761491559</v>
      </c>
      <c r="AA316" s="20">
        <v>0</v>
      </c>
      <c r="AB316" s="20">
        <f t="shared" si="12"/>
        <v>5239.2179782780113</v>
      </c>
      <c r="AC316" s="20">
        <f t="shared" si="13"/>
        <v>631342.86717737047</v>
      </c>
    </row>
    <row r="317" spans="2:29" x14ac:dyDescent="0.25">
      <c r="B317" s="9">
        <v>313</v>
      </c>
      <c r="C317" s="9">
        <f t="shared" si="14"/>
        <v>49</v>
      </c>
      <c r="D317" s="9">
        <v>1</v>
      </c>
      <c r="E317" s="20">
        <v>18344.68919037289</v>
      </c>
      <c r="F317" s="20">
        <f>'B-B-LS'!E317*-VLookups!$C$10*2</f>
        <v>-1100.6813514223734</v>
      </c>
      <c r="G317" s="19">
        <v>0</v>
      </c>
      <c r="H317" s="20">
        <f>(-VLookups!$C$13)*(E317+F317/2)</f>
        <v>-5178.1554177665557</v>
      </c>
      <c r="I317" s="19">
        <v>0</v>
      </c>
      <c r="J317" s="19">
        <v>0</v>
      </c>
      <c r="K317" s="19">
        <v>0</v>
      </c>
      <c r="L317" s="19">
        <v>0</v>
      </c>
      <c r="M317" s="19">
        <v>0</v>
      </c>
      <c r="N317" s="20" t="s">
        <v>36</v>
      </c>
      <c r="O317" s="19">
        <v>0</v>
      </c>
      <c r="P317" s="20">
        <f>P316-VLookups!$C$42</f>
        <v>-208</v>
      </c>
      <c r="Q317" s="22">
        <v>73</v>
      </c>
      <c r="R317" s="19">
        <v>0</v>
      </c>
      <c r="S317" s="20">
        <f>VLookups!$C$50</f>
        <v>-3580.614715990946</v>
      </c>
      <c r="T317" s="19">
        <v>0</v>
      </c>
      <c r="U317" s="9">
        <v>169</v>
      </c>
      <c r="V317" s="21">
        <f>V316-VLookups!$C$54</f>
        <v>-2065</v>
      </c>
      <c r="W317" s="21">
        <f>-VLookups!$C$60</f>
        <v>-300</v>
      </c>
      <c r="X317" s="21">
        <f>-VLookups!$C$62</f>
        <v>-125</v>
      </c>
      <c r="Y317" s="20">
        <f>Y316*(1+VLookups!$C$57/12)</f>
        <v>-372.15513078005557</v>
      </c>
      <c r="Z317" s="20">
        <f>-E317*VLookups!$J$3</f>
        <v>-733.78756761491559</v>
      </c>
      <c r="AA317" s="20">
        <v>0</v>
      </c>
      <c r="AB317" s="20">
        <f t="shared" si="12"/>
        <v>5231.6356825092298</v>
      </c>
      <c r="AC317" s="20">
        <f t="shared" si="13"/>
        <v>637626.74097184208</v>
      </c>
    </row>
    <row r="318" spans="2:29" x14ac:dyDescent="0.25">
      <c r="B318" s="9">
        <v>314</v>
      </c>
      <c r="C318" s="9">
        <f t="shared" si="14"/>
        <v>49</v>
      </c>
      <c r="D318" s="9">
        <v>2</v>
      </c>
      <c r="E318" s="20">
        <v>18344.68919037289</v>
      </c>
      <c r="F318" s="20">
        <f>'B-B-LS'!E318*-VLookups!$C$10*2</f>
        <v>-1100.6813514223734</v>
      </c>
      <c r="G318" s="19">
        <v>0</v>
      </c>
      <c r="H318" s="20">
        <f>(-VLookups!$C$13)*(E318+F318/2)</f>
        <v>-5178.1554177665557</v>
      </c>
      <c r="I318" s="19">
        <v>0</v>
      </c>
      <c r="J318" s="19">
        <v>0</v>
      </c>
      <c r="K318" s="19">
        <v>0</v>
      </c>
      <c r="L318" s="19">
        <v>0</v>
      </c>
      <c r="M318" s="19">
        <v>0</v>
      </c>
      <c r="N318" s="20" t="s">
        <v>36</v>
      </c>
      <c r="O318" s="19">
        <v>0</v>
      </c>
      <c r="P318" s="20">
        <f>P317-VLookups!$C$42</f>
        <v>-209.5</v>
      </c>
      <c r="Q318" s="22">
        <v>74</v>
      </c>
      <c r="R318" s="19">
        <v>0</v>
      </c>
      <c r="S318" s="20">
        <f>VLookups!$C$50</f>
        <v>-3580.614715990946</v>
      </c>
      <c r="T318" s="19">
        <v>0</v>
      </c>
      <c r="U318" s="9">
        <v>170</v>
      </c>
      <c r="V318" s="21">
        <f>V317-VLookups!$C$54</f>
        <v>-2070</v>
      </c>
      <c r="W318" s="21">
        <f>-VLookups!$C$60</f>
        <v>-300</v>
      </c>
      <c r="X318" s="21">
        <f>-VLookups!$C$62</f>
        <v>-125</v>
      </c>
      <c r="Y318" s="20">
        <f>Y317*(1+VLookups!$C$57/12)</f>
        <v>-373.24058324483076</v>
      </c>
      <c r="Z318" s="20">
        <f>-E318*VLookups!$J$3</f>
        <v>-733.78756761491559</v>
      </c>
      <c r="AA318" s="20">
        <v>0</v>
      </c>
      <c r="AB318" s="20">
        <f t="shared" si="12"/>
        <v>5224.0502300444532</v>
      </c>
      <c r="AC318" s="20">
        <f t="shared" si="13"/>
        <v>643913.50243683963</v>
      </c>
    </row>
    <row r="319" spans="2:29" x14ac:dyDescent="0.25">
      <c r="B319" s="9">
        <v>315</v>
      </c>
      <c r="C319" s="9">
        <f t="shared" si="14"/>
        <v>49</v>
      </c>
      <c r="D319" s="9">
        <v>3</v>
      </c>
      <c r="E319" s="20">
        <v>18344.68919037289</v>
      </c>
      <c r="F319" s="20">
        <f>'B-B-LS'!E319*-VLookups!$C$10*2</f>
        <v>-1100.6813514223734</v>
      </c>
      <c r="G319" s="19">
        <v>0</v>
      </c>
      <c r="H319" s="20">
        <f>(-VLookups!$C$13)*(E319+F319/2)</f>
        <v>-5178.1554177665557</v>
      </c>
      <c r="I319" s="19">
        <v>0</v>
      </c>
      <c r="J319" s="19">
        <v>0</v>
      </c>
      <c r="K319" s="19">
        <v>0</v>
      </c>
      <c r="L319" s="19">
        <v>0</v>
      </c>
      <c r="M319" s="19">
        <v>0</v>
      </c>
      <c r="N319" s="20" t="s">
        <v>36</v>
      </c>
      <c r="O319" s="19">
        <v>0</v>
      </c>
      <c r="P319" s="20">
        <f>P318-VLookups!$C$42</f>
        <v>-211</v>
      </c>
      <c r="Q319" s="22">
        <v>75</v>
      </c>
      <c r="R319" s="19">
        <v>0</v>
      </c>
      <c r="S319" s="20">
        <f>VLookups!$C$50</f>
        <v>-3580.614715990946</v>
      </c>
      <c r="T319" s="19">
        <v>0</v>
      </c>
      <c r="U319" s="9">
        <v>171</v>
      </c>
      <c r="V319" s="21">
        <f>V318-VLookups!$C$54</f>
        <v>-2075</v>
      </c>
      <c r="W319" s="21">
        <f>-VLookups!$C$60</f>
        <v>-300</v>
      </c>
      <c r="X319" s="21">
        <f>-VLookups!$C$62</f>
        <v>-125</v>
      </c>
      <c r="Y319" s="20">
        <f>Y318*(1+VLookups!$C$57/12)</f>
        <v>-374.3292016126282</v>
      </c>
      <c r="Z319" s="20">
        <f>-E319*VLookups!$J$3</f>
        <v>-733.78756761491559</v>
      </c>
      <c r="AA319" s="20">
        <v>0</v>
      </c>
      <c r="AB319" s="20">
        <f t="shared" si="12"/>
        <v>5216.4616116766574</v>
      </c>
      <c r="AC319" s="20">
        <f t="shared" si="13"/>
        <v>650203.15321924433</v>
      </c>
    </row>
    <row r="320" spans="2:29" x14ac:dyDescent="0.25">
      <c r="B320" s="9">
        <v>316</v>
      </c>
      <c r="C320" s="9">
        <f t="shared" si="14"/>
        <v>49</v>
      </c>
      <c r="D320" s="9">
        <v>4</v>
      </c>
      <c r="E320" s="20">
        <v>18344.68919037289</v>
      </c>
      <c r="F320" s="20">
        <f>'B-B-LS'!E320*-VLookups!$C$10*2</f>
        <v>-1100.6813514223734</v>
      </c>
      <c r="G320" s="19">
        <v>0</v>
      </c>
      <c r="H320" s="20">
        <f>(-VLookups!$C$13)*(E320+F320/2)</f>
        <v>-5178.1554177665557</v>
      </c>
      <c r="I320" s="19">
        <v>0</v>
      </c>
      <c r="J320" s="19">
        <v>0</v>
      </c>
      <c r="K320" s="19">
        <v>0</v>
      </c>
      <c r="L320" s="19">
        <v>0</v>
      </c>
      <c r="M320" s="19">
        <v>0</v>
      </c>
      <c r="N320" s="20" t="s">
        <v>36</v>
      </c>
      <c r="O320" s="19">
        <v>0</v>
      </c>
      <c r="P320" s="20">
        <f>P319-VLookups!$C$42</f>
        <v>-212.5</v>
      </c>
      <c r="Q320" s="22">
        <v>76</v>
      </c>
      <c r="R320" s="19">
        <v>0</v>
      </c>
      <c r="S320" s="20">
        <f>VLookups!$C$50</f>
        <v>-3580.614715990946</v>
      </c>
      <c r="T320" s="19">
        <v>0</v>
      </c>
      <c r="U320" s="9">
        <v>172</v>
      </c>
      <c r="V320" s="21">
        <f>V319-VLookups!$C$54</f>
        <v>-2080</v>
      </c>
      <c r="W320" s="21">
        <f>-VLookups!$C$60</f>
        <v>-300</v>
      </c>
      <c r="X320" s="21">
        <f>-VLookups!$C$62</f>
        <v>-125</v>
      </c>
      <c r="Y320" s="20">
        <f>Y319*(1+VLookups!$C$57/12)</f>
        <v>-375.4209951173317</v>
      </c>
      <c r="Z320" s="20">
        <f>-E320*VLookups!$J$3</f>
        <v>-733.78756761491559</v>
      </c>
      <c r="AA320" s="20">
        <v>0</v>
      </c>
      <c r="AB320" s="20">
        <f t="shared" si="12"/>
        <v>5208.8698181719537</v>
      </c>
      <c r="AC320" s="20">
        <f t="shared" si="13"/>
        <v>656495.69495944842</v>
      </c>
    </row>
    <row r="321" spans="2:29" x14ac:dyDescent="0.25">
      <c r="B321" s="9">
        <v>317</v>
      </c>
      <c r="C321" s="9">
        <f t="shared" si="14"/>
        <v>49</v>
      </c>
      <c r="D321" s="9">
        <v>5</v>
      </c>
      <c r="E321" s="20">
        <v>18344.68919037289</v>
      </c>
      <c r="F321" s="20">
        <f>'B-B-LS'!E321*-VLookups!$C$10*2</f>
        <v>-1100.6813514223734</v>
      </c>
      <c r="G321" s="19">
        <v>0</v>
      </c>
      <c r="H321" s="20">
        <f>(-VLookups!$C$13)*(E321+F321/2)</f>
        <v>-5178.1554177665557</v>
      </c>
      <c r="I321" s="19">
        <v>0</v>
      </c>
      <c r="J321" s="19">
        <v>0</v>
      </c>
      <c r="K321" s="19">
        <v>0</v>
      </c>
      <c r="L321" s="19">
        <v>0</v>
      </c>
      <c r="M321" s="19">
        <v>0</v>
      </c>
      <c r="N321" s="20" t="s">
        <v>36</v>
      </c>
      <c r="O321" s="19">
        <v>0</v>
      </c>
      <c r="P321" s="20">
        <f>P320-VLookups!$C$42</f>
        <v>-214</v>
      </c>
      <c r="Q321" s="22">
        <v>77</v>
      </c>
      <c r="R321" s="19">
        <v>0</v>
      </c>
      <c r="S321" s="20">
        <f>VLookups!$C$50</f>
        <v>-3580.614715990946</v>
      </c>
      <c r="T321" s="19">
        <v>0</v>
      </c>
      <c r="U321" s="9">
        <v>173</v>
      </c>
      <c r="V321" s="21">
        <f>V320-VLookups!$C$54</f>
        <v>-2085</v>
      </c>
      <c r="W321" s="21">
        <f>-VLookups!$C$60</f>
        <v>-300</v>
      </c>
      <c r="X321" s="21">
        <f>-VLookups!$C$62</f>
        <v>-125</v>
      </c>
      <c r="Y321" s="20">
        <f>Y320*(1+VLookups!$C$57/12)</f>
        <v>-376.51597301975727</v>
      </c>
      <c r="Z321" s="20">
        <f>-E321*VLookups!$J$3</f>
        <v>-733.78756761491559</v>
      </c>
      <c r="AA321" s="20">
        <v>0</v>
      </c>
      <c r="AB321" s="20">
        <f t="shared" si="12"/>
        <v>5201.274840269527</v>
      </c>
      <c r="AC321" s="20">
        <f t="shared" si="13"/>
        <v>662791.12929131696</v>
      </c>
    </row>
    <row r="322" spans="2:29" x14ac:dyDescent="0.25">
      <c r="B322" s="9">
        <v>318</v>
      </c>
      <c r="C322" s="9">
        <f t="shared" si="14"/>
        <v>49</v>
      </c>
      <c r="D322" s="9">
        <v>6</v>
      </c>
      <c r="E322" s="20">
        <v>18344.68919037289</v>
      </c>
      <c r="F322" s="20">
        <f>'B-B-LS'!E322*-VLookups!$C$10*2</f>
        <v>-1100.6813514223734</v>
      </c>
      <c r="G322" s="19">
        <v>0</v>
      </c>
      <c r="H322" s="20">
        <f>(-VLookups!$C$13)*(E322+F322/2)</f>
        <v>-5178.1554177665557</v>
      </c>
      <c r="I322" s="19">
        <v>0</v>
      </c>
      <c r="J322" s="19">
        <v>0</v>
      </c>
      <c r="K322" s="19">
        <v>0</v>
      </c>
      <c r="L322" s="19">
        <v>0</v>
      </c>
      <c r="M322" s="19">
        <v>0</v>
      </c>
      <c r="N322" s="20" t="s">
        <v>36</v>
      </c>
      <c r="O322" s="19">
        <v>0</v>
      </c>
      <c r="P322" s="20">
        <f>P321-VLookups!$C$42</f>
        <v>-215.5</v>
      </c>
      <c r="Q322" s="22">
        <v>78</v>
      </c>
      <c r="R322" s="19">
        <v>0</v>
      </c>
      <c r="S322" s="20">
        <f>VLookups!$C$50</f>
        <v>-3580.614715990946</v>
      </c>
      <c r="T322" s="19">
        <v>0</v>
      </c>
      <c r="U322" s="9">
        <v>174</v>
      </c>
      <c r="V322" s="21">
        <f>V321-VLookups!$C$54</f>
        <v>-2090</v>
      </c>
      <c r="W322" s="21">
        <f>-VLookups!$C$60</f>
        <v>-300</v>
      </c>
      <c r="X322" s="21">
        <f>-VLookups!$C$62</f>
        <v>-125</v>
      </c>
      <c r="Y322" s="20">
        <f>Y321*(1+VLookups!$C$57/12)</f>
        <v>-377.61414460773159</v>
      </c>
      <c r="Z322" s="20">
        <f>-E322*VLookups!$J$3</f>
        <v>-733.78756761491559</v>
      </c>
      <c r="AA322" s="20">
        <v>0</v>
      </c>
      <c r="AB322" s="20">
        <f t="shared" si="12"/>
        <v>5193.6766686815536</v>
      </c>
      <c r="AC322" s="20">
        <f t="shared" si="13"/>
        <v>669089.4578421507</v>
      </c>
    </row>
    <row r="323" spans="2:29" x14ac:dyDescent="0.25">
      <c r="B323" s="9">
        <v>319</v>
      </c>
      <c r="C323" s="9">
        <f t="shared" si="14"/>
        <v>49</v>
      </c>
      <c r="D323" s="9">
        <v>7</v>
      </c>
      <c r="E323" s="20">
        <v>18344.68919037289</v>
      </c>
      <c r="F323" s="20">
        <f>'B-B-LS'!E323*-VLookups!$C$10*2</f>
        <v>-1100.6813514223734</v>
      </c>
      <c r="G323" s="19">
        <v>0</v>
      </c>
      <c r="H323" s="20">
        <f>(-VLookups!$C$13)*(E323+F323/2)</f>
        <v>-5178.1554177665557</v>
      </c>
      <c r="I323" s="19">
        <v>0</v>
      </c>
      <c r="J323" s="19">
        <v>0</v>
      </c>
      <c r="K323" s="19">
        <v>0</v>
      </c>
      <c r="L323" s="19">
        <v>0</v>
      </c>
      <c r="M323" s="19">
        <v>0</v>
      </c>
      <c r="N323" s="20" t="s">
        <v>36</v>
      </c>
      <c r="O323" s="19">
        <v>0</v>
      </c>
      <c r="P323" s="20">
        <f>P322-VLookups!$C$42</f>
        <v>-217</v>
      </c>
      <c r="Q323" s="22">
        <v>79</v>
      </c>
      <c r="R323" s="19">
        <v>0</v>
      </c>
      <c r="S323" s="20">
        <f>VLookups!$C$50</f>
        <v>-3580.614715990946</v>
      </c>
      <c r="T323" s="19">
        <v>0</v>
      </c>
      <c r="U323" s="9">
        <v>175</v>
      </c>
      <c r="V323" s="21">
        <f>V322-VLookups!$C$54</f>
        <v>-2095</v>
      </c>
      <c r="W323" s="21">
        <f>-VLookups!$C$60</f>
        <v>-300</v>
      </c>
      <c r="X323" s="21">
        <f>-VLookups!$C$62</f>
        <v>-125</v>
      </c>
      <c r="Y323" s="20">
        <f>Y322*(1+VLookups!$C$57/12)</f>
        <v>-378.71551919617082</v>
      </c>
      <c r="Z323" s="20">
        <f>-E323*VLookups!$J$3</f>
        <v>-733.78756761491559</v>
      </c>
      <c r="AA323" s="20">
        <v>0</v>
      </c>
      <c r="AB323" s="20">
        <f t="shared" si="12"/>
        <v>5186.0752940931143</v>
      </c>
      <c r="AC323" s="20">
        <f t="shared" si="13"/>
        <v>675390.68223264744</v>
      </c>
    </row>
    <row r="324" spans="2:29" x14ac:dyDescent="0.25">
      <c r="B324" s="9">
        <v>320</v>
      </c>
      <c r="C324" s="9">
        <f t="shared" si="14"/>
        <v>49</v>
      </c>
      <c r="D324" s="9">
        <v>8</v>
      </c>
      <c r="E324" s="20">
        <v>18344.68919037289</v>
      </c>
      <c r="F324" s="20">
        <f>'B-B-LS'!E324*-VLookups!$C$10*2</f>
        <v>-1100.6813514223734</v>
      </c>
      <c r="G324" s="19">
        <v>0</v>
      </c>
      <c r="H324" s="20">
        <f>(-VLookups!$C$13)*(E324+F324/2)</f>
        <v>-5178.1554177665557</v>
      </c>
      <c r="I324" s="19">
        <v>0</v>
      </c>
      <c r="J324" s="19">
        <v>0</v>
      </c>
      <c r="K324" s="19">
        <v>0</v>
      </c>
      <c r="L324" s="19">
        <v>0</v>
      </c>
      <c r="M324" s="19">
        <v>0</v>
      </c>
      <c r="N324" s="20" t="s">
        <v>36</v>
      </c>
      <c r="O324" s="19">
        <v>0</v>
      </c>
      <c r="P324" s="20">
        <f>P323-VLookups!$C$42</f>
        <v>-218.5</v>
      </c>
      <c r="Q324" s="22">
        <v>80</v>
      </c>
      <c r="R324" s="19">
        <v>0</v>
      </c>
      <c r="S324" s="20">
        <f>VLookups!$C$50</f>
        <v>-3580.614715990946</v>
      </c>
      <c r="T324" s="19">
        <v>0</v>
      </c>
      <c r="U324" s="9">
        <v>176</v>
      </c>
      <c r="V324" s="21">
        <f>V323-VLookups!$C$54</f>
        <v>-2100</v>
      </c>
      <c r="W324" s="21">
        <f>-VLookups!$C$60</f>
        <v>-300</v>
      </c>
      <c r="X324" s="21">
        <f>-VLookups!$C$62</f>
        <v>-125</v>
      </c>
      <c r="Y324" s="20">
        <f>Y323*(1+VLookups!$C$57/12)</f>
        <v>-379.82010612715965</v>
      </c>
      <c r="Z324" s="20">
        <f>-E324*VLookups!$J$3</f>
        <v>-733.78756761491559</v>
      </c>
      <c r="AA324" s="20">
        <v>0</v>
      </c>
      <c r="AB324" s="20">
        <f t="shared" si="12"/>
        <v>5178.4707071621251</v>
      </c>
      <c r="AC324" s="20">
        <f t="shared" si="13"/>
        <v>681694.80407686403</v>
      </c>
    </row>
    <row r="325" spans="2:29" x14ac:dyDescent="0.25">
      <c r="B325" s="9">
        <v>321</v>
      </c>
      <c r="C325" s="9">
        <f t="shared" si="14"/>
        <v>49</v>
      </c>
      <c r="D325" s="9">
        <v>9</v>
      </c>
      <c r="E325" s="20">
        <v>18344.68919037289</v>
      </c>
      <c r="F325" s="20">
        <f>'B-B-LS'!E325*-VLookups!$C$10*2</f>
        <v>-1100.6813514223734</v>
      </c>
      <c r="G325" s="19">
        <v>0</v>
      </c>
      <c r="H325" s="20">
        <f>(-VLookups!$C$13)*(E325+F325/2)</f>
        <v>-5178.1554177665557</v>
      </c>
      <c r="I325" s="19">
        <v>0</v>
      </c>
      <c r="J325" s="19">
        <v>0</v>
      </c>
      <c r="K325" s="19">
        <v>0</v>
      </c>
      <c r="L325" s="19">
        <v>0</v>
      </c>
      <c r="M325" s="19">
        <v>0</v>
      </c>
      <c r="N325" s="20" t="s">
        <v>36</v>
      </c>
      <c r="O325" s="19">
        <v>0</v>
      </c>
      <c r="P325" s="20">
        <f>P324-VLookups!$C$42</f>
        <v>-220</v>
      </c>
      <c r="Q325" s="22">
        <v>81</v>
      </c>
      <c r="R325" s="19">
        <v>0</v>
      </c>
      <c r="S325" s="20">
        <f>VLookups!$C$50</f>
        <v>-3580.614715990946</v>
      </c>
      <c r="T325" s="19">
        <v>0</v>
      </c>
      <c r="U325" s="9">
        <v>177</v>
      </c>
      <c r="V325" s="21">
        <f>V324-VLookups!$C$54</f>
        <v>-2105</v>
      </c>
      <c r="W325" s="21">
        <f>-VLookups!$C$60</f>
        <v>-300</v>
      </c>
      <c r="X325" s="21">
        <f>-VLookups!$C$62</f>
        <v>-125</v>
      </c>
      <c r="Y325" s="20">
        <f>Y324*(1+VLookups!$C$57/12)</f>
        <v>-380.92791477003055</v>
      </c>
      <c r="Z325" s="20">
        <f>-E325*VLookups!$J$3</f>
        <v>-733.78756761491559</v>
      </c>
      <c r="AA325" s="20">
        <v>0</v>
      </c>
      <c r="AB325" s="20">
        <f t="shared" ref="AB325:AB388" si="15">SUM(E325,F325/2,H325,I325,K325,L325,M325,O325,P325,R325,S325,T325,V325,W325,X325,Y325,G325,J325,Z325,AA325)</f>
        <v>5170.8628985192536</v>
      </c>
      <c r="AC325" s="20">
        <f t="shared" ref="AC325:AC388" si="16">AB325+(AC324*(1+($AC$2/12)))</f>
        <v>688001.82498217805</v>
      </c>
    </row>
    <row r="326" spans="2:29" x14ac:dyDescent="0.25">
      <c r="B326" s="9">
        <v>322</v>
      </c>
      <c r="C326" s="9">
        <f t="shared" si="14"/>
        <v>49</v>
      </c>
      <c r="D326" s="9">
        <v>10</v>
      </c>
      <c r="E326" s="20">
        <v>18344.68919037289</v>
      </c>
      <c r="F326" s="20">
        <f>'B-B-LS'!E326*-VLookups!$C$10*2</f>
        <v>-1100.6813514223734</v>
      </c>
      <c r="G326" s="19">
        <v>0</v>
      </c>
      <c r="H326" s="20">
        <f>(-VLookups!$C$13)*(E326+F326/2)</f>
        <v>-5178.1554177665557</v>
      </c>
      <c r="I326" s="19">
        <v>0</v>
      </c>
      <c r="J326" s="19">
        <v>0</v>
      </c>
      <c r="K326" s="19">
        <v>0</v>
      </c>
      <c r="L326" s="19">
        <v>0</v>
      </c>
      <c r="M326" s="19">
        <v>0</v>
      </c>
      <c r="N326" s="20" t="s">
        <v>36</v>
      </c>
      <c r="O326" s="19">
        <v>0</v>
      </c>
      <c r="P326" s="20">
        <f>P325-VLookups!$C$42</f>
        <v>-221.5</v>
      </c>
      <c r="Q326" s="22">
        <v>82</v>
      </c>
      <c r="R326" s="19">
        <v>0</v>
      </c>
      <c r="S326" s="20">
        <f>VLookups!$C$50</f>
        <v>-3580.614715990946</v>
      </c>
      <c r="T326" s="19">
        <v>0</v>
      </c>
      <c r="U326" s="9">
        <v>178</v>
      </c>
      <c r="V326" s="21">
        <f>V325-VLookups!$C$54</f>
        <v>-2110</v>
      </c>
      <c r="W326" s="21">
        <f>-VLookups!$C$60</f>
        <v>-300</v>
      </c>
      <c r="X326" s="21">
        <f>-VLookups!$C$62</f>
        <v>-125</v>
      </c>
      <c r="Y326" s="20">
        <f>Y325*(1+VLookups!$C$57/12)</f>
        <v>-382.03895452144315</v>
      </c>
      <c r="Z326" s="20">
        <f>-E326*VLookups!$J$3</f>
        <v>-733.78756761491559</v>
      </c>
      <c r="AA326" s="20">
        <v>0</v>
      </c>
      <c r="AB326" s="20">
        <f t="shared" si="15"/>
        <v>5163.2518587678424</v>
      </c>
      <c r="AC326" s="20">
        <f t="shared" si="16"/>
        <v>694311.74654924951</v>
      </c>
    </row>
    <row r="327" spans="2:29" x14ac:dyDescent="0.25">
      <c r="B327" s="9">
        <v>323</v>
      </c>
      <c r="C327" s="9">
        <f t="shared" si="14"/>
        <v>49</v>
      </c>
      <c r="D327" s="9">
        <v>11</v>
      </c>
      <c r="E327" s="20">
        <v>18344.68919037289</v>
      </c>
      <c r="F327" s="20">
        <f>'B-B-LS'!E327*-VLookups!$C$10*2</f>
        <v>-1100.6813514223734</v>
      </c>
      <c r="G327" s="19">
        <v>0</v>
      </c>
      <c r="H327" s="20">
        <f>(-VLookups!$C$13)*(E327+F327/2)</f>
        <v>-5178.1554177665557</v>
      </c>
      <c r="I327" s="19">
        <v>0</v>
      </c>
      <c r="J327" s="19">
        <v>0</v>
      </c>
      <c r="K327" s="19">
        <v>0</v>
      </c>
      <c r="L327" s="19">
        <v>0</v>
      </c>
      <c r="M327" s="19">
        <v>0</v>
      </c>
      <c r="N327" s="20" t="s">
        <v>36</v>
      </c>
      <c r="O327" s="19">
        <v>0</v>
      </c>
      <c r="P327" s="20">
        <f>P326-VLookups!$C$42</f>
        <v>-223</v>
      </c>
      <c r="Q327" s="22">
        <v>83</v>
      </c>
      <c r="R327" s="19">
        <v>0</v>
      </c>
      <c r="S327" s="20">
        <f>VLookups!$C$50</f>
        <v>-3580.614715990946</v>
      </c>
      <c r="T327" s="19">
        <v>0</v>
      </c>
      <c r="U327" s="9">
        <v>179</v>
      </c>
      <c r="V327" s="21">
        <f>V326-VLookups!$C$54</f>
        <v>-2115</v>
      </c>
      <c r="W327" s="21">
        <f>-VLookups!$C$60</f>
        <v>-300</v>
      </c>
      <c r="X327" s="21">
        <f>-VLookups!$C$62</f>
        <v>-125</v>
      </c>
      <c r="Y327" s="20">
        <f>Y326*(1+VLookups!$C$57/12)</f>
        <v>-383.15323480546402</v>
      </c>
      <c r="Z327" s="20">
        <f>-E327*VLookups!$J$3</f>
        <v>-733.78756761491559</v>
      </c>
      <c r="AA327" s="20">
        <v>0</v>
      </c>
      <c r="AB327" s="20">
        <f t="shared" si="15"/>
        <v>5155.6375784838201</v>
      </c>
      <c r="AC327" s="20">
        <f t="shared" si="16"/>
        <v>700624.57037198206</v>
      </c>
    </row>
    <row r="328" spans="2:29" x14ac:dyDescent="0.25">
      <c r="B328" s="9">
        <v>324</v>
      </c>
      <c r="C328" s="9">
        <f t="shared" si="14"/>
        <v>50</v>
      </c>
      <c r="D328" s="9">
        <v>0</v>
      </c>
      <c r="E328" s="20">
        <v>18986.75331203594</v>
      </c>
      <c r="F328" s="20">
        <f>'B-B-LS'!E328*-VLookups!$C$10*2</f>
        <v>-1139.2051987221564</v>
      </c>
      <c r="G328" s="19">
        <v>0</v>
      </c>
      <c r="H328" s="20">
        <f>(-VLookups!$C$13)*(E328+F328/2)</f>
        <v>-5359.3908573883855</v>
      </c>
      <c r="I328" s="19">
        <v>0</v>
      </c>
      <c r="J328" s="19">
        <v>0</v>
      </c>
      <c r="K328" s="19">
        <v>0</v>
      </c>
      <c r="L328" s="19">
        <v>0</v>
      </c>
      <c r="M328" s="19">
        <v>0</v>
      </c>
      <c r="N328" s="20" t="s">
        <v>36</v>
      </c>
      <c r="O328" s="19">
        <v>0</v>
      </c>
      <c r="P328" s="20">
        <f>P327-VLookups!$C$42</f>
        <v>-224.5</v>
      </c>
      <c r="Q328" s="22">
        <v>84</v>
      </c>
      <c r="R328" s="19">
        <v>0</v>
      </c>
      <c r="S328" s="20">
        <f>VLookups!$C$50</f>
        <v>-3580.614715990946</v>
      </c>
      <c r="T328" s="19">
        <v>0</v>
      </c>
      <c r="U328" s="9">
        <v>180</v>
      </c>
      <c r="V328" s="21">
        <f>V327-VLookups!$C$54</f>
        <v>-2120</v>
      </c>
      <c r="W328" s="21">
        <f>-VLookups!$C$60</f>
        <v>-300</v>
      </c>
      <c r="X328" s="21">
        <f>-VLookups!$C$62</f>
        <v>-125</v>
      </c>
      <c r="Y328" s="20">
        <f>Y327*(1+VLookups!$C$57/12)</f>
        <v>-384.27076507364666</v>
      </c>
      <c r="Z328" s="20">
        <f>-E328*VLookups!$J$3</f>
        <v>-759.47013248143764</v>
      </c>
      <c r="AA328" s="20">
        <v>0</v>
      </c>
      <c r="AB328" s="20">
        <f t="shared" si="15"/>
        <v>5563.9042417404471</v>
      </c>
      <c r="AC328" s="20">
        <f t="shared" si="16"/>
        <v>707356.18223100924</v>
      </c>
    </row>
    <row r="329" spans="2:29" x14ac:dyDescent="0.25">
      <c r="B329" s="9">
        <v>325</v>
      </c>
      <c r="C329" s="9">
        <f t="shared" si="14"/>
        <v>50</v>
      </c>
      <c r="D329" s="9">
        <v>1</v>
      </c>
      <c r="E329" s="20">
        <v>18986.75331203594</v>
      </c>
      <c r="F329" s="20">
        <f>'B-B-LS'!E329*-VLookups!$C$10*2</f>
        <v>-1139.2051987221564</v>
      </c>
      <c r="G329" s="19">
        <v>0</v>
      </c>
      <c r="H329" s="20">
        <f>(-VLookups!$C$13)*(E329+F329/2)</f>
        <v>-5359.3908573883855</v>
      </c>
      <c r="I329" s="19">
        <v>0</v>
      </c>
      <c r="J329" s="19">
        <v>0</v>
      </c>
      <c r="K329" s="19">
        <v>0</v>
      </c>
      <c r="L329" s="19">
        <v>0</v>
      </c>
      <c r="M329" s="19">
        <v>0</v>
      </c>
      <c r="N329" s="20" t="s">
        <v>36</v>
      </c>
      <c r="O329" s="19">
        <v>0</v>
      </c>
      <c r="P329" s="20">
        <f>P328-VLookups!$C$42</f>
        <v>-226</v>
      </c>
      <c r="Q329" s="22">
        <v>85</v>
      </c>
      <c r="R329" s="19">
        <v>0</v>
      </c>
      <c r="S329" s="20">
        <f>VLookups!$C$50</f>
        <v>-3580.614715990946</v>
      </c>
      <c r="T329" s="19">
        <v>0</v>
      </c>
      <c r="U329" s="9">
        <v>181</v>
      </c>
      <c r="V329" s="21">
        <f>V328-VLookups!$C$54</f>
        <v>-2125</v>
      </c>
      <c r="W329" s="21">
        <f>-VLookups!$C$60</f>
        <v>-300</v>
      </c>
      <c r="X329" s="21">
        <f>-VLookups!$C$62</f>
        <v>-125</v>
      </c>
      <c r="Y329" s="20">
        <f>Y328*(1+VLookups!$C$57/12)</f>
        <v>-385.39155480511147</v>
      </c>
      <c r="Z329" s="20">
        <f>-E329*VLookups!$J$3</f>
        <v>-759.47013248143764</v>
      </c>
      <c r="AA329" s="20">
        <v>0</v>
      </c>
      <c r="AB329" s="20">
        <f t="shared" si="15"/>
        <v>5556.2834520089818</v>
      </c>
      <c r="AC329" s="20">
        <f t="shared" si="16"/>
        <v>714091.39265340322</v>
      </c>
    </row>
    <row r="330" spans="2:29" x14ac:dyDescent="0.25">
      <c r="B330" s="9">
        <v>326</v>
      </c>
      <c r="C330" s="9">
        <f t="shared" si="14"/>
        <v>50</v>
      </c>
      <c r="D330" s="9">
        <v>2</v>
      </c>
      <c r="E330" s="20">
        <v>18986.75331203594</v>
      </c>
      <c r="F330" s="20">
        <f>'B-B-LS'!E330*-VLookups!$C$10*2</f>
        <v>-1139.2051987221564</v>
      </c>
      <c r="G330" s="19">
        <v>0</v>
      </c>
      <c r="H330" s="20">
        <f>(-VLookups!$C$13)*(E330+F330/2)</f>
        <v>-5359.3908573883855</v>
      </c>
      <c r="I330" s="19">
        <v>0</v>
      </c>
      <c r="J330" s="19">
        <v>0</v>
      </c>
      <c r="K330" s="19">
        <v>0</v>
      </c>
      <c r="L330" s="19">
        <v>0</v>
      </c>
      <c r="M330" s="19">
        <v>0</v>
      </c>
      <c r="N330" s="20" t="s">
        <v>36</v>
      </c>
      <c r="O330" s="19">
        <v>0</v>
      </c>
      <c r="P330" s="20">
        <f>P329-VLookups!$C$42</f>
        <v>-227.5</v>
      </c>
      <c r="Q330" s="22">
        <v>86</v>
      </c>
      <c r="R330" s="19">
        <v>0</v>
      </c>
      <c r="S330" s="20">
        <f>VLookups!$C$50</f>
        <v>-3580.614715990946</v>
      </c>
      <c r="T330" s="19">
        <v>0</v>
      </c>
      <c r="U330" s="9">
        <v>182</v>
      </c>
      <c r="V330" s="21">
        <f>V329-VLookups!$C$54</f>
        <v>-2130</v>
      </c>
      <c r="W330" s="21">
        <f>-VLookups!$C$60</f>
        <v>-300</v>
      </c>
      <c r="X330" s="21">
        <f>-VLookups!$C$62</f>
        <v>-125</v>
      </c>
      <c r="Y330" s="20">
        <f>Y329*(1+VLookups!$C$57/12)</f>
        <v>-386.51561350662638</v>
      </c>
      <c r="Z330" s="20">
        <f>-E330*VLookups!$J$3</f>
        <v>-759.47013248143764</v>
      </c>
      <c r="AA330" s="20">
        <v>0</v>
      </c>
      <c r="AB330" s="20">
        <f t="shared" si="15"/>
        <v>5548.6593933074673</v>
      </c>
      <c r="AC330" s="20">
        <f t="shared" si="16"/>
        <v>720830.2043677998</v>
      </c>
    </row>
    <row r="331" spans="2:29" x14ac:dyDescent="0.25">
      <c r="B331" s="9">
        <v>327</v>
      </c>
      <c r="C331" s="9">
        <f t="shared" si="14"/>
        <v>50</v>
      </c>
      <c r="D331" s="9">
        <v>3</v>
      </c>
      <c r="E331" s="20">
        <v>18986.75331203594</v>
      </c>
      <c r="F331" s="20">
        <f>'B-B-LS'!E331*-VLookups!$C$10*2</f>
        <v>-1139.2051987221564</v>
      </c>
      <c r="G331" s="19">
        <v>0</v>
      </c>
      <c r="H331" s="20">
        <f>(-VLookups!$C$13)*(E331+F331/2)</f>
        <v>-5359.3908573883855</v>
      </c>
      <c r="I331" s="19">
        <v>0</v>
      </c>
      <c r="J331" s="19">
        <v>0</v>
      </c>
      <c r="K331" s="19">
        <v>0</v>
      </c>
      <c r="L331" s="19">
        <v>0</v>
      </c>
      <c r="M331" s="19">
        <v>0</v>
      </c>
      <c r="N331" s="20" t="s">
        <v>36</v>
      </c>
      <c r="O331" s="19">
        <v>0</v>
      </c>
      <c r="P331" s="20">
        <f>P330-VLookups!$C$42</f>
        <v>-229</v>
      </c>
      <c r="Q331" s="22">
        <v>87</v>
      </c>
      <c r="R331" s="19">
        <v>0</v>
      </c>
      <c r="S331" s="20">
        <f>VLookups!$C$50</f>
        <v>-3580.614715990946</v>
      </c>
      <c r="T331" s="19">
        <v>0</v>
      </c>
      <c r="U331" s="9">
        <v>183</v>
      </c>
      <c r="V331" s="21">
        <f>V330-VLookups!$C$54</f>
        <v>-2135</v>
      </c>
      <c r="W331" s="21">
        <f>-VLookups!$C$60</f>
        <v>-300</v>
      </c>
      <c r="X331" s="21">
        <f>-VLookups!$C$62</f>
        <v>-125</v>
      </c>
      <c r="Y331" s="20">
        <f>Y330*(1+VLookups!$C$57/12)</f>
        <v>-387.64295071268737</v>
      </c>
      <c r="Z331" s="20">
        <f>-E331*VLookups!$J$3</f>
        <v>-759.47013248143764</v>
      </c>
      <c r="AA331" s="20">
        <v>0</v>
      </c>
      <c r="AB331" s="20">
        <f t="shared" si="15"/>
        <v>5541.0320561014059</v>
      </c>
      <c r="AC331" s="20">
        <f t="shared" si="16"/>
        <v>727572.62009784754</v>
      </c>
    </row>
    <row r="332" spans="2:29" x14ac:dyDescent="0.25">
      <c r="B332" s="9">
        <v>328</v>
      </c>
      <c r="C332" s="9">
        <f t="shared" si="14"/>
        <v>50</v>
      </c>
      <c r="D332" s="9">
        <v>4</v>
      </c>
      <c r="E332" s="20">
        <v>18986.75331203594</v>
      </c>
      <c r="F332" s="20">
        <f>'B-B-LS'!E332*-VLookups!$C$10*2</f>
        <v>-1139.2051987221564</v>
      </c>
      <c r="G332" s="19">
        <v>0</v>
      </c>
      <c r="H332" s="20">
        <f>(-VLookups!$C$13)*(E332+F332/2)</f>
        <v>-5359.3908573883855</v>
      </c>
      <c r="I332" s="19">
        <v>0</v>
      </c>
      <c r="J332" s="19">
        <v>0</v>
      </c>
      <c r="K332" s="19">
        <v>0</v>
      </c>
      <c r="L332" s="19">
        <v>0</v>
      </c>
      <c r="M332" s="19">
        <v>0</v>
      </c>
      <c r="N332" s="20" t="s">
        <v>36</v>
      </c>
      <c r="O332" s="19">
        <v>0</v>
      </c>
      <c r="P332" s="20">
        <f>P331-VLookups!$C$42</f>
        <v>-230.5</v>
      </c>
      <c r="Q332" s="22">
        <v>88</v>
      </c>
      <c r="R332" s="19">
        <v>0</v>
      </c>
      <c r="S332" s="20">
        <f>VLookups!$C$50</f>
        <v>-3580.614715990946</v>
      </c>
      <c r="T332" s="19">
        <v>0</v>
      </c>
      <c r="U332" s="9">
        <v>184</v>
      </c>
      <c r="V332" s="21">
        <f>V331-VLookups!$C$54</f>
        <v>-2140</v>
      </c>
      <c r="W332" s="21">
        <f>-VLookups!$C$60</f>
        <v>-300</v>
      </c>
      <c r="X332" s="21">
        <f>-VLookups!$C$62</f>
        <v>-125</v>
      </c>
      <c r="Y332" s="20">
        <f>Y331*(1+VLookups!$C$57/12)</f>
        <v>-388.77357598559939</v>
      </c>
      <c r="Z332" s="20">
        <f>-E332*VLookups!$J$3</f>
        <v>-759.47013248143764</v>
      </c>
      <c r="AA332" s="20">
        <v>0</v>
      </c>
      <c r="AB332" s="20">
        <f t="shared" si="15"/>
        <v>5533.4014308284941</v>
      </c>
      <c r="AC332" s="20">
        <f t="shared" si="16"/>
        <v>734318.64256217249</v>
      </c>
    </row>
    <row r="333" spans="2:29" x14ac:dyDescent="0.25">
      <c r="B333" s="9">
        <v>329</v>
      </c>
      <c r="C333" s="9">
        <f t="shared" si="14"/>
        <v>50</v>
      </c>
      <c r="D333" s="9">
        <v>5</v>
      </c>
      <c r="E333" s="20">
        <v>18986.75331203594</v>
      </c>
      <c r="F333" s="20">
        <f>'B-B-LS'!E333*-VLookups!$C$10*2</f>
        <v>-1139.2051987221564</v>
      </c>
      <c r="G333" s="19">
        <v>0</v>
      </c>
      <c r="H333" s="20">
        <f>(-VLookups!$C$13)*(E333+F333/2)</f>
        <v>-5359.3908573883855</v>
      </c>
      <c r="I333" s="19">
        <v>0</v>
      </c>
      <c r="J333" s="19">
        <v>0</v>
      </c>
      <c r="K333" s="19">
        <v>0</v>
      </c>
      <c r="L333" s="19">
        <v>0</v>
      </c>
      <c r="M333" s="19">
        <v>0</v>
      </c>
      <c r="N333" s="20" t="s">
        <v>36</v>
      </c>
      <c r="O333" s="19">
        <v>0</v>
      </c>
      <c r="P333" s="20">
        <f>P332-VLookups!$C$42</f>
        <v>-232</v>
      </c>
      <c r="Q333" s="22">
        <v>89</v>
      </c>
      <c r="R333" s="19">
        <v>0</v>
      </c>
      <c r="S333" s="20">
        <f>VLookups!$C$50</f>
        <v>-3580.614715990946</v>
      </c>
      <c r="T333" s="19">
        <v>0</v>
      </c>
      <c r="U333" s="9">
        <v>185</v>
      </c>
      <c r="V333" s="21">
        <f>V332-VLookups!$C$54</f>
        <v>-2145</v>
      </c>
      <c r="W333" s="21">
        <f>-VLookups!$C$60</f>
        <v>-300</v>
      </c>
      <c r="X333" s="21">
        <f>-VLookups!$C$62</f>
        <v>-125</v>
      </c>
      <c r="Y333" s="20">
        <f>Y332*(1+VLookups!$C$57/12)</f>
        <v>-389.90749891555737</v>
      </c>
      <c r="Z333" s="20">
        <f>-E333*VLookups!$J$3</f>
        <v>-759.47013248143764</v>
      </c>
      <c r="AA333" s="20">
        <v>0</v>
      </c>
      <c r="AB333" s="20">
        <f t="shared" si="15"/>
        <v>5525.7675078985367</v>
      </c>
      <c r="AC333" s="20">
        <f t="shared" si="16"/>
        <v>741068.27447434131</v>
      </c>
    </row>
    <row r="334" spans="2:29" x14ac:dyDescent="0.25">
      <c r="B334" s="9">
        <v>330</v>
      </c>
      <c r="C334" s="9">
        <f t="shared" si="14"/>
        <v>50</v>
      </c>
      <c r="D334" s="9">
        <v>6</v>
      </c>
      <c r="E334" s="20">
        <v>18986.75331203594</v>
      </c>
      <c r="F334" s="20">
        <f>'B-B-LS'!E334*-VLookups!$C$10*2</f>
        <v>-1139.2051987221564</v>
      </c>
      <c r="G334" s="19">
        <v>0</v>
      </c>
      <c r="H334" s="20">
        <f>(-VLookups!$C$13)*(E334+F334/2)</f>
        <v>-5359.3908573883855</v>
      </c>
      <c r="I334" s="19">
        <v>0</v>
      </c>
      <c r="J334" s="19">
        <v>0</v>
      </c>
      <c r="K334" s="19">
        <v>0</v>
      </c>
      <c r="L334" s="19">
        <v>0</v>
      </c>
      <c r="M334" s="19">
        <v>0</v>
      </c>
      <c r="N334" s="20" t="s">
        <v>36</v>
      </c>
      <c r="O334" s="19">
        <v>0</v>
      </c>
      <c r="P334" s="20">
        <f>P333-VLookups!$C$42</f>
        <v>-233.5</v>
      </c>
      <c r="Q334" s="22">
        <v>90</v>
      </c>
      <c r="R334" s="19">
        <v>0</v>
      </c>
      <c r="S334" s="20">
        <f>VLookups!$C$50</f>
        <v>-3580.614715990946</v>
      </c>
      <c r="T334" s="19">
        <v>0</v>
      </c>
      <c r="U334" s="9">
        <v>186</v>
      </c>
      <c r="V334" s="21">
        <f>V333-VLookups!$C$54</f>
        <v>-2150</v>
      </c>
      <c r="W334" s="21">
        <f>-VLookups!$C$60</f>
        <v>-300</v>
      </c>
      <c r="X334" s="21">
        <f>-VLookups!$C$62</f>
        <v>-125</v>
      </c>
      <c r="Y334" s="20">
        <f>Y333*(1+VLookups!$C$57/12)</f>
        <v>-391.04472912072777</v>
      </c>
      <c r="Z334" s="20">
        <f>-E334*VLookups!$J$3</f>
        <v>-759.47013248143764</v>
      </c>
      <c r="AA334" s="20">
        <v>0</v>
      </c>
      <c r="AB334" s="20">
        <f t="shared" si="15"/>
        <v>5518.1302776933662</v>
      </c>
      <c r="AC334" s="20">
        <f t="shared" si="16"/>
        <v>747821.51854282524</v>
      </c>
    </row>
    <row r="335" spans="2:29" x14ac:dyDescent="0.25">
      <c r="B335" s="9">
        <v>331</v>
      </c>
      <c r="C335" s="9">
        <f t="shared" si="14"/>
        <v>50</v>
      </c>
      <c r="D335" s="9">
        <v>7</v>
      </c>
      <c r="E335" s="20">
        <v>18986.75331203594</v>
      </c>
      <c r="F335" s="20">
        <f>'B-B-LS'!E335*-VLookups!$C$10*2</f>
        <v>-1139.2051987221564</v>
      </c>
      <c r="G335" s="19">
        <v>0</v>
      </c>
      <c r="H335" s="20">
        <f>(-VLookups!$C$13)*(E335+F335/2)</f>
        <v>-5359.3908573883855</v>
      </c>
      <c r="I335" s="19">
        <v>0</v>
      </c>
      <c r="J335" s="19">
        <v>0</v>
      </c>
      <c r="K335" s="19">
        <v>0</v>
      </c>
      <c r="L335" s="19">
        <v>0</v>
      </c>
      <c r="M335" s="19">
        <v>0</v>
      </c>
      <c r="N335" s="20" t="s">
        <v>36</v>
      </c>
      <c r="O335" s="19">
        <v>0</v>
      </c>
      <c r="P335" s="20">
        <f>P334-VLookups!$C$42</f>
        <v>-235</v>
      </c>
      <c r="Q335" s="22">
        <v>91</v>
      </c>
      <c r="R335" s="19">
        <v>0</v>
      </c>
      <c r="S335" s="20">
        <f>VLookups!$C$50</f>
        <v>-3580.614715990946</v>
      </c>
      <c r="T335" s="19">
        <v>0</v>
      </c>
      <c r="U335" s="9">
        <v>187</v>
      </c>
      <c r="V335" s="21">
        <f>V334-VLookups!$C$54</f>
        <v>-2155</v>
      </c>
      <c r="W335" s="21">
        <f>-VLookups!$C$60</f>
        <v>-300</v>
      </c>
      <c r="X335" s="21">
        <f>-VLookups!$C$62</f>
        <v>-125</v>
      </c>
      <c r="Y335" s="20">
        <f>Y334*(1+VLookups!$C$57/12)</f>
        <v>-392.18527624732991</v>
      </c>
      <c r="Z335" s="20">
        <f>-E335*VLookups!$J$3</f>
        <v>-759.47013248143764</v>
      </c>
      <c r="AA335" s="20">
        <v>0</v>
      </c>
      <c r="AB335" s="20">
        <f t="shared" si="15"/>
        <v>5510.4897305667637</v>
      </c>
      <c r="AC335" s="20">
        <f t="shared" si="16"/>
        <v>754578.3774709634</v>
      </c>
    </row>
    <row r="336" spans="2:29" x14ac:dyDescent="0.25">
      <c r="B336" s="9">
        <v>332</v>
      </c>
      <c r="C336" s="9">
        <f t="shared" si="14"/>
        <v>50</v>
      </c>
      <c r="D336" s="9">
        <v>8</v>
      </c>
      <c r="E336" s="20">
        <v>18986.75331203594</v>
      </c>
      <c r="F336" s="20">
        <f>'B-B-LS'!E336*-VLookups!$C$10*2</f>
        <v>-1139.2051987221564</v>
      </c>
      <c r="G336" s="19">
        <v>0</v>
      </c>
      <c r="H336" s="20">
        <f>(-VLookups!$C$13)*(E336+F336/2)</f>
        <v>-5359.3908573883855</v>
      </c>
      <c r="I336" s="19">
        <v>0</v>
      </c>
      <c r="J336" s="19">
        <v>0</v>
      </c>
      <c r="K336" s="19">
        <v>0</v>
      </c>
      <c r="L336" s="19">
        <v>0</v>
      </c>
      <c r="M336" s="19">
        <v>0</v>
      </c>
      <c r="N336" s="20" t="s">
        <v>36</v>
      </c>
      <c r="O336" s="19">
        <v>0</v>
      </c>
      <c r="P336" s="20">
        <f>P335-VLookups!$C$42</f>
        <v>-236.5</v>
      </c>
      <c r="Q336" s="22">
        <v>92</v>
      </c>
      <c r="R336" s="19">
        <v>0</v>
      </c>
      <c r="S336" s="20">
        <f>VLookups!$C$50</f>
        <v>-3580.614715990946</v>
      </c>
      <c r="T336" s="19">
        <v>0</v>
      </c>
      <c r="U336" s="9">
        <v>188</v>
      </c>
      <c r="V336" s="21">
        <f>V335-VLookups!$C$54</f>
        <v>-2160</v>
      </c>
      <c r="W336" s="21">
        <f>-VLookups!$C$60</f>
        <v>-300</v>
      </c>
      <c r="X336" s="21">
        <f>-VLookups!$C$62</f>
        <v>-125</v>
      </c>
      <c r="Y336" s="20">
        <f>Y335*(1+VLookups!$C$57/12)</f>
        <v>-393.32914996971795</v>
      </c>
      <c r="Z336" s="20">
        <f>-E336*VLookups!$J$3</f>
        <v>-759.47013248143764</v>
      </c>
      <c r="AA336" s="20">
        <v>0</v>
      </c>
      <c r="AB336" s="20">
        <f t="shared" si="15"/>
        <v>5502.8458568443757</v>
      </c>
      <c r="AC336" s="20">
        <f t="shared" si="16"/>
        <v>761338.85395692603</v>
      </c>
    </row>
    <row r="337" spans="2:29" x14ac:dyDescent="0.25">
      <c r="B337" s="9">
        <v>333</v>
      </c>
      <c r="C337" s="9">
        <f t="shared" ref="C337:C400" si="17">C325+1</f>
        <v>50</v>
      </c>
      <c r="D337" s="9">
        <v>9</v>
      </c>
      <c r="E337" s="20">
        <v>18986.75331203594</v>
      </c>
      <c r="F337" s="20">
        <f>'B-B-LS'!E337*-VLookups!$C$10*2</f>
        <v>-1139.2051987221564</v>
      </c>
      <c r="G337" s="19">
        <v>0</v>
      </c>
      <c r="H337" s="20">
        <f>(-VLookups!$C$13)*(E337+F337/2)</f>
        <v>-5359.3908573883855</v>
      </c>
      <c r="I337" s="19">
        <v>0</v>
      </c>
      <c r="J337" s="19">
        <v>0</v>
      </c>
      <c r="K337" s="19">
        <v>0</v>
      </c>
      <c r="L337" s="19">
        <v>0</v>
      </c>
      <c r="M337" s="19">
        <v>0</v>
      </c>
      <c r="N337" s="20" t="s">
        <v>36</v>
      </c>
      <c r="O337" s="19">
        <v>0</v>
      </c>
      <c r="P337" s="20">
        <f>P336-VLookups!$C$42</f>
        <v>-238</v>
      </c>
      <c r="Q337" s="22">
        <v>93</v>
      </c>
      <c r="R337" s="19">
        <v>0</v>
      </c>
      <c r="S337" s="20">
        <f>VLookups!$C$50</f>
        <v>-3580.614715990946</v>
      </c>
      <c r="T337" s="19">
        <v>0</v>
      </c>
      <c r="U337" s="9">
        <v>189</v>
      </c>
      <c r="V337" s="21">
        <f>V336-VLookups!$C$54</f>
        <v>-2165</v>
      </c>
      <c r="W337" s="21">
        <f>-VLookups!$C$60</f>
        <v>-300</v>
      </c>
      <c r="X337" s="21">
        <f>-VLookups!$C$62</f>
        <v>-125</v>
      </c>
      <c r="Y337" s="20">
        <f>Y336*(1+VLookups!$C$57/12)</f>
        <v>-394.47635999046298</v>
      </c>
      <c r="Z337" s="20">
        <f>-E337*VLookups!$J$3</f>
        <v>-759.47013248143764</v>
      </c>
      <c r="AA337" s="20">
        <v>0</v>
      </c>
      <c r="AB337" s="20">
        <f t="shared" si="15"/>
        <v>5495.198646823631</v>
      </c>
      <c r="AC337" s="20">
        <f t="shared" si="16"/>
        <v>768102.95069367788</v>
      </c>
    </row>
    <row r="338" spans="2:29" x14ac:dyDescent="0.25">
      <c r="B338" s="9">
        <v>334</v>
      </c>
      <c r="C338" s="9">
        <f t="shared" si="17"/>
        <v>50</v>
      </c>
      <c r="D338" s="9">
        <v>10</v>
      </c>
      <c r="E338" s="20">
        <v>18986.75331203594</v>
      </c>
      <c r="F338" s="20">
        <f>'B-B-LS'!E338*-VLookups!$C$10*2</f>
        <v>-1139.2051987221564</v>
      </c>
      <c r="G338" s="19">
        <v>0</v>
      </c>
      <c r="H338" s="20">
        <f>(-VLookups!$C$13)*(E338+F338/2)</f>
        <v>-5359.3908573883855</v>
      </c>
      <c r="I338" s="19">
        <v>0</v>
      </c>
      <c r="J338" s="19">
        <v>0</v>
      </c>
      <c r="K338" s="19">
        <v>0</v>
      </c>
      <c r="L338" s="19">
        <v>0</v>
      </c>
      <c r="M338" s="19">
        <v>0</v>
      </c>
      <c r="N338" s="20" t="s">
        <v>36</v>
      </c>
      <c r="O338" s="19">
        <v>0</v>
      </c>
      <c r="P338" s="20">
        <f>P337-VLookups!$C$42</f>
        <v>-239.5</v>
      </c>
      <c r="Q338" s="22">
        <v>94</v>
      </c>
      <c r="R338" s="19">
        <v>0</v>
      </c>
      <c r="S338" s="20">
        <f>VLookups!$C$50</f>
        <v>-3580.614715990946</v>
      </c>
      <c r="T338" s="19">
        <v>0</v>
      </c>
      <c r="U338" s="9">
        <v>190</v>
      </c>
      <c r="V338" s="21">
        <f>V337-VLookups!$C$54</f>
        <v>-2170</v>
      </c>
      <c r="W338" s="21">
        <f>-VLookups!$C$60</f>
        <v>-300</v>
      </c>
      <c r="X338" s="21">
        <f>-VLookups!$C$62</f>
        <v>-125</v>
      </c>
      <c r="Y338" s="20">
        <f>Y337*(1+VLookups!$C$57/12)</f>
        <v>-395.62691604043516</v>
      </c>
      <c r="Z338" s="20">
        <f>-E338*VLookups!$J$3</f>
        <v>-759.47013248143764</v>
      </c>
      <c r="AA338" s="20">
        <v>0</v>
      </c>
      <c r="AB338" s="20">
        <f t="shared" si="15"/>
        <v>5487.5480907736583</v>
      </c>
      <c r="AC338" s="20">
        <f t="shared" si="16"/>
        <v>774870.67036894104</v>
      </c>
    </row>
    <row r="339" spans="2:29" x14ac:dyDescent="0.25">
      <c r="B339" s="9">
        <v>335</v>
      </c>
      <c r="C339" s="9">
        <f t="shared" si="17"/>
        <v>50</v>
      </c>
      <c r="D339" s="9">
        <v>11</v>
      </c>
      <c r="E339" s="20">
        <v>18986.75331203594</v>
      </c>
      <c r="F339" s="20">
        <f>'B-B-LS'!E339*-VLookups!$C$10*2</f>
        <v>-1139.2051987221564</v>
      </c>
      <c r="G339" s="19">
        <v>0</v>
      </c>
      <c r="H339" s="20">
        <f>(-VLookups!$C$13)*(E339+F339/2)</f>
        <v>-5359.3908573883855</v>
      </c>
      <c r="I339" s="19">
        <v>0</v>
      </c>
      <c r="J339" s="19">
        <v>0</v>
      </c>
      <c r="K339" s="19">
        <v>0</v>
      </c>
      <c r="L339" s="19">
        <v>0</v>
      </c>
      <c r="M339" s="19">
        <v>0</v>
      </c>
      <c r="N339" s="20" t="s">
        <v>36</v>
      </c>
      <c r="O339" s="19">
        <v>0</v>
      </c>
      <c r="P339" s="20">
        <f>P338-VLookups!$C$42</f>
        <v>-241</v>
      </c>
      <c r="Q339" s="22">
        <v>95</v>
      </c>
      <c r="R339" s="19">
        <v>0</v>
      </c>
      <c r="S339" s="20">
        <f>VLookups!$C$50</f>
        <v>-3580.614715990946</v>
      </c>
      <c r="T339" s="19">
        <v>0</v>
      </c>
      <c r="U339" s="9">
        <v>191</v>
      </c>
      <c r="V339" s="21">
        <f>V338-VLookups!$C$54</f>
        <v>-2175</v>
      </c>
      <c r="W339" s="21">
        <f>-VLookups!$C$60</f>
        <v>-300</v>
      </c>
      <c r="X339" s="21">
        <f>-VLookups!$C$62</f>
        <v>-125</v>
      </c>
      <c r="Y339" s="20">
        <f>Y338*(1+VLookups!$C$57/12)</f>
        <v>-396.78082787888644</v>
      </c>
      <c r="Z339" s="20">
        <f>-E339*VLookups!$J$3</f>
        <v>-759.47013248143764</v>
      </c>
      <c r="AA339" s="20">
        <v>0</v>
      </c>
      <c r="AB339" s="20">
        <f t="shared" si="15"/>
        <v>5479.8941789352075</v>
      </c>
      <c r="AC339" s="20">
        <f t="shared" si="16"/>
        <v>781642.01566515781</v>
      </c>
    </row>
    <row r="340" spans="2:29" x14ac:dyDescent="0.25">
      <c r="B340" s="9">
        <v>336</v>
      </c>
      <c r="C340" s="9">
        <f t="shared" si="17"/>
        <v>51</v>
      </c>
      <c r="D340" s="9">
        <v>0</v>
      </c>
      <c r="E340" s="20">
        <v>19651.289677957197</v>
      </c>
      <c r="F340" s="20">
        <f>'B-B-LS'!E340*-VLookups!$C$10*2</f>
        <v>-1179.0773806774318</v>
      </c>
      <c r="G340" s="19">
        <v>0</v>
      </c>
      <c r="H340" s="20">
        <f>(-VLookups!$C$13)*(E340+F340/2)</f>
        <v>-5546.9695373969789</v>
      </c>
      <c r="I340" s="19">
        <v>0</v>
      </c>
      <c r="J340" s="19">
        <v>0</v>
      </c>
      <c r="K340" s="19">
        <v>0</v>
      </c>
      <c r="L340" s="19">
        <v>0</v>
      </c>
      <c r="M340" s="19">
        <v>0</v>
      </c>
      <c r="N340" s="20" t="s">
        <v>36</v>
      </c>
      <c r="O340" s="19">
        <v>0</v>
      </c>
      <c r="P340" s="20">
        <f>P339-VLookups!$C$42</f>
        <v>-242.5</v>
      </c>
      <c r="Q340" s="22">
        <v>96</v>
      </c>
      <c r="R340" s="19">
        <v>0</v>
      </c>
      <c r="S340" s="20">
        <f>VLookups!$C$50</f>
        <v>-3580.614715990946</v>
      </c>
      <c r="T340" s="19">
        <v>0</v>
      </c>
      <c r="U340" s="9">
        <v>192</v>
      </c>
      <c r="V340" s="21">
        <f>V339-VLookups!$C$54</f>
        <v>-2180</v>
      </c>
      <c r="W340" s="21">
        <f>-VLookups!$C$60</f>
        <v>-300</v>
      </c>
      <c r="X340" s="21">
        <f>-VLookups!$C$62</f>
        <v>-125</v>
      </c>
      <c r="Y340" s="20">
        <f>Y339*(1+VLookups!$C$57/12)</f>
        <v>-397.93810529353323</v>
      </c>
      <c r="Z340" s="20">
        <f>-E340*VLookups!$J$3</f>
        <v>-786.0515871182879</v>
      </c>
      <c r="AA340" s="20">
        <v>0</v>
      </c>
      <c r="AB340" s="20">
        <f t="shared" si="15"/>
        <v>5902.6770418187343</v>
      </c>
      <c r="AC340" s="20">
        <f t="shared" si="16"/>
        <v>788847.42939975183</v>
      </c>
    </row>
    <row r="341" spans="2:29" x14ac:dyDescent="0.25">
      <c r="B341" s="9">
        <v>337</v>
      </c>
      <c r="C341" s="9">
        <f t="shared" si="17"/>
        <v>51</v>
      </c>
      <c r="D341" s="9">
        <v>1</v>
      </c>
      <c r="E341" s="20">
        <v>19651.289677957197</v>
      </c>
      <c r="F341" s="20">
        <f>'B-B-LS'!E341*-VLookups!$C$10*2</f>
        <v>-1179.0773806774318</v>
      </c>
      <c r="G341" s="19">
        <v>0</v>
      </c>
      <c r="H341" s="20">
        <f>(-VLookups!$C$13)*(E341+F341/2)</f>
        <v>-5546.9695373969789</v>
      </c>
      <c r="I341" s="19">
        <v>0</v>
      </c>
      <c r="J341" s="19">
        <v>0</v>
      </c>
      <c r="K341" s="19">
        <v>0</v>
      </c>
      <c r="L341" s="19">
        <v>0</v>
      </c>
      <c r="M341" s="19">
        <v>0</v>
      </c>
      <c r="N341" s="20" t="s">
        <v>36</v>
      </c>
      <c r="O341" s="19">
        <v>0</v>
      </c>
      <c r="P341" s="20">
        <f>P340-VLookups!$C$42</f>
        <v>-244</v>
      </c>
      <c r="Q341" s="22">
        <v>97</v>
      </c>
      <c r="R341" s="19">
        <v>0</v>
      </c>
      <c r="S341" s="20">
        <f>VLookups!$C$50</f>
        <v>-3580.614715990946</v>
      </c>
      <c r="T341" s="19">
        <v>0</v>
      </c>
      <c r="U341" s="9">
        <v>193</v>
      </c>
      <c r="V341" s="21">
        <f>V340-VLookups!$C$54</f>
        <v>-2185</v>
      </c>
      <c r="W341" s="21">
        <f>-VLookups!$C$60</f>
        <v>-300</v>
      </c>
      <c r="X341" s="21">
        <f>-VLookups!$C$62</f>
        <v>-125</v>
      </c>
      <c r="Y341" s="20">
        <f>Y340*(1+VLookups!$C$57/12)</f>
        <v>-399.09875810063937</v>
      </c>
      <c r="Z341" s="20">
        <f>-E341*VLookups!$J$3</f>
        <v>-786.0515871182879</v>
      </c>
      <c r="AA341" s="20">
        <v>0</v>
      </c>
      <c r="AB341" s="20">
        <f t="shared" si="15"/>
        <v>5895.0163890116282</v>
      </c>
      <c r="AC341" s="20">
        <f t="shared" si="16"/>
        <v>796057.19150442979</v>
      </c>
    </row>
    <row r="342" spans="2:29" x14ac:dyDescent="0.25">
      <c r="B342" s="9">
        <v>338</v>
      </c>
      <c r="C342" s="9">
        <f t="shared" si="17"/>
        <v>51</v>
      </c>
      <c r="D342" s="9">
        <v>2</v>
      </c>
      <c r="E342" s="20">
        <v>19651.289677957197</v>
      </c>
      <c r="F342" s="20">
        <f>'B-B-LS'!E342*-VLookups!$C$10*2</f>
        <v>-1179.0773806774318</v>
      </c>
      <c r="G342" s="19">
        <v>0</v>
      </c>
      <c r="H342" s="20">
        <f>(-VLookups!$C$13)*(E342+F342/2)</f>
        <v>-5546.9695373969789</v>
      </c>
      <c r="I342" s="19">
        <v>0</v>
      </c>
      <c r="J342" s="19">
        <v>0</v>
      </c>
      <c r="K342" s="19">
        <v>0</v>
      </c>
      <c r="L342" s="19">
        <v>0</v>
      </c>
      <c r="M342" s="19">
        <v>0</v>
      </c>
      <c r="N342" s="20" t="s">
        <v>36</v>
      </c>
      <c r="O342" s="19">
        <v>0</v>
      </c>
      <c r="P342" s="20">
        <f>P341-VLookups!$C$42</f>
        <v>-245.5</v>
      </c>
      <c r="Q342" s="22">
        <v>98</v>
      </c>
      <c r="R342" s="19">
        <v>0</v>
      </c>
      <c r="S342" s="20">
        <f>VLookups!$C$50</f>
        <v>-3580.614715990946</v>
      </c>
      <c r="T342" s="19">
        <v>0</v>
      </c>
      <c r="U342" s="9">
        <v>194</v>
      </c>
      <c r="V342" s="21">
        <f>V341-VLookups!$C$54</f>
        <v>-2190</v>
      </c>
      <c r="W342" s="21">
        <f>-VLookups!$C$60</f>
        <v>-300</v>
      </c>
      <c r="X342" s="21">
        <f>-VLookups!$C$62</f>
        <v>-125</v>
      </c>
      <c r="Y342" s="20">
        <f>Y341*(1+VLookups!$C$57/12)</f>
        <v>-400.26279614509957</v>
      </c>
      <c r="Z342" s="20">
        <f>-E342*VLookups!$J$3</f>
        <v>-786.0515871182879</v>
      </c>
      <c r="AA342" s="20">
        <v>0</v>
      </c>
      <c r="AB342" s="20">
        <f t="shared" si="15"/>
        <v>5887.3523509671677</v>
      </c>
      <c r="AC342" s="20">
        <f t="shared" si="16"/>
        <v>803271.30584123766</v>
      </c>
    </row>
    <row r="343" spans="2:29" x14ac:dyDescent="0.25">
      <c r="B343" s="9">
        <v>339</v>
      </c>
      <c r="C343" s="9">
        <f t="shared" si="17"/>
        <v>51</v>
      </c>
      <c r="D343" s="9">
        <v>3</v>
      </c>
      <c r="E343" s="20">
        <v>19651.289677957197</v>
      </c>
      <c r="F343" s="20">
        <f>'B-B-LS'!E343*-VLookups!$C$10*2</f>
        <v>-1179.0773806774318</v>
      </c>
      <c r="G343" s="19">
        <v>0</v>
      </c>
      <c r="H343" s="20">
        <f>(-VLookups!$C$13)*(E343+F343/2)</f>
        <v>-5546.9695373969789</v>
      </c>
      <c r="I343" s="19">
        <v>0</v>
      </c>
      <c r="J343" s="19">
        <v>0</v>
      </c>
      <c r="K343" s="19">
        <v>0</v>
      </c>
      <c r="L343" s="19">
        <v>0</v>
      </c>
      <c r="M343" s="19">
        <v>0</v>
      </c>
      <c r="N343" s="20" t="s">
        <v>36</v>
      </c>
      <c r="O343" s="19">
        <v>0</v>
      </c>
      <c r="P343" s="20">
        <f>P342-VLookups!$C$42</f>
        <v>-247</v>
      </c>
      <c r="Q343" s="22">
        <v>99</v>
      </c>
      <c r="R343" s="19">
        <v>0</v>
      </c>
      <c r="S343" s="20">
        <f>VLookups!$C$50</f>
        <v>-3580.614715990946</v>
      </c>
      <c r="T343" s="19">
        <v>0</v>
      </c>
      <c r="U343" s="9">
        <v>195</v>
      </c>
      <c r="V343" s="21">
        <f>V342-VLookups!$C$54</f>
        <v>-2195</v>
      </c>
      <c r="W343" s="21">
        <f>-VLookups!$C$60</f>
        <v>-300</v>
      </c>
      <c r="X343" s="21">
        <f>-VLookups!$C$62</f>
        <v>-125</v>
      </c>
      <c r="Y343" s="20">
        <f>Y342*(1+VLookups!$C$57/12)</f>
        <v>-401.4302293005228</v>
      </c>
      <c r="Z343" s="20">
        <f>-E343*VLookups!$J$3</f>
        <v>-786.0515871182879</v>
      </c>
      <c r="AA343" s="20">
        <v>0</v>
      </c>
      <c r="AB343" s="20">
        <f t="shared" si="15"/>
        <v>5879.6849178117445</v>
      </c>
      <c r="AC343" s="20">
        <f t="shared" si="16"/>
        <v>810489.77626878489</v>
      </c>
    </row>
    <row r="344" spans="2:29" x14ac:dyDescent="0.25">
      <c r="B344" s="9">
        <v>340</v>
      </c>
      <c r="C344" s="9">
        <f t="shared" si="17"/>
        <v>51</v>
      </c>
      <c r="D344" s="9">
        <v>4</v>
      </c>
      <c r="E344" s="20">
        <v>19651.289677957197</v>
      </c>
      <c r="F344" s="20">
        <f>'B-B-LS'!E344*-VLookups!$C$10*2</f>
        <v>-1179.0773806774318</v>
      </c>
      <c r="G344" s="19">
        <v>0</v>
      </c>
      <c r="H344" s="20">
        <f>(-VLookups!$C$13)*(E344+F344/2)</f>
        <v>-5546.9695373969789</v>
      </c>
      <c r="I344" s="19">
        <v>0</v>
      </c>
      <c r="J344" s="19">
        <v>0</v>
      </c>
      <c r="K344" s="19">
        <v>0</v>
      </c>
      <c r="L344" s="19">
        <v>0</v>
      </c>
      <c r="M344" s="19">
        <v>0</v>
      </c>
      <c r="N344" s="20" t="s">
        <v>36</v>
      </c>
      <c r="O344" s="19">
        <v>0</v>
      </c>
      <c r="P344" s="20">
        <f>P343-VLookups!$C$42</f>
        <v>-248.5</v>
      </c>
      <c r="Q344" s="22">
        <v>100</v>
      </c>
      <c r="R344" s="19">
        <v>0</v>
      </c>
      <c r="S344" s="20">
        <f>VLookups!$C$50</f>
        <v>-3580.614715990946</v>
      </c>
      <c r="T344" s="19">
        <v>0</v>
      </c>
      <c r="U344" s="9">
        <v>196</v>
      </c>
      <c r="V344" s="21">
        <f>V343-VLookups!$C$54</f>
        <v>-2200</v>
      </c>
      <c r="W344" s="21">
        <f>-VLookups!$C$60</f>
        <v>-300</v>
      </c>
      <c r="X344" s="21">
        <f>-VLookups!$C$62</f>
        <v>-125</v>
      </c>
      <c r="Y344" s="20">
        <f>Y343*(1+VLookups!$C$57/12)</f>
        <v>-402.60106746931598</v>
      </c>
      <c r="Z344" s="20">
        <f>-E344*VLookups!$J$3</f>
        <v>-786.0515871182879</v>
      </c>
      <c r="AA344" s="20">
        <v>0</v>
      </c>
      <c r="AB344" s="20">
        <f t="shared" si="15"/>
        <v>5872.0140796429514</v>
      </c>
      <c r="AC344" s="20">
        <f t="shared" si="16"/>
        <v>817712.60664220923</v>
      </c>
    </row>
    <row r="345" spans="2:29" x14ac:dyDescent="0.25">
      <c r="B345" s="9">
        <v>341</v>
      </c>
      <c r="C345" s="9">
        <f t="shared" si="17"/>
        <v>51</v>
      </c>
      <c r="D345" s="9">
        <v>5</v>
      </c>
      <c r="E345" s="20">
        <v>19651.289677957197</v>
      </c>
      <c r="F345" s="20">
        <f>'B-B-LS'!E345*-VLookups!$C$10*2</f>
        <v>-1179.0773806774318</v>
      </c>
      <c r="G345" s="19">
        <v>0</v>
      </c>
      <c r="H345" s="20">
        <f>(-VLookups!$C$13)*(E345+F345/2)</f>
        <v>-5546.9695373969789</v>
      </c>
      <c r="I345" s="19">
        <v>0</v>
      </c>
      <c r="J345" s="19">
        <v>0</v>
      </c>
      <c r="K345" s="19">
        <v>0</v>
      </c>
      <c r="L345" s="19">
        <v>0</v>
      </c>
      <c r="M345" s="19">
        <v>0</v>
      </c>
      <c r="N345" s="20" t="s">
        <v>36</v>
      </c>
      <c r="O345" s="19">
        <v>0</v>
      </c>
      <c r="P345" s="20">
        <f>P344-VLookups!$C$42</f>
        <v>-250</v>
      </c>
      <c r="Q345" s="22">
        <v>101</v>
      </c>
      <c r="R345" s="19">
        <v>0</v>
      </c>
      <c r="S345" s="20">
        <f>VLookups!$C$50</f>
        <v>-3580.614715990946</v>
      </c>
      <c r="T345" s="19">
        <v>0</v>
      </c>
      <c r="U345" s="9">
        <v>197</v>
      </c>
      <c r="V345" s="21">
        <f>V344-VLookups!$C$54</f>
        <v>-2205</v>
      </c>
      <c r="W345" s="21">
        <f>-VLookups!$C$60</f>
        <v>-300</v>
      </c>
      <c r="X345" s="21">
        <f>-VLookups!$C$62</f>
        <v>-125</v>
      </c>
      <c r="Y345" s="20">
        <f>Y344*(1+VLookups!$C$57/12)</f>
        <v>-403.77532058276813</v>
      </c>
      <c r="Z345" s="20">
        <f>-E345*VLookups!$J$3</f>
        <v>-786.0515871182879</v>
      </c>
      <c r="AA345" s="20">
        <v>0</v>
      </c>
      <c r="AB345" s="20">
        <f t="shared" si="15"/>
        <v>5864.3398265294991</v>
      </c>
      <c r="AC345" s="20">
        <f t="shared" si="16"/>
        <v>824939.80081314244</v>
      </c>
    </row>
    <row r="346" spans="2:29" x14ac:dyDescent="0.25">
      <c r="B346" s="9">
        <v>342</v>
      </c>
      <c r="C346" s="9">
        <f t="shared" si="17"/>
        <v>51</v>
      </c>
      <c r="D346" s="9">
        <v>6</v>
      </c>
      <c r="E346" s="20">
        <v>19651.289677957197</v>
      </c>
      <c r="F346" s="20">
        <f>'B-B-LS'!E346*-VLookups!$C$10*2</f>
        <v>-1179.0773806774318</v>
      </c>
      <c r="G346" s="19">
        <v>0</v>
      </c>
      <c r="H346" s="20">
        <f>(-VLookups!$C$13)*(E346+F346/2)</f>
        <v>-5546.9695373969789</v>
      </c>
      <c r="I346" s="19">
        <v>0</v>
      </c>
      <c r="J346" s="19">
        <v>0</v>
      </c>
      <c r="K346" s="19">
        <v>0</v>
      </c>
      <c r="L346" s="19">
        <v>0</v>
      </c>
      <c r="M346" s="19">
        <v>0</v>
      </c>
      <c r="N346" s="20" t="s">
        <v>36</v>
      </c>
      <c r="O346" s="19">
        <v>0</v>
      </c>
      <c r="P346" s="20">
        <f>P345-VLookups!$C$42</f>
        <v>-251.5</v>
      </c>
      <c r="Q346" s="22">
        <v>102</v>
      </c>
      <c r="R346" s="19">
        <v>0</v>
      </c>
      <c r="S346" s="20">
        <f>VLookups!$C$50</f>
        <v>-3580.614715990946</v>
      </c>
      <c r="T346" s="19">
        <v>0</v>
      </c>
      <c r="U346" s="9">
        <v>198</v>
      </c>
      <c r="V346" s="21">
        <f>V345-VLookups!$C$54</f>
        <v>-2210</v>
      </c>
      <c r="W346" s="21">
        <f>-VLookups!$C$60</f>
        <v>-300</v>
      </c>
      <c r="X346" s="21">
        <f>-VLookups!$C$62</f>
        <v>-125</v>
      </c>
      <c r="Y346" s="20">
        <f>Y345*(1+VLookups!$C$57/12)</f>
        <v>-404.95299860113454</v>
      </c>
      <c r="Z346" s="20">
        <f>-E346*VLookups!$J$3</f>
        <v>-786.0515871182879</v>
      </c>
      <c r="AA346" s="20">
        <v>0</v>
      </c>
      <c r="AB346" s="20">
        <f t="shared" si="15"/>
        <v>5856.6621485111327</v>
      </c>
      <c r="AC346" s="20">
        <f t="shared" si="16"/>
        <v>832171.36262967554</v>
      </c>
    </row>
    <row r="347" spans="2:29" x14ac:dyDescent="0.25">
      <c r="B347" s="9">
        <v>343</v>
      </c>
      <c r="C347" s="9">
        <f t="shared" si="17"/>
        <v>51</v>
      </c>
      <c r="D347" s="9">
        <v>7</v>
      </c>
      <c r="E347" s="20">
        <v>19651.289677957197</v>
      </c>
      <c r="F347" s="20">
        <f>'B-B-LS'!E347*-VLookups!$C$10*2</f>
        <v>-1179.0773806774318</v>
      </c>
      <c r="G347" s="19">
        <v>0</v>
      </c>
      <c r="H347" s="20">
        <f>(-VLookups!$C$13)*(E347+F347/2)</f>
        <v>-5546.9695373969789</v>
      </c>
      <c r="I347" s="19">
        <v>0</v>
      </c>
      <c r="J347" s="19">
        <v>0</v>
      </c>
      <c r="K347" s="19">
        <v>0</v>
      </c>
      <c r="L347" s="19">
        <v>0</v>
      </c>
      <c r="M347" s="19">
        <v>0</v>
      </c>
      <c r="N347" s="20" t="s">
        <v>36</v>
      </c>
      <c r="O347" s="19">
        <v>0</v>
      </c>
      <c r="P347" s="20">
        <f>P346-VLookups!$C$42</f>
        <v>-253</v>
      </c>
      <c r="Q347" s="22">
        <v>103</v>
      </c>
      <c r="R347" s="19">
        <v>0</v>
      </c>
      <c r="S347" s="20">
        <f>VLookups!$C$50</f>
        <v>-3580.614715990946</v>
      </c>
      <c r="T347" s="19">
        <v>0</v>
      </c>
      <c r="U347" s="9">
        <v>199</v>
      </c>
      <c r="V347" s="21">
        <f>V346-VLookups!$C$54</f>
        <v>-2215</v>
      </c>
      <c r="W347" s="21">
        <f>-VLookups!$C$60</f>
        <v>-300</v>
      </c>
      <c r="X347" s="21">
        <f>-VLookups!$C$62</f>
        <v>-125</v>
      </c>
      <c r="Y347" s="20">
        <f>Y346*(1+VLookups!$C$57/12)</f>
        <v>-406.13411151372117</v>
      </c>
      <c r="Z347" s="20">
        <f>-E347*VLookups!$J$3</f>
        <v>-786.0515871182879</v>
      </c>
      <c r="AA347" s="20">
        <v>0</v>
      </c>
      <c r="AB347" s="20">
        <f t="shared" si="15"/>
        <v>5848.9810355985464</v>
      </c>
      <c r="AC347" s="20">
        <f t="shared" si="16"/>
        <v>839407.29593632359</v>
      </c>
    </row>
    <row r="348" spans="2:29" x14ac:dyDescent="0.25">
      <c r="B348" s="9">
        <v>344</v>
      </c>
      <c r="C348" s="9">
        <f t="shared" si="17"/>
        <v>51</v>
      </c>
      <c r="D348" s="9">
        <v>8</v>
      </c>
      <c r="E348" s="20">
        <v>19651.289677957197</v>
      </c>
      <c r="F348" s="20">
        <f>'B-B-LS'!E348*-VLookups!$C$10*2</f>
        <v>-1179.0773806774318</v>
      </c>
      <c r="G348" s="19">
        <v>0</v>
      </c>
      <c r="H348" s="20">
        <f>(-VLookups!$C$13)*(E348+F348/2)</f>
        <v>-5546.9695373969789</v>
      </c>
      <c r="I348" s="19">
        <v>0</v>
      </c>
      <c r="J348" s="19">
        <v>0</v>
      </c>
      <c r="K348" s="19">
        <v>0</v>
      </c>
      <c r="L348" s="19">
        <v>0</v>
      </c>
      <c r="M348" s="19">
        <v>0</v>
      </c>
      <c r="N348" s="20" t="s">
        <v>36</v>
      </c>
      <c r="O348" s="19">
        <v>0</v>
      </c>
      <c r="P348" s="20">
        <f>P347-VLookups!$C$42</f>
        <v>-254.5</v>
      </c>
      <c r="Q348" s="22">
        <v>104</v>
      </c>
      <c r="R348" s="19">
        <v>0</v>
      </c>
      <c r="S348" s="20">
        <f>VLookups!$C$50</f>
        <v>-3580.614715990946</v>
      </c>
      <c r="T348" s="19">
        <v>0</v>
      </c>
      <c r="U348" s="9">
        <v>200</v>
      </c>
      <c r="V348" s="21">
        <f>V347-VLookups!$C$54</f>
        <v>-2220</v>
      </c>
      <c r="W348" s="21">
        <f>-VLookups!$C$60</f>
        <v>-300</v>
      </c>
      <c r="X348" s="21">
        <f>-VLookups!$C$62</f>
        <v>-125</v>
      </c>
      <c r="Y348" s="20">
        <f>Y347*(1+VLookups!$C$57/12)</f>
        <v>-407.31866933896953</v>
      </c>
      <c r="Z348" s="20">
        <f>-E348*VLookups!$J$3</f>
        <v>-786.0515871182879</v>
      </c>
      <c r="AA348" s="20">
        <v>0</v>
      </c>
      <c r="AB348" s="20">
        <f t="shared" si="15"/>
        <v>5841.2964777732977</v>
      </c>
      <c r="AC348" s="20">
        <f t="shared" si="16"/>
        <v>846647.6045739908</v>
      </c>
    </row>
    <row r="349" spans="2:29" x14ac:dyDescent="0.25">
      <c r="B349" s="9">
        <v>345</v>
      </c>
      <c r="C349" s="9">
        <f t="shared" si="17"/>
        <v>51</v>
      </c>
      <c r="D349" s="9">
        <v>9</v>
      </c>
      <c r="E349" s="20">
        <v>19651.289677957197</v>
      </c>
      <c r="F349" s="20">
        <f>'B-B-LS'!E349*-VLookups!$C$10*2</f>
        <v>-1179.0773806774318</v>
      </c>
      <c r="G349" s="19">
        <v>0</v>
      </c>
      <c r="H349" s="20">
        <f>(-VLookups!$C$13)*(E349+F349/2)</f>
        <v>-5546.9695373969789</v>
      </c>
      <c r="I349" s="19">
        <v>0</v>
      </c>
      <c r="J349" s="19">
        <v>0</v>
      </c>
      <c r="K349" s="19">
        <v>0</v>
      </c>
      <c r="L349" s="19">
        <v>0</v>
      </c>
      <c r="M349" s="19">
        <v>0</v>
      </c>
      <c r="N349" s="20" t="s">
        <v>36</v>
      </c>
      <c r="O349" s="19">
        <v>0</v>
      </c>
      <c r="P349" s="20">
        <f>P348-VLookups!$C$42</f>
        <v>-256</v>
      </c>
      <c r="Q349" s="22">
        <v>105</v>
      </c>
      <c r="R349" s="19">
        <v>0</v>
      </c>
      <c r="S349" s="20">
        <f>VLookups!$C$50</f>
        <v>-3580.614715990946</v>
      </c>
      <c r="T349" s="19">
        <v>0</v>
      </c>
      <c r="U349" s="9">
        <v>201</v>
      </c>
      <c r="V349" s="21">
        <f>V348-VLookups!$C$54</f>
        <v>-2225</v>
      </c>
      <c r="W349" s="21">
        <f>-VLookups!$C$60</f>
        <v>-300</v>
      </c>
      <c r="X349" s="21">
        <f>-VLookups!$C$62</f>
        <v>-125</v>
      </c>
      <c r="Y349" s="20">
        <f>Y348*(1+VLookups!$C$57/12)</f>
        <v>-408.50668212454156</v>
      </c>
      <c r="Z349" s="20">
        <f>-E349*VLookups!$J$3</f>
        <v>-786.0515871182879</v>
      </c>
      <c r="AA349" s="20">
        <v>0</v>
      </c>
      <c r="AB349" s="20">
        <f t="shared" si="15"/>
        <v>5833.6084649877257</v>
      </c>
      <c r="AC349" s="20">
        <f t="shared" si="16"/>
        <v>853892.29237993516</v>
      </c>
    </row>
    <row r="350" spans="2:29" x14ac:dyDescent="0.25">
      <c r="B350" s="9">
        <v>346</v>
      </c>
      <c r="C350" s="9">
        <f t="shared" si="17"/>
        <v>51</v>
      </c>
      <c r="D350" s="9">
        <v>10</v>
      </c>
      <c r="E350" s="20">
        <v>19651.289677957197</v>
      </c>
      <c r="F350" s="20">
        <f>'B-B-LS'!E350*-VLookups!$C$10*2</f>
        <v>-1179.0773806774318</v>
      </c>
      <c r="G350" s="19">
        <v>0</v>
      </c>
      <c r="H350" s="20">
        <f>(-VLookups!$C$13)*(E350+F350/2)</f>
        <v>-5546.9695373969789</v>
      </c>
      <c r="I350" s="19">
        <v>0</v>
      </c>
      <c r="J350" s="19">
        <v>0</v>
      </c>
      <c r="K350" s="19">
        <v>0</v>
      </c>
      <c r="L350" s="19">
        <v>0</v>
      </c>
      <c r="M350" s="19">
        <v>0</v>
      </c>
      <c r="N350" s="20" t="s">
        <v>36</v>
      </c>
      <c r="O350" s="19">
        <v>0</v>
      </c>
      <c r="P350" s="20">
        <f>P349-VLookups!$C$42</f>
        <v>-257.5</v>
      </c>
      <c r="Q350" s="22">
        <v>106</v>
      </c>
      <c r="R350" s="19">
        <v>0</v>
      </c>
      <c r="S350" s="20">
        <f>VLookups!$C$50</f>
        <v>-3580.614715990946</v>
      </c>
      <c r="T350" s="19">
        <v>0</v>
      </c>
      <c r="U350" s="9">
        <v>202</v>
      </c>
      <c r="V350" s="21">
        <f>V349-VLookups!$C$54</f>
        <v>-2230</v>
      </c>
      <c r="W350" s="21">
        <f>-VLookups!$C$60</f>
        <v>-300</v>
      </c>
      <c r="X350" s="21">
        <f>-VLookups!$C$62</f>
        <v>-125</v>
      </c>
      <c r="Y350" s="20">
        <f>Y349*(1+VLookups!$C$57/12)</f>
        <v>-409.6981599474048</v>
      </c>
      <c r="Z350" s="20">
        <f>-E350*VLookups!$J$3</f>
        <v>-786.0515871182879</v>
      </c>
      <c r="AA350" s="20">
        <v>0</v>
      </c>
      <c r="AB350" s="20">
        <f t="shared" si="15"/>
        <v>5825.9169871648628</v>
      </c>
      <c r="AC350" s="20">
        <f t="shared" si="16"/>
        <v>861141.36318773334</v>
      </c>
    </row>
    <row r="351" spans="2:29" x14ac:dyDescent="0.25">
      <c r="B351" s="9">
        <v>347</v>
      </c>
      <c r="C351" s="9">
        <f t="shared" si="17"/>
        <v>51</v>
      </c>
      <c r="D351" s="9">
        <v>11</v>
      </c>
      <c r="E351" s="20">
        <v>19651.289677957197</v>
      </c>
      <c r="F351" s="20">
        <f>'B-B-LS'!E351*-VLookups!$C$10*2</f>
        <v>-1179.0773806774318</v>
      </c>
      <c r="G351" s="19">
        <v>0</v>
      </c>
      <c r="H351" s="20">
        <f>(-VLookups!$C$13)*(E351+F351/2)</f>
        <v>-5546.9695373969789</v>
      </c>
      <c r="I351" s="19">
        <v>0</v>
      </c>
      <c r="J351" s="19">
        <v>0</v>
      </c>
      <c r="K351" s="19">
        <v>0</v>
      </c>
      <c r="L351" s="19">
        <v>0</v>
      </c>
      <c r="M351" s="19">
        <v>0</v>
      </c>
      <c r="N351" s="20" t="s">
        <v>36</v>
      </c>
      <c r="O351" s="19">
        <v>0</v>
      </c>
      <c r="P351" s="20">
        <f>P350-VLookups!$C$42</f>
        <v>-259</v>
      </c>
      <c r="Q351" s="22">
        <v>107</v>
      </c>
      <c r="R351" s="19">
        <v>0</v>
      </c>
      <c r="S351" s="20">
        <f>VLookups!$C$50</f>
        <v>-3580.614715990946</v>
      </c>
      <c r="T351" s="19">
        <v>0</v>
      </c>
      <c r="U351" s="9">
        <v>203</v>
      </c>
      <c r="V351" s="21">
        <f>V350-VLookups!$C$54</f>
        <v>-2235</v>
      </c>
      <c r="W351" s="21">
        <f>-VLookups!$C$60</f>
        <v>-300</v>
      </c>
      <c r="X351" s="21">
        <f>-VLookups!$C$62</f>
        <v>-125</v>
      </c>
      <c r="Y351" s="20">
        <f>Y350*(1+VLookups!$C$57/12)</f>
        <v>-410.89311291391806</v>
      </c>
      <c r="Z351" s="20">
        <f>-E351*VLookups!$J$3</f>
        <v>-786.0515871182879</v>
      </c>
      <c r="AA351" s="20">
        <v>0</v>
      </c>
      <c r="AB351" s="20">
        <f t="shared" si="15"/>
        <v>5818.2220341983493</v>
      </c>
      <c r="AC351" s="20">
        <f t="shared" si="16"/>
        <v>868394.82082724466</v>
      </c>
    </row>
    <row r="352" spans="2:29" x14ac:dyDescent="0.25">
      <c r="B352" s="9">
        <v>348</v>
      </c>
      <c r="C352" s="9">
        <f t="shared" si="17"/>
        <v>52</v>
      </c>
      <c r="D352" s="9">
        <v>0</v>
      </c>
      <c r="E352" s="20">
        <v>20339.084816685696</v>
      </c>
      <c r="F352" s="20">
        <f>'B-B-LS'!E352*-VLookups!$C$10*2</f>
        <v>-1220.3450890011418</v>
      </c>
      <c r="G352" s="19">
        <v>0</v>
      </c>
      <c r="H352" s="20">
        <f>(-VLookups!$C$13)*(E352+F352/2)</f>
        <v>-5741.113471205872</v>
      </c>
      <c r="I352" s="19">
        <v>0</v>
      </c>
      <c r="J352" s="19">
        <v>0</v>
      </c>
      <c r="K352" s="19">
        <v>0</v>
      </c>
      <c r="L352" s="19">
        <v>0</v>
      </c>
      <c r="M352" s="19">
        <v>0</v>
      </c>
      <c r="N352" s="20" t="s">
        <v>36</v>
      </c>
      <c r="O352" s="19">
        <v>0</v>
      </c>
      <c r="P352" s="20">
        <f>P351-VLookups!$C$42</f>
        <v>-260.5</v>
      </c>
      <c r="Q352" s="22">
        <v>108</v>
      </c>
      <c r="R352" s="19">
        <v>0</v>
      </c>
      <c r="S352" s="20">
        <f>VLookups!$C$50</f>
        <v>-3580.614715990946</v>
      </c>
      <c r="T352" s="19">
        <v>0</v>
      </c>
      <c r="U352" s="9">
        <v>204</v>
      </c>
      <c r="V352" s="21">
        <f>V351-VLookups!$C$54</f>
        <v>-2240</v>
      </c>
      <c r="W352" s="21">
        <f>-VLookups!$C$60</f>
        <v>-300</v>
      </c>
      <c r="X352" s="21">
        <f>-VLookups!$C$62</f>
        <v>-125</v>
      </c>
      <c r="Y352" s="20">
        <f>Y351*(1+VLookups!$C$57/12)</f>
        <v>-412.091551159917</v>
      </c>
      <c r="Z352" s="20">
        <f>-E352*VLookups!$J$3</f>
        <v>-813.56339266742782</v>
      </c>
      <c r="AA352" s="20">
        <v>0</v>
      </c>
      <c r="AB352" s="20">
        <f t="shared" si="15"/>
        <v>6256.0291411609596</v>
      </c>
      <c r="AC352" s="20">
        <f t="shared" si="16"/>
        <v>876098.17466978449</v>
      </c>
    </row>
    <row r="353" spans="2:29" x14ac:dyDescent="0.25">
      <c r="B353" s="9">
        <v>349</v>
      </c>
      <c r="C353" s="9">
        <f t="shared" si="17"/>
        <v>52</v>
      </c>
      <c r="D353" s="9">
        <v>1</v>
      </c>
      <c r="E353" s="20">
        <v>20339.084816685696</v>
      </c>
      <c r="F353" s="20">
        <f>'B-B-LS'!E353*-VLookups!$C$10*2</f>
        <v>-1220.3450890011418</v>
      </c>
      <c r="G353" s="19">
        <v>0</v>
      </c>
      <c r="H353" s="20">
        <f>(-VLookups!$C$13)*(E353+F353/2)</f>
        <v>-5741.113471205872</v>
      </c>
      <c r="I353" s="19">
        <v>0</v>
      </c>
      <c r="J353" s="19">
        <v>0</v>
      </c>
      <c r="K353" s="19">
        <v>0</v>
      </c>
      <c r="L353" s="19">
        <v>0</v>
      </c>
      <c r="M353" s="19">
        <v>0</v>
      </c>
      <c r="N353" s="20" t="s">
        <v>36</v>
      </c>
      <c r="O353" s="19">
        <v>0</v>
      </c>
      <c r="P353" s="20">
        <f>P352-VLookups!$C$42</f>
        <v>-262</v>
      </c>
      <c r="Q353" s="22">
        <v>109</v>
      </c>
      <c r="R353" s="19">
        <v>0</v>
      </c>
      <c r="S353" s="20">
        <f>VLookups!$C$50</f>
        <v>-3580.614715990946</v>
      </c>
      <c r="T353" s="19">
        <v>0</v>
      </c>
      <c r="U353" s="9">
        <v>205</v>
      </c>
      <c r="V353" s="21">
        <f>V352-VLookups!$C$54</f>
        <v>-2245</v>
      </c>
      <c r="W353" s="21">
        <f>-VLookups!$C$60</f>
        <v>-300</v>
      </c>
      <c r="X353" s="21">
        <f>-VLookups!$C$62</f>
        <v>-125</v>
      </c>
      <c r="Y353" s="20">
        <f>Y352*(1+VLookups!$C$57/12)</f>
        <v>-413.2934848508001</v>
      </c>
      <c r="Z353" s="20">
        <f>-E353*VLookups!$J$3</f>
        <v>-813.56339266742782</v>
      </c>
      <c r="AA353" s="20">
        <v>0</v>
      </c>
      <c r="AB353" s="20">
        <f t="shared" si="15"/>
        <v>6248.3272074700762</v>
      </c>
      <c r="AC353" s="20">
        <f t="shared" si="16"/>
        <v>883806.66550170421</v>
      </c>
    </row>
    <row r="354" spans="2:29" x14ac:dyDescent="0.25">
      <c r="B354" s="9">
        <v>350</v>
      </c>
      <c r="C354" s="9">
        <f t="shared" si="17"/>
        <v>52</v>
      </c>
      <c r="D354" s="9">
        <v>2</v>
      </c>
      <c r="E354" s="20">
        <v>20339.084816685696</v>
      </c>
      <c r="F354" s="20">
        <f>'B-B-LS'!E354*-VLookups!$C$10*2</f>
        <v>-1220.3450890011418</v>
      </c>
      <c r="G354" s="19">
        <v>0</v>
      </c>
      <c r="H354" s="20">
        <f>(-VLookups!$C$13)*(E354+F354/2)</f>
        <v>-5741.113471205872</v>
      </c>
      <c r="I354" s="19">
        <v>0</v>
      </c>
      <c r="J354" s="19">
        <v>0</v>
      </c>
      <c r="K354" s="19">
        <v>0</v>
      </c>
      <c r="L354" s="19">
        <v>0</v>
      </c>
      <c r="M354" s="19">
        <v>0</v>
      </c>
      <c r="N354" s="20" t="s">
        <v>36</v>
      </c>
      <c r="O354" s="19">
        <v>0</v>
      </c>
      <c r="P354" s="20">
        <f>P353-VLookups!$C$42</f>
        <v>-263.5</v>
      </c>
      <c r="Q354" s="22">
        <v>110</v>
      </c>
      <c r="R354" s="19">
        <v>0</v>
      </c>
      <c r="S354" s="20">
        <f>VLookups!$C$50</f>
        <v>-3580.614715990946</v>
      </c>
      <c r="T354" s="19">
        <v>0</v>
      </c>
      <c r="U354" s="9">
        <v>206</v>
      </c>
      <c r="V354" s="21">
        <f>V353-VLookups!$C$54</f>
        <v>-2250</v>
      </c>
      <c r="W354" s="21">
        <f>-VLookups!$C$60</f>
        <v>-300</v>
      </c>
      <c r="X354" s="21">
        <f>-VLookups!$C$62</f>
        <v>-125</v>
      </c>
      <c r="Y354" s="20">
        <f>Y353*(1+VLookups!$C$57/12)</f>
        <v>-414.49892418161494</v>
      </c>
      <c r="Z354" s="20">
        <f>-E354*VLookups!$J$3</f>
        <v>-813.56339266742782</v>
      </c>
      <c r="AA354" s="20">
        <v>0</v>
      </c>
      <c r="AB354" s="20">
        <f t="shared" si="15"/>
        <v>6240.6217681392618</v>
      </c>
      <c r="AC354" s="20">
        <f t="shared" si="16"/>
        <v>891520.29837901308</v>
      </c>
    </row>
    <row r="355" spans="2:29" x14ac:dyDescent="0.25">
      <c r="B355" s="9">
        <v>351</v>
      </c>
      <c r="C355" s="9">
        <f t="shared" si="17"/>
        <v>52</v>
      </c>
      <c r="D355" s="9">
        <v>3</v>
      </c>
      <c r="E355" s="20">
        <v>20339.084816685696</v>
      </c>
      <c r="F355" s="20">
        <f>'B-B-LS'!E355*-VLookups!$C$10*2</f>
        <v>-1220.3450890011418</v>
      </c>
      <c r="G355" s="19">
        <v>0</v>
      </c>
      <c r="H355" s="20">
        <f>(-VLookups!$C$13)*(E355+F355/2)</f>
        <v>-5741.113471205872</v>
      </c>
      <c r="I355" s="19">
        <v>0</v>
      </c>
      <c r="J355" s="19">
        <v>0</v>
      </c>
      <c r="K355" s="19">
        <v>0</v>
      </c>
      <c r="L355" s="19">
        <v>0</v>
      </c>
      <c r="M355" s="19">
        <v>0</v>
      </c>
      <c r="N355" s="20" t="s">
        <v>36</v>
      </c>
      <c r="O355" s="19">
        <v>0</v>
      </c>
      <c r="P355" s="20">
        <f>P354-VLookups!$C$42</f>
        <v>-265</v>
      </c>
      <c r="Q355" s="22">
        <v>111</v>
      </c>
      <c r="R355" s="19">
        <v>0</v>
      </c>
      <c r="S355" s="20">
        <f>VLookups!$C$50</f>
        <v>-3580.614715990946</v>
      </c>
      <c r="T355" s="19">
        <v>0</v>
      </c>
      <c r="U355" s="9">
        <v>207</v>
      </c>
      <c r="V355" s="21">
        <f>V354-VLookups!$C$54</f>
        <v>-2255</v>
      </c>
      <c r="W355" s="21">
        <f>-VLookups!$C$60</f>
        <v>-300</v>
      </c>
      <c r="X355" s="21">
        <f>-VLookups!$C$62</f>
        <v>-125</v>
      </c>
      <c r="Y355" s="20">
        <f>Y354*(1+VLookups!$C$57/12)</f>
        <v>-415.70787937714465</v>
      </c>
      <c r="Z355" s="20">
        <f>-E355*VLookups!$J$3</f>
        <v>-813.56339266742782</v>
      </c>
      <c r="AA355" s="20">
        <v>0</v>
      </c>
      <c r="AB355" s="20">
        <f t="shared" si="15"/>
        <v>6232.9128129437322</v>
      </c>
      <c r="AC355" s="20">
        <f t="shared" si="16"/>
        <v>899239.07835592178</v>
      </c>
    </row>
    <row r="356" spans="2:29" x14ac:dyDescent="0.25">
      <c r="B356" s="9">
        <v>352</v>
      </c>
      <c r="C356" s="9">
        <f t="shared" si="17"/>
        <v>52</v>
      </c>
      <c r="D356" s="9">
        <v>4</v>
      </c>
      <c r="E356" s="20">
        <v>20339.084816685696</v>
      </c>
      <c r="F356" s="20">
        <f>'B-B-LS'!E356*-VLookups!$C$10*2</f>
        <v>-1220.3450890011418</v>
      </c>
      <c r="G356" s="19">
        <v>0</v>
      </c>
      <c r="H356" s="20">
        <f>(-VLookups!$C$13)*(E356+F356/2)</f>
        <v>-5741.113471205872</v>
      </c>
      <c r="I356" s="19">
        <v>0</v>
      </c>
      <c r="J356" s="19">
        <v>0</v>
      </c>
      <c r="K356" s="19">
        <v>0</v>
      </c>
      <c r="L356" s="19">
        <v>0</v>
      </c>
      <c r="M356" s="19">
        <v>0</v>
      </c>
      <c r="N356" s="20" t="s">
        <v>36</v>
      </c>
      <c r="O356" s="19">
        <v>0</v>
      </c>
      <c r="P356" s="20">
        <f>P355-VLookups!$C$42</f>
        <v>-266.5</v>
      </c>
      <c r="Q356" s="22">
        <v>112</v>
      </c>
      <c r="R356" s="19">
        <v>0</v>
      </c>
      <c r="S356" s="20">
        <f>VLookups!$C$50</f>
        <v>-3580.614715990946</v>
      </c>
      <c r="T356" s="19">
        <v>0</v>
      </c>
      <c r="U356" s="9">
        <v>208</v>
      </c>
      <c r="V356" s="21">
        <f>V355-VLookups!$C$54</f>
        <v>-2260</v>
      </c>
      <c r="W356" s="21">
        <f>-VLookups!$C$60</f>
        <v>-300</v>
      </c>
      <c r="X356" s="21">
        <f>-VLookups!$C$62</f>
        <v>-125</v>
      </c>
      <c r="Y356" s="20">
        <f>Y355*(1+VLookups!$C$57/12)</f>
        <v>-416.92036069199469</v>
      </c>
      <c r="Z356" s="20">
        <f>-E356*VLookups!$J$3</f>
        <v>-813.56339266742782</v>
      </c>
      <c r="AA356" s="20">
        <v>0</v>
      </c>
      <c r="AB356" s="20">
        <f t="shared" si="15"/>
        <v>6225.2003316288819</v>
      </c>
      <c r="AC356" s="20">
        <f t="shared" si="16"/>
        <v>906963.01048481057</v>
      </c>
    </row>
    <row r="357" spans="2:29" x14ac:dyDescent="0.25">
      <c r="B357" s="9">
        <v>353</v>
      </c>
      <c r="C357" s="9">
        <f t="shared" si="17"/>
        <v>52</v>
      </c>
      <c r="D357" s="9">
        <v>5</v>
      </c>
      <c r="E357" s="20">
        <v>20339.084816685696</v>
      </c>
      <c r="F357" s="20">
        <f>'B-B-LS'!E357*-VLookups!$C$10*2</f>
        <v>-1220.3450890011418</v>
      </c>
      <c r="G357" s="19">
        <v>0</v>
      </c>
      <c r="H357" s="20">
        <f>(-VLookups!$C$13)*(E357+F357/2)</f>
        <v>-5741.113471205872</v>
      </c>
      <c r="I357" s="19">
        <v>0</v>
      </c>
      <c r="J357" s="19">
        <v>0</v>
      </c>
      <c r="K357" s="19">
        <v>0</v>
      </c>
      <c r="L357" s="19">
        <v>0</v>
      </c>
      <c r="M357" s="19">
        <v>0</v>
      </c>
      <c r="N357" s="20" t="s">
        <v>36</v>
      </c>
      <c r="O357" s="19">
        <v>0</v>
      </c>
      <c r="P357" s="20">
        <f>P356-VLookups!$C$42</f>
        <v>-268</v>
      </c>
      <c r="Q357" s="22">
        <v>113</v>
      </c>
      <c r="R357" s="19">
        <v>0</v>
      </c>
      <c r="S357" s="20">
        <f>VLookups!$C$50</f>
        <v>-3580.614715990946</v>
      </c>
      <c r="T357" s="19">
        <v>0</v>
      </c>
      <c r="U357" s="9">
        <v>209</v>
      </c>
      <c r="V357" s="21">
        <f>V356-VLookups!$C$54</f>
        <v>-2265</v>
      </c>
      <c r="W357" s="21">
        <f>-VLookups!$C$60</f>
        <v>-300</v>
      </c>
      <c r="X357" s="21">
        <f>-VLookups!$C$62</f>
        <v>-125</v>
      </c>
      <c r="Y357" s="20">
        <f>Y356*(1+VLookups!$C$57/12)</f>
        <v>-418.1363784106797</v>
      </c>
      <c r="Z357" s="20">
        <f>-E357*VLookups!$J$3</f>
        <v>-813.56339266742782</v>
      </c>
      <c r="AA357" s="20">
        <v>0</v>
      </c>
      <c r="AB357" s="20">
        <f t="shared" si="15"/>
        <v>6217.4843139101968</v>
      </c>
      <c r="AC357" s="20">
        <f t="shared" si="16"/>
        <v>914692.09981619555</v>
      </c>
    </row>
    <row r="358" spans="2:29" x14ac:dyDescent="0.25">
      <c r="B358" s="9">
        <v>354</v>
      </c>
      <c r="C358" s="9">
        <f t="shared" si="17"/>
        <v>52</v>
      </c>
      <c r="D358" s="9">
        <v>6</v>
      </c>
      <c r="E358" s="20">
        <v>20339.084816685696</v>
      </c>
      <c r="F358" s="20">
        <f>'B-B-LS'!E358*-VLookups!$C$10*2</f>
        <v>-1220.3450890011418</v>
      </c>
      <c r="G358" s="19">
        <v>0</v>
      </c>
      <c r="H358" s="20">
        <f>(-VLookups!$C$13)*(E358+F358/2)</f>
        <v>-5741.113471205872</v>
      </c>
      <c r="I358" s="19">
        <v>0</v>
      </c>
      <c r="J358" s="19">
        <v>0</v>
      </c>
      <c r="K358" s="19">
        <v>0</v>
      </c>
      <c r="L358" s="19">
        <v>0</v>
      </c>
      <c r="M358" s="19">
        <v>0</v>
      </c>
      <c r="N358" s="20" t="s">
        <v>36</v>
      </c>
      <c r="O358" s="19">
        <v>0</v>
      </c>
      <c r="P358" s="20">
        <f>P357-VLookups!$C$42</f>
        <v>-269.5</v>
      </c>
      <c r="Q358" s="22">
        <v>114</v>
      </c>
      <c r="R358" s="19">
        <v>0</v>
      </c>
      <c r="S358" s="20">
        <f>VLookups!$C$50</f>
        <v>-3580.614715990946</v>
      </c>
      <c r="T358" s="19">
        <v>0</v>
      </c>
      <c r="U358" s="9">
        <v>210</v>
      </c>
      <c r="V358" s="21">
        <f>V357-VLookups!$C$54</f>
        <v>-2270</v>
      </c>
      <c r="W358" s="21">
        <f>-VLookups!$C$60</f>
        <v>-300</v>
      </c>
      <c r="X358" s="21">
        <f>-VLookups!$C$62</f>
        <v>-125</v>
      </c>
      <c r="Y358" s="20">
        <f>Y357*(1+VLookups!$C$57/12)</f>
        <v>-419.35594284771088</v>
      </c>
      <c r="Z358" s="20">
        <f>-E358*VLookups!$J$3</f>
        <v>-813.56339266742782</v>
      </c>
      <c r="AA358" s="20">
        <v>0</v>
      </c>
      <c r="AB358" s="20">
        <f t="shared" si="15"/>
        <v>6209.7647494731655</v>
      </c>
      <c r="AC358" s="20">
        <f t="shared" si="16"/>
        <v>922426.35139869573</v>
      </c>
    </row>
    <row r="359" spans="2:29" x14ac:dyDescent="0.25">
      <c r="B359" s="9">
        <v>355</v>
      </c>
      <c r="C359" s="9">
        <f t="shared" si="17"/>
        <v>52</v>
      </c>
      <c r="D359" s="9">
        <v>7</v>
      </c>
      <c r="E359" s="20">
        <v>20339.084816685696</v>
      </c>
      <c r="F359" s="20">
        <f>'B-B-LS'!E359*-VLookups!$C$10*2</f>
        <v>-1220.3450890011418</v>
      </c>
      <c r="G359" s="19">
        <v>0</v>
      </c>
      <c r="H359" s="20">
        <f>(-VLookups!$C$13)*(E359+F359/2)</f>
        <v>-5741.113471205872</v>
      </c>
      <c r="I359" s="19">
        <v>0</v>
      </c>
      <c r="J359" s="19">
        <v>0</v>
      </c>
      <c r="K359" s="19">
        <v>0</v>
      </c>
      <c r="L359" s="19">
        <v>0</v>
      </c>
      <c r="M359" s="19">
        <v>0</v>
      </c>
      <c r="N359" s="20" t="s">
        <v>36</v>
      </c>
      <c r="O359" s="19">
        <v>0</v>
      </c>
      <c r="P359" s="20">
        <f>P358-VLookups!$C$42</f>
        <v>-271</v>
      </c>
      <c r="Q359" s="22">
        <v>115</v>
      </c>
      <c r="R359" s="19">
        <v>0</v>
      </c>
      <c r="S359" s="20">
        <f>VLookups!$C$50</f>
        <v>-3580.614715990946</v>
      </c>
      <c r="T359" s="19">
        <v>0</v>
      </c>
      <c r="U359" s="9">
        <v>211</v>
      </c>
      <c r="V359" s="21">
        <f>V358-VLookups!$C$54</f>
        <v>-2275</v>
      </c>
      <c r="W359" s="21">
        <f>-VLookups!$C$60</f>
        <v>-300</v>
      </c>
      <c r="X359" s="21">
        <f>-VLookups!$C$62</f>
        <v>-125</v>
      </c>
      <c r="Y359" s="20">
        <f>Y358*(1+VLookups!$C$57/12)</f>
        <v>-420.57906434768336</v>
      </c>
      <c r="Z359" s="20">
        <f>-E359*VLookups!$J$3</f>
        <v>-813.56339266742782</v>
      </c>
      <c r="AA359" s="20">
        <v>0</v>
      </c>
      <c r="AB359" s="20">
        <f t="shared" si="15"/>
        <v>6202.0416279731935</v>
      </c>
      <c r="AC359" s="20">
        <f t="shared" si="16"/>
        <v>930165.77027900016</v>
      </c>
    </row>
    <row r="360" spans="2:29" x14ac:dyDescent="0.25">
      <c r="B360" s="9">
        <v>356</v>
      </c>
      <c r="C360" s="9">
        <f t="shared" si="17"/>
        <v>52</v>
      </c>
      <c r="D360" s="9">
        <v>8</v>
      </c>
      <c r="E360" s="20">
        <v>20339.084816685696</v>
      </c>
      <c r="F360" s="20">
        <f>'B-B-LS'!E360*-VLookups!$C$10*2</f>
        <v>-1220.3450890011418</v>
      </c>
      <c r="G360" s="19">
        <v>0</v>
      </c>
      <c r="H360" s="20">
        <f>(-VLookups!$C$13)*(E360+F360/2)</f>
        <v>-5741.113471205872</v>
      </c>
      <c r="I360" s="19">
        <v>0</v>
      </c>
      <c r="J360" s="19">
        <v>0</v>
      </c>
      <c r="K360" s="19">
        <v>0</v>
      </c>
      <c r="L360" s="19">
        <v>0</v>
      </c>
      <c r="M360" s="19">
        <v>0</v>
      </c>
      <c r="N360" s="20" t="s">
        <v>36</v>
      </c>
      <c r="O360" s="19">
        <v>0</v>
      </c>
      <c r="P360" s="20">
        <f>P359-VLookups!$C$42</f>
        <v>-272.5</v>
      </c>
      <c r="Q360" s="22">
        <v>116</v>
      </c>
      <c r="R360" s="19">
        <v>0</v>
      </c>
      <c r="S360" s="20">
        <f>VLookups!$C$50</f>
        <v>-3580.614715990946</v>
      </c>
      <c r="T360" s="19">
        <v>0</v>
      </c>
      <c r="U360" s="9">
        <v>212</v>
      </c>
      <c r="V360" s="21">
        <f>V359-VLookups!$C$54</f>
        <v>-2280</v>
      </c>
      <c r="W360" s="21">
        <f>-VLookups!$C$60</f>
        <v>-300</v>
      </c>
      <c r="X360" s="21">
        <f>-VLookups!$C$62</f>
        <v>-125</v>
      </c>
      <c r="Y360" s="20">
        <f>Y359*(1+VLookups!$C$57/12)</f>
        <v>-421.80575328536412</v>
      </c>
      <c r="Z360" s="20">
        <f>-E360*VLookups!$J$3</f>
        <v>-813.56339266742782</v>
      </c>
      <c r="AA360" s="20">
        <v>0</v>
      </c>
      <c r="AB360" s="20">
        <f t="shared" si="15"/>
        <v>6194.314939035512</v>
      </c>
      <c r="AC360" s="20">
        <f t="shared" si="16"/>
        <v>937910.36150183412</v>
      </c>
    </row>
    <row r="361" spans="2:29" x14ac:dyDescent="0.25">
      <c r="B361" s="9">
        <v>357</v>
      </c>
      <c r="C361" s="9">
        <f t="shared" si="17"/>
        <v>52</v>
      </c>
      <c r="D361" s="9">
        <v>9</v>
      </c>
      <c r="E361" s="20">
        <v>20339.084816685696</v>
      </c>
      <c r="F361" s="20">
        <f>'B-B-LS'!E361*-VLookups!$C$10*2</f>
        <v>-1220.3450890011418</v>
      </c>
      <c r="G361" s="19">
        <v>0</v>
      </c>
      <c r="H361" s="20">
        <f>(-VLookups!$C$13)*(E361+F361/2)</f>
        <v>-5741.113471205872</v>
      </c>
      <c r="I361" s="19">
        <v>0</v>
      </c>
      <c r="J361" s="19">
        <v>0</v>
      </c>
      <c r="K361" s="19">
        <v>0</v>
      </c>
      <c r="L361" s="19">
        <v>0</v>
      </c>
      <c r="M361" s="19">
        <v>0</v>
      </c>
      <c r="N361" s="20" t="s">
        <v>36</v>
      </c>
      <c r="O361" s="19">
        <v>0</v>
      </c>
      <c r="P361" s="20">
        <f>P360-VLookups!$C$42</f>
        <v>-274</v>
      </c>
      <c r="Q361" s="22">
        <v>117</v>
      </c>
      <c r="R361" s="19">
        <v>0</v>
      </c>
      <c r="S361" s="20">
        <f>VLookups!$C$50</f>
        <v>-3580.614715990946</v>
      </c>
      <c r="T361" s="19">
        <v>0</v>
      </c>
      <c r="U361" s="9">
        <v>213</v>
      </c>
      <c r="V361" s="21">
        <f>V360-VLookups!$C$54</f>
        <v>-2285</v>
      </c>
      <c r="W361" s="21">
        <f>-VLookups!$C$60</f>
        <v>-300</v>
      </c>
      <c r="X361" s="21">
        <f>-VLookups!$C$62</f>
        <v>-125</v>
      </c>
      <c r="Y361" s="20">
        <f>Y360*(1+VLookups!$C$57/12)</f>
        <v>-423.03602006577978</v>
      </c>
      <c r="Z361" s="20">
        <f>-E361*VLookups!$J$3</f>
        <v>-813.56339266742782</v>
      </c>
      <c r="AA361" s="20">
        <v>0</v>
      </c>
      <c r="AB361" s="20">
        <f t="shared" si="15"/>
        <v>6186.5846722550968</v>
      </c>
      <c r="AC361" s="20">
        <f t="shared" si="16"/>
        <v>945660.13010992564</v>
      </c>
    </row>
    <row r="362" spans="2:29" x14ac:dyDescent="0.25">
      <c r="B362" s="9">
        <v>358</v>
      </c>
      <c r="C362" s="9">
        <f t="shared" si="17"/>
        <v>52</v>
      </c>
      <c r="D362" s="9">
        <v>10</v>
      </c>
      <c r="E362" s="20">
        <v>20339.084816685696</v>
      </c>
      <c r="F362" s="20">
        <f>'B-B-LS'!E362*-VLookups!$C$10*2</f>
        <v>-1220.3450890011418</v>
      </c>
      <c r="G362" s="19">
        <v>0</v>
      </c>
      <c r="H362" s="20">
        <f>(-VLookups!$C$13)*(E362+F362/2)</f>
        <v>-5741.113471205872</v>
      </c>
      <c r="I362" s="19">
        <v>0</v>
      </c>
      <c r="J362" s="19">
        <v>0</v>
      </c>
      <c r="K362" s="19">
        <v>0</v>
      </c>
      <c r="L362" s="19">
        <v>0</v>
      </c>
      <c r="M362" s="19">
        <v>0</v>
      </c>
      <c r="N362" s="20" t="s">
        <v>36</v>
      </c>
      <c r="O362" s="19">
        <v>0</v>
      </c>
      <c r="P362" s="20">
        <f>P361-VLookups!$C$42</f>
        <v>-275.5</v>
      </c>
      <c r="Q362" s="22">
        <v>118</v>
      </c>
      <c r="R362" s="19">
        <v>0</v>
      </c>
      <c r="S362" s="20">
        <f>VLookups!$C$50</f>
        <v>-3580.614715990946</v>
      </c>
      <c r="T362" s="19">
        <v>0</v>
      </c>
      <c r="U362" s="9">
        <v>214</v>
      </c>
      <c r="V362" s="21">
        <f>V361-VLookups!$C$54</f>
        <v>-2290</v>
      </c>
      <c r="W362" s="21">
        <f>-VLookups!$C$60</f>
        <v>-300</v>
      </c>
      <c r="X362" s="21">
        <f>-VLookups!$C$62</f>
        <v>-125</v>
      </c>
      <c r="Y362" s="20">
        <f>Y361*(1+VLookups!$C$57/12)</f>
        <v>-424.26987512430497</v>
      </c>
      <c r="Z362" s="20">
        <f>-E362*VLookups!$J$3</f>
        <v>-813.56339266742782</v>
      </c>
      <c r="AA362" s="20">
        <v>0</v>
      </c>
      <c r="AB362" s="20">
        <f t="shared" si="15"/>
        <v>6178.8508171965714</v>
      </c>
      <c r="AC362" s="20">
        <f t="shared" si="16"/>
        <v>953415.08114397211</v>
      </c>
    </row>
    <row r="363" spans="2:29" x14ac:dyDescent="0.25">
      <c r="B363" s="9">
        <v>359</v>
      </c>
      <c r="C363" s="9">
        <f t="shared" si="17"/>
        <v>52</v>
      </c>
      <c r="D363" s="9">
        <v>11</v>
      </c>
      <c r="E363" s="20">
        <v>20339.084816685696</v>
      </c>
      <c r="F363" s="20">
        <f>'B-B-LS'!E363*-VLookups!$C$10*2</f>
        <v>-1220.3450890011418</v>
      </c>
      <c r="G363" s="19">
        <v>0</v>
      </c>
      <c r="H363" s="20">
        <f>(-VLookups!$C$13)*(E363+F363/2)</f>
        <v>-5741.113471205872</v>
      </c>
      <c r="I363" s="19">
        <v>0</v>
      </c>
      <c r="J363" s="19">
        <v>0</v>
      </c>
      <c r="K363" s="19">
        <v>0</v>
      </c>
      <c r="L363" s="19">
        <v>0</v>
      </c>
      <c r="M363" s="19">
        <v>0</v>
      </c>
      <c r="N363" s="20" t="s">
        <v>36</v>
      </c>
      <c r="O363" s="19">
        <v>0</v>
      </c>
      <c r="P363" s="20">
        <f>P362-VLookups!$C$42</f>
        <v>-277</v>
      </c>
      <c r="Q363" s="22">
        <v>119</v>
      </c>
      <c r="R363" s="19">
        <v>0</v>
      </c>
      <c r="S363" s="20">
        <f>VLookups!$C$50</f>
        <v>-3580.614715990946</v>
      </c>
      <c r="T363" s="19">
        <v>0</v>
      </c>
      <c r="U363" s="9">
        <v>215</v>
      </c>
      <c r="V363" s="21">
        <f>V362-VLookups!$C$54</f>
        <v>-2295</v>
      </c>
      <c r="W363" s="21">
        <f>-VLookups!$C$60</f>
        <v>-300</v>
      </c>
      <c r="X363" s="21">
        <f>-VLookups!$C$62</f>
        <v>-125</v>
      </c>
      <c r="Y363" s="20">
        <f>Y362*(1+VLookups!$C$57/12)</f>
        <v>-425.50732892675086</v>
      </c>
      <c r="Z363" s="20">
        <f>-E363*VLookups!$J$3</f>
        <v>-813.56339266742782</v>
      </c>
      <c r="AA363" s="20">
        <v>0</v>
      </c>
      <c r="AB363" s="20">
        <f t="shared" si="15"/>
        <v>6171.1133633941254</v>
      </c>
      <c r="AC363" s="20">
        <f t="shared" si="16"/>
        <v>961175.21964260621</v>
      </c>
    </row>
    <row r="364" spans="2:29" x14ac:dyDescent="0.25">
      <c r="B364" s="9">
        <v>360</v>
      </c>
      <c r="C364" s="9">
        <f t="shared" si="17"/>
        <v>53</v>
      </c>
      <c r="D364" s="9">
        <v>0</v>
      </c>
      <c r="E364" s="20">
        <v>21050.952785269692</v>
      </c>
      <c r="F364" s="20">
        <f>'B-B-LS'!E364*-VLookups!$C$10*2</f>
        <v>-1263.0571671161815</v>
      </c>
      <c r="G364" s="19">
        <v>0</v>
      </c>
      <c r="H364" s="20">
        <f>(-VLookups!$C$13)*(E364+F364/2)</f>
        <v>-5942.0524426980764</v>
      </c>
      <c r="I364" s="19">
        <v>0</v>
      </c>
      <c r="J364" s="19">
        <v>0</v>
      </c>
      <c r="K364" s="19">
        <v>0</v>
      </c>
      <c r="L364" s="19">
        <v>0</v>
      </c>
      <c r="M364" s="19">
        <v>0</v>
      </c>
      <c r="N364" s="20" t="s">
        <v>36</v>
      </c>
      <c r="O364" s="19">
        <v>0</v>
      </c>
      <c r="P364" s="20">
        <f>P363-VLookups!$C$42</f>
        <v>-278.5</v>
      </c>
      <c r="Q364" s="22">
        <v>120</v>
      </c>
      <c r="R364" s="19">
        <v>0</v>
      </c>
      <c r="S364" s="20">
        <f>VLookups!$C$50</f>
        <v>-3580.614715990946</v>
      </c>
      <c r="T364" s="19">
        <v>0</v>
      </c>
      <c r="U364" s="9">
        <v>216</v>
      </c>
      <c r="V364" s="21">
        <f>V363-VLookups!$C$54</f>
        <v>-2300</v>
      </c>
      <c r="W364" s="21">
        <f>-VLookups!$C$60</f>
        <v>-300</v>
      </c>
      <c r="X364" s="21">
        <f>-VLookups!$C$62</f>
        <v>-125</v>
      </c>
      <c r="Y364" s="20">
        <f>Y363*(1+VLookups!$C$57/12)</f>
        <v>-426.74839196945391</v>
      </c>
      <c r="Z364" s="20">
        <f>-E364*VLookups!$J$3</f>
        <v>-842.03811141078768</v>
      </c>
      <c r="AA364" s="20">
        <v>0</v>
      </c>
      <c r="AB364" s="20">
        <f t="shared" si="15"/>
        <v>6624.4705396423369</v>
      </c>
      <c r="AC364" s="20">
        <f t="shared" si="16"/>
        <v>969401.64888165297</v>
      </c>
    </row>
    <row r="365" spans="2:29" x14ac:dyDescent="0.25">
      <c r="B365" s="9">
        <v>361</v>
      </c>
      <c r="C365" s="9">
        <f t="shared" si="17"/>
        <v>53</v>
      </c>
      <c r="D365" s="9">
        <v>1</v>
      </c>
      <c r="E365" s="20">
        <v>21050.952785269692</v>
      </c>
      <c r="F365" s="20">
        <f>'B-B-LS'!E365*-VLookups!$C$10*2</f>
        <v>-1263.0571671161815</v>
      </c>
      <c r="G365" s="19">
        <v>0</v>
      </c>
      <c r="H365" s="20">
        <f>(-VLookups!$C$13)*(E365+F365/2)</f>
        <v>-5942.0524426980764</v>
      </c>
      <c r="I365" s="19">
        <v>0</v>
      </c>
      <c r="J365" s="19">
        <v>0</v>
      </c>
      <c r="K365" s="19">
        <v>0</v>
      </c>
      <c r="L365" s="19">
        <v>0</v>
      </c>
      <c r="M365" s="19">
        <v>0</v>
      </c>
      <c r="N365" s="20" t="s">
        <v>36</v>
      </c>
      <c r="O365" s="19">
        <v>0</v>
      </c>
      <c r="P365" s="20">
        <f>P364-VLookups!$C$42</f>
        <v>-280</v>
      </c>
      <c r="Q365" s="22">
        <v>121</v>
      </c>
      <c r="R365" s="19">
        <v>0</v>
      </c>
      <c r="S365" s="20">
        <f>VLookups!$C$50</f>
        <v>-3580.614715990946</v>
      </c>
      <c r="T365" s="19">
        <v>0</v>
      </c>
      <c r="U365" s="9">
        <v>217</v>
      </c>
      <c r="V365" s="21">
        <f>V364-VLookups!$C$54</f>
        <v>-2305</v>
      </c>
      <c r="W365" s="21">
        <f>-VLookups!$C$60</f>
        <v>-300</v>
      </c>
      <c r="X365" s="21">
        <f>-VLookups!$C$62</f>
        <v>-125</v>
      </c>
      <c r="Y365" s="20">
        <f>Y364*(1+VLookups!$C$57/12)</f>
        <v>-427.9930747793648</v>
      </c>
      <c r="Z365" s="20">
        <f>-E365*VLookups!$J$3</f>
        <v>-842.03811141078768</v>
      </c>
      <c r="AA365" s="20">
        <v>0</v>
      </c>
      <c r="AB365" s="20">
        <f t="shared" si="15"/>
        <v>6616.725856832426</v>
      </c>
      <c r="AC365" s="20">
        <f t="shared" si="16"/>
        <v>977634.04415328824</v>
      </c>
    </row>
    <row r="366" spans="2:29" x14ac:dyDescent="0.25">
      <c r="B366" s="9">
        <v>362</v>
      </c>
      <c r="C366" s="9">
        <f t="shared" si="17"/>
        <v>53</v>
      </c>
      <c r="D366" s="9">
        <v>2</v>
      </c>
      <c r="E366" s="20">
        <v>21050.952785269692</v>
      </c>
      <c r="F366" s="20">
        <f>'B-B-LS'!E366*-VLookups!$C$10*2</f>
        <v>-1263.0571671161815</v>
      </c>
      <c r="G366" s="19">
        <v>0</v>
      </c>
      <c r="H366" s="20">
        <f>(-VLookups!$C$13)*(E366+F366/2)</f>
        <v>-5942.0524426980764</v>
      </c>
      <c r="I366" s="19">
        <v>0</v>
      </c>
      <c r="J366" s="19">
        <v>0</v>
      </c>
      <c r="K366" s="19">
        <v>0</v>
      </c>
      <c r="L366" s="19">
        <v>0</v>
      </c>
      <c r="M366" s="19">
        <v>0</v>
      </c>
      <c r="N366" s="20" t="s">
        <v>36</v>
      </c>
      <c r="O366" s="19">
        <v>0</v>
      </c>
      <c r="P366" s="20">
        <f>P365-VLookups!$C$42</f>
        <v>-281.5</v>
      </c>
      <c r="Q366" s="22">
        <v>122</v>
      </c>
      <c r="R366" s="19">
        <v>0</v>
      </c>
      <c r="S366" s="20">
        <f>VLookups!$C$50</f>
        <v>-3580.614715990946</v>
      </c>
      <c r="T366" s="19">
        <v>0</v>
      </c>
      <c r="U366" s="9">
        <v>218</v>
      </c>
      <c r="V366" s="21">
        <f>V365-VLookups!$C$54</f>
        <v>-2310</v>
      </c>
      <c r="W366" s="21">
        <f>-VLookups!$C$60</f>
        <v>-300</v>
      </c>
      <c r="X366" s="21">
        <f>-VLookups!$C$62</f>
        <v>-125</v>
      </c>
      <c r="Y366" s="20">
        <f>Y365*(1+VLookups!$C$57/12)</f>
        <v>-429.24138791413793</v>
      </c>
      <c r="Z366" s="20">
        <f>-E366*VLookups!$J$3</f>
        <v>-842.03811141078768</v>
      </c>
      <c r="AA366" s="20">
        <v>0</v>
      </c>
      <c r="AB366" s="20">
        <f t="shared" si="15"/>
        <v>6608.9775436976533</v>
      </c>
      <c r="AC366" s="20">
        <f t="shared" si="16"/>
        <v>985872.41177057475</v>
      </c>
    </row>
    <row r="367" spans="2:29" x14ac:dyDescent="0.25">
      <c r="B367" s="9">
        <v>363</v>
      </c>
      <c r="C367" s="9">
        <f t="shared" si="17"/>
        <v>53</v>
      </c>
      <c r="D367" s="9">
        <v>3</v>
      </c>
      <c r="E367" s="20">
        <v>21050.952785269692</v>
      </c>
      <c r="F367" s="20">
        <f>'B-B-LS'!E367*-VLookups!$C$10*2</f>
        <v>-1263.0571671161815</v>
      </c>
      <c r="G367" s="19">
        <v>0</v>
      </c>
      <c r="H367" s="20">
        <f>(-VLookups!$C$13)*(E367+F367/2)</f>
        <v>-5942.0524426980764</v>
      </c>
      <c r="I367" s="19">
        <v>0</v>
      </c>
      <c r="J367" s="19">
        <v>0</v>
      </c>
      <c r="K367" s="19">
        <v>0</v>
      </c>
      <c r="L367" s="19">
        <v>0</v>
      </c>
      <c r="M367" s="19">
        <v>0</v>
      </c>
      <c r="N367" s="20" t="s">
        <v>36</v>
      </c>
      <c r="O367" s="19">
        <v>0</v>
      </c>
      <c r="P367" s="20">
        <f>P366-VLookups!$C$42</f>
        <v>-283</v>
      </c>
      <c r="Q367" s="22">
        <v>123</v>
      </c>
      <c r="R367" s="19">
        <v>0</v>
      </c>
      <c r="S367" s="20">
        <f>VLookups!$C$50</f>
        <v>-3580.614715990946</v>
      </c>
      <c r="T367" s="19">
        <v>0</v>
      </c>
      <c r="U367" s="9">
        <v>219</v>
      </c>
      <c r="V367" s="21">
        <f>V366-VLookups!$C$54</f>
        <v>-2315</v>
      </c>
      <c r="W367" s="21">
        <f>-VLookups!$C$60</f>
        <v>-300</v>
      </c>
      <c r="X367" s="21">
        <f>-VLookups!$C$62</f>
        <v>-125</v>
      </c>
      <c r="Y367" s="20">
        <f>Y366*(1+VLookups!$C$57/12)</f>
        <v>-430.49334196222082</v>
      </c>
      <c r="Z367" s="20">
        <f>-E367*VLookups!$J$3</f>
        <v>-842.03811141078768</v>
      </c>
      <c r="AA367" s="20">
        <v>0</v>
      </c>
      <c r="AB367" s="20">
        <f t="shared" si="15"/>
        <v>6601.2255896495699</v>
      </c>
      <c r="AC367" s="20">
        <f t="shared" si="16"/>
        <v>994116.75804650865</v>
      </c>
    </row>
    <row r="368" spans="2:29" x14ac:dyDescent="0.25">
      <c r="B368" s="9">
        <v>364</v>
      </c>
      <c r="C368" s="9">
        <f t="shared" si="17"/>
        <v>53</v>
      </c>
      <c r="D368" s="9">
        <v>4</v>
      </c>
      <c r="E368" s="20">
        <v>21050.952785269692</v>
      </c>
      <c r="F368" s="20">
        <f>'B-B-LS'!E368*-VLookups!$C$10*2</f>
        <v>-1263.0571671161815</v>
      </c>
      <c r="G368" s="19">
        <v>0</v>
      </c>
      <c r="H368" s="20">
        <f>(-VLookups!$C$13)*(E368+F368/2)</f>
        <v>-5942.0524426980764</v>
      </c>
      <c r="I368" s="19">
        <v>0</v>
      </c>
      <c r="J368" s="19">
        <v>0</v>
      </c>
      <c r="K368" s="19">
        <v>0</v>
      </c>
      <c r="L368" s="19">
        <v>0</v>
      </c>
      <c r="M368" s="19">
        <v>0</v>
      </c>
      <c r="N368" s="20" t="s">
        <v>36</v>
      </c>
      <c r="O368" s="19">
        <v>0</v>
      </c>
      <c r="P368" s="20">
        <f>P367-VLookups!$C$42</f>
        <v>-284.5</v>
      </c>
      <c r="Q368" s="22">
        <v>124</v>
      </c>
      <c r="R368" s="19">
        <v>0</v>
      </c>
      <c r="S368" s="20">
        <f>VLookups!$C$50</f>
        <v>-3580.614715990946</v>
      </c>
      <c r="T368" s="19">
        <v>0</v>
      </c>
      <c r="U368" s="9">
        <v>220</v>
      </c>
      <c r="V368" s="21">
        <f>V367-VLookups!$C$54</f>
        <v>-2320</v>
      </c>
      <c r="W368" s="21">
        <f>-VLookups!$C$60</f>
        <v>-300</v>
      </c>
      <c r="X368" s="21">
        <f>-VLookups!$C$62</f>
        <v>-125</v>
      </c>
      <c r="Y368" s="20">
        <f>Y367*(1+VLookups!$C$57/12)</f>
        <v>-431.74894754294399</v>
      </c>
      <c r="Z368" s="20">
        <f>-E368*VLookups!$J$3</f>
        <v>-842.03811141078768</v>
      </c>
      <c r="AA368" s="20">
        <v>0</v>
      </c>
      <c r="AB368" s="20">
        <f t="shared" si="15"/>
        <v>6593.4699840688472</v>
      </c>
      <c r="AC368" s="20">
        <f t="shared" si="16"/>
        <v>1002367.0892939884</v>
      </c>
    </row>
    <row r="369" spans="2:29" x14ac:dyDescent="0.25">
      <c r="B369" s="9">
        <v>365</v>
      </c>
      <c r="C369" s="9">
        <f t="shared" si="17"/>
        <v>53</v>
      </c>
      <c r="D369" s="9">
        <v>5</v>
      </c>
      <c r="E369" s="20">
        <v>21050.952785269692</v>
      </c>
      <c r="F369" s="20">
        <f>'B-B-LS'!E369*-VLookups!$C$10*2</f>
        <v>-1263.0571671161815</v>
      </c>
      <c r="G369" s="19">
        <v>0</v>
      </c>
      <c r="H369" s="20">
        <f>(-VLookups!$C$13)*(E369+F369/2)</f>
        <v>-5942.0524426980764</v>
      </c>
      <c r="I369" s="19">
        <v>0</v>
      </c>
      <c r="J369" s="19">
        <v>0</v>
      </c>
      <c r="K369" s="19">
        <v>0</v>
      </c>
      <c r="L369" s="19">
        <v>0</v>
      </c>
      <c r="M369" s="19">
        <v>0</v>
      </c>
      <c r="N369" s="20" t="s">
        <v>36</v>
      </c>
      <c r="O369" s="19">
        <v>0</v>
      </c>
      <c r="P369" s="20">
        <f>P368-VLookups!$C$42</f>
        <v>-286</v>
      </c>
      <c r="Q369" s="22">
        <v>125</v>
      </c>
      <c r="R369" s="19">
        <v>0</v>
      </c>
      <c r="S369" s="20">
        <f>VLookups!$C$50</f>
        <v>-3580.614715990946</v>
      </c>
      <c r="T369" s="19">
        <v>0</v>
      </c>
      <c r="U369" s="9">
        <v>221</v>
      </c>
      <c r="V369" s="21">
        <f>V368-VLookups!$C$54</f>
        <v>-2325</v>
      </c>
      <c r="W369" s="21">
        <f>-VLookups!$C$60</f>
        <v>-300</v>
      </c>
      <c r="X369" s="21">
        <f>-VLookups!$C$62</f>
        <v>-125</v>
      </c>
      <c r="Y369" s="20">
        <f>Y368*(1+VLookups!$C$57/12)</f>
        <v>-433.00821530661091</v>
      </c>
      <c r="Z369" s="20">
        <f>-E369*VLookups!$J$3</f>
        <v>-842.03811141078768</v>
      </c>
      <c r="AA369" s="20">
        <v>0</v>
      </c>
      <c r="AB369" s="20">
        <f t="shared" si="15"/>
        <v>6585.7107163051805</v>
      </c>
      <c r="AC369" s="20">
        <f t="shared" si="16"/>
        <v>1010623.4118257837</v>
      </c>
    </row>
    <row r="370" spans="2:29" x14ac:dyDescent="0.25">
      <c r="B370" s="9">
        <v>366</v>
      </c>
      <c r="C370" s="9">
        <f t="shared" si="17"/>
        <v>53</v>
      </c>
      <c r="D370" s="9">
        <v>6</v>
      </c>
      <c r="E370" s="20">
        <v>21050.952785269692</v>
      </c>
      <c r="F370" s="20">
        <f>'B-B-LS'!E370*-VLookups!$C$10*2</f>
        <v>-1263.0571671161815</v>
      </c>
      <c r="G370" s="19">
        <v>0</v>
      </c>
      <c r="H370" s="20">
        <f>(-VLookups!$C$13)*(E370+F370/2)</f>
        <v>-5942.0524426980764</v>
      </c>
      <c r="I370" s="19">
        <v>0</v>
      </c>
      <c r="J370" s="19">
        <v>0</v>
      </c>
      <c r="K370" s="19">
        <v>0</v>
      </c>
      <c r="L370" s="19">
        <v>0</v>
      </c>
      <c r="M370" s="19">
        <v>0</v>
      </c>
      <c r="N370" s="20" t="s">
        <v>36</v>
      </c>
      <c r="O370" s="19">
        <v>0</v>
      </c>
      <c r="P370" s="20">
        <f>P369-VLookups!$C$42</f>
        <v>-287.5</v>
      </c>
      <c r="Q370" s="22">
        <v>126</v>
      </c>
      <c r="R370" s="19">
        <v>0</v>
      </c>
      <c r="S370" s="20">
        <f>VLookups!$C$50</f>
        <v>-3580.614715990946</v>
      </c>
      <c r="T370" s="19">
        <v>0</v>
      </c>
      <c r="U370" s="9">
        <v>222</v>
      </c>
      <c r="V370" s="21">
        <f>V369-VLookups!$C$54</f>
        <v>-2330</v>
      </c>
      <c r="W370" s="21">
        <f>-VLookups!$C$60</f>
        <v>-300</v>
      </c>
      <c r="X370" s="21">
        <f>-VLookups!$C$62</f>
        <v>-125</v>
      </c>
      <c r="Y370" s="20">
        <f>Y369*(1+VLookups!$C$57/12)</f>
        <v>-434.27115593458853</v>
      </c>
      <c r="Z370" s="20">
        <f>-E370*VLookups!$J$3</f>
        <v>-842.03811141078768</v>
      </c>
      <c r="AA370" s="20">
        <v>0</v>
      </c>
      <c r="AB370" s="20">
        <f t="shared" si="15"/>
        <v>6577.9477756772021</v>
      </c>
      <c r="AC370" s="20">
        <f t="shared" si="16"/>
        <v>1018885.7319545039</v>
      </c>
    </row>
    <row r="371" spans="2:29" x14ac:dyDescent="0.25">
      <c r="B371" s="9">
        <v>367</v>
      </c>
      <c r="C371" s="9">
        <f t="shared" si="17"/>
        <v>53</v>
      </c>
      <c r="D371" s="9">
        <v>7</v>
      </c>
      <c r="E371" s="20">
        <v>21050.952785269692</v>
      </c>
      <c r="F371" s="20">
        <f>'B-B-LS'!E371*-VLookups!$C$10*2</f>
        <v>-1263.0571671161815</v>
      </c>
      <c r="G371" s="19">
        <v>0</v>
      </c>
      <c r="H371" s="20">
        <f>(-VLookups!$C$13)*(E371+F371/2)</f>
        <v>-5942.0524426980764</v>
      </c>
      <c r="I371" s="19">
        <v>0</v>
      </c>
      <c r="J371" s="19">
        <v>0</v>
      </c>
      <c r="K371" s="19">
        <v>0</v>
      </c>
      <c r="L371" s="19">
        <v>0</v>
      </c>
      <c r="M371" s="19">
        <v>0</v>
      </c>
      <c r="N371" s="20" t="s">
        <v>36</v>
      </c>
      <c r="O371" s="19">
        <v>0</v>
      </c>
      <c r="P371" s="20">
        <f>P370-VLookups!$C$42</f>
        <v>-289</v>
      </c>
      <c r="Q371" s="22">
        <v>127</v>
      </c>
      <c r="R371" s="19">
        <v>0</v>
      </c>
      <c r="S371" s="20">
        <f>VLookups!$C$50</f>
        <v>-3580.614715990946</v>
      </c>
      <c r="T371" s="19">
        <v>0</v>
      </c>
      <c r="U371" s="9">
        <v>223</v>
      </c>
      <c r="V371" s="21">
        <f>V370-VLookups!$C$54</f>
        <v>-2335</v>
      </c>
      <c r="W371" s="21">
        <f>-VLookups!$C$60</f>
        <v>-300</v>
      </c>
      <c r="X371" s="21">
        <f>-VLookups!$C$62</f>
        <v>-125</v>
      </c>
      <c r="Y371" s="20">
        <f>Y370*(1+VLookups!$C$57/12)</f>
        <v>-435.53778013939774</v>
      </c>
      <c r="Z371" s="20">
        <f>-E371*VLookups!$J$3</f>
        <v>-842.03811141078768</v>
      </c>
      <c r="AA371" s="20">
        <v>0</v>
      </c>
      <c r="AB371" s="20">
        <f t="shared" si="15"/>
        <v>6570.1811514723931</v>
      </c>
      <c r="AC371" s="20">
        <f t="shared" si="16"/>
        <v>1027154.0559925672</v>
      </c>
    </row>
    <row r="372" spans="2:29" x14ac:dyDescent="0.25">
      <c r="B372" s="9">
        <v>368</v>
      </c>
      <c r="C372" s="9">
        <f t="shared" si="17"/>
        <v>53</v>
      </c>
      <c r="D372" s="9">
        <v>8</v>
      </c>
      <c r="E372" s="20">
        <v>21050.952785269692</v>
      </c>
      <c r="F372" s="20">
        <f>'B-B-LS'!E372*-VLookups!$C$10*2</f>
        <v>-1263.0571671161815</v>
      </c>
      <c r="G372" s="19">
        <v>0</v>
      </c>
      <c r="H372" s="20">
        <f>(-VLookups!$C$13)*(E372+F372/2)</f>
        <v>-5942.0524426980764</v>
      </c>
      <c r="I372" s="19">
        <v>0</v>
      </c>
      <c r="J372" s="19">
        <v>0</v>
      </c>
      <c r="K372" s="19">
        <v>0</v>
      </c>
      <c r="L372" s="19">
        <v>0</v>
      </c>
      <c r="M372" s="19">
        <v>0</v>
      </c>
      <c r="N372" s="20" t="s">
        <v>36</v>
      </c>
      <c r="O372" s="19">
        <v>0</v>
      </c>
      <c r="P372" s="20">
        <f>P371-VLookups!$C$42</f>
        <v>-290.5</v>
      </c>
      <c r="Q372" s="22">
        <v>128</v>
      </c>
      <c r="R372" s="19">
        <v>0</v>
      </c>
      <c r="S372" s="20">
        <f>VLookups!$C$50</f>
        <v>-3580.614715990946</v>
      </c>
      <c r="T372" s="19">
        <v>0</v>
      </c>
      <c r="U372" s="9">
        <v>224</v>
      </c>
      <c r="V372" s="21">
        <f>V371-VLookups!$C$54</f>
        <v>-2340</v>
      </c>
      <c r="W372" s="21">
        <f>-VLookups!$C$60</f>
        <v>-300</v>
      </c>
      <c r="X372" s="21">
        <f>-VLookups!$C$62</f>
        <v>-125</v>
      </c>
      <c r="Y372" s="20">
        <f>Y371*(1+VLookups!$C$57/12)</f>
        <v>-436.80809866480433</v>
      </c>
      <c r="Z372" s="20">
        <f>-E372*VLookups!$J$3</f>
        <v>-842.03811141078768</v>
      </c>
      <c r="AA372" s="20">
        <v>0</v>
      </c>
      <c r="AB372" s="20">
        <f t="shared" si="15"/>
        <v>6562.4108329469864</v>
      </c>
      <c r="AC372" s="20">
        <f t="shared" si="16"/>
        <v>1035428.3902521685</v>
      </c>
    </row>
    <row r="373" spans="2:29" x14ac:dyDescent="0.25">
      <c r="B373" s="9">
        <v>369</v>
      </c>
      <c r="C373" s="9">
        <f t="shared" si="17"/>
        <v>53</v>
      </c>
      <c r="D373" s="9">
        <v>9</v>
      </c>
      <c r="E373" s="20">
        <v>21050.952785269692</v>
      </c>
      <c r="F373" s="20">
        <f>'B-B-LS'!E373*-VLookups!$C$10*2</f>
        <v>-1263.0571671161815</v>
      </c>
      <c r="G373" s="19">
        <v>0</v>
      </c>
      <c r="H373" s="20">
        <f>(-VLookups!$C$13)*(E373+F373/2)</f>
        <v>-5942.0524426980764</v>
      </c>
      <c r="I373" s="19">
        <v>0</v>
      </c>
      <c r="J373" s="19">
        <v>0</v>
      </c>
      <c r="K373" s="19">
        <v>0</v>
      </c>
      <c r="L373" s="19">
        <v>0</v>
      </c>
      <c r="M373" s="19">
        <v>0</v>
      </c>
      <c r="N373" s="20" t="s">
        <v>36</v>
      </c>
      <c r="O373" s="19">
        <v>0</v>
      </c>
      <c r="P373" s="20">
        <f>P372-VLookups!$C$42</f>
        <v>-292</v>
      </c>
      <c r="Q373" s="22">
        <v>129</v>
      </c>
      <c r="R373" s="19">
        <v>0</v>
      </c>
      <c r="S373" s="20">
        <f>VLookups!$C$50</f>
        <v>-3580.614715990946</v>
      </c>
      <c r="T373" s="19">
        <v>0</v>
      </c>
      <c r="U373" s="9">
        <v>225</v>
      </c>
      <c r="V373" s="21">
        <f>V372-VLookups!$C$54</f>
        <v>-2345</v>
      </c>
      <c r="W373" s="21">
        <f>-VLookups!$C$60</f>
        <v>-300</v>
      </c>
      <c r="X373" s="21">
        <f>-VLookups!$C$62</f>
        <v>-125</v>
      </c>
      <c r="Y373" s="20">
        <f>Y372*(1+VLookups!$C$57/12)</f>
        <v>-438.08212228591003</v>
      </c>
      <c r="Z373" s="20">
        <f>-E373*VLookups!$J$3</f>
        <v>-842.03811141078768</v>
      </c>
      <c r="AA373" s="20">
        <v>0</v>
      </c>
      <c r="AB373" s="20">
        <f t="shared" si="15"/>
        <v>6554.6368093258807</v>
      </c>
      <c r="AC373" s="20">
        <f t="shared" si="16"/>
        <v>1043708.7410452481</v>
      </c>
    </row>
    <row r="374" spans="2:29" x14ac:dyDescent="0.25">
      <c r="B374" s="9">
        <v>370</v>
      </c>
      <c r="C374" s="9">
        <f t="shared" si="17"/>
        <v>53</v>
      </c>
      <c r="D374" s="9">
        <v>10</v>
      </c>
      <c r="E374" s="20">
        <v>21050.952785269692</v>
      </c>
      <c r="F374" s="20">
        <f>'B-B-LS'!E374*-VLookups!$C$10*2</f>
        <v>-1263.0571671161815</v>
      </c>
      <c r="G374" s="19">
        <v>0</v>
      </c>
      <c r="H374" s="20">
        <f>(-VLookups!$C$13)*(E374+F374/2)</f>
        <v>-5942.0524426980764</v>
      </c>
      <c r="I374" s="19">
        <v>0</v>
      </c>
      <c r="J374" s="19">
        <v>0</v>
      </c>
      <c r="K374" s="19">
        <v>0</v>
      </c>
      <c r="L374" s="19">
        <v>0</v>
      </c>
      <c r="M374" s="19">
        <v>0</v>
      </c>
      <c r="N374" s="20" t="s">
        <v>36</v>
      </c>
      <c r="O374" s="19">
        <v>0</v>
      </c>
      <c r="P374" s="20">
        <f>P373-VLookups!$C$42</f>
        <v>-293.5</v>
      </c>
      <c r="Q374" s="22">
        <v>130</v>
      </c>
      <c r="R374" s="19">
        <v>0</v>
      </c>
      <c r="S374" s="20">
        <f>VLookups!$C$50</f>
        <v>-3580.614715990946</v>
      </c>
      <c r="T374" s="19">
        <v>0</v>
      </c>
      <c r="U374" s="9">
        <v>226</v>
      </c>
      <c r="V374" s="21">
        <f>V373-VLookups!$C$54</f>
        <v>-2350</v>
      </c>
      <c r="W374" s="21">
        <f>-VLookups!$C$60</f>
        <v>-300</v>
      </c>
      <c r="X374" s="21">
        <f>-VLookups!$C$62</f>
        <v>-125</v>
      </c>
      <c r="Y374" s="20">
        <f>Y373*(1+VLookups!$C$57/12)</f>
        <v>-439.35986180924397</v>
      </c>
      <c r="Z374" s="20">
        <f>-E374*VLookups!$J$3</f>
        <v>-842.03811141078768</v>
      </c>
      <c r="AA374" s="20">
        <v>0</v>
      </c>
      <c r="AB374" s="20">
        <f t="shared" si="15"/>
        <v>6546.8590698025473</v>
      </c>
      <c r="AC374" s="20">
        <f t="shared" si="16"/>
        <v>1051995.1146834595</v>
      </c>
    </row>
    <row r="375" spans="2:29" x14ac:dyDescent="0.25">
      <c r="B375" s="9">
        <v>371</v>
      </c>
      <c r="C375" s="9">
        <f t="shared" si="17"/>
        <v>53</v>
      </c>
      <c r="D375" s="9">
        <v>11</v>
      </c>
      <c r="E375" s="20">
        <v>21050.952785269692</v>
      </c>
      <c r="F375" s="20">
        <f>'B-B-LS'!E375*-VLookups!$C$10*2</f>
        <v>-1263.0571671161815</v>
      </c>
      <c r="G375" s="19">
        <v>0</v>
      </c>
      <c r="H375" s="20">
        <f>(-VLookups!$C$13)*(E375+F375/2)</f>
        <v>-5942.0524426980764</v>
      </c>
      <c r="I375" s="19">
        <v>0</v>
      </c>
      <c r="J375" s="19">
        <v>0</v>
      </c>
      <c r="K375" s="19">
        <v>0</v>
      </c>
      <c r="L375" s="19">
        <v>0</v>
      </c>
      <c r="M375" s="19">
        <v>0</v>
      </c>
      <c r="N375" s="20" t="s">
        <v>36</v>
      </c>
      <c r="O375" s="19">
        <v>0</v>
      </c>
      <c r="P375" s="20">
        <f>P374-VLookups!$C$42</f>
        <v>-295</v>
      </c>
      <c r="Q375" s="22">
        <v>131</v>
      </c>
      <c r="R375" s="19">
        <v>0</v>
      </c>
      <c r="S375" s="20">
        <f>VLookups!$C$50</f>
        <v>-3580.614715990946</v>
      </c>
      <c r="T375" s="19">
        <v>0</v>
      </c>
      <c r="U375" s="9">
        <v>227</v>
      </c>
      <c r="V375" s="21">
        <f>V374-VLookups!$C$54</f>
        <v>-2355</v>
      </c>
      <c r="W375" s="21">
        <f>-VLookups!$C$60</f>
        <v>-300</v>
      </c>
      <c r="X375" s="21">
        <f>-VLookups!$C$62</f>
        <v>-125</v>
      </c>
      <c r="Y375" s="20">
        <f>Y374*(1+VLookups!$C$57/12)</f>
        <v>-440.64132807285426</v>
      </c>
      <c r="Z375" s="20">
        <f>-E375*VLookups!$J$3</f>
        <v>-842.03811141078768</v>
      </c>
      <c r="AA375" s="20">
        <v>0</v>
      </c>
      <c r="AB375" s="20">
        <f t="shared" si="15"/>
        <v>6539.0776035389372</v>
      </c>
      <c r="AC375" s="20">
        <f t="shared" si="16"/>
        <v>1060287.5174781377</v>
      </c>
    </row>
    <row r="376" spans="2:29" x14ac:dyDescent="0.25">
      <c r="B376" s="9">
        <v>372</v>
      </c>
      <c r="C376" s="9">
        <f t="shared" si="17"/>
        <v>54</v>
      </c>
      <c r="D376" s="9">
        <v>0</v>
      </c>
      <c r="E376" s="20">
        <v>21787.736132754129</v>
      </c>
      <c r="F376" s="20">
        <f>'B-B-LS'!E376*-VLookups!$C$10*2</f>
        <v>-1307.2641679652477</v>
      </c>
      <c r="G376" s="19">
        <v>0</v>
      </c>
      <c r="H376" s="20">
        <f>(-VLookups!$C$13)*(E376+F376/2)</f>
        <v>-6150.024278192509</v>
      </c>
      <c r="I376" s="19">
        <v>0</v>
      </c>
      <c r="J376" s="19">
        <v>0</v>
      </c>
      <c r="K376" s="19">
        <v>0</v>
      </c>
      <c r="L376" s="19">
        <v>0</v>
      </c>
      <c r="M376" s="19">
        <v>0</v>
      </c>
      <c r="N376" s="20" t="s">
        <v>36</v>
      </c>
      <c r="O376" s="19">
        <v>0</v>
      </c>
      <c r="P376" s="20">
        <f>P375-VLookups!$C$42</f>
        <v>-296.5</v>
      </c>
      <c r="Q376" s="22">
        <v>132</v>
      </c>
      <c r="R376" s="19">
        <v>0</v>
      </c>
      <c r="S376" s="20">
        <f>VLookups!$C$50</f>
        <v>-3580.614715990946</v>
      </c>
      <c r="T376" s="19">
        <v>0</v>
      </c>
      <c r="U376" s="9">
        <v>228</v>
      </c>
      <c r="V376" s="21">
        <f>V375-VLookups!$C$54</f>
        <v>-2360</v>
      </c>
      <c r="W376" s="21">
        <f>-VLookups!$C$60</f>
        <v>-300</v>
      </c>
      <c r="X376" s="21">
        <f>-VLookups!$C$62</f>
        <v>-125</v>
      </c>
      <c r="Y376" s="20">
        <f>Y375*(1+VLookups!$C$57/12)</f>
        <v>-441.92653194640008</v>
      </c>
      <c r="Z376" s="20">
        <f>-E376*VLookups!$J$3</f>
        <v>-871.50944531016523</v>
      </c>
      <c r="AA376" s="20">
        <v>0</v>
      </c>
      <c r="AB376" s="20">
        <f t="shared" si="15"/>
        <v>7008.5290773314882</v>
      </c>
      <c r="AC376" s="20">
        <f t="shared" si="16"/>
        <v>1069063.1924179329</v>
      </c>
    </row>
    <row r="377" spans="2:29" x14ac:dyDescent="0.25">
      <c r="B377" s="9">
        <v>373</v>
      </c>
      <c r="C377" s="9">
        <f t="shared" si="17"/>
        <v>54</v>
      </c>
      <c r="D377" s="9">
        <v>1</v>
      </c>
      <c r="E377" s="20">
        <v>21787.736132754129</v>
      </c>
      <c r="F377" s="20">
        <f>'B-B-LS'!E377*-VLookups!$C$10*2</f>
        <v>-1307.2641679652477</v>
      </c>
      <c r="G377" s="19">
        <v>0</v>
      </c>
      <c r="H377" s="20">
        <f>(-VLookups!$C$13)*(E377+F377/2)</f>
        <v>-6150.024278192509</v>
      </c>
      <c r="I377" s="19">
        <v>0</v>
      </c>
      <c r="J377" s="19">
        <v>0</v>
      </c>
      <c r="K377" s="19">
        <v>0</v>
      </c>
      <c r="L377" s="19">
        <v>0</v>
      </c>
      <c r="M377" s="19">
        <v>0</v>
      </c>
      <c r="N377" s="20" t="s">
        <v>36</v>
      </c>
      <c r="O377" s="19">
        <v>0</v>
      </c>
      <c r="P377" s="20">
        <f>P376-VLookups!$C$42</f>
        <v>-298</v>
      </c>
      <c r="Q377" s="22">
        <v>133</v>
      </c>
      <c r="R377" s="19">
        <v>0</v>
      </c>
      <c r="S377" s="20">
        <f>VLookups!$C$50</f>
        <v>-3580.614715990946</v>
      </c>
      <c r="T377" s="19">
        <v>0</v>
      </c>
      <c r="U377" s="9">
        <v>229</v>
      </c>
      <c r="V377" s="21">
        <f>V376-VLookups!$C$54</f>
        <v>-2365</v>
      </c>
      <c r="W377" s="21">
        <f>-VLookups!$C$60</f>
        <v>-300</v>
      </c>
      <c r="X377" s="21">
        <f>-VLookups!$C$62</f>
        <v>-125</v>
      </c>
      <c r="Y377" s="20">
        <f>Y376*(1+VLookups!$C$57/12)</f>
        <v>-443.21548433124377</v>
      </c>
      <c r="Z377" s="20">
        <f>-E377*VLookups!$J$3</f>
        <v>-871.50944531016523</v>
      </c>
      <c r="AA377" s="20">
        <v>0</v>
      </c>
      <c r="AB377" s="20">
        <f t="shared" si="15"/>
        <v>7000.7401249466448</v>
      </c>
      <c r="AC377" s="20">
        <f t="shared" si="16"/>
        <v>1077845.7045302428</v>
      </c>
    </row>
    <row r="378" spans="2:29" x14ac:dyDescent="0.25">
      <c r="B378" s="9">
        <v>374</v>
      </c>
      <c r="C378" s="9">
        <f t="shared" si="17"/>
        <v>54</v>
      </c>
      <c r="D378" s="9">
        <v>2</v>
      </c>
      <c r="E378" s="20">
        <v>21787.736132754129</v>
      </c>
      <c r="F378" s="20">
        <f>'B-B-LS'!E378*-VLookups!$C$10*2</f>
        <v>-1307.2641679652477</v>
      </c>
      <c r="G378" s="19">
        <v>0</v>
      </c>
      <c r="H378" s="20">
        <f>(-VLookups!$C$13)*(E378+F378/2)</f>
        <v>-6150.024278192509</v>
      </c>
      <c r="I378" s="19">
        <v>0</v>
      </c>
      <c r="J378" s="19">
        <v>0</v>
      </c>
      <c r="K378" s="19">
        <v>0</v>
      </c>
      <c r="L378" s="19">
        <v>0</v>
      </c>
      <c r="M378" s="19">
        <v>0</v>
      </c>
      <c r="N378" s="20" t="s">
        <v>36</v>
      </c>
      <c r="O378" s="19">
        <v>0</v>
      </c>
      <c r="P378" s="20">
        <f>P377-VLookups!$C$42</f>
        <v>-299.5</v>
      </c>
      <c r="Q378" s="22">
        <v>134</v>
      </c>
      <c r="R378" s="19">
        <v>0</v>
      </c>
      <c r="S378" s="20">
        <f>VLookups!$C$50</f>
        <v>-3580.614715990946</v>
      </c>
      <c r="T378" s="19">
        <v>0</v>
      </c>
      <c r="U378" s="9">
        <v>230</v>
      </c>
      <c r="V378" s="21">
        <f>V377-VLookups!$C$54</f>
        <v>-2370</v>
      </c>
      <c r="W378" s="21">
        <f>-VLookups!$C$60</f>
        <v>-300</v>
      </c>
      <c r="X378" s="21">
        <f>-VLookups!$C$62</f>
        <v>-125</v>
      </c>
      <c r="Y378" s="20">
        <f>Y377*(1+VLookups!$C$57/12)</f>
        <v>-444.50819616054326</v>
      </c>
      <c r="Z378" s="20">
        <f>-E378*VLookups!$J$3</f>
        <v>-871.50944531016523</v>
      </c>
      <c r="AA378" s="20">
        <v>0</v>
      </c>
      <c r="AB378" s="20">
        <f t="shared" si="15"/>
        <v>6992.9474131173456</v>
      </c>
      <c r="AC378" s="20">
        <f t="shared" si="16"/>
        <v>1086635.0614509108</v>
      </c>
    </row>
    <row r="379" spans="2:29" x14ac:dyDescent="0.25">
      <c r="B379" s="9">
        <v>375</v>
      </c>
      <c r="C379" s="9">
        <f t="shared" si="17"/>
        <v>54</v>
      </c>
      <c r="D379" s="9">
        <v>3</v>
      </c>
      <c r="E379" s="20">
        <v>21787.736132754129</v>
      </c>
      <c r="F379" s="20">
        <f>'B-B-LS'!E379*-VLookups!$C$10*2</f>
        <v>-1307.2641679652477</v>
      </c>
      <c r="G379" s="19">
        <v>0</v>
      </c>
      <c r="H379" s="20">
        <f>(-VLookups!$C$13)*(E379+F379/2)</f>
        <v>-6150.024278192509</v>
      </c>
      <c r="I379" s="19">
        <v>0</v>
      </c>
      <c r="J379" s="19">
        <v>0</v>
      </c>
      <c r="K379" s="19">
        <v>0</v>
      </c>
      <c r="L379" s="19">
        <v>0</v>
      </c>
      <c r="M379" s="19">
        <v>0</v>
      </c>
      <c r="N379" s="20" t="s">
        <v>36</v>
      </c>
      <c r="O379" s="19">
        <v>0</v>
      </c>
      <c r="P379" s="20">
        <f>P378-VLookups!$C$42</f>
        <v>-301</v>
      </c>
      <c r="Q379" s="22">
        <v>135</v>
      </c>
      <c r="R379" s="19">
        <v>0</v>
      </c>
      <c r="S379" s="20">
        <f>VLookups!$C$50</f>
        <v>-3580.614715990946</v>
      </c>
      <c r="T379" s="19">
        <v>0</v>
      </c>
      <c r="U379" s="9">
        <v>231</v>
      </c>
      <c r="V379" s="21">
        <f>V378-VLookups!$C$54</f>
        <v>-2375</v>
      </c>
      <c r="W379" s="21">
        <f>-VLookups!$C$60</f>
        <v>-300</v>
      </c>
      <c r="X379" s="21">
        <f>-VLookups!$C$62</f>
        <v>-125</v>
      </c>
      <c r="Y379" s="20">
        <f>Y378*(1+VLookups!$C$57/12)</f>
        <v>-445.80467839934488</v>
      </c>
      <c r="Z379" s="20">
        <f>-E379*VLookups!$J$3</f>
        <v>-871.50944531016523</v>
      </c>
      <c r="AA379" s="20">
        <v>0</v>
      </c>
      <c r="AB379" s="20">
        <f t="shared" si="15"/>
        <v>6985.1509308785435</v>
      </c>
      <c r="AC379" s="20">
        <f t="shared" si="16"/>
        <v>1095431.2708175408</v>
      </c>
    </row>
    <row r="380" spans="2:29" x14ac:dyDescent="0.25">
      <c r="B380" s="9">
        <v>376</v>
      </c>
      <c r="C380" s="9">
        <f t="shared" si="17"/>
        <v>54</v>
      </c>
      <c r="D380" s="9">
        <v>4</v>
      </c>
      <c r="E380" s="20">
        <v>21787.736132754129</v>
      </c>
      <c r="F380" s="20">
        <f>'B-B-LS'!E380*-VLookups!$C$10*2</f>
        <v>-1307.2641679652477</v>
      </c>
      <c r="G380" s="19">
        <v>0</v>
      </c>
      <c r="H380" s="20">
        <f>(-VLookups!$C$13)*(E380+F380/2)</f>
        <v>-6150.024278192509</v>
      </c>
      <c r="I380" s="19">
        <v>0</v>
      </c>
      <c r="J380" s="19">
        <v>0</v>
      </c>
      <c r="K380" s="19">
        <v>0</v>
      </c>
      <c r="L380" s="19">
        <v>0</v>
      </c>
      <c r="M380" s="19">
        <v>0</v>
      </c>
      <c r="N380" s="20" t="s">
        <v>36</v>
      </c>
      <c r="O380" s="19">
        <v>0</v>
      </c>
      <c r="P380" s="20">
        <f>P379-VLookups!$C$42</f>
        <v>-302.5</v>
      </c>
      <c r="Q380" s="22">
        <v>136</v>
      </c>
      <c r="R380" s="19">
        <v>0</v>
      </c>
      <c r="S380" s="20">
        <f>VLookups!$C$50</f>
        <v>-3580.614715990946</v>
      </c>
      <c r="T380" s="19">
        <v>0</v>
      </c>
      <c r="U380" s="9">
        <v>232</v>
      </c>
      <c r="V380" s="21">
        <f>V379-VLookups!$C$54</f>
        <v>-2380</v>
      </c>
      <c r="W380" s="21">
        <f>-VLookups!$C$60</f>
        <v>-300</v>
      </c>
      <c r="X380" s="21">
        <f>-VLookups!$C$62</f>
        <v>-125</v>
      </c>
      <c r="Y380" s="20">
        <f>Y379*(1+VLookups!$C$57/12)</f>
        <v>-447.10494204467631</v>
      </c>
      <c r="Z380" s="20">
        <f>-E380*VLookups!$J$3</f>
        <v>-871.50944531016523</v>
      </c>
      <c r="AA380" s="20">
        <v>0</v>
      </c>
      <c r="AB380" s="20">
        <f t="shared" si="15"/>
        <v>6977.3506672332123</v>
      </c>
      <c r="AC380" s="20">
        <f t="shared" si="16"/>
        <v>1104234.3402694699</v>
      </c>
    </row>
    <row r="381" spans="2:29" x14ac:dyDescent="0.25">
      <c r="B381" s="9">
        <v>377</v>
      </c>
      <c r="C381" s="9">
        <f t="shared" si="17"/>
        <v>54</v>
      </c>
      <c r="D381" s="9">
        <v>5</v>
      </c>
      <c r="E381" s="20">
        <v>21787.736132754129</v>
      </c>
      <c r="F381" s="20">
        <f>'B-B-LS'!E381*-VLookups!$C$10*2</f>
        <v>-1307.2641679652477</v>
      </c>
      <c r="G381" s="19">
        <v>0</v>
      </c>
      <c r="H381" s="20">
        <f>(-VLookups!$C$13)*(E381+F381/2)</f>
        <v>-6150.024278192509</v>
      </c>
      <c r="I381" s="19">
        <v>0</v>
      </c>
      <c r="J381" s="19">
        <v>0</v>
      </c>
      <c r="K381" s="19">
        <v>0</v>
      </c>
      <c r="L381" s="19">
        <v>0</v>
      </c>
      <c r="M381" s="19">
        <v>0</v>
      </c>
      <c r="N381" s="20" t="s">
        <v>36</v>
      </c>
      <c r="O381" s="19">
        <v>0</v>
      </c>
      <c r="P381" s="20">
        <f>P380-VLookups!$C$42</f>
        <v>-304</v>
      </c>
      <c r="Q381" s="22">
        <v>137</v>
      </c>
      <c r="R381" s="19">
        <v>0</v>
      </c>
      <c r="S381" s="20">
        <f>VLookups!$C$50</f>
        <v>-3580.614715990946</v>
      </c>
      <c r="T381" s="19">
        <v>0</v>
      </c>
      <c r="U381" s="9">
        <v>233</v>
      </c>
      <c r="V381" s="21">
        <f>V380-VLookups!$C$54</f>
        <v>-2385</v>
      </c>
      <c r="W381" s="21">
        <f>-VLookups!$C$60</f>
        <v>-300</v>
      </c>
      <c r="X381" s="21">
        <f>-VLookups!$C$62</f>
        <v>-125</v>
      </c>
      <c r="Y381" s="20">
        <f>Y380*(1+VLookups!$C$57/12)</f>
        <v>-448.40899812563993</v>
      </c>
      <c r="Z381" s="20">
        <f>-E381*VLookups!$J$3</f>
        <v>-871.50944531016523</v>
      </c>
      <c r="AA381" s="20">
        <v>0</v>
      </c>
      <c r="AB381" s="20">
        <f t="shared" si="15"/>
        <v>6969.5466111522483</v>
      </c>
      <c r="AC381" s="20">
        <f t="shared" si="16"/>
        <v>1113044.277447738</v>
      </c>
    </row>
    <row r="382" spans="2:29" x14ac:dyDescent="0.25">
      <c r="B382" s="9">
        <v>378</v>
      </c>
      <c r="C382" s="9">
        <f t="shared" si="17"/>
        <v>54</v>
      </c>
      <c r="D382" s="9">
        <v>6</v>
      </c>
      <c r="E382" s="20">
        <v>21787.736132754129</v>
      </c>
      <c r="F382" s="20">
        <f>'B-B-LS'!E382*-VLookups!$C$10*2</f>
        <v>-1307.2641679652477</v>
      </c>
      <c r="G382" s="19">
        <v>0</v>
      </c>
      <c r="H382" s="20">
        <f>(-VLookups!$C$13)*(E382+F382/2)</f>
        <v>-6150.024278192509</v>
      </c>
      <c r="I382" s="19">
        <v>0</v>
      </c>
      <c r="J382" s="19">
        <v>0</v>
      </c>
      <c r="K382" s="19">
        <v>0</v>
      </c>
      <c r="L382" s="19">
        <v>0</v>
      </c>
      <c r="M382" s="19">
        <v>0</v>
      </c>
      <c r="N382" s="20" t="s">
        <v>36</v>
      </c>
      <c r="O382" s="19">
        <v>0</v>
      </c>
      <c r="P382" s="20">
        <f>P381-VLookups!$C$42</f>
        <v>-305.5</v>
      </c>
      <c r="Q382" s="22">
        <v>138</v>
      </c>
      <c r="R382" s="19">
        <v>0</v>
      </c>
      <c r="S382" s="20">
        <f>VLookups!$C$50</f>
        <v>-3580.614715990946</v>
      </c>
      <c r="T382" s="19">
        <v>0</v>
      </c>
      <c r="U382" s="9">
        <v>234</v>
      </c>
      <c r="V382" s="21">
        <f>V381-VLookups!$C$54</f>
        <v>-2390</v>
      </c>
      <c r="W382" s="21">
        <f>-VLookups!$C$60</f>
        <v>-300</v>
      </c>
      <c r="X382" s="21">
        <f>-VLookups!$C$62</f>
        <v>-125</v>
      </c>
      <c r="Y382" s="20">
        <f>Y381*(1+VLookups!$C$57/12)</f>
        <v>-449.71685770350638</v>
      </c>
      <c r="Z382" s="20">
        <f>-E382*VLookups!$J$3</f>
        <v>-871.50944531016523</v>
      </c>
      <c r="AA382" s="20">
        <v>0</v>
      </c>
      <c r="AB382" s="20">
        <f t="shared" si="15"/>
        <v>6961.7387515743821</v>
      </c>
      <c r="AC382" s="20">
        <f t="shared" si="16"/>
        <v>1121861.0899950587</v>
      </c>
    </row>
    <row r="383" spans="2:29" x14ac:dyDescent="0.25">
      <c r="B383" s="9">
        <v>379</v>
      </c>
      <c r="C383" s="9">
        <f t="shared" si="17"/>
        <v>54</v>
      </c>
      <c r="D383" s="9">
        <v>7</v>
      </c>
      <c r="E383" s="20">
        <v>21787.736132754129</v>
      </c>
      <c r="F383" s="20">
        <f>'B-B-LS'!E383*-VLookups!$C$10*2</f>
        <v>-1307.2641679652477</v>
      </c>
      <c r="G383" s="19">
        <v>0</v>
      </c>
      <c r="H383" s="20">
        <f>(-VLookups!$C$13)*(E383+F383/2)</f>
        <v>-6150.024278192509</v>
      </c>
      <c r="I383" s="19">
        <v>0</v>
      </c>
      <c r="J383" s="19">
        <v>0</v>
      </c>
      <c r="K383" s="19">
        <v>0</v>
      </c>
      <c r="L383" s="19">
        <v>0</v>
      </c>
      <c r="M383" s="19">
        <v>0</v>
      </c>
      <c r="N383" s="20" t="s">
        <v>36</v>
      </c>
      <c r="O383" s="19">
        <v>0</v>
      </c>
      <c r="P383" s="20">
        <f>P382-VLookups!$C$42</f>
        <v>-307</v>
      </c>
      <c r="Q383" s="22">
        <v>139</v>
      </c>
      <c r="R383" s="19">
        <v>0</v>
      </c>
      <c r="S383" s="20">
        <f>VLookups!$C$50</f>
        <v>-3580.614715990946</v>
      </c>
      <c r="T383" s="19">
        <v>0</v>
      </c>
      <c r="U383" s="9">
        <v>235</v>
      </c>
      <c r="V383" s="21">
        <f>V382-VLookups!$C$54</f>
        <v>-2395</v>
      </c>
      <c r="W383" s="21">
        <f>-VLookups!$C$60</f>
        <v>-300</v>
      </c>
      <c r="X383" s="21">
        <f>-VLookups!$C$62</f>
        <v>-125</v>
      </c>
      <c r="Y383" s="20">
        <f>Y382*(1+VLookups!$C$57/12)</f>
        <v>-451.0285318718083</v>
      </c>
      <c r="Z383" s="20">
        <f>-E383*VLookups!$J$3</f>
        <v>-871.50944531016523</v>
      </c>
      <c r="AA383" s="20">
        <v>0</v>
      </c>
      <c r="AB383" s="20">
        <f t="shared" si="15"/>
        <v>6953.9270774060806</v>
      </c>
      <c r="AC383" s="20">
        <f t="shared" si="16"/>
        <v>1130684.7855557899</v>
      </c>
    </row>
    <row r="384" spans="2:29" x14ac:dyDescent="0.25">
      <c r="B384" s="9">
        <v>380</v>
      </c>
      <c r="C384" s="9">
        <f t="shared" si="17"/>
        <v>54</v>
      </c>
      <c r="D384" s="9">
        <v>8</v>
      </c>
      <c r="E384" s="20">
        <v>21787.736132754129</v>
      </c>
      <c r="F384" s="20">
        <f>'B-B-LS'!E384*-VLookups!$C$10*2</f>
        <v>-1307.2641679652477</v>
      </c>
      <c r="G384" s="19">
        <v>0</v>
      </c>
      <c r="H384" s="20">
        <f>(-VLookups!$C$13)*(E384+F384/2)</f>
        <v>-6150.024278192509</v>
      </c>
      <c r="I384" s="19">
        <v>0</v>
      </c>
      <c r="J384" s="19">
        <v>0</v>
      </c>
      <c r="K384" s="19">
        <v>0</v>
      </c>
      <c r="L384" s="19">
        <v>0</v>
      </c>
      <c r="M384" s="19">
        <v>0</v>
      </c>
      <c r="N384" s="20" t="s">
        <v>36</v>
      </c>
      <c r="O384" s="19">
        <v>0</v>
      </c>
      <c r="P384" s="20">
        <f>P383-VLookups!$C$42</f>
        <v>-308.5</v>
      </c>
      <c r="Q384" s="22">
        <v>140</v>
      </c>
      <c r="R384" s="19">
        <v>0</v>
      </c>
      <c r="S384" s="20">
        <f>VLookups!$C$50</f>
        <v>-3580.614715990946</v>
      </c>
      <c r="T384" s="19">
        <v>0</v>
      </c>
      <c r="U384" s="9">
        <v>236</v>
      </c>
      <c r="V384" s="21">
        <f>V383-VLookups!$C$54</f>
        <v>-2400</v>
      </c>
      <c r="W384" s="21">
        <f>-VLookups!$C$60</f>
        <v>-300</v>
      </c>
      <c r="X384" s="21">
        <f>-VLookups!$C$62</f>
        <v>-125</v>
      </c>
      <c r="Y384" s="20">
        <f>Y383*(1+VLookups!$C$57/12)</f>
        <v>-452.34403175643439</v>
      </c>
      <c r="Z384" s="20">
        <f>-E384*VLookups!$J$3</f>
        <v>-871.50944531016523</v>
      </c>
      <c r="AA384" s="20">
        <v>0</v>
      </c>
      <c r="AB384" s="20">
        <f t="shared" si="15"/>
        <v>6946.1115775214539</v>
      </c>
      <c r="AC384" s="20">
        <f t="shared" si="16"/>
        <v>1139515.3717759044</v>
      </c>
    </row>
    <row r="385" spans="2:29" x14ac:dyDescent="0.25">
      <c r="B385" s="9">
        <v>381</v>
      </c>
      <c r="C385" s="9">
        <f t="shared" si="17"/>
        <v>54</v>
      </c>
      <c r="D385" s="9">
        <v>9</v>
      </c>
      <c r="E385" s="20">
        <v>21787.736132754129</v>
      </c>
      <c r="F385" s="20">
        <f>'B-B-LS'!E385*-VLookups!$C$10*2</f>
        <v>-1307.2641679652477</v>
      </c>
      <c r="G385" s="19">
        <v>0</v>
      </c>
      <c r="H385" s="20">
        <f>(-VLookups!$C$13)*(E385+F385/2)</f>
        <v>-6150.024278192509</v>
      </c>
      <c r="I385" s="19">
        <v>0</v>
      </c>
      <c r="J385" s="19">
        <v>0</v>
      </c>
      <c r="K385" s="19">
        <v>0</v>
      </c>
      <c r="L385" s="19">
        <v>0</v>
      </c>
      <c r="M385" s="19">
        <v>0</v>
      </c>
      <c r="N385" s="20" t="s">
        <v>36</v>
      </c>
      <c r="O385" s="19">
        <v>0</v>
      </c>
      <c r="P385" s="20">
        <f>P384-VLookups!$C$42</f>
        <v>-310</v>
      </c>
      <c r="Q385" s="22">
        <v>141</v>
      </c>
      <c r="R385" s="19">
        <v>0</v>
      </c>
      <c r="S385" s="20">
        <f>VLookups!$C$50</f>
        <v>-3580.614715990946</v>
      </c>
      <c r="T385" s="19">
        <v>0</v>
      </c>
      <c r="U385" s="9">
        <v>237</v>
      </c>
      <c r="V385" s="21">
        <f>V384-VLookups!$C$54</f>
        <v>-2405</v>
      </c>
      <c r="W385" s="21">
        <f>-VLookups!$C$60</f>
        <v>-300</v>
      </c>
      <c r="X385" s="21">
        <f>-VLookups!$C$62</f>
        <v>-125</v>
      </c>
      <c r="Y385" s="20">
        <f>Y384*(1+VLookups!$C$57/12)</f>
        <v>-453.66336851572402</v>
      </c>
      <c r="Z385" s="20">
        <f>-E385*VLookups!$J$3</f>
        <v>-871.50944531016523</v>
      </c>
      <c r="AA385" s="20">
        <v>0</v>
      </c>
      <c r="AB385" s="20">
        <f t="shared" si="15"/>
        <v>6938.2922407621645</v>
      </c>
      <c r="AC385" s="20">
        <f t="shared" si="16"/>
        <v>1148352.8563029598</v>
      </c>
    </row>
    <row r="386" spans="2:29" x14ac:dyDescent="0.25">
      <c r="B386" s="9">
        <v>382</v>
      </c>
      <c r="C386" s="9">
        <f t="shared" si="17"/>
        <v>54</v>
      </c>
      <c r="D386" s="9">
        <v>10</v>
      </c>
      <c r="E386" s="20">
        <v>21787.736132754129</v>
      </c>
      <c r="F386" s="20">
        <f>'B-B-LS'!E386*-VLookups!$C$10*2</f>
        <v>-1307.2641679652477</v>
      </c>
      <c r="G386" s="19">
        <v>0</v>
      </c>
      <c r="H386" s="20">
        <f>(-VLookups!$C$13)*(E386+F386/2)</f>
        <v>-6150.024278192509</v>
      </c>
      <c r="I386" s="19">
        <v>0</v>
      </c>
      <c r="J386" s="19">
        <v>0</v>
      </c>
      <c r="K386" s="19">
        <v>0</v>
      </c>
      <c r="L386" s="19">
        <v>0</v>
      </c>
      <c r="M386" s="19">
        <v>0</v>
      </c>
      <c r="N386" s="20" t="s">
        <v>36</v>
      </c>
      <c r="O386" s="19">
        <v>0</v>
      </c>
      <c r="P386" s="20">
        <f>P385-VLookups!$C$42</f>
        <v>-311.5</v>
      </c>
      <c r="Q386" s="22">
        <v>142</v>
      </c>
      <c r="R386" s="19">
        <v>0</v>
      </c>
      <c r="S386" s="20">
        <f>VLookups!$C$50</f>
        <v>-3580.614715990946</v>
      </c>
      <c r="T386" s="19">
        <v>0</v>
      </c>
      <c r="U386" s="9">
        <v>238</v>
      </c>
      <c r="V386" s="21">
        <f>V385-VLookups!$C$54</f>
        <v>-2410</v>
      </c>
      <c r="W386" s="21">
        <f>-VLookups!$C$60</f>
        <v>-300</v>
      </c>
      <c r="X386" s="21">
        <f>-VLookups!$C$62</f>
        <v>-125</v>
      </c>
      <c r="Y386" s="20">
        <f>Y385*(1+VLookups!$C$57/12)</f>
        <v>-454.98655334056156</v>
      </c>
      <c r="Z386" s="20">
        <f>-E386*VLookups!$J$3</f>
        <v>-871.50944531016523</v>
      </c>
      <c r="AA386" s="20">
        <v>0</v>
      </c>
      <c r="AB386" s="20">
        <f t="shared" si="15"/>
        <v>6930.4690559373266</v>
      </c>
      <c r="AC386" s="20">
        <f t="shared" si="16"/>
        <v>1157197.2467860689</v>
      </c>
    </row>
    <row r="387" spans="2:29" x14ac:dyDescent="0.25">
      <c r="B387" s="9">
        <v>383</v>
      </c>
      <c r="C387" s="9">
        <f t="shared" si="17"/>
        <v>54</v>
      </c>
      <c r="D387" s="9">
        <v>11</v>
      </c>
      <c r="E387" s="20">
        <v>21787.736132754129</v>
      </c>
      <c r="F387" s="20">
        <f>'B-B-LS'!E387*-VLookups!$C$10*2</f>
        <v>-1307.2641679652477</v>
      </c>
      <c r="G387" s="19">
        <v>0</v>
      </c>
      <c r="H387" s="20">
        <f>(-VLookups!$C$13)*(E387+F387/2)</f>
        <v>-6150.024278192509</v>
      </c>
      <c r="I387" s="19">
        <v>0</v>
      </c>
      <c r="J387" s="19">
        <v>0</v>
      </c>
      <c r="K387" s="19">
        <v>0</v>
      </c>
      <c r="L387" s="19">
        <v>0</v>
      </c>
      <c r="M387" s="19">
        <v>0</v>
      </c>
      <c r="N387" s="20" t="s">
        <v>36</v>
      </c>
      <c r="O387" s="19">
        <v>0</v>
      </c>
      <c r="P387" s="20">
        <f>P386-VLookups!$C$42</f>
        <v>-313</v>
      </c>
      <c r="Q387" s="22">
        <v>143</v>
      </c>
      <c r="R387" s="19">
        <v>0</v>
      </c>
      <c r="S387" s="20">
        <f>VLookups!$C$50</f>
        <v>-3580.614715990946</v>
      </c>
      <c r="T387" s="19">
        <v>0</v>
      </c>
      <c r="U387" s="9">
        <v>239</v>
      </c>
      <c r="V387" s="21">
        <f>V386-VLookups!$C$54</f>
        <v>-2415</v>
      </c>
      <c r="W387" s="21">
        <f>-VLookups!$C$60</f>
        <v>-300</v>
      </c>
      <c r="X387" s="21">
        <f>-VLookups!$C$62</f>
        <v>-125</v>
      </c>
      <c r="Y387" s="20">
        <f>Y386*(1+VLookups!$C$57/12)</f>
        <v>-456.31359745447151</v>
      </c>
      <c r="Z387" s="20">
        <f>-E387*VLookups!$J$3</f>
        <v>-871.50944531016523</v>
      </c>
      <c r="AA387" s="20">
        <v>0</v>
      </c>
      <c r="AB387" s="20">
        <f t="shared" si="15"/>
        <v>6922.6420118234173</v>
      </c>
      <c r="AC387" s="20">
        <f t="shared" si="16"/>
        <v>1166048.5508758691</v>
      </c>
    </row>
    <row r="388" spans="2:29" x14ac:dyDescent="0.25">
      <c r="B388" s="9">
        <v>384</v>
      </c>
      <c r="C388" s="9">
        <f t="shared" si="17"/>
        <v>55</v>
      </c>
      <c r="D388" s="9">
        <v>0</v>
      </c>
      <c r="E388" s="20">
        <v>22550.306897400522</v>
      </c>
      <c r="F388" s="20">
        <f>'B-B-LS'!E388*-VLookups!$C$10*2</f>
        <v>-1353.0184138440313</v>
      </c>
      <c r="G388" s="19">
        <v>0</v>
      </c>
      <c r="H388" s="20">
        <f>(-VLookups!$C$13)*(E388+F388/2)</f>
        <v>-6365.2751279292461</v>
      </c>
      <c r="I388" s="19">
        <v>0</v>
      </c>
      <c r="J388" s="19">
        <v>0</v>
      </c>
      <c r="K388" s="19">
        <v>0</v>
      </c>
      <c r="L388" s="19">
        <v>0</v>
      </c>
      <c r="M388" s="19">
        <v>0</v>
      </c>
      <c r="N388" s="20" t="s">
        <v>36</v>
      </c>
      <c r="O388" s="19">
        <v>0</v>
      </c>
      <c r="P388" s="20">
        <f>P387-VLookups!$C$42</f>
        <v>-314.5</v>
      </c>
      <c r="Q388" s="22">
        <v>144</v>
      </c>
      <c r="R388" s="19">
        <v>0</v>
      </c>
      <c r="S388" s="20">
        <f>VLookups!$C$50</f>
        <v>-3580.614715990946</v>
      </c>
      <c r="T388" s="19">
        <v>0</v>
      </c>
      <c r="U388" s="9">
        <v>240</v>
      </c>
      <c r="V388" s="21">
        <f>V387-VLookups!$C$54</f>
        <v>-2420</v>
      </c>
      <c r="W388" s="21">
        <f>-VLookups!$C$60</f>
        <v>-300</v>
      </c>
      <c r="X388" s="21">
        <f>-VLookups!$C$62</f>
        <v>-125</v>
      </c>
      <c r="Y388" s="20">
        <f>Y387*(1+VLookups!$C$57/12)</f>
        <v>-457.64451211371374</v>
      </c>
      <c r="Z388" s="20">
        <f>-E388*VLookups!$J$3</f>
        <v>-902.01227589602092</v>
      </c>
      <c r="AA388" s="20">
        <v>0</v>
      </c>
      <c r="AB388" s="20">
        <f t="shared" si="15"/>
        <v>7408.7510585485816</v>
      </c>
      <c r="AC388" s="20">
        <f t="shared" si="16"/>
        <v>1175400.7161858776</v>
      </c>
    </row>
    <row r="389" spans="2:29" x14ac:dyDescent="0.25">
      <c r="B389" s="9">
        <v>385</v>
      </c>
      <c r="C389" s="9">
        <f t="shared" si="17"/>
        <v>55</v>
      </c>
      <c r="D389" s="9">
        <v>1</v>
      </c>
      <c r="E389" s="20">
        <v>22550.306897400522</v>
      </c>
      <c r="F389" s="20">
        <f>'B-B-LS'!E389*-VLookups!$C$10*2</f>
        <v>-1353.0184138440313</v>
      </c>
      <c r="G389" s="19">
        <v>0</v>
      </c>
      <c r="H389" s="20">
        <f>(-VLookups!$C$13)*(E389+F389/2)</f>
        <v>-6365.2751279292461</v>
      </c>
      <c r="I389" s="19">
        <v>0</v>
      </c>
      <c r="J389" s="19">
        <v>0</v>
      </c>
      <c r="K389" s="19">
        <v>0</v>
      </c>
      <c r="L389" s="19">
        <v>0</v>
      </c>
      <c r="M389" s="19">
        <v>0</v>
      </c>
      <c r="N389" s="20" t="s">
        <v>36</v>
      </c>
      <c r="O389" s="19">
        <v>0</v>
      </c>
      <c r="P389" s="20">
        <f>P388-VLookups!$C$42</f>
        <v>-316</v>
      </c>
      <c r="Q389" s="22">
        <v>145</v>
      </c>
      <c r="R389" s="19">
        <v>0</v>
      </c>
      <c r="S389" s="20">
        <f>VLookups!$C$50</f>
        <v>-3580.614715990946</v>
      </c>
      <c r="T389" s="19">
        <v>0</v>
      </c>
      <c r="U389" s="9">
        <v>241</v>
      </c>
      <c r="V389" s="21">
        <f>V388-VLookups!$C$54</f>
        <v>-2425</v>
      </c>
      <c r="W389" s="21">
        <f>-VLookups!$C$60</f>
        <v>-300</v>
      </c>
      <c r="X389" s="21">
        <f>-VLookups!$C$62</f>
        <v>-125</v>
      </c>
      <c r="Y389" s="20">
        <f>Y388*(1+VLookups!$C$57/12)</f>
        <v>-458.97930860737875</v>
      </c>
      <c r="Z389" s="20">
        <f>-E389*VLookups!$J$3</f>
        <v>-902.01227589602092</v>
      </c>
      <c r="AA389" s="20">
        <v>0</v>
      </c>
      <c r="AB389" s="20">
        <f t="shared" ref="AB389:AB452" si="18">SUM(E389,F389/2,H389,I389,K389,L389,M389,O389,P389,R389,S389,T389,V389,W389,X389,Y389,G389,J389,Z389,AA389)</f>
        <v>7400.9162620549159</v>
      </c>
      <c r="AC389" s="20">
        <f t="shared" ref="AC389:AC452" si="19">AB389+(AC388*(1+($AC$2/12)))</f>
        <v>1184760.6336415755</v>
      </c>
    </row>
    <row r="390" spans="2:29" x14ac:dyDescent="0.25">
      <c r="B390" s="9">
        <v>386</v>
      </c>
      <c r="C390" s="9">
        <f t="shared" si="17"/>
        <v>55</v>
      </c>
      <c r="D390" s="9">
        <v>2</v>
      </c>
      <c r="E390" s="20">
        <v>22550.306897400522</v>
      </c>
      <c r="F390" s="20">
        <f>'B-B-LS'!E390*-VLookups!$C$10*2</f>
        <v>-1353.0184138440313</v>
      </c>
      <c r="G390" s="19">
        <v>0</v>
      </c>
      <c r="H390" s="20">
        <f>(-VLookups!$C$13)*(E390+F390/2)</f>
        <v>-6365.2751279292461</v>
      </c>
      <c r="I390" s="19">
        <v>0</v>
      </c>
      <c r="J390" s="19">
        <v>0</v>
      </c>
      <c r="K390" s="19">
        <v>0</v>
      </c>
      <c r="L390" s="19">
        <v>0</v>
      </c>
      <c r="M390" s="19">
        <v>0</v>
      </c>
      <c r="N390" s="20" t="s">
        <v>36</v>
      </c>
      <c r="O390" s="19">
        <v>0</v>
      </c>
      <c r="P390" s="20">
        <f>P389-VLookups!$C$42</f>
        <v>-317.5</v>
      </c>
      <c r="Q390" s="22">
        <v>146</v>
      </c>
      <c r="R390" s="19">
        <v>0</v>
      </c>
      <c r="S390" s="20">
        <f>VLookups!$C$50</f>
        <v>-3580.614715990946</v>
      </c>
      <c r="T390" s="19">
        <v>0</v>
      </c>
      <c r="U390" s="9">
        <v>242</v>
      </c>
      <c r="V390" s="21">
        <f>V389-VLookups!$C$54</f>
        <v>-2430</v>
      </c>
      <c r="W390" s="21">
        <f>-VLookups!$C$60</f>
        <v>-300</v>
      </c>
      <c r="X390" s="21">
        <f>-VLookups!$C$62</f>
        <v>-125</v>
      </c>
      <c r="Y390" s="20">
        <f>Y389*(1+VLookups!$C$57/12)</f>
        <v>-460.31799825748362</v>
      </c>
      <c r="Z390" s="20">
        <f>-E390*VLookups!$J$3</f>
        <v>-902.01227589602092</v>
      </c>
      <c r="AA390" s="20">
        <v>0</v>
      </c>
      <c r="AB390" s="20">
        <f t="shared" si="18"/>
        <v>7393.0775724048108</v>
      </c>
      <c r="AC390" s="20">
        <f t="shared" si="19"/>
        <v>1194128.3122700497</v>
      </c>
    </row>
    <row r="391" spans="2:29" x14ac:dyDescent="0.25">
      <c r="B391" s="9">
        <v>387</v>
      </c>
      <c r="C391" s="9">
        <f t="shared" si="17"/>
        <v>55</v>
      </c>
      <c r="D391" s="9">
        <v>3</v>
      </c>
      <c r="E391" s="20">
        <v>22550.306897400522</v>
      </c>
      <c r="F391" s="20">
        <f>'B-B-LS'!E391*-VLookups!$C$10*2</f>
        <v>-1353.0184138440313</v>
      </c>
      <c r="G391" s="19">
        <v>0</v>
      </c>
      <c r="H391" s="20">
        <f>(-VLookups!$C$13)*(E391+F391/2)</f>
        <v>-6365.2751279292461</v>
      </c>
      <c r="I391" s="19">
        <v>0</v>
      </c>
      <c r="J391" s="19">
        <v>0</v>
      </c>
      <c r="K391" s="19">
        <v>0</v>
      </c>
      <c r="L391" s="19">
        <v>0</v>
      </c>
      <c r="M391" s="19">
        <v>0</v>
      </c>
      <c r="N391" s="20" t="s">
        <v>36</v>
      </c>
      <c r="O391" s="19">
        <v>0</v>
      </c>
      <c r="P391" s="20">
        <f>P390-VLookups!$C$42</f>
        <v>-319</v>
      </c>
      <c r="Q391" s="22">
        <v>147</v>
      </c>
      <c r="R391" s="19">
        <v>0</v>
      </c>
      <c r="S391" s="20">
        <f>VLookups!$C$50</f>
        <v>-3580.614715990946</v>
      </c>
      <c r="T391" s="19">
        <v>0</v>
      </c>
      <c r="U391" s="9">
        <v>243</v>
      </c>
      <c r="V391" s="21">
        <f>V390-VLookups!$C$54</f>
        <v>-2435</v>
      </c>
      <c r="W391" s="21">
        <f>-VLookups!$C$60</f>
        <v>-300</v>
      </c>
      <c r="X391" s="21">
        <f>-VLookups!$C$62</f>
        <v>-125</v>
      </c>
      <c r="Y391" s="20">
        <f>Y390*(1+VLookups!$C$57/12)</f>
        <v>-461.66059241906794</v>
      </c>
      <c r="Z391" s="20">
        <f>-E391*VLookups!$J$3</f>
        <v>-902.01227589602092</v>
      </c>
      <c r="AA391" s="20">
        <v>0</v>
      </c>
      <c r="AB391" s="20">
        <f t="shared" si="18"/>
        <v>7385.2349782432266</v>
      </c>
      <c r="AC391" s="20">
        <f t="shared" si="19"/>
        <v>1203503.7611020764</v>
      </c>
    </row>
    <row r="392" spans="2:29" x14ac:dyDescent="0.25">
      <c r="B392" s="9">
        <v>388</v>
      </c>
      <c r="C392" s="9">
        <f t="shared" si="17"/>
        <v>55</v>
      </c>
      <c r="D392" s="9">
        <v>4</v>
      </c>
      <c r="E392" s="20">
        <v>22550.306897400522</v>
      </c>
      <c r="F392" s="20">
        <f>'B-B-LS'!E392*-VLookups!$C$10*2</f>
        <v>-1353.0184138440313</v>
      </c>
      <c r="G392" s="19">
        <v>0</v>
      </c>
      <c r="H392" s="20">
        <f>(-VLookups!$C$13)*(E392+F392/2)</f>
        <v>-6365.2751279292461</v>
      </c>
      <c r="I392" s="19">
        <v>0</v>
      </c>
      <c r="J392" s="19">
        <v>0</v>
      </c>
      <c r="K392" s="19">
        <v>0</v>
      </c>
      <c r="L392" s="19">
        <v>0</v>
      </c>
      <c r="M392" s="19">
        <v>0</v>
      </c>
      <c r="N392" s="20" t="s">
        <v>36</v>
      </c>
      <c r="O392" s="19">
        <v>0</v>
      </c>
      <c r="P392" s="20">
        <f>P391-VLookups!$C$42</f>
        <v>-320.5</v>
      </c>
      <c r="Q392" s="22">
        <v>148</v>
      </c>
      <c r="R392" s="19">
        <v>0</v>
      </c>
      <c r="S392" s="20">
        <f>VLookups!$C$50</f>
        <v>-3580.614715990946</v>
      </c>
      <c r="T392" s="19">
        <v>0</v>
      </c>
      <c r="U392" s="9">
        <v>244</v>
      </c>
      <c r="V392" s="21">
        <f>V391-VLookups!$C$54</f>
        <v>-2440</v>
      </c>
      <c r="W392" s="21">
        <f>-VLookups!$C$60</f>
        <v>-300</v>
      </c>
      <c r="X392" s="21">
        <f>-VLookups!$C$62</f>
        <v>-125</v>
      </c>
      <c r="Y392" s="20">
        <f>Y391*(1+VLookups!$C$57/12)</f>
        <v>-463.0071024802902</v>
      </c>
      <c r="Z392" s="20">
        <f>-E392*VLookups!$J$3</f>
        <v>-902.01227589602092</v>
      </c>
      <c r="AA392" s="20">
        <v>0</v>
      </c>
      <c r="AB392" s="20">
        <f t="shared" si="18"/>
        <v>7377.3884681820036</v>
      </c>
      <c r="AC392" s="20">
        <f t="shared" si="19"/>
        <v>1212886.9891720952</v>
      </c>
    </row>
    <row r="393" spans="2:29" x14ac:dyDescent="0.25">
      <c r="B393" s="9">
        <v>389</v>
      </c>
      <c r="C393" s="9">
        <f t="shared" si="17"/>
        <v>55</v>
      </c>
      <c r="D393" s="9">
        <v>5</v>
      </c>
      <c r="E393" s="20">
        <v>22550.306897400522</v>
      </c>
      <c r="F393" s="20">
        <f>'B-B-LS'!E393*-VLookups!$C$10*2</f>
        <v>-1353.0184138440313</v>
      </c>
      <c r="G393" s="19">
        <v>0</v>
      </c>
      <c r="H393" s="20">
        <f>(-VLookups!$C$13)*(E393+F393/2)</f>
        <v>-6365.2751279292461</v>
      </c>
      <c r="I393" s="19">
        <v>0</v>
      </c>
      <c r="J393" s="19">
        <v>0</v>
      </c>
      <c r="K393" s="19">
        <v>0</v>
      </c>
      <c r="L393" s="19">
        <v>0</v>
      </c>
      <c r="M393" s="19">
        <v>0</v>
      </c>
      <c r="N393" s="20" t="s">
        <v>36</v>
      </c>
      <c r="O393" s="19">
        <v>0</v>
      </c>
      <c r="P393" s="20">
        <f>P392-VLookups!$C$42</f>
        <v>-322</v>
      </c>
      <c r="Q393" s="22">
        <v>149</v>
      </c>
      <c r="R393" s="19">
        <v>0</v>
      </c>
      <c r="S393" s="20">
        <f>VLookups!$C$50</f>
        <v>-3580.614715990946</v>
      </c>
      <c r="T393" s="19">
        <v>0</v>
      </c>
      <c r="U393" s="9">
        <v>245</v>
      </c>
      <c r="V393" s="21">
        <f>V392-VLookups!$C$54</f>
        <v>-2445</v>
      </c>
      <c r="W393" s="21">
        <f>-VLookups!$C$60</f>
        <v>-300</v>
      </c>
      <c r="X393" s="21">
        <f>-VLookups!$C$62</f>
        <v>-125</v>
      </c>
      <c r="Y393" s="20">
        <f>Y392*(1+VLookups!$C$57/12)</f>
        <v>-464.35753986252439</v>
      </c>
      <c r="Z393" s="20">
        <f>-E393*VLookups!$J$3</f>
        <v>-902.01227589602092</v>
      </c>
      <c r="AA393" s="20">
        <v>0</v>
      </c>
      <c r="AB393" s="20">
        <f t="shared" si="18"/>
        <v>7369.5380307997693</v>
      </c>
      <c r="AC393" s="20">
        <f t="shared" si="19"/>
        <v>1222278.0055181817</v>
      </c>
    </row>
    <row r="394" spans="2:29" x14ac:dyDescent="0.25">
      <c r="B394" s="9">
        <v>390</v>
      </c>
      <c r="C394" s="9">
        <f t="shared" si="17"/>
        <v>55</v>
      </c>
      <c r="D394" s="9">
        <v>6</v>
      </c>
      <c r="E394" s="20">
        <v>22550.306897400522</v>
      </c>
      <c r="F394" s="20">
        <f>'B-B-LS'!E394*-VLookups!$C$10*2</f>
        <v>-1353.0184138440313</v>
      </c>
      <c r="G394" s="19">
        <v>0</v>
      </c>
      <c r="H394" s="20">
        <f>(-VLookups!$C$13)*(E394+F394/2)</f>
        <v>-6365.2751279292461</v>
      </c>
      <c r="I394" s="19">
        <v>0</v>
      </c>
      <c r="J394" s="19">
        <v>0</v>
      </c>
      <c r="K394" s="19">
        <v>0</v>
      </c>
      <c r="L394" s="19">
        <v>0</v>
      </c>
      <c r="M394" s="19">
        <v>0</v>
      </c>
      <c r="N394" s="20" t="s">
        <v>36</v>
      </c>
      <c r="O394" s="19">
        <v>0</v>
      </c>
      <c r="P394" s="20">
        <f>P393-VLookups!$C$42</f>
        <v>-323.5</v>
      </c>
      <c r="Q394" s="22">
        <v>150</v>
      </c>
      <c r="R394" s="19">
        <v>0</v>
      </c>
      <c r="S394" s="20">
        <f>VLookups!$C$50</f>
        <v>-3580.614715990946</v>
      </c>
      <c r="T394" s="19">
        <v>0</v>
      </c>
      <c r="U394" s="9">
        <v>246</v>
      </c>
      <c r="V394" s="21">
        <f>V393-VLookups!$C$54</f>
        <v>-2450</v>
      </c>
      <c r="W394" s="21">
        <f>-VLookups!$C$60</f>
        <v>-300</v>
      </c>
      <c r="X394" s="21">
        <f>-VLookups!$C$62</f>
        <v>-125</v>
      </c>
      <c r="Y394" s="20">
        <f>Y393*(1+VLookups!$C$57/12)</f>
        <v>-465.71191602045678</v>
      </c>
      <c r="Z394" s="20">
        <f>-E394*VLookups!$J$3</f>
        <v>-902.01227589602092</v>
      </c>
      <c r="AA394" s="20">
        <v>0</v>
      </c>
      <c r="AB394" s="20">
        <f t="shared" si="18"/>
        <v>7361.6836546418381</v>
      </c>
      <c r="AC394" s="20">
        <f t="shared" si="19"/>
        <v>1231676.8191820204</v>
      </c>
    </row>
    <row r="395" spans="2:29" x14ac:dyDescent="0.25">
      <c r="B395" s="9">
        <v>391</v>
      </c>
      <c r="C395" s="9">
        <f t="shared" si="17"/>
        <v>55</v>
      </c>
      <c r="D395" s="9">
        <v>7</v>
      </c>
      <c r="E395" s="20">
        <v>22550.306897400522</v>
      </c>
      <c r="F395" s="20">
        <f>'B-B-LS'!E395*-VLookups!$C$10*2</f>
        <v>-1353.0184138440313</v>
      </c>
      <c r="G395" s="19">
        <v>0</v>
      </c>
      <c r="H395" s="20">
        <f>(-VLookups!$C$13)*(E395+F395/2)</f>
        <v>-6365.2751279292461</v>
      </c>
      <c r="I395" s="19">
        <v>0</v>
      </c>
      <c r="J395" s="19">
        <v>0</v>
      </c>
      <c r="K395" s="19">
        <v>0</v>
      </c>
      <c r="L395" s="19">
        <v>0</v>
      </c>
      <c r="M395" s="19">
        <v>0</v>
      </c>
      <c r="N395" s="20" t="s">
        <v>36</v>
      </c>
      <c r="O395" s="19">
        <v>0</v>
      </c>
      <c r="P395" s="20">
        <f>P394-VLookups!$C$42</f>
        <v>-325</v>
      </c>
      <c r="Q395" s="22">
        <v>151</v>
      </c>
      <c r="R395" s="19">
        <v>0</v>
      </c>
      <c r="S395" s="20">
        <f>VLookups!$C$50</f>
        <v>-3580.614715990946</v>
      </c>
      <c r="T395" s="19">
        <v>0</v>
      </c>
      <c r="U395" s="9">
        <v>247</v>
      </c>
      <c r="V395" s="21">
        <f>V394-VLookups!$C$54</f>
        <v>-2455</v>
      </c>
      <c r="W395" s="21">
        <f>-VLookups!$C$60</f>
        <v>-300</v>
      </c>
      <c r="X395" s="21">
        <f>-VLookups!$C$62</f>
        <v>-125</v>
      </c>
      <c r="Y395" s="20">
        <f>Y394*(1+VLookups!$C$57/12)</f>
        <v>-467.07024244218314</v>
      </c>
      <c r="Z395" s="20">
        <f>-E395*VLookups!$J$3</f>
        <v>-902.01227589602092</v>
      </c>
      <c r="AA395" s="20">
        <v>0</v>
      </c>
      <c r="AB395" s="20">
        <f t="shared" si="18"/>
        <v>7353.8253282201113</v>
      </c>
      <c r="AC395" s="20">
        <f t="shared" si="19"/>
        <v>1241083.4392088773</v>
      </c>
    </row>
    <row r="396" spans="2:29" x14ac:dyDescent="0.25">
      <c r="B396" s="9">
        <v>392</v>
      </c>
      <c r="C396" s="9">
        <f t="shared" si="17"/>
        <v>55</v>
      </c>
      <c r="D396" s="9">
        <v>8</v>
      </c>
      <c r="E396" s="20">
        <v>22550.306897400522</v>
      </c>
      <c r="F396" s="20">
        <f>'B-B-LS'!E396*-VLookups!$C$10*2</f>
        <v>-1353.0184138440313</v>
      </c>
      <c r="G396" s="19">
        <v>0</v>
      </c>
      <c r="H396" s="20">
        <f>(-VLookups!$C$13)*(E396+F396/2)</f>
        <v>-6365.2751279292461</v>
      </c>
      <c r="I396" s="19">
        <v>0</v>
      </c>
      <c r="J396" s="19">
        <v>0</v>
      </c>
      <c r="K396" s="19">
        <v>0</v>
      </c>
      <c r="L396" s="19">
        <v>0</v>
      </c>
      <c r="M396" s="19">
        <v>0</v>
      </c>
      <c r="N396" s="20" t="s">
        <v>36</v>
      </c>
      <c r="O396" s="19">
        <v>0</v>
      </c>
      <c r="P396" s="20">
        <f>P395-VLookups!$C$42</f>
        <v>-326.5</v>
      </c>
      <c r="Q396" s="22">
        <v>152</v>
      </c>
      <c r="R396" s="19">
        <v>0</v>
      </c>
      <c r="S396" s="20">
        <f>VLookups!$C$50</f>
        <v>-3580.614715990946</v>
      </c>
      <c r="T396" s="19">
        <v>0</v>
      </c>
      <c r="U396" s="9">
        <v>248</v>
      </c>
      <c r="V396" s="21">
        <f>V395-VLookups!$C$54</f>
        <v>-2460</v>
      </c>
      <c r="W396" s="21">
        <f>-VLookups!$C$60</f>
        <v>-300</v>
      </c>
      <c r="X396" s="21">
        <f>-VLookups!$C$62</f>
        <v>-125</v>
      </c>
      <c r="Y396" s="20">
        <f>Y395*(1+VLookups!$C$57/12)</f>
        <v>-468.43253064930616</v>
      </c>
      <c r="Z396" s="20">
        <f>-E396*VLookups!$J$3</f>
        <v>-902.01227589602092</v>
      </c>
      <c r="AA396" s="20">
        <v>0</v>
      </c>
      <c r="AB396" s="20">
        <f t="shared" si="18"/>
        <v>7345.9630400129881</v>
      </c>
      <c r="AC396" s="20">
        <f t="shared" si="19"/>
        <v>1250497.8746475719</v>
      </c>
    </row>
    <row r="397" spans="2:29" x14ac:dyDescent="0.25">
      <c r="B397" s="9">
        <v>393</v>
      </c>
      <c r="C397" s="9">
        <f t="shared" si="17"/>
        <v>55</v>
      </c>
      <c r="D397" s="9">
        <v>9</v>
      </c>
      <c r="E397" s="20">
        <v>22550.306897400522</v>
      </c>
      <c r="F397" s="20">
        <f>'B-B-LS'!E397*-VLookups!$C$10*2</f>
        <v>-1353.0184138440313</v>
      </c>
      <c r="G397" s="19">
        <v>0</v>
      </c>
      <c r="H397" s="20">
        <f>(-VLookups!$C$13)*(E397+F397/2)</f>
        <v>-6365.2751279292461</v>
      </c>
      <c r="I397" s="19">
        <v>0</v>
      </c>
      <c r="J397" s="19">
        <v>0</v>
      </c>
      <c r="K397" s="19">
        <v>0</v>
      </c>
      <c r="L397" s="19">
        <v>0</v>
      </c>
      <c r="M397" s="19">
        <v>0</v>
      </c>
      <c r="N397" s="20" t="s">
        <v>36</v>
      </c>
      <c r="O397" s="19">
        <v>0</v>
      </c>
      <c r="P397" s="20">
        <f>P396-VLookups!$C$42</f>
        <v>-328</v>
      </c>
      <c r="Q397" s="22">
        <v>153</v>
      </c>
      <c r="R397" s="19">
        <v>0</v>
      </c>
      <c r="S397" s="20">
        <f>VLookups!$C$50</f>
        <v>-3580.614715990946</v>
      </c>
      <c r="T397" s="19">
        <v>0</v>
      </c>
      <c r="U397" s="9">
        <v>249</v>
      </c>
      <c r="V397" s="21">
        <f>V396-VLookups!$C$54</f>
        <v>-2465</v>
      </c>
      <c r="W397" s="21">
        <f>-VLookups!$C$60</f>
        <v>-300</v>
      </c>
      <c r="X397" s="21">
        <f>-VLookups!$C$62</f>
        <v>-125</v>
      </c>
      <c r="Y397" s="20">
        <f>Y396*(1+VLookups!$C$57/12)</f>
        <v>-469.79879219703332</v>
      </c>
      <c r="Z397" s="20">
        <f>-E397*VLookups!$J$3</f>
        <v>-902.01227589602092</v>
      </c>
      <c r="AA397" s="20">
        <v>0</v>
      </c>
      <c r="AB397" s="20">
        <f t="shared" si="18"/>
        <v>7338.0967784652621</v>
      </c>
      <c r="AC397" s="20">
        <f t="shared" si="19"/>
        <v>1259920.1345504499</v>
      </c>
    </row>
    <row r="398" spans="2:29" x14ac:dyDescent="0.25">
      <c r="B398" s="9">
        <v>394</v>
      </c>
      <c r="C398" s="9">
        <f t="shared" si="17"/>
        <v>55</v>
      </c>
      <c r="D398" s="9">
        <v>10</v>
      </c>
      <c r="E398" s="20">
        <v>22550.306897400522</v>
      </c>
      <c r="F398" s="20">
        <f>'B-B-LS'!E398*-VLookups!$C$10*2</f>
        <v>-1353.0184138440313</v>
      </c>
      <c r="G398" s="19">
        <v>0</v>
      </c>
      <c r="H398" s="20">
        <f>(-VLookups!$C$13)*(E398+F398/2)</f>
        <v>-6365.2751279292461</v>
      </c>
      <c r="I398" s="19">
        <v>0</v>
      </c>
      <c r="J398" s="19">
        <v>0</v>
      </c>
      <c r="K398" s="19">
        <v>0</v>
      </c>
      <c r="L398" s="19">
        <v>0</v>
      </c>
      <c r="M398" s="19">
        <v>0</v>
      </c>
      <c r="N398" s="20" t="s">
        <v>36</v>
      </c>
      <c r="O398" s="19">
        <v>0</v>
      </c>
      <c r="P398" s="20">
        <f>P397-VLookups!$C$42</f>
        <v>-329.5</v>
      </c>
      <c r="Q398" s="22">
        <v>154</v>
      </c>
      <c r="R398" s="19">
        <v>0</v>
      </c>
      <c r="S398" s="20">
        <f>VLookups!$C$50</f>
        <v>-3580.614715990946</v>
      </c>
      <c r="T398" s="19">
        <v>0</v>
      </c>
      <c r="U398" s="9">
        <v>250</v>
      </c>
      <c r="V398" s="21">
        <f>V397-VLookups!$C$54</f>
        <v>-2470</v>
      </c>
      <c r="W398" s="21">
        <f>-VLookups!$C$60</f>
        <v>-300</v>
      </c>
      <c r="X398" s="21">
        <f>-VLookups!$C$62</f>
        <v>-125</v>
      </c>
      <c r="Y398" s="20">
        <f>Y397*(1+VLookups!$C$57/12)</f>
        <v>-471.1690386742747</v>
      </c>
      <c r="Z398" s="20">
        <f>-E398*VLookups!$J$3</f>
        <v>-902.01227589602092</v>
      </c>
      <c r="AA398" s="20">
        <v>0</v>
      </c>
      <c r="AB398" s="20">
        <f t="shared" si="18"/>
        <v>7330.2265319880207</v>
      </c>
      <c r="AC398" s="20">
        <f t="shared" si="19"/>
        <v>1269350.2279733554</v>
      </c>
    </row>
    <row r="399" spans="2:29" x14ac:dyDescent="0.25">
      <c r="B399" s="9">
        <v>395</v>
      </c>
      <c r="C399" s="9">
        <f t="shared" si="17"/>
        <v>55</v>
      </c>
      <c r="D399" s="9">
        <v>11</v>
      </c>
      <c r="E399" s="20">
        <v>22550.306897400522</v>
      </c>
      <c r="F399" s="20">
        <f>'B-B-LS'!E399*-VLookups!$C$10*2</f>
        <v>-1353.0184138440313</v>
      </c>
      <c r="G399" s="19">
        <v>0</v>
      </c>
      <c r="H399" s="20">
        <f>(-VLookups!$C$13)*(E399+F399/2)</f>
        <v>-6365.2751279292461</v>
      </c>
      <c r="I399" s="19">
        <v>0</v>
      </c>
      <c r="J399" s="19">
        <v>0</v>
      </c>
      <c r="K399" s="19">
        <v>0</v>
      </c>
      <c r="L399" s="19">
        <v>0</v>
      </c>
      <c r="M399" s="19">
        <v>0</v>
      </c>
      <c r="N399" s="20" t="s">
        <v>36</v>
      </c>
      <c r="O399" s="19">
        <v>0</v>
      </c>
      <c r="P399" s="20">
        <f>P398-VLookups!$C$42</f>
        <v>-331</v>
      </c>
      <c r="Q399" s="22">
        <v>155</v>
      </c>
      <c r="R399" s="19">
        <v>0</v>
      </c>
      <c r="S399" s="20">
        <f>VLookups!$C$50</f>
        <v>-3580.614715990946</v>
      </c>
      <c r="T399" s="19">
        <v>0</v>
      </c>
      <c r="U399" s="9">
        <v>251</v>
      </c>
      <c r="V399" s="21">
        <f>V398-VLookups!$C$54</f>
        <v>-2475</v>
      </c>
      <c r="W399" s="21">
        <f>-VLookups!$C$60</f>
        <v>-300</v>
      </c>
      <c r="X399" s="21">
        <f>-VLookups!$C$62</f>
        <v>-125</v>
      </c>
      <c r="Y399" s="20">
        <f>Y398*(1+VLookups!$C$57/12)</f>
        <v>-472.54328170374134</v>
      </c>
      <c r="Z399" s="20">
        <f>-E399*VLookups!$J$3</f>
        <v>-902.01227589602092</v>
      </c>
      <c r="AA399" s="20">
        <v>0</v>
      </c>
      <c r="AB399" s="20">
        <f t="shared" si="18"/>
        <v>7322.3522889585529</v>
      </c>
      <c r="AC399" s="20">
        <f t="shared" si="19"/>
        <v>1278788.1639756029</v>
      </c>
    </row>
    <row r="400" spans="2:29" x14ac:dyDescent="0.25">
      <c r="B400" s="9">
        <v>396</v>
      </c>
      <c r="C400" s="9">
        <f t="shared" si="17"/>
        <v>56</v>
      </c>
      <c r="D400" s="9">
        <v>0</v>
      </c>
      <c r="E400" s="20">
        <v>23339.567638809538</v>
      </c>
      <c r="F400" s="20">
        <f>'B-B-LS'!E400*-VLookups!$C$10*2</f>
        <v>-1400.3740583285721</v>
      </c>
      <c r="G400" s="19">
        <v>0</v>
      </c>
      <c r="H400" s="20">
        <f>(-VLookups!$C$13)*(E400+F400/2)</f>
        <v>-6588.0597574067697</v>
      </c>
      <c r="I400" s="19">
        <v>0</v>
      </c>
      <c r="J400" s="19">
        <v>0</v>
      </c>
      <c r="K400" s="19">
        <v>0</v>
      </c>
      <c r="L400" s="19">
        <v>0</v>
      </c>
      <c r="M400" s="19">
        <v>0</v>
      </c>
      <c r="N400" s="20" t="s">
        <v>36</v>
      </c>
      <c r="O400" s="19">
        <v>0</v>
      </c>
      <c r="P400" s="20">
        <f>P399-VLookups!$C$42</f>
        <v>-332.5</v>
      </c>
      <c r="Q400" s="22">
        <v>156</v>
      </c>
      <c r="R400" s="19">
        <v>0</v>
      </c>
      <c r="S400" s="20">
        <f>VLookups!$C$50</f>
        <v>-3580.614715990946</v>
      </c>
      <c r="T400" s="19">
        <v>0</v>
      </c>
      <c r="U400" s="9">
        <v>252</v>
      </c>
      <c r="V400" s="21">
        <f>V399-VLookups!$C$54</f>
        <v>-2480</v>
      </c>
      <c r="W400" s="21">
        <f>-VLookups!$C$60</f>
        <v>-300</v>
      </c>
      <c r="X400" s="21">
        <f>-VLookups!$C$62</f>
        <v>-125</v>
      </c>
      <c r="Y400" s="20">
        <f>Y399*(1+VLookups!$C$57/12)</f>
        <v>-473.92153294204394</v>
      </c>
      <c r="Z400" s="20">
        <f>-E400*VLookups!$J$3</f>
        <v>-933.58270555238153</v>
      </c>
      <c r="AA400" s="20">
        <v>0</v>
      </c>
      <c r="AB400" s="20">
        <f t="shared" si="18"/>
        <v>7825.7018977531143</v>
      </c>
      <c r="AC400" s="20">
        <f t="shared" si="19"/>
        <v>1288745.1794799822</v>
      </c>
    </row>
    <row r="401" spans="2:29" x14ac:dyDescent="0.25">
      <c r="B401" s="9">
        <v>397</v>
      </c>
      <c r="C401" s="9">
        <f t="shared" ref="C401:C464" si="20">C389+1</f>
        <v>56</v>
      </c>
      <c r="D401" s="9">
        <v>1</v>
      </c>
      <c r="E401" s="20">
        <v>23339.567638809538</v>
      </c>
      <c r="F401" s="20">
        <f>'B-B-LS'!E401*-VLookups!$C$10*2</f>
        <v>-1400.3740583285721</v>
      </c>
      <c r="G401" s="19">
        <v>0</v>
      </c>
      <c r="H401" s="20">
        <f>(-VLookups!$C$13)*(E401+F401/2)</f>
        <v>-6588.0597574067697</v>
      </c>
      <c r="I401" s="19">
        <v>0</v>
      </c>
      <c r="J401" s="19">
        <v>0</v>
      </c>
      <c r="K401" s="19">
        <v>0</v>
      </c>
      <c r="L401" s="19">
        <v>0</v>
      </c>
      <c r="M401" s="19">
        <v>0</v>
      </c>
      <c r="N401" s="20" t="s">
        <v>36</v>
      </c>
      <c r="O401" s="19">
        <v>0</v>
      </c>
      <c r="P401" s="20">
        <f>P400-VLookups!$C$42</f>
        <v>-334</v>
      </c>
      <c r="Q401" s="22">
        <v>157</v>
      </c>
      <c r="R401" s="19">
        <v>0</v>
      </c>
      <c r="S401" s="20">
        <f>VLookups!$C$50</f>
        <v>-3580.614715990946</v>
      </c>
      <c r="T401" s="19">
        <v>0</v>
      </c>
      <c r="U401" s="9">
        <v>253</v>
      </c>
      <c r="V401" s="21">
        <f>V400-VLookups!$C$54</f>
        <v>-2485</v>
      </c>
      <c r="W401" s="21">
        <f>-VLookups!$C$60</f>
        <v>-300</v>
      </c>
      <c r="X401" s="21">
        <f>-VLookups!$C$62</f>
        <v>-125</v>
      </c>
      <c r="Y401" s="20">
        <f>Y400*(1+VLookups!$C$57/12)</f>
        <v>-475.30380407979158</v>
      </c>
      <c r="Z401" s="20">
        <f>-E401*VLookups!$J$3</f>
        <v>-933.58270555238153</v>
      </c>
      <c r="AA401" s="20">
        <v>0</v>
      </c>
      <c r="AB401" s="20">
        <f t="shared" si="18"/>
        <v>7817.8196266153673</v>
      </c>
      <c r="AC401" s="20">
        <f t="shared" si="19"/>
        <v>1298710.9077390644</v>
      </c>
    </row>
    <row r="402" spans="2:29" x14ac:dyDescent="0.25">
      <c r="B402" s="9">
        <v>398</v>
      </c>
      <c r="C402" s="9">
        <f t="shared" si="20"/>
        <v>56</v>
      </c>
      <c r="D402" s="9">
        <v>2</v>
      </c>
      <c r="E402" s="20">
        <v>23339.567638809538</v>
      </c>
      <c r="F402" s="20">
        <f>'B-B-LS'!E402*-VLookups!$C$10*2</f>
        <v>-1400.3740583285721</v>
      </c>
      <c r="G402" s="19">
        <v>0</v>
      </c>
      <c r="H402" s="20">
        <f>(-VLookups!$C$13)*(E402+F402/2)</f>
        <v>-6588.0597574067697</v>
      </c>
      <c r="I402" s="19">
        <v>0</v>
      </c>
      <c r="J402" s="19">
        <v>0</v>
      </c>
      <c r="K402" s="19">
        <v>0</v>
      </c>
      <c r="L402" s="19">
        <v>0</v>
      </c>
      <c r="M402" s="19">
        <v>0</v>
      </c>
      <c r="N402" s="20" t="s">
        <v>36</v>
      </c>
      <c r="O402" s="19">
        <v>0</v>
      </c>
      <c r="P402" s="20">
        <f>P401-VLookups!$C$42</f>
        <v>-335.5</v>
      </c>
      <c r="Q402" s="22">
        <v>158</v>
      </c>
      <c r="R402" s="19">
        <v>0</v>
      </c>
      <c r="S402" s="20">
        <f>VLookups!$C$50</f>
        <v>-3580.614715990946</v>
      </c>
      <c r="T402" s="19">
        <v>0</v>
      </c>
      <c r="U402" s="9">
        <v>254</v>
      </c>
      <c r="V402" s="21">
        <f>V401-VLookups!$C$54</f>
        <v>-2490</v>
      </c>
      <c r="W402" s="21">
        <f>-VLookups!$C$60</f>
        <v>-300</v>
      </c>
      <c r="X402" s="21">
        <f>-VLookups!$C$62</f>
        <v>-125</v>
      </c>
      <c r="Y402" s="20">
        <f>Y401*(1+VLookups!$C$57/12)</f>
        <v>-476.69010684169098</v>
      </c>
      <c r="Z402" s="20">
        <f>-E402*VLookups!$J$3</f>
        <v>-933.58270555238153</v>
      </c>
      <c r="AA402" s="20">
        <v>0</v>
      </c>
      <c r="AB402" s="20">
        <f t="shared" si="18"/>
        <v>7809.9333238534664</v>
      </c>
      <c r="AC402" s="20">
        <f t="shared" si="19"/>
        <v>1308685.359242483</v>
      </c>
    </row>
    <row r="403" spans="2:29" x14ac:dyDescent="0.25">
      <c r="B403" s="9">
        <v>399</v>
      </c>
      <c r="C403" s="9">
        <f t="shared" si="20"/>
        <v>56</v>
      </c>
      <c r="D403" s="9">
        <v>3</v>
      </c>
      <c r="E403" s="20">
        <v>23339.567638809538</v>
      </c>
      <c r="F403" s="20">
        <f>'B-B-LS'!E403*-VLookups!$C$10*2</f>
        <v>-1400.3740583285721</v>
      </c>
      <c r="G403" s="19">
        <v>0</v>
      </c>
      <c r="H403" s="20">
        <f>(-VLookups!$C$13)*(E403+F403/2)</f>
        <v>-6588.0597574067697</v>
      </c>
      <c r="I403" s="19">
        <v>0</v>
      </c>
      <c r="J403" s="19">
        <v>0</v>
      </c>
      <c r="K403" s="19">
        <v>0</v>
      </c>
      <c r="L403" s="19">
        <v>0</v>
      </c>
      <c r="M403" s="19">
        <v>0</v>
      </c>
      <c r="N403" s="20" t="s">
        <v>36</v>
      </c>
      <c r="O403" s="19">
        <v>0</v>
      </c>
      <c r="P403" s="20">
        <f>P402-VLookups!$C$42</f>
        <v>-337</v>
      </c>
      <c r="Q403" s="22">
        <v>159</v>
      </c>
      <c r="R403" s="19">
        <v>0</v>
      </c>
      <c r="S403" s="20">
        <f>VLookups!$C$50</f>
        <v>-3580.614715990946</v>
      </c>
      <c r="T403" s="19">
        <v>0</v>
      </c>
      <c r="U403" s="9">
        <v>255</v>
      </c>
      <c r="V403" s="21">
        <f>V402-VLookups!$C$54</f>
        <v>-2495</v>
      </c>
      <c r="W403" s="21">
        <f>-VLookups!$C$60</f>
        <v>-300</v>
      </c>
      <c r="X403" s="21">
        <f>-VLookups!$C$62</f>
        <v>-125</v>
      </c>
      <c r="Y403" s="20">
        <f>Y402*(1+VLookups!$C$57/12)</f>
        <v>-478.08045298664592</v>
      </c>
      <c r="Z403" s="20">
        <f>-E403*VLookups!$J$3</f>
        <v>-933.58270555238153</v>
      </c>
      <c r="AA403" s="20">
        <v>0</v>
      </c>
      <c r="AB403" s="20">
        <f t="shared" si="18"/>
        <v>7802.0429777085128</v>
      </c>
      <c r="AC403" s="20">
        <f t="shared" si="19"/>
        <v>1318668.5444855958</v>
      </c>
    </row>
    <row r="404" spans="2:29" x14ac:dyDescent="0.25">
      <c r="B404" s="9">
        <v>400</v>
      </c>
      <c r="C404" s="9">
        <f t="shared" si="20"/>
        <v>56</v>
      </c>
      <c r="D404" s="9">
        <v>4</v>
      </c>
      <c r="E404" s="20">
        <v>23339.567638809538</v>
      </c>
      <c r="F404" s="20">
        <f>'B-B-LS'!E404*-VLookups!$C$10*2</f>
        <v>-1400.3740583285721</v>
      </c>
      <c r="G404" s="19">
        <v>0</v>
      </c>
      <c r="H404" s="20">
        <f>(-VLookups!$C$13)*(E404+F404/2)</f>
        <v>-6588.0597574067697</v>
      </c>
      <c r="I404" s="19">
        <v>0</v>
      </c>
      <c r="J404" s="19">
        <v>0</v>
      </c>
      <c r="K404" s="19">
        <v>0</v>
      </c>
      <c r="L404" s="19">
        <v>0</v>
      </c>
      <c r="M404" s="19">
        <v>0</v>
      </c>
      <c r="N404" s="20" t="s">
        <v>36</v>
      </c>
      <c r="O404" s="19">
        <v>0</v>
      </c>
      <c r="P404" s="20">
        <f>P403-VLookups!$C$42</f>
        <v>-338.5</v>
      </c>
      <c r="Q404" s="22">
        <v>160</v>
      </c>
      <c r="R404" s="19">
        <v>0</v>
      </c>
      <c r="S404" s="20">
        <f>VLookups!$C$50</f>
        <v>-3580.614715990946</v>
      </c>
      <c r="T404" s="19">
        <v>0</v>
      </c>
      <c r="U404" s="9">
        <v>256</v>
      </c>
      <c r="V404" s="21">
        <f>V403-VLookups!$C$54</f>
        <v>-2500</v>
      </c>
      <c r="W404" s="21">
        <f>-VLookups!$C$60</f>
        <v>-300</v>
      </c>
      <c r="X404" s="21">
        <f>-VLookups!$C$62</f>
        <v>-125</v>
      </c>
      <c r="Y404" s="20">
        <f>Y403*(1+VLookups!$C$57/12)</f>
        <v>-479.47485430785696</v>
      </c>
      <c r="Z404" s="20">
        <f>-E404*VLookups!$J$3</f>
        <v>-933.58270555238153</v>
      </c>
      <c r="AA404" s="20">
        <v>0</v>
      </c>
      <c r="AB404" s="20">
        <f t="shared" si="18"/>
        <v>7794.1485763873015</v>
      </c>
      <c r="AC404" s="20">
        <f t="shared" si="19"/>
        <v>1328660.4739694591</v>
      </c>
    </row>
    <row r="405" spans="2:29" x14ac:dyDescent="0.25">
      <c r="B405" s="9">
        <v>401</v>
      </c>
      <c r="C405" s="9">
        <f t="shared" si="20"/>
        <v>56</v>
      </c>
      <c r="D405" s="9">
        <v>5</v>
      </c>
      <c r="E405" s="20">
        <v>23339.567638809538</v>
      </c>
      <c r="F405" s="20">
        <f>'B-B-LS'!E405*-VLookups!$C$10*2</f>
        <v>-1400.3740583285721</v>
      </c>
      <c r="G405" s="19">
        <v>0</v>
      </c>
      <c r="H405" s="20">
        <f>(-VLookups!$C$13)*(E405+F405/2)</f>
        <v>-6588.0597574067697</v>
      </c>
      <c r="I405" s="19">
        <v>0</v>
      </c>
      <c r="J405" s="19">
        <v>0</v>
      </c>
      <c r="K405" s="19">
        <v>0</v>
      </c>
      <c r="L405" s="19">
        <v>0</v>
      </c>
      <c r="M405" s="19">
        <v>0</v>
      </c>
      <c r="N405" s="20" t="s">
        <v>36</v>
      </c>
      <c r="O405" s="19">
        <v>0</v>
      </c>
      <c r="P405" s="20">
        <f>P404-VLookups!$C$42</f>
        <v>-340</v>
      </c>
      <c r="Q405" s="22">
        <v>161</v>
      </c>
      <c r="R405" s="19">
        <v>0</v>
      </c>
      <c r="S405" s="20">
        <f>VLookups!$C$50</f>
        <v>-3580.614715990946</v>
      </c>
      <c r="T405" s="19">
        <v>0</v>
      </c>
      <c r="U405" s="9">
        <v>257</v>
      </c>
      <c r="V405" s="21">
        <f>V404-VLookups!$C$54</f>
        <v>-2505</v>
      </c>
      <c r="W405" s="21">
        <f>-VLookups!$C$60</f>
        <v>-300</v>
      </c>
      <c r="X405" s="21">
        <f>-VLookups!$C$62</f>
        <v>-125</v>
      </c>
      <c r="Y405" s="20">
        <f>Y404*(1+VLookups!$C$57/12)</f>
        <v>-480.87332263292154</v>
      </c>
      <c r="Z405" s="20">
        <f>-E405*VLookups!$J$3</f>
        <v>-933.58270555238153</v>
      </c>
      <c r="AA405" s="20">
        <v>0</v>
      </c>
      <c r="AB405" s="20">
        <f t="shared" si="18"/>
        <v>7786.250108062236</v>
      </c>
      <c r="AC405" s="20">
        <f t="shared" si="19"/>
        <v>1338661.1582008039</v>
      </c>
    </row>
    <row r="406" spans="2:29" x14ac:dyDescent="0.25">
      <c r="B406" s="9">
        <v>402</v>
      </c>
      <c r="C406" s="9">
        <f t="shared" si="20"/>
        <v>56</v>
      </c>
      <c r="D406" s="9">
        <v>6</v>
      </c>
      <c r="E406" s="20">
        <v>23339.567638809538</v>
      </c>
      <c r="F406" s="20">
        <f>'B-B-LS'!E406*-VLookups!$C$10*2</f>
        <v>-1400.3740583285721</v>
      </c>
      <c r="G406" s="19">
        <v>0</v>
      </c>
      <c r="H406" s="20">
        <f>(-VLookups!$C$13)*(E406+F406/2)</f>
        <v>-6588.0597574067697</v>
      </c>
      <c r="I406" s="19">
        <v>0</v>
      </c>
      <c r="J406" s="19">
        <v>0</v>
      </c>
      <c r="K406" s="19">
        <v>0</v>
      </c>
      <c r="L406" s="19">
        <v>0</v>
      </c>
      <c r="M406" s="19">
        <v>0</v>
      </c>
      <c r="N406" s="20" t="s">
        <v>36</v>
      </c>
      <c r="O406" s="19">
        <v>0</v>
      </c>
      <c r="P406" s="20">
        <f>P405-VLookups!$C$42</f>
        <v>-341.5</v>
      </c>
      <c r="Q406" s="22">
        <v>162</v>
      </c>
      <c r="R406" s="19">
        <v>0</v>
      </c>
      <c r="S406" s="20">
        <f>VLookups!$C$50</f>
        <v>-3580.614715990946</v>
      </c>
      <c r="T406" s="19">
        <v>0</v>
      </c>
      <c r="U406" s="9">
        <v>258</v>
      </c>
      <c r="V406" s="21">
        <f>V405-VLookups!$C$54</f>
        <v>-2510</v>
      </c>
      <c r="W406" s="21">
        <f>-VLookups!$C$60</f>
        <v>-300</v>
      </c>
      <c r="X406" s="21">
        <f>-VLookups!$C$62</f>
        <v>-125</v>
      </c>
      <c r="Y406" s="20">
        <f>Y405*(1+VLookups!$C$57/12)</f>
        <v>-482.27586982393422</v>
      </c>
      <c r="Z406" s="20">
        <f>-E406*VLookups!$J$3</f>
        <v>-933.58270555238153</v>
      </c>
      <c r="AA406" s="20">
        <v>0</v>
      </c>
      <c r="AB406" s="20">
        <f t="shared" si="18"/>
        <v>7778.3475608712242</v>
      </c>
      <c r="AC406" s="20">
        <f t="shared" si="19"/>
        <v>1348670.6076920098</v>
      </c>
    </row>
    <row r="407" spans="2:29" x14ac:dyDescent="0.25">
      <c r="B407" s="9">
        <v>403</v>
      </c>
      <c r="C407" s="9">
        <f t="shared" si="20"/>
        <v>56</v>
      </c>
      <c r="D407" s="9">
        <v>7</v>
      </c>
      <c r="E407" s="20">
        <v>23339.567638809538</v>
      </c>
      <c r="F407" s="20">
        <f>'B-B-LS'!E407*-VLookups!$C$10*2</f>
        <v>-1400.3740583285721</v>
      </c>
      <c r="G407" s="19">
        <v>0</v>
      </c>
      <c r="H407" s="20">
        <f>(-VLookups!$C$13)*(E407+F407/2)</f>
        <v>-6588.0597574067697</v>
      </c>
      <c r="I407" s="19">
        <v>0</v>
      </c>
      <c r="J407" s="19">
        <v>0</v>
      </c>
      <c r="K407" s="19">
        <v>0</v>
      </c>
      <c r="L407" s="19">
        <v>0</v>
      </c>
      <c r="M407" s="19">
        <v>0</v>
      </c>
      <c r="N407" s="20" t="s">
        <v>36</v>
      </c>
      <c r="O407" s="19">
        <v>0</v>
      </c>
      <c r="P407" s="20">
        <f>P406-VLookups!$C$42</f>
        <v>-343</v>
      </c>
      <c r="Q407" s="22">
        <v>163</v>
      </c>
      <c r="R407" s="19">
        <v>0</v>
      </c>
      <c r="S407" s="20">
        <f>VLookups!$C$50</f>
        <v>-3580.614715990946</v>
      </c>
      <c r="T407" s="19">
        <v>0</v>
      </c>
      <c r="U407" s="9">
        <v>259</v>
      </c>
      <c r="V407" s="21">
        <f>V406-VLookups!$C$54</f>
        <v>-2515</v>
      </c>
      <c r="W407" s="21">
        <f>-VLookups!$C$60</f>
        <v>-300</v>
      </c>
      <c r="X407" s="21">
        <f>-VLookups!$C$62</f>
        <v>-125</v>
      </c>
      <c r="Y407" s="20">
        <f>Y406*(1+VLookups!$C$57/12)</f>
        <v>-483.68250777758738</v>
      </c>
      <c r="Z407" s="20">
        <f>-E407*VLookups!$J$3</f>
        <v>-933.58270555238153</v>
      </c>
      <c r="AA407" s="20">
        <v>0</v>
      </c>
      <c r="AB407" s="20">
        <f t="shared" si="18"/>
        <v>7770.4409229175717</v>
      </c>
      <c r="AC407" s="20">
        <f t="shared" si="19"/>
        <v>1358688.8329610808</v>
      </c>
    </row>
    <row r="408" spans="2:29" x14ac:dyDescent="0.25">
      <c r="B408" s="9">
        <v>404</v>
      </c>
      <c r="C408" s="9">
        <f t="shared" si="20"/>
        <v>56</v>
      </c>
      <c r="D408" s="9">
        <v>8</v>
      </c>
      <c r="E408" s="20">
        <v>23339.567638809538</v>
      </c>
      <c r="F408" s="20">
        <f>'B-B-LS'!E408*-VLookups!$C$10*2</f>
        <v>-1400.3740583285721</v>
      </c>
      <c r="G408" s="19">
        <v>0</v>
      </c>
      <c r="H408" s="20">
        <f>(-VLookups!$C$13)*(E408+F408/2)</f>
        <v>-6588.0597574067697</v>
      </c>
      <c r="I408" s="19">
        <v>0</v>
      </c>
      <c r="J408" s="19">
        <v>0</v>
      </c>
      <c r="K408" s="19">
        <v>0</v>
      </c>
      <c r="L408" s="19">
        <v>0</v>
      </c>
      <c r="M408" s="19">
        <v>0</v>
      </c>
      <c r="N408" s="20" t="s">
        <v>36</v>
      </c>
      <c r="O408" s="19">
        <v>0</v>
      </c>
      <c r="P408" s="20">
        <f>P407-VLookups!$C$42</f>
        <v>-344.5</v>
      </c>
      <c r="Q408" s="22">
        <v>164</v>
      </c>
      <c r="R408" s="19">
        <v>0</v>
      </c>
      <c r="S408" s="20">
        <f>VLookups!$C$50</f>
        <v>-3580.614715990946</v>
      </c>
      <c r="T408" s="19">
        <v>0</v>
      </c>
      <c r="U408" s="9">
        <v>260</v>
      </c>
      <c r="V408" s="21">
        <f>V407-VLookups!$C$54</f>
        <v>-2520</v>
      </c>
      <c r="W408" s="21">
        <f>-VLookups!$C$60</f>
        <v>-300</v>
      </c>
      <c r="X408" s="21">
        <f>-VLookups!$C$62</f>
        <v>-125</v>
      </c>
      <c r="Y408" s="20">
        <f>Y407*(1+VLookups!$C$57/12)</f>
        <v>-485.09324842527201</v>
      </c>
      <c r="Z408" s="20">
        <f>-E408*VLookups!$J$3</f>
        <v>-933.58270555238153</v>
      </c>
      <c r="AA408" s="20">
        <v>0</v>
      </c>
      <c r="AB408" s="20">
        <f t="shared" si="18"/>
        <v>7762.5301822698866</v>
      </c>
      <c r="AC408" s="20">
        <f t="shared" si="19"/>
        <v>1368715.8445316192</v>
      </c>
    </row>
    <row r="409" spans="2:29" x14ac:dyDescent="0.25">
      <c r="B409" s="9">
        <v>405</v>
      </c>
      <c r="C409" s="9">
        <f t="shared" si="20"/>
        <v>56</v>
      </c>
      <c r="D409" s="9">
        <v>9</v>
      </c>
      <c r="E409" s="20">
        <v>23339.567638809538</v>
      </c>
      <c r="F409" s="20">
        <f>'B-B-LS'!E409*-VLookups!$C$10*2</f>
        <v>-1400.3740583285721</v>
      </c>
      <c r="G409" s="19">
        <v>0</v>
      </c>
      <c r="H409" s="20">
        <f>(-VLookups!$C$13)*(E409+F409/2)</f>
        <v>-6588.0597574067697</v>
      </c>
      <c r="I409" s="19">
        <v>0</v>
      </c>
      <c r="J409" s="19">
        <v>0</v>
      </c>
      <c r="K409" s="19">
        <v>0</v>
      </c>
      <c r="L409" s="19">
        <v>0</v>
      </c>
      <c r="M409" s="19">
        <v>0</v>
      </c>
      <c r="N409" s="20" t="s">
        <v>36</v>
      </c>
      <c r="O409" s="19">
        <v>0</v>
      </c>
      <c r="P409" s="20">
        <f>P408-VLookups!$C$42</f>
        <v>-346</v>
      </c>
      <c r="Q409" s="22">
        <v>165</v>
      </c>
      <c r="R409" s="19">
        <v>0</v>
      </c>
      <c r="S409" s="20">
        <f>VLookups!$C$50</f>
        <v>-3580.614715990946</v>
      </c>
      <c r="T409" s="19">
        <v>0</v>
      </c>
      <c r="U409" s="9">
        <v>261</v>
      </c>
      <c r="V409" s="21">
        <f>V408-VLookups!$C$54</f>
        <v>-2525</v>
      </c>
      <c r="W409" s="21">
        <f>-VLookups!$C$60</f>
        <v>-300</v>
      </c>
      <c r="X409" s="21">
        <f>-VLookups!$C$62</f>
        <v>-125</v>
      </c>
      <c r="Y409" s="20">
        <f>Y408*(1+VLookups!$C$57/12)</f>
        <v>-486.50810373317904</v>
      </c>
      <c r="Z409" s="20">
        <f>-E409*VLookups!$J$3</f>
        <v>-933.58270555238153</v>
      </c>
      <c r="AA409" s="20">
        <v>0</v>
      </c>
      <c r="AB409" s="20">
        <f t="shared" si="18"/>
        <v>7754.6153269619799</v>
      </c>
      <c r="AC409" s="20">
        <f t="shared" si="19"/>
        <v>1378751.6529328006</v>
      </c>
    </row>
    <row r="410" spans="2:29" x14ac:dyDescent="0.25">
      <c r="B410" s="9">
        <v>406</v>
      </c>
      <c r="C410" s="9">
        <f t="shared" si="20"/>
        <v>56</v>
      </c>
      <c r="D410" s="9">
        <v>10</v>
      </c>
      <c r="E410" s="20">
        <v>23339.567638809538</v>
      </c>
      <c r="F410" s="20">
        <f>'B-B-LS'!E410*-VLookups!$C$10*2</f>
        <v>-1400.3740583285721</v>
      </c>
      <c r="G410" s="19">
        <v>0</v>
      </c>
      <c r="H410" s="20">
        <f>(-VLookups!$C$13)*(E410+F410/2)</f>
        <v>-6588.0597574067697</v>
      </c>
      <c r="I410" s="19">
        <v>0</v>
      </c>
      <c r="J410" s="19">
        <v>0</v>
      </c>
      <c r="K410" s="19">
        <v>0</v>
      </c>
      <c r="L410" s="19">
        <v>0</v>
      </c>
      <c r="M410" s="19">
        <v>0</v>
      </c>
      <c r="N410" s="20" t="s">
        <v>36</v>
      </c>
      <c r="O410" s="19">
        <v>0</v>
      </c>
      <c r="P410" s="20">
        <f>P409-VLookups!$C$42</f>
        <v>-347.5</v>
      </c>
      <c r="Q410" s="22">
        <v>166</v>
      </c>
      <c r="R410" s="19">
        <v>0</v>
      </c>
      <c r="S410" s="20">
        <f>VLookups!$C$50</f>
        <v>-3580.614715990946</v>
      </c>
      <c r="T410" s="19">
        <v>0</v>
      </c>
      <c r="U410" s="9">
        <v>262</v>
      </c>
      <c r="V410" s="21">
        <f>V409-VLookups!$C$54</f>
        <v>-2530</v>
      </c>
      <c r="W410" s="21">
        <f>-VLookups!$C$60</f>
        <v>-300</v>
      </c>
      <c r="X410" s="21">
        <f>-VLookups!$C$62</f>
        <v>-125</v>
      </c>
      <c r="Y410" s="20">
        <f>Y409*(1+VLookups!$C$57/12)</f>
        <v>-487.9270857024008</v>
      </c>
      <c r="Z410" s="20">
        <f>-E410*VLookups!$J$3</f>
        <v>-933.58270555238153</v>
      </c>
      <c r="AA410" s="20">
        <v>0</v>
      </c>
      <c r="AB410" s="20">
        <f t="shared" si="18"/>
        <v>7746.696344992758</v>
      </c>
      <c r="AC410" s="20">
        <f t="shared" si="19"/>
        <v>1388796.2686993482</v>
      </c>
    </row>
    <row r="411" spans="2:29" x14ac:dyDescent="0.25">
      <c r="B411" s="9">
        <v>407</v>
      </c>
      <c r="C411" s="9">
        <f t="shared" si="20"/>
        <v>56</v>
      </c>
      <c r="D411" s="9">
        <v>11</v>
      </c>
      <c r="E411" s="20">
        <v>23339.567638809538</v>
      </c>
      <c r="F411" s="20">
        <f>'B-B-LS'!E411*-VLookups!$C$10*2</f>
        <v>-1400.3740583285721</v>
      </c>
      <c r="G411" s="19">
        <v>0</v>
      </c>
      <c r="H411" s="20">
        <f>(-VLookups!$C$13)*(E411+F411/2)</f>
        <v>-6588.0597574067697</v>
      </c>
      <c r="I411" s="19">
        <v>0</v>
      </c>
      <c r="J411" s="19">
        <v>0</v>
      </c>
      <c r="K411" s="19">
        <v>0</v>
      </c>
      <c r="L411" s="19">
        <v>0</v>
      </c>
      <c r="M411" s="19">
        <v>0</v>
      </c>
      <c r="N411" s="20" t="s">
        <v>36</v>
      </c>
      <c r="O411" s="19">
        <v>0</v>
      </c>
      <c r="P411" s="20">
        <f>P410-VLookups!$C$42</f>
        <v>-349</v>
      </c>
      <c r="Q411" s="22">
        <v>167</v>
      </c>
      <c r="R411" s="19">
        <v>0</v>
      </c>
      <c r="S411" s="20">
        <f>VLookups!$C$50</f>
        <v>-3580.614715990946</v>
      </c>
      <c r="T411" s="19">
        <v>0</v>
      </c>
      <c r="U411" s="9">
        <v>263</v>
      </c>
      <c r="V411" s="21">
        <f>V410-VLookups!$C$54</f>
        <v>-2535</v>
      </c>
      <c r="W411" s="21">
        <f>-VLookups!$C$60</f>
        <v>-300</v>
      </c>
      <c r="X411" s="21">
        <f>-VLookups!$C$62</f>
        <v>-125</v>
      </c>
      <c r="Y411" s="20">
        <f>Y410*(1+VLookups!$C$57/12)</f>
        <v>-489.35020636903283</v>
      </c>
      <c r="Z411" s="20">
        <f>-E411*VLookups!$J$3</f>
        <v>-933.58270555238153</v>
      </c>
      <c r="AA411" s="20">
        <v>0</v>
      </c>
      <c r="AB411" s="20">
        <f t="shared" si="18"/>
        <v>7738.7732243261262</v>
      </c>
      <c r="AC411" s="20">
        <f t="shared" si="19"/>
        <v>1398849.7023715065</v>
      </c>
    </row>
    <row r="412" spans="2:29" x14ac:dyDescent="0.25">
      <c r="B412" s="9">
        <v>408</v>
      </c>
      <c r="C412" s="9">
        <f t="shared" si="20"/>
        <v>57</v>
      </c>
      <c r="D412" s="9">
        <v>0</v>
      </c>
      <c r="E412" s="20">
        <v>24156.452506167869</v>
      </c>
      <c r="F412" s="20">
        <f>'B-B-LS'!E412*-VLookups!$C$10*2</f>
        <v>-1449.387150370072</v>
      </c>
      <c r="G412" s="19">
        <v>0</v>
      </c>
      <c r="H412" s="20">
        <f>(-VLookups!$C$13)*(E412+F412/2)</f>
        <v>-6818.6418489160051</v>
      </c>
      <c r="I412" s="19">
        <v>0</v>
      </c>
      <c r="J412" s="19">
        <v>0</v>
      </c>
      <c r="K412" s="19">
        <v>0</v>
      </c>
      <c r="L412" s="19">
        <v>0</v>
      </c>
      <c r="M412" s="19">
        <v>0</v>
      </c>
      <c r="N412" s="20" t="s">
        <v>36</v>
      </c>
      <c r="O412" s="19">
        <v>0</v>
      </c>
      <c r="P412" s="20">
        <f>P411-VLookups!$C$42</f>
        <v>-350.5</v>
      </c>
      <c r="Q412" s="22">
        <v>168</v>
      </c>
      <c r="R412" s="19">
        <v>0</v>
      </c>
      <c r="S412" s="20">
        <f>VLookups!$C$50</f>
        <v>-3580.614715990946</v>
      </c>
      <c r="T412" s="19">
        <v>0</v>
      </c>
      <c r="U412" s="9">
        <v>264</v>
      </c>
      <c r="V412" s="21">
        <f>V411-VLookups!$C$54</f>
        <v>-2540</v>
      </c>
      <c r="W412" s="21">
        <f>-VLookups!$C$60</f>
        <v>-300</v>
      </c>
      <c r="X412" s="21">
        <f>-VLookups!$C$62</f>
        <v>-125</v>
      </c>
      <c r="Y412" s="20">
        <f>Y411*(1+VLookups!$C$57/12)</f>
        <v>-490.77747780427586</v>
      </c>
      <c r="Z412" s="20">
        <f>-E412*VLookups!$J$3</f>
        <v>-966.25810024671478</v>
      </c>
      <c r="AA412" s="20">
        <v>0</v>
      </c>
      <c r="AB412" s="20">
        <f t="shared" si="18"/>
        <v>8259.9667880248908</v>
      </c>
      <c r="AC412" s="20">
        <f t="shared" si="19"/>
        <v>1409441.0853301506</v>
      </c>
    </row>
    <row r="413" spans="2:29" x14ac:dyDescent="0.25">
      <c r="B413" s="9">
        <v>409</v>
      </c>
      <c r="C413" s="9">
        <f t="shared" si="20"/>
        <v>57</v>
      </c>
      <c r="D413" s="9">
        <v>1</v>
      </c>
      <c r="E413" s="20">
        <v>24156.452506167869</v>
      </c>
      <c r="F413" s="20">
        <f>'B-B-LS'!E413*-VLookups!$C$10*2</f>
        <v>-1449.387150370072</v>
      </c>
      <c r="G413" s="19">
        <v>0</v>
      </c>
      <c r="H413" s="20">
        <f>(-VLookups!$C$13)*(E413+F413/2)</f>
        <v>-6818.6418489160051</v>
      </c>
      <c r="I413" s="19">
        <v>0</v>
      </c>
      <c r="J413" s="19">
        <v>0</v>
      </c>
      <c r="K413" s="19">
        <v>0</v>
      </c>
      <c r="L413" s="19">
        <v>0</v>
      </c>
      <c r="M413" s="19">
        <v>0</v>
      </c>
      <c r="N413" s="20" t="s">
        <v>36</v>
      </c>
      <c r="O413" s="19">
        <v>0</v>
      </c>
      <c r="P413" s="20">
        <f>P412-VLookups!$C$42</f>
        <v>-352</v>
      </c>
      <c r="Q413" s="22">
        <v>169</v>
      </c>
      <c r="R413" s="19">
        <v>0</v>
      </c>
      <c r="S413" s="20">
        <f>VLookups!$C$50</f>
        <v>-3580.614715990946</v>
      </c>
      <c r="T413" s="19">
        <v>0</v>
      </c>
      <c r="U413" s="9">
        <v>265</v>
      </c>
      <c r="V413" s="21">
        <f>V412-VLookups!$C$54</f>
        <v>-2545</v>
      </c>
      <c r="W413" s="21">
        <f>-VLookups!$C$60</f>
        <v>-300</v>
      </c>
      <c r="X413" s="21">
        <f>-VLookups!$C$62</f>
        <v>-125</v>
      </c>
      <c r="Y413" s="20">
        <f>Y412*(1+VLookups!$C$57/12)</f>
        <v>-492.20891211453835</v>
      </c>
      <c r="Z413" s="20">
        <f>-E413*VLookups!$J$3</f>
        <v>-966.25810024671478</v>
      </c>
      <c r="AA413" s="20">
        <v>0</v>
      </c>
      <c r="AB413" s="20">
        <f t="shared" si="18"/>
        <v>8252.0353537146293</v>
      </c>
      <c r="AC413" s="20">
        <f t="shared" si="19"/>
        <v>1420042.1891594154</v>
      </c>
    </row>
    <row r="414" spans="2:29" x14ac:dyDescent="0.25">
      <c r="B414" s="9">
        <v>410</v>
      </c>
      <c r="C414" s="9">
        <f t="shared" si="20"/>
        <v>57</v>
      </c>
      <c r="D414" s="9">
        <v>2</v>
      </c>
      <c r="E414" s="20">
        <v>24156.452506167869</v>
      </c>
      <c r="F414" s="20">
        <f>'B-B-LS'!E414*-VLookups!$C$10*2</f>
        <v>-1449.387150370072</v>
      </c>
      <c r="G414" s="19">
        <v>0</v>
      </c>
      <c r="H414" s="20">
        <f>(-VLookups!$C$13)*(E414+F414/2)</f>
        <v>-6818.6418489160051</v>
      </c>
      <c r="I414" s="19">
        <v>0</v>
      </c>
      <c r="J414" s="19">
        <v>0</v>
      </c>
      <c r="K414" s="19">
        <v>0</v>
      </c>
      <c r="L414" s="19">
        <v>0</v>
      </c>
      <c r="M414" s="19">
        <v>0</v>
      </c>
      <c r="N414" s="20" t="s">
        <v>36</v>
      </c>
      <c r="O414" s="19">
        <v>0</v>
      </c>
      <c r="P414" s="20">
        <f>P413-VLookups!$C$42</f>
        <v>-353.5</v>
      </c>
      <c r="Q414" s="22">
        <v>170</v>
      </c>
      <c r="R414" s="19">
        <v>0</v>
      </c>
      <c r="S414" s="20">
        <f>VLookups!$C$50</f>
        <v>-3580.614715990946</v>
      </c>
      <c r="T414" s="19">
        <v>0</v>
      </c>
      <c r="U414" s="9">
        <v>266</v>
      </c>
      <c r="V414" s="21">
        <f>V413-VLookups!$C$54</f>
        <v>-2550</v>
      </c>
      <c r="W414" s="21">
        <f>-VLookups!$C$60</f>
        <v>-300</v>
      </c>
      <c r="X414" s="21">
        <f>-VLookups!$C$62</f>
        <v>-125</v>
      </c>
      <c r="Y414" s="20">
        <f>Y413*(1+VLookups!$C$57/12)</f>
        <v>-493.6445214415391</v>
      </c>
      <c r="Z414" s="20">
        <f>-E414*VLookups!$J$3</f>
        <v>-966.25810024671478</v>
      </c>
      <c r="AA414" s="20">
        <v>0</v>
      </c>
      <c r="AB414" s="20">
        <f t="shared" si="18"/>
        <v>8244.0997443876277</v>
      </c>
      <c r="AC414" s="20">
        <f t="shared" si="19"/>
        <v>1430653.0258857354</v>
      </c>
    </row>
    <row r="415" spans="2:29" x14ac:dyDescent="0.25">
      <c r="B415" s="9">
        <v>411</v>
      </c>
      <c r="C415" s="9">
        <f t="shared" si="20"/>
        <v>57</v>
      </c>
      <c r="D415" s="9">
        <v>3</v>
      </c>
      <c r="E415" s="20">
        <v>24156.452506167869</v>
      </c>
      <c r="F415" s="20">
        <f>'B-B-LS'!E415*-VLookups!$C$10*2</f>
        <v>-1449.387150370072</v>
      </c>
      <c r="G415" s="19">
        <v>0</v>
      </c>
      <c r="H415" s="20">
        <f>(-VLookups!$C$13)*(E415+F415/2)</f>
        <v>-6818.6418489160051</v>
      </c>
      <c r="I415" s="19">
        <v>0</v>
      </c>
      <c r="J415" s="19">
        <v>0</v>
      </c>
      <c r="K415" s="19">
        <v>0</v>
      </c>
      <c r="L415" s="19">
        <v>0</v>
      </c>
      <c r="M415" s="19">
        <v>0</v>
      </c>
      <c r="N415" s="20" t="s">
        <v>36</v>
      </c>
      <c r="O415" s="19">
        <v>0</v>
      </c>
      <c r="P415" s="20">
        <f>P414-VLookups!$C$42</f>
        <v>-355</v>
      </c>
      <c r="Q415" s="22">
        <v>171</v>
      </c>
      <c r="R415" s="19">
        <v>0</v>
      </c>
      <c r="S415" s="20">
        <f>VLookups!$C$50</f>
        <v>-3580.614715990946</v>
      </c>
      <c r="T415" s="19">
        <v>0</v>
      </c>
      <c r="U415" s="9">
        <v>267</v>
      </c>
      <c r="V415" s="21">
        <f>V414-VLookups!$C$54</f>
        <v>-2555</v>
      </c>
      <c r="W415" s="21">
        <f>-VLookups!$C$60</f>
        <v>-300</v>
      </c>
      <c r="X415" s="21">
        <f>-VLookups!$C$62</f>
        <v>-125</v>
      </c>
      <c r="Y415" s="20">
        <f>Y414*(1+VLookups!$C$57/12)</f>
        <v>-495.08431796241024</v>
      </c>
      <c r="Z415" s="20">
        <f>-E415*VLookups!$J$3</f>
        <v>-966.25810024671478</v>
      </c>
      <c r="AA415" s="20">
        <v>0</v>
      </c>
      <c r="AB415" s="20">
        <f t="shared" si="18"/>
        <v>8236.1599478667576</v>
      </c>
      <c r="AC415" s="20">
        <f t="shared" si="19"/>
        <v>1441273.6075434119</v>
      </c>
    </row>
    <row r="416" spans="2:29" x14ac:dyDescent="0.25">
      <c r="B416" s="9">
        <v>412</v>
      </c>
      <c r="C416" s="9">
        <f t="shared" si="20"/>
        <v>57</v>
      </c>
      <c r="D416" s="9">
        <v>4</v>
      </c>
      <c r="E416" s="20">
        <v>24156.452506167869</v>
      </c>
      <c r="F416" s="20">
        <f>'B-B-LS'!E416*-VLookups!$C$10*2</f>
        <v>-1449.387150370072</v>
      </c>
      <c r="G416" s="19">
        <v>0</v>
      </c>
      <c r="H416" s="20">
        <f>(-VLookups!$C$13)*(E416+F416/2)</f>
        <v>-6818.6418489160051</v>
      </c>
      <c r="I416" s="19">
        <v>0</v>
      </c>
      <c r="J416" s="19">
        <v>0</v>
      </c>
      <c r="K416" s="19">
        <v>0</v>
      </c>
      <c r="L416" s="19">
        <v>0</v>
      </c>
      <c r="M416" s="19">
        <v>0</v>
      </c>
      <c r="N416" s="20" t="s">
        <v>36</v>
      </c>
      <c r="O416" s="19">
        <v>0</v>
      </c>
      <c r="P416" s="20">
        <f>P415-VLookups!$C$42</f>
        <v>-356.5</v>
      </c>
      <c r="Q416" s="22">
        <v>172</v>
      </c>
      <c r="R416" s="19">
        <v>0</v>
      </c>
      <c r="S416" s="20">
        <f>VLookups!$C$50</f>
        <v>-3580.614715990946</v>
      </c>
      <c r="T416" s="19">
        <v>0</v>
      </c>
      <c r="U416" s="9">
        <v>268</v>
      </c>
      <c r="V416" s="21">
        <f>V415-VLookups!$C$54</f>
        <v>-2560</v>
      </c>
      <c r="W416" s="21">
        <f>-VLookups!$C$60</f>
        <v>-300</v>
      </c>
      <c r="X416" s="21">
        <f>-VLookups!$C$62</f>
        <v>-125</v>
      </c>
      <c r="Y416" s="20">
        <f>Y415*(1+VLookups!$C$57/12)</f>
        <v>-496.52831388980059</v>
      </c>
      <c r="Z416" s="20">
        <f>-E416*VLookups!$J$3</f>
        <v>-966.25810024671478</v>
      </c>
      <c r="AA416" s="20">
        <v>0</v>
      </c>
      <c r="AB416" s="20">
        <f t="shared" si="18"/>
        <v>8228.2159519393663</v>
      </c>
      <c r="AC416" s="20">
        <f t="shared" si="19"/>
        <v>1451903.9461745904</v>
      </c>
    </row>
    <row r="417" spans="2:29" x14ac:dyDescent="0.25">
      <c r="B417" s="9">
        <v>413</v>
      </c>
      <c r="C417" s="9">
        <f t="shared" si="20"/>
        <v>57</v>
      </c>
      <c r="D417" s="9">
        <v>5</v>
      </c>
      <c r="E417" s="20">
        <v>24156.452506167869</v>
      </c>
      <c r="F417" s="20">
        <f>'B-B-LS'!E417*-VLookups!$C$10*2</f>
        <v>-1449.387150370072</v>
      </c>
      <c r="G417" s="19">
        <v>0</v>
      </c>
      <c r="H417" s="20">
        <f>(-VLookups!$C$13)*(E417+F417/2)</f>
        <v>-6818.6418489160051</v>
      </c>
      <c r="I417" s="19">
        <v>0</v>
      </c>
      <c r="J417" s="19">
        <v>0</v>
      </c>
      <c r="K417" s="19">
        <v>0</v>
      </c>
      <c r="L417" s="19">
        <v>0</v>
      </c>
      <c r="M417" s="19">
        <v>0</v>
      </c>
      <c r="N417" s="20" t="s">
        <v>36</v>
      </c>
      <c r="O417" s="19">
        <v>0</v>
      </c>
      <c r="P417" s="20">
        <f>P416-VLookups!$C$42</f>
        <v>-358</v>
      </c>
      <c r="Q417" s="22">
        <v>173</v>
      </c>
      <c r="R417" s="19">
        <v>0</v>
      </c>
      <c r="S417" s="20">
        <f>VLookups!$C$50</f>
        <v>-3580.614715990946</v>
      </c>
      <c r="T417" s="19">
        <v>0</v>
      </c>
      <c r="U417" s="9">
        <v>269</v>
      </c>
      <c r="V417" s="21">
        <f>V416-VLookups!$C$54</f>
        <v>-2565</v>
      </c>
      <c r="W417" s="21">
        <f>-VLookups!$C$60</f>
        <v>-300</v>
      </c>
      <c r="X417" s="21">
        <f>-VLookups!$C$62</f>
        <v>-125</v>
      </c>
      <c r="Y417" s="20">
        <f>Y416*(1+VLookups!$C$57/12)</f>
        <v>-497.9765214719792</v>
      </c>
      <c r="Z417" s="20">
        <f>-E417*VLookups!$J$3</f>
        <v>-966.25810024671478</v>
      </c>
      <c r="AA417" s="20">
        <v>0</v>
      </c>
      <c r="AB417" s="20">
        <f t="shared" si="18"/>
        <v>8220.2677443571883</v>
      </c>
      <c r="AC417" s="20">
        <f t="shared" si="19"/>
        <v>1462544.0538292388</v>
      </c>
    </row>
    <row r="418" spans="2:29" x14ac:dyDescent="0.25">
      <c r="B418" s="9">
        <v>414</v>
      </c>
      <c r="C418" s="9">
        <f t="shared" si="20"/>
        <v>57</v>
      </c>
      <c r="D418" s="9">
        <v>6</v>
      </c>
      <c r="E418" s="20">
        <v>24156.452506167869</v>
      </c>
      <c r="F418" s="20">
        <f>'B-B-LS'!E418*-VLookups!$C$10*2</f>
        <v>-1449.387150370072</v>
      </c>
      <c r="G418" s="19">
        <v>0</v>
      </c>
      <c r="H418" s="20">
        <f>(-VLookups!$C$13)*(E418+F418/2)</f>
        <v>-6818.6418489160051</v>
      </c>
      <c r="I418" s="19">
        <v>0</v>
      </c>
      <c r="J418" s="19">
        <v>0</v>
      </c>
      <c r="K418" s="19">
        <v>0</v>
      </c>
      <c r="L418" s="19">
        <v>0</v>
      </c>
      <c r="M418" s="19">
        <v>0</v>
      </c>
      <c r="N418" s="20" t="s">
        <v>36</v>
      </c>
      <c r="O418" s="19">
        <v>0</v>
      </c>
      <c r="P418" s="20">
        <f>P417-VLookups!$C$42</f>
        <v>-359.5</v>
      </c>
      <c r="Q418" s="22">
        <v>174</v>
      </c>
      <c r="R418" s="19">
        <v>0</v>
      </c>
      <c r="S418" s="20">
        <f>VLookups!$C$50</f>
        <v>-3580.614715990946</v>
      </c>
      <c r="T418" s="19">
        <v>0</v>
      </c>
      <c r="U418" s="9">
        <v>270</v>
      </c>
      <c r="V418" s="21">
        <f>V417-VLookups!$C$54</f>
        <v>-2570</v>
      </c>
      <c r="W418" s="21">
        <f>-VLookups!$C$60</f>
        <v>-300</v>
      </c>
      <c r="X418" s="21">
        <f>-VLookups!$C$62</f>
        <v>-125</v>
      </c>
      <c r="Y418" s="20">
        <f>Y417*(1+VLookups!$C$57/12)</f>
        <v>-499.42895299293912</v>
      </c>
      <c r="Z418" s="20">
        <f>-E418*VLookups!$J$3</f>
        <v>-966.25810024671478</v>
      </c>
      <c r="AA418" s="20">
        <v>0</v>
      </c>
      <c r="AB418" s="20">
        <f t="shared" si="18"/>
        <v>8212.3153128362283</v>
      </c>
      <c r="AC418" s="20">
        <f t="shared" si="19"/>
        <v>1473193.9425651238</v>
      </c>
    </row>
    <row r="419" spans="2:29" x14ac:dyDescent="0.25">
      <c r="B419" s="9">
        <v>415</v>
      </c>
      <c r="C419" s="9">
        <f t="shared" si="20"/>
        <v>57</v>
      </c>
      <c r="D419" s="9">
        <v>7</v>
      </c>
      <c r="E419" s="20">
        <v>24156.452506167869</v>
      </c>
      <c r="F419" s="20">
        <f>'B-B-LS'!E419*-VLookups!$C$10*2</f>
        <v>-1449.387150370072</v>
      </c>
      <c r="G419" s="19">
        <v>0</v>
      </c>
      <c r="H419" s="20">
        <f>(-VLookups!$C$13)*(E419+F419/2)</f>
        <v>-6818.6418489160051</v>
      </c>
      <c r="I419" s="19">
        <v>0</v>
      </c>
      <c r="J419" s="19">
        <v>0</v>
      </c>
      <c r="K419" s="19">
        <v>0</v>
      </c>
      <c r="L419" s="19">
        <v>0</v>
      </c>
      <c r="M419" s="19">
        <v>0</v>
      </c>
      <c r="N419" s="20" t="s">
        <v>36</v>
      </c>
      <c r="O419" s="19">
        <v>0</v>
      </c>
      <c r="P419" s="20">
        <f>P418-VLookups!$C$42</f>
        <v>-361</v>
      </c>
      <c r="Q419" s="22">
        <v>175</v>
      </c>
      <c r="R419" s="19">
        <v>0</v>
      </c>
      <c r="S419" s="20">
        <f>VLookups!$C$50</f>
        <v>-3580.614715990946</v>
      </c>
      <c r="T419" s="19">
        <v>0</v>
      </c>
      <c r="U419" s="9">
        <v>271</v>
      </c>
      <c r="V419" s="21">
        <f>V418-VLookups!$C$54</f>
        <v>-2575</v>
      </c>
      <c r="W419" s="21">
        <f>-VLookups!$C$60</f>
        <v>-300</v>
      </c>
      <c r="X419" s="21">
        <f>-VLookups!$C$62</f>
        <v>-125</v>
      </c>
      <c r="Y419" s="20">
        <f>Y418*(1+VLookups!$C$57/12)</f>
        <v>-500.88562077250185</v>
      </c>
      <c r="Z419" s="20">
        <f>-E419*VLookups!$J$3</f>
        <v>-966.25810024671478</v>
      </c>
      <c r="AA419" s="20">
        <v>0</v>
      </c>
      <c r="AB419" s="20">
        <f t="shared" si="18"/>
        <v>8204.3586450566654</v>
      </c>
      <c r="AC419" s="20">
        <f t="shared" si="19"/>
        <v>1483853.624447789</v>
      </c>
    </row>
    <row r="420" spans="2:29" x14ac:dyDescent="0.25">
      <c r="B420" s="9">
        <v>416</v>
      </c>
      <c r="C420" s="9">
        <f t="shared" si="20"/>
        <v>57</v>
      </c>
      <c r="D420" s="9">
        <v>8</v>
      </c>
      <c r="E420" s="20">
        <v>24156.452506167869</v>
      </c>
      <c r="F420" s="20">
        <f>'B-B-LS'!E420*-VLookups!$C$10*2</f>
        <v>-1449.387150370072</v>
      </c>
      <c r="G420" s="19">
        <v>0</v>
      </c>
      <c r="H420" s="20">
        <f>(-VLookups!$C$13)*(E420+F420/2)</f>
        <v>-6818.6418489160051</v>
      </c>
      <c r="I420" s="19">
        <v>0</v>
      </c>
      <c r="J420" s="19">
        <v>0</v>
      </c>
      <c r="K420" s="19">
        <v>0</v>
      </c>
      <c r="L420" s="19">
        <v>0</v>
      </c>
      <c r="M420" s="19">
        <v>0</v>
      </c>
      <c r="N420" s="20" t="s">
        <v>36</v>
      </c>
      <c r="O420" s="19">
        <v>0</v>
      </c>
      <c r="P420" s="20">
        <f>P419-VLookups!$C$42</f>
        <v>-362.5</v>
      </c>
      <c r="Q420" s="22">
        <v>176</v>
      </c>
      <c r="R420" s="19">
        <v>0</v>
      </c>
      <c r="S420" s="20">
        <f>VLookups!$C$50</f>
        <v>-3580.614715990946</v>
      </c>
      <c r="T420" s="19">
        <v>0</v>
      </c>
      <c r="U420" s="9">
        <v>272</v>
      </c>
      <c r="V420" s="21">
        <f>V419-VLookups!$C$54</f>
        <v>-2580</v>
      </c>
      <c r="W420" s="21">
        <f>-VLookups!$C$60</f>
        <v>-300</v>
      </c>
      <c r="X420" s="21">
        <f>-VLookups!$C$62</f>
        <v>-125</v>
      </c>
      <c r="Y420" s="20">
        <f>Y419*(1+VLookups!$C$57/12)</f>
        <v>-502.34653716642168</v>
      </c>
      <c r="Z420" s="20">
        <f>-E420*VLookups!$J$3</f>
        <v>-966.25810024671478</v>
      </c>
      <c r="AA420" s="20">
        <v>0</v>
      </c>
      <c r="AB420" s="20">
        <f t="shared" si="18"/>
        <v>8196.3977286627451</v>
      </c>
      <c r="AC420" s="20">
        <f t="shared" si="19"/>
        <v>1494523.1115505314</v>
      </c>
    </row>
    <row r="421" spans="2:29" x14ac:dyDescent="0.25">
      <c r="B421" s="9">
        <v>417</v>
      </c>
      <c r="C421" s="9">
        <f t="shared" si="20"/>
        <v>57</v>
      </c>
      <c r="D421" s="9">
        <v>9</v>
      </c>
      <c r="E421" s="20">
        <v>24156.452506167869</v>
      </c>
      <c r="F421" s="20">
        <f>'B-B-LS'!E421*-VLookups!$C$10*2</f>
        <v>-1449.387150370072</v>
      </c>
      <c r="G421" s="19">
        <v>0</v>
      </c>
      <c r="H421" s="20">
        <f>(-VLookups!$C$13)*(E421+F421/2)</f>
        <v>-6818.6418489160051</v>
      </c>
      <c r="I421" s="19">
        <v>0</v>
      </c>
      <c r="J421" s="19">
        <v>0</v>
      </c>
      <c r="K421" s="19">
        <v>0</v>
      </c>
      <c r="L421" s="19">
        <v>0</v>
      </c>
      <c r="M421" s="19">
        <v>0</v>
      </c>
      <c r="N421" s="20" t="s">
        <v>36</v>
      </c>
      <c r="O421" s="19">
        <v>0</v>
      </c>
      <c r="P421" s="20">
        <f>P420-VLookups!$C$42</f>
        <v>-364</v>
      </c>
      <c r="Q421" s="22">
        <v>177</v>
      </c>
      <c r="R421" s="19">
        <v>0</v>
      </c>
      <c r="S421" s="20">
        <f>VLookups!$C$50</f>
        <v>-3580.614715990946</v>
      </c>
      <c r="T421" s="19">
        <v>0</v>
      </c>
      <c r="U421" s="9">
        <v>273</v>
      </c>
      <c r="V421" s="21">
        <f>V420-VLookups!$C$54</f>
        <v>-2585</v>
      </c>
      <c r="W421" s="21">
        <f>-VLookups!$C$60</f>
        <v>-300</v>
      </c>
      <c r="X421" s="21">
        <f>-VLookups!$C$62</f>
        <v>-125</v>
      </c>
      <c r="Y421" s="20">
        <f>Y420*(1+VLookups!$C$57/12)</f>
        <v>-503.81171456649042</v>
      </c>
      <c r="Z421" s="20">
        <f>-E421*VLookups!$J$3</f>
        <v>-966.25810024671478</v>
      </c>
      <c r="AA421" s="20">
        <v>0</v>
      </c>
      <c r="AB421" s="20">
        <f t="shared" si="18"/>
        <v>8188.4325512626756</v>
      </c>
      <c r="AC421" s="20">
        <f t="shared" si="19"/>
        <v>1505202.4159543782</v>
      </c>
    </row>
    <row r="422" spans="2:29" x14ac:dyDescent="0.25">
      <c r="B422" s="9">
        <v>418</v>
      </c>
      <c r="C422" s="9">
        <f t="shared" si="20"/>
        <v>57</v>
      </c>
      <c r="D422" s="9">
        <v>10</v>
      </c>
      <c r="E422" s="20">
        <v>24156.452506167869</v>
      </c>
      <c r="F422" s="20">
        <f>'B-B-LS'!E422*-VLookups!$C$10*2</f>
        <v>-1449.387150370072</v>
      </c>
      <c r="G422" s="19">
        <v>0</v>
      </c>
      <c r="H422" s="20">
        <f>(-VLookups!$C$13)*(E422+F422/2)</f>
        <v>-6818.6418489160051</v>
      </c>
      <c r="I422" s="19">
        <v>0</v>
      </c>
      <c r="J422" s="19">
        <v>0</v>
      </c>
      <c r="K422" s="19">
        <v>0</v>
      </c>
      <c r="L422" s="19">
        <v>0</v>
      </c>
      <c r="M422" s="19">
        <v>0</v>
      </c>
      <c r="N422" s="20" t="s">
        <v>36</v>
      </c>
      <c r="O422" s="19">
        <v>0</v>
      </c>
      <c r="P422" s="20">
        <f>P421-VLookups!$C$42</f>
        <v>-365.5</v>
      </c>
      <c r="Q422" s="22">
        <v>178</v>
      </c>
      <c r="R422" s="19">
        <v>0</v>
      </c>
      <c r="S422" s="20">
        <f>VLookups!$C$50</f>
        <v>-3580.614715990946</v>
      </c>
      <c r="T422" s="19">
        <v>0</v>
      </c>
      <c r="U422" s="9">
        <v>274</v>
      </c>
      <c r="V422" s="21">
        <f>V421-VLookups!$C$54</f>
        <v>-2590</v>
      </c>
      <c r="W422" s="21">
        <f>-VLookups!$C$60</f>
        <v>-300</v>
      </c>
      <c r="X422" s="21">
        <f>-VLookups!$C$62</f>
        <v>-125</v>
      </c>
      <c r="Y422" s="20">
        <f>Y421*(1+VLookups!$C$57/12)</f>
        <v>-505.28116540064269</v>
      </c>
      <c r="Z422" s="20">
        <f>-E422*VLookups!$J$3</f>
        <v>-966.25810024671478</v>
      </c>
      <c r="AA422" s="20">
        <v>0</v>
      </c>
      <c r="AB422" s="20">
        <f t="shared" si="18"/>
        <v>8180.4631004285247</v>
      </c>
      <c r="AC422" s="20">
        <f t="shared" si="19"/>
        <v>1515891.549748064</v>
      </c>
    </row>
    <row r="423" spans="2:29" x14ac:dyDescent="0.25">
      <c r="B423" s="9">
        <v>419</v>
      </c>
      <c r="C423" s="9">
        <f t="shared" si="20"/>
        <v>57</v>
      </c>
      <c r="D423" s="9">
        <v>11</v>
      </c>
      <c r="E423" s="20">
        <v>24156.452506167869</v>
      </c>
      <c r="F423" s="20">
        <f>'B-B-LS'!E423*-VLookups!$C$10*2</f>
        <v>-1449.387150370072</v>
      </c>
      <c r="G423" s="19">
        <v>0</v>
      </c>
      <c r="H423" s="20">
        <f>(-VLookups!$C$13)*(E423+F423/2)</f>
        <v>-6818.6418489160051</v>
      </c>
      <c r="I423" s="19">
        <v>0</v>
      </c>
      <c r="J423" s="19">
        <v>0</v>
      </c>
      <c r="K423" s="19">
        <v>0</v>
      </c>
      <c r="L423" s="19">
        <v>0</v>
      </c>
      <c r="M423" s="19">
        <v>0</v>
      </c>
      <c r="N423" s="20" t="s">
        <v>36</v>
      </c>
      <c r="O423" s="19">
        <v>0</v>
      </c>
      <c r="P423" s="20">
        <f>P422-VLookups!$C$42</f>
        <v>-367</v>
      </c>
      <c r="Q423" s="22">
        <v>179</v>
      </c>
      <c r="R423" s="19">
        <v>0</v>
      </c>
      <c r="S423" s="20">
        <f>VLookups!$C$50</f>
        <v>-3580.614715990946</v>
      </c>
      <c r="T423" s="19">
        <v>0</v>
      </c>
      <c r="U423" s="9">
        <v>275</v>
      </c>
      <c r="V423" s="21">
        <f>V422-VLookups!$C$54</f>
        <v>-2595</v>
      </c>
      <c r="W423" s="21">
        <f>-VLookups!$C$60</f>
        <v>-300</v>
      </c>
      <c r="X423" s="21">
        <f>-VLookups!$C$62</f>
        <v>-125</v>
      </c>
      <c r="Y423" s="20">
        <f>Y422*(1+VLookups!$C$57/12)</f>
        <v>-506.75490213306125</v>
      </c>
      <c r="Z423" s="20">
        <f>-E423*VLookups!$J$3</f>
        <v>-966.25810024671478</v>
      </c>
      <c r="AA423" s="20">
        <v>0</v>
      </c>
      <c r="AB423" s="20">
        <f t="shared" si="18"/>
        <v>8172.4893636961051</v>
      </c>
      <c r="AC423" s="20">
        <f t="shared" si="19"/>
        <v>1526590.5250280071</v>
      </c>
    </row>
    <row r="424" spans="2:29" x14ac:dyDescent="0.25">
      <c r="B424" s="9">
        <v>420</v>
      </c>
      <c r="C424" s="9">
        <f t="shared" si="20"/>
        <v>58</v>
      </c>
      <c r="D424" s="9">
        <v>0</v>
      </c>
      <c r="E424" s="20">
        <v>25001.928343883741</v>
      </c>
      <c r="F424" s="20">
        <f>'B-B-LS'!E424*-VLookups!$C$10*2</f>
        <v>-1500.1157006330245</v>
      </c>
      <c r="G424" s="19">
        <v>0</v>
      </c>
      <c r="H424" s="20">
        <f>(-VLookups!$C$13)*(E424+F424/2)</f>
        <v>-7057.2943136280646</v>
      </c>
      <c r="I424" s="19">
        <v>0</v>
      </c>
      <c r="J424" s="19">
        <v>0</v>
      </c>
      <c r="K424" s="19">
        <v>0</v>
      </c>
      <c r="L424" s="19">
        <v>0</v>
      </c>
      <c r="M424" s="19">
        <v>0</v>
      </c>
      <c r="N424" s="20" t="s">
        <v>36</v>
      </c>
      <c r="O424" s="19">
        <v>0</v>
      </c>
      <c r="P424" s="20">
        <f>P423-VLookups!$C$42</f>
        <v>-368.5</v>
      </c>
      <c r="Q424" s="22">
        <v>180</v>
      </c>
      <c r="R424" s="19">
        <v>0</v>
      </c>
      <c r="S424" s="20">
        <f>VLookups!$C$50</f>
        <v>-3580.614715990946</v>
      </c>
      <c r="T424" s="19">
        <v>0</v>
      </c>
      <c r="U424" s="9">
        <v>276</v>
      </c>
      <c r="V424" s="21">
        <f>V423-VLookups!$C$54</f>
        <v>-2600</v>
      </c>
      <c r="W424" s="21">
        <f>-VLookups!$C$60</f>
        <v>-300</v>
      </c>
      <c r="X424" s="21">
        <f>-VLookups!$C$62</f>
        <v>-125</v>
      </c>
      <c r="Y424" s="20">
        <f>Y423*(1+VLookups!$C$57/12)</f>
        <v>-508.23293726428267</v>
      </c>
      <c r="Z424" s="20">
        <f>-E424*VLookups!$J$3</f>
        <v>-1000.0771337553497</v>
      </c>
      <c r="AA424" s="20">
        <v>0</v>
      </c>
      <c r="AB424" s="20">
        <f t="shared" si="18"/>
        <v>8712.1513929285829</v>
      </c>
      <c r="AC424" s="20">
        <f t="shared" si="19"/>
        <v>1537846.993962649</v>
      </c>
    </row>
    <row r="425" spans="2:29" x14ac:dyDescent="0.25">
      <c r="B425" s="9">
        <v>421</v>
      </c>
      <c r="C425" s="9">
        <f t="shared" si="20"/>
        <v>58</v>
      </c>
      <c r="D425" s="9">
        <v>1</v>
      </c>
      <c r="E425" s="20">
        <v>25001.928343883741</v>
      </c>
      <c r="F425" s="20">
        <f>'B-B-LS'!E425*-VLookups!$C$10*2</f>
        <v>-1500.1157006330245</v>
      </c>
      <c r="G425" s="19">
        <v>0</v>
      </c>
      <c r="H425" s="20">
        <f>(-VLookups!$C$13)*(E425+F425/2)</f>
        <v>-7057.2943136280646</v>
      </c>
      <c r="I425" s="19">
        <v>0</v>
      </c>
      <c r="J425" s="19">
        <v>0</v>
      </c>
      <c r="K425" s="19">
        <v>0</v>
      </c>
      <c r="L425" s="19">
        <v>0</v>
      </c>
      <c r="M425" s="19">
        <v>0</v>
      </c>
      <c r="N425" s="20" t="s">
        <v>36</v>
      </c>
      <c r="O425" s="19">
        <v>0</v>
      </c>
      <c r="P425" s="20">
        <f>P424-VLookups!$C$42</f>
        <v>-370</v>
      </c>
      <c r="Q425" s="22">
        <v>181</v>
      </c>
      <c r="R425" s="19">
        <v>0</v>
      </c>
      <c r="S425" s="20">
        <f>VLookups!$C$50</f>
        <v>-3580.614715990946</v>
      </c>
      <c r="T425" s="19">
        <v>0</v>
      </c>
      <c r="U425" s="9">
        <v>277</v>
      </c>
      <c r="V425" s="21">
        <f>V424-VLookups!$C$54</f>
        <v>-2605</v>
      </c>
      <c r="W425" s="21">
        <f>-VLookups!$C$60</f>
        <v>-300</v>
      </c>
      <c r="X425" s="21">
        <f>-VLookups!$C$62</f>
        <v>-125</v>
      </c>
      <c r="Y425" s="20">
        <f>Y424*(1+VLookups!$C$57/12)</f>
        <v>-509.71528333130351</v>
      </c>
      <c r="Z425" s="20">
        <f>-E425*VLookups!$J$3</f>
        <v>-1000.0771337553497</v>
      </c>
      <c r="AA425" s="20">
        <v>0</v>
      </c>
      <c r="AB425" s="20">
        <f t="shared" si="18"/>
        <v>8704.1690468615634</v>
      </c>
      <c r="AC425" s="20">
        <f t="shared" si="19"/>
        <v>1549114.2413327817</v>
      </c>
    </row>
    <row r="426" spans="2:29" x14ac:dyDescent="0.25">
      <c r="B426" s="9">
        <v>422</v>
      </c>
      <c r="C426" s="9">
        <f t="shared" si="20"/>
        <v>58</v>
      </c>
      <c r="D426" s="9">
        <v>2</v>
      </c>
      <c r="E426" s="20">
        <v>25001.928343883741</v>
      </c>
      <c r="F426" s="20">
        <f>'B-B-LS'!E426*-VLookups!$C$10*2</f>
        <v>-1500.1157006330245</v>
      </c>
      <c r="G426" s="19">
        <v>0</v>
      </c>
      <c r="H426" s="20">
        <f>(-VLookups!$C$13)*(E426+F426/2)</f>
        <v>-7057.2943136280646</v>
      </c>
      <c r="I426" s="19">
        <v>0</v>
      </c>
      <c r="J426" s="19">
        <v>0</v>
      </c>
      <c r="K426" s="19">
        <v>0</v>
      </c>
      <c r="L426" s="19">
        <v>0</v>
      </c>
      <c r="M426" s="19">
        <v>0</v>
      </c>
      <c r="N426" s="20" t="s">
        <v>36</v>
      </c>
      <c r="O426" s="19">
        <v>0</v>
      </c>
      <c r="P426" s="20">
        <f>P425-VLookups!$C$42</f>
        <v>-371.5</v>
      </c>
      <c r="Q426" s="22">
        <v>182</v>
      </c>
      <c r="R426" s="19">
        <v>0</v>
      </c>
      <c r="S426" s="20">
        <f>VLookups!$C$50</f>
        <v>-3580.614715990946</v>
      </c>
      <c r="T426" s="19">
        <v>0</v>
      </c>
      <c r="U426" s="9">
        <v>278</v>
      </c>
      <c r="V426" s="21">
        <f>V425-VLookups!$C$54</f>
        <v>-2610</v>
      </c>
      <c r="W426" s="21">
        <f>-VLookups!$C$60</f>
        <v>-300</v>
      </c>
      <c r="X426" s="21">
        <f>-VLookups!$C$62</f>
        <v>-125</v>
      </c>
      <c r="Y426" s="20">
        <f>Y425*(1+VLookups!$C$57/12)</f>
        <v>-511.20195290768646</v>
      </c>
      <c r="Z426" s="20">
        <f>-E426*VLookups!$J$3</f>
        <v>-1000.0771337553497</v>
      </c>
      <c r="AA426" s="20">
        <v>0</v>
      </c>
      <c r="AB426" s="20">
        <f t="shared" si="18"/>
        <v>8696.1823772851822</v>
      </c>
      <c r="AC426" s="20">
        <f t="shared" si="19"/>
        <v>1560392.280778955</v>
      </c>
    </row>
    <row r="427" spans="2:29" x14ac:dyDescent="0.25">
      <c r="B427" s="9">
        <v>423</v>
      </c>
      <c r="C427" s="9">
        <f t="shared" si="20"/>
        <v>58</v>
      </c>
      <c r="D427" s="9">
        <v>3</v>
      </c>
      <c r="E427" s="20">
        <v>25001.928343883741</v>
      </c>
      <c r="F427" s="20">
        <f>'B-B-LS'!E427*-VLookups!$C$10*2</f>
        <v>-1500.1157006330245</v>
      </c>
      <c r="G427" s="19">
        <v>0</v>
      </c>
      <c r="H427" s="20">
        <f>(-VLookups!$C$13)*(E427+F427/2)</f>
        <v>-7057.2943136280646</v>
      </c>
      <c r="I427" s="19">
        <v>0</v>
      </c>
      <c r="J427" s="19">
        <v>0</v>
      </c>
      <c r="K427" s="19">
        <v>0</v>
      </c>
      <c r="L427" s="19">
        <v>0</v>
      </c>
      <c r="M427" s="19">
        <v>0</v>
      </c>
      <c r="N427" s="20" t="s">
        <v>36</v>
      </c>
      <c r="O427" s="19">
        <v>0</v>
      </c>
      <c r="P427" s="20">
        <f>P426-VLookups!$C$42</f>
        <v>-373</v>
      </c>
      <c r="Q427" s="22">
        <v>183</v>
      </c>
      <c r="R427" s="19">
        <v>0</v>
      </c>
      <c r="S427" s="20">
        <f>VLookups!$C$50</f>
        <v>-3580.614715990946</v>
      </c>
      <c r="T427" s="19">
        <v>0</v>
      </c>
      <c r="U427" s="9">
        <v>279</v>
      </c>
      <c r="V427" s="21">
        <f>V426-VLookups!$C$54</f>
        <v>-2615</v>
      </c>
      <c r="W427" s="21">
        <f>-VLookups!$C$60</f>
        <v>-300</v>
      </c>
      <c r="X427" s="21">
        <f>-VLookups!$C$62</f>
        <v>-125</v>
      </c>
      <c r="Y427" s="20">
        <f>Y426*(1+VLookups!$C$57/12)</f>
        <v>-512.69295860366719</v>
      </c>
      <c r="Z427" s="20">
        <f>-E427*VLookups!$J$3</f>
        <v>-1000.0771337553497</v>
      </c>
      <c r="AA427" s="20">
        <v>0</v>
      </c>
      <c r="AB427" s="20">
        <f t="shared" si="18"/>
        <v>8688.1913715892006</v>
      </c>
      <c r="AC427" s="20">
        <f t="shared" si="19"/>
        <v>1571681.1259518424</v>
      </c>
    </row>
    <row r="428" spans="2:29" x14ac:dyDescent="0.25">
      <c r="B428" s="9">
        <v>424</v>
      </c>
      <c r="C428" s="9">
        <f t="shared" si="20"/>
        <v>58</v>
      </c>
      <c r="D428" s="9">
        <v>4</v>
      </c>
      <c r="E428" s="20">
        <v>25001.928343883741</v>
      </c>
      <c r="F428" s="20">
        <f>'B-B-LS'!E428*-VLookups!$C$10*2</f>
        <v>-1500.1157006330245</v>
      </c>
      <c r="G428" s="19">
        <v>0</v>
      </c>
      <c r="H428" s="20">
        <f>(-VLookups!$C$13)*(E428+F428/2)</f>
        <v>-7057.2943136280646</v>
      </c>
      <c r="I428" s="19">
        <v>0</v>
      </c>
      <c r="J428" s="19">
        <v>0</v>
      </c>
      <c r="K428" s="19">
        <v>0</v>
      </c>
      <c r="L428" s="19">
        <v>0</v>
      </c>
      <c r="M428" s="19">
        <v>0</v>
      </c>
      <c r="N428" s="20" t="s">
        <v>36</v>
      </c>
      <c r="O428" s="19">
        <v>0</v>
      </c>
      <c r="P428" s="20">
        <f>P427-VLookups!$C$42</f>
        <v>-374.5</v>
      </c>
      <c r="Q428" s="22">
        <v>184</v>
      </c>
      <c r="R428" s="19">
        <v>0</v>
      </c>
      <c r="S428" s="20">
        <f>VLookups!$C$50</f>
        <v>-3580.614715990946</v>
      </c>
      <c r="T428" s="19">
        <v>0</v>
      </c>
      <c r="U428" s="9">
        <v>280</v>
      </c>
      <c r="V428" s="21">
        <f>V427-VLookups!$C$54</f>
        <v>-2620</v>
      </c>
      <c r="W428" s="21">
        <f>-VLookups!$C$60</f>
        <v>-300</v>
      </c>
      <c r="X428" s="21">
        <f>-VLookups!$C$62</f>
        <v>-125</v>
      </c>
      <c r="Y428" s="20">
        <f>Y427*(1+VLookups!$C$57/12)</f>
        <v>-514.18831306626123</v>
      </c>
      <c r="Z428" s="20">
        <f>-E428*VLookups!$J$3</f>
        <v>-1000.0771337553497</v>
      </c>
      <c r="AA428" s="20">
        <v>0</v>
      </c>
      <c r="AB428" s="20">
        <f t="shared" si="18"/>
        <v>8680.1960171266073</v>
      </c>
      <c r="AC428" s="20">
        <f t="shared" si="19"/>
        <v>1582980.7905122221</v>
      </c>
    </row>
    <row r="429" spans="2:29" x14ac:dyDescent="0.25">
      <c r="B429" s="9">
        <v>425</v>
      </c>
      <c r="C429" s="9">
        <f t="shared" si="20"/>
        <v>58</v>
      </c>
      <c r="D429" s="9">
        <v>5</v>
      </c>
      <c r="E429" s="20">
        <v>25001.928343883741</v>
      </c>
      <c r="F429" s="20">
        <f>'B-B-LS'!E429*-VLookups!$C$10*2</f>
        <v>-1500.1157006330245</v>
      </c>
      <c r="G429" s="19">
        <v>0</v>
      </c>
      <c r="H429" s="20">
        <f>(-VLookups!$C$13)*(E429+F429/2)</f>
        <v>-7057.2943136280646</v>
      </c>
      <c r="I429" s="19">
        <v>0</v>
      </c>
      <c r="J429" s="19">
        <v>0</v>
      </c>
      <c r="K429" s="19">
        <v>0</v>
      </c>
      <c r="L429" s="19">
        <v>0</v>
      </c>
      <c r="M429" s="19">
        <v>0</v>
      </c>
      <c r="N429" s="20" t="s">
        <v>36</v>
      </c>
      <c r="O429" s="19">
        <v>0</v>
      </c>
      <c r="P429" s="20">
        <f>P428-VLookups!$C$42</f>
        <v>-376</v>
      </c>
      <c r="Q429" s="22">
        <v>185</v>
      </c>
      <c r="R429" s="19">
        <v>0</v>
      </c>
      <c r="S429" s="20">
        <f>VLookups!$C$50</f>
        <v>-3580.614715990946</v>
      </c>
      <c r="T429" s="19">
        <v>0</v>
      </c>
      <c r="U429" s="9">
        <v>281</v>
      </c>
      <c r="V429" s="21">
        <f>V428-VLookups!$C$54</f>
        <v>-2625</v>
      </c>
      <c r="W429" s="21">
        <f>-VLookups!$C$60</f>
        <v>-300</v>
      </c>
      <c r="X429" s="21">
        <f>-VLookups!$C$62</f>
        <v>-125</v>
      </c>
      <c r="Y429" s="20">
        <f>Y428*(1+VLookups!$C$57/12)</f>
        <v>-515.68802897937121</v>
      </c>
      <c r="Z429" s="20">
        <f>-E429*VLookups!$J$3</f>
        <v>-1000.0771337553497</v>
      </c>
      <c r="AA429" s="20">
        <v>0</v>
      </c>
      <c r="AB429" s="20">
        <f t="shared" si="18"/>
        <v>8672.1963012134947</v>
      </c>
      <c r="AC429" s="20">
        <f t="shared" si="19"/>
        <v>1594291.288130956</v>
      </c>
    </row>
    <row r="430" spans="2:29" x14ac:dyDescent="0.25">
      <c r="B430" s="9">
        <v>426</v>
      </c>
      <c r="C430" s="9">
        <f t="shared" si="20"/>
        <v>58</v>
      </c>
      <c r="D430" s="9">
        <v>6</v>
      </c>
      <c r="E430" s="20">
        <v>25001.928343883741</v>
      </c>
      <c r="F430" s="20">
        <f>'B-B-LS'!E430*-VLookups!$C$10*2</f>
        <v>-1500.1157006330245</v>
      </c>
      <c r="G430" s="19">
        <v>0</v>
      </c>
      <c r="H430" s="20">
        <f>(-VLookups!$C$13)*(E430+F430/2)</f>
        <v>-7057.2943136280646</v>
      </c>
      <c r="I430" s="19">
        <v>0</v>
      </c>
      <c r="J430" s="19">
        <v>0</v>
      </c>
      <c r="K430" s="19">
        <v>0</v>
      </c>
      <c r="L430" s="19">
        <v>0</v>
      </c>
      <c r="M430" s="19">
        <v>0</v>
      </c>
      <c r="N430" s="20" t="s">
        <v>36</v>
      </c>
      <c r="O430" s="19">
        <v>0</v>
      </c>
      <c r="P430" s="20">
        <f>P429-VLookups!$C$42</f>
        <v>-377.5</v>
      </c>
      <c r="Q430" s="22">
        <v>186</v>
      </c>
      <c r="R430" s="19">
        <v>0</v>
      </c>
      <c r="S430" s="20">
        <f>VLookups!$C$50</f>
        <v>-3580.614715990946</v>
      </c>
      <c r="T430" s="19">
        <v>0</v>
      </c>
      <c r="U430" s="9">
        <v>282</v>
      </c>
      <c r="V430" s="21">
        <f>V429-VLookups!$C$54</f>
        <v>-2630</v>
      </c>
      <c r="W430" s="21">
        <f>-VLookups!$C$60</f>
        <v>-300</v>
      </c>
      <c r="X430" s="21">
        <f>-VLookups!$C$62</f>
        <v>-125</v>
      </c>
      <c r="Y430" s="20">
        <f>Y429*(1+VLookups!$C$57/12)</f>
        <v>-517.19211906389444</v>
      </c>
      <c r="Z430" s="20">
        <f>-E430*VLookups!$J$3</f>
        <v>-1000.0771337553497</v>
      </c>
      <c r="AA430" s="20">
        <v>0</v>
      </c>
      <c r="AB430" s="20">
        <f t="shared" si="18"/>
        <v>8664.1922111289714</v>
      </c>
      <c r="AC430" s="20">
        <f t="shared" si="19"/>
        <v>1605612.6324889699</v>
      </c>
    </row>
    <row r="431" spans="2:29" x14ac:dyDescent="0.25">
      <c r="B431" s="9">
        <v>427</v>
      </c>
      <c r="C431" s="9">
        <f t="shared" si="20"/>
        <v>58</v>
      </c>
      <c r="D431" s="9">
        <v>7</v>
      </c>
      <c r="E431" s="20">
        <v>25001.928343883741</v>
      </c>
      <c r="F431" s="20">
        <f>'B-B-LS'!E431*-VLookups!$C$10*2</f>
        <v>-1500.1157006330245</v>
      </c>
      <c r="G431" s="19">
        <v>0</v>
      </c>
      <c r="H431" s="20">
        <f>(-VLookups!$C$13)*(E431+F431/2)</f>
        <v>-7057.2943136280646</v>
      </c>
      <c r="I431" s="19">
        <v>0</v>
      </c>
      <c r="J431" s="19">
        <v>0</v>
      </c>
      <c r="K431" s="19">
        <v>0</v>
      </c>
      <c r="L431" s="19">
        <v>0</v>
      </c>
      <c r="M431" s="19">
        <v>0</v>
      </c>
      <c r="N431" s="20" t="s">
        <v>36</v>
      </c>
      <c r="O431" s="19">
        <v>0</v>
      </c>
      <c r="P431" s="20">
        <f>P430-VLookups!$C$42</f>
        <v>-379</v>
      </c>
      <c r="Q431" s="22">
        <v>187</v>
      </c>
      <c r="R431" s="19">
        <v>0</v>
      </c>
      <c r="S431" s="20">
        <f>VLookups!$C$50</f>
        <v>-3580.614715990946</v>
      </c>
      <c r="T431" s="19">
        <v>0</v>
      </c>
      <c r="U431" s="9">
        <v>283</v>
      </c>
      <c r="V431" s="21">
        <f>V430-VLookups!$C$54</f>
        <v>-2635</v>
      </c>
      <c r="W431" s="21">
        <f>-VLookups!$C$60</f>
        <v>-300</v>
      </c>
      <c r="X431" s="21">
        <f>-VLookups!$C$62</f>
        <v>-125</v>
      </c>
      <c r="Y431" s="20">
        <f>Y430*(1+VLookups!$C$57/12)</f>
        <v>-518.70059607783082</v>
      </c>
      <c r="Z431" s="20">
        <f>-E431*VLookups!$J$3</f>
        <v>-1000.0771337553497</v>
      </c>
      <c r="AA431" s="20">
        <v>0</v>
      </c>
      <c r="AB431" s="20">
        <f t="shared" si="18"/>
        <v>8656.1837341150349</v>
      </c>
      <c r="AC431" s="20">
        <f t="shared" si="19"/>
        <v>1616944.8372772334</v>
      </c>
    </row>
    <row r="432" spans="2:29" x14ac:dyDescent="0.25">
      <c r="B432" s="9">
        <v>428</v>
      </c>
      <c r="C432" s="9">
        <f t="shared" si="20"/>
        <v>58</v>
      </c>
      <c r="D432" s="9">
        <v>8</v>
      </c>
      <c r="E432" s="20">
        <v>25001.928343883741</v>
      </c>
      <c r="F432" s="20">
        <f>'B-B-LS'!E432*-VLookups!$C$10*2</f>
        <v>-1500.1157006330245</v>
      </c>
      <c r="G432" s="19">
        <v>0</v>
      </c>
      <c r="H432" s="20">
        <f>(-VLookups!$C$13)*(E432+F432/2)</f>
        <v>-7057.2943136280646</v>
      </c>
      <c r="I432" s="19">
        <v>0</v>
      </c>
      <c r="J432" s="19">
        <v>0</v>
      </c>
      <c r="K432" s="19">
        <v>0</v>
      </c>
      <c r="L432" s="19">
        <v>0</v>
      </c>
      <c r="M432" s="19">
        <v>0</v>
      </c>
      <c r="N432" s="20" t="s">
        <v>36</v>
      </c>
      <c r="O432" s="19">
        <v>0</v>
      </c>
      <c r="P432" s="20">
        <f>P431-VLookups!$C$42</f>
        <v>-380.5</v>
      </c>
      <c r="Q432" s="22">
        <v>188</v>
      </c>
      <c r="R432" s="19">
        <v>0</v>
      </c>
      <c r="S432" s="20">
        <f>VLookups!$C$50</f>
        <v>-3580.614715990946</v>
      </c>
      <c r="T432" s="19">
        <v>0</v>
      </c>
      <c r="U432" s="9">
        <v>284</v>
      </c>
      <c r="V432" s="21">
        <f>V431-VLookups!$C$54</f>
        <v>-2640</v>
      </c>
      <c r="W432" s="21">
        <f>-VLookups!$C$60</f>
        <v>-300</v>
      </c>
      <c r="X432" s="21">
        <f>-VLookups!$C$62</f>
        <v>-125</v>
      </c>
      <c r="Y432" s="20">
        <f>Y431*(1+VLookups!$C$57/12)</f>
        <v>-520.21347281639112</v>
      </c>
      <c r="Z432" s="20">
        <f>-E432*VLookups!$J$3</f>
        <v>-1000.0771337553497</v>
      </c>
      <c r="AA432" s="20">
        <v>0</v>
      </c>
      <c r="AB432" s="20">
        <f t="shared" si="18"/>
        <v>8648.1708573764772</v>
      </c>
      <c r="AC432" s="20">
        <f t="shared" si="19"/>
        <v>1628287.9161967386</v>
      </c>
    </row>
    <row r="433" spans="2:29" x14ac:dyDescent="0.25">
      <c r="B433" s="9">
        <v>429</v>
      </c>
      <c r="C433" s="9">
        <f t="shared" si="20"/>
        <v>58</v>
      </c>
      <c r="D433" s="9">
        <v>9</v>
      </c>
      <c r="E433" s="20">
        <v>25001.928343883741</v>
      </c>
      <c r="F433" s="20">
        <f>'B-B-LS'!E433*-VLookups!$C$10*2</f>
        <v>-1500.1157006330245</v>
      </c>
      <c r="G433" s="19">
        <v>0</v>
      </c>
      <c r="H433" s="20">
        <f>(-VLookups!$C$13)*(E433+F433/2)</f>
        <v>-7057.2943136280646</v>
      </c>
      <c r="I433" s="19">
        <v>0</v>
      </c>
      <c r="J433" s="19">
        <v>0</v>
      </c>
      <c r="K433" s="19">
        <v>0</v>
      </c>
      <c r="L433" s="19">
        <v>0</v>
      </c>
      <c r="M433" s="19">
        <v>0</v>
      </c>
      <c r="N433" s="20" t="s">
        <v>36</v>
      </c>
      <c r="O433" s="19">
        <v>0</v>
      </c>
      <c r="P433" s="20">
        <f>P432-VLookups!$C$42</f>
        <v>-382</v>
      </c>
      <c r="Q433" s="22">
        <v>189</v>
      </c>
      <c r="R433" s="19">
        <v>0</v>
      </c>
      <c r="S433" s="20">
        <f>VLookups!$C$50</f>
        <v>-3580.614715990946</v>
      </c>
      <c r="T433" s="19">
        <v>0</v>
      </c>
      <c r="U433" s="9">
        <v>285</v>
      </c>
      <c r="V433" s="21">
        <f>V432-VLookups!$C$54</f>
        <v>-2645</v>
      </c>
      <c r="W433" s="21">
        <f>-VLookups!$C$60</f>
        <v>-300</v>
      </c>
      <c r="X433" s="21">
        <f>-VLookups!$C$62</f>
        <v>-125</v>
      </c>
      <c r="Y433" s="20">
        <f>Y432*(1+VLookups!$C$57/12)</f>
        <v>-521.73076211210559</v>
      </c>
      <c r="Z433" s="20">
        <f>-E433*VLookups!$J$3</f>
        <v>-1000.0771337553497</v>
      </c>
      <c r="AA433" s="20">
        <v>0</v>
      </c>
      <c r="AB433" s="20">
        <f t="shared" si="18"/>
        <v>8640.153568080761</v>
      </c>
      <c r="AC433" s="20">
        <f t="shared" si="19"/>
        <v>1639641.8829584809</v>
      </c>
    </row>
    <row r="434" spans="2:29" x14ac:dyDescent="0.25">
      <c r="B434" s="9">
        <v>430</v>
      </c>
      <c r="C434" s="9">
        <f t="shared" si="20"/>
        <v>58</v>
      </c>
      <c r="D434" s="9">
        <v>10</v>
      </c>
      <c r="E434" s="20">
        <v>25001.928343883741</v>
      </c>
      <c r="F434" s="20">
        <f>'B-B-LS'!E434*-VLookups!$C$10*2</f>
        <v>-1500.1157006330245</v>
      </c>
      <c r="G434" s="19">
        <v>0</v>
      </c>
      <c r="H434" s="20">
        <f>(-VLookups!$C$13)*(E434+F434/2)</f>
        <v>-7057.2943136280646</v>
      </c>
      <c r="I434" s="19">
        <v>0</v>
      </c>
      <c r="J434" s="19">
        <v>0</v>
      </c>
      <c r="K434" s="19">
        <v>0</v>
      </c>
      <c r="L434" s="19">
        <v>0</v>
      </c>
      <c r="M434" s="19">
        <v>0</v>
      </c>
      <c r="N434" s="20" t="s">
        <v>36</v>
      </c>
      <c r="O434" s="19">
        <v>0</v>
      </c>
      <c r="P434" s="20">
        <f>P433-VLookups!$C$42</f>
        <v>-383.5</v>
      </c>
      <c r="Q434" s="22">
        <v>190</v>
      </c>
      <c r="R434" s="19">
        <v>0</v>
      </c>
      <c r="S434" s="20">
        <f>VLookups!$C$50</f>
        <v>-3580.614715990946</v>
      </c>
      <c r="T434" s="19">
        <v>0</v>
      </c>
      <c r="U434" s="9">
        <v>286</v>
      </c>
      <c r="V434" s="21">
        <f>V433-VLookups!$C$54</f>
        <v>-2650</v>
      </c>
      <c r="W434" s="21">
        <f>-VLookups!$C$60</f>
        <v>-300</v>
      </c>
      <c r="X434" s="21">
        <f>-VLookups!$C$62</f>
        <v>-125</v>
      </c>
      <c r="Y434" s="20">
        <f>Y433*(1+VLookups!$C$57/12)</f>
        <v>-523.25247683493262</v>
      </c>
      <c r="Z434" s="20">
        <f>-E434*VLookups!$J$3</f>
        <v>-1000.0771337553497</v>
      </c>
      <c r="AA434" s="20">
        <v>0</v>
      </c>
      <c r="AB434" s="20">
        <f t="shared" si="18"/>
        <v>8632.1318533579361</v>
      </c>
      <c r="AC434" s="20">
        <f t="shared" si="19"/>
        <v>1651006.7512834363</v>
      </c>
    </row>
    <row r="435" spans="2:29" x14ac:dyDescent="0.25">
      <c r="B435" s="9">
        <v>431</v>
      </c>
      <c r="C435" s="9">
        <f t="shared" si="20"/>
        <v>58</v>
      </c>
      <c r="D435" s="9">
        <v>11</v>
      </c>
      <c r="E435" s="20">
        <v>25001.928343883741</v>
      </c>
      <c r="F435" s="20">
        <f>'B-B-LS'!E435*-VLookups!$C$10*2</f>
        <v>-1500.1157006330245</v>
      </c>
      <c r="G435" s="19">
        <v>0</v>
      </c>
      <c r="H435" s="20">
        <f>(-VLookups!$C$13)*(E435+F435/2)</f>
        <v>-7057.2943136280646</v>
      </c>
      <c r="I435" s="19">
        <v>0</v>
      </c>
      <c r="J435" s="19">
        <v>0</v>
      </c>
      <c r="K435" s="19">
        <v>0</v>
      </c>
      <c r="L435" s="19">
        <v>0</v>
      </c>
      <c r="M435" s="19">
        <v>0</v>
      </c>
      <c r="N435" s="20" t="s">
        <v>36</v>
      </c>
      <c r="O435" s="19">
        <v>0</v>
      </c>
      <c r="P435" s="20">
        <f>P434-VLookups!$C$42</f>
        <v>-385</v>
      </c>
      <c r="Q435" s="22">
        <v>191</v>
      </c>
      <c r="R435" s="19">
        <v>0</v>
      </c>
      <c r="S435" s="20">
        <f>VLookups!$C$50</f>
        <v>-3580.614715990946</v>
      </c>
      <c r="T435" s="19">
        <v>0</v>
      </c>
      <c r="U435" s="9">
        <v>287</v>
      </c>
      <c r="V435" s="21">
        <f>V434-VLookups!$C$54</f>
        <v>-2655</v>
      </c>
      <c r="W435" s="21">
        <f>-VLookups!$C$60</f>
        <v>-300</v>
      </c>
      <c r="X435" s="21">
        <f>-VLookups!$C$62</f>
        <v>-125</v>
      </c>
      <c r="Y435" s="20">
        <f>Y434*(1+VLookups!$C$57/12)</f>
        <v>-524.7786298923678</v>
      </c>
      <c r="Z435" s="20">
        <f>-E435*VLookups!$J$3</f>
        <v>-1000.0771337553497</v>
      </c>
      <c r="AA435" s="20">
        <v>0</v>
      </c>
      <c r="AB435" s="20">
        <f t="shared" si="18"/>
        <v>8624.1057003005008</v>
      </c>
      <c r="AC435" s="20">
        <f t="shared" si="19"/>
        <v>1662382.5349025426</v>
      </c>
    </row>
    <row r="436" spans="2:29" x14ac:dyDescent="0.25">
      <c r="B436" s="9">
        <v>432</v>
      </c>
      <c r="C436" s="9">
        <f t="shared" si="20"/>
        <v>59</v>
      </c>
      <c r="D436" s="9">
        <v>0</v>
      </c>
      <c r="E436" s="20">
        <v>25876.995835919672</v>
      </c>
      <c r="F436" s="20">
        <f>'B-B-LS'!E436*-VLookups!$C$10*2</f>
        <v>-1552.6197501551803</v>
      </c>
      <c r="G436" s="19">
        <v>0</v>
      </c>
      <c r="H436" s="20">
        <f>(-VLookups!$C$13)*(E436+F436/2)</f>
        <v>-7304.2996146050464</v>
      </c>
      <c r="I436" s="19">
        <v>0</v>
      </c>
      <c r="J436" s="19">
        <v>0</v>
      </c>
      <c r="K436" s="19">
        <v>0</v>
      </c>
      <c r="L436" s="19">
        <v>0</v>
      </c>
      <c r="M436" s="19">
        <v>0</v>
      </c>
      <c r="N436" s="20" t="s">
        <v>36</v>
      </c>
      <c r="O436" s="19">
        <v>0</v>
      </c>
      <c r="P436" s="20">
        <f>P435-VLookups!$C$42</f>
        <v>-386.5</v>
      </c>
      <c r="Q436" s="22">
        <v>192</v>
      </c>
      <c r="R436" s="19">
        <v>0</v>
      </c>
      <c r="S436" s="20">
        <f>VLookups!$C$50</f>
        <v>-3580.614715990946</v>
      </c>
      <c r="T436" s="19">
        <v>0</v>
      </c>
      <c r="U436" s="9">
        <v>288</v>
      </c>
      <c r="V436" s="21">
        <f>V435-VLookups!$C$54</f>
        <v>-2660</v>
      </c>
      <c r="W436" s="21">
        <f>-VLookups!$C$60</f>
        <v>-300</v>
      </c>
      <c r="X436" s="21">
        <f>-VLookups!$C$62</f>
        <v>-125</v>
      </c>
      <c r="Y436" s="20">
        <f>Y435*(1+VLookups!$C$57/12)</f>
        <v>-526.30923422955391</v>
      </c>
      <c r="Z436" s="20">
        <f>-E436*VLookups!$J$3</f>
        <v>-1035.0798334367869</v>
      </c>
      <c r="AA436" s="20">
        <v>0</v>
      </c>
      <c r="AB436" s="20">
        <f t="shared" si="18"/>
        <v>9182.8825625797508</v>
      </c>
      <c r="AC436" s="20">
        <f t="shared" si="19"/>
        <v>1674336.0550232935</v>
      </c>
    </row>
    <row r="437" spans="2:29" x14ac:dyDescent="0.25">
      <c r="B437" s="9">
        <v>433</v>
      </c>
      <c r="C437" s="9">
        <f t="shared" si="20"/>
        <v>59</v>
      </c>
      <c r="D437" s="9">
        <v>1</v>
      </c>
      <c r="E437" s="20">
        <v>25876.995835919672</v>
      </c>
      <c r="F437" s="20">
        <f>'B-B-LS'!E437*-VLookups!$C$10*2</f>
        <v>-1552.6197501551803</v>
      </c>
      <c r="G437" s="19">
        <v>0</v>
      </c>
      <c r="H437" s="20">
        <f>(-VLookups!$C$13)*(E437+F437/2)</f>
        <v>-7304.2996146050464</v>
      </c>
      <c r="I437" s="19">
        <v>0</v>
      </c>
      <c r="J437" s="19">
        <v>0</v>
      </c>
      <c r="K437" s="19">
        <v>0</v>
      </c>
      <c r="L437" s="19">
        <v>0</v>
      </c>
      <c r="M437" s="19">
        <v>0</v>
      </c>
      <c r="N437" s="20" t="s">
        <v>36</v>
      </c>
      <c r="O437" s="19">
        <v>0</v>
      </c>
      <c r="P437" s="20">
        <f>P436-VLookups!$C$42</f>
        <v>-388</v>
      </c>
      <c r="Q437" s="22">
        <v>193</v>
      </c>
      <c r="R437" s="19">
        <v>0</v>
      </c>
      <c r="S437" s="20">
        <f>VLookups!$C$50</f>
        <v>-3580.614715990946</v>
      </c>
      <c r="T437" s="19">
        <v>0</v>
      </c>
      <c r="U437" s="9">
        <v>289</v>
      </c>
      <c r="V437" s="21">
        <f>V436-VLookups!$C$54</f>
        <v>-2665</v>
      </c>
      <c r="W437" s="21">
        <f>-VLookups!$C$60</f>
        <v>-300</v>
      </c>
      <c r="X437" s="21">
        <f>-VLookups!$C$62</f>
        <v>-125</v>
      </c>
      <c r="Y437" s="20">
        <f>Y436*(1+VLookups!$C$57/12)</f>
        <v>-527.84430282939013</v>
      </c>
      <c r="Z437" s="20">
        <f>-E437*VLookups!$J$3</f>
        <v>-1035.0798334367869</v>
      </c>
      <c r="AA437" s="20">
        <v>0</v>
      </c>
      <c r="AB437" s="20">
        <f t="shared" si="18"/>
        <v>9174.8474939799144</v>
      </c>
      <c r="AC437" s="20">
        <f t="shared" si="19"/>
        <v>1686301.4626089789</v>
      </c>
    </row>
    <row r="438" spans="2:29" x14ac:dyDescent="0.25">
      <c r="B438" s="9">
        <v>434</v>
      </c>
      <c r="C438" s="9">
        <f t="shared" si="20"/>
        <v>59</v>
      </c>
      <c r="D438" s="9">
        <v>2</v>
      </c>
      <c r="E438" s="20">
        <v>25876.995835919672</v>
      </c>
      <c r="F438" s="20">
        <f>'B-B-LS'!E438*-VLookups!$C$10*2</f>
        <v>-1552.6197501551803</v>
      </c>
      <c r="G438" s="19">
        <v>0</v>
      </c>
      <c r="H438" s="20">
        <f>(-VLookups!$C$13)*(E438+F438/2)</f>
        <v>-7304.2996146050464</v>
      </c>
      <c r="I438" s="19">
        <v>0</v>
      </c>
      <c r="J438" s="19">
        <v>0</v>
      </c>
      <c r="K438" s="19">
        <v>0</v>
      </c>
      <c r="L438" s="19">
        <v>0</v>
      </c>
      <c r="M438" s="19">
        <v>0</v>
      </c>
      <c r="N438" s="20" t="s">
        <v>36</v>
      </c>
      <c r="O438" s="19">
        <v>0</v>
      </c>
      <c r="P438" s="20">
        <f>P437-VLookups!$C$42</f>
        <v>-389.5</v>
      </c>
      <c r="Q438" s="22">
        <v>194</v>
      </c>
      <c r="R438" s="19">
        <v>0</v>
      </c>
      <c r="S438" s="20">
        <f>VLookups!$C$50</f>
        <v>-3580.614715990946</v>
      </c>
      <c r="T438" s="19">
        <v>0</v>
      </c>
      <c r="U438" s="9">
        <v>290</v>
      </c>
      <c r="V438" s="21">
        <f>V437-VLookups!$C$54</f>
        <v>-2670</v>
      </c>
      <c r="W438" s="21">
        <f>-VLookups!$C$60</f>
        <v>-300</v>
      </c>
      <c r="X438" s="21">
        <f>-VLookups!$C$62</f>
        <v>-125</v>
      </c>
      <c r="Y438" s="20">
        <f>Y437*(1+VLookups!$C$57/12)</f>
        <v>-529.38384871264248</v>
      </c>
      <c r="Z438" s="20">
        <f>-E438*VLookups!$J$3</f>
        <v>-1035.0798334367869</v>
      </c>
      <c r="AA438" s="20">
        <v>0</v>
      </c>
      <c r="AB438" s="20">
        <f t="shared" si="18"/>
        <v>9166.8079480966608</v>
      </c>
      <c r="AC438" s="20">
        <f t="shared" si="19"/>
        <v>1698278.7729947572</v>
      </c>
    </row>
    <row r="439" spans="2:29" x14ac:dyDescent="0.25">
      <c r="B439" s="9">
        <v>435</v>
      </c>
      <c r="C439" s="9">
        <f t="shared" si="20"/>
        <v>59</v>
      </c>
      <c r="D439" s="9">
        <v>3</v>
      </c>
      <c r="E439" s="20">
        <v>25876.995835919672</v>
      </c>
      <c r="F439" s="20">
        <f>'B-B-LS'!E439*-VLookups!$C$10*2</f>
        <v>-1552.6197501551803</v>
      </c>
      <c r="G439" s="19">
        <v>0</v>
      </c>
      <c r="H439" s="20">
        <f>(-VLookups!$C$13)*(E439+F439/2)</f>
        <v>-7304.2996146050464</v>
      </c>
      <c r="I439" s="19">
        <v>0</v>
      </c>
      <c r="J439" s="19">
        <v>0</v>
      </c>
      <c r="K439" s="19">
        <v>0</v>
      </c>
      <c r="L439" s="19">
        <v>0</v>
      </c>
      <c r="M439" s="19">
        <v>0</v>
      </c>
      <c r="N439" s="20" t="s">
        <v>36</v>
      </c>
      <c r="O439" s="19">
        <v>0</v>
      </c>
      <c r="P439" s="20">
        <f>P438-VLookups!$C$42</f>
        <v>-391</v>
      </c>
      <c r="Q439" s="22">
        <v>195</v>
      </c>
      <c r="R439" s="19">
        <v>0</v>
      </c>
      <c r="S439" s="20">
        <f>VLookups!$C$50</f>
        <v>-3580.614715990946</v>
      </c>
      <c r="T439" s="19">
        <v>0</v>
      </c>
      <c r="U439" s="9">
        <v>291</v>
      </c>
      <c r="V439" s="21">
        <f>V438-VLookups!$C$54</f>
        <v>-2675</v>
      </c>
      <c r="W439" s="21">
        <f>-VLookups!$C$60</f>
        <v>-300</v>
      </c>
      <c r="X439" s="21">
        <f>-VLookups!$C$62</f>
        <v>-125</v>
      </c>
      <c r="Y439" s="20">
        <f>Y438*(1+VLookups!$C$57/12)</f>
        <v>-530.92788493805438</v>
      </c>
      <c r="Z439" s="20">
        <f>-E439*VLookups!$J$3</f>
        <v>-1035.0798334367869</v>
      </c>
      <c r="AA439" s="20">
        <v>0</v>
      </c>
      <c r="AB439" s="20">
        <f t="shared" si="18"/>
        <v>9158.7639118712505</v>
      </c>
      <c r="AC439" s="20">
        <f t="shared" si="19"/>
        <v>1710268.0015282864</v>
      </c>
    </row>
    <row r="440" spans="2:29" x14ac:dyDescent="0.25">
      <c r="B440" s="9">
        <v>436</v>
      </c>
      <c r="C440" s="9">
        <f t="shared" si="20"/>
        <v>59</v>
      </c>
      <c r="D440" s="9">
        <v>4</v>
      </c>
      <c r="E440" s="20">
        <v>25876.995835919672</v>
      </c>
      <c r="F440" s="20">
        <f>'B-B-LS'!E440*-VLookups!$C$10*2</f>
        <v>-1552.6197501551803</v>
      </c>
      <c r="G440" s="19">
        <v>0</v>
      </c>
      <c r="H440" s="20">
        <f>(-VLookups!$C$13)*(E440+F440/2)</f>
        <v>-7304.2996146050464</v>
      </c>
      <c r="I440" s="19">
        <v>0</v>
      </c>
      <c r="J440" s="19">
        <v>0</v>
      </c>
      <c r="K440" s="19">
        <v>0</v>
      </c>
      <c r="L440" s="19">
        <v>0</v>
      </c>
      <c r="M440" s="19">
        <v>0</v>
      </c>
      <c r="N440" s="20" t="s">
        <v>36</v>
      </c>
      <c r="O440" s="19">
        <v>0</v>
      </c>
      <c r="P440" s="20">
        <f>P439-VLookups!$C$42</f>
        <v>-392.5</v>
      </c>
      <c r="Q440" s="22">
        <v>196</v>
      </c>
      <c r="R440" s="19">
        <v>0</v>
      </c>
      <c r="S440" s="20">
        <f>VLookups!$C$50</f>
        <v>-3580.614715990946</v>
      </c>
      <c r="T440" s="19">
        <v>0</v>
      </c>
      <c r="U440" s="9">
        <v>292</v>
      </c>
      <c r="V440" s="21">
        <f>V439-VLookups!$C$54</f>
        <v>-2680</v>
      </c>
      <c r="W440" s="21">
        <f>-VLookups!$C$60</f>
        <v>-300</v>
      </c>
      <c r="X440" s="21">
        <f>-VLookups!$C$62</f>
        <v>-125</v>
      </c>
      <c r="Y440" s="20">
        <f>Y439*(1+VLookups!$C$57/12)</f>
        <v>-532.47642460245709</v>
      </c>
      <c r="Z440" s="20">
        <f>-E440*VLookups!$J$3</f>
        <v>-1035.0798334367869</v>
      </c>
      <c r="AA440" s="20">
        <v>0</v>
      </c>
      <c r="AB440" s="20">
        <f t="shared" si="18"/>
        <v>9150.715372206847</v>
      </c>
      <c r="AC440" s="20">
        <f t="shared" si="19"/>
        <v>1722269.1635697072</v>
      </c>
    </row>
    <row r="441" spans="2:29" x14ac:dyDescent="0.25">
      <c r="B441" s="9">
        <v>437</v>
      </c>
      <c r="C441" s="9">
        <f t="shared" si="20"/>
        <v>59</v>
      </c>
      <c r="D441" s="9">
        <v>5</v>
      </c>
      <c r="E441" s="20">
        <v>25876.995835919672</v>
      </c>
      <c r="F441" s="20">
        <f>'B-B-LS'!E441*-VLookups!$C$10*2</f>
        <v>-1552.6197501551803</v>
      </c>
      <c r="G441" s="19">
        <v>0</v>
      </c>
      <c r="H441" s="20">
        <f>(-VLookups!$C$13)*(E441+F441/2)</f>
        <v>-7304.2996146050464</v>
      </c>
      <c r="I441" s="19">
        <v>0</v>
      </c>
      <c r="J441" s="19">
        <v>0</v>
      </c>
      <c r="K441" s="19">
        <v>0</v>
      </c>
      <c r="L441" s="19">
        <v>0</v>
      </c>
      <c r="M441" s="19">
        <v>0</v>
      </c>
      <c r="N441" s="20" t="s">
        <v>36</v>
      </c>
      <c r="O441" s="19">
        <v>0</v>
      </c>
      <c r="P441" s="20">
        <f>P440-VLookups!$C$42</f>
        <v>-394</v>
      </c>
      <c r="Q441" s="22">
        <v>197</v>
      </c>
      <c r="R441" s="19">
        <v>0</v>
      </c>
      <c r="S441" s="20">
        <f>VLookups!$C$50</f>
        <v>-3580.614715990946</v>
      </c>
      <c r="T441" s="19">
        <v>0</v>
      </c>
      <c r="U441" s="9">
        <v>293</v>
      </c>
      <c r="V441" s="21">
        <f>V440-VLookups!$C$54</f>
        <v>-2685</v>
      </c>
      <c r="W441" s="21">
        <f>-VLookups!$C$60</f>
        <v>-300</v>
      </c>
      <c r="X441" s="21">
        <f>-VLookups!$C$62</f>
        <v>-125</v>
      </c>
      <c r="Y441" s="20">
        <f>Y440*(1+VLookups!$C$57/12)</f>
        <v>-534.02948084088098</v>
      </c>
      <c r="Z441" s="20">
        <f>-E441*VLookups!$J$3</f>
        <v>-1035.0798334367869</v>
      </c>
      <c r="AA441" s="20">
        <v>0</v>
      </c>
      <c r="AB441" s="20">
        <f t="shared" si="18"/>
        <v>9142.6623159684223</v>
      </c>
      <c r="AC441" s="20">
        <f t="shared" si="19"/>
        <v>1734282.2744916251</v>
      </c>
    </row>
    <row r="442" spans="2:29" x14ac:dyDescent="0.25">
      <c r="B442" s="9">
        <v>438</v>
      </c>
      <c r="C442" s="9">
        <f t="shared" si="20"/>
        <v>59</v>
      </c>
      <c r="D442" s="9">
        <v>6</v>
      </c>
      <c r="E442" s="20">
        <v>25876.995835919672</v>
      </c>
      <c r="F442" s="20">
        <f>'B-B-LS'!E442*-VLookups!$C$10*2</f>
        <v>-1552.6197501551803</v>
      </c>
      <c r="G442" s="19">
        <v>0</v>
      </c>
      <c r="H442" s="20">
        <f>(-VLookups!$C$13)*(E442+F442/2)</f>
        <v>-7304.2996146050464</v>
      </c>
      <c r="I442" s="19">
        <v>0</v>
      </c>
      <c r="J442" s="19">
        <v>0</v>
      </c>
      <c r="K442" s="19">
        <v>0</v>
      </c>
      <c r="L442" s="19">
        <v>0</v>
      </c>
      <c r="M442" s="19">
        <v>0</v>
      </c>
      <c r="N442" s="20" t="s">
        <v>36</v>
      </c>
      <c r="O442" s="19">
        <v>0</v>
      </c>
      <c r="P442" s="20">
        <f>P441-VLookups!$C$42</f>
        <v>-395.5</v>
      </c>
      <c r="Q442" s="22">
        <v>198</v>
      </c>
      <c r="R442" s="19">
        <v>0</v>
      </c>
      <c r="S442" s="20">
        <f>VLookups!$C$50</f>
        <v>-3580.614715990946</v>
      </c>
      <c r="T442" s="19">
        <v>0</v>
      </c>
      <c r="U442" s="9">
        <v>294</v>
      </c>
      <c r="V442" s="21">
        <f>V441-VLookups!$C$54</f>
        <v>-2690</v>
      </c>
      <c r="W442" s="21">
        <f>-VLookups!$C$60</f>
        <v>-300</v>
      </c>
      <c r="X442" s="21">
        <f>-VLookups!$C$62</f>
        <v>-125</v>
      </c>
      <c r="Y442" s="20">
        <f>Y441*(1+VLookups!$C$57/12)</f>
        <v>-535.58706682666684</v>
      </c>
      <c r="Z442" s="20">
        <f>-E442*VLookups!$J$3</f>
        <v>-1035.0798334367869</v>
      </c>
      <c r="AA442" s="20">
        <v>0</v>
      </c>
      <c r="AB442" s="20">
        <f t="shared" si="18"/>
        <v>9134.6047299826369</v>
      </c>
      <c r="AC442" s="20">
        <f t="shared" si="19"/>
        <v>1746307.3496790938</v>
      </c>
    </row>
    <row r="443" spans="2:29" x14ac:dyDescent="0.25">
      <c r="B443" s="9">
        <v>439</v>
      </c>
      <c r="C443" s="9">
        <f t="shared" si="20"/>
        <v>59</v>
      </c>
      <c r="D443" s="9">
        <v>7</v>
      </c>
      <c r="E443" s="20">
        <v>25876.995835919672</v>
      </c>
      <c r="F443" s="20">
        <f>'B-B-LS'!E443*-VLookups!$C$10*2</f>
        <v>-1552.6197501551803</v>
      </c>
      <c r="G443" s="19">
        <v>0</v>
      </c>
      <c r="H443" s="20">
        <f>(-VLookups!$C$13)*(E443+F443/2)</f>
        <v>-7304.2996146050464</v>
      </c>
      <c r="I443" s="19">
        <v>0</v>
      </c>
      <c r="J443" s="19">
        <v>0</v>
      </c>
      <c r="K443" s="19">
        <v>0</v>
      </c>
      <c r="L443" s="19">
        <v>0</v>
      </c>
      <c r="M443" s="19">
        <v>0</v>
      </c>
      <c r="N443" s="20" t="s">
        <v>36</v>
      </c>
      <c r="O443" s="19">
        <v>0</v>
      </c>
      <c r="P443" s="20">
        <f>P442-VLookups!$C$42</f>
        <v>-397</v>
      </c>
      <c r="Q443" s="22">
        <v>199</v>
      </c>
      <c r="R443" s="19">
        <v>0</v>
      </c>
      <c r="S443" s="20">
        <f>VLookups!$C$50</f>
        <v>-3580.614715990946</v>
      </c>
      <c r="T443" s="19">
        <v>0</v>
      </c>
      <c r="U443" s="9">
        <v>295</v>
      </c>
      <c r="V443" s="21">
        <f>V442-VLookups!$C$54</f>
        <v>-2695</v>
      </c>
      <c r="W443" s="21">
        <f>-VLookups!$C$60</f>
        <v>-300</v>
      </c>
      <c r="X443" s="21">
        <f>-VLookups!$C$62</f>
        <v>-125</v>
      </c>
      <c r="Y443" s="20">
        <f>Y442*(1+VLookups!$C$57/12)</f>
        <v>-537.14919577157798</v>
      </c>
      <c r="Z443" s="20">
        <f>-E443*VLookups!$J$3</f>
        <v>-1035.0798334367869</v>
      </c>
      <c r="AA443" s="20">
        <v>0</v>
      </c>
      <c r="AB443" s="20">
        <f t="shared" si="18"/>
        <v>9126.5426010377269</v>
      </c>
      <c r="AC443" s="20">
        <f t="shared" si="19"/>
        <v>1758344.4045295969</v>
      </c>
    </row>
    <row r="444" spans="2:29" x14ac:dyDescent="0.25">
      <c r="B444" s="9">
        <v>440</v>
      </c>
      <c r="C444" s="9">
        <f t="shared" si="20"/>
        <v>59</v>
      </c>
      <c r="D444" s="9">
        <v>8</v>
      </c>
      <c r="E444" s="20">
        <v>25876.995835919672</v>
      </c>
      <c r="F444" s="20">
        <f>'B-B-LS'!E444*-VLookups!$C$10*2</f>
        <v>-1552.6197501551803</v>
      </c>
      <c r="G444" s="19">
        <v>0</v>
      </c>
      <c r="H444" s="20">
        <f>(-VLookups!$C$13)*(E444+F444/2)</f>
        <v>-7304.2996146050464</v>
      </c>
      <c r="I444" s="19">
        <v>0</v>
      </c>
      <c r="J444" s="19">
        <v>0</v>
      </c>
      <c r="K444" s="19">
        <v>0</v>
      </c>
      <c r="L444" s="19">
        <v>0</v>
      </c>
      <c r="M444" s="19">
        <v>0</v>
      </c>
      <c r="N444" s="20" t="s">
        <v>36</v>
      </c>
      <c r="O444" s="19">
        <v>0</v>
      </c>
      <c r="P444" s="20">
        <f>P443-VLookups!$C$42</f>
        <v>-398.5</v>
      </c>
      <c r="Q444" s="22">
        <v>200</v>
      </c>
      <c r="R444" s="19">
        <v>0</v>
      </c>
      <c r="S444" s="20">
        <f>VLookups!$C$50</f>
        <v>-3580.614715990946</v>
      </c>
      <c r="T444" s="19">
        <v>0</v>
      </c>
      <c r="U444" s="9">
        <v>296</v>
      </c>
      <c r="V444" s="21">
        <f>V443-VLookups!$C$54</f>
        <v>-2700</v>
      </c>
      <c r="W444" s="21">
        <f>-VLookups!$C$60</f>
        <v>-300</v>
      </c>
      <c r="X444" s="21">
        <f>-VLookups!$C$62</f>
        <v>-125</v>
      </c>
      <c r="Y444" s="20">
        <f>Y443*(1+VLookups!$C$57/12)</f>
        <v>-538.71588092591173</v>
      </c>
      <c r="Z444" s="20">
        <f>-E444*VLookups!$J$3</f>
        <v>-1035.0798334367869</v>
      </c>
      <c r="AA444" s="20">
        <v>0</v>
      </c>
      <c r="AB444" s="20">
        <f t="shared" si="18"/>
        <v>9118.4759158833913</v>
      </c>
      <c r="AC444" s="20">
        <f t="shared" si="19"/>
        <v>1770393.4544530297</v>
      </c>
    </row>
    <row r="445" spans="2:29" x14ac:dyDescent="0.25">
      <c r="B445" s="9">
        <v>441</v>
      </c>
      <c r="C445" s="9">
        <f t="shared" si="20"/>
        <v>59</v>
      </c>
      <c r="D445" s="9">
        <v>9</v>
      </c>
      <c r="E445" s="20">
        <v>25876.995835919672</v>
      </c>
      <c r="F445" s="20">
        <f>'B-B-LS'!E445*-VLookups!$C$10*2</f>
        <v>-1552.6197501551803</v>
      </c>
      <c r="G445" s="19">
        <v>0</v>
      </c>
      <c r="H445" s="20">
        <f>(-VLookups!$C$13)*(E445+F445/2)</f>
        <v>-7304.2996146050464</v>
      </c>
      <c r="I445" s="19">
        <v>0</v>
      </c>
      <c r="J445" s="19">
        <v>0</v>
      </c>
      <c r="K445" s="19">
        <v>0</v>
      </c>
      <c r="L445" s="19">
        <v>0</v>
      </c>
      <c r="M445" s="19">
        <v>0</v>
      </c>
      <c r="N445" s="20" t="s">
        <v>36</v>
      </c>
      <c r="O445" s="19">
        <v>0</v>
      </c>
      <c r="P445" s="20">
        <f>P444-VLookups!$C$42</f>
        <v>-400</v>
      </c>
      <c r="Q445" s="22">
        <v>201</v>
      </c>
      <c r="R445" s="19">
        <v>0</v>
      </c>
      <c r="S445" s="20">
        <f>VLookups!$C$50</f>
        <v>-3580.614715990946</v>
      </c>
      <c r="T445" s="19">
        <v>0</v>
      </c>
      <c r="U445" s="9">
        <v>297</v>
      </c>
      <c r="V445" s="21">
        <f>V444-VLookups!$C$54</f>
        <v>-2705</v>
      </c>
      <c r="W445" s="21">
        <f>-VLookups!$C$60</f>
        <v>-300</v>
      </c>
      <c r="X445" s="21">
        <f>-VLookups!$C$62</f>
        <v>-125</v>
      </c>
      <c r="Y445" s="20">
        <f>Y444*(1+VLookups!$C$57/12)</f>
        <v>-540.28713557861226</v>
      </c>
      <c r="Z445" s="20">
        <f>-E445*VLookups!$J$3</f>
        <v>-1035.0798334367869</v>
      </c>
      <c r="AA445" s="20">
        <v>0</v>
      </c>
      <c r="AB445" s="20">
        <f t="shared" si="18"/>
        <v>9110.404661230692</v>
      </c>
      <c r="AC445" s="20">
        <f t="shared" si="19"/>
        <v>1782454.5148716823</v>
      </c>
    </row>
    <row r="446" spans="2:29" x14ac:dyDescent="0.25">
      <c r="B446" s="9">
        <v>442</v>
      </c>
      <c r="C446" s="9">
        <f t="shared" si="20"/>
        <v>59</v>
      </c>
      <c r="D446" s="9">
        <v>10</v>
      </c>
      <c r="E446" s="20">
        <v>25876.995835919672</v>
      </c>
      <c r="F446" s="20">
        <f>'B-B-LS'!E446*-VLookups!$C$10*2</f>
        <v>-1552.6197501551803</v>
      </c>
      <c r="G446" s="19">
        <v>0</v>
      </c>
      <c r="H446" s="20">
        <f>(-VLookups!$C$13)*(E446+F446/2)</f>
        <v>-7304.2996146050464</v>
      </c>
      <c r="I446" s="19">
        <v>0</v>
      </c>
      <c r="J446" s="19">
        <v>0</v>
      </c>
      <c r="K446" s="19">
        <v>0</v>
      </c>
      <c r="L446" s="19">
        <v>0</v>
      </c>
      <c r="M446" s="19">
        <v>0</v>
      </c>
      <c r="N446" s="20" t="s">
        <v>36</v>
      </c>
      <c r="O446" s="19">
        <v>0</v>
      </c>
      <c r="P446" s="20">
        <f>P445-VLookups!$C$42</f>
        <v>-401.5</v>
      </c>
      <c r="Q446" s="22">
        <v>202</v>
      </c>
      <c r="R446" s="19">
        <v>0</v>
      </c>
      <c r="S446" s="20">
        <f>VLookups!$C$50</f>
        <v>-3580.614715990946</v>
      </c>
      <c r="T446" s="19">
        <v>0</v>
      </c>
      <c r="U446" s="9">
        <v>298</v>
      </c>
      <c r="V446" s="21">
        <f>V445-VLookups!$C$54</f>
        <v>-2710</v>
      </c>
      <c r="W446" s="21">
        <f>-VLookups!$C$60</f>
        <v>-300</v>
      </c>
      <c r="X446" s="21">
        <f>-VLookups!$C$62</f>
        <v>-125</v>
      </c>
      <c r="Y446" s="20">
        <f>Y445*(1+VLookups!$C$57/12)</f>
        <v>-541.86297305738321</v>
      </c>
      <c r="Z446" s="20">
        <f>-E446*VLookups!$J$3</f>
        <v>-1035.0798334367869</v>
      </c>
      <c r="AA446" s="20">
        <v>0</v>
      </c>
      <c r="AB446" s="20">
        <f t="shared" si="18"/>
        <v>9102.3288237519209</v>
      </c>
      <c r="AC446" s="20">
        <f t="shared" si="19"/>
        <v>1794527.6012202206</v>
      </c>
    </row>
    <row r="447" spans="2:29" x14ac:dyDescent="0.25">
      <c r="B447" s="9">
        <v>443</v>
      </c>
      <c r="C447" s="9">
        <f t="shared" si="20"/>
        <v>59</v>
      </c>
      <c r="D447" s="9">
        <v>11</v>
      </c>
      <c r="E447" s="20">
        <v>25876.995835919672</v>
      </c>
      <c r="F447" s="20">
        <f>'B-B-LS'!E447*-VLookups!$C$10*2</f>
        <v>-1552.6197501551803</v>
      </c>
      <c r="G447" s="19">
        <v>0</v>
      </c>
      <c r="H447" s="20">
        <f>(-VLookups!$C$13)*(E447+F447/2)</f>
        <v>-7304.2996146050464</v>
      </c>
      <c r="I447" s="19">
        <v>0</v>
      </c>
      <c r="J447" s="19">
        <v>0</v>
      </c>
      <c r="K447" s="19">
        <v>0</v>
      </c>
      <c r="L447" s="19">
        <v>0</v>
      </c>
      <c r="M447" s="19">
        <v>0</v>
      </c>
      <c r="N447" s="20" t="s">
        <v>36</v>
      </c>
      <c r="O447" s="19">
        <v>0</v>
      </c>
      <c r="P447" s="20">
        <f>P446-VLookups!$C$42</f>
        <v>-403</v>
      </c>
      <c r="Q447" s="22">
        <v>203</v>
      </c>
      <c r="R447" s="19">
        <v>0</v>
      </c>
      <c r="S447" s="20">
        <f>VLookups!$C$50</f>
        <v>-3580.614715990946</v>
      </c>
      <c r="T447" s="19">
        <v>0</v>
      </c>
      <c r="U447" s="9">
        <v>299</v>
      </c>
      <c r="V447" s="21">
        <f>V446-VLookups!$C$54</f>
        <v>-2715</v>
      </c>
      <c r="W447" s="21">
        <f>-VLookups!$C$60</f>
        <v>-300</v>
      </c>
      <c r="X447" s="21">
        <f>-VLookups!$C$62</f>
        <v>-125</v>
      </c>
      <c r="Y447" s="20">
        <f>Y446*(1+VLookups!$C$57/12)</f>
        <v>-543.4434067288006</v>
      </c>
      <c r="Z447" s="20">
        <f>-E447*VLookups!$J$3</f>
        <v>-1035.0798334367869</v>
      </c>
      <c r="AA447" s="20">
        <v>0</v>
      </c>
      <c r="AB447" s="20">
        <f t="shared" si="18"/>
        <v>9094.2483900805037</v>
      </c>
      <c r="AC447" s="20">
        <f t="shared" si="19"/>
        <v>1806612.7289456681</v>
      </c>
    </row>
    <row r="448" spans="2:29" x14ac:dyDescent="0.25">
      <c r="B448" s="9">
        <v>444</v>
      </c>
      <c r="C448" s="9">
        <f t="shared" si="20"/>
        <v>60</v>
      </c>
      <c r="D448" s="9">
        <v>0</v>
      </c>
      <c r="E448" s="20">
        <v>26782.69069017686</v>
      </c>
      <c r="F448" s="20">
        <f>'B-B-LS'!E448*-VLookups!$C$10*2</f>
        <v>-1606.9614414106115</v>
      </c>
      <c r="G448" s="19">
        <v>0</v>
      </c>
      <c r="H448" s="20">
        <f>(-VLookups!$C$13)*(E448+F448/2)</f>
        <v>-7559.9501011162229</v>
      </c>
      <c r="I448" s="19">
        <v>0</v>
      </c>
      <c r="J448" s="19">
        <v>0</v>
      </c>
      <c r="K448" s="19">
        <v>0</v>
      </c>
      <c r="L448" s="19">
        <v>0</v>
      </c>
      <c r="M448" s="19">
        <v>0</v>
      </c>
      <c r="N448" s="20" t="s">
        <v>36</v>
      </c>
      <c r="O448" s="19">
        <v>0</v>
      </c>
      <c r="P448" s="20">
        <f>P447-VLookups!$C$42</f>
        <v>-404.5</v>
      </c>
      <c r="Q448" s="22">
        <v>204</v>
      </c>
      <c r="R448" s="19">
        <v>0</v>
      </c>
      <c r="S448" s="20">
        <f>VLookups!$C$50</f>
        <v>-3580.614715990946</v>
      </c>
      <c r="T448" s="19">
        <v>0</v>
      </c>
      <c r="U448" s="9">
        <v>300</v>
      </c>
      <c r="V448" s="21">
        <f>V447-VLookups!$C$54</f>
        <v>-2720</v>
      </c>
      <c r="W448" s="21">
        <f>-VLookups!$C$60</f>
        <v>-300</v>
      </c>
      <c r="X448" s="21">
        <f>-VLookups!$C$62</f>
        <v>-125</v>
      </c>
      <c r="Y448" s="20">
        <f>Y447*(1+VLookups!$C$57/12)</f>
        <v>-545.02844999842625</v>
      </c>
      <c r="Z448" s="20">
        <f>-E448*VLookups!$J$3</f>
        <v>-1071.3076276070744</v>
      </c>
      <c r="AA448" s="20">
        <v>0</v>
      </c>
      <c r="AB448" s="20">
        <f t="shared" si="18"/>
        <v>9672.8090747588831</v>
      </c>
      <c r="AC448" s="20">
        <f t="shared" si="19"/>
        <v>1819296.5592353365</v>
      </c>
    </row>
    <row r="449" spans="2:29" x14ac:dyDescent="0.25">
      <c r="B449" s="9">
        <v>445</v>
      </c>
      <c r="C449" s="9">
        <f t="shared" si="20"/>
        <v>60</v>
      </c>
      <c r="D449" s="9">
        <v>1</v>
      </c>
      <c r="E449" s="20">
        <v>26782.69069017686</v>
      </c>
      <c r="F449" s="20">
        <f>'B-B-LS'!E449*-VLookups!$C$10*2</f>
        <v>-1606.9614414106115</v>
      </c>
      <c r="G449" s="19">
        <v>0</v>
      </c>
      <c r="H449" s="20">
        <f>(-VLookups!$C$13)*(E449+F449/2)</f>
        <v>-7559.9501011162229</v>
      </c>
      <c r="I449" s="19">
        <v>0</v>
      </c>
      <c r="J449" s="19">
        <v>0</v>
      </c>
      <c r="K449" s="19">
        <v>0</v>
      </c>
      <c r="L449" s="19">
        <v>0</v>
      </c>
      <c r="M449" s="19">
        <v>0</v>
      </c>
      <c r="N449" s="20" t="s">
        <v>36</v>
      </c>
      <c r="O449" s="19">
        <v>0</v>
      </c>
      <c r="P449" s="20">
        <f>P448-VLookups!$C$42</f>
        <v>-406</v>
      </c>
      <c r="Q449" s="22">
        <v>205</v>
      </c>
      <c r="R449" s="19">
        <v>0</v>
      </c>
      <c r="S449" s="20">
        <f>VLookups!$C$50</f>
        <v>-3580.614715990946</v>
      </c>
      <c r="T449" s="19">
        <v>0</v>
      </c>
      <c r="U449" s="9">
        <v>301</v>
      </c>
      <c r="V449" s="21">
        <f>V448-VLookups!$C$54</f>
        <v>-2725</v>
      </c>
      <c r="W449" s="21">
        <f>-VLookups!$C$60</f>
        <v>-300</v>
      </c>
      <c r="X449" s="21">
        <f>-VLookups!$C$62</f>
        <v>-125</v>
      </c>
      <c r="Y449" s="20">
        <f>Y448*(1+VLookups!$C$57/12)</f>
        <v>-546.61811631092166</v>
      </c>
      <c r="Z449" s="20">
        <f>-E449*VLookups!$J$3</f>
        <v>-1071.3076276070744</v>
      </c>
      <c r="AA449" s="20">
        <v>0</v>
      </c>
      <c r="AB449" s="20">
        <f t="shared" si="18"/>
        <v>9664.7194084463881</v>
      </c>
      <c r="AC449" s="20">
        <f t="shared" si="19"/>
        <v>1831993.4395758419</v>
      </c>
    </row>
    <row r="450" spans="2:29" x14ac:dyDescent="0.25">
      <c r="B450" s="9">
        <v>446</v>
      </c>
      <c r="C450" s="9">
        <f t="shared" si="20"/>
        <v>60</v>
      </c>
      <c r="D450" s="9">
        <v>2</v>
      </c>
      <c r="E450" s="20">
        <v>26782.69069017686</v>
      </c>
      <c r="F450" s="20">
        <f>'B-B-LS'!E450*-VLookups!$C$10*2</f>
        <v>-1606.9614414106115</v>
      </c>
      <c r="G450" s="19">
        <v>0</v>
      </c>
      <c r="H450" s="20">
        <f>(-VLookups!$C$13)*(E450+F450/2)</f>
        <v>-7559.9501011162229</v>
      </c>
      <c r="I450" s="19">
        <v>0</v>
      </c>
      <c r="J450" s="19">
        <v>0</v>
      </c>
      <c r="K450" s="19">
        <v>0</v>
      </c>
      <c r="L450" s="19">
        <v>0</v>
      </c>
      <c r="M450" s="19">
        <v>0</v>
      </c>
      <c r="N450" s="20" t="s">
        <v>36</v>
      </c>
      <c r="O450" s="19">
        <v>0</v>
      </c>
      <c r="P450" s="20">
        <f>P449-VLookups!$C$42</f>
        <v>-407.5</v>
      </c>
      <c r="Q450" s="22">
        <v>206</v>
      </c>
      <c r="R450" s="19">
        <v>0</v>
      </c>
      <c r="S450" s="20">
        <f>VLookups!$C$50</f>
        <v>-3580.614715990946</v>
      </c>
      <c r="T450" s="19">
        <v>0</v>
      </c>
      <c r="U450" s="9">
        <v>302</v>
      </c>
      <c r="V450" s="21">
        <f>V449-VLookups!$C$54</f>
        <v>-2730</v>
      </c>
      <c r="W450" s="21">
        <f>-VLookups!$C$60</f>
        <v>-300</v>
      </c>
      <c r="X450" s="21">
        <f>-VLookups!$C$62</f>
        <v>-125</v>
      </c>
      <c r="Y450" s="20">
        <f>Y449*(1+VLookups!$C$57/12)</f>
        <v>-548.21241915016185</v>
      </c>
      <c r="Z450" s="20">
        <f>-E450*VLookups!$J$3</f>
        <v>-1071.3076276070744</v>
      </c>
      <c r="AA450" s="20">
        <v>0</v>
      </c>
      <c r="AB450" s="20">
        <f t="shared" si="18"/>
        <v>9656.6251056071469</v>
      </c>
      <c r="AC450" s="20">
        <f t="shared" si="19"/>
        <v>1844703.387080742</v>
      </c>
    </row>
    <row r="451" spans="2:29" x14ac:dyDescent="0.25">
      <c r="B451" s="9">
        <v>447</v>
      </c>
      <c r="C451" s="9">
        <f t="shared" si="20"/>
        <v>60</v>
      </c>
      <c r="D451" s="9">
        <v>3</v>
      </c>
      <c r="E451" s="20">
        <v>26782.69069017686</v>
      </c>
      <c r="F451" s="20">
        <f>'B-B-LS'!E451*-VLookups!$C$10*2</f>
        <v>-1606.9614414106115</v>
      </c>
      <c r="G451" s="19">
        <v>0</v>
      </c>
      <c r="H451" s="20">
        <f>(-VLookups!$C$13)*(E451+F451/2)</f>
        <v>-7559.9501011162229</v>
      </c>
      <c r="I451" s="19">
        <v>0</v>
      </c>
      <c r="J451" s="19">
        <v>0</v>
      </c>
      <c r="K451" s="19">
        <v>0</v>
      </c>
      <c r="L451" s="19">
        <v>0</v>
      </c>
      <c r="M451" s="19">
        <v>0</v>
      </c>
      <c r="N451" s="20" t="s">
        <v>36</v>
      </c>
      <c r="O451" s="19">
        <v>0</v>
      </c>
      <c r="P451" s="20">
        <f>P450-VLookups!$C$42</f>
        <v>-409</v>
      </c>
      <c r="Q451" s="22">
        <v>207</v>
      </c>
      <c r="R451" s="19">
        <v>0</v>
      </c>
      <c r="S451" s="20">
        <f>VLookups!$C$50</f>
        <v>-3580.614715990946</v>
      </c>
      <c r="T451" s="19">
        <v>0</v>
      </c>
      <c r="U451" s="9">
        <v>303</v>
      </c>
      <c r="V451" s="21">
        <f>V450-VLookups!$C$54</f>
        <v>-2735</v>
      </c>
      <c r="W451" s="21">
        <f>-VLookups!$C$60</f>
        <v>-300</v>
      </c>
      <c r="X451" s="21">
        <f>-VLookups!$C$62</f>
        <v>-125</v>
      </c>
      <c r="Y451" s="20">
        <f>Y450*(1+VLookups!$C$57/12)</f>
        <v>-549.81137203934986</v>
      </c>
      <c r="Z451" s="20">
        <f>-E451*VLookups!$J$3</f>
        <v>-1071.3076276070744</v>
      </c>
      <c r="AA451" s="20">
        <v>0</v>
      </c>
      <c r="AB451" s="20">
        <f t="shared" si="18"/>
        <v>9648.5261527179591</v>
      </c>
      <c r="AC451" s="20">
        <f t="shared" si="19"/>
        <v>1857426.4188785946</v>
      </c>
    </row>
    <row r="452" spans="2:29" x14ac:dyDescent="0.25">
      <c r="B452" s="9">
        <v>448</v>
      </c>
      <c r="C452" s="9">
        <f t="shared" si="20"/>
        <v>60</v>
      </c>
      <c r="D452" s="9">
        <v>4</v>
      </c>
      <c r="E452" s="20">
        <v>26782.69069017686</v>
      </c>
      <c r="F452" s="20">
        <f>'B-B-LS'!E452*-VLookups!$C$10*2</f>
        <v>-1606.9614414106115</v>
      </c>
      <c r="G452" s="19">
        <v>0</v>
      </c>
      <c r="H452" s="20">
        <f>(-VLookups!$C$13)*(E452+F452/2)</f>
        <v>-7559.9501011162229</v>
      </c>
      <c r="I452" s="19">
        <v>0</v>
      </c>
      <c r="J452" s="19">
        <v>0</v>
      </c>
      <c r="K452" s="19">
        <v>0</v>
      </c>
      <c r="L452" s="19">
        <v>0</v>
      </c>
      <c r="M452" s="19">
        <v>0</v>
      </c>
      <c r="N452" s="20" t="s">
        <v>36</v>
      </c>
      <c r="O452" s="19">
        <v>0</v>
      </c>
      <c r="P452" s="20">
        <f>P451-VLookups!$C$42</f>
        <v>-410.5</v>
      </c>
      <c r="Q452" s="22">
        <v>208</v>
      </c>
      <c r="R452" s="19">
        <v>0</v>
      </c>
      <c r="S452" s="20">
        <f>VLookups!$C$50</f>
        <v>-3580.614715990946</v>
      </c>
      <c r="T452" s="19">
        <v>0</v>
      </c>
      <c r="U452" s="9">
        <v>304</v>
      </c>
      <c r="V452" s="21">
        <f>V451-VLookups!$C$54</f>
        <v>-2740</v>
      </c>
      <c r="W452" s="21">
        <f>-VLookups!$C$60</f>
        <v>-300</v>
      </c>
      <c r="X452" s="21">
        <f>-VLookups!$C$62</f>
        <v>-125</v>
      </c>
      <c r="Y452" s="20">
        <f>Y451*(1+VLookups!$C$57/12)</f>
        <v>-551.41498854113127</v>
      </c>
      <c r="Z452" s="20">
        <f>-E452*VLookups!$J$3</f>
        <v>-1071.3076276070744</v>
      </c>
      <c r="AA452" s="20">
        <v>0</v>
      </c>
      <c r="AB452" s="20">
        <f t="shared" si="18"/>
        <v>9640.4225362161778</v>
      </c>
      <c r="AC452" s="20">
        <f t="shared" si="19"/>
        <v>1870162.5521129419</v>
      </c>
    </row>
    <row r="453" spans="2:29" x14ac:dyDescent="0.25">
      <c r="B453" s="9">
        <v>449</v>
      </c>
      <c r="C453" s="9">
        <f t="shared" si="20"/>
        <v>60</v>
      </c>
      <c r="D453" s="9">
        <v>5</v>
      </c>
      <c r="E453" s="20">
        <v>26782.69069017686</v>
      </c>
      <c r="F453" s="20">
        <f>'B-B-LS'!E453*-VLookups!$C$10*2</f>
        <v>-1606.9614414106115</v>
      </c>
      <c r="G453" s="19">
        <v>0</v>
      </c>
      <c r="H453" s="20">
        <f>(-VLookups!$C$13)*(E453+F453/2)</f>
        <v>-7559.9501011162229</v>
      </c>
      <c r="I453" s="19">
        <v>0</v>
      </c>
      <c r="J453" s="19">
        <v>0</v>
      </c>
      <c r="K453" s="19">
        <v>0</v>
      </c>
      <c r="L453" s="19">
        <v>0</v>
      </c>
      <c r="M453" s="19">
        <v>0</v>
      </c>
      <c r="N453" s="20" t="s">
        <v>36</v>
      </c>
      <c r="O453" s="19">
        <v>0</v>
      </c>
      <c r="P453" s="20">
        <f>P452-VLookups!$C$42</f>
        <v>-412</v>
      </c>
      <c r="Q453" s="22">
        <v>209</v>
      </c>
      <c r="R453" s="19">
        <v>0</v>
      </c>
      <c r="S453" s="20">
        <f>VLookups!$C$50</f>
        <v>-3580.614715990946</v>
      </c>
      <c r="T453" s="19">
        <v>0</v>
      </c>
      <c r="U453" s="9">
        <v>305</v>
      </c>
      <c r="V453" s="21">
        <f>V452-VLookups!$C$54</f>
        <v>-2745</v>
      </c>
      <c r="W453" s="21">
        <f>-VLookups!$C$60</f>
        <v>-300</v>
      </c>
      <c r="X453" s="21">
        <f>-VLookups!$C$62</f>
        <v>-125</v>
      </c>
      <c r="Y453" s="20">
        <f>Y452*(1+VLookups!$C$57/12)</f>
        <v>-553.02328225770952</v>
      </c>
      <c r="Z453" s="20">
        <f>-E453*VLookups!$J$3</f>
        <v>-1071.3076276070744</v>
      </c>
      <c r="AA453" s="20">
        <v>0</v>
      </c>
      <c r="AB453" s="20">
        <f t="shared" ref="AB453:AB508" si="21">SUM(E453,F453/2,H453,I453,K453,L453,M453,O453,P453,R453,S453,T453,V453,W453,X453,Y453,G453,J453,Z453,AA453)</f>
        <v>9632.3142424996004</v>
      </c>
      <c r="AC453" s="20">
        <f t="shared" ref="AC453:AC508" si="22">AB453+(AC452*(1+($AC$2/12)))</f>
        <v>1882911.8039422964</v>
      </c>
    </row>
    <row r="454" spans="2:29" x14ac:dyDescent="0.25">
      <c r="B454" s="9">
        <v>450</v>
      </c>
      <c r="C454" s="9">
        <f t="shared" si="20"/>
        <v>60</v>
      </c>
      <c r="D454" s="9">
        <v>6</v>
      </c>
      <c r="E454" s="20">
        <v>26782.69069017686</v>
      </c>
      <c r="F454" s="20">
        <f>'B-B-LS'!E454*-VLookups!$C$10*2</f>
        <v>-1606.9614414106115</v>
      </c>
      <c r="G454" s="19">
        <v>0</v>
      </c>
      <c r="H454" s="20">
        <f>(-VLookups!$C$13)*(E454+F454/2)</f>
        <v>-7559.9501011162229</v>
      </c>
      <c r="I454" s="19">
        <v>0</v>
      </c>
      <c r="J454" s="19">
        <v>0</v>
      </c>
      <c r="K454" s="19">
        <v>0</v>
      </c>
      <c r="L454" s="19">
        <v>0</v>
      </c>
      <c r="M454" s="19">
        <v>0</v>
      </c>
      <c r="N454" s="20" t="s">
        <v>36</v>
      </c>
      <c r="O454" s="19">
        <v>0</v>
      </c>
      <c r="P454" s="20">
        <f>P453-VLookups!$C$42</f>
        <v>-413.5</v>
      </c>
      <c r="Q454" s="22">
        <v>210</v>
      </c>
      <c r="R454" s="19">
        <v>0</v>
      </c>
      <c r="S454" s="20">
        <f>VLookups!$C$50</f>
        <v>-3580.614715990946</v>
      </c>
      <c r="T454" s="19">
        <v>0</v>
      </c>
      <c r="U454" s="9">
        <v>306</v>
      </c>
      <c r="V454" s="21">
        <f>V453-VLookups!$C$54</f>
        <v>-2750</v>
      </c>
      <c r="W454" s="21">
        <f>-VLookups!$C$60</f>
        <v>-300</v>
      </c>
      <c r="X454" s="21">
        <f>-VLookups!$C$62</f>
        <v>-125</v>
      </c>
      <c r="Y454" s="20">
        <f>Y453*(1+VLookups!$C$57/12)</f>
        <v>-554.63626683096118</v>
      </c>
      <c r="Z454" s="20">
        <f>-E454*VLookups!$J$3</f>
        <v>-1071.3076276070744</v>
      </c>
      <c r="AA454" s="20">
        <v>0</v>
      </c>
      <c r="AB454" s="20">
        <f t="shared" si="21"/>
        <v>9624.2012579263483</v>
      </c>
      <c r="AC454" s="20">
        <f t="shared" si="22"/>
        <v>1895674.1915401267</v>
      </c>
    </row>
    <row r="455" spans="2:29" x14ac:dyDescent="0.25">
      <c r="B455" s="9">
        <v>451</v>
      </c>
      <c r="C455" s="9">
        <f t="shared" si="20"/>
        <v>60</v>
      </c>
      <c r="D455" s="9">
        <v>7</v>
      </c>
      <c r="E455" s="20">
        <v>26782.69069017686</v>
      </c>
      <c r="F455" s="20">
        <f>'B-B-LS'!E455*-VLookups!$C$10*2</f>
        <v>-1606.9614414106115</v>
      </c>
      <c r="G455" s="19">
        <v>0</v>
      </c>
      <c r="H455" s="20">
        <f>(-VLookups!$C$13)*(E455+F455/2)</f>
        <v>-7559.9501011162229</v>
      </c>
      <c r="I455" s="19">
        <v>0</v>
      </c>
      <c r="J455" s="19">
        <v>0</v>
      </c>
      <c r="K455" s="19">
        <v>0</v>
      </c>
      <c r="L455" s="19">
        <v>0</v>
      </c>
      <c r="M455" s="19">
        <v>0</v>
      </c>
      <c r="N455" s="20" t="s">
        <v>36</v>
      </c>
      <c r="O455" s="19">
        <v>0</v>
      </c>
      <c r="P455" s="20">
        <f>P454-VLookups!$C$42</f>
        <v>-415</v>
      </c>
      <c r="Q455" s="22">
        <v>211</v>
      </c>
      <c r="R455" s="19">
        <v>0</v>
      </c>
      <c r="S455" s="20">
        <f>VLookups!$C$50</f>
        <v>-3580.614715990946</v>
      </c>
      <c r="T455" s="19">
        <v>0</v>
      </c>
      <c r="U455" s="9">
        <v>307</v>
      </c>
      <c r="V455" s="21">
        <f>V454-VLookups!$C$54</f>
        <v>-2755</v>
      </c>
      <c r="W455" s="21">
        <f>-VLookups!$C$60</f>
        <v>-300</v>
      </c>
      <c r="X455" s="21">
        <f>-VLookups!$C$62</f>
        <v>-125</v>
      </c>
      <c r="Y455" s="20">
        <f>Y454*(1+VLookups!$C$57/12)</f>
        <v>-556.25395594255144</v>
      </c>
      <c r="Z455" s="20">
        <f>-E455*VLookups!$J$3</f>
        <v>-1071.3076276070744</v>
      </c>
      <c r="AA455" s="20">
        <v>0</v>
      </c>
      <c r="AB455" s="20">
        <f t="shared" si="21"/>
        <v>9616.0835688147581</v>
      </c>
      <c r="AC455" s="20">
        <f t="shared" si="22"/>
        <v>1908449.7320948415</v>
      </c>
    </row>
    <row r="456" spans="2:29" x14ac:dyDescent="0.25">
      <c r="B456" s="9">
        <v>452</v>
      </c>
      <c r="C456" s="9">
        <f t="shared" si="20"/>
        <v>60</v>
      </c>
      <c r="D456" s="9">
        <v>8</v>
      </c>
      <c r="E456" s="20">
        <v>26782.69069017686</v>
      </c>
      <c r="F456" s="20">
        <f>'B-B-LS'!E456*-VLookups!$C$10*2</f>
        <v>-1606.9614414106115</v>
      </c>
      <c r="G456" s="19">
        <v>0</v>
      </c>
      <c r="H456" s="20">
        <f>(-VLookups!$C$13)*(E456+F456/2)</f>
        <v>-7559.9501011162229</v>
      </c>
      <c r="I456" s="19">
        <v>0</v>
      </c>
      <c r="J456" s="19">
        <v>0</v>
      </c>
      <c r="K456" s="19">
        <v>0</v>
      </c>
      <c r="L456" s="19">
        <v>0</v>
      </c>
      <c r="M456" s="19">
        <v>0</v>
      </c>
      <c r="N456" s="20" t="s">
        <v>36</v>
      </c>
      <c r="O456" s="19">
        <v>0</v>
      </c>
      <c r="P456" s="20">
        <f>P455-VLookups!$C$42</f>
        <v>-416.5</v>
      </c>
      <c r="Q456" s="22">
        <v>212</v>
      </c>
      <c r="R456" s="19">
        <v>0</v>
      </c>
      <c r="S456" s="20">
        <f>VLookups!$C$50</f>
        <v>-3580.614715990946</v>
      </c>
      <c r="T456" s="19">
        <v>0</v>
      </c>
      <c r="U456" s="9">
        <v>308</v>
      </c>
      <c r="V456" s="21">
        <f>V455-VLookups!$C$54</f>
        <v>-2760</v>
      </c>
      <c r="W456" s="21">
        <f>-VLookups!$C$60</f>
        <v>-300</v>
      </c>
      <c r="X456" s="21">
        <f>-VLookups!$C$62</f>
        <v>-125</v>
      </c>
      <c r="Y456" s="20">
        <f>Y455*(1+VLookups!$C$57/12)</f>
        <v>-557.87636331405054</v>
      </c>
      <c r="Z456" s="20">
        <f>-E456*VLookups!$J$3</f>
        <v>-1071.3076276070744</v>
      </c>
      <c r="AA456" s="20">
        <v>0</v>
      </c>
      <c r="AB456" s="20">
        <f t="shared" si="21"/>
        <v>9607.9611614432597</v>
      </c>
      <c r="AC456" s="20">
        <f t="shared" si="22"/>
        <v>1921238.4428097762</v>
      </c>
    </row>
    <row r="457" spans="2:29" x14ac:dyDescent="0.25">
      <c r="B457" s="9">
        <v>453</v>
      </c>
      <c r="C457" s="9">
        <f t="shared" si="20"/>
        <v>60</v>
      </c>
      <c r="D457" s="9">
        <v>9</v>
      </c>
      <c r="E457" s="20">
        <v>26782.69069017686</v>
      </c>
      <c r="F457" s="20">
        <f>'B-B-LS'!E457*-VLookups!$C$10*2</f>
        <v>-1606.9614414106115</v>
      </c>
      <c r="G457" s="19">
        <v>0</v>
      </c>
      <c r="H457" s="20">
        <f>(-VLookups!$C$13)*(E457+F457/2)</f>
        <v>-7559.9501011162229</v>
      </c>
      <c r="I457" s="19">
        <v>0</v>
      </c>
      <c r="J457" s="19">
        <v>0</v>
      </c>
      <c r="K457" s="19">
        <v>0</v>
      </c>
      <c r="L457" s="19">
        <v>0</v>
      </c>
      <c r="M457" s="19">
        <v>0</v>
      </c>
      <c r="N457" s="20" t="s">
        <v>36</v>
      </c>
      <c r="O457" s="19">
        <v>0</v>
      </c>
      <c r="P457" s="20">
        <f>P456-VLookups!$C$42</f>
        <v>-418</v>
      </c>
      <c r="Q457" s="22">
        <v>213</v>
      </c>
      <c r="R457" s="19">
        <v>0</v>
      </c>
      <c r="S457" s="20">
        <f>VLookups!$C$50</f>
        <v>-3580.614715990946</v>
      </c>
      <c r="T457" s="19">
        <v>0</v>
      </c>
      <c r="U457" s="9">
        <v>309</v>
      </c>
      <c r="V457" s="21">
        <f>V456-VLookups!$C$54</f>
        <v>-2765</v>
      </c>
      <c r="W457" s="21">
        <f>-VLookups!$C$60</f>
        <v>-300</v>
      </c>
      <c r="X457" s="21">
        <f>-VLookups!$C$62</f>
        <v>-125</v>
      </c>
      <c r="Y457" s="20">
        <f>Y456*(1+VLookups!$C$57/12)</f>
        <v>-559.50350270704985</v>
      </c>
      <c r="Z457" s="20">
        <f>-E457*VLookups!$J$3</f>
        <v>-1071.3076276070744</v>
      </c>
      <c r="AA457" s="20">
        <v>0</v>
      </c>
      <c r="AB457" s="20">
        <f t="shared" si="21"/>
        <v>9599.8340220502596</v>
      </c>
      <c r="AC457" s="20">
        <f t="shared" si="22"/>
        <v>1934040.3409031762</v>
      </c>
    </row>
    <row r="458" spans="2:29" x14ac:dyDescent="0.25">
      <c r="B458" s="9">
        <v>454</v>
      </c>
      <c r="C458" s="9">
        <f t="shared" si="20"/>
        <v>60</v>
      </c>
      <c r="D458" s="9">
        <v>10</v>
      </c>
      <c r="E458" s="20">
        <v>26782.69069017686</v>
      </c>
      <c r="F458" s="20">
        <f>'B-B-LS'!E458*-VLookups!$C$10*2</f>
        <v>-1606.9614414106115</v>
      </c>
      <c r="G458" s="19">
        <v>0</v>
      </c>
      <c r="H458" s="20">
        <f>(-VLookups!$C$13)*(E458+F458/2)</f>
        <v>-7559.9501011162229</v>
      </c>
      <c r="I458" s="19">
        <v>0</v>
      </c>
      <c r="J458" s="19">
        <v>0</v>
      </c>
      <c r="K458" s="19">
        <v>0</v>
      </c>
      <c r="L458" s="19">
        <v>0</v>
      </c>
      <c r="M458" s="19">
        <v>0</v>
      </c>
      <c r="N458" s="20" t="s">
        <v>36</v>
      </c>
      <c r="O458" s="19">
        <v>0</v>
      </c>
      <c r="P458" s="20">
        <f>P457-VLookups!$C$42</f>
        <v>-419.5</v>
      </c>
      <c r="Q458" s="22">
        <v>214</v>
      </c>
      <c r="R458" s="19">
        <v>0</v>
      </c>
      <c r="S458" s="20">
        <f>VLookups!$C$50</f>
        <v>-3580.614715990946</v>
      </c>
      <c r="T458" s="19">
        <v>0</v>
      </c>
      <c r="U458" s="9">
        <v>310</v>
      </c>
      <c r="V458" s="21">
        <f>V457-VLookups!$C$54</f>
        <v>-2770</v>
      </c>
      <c r="W458" s="21">
        <f>-VLookups!$C$60</f>
        <v>-300</v>
      </c>
      <c r="X458" s="21">
        <f>-VLookups!$C$62</f>
        <v>-125</v>
      </c>
      <c r="Y458" s="20">
        <f>Y457*(1+VLookups!$C$57/12)</f>
        <v>-561.1353879232787</v>
      </c>
      <c r="Z458" s="20">
        <f>-E458*VLookups!$J$3</f>
        <v>-1071.3076276070744</v>
      </c>
      <c r="AA458" s="20">
        <v>0</v>
      </c>
      <c r="AB458" s="20">
        <f t="shared" si="21"/>
        <v>9591.7021368340302</v>
      </c>
      <c r="AC458" s="20">
        <f t="shared" si="22"/>
        <v>1946855.4436081822</v>
      </c>
    </row>
    <row r="459" spans="2:29" x14ac:dyDescent="0.25">
      <c r="B459" s="9">
        <v>455</v>
      </c>
      <c r="C459" s="9">
        <f t="shared" si="20"/>
        <v>60</v>
      </c>
      <c r="D459" s="9">
        <v>11</v>
      </c>
      <c r="E459" s="20">
        <v>26782.69069017686</v>
      </c>
      <c r="F459" s="20">
        <f>'B-B-LS'!E459*-VLookups!$C$10*2</f>
        <v>-1606.9614414106115</v>
      </c>
      <c r="G459" s="19">
        <v>0</v>
      </c>
      <c r="H459" s="20">
        <f>(-VLookups!$C$13)*(E459+F459/2)</f>
        <v>-7559.9501011162229</v>
      </c>
      <c r="I459" s="19">
        <v>0</v>
      </c>
      <c r="J459" s="19">
        <v>0</v>
      </c>
      <c r="K459" s="19">
        <v>0</v>
      </c>
      <c r="L459" s="19">
        <v>0</v>
      </c>
      <c r="M459" s="19">
        <v>0</v>
      </c>
      <c r="N459" s="20" t="s">
        <v>36</v>
      </c>
      <c r="O459" s="19">
        <v>0</v>
      </c>
      <c r="P459" s="20">
        <f>P458-VLookups!$C$42</f>
        <v>-421</v>
      </c>
      <c r="Q459" s="22">
        <v>215</v>
      </c>
      <c r="R459" s="19">
        <v>0</v>
      </c>
      <c r="S459" s="20">
        <f>VLookups!$C$50</f>
        <v>-3580.614715990946</v>
      </c>
      <c r="T459" s="19">
        <v>0</v>
      </c>
      <c r="U459" s="9">
        <v>311</v>
      </c>
      <c r="V459" s="21">
        <f>V458-VLookups!$C$54</f>
        <v>-2775</v>
      </c>
      <c r="W459" s="21">
        <f>-VLookups!$C$60</f>
        <v>-300</v>
      </c>
      <c r="X459" s="21">
        <f>-VLookups!$C$62</f>
        <v>-125</v>
      </c>
      <c r="Y459" s="20">
        <f>Y458*(1+VLookups!$C$57/12)</f>
        <v>-562.77203280472156</v>
      </c>
      <c r="Z459" s="20">
        <f>-E459*VLookups!$J$3</f>
        <v>-1071.3076276070744</v>
      </c>
      <c r="AA459" s="20">
        <v>0</v>
      </c>
      <c r="AB459" s="20">
        <f t="shared" si="21"/>
        <v>9583.5654919525878</v>
      </c>
      <c r="AC459" s="20">
        <f t="shared" si="22"/>
        <v>1959683.7681728154</v>
      </c>
    </row>
    <row r="460" spans="2:29" x14ac:dyDescent="0.25">
      <c r="B460" s="9">
        <v>456</v>
      </c>
      <c r="C460" s="9">
        <f t="shared" si="20"/>
        <v>61</v>
      </c>
      <c r="D460" s="9">
        <v>0</v>
      </c>
      <c r="E460" s="20">
        <v>27720.084864333046</v>
      </c>
      <c r="F460" s="20">
        <f>'B-B-LS'!E460*-VLookups!$C$10*2</f>
        <v>-1663.2050918599828</v>
      </c>
      <c r="G460" s="19">
        <v>0</v>
      </c>
      <c r="H460" s="20">
        <f>(-VLookups!$C$13)*(E460+F460/2)</f>
        <v>-7824.5483546552896</v>
      </c>
      <c r="I460" s="19">
        <v>0</v>
      </c>
      <c r="J460" s="19">
        <v>0</v>
      </c>
      <c r="K460" s="19">
        <v>0</v>
      </c>
      <c r="L460" s="19">
        <v>0</v>
      </c>
      <c r="M460" s="19">
        <v>0</v>
      </c>
      <c r="N460" s="20" t="s">
        <v>36</v>
      </c>
      <c r="O460" s="19">
        <v>0</v>
      </c>
      <c r="P460" s="20">
        <f>P459-VLookups!$C$42</f>
        <v>-422.5</v>
      </c>
      <c r="Q460" s="22">
        <v>216</v>
      </c>
      <c r="R460" s="19">
        <v>0</v>
      </c>
      <c r="S460" s="20">
        <f>VLookups!$C$50</f>
        <v>-3580.614715990946</v>
      </c>
      <c r="T460" s="19">
        <v>0</v>
      </c>
      <c r="U460" s="9">
        <v>312</v>
      </c>
      <c r="V460" s="21">
        <f>V459-VLookups!$C$54</f>
        <v>-2780</v>
      </c>
      <c r="W460" s="21">
        <f>-VLookups!$C$60</f>
        <v>-300</v>
      </c>
      <c r="X460" s="21">
        <f>-VLookups!$C$62</f>
        <v>-125</v>
      </c>
      <c r="Y460" s="20">
        <f>Y459*(1+VLookups!$C$57/12)</f>
        <v>-564.41345123373537</v>
      </c>
      <c r="Z460" s="20">
        <f>-E460*VLookups!$J$3</f>
        <v>-1108.8033945733218</v>
      </c>
      <c r="AA460" s="20">
        <v>0</v>
      </c>
      <c r="AB460" s="20">
        <f t="shared" si="21"/>
        <v>10182.602401949762</v>
      </c>
      <c r="AC460" s="20">
        <f t="shared" si="22"/>
        <v>1973132.5101883865</v>
      </c>
    </row>
    <row r="461" spans="2:29" x14ac:dyDescent="0.25">
      <c r="B461" s="9">
        <v>457</v>
      </c>
      <c r="C461" s="9">
        <f t="shared" si="20"/>
        <v>61</v>
      </c>
      <c r="D461" s="9">
        <v>1</v>
      </c>
      <c r="E461" s="20">
        <v>27720.084864333046</v>
      </c>
      <c r="F461" s="20">
        <f>'B-B-LS'!E461*-VLookups!$C$10*2</f>
        <v>-1663.2050918599828</v>
      </c>
      <c r="G461" s="19">
        <v>0</v>
      </c>
      <c r="H461" s="20">
        <f>(-VLookups!$C$13)*(E461+F461/2)</f>
        <v>-7824.5483546552896</v>
      </c>
      <c r="I461" s="19">
        <v>0</v>
      </c>
      <c r="J461" s="19">
        <v>0</v>
      </c>
      <c r="K461" s="19">
        <v>0</v>
      </c>
      <c r="L461" s="19">
        <v>0</v>
      </c>
      <c r="M461" s="19">
        <v>0</v>
      </c>
      <c r="N461" s="20" t="s">
        <v>36</v>
      </c>
      <c r="O461" s="19">
        <v>0</v>
      </c>
      <c r="P461" s="20">
        <f>P460-VLookups!$C$42</f>
        <v>-424</v>
      </c>
      <c r="Q461" s="22">
        <v>217</v>
      </c>
      <c r="R461" s="19">
        <v>0</v>
      </c>
      <c r="S461" s="20">
        <f>VLookups!$C$50</f>
        <v>-3580.614715990946</v>
      </c>
      <c r="T461" s="19">
        <v>0</v>
      </c>
      <c r="U461" s="9">
        <v>313</v>
      </c>
      <c r="V461" s="21">
        <f>V460-VLookups!$C$54</f>
        <v>-2785</v>
      </c>
      <c r="W461" s="21">
        <f>-VLookups!$C$60</f>
        <v>-300</v>
      </c>
      <c r="X461" s="21">
        <f>-VLookups!$C$62</f>
        <v>-125</v>
      </c>
      <c r="Y461" s="20">
        <f>Y460*(1+VLookups!$C$57/12)</f>
        <v>-566.05965713316709</v>
      </c>
      <c r="Z461" s="20">
        <f>-E461*VLookups!$J$3</f>
        <v>-1108.8033945733218</v>
      </c>
      <c r="AA461" s="20">
        <v>0</v>
      </c>
      <c r="AB461" s="20">
        <f t="shared" si="21"/>
        <v>10174.456196050331</v>
      </c>
      <c r="AC461" s="20">
        <f t="shared" si="22"/>
        <v>1986595.5205680844</v>
      </c>
    </row>
    <row r="462" spans="2:29" x14ac:dyDescent="0.25">
      <c r="B462" s="9">
        <v>458</v>
      </c>
      <c r="C462" s="9">
        <f t="shared" si="20"/>
        <v>61</v>
      </c>
      <c r="D462" s="9">
        <v>2</v>
      </c>
      <c r="E462" s="20">
        <v>27720.084864333046</v>
      </c>
      <c r="F462" s="20">
        <f>'B-B-LS'!E462*-VLookups!$C$10*2</f>
        <v>-1663.2050918599828</v>
      </c>
      <c r="G462" s="19">
        <v>0</v>
      </c>
      <c r="H462" s="20">
        <f>(-VLookups!$C$13)*(E462+F462/2)</f>
        <v>-7824.5483546552896</v>
      </c>
      <c r="I462" s="19">
        <v>0</v>
      </c>
      <c r="J462" s="19">
        <v>0</v>
      </c>
      <c r="K462" s="19">
        <v>0</v>
      </c>
      <c r="L462" s="19">
        <v>0</v>
      </c>
      <c r="M462" s="19">
        <v>0</v>
      </c>
      <c r="N462" s="20" t="s">
        <v>36</v>
      </c>
      <c r="O462" s="19">
        <v>0</v>
      </c>
      <c r="P462" s="20">
        <f>P461-VLookups!$C$42</f>
        <v>-425.5</v>
      </c>
      <c r="Q462" s="22">
        <v>218</v>
      </c>
      <c r="R462" s="19">
        <v>0</v>
      </c>
      <c r="S462" s="20">
        <f>VLookups!$C$50</f>
        <v>-3580.614715990946</v>
      </c>
      <c r="T462" s="19">
        <v>0</v>
      </c>
      <c r="U462" s="9">
        <v>314</v>
      </c>
      <c r="V462" s="21">
        <f>V461-VLookups!$C$54</f>
        <v>-2790</v>
      </c>
      <c r="W462" s="21">
        <f>-VLookups!$C$60</f>
        <v>-300</v>
      </c>
      <c r="X462" s="21">
        <f>-VLookups!$C$62</f>
        <v>-125</v>
      </c>
      <c r="Y462" s="20">
        <f>Y461*(1+VLookups!$C$57/12)</f>
        <v>-567.71066446647217</v>
      </c>
      <c r="Z462" s="20">
        <f>-E462*VLookups!$J$3</f>
        <v>-1108.8033945733218</v>
      </c>
      <c r="AA462" s="20">
        <v>0</v>
      </c>
      <c r="AB462" s="20">
        <f t="shared" si="21"/>
        <v>10166.305188717024</v>
      </c>
      <c r="AC462" s="20">
        <f t="shared" si="22"/>
        <v>2000072.8182910818</v>
      </c>
    </row>
    <row r="463" spans="2:29" x14ac:dyDescent="0.25">
      <c r="B463" s="9">
        <v>459</v>
      </c>
      <c r="C463" s="9">
        <f t="shared" si="20"/>
        <v>61</v>
      </c>
      <c r="D463" s="9">
        <v>3</v>
      </c>
      <c r="E463" s="20">
        <v>27720.084864333046</v>
      </c>
      <c r="F463" s="20">
        <f>'B-B-LS'!E463*-VLookups!$C$10*2</f>
        <v>-1663.2050918599828</v>
      </c>
      <c r="G463" s="19">
        <v>0</v>
      </c>
      <c r="H463" s="20">
        <f>(-VLookups!$C$13)*(E463+F463/2)</f>
        <v>-7824.5483546552896</v>
      </c>
      <c r="I463" s="19">
        <v>0</v>
      </c>
      <c r="J463" s="19">
        <v>0</v>
      </c>
      <c r="K463" s="19">
        <v>0</v>
      </c>
      <c r="L463" s="19">
        <v>0</v>
      </c>
      <c r="M463" s="19">
        <v>0</v>
      </c>
      <c r="N463" s="20" t="s">
        <v>36</v>
      </c>
      <c r="O463" s="19">
        <v>0</v>
      </c>
      <c r="P463" s="20">
        <f>P462-VLookups!$C$42</f>
        <v>-427</v>
      </c>
      <c r="Q463" s="22">
        <v>219</v>
      </c>
      <c r="R463" s="19">
        <v>0</v>
      </c>
      <c r="S463" s="20">
        <f>VLookups!$C$50</f>
        <v>-3580.614715990946</v>
      </c>
      <c r="T463" s="19">
        <v>0</v>
      </c>
      <c r="U463" s="9">
        <v>315</v>
      </c>
      <c r="V463" s="21">
        <f>V462-VLookups!$C$54</f>
        <v>-2795</v>
      </c>
      <c r="W463" s="21">
        <f>-VLookups!$C$60</f>
        <v>-300</v>
      </c>
      <c r="X463" s="21">
        <f>-VLookups!$C$62</f>
        <v>-125</v>
      </c>
      <c r="Y463" s="20">
        <f>Y462*(1+VLookups!$C$57/12)</f>
        <v>-569.36648723783276</v>
      </c>
      <c r="Z463" s="20">
        <f>-E463*VLookups!$J$3</f>
        <v>-1108.8033945733218</v>
      </c>
      <c r="AA463" s="20">
        <v>0</v>
      </c>
      <c r="AB463" s="20">
        <f t="shared" si="21"/>
        <v>10158.149365945665</v>
      </c>
      <c r="AC463" s="20">
        <f t="shared" si="22"/>
        <v>2013564.4223541794</v>
      </c>
    </row>
    <row r="464" spans="2:29" x14ac:dyDescent="0.25">
      <c r="B464" s="9">
        <v>460</v>
      </c>
      <c r="C464" s="9">
        <f t="shared" si="20"/>
        <v>61</v>
      </c>
      <c r="D464" s="9">
        <v>4</v>
      </c>
      <c r="E464" s="20">
        <v>27720.084864333046</v>
      </c>
      <c r="F464" s="20">
        <f>'B-B-LS'!E464*-VLookups!$C$10*2</f>
        <v>-1663.2050918599828</v>
      </c>
      <c r="G464" s="19">
        <v>0</v>
      </c>
      <c r="H464" s="20">
        <f>(-VLookups!$C$13)*(E464+F464/2)</f>
        <v>-7824.5483546552896</v>
      </c>
      <c r="I464" s="19">
        <v>0</v>
      </c>
      <c r="J464" s="19">
        <v>0</v>
      </c>
      <c r="K464" s="19">
        <v>0</v>
      </c>
      <c r="L464" s="19">
        <v>0</v>
      </c>
      <c r="M464" s="19">
        <v>0</v>
      </c>
      <c r="N464" s="20" t="s">
        <v>36</v>
      </c>
      <c r="O464" s="19">
        <v>0</v>
      </c>
      <c r="P464" s="20">
        <f>P463-VLookups!$C$42</f>
        <v>-428.5</v>
      </c>
      <c r="Q464" s="22">
        <v>220</v>
      </c>
      <c r="R464" s="19">
        <v>0</v>
      </c>
      <c r="S464" s="20">
        <f>VLookups!$C$50</f>
        <v>-3580.614715990946</v>
      </c>
      <c r="T464" s="19">
        <v>0</v>
      </c>
      <c r="U464" s="9">
        <v>316</v>
      </c>
      <c r="V464" s="21">
        <f>V463-VLookups!$C$54</f>
        <v>-2800</v>
      </c>
      <c r="W464" s="21">
        <f>-VLookups!$C$60</f>
        <v>-300</v>
      </c>
      <c r="X464" s="21">
        <f>-VLookups!$C$62</f>
        <v>-125</v>
      </c>
      <c r="Y464" s="20">
        <f>Y463*(1+VLookups!$C$57/12)</f>
        <v>-571.02713949227643</v>
      </c>
      <c r="Z464" s="20">
        <f>-E464*VLookups!$J$3</f>
        <v>-1108.8033945733218</v>
      </c>
      <c r="AA464" s="20">
        <v>0</v>
      </c>
      <c r="AB464" s="20">
        <f t="shared" si="21"/>
        <v>10149.98871369122</v>
      </c>
      <c r="AC464" s="20">
        <f t="shared" si="22"/>
        <v>2027070.3517717945</v>
      </c>
    </row>
    <row r="465" spans="2:29" x14ac:dyDescent="0.25">
      <c r="B465" s="9">
        <v>461</v>
      </c>
      <c r="C465" s="9">
        <f t="shared" ref="C465:C508" si="23">C453+1</f>
        <v>61</v>
      </c>
      <c r="D465" s="9">
        <v>5</v>
      </c>
      <c r="E465" s="20">
        <v>27720.084864333046</v>
      </c>
      <c r="F465" s="20">
        <f>'B-B-LS'!E465*-VLookups!$C$10*2</f>
        <v>-1663.2050918599828</v>
      </c>
      <c r="G465" s="19">
        <v>0</v>
      </c>
      <c r="H465" s="20">
        <f>(-VLookups!$C$13)*(E465+F465/2)</f>
        <v>-7824.5483546552896</v>
      </c>
      <c r="I465" s="19">
        <v>0</v>
      </c>
      <c r="J465" s="19">
        <v>0</v>
      </c>
      <c r="K465" s="19">
        <v>0</v>
      </c>
      <c r="L465" s="19">
        <v>0</v>
      </c>
      <c r="M465" s="19">
        <v>0</v>
      </c>
      <c r="N465" s="20" t="s">
        <v>36</v>
      </c>
      <c r="O465" s="19">
        <v>0</v>
      </c>
      <c r="P465" s="20">
        <f>P464-VLookups!$C$42</f>
        <v>-430</v>
      </c>
      <c r="Q465" s="22">
        <v>221</v>
      </c>
      <c r="R465" s="19">
        <v>0</v>
      </c>
      <c r="S465" s="20">
        <f>VLookups!$C$50</f>
        <v>-3580.614715990946</v>
      </c>
      <c r="T465" s="19">
        <v>0</v>
      </c>
      <c r="U465" s="9">
        <v>317</v>
      </c>
      <c r="V465" s="21">
        <f>V464-VLookups!$C$54</f>
        <v>-2805</v>
      </c>
      <c r="W465" s="21">
        <f>-VLookups!$C$60</f>
        <v>-300</v>
      </c>
      <c r="X465" s="21">
        <f>-VLookups!$C$62</f>
        <v>-125</v>
      </c>
      <c r="Y465" s="20">
        <f>Y464*(1+VLookups!$C$57/12)</f>
        <v>-572.69263531579554</v>
      </c>
      <c r="Z465" s="20">
        <f>-E465*VLookups!$J$3</f>
        <v>-1108.8033945733218</v>
      </c>
      <c r="AA465" s="20">
        <v>0</v>
      </c>
      <c r="AB465" s="20">
        <f t="shared" si="21"/>
        <v>10141.823217867701</v>
      </c>
      <c r="AC465" s="20">
        <f t="shared" si="22"/>
        <v>2040590.6255759485</v>
      </c>
    </row>
    <row r="466" spans="2:29" x14ac:dyDescent="0.25">
      <c r="B466" s="9">
        <v>462</v>
      </c>
      <c r="C466" s="9">
        <f t="shared" si="23"/>
        <v>61</v>
      </c>
      <c r="D466" s="9">
        <v>6</v>
      </c>
      <c r="E466" s="20">
        <v>27720.084864333046</v>
      </c>
      <c r="F466" s="20">
        <f>'B-B-LS'!E466*-VLookups!$C$10*2</f>
        <v>-1663.2050918599828</v>
      </c>
      <c r="G466" s="19">
        <v>0</v>
      </c>
      <c r="H466" s="20">
        <f>(-VLookups!$C$13)*(E466+F466/2)</f>
        <v>-7824.5483546552896</v>
      </c>
      <c r="I466" s="19">
        <v>0</v>
      </c>
      <c r="J466" s="19">
        <v>0</v>
      </c>
      <c r="K466" s="19">
        <v>0</v>
      </c>
      <c r="L466" s="19">
        <v>0</v>
      </c>
      <c r="M466" s="19">
        <v>0</v>
      </c>
      <c r="N466" s="20" t="s">
        <v>36</v>
      </c>
      <c r="O466" s="19">
        <v>0</v>
      </c>
      <c r="P466" s="20">
        <f>P465-VLookups!$C$42</f>
        <v>-431.5</v>
      </c>
      <c r="Q466" s="22">
        <v>222</v>
      </c>
      <c r="R466" s="19">
        <v>0</v>
      </c>
      <c r="S466" s="20">
        <f>VLookups!$C$50</f>
        <v>-3580.614715990946</v>
      </c>
      <c r="T466" s="19">
        <v>0</v>
      </c>
      <c r="U466" s="9">
        <v>318</v>
      </c>
      <c r="V466" s="21">
        <f>V465-VLookups!$C$54</f>
        <v>-2810</v>
      </c>
      <c r="W466" s="21">
        <f>-VLookups!$C$60</f>
        <v>-300</v>
      </c>
      <c r="X466" s="21">
        <f>-VLookups!$C$62</f>
        <v>-125</v>
      </c>
      <c r="Y466" s="20">
        <f>Y465*(1+VLookups!$C$57/12)</f>
        <v>-574.36298883546658</v>
      </c>
      <c r="Z466" s="20">
        <f>-E466*VLookups!$J$3</f>
        <v>-1108.8033945733218</v>
      </c>
      <c r="AA466" s="20">
        <v>0</v>
      </c>
      <c r="AB466" s="20">
        <f t="shared" si="21"/>
        <v>10133.652864348031</v>
      </c>
      <c r="AC466" s="20">
        <f t="shared" si="22"/>
        <v>2054125.2628162566</v>
      </c>
    </row>
    <row r="467" spans="2:29" x14ac:dyDescent="0.25">
      <c r="B467" s="9">
        <v>463</v>
      </c>
      <c r="C467" s="9">
        <f t="shared" si="23"/>
        <v>61</v>
      </c>
      <c r="D467" s="9">
        <v>7</v>
      </c>
      <c r="E467" s="20">
        <v>27720.084864333046</v>
      </c>
      <c r="F467" s="20">
        <f>'B-B-LS'!E467*-VLookups!$C$10*2</f>
        <v>-1663.2050918599828</v>
      </c>
      <c r="G467" s="19">
        <v>0</v>
      </c>
      <c r="H467" s="20">
        <f>(-VLookups!$C$13)*(E467+F467/2)</f>
        <v>-7824.5483546552896</v>
      </c>
      <c r="I467" s="19">
        <v>0</v>
      </c>
      <c r="J467" s="19">
        <v>0</v>
      </c>
      <c r="K467" s="19">
        <v>0</v>
      </c>
      <c r="L467" s="19">
        <v>0</v>
      </c>
      <c r="M467" s="19">
        <v>0</v>
      </c>
      <c r="N467" s="20" t="s">
        <v>36</v>
      </c>
      <c r="O467" s="19">
        <v>0</v>
      </c>
      <c r="P467" s="20">
        <f>P466-VLookups!$C$42</f>
        <v>-433</v>
      </c>
      <c r="Q467" s="22">
        <v>223</v>
      </c>
      <c r="R467" s="19">
        <v>0</v>
      </c>
      <c r="S467" s="20">
        <f>VLookups!$C$50</f>
        <v>-3580.614715990946</v>
      </c>
      <c r="T467" s="19">
        <v>0</v>
      </c>
      <c r="U467" s="9">
        <v>319</v>
      </c>
      <c r="V467" s="21">
        <f>V466-VLookups!$C$54</f>
        <v>-2815</v>
      </c>
      <c r="W467" s="21">
        <f>-VLookups!$C$60</f>
        <v>-300</v>
      </c>
      <c r="X467" s="21">
        <f>-VLookups!$C$62</f>
        <v>-125</v>
      </c>
      <c r="Y467" s="20">
        <f>Y466*(1+VLookups!$C$57/12)</f>
        <v>-576.03821421957002</v>
      </c>
      <c r="Z467" s="20">
        <f>-E467*VLookups!$J$3</f>
        <v>-1108.8033945733218</v>
      </c>
      <c r="AA467" s="20">
        <v>0</v>
      </c>
      <c r="AB467" s="20">
        <f t="shared" si="21"/>
        <v>10125.477638963926</v>
      </c>
      <c r="AC467" s="20">
        <f t="shared" si="22"/>
        <v>2067674.2825599143</v>
      </c>
    </row>
    <row r="468" spans="2:29" x14ac:dyDescent="0.25">
      <c r="B468" s="9">
        <v>464</v>
      </c>
      <c r="C468" s="9">
        <f t="shared" si="23"/>
        <v>61</v>
      </c>
      <c r="D468" s="9">
        <v>8</v>
      </c>
      <c r="E468" s="20">
        <v>27720.084864333046</v>
      </c>
      <c r="F468" s="20">
        <f>'B-B-LS'!E468*-VLookups!$C$10*2</f>
        <v>-1663.2050918599828</v>
      </c>
      <c r="G468" s="19">
        <v>0</v>
      </c>
      <c r="H468" s="20">
        <f>(-VLookups!$C$13)*(E468+F468/2)</f>
        <v>-7824.5483546552896</v>
      </c>
      <c r="I468" s="19">
        <v>0</v>
      </c>
      <c r="J468" s="19">
        <v>0</v>
      </c>
      <c r="K468" s="19">
        <v>0</v>
      </c>
      <c r="L468" s="19">
        <v>0</v>
      </c>
      <c r="M468" s="19">
        <v>0</v>
      </c>
      <c r="N468" s="20" t="s">
        <v>36</v>
      </c>
      <c r="O468" s="19">
        <v>0</v>
      </c>
      <c r="P468" s="20">
        <f>P467-VLookups!$C$42</f>
        <v>-434.5</v>
      </c>
      <c r="Q468" s="22">
        <v>224</v>
      </c>
      <c r="R468" s="19">
        <v>0</v>
      </c>
      <c r="S468" s="20">
        <f>VLookups!$C$50</f>
        <v>-3580.614715990946</v>
      </c>
      <c r="T468" s="19">
        <v>0</v>
      </c>
      <c r="U468" s="9">
        <v>320</v>
      </c>
      <c r="V468" s="21">
        <f>V467-VLookups!$C$54</f>
        <v>-2820</v>
      </c>
      <c r="W468" s="21">
        <f>-VLookups!$C$60</f>
        <v>-300</v>
      </c>
      <c r="X468" s="21">
        <f>-VLookups!$C$62</f>
        <v>-125</v>
      </c>
      <c r="Y468" s="20">
        <f>Y467*(1+VLookups!$C$57/12)</f>
        <v>-577.71832567771048</v>
      </c>
      <c r="Z468" s="20">
        <f>-E468*VLookups!$J$3</f>
        <v>-1108.8033945733218</v>
      </c>
      <c r="AA468" s="20">
        <v>0</v>
      </c>
      <c r="AB468" s="20">
        <f t="shared" si="21"/>
        <v>10117.297527505787</v>
      </c>
      <c r="AC468" s="20">
        <f t="shared" si="22"/>
        <v>2081237.7038916866</v>
      </c>
    </row>
    <row r="469" spans="2:29" x14ac:dyDescent="0.25">
      <c r="B469" s="9">
        <v>465</v>
      </c>
      <c r="C469" s="9">
        <f t="shared" si="23"/>
        <v>61</v>
      </c>
      <c r="D469" s="9">
        <v>9</v>
      </c>
      <c r="E469" s="20">
        <v>27720.084864333046</v>
      </c>
      <c r="F469" s="20">
        <f>'B-B-LS'!E469*-VLookups!$C$10*2</f>
        <v>-1663.2050918599828</v>
      </c>
      <c r="G469" s="19">
        <v>0</v>
      </c>
      <c r="H469" s="20">
        <f>(-VLookups!$C$13)*(E469+F469/2)</f>
        <v>-7824.5483546552896</v>
      </c>
      <c r="I469" s="19">
        <v>0</v>
      </c>
      <c r="J469" s="19">
        <v>0</v>
      </c>
      <c r="K469" s="19">
        <v>0</v>
      </c>
      <c r="L469" s="19">
        <v>0</v>
      </c>
      <c r="M469" s="19">
        <v>0</v>
      </c>
      <c r="N469" s="20" t="s">
        <v>36</v>
      </c>
      <c r="O469" s="19">
        <v>0</v>
      </c>
      <c r="P469" s="20">
        <f>P468-VLookups!$C$42</f>
        <v>-436</v>
      </c>
      <c r="Q469" s="22">
        <v>225</v>
      </c>
      <c r="R469" s="19">
        <v>0</v>
      </c>
      <c r="S469" s="20">
        <f>VLookups!$C$50</f>
        <v>-3580.614715990946</v>
      </c>
      <c r="T469" s="19">
        <v>0</v>
      </c>
      <c r="U469" s="9">
        <v>321</v>
      </c>
      <c r="V469" s="21">
        <f>V468-VLookups!$C$54</f>
        <v>-2825</v>
      </c>
      <c r="W469" s="21">
        <f>-VLookups!$C$60</f>
        <v>-300</v>
      </c>
      <c r="X469" s="21">
        <f>-VLookups!$C$62</f>
        <v>-125</v>
      </c>
      <c r="Y469" s="20">
        <f>Y468*(1+VLookups!$C$57/12)</f>
        <v>-579.40333746093711</v>
      </c>
      <c r="Z469" s="20">
        <f>-E469*VLookups!$J$3</f>
        <v>-1108.8033945733218</v>
      </c>
      <c r="AA469" s="20">
        <v>0</v>
      </c>
      <c r="AB469" s="20">
        <f t="shared" si="21"/>
        <v>10109.11251572256</v>
      </c>
      <c r="AC469" s="20">
        <f t="shared" si="22"/>
        <v>2094815.5459138956</v>
      </c>
    </row>
    <row r="470" spans="2:29" x14ac:dyDescent="0.25">
      <c r="B470" s="9">
        <v>466</v>
      </c>
      <c r="C470" s="9">
        <f t="shared" si="23"/>
        <v>61</v>
      </c>
      <c r="D470" s="9">
        <v>10</v>
      </c>
      <c r="E470" s="20">
        <v>27720.084864333046</v>
      </c>
      <c r="F470" s="20">
        <f>'B-B-LS'!E470*-VLookups!$C$10*2</f>
        <v>-1663.2050918599828</v>
      </c>
      <c r="G470" s="19">
        <v>0</v>
      </c>
      <c r="H470" s="20">
        <f>(-VLookups!$C$13)*(E470+F470/2)</f>
        <v>-7824.5483546552896</v>
      </c>
      <c r="I470" s="19">
        <v>0</v>
      </c>
      <c r="J470" s="19">
        <v>0</v>
      </c>
      <c r="K470" s="19">
        <v>0</v>
      </c>
      <c r="L470" s="19">
        <v>0</v>
      </c>
      <c r="M470" s="19">
        <v>0</v>
      </c>
      <c r="N470" s="20" t="s">
        <v>36</v>
      </c>
      <c r="O470" s="19">
        <v>0</v>
      </c>
      <c r="P470" s="20">
        <f>P469-VLookups!$C$42</f>
        <v>-437.5</v>
      </c>
      <c r="Q470" s="22">
        <v>226</v>
      </c>
      <c r="R470" s="19">
        <v>0</v>
      </c>
      <c r="S470" s="20">
        <f>VLookups!$C$50</f>
        <v>-3580.614715990946</v>
      </c>
      <c r="T470" s="19">
        <v>0</v>
      </c>
      <c r="U470" s="9">
        <v>322</v>
      </c>
      <c r="V470" s="21">
        <f>V469-VLookups!$C$54</f>
        <v>-2830</v>
      </c>
      <c r="W470" s="21">
        <f>-VLookups!$C$60</f>
        <v>-300</v>
      </c>
      <c r="X470" s="21">
        <f>-VLookups!$C$62</f>
        <v>-125</v>
      </c>
      <c r="Y470" s="20">
        <f>Y469*(1+VLookups!$C$57/12)</f>
        <v>-581.0932638618649</v>
      </c>
      <c r="Z470" s="20">
        <f>-E470*VLookups!$J$3</f>
        <v>-1108.8033945733218</v>
      </c>
      <c r="AA470" s="20">
        <v>0</v>
      </c>
      <c r="AB470" s="20">
        <f t="shared" si="21"/>
        <v>10100.922589321632</v>
      </c>
      <c r="AC470" s="20">
        <f t="shared" si="22"/>
        <v>2108407.8277464071</v>
      </c>
    </row>
    <row r="471" spans="2:29" x14ac:dyDescent="0.25">
      <c r="B471" s="9">
        <v>467</v>
      </c>
      <c r="C471" s="9">
        <f t="shared" si="23"/>
        <v>61</v>
      </c>
      <c r="D471" s="9">
        <v>11</v>
      </c>
      <c r="E471" s="20">
        <v>27720.084864333046</v>
      </c>
      <c r="F471" s="20">
        <f>'B-B-LS'!E471*-VLookups!$C$10*2</f>
        <v>-1663.2050918599828</v>
      </c>
      <c r="G471" s="19">
        <v>0</v>
      </c>
      <c r="H471" s="20">
        <f>(-VLookups!$C$13)*(E471+F471/2)</f>
        <v>-7824.5483546552896</v>
      </c>
      <c r="I471" s="19">
        <v>0</v>
      </c>
      <c r="J471" s="19">
        <v>0</v>
      </c>
      <c r="K471" s="19">
        <v>0</v>
      </c>
      <c r="L471" s="19">
        <v>0</v>
      </c>
      <c r="M471" s="19">
        <v>0</v>
      </c>
      <c r="N471" s="20" t="s">
        <v>36</v>
      </c>
      <c r="O471" s="19">
        <v>0</v>
      </c>
      <c r="P471" s="20">
        <f>P470-VLookups!$C$42</f>
        <v>-439</v>
      </c>
      <c r="Q471" s="22">
        <v>227</v>
      </c>
      <c r="R471" s="19">
        <v>0</v>
      </c>
      <c r="S471" s="20">
        <f>VLookups!$C$50</f>
        <v>-3580.614715990946</v>
      </c>
      <c r="T471" s="19">
        <v>0</v>
      </c>
      <c r="U471" s="9">
        <v>323</v>
      </c>
      <c r="V471" s="21">
        <f>V470-VLookups!$C$54</f>
        <v>-2835</v>
      </c>
      <c r="W471" s="21">
        <f>-VLookups!$C$60</f>
        <v>-300</v>
      </c>
      <c r="X471" s="21">
        <f>-VLookups!$C$62</f>
        <v>-125</v>
      </c>
      <c r="Y471" s="20">
        <f>Y470*(1+VLookups!$C$57/12)</f>
        <v>-582.7881192147953</v>
      </c>
      <c r="Z471" s="20">
        <f>-E471*VLookups!$J$3</f>
        <v>-1108.8033945733218</v>
      </c>
      <c r="AA471" s="20">
        <v>0</v>
      </c>
      <c r="AB471" s="20">
        <f t="shared" si="21"/>
        <v>10092.727733968701</v>
      </c>
      <c r="AC471" s="20">
        <f t="shared" si="22"/>
        <v>2122014.56852662</v>
      </c>
    </row>
    <row r="472" spans="2:29" x14ac:dyDescent="0.25">
      <c r="B472" s="9">
        <v>468</v>
      </c>
      <c r="C472" s="9">
        <f t="shared" si="23"/>
        <v>62</v>
      </c>
      <c r="D472" s="9">
        <v>0</v>
      </c>
      <c r="E472" s="20">
        <v>28690.287834584702</v>
      </c>
      <c r="F472" s="20">
        <f>'B-B-LS'!E472*-VLookups!$C$10*2</f>
        <v>-1721.4172700750821</v>
      </c>
      <c r="G472" s="19">
        <v>0</v>
      </c>
      <c r="H472" s="20">
        <f>(-VLookups!$C$13)*(E472+F472/2)</f>
        <v>-8098.4075470682255</v>
      </c>
      <c r="I472" s="19">
        <v>0</v>
      </c>
      <c r="J472" s="19">
        <v>0</v>
      </c>
      <c r="K472" s="19">
        <v>0</v>
      </c>
      <c r="L472" s="19">
        <v>0</v>
      </c>
      <c r="M472" s="19">
        <v>0</v>
      </c>
      <c r="N472" s="20" t="s">
        <v>36</v>
      </c>
      <c r="O472" s="19">
        <v>0</v>
      </c>
      <c r="P472" s="20">
        <f>P471-VLookups!$C$42</f>
        <v>-440.5</v>
      </c>
      <c r="Q472" s="22">
        <v>228</v>
      </c>
      <c r="R472" s="19">
        <v>0</v>
      </c>
      <c r="S472" s="20">
        <f>VLookups!$C$50</f>
        <v>-3580.614715990946</v>
      </c>
      <c r="T472" s="19">
        <v>0</v>
      </c>
      <c r="U472" s="9">
        <v>324</v>
      </c>
      <c r="V472" s="21">
        <f>V471-VLookups!$C$54</f>
        <v>-2840</v>
      </c>
      <c r="W472" s="21">
        <f>-VLookups!$C$60</f>
        <v>-300</v>
      </c>
      <c r="X472" s="21">
        <f>-VLookups!$C$62</f>
        <v>-125</v>
      </c>
      <c r="Y472" s="20">
        <f>Y471*(1+VLookups!$C$57/12)</f>
        <v>-584.48791789583845</v>
      </c>
      <c r="Z472" s="20">
        <f>-E472*VLookups!$J$3</f>
        <v>-1147.611513383388</v>
      </c>
      <c r="AA472" s="20">
        <v>0</v>
      </c>
      <c r="AB472" s="20">
        <f t="shared" si="21"/>
        <v>10712.957505208766</v>
      </c>
      <c r="AC472" s="20">
        <f t="shared" si="22"/>
        <v>2136264.2169793732</v>
      </c>
    </row>
    <row r="473" spans="2:29" x14ac:dyDescent="0.25">
      <c r="B473" s="9">
        <v>469</v>
      </c>
      <c r="C473" s="9">
        <f t="shared" si="23"/>
        <v>62</v>
      </c>
      <c r="D473" s="9">
        <v>1</v>
      </c>
      <c r="E473" s="20">
        <v>28690.287834584702</v>
      </c>
      <c r="F473" s="20">
        <f>'B-B-LS'!E473*-VLookups!$C$10*2</f>
        <v>-1721.4172700750821</v>
      </c>
      <c r="G473" s="19">
        <v>0</v>
      </c>
      <c r="H473" s="20">
        <f>(-VLookups!$C$13)*(E473+F473/2)</f>
        <v>-8098.4075470682255</v>
      </c>
      <c r="I473" s="19">
        <v>0</v>
      </c>
      <c r="J473" s="19">
        <v>0</v>
      </c>
      <c r="K473" s="19">
        <v>0</v>
      </c>
      <c r="L473" s="19">
        <v>0</v>
      </c>
      <c r="M473" s="19">
        <v>0</v>
      </c>
      <c r="N473" s="20" t="s">
        <v>36</v>
      </c>
      <c r="O473" s="19">
        <v>0</v>
      </c>
      <c r="P473" s="20">
        <f>P472-VLookups!$C$42</f>
        <v>-442</v>
      </c>
      <c r="Q473" s="22">
        <v>229</v>
      </c>
      <c r="R473" s="19">
        <v>0</v>
      </c>
      <c r="S473" s="20">
        <f>VLookups!$C$50</f>
        <v>-3580.614715990946</v>
      </c>
      <c r="T473" s="19">
        <v>0</v>
      </c>
      <c r="U473" s="9">
        <v>325</v>
      </c>
      <c r="V473" s="21">
        <f>V472-VLookups!$C$54</f>
        <v>-2845</v>
      </c>
      <c r="W473" s="21">
        <f>-VLookups!$C$60</f>
        <v>-300</v>
      </c>
      <c r="X473" s="21">
        <f>-VLookups!$C$62</f>
        <v>-125</v>
      </c>
      <c r="Y473" s="20">
        <f>Y472*(1+VLookups!$C$57/12)</f>
        <v>-586.19267432303468</v>
      </c>
      <c r="Z473" s="20">
        <f>-E473*VLookups!$J$3</f>
        <v>-1147.611513383388</v>
      </c>
      <c r="AA473" s="20">
        <v>0</v>
      </c>
      <c r="AB473" s="20">
        <f t="shared" si="21"/>
        <v>10704.75274878157</v>
      </c>
      <c r="AC473" s="20">
        <f t="shared" si="22"/>
        <v>2150529.4100897871</v>
      </c>
    </row>
    <row r="474" spans="2:29" x14ac:dyDescent="0.25">
      <c r="B474" s="9">
        <v>470</v>
      </c>
      <c r="C474" s="9">
        <f t="shared" si="23"/>
        <v>62</v>
      </c>
      <c r="D474" s="9">
        <v>2</v>
      </c>
      <c r="E474" s="20">
        <v>28690.287834584702</v>
      </c>
      <c r="F474" s="20">
        <f>'B-B-LS'!E474*-VLookups!$C$10*2</f>
        <v>-1721.4172700750821</v>
      </c>
      <c r="G474" s="19">
        <v>0</v>
      </c>
      <c r="H474" s="20">
        <f>(-VLookups!$C$13)*(E474+F474/2)</f>
        <v>-8098.4075470682255</v>
      </c>
      <c r="I474" s="19">
        <v>0</v>
      </c>
      <c r="J474" s="19">
        <v>0</v>
      </c>
      <c r="K474" s="19">
        <v>0</v>
      </c>
      <c r="L474" s="19">
        <v>0</v>
      </c>
      <c r="M474" s="19">
        <v>0</v>
      </c>
      <c r="N474" s="20" t="s">
        <v>36</v>
      </c>
      <c r="O474" s="19">
        <v>0</v>
      </c>
      <c r="P474" s="20">
        <f>P473-VLookups!$C$42</f>
        <v>-443.5</v>
      </c>
      <c r="Q474" s="22">
        <v>230</v>
      </c>
      <c r="R474" s="19">
        <v>0</v>
      </c>
      <c r="S474" s="20">
        <f>VLookups!$C$50</f>
        <v>-3580.614715990946</v>
      </c>
      <c r="T474" s="19">
        <v>0</v>
      </c>
      <c r="U474" s="9">
        <v>326</v>
      </c>
      <c r="V474" s="21">
        <f>V473-VLookups!$C$54</f>
        <v>-2850</v>
      </c>
      <c r="W474" s="21">
        <f>-VLookups!$C$60</f>
        <v>-300</v>
      </c>
      <c r="X474" s="21">
        <f>-VLookups!$C$62</f>
        <v>-125</v>
      </c>
      <c r="Y474" s="20">
        <f>Y473*(1+VLookups!$C$57/12)</f>
        <v>-587.90240295647686</v>
      </c>
      <c r="Z474" s="20">
        <f>-E474*VLookups!$J$3</f>
        <v>-1147.611513383388</v>
      </c>
      <c r="AA474" s="20">
        <v>0</v>
      </c>
      <c r="AB474" s="20">
        <f t="shared" si="21"/>
        <v>10696.543020148127</v>
      </c>
      <c r="AC474" s="20">
        <f t="shared" si="22"/>
        <v>2164810.1687934184</v>
      </c>
    </row>
    <row r="475" spans="2:29" x14ac:dyDescent="0.25">
      <c r="B475" s="9">
        <v>471</v>
      </c>
      <c r="C475" s="9">
        <f t="shared" si="23"/>
        <v>62</v>
      </c>
      <c r="D475" s="9">
        <v>3</v>
      </c>
      <c r="E475" s="20">
        <v>28690.287834584702</v>
      </c>
      <c r="F475" s="20">
        <f>'B-B-LS'!E475*-VLookups!$C$10*2</f>
        <v>-1721.4172700750821</v>
      </c>
      <c r="G475" s="19">
        <v>0</v>
      </c>
      <c r="H475" s="20">
        <f>(-VLookups!$C$13)*(E475+F475/2)</f>
        <v>-8098.4075470682255</v>
      </c>
      <c r="I475" s="19">
        <v>0</v>
      </c>
      <c r="J475" s="19">
        <v>0</v>
      </c>
      <c r="K475" s="19">
        <v>0</v>
      </c>
      <c r="L475" s="19">
        <v>0</v>
      </c>
      <c r="M475" s="19">
        <v>0</v>
      </c>
      <c r="N475" s="20" t="s">
        <v>36</v>
      </c>
      <c r="O475" s="19">
        <v>0</v>
      </c>
      <c r="P475" s="20">
        <f>P474-VLookups!$C$42</f>
        <v>-445</v>
      </c>
      <c r="Q475" s="22">
        <v>231</v>
      </c>
      <c r="R475" s="19">
        <v>0</v>
      </c>
      <c r="S475" s="20">
        <f>VLookups!$C$50</f>
        <v>-3580.614715990946</v>
      </c>
      <c r="T475" s="19">
        <v>0</v>
      </c>
      <c r="U475" s="9">
        <v>327</v>
      </c>
      <c r="V475" s="21">
        <f>V474-VLookups!$C$54</f>
        <v>-2855</v>
      </c>
      <c r="W475" s="21">
        <f>-VLookups!$C$60</f>
        <v>-300</v>
      </c>
      <c r="X475" s="21">
        <f>-VLookups!$C$62</f>
        <v>-125</v>
      </c>
      <c r="Y475" s="20">
        <f>Y474*(1+VLookups!$C$57/12)</f>
        <v>-589.6171182984333</v>
      </c>
      <c r="Z475" s="20">
        <f>-E475*VLookups!$J$3</f>
        <v>-1147.611513383388</v>
      </c>
      <c r="AA475" s="20">
        <v>0</v>
      </c>
      <c r="AB475" s="20">
        <f t="shared" si="21"/>
        <v>10688.328304806171</v>
      </c>
      <c r="AC475" s="20">
        <f t="shared" si="22"/>
        <v>2179106.5140462136</v>
      </c>
    </row>
    <row r="476" spans="2:29" x14ac:dyDescent="0.25">
      <c r="B476" s="9">
        <v>472</v>
      </c>
      <c r="C476" s="9">
        <f t="shared" si="23"/>
        <v>62</v>
      </c>
      <c r="D476" s="9">
        <v>4</v>
      </c>
      <c r="E476" s="20">
        <v>28690.287834584702</v>
      </c>
      <c r="F476" s="20">
        <f>'B-B-LS'!E476*-VLookups!$C$10*2</f>
        <v>-1721.4172700750821</v>
      </c>
      <c r="G476" s="19">
        <v>0</v>
      </c>
      <c r="H476" s="20">
        <f>(-VLookups!$C$13)*(E476+F476/2)</f>
        <v>-8098.4075470682255</v>
      </c>
      <c r="I476" s="19">
        <v>0</v>
      </c>
      <c r="J476" s="19">
        <v>0</v>
      </c>
      <c r="K476" s="19">
        <v>0</v>
      </c>
      <c r="L476" s="19">
        <v>0</v>
      </c>
      <c r="M476" s="19">
        <v>0</v>
      </c>
      <c r="N476" s="20" t="s">
        <v>36</v>
      </c>
      <c r="O476" s="19">
        <v>0</v>
      </c>
      <c r="P476" s="20">
        <f>P475-VLookups!$C$42</f>
        <v>-446.5</v>
      </c>
      <c r="Q476" s="22">
        <v>232</v>
      </c>
      <c r="R476" s="19">
        <v>0</v>
      </c>
      <c r="S476" s="20">
        <f>VLookups!$C$50</f>
        <v>-3580.614715990946</v>
      </c>
      <c r="T476" s="19">
        <v>0</v>
      </c>
      <c r="U476" s="9">
        <v>328</v>
      </c>
      <c r="V476" s="21">
        <f>V475-VLookups!$C$54</f>
        <v>-2860</v>
      </c>
      <c r="W476" s="21">
        <f>-VLookups!$C$60</f>
        <v>-300</v>
      </c>
      <c r="X476" s="21">
        <f>-VLookups!$C$62</f>
        <v>-125</v>
      </c>
      <c r="Y476" s="20">
        <f>Y475*(1+VLookups!$C$57/12)</f>
        <v>-591.33683489347038</v>
      </c>
      <c r="Z476" s="20">
        <f>-E476*VLookups!$J$3</f>
        <v>-1147.611513383388</v>
      </c>
      <c r="AA476" s="20">
        <v>0</v>
      </c>
      <c r="AB476" s="20">
        <f t="shared" si="21"/>
        <v>10680.108588211133</v>
      </c>
      <c r="AC476" s="20">
        <f t="shared" si="22"/>
        <v>2193418.4668245018</v>
      </c>
    </row>
    <row r="477" spans="2:29" x14ac:dyDescent="0.25">
      <c r="B477" s="9">
        <v>473</v>
      </c>
      <c r="C477" s="9">
        <f t="shared" si="23"/>
        <v>62</v>
      </c>
      <c r="D477" s="9">
        <v>5</v>
      </c>
      <c r="E477" s="20">
        <v>28690.287834584702</v>
      </c>
      <c r="F477" s="20">
        <f>'B-B-LS'!E477*-VLookups!$C$10*2</f>
        <v>-1721.4172700750821</v>
      </c>
      <c r="G477" s="19">
        <v>0</v>
      </c>
      <c r="H477" s="20">
        <f>(-VLookups!$C$13)*(E477+F477/2)</f>
        <v>-8098.4075470682255</v>
      </c>
      <c r="I477" s="19">
        <v>0</v>
      </c>
      <c r="J477" s="19">
        <v>0</v>
      </c>
      <c r="K477" s="19">
        <v>0</v>
      </c>
      <c r="L477" s="19">
        <v>0</v>
      </c>
      <c r="M477" s="19">
        <v>0</v>
      </c>
      <c r="N477" s="20" t="s">
        <v>36</v>
      </c>
      <c r="O477" s="19">
        <v>0</v>
      </c>
      <c r="P477" s="20">
        <f>P476-VLookups!$C$42</f>
        <v>-448</v>
      </c>
      <c r="Q477" s="22">
        <v>233</v>
      </c>
      <c r="R477" s="19">
        <v>0</v>
      </c>
      <c r="S477" s="20">
        <f>VLookups!$C$50</f>
        <v>-3580.614715990946</v>
      </c>
      <c r="T477" s="19">
        <v>0</v>
      </c>
      <c r="U477" s="9">
        <v>329</v>
      </c>
      <c r="V477" s="21">
        <f>V476-VLookups!$C$54</f>
        <v>-2865</v>
      </c>
      <c r="W477" s="21">
        <f>-VLookups!$C$60</f>
        <v>-300</v>
      </c>
      <c r="X477" s="21">
        <f>-VLookups!$C$62</f>
        <v>-125</v>
      </c>
      <c r="Y477" s="20">
        <f>Y476*(1+VLookups!$C$57/12)</f>
        <v>-593.0615673285763</v>
      </c>
      <c r="Z477" s="20">
        <f>-E477*VLookups!$J$3</f>
        <v>-1147.611513383388</v>
      </c>
      <c r="AA477" s="20">
        <v>0</v>
      </c>
      <c r="AB477" s="20">
        <f t="shared" si="21"/>
        <v>10671.883855776028</v>
      </c>
      <c r="AC477" s="20">
        <f t="shared" si="22"/>
        <v>2207746.0481249853</v>
      </c>
    </row>
    <row r="478" spans="2:29" x14ac:dyDescent="0.25">
      <c r="B478" s="9">
        <v>474</v>
      </c>
      <c r="C478" s="9">
        <f t="shared" si="23"/>
        <v>62</v>
      </c>
      <c r="D478" s="9">
        <v>6</v>
      </c>
      <c r="E478" s="20">
        <v>28690.287834584702</v>
      </c>
      <c r="F478" s="20">
        <f>'B-B-LS'!E478*-VLookups!$C$10*2</f>
        <v>-1721.4172700750821</v>
      </c>
      <c r="G478" s="19">
        <v>0</v>
      </c>
      <c r="H478" s="20">
        <f>(-VLookups!$C$13)*(E478+F478/2)</f>
        <v>-8098.4075470682255</v>
      </c>
      <c r="I478" s="19">
        <v>0</v>
      </c>
      <c r="J478" s="19">
        <v>0</v>
      </c>
      <c r="K478" s="19">
        <v>0</v>
      </c>
      <c r="L478" s="19">
        <v>0</v>
      </c>
      <c r="M478" s="19">
        <v>0</v>
      </c>
      <c r="N478" s="20" t="s">
        <v>36</v>
      </c>
      <c r="O478" s="19">
        <v>0</v>
      </c>
      <c r="P478" s="20">
        <f>P477-VLookups!$C$42</f>
        <v>-449.5</v>
      </c>
      <c r="Q478" s="22">
        <v>234</v>
      </c>
      <c r="R478" s="19">
        <v>0</v>
      </c>
      <c r="S478" s="20">
        <f>VLookups!$C$50</f>
        <v>-3580.614715990946</v>
      </c>
      <c r="T478" s="19">
        <v>0</v>
      </c>
      <c r="U478" s="9">
        <v>330</v>
      </c>
      <c r="V478" s="21">
        <f>V477-VLookups!$C$54</f>
        <v>-2870</v>
      </c>
      <c r="W478" s="21">
        <f>-VLookups!$C$60</f>
        <v>-300</v>
      </c>
      <c r="X478" s="21">
        <f>-VLookups!$C$62</f>
        <v>-125</v>
      </c>
      <c r="Y478" s="20">
        <f>Y477*(1+VLookups!$C$57/12)</f>
        <v>-594.79133023328461</v>
      </c>
      <c r="Z478" s="20">
        <f>-E478*VLookups!$J$3</f>
        <v>-1147.611513383388</v>
      </c>
      <c r="AA478" s="20">
        <v>0</v>
      </c>
      <c r="AB478" s="20">
        <f t="shared" si="21"/>
        <v>10663.654092871318</v>
      </c>
      <c r="AC478" s="20">
        <f t="shared" si="22"/>
        <v>2222089.2789647314</v>
      </c>
    </row>
    <row r="479" spans="2:29" x14ac:dyDescent="0.25">
      <c r="B479" s="9">
        <v>475</v>
      </c>
      <c r="C479" s="9">
        <f t="shared" si="23"/>
        <v>62</v>
      </c>
      <c r="D479" s="9">
        <v>7</v>
      </c>
      <c r="E479" s="20">
        <v>28690.287834584702</v>
      </c>
      <c r="F479" s="20">
        <f>'B-B-LS'!E479*-VLookups!$C$10*2</f>
        <v>-1721.4172700750821</v>
      </c>
      <c r="G479" s="19">
        <v>0</v>
      </c>
      <c r="H479" s="20">
        <f>(-VLookups!$C$13)*(E479+F479/2)</f>
        <v>-8098.4075470682255</v>
      </c>
      <c r="I479" s="19">
        <v>0</v>
      </c>
      <c r="J479" s="19">
        <v>0</v>
      </c>
      <c r="K479" s="19">
        <v>0</v>
      </c>
      <c r="L479" s="19">
        <v>0</v>
      </c>
      <c r="M479" s="19">
        <v>0</v>
      </c>
      <c r="N479" s="20" t="s">
        <v>36</v>
      </c>
      <c r="O479" s="19">
        <v>0</v>
      </c>
      <c r="P479" s="20">
        <f>P478-VLookups!$C$42</f>
        <v>-451</v>
      </c>
      <c r="Q479" s="22">
        <v>235</v>
      </c>
      <c r="R479" s="19">
        <v>0</v>
      </c>
      <c r="S479" s="20">
        <f>VLookups!$C$50</f>
        <v>-3580.614715990946</v>
      </c>
      <c r="T479" s="19">
        <v>0</v>
      </c>
      <c r="U479" s="9">
        <v>331</v>
      </c>
      <c r="V479" s="21">
        <f>V478-VLookups!$C$54</f>
        <v>-2875</v>
      </c>
      <c r="W479" s="21">
        <f>-VLookups!$C$60</f>
        <v>-300</v>
      </c>
      <c r="X479" s="21">
        <f>-VLookups!$C$62</f>
        <v>-125</v>
      </c>
      <c r="Y479" s="20">
        <f>Y478*(1+VLookups!$C$57/12)</f>
        <v>-596.52613827979837</v>
      </c>
      <c r="Z479" s="20">
        <f>-E479*VLookups!$J$3</f>
        <v>-1147.611513383388</v>
      </c>
      <c r="AA479" s="20">
        <v>0</v>
      </c>
      <c r="AB479" s="20">
        <f t="shared" si="21"/>
        <v>10655.419284824806</v>
      </c>
      <c r="AC479" s="20">
        <f t="shared" si="22"/>
        <v>2236448.180381164</v>
      </c>
    </row>
    <row r="480" spans="2:29" x14ac:dyDescent="0.25">
      <c r="B480" s="9">
        <v>476</v>
      </c>
      <c r="C480" s="9">
        <f t="shared" si="23"/>
        <v>62</v>
      </c>
      <c r="D480" s="9">
        <v>8</v>
      </c>
      <c r="E480" s="20">
        <v>28690.287834584702</v>
      </c>
      <c r="F480" s="20">
        <f>'B-B-LS'!E480*-VLookups!$C$10*2</f>
        <v>-1721.4172700750821</v>
      </c>
      <c r="G480" s="19">
        <v>0</v>
      </c>
      <c r="H480" s="20">
        <f>(-VLookups!$C$13)*(E480+F480/2)</f>
        <v>-8098.4075470682255</v>
      </c>
      <c r="I480" s="19">
        <v>0</v>
      </c>
      <c r="J480" s="19">
        <v>0</v>
      </c>
      <c r="K480" s="19">
        <v>0</v>
      </c>
      <c r="L480" s="19">
        <v>0</v>
      </c>
      <c r="M480" s="19">
        <v>0</v>
      </c>
      <c r="N480" s="20" t="s">
        <v>36</v>
      </c>
      <c r="O480" s="19">
        <v>0</v>
      </c>
      <c r="P480" s="20">
        <f>P479-VLookups!$C$42</f>
        <v>-452.5</v>
      </c>
      <c r="Q480" s="22">
        <v>236</v>
      </c>
      <c r="R480" s="19">
        <v>0</v>
      </c>
      <c r="S480" s="20">
        <f>VLookups!$C$50</f>
        <v>-3580.614715990946</v>
      </c>
      <c r="T480" s="19">
        <v>0</v>
      </c>
      <c r="U480" s="9">
        <v>332</v>
      </c>
      <c r="V480" s="21">
        <f>V479-VLookups!$C$54</f>
        <v>-2880</v>
      </c>
      <c r="W480" s="21">
        <f>-VLookups!$C$60</f>
        <v>-300</v>
      </c>
      <c r="X480" s="21">
        <f>-VLookups!$C$62</f>
        <v>-125</v>
      </c>
      <c r="Y480" s="20">
        <f>Y479*(1+VLookups!$C$57/12)</f>
        <v>-598.26600618311443</v>
      </c>
      <c r="Z480" s="20">
        <f>-E480*VLookups!$J$3</f>
        <v>-1147.611513383388</v>
      </c>
      <c r="AA480" s="20">
        <v>0</v>
      </c>
      <c r="AB480" s="20">
        <f t="shared" si="21"/>
        <v>10647.17941692149</v>
      </c>
      <c r="AC480" s="20">
        <f t="shared" si="22"/>
        <v>2250822.7734320541</v>
      </c>
    </row>
    <row r="481" spans="2:29" x14ac:dyDescent="0.25">
      <c r="B481" s="9">
        <v>477</v>
      </c>
      <c r="C481" s="9">
        <f t="shared" si="23"/>
        <v>62</v>
      </c>
      <c r="D481" s="9">
        <v>9</v>
      </c>
      <c r="E481" s="20">
        <v>28690.287834584702</v>
      </c>
      <c r="F481" s="20">
        <f>'B-B-LS'!E481*-VLookups!$C$10*2</f>
        <v>-1721.4172700750821</v>
      </c>
      <c r="G481" s="19">
        <v>0</v>
      </c>
      <c r="H481" s="20">
        <f>(-VLookups!$C$13)*(E481+F481/2)</f>
        <v>-8098.4075470682255</v>
      </c>
      <c r="I481" s="19">
        <v>0</v>
      </c>
      <c r="J481" s="19">
        <v>0</v>
      </c>
      <c r="K481" s="19">
        <v>0</v>
      </c>
      <c r="L481" s="19">
        <v>0</v>
      </c>
      <c r="M481" s="19">
        <v>0</v>
      </c>
      <c r="N481" s="20" t="s">
        <v>36</v>
      </c>
      <c r="O481" s="19">
        <v>0</v>
      </c>
      <c r="P481" s="20">
        <f>P480-VLookups!$C$42</f>
        <v>-454</v>
      </c>
      <c r="Q481" s="22">
        <v>237</v>
      </c>
      <c r="R481" s="19">
        <v>0</v>
      </c>
      <c r="S481" s="20">
        <f>VLookups!$C$50</f>
        <v>-3580.614715990946</v>
      </c>
      <c r="T481" s="19">
        <v>0</v>
      </c>
      <c r="U481" s="9">
        <v>333</v>
      </c>
      <c r="V481" s="21">
        <f>V480-VLookups!$C$54</f>
        <v>-2885</v>
      </c>
      <c r="W481" s="21">
        <f>-VLookups!$C$60</f>
        <v>-300</v>
      </c>
      <c r="X481" s="21">
        <f>-VLookups!$C$62</f>
        <v>-125</v>
      </c>
      <c r="Y481" s="20">
        <f>Y480*(1+VLookups!$C$57/12)</f>
        <v>-600.01094870114855</v>
      </c>
      <c r="Z481" s="20">
        <f>-E481*VLookups!$J$3</f>
        <v>-1147.611513383388</v>
      </c>
      <c r="AA481" s="20">
        <v>0</v>
      </c>
      <c r="AB481" s="20">
        <f t="shared" si="21"/>
        <v>10638.934474403455</v>
      </c>
      <c r="AC481" s="20">
        <f t="shared" si="22"/>
        <v>2265213.0791955111</v>
      </c>
    </row>
    <row r="482" spans="2:29" x14ac:dyDescent="0.25">
      <c r="B482" s="9">
        <v>478</v>
      </c>
      <c r="C482" s="9">
        <f t="shared" si="23"/>
        <v>62</v>
      </c>
      <c r="D482" s="9">
        <v>10</v>
      </c>
      <c r="E482" s="20">
        <v>28690.287834584702</v>
      </c>
      <c r="F482" s="20">
        <f>'B-B-LS'!E482*-VLookups!$C$10*2</f>
        <v>-1721.4172700750821</v>
      </c>
      <c r="G482" s="19">
        <v>0</v>
      </c>
      <c r="H482" s="20">
        <f>(-VLookups!$C$13)*(E482+F482/2)</f>
        <v>-8098.4075470682255</v>
      </c>
      <c r="I482" s="19">
        <v>0</v>
      </c>
      <c r="J482" s="19">
        <v>0</v>
      </c>
      <c r="K482" s="19">
        <v>0</v>
      </c>
      <c r="L482" s="19">
        <v>0</v>
      </c>
      <c r="M482" s="19">
        <v>0</v>
      </c>
      <c r="N482" s="20" t="s">
        <v>36</v>
      </c>
      <c r="O482" s="19">
        <v>0</v>
      </c>
      <c r="P482" s="20">
        <f>P481-VLookups!$C$42</f>
        <v>-455.5</v>
      </c>
      <c r="Q482" s="22">
        <v>238</v>
      </c>
      <c r="R482" s="19">
        <v>0</v>
      </c>
      <c r="S482" s="20">
        <f>VLookups!$C$50</f>
        <v>-3580.614715990946</v>
      </c>
      <c r="T482" s="19">
        <v>0</v>
      </c>
      <c r="U482" s="9">
        <v>334</v>
      </c>
      <c r="V482" s="21">
        <f>V481-VLookups!$C$54</f>
        <v>-2890</v>
      </c>
      <c r="W482" s="21">
        <f>-VLookups!$C$60</f>
        <v>-300</v>
      </c>
      <c r="X482" s="21">
        <f>-VLookups!$C$62</f>
        <v>-125</v>
      </c>
      <c r="Y482" s="20">
        <f>Y481*(1+VLookups!$C$57/12)</f>
        <v>-601.76098063486029</v>
      </c>
      <c r="Z482" s="20">
        <f>-E482*VLookups!$J$3</f>
        <v>-1147.611513383388</v>
      </c>
      <c r="AA482" s="20">
        <v>0</v>
      </c>
      <c r="AB482" s="20">
        <f t="shared" si="21"/>
        <v>10630.684442469743</v>
      </c>
      <c r="AC482" s="20">
        <f t="shared" si="22"/>
        <v>2279619.1187699735</v>
      </c>
    </row>
    <row r="483" spans="2:29" x14ac:dyDescent="0.25">
      <c r="B483" s="9">
        <v>479</v>
      </c>
      <c r="C483" s="9">
        <f t="shared" si="23"/>
        <v>62</v>
      </c>
      <c r="D483" s="9">
        <v>11</v>
      </c>
      <c r="E483" s="20">
        <v>28690.287834584702</v>
      </c>
      <c r="F483" s="20">
        <f>'B-B-LS'!E483*-VLookups!$C$10*2</f>
        <v>-1721.4172700750821</v>
      </c>
      <c r="G483" s="19">
        <v>0</v>
      </c>
      <c r="H483" s="20">
        <f>(-VLookups!$C$13)*(E483+F483/2)</f>
        <v>-8098.4075470682255</v>
      </c>
      <c r="I483" s="19">
        <v>0</v>
      </c>
      <c r="J483" s="19">
        <v>0</v>
      </c>
      <c r="K483" s="19">
        <v>0</v>
      </c>
      <c r="L483" s="19">
        <v>0</v>
      </c>
      <c r="M483" s="19">
        <v>0</v>
      </c>
      <c r="N483" s="20" t="s">
        <v>36</v>
      </c>
      <c r="O483" s="19">
        <v>0</v>
      </c>
      <c r="P483" s="20">
        <f>P482-VLookups!$C$42</f>
        <v>-457</v>
      </c>
      <c r="Q483" s="22">
        <v>239</v>
      </c>
      <c r="R483" s="19">
        <v>0</v>
      </c>
      <c r="S483" s="20">
        <f>VLookups!$C$50</f>
        <v>-3580.614715990946</v>
      </c>
      <c r="T483" s="19">
        <v>0</v>
      </c>
      <c r="U483" s="9">
        <v>335</v>
      </c>
      <c r="V483" s="21">
        <f>V482-VLookups!$C$54</f>
        <v>-2895</v>
      </c>
      <c r="W483" s="21">
        <f>-VLookups!$C$60</f>
        <v>-300</v>
      </c>
      <c r="X483" s="21">
        <f>-VLookups!$C$62</f>
        <v>-125</v>
      </c>
      <c r="Y483" s="20">
        <f>Y482*(1+VLookups!$C$57/12)</f>
        <v>-603.51611682837859</v>
      </c>
      <c r="Z483" s="20">
        <f>-E483*VLookups!$J$3</f>
        <v>-1147.611513383388</v>
      </c>
      <c r="AA483" s="20">
        <v>0</v>
      </c>
      <c r="AB483" s="20">
        <f t="shared" si="21"/>
        <v>10622.429306276224</v>
      </c>
      <c r="AC483" s="20">
        <f t="shared" si="22"/>
        <v>2294040.9132741997</v>
      </c>
    </row>
    <row r="484" spans="2:29" x14ac:dyDescent="0.25">
      <c r="B484" s="9">
        <v>480</v>
      </c>
      <c r="C484" s="9">
        <f t="shared" si="23"/>
        <v>63</v>
      </c>
      <c r="D484" s="9">
        <v>0</v>
      </c>
      <c r="E484" s="20">
        <v>29694.447908795166</v>
      </c>
      <c r="F484" s="20">
        <f>'B-B-LS'!E484*-VLookups!$C$10*2</f>
        <v>-1781.66687452771</v>
      </c>
      <c r="G484" s="19">
        <v>0</v>
      </c>
      <c r="H484" s="20">
        <f>(-VLookups!$C$13)*(E484+F484/2)</f>
        <v>-8381.8518112156125</v>
      </c>
      <c r="I484" s="19">
        <v>0</v>
      </c>
      <c r="J484" s="19">
        <v>0</v>
      </c>
      <c r="K484" s="19">
        <v>0</v>
      </c>
      <c r="L484" s="19">
        <v>0</v>
      </c>
      <c r="M484" s="19">
        <v>0</v>
      </c>
      <c r="N484" s="20" t="s">
        <v>36</v>
      </c>
      <c r="O484" s="19">
        <v>0</v>
      </c>
      <c r="P484" s="20">
        <f>P483-VLookups!$C$42</f>
        <v>-458.5</v>
      </c>
      <c r="Q484" s="22">
        <v>240</v>
      </c>
      <c r="R484" s="19">
        <v>0</v>
      </c>
      <c r="S484" s="20">
        <f>VLookups!$C$50</f>
        <v>-3580.614715990946</v>
      </c>
      <c r="T484" s="19">
        <v>0</v>
      </c>
      <c r="U484" s="9">
        <v>336</v>
      </c>
      <c r="V484" s="21">
        <f>V483-VLookups!$C$54</f>
        <v>-2900</v>
      </c>
      <c r="W484" s="21">
        <f>-VLookups!$C$60</f>
        <v>-300</v>
      </c>
      <c r="X484" s="21">
        <f>-VLookups!$C$62</f>
        <v>-125</v>
      </c>
      <c r="Y484" s="20">
        <f>Y483*(1+VLookups!$C$57/12)</f>
        <v>-605.27637216912808</v>
      </c>
      <c r="Z484" s="20">
        <f>-E484*VLookups!$J$3</f>
        <v>-1187.7779163518067</v>
      </c>
      <c r="AA484" s="20">
        <v>0</v>
      </c>
      <c r="AB484" s="20">
        <f t="shared" si="21"/>
        <v>11264.593655803817</v>
      </c>
      <c r="AC484" s="20">
        <f t="shared" si="22"/>
        <v>2309128.9084521271</v>
      </c>
    </row>
    <row r="485" spans="2:29" x14ac:dyDescent="0.25">
      <c r="B485" s="9">
        <v>481</v>
      </c>
      <c r="C485" s="9">
        <f t="shared" si="23"/>
        <v>63</v>
      </c>
      <c r="D485" s="9">
        <v>1</v>
      </c>
      <c r="E485" s="20">
        <v>29694.447908795166</v>
      </c>
      <c r="F485" s="20">
        <f>'B-B-LS'!E485*-VLookups!$C$10*2</f>
        <v>-1781.66687452771</v>
      </c>
      <c r="G485" s="19">
        <v>0</v>
      </c>
      <c r="H485" s="20">
        <f>(-VLookups!$C$13)*(E485+F485/2)</f>
        <v>-8381.8518112156125</v>
      </c>
      <c r="I485" s="19">
        <v>0</v>
      </c>
      <c r="J485" s="19">
        <v>0</v>
      </c>
      <c r="K485" s="19">
        <v>0</v>
      </c>
      <c r="L485" s="19">
        <v>0</v>
      </c>
      <c r="M485" s="19">
        <v>0</v>
      </c>
      <c r="N485" s="20" t="s">
        <v>36</v>
      </c>
      <c r="O485" s="19">
        <v>0</v>
      </c>
      <c r="P485" s="20">
        <f>P484-VLookups!$C$42</f>
        <v>-460</v>
      </c>
      <c r="Q485" s="22">
        <v>241</v>
      </c>
      <c r="R485" s="19">
        <v>0</v>
      </c>
      <c r="S485" s="20">
        <f>VLookups!$C$50</f>
        <v>-3580.614715990946</v>
      </c>
      <c r="T485" s="19">
        <v>0</v>
      </c>
      <c r="U485" s="9">
        <v>337</v>
      </c>
      <c r="V485" s="21">
        <f>V484-VLookups!$C$54</f>
        <v>-2905</v>
      </c>
      <c r="W485" s="21">
        <f>-VLookups!$C$60</f>
        <v>-300</v>
      </c>
      <c r="X485" s="21">
        <f>-VLookups!$C$62</f>
        <v>-125</v>
      </c>
      <c r="Y485" s="20">
        <f>Y484*(1+VLookups!$C$57/12)</f>
        <v>-607.04176158795474</v>
      </c>
      <c r="Z485" s="20">
        <f>-E485*VLookups!$J$3</f>
        <v>-1187.7779163518067</v>
      </c>
      <c r="AA485" s="20">
        <v>0</v>
      </c>
      <c r="AB485" s="20">
        <f t="shared" si="21"/>
        <v>11256.328266384991</v>
      </c>
      <c r="AC485" s="20">
        <f t="shared" si="22"/>
        <v>2324233.784899266</v>
      </c>
    </row>
    <row r="486" spans="2:29" x14ac:dyDescent="0.25">
      <c r="B486" s="9">
        <v>482</v>
      </c>
      <c r="C486" s="9">
        <f t="shared" si="23"/>
        <v>63</v>
      </c>
      <c r="D486" s="9">
        <v>2</v>
      </c>
      <c r="E486" s="20">
        <v>29694.447908795166</v>
      </c>
      <c r="F486" s="20">
        <f>'B-B-LS'!E486*-VLookups!$C$10*2</f>
        <v>-1781.66687452771</v>
      </c>
      <c r="G486" s="19">
        <v>0</v>
      </c>
      <c r="H486" s="20">
        <f>(-VLookups!$C$13)*(E486+F486/2)</f>
        <v>-8381.8518112156125</v>
      </c>
      <c r="I486" s="19">
        <v>0</v>
      </c>
      <c r="J486" s="19">
        <v>0</v>
      </c>
      <c r="K486" s="19">
        <v>0</v>
      </c>
      <c r="L486" s="19">
        <v>0</v>
      </c>
      <c r="M486" s="19">
        <v>0</v>
      </c>
      <c r="N486" s="20" t="s">
        <v>36</v>
      </c>
      <c r="O486" s="19">
        <v>0</v>
      </c>
      <c r="P486" s="20">
        <f>P485-VLookups!$C$42</f>
        <v>-461.5</v>
      </c>
      <c r="Q486" s="22">
        <v>242</v>
      </c>
      <c r="R486" s="19">
        <v>0</v>
      </c>
      <c r="S486" s="20">
        <f>VLookups!$C$50</f>
        <v>-3580.614715990946</v>
      </c>
      <c r="T486" s="19">
        <v>0</v>
      </c>
      <c r="U486" s="9">
        <v>338</v>
      </c>
      <c r="V486" s="21">
        <f>V485-VLookups!$C$54</f>
        <v>-2910</v>
      </c>
      <c r="W486" s="21">
        <f>-VLookups!$C$60</f>
        <v>-300</v>
      </c>
      <c r="X486" s="21">
        <f>-VLookups!$C$62</f>
        <v>-125</v>
      </c>
      <c r="Y486" s="20">
        <f>Y485*(1+VLookups!$C$57/12)</f>
        <v>-608.81230005925295</v>
      </c>
      <c r="Z486" s="20">
        <f>-E486*VLookups!$J$3</f>
        <v>-1187.7779163518067</v>
      </c>
      <c r="AA486" s="20">
        <v>0</v>
      </c>
      <c r="AB486" s="20">
        <f t="shared" si="21"/>
        <v>11248.057727913692</v>
      </c>
      <c r="AC486" s="20">
        <f t="shared" si="22"/>
        <v>2339355.565602012</v>
      </c>
    </row>
    <row r="487" spans="2:29" x14ac:dyDescent="0.25">
      <c r="B487" s="9">
        <v>483</v>
      </c>
      <c r="C487" s="9">
        <f t="shared" si="23"/>
        <v>63</v>
      </c>
      <c r="D487" s="9">
        <v>3</v>
      </c>
      <c r="E487" s="20">
        <v>29694.447908795166</v>
      </c>
      <c r="F487" s="20">
        <f>'B-B-LS'!E487*-VLookups!$C$10*2</f>
        <v>-1781.66687452771</v>
      </c>
      <c r="G487" s="19">
        <v>0</v>
      </c>
      <c r="H487" s="20">
        <f>(-VLookups!$C$13)*(E487+F487/2)</f>
        <v>-8381.8518112156125</v>
      </c>
      <c r="I487" s="19">
        <v>0</v>
      </c>
      <c r="J487" s="19">
        <v>0</v>
      </c>
      <c r="K487" s="19">
        <v>0</v>
      </c>
      <c r="L487" s="19">
        <v>0</v>
      </c>
      <c r="M487" s="19">
        <v>0</v>
      </c>
      <c r="N487" s="20" t="s">
        <v>36</v>
      </c>
      <c r="O487" s="19">
        <v>0</v>
      </c>
      <c r="P487" s="20">
        <f>P486-VLookups!$C$42</f>
        <v>-463</v>
      </c>
      <c r="Q487" s="22">
        <v>243</v>
      </c>
      <c r="R487" s="19">
        <v>0</v>
      </c>
      <c r="S487" s="20">
        <f>VLookups!$C$50</f>
        <v>-3580.614715990946</v>
      </c>
      <c r="T487" s="19">
        <v>0</v>
      </c>
      <c r="U487" s="9">
        <v>339</v>
      </c>
      <c r="V487" s="21">
        <f>V486-VLookups!$C$54</f>
        <v>-2915</v>
      </c>
      <c r="W487" s="21">
        <f>-VLookups!$C$60</f>
        <v>-300</v>
      </c>
      <c r="X487" s="21">
        <f>-VLookups!$C$62</f>
        <v>-125</v>
      </c>
      <c r="Y487" s="20">
        <f>Y486*(1+VLookups!$C$57/12)</f>
        <v>-610.5880026010924</v>
      </c>
      <c r="Z487" s="20">
        <f>-E487*VLookups!$J$3</f>
        <v>-1187.7779163518067</v>
      </c>
      <c r="AA487" s="20">
        <v>0</v>
      </c>
      <c r="AB487" s="20">
        <f t="shared" si="21"/>
        <v>11239.782025371853</v>
      </c>
      <c r="AC487" s="20">
        <f t="shared" si="22"/>
        <v>2354494.2735700537</v>
      </c>
    </row>
    <row r="488" spans="2:29" x14ac:dyDescent="0.25">
      <c r="B488" s="9">
        <v>484</v>
      </c>
      <c r="C488" s="9">
        <f t="shared" si="23"/>
        <v>63</v>
      </c>
      <c r="D488" s="9">
        <v>4</v>
      </c>
      <c r="E488" s="20">
        <v>29694.447908795166</v>
      </c>
      <c r="F488" s="20">
        <f>'B-B-LS'!E488*-VLookups!$C$10*2</f>
        <v>-1781.66687452771</v>
      </c>
      <c r="G488" s="19">
        <v>0</v>
      </c>
      <c r="H488" s="20">
        <f>(-VLookups!$C$13)*(E488+F488/2)</f>
        <v>-8381.8518112156125</v>
      </c>
      <c r="I488" s="19">
        <v>0</v>
      </c>
      <c r="J488" s="19">
        <v>0</v>
      </c>
      <c r="K488" s="19">
        <v>0</v>
      </c>
      <c r="L488" s="19">
        <v>0</v>
      </c>
      <c r="M488" s="19">
        <v>0</v>
      </c>
      <c r="N488" s="20" t="s">
        <v>36</v>
      </c>
      <c r="O488" s="19">
        <v>0</v>
      </c>
      <c r="P488" s="20">
        <f>P487-VLookups!$C$42</f>
        <v>-464.5</v>
      </c>
      <c r="Q488" s="22">
        <v>244</v>
      </c>
      <c r="R488" s="19">
        <v>0</v>
      </c>
      <c r="S488" s="20">
        <f>VLookups!$C$50</f>
        <v>-3580.614715990946</v>
      </c>
      <c r="T488" s="19">
        <v>0</v>
      </c>
      <c r="U488" s="9">
        <v>340</v>
      </c>
      <c r="V488" s="21">
        <f>V487-VLookups!$C$54</f>
        <v>-2920</v>
      </c>
      <c r="W488" s="21">
        <f>-VLookups!$C$60</f>
        <v>-300</v>
      </c>
      <c r="X488" s="21">
        <f>-VLookups!$C$62</f>
        <v>-125</v>
      </c>
      <c r="Y488" s="20">
        <f>Y487*(1+VLookups!$C$57/12)</f>
        <v>-612.36888427534564</v>
      </c>
      <c r="Z488" s="20">
        <f>-E488*VLookups!$J$3</f>
        <v>-1187.7779163518067</v>
      </c>
      <c r="AA488" s="20">
        <v>0</v>
      </c>
      <c r="AB488" s="20">
        <f t="shared" si="21"/>
        <v>11231.5011436976</v>
      </c>
      <c r="AC488" s="20">
        <f t="shared" si="22"/>
        <v>2369649.9318363681</v>
      </c>
    </row>
    <row r="489" spans="2:29" x14ac:dyDescent="0.25">
      <c r="B489" s="9">
        <v>485</v>
      </c>
      <c r="C489" s="9">
        <f t="shared" si="23"/>
        <v>63</v>
      </c>
      <c r="D489" s="9">
        <v>5</v>
      </c>
      <c r="E489" s="20">
        <v>29694.447908795166</v>
      </c>
      <c r="F489" s="20">
        <f>'B-B-LS'!E489*-VLookups!$C$10*2</f>
        <v>-1781.66687452771</v>
      </c>
      <c r="G489" s="19">
        <v>0</v>
      </c>
      <c r="H489" s="20">
        <f>(-VLookups!$C$13)*(E489+F489/2)</f>
        <v>-8381.8518112156125</v>
      </c>
      <c r="I489" s="19">
        <v>0</v>
      </c>
      <c r="J489" s="19">
        <v>0</v>
      </c>
      <c r="K489" s="19">
        <v>0</v>
      </c>
      <c r="L489" s="19">
        <v>0</v>
      </c>
      <c r="M489" s="19">
        <v>0</v>
      </c>
      <c r="N489" s="20" t="s">
        <v>36</v>
      </c>
      <c r="O489" s="19">
        <v>0</v>
      </c>
      <c r="P489" s="20">
        <f>P488-VLookups!$C$42</f>
        <v>-466</v>
      </c>
      <c r="Q489" s="22">
        <v>245</v>
      </c>
      <c r="R489" s="19">
        <v>0</v>
      </c>
      <c r="S489" s="20">
        <f>VLookups!$C$50</f>
        <v>-3580.614715990946</v>
      </c>
      <c r="T489" s="19">
        <v>0</v>
      </c>
      <c r="U489" s="9">
        <v>341</v>
      </c>
      <c r="V489" s="21">
        <f>V488-VLookups!$C$54</f>
        <v>-2925</v>
      </c>
      <c r="W489" s="21">
        <f>-VLookups!$C$60</f>
        <v>-300</v>
      </c>
      <c r="X489" s="21">
        <f>-VLookups!$C$62</f>
        <v>-125</v>
      </c>
      <c r="Y489" s="20">
        <f>Y488*(1+VLookups!$C$57/12)</f>
        <v>-614.15496018781539</v>
      </c>
      <c r="Z489" s="20">
        <f>-E489*VLookups!$J$3</f>
        <v>-1187.7779163518067</v>
      </c>
      <c r="AA489" s="20">
        <v>0</v>
      </c>
      <c r="AB489" s="20">
        <f t="shared" si="21"/>
        <v>11223.21506778513</v>
      </c>
      <c r="AC489" s="20">
        <f t="shared" si="22"/>
        <v>2384822.5634572138</v>
      </c>
    </row>
    <row r="490" spans="2:29" x14ac:dyDescent="0.25">
      <c r="B490" s="9">
        <v>486</v>
      </c>
      <c r="C490" s="9">
        <f t="shared" si="23"/>
        <v>63</v>
      </c>
      <c r="D490" s="9">
        <v>6</v>
      </c>
      <c r="E490" s="20">
        <v>29694.447908795166</v>
      </c>
      <c r="F490" s="20">
        <f>'B-B-LS'!E490*-VLookups!$C$10*2</f>
        <v>-1781.66687452771</v>
      </c>
      <c r="G490" s="19">
        <v>0</v>
      </c>
      <c r="H490" s="20">
        <f>(-VLookups!$C$13)*(E490+F490/2)</f>
        <v>-8381.8518112156125</v>
      </c>
      <c r="I490" s="19">
        <v>0</v>
      </c>
      <c r="J490" s="19">
        <v>0</v>
      </c>
      <c r="K490" s="19">
        <v>0</v>
      </c>
      <c r="L490" s="19">
        <v>0</v>
      </c>
      <c r="M490" s="19">
        <v>0</v>
      </c>
      <c r="N490" s="20" t="s">
        <v>36</v>
      </c>
      <c r="O490" s="19">
        <v>0</v>
      </c>
      <c r="P490" s="20">
        <f>P489-VLookups!$C$42</f>
        <v>-467.5</v>
      </c>
      <c r="Q490" s="22">
        <v>246</v>
      </c>
      <c r="R490" s="19">
        <v>0</v>
      </c>
      <c r="S490" s="20">
        <f>VLookups!$C$50</f>
        <v>-3580.614715990946</v>
      </c>
      <c r="T490" s="19">
        <v>0</v>
      </c>
      <c r="U490" s="9">
        <v>342</v>
      </c>
      <c r="V490" s="21">
        <f>V489-VLookups!$C$54</f>
        <v>-2930</v>
      </c>
      <c r="W490" s="21">
        <f>-VLookups!$C$60</f>
        <v>-300</v>
      </c>
      <c r="X490" s="21">
        <f>-VLookups!$C$62</f>
        <v>-125</v>
      </c>
      <c r="Y490" s="20">
        <f>Y489*(1+VLookups!$C$57/12)</f>
        <v>-615.94624548836316</v>
      </c>
      <c r="Z490" s="20">
        <f>-E490*VLookups!$J$3</f>
        <v>-1187.7779163518067</v>
      </c>
      <c r="AA490" s="20">
        <v>0</v>
      </c>
      <c r="AB490" s="20">
        <f t="shared" si="21"/>
        <v>11214.923782484582</v>
      </c>
      <c r="AC490" s="20">
        <f t="shared" si="22"/>
        <v>2400012.1915121274</v>
      </c>
    </row>
    <row r="491" spans="2:29" x14ac:dyDescent="0.25">
      <c r="B491" s="9">
        <v>487</v>
      </c>
      <c r="C491" s="9">
        <f t="shared" si="23"/>
        <v>63</v>
      </c>
      <c r="D491" s="9">
        <v>7</v>
      </c>
      <c r="E491" s="20">
        <v>29694.447908795166</v>
      </c>
      <c r="F491" s="20">
        <f>'B-B-LS'!E491*-VLookups!$C$10*2</f>
        <v>-1781.66687452771</v>
      </c>
      <c r="G491" s="19">
        <v>0</v>
      </c>
      <c r="H491" s="20">
        <f>(-VLookups!$C$13)*(E491+F491/2)</f>
        <v>-8381.8518112156125</v>
      </c>
      <c r="I491" s="19">
        <v>0</v>
      </c>
      <c r="J491" s="19">
        <v>0</v>
      </c>
      <c r="K491" s="19">
        <v>0</v>
      </c>
      <c r="L491" s="19">
        <v>0</v>
      </c>
      <c r="M491" s="19">
        <v>0</v>
      </c>
      <c r="N491" s="20" t="s">
        <v>36</v>
      </c>
      <c r="O491" s="19">
        <v>0</v>
      </c>
      <c r="P491" s="20">
        <f>P490-VLookups!$C$42</f>
        <v>-469</v>
      </c>
      <c r="Q491" s="22">
        <v>247</v>
      </c>
      <c r="R491" s="19">
        <v>0</v>
      </c>
      <c r="S491" s="20">
        <f>VLookups!$C$50</f>
        <v>-3580.614715990946</v>
      </c>
      <c r="T491" s="19">
        <v>0</v>
      </c>
      <c r="U491" s="9">
        <v>343</v>
      </c>
      <c r="V491" s="21">
        <f>V490-VLookups!$C$54</f>
        <v>-2935</v>
      </c>
      <c r="W491" s="21">
        <f>-VLookups!$C$60</f>
        <v>-300</v>
      </c>
      <c r="X491" s="21">
        <f>-VLookups!$C$62</f>
        <v>-125</v>
      </c>
      <c r="Y491" s="20">
        <f>Y490*(1+VLookups!$C$57/12)</f>
        <v>-617.74275537103756</v>
      </c>
      <c r="Z491" s="20">
        <f>-E491*VLookups!$J$3</f>
        <v>-1187.7779163518067</v>
      </c>
      <c r="AA491" s="20">
        <v>0</v>
      </c>
      <c r="AB491" s="20">
        <f t="shared" si="21"/>
        <v>11206.627272601909</v>
      </c>
      <c r="AC491" s="20">
        <f t="shared" si="22"/>
        <v>2415218.8391039162</v>
      </c>
    </row>
    <row r="492" spans="2:29" x14ac:dyDescent="0.25">
      <c r="B492" s="9">
        <v>488</v>
      </c>
      <c r="C492" s="9">
        <f t="shared" si="23"/>
        <v>63</v>
      </c>
      <c r="D492" s="9">
        <v>8</v>
      </c>
      <c r="E492" s="20">
        <v>29694.447908795166</v>
      </c>
      <c r="F492" s="20">
        <f>'B-B-LS'!E492*-VLookups!$C$10*2</f>
        <v>-1781.66687452771</v>
      </c>
      <c r="G492" s="19">
        <v>0</v>
      </c>
      <c r="H492" s="20">
        <f>(-VLookups!$C$13)*(E492+F492/2)</f>
        <v>-8381.8518112156125</v>
      </c>
      <c r="I492" s="19">
        <v>0</v>
      </c>
      <c r="J492" s="19">
        <v>0</v>
      </c>
      <c r="K492" s="19">
        <v>0</v>
      </c>
      <c r="L492" s="19">
        <v>0</v>
      </c>
      <c r="M492" s="19">
        <v>0</v>
      </c>
      <c r="N492" s="20" t="s">
        <v>36</v>
      </c>
      <c r="O492" s="19">
        <v>0</v>
      </c>
      <c r="P492" s="20">
        <f>P491-VLookups!$C$42</f>
        <v>-470.5</v>
      </c>
      <c r="Q492" s="22">
        <v>248</v>
      </c>
      <c r="R492" s="19">
        <v>0</v>
      </c>
      <c r="S492" s="20">
        <f>VLookups!$C$50</f>
        <v>-3580.614715990946</v>
      </c>
      <c r="T492" s="19">
        <v>0</v>
      </c>
      <c r="U492" s="9">
        <v>344</v>
      </c>
      <c r="V492" s="21">
        <f>V491-VLookups!$C$54</f>
        <v>-2940</v>
      </c>
      <c r="W492" s="21">
        <f>-VLookups!$C$60</f>
        <v>-300</v>
      </c>
      <c r="X492" s="21">
        <f>-VLookups!$C$62</f>
        <v>-125</v>
      </c>
      <c r="Y492" s="20">
        <f>Y491*(1+VLookups!$C$57/12)</f>
        <v>-619.54450507420313</v>
      </c>
      <c r="Z492" s="20">
        <f>-E492*VLookups!$J$3</f>
        <v>-1187.7779163518067</v>
      </c>
      <c r="AA492" s="20">
        <v>0</v>
      </c>
      <c r="AB492" s="20">
        <f t="shared" si="21"/>
        <v>11198.325522898742</v>
      </c>
      <c r="AC492" s="20">
        <f t="shared" si="22"/>
        <v>2430442.5293586547</v>
      </c>
    </row>
    <row r="493" spans="2:29" x14ac:dyDescent="0.25">
      <c r="B493" s="9">
        <v>489</v>
      </c>
      <c r="C493" s="9">
        <f t="shared" si="23"/>
        <v>63</v>
      </c>
      <c r="D493" s="9">
        <v>9</v>
      </c>
      <c r="E493" s="20">
        <v>29694.447908795166</v>
      </c>
      <c r="F493" s="20">
        <f>'B-B-LS'!E493*-VLookups!$C$10*2</f>
        <v>-1781.66687452771</v>
      </c>
      <c r="G493" s="19">
        <v>0</v>
      </c>
      <c r="H493" s="20">
        <f>(-VLookups!$C$13)*(E493+F493/2)</f>
        <v>-8381.8518112156125</v>
      </c>
      <c r="I493" s="19">
        <v>0</v>
      </c>
      <c r="J493" s="19">
        <v>0</v>
      </c>
      <c r="K493" s="19">
        <v>0</v>
      </c>
      <c r="L493" s="19">
        <v>0</v>
      </c>
      <c r="M493" s="19">
        <v>0</v>
      </c>
      <c r="N493" s="20" t="s">
        <v>36</v>
      </c>
      <c r="O493" s="19">
        <v>0</v>
      </c>
      <c r="P493" s="20">
        <f>P492-VLookups!$C$42</f>
        <v>-472</v>
      </c>
      <c r="Q493" s="22">
        <v>249</v>
      </c>
      <c r="R493" s="19">
        <v>0</v>
      </c>
      <c r="S493" s="20">
        <f>VLookups!$C$50</f>
        <v>-3580.614715990946</v>
      </c>
      <c r="T493" s="19">
        <v>0</v>
      </c>
      <c r="U493" s="9">
        <v>345</v>
      </c>
      <c r="V493" s="21">
        <f>V492-VLookups!$C$54</f>
        <v>-2945</v>
      </c>
      <c r="W493" s="21">
        <f>-VLookups!$C$60</f>
        <v>-300</v>
      </c>
      <c r="X493" s="21">
        <f>-VLookups!$C$62</f>
        <v>-125</v>
      </c>
      <c r="Y493" s="20">
        <f>Y492*(1+VLookups!$C$57/12)</f>
        <v>-621.3515098806696</v>
      </c>
      <c r="Z493" s="20">
        <f>-E493*VLookups!$J$3</f>
        <v>-1187.7779163518067</v>
      </c>
      <c r="AA493" s="20">
        <v>0</v>
      </c>
      <c r="AB493" s="20">
        <f t="shared" si="21"/>
        <v>11190.018518092276</v>
      </c>
      <c r="AC493" s="20">
        <f t="shared" si="22"/>
        <v>2445683.2854256779</v>
      </c>
    </row>
    <row r="494" spans="2:29" x14ac:dyDescent="0.25">
      <c r="B494" s="9">
        <v>490</v>
      </c>
      <c r="C494" s="9">
        <f t="shared" si="23"/>
        <v>63</v>
      </c>
      <c r="D494" s="9">
        <v>10</v>
      </c>
      <c r="E494" s="20">
        <v>29694.447908795166</v>
      </c>
      <c r="F494" s="20">
        <f>'B-B-LS'!E494*-VLookups!$C$10*2</f>
        <v>-1781.66687452771</v>
      </c>
      <c r="G494" s="19">
        <v>0</v>
      </c>
      <c r="H494" s="20">
        <f>(-VLookups!$C$13)*(E494+F494/2)</f>
        <v>-8381.8518112156125</v>
      </c>
      <c r="I494" s="19">
        <v>0</v>
      </c>
      <c r="J494" s="19">
        <v>0</v>
      </c>
      <c r="K494" s="19">
        <v>0</v>
      </c>
      <c r="L494" s="19">
        <v>0</v>
      </c>
      <c r="M494" s="19">
        <v>0</v>
      </c>
      <c r="N494" s="20" t="s">
        <v>36</v>
      </c>
      <c r="O494" s="19">
        <v>0</v>
      </c>
      <c r="P494" s="20">
        <f>P493-VLookups!$C$42</f>
        <v>-473.5</v>
      </c>
      <c r="Q494" s="22">
        <v>250</v>
      </c>
      <c r="R494" s="19">
        <v>0</v>
      </c>
      <c r="S494" s="20">
        <f>VLookups!$C$50</f>
        <v>-3580.614715990946</v>
      </c>
      <c r="T494" s="19">
        <v>0</v>
      </c>
      <c r="U494" s="9">
        <v>346</v>
      </c>
      <c r="V494" s="21">
        <f>V493-VLookups!$C$54</f>
        <v>-2950</v>
      </c>
      <c r="W494" s="21">
        <f>-VLookups!$C$60</f>
        <v>-300</v>
      </c>
      <c r="X494" s="21">
        <f>-VLookups!$C$62</f>
        <v>-125</v>
      </c>
      <c r="Y494" s="20">
        <f>Y493*(1+VLookups!$C$57/12)</f>
        <v>-623.16378511782159</v>
      </c>
      <c r="Z494" s="20">
        <f>-E494*VLookups!$J$3</f>
        <v>-1187.7779163518067</v>
      </c>
      <c r="AA494" s="20">
        <v>0</v>
      </c>
      <c r="AB494" s="20">
        <f t="shared" si="21"/>
        <v>11181.706242855123</v>
      </c>
      <c r="AC494" s="20">
        <f t="shared" si="22"/>
        <v>2460941.1304775761</v>
      </c>
    </row>
    <row r="495" spans="2:29" x14ac:dyDescent="0.25">
      <c r="B495" s="9">
        <v>491</v>
      </c>
      <c r="C495" s="9">
        <f t="shared" si="23"/>
        <v>63</v>
      </c>
      <c r="D495" s="9">
        <v>11</v>
      </c>
      <c r="E495" s="20">
        <v>29694.447908795166</v>
      </c>
      <c r="F495" s="20">
        <f>'B-B-LS'!E495*-VLookups!$C$10*2</f>
        <v>-1781.66687452771</v>
      </c>
      <c r="G495" s="19">
        <v>0</v>
      </c>
      <c r="H495" s="20">
        <f>(-VLookups!$C$13)*(E495+F495/2)</f>
        <v>-8381.8518112156125</v>
      </c>
      <c r="I495" s="19">
        <v>0</v>
      </c>
      <c r="J495" s="19">
        <v>0</v>
      </c>
      <c r="K495" s="19">
        <v>0</v>
      </c>
      <c r="L495" s="19">
        <v>0</v>
      </c>
      <c r="M495" s="19">
        <v>0</v>
      </c>
      <c r="N495" s="20" t="s">
        <v>36</v>
      </c>
      <c r="O495" s="19">
        <v>0</v>
      </c>
      <c r="P495" s="20">
        <f>P494-VLookups!$C$42</f>
        <v>-475</v>
      </c>
      <c r="Q495" s="22">
        <v>251</v>
      </c>
      <c r="R495" s="19">
        <v>0</v>
      </c>
      <c r="S495" s="20">
        <f>VLookups!$C$50</f>
        <v>-3580.614715990946</v>
      </c>
      <c r="T495" s="19">
        <v>0</v>
      </c>
      <c r="U495" s="9">
        <v>347</v>
      </c>
      <c r="V495" s="21">
        <f>V494-VLookups!$C$54</f>
        <v>-2955</v>
      </c>
      <c r="W495" s="21">
        <f>-VLookups!$C$60</f>
        <v>-300</v>
      </c>
      <c r="X495" s="21">
        <f>-VLookups!$C$62</f>
        <v>-125</v>
      </c>
      <c r="Y495" s="20">
        <f>Y494*(1+VLookups!$C$57/12)</f>
        <v>-624.98134615774859</v>
      </c>
      <c r="Z495" s="20">
        <f>-E495*VLookups!$J$3</f>
        <v>-1187.7779163518067</v>
      </c>
      <c r="AA495" s="20">
        <v>0</v>
      </c>
      <c r="AB495" s="20">
        <f t="shared" si="21"/>
        <v>11173.388681815197</v>
      </c>
      <c r="AC495" s="20">
        <f t="shared" si="22"/>
        <v>2476216.0877101873</v>
      </c>
    </row>
    <row r="496" spans="2:29" x14ac:dyDescent="0.25">
      <c r="B496" s="9">
        <v>492</v>
      </c>
      <c r="C496" s="9">
        <f t="shared" si="23"/>
        <v>64</v>
      </c>
      <c r="D496" s="9">
        <v>0</v>
      </c>
      <c r="E496" s="20">
        <v>30733.753585602994</v>
      </c>
      <c r="F496" s="20">
        <f>'B-B-LS'!E496*-VLookups!$C$10*2</f>
        <v>-1844.0252151361794</v>
      </c>
      <c r="G496" s="19">
        <v>0</v>
      </c>
      <c r="H496" s="20">
        <f>(-VLookups!$C$13)*(E496+F496/2)</f>
        <v>-8675.2166246081579</v>
      </c>
      <c r="I496" s="19">
        <v>0</v>
      </c>
      <c r="J496" s="19">
        <v>0</v>
      </c>
      <c r="K496" s="19">
        <v>0</v>
      </c>
      <c r="L496" s="19">
        <v>0</v>
      </c>
      <c r="M496" s="19">
        <v>0</v>
      </c>
      <c r="N496" s="20" t="s">
        <v>36</v>
      </c>
      <c r="O496" s="19">
        <v>0</v>
      </c>
      <c r="P496" s="20">
        <f>P495-VLookups!$C$42</f>
        <v>-476.5</v>
      </c>
      <c r="Q496" s="22">
        <v>252</v>
      </c>
      <c r="R496" s="19">
        <v>0</v>
      </c>
      <c r="S496" s="20">
        <f>VLookups!$C$50</f>
        <v>-3580.614715990946</v>
      </c>
      <c r="T496" s="19">
        <v>0</v>
      </c>
      <c r="U496" s="9">
        <v>348</v>
      </c>
      <c r="V496" s="21">
        <f>V495-VLookups!$C$54</f>
        <v>-2960</v>
      </c>
      <c r="W496" s="21">
        <f>-VLookups!$C$60</f>
        <v>-300</v>
      </c>
      <c r="X496" s="21">
        <f>-VLookups!$C$62</f>
        <v>-125</v>
      </c>
      <c r="Y496" s="20">
        <f>Y495*(1+VLookups!$C$57/12)</f>
        <v>-626.80420841737532</v>
      </c>
      <c r="Z496" s="20">
        <f>-E496*VLookups!$J$3</f>
        <v>-1229.3501434241198</v>
      </c>
      <c r="AA496" s="20">
        <v>0</v>
      </c>
      <c r="AB496" s="20">
        <f t="shared" si="21"/>
        <v>11838.255285594307</v>
      </c>
      <c r="AC496" s="20">
        <f t="shared" si="22"/>
        <v>2492181.3698086319</v>
      </c>
    </row>
    <row r="497" spans="2:29" x14ac:dyDescent="0.25">
      <c r="B497" s="9">
        <v>493</v>
      </c>
      <c r="C497" s="9">
        <f t="shared" si="23"/>
        <v>64</v>
      </c>
      <c r="D497" s="9">
        <v>1</v>
      </c>
      <c r="E497" s="20">
        <v>30733.753585602994</v>
      </c>
      <c r="F497" s="20">
        <f>'B-B-LS'!E497*-VLookups!$C$10*2</f>
        <v>-1844.0252151361794</v>
      </c>
      <c r="G497" s="19">
        <v>0</v>
      </c>
      <c r="H497" s="20">
        <f>(-VLookups!$C$13)*(E497+F497/2)</f>
        <v>-8675.2166246081579</v>
      </c>
      <c r="I497" s="19">
        <v>0</v>
      </c>
      <c r="J497" s="19">
        <v>0</v>
      </c>
      <c r="K497" s="19">
        <v>0</v>
      </c>
      <c r="L497" s="19">
        <v>0</v>
      </c>
      <c r="M497" s="19">
        <v>0</v>
      </c>
      <c r="N497" s="20" t="s">
        <v>36</v>
      </c>
      <c r="O497" s="19">
        <v>0</v>
      </c>
      <c r="P497" s="20">
        <f>P496-VLookups!$C$42</f>
        <v>-478</v>
      </c>
      <c r="Q497" s="22">
        <v>253</v>
      </c>
      <c r="R497" s="19">
        <v>0</v>
      </c>
      <c r="S497" s="20">
        <f>VLookups!$C$50</f>
        <v>-3580.614715990946</v>
      </c>
      <c r="T497" s="19">
        <v>0</v>
      </c>
      <c r="U497" s="9">
        <v>349</v>
      </c>
      <c r="V497" s="21">
        <f>V496-VLookups!$C$54</f>
        <v>-2965</v>
      </c>
      <c r="W497" s="21">
        <f>-VLookups!$C$60</f>
        <v>-300</v>
      </c>
      <c r="X497" s="21">
        <f>-VLookups!$C$62</f>
        <v>-125</v>
      </c>
      <c r="Y497" s="20">
        <f>Y496*(1+VLookups!$C$57/12)</f>
        <v>-628.63238735859272</v>
      </c>
      <c r="Z497" s="20">
        <f>-E497*VLookups!$J$3</f>
        <v>-1229.3501434241198</v>
      </c>
      <c r="AA497" s="20">
        <v>0</v>
      </c>
      <c r="AB497" s="20">
        <f t="shared" si="21"/>
        <v>11829.927106653089</v>
      </c>
      <c r="AC497" s="20">
        <f t="shared" si="22"/>
        <v>2508164.9325316325</v>
      </c>
    </row>
    <row r="498" spans="2:29" x14ac:dyDescent="0.25">
      <c r="B498" s="9">
        <v>494</v>
      </c>
      <c r="C498" s="9">
        <f t="shared" si="23"/>
        <v>64</v>
      </c>
      <c r="D498" s="9">
        <v>2</v>
      </c>
      <c r="E498" s="20">
        <v>30733.753585602994</v>
      </c>
      <c r="F498" s="20">
        <f>'B-B-LS'!E498*-VLookups!$C$10*2</f>
        <v>-1844.0252151361794</v>
      </c>
      <c r="G498" s="19">
        <v>0</v>
      </c>
      <c r="H498" s="20">
        <f>(-VLookups!$C$13)*(E498+F498/2)</f>
        <v>-8675.2166246081579</v>
      </c>
      <c r="I498" s="19">
        <v>0</v>
      </c>
      <c r="J498" s="19">
        <v>0</v>
      </c>
      <c r="K498" s="19">
        <v>0</v>
      </c>
      <c r="L498" s="19">
        <v>0</v>
      </c>
      <c r="M498" s="19">
        <v>0</v>
      </c>
      <c r="N498" s="20" t="s">
        <v>36</v>
      </c>
      <c r="O498" s="19">
        <v>0</v>
      </c>
      <c r="P498" s="20">
        <f>P497-VLookups!$C$42</f>
        <v>-479.5</v>
      </c>
      <c r="Q498" s="22">
        <v>254</v>
      </c>
      <c r="R498" s="19">
        <v>0</v>
      </c>
      <c r="S498" s="20">
        <f>VLookups!$C$50</f>
        <v>-3580.614715990946</v>
      </c>
      <c r="T498" s="19">
        <v>0</v>
      </c>
      <c r="U498" s="9">
        <v>350</v>
      </c>
      <c r="V498" s="21">
        <f>V497-VLookups!$C$54</f>
        <v>-2970</v>
      </c>
      <c r="W498" s="21">
        <f>-VLookups!$C$60</f>
        <v>-300</v>
      </c>
      <c r="X498" s="21">
        <f>-VLookups!$C$62</f>
        <v>-125</v>
      </c>
      <c r="Y498" s="20">
        <f>Y497*(1+VLookups!$C$57/12)</f>
        <v>-630.46589848838858</v>
      </c>
      <c r="Z498" s="20">
        <f>-E498*VLookups!$J$3</f>
        <v>-1229.3501434241198</v>
      </c>
      <c r="AA498" s="20">
        <v>0</v>
      </c>
      <c r="AB498" s="20">
        <f t="shared" si="21"/>
        <v>11821.593595523293</v>
      </c>
      <c r="AC498" s="20">
        <f t="shared" si="22"/>
        <v>2524166.8010147088</v>
      </c>
    </row>
    <row r="499" spans="2:29" x14ac:dyDescent="0.25">
      <c r="B499" s="9">
        <v>495</v>
      </c>
      <c r="C499" s="9">
        <f t="shared" si="23"/>
        <v>64</v>
      </c>
      <c r="D499" s="9">
        <v>3</v>
      </c>
      <c r="E499" s="20">
        <v>30733.753585602994</v>
      </c>
      <c r="F499" s="20">
        <f>'B-B-LS'!E499*-VLookups!$C$10*2</f>
        <v>-1844.0252151361794</v>
      </c>
      <c r="G499" s="19">
        <v>0</v>
      </c>
      <c r="H499" s="20">
        <f>(-VLookups!$C$13)*(E499+F499/2)</f>
        <v>-8675.2166246081579</v>
      </c>
      <c r="I499" s="19">
        <v>0</v>
      </c>
      <c r="J499" s="19">
        <v>0</v>
      </c>
      <c r="K499" s="19">
        <v>0</v>
      </c>
      <c r="L499" s="19">
        <v>0</v>
      </c>
      <c r="M499" s="19">
        <v>0</v>
      </c>
      <c r="N499" s="20" t="s">
        <v>36</v>
      </c>
      <c r="O499" s="19">
        <v>0</v>
      </c>
      <c r="P499" s="20">
        <f>P498-VLookups!$C$42</f>
        <v>-481</v>
      </c>
      <c r="Q499" s="22">
        <v>255</v>
      </c>
      <c r="R499" s="19">
        <v>0</v>
      </c>
      <c r="S499" s="20">
        <f>VLookups!$C$50</f>
        <v>-3580.614715990946</v>
      </c>
      <c r="T499" s="19">
        <v>0</v>
      </c>
      <c r="U499" s="9">
        <v>351</v>
      </c>
      <c r="V499" s="21">
        <f>V498-VLookups!$C$54</f>
        <v>-2975</v>
      </c>
      <c r="W499" s="21">
        <f>-VLookups!$C$60</f>
        <v>-300</v>
      </c>
      <c r="X499" s="21">
        <f>-VLookups!$C$62</f>
        <v>-125</v>
      </c>
      <c r="Y499" s="20">
        <f>Y498*(1+VLookups!$C$57/12)</f>
        <v>-632.30475735897971</v>
      </c>
      <c r="Z499" s="20">
        <f>-E499*VLookups!$J$3</f>
        <v>-1229.3501434241198</v>
      </c>
      <c r="AA499" s="20">
        <v>0</v>
      </c>
      <c r="AB499" s="20">
        <f t="shared" si="21"/>
        <v>11813.254736652703</v>
      </c>
      <c r="AC499" s="20">
        <f t="shared" si="22"/>
        <v>2540187.0004197191</v>
      </c>
    </row>
    <row r="500" spans="2:29" x14ac:dyDescent="0.25">
      <c r="B500" s="9">
        <v>496</v>
      </c>
      <c r="C500" s="9">
        <f t="shared" si="23"/>
        <v>64</v>
      </c>
      <c r="D500" s="9">
        <v>4</v>
      </c>
      <c r="E500" s="20">
        <v>30733.753585602994</v>
      </c>
      <c r="F500" s="20">
        <f>'B-B-LS'!E500*-VLookups!$C$10*2</f>
        <v>-1844.0252151361794</v>
      </c>
      <c r="G500" s="19">
        <v>0</v>
      </c>
      <c r="H500" s="20">
        <f>(-VLookups!$C$13)*(E500+F500/2)</f>
        <v>-8675.2166246081579</v>
      </c>
      <c r="I500" s="19">
        <v>0</v>
      </c>
      <c r="J500" s="19">
        <v>0</v>
      </c>
      <c r="K500" s="19">
        <v>0</v>
      </c>
      <c r="L500" s="19">
        <v>0</v>
      </c>
      <c r="M500" s="19">
        <v>0</v>
      </c>
      <c r="N500" s="20" t="s">
        <v>36</v>
      </c>
      <c r="O500" s="19">
        <v>0</v>
      </c>
      <c r="P500" s="20">
        <f>P499-VLookups!$C$42</f>
        <v>-482.5</v>
      </c>
      <c r="Q500" s="22">
        <v>256</v>
      </c>
      <c r="R500" s="19">
        <v>0</v>
      </c>
      <c r="S500" s="20">
        <f>VLookups!$C$50</f>
        <v>-3580.614715990946</v>
      </c>
      <c r="T500" s="19">
        <v>0</v>
      </c>
      <c r="U500" s="9">
        <v>352</v>
      </c>
      <c r="V500" s="21">
        <f>V499-VLookups!$C$54</f>
        <v>-2980</v>
      </c>
      <c r="W500" s="21">
        <f>-VLookups!$C$60</f>
        <v>-300</v>
      </c>
      <c r="X500" s="21">
        <f>-VLookups!$C$62</f>
        <v>-125</v>
      </c>
      <c r="Y500" s="20">
        <f>Y499*(1+VLookups!$C$57/12)</f>
        <v>-634.14897956794346</v>
      </c>
      <c r="Z500" s="20">
        <f>-E500*VLookups!$J$3</f>
        <v>-1229.3501434241198</v>
      </c>
      <c r="AA500" s="20">
        <v>0</v>
      </c>
      <c r="AB500" s="20">
        <f t="shared" si="21"/>
        <v>11804.910514443738</v>
      </c>
      <c r="AC500" s="20">
        <f t="shared" si="22"/>
        <v>2556225.5559348622</v>
      </c>
    </row>
    <row r="501" spans="2:29" x14ac:dyDescent="0.25">
      <c r="B501" s="9">
        <v>497</v>
      </c>
      <c r="C501" s="9">
        <f t="shared" si="23"/>
        <v>64</v>
      </c>
      <c r="D501" s="9">
        <v>5</v>
      </c>
      <c r="E501" s="20">
        <v>30733.753585602994</v>
      </c>
      <c r="F501" s="20">
        <f>'B-B-LS'!E501*-VLookups!$C$10*2</f>
        <v>-1844.0252151361794</v>
      </c>
      <c r="G501" s="19">
        <v>0</v>
      </c>
      <c r="H501" s="20">
        <f>(-VLookups!$C$13)*(E501+F501/2)</f>
        <v>-8675.2166246081579</v>
      </c>
      <c r="I501" s="19">
        <v>0</v>
      </c>
      <c r="J501" s="19">
        <v>0</v>
      </c>
      <c r="K501" s="19">
        <v>0</v>
      </c>
      <c r="L501" s="19">
        <v>0</v>
      </c>
      <c r="M501" s="19">
        <v>0</v>
      </c>
      <c r="N501" s="20" t="s">
        <v>36</v>
      </c>
      <c r="O501" s="19">
        <v>0</v>
      </c>
      <c r="P501" s="20">
        <f>P500-VLookups!$C$42</f>
        <v>-484</v>
      </c>
      <c r="Q501" s="22">
        <v>257</v>
      </c>
      <c r="R501" s="19">
        <v>0</v>
      </c>
      <c r="S501" s="20">
        <f>VLookups!$C$50</f>
        <v>-3580.614715990946</v>
      </c>
      <c r="T501" s="19">
        <v>0</v>
      </c>
      <c r="U501" s="9">
        <v>353</v>
      </c>
      <c r="V501" s="21">
        <f>V500-VLookups!$C$54</f>
        <v>-2985</v>
      </c>
      <c r="W501" s="21">
        <f>-VLookups!$C$60</f>
        <v>-300</v>
      </c>
      <c r="X501" s="21">
        <f>-VLookups!$C$62</f>
        <v>-125</v>
      </c>
      <c r="Y501" s="20">
        <f>Y500*(1+VLookups!$C$57/12)</f>
        <v>-635.99858075834993</v>
      </c>
      <c r="Z501" s="20">
        <f>-E501*VLookups!$J$3</f>
        <v>-1229.3501434241198</v>
      </c>
      <c r="AA501" s="20">
        <v>0</v>
      </c>
      <c r="AB501" s="20">
        <f t="shared" si="21"/>
        <v>11796.560913253332</v>
      </c>
      <c r="AC501" s="20">
        <f t="shared" si="22"/>
        <v>2572282.4927746737</v>
      </c>
    </row>
    <row r="502" spans="2:29" x14ac:dyDescent="0.25">
      <c r="B502" s="9">
        <v>498</v>
      </c>
      <c r="C502" s="9">
        <f t="shared" si="23"/>
        <v>64</v>
      </c>
      <c r="D502" s="9">
        <v>6</v>
      </c>
      <c r="E502" s="20">
        <v>30733.753585602994</v>
      </c>
      <c r="F502" s="20">
        <f>'B-B-LS'!E502*-VLookups!$C$10*2</f>
        <v>-1844.0252151361794</v>
      </c>
      <c r="G502" s="19">
        <v>0</v>
      </c>
      <c r="H502" s="20">
        <f>(-VLookups!$C$13)*(E502+F502/2)</f>
        <v>-8675.2166246081579</v>
      </c>
      <c r="I502" s="19">
        <v>0</v>
      </c>
      <c r="J502" s="19">
        <v>0</v>
      </c>
      <c r="K502" s="19">
        <v>0</v>
      </c>
      <c r="L502" s="19">
        <v>0</v>
      </c>
      <c r="M502" s="19">
        <v>0</v>
      </c>
      <c r="N502" s="20" t="s">
        <v>36</v>
      </c>
      <c r="O502" s="19">
        <v>0</v>
      </c>
      <c r="P502" s="20">
        <f>P501-VLookups!$C$42</f>
        <v>-485.5</v>
      </c>
      <c r="Q502" s="22">
        <v>258</v>
      </c>
      <c r="R502" s="19">
        <v>0</v>
      </c>
      <c r="S502" s="20">
        <f>VLookups!$C$50</f>
        <v>-3580.614715990946</v>
      </c>
      <c r="T502" s="19">
        <v>0</v>
      </c>
      <c r="U502" s="9">
        <v>354</v>
      </c>
      <c r="V502" s="21">
        <f>V501-VLookups!$C$54</f>
        <v>-2990</v>
      </c>
      <c r="W502" s="21">
        <f>-VLookups!$C$60</f>
        <v>-300</v>
      </c>
      <c r="X502" s="21">
        <f>-VLookups!$C$62</f>
        <v>-125</v>
      </c>
      <c r="Y502" s="20">
        <f>Y501*(1+VLookups!$C$57/12)</f>
        <v>-637.85357661889509</v>
      </c>
      <c r="Z502" s="20">
        <f>-E502*VLookups!$J$3</f>
        <v>-1229.3501434241198</v>
      </c>
      <c r="AA502" s="20">
        <v>0</v>
      </c>
      <c r="AB502" s="20">
        <f t="shared" si="21"/>
        <v>11788.205917392788</v>
      </c>
      <c r="AC502" s="20">
        <f t="shared" si="22"/>
        <v>2588357.8361800243</v>
      </c>
    </row>
    <row r="503" spans="2:29" x14ac:dyDescent="0.25">
      <c r="B503" s="9">
        <v>499</v>
      </c>
      <c r="C503" s="9">
        <f t="shared" si="23"/>
        <v>64</v>
      </c>
      <c r="D503" s="9">
        <v>7</v>
      </c>
      <c r="E503" s="20">
        <v>30733.753585602994</v>
      </c>
      <c r="F503" s="20">
        <f>'B-B-LS'!E503*-VLookups!$C$10*2</f>
        <v>-1844.0252151361794</v>
      </c>
      <c r="G503" s="19">
        <v>0</v>
      </c>
      <c r="H503" s="20">
        <f>(-VLookups!$C$13)*(E503+F503/2)</f>
        <v>-8675.2166246081579</v>
      </c>
      <c r="I503" s="19">
        <v>0</v>
      </c>
      <c r="J503" s="19">
        <v>0</v>
      </c>
      <c r="K503" s="19">
        <v>0</v>
      </c>
      <c r="L503" s="19">
        <v>0</v>
      </c>
      <c r="M503" s="19">
        <v>0</v>
      </c>
      <c r="N503" s="20" t="s">
        <v>36</v>
      </c>
      <c r="O503" s="19">
        <v>0</v>
      </c>
      <c r="P503" s="20">
        <f>P502-VLookups!$C$42</f>
        <v>-487</v>
      </c>
      <c r="Q503" s="22">
        <v>259</v>
      </c>
      <c r="R503" s="19">
        <v>0</v>
      </c>
      <c r="S503" s="20">
        <f>VLookups!$C$50</f>
        <v>-3580.614715990946</v>
      </c>
      <c r="T503" s="19">
        <v>0</v>
      </c>
      <c r="U503" s="9">
        <v>355</v>
      </c>
      <c r="V503" s="21">
        <f>V502-VLookups!$C$54</f>
        <v>-2995</v>
      </c>
      <c r="W503" s="21">
        <f>-VLookups!$C$60</f>
        <v>-300</v>
      </c>
      <c r="X503" s="21">
        <f>-VLookups!$C$62</f>
        <v>-125</v>
      </c>
      <c r="Y503" s="20">
        <f>Y502*(1+VLookups!$C$57/12)</f>
        <v>-639.7139828840335</v>
      </c>
      <c r="Z503" s="20">
        <f>-E503*VLookups!$J$3</f>
        <v>-1229.3501434241198</v>
      </c>
      <c r="AA503" s="20">
        <v>0</v>
      </c>
      <c r="AB503" s="20">
        <f t="shared" si="21"/>
        <v>11779.845511127649</v>
      </c>
      <c r="AC503" s="20">
        <f t="shared" si="22"/>
        <v>2604451.6114181187</v>
      </c>
    </row>
    <row r="504" spans="2:29" x14ac:dyDescent="0.25">
      <c r="B504" s="9">
        <v>500</v>
      </c>
      <c r="C504" s="9">
        <f t="shared" si="23"/>
        <v>64</v>
      </c>
      <c r="D504" s="9">
        <v>8</v>
      </c>
      <c r="E504" s="20">
        <v>30733.753585602994</v>
      </c>
      <c r="F504" s="20">
        <f>'B-B-LS'!E504*-VLookups!$C$10*2</f>
        <v>-1844.0252151361794</v>
      </c>
      <c r="G504" s="19">
        <v>0</v>
      </c>
      <c r="H504" s="20">
        <f>(-VLookups!$C$13)*(E504+F504/2)</f>
        <v>-8675.2166246081579</v>
      </c>
      <c r="I504" s="19">
        <v>0</v>
      </c>
      <c r="J504" s="19">
        <v>0</v>
      </c>
      <c r="K504" s="19">
        <v>0</v>
      </c>
      <c r="L504" s="19">
        <v>0</v>
      </c>
      <c r="M504" s="19">
        <v>0</v>
      </c>
      <c r="N504" s="20" t="s">
        <v>36</v>
      </c>
      <c r="O504" s="19">
        <v>0</v>
      </c>
      <c r="P504" s="20">
        <f>P503-VLookups!$C$42</f>
        <v>-488.5</v>
      </c>
      <c r="Q504" s="22">
        <v>260</v>
      </c>
      <c r="R504" s="19">
        <v>0</v>
      </c>
      <c r="S504" s="20">
        <f>VLookups!$C$50</f>
        <v>-3580.614715990946</v>
      </c>
      <c r="T504" s="19">
        <v>0</v>
      </c>
      <c r="U504" s="9">
        <v>356</v>
      </c>
      <c r="V504" s="21">
        <f>V503-VLookups!$C$54</f>
        <v>-3000</v>
      </c>
      <c r="W504" s="21">
        <f>-VLookups!$C$60</f>
        <v>-300</v>
      </c>
      <c r="X504" s="21">
        <f>-VLookups!$C$62</f>
        <v>-125</v>
      </c>
      <c r="Y504" s="20">
        <f>Y503*(1+VLookups!$C$57/12)</f>
        <v>-641.57981533411191</v>
      </c>
      <c r="Z504" s="20">
        <f>-E504*VLookups!$J$3</f>
        <v>-1229.3501434241198</v>
      </c>
      <c r="AA504" s="20">
        <v>0</v>
      </c>
      <c r="AB504" s="20">
        <f t="shared" si="21"/>
        <v>11771.47967867757</v>
      </c>
      <c r="AC504" s="20">
        <f t="shared" si="22"/>
        <v>2620563.8437824929</v>
      </c>
    </row>
    <row r="505" spans="2:29" x14ac:dyDescent="0.25">
      <c r="B505" s="9">
        <v>501</v>
      </c>
      <c r="C505" s="9">
        <f t="shared" si="23"/>
        <v>64</v>
      </c>
      <c r="D505" s="9">
        <v>9</v>
      </c>
      <c r="E505" s="20">
        <v>30733.753585602994</v>
      </c>
      <c r="F505" s="20">
        <f>'B-B-LS'!E505*-VLookups!$C$10*2</f>
        <v>-1844.0252151361794</v>
      </c>
      <c r="G505" s="19">
        <v>0</v>
      </c>
      <c r="H505" s="20">
        <f>(-VLookups!$C$13)*(E505+F505/2)</f>
        <v>-8675.2166246081579</v>
      </c>
      <c r="I505" s="19">
        <v>0</v>
      </c>
      <c r="J505" s="19">
        <v>0</v>
      </c>
      <c r="K505" s="19">
        <v>0</v>
      </c>
      <c r="L505" s="19">
        <v>0</v>
      </c>
      <c r="M505" s="19">
        <v>0</v>
      </c>
      <c r="N505" s="20" t="s">
        <v>36</v>
      </c>
      <c r="O505" s="19">
        <v>0</v>
      </c>
      <c r="P505" s="20">
        <f>P504-VLookups!$C$42</f>
        <v>-490</v>
      </c>
      <c r="Q505" s="22">
        <v>261</v>
      </c>
      <c r="R505" s="19">
        <v>0</v>
      </c>
      <c r="S505" s="20">
        <f>VLookups!$C$50</f>
        <v>-3580.614715990946</v>
      </c>
      <c r="T505" s="19">
        <v>0</v>
      </c>
      <c r="U505" s="9">
        <v>357</v>
      </c>
      <c r="V505" s="21">
        <f>V504-VLookups!$C$54</f>
        <v>-3005</v>
      </c>
      <c r="W505" s="21">
        <f>-VLookups!$C$60</f>
        <v>-300</v>
      </c>
      <c r="X505" s="21">
        <f>-VLookups!$C$62</f>
        <v>-125</v>
      </c>
      <c r="Y505" s="20">
        <f>Y504*(1+VLookups!$C$57/12)</f>
        <v>-643.45108979550309</v>
      </c>
      <c r="Z505" s="20">
        <f>-E505*VLookups!$J$3</f>
        <v>-1229.3501434241198</v>
      </c>
      <c r="AA505" s="20">
        <v>0</v>
      </c>
      <c r="AB505" s="20">
        <f t="shared" si="21"/>
        <v>11763.108404216178</v>
      </c>
      <c r="AC505" s="20">
        <f t="shared" si="22"/>
        <v>2636694.5585930133</v>
      </c>
    </row>
    <row r="506" spans="2:29" x14ac:dyDescent="0.25">
      <c r="B506" s="9">
        <v>502</v>
      </c>
      <c r="C506" s="9">
        <f t="shared" si="23"/>
        <v>64</v>
      </c>
      <c r="D506" s="9">
        <v>10</v>
      </c>
      <c r="E506" s="20">
        <v>30733.753585602994</v>
      </c>
      <c r="F506" s="20">
        <f>'B-B-LS'!E506*-VLookups!$C$10*2</f>
        <v>-1844.0252151361794</v>
      </c>
      <c r="G506" s="19">
        <v>0</v>
      </c>
      <c r="H506" s="20">
        <f>(-VLookups!$C$13)*(E506+F506/2)</f>
        <v>-8675.2166246081579</v>
      </c>
      <c r="I506" s="19">
        <v>0</v>
      </c>
      <c r="J506" s="19">
        <v>0</v>
      </c>
      <c r="K506" s="19">
        <v>0</v>
      </c>
      <c r="L506" s="19">
        <v>0</v>
      </c>
      <c r="M506" s="19">
        <v>0</v>
      </c>
      <c r="N506" s="20" t="s">
        <v>36</v>
      </c>
      <c r="O506" s="19">
        <v>0</v>
      </c>
      <c r="P506" s="20">
        <f>P505-VLookups!$C$42</f>
        <v>-491.5</v>
      </c>
      <c r="Q506" s="22">
        <v>262</v>
      </c>
      <c r="R506" s="19">
        <v>0</v>
      </c>
      <c r="S506" s="20">
        <f>VLookups!$C$50</f>
        <v>-3580.614715990946</v>
      </c>
      <c r="T506" s="19">
        <v>0</v>
      </c>
      <c r="U506" s="9">
        <v>358</v>
      </c>
      <c r="V506" s="21">
        <f>V505-VLookups!$C$54</f>
        <v>-3010</v>
      </c>
      <c r="W506" s="21">
        <f>-VLookups!$C$60</f>
        <v>-300</v>
      </c>
      <c r="X506" s="21">
        <f>-VLookups!$C$62</f>
        <v>-125</v>
      </c>
      <c r="Y506" s="20">
        <f>Y505*(1+VLookups!$C$57/12)</f>
        <v>-645.32782214073995</v>
      </c>
      <c r="Z506" s="20">
        <f>-E506*VLookups!$J$3</f>
        <v>-1229.3501434241198</v>
      </c>
      <c r="AA506" s="20">
        <v>0</v>
      </c>
      <c r="AB506" s="20">
        <f t="shared" si="21"/>
        <v>11754.731671870941</v>
      </c>
      <c r="AC506" s="20">
        <f t="shared" si="22"/>
        <v>2652843.7811958729</v>
      </c>
    </row>
    <row r="507" spans="2:29" x14ac:dyDescent="0.25">
      <c r="B507" s="9">
        <v>503</v>
      </c>
      <c r="C507" s="9">
        <f t="shared" si="23"/>
        <v>64</v>
      </c>
      <c r="D507" s="9">
        <v>11</v>
      </c>
      <c r="E507" s="20">
        <v>30733.753585602994</v>
      </c>
      <c r="F507" s="20">
        <f>'B-B-LS'!E507*-VLookups!$C$10*2</f>
        <v>-1844.0252151361794</v>
      </c>
      <c r="G507" s="19">
        <v>0</v>
      </c>
      <c r="H507" s="20">
        <f>(-VLookups!$C$13)*(E507+F507/2)</f>
        <v>-8675.2166246081579</v>
      </c>
      <c r="I507" s="19">
        <v>0</v>
      </c>
      <c r="J507" s="19">
        <v>0</v>
      </c>
      <c r="K507" s="19">
        <v>0</v>
      </c>
      <c r="L507" s="19">
        <v>0</v>
      </c>
      <c r="M507" s="19">
        <v>0</v>
      </c>
      <c r="N507" s="20" t="s">
        <v>36</v>
      </c>
      <c r="O507" s="19">
        <v>0</v>
      </c>
      <c r="P507" s="20">
        <f>P506-VLookups!$C$42</f>
        <v>-493</v>
      </c>
      <c r="Q507" s="22">
        <v>263</v>
      </c>
      <c r="R507" s="19">
        <v>0</v>
      </c>
      <c r="S507" s="20">
        <f>VLookups!$C$50</f>
        <v>-3580.614715990946</v>
      </c>
      <c r="T507" s="19">
        <v>0</v>
      </c>
      <c r="U507" s="9">
        <v>359</v>
      </c>
      <c r="V507" s="21">
        <f>V506-VLookups!$C$54</f>
        <v>-3015</v>
      </c>
      <c r="W507" s="21">
        <f>-VLookups!$C$60</f>
        <v>-300</v>
      </c>
      <c r="X507" s="21">
        <f>-VLookups!$C$62</f>
        <v>-125</v>
      </c>
      <c r="Y507" s="20">
        <f>Y506*(1+VLookups!$C$57/12)</f>
        <v>-647.21002828865051</v>
      </c>
      <c r="Z507" s="20">
        <f>-E507*VLookups!$J$3</f>
        <v>-1229.3501434241198</v>
      </c>
      <c r="AA507" s="20">
        <v>0</v>
      </c>
      <c r="AB507" s="20">
        <f t="shared" si="21"/>
        <v>11746.349465723029</v>
      </c>
      <c r="AC507" s="20">
        <f t="shared" si="22"/>
        <v>2669011.5369635895</v>
      </c>
    </row>
    <row r="508" spans="2:29" x14ac:dyDescent="0.25">
      <c r="B508" s="9">
        <v>504</v>
      </c>
      <c r="C508" s="9">
        <f t="shared" si="23"/>
        <v>65</v>
      </c>
      <c r="D508" s="9">
        <v>0</v>
      </c>
      <c r="E508" s="20">
        <v>31809.434961099098</v>
      </c>
      <c r="F508" s="20">
        <f>'B-B-LS'!E508*-VLookups!$C$10*2</f>
        <v>-1908.5660976659458</v>
      </c>
      <c r="G508" s="20">
        <f>-FV(VLookups!$C$11/12,B508-B5,,-(NPV(VLookups!$C$11/12,F5:F508)))*(1-VLookups!$C$13)</f>
        <v>1997341.9555308176</v>
      </c>
      <c r="H508" s="20">
        <f>(-VLookups!$C$13)*(E508+F508/2)</f>
        <v>-8978.8492064694437</v>
      </c>
      <c r="I508" s="19">
        <v>0</v>
      </c>
      <c r="J508" s="19">
        <v>0</v>
      </c>
      <c r="K508" s="19">
        <v>0</v>
      </c>
      <c r="L508" s="19">
        <v>0</v>
      </c>
      <c r="M508" s="19">
        <v>0</v>
      </c>
      <c r="N508" s="20" t="s">
        <v>36</v>
      </c>
      <c r="O508" s="21">
        <f>VLookups!$C$40</f>
        <v>5000</v>
      </c>
      <c r="P508" s="20">
        <f>P507-VLookups!$C$42</f>
        <v>-494.5</v>
      </c>
      <c r="Q508" s="22">
        <v>264</v>
      </c>
      <c r="R508" s="19">
        <v>0</v>
      </c>
      <c r="S508" s="20">
        <f>VLookups!$C$50</f>
        <v>-3580.614715990946</v>
      </c>
      <c r="T508" s="19">
        <f>VLookups!$C$51</f>
        <v>4594792.9383306075</v>
      </c>
      <c r="U508" s="9">
        <v>360</v>
      </c>
      <c r="V508" s="21">
        <f>V507-VLookups!$C$54</f>
        <v>-3020</v>
      </c>
      <c r="W508" s="21">
        <f>-VLookups!$C$60</f>
        <v>-300</v>
      </c>
      <c r="X508" s="21">
        <f>-VLookups!$C$62</f>
        <v>-125</v>
      </c>
      <c r="Y508" s="20">
        <f>Y507*(1+VLookups!$C$57/12)</f>
        <v>-649.09772420449247</v>
      </c>
      <c r="Z508" s="20">
        <f>-E508*VLookups!$J$3</f>
        <v>-1272.377398443964</v>
      </c>
      <c r="AA508" s="31">
        <f>FV(VLookups!$H$3/12,B508-B5,,NPV(VLookups!$H$3/12,Z5:Z508))*(1-VLookups!C14)</f>
        <v>1122511.537586045</v>
      </c>
      <c r="AB508" s="20">
        <f t="shared" si="21"/>
        <v>7732081.1443146262</v>
      </c>
      <c r="AC508" s="20">
        <f t="shared" si="22"/>
        <v>10405541.033839822</v>
      </c>
    </row>
    <row r="509" spans="2:29" x14ac:dyDescent="0.25">
      <c r="F509" s="3"/>
    </row>
    <row r="510" spans="2:29" x14ac:dyDescent="0.25">
      <c r="F510" s="3"/>
      <c r="AA510" s="9" t="s">
        <v>84</v>
      </c>
      <c r="AB510" s="20">
        <f>NPV(AC2/12,AB5:AB508)+AB4</f>
        <v>4495323.7022198038</v>
      </c>
    </row>
    <row r="511" spans="2:29" x14ac:dyDescent="0.25">
      <c r="AA511" s="9" t="s">
        <v>85</v>
      </c>
      <c r="AB511" s="20">
        <f>-FV(AC2/12,504,,AB510)</f>
        <v>10405541.033839999</v>
      </c>
    </row>
    <row r="515" spans="27:29" x14ac:dyDescent="0.25">
      <c r="AA515" s="9" t="s">
        <v>37</v>
      </c>
      <c r="AB515" s="20" t="s">
        <v>84</v>
      </c>
      <c r="AC515" s="9" t="s">
        <v>85</v>
      </c>
    </row>
    <row r="516" spans="27:29" x14ac:dyDescent="0.25">
      <c r="AA516" s="12">
        <v>0</v>
      </c>
      <c r="AB516" s="20">
        <f>NPV(AA516/12,$AB$5:$AB$508)+$AB$4</f>
        <v>9822220.7860529888</v>
      </c>
      <c r="AC516" s="20">
        <f>FV(AA516/12,504,,-AB516)</f>
        <v>9822220.7860529888</v>
      </c>
    </row>
    <row r="517" spans="27:29" x14ac:dyDescent="0.25">
      <c r="AA517" s="12">
        <v>0.01</v>
      </c>
      <c r="AB517" s="20">
        <f t="shared" ref="AB517:AB536" si="24">NPV(AA517/12,$AB$5:$AB$508)+$AB$4</f>
        <v>6627011.6136639193</v>
      </c>
      <c r="AC517" s="20">
        <f t="shared" ref="AC517:AC536" si="25">FV(AA517/12,504,,-AB517)</f>
        <v>10084292.97891452</v>
      </c>
    </row>
    <row r="518" spans="27:29" x14ac:dyDescent="0.25">
      <c r="AA518" s="12">
        <v>0.02</v>
      </c>
      <c r="AB518" s="20">
        <f t="shared" si="24"/>
        <v>4495323.7022198038</v>
      </c>
      <c r="AC518" s="20">
        <f t="shared" si="25"/>
        <v>10405541.033839999</v>
      </c>
    </row>
    <row r="519" spans="27:29" x14ac:dyDescent="0.25">
      <c r="AA519" s="12">
        <v>0.03</v>
      </c>
      <c r="AB519" s="20">
        <f t="shared" si="24"/>
        <v>3069496.228892114</v>
      </c>
      <c r="AC519" s="20">
        <f t="shared" si="25"/>
        <v>10804266.186485693</v>
      </c>
    </row>
    <row r="520" spans="27:29" x14ac:dyDescent="0.25">
      <c r="AA520" s="12">
        <v>0.04</v>
      </c>
      <c r="AB520" s="20">
        <f t="shared" si="24"/>
        <v>2112955.945062703</v>
      </c>
      <c r="AC520" s="20">
        <f t="shared" si="25"/>
        <v>11305553.844626704</v>
      </c>
    </row>
    <row r="521" spans="27:29" x14ac:dyDescent="0.25">
      <c r="AA521" s="12">
        <v>0.05</v>
      </c>
      <c r="AB521" s="20">
        <f t="shared" si="24"/>
        <v>1469022.30143097</v>
      </c>
      <c r="AC521" s="20">
        <f t="shared" si="25"/>
        <v>11944061.310322529</v>
      </c>
    </row>
    <row r="522" spans="27:29" x14ac:dyDescent="0.25">
      <c r="AA522" s="12">
        <v>0.06</v>
      </c>
      <c r="AB522" s="20">
        <f t="shared" si="24"/>
        <v>1033780.7050074905</v>
      </c>
      <c r="AC522" s="20">
        <f t="shared" si="25"/>
        <v>12768019.794467403</v>
      </c>
    </row>
    <row r="523" spans="27:29" x14ac:dyDescent="0.25">
      <c r="AA523" s="12">
        <v>7.0000000000000007E-2</v>
      </c>
      <c r="AB523" s="20">
        <f t="shared" si="24"/>
        <v>738204.63231899205</v>
      </c>
      <c r="AC523" s="20">
        <f t="shared" si="25"/>
        <v>13844997.675857298</v>
      </c>
    </row>
    <row r="524" spans="27:29" x14ac:dyDescent="0.25">
      <c r="AA524" s="12">
        <v>0.08</v>
      </c>
      <c r="AB524" s="20">
        <f t="shared" si="24"/>
        <v>536362.6336729367</v>
      </c>
      <c r="AC524" s="20">
        <f t="shared" si="25"/>
        <v>15270223.243941039</v>
      </c>
    </row>
    <row r="525" spans="27:29" x14ac:dyDescent="0.25">
      <c r="AA525" s="12">
        <v>0.09</v>
      </c>
      <c r="AB525" s="20">
        <f t="shared" si="24"/>
        <v>397631.68488662539</v>
      </c>
      <c r="AC525" s="20">
        <f t="shared" si="25"/>
        <v>17178633.301751543</v>
      </c>
    </row>
    <row r="526" spans="27:29" x14ac:dyDescent="0.25">
      <c r="AA526" s="12">
        <v>0.1</v>
      </c>
      <c r="AB526" s="20">
        <f t="shared" si="24"/>
        <v>301550.48918242467</v>
      </c>
      <c r="AC526" s="20">
        <f t="shared" si="25"/>
        <v>19762353.742445413</v>
      </c>
    </row>
    <row r="527" spans="27:29" x14ac:dyDescent="0.25">
      <c r="AA527" s="12">
        <v>0.11</v>
      </c>
      <c r="AB527" s="20">
        <f t="shared" si="24"/>
        <v>234413.85316874657</v>
      </c>
      <c r="AC527" s="20">
        <f t="shared" si="25"/>
        <v>23296110.07660133</v>
      </c>
    </row>
    <row r="528" spans="27:29" x14ac:dyDescent="0.25">
      <c r="AA528" s="12">
        <v>0.12</v>
      </c>
      <c r="AB528" s="20">
        <f t="shared" si="24"/>
        <v>187016.37896269833</v>
      </c>
      <c r="AC528" s="20">
        <f t="shared" si="25"/>
        <v>28174228.357711133</v>
      </c>
    </row>
    <row r="529" spans="21:42" x14ac:dyDescent="0.25">
      <c r="AA529" s="12">
        <v>0.13</v>
      </c>
      <c r="AB529" s="20">
        <f t="shared" si="24"/>
        <v>153155.59466972473</v>
      </c>
      <c r="AC529" s="20">
        <f t="shared" si="25"/>
        <v>34964594.400626816</v>
      </c>
    </row>
    <row r="530" spans="21:42" x14ac:dyDescent="0.25">
      <c r="AA530" s="12">
        <v>0.14000000000000001</v>
      </c>
      <c r="AB530" s="20">
        <f t="shared" si="24"/>
        <v>128637.43973900663</v>
      </c>
      <c r="AC530" s="20">
        <f t="shared" si="25"/>
        <v>44487448.302758679</v>
      </c>
    </row>
    <row r="531" spans="21:42" x14ac:dyDescent="0.25">
      <c r="AA531" s="12">
        <v>0.15</v>
      </c>
      <c r="AB531" s="20">
        <f t="shared" si="24"/>
        <v>110614.43513899999</v>
      </c>
      <c r="AC531" s="20">
        <f t="shared" si="25"/>
        <v>57930580.020152144</v>
      </c>
    </row>
    <row r="532" spans="21:42" x14ac:dyDescent="0.25">
      <c r="AA532" s="12">
        <v>0.16</v>
      </c>
      <c r="AB532" s="20">
        <f t="shared" si="24"/>
        <v>97144.452987587967</v>
      </c>
      <c r="AC532" s="20">
        <f t="shared" si="25"/>
        <v>77017916.747687668</v>
      </c>
    </row>
    <row r="533" spans="21:42" x14ac:dyDescent="0.25">
      <c r="AA533" s="12">
        <v>0.17</v>
      </c>
      <c r="AB533" s="20">
        <f t="shared" si="24"/>
        <v>86895.965466527618</v>
      </c>
      <c r="AC533" s="20">
        <f t="shared" si="25"/>
        <v>104256473.99916981</v>
      </c>
    </row>
    <row r="534" spans="21:42" x14ac:dyDescent="0.25">
      <c r="AA534" s="12">
        <v>0.18</v>
      </c>
      <c r="AB534" s="20">
        <f t="shared" si="24"/>
        <v>78950.704484176167</v>
      </c>
      <c r="AC534" s="20">
        <f t="shared" si="25"/>
        <v>143298387.43477461</v>
      </c>
    </row>
    <row r="535" spans="21:42" x14ac:dyDescent="0.25">
      <c r="AA535" s="12">
        <v>0.19</v>
      </c>
      <c r="AB535" s="20">
        <f t="shared" si="24"/>
        <v>72671.209183260755</v>
      </c>
      <c r="AC535" s="20">
        <f t="shared" si="25"/>
        <v>199472031.25514624</v>
      </c>
    </row>
    <row r="536" spans="21:42" x14ac:dyDescent="0.25">
      <c r="AA536" s="12">
        <v>0.2</v>
      </c>
      <c r="AB536" s="20">
        <f t="shared" si="24"/>
        <v>67611.676844577043</v>
      </c>
      <c r="AC536" s="20">
        <f t="shared" si="25"/>
        <v>280561683.67796874</v>
      </c>
    </row>
    <row r="539" spans="21:42" x14ac:dyDescent="0.25">
      <c r="U539" s="9" t="s">
        <v>37</v>
      </c>
      <c r="V539" s="12">
        <v>0</v>
      </c>
      <c r="W539" s="12">
        <v>0.01</v>
      </c>
      <c r="X539" s="12">
        <v>0.02</v>
      </c>
      <c r="Y539" s="12">
        <v>0.03</v>
      </c>
      <c r="Z539" s="12">
        <v>0.04</v>
      </c>
      <c r="AA539" s="12">
        <v>0.05</v>
      </c>
      <c r="AB539" s="20">
        <v>0.06</v>
      </c>
      <c r="AC539" s="12">
        <v>7.0000000000000007E-2</v>
      </c>
      <c r="AD539" s="12">
        <v>0.08</v>
      </c>
      <c r="AE539" s="12">
        <v>0.09</v>
      </c>
      <c r="AF539" s="12">
        <v>0.1</v>
      </c>
      <c r="AG539" s="12">
        <v>0.11</v>
      </c>
      <c r="AH539" s="12">
        <v>0.12</v>
      </c>
      <c r="AI539" s="12">
        <v>0.13</v>
      </c>
      <c r="AJ539" s="12">
        <v>0.14000000000000001</v>
      </c>
      <c r="AK539" s="12">
        <v>0.15</v>
      </c>
      <c r="AL539" s="12">
        <v>0.16</v>
      </c>
      <c r="AM539" s="12">
        <v>0.17</v>
      </c>
      <c r="AN539" s="12">
        <v>0.18</v>
      </c>
      <c r="AO539" s="12">
        <v>0.19</v>
      </c>
      <c r="AP539" s="12">
        <v>0.2</v>
      </c>
    </row>
    <row r="540" spans="21:42" x14ac:dyDescent="0.25">
      <c r="U540" s="9" t="s">
        <v>84</v>
      </c>
      <c r="V540" s="20">
        <f t="shared" ref="V540:AP540" si="26">NPV(V539/12,$AB$5:$AB$508)+$AB$4</f>
        <v>9822220.7860529888</v>
      </c>
      <c r="W540" s="20">
        <f t="shared" si="26"/>
        <v>6627011.6136639193</v>
      </c>
      <c r="X540" s="20">
        <f t="shared" si="26"/>
        <v>4495323.7022198038</v>
      </c>
      <c r="Y540" s="20">
        <f t="shared" si="26"/>
        <v>3069496.228892114</v>
      </c>
      <c r="Z540" s="20">
        <f t="shared" si="26"/>
        <v>2112955.945062703</v>
      </c>
      <c r="AA540" s="20">
        <f t="shared" si="26"/>
        <v>1469022.30143097</v>
      </c>
      <c r="AB540" s="20">
        <f t="shared" si="26"/>
        <v>1033780.7050074905</v>
      </c>
      <c r="AC540" s="20">
        <f t="shared" si="26"/>
        <v>738204.63231899205</v>
      </c>
      <c r="AD540" s="20">
        <f t="shared" si="26"/>
        <v>536362.6336729367</v>
      </c>
      <c r="AE540" s="20">
        <f t="shared" si="26"/>
        <v>397631.68488662539</v>
      </c>
      <c r="AF540" s="20">
        <f t="shared" si="26"/>
        <v>301550.48918242467</v>
      </c>
      <c r="AG540" s="20">
        <f t="shared" si="26"/>
        <v>234413.85316874657</v>
      </c>
      <c r="AH540" s="20">
        <f t="shared" si="26"/>
        <v>187016.37896269833</v>
      </c>
      <c r="AI540" s="20">
        <f t="shared" si="26"/>
        <v>153155.59466972473</v>
      </c>
      <c r="AJ540" s="20">
        <f t="shared" si="26"/>
        <v>128637.43973900663</v>
      </c>
      <c r="AK540" s="20">
        <f t="shared" si="26"/>
        <v>110614.43513899999</v>
      </c>
      <c r="AL540" s="20">
        <f t="shared" si="26"/>
        <v>97144.452987587967</v>
      </c>
      <c r="AM540" s="20">
        <f t="shared" si="26"/>
        <v>86895.965466527618</v>
      </c>
      <c r="AN540" s="20">
        <f t="shared" si="26"/>
        <v>78950.704484176167</v>
      </c>
      <c r="AO540" s="20">
        <f t="shared" si="26"/>
        <v>72671.209183260755</v>
      </c>
      <c r="AP540" s="20">
        <f t="shared" si="26"/>
        <v>67611.676844577043</v>
      </c>
    </row>
    <row r="541" spans="21:42" x14ac:dyDescent="0.25">
      <c r="U541" s="9" t="s">
        <v>85</v>
      </c>
      <c r="V541" s="20">
        <f t="shared" ref="V541:AP541" si="27">FV(V539/12,504,,-V540)</f>
        <v>9822220.7860529888</v>
      </c>
      <c r="W541" s="20">
        <f t="shared" si="27"/>
        <v>10084292.97891452</v>
      </c>
      <c r="X541" s="20">
        <f t="shared" si="27"/>
        <v>10405541.033839999</v>
      </c>
      <c r="Y541" s="20">
        <f t="shared" si="27"/>
        <v>10804266.186485693</v>
      </c>
      <c r="Z541" s="20">
        <f t="shared" si="27"/>
        <v>11305553.844626704</v>
      </c>
      <c r="AA541" s="20">
        <f t="shared" si="27"/>
        <v>11944061.310322529</v>
      </c>
      <c r="AB541" s="20">
        <f t="shared" si="27"/>
        <v>12768019.794467403</v>
      </c>
      <c r="AC541" s="20">
        <f t="shared" si="27"/>
        <v>13844997.675857298</v>
      </c>
      <c r="AD541" s="20">
        <f t="shared" si="27"/>
        <v>15270223.243941039</v>
      </c>
      <c r="AE541" s="20">
        <f t="shared" si="27"/>
        <v>17178633.301751543</v>
      </c>
      <c r="AF541" s="20">
        <f t="shared" si="27"/>
        <v>19762353.742445413</v>
      </c>
      <c r="AG541" s="20">
        <f t="shared" si="27"/>
        <v>23296110.07660133</v>
      </c>
      <c r="AH541" s="20">
        <f t="shared" si="27"/>
        <v>28174228.357711133</v>
      </c>
      <c r="AI541" s="20">
        <f t="shared" si="27"/>
        <v>34964594.400626816</v>
      </c>
      <c r="AJ541" s="20">
        <f t="shared" si="27"/>
        <v>44487448.302758679</v>
      </c>
      <c r="AK541" s="20">
        <f t="shared" si="27"/>
        <v>57930580.020152144</v>
      </c>
      <c r="AL541" s="20">
        <f t="shared" si="27"/>
        <v>77017916.747687668</v>
      </c>
      <c r="AM541" s="20">
        <f t="shared" si="27"/>
        <v>104256473.99916981</v>
      </c>
      <c r="AN541" s="20">
        <f t="shared" si="27"/>
        <v>143298387.43477461</v>
      </c>
      <c r="AO541" s="20">
        <f t="shared" si="27"/>
        <v>199472031.25514624</v>
      </c>
      <c r="AP541" s="20">
        <f t="shared" si="27"/>
        <v>280561683.67796874</v>
      </c>
    </row>
  </sheetData>
  <mergeCells count="6">
    <mergeCell ref="Z2:AA2"/>
    <mergeCell ref="F2:G2"/>
    <mergeCell ref="I2:J2"/>
    <mergeCell ref="K2:Q2"/>
    <mergeCell ref="R2:V2"/>
    <mergeCell ref="W2:Y2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Q541"/>
  <sheetViews>
    <sheetView showOutlineSymbols="0" showWhiteSpace="0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G508" sqref="G508"/>
    </sheetView>
  </sheetViews>
  <sheetFormatPr defaultColWidth="9.140625" defaultRowHeight="15" x14ac:dyDescent="0.25"/>
  <cols>
    <col min="1" max="1" width="41.85546875" style="1" bestFit="1" customWidth="1"/>
    <col min="2" max="2" width="4" style="1" bestFit="1" customWidth="1"/>
    <col min="3" max="3" width="11" style="1" bestFit="1" customWidth="1"/>
    <col min="4" max="4" width="13.140625" style="1" bestFit="1" customWidth="1"/>
    <col min="5" max="5" width="10.85546875" style="1" bestFit="1" customWidth="1"/>
    <col min="6" max="6" width="17.42578125" style="1" bestFit="1" customWidth="1"/>
    <col min="7" max="7" width="13.5703125" style="1" bestFit="1" customWidth="1"/>
    <col min="8" max="8" width="11.5703125" style="1" bestFit="1" customWidth="1"/>
    <col min="9" max="9" width="14.42578125" style="1" bestFit="1" customWidth="1"/>
    <col min="10" max="10" width="9.140625" style="1" bestFit="1" customWidth="1"/>
    <col min="11" max="11" width="20.140625" style="1" bestFit="1" customWidth="1"/>
    <col min="12" max="12" width="10.5703125" style="1" bestFit="1" customWidth="1"/>
    <col min="13" max="13" width="13.28515625" style="1" bestFit="1" customWidth="1"/>
    <col min="14" max="14" width="12" style="1" bestFit="1" customWidth="1"/>
    <col min="15" max="15" width="10.7109375" style="1" bestFit="1" customWidth="1"/>
    <col min="16" max="16" width="15.85546875" style="1" bestFit="1" customWidth="1"/>
    <col min="17" max="17" width="14.7109375" style="1" bestFit="1" customWidth="1"/>
    <col min="18" max="18" width="15.28515625" style="1" bestFit="1" customWidth="1"/>
    <col min="19" max="19" width="10.5703125" style="1" bestFit="1" customWidth="1"/>
    <col min="20" max="21" width="12.7109375" style="1" bestFit="1" customWidth="1"/>
    <col min="22" max="22" width="14" style="1" bestFit="1" customWidth="1"/>
    <col min="23" max="40" width="15.5703125" style="1" bestFit="1" customWidth="1"/>
    <col min="41" max="43" width="16.5703125" style="1" bestFit="1" customWidth="1"/>
    <col min="44" max="16384" width="9.140625" style="1"/>
  </cols>
  <sheetData>
    <row r="1" spans="1:31" ht="30" x14ac:dyDescent="0.25">
      <c r="A1" s="35" t="s">
        <v>95</v>
      </c>
      <c r="AB1" s="6"/>
    </row>
    <row r="2" spans="1:31" s="27" customFormat="1" x14ac:dyDescent="0.25">
      <c r="A2" s="27" t="s">
        <v>92</v>
      </c>
      <c r="B2" s="23"/>
      <c r="C2" s="23"/>
      <c r="D2" s="23"/>
      <c r="E2" s="23"/>
      <c r="F2" s="71" t="s">
        <v>9</v>
      </c>
      <c r="G2" s="71"/>
      <c r="H2" s="23"/>
      <c r="I2" s="71" t="s">
        <v>10</v>
      </c>
      <c r="J2" s="71"/>
      <c r="K2" s="71" t="s">
        <v>18</v>
      </c>
      <c r="L2" s="71"/>
      <c r="M2" s="71"/>
      <c r="N2" s="71"/>
      <c r="O2" s="71"/>
      <c r="P2" s="71"/>
      <c r="Q2" s="71"/>
      <c r="R2" s="71" t="s">
        <v>28</v>
      </c>
      <c r="S2" s="71"/>
      <c r="T2" s="71"/>
      <c r="U2" s="71"/>
      <c r="V2" s="71"/>
      <c r="W2" s="71" t="s">
        <v>27</v>
      </c>
      <c r="X2" s="71"/>
      <c r="Y2" s="71"/>
      <c r="Z2" s="71" t="s">
        <v>31</v>
      </c>
      <c r="AA2" s="71"/>
      <c r="AB2" s="24" t="s">
        <v>37</v>
      </c>
      <c r="AC2" s="25">
        <v>0.02</v>
      </c>
    </row>
    <row r="3" spans="1:31" s="27" customFormat="1" ht="45" x14ac:dyDescent="0.25">
      <c r="A3" s="27" t="s">
        <v>93</v>
      </c>
      <c r="B3" s="23" t="s">
        <v>0</v>
      </c>
      <c r="C3" s="23" t="s">
        <v>1</v>
      </c>
      <c r="D3" s="23" t="s">
        <v>2</v>
      </c>
      <c r="E3" s="23" t="s">
        <v>3</v>
      </c>
      <c r="F3" s="37" t="s">
        <v>104</v>
      </c>
      <c r="G3" s="23" t="s">
        <v>5</v>
      </c>
      <c r="H3" s="23" t="s">
        <v>6</v>
      </c>
      <c r="I3" s="23" t="s">
        <v>68</v>
      </c>
      <c r="J3" s="23" t="s">
        <v>96</v>
      </c>
      <c r="K3" s="23" t="s">
        <v>12</v>
      </c>
      <c r="L3" s="23" t="s">
        <v>11</v>
      </c>
      <c r="M3" s="23" t="s">
        <v>13</v>
      </c>
      <c r="N3" s="23" t="s">
        <v>14</v>
      </c>
      <c r="O3" s="23" t="s">
        <v>15</v>
      </c>
      <c r="P3" s="23" t="s">
        <v>16</v>
      </c>
      <c r="Q3" s="23" t="s">
        <v>17</v>
      </c>
      <c r="R3" s="23" t="s">
        <v>19</v>
      </c>
      <c r="S3" s="23" t="s">
        <v>20</v>
      </c>
      <c r="T3" s="23" t="s">
        <v>21</v>
      </c>
      <c r="U3" s="23" t="s">
        <v>22</v>
      </c>
      <c r="V3" s="23" t="s">
        <v>23</v>
      </c>
      <c r="W3" s="23" t="s">
        <v>25</v>
      </c>
      <c r="X3" s="23" t="s">
        <v>26</v>
      </c>
      <c r="Y3" s="23" t="s">
        <v>24</v>
      </c>
      <c r="Z3" s="23" t="s">
        <v>29</v>
      </c>
      <c r="AA3" s="23" t="s">
        <v>30</v>
      </c>
      <c r="AB3" s="24" t="s">
        <v>32</v>
      </c>
      <c r="AC3" s="23" t="s">
        <v>33</v>
      </c>
    </row>
    <row r="4" spans="1:31" x14ac:dyDescent="0.25">
      <c r="A4" s="27" t="s">
        <v>35</v>
      </c>
      <c r="B4" s="9">
        <v>0</v>
      </c>
      <c r="C4" s="9">
        <f>23</f>
        <v>23</v>
      </c>
      <c r="D4" s="9">
        <v>0</v>
      </c>
      <c r="E4" s="9">
        <f>VLookups!$C$64+VLookups!C66</f>
        <v>7200</v>
      </c>
      <c r="F4" s="38">
        <v>0</v>
      </c>
      <c r="G4" s="19">
        <v>0</v>
      </c>
      <c r="H4" s="19">
        <v>0</v>
      </c>
      <c r="I4" s="19">
        <v>0</v>
      </c>
      <c r="J4" s="19">
        <v>0</v>
      </c>
      <c r="K4" s="21">
        <f>-VLookups!$C$22</f>
        <v>-200</v>
      </c>
      <c r="L4" s="19">
        <v>0</v>
      </c>
      <c r="M4" s="19">
        <v>0</v>
      </c>
      <c r="N4" s="9" t="s">
        <v>36</v>
      </c>
      <c r="O4" s="19">
        <v>0</v>
      </c>
      <c r="P4" s="19">
        <v>0</v>
      </c>
      <c r="Q4" s="9" t="s">
        <v>36</v>
      </c>
      <c r="R4" s="21">
        <f>-VLookups!$C$44</f>
        <v>-1500</v>
      </c>
      <c r="S4" s="19">
        <v>0</v>
      </c>
      <c r="T4" s="19">
        <v>0</v>
      </c>
      <c r="U4" s="9" t="s">
        <v>36</v>
      </c>
      <c r="V4" s="21">
        <f>-VLookups!$C$53</f>
        <v>-500</v>
      </c>
      <c r="W4" s="19">
        <v>0</v>
      </c>
      <c r="X4" s="19">
        <v>0</v>
      </c>
      <c r="Y4" s="19">
        <v>0</v>
      </c>
      <c r="Z4" s="20">
        <v>0</v>
      </c>
      <c r="AA4" s="19">
        <v>0</v>
      </c>
      <c r="AB4" s="20">
        <f>SUM(E4,F4/2,H4,I4,K4,L4,M4,O4,P4,R4,S4,T4,V4,W4,X4,Y4,G4,J4,Z4,AA4)</f>
        <v>5000</v>
      </c>
      <c r="AC4" s="20">
        <f>AB4</f>
        <v>5000</v>
      </c>
    </row>
    <row r="5" spans="1:31" x14ac:dyDescent="0.25">
      <c r="B5" s="9">
        <v>1</v>
      </c>
      <c r="C5" s="9">
        <f>23</f>
        <v>23</v>
      </c>
      <c r="D5" s="9">
        <v>1</v>
      </c>
      <c r="E5" s="9">
        <f>VLookups!$C$64</f>
        <v>2200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21">
        <f>-VLookups!$C$22</f>
        <v>-200</v>
      </c>
      <c r="L5" s="19">
        <v>0</v>
      </c>
      <c r="M5" s="19">
        <v>0</v>
      </c>
      <c r="N5" s="9" t="s">
        <v>36</v>
      </c>
      <c r="O5" s="19">
        <v>0</v>
      </c>
      <c r="P5" s="19">
        <v>0</v>
      </c>
      <c r="Q5" s="9" t="s">
        <v>36</v>
      </c>
      <c r="R5" s="21">
        <f>-VLookups!$C$44</f>
        <v>-1500</v>
      </c>
      <c r="S5" s="19">
        <v>0</v>
      </c>
      <c r="T5" s="19">
        <v>0</v>
      </c>
      <c r="U5" s="9" t="s">
        <v>36</v>
      </c>
      <c r="V5" s="21">
        <f>V4-VLookups!$C$54</f>
        <v>-505</v>
      </c>
      <c r="W5" s="19">
        <v>0</v>
      </c>
      <c r="X5" s="19">
        <v>0</v>
      </c>
      <c r="Y5" s="19">
        <v>0</v>
      </c>
      <c r="Z5" s="20">
        <v>0</v>
      </c>
      <c r="AA5" s="19">
        <v>0</v>
      </c>
      <c r="AB5" s="20">
        <f t="shared" ref="AB5:AB68" si="0">SUM(E5,F5/2,H5,I5,K5,L5,M5,O5,P5,R5,S5,T5,V5,W5,X5,Y5,G5,J5,Z5,AA5)</f>
        <v>-5</v>
      </c>
      <c r="AC5" s="20">
        <f>AB5+AC4*(1+$AC$2/12)</f>
        <v>5003.3333333333339</v>
      </c>
    </row>
    <row r="6" spans="1:31" x14ac:dyDescent="0.25">
      <c r="B6" s="9">
        <v>2</v>
      </c>
      <c r="C6" s="9">
        <f>23</f>
        <v>23</v>
      </c>
      <c r="D6" s="9">
        <v>2</v>
      </c>
      <c r="E6" s="9">
        <f>VLookups!$C$64</f>
        <v>2200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21">
        <f>-VLookups!$C$22</f>
        <v>-200</v>
      </c>
      <c r="L6" s="19">
        <v>0</v>
      </c>
      <c r="M6" s="19">
        <v>0</v>
      </c>
      <c r="N6" s="9" t="s">
        <v>36</v>
      </c>
      <c r="O6" s="19">
        <v>0</v>
      </c>
      <c r="P6" s="19">
        <v>0</v>
      </c>
      <c r="Q6" s="9" t="s">
        <v>36</v>
      </c>
      <c r="R6" s="21">
        <f>-VLookups!$C$44</f>
        <v>-1500</v>
      </c>
      <c r="S6" s="19">
        <v>0</v>
      </c>
      <c r="T6" s="19">
        <v>0</v>
      </c>
      <c r="U6" s="9" t="s">
        <v>36</v>
      </c>
      <c r="V6" s="21">
        <f>V5-VLookups!$C$54</f>
        <v>-510</v>
      </c>
      <c r="W6" s="19">
        <v>0</v>
      </c>
      <c r="X6" s="19">
        <v>0</v>
      </c>
      <c r="Y6" s="19">
        <v>0</v>
      </c>
      <c r="Z6" s="20">
        <v>0</v>
      </c>
      <c r="AA6" s="19">
        <v>0</v>
      </c>
      <c r="AB6" s="20">
        <f t="shared" si="0"/>
        <v>-10</v>
      </c>
      <c r="AC6" s="20">
        <f t="shared" ref="AC6:AC69" si="1">AB6+AC5*(1+$AC$2/12)</f>
        <v>5001.6722222222234</v>
      </c>
    </row>
    <row r="7" spans="1:31" x14ac:dyDescent="0.25">
      <c r="B7" s="9">
        <v>3</v>
      </c>
      <c r="C7" s="9">
        <f>23</f>
        <v>23</v>
      </c>
      <c r="D7" s="9">
        <v>3</v>
      </c>
      <c r="E7" s="9">
        <f>VLookups!$C$64</f>
        <v>2200</v>
      </c>
      <c r="F7" s="19">
        <v>0</v>
      </c>
      <c r="G7" s="19">
        <v>0</v>
      </c>
      <c r="H7" s="19">
        <v>0</v>
      </c>
      <c r="I7" s="19">
        <v>0</v>
      </c>
      <c r="J7" s="19">
        <v>0</v>
      </c>
      <c r="K7" s="21">
        <f>-VLookups!$C$22</f>
        <v>-200</v>
      </c>
      <c r="L7" s="19">
        <v>0</v>
      </c>
      <c r="M7" s="19">
        <v>0</v>
      </c>
      <c r="N7" s="9" t="s">
        <v>36</v>
      </c>
      <c r="O7" s="19">
        <v>0</v>
      </c>
      <c r="P7" s="19">
        <v>0</v>
      </c>
      <c r="Q7" s="9" t="s">
        <v>36</v>
      </c>
      <c r="R7" s="21">
        <f>-VLookups!$C$44</f>
        <v>-1500</v>
      </c>
      <c r="S7" s="19">
        <v>0</v>
      </c>
      <c r="T7" s="19">
        <v>0</v>
      </c>
      <c r="U7" s="9" t="s">
        <v>36</v>
      </c>
      <c r="V7" s="21">
        <f>V6-VLookups!$C$54</f>
        <v>-515</v>
      </c>
      <c r="W7" s="19">
        <v>0</v>
      </c>
      <c r="X7" s="19">
        <v>0</v>
      </c>
      <c r="Y7" s="19">
        <v>0</v>
      </c>
      <c r="Z7" s="20">
        <v>0</v>
      </c>
      <c r="AA7" s="19">
        <v>0</v>
      </c>
      <c r="AB7" s="20">
        <f t="shared" si="0"/>
        <v>-15</v>
      </c>
      <c r="AC7" s="20">
        <f t="shared" si="1"/>
        <v>4995.0083425925941</v>
      </c>
    </row>
    <row r="8" spans="1:31" x14ac:dyDescent="0.25">
      <c r="B8" s="9">
        <v>4</v>
      </c>
      <c r="C8" s="9">
        <f>23</f>
        <v>23</v>
      </c>
      <c r="D8" s="9">
        <v>4</v>
      </c>
      <c r="E8" s="9">
        <f>VLookups!$C$64</f>
        <v>2200</v>
      </c>
      <c r="F8" s="19">
        <v>0</v>
      </c>
      <c r="G8" s="19">
        <v>0</v>
      </c>
      <c r="H8" s="19">
        <v>0</v>
      </c>
      <c r="I8" s="19">
        <v>0</v>
      </c>
      <c r="J8" s="19">
        <v>0</v>
      </c>
      <c r="K8" s="21">
        <f>-VLookups!$C$22</f>
        <v>-200</v>
      </c>
      <c r="L8" s="19">
        <v>0</v>
      </c>
      <c r="M8" s="19">
        <v>0</v>
      </c>
      <c r="N8" s="9" t="s">
        <v>36</v>
      </c>
      <c r="O8" s="19">
        <v>0</v>
      </c>
      <c r="P8" s="19">
        <v>0</v>
      </c>
      <c r="Q8" s="9" t="s">
        <v>36</v>
      </c>
      <c r="R8" s="21">
        <f>-VLookups!$C$44</f>
        <v>-1500</v>
      </c>
      <c r="S8" s="19">
        <v>0</v>
      </c>
      <c r="T8" s="19">
        <v>0</v>
      </c>
      <c r="U8" s="9" t="s">
        <v>36</v>
      </c>
      <c r="V8" s="21">
        <f>V7-VLookups!$C$54</f>
        <v>-520</v>
      </c>
      <c r="W8" s="19">
        <v>0</v>
      </c>
      <c r="X8" s="19">
        <v>0</v>
      </c>
      <c r="Y8" s="19">
        <v>0</v>
      </c>
      <c r="Z8" s="20">
        <v>0</v>
      </c>
      <c r="AA8" s="19">
        <v>0</v>
      </c>
      <c r="AB8" s="20">
        <f t="shared" si="0"/>
        <v>-20</v>
      </c>
      <c r="AC8" s="20">
        <f t="shared" si="1"/>
        <v>4983.3333564969153</v>
      </c>
      <c r="AE8" s="6"/>
    </row>
    <row r="9" spans="1:31" x14ac:dyDescent="0.25">
      <c r="B9" s="9">
        <v>5</v>
      </c>
      <c r="C9" s="9">
        <f>23</f>
        <v>23</v>
      </c>
      <c r="D9" s="9">
        <v>5</v>
      </c>
      <c r="E9" s="9">
        <f>VLookups!$C$64</f>
        <v>2200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21">
        <f>-VLookups!$C$22</f>
        <v>-200</v>
      </c>
      <c r="L9" s="19">
        <v>0</v>
      </c>
      <c r="M9" s="19">
        <v>0</v>
      </c>
      <c r="N9" s="9" t="s">
        <v>36</v>
      </c>
      <c r="O9" s="19">
        <v>0</v>
      </c>
      <c r="P9" s="19">
        <v>0</v>
      </c>
      <c r="Q9" s="9" t="s">
        <v>36</v>
      </c>
      <c r="R9" s="21">
        <f>-VLookups!$C$44</f>
        <v>-1500</v>
      </c>
      <c r="S9" s="19">
        <v>0</v>
      </c>
      <c r="T9" s="19">
        <v>0</v>
      </c>
      <c r="U9" s="9" t="s">
        <v>36</v>
      </c>
      <c r="V9" s="21">
        <f>V8-VLookups!$C$54</f>
        <v>-525</v>
      </c>
      <c r="W9" s="19">
        <v>0</v>
      </c>
      <c r="X9" s="19">
        <v>0</v>
      </c>
      <c r="Y9" s="19">
        <v>0</v>
      </c>
      <c r="Z9" s="20">
        <v>0</v>
      </c>
      <c r="AA9" s="19">
        <v>0</v>
      </c>
      <c r="AB9" s="20">
        <f t="shared" si="0"/>
        <v>-25</v>
      </c>
      <c r="AC9" s="20">
        <f t="shared" si="1"/>
        <v>4966.6389120910771</v>
      </c>
    </row>
    <row r="10" spans="1:31" x14ac:dyDescent="0.25">
      <c r="B10" s="9">
        <v>6</v>
      </c>
      <c r="C10" s="9">
        <f>23</f>
        <v>23</v>
      </c>
      <c r="D10" s="9">
        <v>6</v>
      </c>
      <c r="E10" s="9">
        <f>VLookups!$C$64</f>
        <v>2200</v>
      </c>
      <c r="F10" s="19">
        <v>0</v>
      </c>
      <c r="G10" s="19">
        <v>0</v>
      </c>
      <c r="H10" s="19">
        <v>0</v>
      </c>
      <c r="I10" s="19">
        <v>0</v>
      </c>
      <c r="J10" s="19">
        <v>0</v>
      </c>
      <c r="K10" s="21">
        <f>-VLookups!$C$22</f>
        <v>-200</v>
      </c>
      <c r="L10" s="19">
        <v>0</v>
      </c>
      <c r="M10" s="19">
        <v>0</v>
      </c>
      <c r="N10" s="9" t="s">
        <v>36</v>
      </c>
      <c r="O10" s="19">
        <v>0</v>
      </c>
      <c r="P10" s="19">
        <v>0</v>
      </c>
      <c r="Q10" s="9" t="s">
        <v>36</v>
      </c>
      <c r="R10" s="21">
        <f>-VLookups!$C$44</f>
        <v>-1500</v>
      </c>
      <c r="S10" s="19">
        <v>0</v>
      </c>
      <c r="T10" s="19">
        <v>0</v>
      </c>
      <c r="U10" s="9" t="s">
        <v>36</v>
      </c>
      <c r="V10" s="21">
        <f>V9-VLookups!$C$54</f>
        <v>-530</v>
      </c>
      <c r="W10" s="19">
        <v>0</v>
      </c>
      <c r="X10" s="19">
        <v>0</v>
      </c>
      <c r="Y10" s="19">
        <v>0</v>
      </c>
      <c r="Z10" s="20">
        <v>0</v>
      </c>
      <c r="AA10" s="19">
        <v>0</v>
      </c>
      <c r="AB10" s="20">
        <f t="shared" si="0"/>
        <v>-30</v>
      </c>
      <c r="AC10" s="20">
        <f t="shared" si="1"/>
        <v>4944.9166436112291</v>
      </c>
    </row>
    <row r="11" spans="1:31" x14ac:dyDescent="0.25">
      <c r="B11" s="9">
        <v>7</v>
      </c>
      <c r="C11" s="9">
        <f>23</f>
        <v>23</v>
      </c>
      <c r="D11" s="9">
        <v>7</v>
      </c>
      <c r="E11" s="9">
        <f>VLookups!$C$64</f>
        <v>2200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21">
        <f>-VLookups!$C$22</f>
        <v>-200</v>
      </c>
      <c r="L11" s="19">
        <v>0</v>
      </c>
      <c r="M11" s="19">
        <v>0</v>
      </c>
      <c r="N11" s="9" t="s">
        <v>36</v>
      </c>
      <c r="O11" s="19">
        <v>0</v>
      </c>
      <c r="P11" s="19">
        <v>0</v>
      </c>
      <c r="Q11" s="9" t="s">
        <v>36</v>
      </c>
      <c r="R11" s="21">
        <f>-VLookups!$C$44</f>
        <v>-1500</v>
      </c>
      <c r="S11" s="19">
        <v>0</v>
      </c>
      <c r="T11" s="19">
        <v>0</v>
      </c>
      <c r="U11" s="9" t="s">
        <v>36</v>
      </c>
      <c r="V11" s="21">
        <f>V10-VLookups!$C$54</f>
        <v>-535</v>
      </c>
      <c r="W11" s="19">
        <v>0</v>
      </c>
      <c r="X11" s="19">
        <v>0</v>
      </c>
      <c r="Y11" s="19">
        <v>0</v>
      </c>
      <c r="Z11" s="20">
        <v>0</v>
      </c>
      <c r="AA11" s="19">
        <v>0</v>
      </c>
      <c r="AB11" s="20">
        <f t="shared" si="0"/>
        <v>-35</v>
      </c>
      <c r="AC11" s="20">
        <f t="shared" si="1"/>
        <v>4918.1581713505811</v>
      </c>
    </row>
    <row r="12" spans="1:31" x14ac:dyDescent="0.25">
      <c r="B12" s="9">
        <v>8</v>
      </c>
      <c r="C12" s="9">
        <f>23</f>
        <v>23</v>
      </c>
      <c r="D12" s="9">
        <v>8</v>
      </c>
      <c r="E12" s="9">
        <f>VLookups!$C$64</f>
        <v>2200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21">
        <f>-VLookups!$C$22</f>
        <v>-200</v>
      </c>
      <c r="L12" s="19">
        <v>0</v>
      </c>
      <c r="M12" s="19">
        <v>0</v>
      </c>
      <c r="N12" s="9" t="s">
        <v>36</v>
      </c>
      <c r="O12" s="19">
        <v>0</v>
      </c>
      <c r="P12" s="19">
        <v>0</v>
      </c>
      <c r="Q12" s="9" t="s">
        <v>36</v>
      </c>
      <c r="R12" s="21">
        <f>-VLookups!$C$44</f>
        <v>-1500</v>
      </c>
      <c r="S12" s="19">
        <v>0</v>
      </c>
      <c r="T12" s="19">
        <v>0</v>
      </c>
      <c r="U12" s="9" t="s">
        <v>36</v>
      </c>
      <c r="V12" s="21">
        <f>V11-VLookups!$C$54</f>
        <v>-540</v>
      </c>
      <c r="W12" s="19">
        <v>0</v>
      </c>
      <c r="X12" s="19">
        <v>0</v>
      </c>
      <c r="Y12" s="19">
        <v>0</v>
      </c>
      <c r="Z12" s="20">
        <v>0</v>
      </c>
      <c r="AA12" s="19">
        <v>0</v>
      </c>
      <c r="AB12" s="20">
        <f t="shared" si="0"/>
        <v>-40</v>
      </c>
      <c r="AC12" s="20">
        <f t="shared" si="1"/>
        <v>4886.3551016361653</v>
      </c>
    </row>
    <row r="13" spans="1:31" x14ac:dyDescent="0.25">
      <c r="B13" s="9">
        <v>9</v>
      </c>
      <c r="C13" s="9">
        <f>23</f>
        <v>23</v>
      </c>
      <c r="D13" s="9">
        <v>9</v>
      </c>
      <c r="E13" s="9">
        <f>VLookups!$C$64</f>
        <v>2200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21">
        <f>-VLookups!$C$22</f>
        <v>-200</v>
      </c>
      <c r="L13" s="19">
        <v>0</v>
      </c>
      <c r="M13" s="19">
        <v>0</v>
      </c>
      <c r="N13" s="9" t="s">
        <v>36</v>
      </c>
      <c r="O13" s="19">
        <v>0</v>
      </c>
      <c r="P13" s="19">
        <v>0</v>
      </c>
      <c r="Q13" s="9" t="s">
        <v>36</v>
      </c>
      <c r="R13" s="21">
        <f>-VLookups!$C$44</f>
        <v>-1500</v>
      </c>
      <c r="S13" s="19">
        <v>0</v>
      </c>
      <c r="T13" s="19">
        <v>0</v>
      </c>
      <c r="U13" s="9" t="s">
        <v>36</v>
      </c>
      <c r="V13" s="21">
        <f>V12-VLookups!$C$54</f>
        <v>-545</v>
      </c>
      <c r="W13" s="19">
        <v>0</v>
      </c>
      <c r="X13" s="19">
        <v>0</v>
      </c>
      <c r="Y13" s="19">
        <v>0</v>
      </c>
      <c r="Z13" s="20">
        <v>0</v>
      </c>
      <c r="AA13" s="19">
        <v>0</v>
      </c>
      <c r="AB13" s="20">
        <f t="shared" si="0"/>
        <v>-45</v>
      </c>
      <c r="AC13" s="20">
        <f t="shared" si="1"/>
        <v>4849.499026805559</v>
      </c>
    </row>
    <row r="14" spans="1:31" x14ac:dyDescent="0.25">
      <c r="B14" s="9">
        <v>10</v>
      </c>
      <c r="C14" s="9">
        <f>23</f>
        <v>23</v>
      </c>
      <c r="D14" s="9">
        <v>10</v>
      </c>
      <c r="E14" s="9">
        <f>VLookups!$C$64</f>
        <v>2200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21">
        <f>-VLookups!$C$22</f>
        <v>-200</v>
      </c>
      <c r="L14" s="19">
        <v>0</v>
      </c>
      <c r="M14" s="19">
        <v>0</v>
      </c>
      <c r="N14" s="9" t="s">
        <v>36</v>
      </c>
      <c r="O14" s="19">
        <v>0</v>
      </c>
      <c r="P14" s="19">
        <v>0</v>
      </c>
      <c r="Q14" s="9" t="s">
        <v>36</v>
      </c>
      <c r="R14" s="21">
        <f>-VLookups!$C$44</f>
        <v>-1500</v>
      </c>
      <c r="S14" s="19">
        <v>0</v>
      </c>
      <c r="T14" s="19">
        <v>0</v>
      </c>
      <c r="U14" s="9" t="s">
        <v>36</v>
      </c>
      <c r="V14" s="21">
        <f>V13-VLookups!$C$54</f>
        <v>-550</v>
      </c>
      <c r="W14" s="19">
        <v>0</v>
      </c>
      <c r="X14" s="19">
        <v>0</v>
      </c>
      <c r="Y14" s="19">
        <v>0</v>
      </c>
      <c r="Z14" s="20">
        <v>0</v>
      </c>
      <c r="AA14" s="19">
        <v>0</v>
      </c>
      <c r="AB14" s="20">
        <f t="shared" si="0"/>
        <v>-50</v>
      </c>
      <c r="AC14" s="20">
        <f t="shared" si="1"/>
        <v>4807.5815251835684</v>
      </c>
    </row>
    <row r="15" spans="1:31" x14ac:dyDescent="0.25">
      <c r="B15" s="9">
        <v>11</v>
      </c>
      <c r="C15" s="9">
        <f>23</f>
        <v>23</v>
      </c>
      <c r="D15" s="9">
        <v>11</v>
      </c>
      <c r="E15" s="9">
        <f>VLookups!$C$64</f>
        <v>2200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21">
        <f>-VLookups!$C$22</f>
        <v>-200</v>
      </c>
      <c r="L15" s="19">
        <v>0</v>
      </c>
      <c r="M15" s="19">
        <v>0</v>
      </c>
      <c r="N15" s="9" t="s">
        <v>36</v>
      </c>
      <c r="O15" s="19">
        <v>0</v>
      </c>
      <c r="P15" s="19">
        <v>0</v>
      </c>
      <c r="Q15" s="9" t="s">
        <v>36</v>
      </c>
      <c r="R15" s="21">
        <f>-VLookups!$C$44</f>
        <v>-1500</v>
      </c>
      <c r="S15" s="19">
        <v>0</v>
      </c>
      <c r="T15" s="19">
        <v>0</v>
      </c>
      <c r="U15" s="9" t="s">
        <v>36</v>
      </c>
      <c r="V15" s="21">
        <f>V14-VLookups!$C$54</f>
        <v>-555</v>
      </c>
      <c r="W15" s="19">
        <v>0</v>
      </c>
      <c r="X15" s="19">
        <v>0</v>
      </c>
      <c r="Y15" s="19">
        <v>0</v>
      </c>
      <c r="Z15" s="20">
        <v>0</v>
      </c>
      <c r="AA15" s="19">
        <v>0</v>
      </c>
      <c r="AB15" s="20">
        <f t="shared" si="0"/>
        <v>-55</v>
      </c>
      <c r="AC15" s="20">
        <f t="shared" si="1"/>
        <v>4760.5941610588743</v>
      </c>
    </row>
    <row r="16" spans="1:31" x14ac:dyDescent="0.25">
      <c r="B16" s="9">
        <v>12</v>
      </c>
      <c r="C16" s="9">
        <f>C4+1</f>
        <v>24</v>
      </c>
      <c r="D16" s="9">
        <f>D4</f>
        <v>0</v>
      </c>
      <c r="E16" s="9">
        <f>VLookups!$C$64</f>
        <v>2200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21">
        <f>-VLookups!$C$22</f>
        <v>-200</v>
      </c>
      <c r="L16" s="19">
        <v>0</v>
      </c>
      <c r="M16" s="19">
        <v>0</v>
      </c>
      <c r="N16" s="9" t="s">
        <v>36</v>
      </c>
      <c r="O16" s="19">
        <v>0</v>
      </c>
      <c r="P16" s="19">
        <v>0</v>
      </c>
      <c r="Q16" s="9" t="s">
        <v>36</v>
      </c>
      <c r="R16" s="21">
        <f>R4*(1+VLookups!$C$45)</f>
        <v>-1591.5</v>
      </c>
      <c r="S16" s="19">
        <v>0</v>
      </c>
      <c r="T16" s="19">
        <v>0</v>
      </c>
      <c r="U16" s="9" t="s">
        <v>36</v>
      </c>
      <c r="V16" s="21">
        <f>V15-VLookups!$C$54</f>
        <v>-560</v>
      </c>
      <c r="W16" s="19">
        <v>0</v>
      </c>
      <c r="X16" s="19">
        <v>0</v>
      </c>
      <c r="Y16" s="19">
        <v>0</v>
      </c>
      <c r="Z16" s="20">
        <v>0</v>
      </c>
      <c r="AA16" s="19">
        <v>0</v>
      </c>
      <c r="AB16" s="20">
        <f t="shared" si="0"/>
        <v>-151.5</v>
      </c>
      <c r="AC16" s="20">
        <f t="shared" si="1"/>
        <v>4617.0284846606392</v>
      </c>
    </row>
    <row r="17" spans="2:29" x14ac:dyDescent="0.25">
      <c r="B17" s="9">
        <v>13</v>
      </c>
      <c r="C17" s="9">
        <f t="shared" ref="C17:C80" si="2">C5+1</f>
        <v>24</v>
      </c>
      <c r="D17" s="9">
        <f>D5</f>
        <v>1</v>
      </c>
      <c r="E17" s="9">
        <f>VLookups!$C$64</f>
        <v>2200</v>
      </c>
      <c r="F17" s="19">
        <v>0</v>
      </c>
      <c r="G17" s="19">
        <v>0</v>
      </c>
      <c r="H17" s="19">
        <v>0</v>
      </c>
      <c r="I17" s="19">
        <v>0</v>
      </c>
      <c r="J17" s="19">
        <v>0</v>
      </c>
      <c r="K17" s="21">
        <f>-VLookups!$C$22</f>
        <v>-200</v>
      </c>
      <c r="L17" s="19">
        <v>0</v>
      </c>
      <c r="M17" s="19">
        <v>0</v>
      </c>
      <c r="N17" s="9" t="s">
        <v>36</v>
      </c>
      <c r="O17" s="19">
        <v>0</v>
      </c>
      <c r="P17" s="19">
        <v>0</v>
      </c>
      <c r="Q17" s="9" t="s">
        <v>36</v>
      </c>
      <c r="R17" s="21">
        <f>R5*(1+VLookups!$C$45)</f>
        <v>-1591.5</v>
      </c>
      <c r="S17" s="19">
        <v>0</v>
      </c>
      <c r="T17" s="19">
        <v>0</v>
      </c>
      <c r="U17" s="9" t="s">
        <v>36</v>
      </c>
      <c r="V17" s="21">
        <f>V16-VLookups!$C$54</f>
        <v>-565</v>
      </c>
      <c r="W17" s="19">
        <v>0</v>
      </c>
      <c r="X17" s="19">
        <v>0</v>
      </c>
      <c r="Y17" s="19">
        <v>0</v>
      </c>
      <c r="Z17" s="20">
        <v>0</v>
      </c>
      <c r="AA17" s="19">
        <v>0</v>
      </c>
      <c r="AB17" s="20">
        <f t="shared" si="0"/>
        <v>-156.5</v>
      </c>
      <c r="AC17" s="20">
        <f t="shared" si="1"/>
        <v>4468.2235321350736</v>
      </c>
    </row>
    <row r="18" spans="2:29" x14ac:dyDescent="0.25">
      <c r="B18" s="9">
        <v>14</v>
      </c>
      <c r="C18" s="9">
        <f t="shared" si="2"/>
        <v>24</v>
      </c>
      <c r="D18" s="9">
        <f t="shared" ref="D18:D81" si="3">D6</f>
        <v>2</v>
      </c>
      <c r="E18" s="9">
        <f>VLookups!$C$64</f>
        <v>2200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21">
        <f>-VLookups!$C$22</f>
        <v>-200</v>
      </c>
      <c r="L18" s="19">
        <v>0</v>
      </c>
      <c r="M18" s="19">
        <v>0</v>
      </c>
      <c r="N18" s="9" t="s">
        <v>36</v>
      </c>
      <c r="O18" s="19">
        <v>0</v>
      </c>
      <c r="P18" s="19">
        <v>0</v>
      </c>
      <c r="Q18" s="9" t="s">
        <v>36</v>
      </c>
      <c r="R18" s="21">
        <f>R6*(1+VLookups!$C$45)</f>
        <v>-1591.5</v>
      </c>
      <c r="S18" s="19">
        <v>0</v>
      </c>
      <c r="T18" s="19">
        <v>0</v>
      </c>
      <c r="U18" s="9" t="s">
        <v>36</v>
      </c>
      <c r="V18" s="21">
        <f>V17-VLookups!$C$54</f>
        <v>-570</v>
      </c>
      <c r="W18" s="19">
        <v>0</v>
      </c>
      <c r="X18" s="19">
        <v>0</v>
      </c>
      <c r="Y18" s="19">
        <v>0</v>
      </c>
      <c r="Z18" s="20">
        <v>0</v>
      </c>
      <c r="AA18" s="19">
        <v>0</v>
      </c>
      <c r="AB18" s="20">
        <f t="shared" si="0"/>
        <v>-161.5</v>
      </c>
      <c r="AC18" s="20">
        <f t="shared" si="1"/>
        <v>4314.1705713552992</v>
      </c>
    </row>
    <row r="19" spans="2:29" x14ac:dyDescent="0.25">
      <c r="B19" s="9">
        <v>15</v>
      </c>
      <c r="C19" s="9">
        <f t="shared" si="2"/>
        <v>24</v>
      </c>
      <c r="D19" s="9">
        <f t="shared" si="3"/>
        <v>3</v>
      </c>
      <c r="E19" s="9">
        <f>VLookups!$C$64</f>
        <v>2200</v>
      </c>
      <c r="F19" s="19">
        <v>0</v>
      </c>
      <c r="G19" s="19">
        <v>0</v>
      </c>
      <c r="H19" s="19">
        <v>0</v>
      </c>
      <c r="I19" s="19">
        <v>0</v>
      </c>
      <c r="J19" s="19">
        <v>0</v>
      </c>
      <c r="K19" s="21">
        <f>-VLookups!$C$22</f>
        <v>-200</v>
      </c>
      <c r="L19" s="19">
        <v>0</v>
      </c>
      <c r="M19" s="19">
        <v>0</v>
      </c>
      <c r="N19" s="9" t="s">
        <v>36</v>
      </c>
      <c r="O19" s="19">
        <v>0</v>
      </c>
      <c r="P19" s="19">
        <v>0</v>
      </c>
      <c r="Q19" s="9" t="s">
        <v>36</v>
      </c>
      <c r="R19" s="21">
        <f>R7*(1+VLookups!$C$45)</f>
        <v>-1591.5</v>
      </c>
      <c r="S19" s="19">
        <v>0</v>
      </c>
      <c r="T19" s="19">
        <v>0</v>
      </c>
      <c r="U19" s="9" t="s">
        <v>36</v>
      </c>
      <c r="V19" s="21">
        <f>V18-VLookups!$C$54</f>
        <v>-575</v>
      </c>
      <c r="W19" s="19">
        <v>0</v>
      </c>
      <c r="X19" s="19">
        <v>0</v>
      </c>
      <c r="Y19" s="19">
        <v>0</v>
      </c>
      <c r="Z19" s="20">
        <v>0</v>
      </c>
      <c r="AA19" s="19">
        <v>0</v>
      </c>
      <c r="AB19" s="20">
        <f t="shared" si="0"/>
        <v>-166.5</v>
      </c>
      <c r="AC19" s="20">
        <f t="shared" si="1"/>
        <v>4154.8608556408917</v>
      </c>
    </row>
    <row r="20" spans="2:29" x14ac:dyDescent="0.25">
      <c r="B20" s="9">
        <v>16</v>
      </c>
      <c r="C20" s="9">
        <f t="shared" si="2"/>
        <v>24</v>
      </c>
      <c r="D20" s="9">
        <f t="shared" si="3"/>
        <v>4</v>
      </c>
      <c r="E20" s="9">
        <f>VLookups!$C$64</f>
        <v>2200</v>
      </c>
      <c r="F20" s="19">
        <v>0</v>
      </c>
      <c r="G20" s="19">
        <v>0</v>
      </c>
      <c r="H20" s="19">
        <v>0</v>
      </c>
      <c r="I20" s="19">
        <v>0</v>
      </c>
      <c r="J20" s="19">
        <v>0</v>
      </c>
      <c r="K20" s="21">
        <f>-VLookups!$C$22</f>
        <v>-200</v>
      </c>
      <c r="L20" s="19">
        <v>0</v>
      </c>
      <c r="M20" s="19">
        <v>0</v>
      </c>
      <c r="N20" s="9" t="s">
        <v>36</v>
      </c>
      <c r="O20" s="19">
        <v>0</v>
      </c>
      <c r="P20" s="19">
        <v>0</v>
      </c>
      <c r="Q20" s="9" t="s">
        <v>36</v>
      </c>
      <c r="R20" s="21">
        <f>R8*(1+VLookups!$C$45)</f>
        <v>-1591.5</v>
      </c>
      <c r="S20" s="19">
        <v>0</v>
      </c>
      <c r="T20" s="19">
        <v>0</v>
      </c>
      <c r="U20" s="9" t="s">
        <v>36</v>
      </c>
      <c r="V20" s="21">
        <f>V19-VLookups!$C$54</f>
        <v>-580</v>
      </c>
      <c r="W20" s="19">
        <v>0</v>
      </c>
      <c r="X20" s="19">
        <v>0</v>
      </c>
      <c r="Y20" s="19">
        <v>0</v>
      </c>
      <c r="Z20" s="20">
        <v>0</v>
      </c>
      <c r="AA20" s="19">
        <v>0</v>
      </c>
      <c r="AB20" s="20">
        <f t="shared" si="0"/>
        <v>-171.5</v>
      </c>
      <c r="AC20" s="20">
        <f t="shared" si="1"/>
        <v>3990.2856237336264</v>
      </c>
    </row>
    <row r="21" spans="2:29" x14ac:dyDescent="0.25">
      <c r="B21" s="9">
        <v>17</v>
      </c>
      <c r="C21" s="9">
        <f t="shared" si="2"/>
        <v>24</v>
      </c>
      <c r="D21" s="9">
        <f t="shared" si="3"/>
        <v>5</v>
      </c>
      <c r="E21" s="9">
        <f>VLookups!$C$64</f>
        <v>2200</v>
      </c>
      <c r="F21" s="19">
        <v>0</v>
      </c>
      <c r="G21" s="19">
        <v>0</v>
      </c>
      <c r="H21" s="19">
        <v>0</v>
      </c>
      <c r="I21" s="19">
        <v>0</v>
      </c>
      <c r="J21" s="19">
        <v>0</v>
      </c>
      <c r="K21" s="21">
        <f>-VLookups!$C$22</f>
        <v>-200</v>
      </c>
      <c r="L21" s="19">
        <v>0</v>
      </c>
      <c r="M21" s="19">
        <v>0</v>
      </c>
      <c r="N21" s="9" t="s">
        <v>36</v>
      </c>
      <c r="O21" s="19">
        <v>0</v>
      </c>
      <c r="P21" s="19">
        <v>0</v>
      </c>
      <c r="Q21" s="9" t="s">
        <v>36</v>
      </c>
      <c r="R21" s="21">
        <f>R9*(1+VLookups!$C$45)</f>
        <v>-1591.5</v>
      </c>
      <c r="S21" s="19">
        <v>0</v>
      </c>
      <c r="T21" s="19">
        <v>0</v>
      </c>
      <c r="U21" s="9" t="s">
        <v>36</v>
      </c>
      <c r="V21" s="21">
        <f>V20-VLookups!$C$54</f>
        <v>-585</v>
      </c>
      <c r="W21" s="19">
        <v>0</v>
      </c>
      <c r="X21" s="19">
        <v>0</v>
      </c>
      <c r="Y21" s="19">
        <v>0</v>
      </c>
      <c r="Z21" s="20">
        <v>0</v>
      </c>
      <c r="AA21" s="19">
        <v>0</v>
      </c>
      <c r="AB21" s="20">
        <f t="shared" si="0"/>
        <v>-176.5</v>
      </c>
      <c r="AC21" s="20">
        <f t="shared" si="1"/>
        <v>3820.4360997731824</v>
      </c>
    </row>
    <row r="22" spans="2:29" x14ac:dyDescent="0.25">
      <c r="B22" s="9">
        <v>18</v>
      </c>
      <c r="C22" s="9">
        <f t="shared" si="2"/>
        <v>24</v>
      </c>
      <c r="D22" s="9">
        <f t="shared" si="3"/>
        <v>6</v>
      </c>
      <c r="E22" s="9">
        <f>VLookups!$C$64</f>
        <v>2200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21">
        <f>-VLookups!$C$22</f>
        <v>-200</v>
      </c>
      <c r="L22" s="19">
        <v>0</v>
      </c>
      <c r="M22" s="19">
        <v>0</v>
      </c>
      <c r="N22" s="9" t="s">
        <v>36</v>
      </c>
      <c r="O22" s="19">
        <v>0</v>
      </c>
      <c r="P22" s="19">
        <v>0</v>
      </c>
      <c r="Q22" s="9" t="s">
        <v>36</v>
      </c>
      <c r="R22" s="21">
        <f>R10*(1+VLookups!$C$45)</f>
        <v>-1591.5</v>
      </c>
      <c r="S22" s="19">
        <v>0</v>
      </c>
      <c r="T22" s="19">
        <v>0</v>
      </c>
      <c r="U22" s="9" t="s">
        <v>36</v>
      </c>
      <c r="V22" s="21">
        <f>V21-VLookups!$C$54</f>
        <v>-590</v>
      </c>
      <c r="W22" s="19">
        <v>0</v>
      </c>
      <c r="X22" s="19">
        <v>0</v>
      </c>
      <c r="Y22" s="19">
        <v>0</v>
      </c>
      <c r="Z22" s="20">
        <v>0</v>
      </c>
      <c r="AA22" s="19">
        <v>0</v>
      </c>
      <c r="AB22" s="20">
        <f t="shared" si="0"/>
        <v>-181.5</v>
      </c>
      <c r="AC22" s="20">
        <f t="shared" si="1"/>
        <v>3645.3034932728046</v>
      </c>
    </row>
    <row r="23" spans="2:29" x14ac:dyDescent="0.25">
      <c r="B23" s="9">
        <v>19</v>
      </c>
      <c r="C23" s="9">
        <f t="shared" si="2"/>
        <v>24</v>
      </c>
      <c r="D23" s="9">
        <f t="shared" si="3"/>
        <v>7</v>
      </c>
      <c r="E23" s="9">
        <f>VLookups!$C$64</f>
        <v>2200</v>
      </c>
      <c r="F23" s="19">
        <v>0</v>
      </c>
      <c r="G23" s="19">
        <v>0</v>
      </c>
      <c r="H23" s="19">
        <v>0</v>
      </c>
      <c r="I23" s="19">
        <v>0</v>
      </c>
      <c r="J23" s="19">
        <v>0</v>
      </c>
      <c r="K23" s="21">
        <f>-VLookups!$C$22</f>
        <v>-200</v>
      </c>
      <c r="L23" s="19">
        <v>0</v>
      </c>
      <c r="M23" s="19">
        <v>0</v>
      </c>
      <c r="N23" s="9" t="s">
        <v>36</v>
      </c>
      <c r="O23" s="19">
        <v>0</v>
      </c>
      <c r="P23" s="19">
        <v>0</v>
      </c>
      <c r="Q23" s="9" t="s">
        <v>36</v>
      </c>
      <c r="R23" s="21">
        <f>R11*(1+VLookups!$C$45)</f>
        <v>-1591.5</v>
      </c>
      <c r="S23" s="19">
        <v>0</v>
      </c>
      <c r="T23" s="19">
        <v>0</v>
      </c>
      <c r="U23" s="9" t="s">
        <v>36</v>
      </c>
      <c r="V23" s="21">
        <f>V22-VLookups!$C$54</f>
        <v>-595</v>
      </c>
      <c r="W23" s="19">
        <v>0</v>
      </c>
      <c r="X23" s="19">
        <v>0</v>
      </c>
      <c r="Y23" s="19">
        <v>0</v>
      </c>
      <c r="Z23" s="20">
        <v>0</v>
      </c>
      <c r="AA23" s="19">
        <v>0</v>
      </c>
      <c r="AB23" s="20">
        <f t="shared" si="0"/>
        <v>-186.5</v>
      </c>
      <c r="AC23" s="20">
        <f t="shared" si="1"/>
        <v>3464.8789990949263</v>
      </c>
    </row>
    <row r="24" spans="2:29" x14ac:dyDescent="0.25">
      <c r="B24" s="9">
        <v>20</v>
      </c>
      <c r="C24" s="9">
        <f t="shared" si="2"/>
        <v>24</v>
      </c>
      <c r="D24" s="9">
        <f t="shared" si="3"/>
        <v>8</v>
      </c>
      <c r="E24" s="9">
        <f>VLookups!$C$64</f>
        <v>2200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21">
        <f>-VLookups!$C$22</f>
        <v>-200</v>
      </c>
      <c r="L24" s="19">
        <v>0</v>
      </c>
      <c r="M24" s="19">
        <v>0</v>
      </c>
      <c r="N24" s="9" t="s">
        <v>36</v>
      </c>
      <c r="O24" s="19">
        <v>0</v>
      </c>
      <c r="P24" s="19">
        <v>0</v>
      </c>
      <c r="Q24" s="9" t="s">
        <v>36</v>
      </c>
      <c r="R24" s="21">
        <f>R12*(1+VLookups!$C$45)</f>
        <v>-1591.5</v>
      </c>
      <c r="S24" s="19">
        <v>0</v>
      </c>
      <c r="T24" s="19">
        <v>0</v>
      </c>
      <c r="U24" s="9" t="s">
        <v>36</v>
      </c>
      <c r="V24" s="21">
        <f>V23-VLookups!$C$54</f>
        <v>-600</v>
      </c>
      <c r="W24" s="19">
        <v>0</v>
      </c>
      <c r="X24" s="19">
        <v>0</v>
      </c>
      <c r="Y24" s="19">
        <v>0</v>
      </c>
      <c r="Z24" s="20">
        <v>0</v>
      </c>
      <c r="AA24" s="19">
        <v>0</v>
      </c>
      <c r="AB24" s="20">
        <f t="shared" si="0"/>
        <v>-191.5</v>
      </c>
      <c r="AC24" s="20">
        <f t="shared" si="1"/>
        <v>3279.1537974267512</v>
      </c>
    </row>
    <row r="25" spans="2:29" x14ac:dyDescent="0.25">
      <c r="B25" s="9">
        <v>21</v>
      </c>
      <c r="C25" s="9">
        <f t="shared" si="2"/>
        <v>24</v>
      </c>
      <c r="D25" s="9">
        <f t="shared" si="3"/>
        <v>9</v>
      </c>
      <c r="E25" s="9">
        <f>VLookups!$C$64</f>
        <v>2200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21">
        <f>-VLookups!$C$22</f>
        <v>-200</v>
      </c>
      <c r="L25" s="19">
        <v>0</v>
      </c>
      <c r="M25" s="19">
        <v>0</v>
      </c>
      <c r="N25" s="9" t="s">
        <v>36</v>
      </c>
      <c r="O25" s="19">
        <v>0</v>
      </c>
      <c r="P25" s="19">
        <v>0</v>
      </c>
      <c r="Q25" s="9" t="s">
        <v>36</v>
      </c>
      <c r="R25" s="21">
        <f>R13*(1+VLookups!$C$45)</f>
        <v>-1591.5</v>
      </c>
      <c r="S25" s="19">
        <v>0</v>
      </c>
      <c r="T25" s="19">
        <v>0</v>
      </c>
      <c r="U25" s="9" t="s">
        <v>36</v>
      </c>
      <c r="V25" s="21">
        <f>V24-VLookups!$C$54</f>
        <v>-605</v>
      </c>
      <c r="W25" s="19">
        <v>0</v>
      </c>
      <c r="X25" s="19">
        <v>0</v>
      </c>
      <c r="Y25" s="19">
        <v>0</v>
      </c>
      <c r="Z25" s="20">
        <v>0</v>
      </c>
      <c r="AA25" s="19">
        <v>0</v>
      </c>
      <c r="AB25" s="20">
        <f t="shared" si="0"/>
        <v>-196.5</v>
      </c>
      <c r="AC25" s="20">
        <f t="shared" si="1"/>
        <v>3088.1190537557959</v>
      </c>
    </row>
    <row r="26" spans="2:29" x14ac:dyDescent="0.25">
      <c r="B26" s="9">
        <v>22</v>
      </c>
      <c r="C26" s="9">
        <f t="shared" si="2"/>
        <v>24</v>
      </c>
      <c r="D26" s="9">
        <f t="shared" si="3"/>
        <v>10</v>
      </c>
      <c r="E26" s="9">
        <f>VLookups!$C$64</f>
        <v>2200</v>
      </c>
      <c r="F26" s="19">
        <v>0</v>
      </c>
      <c r="G26" s="19">
        <v>0</v>
      </c>
      <c r="H26" s="19">
        <v>0</v>
      </c>
      <c r="I26" s="19">
        <v>0</v>
      </c>
      <c r="J26" s="19">
        <v>0</v>
      </c>
      <c r="K26" s="21">
        <f>-VLookups!$C$22</f>
        <v>-200</v>
      </c>
      <c r="L26" s="19">
        <v>0</v>
      </c>
      <c r="M26" s="19">
        <v>0</v>
      </c>
      <c r="N26" s="9" t="s">
        <v>36</v>
      </c>
      <c r="O26" s="19">
        <v>0</v>
      </c>
      <c r="P26" s="19">
        <v>0</v>
      </c>
      <c r="Q26" s="9" t="s">
        <v>36</v>
      </c>
      <c r="R26" s="21">
        <f>R14*(1+VLookups!$C$45)</f>
        <v>-1591.5</v>
      </c>
      <c r="S26" s="19">
        <v>0</v>
      </c>
      <c r="T26" s="19">
        <v>0</v>
      </c>
      <c r="U26" s="9" t="s">
        <v>36</v>
      </c>
      <c r="V26" s="21">
        <f>V25-VLookups!$C$54</f>
        <v>-610</v>
      </c>
      <c r="W26" s="19">
        <v>0</v>
      </c>
      <c r="X26" s="19">
        <v>0</v>
      </c>
      <c r="Y26" s="19">
        <v>0</v>
      </c>
      <c r="Z26" s="20">
        <v>0</v>
      </c>
      <c r="AA26" s="19">
        <v>0</v>
      </c>
      <c r="AB26" s="20">
        <f t="shared" si="0"/>
        <v>-201.5</v>
      </c>
      <c r="AC26" s="20">
        <f t="shared" si="1"/>
        <v>2891.765918845389</v>
      </c>
    </row>
    <row r="27" spans="2:29" x14ac:dyDescent="0.25">
      <c r="B27" s="9">
        <v>23</v>
      </c>
      <c r="C27" s="9">
        <f t="shared" si="2"/>
        <v>24</v>
      </c>
      <c r="D27" s="9">
        <f t="shared" si="3"/>
        <v>11</v>
      </c>
      <c r="E27" s="9">
        <f>VLookups!$C$64</f>
        <v>2200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21">
        <f>-VLookups!$C$22</f>
        <v>-200</v>
      </c>
      <c r="L27" s="19">
        <v>0</v>
      </c>
      <c r="M27" s="19">
        <v>0</v>
      </c>
      <c r="N27" s="9" t="s">
        <v>36</v>
      </c>
      <c r="O27" s="19">
        <v>0</v>
      </c>
      <c r="P27" s="19">
        <v>0</v>
      </c>
      <c r="Q27" s="9" t="s">
        <v>36</v>
      </c>
      <c r="R27" s="21">
        <f>R15*(1+VLookups!$C$45)</f>
        <v>-1591.5</v>
      </c>
      <c r="S27" s="19">
        <v>0</v>
      </c>
      <c r="T27" s="19">
        <v>0</v>
      </c>
      <c r="U27" s="9" t="s">
        <v>36</v>
      </c>
      <c r="V27" s="21">
        <f>V26-VLookups!$C$54</f>
        <v>-615</v>
      </c>
      <c r="W27" s="19">
        <v>0</v>
      </c>
      <c r="X27" s="19">
        <v>0</v>
      </c>
      <c r="Y27" s="19">
        <v>0</v>
      </c>
      <c r="Z27" s="20">
        <v>0</v>
      </c>
      <c r="AA27" s="19">
        <v>0</v>
      </c>
      <c r="AB27" s="20">
        <f t="shared" si="0"/>
        <v>-206.5</v>
      </c>
      <c r="AC27" s="20">
        <f t="shared" si="1"/>
        <v>2690.0855287101313</v>
      </c>
    </row>
    <row r="28" spans="2:29" x14ac:dyDescent="0.25">
      <c r="B28" s="9">
        <v>24</v>
      </c>
      <c r="C28" s="9">
        <f t="shared" si="2"/>
        <v>25</v>
      </c>
      <c r="D28" s="9">
        <f t="shared" si="3"/>
        <v>0</v>
      </c>
      <c r="E28" s="9">
        <f>VLookups!C9</f>
        <v>9899.9999999999982</v>
      </c>
      <c r="F28" s="19">
        <v>0</v>
      </c>
      <c r="G28" s="19">
        <v>0</v>
      </c>
      <c r="H28" s="20">
        <f>(-VLookups!$C$13)*(E28+F28/2)</f>
        <v>-2880.8999999999996</v>
      </c>
      <c r="I28" s="19">
        <v>0</v>
      </c>
      <c r="J28" s="19">
        <v>0</v>
      </c>
      <c r="K28" s="21">
        <f>-VLookups!$C$23</f>
        <v>-400</v>
      </c>
      <c r="L28" s="19">
        <v>0</v>
      </c>
      <c r="M28" s="19">
        <v>0</v>
      </c>
      <c r="N28" s="9" t="s">
        <v>36</v>
      </c>
      <c r="O28" s="19">
        <v>0</v>
      </c>
      <c r="P28" s="19">
        <v>0</v>
      </c>
      <c r="Q28" s="9" t="s">
        <v>36</v>
      </c>
      <c r="R28" s="21">
        <f>R16*(1+VLookups!$C$45)</f>
        <v>-1688.5815</v>
      </c>
      <c r="S28" s="19">
        <v>0</v>
      </c>
      <c r="T28" s="19">
        <v>0</v>
      </c>
      <c r="U28" s="9" t="s">
        <v>36</v>
      </c>
      <c r="V28" s="21">
        <f>V27-VLookups!$C$54</f>
        <v>-620</v>
      </c>
      <c r="W28" s="19">
        <v>0</v>
      </c>
      <c r="X28" s="19">
        <v>0</v>
      </c>
      <c r="Y28" s="19">
        <v>0</v>
      </c>
      <c r="Z28" s="20">
        <v>0</v>
      </c>
      <c r="AA28" s="19">
        <v>0</v>
      </c>
      <c r="AB28" s="20">
        <f t="shared" si="0"/>
        <v>4310.5184999999983</v>
      </c>
      <c r="AC28" s="20">
        <f t="shared" si="1"/>
        <v>7005.0875045913126</v>
      </c>
    </row>
    <row r="29" spans="2:29" x14ac:dyDescent="0.25">
      <c r="B29" s="9">
        <v>25</v>
      </c>
      <c r="C29" s="9">
        <f t="shared" si="2"/>
        <v>25</v>
      </c>
      <c r="D29" s="9">
        <f t="shared" si="3"/>
        <v>1</v>
      </c>
      <c r="E29" s="20">
        <f>VLookups!$C$7</f>
        <v>9166.6666666666661</v>
      </c>
      <c r="F29" s="20">
        <f>-E29*VLookups!$C$10*2</f>
        <v>-550</v>
      </c>
      <c r="G29" s="19">
        <v>0</v>
      </c>
      <c r="H29" s="20">
        <f>(-VLookups!$C$13)*(E29+F29/2)</f>
        <v>-2587.4750000000004</v>
      </c>
      <c r="I29" s="20">
        <f>-PMT(VLookups!$C$16/12,180,-FV(VLookups!$C$16/12,72,,-VLookups!$C$15))</f>
        <v>-1244.1079432345916</v>
      </c>
      <c r="J29" s="20">
        <f>-PMT(VLookups!$C$20/12,180,-FV(VLookups!$C$20/12,24,,-VLookups!$C$19))</f>
        <v>-499.96299892623148</v>
      </c>
      <c r="K29" s="21">
        <f>K28-VLookups!$C$24</f>
        <v>-403</v>
      </c>
      <c r="L29" s="19">
        <v>0</v>
      </c>
      <c r="M29" s="19">
        <v>0</v>
      </c>
      <c r="N29" s="9" t="s">
        <v>36</v>
      </c>
      <c r="O29" s="19">
        <v>0</v>
      </c>
      <c r="P29" s="19">
        <v>0</v>
      </c>
      <c r="Q29" s="9" t="s">
        <v>36</v>
      </c>
      <c r="R29" s="21">
        <f>R17*(1+VLookups!$C$45)</f>
        <v>-1688.5815</v>
      </c>
      <c r="S29" s="19">
        <v>0</v>
      </c>
      <c r="T29" s="19">
        <v>0</v>
      </c>
      <c r="U29" s="9" t="s">
        <v>36</v>
      </c>
      <c r="V29" s="21">
        <f>V28-VLookups!$C$54</f>
        <v>-625</v>
      </c>
      <c r="W29" s="19">
        <v>0</v>
      </c>
      <c r="X29" s="19">
        <v>0</v>
      </c>
      <c r="Y29" s="20">
        <f>-VLookups!$C$56</f>
        <v>-150</v>
      </c>
      <c r="Z29" s="20">
        <f>-E29*VLookups!$J$3</f>
        <v>-366.66666666666663</v>
      </c>
      <c r="AA29" s="19">
        <v>0</v>
      </c>
      <c r="AB29" s="20">
        <f t="shared" si="0"/>
        <v>1326.8725578391759</v>
      </c>
      <c r="AC29" s="20">
        <f t="shared" si="1"/>
        <v>8343.6352082714729</v>
      </c>
    </row>
    <row r="30" spans="2:29" x14ac:dyDescent="0.25">
      <c r="B30" s="9">
        <v>26</v>
      </c>
      <c r="C30" s="9">
        <f t="shared" si="2"/>
        <v>25</v>
      </c>
      <c r="D30" s="9">
        <f t="shared" si="3"/>
        <v>2</v>
      </c>
      <c r="E30" s="20">
        <f>VLookups!$C$7</f>
        <v>9166.6666666666661</v>
      </c>
      <c r="F30" s="20">
        <f>-E30*VLookups!$C$10*2</f>
        <v>-550</v>
      </c>
      <c r="G30" s="19">
        <v>0</v>
      </c>
      <c r="H30" s="20">
        <f>(-VLookups!$C$13)*(E30+F30/2)</f>
        <v>-2587.4750000000004</v>
      </c>
      <c r="I30" s="20">
        <f>-PMT(VLookups!$C$16/12,180,-FV(VLookups!$C$16/12,72,,-VLookups!$C$15))</f>
        <v>-1244.1079432345916</v>
      </c>
      <c r="J30" s="20">
        <f>-PMT(VLookups!$C$20/12,180,-FV(VLookups!$C$20/12,24,,-VLookups!$C$19))</f>
        <v>-499.96299892623148</v>
      </c>
      <c r="K30" s="21">
        <f>K29-VLookups!$C$24</f>
        <v>-406</v>
      </c>
      <c r="L30" s="19">
        <v>0</v>
      </c>
      <c r="M30" s="19">
        <v>0</v>
      </c>
      <c r="N30" s="9" t="s">
        <v>36</v>
      </c>
      <c r="O30" s="19">
        <v>0</v>
      </c>
      <c r="P30" s="19">
        <v>0</v>
      </c>
      <c r="Q30" s="9" t="s">
        <v>36</v>
      </c>
      <c r="R30" s="21">
        <f>R18*(1+VLookups!$C$45)</f>
        <v>-1688.5815</v>
      </c>
      <c r="S30" s="19">
        <v>0</v>
      </c>
      <c r="T30" s="19">
        <v>0</v>
      </c>
      <c r="U30" s="9" t="s">
        <v>36</v>
      </c>
      <c r="V30" s="21">
        <f>V29-VLookups!$C$54</f>
        <v>-630</v>
      </c>
      <c r="W30" s="19">
        <v>0</v>
      </c>
      <c r="X30" s="19">
        <v>0</v>
      </c>
      <c r="Y30" s="20">
        <f>Y29*(1+VLookups!$C$57/12)</f>
        <v>-150.4375</v>
      </c>
      <c r="Z30" s="20">
        <f>-E30*VLookups!$J$3</f>
        <v>-366.66666666666663</v>
      </c>
      <c r="AA30" s="19">
        <v>0</v>
      </c>
      <c r="AB30" s="20">
        <f t="shared" si="0"/>
        <v>1318.4350578391759</v>
      </c>
      <c r="AC30" s="20">
        <f t="shared" si="1"/>
        <v>9675.9763247911033</v>
      </c>
    </row>
    <row r="31" spans="2:29" x14ac:dyDescent="0.25">
      <c r="B31" s="9">
        <v>27</v>
      </c>
      <c r="C31" s="9">
        <f t="shared" si="2"/>
        <v>25</v>
      </c>
      <c r="D31" s="9">
        <f t="shared" si="3"/>
        <v>3</v>
      </c>
      <c r="E31" s="20">
        <f>VLookups!$C$7</f>
        <v>9166.6666666666661</v>
      </c>
      <c r="F31" s="20">
        <f>-E31*VLookups!$C$10*2</f>
        <v>-550</v>
      </c>
      <c r="G31" s="19">
        <v>0</v>
      </c>
      <c r="H31" s="20">
        <f>(-VLookups!$C$13)*(E31+F31/2)</f>
        <v>-2587.4750000000004</v>
      </c>
      <c r="I31" s="20">
        <f>-PMT(VLookups!$C$16/12,180,-FV(VLookups!$C$16/12,72,,-VLookups!$C$15))</f>
        <v>-1244.1079432345916</v>
      </c>
      <c r="J31" s="20">
        <f>-PMT(VLookups!$C$20/12,180,-FV(VLookups!$C$20/12,24,,-VLookups!$C$19))</f>
        <v>-499.96299892623148</v>
      </c>
      <c r="K31" s="21">
        <f>K30-VLookups!$C$24</f>
        <v>-409</v>
      </c>
      <c r="L31" s="19">
        <v>0</v>
      </c>
      <c r="M31" s="19">
        <v>0</v>
      </c>
      <c r="N31" s="9" t="s">
        <v>36</v>
      </c>
      <c r="O31" s="19">
        <v>0</v>
      </c>
      <c r="P31" s="19">
        <v>0</v>
      </c>
      <c r="Q31" s="9" t="s">
        <v>36</v>
      </c>
      <c r="R31" s="21">
        <f>R19*(1+VLookups!$C$45)</f>
        <v>-1688.5815</v>
      </c>
      <c r="S31" s="19">
        <v>0</v>
      </c>
      <c r="T31" s="19">
        <v>0</v>
      </c>
      <c r="U31" s="9" t="s">
        <v>36</v>
      </c>
      <c r="V31" s="21">
        <f>V30-VLookups!$C$54</f>
        <v>-635</v>
      </c>
      <c r="W31" s="19">
        <v>0</v>
      </c>
      <c r="X31" s="19">
        <v>0</v>
      </c>
      <c r="Y31" s="20">
        <f>Y30*(1+VLookups!$C$57/12)</f>
        <v>-150.87627604166667</v>
      </c>
      <c r="Z31" s="20">
        <f>-E31*VLookups!$J$3</f>
        <v>-366.66666666666663</v>
      </c>
      <c r="AA31" s="19">
        <v>0</v>
      </c>
      <c r="AB31" s="20">
        <f t="shared" si="0"/>
        <v>1309.9962817975093</v>
      </c>
      <c r="AC31" s="20">
        <f t="shared" si="1"/>
        <v>11002.099233796598</v>
      </c>
    </row>
    <row r="32" spans="2:29" x14ac:dyDescent="0.25">
      <c r="B32" s="9">
        <v>28</v>
      </c>
      <c r="C32" s="9">
        <f t="shared" si="2"/>
        <v>25</v>
      </c>
      <c r="D32" s="9">
        <f t="shared" si="3"/>
        <v>4</v>
      </c>
      <c r="E32" s="20">
        <f>VLookups!$C$7</f>
        <v>9166.6666666666661</v>
      </c>
      <c r="F32" s="20">
        <f>-E32*VLookups!$C$10*2</f>
        <v>-550</v>
      </c>
      <c r="G32" s="19">
        <v>0</v>
      </c>
      <c r="H32" s="20">
        <f>(-VLookups!$C$13)*(E32+F32/2)</f>
        <v>-2587.4750000000004</v>
      </c>
      <c r="I32" s="20">
        <f>-PMT(VLookups!$C$16/12,180,-FV(VLookups!$C$16/12,72,,-VLookups!$C$15))</f>
        <v>-1244.1079432345916</v>
      </c>
      <c r="J32" s="20">
        <f>-PMT(VLookups!$C$20/12,180,-FV(VLookups!$C$20/12,24,,-VLookups!$C$19))</f>
        <v>-499.96299892623148</v>
      </c>
      <c r="K32" s="21">
        <f>K31-VLookups!$C$24</f>
        <v>-412</v>
      </c>
      <c r="L32" s="19">
        <v>0</v>
      </c>
      <c r="M32" s="19">
        <v>0</v>
      </c>
      <c r="N32" s="9" t="s">
        <v>36</v>
      </c>
      <c r="O32" s="19">
        <v>0</v>
      </c>
      <c r="P32" s="19">
        <v>0</v>
      </c>
      <c r="Q32" s="9" t="s">
        <v>36</v>
      </c>
      <c r="R32" s="21">
        <f>R20*(1+VLookups!$C$45)</f>
        <v>-1688.5815</v>
      </c>
      <c r="S32" s="19">
        <v>0</v>
      </c>
      <c r="T32" s="19">
        <v>0</v>
      </c>
      <c r="U32" s="9" t="s">
        <v>36</v>
      </c>
      <c r="V32" s="21">
        <f>V31-VLookups!$C$54</f>
        <v>-640</v>
      </c>
      <c r="W32" s="19">
        <v>0</v>
      </c>
      <c r="X32" s="19">
        <v>0</v>
      </c>
      <c r="Y32" s="20">
        <f>Y31*(1+VLookups!$C$57/12)</f>
        <v>-151.31633184678819</v>
      </c>
      <c r="Z32" s="20">
        <f>-E32*VLookups!$J$3</f>
        <v>-366.66666666666663</v>
      </c>
      <c r="AA32" s="19">
        <v>0</v>
      </c>
      <c r="AB32" s="20">
        <f t="shared" si="0"/>
        <v>1301.5562259923877</v>
      </c>
      <c r="AC32" s="20">
        <f t="shared" si="1"/>
        <v>12321.992291845314</v>
      </c>
    </row>
    <row r="33" spans="2:29" x14ac:dyDescent="0.25">
      <c r="B33" s="9">
        <v>29</v>
      </c>
      <c r="C33" s="9">
        <f t="shared" si="2"/>
        <v>25</v>
      </c>
      <c r="D33" s="9">
        <f t="shared" si="3"/>
        <v>5</v>
      </c>
      <c r="E33" s="20">
        <f>VLookups!$C$7</f>
        <v>9166.6666666666661</v>
      </c>
      <c r="F33" s="20">
        <f>-E33*VLookups!$C$10*2</f>
        <v>-550</v>
      </c>
      <c r="G33" s="19">
        <v>0</v>
      </c>
      <c r="H33" s="20">
        <f>(-VLookups!$C$13)*(E33+F33/2)</f>
        <v>-2587.4750000000004</v>
      </c>
      <c r="I33" s="20">
        <f>-PMT(VLookups!$C$16/12,180,-FV(VLookups!$C$16/12,72,,-VLookups!$C$15))</f>
        <v>-1244.1079432345916</v>
      </c>
      <c r="J33" s="20">
        <f>-PMT(VLookups!$C$20/12,180,-FV(VLookups!$C$20/12,24,,-VLookups!$C$19))</f>
        <v>-499.96299892623148</v>
      </c>
      <c r="K33" s="21">
        <f>K32-VLookups!$C$24</f>
        <v>-415</v>
      </c>
      <c r="L33" s="19">
        <v>0</v>
      </c>
      <c r="M33" s="19">
        <v>0</v>
      </c>
      <c r="N33" s="9" t="s">
        <v>36</v>
      </c>
      <c r="O33" s="19">
        <v>0</v>
      </c>
      <c r="P33" s="19">
        <v>0</v>
      </c>
      <c r="Q33" s="9" t="s">
        <v>36</v>
      </c>
      <c r="R33" s="21">
        <f>R21*(1+VLookups!$C$45)</f>
        <v>-1688.5815</v>
      </c>
      <c r="S33" s="19">
        <v>0</v>
      </c>
      <c r="T33" s="19">
        <v>0</v>
      </c>
      <c r="U33" s="9" t="s">
        <v>36</v>
      </c>
      <c r="V33" s="21">
        <f>V32-VLookups!$C$54</f>
        <v>-645</v>
      </c>
      <c r="W33" s="19">
        <v>0</v>
      </c>
      <c r="X33" s="19">
        <v>0</v>
      </c>
      <c r="Y33" s="20">
        <f>Y32*(1+VLookups!$C$57/12)</f>
        <v>-151.757671148008</v>
      </c>
      <c r="Z33" s="20">
        <f>-E33*VLookups!$J$3</f>
        <v>-366.66666666666663</v>
      </c>
      <c r="AA33" s="19">
        <v>0</v>
      </c>
      <c r="AB33" s="20">
        <f t="shared" si="0"/>
        <v>1293.1148866911681</v>
      </c>
      <c r="AC33" s="20">
        <f t="shared" si="1"/>
        <v>13635.643832356225</v>
      </c>
    </row>
    <row r="34" spans="2:29" x14ac:dyDescent="0.25">
      <c r="B34" s="9">
        <v>30</v>
      </c>
      <c r="C34" s="9">
        <f t="shared" si="2"/>
        <v>25</v>
      </c>
      <c r="D34" s="9">
        <f t="shared" si="3"/>
        <v>6</v>
      </c>
      <c r="E34" s="20">
        <f>VLookups!$C$7</f>
        <v>9166.6666666666661</v>
      </c>
      <c r="F34" s="20">
        <f>-E34*VLookups!$C$10*2</f>
        <v>-550</v>
      </c>
      <c r="G34" s="19">
        <v>0</v>
      </c>
      <c r="H34" s="20">
        <f>(-VLookups!$C$13)*(E34+F34/2)</f>
        <v>-2587.4750000000004</v>
      </c>
      <c r="I34" s="20">
        <f>-PMT(VLookups!$C$16/12,180,-FV(VLookups!$C$16/12,72,,-VLookups!$C$15))</f>
        <v>-1244.1079432345916</v>
      </c>
      <c r="J34" s="20">
        <f>-PMT(VLookups!$C$20/12,180,-FV(VLookups!$C$20/12,24,,-VLookups!$C$19))</f>
        <v>-499.96299892623148</v>
      </c>
      <c r="K34" s="21">
        <f>K33-VLookups!$C$24</f>
        <v>-418</v>
      </c>
      <c r="L34" s="19">
        <v>0</v>
      </c>
      <c r="M34" s="19">
        <v>0</v>
      </c>
      <c r="N34" s="9" t="s">
        <v>36</v>
      </c>
      <c r="O34" s="19">
        <v>0</v>
      </c>
      <c r="P34" s="19">
        <v>0</v>
      </c>
      <c r="Q34" s="9" t="s">
        <v>36</v>
      </c>
      <c r="R34" s="21">
        <f>R22*(1+VLookups!$C$45)</f>
        <v>-1688.5815</v>
      </c>
      <c r="S34" s="19">
        <v>0</v>
      </c>
      <c r="T34" s="19">
        <v>0</v>
      </c>
      <c r="U34" s="9" t="s">
        <v>36</v>
      </c>
      <c r="V34" s="21">
        <f>V33-VLookups!$C$54</f>
        <v>-650</v>
      </c>
      <c r="W34" s="19">
        <v>0</v>
      </c>
      <c r="X34" s="19">
        <v>0</v>
      </c>
      <c r="Y34" s="20">
        <f>Y33*(1+VLookups!$C$57/12)</f>
        <v>-152.20029768885635</v>
      </c>
      <c r="Z34" s="20">
        <f>-E34*VLookups!$J$3</f>
        <v>-366.66666666666663</v>
      </c>
      <c r="AA34" s="19">
        <v>0</v>
      </c>
      <c r="AB34" s="20">
        <f t="shared" si="0"/>
        <v>1284.6722601503197</v>
      </c>
      <c r="AC34" s="20">
        <f t="shared" si="1"/>
        <v>14943.042165560473</v>
      </c>
    </row>
    <row r="35" spans="2:29" x14ac:dyDescent="0.25">
      <c r="B35" s="9">
        <v>31</v>
      </c>
      <c r="C35" s="9">
        <f t="shared" si="2"/>
        <v>25</v>
      </c>
      <c r="D35" s="9">
        <f t="shared" si="3"/>
        <v>7</v>
      </c>
      <c r="E35" s="20">
        <f>VLookups!$C$7</f>
        <v>9166.6666666666661</v>
      </c>
      <c r="F35" s="20">
        <f>-E35*VLookups!$C$10*2</f>
        <v>-550</v>
      </c>
      <c r="G35" s="19">
        <v>0</v>
      </c>
      <c r="H35" s="20">
        <f>(-VLookups!$C$13)*(E35+F35/2)</f>
        <v>-2587.4750000000004</v>
      </c>
      <c r="I35" s="20">
        <f>-PMT(VLookups!$C$16/12,180,-FV(VLookups!$C$16/12,72,,-VLookups!$C$15))</f>
        <v>-1244.1079432345916</v>
      </c>
      <c r="J35" s="20">
        <f>-PMT(VLookups!$C$20/12,180,-FV(VLookups!$C$20/12,24,,-VLookups!$C$19))</f>
        <v>-499.96299892623148</v>
      </c>
      <c r="K35" s="21">
        <f>K34-VLookups!$C$24</f>
        <v>-421</v>
      </c>
      <c r="L35" s="19">
        <v>0</v>
      </c>
      <c r="M35" s="19">
        <v>0</v>
      </c>
      <c r="N35" s="9" t="s">
        <v>36</v>
      </c>
      <c r="O35" s="19">
        <v>0</v>
      </c>
      <c r="P35" s="19">
        <v>0</v>
      </c>
      <c r="Q35" s="9" t="s">
        <v>36</v>
      </c>
      <c r="R35" s="21">
        <f>R23*(1+VLookups!$C$45)</f>
        <v>-1688.5815</v>
      </c>
      <c r="S35" s="19">
        <v>0</v>
      </c>
      <c r="T35" s="19">
        <v>0</v>
      </c>
      <c r="U35" s="9" t="s">
        <v>36</v>
      </c>
      <c r="V35" s="21">
        <f>V34-VLookups!$C$54</f>
        <v>-655</v>
      </c>
      <c r="W35" s="19">
        <v>0</v>
      </c>
      <c r="X35" s="19">
        <v>0</v>
      </c>
      <c r="Y35" s="20">
        <f>Y34*(1+VLookups!$C$57/12)</f>
        <v>-152.6442152237822</v>
      </c>
      <c r="Z35" s="20">
        <f>-E35*VLookups!$J$3</f>
        <v>-366.66666666666663</v>
      </c>
      <c r="AA35" s="19">
        <v>0</v>
      </c>
      <c r="AB35" s="20">
        <f t="shared" si="0"/>
        <v>1276.2283426153936</v>
      </c>
      <c r="AC35" s="20">
        <f t="shared" si="1"/>
        <v>16244.175578451801</v>
      </c>
    </row>
    <row r="36" spans="2:29" x14ac:dyDescent="0.25">
      <c r="B36" s="9">
        <v>32</v>
      </c>
      <c r="C36" s="9">
        <f t="shared" si="2"/>
        <v>25</v>
      </c>
      <c r="D36" s="9">
        <f t="shared" si="3"/>
        <v>8</v>
      </c>
      <c r="E36" s="20">
        <f>VLookups!$C$7</f>
        <v>9166.6666666666661</v>
      </c>
      <c r="F36" s="20">
        <f>-E36*VLookups!$C$10*2</f>
        <v>-550</v>
      </c>
      <c r="G36" s="19">
        <v>0</v>
      </c>
      <c r="H36" s="20">
        <f>(-VLookups!$C$13)*(E36+F36/2)</f>
        <v>-2587.4750000000004</v>
      </c>
      <c r="I36" s="20">
        <f>-PMT(VLookups!$C$16/12,180,-FV(VLookups!$C$16/12,72,,-VLookups!$C$15))</f>
        <v>-1244.1079432345916</v>
      </c>
      <c r="J36" s="20">
        <f>-PMT(VLookups!$C$20/12,180,-FV(VLookups!$C$20/12,24,,-VLookups!$C$19))</f>
        <v>-499.96299892623148</v>
      </c>
      <c r="K36" s="21">
        <f>K35-VLookups!$C$24</f>
        <v>-424</v>
      </c>
      <c r="L36" s="19">
        <v>0</v>
      </c>
      <c r="M36" s="19">
        <v>0</v>
      </c>
      <c r="N36" s="9" t="s">
        <v>36</v>
      </c>
      <c r="O36" s="19">
        <v>0</v>
      </c>
      <c r="P36" s="19">
        <v>0</v>
      </c>
      <c r="Q36" s="9" t="s">
        <v>36</v>
      </c>
      <c r="R36" s="21">
        <f>R24*(1+VLookups!$C$45)</f>
        <v>-1688.5815</v>
      </c>
      <c r="S36" s="19">
        <v>0</v>
      </c>
      <c r="T36" s="19">
        <v>0</v>
      </c>
      <c r="U36" s="9" t="s">
        <v>36</v>
      </c>
      <c r="V36" s="21">
        <f>V35-VLookups!$C$54</f>
        <v>-660</v>
      </c>
      <c r="W36" s="19">
        <v>0</v>
      </c>
      <c r="X36" s="19">
        <v>0</v>
      </c>
      <c r="Y36" s="20">
        <f>Y35*(1+VLookups!$C$57/12)</f>
        <v>-153.08942751818489</v>
      </c>
      <c r="Z36" s="20">
        <f>-E36*VLookups!$J$3</f>
        <v>-366.66666666666663</v>
      </c>
      <c r="AA36" s="19">
        <v>0</v>
      </c>
      <c r="AB36" s="20">
        <f t="shared" si="0"/>
        <v>1267.7831303209909</v>
      </c>
      <c r="AC36" s="20">
        <f t="shared" si="1"/>
        <v>17539.032334736879</v>
      </c>
    </row>
    <row r="37" spans="2:29" x14ac:dyDescent="0.25">
      <c r="B37" s="9">
        <v>33</v>
      </c>
      <c r="C37" s="9">
        <f t="shared" si="2"/>
        <v>25</v>
      </c>
      <c r="D37" s="9">
        <f t="shared" si="3"/>
        <v>9</v>
      </c>
      <c r="E37" s="20">
        <f>VLookups!$C$7</f>
        <v>9166.6666666666661</v>
      </c>
      <c r="F37" s="20">
        <f>-E37*VLookups!$C$10*2</f>
        <v>-550</v>
      </c>
      <c r="G37" s="19">
        <v>0</v>
      </c>
      <c r="H37" s="20">
        <f>(-VLookups!$C$13)*(E37+F37/2)</f>
        <v>-2587.4750000000004</v>
      </c>
      <c r="I37" s="20">
        <f>-PMT(VLookups!$C$16/12,180,-FV(VLookups!$C$16/12,72,,-VLookups!$C$15))</f>
        <v>-1244.1079432345916</v>
      </c>
      <c r="J37" s="20">
        <f>-PMT(VLookups!$C$20/12,180,-FV(VLookups!$C$20/12,24,,-VLookups!$C$19))</f>
        <v>-499.96299892623148</v>
      </c>
      <c r="K37" s="21">
        <f>K36-VLookups!$C$24</f>
        <v>-427</v>
      </c>
      <c r="L37" s="19">
        <v>0</v>
      </c>
      <c r="M37" s="19">
        <v>0</v>
      </c>
      <c r="N37" s="9" t="s">
        <v>36</v>
      </c>
      <c r="O37" s="19">
        <v>0</v>
      </c>
      <c r="P37" s="19">
        <v>0</v>
      </c>
      <c r="Q37" s="9" t="s">
        <v>36</v>
      </c>
      <c r="R37" s="21">
        <f>R25*(1+VLookups!$C$45)</f>
        <v>-1688.5815</v>
      </c>
      <c r="S37" s="19">
        <v>0</v>
      </c>
      <c r="T37" s="19">
        <v>0</v>
      </c>
      <c r="U37" s="9" t="s">
        <v>36</v>
      </c>
      <c r="V37" s="21">
        <f>V36-VLookups!$C$54</f>
        <v>-665</v>
      </c>
      <c r="W37" s="19">
        <v>0</v>
      </c>
      <c r="X37" s="19">
        <v>0</v>
      </c>
      <c r="Y37" s="20">
        <f>Y36*(1+VLookups!$C$57/12)</f>
        <v>-153.53593834844628</v>
      </c>
      <c r="Z37" s="20">
        <f>-E37*VLookups!$J$3</f>
        <v>-366.66666666666663</v>
      </c>
      <c r="AA37" s="19">
        <v>0</v>
      </c>
      <c r="AB37" s="20">
        <f t="shared" si="0"/>
        <v>1259.3366194907294</v>
      </c>
      <c r="AC37" s="20">
        <f t="shared" si="1"/>
        <v>18827.600674785503</v>
      </c>
    </row>
    <row r="38" spans="2:29" x14ac:dyDescent="0.25">
      <c r="B38" s="9">
        <v>34</v>
      </c>
      <c r="C38" s="9">
        <f t="shared" si="2"/>
        <v>25</v>
      </c>
      <c r="D38" s="9">
        <f t="shared" si="3"/>
        <v>10</v>
      </c>
      <c r="E38" s="20">
        <f>VLookups!$C$7</f>
        <v>9166.6666666666661</v>
      </c>
      <c r="F38" s="20">
        <f>-E38*VLookups!$C$10*2</f>
        <v>-550</v>
      </c>
      <c r="G38" s="19">
        <v>0</v>
      </c>
      <c r="H38" s="20">
        <f>(-VLookups!$C$13)*(E38+F38/2)</f>
        <v>-2587.4750000000004</v>
      </c>
      <c r="I38" s="20">
        <f>-PMT(VLookups!$C$16/12,180,-FV(VLookups!$C$16/12,72,,-VLookups!$C$15))</f>
        <v>-1244.1079432345916</v>
      </c>
      <c r="J38" s="20">
        <f>-PMT(VLookups!$C$20/12,180,-FV(VLookups!$C$20/12,24,,-VLookups!$C$19))</f>
        <v>-499.96299892623148</v>
      </c>
      <c r="K38" s="21">
        <f>K37-VLookups!$C$24</f>
        <v>-430</v>
      </c>
      <c r="L38" s="19">
        <v>0</v>
      </c>
      <c r="M38" s="19">
        <v>0</v>
      </c>
      <c r="N38" s="9" t="s">
        <v>36</v>
      </c>
      <c r="O38" s="19">
        <v>0</v>
      </c>
      <c r="P38" s="19">
        <v>0</v>
      </c>
      <c r="Q38" s="9" t="s">
        <v>36</v>
      </c>
      <c r="R38" s="21">
        <f>R26*(1+VLookups!$C$45)</f>
        <v>-1688.5815</v>
      </c>
      <c r="S38" s="19">
        <v>0</v>
      </c>
      <c r="T38" s="19">
        <v>0</v>
      </c>
      <c r="U38" s="9" t="s">
        <v>36</v>
      </c>
      <c r="V38" s="21">
        <f>V37-VLookups!$C$54</f>
        <v>-670</v>
      </c>
      <c r="W38" s="19">
        <v>0</v>
      </c>
      <c r="X38" s="19">
        <v>0</v>
      </c>
      <c r="Y38" s="20">
        <f>Y37*(1+VLookups!$C$57/12)</f>
        <v>-153.98375150196259</v>
      </c>
      <c r="Z38" s="20">
        <f>-E38*VLookups!$J$3</f>
        <v>-366.66666666666663</v>
      </c>
      <c r="AA38" s="19">
        <v>0</v>
      </c>
      <c r="AB38" s="20">
        <f t="shared" si="0"/>
        <v>1250.8888063372133</v>
      </c>
      <c r="AC38" s="20">
        <f t="shared" si="1"/>
        <v>20109.868815580692</v>
      </c>
    </row>
    <row r="39" spans="2:29" x14ac:dyDescent="0.25">
      <c r="B39" s="9">
        <v>35</v>
      </c>
      <c r="C39" s="9">
        <f t="shared" si="2"/>
        <v>25</v>
      </c>
      <c r="D39" s="9">
        <f t="shared" si="3"/>
        <v>11</v>
      </c>
      <c r="E39" s="20">
        <f>VLookups!$C$7</f>
        <v>9166.6666666666661</v>
      </c>
      <c r="F39" s="20">
        <f>-E39*VLookups!$C$10*2</f>
        <v>-550</v>
      </c>
      <c r="G39" s="19">
        <v>0</v>
      </c>
      <c r="H39" s="20">
        <f>(-VLookups!$C$13)*(E39+F39/2)</f>
        <v>-2587.4750000000004</v>
      </c>
      <c r="I39" s="20">
        <f>-PMT(VLookups!$C$16/12,180,-FV(VLookups!$C$16/12,72,,-VLookups!$C$15))</f>
        <v>-1244.1079432345916</v>
      </c>
      <c r="J39" s="20">
        <f>-PMT(VLookups!$C$20/12,180,-FV(VLookups!$C$20/12,24,,-VLookups!$C$19))</f>
        <v>-499.96299892623148</v>
      </c>
      <c r="K39" s="21">
        <f>K38-VLookups!$C$24</f>
        <v>-433</v>
      </c>
      <c r="L39" s="19">
        <v>0</v>
      </c>
      <c r="M39" s="19">
        <v>0</v>
      </c>
      <c r="N39" s="9" t="s">
        <v>36</v>
      </c>
      <c r="O39" s="19">
        <v>0</v>
      </c>
      <c r="P39" s="19">
        <v>0</v>
      </c>
      <c r="Q39" s="9" t="s">
        <v>36</v>
      </c>
      <c r="R39" s="21">
        <f>R27*(1+VLookups!$C$45)</f>
        <v>-1688.5815</v>
      </c>
      <c r="S39" s="19">
        <v>0</v>
      </c>
      <c r="T39" s="19">
        <v>0</v>
      </c>
      <c r="U39" s="9" t="s">
        <v>36</v>
      </c>
      <c r="V39" s="21">
        <f>V38-VLookups!$C$54</f>
        <v>-675</v>
      </c>
      <c r="W39" s="19">
        <v>0</v>
      </c>
      <c r="X39" s="19">
        <v>0</v>
      </c>
      <c r="Y39" s="20">
        <f>Y38*(1+VLookups!$C$57/12)</f>
        <v>-154.43287077717665</v>
      </c>
      <c r="Z39" s="20">
        <f>-E39*VLookups!$J$3</f>
        <v>-366.66666666666663</v>
      </c>
      <c r="AA39" s="19">
        <v>0</v>
      </c>
      <c r="AB39" s="20">
        <f t="shared" si="0"/>
        <v>1242.4396870619994</v>
      </c>
      <c r="AC39" s="20">
        <f t="shared" si="1"/>
        <v>21385.824950668662</v>
      </c>
    </row>
    <row r="40" spans="2:29" x14ac:dyDescent="0.25">
      <c r="B40" s="9">
        <v>36</v>
      </c>
      <c r="C40" s="9">
        <f t="shared" si="2"/>
        <v>26</v>
      </c>
      <c r="D40" s="9">
        <f t="shared" si="3"/>
        <v>0</v>
      </c>
      <c r="E40" s="20">
        <f>E29*(1+VLookups!$C$8)</f>
        <v>9487.4999999999982</v>
      </c>
      <c r="F40" s="20">
        <f>-E40*VLookups!$C$10*2</f>
        <v>-569.24999999999989</v>
      </c>
      <c r="G40" s="19">
        <v>0</v>
      </c>
      <c r="H40" s="20">
        <f>(-VLookups!$C$13)*(E40+F40/2)</f>
        <v>-2678.0366249999997</v>
      </c>
      <c r="I40" s="20">
        <f>-PMT(VLookups!$C$16/12,180,-FV(VLookups!$C$16/12,72,,-VLookups!$C$15))</f>
        <v>-1244.1079432345916</v>
      </c>
      <c r="J40" s="20">
        <f>-PMT(VLookups!$C$20/12,180,-FV(VLookups!$C$20/12,24,,-VLookups!$C$19))</f>
        <v>-499.96299892623148</v>
      </c>
      <c r="K40" s="21">
        <f>K39-VLookups!$C$24</f>
        <v>-436</v>
      </c>
      <c r="L40" s="19">
        <v>0</v>
      </c>
      <c r="M40" s="19">
        <v>0</v>
      </c>
      <c r="N40" s="9" t="s">
        <v>36</v>
      </c>
      <c r="O40" s="19">
        <v>0</v>
      </c>
      <c r="P40" s="19">
        <v>0</v>
      </c>
      <c r="Q40" s="9" t="s">
        <v>36</v>
      </c>
      <c r="R40" s="21">
        <f>R28*(1+VLookups!$C$45)</f>
        <v>-1791.5849714999999</v>
      </c>
      <c r="S40" s="19">
        <v>0</v>
      </c>
      <c r="T40" s="19">
        <v>0</v>
      </c>
      <c r="U40" s="9" t="s">
        <v>36</v>
      </c>
      <c r="V40" s="21">
        <f>V39-VLookups!$C$54</f>
        <v>-680</v>
      </c>
      <c r="W40" s="19">
        <v>0</v>
      </c>
      <c r="X40" s="19">
        <v>0</v>
      </c>
      <c r="Y40" s="20">
        <f>Y39*(1+VLookups!$C$57/12)</f>
        <v>-154.88329998361007</v>
      </c>
      <c r="Z40" s="20">
        <f>-E40*VLookups!$J$3</f>
        <v>-379.49999999999994</v>
      </c>
      <c r="AA40" s="19">
        <v>0</v>
      </c>
      <c r="AB40" s="20">
        <f t="shared" si="0"/>
        <v>1338.7991613555657</v>
      </c>
      <c r="AC40" s="20">
        <f t="shared" si="1"/>
        <v>22760.267153608675</v>
      </c>
    </row>
    <row r="41" spans="2:29" x14ac:dyDescent="0.25">
      <c r="B41" s="9">
        <v>37</v>
      </c>
      <c r="C41" s="9">
        <f t="shared" si="2"/>
        <v>26</v>
      </c>
      <c r="D41" s="9">
        <f t="shared" si="3"/>
        <v>1</v>
      </c>
      <c r="E41" s="20">
        <f>E30*(1+VLookups!$C$8)</f>
        <v>9487.4999999999982</v>
      </c>
      <c r="F41" s="20">
        <f>-E41*VLookups!$C$10*2</f>
        <v>-569.24999999999989</v>
      </c>
      <c r="G41" s="19">
        <v>0</v>
      </c>
      <c r="H41" s="20">
        <f>(-VLookups!$C$13)*(E41+F41/2)</f>
        <v>-2678.0366249999997</v>
      </c>
      <c r="I41" s="20">
        <f>-PMT(VLookups!$C$16/12,180,-FV(VLookups!$C$16/12,72,,-VLookups!$C$15))</f>
        <v>-1244.1079432345916</v>
      </c>
      <c r="J41" s="20">
        <f>-PMT(VLookups!$C$20/12,180,-FV(VLookups!$C$20/12,24,,-VLookups!$C$19))</f>
        <v>-499.96299892623148</v>
      </c>
      <c r="K41" s="21">
        <f>K40-VLookups!$C$24</f>
        <v>-439</v>
      </c>
      <c r="L41" s="19">
        <v>0</v>
      </c>
      <c r="M41" s="19">
        <v>0</v>
      </c>
      <c r="N41" s="9" t="s">
        <v>36</v>
      </c>
      <c r="O41" s="19">
        <v>0</v>
      </c>
      <c r="P41" s="19">
        <v>0</v>
      </c>
      <c r="Q41" s="9" t="s">
        <v>36</v>
      </c>
      <c r="R41" s="21">
        <f>R29*(1+VLookups!$C$45)</f>
        <v>-1791.5849714999999</v>
      </c>
      <c r="S41" s="19">
        <v>0</v>
      </c>
      <c r="T41" s="19">
        <v>0</v>
      </c>
      <c r="U41" s="9" t="s">
        <v>36</v>
      </c>
      <c r="V41" s="21">
        <f>V40-VLookups!$C$54</f>
        <v>-685</v>
      </c>
      <c r="W41" s="19">
        <v>0</v>
      </c>
      <c r="X41" s="19">
        <v>0</v>
      </c>
      <c r="Y41" s="20">
        <f>Y40*(1+VLookups!$C$57/12)</f>
        <v>-155.33504294189561</v>
      </c>
      <c r="Z41" s="20">
        <f>-E41*VLookups!$J$3</f>
        <v>-379.49999999999994</v>
      </c>
      <c r="AA41" s="19">
        <v>0</v>
      </c>
      <c r="AB41" s="20">
        <f t="shared" si="0"/>
        <v>1330.3474183972801</v>
      </c>
      <c r="AC41" s="20">
        <f t="shared" si="1"/>
        <v>24128.548350595302</v>
      </c>
    </row>
    <row r="42" spans="2:29" x14ac:dyDescent="0.25">
      <c r="B42" s="9">
        <v>38</v>
      </c>
      <c r="C42" s="9">
        <f t="shared" si="2"/>
        <v>26</v>
      </c>
      <c r="D42" s="9">
        <f t="shared" si="3"/>
        <v>2</v>
      </c>
      <c r="E42" s="20">
        <f>E31*(1+VLookups!$C$8)</f>
        <v>9487.4999999999982</v>
      </c>
      <c r="F42" s="20">
        <f>-E42*VLookups!$C$10*2</f>
        <v>-569.24999999999989</v>
      </c>
      <c r="G42" s="19">
        <v>0</v>
      </c>
      <c r="H42" s="20">
        <f>(-VLookups!$C$13)*(E42+F42/2)</f>
        <v>-2678.0366249999997</v>
      </c>
      <c r="I42" s="20">
        <f>-PMT(VLookups!$C$16/12,180,-FV(VLookups!$C$16/12,72,,-VLookups!$C$15))</f>
        <v>-1244.1079432345916</v>
      </c>
      <c r="J42" s="20">
        <f>-PMT(VLookups!$C$20/12,180,-FV(VLookups!$C$20/12,24,,-VLookups!$C$19))</f>
        <v>-499.96299892623148</v>
      </c>
      <c r="K42" s="21">
        <f>K41-VLookups!$C$24</f>
        <v>-442</v>
      </c>
      <c r="L42" s="19">
        <v>0</v>
      </c>
      <c r="M42" s="19">
        <v>0</v>
      </c>
      <c r="N42" s="9" t="s">
        <v>36</v>
      </c>
      <c r="O42" s="19">
        <v>0</v>
      </c>
      <c r="P42" s="19">
        <v>0</v>
      </c>
      <c r="Q42" s="9" t="s">
        <v>36</v>
      </c>
      <c r="R42" s="21">
        <f>R30*(1+VLookups!$C$45)</f>
        <v>-1791.5849714999999</v>
      </c>
      <c r="S42" s="19">
        <v>0</v>
      </c>
      <c r="T42" s="19">
        <v>0</v>
      </c>
      <c r="U42" s="9" t="s">
        <v>36</v>
      </c>
      <c r="V42" s="21">
        <f>V41-VLookups!$C$54</f>
        <v>-690</v>
      </c>
      <c r="W42" s="19">
        <v>0</v>
      </c>
      <c r="X42" s="19">
        <v>0</v>
      </c>
      <c r="Y42" s="20">
        <f>Y41*(1+VLookups!$C$57/12)</f>
        <v>-155.78810348380946</v>
      </c>
      <c r="Z42" s="20">
        <f>-E42*VLookups!$J$3</f>
        <v>-379.49999999999994</v>
      </c>
      <c r="AA42" s="19">
        <v>0</v>
      </c>
      <c r="AB42" s="20">
        <f t="shared" si="0"/>
        <v>1321.894357855366</v>
      </c>
      <c r="AC42" s="20">
        <f t="shared" si="1"/>
        <v>25490.656955701659</v>
      </c>
    </row>
    <row r="43" spans="2:29" x14ac:dyDescent="0.25">
      <c r="B43" s="9">
        <v>39</v>
      </c>
      <c r="C43" s="9">
        <f t="shared" si="2"/>
        <v>26</v>
      </c>
      <c r="D43" s="9">
        <f t="shared" si="3"/>
        <v>3</v>
      </c>
      <c r="E43" s="20">
        <f>E32*(1+VLookups!$C$8)</f>
        <v>9487.4999999999982</v>
      </c>
      <c r="F43" s="20">
        <f>-E43*VLookups!$C$10*2</f>
        <v>-569.24999999999989</v>
      </c>
      <c r="G43" s="19">
        <v>0</v>
      </c>
      <c r="H43" s="20">
        <f>(-VLookups!$C$13)*(E43+F43/2)</f>
        <v>-2678.0366249999997</v>
      </c>
      <c r="I43" s="20">
        <f>-PMT(VLookups!$C$16/12,180,-FV(VLookups!$C$16/12,72,,-VLookups!$C$15))</f>
        <v>-1244.1079432345916</v>
      </c>
      <c r="J43" s="20">
        <f>-PMT(VLookups!$C$20/12,180,-FV(VLookups!$C$20/12,24,,-VLookups!$C$19))</f>
        <v>-499.96299892623148</v>
      </c>
      <c r="K43" s="21">
        <f>K42-VLookups!$C$24</f>
        <v>-445</v>
      </c>
      <c r="L43" s="19">
        <v>0</v>
      </c>
      <c r="M43" s="19">
        <v>0</v>
      </c>
      <c r="N43" s="9" t="s">
        <v>36</v>
      </c>
      <c r="O43" s="19">
        <v>0</v>
      </c>
      <c r="P43" s="19">
        <v>0</v>
      </c>
      <c r="Q43" s="9" t="s">
        <v>36</v>
      </c>
      <c r="R43" s="21">
        <f>R31*(1+VLookups!$C$45)</f>
        <v>-1791.5849714999999</v>
      </c>
      <c r="S43" s="19">
        <v>0</v>
      </c>
      <c r="T43" s="19">
        <v>0</v>
      </c>
      <c r="U43" s="9" t="s">
        <v>36</v>
      </c>
      <c r="V43" s="21">
        <f>V42-VLookups!$C$54</f>
        <v>-695</v>
      </c>
      <c r="W43" s="19">
        <v>0</v>
      </c>
      <c r="X43" s="19">
        <v>0</v>
      </c>
      <c r="Y43" s="20">
        <f>Y42*(1+VLookups!$C$57/12)</f>
        <v>-156.24248545230392</v>
      </c>
      <c r="Z43" s="20">
        <f>-E43*VLookups!$J$3</f>
        <v>-379.49999999999994</v>
      </c>
      <c r="AA43" s="19">
        <v>0</v>
      </c>
      <c r="AB43" s="20">
        <f t="shared" si="0"/>
        <v>1313.4399758868719</v>
      </c>
      <c r="AC43" s="20">
        <f t="shared" si="1"/>
        <v>26846.581359848034</v>
      </c>
    </row>
    <row r="44" spans="2:29" x14ac:dyDescent="0.25">
      <c r="B44" s="9">
        <v>40</v>
      </c>
      <c r="C44" s="9">
        <f t="shared" si="2"/>
        <v>26</v>
      </c>
      <c r="D44" s="9">
        <f t="shared" si="3"/>
        <v>4</v>
      </c>
      <c r="E44" s="20">
        <f>E33*(1+VLookups!$C$8)</f>
        <v>9487.4999999999982</v>
      </c>
      <c r="F44" s="20">
        <f>-E44*VLookups!$C$10*2</f>
        <v>-569.24999999999989</v>
      </c>
      <c r="G44" s="19">
        <v>0</v>
      </c>
      <c r="H44" s="20">
        <f>(-VLookups!$C$13)*(E44+F44/2)</f>
        <v>-2678.0366249999997</v>
      </c>
      <c r="I44" s="20">
        <f>-PMT(VLookups!$C$16/12,180,-FV(VLookups!$C$16/12,72,,-VLookups!$C$15))</f>
        <v>-1244.1079432345916</v>
      </c>
      <c r="J44" s="20">
        <f>-PMT(VLookups!$C$20/12,180,-FV(VLookups!$C$20/12,24,,-VLookups!$C$19))</f>
        <v>-499.96299892623148</v>
      </c>
      <c r="K44" s="21">
        <f>K43-VLookups!$C$24</f>
        <v>-448</v>
      </c>
      <c r="L44" s="19">
        <v>0</v>
      </c>
      <c r="M44" s="19">
        <v>0</v>
      </c>
      <c r="N44" s="9" t="s">
        <v>36</v>
      </c>
      <c r="O44" s="19">
        <v>0</v>
      </c>
      <c r="P44" s="19">
        <v>0</v>
      </c>
      <c r="Q44" s="9" t="s">
        <v>36</v>
      </c>
      <c r="R44" s="21">
        <f>R32*(1+VLookups!$C$45)</f>
        <v>-1791.5849714999999</v>
      </c>
      <c r="S44" s="19">
        <v>0</v>
      </c>
      <c r="T44" s="19">
        <v>0</v>
      </c>
      <c r="U44" s="9" t="s">
        <v>36</v>
      </c>
      <c r="V44" s="21">
        <f>V43-VLookups!$C$54</f>
        <v>-700</v>
      </c>
      <c r="W44" s="19">
        <v>0</v>
      </c>
      <c r="X44" s="19">
        <v>0</v>
      </c>
      <c r="Y44" s="20">
        <f>Y43*(1+VLookups!$C$57/12)</f>
        <v>-156.69819270153982</v>
      </c>
      <c r="Z44" s="20">
        <f>-E44*VLookups!$J$3</f>
        <v>-379.49999999999994</v>
      </c>
      <c r="AA44" s="19">
        <v>0</v>
      </c>
      <c r="AB44" s="20">
        <f t="shared" si="0"/>
        <v>1304.9842686376358</v>
      </c>
      <c r="AC44" s="20">
        <f t="shared" si="1"/>
        <v>28196.309930752086</v>
      </c>
    </row>
    <row r="45" spans="2:29" x14ac:dyDescent="0.25">
      <c r="B45" s="9">
        <v>41</v>
      </c>
      <c r="C45" s="9">
        <f t="shared" si="2"/>
        <v>26</v>
      </c>
      <c r="D45" s="9">
        <f t="shared" si="3"/>
        <v>5</v>
      </c>
      <c r="E45" s="20">
        <f>E34*(1+VLookups!$C$8)</f>
        <v>9487.4999999999982</v>
      </c>
      <c r="F45" s="20">
        <f>-E45*VLookups!$C$10*2</f>
        <v>-569.24999999999989</v>
      </c>
      <c r="G45" s="19">
        <v>0</v>
      </c>
      <c r="H45" s="20">
        <f>(-VLookups!$C$13)*(E45+F45/2)</f>
        <v>-2678.0366249999997</v>
      </c>
      <c r="I45" s="20">
        <f>-PMT(VLookups!$C$16/12,180,-FV(VLookups!$C$16/12,72,,-VLookups!$C$15))</f>
        <v>-1244.1079432345916</v>
      </c>
      <c r="J45" s="20">
        <f>-PMT(VLookups!$C$20/12,180,-FV(VLookups!$C$20/12,24,,-VLookups!$C$19))</f>
        <v>-499.96299892623148</v>
      </c>
      <c r="K45" s="21">
        <f>K44-VLookups!$C$24</f>
        <v>-451</v>
      </c>
      <c r="L45" s="19">
        <v>0</v>
      </c>
      <c r="M45" s="19">
        <v>0</v>
      </c>
      <c r="N45" s="9" t="s">
        <v>36</v>
      </c>
      <c r="O45" s="19">
        <v>0</v>
      </c>
      <c r="P45" s="19">
        <v>0</v>
      </c>
      <c r="Q45" s="9" t="s">
        <v>36</v>
      </c>
      <c r="R45" s="21">
        <f>R33*(1+VLookups!$C$45)</f>
        <v>-1791.5849714999999</v>
      </c>
      <c r="S45" s="19">
        <v>0</v>
      </c>
      <c r="T45" s="19">
        <v>0</v>
      </c>
      <c r="U45" s="9" t="s">
        <v>36</v>
      </c>
      <c r="V45" s="21">
        <f>V44-VLookups!$C$54</f>
        <v>-705</v>
      </c>
      <c r="W45" s="19">
        <v>0</v>
      </c>
      <c r="X45" s="19">
        <v>0</v>
      </c>
      <c r="Y45" s="20">
        <f>Y44*(1+VLookups!$C$57/12)</f>
        <v>-157.15522909691933</v>
      </c>
      <c r="Z45" s="20">
        <f>-E45*VLookups!$J$3</f>
        <v>-379.49999999999994</v>
      </c>
      <c r="AA45" s="19">
        <v>0</v>
      </c>
      <c r="AB45" s="20">
        <f t="shared" si="0"/>
        <v>1296.5272322422563</v>
      </c>
      <c r="AC45" s="20">
        <f t="shared" si="1"/>
        <v>29539.831012878931</v>
      </c>
    </row>
    <row r="46" spans="2:29" x14ac:dyDescent="0.25">
      <c r="B46" s="9">
        <v>42</v>
      </c>
      <c r="C46" s="9">
        <f t="shared" si="2"/>
        <v>26</v>
      </c>
      <c r="D46" s="9">
        <f t="shared" si="3"/>
        <v>6</v>
      </c>
      <c r="E46" s="20">
        <f>E35*(1+VLookups!$C$8)</f>
        <v>9487.4999999999982</v>
      </c>
      <c r="F46" s="20">
        <f>-E46*VLookups!$C$10*2</f>
        <v>-569.24999999999989</v>
      </c>
      <c r="G46" s="19">
        <v>0</v>
      </c>
      <c r="H46" s="20">
        <f>(-VLookups!$C$13)*(E46+F46/2)</f>
        <v>-2678.0366249999997</v>
      </c>
      <c r="I46" s="20">
        <f>-PMT(VLookups!$C$16/12,180,-FV(VLookups!$C$16/12,72,,-VLookups!$C$15))</f>
        <v>-1244.1079432345916</v>
      </c>
      <c r="J46" s="20">
        <f>-PMT(VLookups!$C$20/12,180,-FV(VLookups!$C$20/12,24,,-VLookups!$C$19))</f>
        <v>-499.96299892623148</v>
      </c>
      <c r="K46" s="21">
        <f>K45-VLookups!$C$24</f>
        <v>-454</v>
      </c>
      <c r="L46" s="19">
        <v>0</v>
      </c>
      <c r="M46" s="19">
        <v>0</v>
      </c>
      <c r="N46" s="9" t="s">
        <v>36</v>
      </c>
      <c r="O46" s="19">
        <v>0</v>
      </c>
      <c r="P46" s="19">
        <v>0</v>
      </c>
      <c r="Q46" s="9" t="s">
        <v>36</v>
      </c>
      <c r="R46" s="21">
        <f>R34*(1+VLookups!$C$45)</f>
        <v>-1791.5849714999999</v>
      </c>
      <c r="S46" s="19">
        <v>0</v>
      </c>
      <c r="T46" s="19">
        <v>0</v>
      </c>
      <c r="U46" s="9" t="s">
        <v>36</v>
      </c>
      <c r="V46" s="21">
        <f>V45-VLookups!$C$54</f>
        <v>-710</v>
      </c>
      <c r="W46" s="19">
        <v>0</v>
      </c>
      <c r="X46" s="19">
        <v>0</v>
      </c>
      <c r="Y46" s="20">
        <f>Y45*(1+VLookups!$C$57/12)</f>
        <v>-157.61359851511867</v>
      </c>
      <c r="Z46" s="20">
        <f>-E46*VLookups!$J$3</f>
        <v>-379.49999999999994</v>
      </c>
      <c r="AA46" s="19">
        <v>0</v>
      </c>
      <c r="AB46" s="20">
        <f t="shared" si="0"/>
        <v>1288.0688628240571</v>
      </c>
      <c r="AC46" s="20">
        <f t="shared" si="1"/>
        <v>30877.132927391121</v>
      </c>
    </row>
    <row r="47" spans="2:29" x14ac:dyDescent="0.25">
      <c r="B47" s="9">
        <v>43</v>
      </c>
      <c r="C47" s="9">
        <f t="shared" si="2"/>
        <v>26</v>
      </c>
      <c r="D47" s="9">
        <f t="shared" si="3"/>
        <v>7</v>
      </c>
      <c r="E47" s="20">
        <f>E36*(1+VLookups!$C$8)</f>
        <v>9487.4999999999982</v>
      </c>
      <c r="F47" s="20">
        <f>-E47*VLookups!$C$10*2</f>
        <v>-569.24999999999989</v>
      </c>
      <c r="G47" s="19">
        <v>0</v>
      </c>
      <c r="H47" s="20">
        <f>(-VLookups!$C$13)*(E47+F47/2)</f>
        <v>-2678.0366249999997</v>
      </c>
      <c r="I47" s="20">
        <f>-PMT(VLookups!$C$16/12,180,-FV(VLookups!$C$16/12,72,,-VLookups!$C$15))</f>
        <v>-1244.1079432345916</v>
      </c>
      <c r="J47" s="20">
        <f>-PMT(VLookups!$C$20/12,180,-FV(VLookups!$C$20/12,24,,-VLookups!$C$19))</f>
        <v>-499.96299892623148</v>
      </c>
      <c r="K47" s="21">
        <f>K46-VLookups!$C$24</f>
        <v>-457</v>
      </c>
      <c r="L47" s="19">
        <v>0</v>
      </c>
      <c r="M47" s="19">
        <v>0</v>
      </c>
      <c r="N47" s="9" t="s">
        <v>36</v>
      </c>
      <c r="O47" s="19">
        <v>0</v>
      </c>
      <c r="P47" s="19">
        <v>0</v>
      </c>
      <c r="Q47" s="9" t="s">
        <v>36</v>
      </c>
      <c r="R47" s="21">
        <f>R35*(1+VLookups!$C$45)</f>
        <v>-1791.5849714999999</v>
      </c>
      <c r="S47" s="19">
        <v>0</v>
      </c>
      <c r="T47" s="19">
        <v>0</v>
      </c>
      <c r="U47" s="9" t="s">
        <v>36</v>
      </c>
      <c r="V47" s="21">
        <f>V46-VLookups!$C$54</f>
        <v>-715</v>
      </c>
      <c r="W47" s="19">
        <v>0</v>
      </c>
      <c r="X47" s="19">
        <v>0</v>
      </c>
      <c r="Y47" s="20">
        <f>Y46*(1+VLookups!$C$57/12)</f>
        <v>-158.07330484412111</v>
      </c>
      <c r="Z47" s="20">
        <f>-E47*VLookups!$J$3</f>
        <v>-379.49999999999994</v>
      </c>
      <c r="AA47" s="19">
        <v>0</v>
      </c>
      <c r="AB47" s="20">
        <f t="shared" si="0"/>
        <v>1279.6091564950545</v>
      </c>
      <c r="AC47" s="20">
        <f t="shared" si="1"/>
        <v>32208.203972098498</v>
      </c>
    </row>
    <row r="48" spans="2:29" x14ac:dyDescent="0.25">
      <c r="B48" s="9">
        <v>44</v>
      </c>
      <c r="C48" s="9">
        <f t="shared" si="2"/>
        <v>26</v>
      </c>
      <c r="D48" s="9">
        <f t="shared" si="3"/>
        <v>8</v>
      </c>
      <c r="E48" s="20">
        <f>E37*(1+VLookups!$C$8)</f>
        <v>9487.4999999999982</v>
      </c>
      <c r="F48" s="20">
        <f>-E48*VLookups!$C$10*2</f>
        <v>-569.24999999999989</v>
      </c>
      <c r="G48" s="19">
        <v>0</v>
      </c>
      <c r="H48" s="20">
        <f>(-VLookups!$C$13)*(E48+F48/2)</f>
        <v>-2678.0366249999997</v>
      </c>
      <c r="I48" s="20">
        <f>-PMT(VLookups!$C$16/12,180,-FV(VLookups!$C$16/12,72,,-VLookups!$C$15))</f>
        <v>-1244.1079432345916</v>
      </c>
      <c r="J48" s="20">
        <f>-PMT(VLookups!$C$20/12,180,-FV(VLookups!$C$20/12,24,,-VLookups!$C$19))</f>
        <v>-499.96299892623148</v>
      </c>
      <c r="K48" s="21">
        <f>K47-VLookups!$C$24</f>
        <v>-460</v>
      </c>
      <c r="L48" s="19">
        <v>0</v>
      </c>
      <c r="M48" s="19">
        <v>0</v>
      </c>
      <c r="N48" s="9" t="s">
        <v>36</v>
      </c>
      <c r="O48" s="19">
        <v>0</v>
      </c>
      <c r="P48" s="19">
        <v>0</v>
      </c>
      <c r="Q48" s="9" t="s">
        <v>36</v>
      </c>
      <c r="R48" s="21">
        <f>R36*(1+VLookups!$C$45)</f>
        <v>-1791.5849714999999</v>
      </c>
      <c r="S48" s="19">
        <v>0</v>
      </c>
      <c r="T48" s="19">
        <v>0</v>
      </c>
      <c r="U48" s="9" t="s">
        <v>36</v>
      </c>
      <c r="V48" s="21">
        <f>V47-VLookups!$C$54</f>
        <v>-720</v>
      </c>
      <c r="W48" s="19">
        <v>0</v>
      </c>
      <c r="X48" s="19">
        <v>0</v>
      </c>
      <c r="Y48" s="20">
        <f>Y47*(1+VLookups!$C$57/12)</f>
        <v>-158.53435198324979</v>
      </c>
      <c r="Z48" s="20">
        <f>-E48*VLookups!$J$3</f>
        <v>-379.49999999999994</v>
      </c>
      <c r="AA48" s="19">
        <v>0</v>
      </c>
      <c r="AB48" s="20">
        <f t="shared" si="0"/>
        <v>1271.1481093559257</v>
      </c>
      <c r="AC48" s="20">
        <f t="shared" si="1"/>
        <v>33533.032421407923</v>
      </c>
    </row>
    <row r="49" spans="2:29" x14ac:dyDescent="0.25">
      <c r="B49" s="9">
        <v>45</v>
      </c>
      <c r="C49" s="9">
        <f t="shared" si="2"/>
        <v>26</v>
      </c>
      <c r="D49" s="9">
        <f t="shared" si="3"/>
        <v>9</v>
      </c>
      <c r="E49" s="20">
        <f>E38*(1+VLookups!$C$8)</f>
        <v>9487.4999999999982</v>
      </c>
      <c r="F49" s="20">
        <f>-E49*VLookups!$C$10*2</f>
        <v>-569.24999999999989</v>
      </c>
      <c r="G49" s="19">
        <v>0</v>
      </c>
      <c r="H49" s="20">
        <f>(-VLookups!$C$13)*(E49+F49/2)</f>
        <v>-2678.0366249999997</v>
      </c>
      <c r="I49" s="20">
        <f>-PMT(VLookups!$C$16/12,180,-FV(VLookups!$C$16/12,72,,-VLookups!$C$15))</f>
        <v>-1244.1079432345916</v>
      </c>
      <c r="J49" s="20">
        <f>-PMT(VLookups!$C$20/12,180,-FV(VLookups!$C$20/12,24,,-VLookups!$C$19))</f>
        <v>-499.96299892623148</v>
      </c>
      <c r="K49" s="21">
        <f>K48-VLookups!$C$24</f>
        <v>-463</v>
      </c>
      <c r="L49" s="19">
        <v>0</v>
      </c>
      <c r="M49" s="19">
        <v>0</v>
      </c>
      <c r="N49" s="9" t="s">
        <v>36</v>
      </c>
      <c r="O49" s="19">
        <v>0</v>
      </c>
      <c r="P49" s="19">
        <v>0</v>
      </c>
      <c r="Q49" s="9" t="s">
        <v>36</v>
      </c>
      <c r="R49" s="21">
        <f>R37*(1+VLookups!$C$45)</f>
        <v>-1791.5849714999999</v>
      </c>
      <c r="S49" s="19">
        <v>0</v>
      </c>
      <c r="T49" s="19">
        <v>0</v>
      </c>
      <c r="U49" s="9" t="s">
        <v>36</v>
      </c>
      <c r="V49" s="21">
        <f>V48-VLookups!$C$54</f>
        <v>-725</v>
      </c>
      <c r="W49" s="19">
        <v>0</v>
      </c>
      <c r="X49" s="19">
        <v>0</v>
      </c>
      <c r="Y49" s="20">
        <f>Y48*(1+VLookups!$C$57/12)</f>
        <v>-158.99674384320093</v>
      </c>
      <c r="Z49" s="20">
        <f>-E49*VLookups!$J$3</f>
        <v>-379.49999999999994</v>
      </c>
      <c r="AA49" s="19">
        <v>0</v>
      </c>
      <c r="AB49" s="20">
        <f t="shared" si="0"/>
        <v>1262.6857174959748</v>
      </c>
      <c r="AC49" s="20">
        <f t="shared" si="1"/>
        <v>34851.60652627291</v>
      </c>
    </row>
    <row r="50" spans="2:29" x14ac:dyDescent="0.25">
      <c r="B50" s="9">
        <v>46</v>
      </c>
      <c r="C50" s="9">
        <f t="shared" si="2"/>
        <v>26</v>
      </c>
      <c r="D50" s="9">
        <f t="shared" si="3"/>
        <v>10</v>
      </c>
      <c r="E50" s="20">
        <f>E39*(1+VLookups!$C$8)</f>
        <v>9487.4999999999982</v>
      </c>
      <c r="F50" s="20">
        <f>-E50*VLookups!$C$10*2</f>
        <v>-569.24999999999989</v>
      </c>
      <c r="G50" s="19">
        <v>0</v>
      </c>
      <c r="H50" s="20">
        <f>(-VLookups!$C$13)*(E50+F50/2)</f>
        <v>-2678.0366249999997</v>
      </c>
      <c r="I50" s="20">
        <f>-PMT(VLookups!$C$16/12,180,-FV(VLookups!$C$16/12,72,,-VLookups!$C$15))</f>
        <v>-1244.1079432345916</v>
      </c>
      <c r="J50" s="20">
        <f>-PMT(VLookups!$C$20/12,180,-FV(VLookups!$C$20/12,24,,-VLookups!$C$19))</f>
        <v>-499.96299892623148</v>
      </c>
      <c r="K50" s="21">
        <f>K49-VLookups!$C$24</f>
        <v>-466</v>
      </c>
      <c r="L50" s="19">
        <v>0</v>
      </c>
      <c r="M50" s="19">
        <v>0</v>
      </c>
      <c r="N50" s="9" t="s">
        <v>36</v>
      </c>
      <c r="O50" s="19">
        <v>0</v>
      </c>
      <c r="P50" s="19">
        <v>0</v>
      </c>
      <c r="Q50" s="9" t="s">
        <v>36</v>
      </c>
      <c r="R50" s="21">
        <f>R38*(1+VLookups!$C$45)</f>
        <v>-1791.5849714999999</v>
      </c>
      <c r="S50" s="19">
        <v>0</v>
      </c>
      <c r="T50" s="19">
        <v>0</v>
      </c>
      <c r="U50" s="9" t="s">
        <v>36</v>
      </c>
      <c r="V50" s="21">
        <f>V49-VLookups!$C$54</f>
        <v>-730</v>
      </c>
      <c r="W50" s="19">
        <v>0</v>
      </c>
      <c r="X50" s="19">
        <v>0</v>
      </c>
      <c r="Y50" s="20">
        <f>Y49*(1+VLookups!$C$57/12)</f>
        <v>-159.46048434607692</v>
      </c>
      <c r="Z50" s="20">
        <f>-E50*VLookups!$J$3</f>
        <v>-379.49999999999994</v>
      </c>
      <c r="AA50" s="19">
        <v>0</v>
      </c>
      <c r="AB50" s="20">
        <f t="shared" si="0"/>
        <v>1254.2219769930987</v>
      </c>
      <c r="AC50" s="20">
        <f t="shared" si="1"/>
        <v>36163.914514143129</v>
      </c>
    </row>
    <row r="51" spans="2:29" x14ac:dyDescent="0.25">
      <c r="B51" s="9">
        <v>47</v>
      </c>
      <c r="C51" s="9">
        <f t="shared" si="2"/>
        <v>26</v>
      </c>
      <c r="D51" s="9">
        <f t="shared" si="3"/>
        <v>11</v>
      </c>
      <c r="E51" s="20">
        <v>9487.4999999999982</v>
      </c>
      <c r="F51" s="20">
        <f>-E51*VLookups!$C$10*2</f>
        <v>-569.24999999999989</v>
      </c>
      <c r="G51" s="19">
        <v>0</v>
      </c>
      <c r="H51" s="20">
        <f>(-VLookups!$C$13)*(E51+F51/2)</f>
        <v>-2678.0366249999997</v>
      </c>
      <c r="I51" s="20">
        <f>-PMT(VLookups!$C$16/12,180,-FV(VLookups!$C$16/12,72,,-VLookups!$C$15))</f>
        <v>-1244.1079432345916</v>
      </c>
      <c r="J51" s="20">
        <f>-PMT(VLookups!$C$20/12,180,-FV(VLookups!$C$20/12,24,,-VLookups!$C$19))</f>
        <v>-499.96299892623148</v>
      </c>
      <c r="K51" s="21">
        <f>K50-VLookups!$C$24</f>
        <v>-469</v>
      </c>
      <c r="L51" s="19">
        <v>0</v>
      </c>
      <c r="M51" s="19">
        <v>0</v>
      </c>
      <c r="N51" s="9" t="s">
        <v>36</v>
      </c>
      <c r="O51" s="19">
        <v>0</v>
      </c>
      <c r="P51" s="19">
        <v>0</v>
      </c>
      <c r="Q51" s="9" t="s">
        <v>36</v>
      </c>
      <c r="R51" s="21">
        <f>R39*(1+VLookups!$C$45)</f>
        <v>-1791.5849714999999</v>
      </c>
      <c r="S51" s="19">
        <v>0</v>
      </c>
      <c r="T51" s="19">
        <v>0</v>
      </c>
      <c r="U51" s="9" t="s">
        <v>36</v>
      </c>
      <c r="V51" s="21">
        <f>V50-VLookups!$C$54</f>
        <v>-735</v>
      </c>
      <c r="W51" s="19">
        <v>0</v>
      </c>
      <c r="X51" s="19">
        <v>0</v>
      </c>
      <c r="Y51" s="20">
        <f>Y50*(1+VLookups!$C$57/12)</f>
        <v>-159.92557742541965</v>
      </c>
      <c r="Z51" s="20">
        <f>-E51*VLookups!$J$3</f>
        <v>-379.49999999999994</v>
      </c>
      <c r="AA51" s="19">
        <v>0</v>
      </c>
      <c r="AB51" s="20">
        <f t="shared" si="0"/>
        <v>1245.7568839137559</v>
      </c>
      <c r="AC51" s="20">
        <f t="shared" si="1"/>
        <v>37469.944588913786</v>
      </c>
    </row>
    <row r="52" spans="2:29" x14ac:dyDescent="0.25">
      <c r="B52" s="9">
        <v>48</v>
      </c>
      <c r="C52" s="9">
        <f t="shared" si="2"/>
        <v>27</v>
      </c>
      <c r="D52" s="9">
        <f t="shared" si="3"/>
        <v>0</v>
      </c>
      <c r="E52" s="20">
        <f>E40*(1+VLookups!$C$8)</f>
        <v>9819.5624999999982</v>
      </c>
      <c r="F52" s="20">
        <f>-E52*VLookups!$C$10*2</f>
        <v>-589.17374999999981</v>
      </c>
      <c r="G52" s="19">
        <v>0</v>
      </c>
      <c r="H52" s="20">
        <f>(-VLookups!$C$13)*(E52+F52/2)</f>
        <v>-2771.7679068749999</v>
      </c>
      <c r="I52" s="20">
        <f>-PMT(VLookups!$C$16/12,180,-FV(VLookups!$C$16/12,72,,-VLookups!$C$15))</f>
        <v>-1244.1079432345916</v>
      </c>
      <c r="J52" s="20">
        <f>-PMT(VLookups!$C$20/12,180,-FV(VLookups!$C$20/12,24,,-VLookups!$C$19))</f>
        <v>-499.96299892623148</v>
      </c>
      <c r="K52" s="21">
        <f>K51-VLookups!$C$24</f>
        <v>-472</v>
      </c>
      <c r="L52" s="19">
        <v>0</v>
      </c>
      <c r="M52" s="19">
        <v>0</v>
      </c>
      <c r="N52" s="9" t="s">
        <v>36</v>
      </c>
      <c r="O52" s="19">
        <v>0</v>
      </c>
      <c r="P52" s="19">
        <v>0</v>
      </c>
      <c r="Q52" s="9" t="s">
        <v>36</v>
      </c>
      <c r="R52" s="21">
        <f>R40*(1+VLookups!$C$45)</f>
        <v>-1900.8716547614999</v>
      </c>
      <c r="S52" s="19">
        <v>0</v>
      </c>
      <c r="T52" s="19">
        <v>0</v>
      </c>
      <c r="U52" s="9" t="s">
        <v>36</v>
      </c>
      <c r="V52" s="21">
        <f>V51-VLookups!$C$54</f>
        <v>-740</v>
      </c>
      <c r="W52" s="19">
        <v>0</v>
      </c>
      <c r="X52" s="19">
        <v>0</v>
      </c>
      <c r="Y52" s="20">
        <f>Y51*(1+VLookups!$C$57/12)</f>
        <v>-160.3920270262438</v>
      </c>
      <c r="Z52" s="20">
        <f>-E52*VLookups!$J$3</f>
        <v>-392.78249999999991</v>
      </c>
      <c r="AA52" s="19">
        <v>0</v>
      </c>
      <c r="AB52" s="20">
        <f t="shared" si="0"/>
        <v>1343.0905941764322</v>
      </c>
      <c r="AC52" s="20">
        <f t="shared" si="1"/>
        <v>38875.48509073841</v>
      </c>
    </row>
    <row r="53" spans="2:29" x14ac:dyDescent="0.25">
      <c r="B53" s="9">
        <v>49</v>
      </c>
      <c r="C53" s="9">
        <f t="shared" si="2"/>
        <v>27</v>
      </c>
      <c r="D53" s="9">
        <f t="shared" si="3"/>
        <v>1</v>
      </c>
      <c r="E53" s="20">
        <f>E41*(1+VLookups!$C$8)</f>
        <v>9819.5624999999982</v>
      </c>
      <c r="F53" s="20">
        <f>-E53*VLookups!$C$10*2</f>
        <v>-589.17374999999981</v>
      </c>
      <c r="G53" s="19">
        <v>0</v>
      </c>
      <c r="H53" s="20">
        <f>(-VLookups!$C$13)*(E53+F53/2)</f>
        <v>-2771.7679068749999</v>
      </c>
      <c r="I53" s="20">
        <f>-PMT(VLookups!$C$16/12,180,-FV(VLookups!$C$16/12,72,,-VLookups!$C$15))</f>
        <v>-1244.1079432345916</v>
      </c>
      <c r="J53" s="20">
        <f>-PMT(VLookups!$C$20/12,180,-FV(VLookups!$C$20/12,24,,-VLookups!$C$19))</f>
        <v>-499.96299892623148</v>
      </c>
      <c r="K53" s="21">
        <f>K52-VLookups!$C$24</f>
        <v>-475</v>
      </c>
      <c r="L53" s="19">
        <v>0</v>
      </c>
      <c r="M53" s="19">
        <v>0</v>
      </c>
      <c r="N53" s="9" t="s">
        <v>36</v>
      </c>
      <c r="O53" s="19">
        <v>0</v>
      </c>
      <c r="P53" s="19">
        <v>0</v>
      </c>
      <c r="Q53" s="9" t="s">
        <v>36</v>
      </c>
      <c r="R53" s="21">
        <f>R41*(1+VLookups!$C$45)</f>
        <v>-1900.8716547614999</v>
      </c>
      <c r="S53" s="19">
        <v>0</v>
      </c>
      <c r="T53" s="19">
        <v>0</v>
      </c>
      <c r="U53" s="9" t="s">
        <v>36</v>
      </c>
      <c r="V53" s="21">
        <f>V52-VLookups!$C$54</f>
        <v>-745</v>
      </c>
      <c r="W53" s="19">
        <v>0</v>
      </c>
      <c r="X53" s="19">
        <v>0</v>
      </c>
      <c r="Y53" s="20">
        <f>Y52*(1+VLookups!$C$57/12)</f>
        <v>-160.85983710507034</v>
      </c>
      <c r="Z53" s="20">
        <f>-E53*VLookups!$J$3</f>
        <v>-392.78249999999991</v>
      </c>
      <c r="AA53" s="19">
        <v>0</v>
      </c>
      <c r="AB53" s="20">
        <f t="shared" si="0"/>
        <v>1334.6227840976057</v>
      </c>
      <c r="AC53" s="20">
        <f t="shared" si="1"/>
        <v>40274.900349987249</v>
      </c>
    </row>
    <row r="54" spans="2:29" x14ac:dyDescent="0.25">
      <c r="B54" s="9">
        <v>50</v>
      </c>
      <c r="C54" s="9">
        <f t="shared" si="2"/>
        <v>27</v>
      </c>
      <c r="D54" s="9">
        <f t="shared" si="3"/>
        <v>2</v>
      </c>
      <c r="E54" s="20">
        <f>E42*(1+VLookups!$C$8)</f>
        <v>9819.5624999999982</v>
      </c>
      <c r="F54" s="20">
        <f>-E54*VLookups!$C$10*2</f>
        <v>-589.17374999999981</v>
      </c>
      <c r="G54" s="19">
        <v>0</v>
      </c>
      <c r="H54" s="20">
        <f>(-VLookups!$C$13)*(E54+F54/2)</f>
        <v>-2771.7679068749999</v>
      </c>
      <c r="I54" s="20">
        <f>-PMT(VLookups!$C$16/12,180,-FV(VLookups!$C$16/12,72,,-VLookups!$C$15))</f>
        <v>-1244.1079432345916</v>
      </c>
      <c r="J54" s="20">
        <f>-PMT(VLookups!$C$20/12,180,-FV(VLookups!$C$20/12,24,,-VLookups!$C$19))</f>
        <v>-499.96299892623148</v>
      </c>
      <c r="K54" s="21">
        <f>K53-VLookups!$C$24</f>
        <v>-478</v>
      </c>
      <c r="L54" s="19">
        <v>0</v>
      </c>
      <c r="M54" s="19">
        <v>0</v>
      </c>
      <c r="N54" s="9" t="s">
        <v>36</v>
      </c>
      <c r="O54" s="19">
        <v>0</v>
      </c>
      <c r="P54" s="19">
        <v>0</v>
      </c>
      <c r="Q54" s="9" t="s">
        <v>36</v>
      </c>
      <c r="R54" s="21">
        <f>R42*(1+VLookups!$C$45)</f>
        <v>-1900.8716547614999</v>
      </c>
      <c r="S54" s="19">
        <v>0</v>
      </c>
      <c r="T54" s="19">
        <v>0</v>
      </c>
      <c r="U54" s="9" t="s">
        <v>36</v>
      </c>
      <c r="V54" s="21">
        <f>V53-VLookups!$C$54</f>
        <v>-750</v>
      </c>
      <c r="W54" s="19">
        <v>0</v>
      </c>
      <c r="X54" s="19">
        <v>0</v>
      </c>
      <c r="Y54" s="20">
        <f>Y53*(1+VLookups!$C$57/12)</f>
        <v>-161.32901162996012</v>
      </c>
      <c r="Z54" s="20">
        <f>-E54*VLookups!$J$3</f>
        <v>-392.78249999999991</v>
      </c>
      <c r="AA54" s="19">
        <v>0</v>
      </c>
      <c r="AB54" s="20">
        <f t="shared" si="0"/>
        <v>1326.1536095727161</v>
      </c>
      <c r="AC54" s="20">
        <f t="shared" si="1"/>
        <v>41668.178793476611</v>
      </c>
    </row>
    <row r="55" spans="2:29" x14ac:dyDescent="0.25">
      <c r="B55" s="9">
        <v>51</v>
      </c>
      <c r="C55" s="9">
        <f t="shared" si="2"/>
        <v>27</v>
      </c>
      <c r="D55" s="9">
        <f t="shared" si="3"/>
        <v>3</v>
      </c>
      <c r="E55" s="20">
        <f>E43*(1+VLookups!$C$8)</f>
        <v>9819.5624999999982</v>
      </c>
      <c r="F55" s="20">
        <f>-E55*VLookups!$C$10*2</f>
        <v>-589.17374999999981</v>
      </c>
      <c r="G55" s="19">
        <v>0</v>
      </c>
      <c r="H55" s="20">
        <f>(-VLookups!$C$13)*(E55+F55/2)</f>
        <v>-2771.7679068749999</v>
      </c>
      <c r="I55" s="20">
        <f>-PMT(VLookups!$C$16/12,180,-FV(VLookups!$C$16/12,72,,-VLookups!$C$15))</f>
        <v>-1244.1079432345916</v>
      </c>
      <c r="J55" s="20">
        <f>-PMT(VLookups!$C$20/12,180,-FV(VLookups!$C$20/12,24,,-VLookups!$C$19))</f>
        <v>-499.96299892623148</v>
      </c>
      <c r="K55" s="21">
        <f>K54-VLookups!$C$24</f>
        <v>-481</v>
      </c>
      <c r="L55" s="19">
        <v>0</v>
      </c>
      <c r="M55" s="19">
        <v>0</v>
      </c>
      <c r="N55" s="9" t="s">
        <v>36</v>
      </c>
      <c r="O55" s="19">
        <v>0</v>
      </c>
      <c r="P55" s="19">
        <v>0</v>
      </c>
      <c r="Q55" s="9" t="s">
        <v>36</v>
      </c>
      <c r="R55" s="21">
        <f>R43*(1+VLookups!$C$45)</f>
        <v>-1900.8716547614999</v>
      </c>
      <c r="S55" s="19">
        <v>0</v>
      </c>
      <c r="T55" s="19">
        <v>0</v>
      </c>
      <c r="U55" s="9" t="s">
        <v>36</v>
      </c>
      <c r="V55" s="21">
        <f>V54-VLookups!$C$54</f>
        <v>-755</v>
      </c>
      <c r="W55" s="19">
        <v>0</v>
      </c>
      <c r="X55" s="19">
        <v>0</v>
      </c>
      <c r="Y55" s="20">
        <f>Y54*(1+VLookups!$C$57/12)</f>
        <v>-161.79955458054749</v>
      </c>
      <c r="Z55" s="20">
        <f>-E55*VLookups!$J$3</f>
        <v>-392.78249999999991</v>
      </c>
      <c r="AA55" s="19">
        <v>0</v>
      </c>
      <c r="AB55" s="20">
        <f t="shared" si="0"/>
        <v>1317.6830666221285</v>
      </c>
      <c r="AC55" s="20">
        <f t="shared" si="1"/>
        <v>43055.308824754538</v>
      </c>
    </row>
    <row r="56" spans="2:29" x14ac:dyDescent="0.25">
      <c r="B56" s="9">
        <v>52</v>
      </c>
      <c r="C56" s="9">
        <f t="shared" si="2"/>
        <v>27</v>
      </c>
      <c r="D56" s="9">
        <f t="shared" si="3"/>
        <v>4</v>
      </c>
      <c r="E56" s="20">
        <f>E44*(1+VLookups!$C$8)</f>
        <v>9819.5624999999982</v>
      </c>
      <c r="F56" s="20">
        <f>-E56*VLookups!$C$10*2</f>
        <v>-589.17374999999981</v>
      </c>
      <c r="G56" s="19">
        <v>0</v>
      </c>
      <c r="H56" s="20">
        <f>(-VLookups!$C$13)*(E56+F56/2)</f>
        <v>-2771.7679068749999</v>
      </c>
      <c r="I56" s="20">
        <f>-PMT(VLookups!$C$16/12,180,-FV(VLookups!$C$16/12,72,,-VLookups!$C$15))</f>
        <v>-1244.1079432345916</v>
      </c>
      <c r="J56" s="20">
        <f>-PMT(VLookups!$C$20/12,180,-FV(VLookups!$C$20/12,24,,-VLookups!$C$19))</f>
        <v>-499.96299892623148</v>
      </c>
      <c r="K56" s="21">
        <f>K55-VLookups!$C$24</f>
        <v>-484</v>
      </c>
      <c r="L56" s="19">
        <v>0</v>
      </c>
      <c r="M56" s="19">
        <v>0</v>
      </c>
      <c r="N56" s="9" t="s">
        <v>36</v>
      </c>
      <c r="O56" s="19">
        <v>0</v>
      </c>
      <c r="P56" s="19">
        <v>0</v>
      </c>
      <c r="Q56" s="9" t="s">
        <v>36</v>
      </c>
      <c r="R56" s="21">
        <f>R44*(1+VLookups!$C$45)</f>
        <v>-1900.8716547614999</v>
      </c>
      <c r="S56" s="19">
        <v>0</v>
      </c>
      <c r="T56" s="19">
        <v>0</v>
      </c>
      <c r="U56" s="9" t="s">
        <v>36</v>
      </c>
      <c r="V56" s="21">
        <f>V55-VLookups!$C$54</f>
        <v>-760</v>
      </c>
      <c r="W56" s="19">
        <v>0</v>
      </c>
      <c r="X56" s="19">
        <v>0</v>
      </c>
      <c r="Y56" s="20">
        <f>Y55*(1+VLookups!$C$57/12)</f>
        <v>-162.2714699480741</v>
      </c>
      <c r="Z56" s="20">
        <f>-E56*VLookups!$J$3</f>
        <v>-392.78249999999991</v>
      </c>
      <c r="AA56" s="19">
        <v>0</v>
      </c>
      <c r="AB56" s="20">
        <f t="shared" si="0"/>
        <v>1309.2111512546021</v>
      </c>
      <c r="AC56" s="20">
        <f t="shared" si="1"/>
        <v>44436.278824050401</v>
      </c>
    </row>
    <row r="57" spans="2:29" x14ac:dyDescent="0.25">
      <c r="B57" s="9">
        <v>53</v>
      </c>
      <c r="C57" s="9">
        <f t="shared" si="2"/>
        <v>27</v>
      </c>
      <c r="D57" s="9">
        <f t="shared" si="3"/>
        <v>5</v>
      </c>
      <c r="E57" s="20">
        <f>E45*(1+VLookups!$C$8)</f>
        <v>9819.5624999999982</v>
      </c>
      <c r="F57" s="20">
        <f>-E57*VLookups!$C$10*2</f>
        <v>-589.17374999999981</v>
      </c>
      <c r="G57" s="19">
        <v>0</v>
      </c>
      <c r="H57" s="20">
        <f>(-VLookups!$C$13)*(E57+F57/2)</f>
        <v>-2771.7679068749999</v>
      </c>
      <c r="I57" s="20">
        <f>-PMT(VLookups!$C$16/12,180,-FV(VLookups!$C$16/12,72,,-VLookups!$C$15))</f>
        <v>-1244.1079432345916</v>
      </c>
      <c r="J57" s="20">
        <f>-PMT(VLookups!$C$20/12,180,-FV(VLookups!$C$20/12,24,,-VLookups!$C$19))</f>
        <v>-499.96299892623148</v>
      </c>
      <c r="K57" s="21">
        <f>K56-VLookups!$C$24</f>
        <v>-487</v>
      </c>
      <c r="L57" s="19">
        <v>0</v>
      </c>
      <c r="M57" s="19">
        <v>0</v>
      </c>
      <c r="N57" s="9" t="s">
        <v>36</v>
      </c>
      <c r="O57" s="19">
        <v>0</v>
      </c>
      <c r="P57" s="19">
        <v>0</v>
      </c>
      <c r="Q57" s="9" t="s">
        <v>36</v>
      </c>
      <c r="R57" s="21">
        <f>R45*(1+VLookups!$C$45)</f>
        <v>-1900.8716547614999</v>
      </c>
      <c r="S57" s="19">
        <v>0</v>
      </c>
      <c r="T57" s="19">
        <v>0</v>
      </c>
      <c r="U57" s="9" t="s">
        <v>36</v>
      </c>
      <c r="V57" s="21">
        <f>V56-VLookups!$C$54</f>
        <v>-765</v>
      </c>
      <c r="W57" s="19">
        <v>0</v>
      </c>
      <c r="X57" s="19">
        <v>0</v>
      </c>
      <c r="Y57" s="20">
        <f>Y56*(1+VLookups!$C$57/12)</f>
        <v>-162.74476173542266</v>
      </c>
      <c r="Z57" s="20">
        <f>-E57*VLookups!$J$3</f>
        <v>-392.78249999999991</v>
      </c>
      <c r="AA57" s="19">
        <v>0</v>
      </c>
      <c r="AB57" s="20">
        <f t="shared" si="0"/>
        <v>1300.7378594672532</v>
      </c>
      <c r="AC57" s="20">
        <f t="shared" si="1"/>
        <v>45811.077148224409</v>
      </c>
    </row>
    <row r="58" spans="2:29" x14ac:dyDescent="0.25">
      <c r="B58" s="9">
        <v>54</v>
      </c>
      <c r="C58" s="9">
        <f t="shared" si="2"/>
        <v>27</v>
      </c>
      <c r="D58" s="9">
        <f t="shared" si="3"/>
        <v>6</v>
      </c>
      <c r="E58" s="20">
        <f>E46*(1+VLookups!$C$8)</f>
        <v>9819.5624999999982</v>
      </c>
      <c r="F58" s="20">
        <f>-E58*VLookups!$C$10*2</f>
        <v>-589.17374999999981</v>
      </c>
      <c r="G58" s="19">
        <v>0</v>
      </c>
      <c r="H58" s="20">
        <f>(-VLookups!$C$13)*(E58+F58/2)</f>
        <v>-2771.7679068749999</v>
      </c>
      <c r="I58" s="20">
        <f>-PMT(VLookups!$C$16/12,180,-FV(VLookups!$C$16/12,72,,-VLookups!$C$15))</f>
        <v>-1244.1079432345916</v>
      </c>
      <c r="J58" s="20">
        <f>-PMT(VLookups!$C$20/12,180,-FV(VLookups!$C$20/12,24,,-VLookups!$C$19))</f>
        <v>-499.96299892623148</v>
      </c>
      <c r="K58" s="21">
        <f>K57-VLookups!$C$24</f>
        <v>-490</v>
      </c>
      <c r="L58" s="19">
        <v>0</v>
      </c>
      <c r="M58" s="19">
        <v>0</v>
      </c>
      <c r="N58" s="9" t="s">
        <v>36</v>
      </c>
      <c r="O58" s="19">
        <v>0</v>
      </c>
      <c r="P58" s="19">
        <v>0</v>
      </c>
      <c r="Q58" s="9" t="s">
        <v>36</v>
      </c>
      <c r="R58" s="21">
        <f>R46*(1+VLookups!$C$45)</f>
        <v>-1900.8716547614999</v>
      </c>
      <c r="S58" s="19">
        <v>0</v>
      </c>
      <c r="T58" s="19">
        <v>0</v>
      </c>
      <c r="U58" s="9" t="s">
        <v>36</v>
      </c>
      <c r="V58" s="21">
        <f>V57-VLookups!$C$54</f>
        <v>-770</v>
      </c>
      <c r="W58" s="19">
        <v>0</v>
      </c>
      <c r="X58" s="19">
        <v>0</v>
      </c>
      <c r="Y58" s="20">
        <f>Y57*(1+VLookups!$C$57/12)</f>
        <v>-163.21943395715098</v>
      </c>
      <c r="Z58" s="20">
        <f>-E58*VLookups!$J$3</f>
        <v>-392.78249999999991</v>
      </c>
      <c r="AA58" s="19">
        <v>0</v>
      </c>
      <c r="AB58" s="20">
        <f t="shared" si="0"/>
        <v>1292.2631872455249</v>
      </c>
      <c r="AC58" s="20">
        <f t="shared" si="1"/>
        <v>47179.692130716976</v>
      </c>
    </row>
    <row r="59" spans="2:29" x14ac:dyDescent="0.25">
      <c r="B59" s="9">
        <v>55</v>
      </c>
      <c r="C59" s="9">
        <f t="shared" si="2"/>
        <v>27</v>
      </c>
      <c r="D59" s="9">
        <f t="shared" si="3"/>
        <v>7</v>
      </c>
      <c r="E59" s="20">
        <f>E47*(1+VLookups!$C$8)</f>
        <v>9819.5624999999982</v>
      </c>
      <c r="F59" s="20">
        <f>-E59*VLookups!$C$10*2</f>
        <v>-589.17374999999981</v>
      </c>
      <c r="G59" s="19">
        <v>0</v>
      </c>
      <c r="H59" s="20">
        <f>(-VLookups!$C$13)*(E59+F59/2)</f>
        <v>-2771.7679068749999</v>
      </c>
      <c r="I59" s="20">
        <f>-PMT(VLookups!$C$16/12,180,-FV(VLookups!$C$16/12,72,,-VLookups!$C$15))</f>
        <v>-1244.1079432345916</v>
      </c>
      <c r="J59" s="20">
        <f>-PMT(VLookups!$C$20/12,180,-FV(VLookups!$C$20/12,24,,-VLookups!$C$19))</f>
        <v>-499.96299892623148</v>
      </c>
      <c r="K59" s="21">
        <f>K58-VLookups!$C$24</f>
        <v>-493</v>
      </c>
      <c r="L59" s="19">
        <v>0</v>
      </c>
      <c r="M59" s="19">
        <v>0</v>
      </c>
      <c r="N59" s="9" t="s">
        <v>36</v>
      </c>
      <c r="O59" s="19">
        <v>0</v>
      </c>
      <c r="P59" s="19">
        <v>0</v>
      </c>
      <c r="Q59" s="9" t="s">
        <v>36</v>
      </c>
      <c r="R59" s="21">
        <f>R47*(1+VLookups!$C$45)</f>
        <v>-1900.8716547614999</v>
      </c>
      <c r="S59" s="19">
        <v>0</v>
      </c>
      <c r="T59" s="19">
        <v>0</v>
      </c>
      <c r="U59" s="9" t="s">
        <v>36</v>
      </c>
      <c r="V59" s="21">
        <f>V58-VLookups!$C$54</f>
        <v>-775</v>
      </c>
      <c r="W59" s="19">
        <v>0</v>
      </c>
      <c r="X59" s="19">
        <v>0</v>
      </c>
      <c r="Y59" s="20">
        <f>Y58*(1+VLookups!$C$57/12)</f>
        <v>-163.69549063952601</v>
      </c>
      <c r="Z59" s="20">
        <f>-E59*VLookups!$J$3</f>
        <v>-392.78249999999991</v>
      </c>
      <c r="AA59" s="19">
        <v>0</v>
      </c>
      <c r="AB59" s="20">
        <f t="shared" si="0"/>
        <v>1283.7871305631502</v>
      </c>
      <c r="AC59" s="20">
        <f t="shared" si="1"/>
        <v>48542.112081497988</v>
      </c>
    </row>
    <row r="60" spans="2:29" x14ac:dyDescent="0.25">
      <c r="B60" s="9">
        <v>56</v>
      </c>
      <c r="C60" s="9">
        <f t="shared" si="2"/>
        <v>27</v>
      </c>
      <c r="D60" s="9">
        <f t="shared" si="3"/>
        <v>8</v>
      </c>
      <c r="E60" s="20">
        <f>E48*(1+VLookups!$C$8)</f>
        <v>9819.5624999999982</v>
      </c>
      <c r="F60" s="20">
        <f>-E60*VLookups!$C$10*2</f>
        <v>-589.17374999999981</v>
      </c>
      <c r="G60" s="19">
        <v>0</v>
      </c>
      <c r="H60" s="20">
        <f>(-VLookups!$C$13)*(E60+F60/2)</f>
        <v>-2771.7679068749999</v>
      </c>
      <c r="I60" s="20">
        <f>-PMT(VLookups!$C$16/12,180,-FV(VLookups!$C$16/12,72,,-VLookups!$C$15))</f>
        <v>-1244.1079432345916</v>
      </c>
      <c r="J60" s="20">
        <f>-PMT(VLookups!$C$20/12,180,-FV(VLookups!$C$20/12,24,,-VLookups!$C$19))</f>
        <v>-499.96299892623148</v>
      </c>
      <c r="K60" s="21">
        <f>K59-VLookups!$C$24</f>
        <v>-496</v>
      </c>
      <c r="L60" s="19">
        <v>0</v>
      </c>
      <c r="M60" s="19">
        <v>0</v>
      </c>
      <c r="N60" s="9" t="s">
        <v>36</v>
      </c>
      <c r="O60" s="19">
        <v>0</v>
      </c>
      <c r="P60" s="19">
        <v>0</v>
      </c>
      <c r="Q60" s="9" t="s">
        <v>36</v>
      </c>
      <c r="R60" s="21">
        <f>R48*(1+VLookups!$C$45)</f>
        <v>-1900.8716547614999</v>
      </c>
      <c r="S60" s="19">
        <v>0</v>
      </c>
      <c r="T60" s="19">
        <v>0</v>
      </c>
      <c r="U60" s="9" t="s">
        <v>36</v>
      </c>
      <c r="V60" s="21">
        <f>V59-VLookups!$C$54</f>
        <v>-780</v>
      </c>
      <c r="W60" s="19">
        <v>0</v>
      </c>
      <c r="X60" s="19">
        <v>0</v>
      </c>
      <c r="Y60" s="20">
        <f>Y59*(1+VLookups!$C$57/12)</f>
        <v>-164.17293582055797</v>
      </c>
      <c r="Z60" s="20">
        <f>-E60*VLookups!$J$3</f>
        <v>-392.78249999999991</v>
      </c>
      <c r="AA60" s="19">
        <v>0</v>
      </c>
      <c r="AB60" s="20">
        <f t="shared" si="0"/>
        <v>1275.309685382118</v>
      </c>
      <c r="AC60" s="20">
        <f t="shared" si="1"/>
        <v>49898.325287015941</v>
      </c>
    </row>
    <row r="61" spans="2:29" x14ac:dyDescent="0.25">
      <c r="B61" s="9">
        <v>57</v>
      </c>
      <c r="C61" s="9">
        <f t="shared" si="2"/>
        <v>27</v>
      </c>
      <c r="D61" s="9">
        <f t="shared" si="3"/>
        <v>9</v>
      </c>
      <c r="E61" s="20">
        <f>E49*(1+VLookups!$C$8)</f>
        <v>9819.5624999999982</v>
      </c>
      <c r="F61" s="20">
        <f>-E61*VLookups!$C$10*2</f>
        <v>-589.17374999999981</v>
      </c>
      <c r="G61" s="19">
        <v>0</v>
      </c>
      <c r="H61" s="20">
        <f>(-VLookups!$C$13)*(E61+F61/2)</f>
        <v>-2771.7679068749999</v>
      </c>
      <c r="I61" s="20">
        <f>-PMT(VLookups!$C$16/12,180,-FV(VLookups!$C$16/12,72,,-VLookups!$C$15))</f>
        <v>-1244.1079432345916</v>
      </c>
      <c r="J61" s="20">
        <f>-PMT(VLookups!$C$20/12,180,-FV(VLookups!$C$20/12,24,,-VLookups!$C$19))</f>
        <v>-499.96299892623148</v>
      </c>
      <c r="K61" s="21">
        <f>K60-VLookups!$C$24</f>
        <v>-499</v>
      </c>
      <c r="L61" s="19">
        <v>0</v>
      </c>
      <c r="M61" s="19">
        <v>0</v>
      </c>
      <c r="N61" s="9" t="s">
        <v>36</v>
      </c>
      <c r="O61" s="19">
        <v>0</v>
      </c>
      <c r="P61" s="19">
        <v>0</v>
      </c>
      <c r="Q61" s="9" t="s">
        <v>36</v>
      </c>
      <c r="R61" s="21">
        <f>R49*(1+VLookups!$C$45)</f>
        <v>-1900.8716547614999</v>
      </c>
      <c r="S61" s="19">
        <v>0</v>
      </c>
      <c r="T61" s="19">
        <v>0</v>
      </c>
      <c r="U61" s="9" t="s">
        <v>36</v>
      </c>
      <c r="V61" s="21">
        <f>V60-VLookups!$C$54</f>
        <v>-785</v>
      </c>
      <c r="W61" s="19">
        <v>0</v>
      </c>
      <c r="X61" s="19">
        <v>0</v>
      </c>
      <c r="Y61" s="20">
        <f>Y60*(1+VLookups!$C$57/12)</f>
        <v>-164.65177355003459</v>
      </c>
      <c r="Z61" s="20">
        <f>-E61*VLookups!$J$3</f>
        <v>-392.78249999999991</v>
      </c>
      <c r="AA61" s="19">
        <v>0</v>
      </c>
      <c r="AB61" s="20">
        <f t="shared" si="0"/>
        <v>1266.8308476526413</v>
      </c>
      <c r="AC61" s="20">
        <f t="shared" si="1"/>
        <v>51248.320010146948</v>
      </c>
    </row>
    <row r="62" spans="2:29" x14ac:dyDescent="0.25">
      <c r="B62" s="9">
        <v>58</v>
      </c>
      <c r="C62" s="9">
        <f t="shared" si="2"/>
        <v>27</v>
      </c>
      <c r="D62" s="9">
        <f t="shared" si="3"/>
        <v>10</v>
      </c>
      <c r="E62" s="20">
        <f>E50*(1+VLookups!$C$8)</f>
        <v>9819.5624999999982</v>
      </c>
      <c r="F62" s="20">
        <f>-E62*VLookups!$C$10*2</f>
        <v>-589.17374999999981</v>
      </c>
      <c r="G62" s="19">
        <v>0</v>
      </c>
      <c r="H62" s="20">
        <f>(-VLookups!$C$13)*(E62+F62/2)</f>
        <v>-2771.7679068749999</v>
      </c>
      <c r="I62" s="20">
        <f>-PMT(VLookups!$C$16/12,180,-FV(VLookups!$C$16/12,72,,-VLookups!$C$15))</f>
        <v>-1244.1079432345916</v>
      </c>
      <c r="J62" s="20">
        <f>-PMT(VLookups!$C$20/12,180,-FV(VLookups!$C$20/12,24,,-VLookups!$C$19))</f>
        <v>-499.96299892623148</v>
      </c>
      <c r="K62" s="21">
        <f>K61-VLookups!$C$24</f>
        <v>-502</v>
      </c>
      <c r="L62" s="19">
        <v>0</v>
      </c>
      <c r="M62" s="19">
        <v>0</v>
      </c>
      <c r="N62" s="9" t="s">
        <v>36</v>
      </c>
      <c r="O62" s="19">
        <v>0</v>
      </c>
      <c r="P62" s="19">
        <v>0</v>
      </c>
      <c r="Q62" s="9" t="s">
        <v>36</v>
      </c>
      <c r="R62" s="21">
        <f>R50*(1+VLookups!$C$45)</f>
        <v>-1900.8716547614999</v>
      </c>
      <c r="S62" s="19">
        <v>0</v>
      </c>
      <c r="T62" s="19">
        <v>0</v>
      </c>
      <c r="U62" s="9" t="s">
        <v>36</v>
      </c>
      <c r="V62" s="21">
        <f>V61-VLookups!$C$54</f>
        <v>-790</v>
      </c>
      <c r="W62" s="19">
        <v>0</v>
      </c>
      <c r="X62" s="19">
        <v>0</v>
      </c>
      <c r="Y62" s="20">
        <f>Y61*(1+VLookups!$C$57/12)</f>
        <v>-165.13200788955552</v>
      </c>
      <c r="Z62" s="20">
        <f>-E62*VLookups!$J$3</f>
        <v>-392.78249999999991</v>
      </c>
      <c r="AA62" s="19">
        <v>0</v>
      </c>
      <c r="AB62" s="20">
        <f t="shared" si="0"/>
        <v>1258.3506133131204</v>
      </c>
      <c r="AC62" s="20">
        <f t="shared" si="1"/>
        <v>52592.08449014365</v>
      </c>
    </row>
    <row r="63" spans="2:29" x14ac:dyDescent="0.25">
      <c r="B63" s="9">
        <v>59</v>
      </c>
      <c r="C63" s="9">
        <f t="shared" si="2"/>
        <v>27</v>
      </c>
      <c r="D63" s="9">
        <f t="shared" si="3"/>
        <v>11</v>
      </c>
      <c r="E63" s="20">
        <f>E51*(1+VLookups!$C$8)</f>
        <v>9819.5624999999982</v>
      </c>
      <c r="F63" s="20">
        <f>-E63*VLookups!$C$10*2</f>
        <v>-589.17374999999981</v>
      </c>
      <c r="G63" s="19">
        <v>0</v>
      </c>
      <c r="H63" s="20">
        <f>(-VLookups!$C$13)*(E63+F63/2)</f>
        <v>-2771.7679068749999</v>
      </c>
      <c r="I63" s="20">
        <f>-PMT(VLookups!$C$16/12,180,-FV(VLookups!$C$16/12,72,,-VLookups!$C$15))</f>
        <v>-1244.1079432345916</v>
      </c>
      <c r="J63" s="20">
        <f>-PMT(VLookups!$C$20/12,180,-FV(VLookups!$C$20/12,24,,-VLookups!$C$19))</f>
        <v>-499.96299892623148</v>
      </c>
      <c r="K63" s="21">
        <f>K62-VLookups!$C$24</f>
        <v>-505</v>
      </c>
      <c r="L63" s="19">
        <v>0</v>
      </c>
      <c r="M63" s="19">
        <v>0</v>
      </c>
      <c r="N63" s="9" t="s">
        <v>36</v>
      </c>
      <c r="O63" s="19">
        <v>0</v>
      </c>
      <c r="P63" s="19">
        <v>0</v>
      </c>
      <c r="Q63" s="9" t="s">
        <v>36</v>
      </c>
      <c r="R63" s="21">
        <f>R51*(1+VLookups!$C$45)</f>
        <v>-1900.8716547614999</v>
      </c>
      <c r="S63" s="19">
        <v>0</v>
      </c>
      <c r="T63" s="19">
        <v>0</v>
      </c>
      <c r="U63" s="9" t="s">
        <v>36</v>
      </c>
      <c r="V63" s="21">
        <f>V62-VLookups!$C$54</f>
        <v>-795</v>
      </c>
      <c r="W63" s="19">
        <v>0</v>
      </c>
      <c r="X63" s="19">
        <v>0</v>
      </c>
      <c r="Y63" s="20">
        <f>Y62*(1+VLookups!$C$57/12)</f>
        <v>-165.61364291256672</v>
      </c>
      <c r="Z63" s="20">
        <f>-E63*VLookups!$J$3</f>
        <v>-392.78249999999991</v>
      </c>
      <c r="AA63" s="19">
        <v>0</v>
      </c>
      <c r="AB63" s="20">
        <f t="shared" si="0"/>
        <v>1249.8689782901092</v>
      </c>
      <c r="AC63" s="20">
        <f t="shared" si="1"/>
        <v>53929.606942583996</v>
      </c>
    </row>
    <row r="64" spans="2:29" x14ac:dyDescent="0.25">
      <c r="B64" s="9">
        <v>60</v>
      </c>
      <c r="C64" s="9">
        <f t="shared" si="2"/>
        <v>28</v>
      </c>
      <c r="D64" s="9">
        <f t="shared" si="3"/>
        <v>0</v>
      </c>
      <c r="E64" s="20">
        <f>E52*(1+VLookups!$C$8)</f>
        <v>10163.247187499997</v>
      </c>
      <c r="F64" s="20">
        <f>-E64*VLookups!$C$10*2</f>
        <v>-609.79483124999979</v>
      </c>
      <c r="G64" s="19">
        <v>0</v>
      </c>
      <c r="H64" s="20">
        <f>(-VLookups!$C$13)*(E64+F64/2)</f>
        <v>-2868.7797836156246</v>
      </c>
      <c r="I64" s="20">
        <f>-PMT(VLookups!$C$16/12,180,-FV(VLookups!$C$16/12,72,,-VLookups!$C$15))</f>
        <v>-1244.1079432345916</v>
      </c>
      <c r="J64" s="20">
        <f>-PMT(VLookups!$C$20/12,180,-FV(VLookups!$C$20/12,24,,-VLookups!$C$19))</f>
        <v>-499.96299892623148</v>
      </c>
      <c r="K64" s="19">
        <v>0</v>
      </c>
      <c r="L64" s="20">
        <f>-VLookups!$C$27</f>
        <v>-5000</v>
      </c>
      <c r="M64" s="19">
        <v>0</v>
      </c>
      <c r="N64" s="22">
        <v>0</v>
      </c>
      <c r="O64" s="19">
        <v>0</v>
      </c>
      <c r="P64" s="19">
        <v>0</v>
      </c>
      <c r="Q64" s="9" t="s">
        <v>36</v>
      </c>
      <c r="R64" s="21">
        <f>R52*(1+VLookups!$C$45)</f>
        <v>-2016.8248257019513</v>
      </c>
      <c r="S64" s="19">
        <v>0</v>
      </c>
      <c r="T64" s="19">
        <v>0</v>
      </c>
      <c r="U64" s="9" t="s">
        <v>36</v>
      </c>
      <c r="V64" s="21">
        <f>V63-VLookups!$C$54</f>
        <v>-800</v>
      </c>
      <c r="W64" s="21">
        <f>-VLookups!$C$59</f>
        <v>-200</v>
      </c>
      <c r="X64" s="19">
        <v>0</v>
      </c>
      <c r="Y64" s="20">
        <f>Y63*(1+VLookups!$C$57/12)</f>
        <v>-166.09668270439505</v>
      </c>
      <c r="Z64" s="20">
        <f>-E64*VLookups!$J$3</f>
        <v>-406.52988749999992</v>
      </c>
      <c r="AA64" s="19">
        <v>0</v>
      </c>
      <c r="AB64" s="20">
        <f t="shared" si="0"/>
        <v>-3343.9523498077965</v>
      </c>
      <c r="AC64" s="20">
        <f t="shared" si="1"/>
        <v>50675.53727101384</v>
      </c>
    </row>
    <row r="65" spans="2:29" x14ac:dyDescent="0.25">
      <c r="B65" s="41">
        <v>61</v>
      </c>
      <c r="C65" s="41">
        <f t="shared" si="2"/>
        <v>28</v>
      </c>
      <c r="D65" s="41">
        <f t="shared" si="3"/>
        <v>1</v>
      </c>
      <c r="E65" s="20">
        <f>E53*(1+VLookups!$C$8)</f>
        <v>10163.247187499997</v>
      </c>
      <c r="F65" s="42">
        <f>-E65*VLookups!$C$10*2</f>
        <v>-609.79483124999979</v>
      </c>
      <c r="G65" s="43">
        <v>0</v>
      </c>
      <c r="H65" s="42">
        <f>(-VLookups!$C$13)*(E65+F65/2)</f>
        <v>-2868.7797836156246</v>
      </c>
      <c r="I65" s="42">
        <f>-PMT(VLookups!$C$16/12,180,-FV(VLookups!$C$16/12,72,,-VLookups!$C$15))</f>
        <v>-1244.1079432345916</v>
      </c>
      <c r="J65" s="42">
        <f>-PMT(VLookups!$C$20/12,180,-FV(VLookups!$C$20/12,24,,-VLookups!$C$19))</f>
        <v>-499.96299892623148</v>
      </c>
      <c r="K65" s="43">
        <v>0</v>
      </c>
      <c r="L65" s="42">
        <f>VLookups!$C$30</f>
        <v>-471.78084110027339</v>
      </c>
      <c r="M65" s="42">
        <f>-VLookups!$C$32</f>
        <v>-66</v>
      </c>
      <c r="N65" s="44">
        <v>1</v>
      </c>
      <c r="O65" s="43">
        <v>0</v>
      </c>
      <c r="P65" s="43">
        <v>0</v>
      </c>
      <c r="Q65" s="41" t="s">
        <v>36</v>
      </c>
      <c r="R65" s="45">
        <f>R53*(1+VLookups!$C$45)</f>
        <v>-2016.8248257019513</v>
      </c>
      <c r="S65" s="43">
        <v>0</v>
      </c>
      <c r="T65" s="43">
        <v>0</v>
      </c>
      <c r="U65" s="41" t="s">
        <v>36</v>
      </c>
      <c r="V65" s="45">
        <f>V64-VLookups!$C$54</f>
        <v>-805</v>
      </c>
      <c r="W65" s="45">
        <f>-VLookups!$C$59</f>
        <v>-200</v>
      </c>
      <c r="X65" s="43">
        <v>0</v>
      </c>
      <c r="Y65" s="42">
        <f>Y64*(1+VLookups!$C$57/12)</f>
        <v>-166.58113136228286</v>
      </c>
      <c r="Z65" s="42">
        <f>-E65*VLookups!$J$3</f>
        <v>-406.52988749999992</v>
      </c>
      <c r="AA65" s="43">
        <v>0</v>
      </c>
      <c r="AB65" s="42">
        <f t="shared" si="0"/>
        <v>1112.7823604340424</v>
      </c>
      <c r="AC65" s="42">
        <f t="shared" si="1"/>
        <v>51872.778860232909</v>
      </c>
    </row>
    <row r="66" spans="2:29" x14ac:dyDescent="0.25">
      <c r="B66" s="9">
        <v>62</v>
      </c>
      <c r="C66" s="9">
        <f t="shared" si="2"/>
        <v>28</v>
      </c>
      <c r="D66" s="9">
        <f t="shared" si="3"/>
        <v>2</v>
      </c>
      <c r="E66" s="20">
        <f>E54*(1+VLookups!$C$8)</f>
        <v>10163.247187499997</v>
      </c>
      <c r="F66" s="20">
        <f>-E66*VLookups!$C$10*2</f>
        <v>-609.79483124999979</v>
      </c>
      <c r="G66" s="19">
        <v>0</v>
      </c>
      <c r="H66" s="20">
        <f>(-VLookups!$C$13)*(E66+F66/2)</f>
        <v>-2868.7797836156246</v>
      </c>
      <c r="I66" s="20">
        <f>-PMT(VLookups!$C$16/12,180,-FV(VLookups!$C$16/12,72,,-VLookups!$C$15))</f>
        <v>-1244.1079432345916</v>
      </c>
      <c r="J66" s="20">
        <f>-PMT(VLookups!$C$20/12,180,-FV(VLookups!$C$20/12,24,,-VLookups!$C$19))</f>
        <v>-499.96299892623148</v>
      </c>
      <c r="K66" s="19">
        <v>0</v>
      </c>
      <c r="L66" s="20">
        <f>VLookups!$C$30</f>
        <v>-471.78084110027339</v>
      </c>
      <c r="M66" s="20">
        <f>M65-VLookups!$C$33</f>
        <v>-67</v>
      </c>
      <c r="N66" s="22">
        <v>2</v>
      </c>
      <c r="O66" s="19">
        <v>0</v>
      </c>
      <c r="P66" s="19">
        <v>0</v>
      </c>
      <c r="Q66" s="9" t="s">
        <v>36</v>
      </c>
      <c r="R66" s="21">
        <f>R54*(1+VLookups!$C$45)</f>
        <v>-2016.8248257019513</v>
      </c>
      <c r="S66" s="19">
        <v>0</v>
      </c>
      <c r="T66" s="19">
        <v>0</v>
      </c>
      <c r="U66" s="9" t="s">
        <v>36</v>
      </c>
      <c r="V66" s="21">
        <f>V65-VLookups!$C$54</f>
        <v>-810</v>
      </c>
      <c r="W66" s="21">
        <f>-VLookups!$C$59</f>
        <v>-200</v>
      </c>
      <c r="X66" s="19">
        <v>0</v>
      </c>
      <c r="Y66" s="20">
        <f>Y65*(1+VLookups!$C$57/12)</f>
        <v>-167.06699299542285</v>
      </c>
      <c r="Z66" s="20">
        <f>-E66*VLookups!$J$3</f>
        <v>-406.52988749999992</v>
      </c>
      <c r="AA66" s="19">
        <v>0</v>
      </c>
      <c r="AB66" s="20">
        <f t="shared" si="0"/>
        <v>1106.2964988009023</v>
      </c>
      <c r="AC66" s="20">
        <f t="shared" si="1"/>
        <v>53065.529990467534</v>
      </c>
    </row>
    <row r="67" spans="2:29" x14ac:dyDescent="0.25">
      <c r="B67" s="9">
        <v>63</v>
      </c>
      <c r="C67" s="9">
        <f t="shared" si="2"/>
        <v>28</v>
      </c>
      <c r="D67" s="9">
        <f t="shared" si="3"/>
        <v>3</v>
      </c>
      <c r="E67" s="20">
        <f>E55*(1+VLookups!$C$8)</f>
        <v>10163.247187499997</v>
      </c>
      <c r="F67" s="20">
        <f>-E67*VLookups!$C$10*2</f>
        <v>-609.79483124999979</v>
      </c>
      <c r="G67" s="19">
        <v>0</v>
      </c>
      <c r="H67" s="20">
        <f>(-VLookups!$C$13)*(E67+F67/2)</f>
        <v>-2868.7797836156246</v>
      </c>
      <c r="I67" s="20">
        <f>-PMT(VLookups!$C$16/12,180,-FV(VLookups!$C$16/12,72,,-VLookups!$C$15))</f>
        <v>-1244.1079432345916</v>
      </c>
      <c r="J67" s="20">
        <f>-PMT(VLookups!$C$20/12,180,-FV(VLookups!$C$20/12,24,,-VLookups!$C$19))</f>
        <v>-499.96299892623148</v>
      </c>
      <c r="K67" s="19">
        <v>0</v>
      </c>
      <c r="L67" s="20">
        <f>VLookups!$C$30</f>
        <v>-471.78084110027339</v>
      </c>
      <c r="M67" s="20">
        <f>M66-VLookups!$C$33</f>
        <v>-68</v>
      </c>
      <c r="N67" s="22">
        <v>3</v>
      </c>
      <c r="O67" s="19">
        <v>0</v>
      </c>
      <c r="P67" s="19">
        <v>0</v>
      </c>
      <c r="Q67" s="9" t="s">
        <v>36</v>
      </c>
      <c r="R67" s="21">
        <f>R55*(1+VLookups!$C$45)</f>
        <v>-2016.8248257019513</v>
      </c>
      <c r="S67" s="19">
        <v>0</v>
      </c>
      <c r="T67" s="19">
        <v>0</v>
      </c>
      <c r="U67" s="9" t="s">
        <v>36</v>
      </c>
      <c r="V67" s="21">
        <f>V66-VLookups!$C$54</f>
        <v>-815</v>
      </c>
      <c r="W67" s="21">
        <f>-VLookups!$C$59</f>
        <v>-200</v>
      </c>
      <c r="X67" s="19">
        <v>0</v>
      </c>
      <c r="Y67" s="20">
        <f>Y66*(1+VLookups!$C$57/12)</f>
        <v>-167.55427172499284</v>
      </c>
      <c r="Z67" s="20">
        <f>-E67*VLookups!$J$3</f>
        <v>-406.52988749999992</v>
      </c>
      <c r="AA67" s="19">
        <v>0</v>
      </c>
      <c r="AB67" s="20">
        <f t="shared" si="0"/>
        <v>1099.8092200713324</v>
      </c>
      <c r="AC67" s="20">
        <f t="shared" si="1"/>
        <v>54253.781760522979</v>
      </c>
    </row>
    <row r="68" spans="2:29" x14ac:dyDescent="0.25">
      <c r="B68" s="9">
        <v>64</v>
      </c>
      <c r="C68" s="9">
        <f t="shared" si="2"/>
        <v>28</v>
      </c>
      <c r="D68" s="9">
        <f t="shared" si="3"/>
        <v>4</v>
      </c>
      <c r="E68" s="20">
        <f>E56*(1+VLookups!$C$8)</f>
        <v>10163.247187499997</v>
      </c>
      <c r="F68" s="20">
        <f>-E68*VLookups!$C$10*2</f>
        <v>-609.79483124999979</v>
      </c>
      <c r="G68" s="19">
        <v>0</v>
      </c>
      <c r="H68" s="20">
        <f>(-VLookups!$C$13)*(E68+F68/2)</f>
        <v>-2868.7797836156246</v>
      </c>
      <c r="I68" s="20">
        <f>-PMT(VLookups!$C$16/12,180,-FV(VLookups!$C$16/12,72,,-VLookups!$C$15))</f>
        <v>-1244.1079432345916</v>
      </c>
      <c r="J68" s="20">
        <f>-PMT(VLookups!$C$20/12,180,-FV(VLookups!$C$20/12,24,,-VLookups!$C$19))</f>
        <v>-499.96299892623148</v>
      </c>
      <c r="K68" s="19">
        <v>0</v>
      </c>
      <c r="L68" s="20">
        <f>VLookups!$C$30</f>
        <v>-471.78084110027339</v>
      </c>
      <c r="M68" s="20">
        <f>M67-VLookups!$C$33</f>
        <v>-69</v>
      </c>
      <c r="N68" s="22">
        <v>4</v>
      </c>
      <c r="O68" s="19">
        <v>0</v>
      </c>
      <c r="P68" s="19">
        <v>0</v>
      </c>
      <c r="Q68" s="9" t="s">
        <v>36</v>
      </c>
      <c r="R68" s="21">
        <f>R56*(1+VLookups!$C$45)</f>
        <v>-2016.8248257019513</v>
      </c>
      <c r="S68" s="19">
        <v>0</v>
      </c>
      <c r="T68" s="19">
        <v>0</v>
      </c>
      <c r="U68" s="9" t="s">
        <v>36</v>
      </c>
      <c r="V68" s="21">
        <f>V67-VLookups!$C$54</f>
        <v>-820</v>
      </c>
      <c r="W68" s="21">
        <f>-VLookups!$C$59</f>
        <v>-200</v>
      </c>
      <c r="X68" s="19">
        <v>0</v>
      </c>
      <c r="Y68" s="20">
        <f>Y67*(1+VLookups!$C$57/12)</f>
        <v>-168.04297168419075</v>
      </c>
      <c r="Z68" s="20">
        <f>-E68*VLookups!$J$3</f>
        <v>-406.52988749999992</v>
      </c>
      <c r="AA68" s="19">
        <v>0</v>
      </c>
      <c r="AB68" s="20">
        <f t="shared" si="0"/>
        <v>1093.3205201121345</v>
      </c>
      <c r="AC68" s="20">
        <f t="shared" si="1"/>
        <v>55437.525250235994</v>
      </c>
    </row>
    <row r="69" spans="2:29" x14ac:dyDescent="0.25">
      <c r="B69" s="9">
        <v>65</v>
      </c>
      <c r="C69" s="9">
        <f t="shared" si="2"/>
        <v>28</v>
      </c>
      <c r="D69" s="9">
        <f t="shared" si="3"/>
        <v>5</v>
      </c>
      <c r="E69" s="20">
        <f>E57*(1+VLookups!$C$8)</f>
        <v>10163.247187499997</v>
      </c>
      <c r="F69" s="20">
        <f>-E69*VLookups!$C$10*2</f>
        <v>-609.79483124999979</v>
      </c>
      <c r="G69" s="19">
        <v>0</v>
      </c>
      <c r="H69" s="20">
        <f>(-VLookups!$C$13)*(E69+F69/2)</f>
        <v>-2868.7797836156246</v>
      </c>
      <c r="I69" s="20">
        <f>-PMT(VLookups!$C$16/12,180,-FV(VLookups!$C$16/12,72,,-VLookups!$C$15))</f>
        <v>-1244.1079432345916</v>
      </c>
      <c r="J69" s="20">
        <f>-PMT(VLookups!$C$20/12,180,-FV(VLookups!$C$20/12,24,,-VLookups!$C$19))</f>
        <v>-499.96299892623148</v>
      </c>
      <c r="K69" s="19">
        <v>0</v>
      </c>
      <c r="L69" s="20">
        <f>VLookups!$C$30</f>
        <v>-471.78084110027339</v>
      </c>
      <c r="M69" s="20">
        <f>M68-VLookups!$C$33</f>
        <v>-70</v>
      </c>
      <c r="N69" s="22">
        <v>5</v>
      </c>
      <c r="O69" s="19">
        <v>0</v>
      </c>
      <c r="P69" s="19">
        <v>0</v>
      </c>
      <c r="Q69" s="9" t="s">
        <v>36</v>
      </c>
      <c r="R69" s="21">
        <f>R57*(1+VLookups!$C$45)</f>
        <v>-2016.8248257019513</v>
      </c>
      <c r="S69" s="19">
        <v>0</v>
      </c>
      <c r="T69" s="19">
        <v>0</v>
      </c>
      <c r="U69" s="9" t="s">
        <v>36</v>
      </c>
      <c r="V69" s="21">
        <f>V68-VLookups!$C$54</f>
        <v>-825</v>
      </c>
      <c r="W69" s="21">
        <f>-VLookups!$C$59</f>
        <v>-200</v>
      </c>
      <c r="X69" s="19">
        <v>0</v>
      </c>
      <c r="Y69" s="20">
        <f>Y68*(1+VLookups!$C$57/12)</f>
        <v>-168.53309701826964</v>
      </c>
      <c r="Z69" s="20">
        <f>-E69*VLookups!$J$3</f>
        <v>-406.52988749999992</v>
      </c>
      <c r="AA69" s="19">
        <v>0</v>
      </c>
      <c r="AB69" s="20">
        <f t="shared" ref="AB69:AB132" si="4">SUM(E69,F69/2,H69,I69,K69,L69,M69,O69,P69,R69,S69,T69,V69,W69,X69,Y69,G69,J69,Z69,AA69)</f>
        <v>1086.8303947780555</v>
      </c>
      <c r="AC69" s="20">
        <f t="shared" si="1"/>
        <v>56616.751520431113</v>
      </c>
    </row>
    <row r="70" spans="2:29" x14ac:dyDescent="0.25">
      <c r="B70" s="9">
        <v>66</v>
      </c>
      <c r="C70" s="9">
        <f t="shared" si="2"/>
        <v>28</v>
      </c>
      <c r="D70" s="9">
        <f t="shared" si="3"/>
        <v>6</v>
      </c>
      <c r="E70" s="20">
        <f>E58*(1+VLookups!$C$8)</f>
        <v>10163.247187499997</v>
      </c>
      <c r="F70" s="20">
        <f>-E70*VLookups!$C$10*2</f>
        <v>-609.79483124999979</v>
      </c>
      <c r="G70" s="19">
        <v>0</v>
      </c>
      <c r="H70" s="20">
        <f>(-VLookups!$C$13)*(E70+F70/2)</f>
        <v>-2868.7797836156246</v>
      </c>
      <c r="I70" s="20">
        <f>-PMT(VLookups!$C$16/12,180,-FV(VLookups!$C$16/12,72,,-VLookups!$C$15))</f>
        <v>-1244.1079432345916</v>
      </c>
      <c r="J70" s="20">
        <f>-PMT(VLookups!$C$20/12,180,-FV(VLookups!$C$20/12,24,,-VLookups!$C$19))</f>
        <v>-499.96299892623148</v>
      </c>
      <c r="K70" s="19">
        <v>0</v>
      </c>
      <c r="L70" s="20">
        <f>VLookups!$C$30</f>
        <v>-471.78084110027339</v>
      </c>
      <c r="M70" s="20">
        <f>M69-VLookups!$C$33</f>
        <v>-71</v>
      </c>
      <c r="N70" s="22">
        <v>6</v>
      </c>
      <c r="O70" s="19">
        <v>0</v>
      </c>
      <c r="P70" s="19">
        <v>0</v>
      </c>
      <c r="Q70" s="9" t="s">
        <v>36</v>
      </c>
      <c r="R70" s="21">
        <f>R58*(1+VLookups!$C$45)</f>
        <v>-2016.8248257019513</v>
      </c>
      <c r="S70" s="19">
        <v>0</v>
      </c>
      <c r="T70" s="19">
        <v>0</v>
      </c>
      <c r="U70" s="9" t="s">
        <v>36</v>
      </c>
      <c r="V70" s="21">
        <f>V69-VLookups!$C$54</f>
        <v>-830</v>
      </c>
      <c r="W70" s="21">
        <f>-VLookups!$C$59</f>
        <v>-200</v>
      </c>
      <c r="X70" s="19">
        <v>0</v>
      </c>
      <c r="Y70" s="20">
        <f>Y69*(1+VLookups!$C$57/12)</f>
        <v>-169.02465188457293</v>
      </c>
      <c r="Z70" s="20">
        <f>-E70*VLookups!$J$3</f>
        <v>-406.52988749999992</v>
      </c>
      <c r="AA70" s="19">
        <v>0</v>
      </c>
      <c r="AB70" s="20">
        <f t="shared" si="4"/>
        <v>1080.3388399117523</v>
      </c>
      <c r="AC70" s="20">
        <f t="shared" ref="AC70:AC133" si="5">AB70+AC69*(1+$AC$2/12)</f>
        <v>57791.451612876917</v>
      </c>
    </row>
    <row r="71" spans="2:29" x14ac:dyDescent="0.25">
      <c r="B71" s="9">
        <v>67</v>
      </c>
      <c r="C71" s="9">
        <f t="shared" si="2"/>
        <v>28</v>
      </c>
      <c r="D71" s="9">
        <f t="shared" si="3"/>
        <v>7</v>
      </c>
      <c r="E71" s="20">
        <f>E59*(1+VLookups!$C$8)</f>
        <v>10163.247187499997</v>
      </c>
      <c r="F71" s="20">
        <f>-E71*VLookups!$C$10*2</f>
        <v>-609.79483124999979</v>
      </c>
      <c r="G71" s="19">
        <v>0</v>
      </c>
      <c r="H71" s="20">
        <f>(-VLookups!$C$13)*(E71+F71/2)</f>
        <v>-2868.7797836156246</v>
      </c>
      <c r="I71" s="20">
        <f>-PMT(VLookups!$C$16/12,180,-FV(VLookups!$C$16/12,72,,-VLookups!$C$15))</f>
        <v>-1244.1079432345916</v>
      </c>
      <c r="J71" s="20">
        <f>-PMT(VLookups!$C$20/12,180,-FV(VLookups!$C$20/12,24,,-VLookups!$C$19))</f>
        <v>-499.96299892623148</v>
      </c>
      <c r="K71" s="19">
        <v>0</v>
      </c>
      <c r="L71" s="20">
        <f>VLookups!$C$30</f>
        <v>-471.78084110027339</v>
      </c>
      <c r="M71" s="20">
        <f>M70-VLookups!$C$33</f>
        <v>-72</v>
      </c>
      <c r="N71" s="22">
        <v>7</v>
      </c>
      <c r="O71" s="19">
        <v>0</v>
      </c>
      <c r="P71" s="19">
        <v>0</v>
      </c>
      <c r="Q71" s="9" t="s">
        <v>36</v>
      </c>
      <c r="R71" s="21">
        <f>R59*(1+VLookups!$C$45)</f>
        <v>-2016.8248257019513</v>
      </c>
      <c r="S71" s="19">
        <v>0</v>
      </c>
      <c r="T71" s="19">
        <v>0</v>
      </c>
      <c r="U71" s="9" t="s">
        <v>36</v>
      </c>
      <c r="V71" s="21">
        <f>V70-VLookups!$C$54</f>
        <v>-835</v>
      </c>
      <c r="W71" s="21">
        <f>-VLookups!$C$59</f>
        <v>-200</v>
      </c>
      <c r="X71" s="19">
        <v>0</v>
      </c>
      <c r="Y71" s="20">
        <f>Y70*(1+VLookups!$C$57/12)</f>
        <v>-169.51764045256959</v>
      </c>
      <c r="Z71" s="20">
        <f>-E71*VLookups!$J$3</f>
        <v>-406.52988749999992</v>
      </c>
      <c r="AA71" s="19">
        <v>0</v>
      </c>
      <c r="AB71" s="20">
        <f t="shared" si="4"/>
        <v>1073.8458513437556</v>
      </c>
      <c r="AC71" s="20">
        <f t="shared" si="5"/>
        <v>58961.616550242143</v>
      </c>
    </row>
    <row r="72" spans="2:29" x14ac:dyDescent="0.25">
      <c r="B72" s="9">
        <v>68</v>
      </c>
      <c r="C72" s="9">
        <f t="shared" si="2"/>
        <v>28</v>
      </c>
      <c r="D72" s="9">
        <f t="shared" si="3"/>
        <v>8</v>
      </c>
      <c r="E72" s="20">
        <f>E60*(1+VLookups!$C$8)</f>
        <v>10163.247187499997</v>
      </c>
      <c r="F72" s="20">
        <f>-E72*VLookups!$C$10*2</f>
        <v>-609.79483124999979</v>
      </c>
      <c r="G72" s="19">
        <v>0</v>
      </c>
      <c r="H72" s="20">
        <f>(-VLookups!$C$13)*(E72+F72/2)</f>
        <v>-2868.7797836156246</v>
      </c>
      <c r="I72" s="20">
        <f>-PMT(VLookups!$C$16/12,180,-FV(VLookups!$C$16/12,72,,-VLookups!$C$15))</f>
        <v>-1244.1079432345916</v>
      </c>
      <c r="J72" s="20">
        <f>-PMT(VLookups!$C$20/12,180,-FV(VLookups!$C$20/12,24,,-VLookups!$C$19))</f>
        <v>-499.96299892623148</v>
      </c>
      <c r="K72" s="19">
        <v>0</v>
      </c>
      <c r="L72" s="20">
        <f>VLookups!$C$30</f>
        <v>-471.78084110027339</v>
      </c>
      <c r="M72" s="20">
        <f>M71-VLookups!$C$33</f>
        <v>-73</v>
      </c>
      <c r="N72" s="22">
        <v>8</v>
      </c>
      <c r="O72" s="19">
        <v>0</v>
      </c>
      <c r="P72" s="19">
        <v>0</v>
      </c>
      <c r="Q72" s="9" t="s">
        <v>36</v>
      </c>
      <c r="R72" s="21">
        <f>R60*(1+VLookups!$C$45)</f>
        <v>-2016.8248257019513</v>
      </c>
      <c r="S72" s="19">
        <v>0</v>
      </c>
      <c r="T72" s="19">
        <v>0</v>
      </c>
      <c r="U72" s="9" t="s">
        <v>36</v>
      </c>
      <c r="V72" s="21">
        <f>V71-VLookups!$C$54</f>
        <v>-840</v>
      </c>
      <c r="W72" s="21">
        <f>-VLookups!$C$59</f>
        <v>-200</v>
      </c>
      <c r="X72" s="19">
        <v>0</v>
      </c>
      <c r="Y72" s="20">
        <f>Y71*(1+VLookups!$C$57/12)</f>
        <v>-170.0120669038896</v>
      </c>
      <c r="Z72" s="20">
        <f>-E72*VLookups!$J$3</f>
        <v>-406.52988749999992</v>
      </c>
      <c r="AA72" s="19">
        <v>0</v>
      </c>
      <c r="AB72" s="20">
        <f t="shared" si="4"/>
        <v>1067.3514248924355</v>
      </c>
      <c r="AC72" s="20">
        <f t="shared" si="5"/>
        <v>60127.23733605165</v>
      </c>
    </row>
    <row r="73" spans="2:29" x14ac:dyDescent="0.25">
      <c r="B73" s="9">
        <v>69</v>
      </c>
      <c r="C73" s="9">
        <f t="shared" si="2"/>
        <v>28</v>
      </c>
      <c r="D73" s="9">
        <f t="shared" si="3"/>
        <v>9</v>
      </c>
      <c r="E73" s="20">
        <f>E61*(1+VLookups!$C$8)</f>
        <v>10163.247187499997</v>
      </c>
      <c r="F73" s="20">
        <f>-E73*VLookups!$C$10*2</f>
        <v>-609.79483124999979</v>
      </c>
      <c r="G73" s="19">
        <v>0</v>
      </c>
      <c r="H73" s="20">
        <f>(-VLookups!$C$13)*(E73+F73/2)</f>
        <v>-2868.7797836156246</v>
      </c>
      <c r="I73" s="20">
        <f>-PMT(VLookups!$C$16/12,180,-FV(VLookups!$C$16/12,72,,-VLookups!$C$15))</f>
        <v>-1244.1079432345916</v>
      </c>
      <c r="J73" s="20">
        <f>-PMT(VLookups!$C$20/12,180,-FV(VLookups!$C$20/12,24,,-VLookups!$C$19))</f>
        <v>-499.96299892623148</v>
      </c>
      <c r="K73" s="19">
        <v>0</v>
      </c>
      <c r="L73" s="20">
        <f>VLookups!$C$30</f>
        <v>-471.78084110027339</v>
      </c>
      <c r="M73" s="20">
        <f>M72-VLookups!$C$33</f>
        <v>-74</v>
      </c>
      <c r="N73" s="22">
        <v>9</v>
      </c>
      <c r="O73" s="19">
        <v>0</v>
      </c>
      <c r="P73" s="19">
        <v>0</v>
      </c>
      <c r="Q73" s="9" t="s">
        <v>36</v>
      </c>
      <c r="R73" s="21">
        <f>R61*(1+VLookups!$C$45)</f>
        <v>-2016.8248257019513</v>
      </c>
      <c r="S73" s="19">
        <v>0</v>
      </c>
      <c r="T73" s="19">
        <v>0</v>
      </c>
      <c r="U73" s="9" t="s">
        <v>36</v>
      </c>
      <c r="V73" s="21">
        <f>V72-VLookups!$C$54</f>
        <v>-845</v>
      </c>
      <c r="W73" s="21">
        <f>-VLookups!$C$59</f>
        <v>-200</v>
      </c>
      <c r="X73" s="19">
        <v>0</v>
      </c>
      <c r="Y73" s="20">
        <f>Y72*(1+VLookups!$C$57/12)</f>
        <v>-170.50793543235929</v>
      </c>
      <c r="Z73" s="20">
        <f>-E73*VLookups!$J$3</f>
        <v>-406.52988749999992</v>
      </c>
      <c r="AA73" s="19">
        <v>0</v>
      </c>
      <c r="AB73" s="20">
        <f t="shared" si="4"/>
        <v>1060.8555563639659</v>
      </c>
      <c r="AC73" s="20">
        <f t="shared" si="5"/>
        <v>61288.304954642372</v>
      </c>
    </row>
    <row r="74" spans="2:29" x14ac:dyDescent="0.25">
      <c r="B74" s="9">
        <v>70</v>
      </c>
      <c r="C74" s="9">
        <f t="shared" si="2"/>
        <v>28</v>
      </c>
      <c r="D74" s="9">
        <f t="shared" si="3"/>
        <v>10</v>
      </c>
      <c r="E74" s="20">
        <f>E62*(1+VLookups!$C$8)</f>
        <v>10163.247187499997</v>
      </c>
      <c r="F74" s="20">
        <f>-E74*VLookups!$C$10*2</f>
        <v>-609.79483124999979</v>
      </c>
      <c r="G74" s="19">
        <v>0</v>
      </c>
      <c r="H74" s="20">
        <f>(-VLookups!$C$13)*(E74+F74/2)</f>
        <v>-2868.7797836156246</v>
      </c>
      <c r="I74" s="20">
        <f>-PMT(VLookups!$C$16/12,180,-FV(VLookups!$C$16/12,72,,-VLookups!$C$15))</f>
        <v>-1244.1079432345916</v>
      </c>
      <c r="J74" s="20">
        <f>-PMT(VLookups!$C$20/12,180,-FV(VLookups!$C$20/12,24,,-VLookups!$C$19))</f>
        <v>-499.96299892623148</v>
      </c>
      <c r="K74" s="19">
        <v>0</v>
      </c>
      <c r="L74" s="20">
        <f>VLookups!$C$30</f>
        <v>-471.78084110027339</v>
      </c>
      <c r="M74" s="20">
        <f>M73-VLookups!$C$33</f>
        <v>-75</v>
      </c>
      <c r="N74" s="22">
        <v>10</v>
      </c>
      <c r="O74" s="19">
        <v>0</v>
      </c>
      <c r="P74" s="19">
        <v>0</v>
      </c>
      <c r="Q74" s="9" t="s">
        <v>36</v>
      </c>
      <c r="R74" s="21">
        <f>R62*(1+VLookups!$C$45)</f>
        <v>-2016.8248257019513</v>
      </c>
      <c r="S74" s="19">
        <v>0</v>
      </c>
      <c r="T74" s="19">
        <v>0</v>
      </c>
      <c r="U74" s="9" t="s">
        <v>36</v>
      </c>
      <c r="V74" s="21">
        <f>V73-VLookups!$C$54</f>
        <v>-850</v>
      </c>
      <c r="W74" s="21">
        <f>-VLookups!$C$59</f>
        <v>-200</v>
      </c>
      <c r="X74" s="19">
        <v>0</v>
      </c>
      <c r="Y74" s="20">
        <f>Y73*(1+VLookups!$C$57/12)</f>
        <v>-171.005250244037</v>
      </c>
      <c r="Z74" s="20">
        <f>-E74*VLookups!$J$3</f>
        <v>-406.52988749999992</v>
      </c>
      <c r="AA74" s="19">
        <v>0</v>
      </c>
      <c r="AB74" s="20">
        <f t="shared" si="4"/>
        <v>1054.3582415522883</v>
      </c>
      <c r="AC74" s="20">
        <f t="shared" si="5"/>
        <v>62444.810371119071</v>
      </c>
    </row>
    <row r="75" spans="2:29" x14ac:dyDescent="0.25">
      <c r="B75" s="9">
        <v>71</v>
      </c>
      <c r="C75" s="9">
        <f t="shared" si="2"/>
        <v>28</v>
      </c>
      <c r="D75" s="9">
        <f t="shared" si="3"/>
        <v>11</v>
      </c>
      <c r="E75" s="20">
        <f>E63*(1+VLookups!$C$8)</f>
        <v>10163.247187499997</v>
      </c>
      <c r="F75" s="20">
        <f>-E75*VLookups!$C$10*2</f>
        <v>-609.79483124999979</v>
      </c>
      <c r="G75" s="19">
        <v>0</v>
      </c>
      <c r="H75" s="20">
        <f>(-VLookups!$C$13)*(E75+F75/2)</f>
        <v>-2868.7797836156246</v>
      </c>
      <c r="I75" s="20">
        <f>-PMT(VLookups!$C$16/12,180,-FV(VLookups!$C$16/12,72,,-VLookups!$C$15))</f>
        <v>-1244.1079432345916</v>
      </c>
      <c r="J75" s="20">
        <f>-PMT(VLookups!$C$20/12,180,-FV(VLookups!$C$20/12,24,,-VLookups!$C$19))</f>
        <v>-499.96299892623148</v>
      </c>
      <c r="K75" s="19">
        <v>0</v>
      </c>
      <c r="L75" s="20">
        <f>VLookups!$C$30</f>
        <v>-471.78084110027339</v>
      </c>
      <c r="M75" s="20">
        <f>M74-VLookups!$C$33</f>
        <v>-76</v>
      </c>
      <c r="N75" s="22">
        <v>11</v>
      </c>
      <c r="O75" s="19">
        <v>0</v>
      </c>
      <c r="P75" s="19">
        <v>0</v>
      </c>
      <c r="Q75" s="9" t="s">
        <v>36</v>
      </c>
      <c r="R75" s="21">
        <f>R63*(1+VLookups!$C$45)</f>
        <v>-2016.8248257019513</v>
      </c>
      <c r="S75" s="19">
        <v>0</v>
      </c>
      <c r="T75" s="19">
        <v>0</v>
      </c>
      <c r="U75" s="9" t="s">
        <v>36</v>
      </c>
      <c r="V75" s="21">
        <f>V74-VLookups!$C$54</f>
        <v>-855</v>
      </c>
      <c r="W75" s="21">
        <f>-VLookups!$C$59</f>
        <v>-200</v>
      </c>
      <c r="X75" s="19">
        <v>0</v>
      </c>
      <c r="Y75" s="20">
        <f>Y74*(1+VLookups!$C$57/12)</f>
        <v>-171.50401555724878</v>
      </c>
      <c r="Z75" s="20">
        <f>-E75*VLookups!$J$3</f>
        <v>-406.52988749999992</v>
      </c>
      <c r="AA75" s="19">
        <v>0</v>
      </c>
      <c r="AB75" s="20">
        <f t="shared" si="4"/>
        <v>1047.8594762390765</v>
      </c>
      <c r="AC75" s="20">
        <f t="shared" si="5"/>
        <v>63596.744531310018</v>
      </c>
    </row>
    <row r="76" spans="2:29" x14ac:dyDescent="0.25">
      <c r="B76" s="9">
        <v>72</v>
      </c>
      <c r="C76" s="9">
        <f t="shared" si="2"/>
        <v>29</v>
      </c>
      <c r="D76" s="9">
        <f t="shared" si="3"/>
        <v>0</v>
      </c>
      <c r="E76" s="20">
        <f>E64*(1+VLookups!$C$8)</f>
        <v>10518.960839062496</v>
      </c>
      <c r="F76" s="20">
        <f>-E76*VLookups!$C$10*2</f>
        <v>-631.13765034374978</v>
      </c>
      <c r="G76" s="19">
        <v>0</v>
      </c>
      <c r="H76" s="20">
        <f>(-VLookups!$C$13)*(E76+F76/2)</f>
        <v>-2969.1870760421712</v>
      </c>
      <c r="I76" s="20">
        <f>-PMT(VLookups!$C$16/12,180,-FV(VLookups!$C$16/12,72,,-VLookups!$C$15))</f>
        <v>-1244.1079432345916</v>
      </c>
      <c r="J76" s="20">
        <f>-PMT(VLookups!$C$20/12,180,-FV(VLookups!$C$20/12,24,,-VLookups!$C$19))</f>
        <v>-499.96299892623148</v>
      </c>
      <c r="K76" s="19">
        <v>0</v>
      </c>
      <c r="L76" s="20">
        <f>VLookups!$C$30</f>
        <v>-471.78084110027339</v>
      </c>
      <c r="M76" s="20">
        <f>M75-VLookups!$C$33</f>
        <v>-77</v>
      </c>
      <c r="N76" s="22">
        <v>12</v>
      </c>
      <c r="O76" s="19">
        <v>0</v>
      </c>
      <c r="P76" s="19">
        <v>0</v>
      </c>
      <c r="Q76" s="9" t="s">
        <v>36</v>
      </c>
      <c r="R76" s="21">
        <f>R64*(1+VLookups!$C$45)</f>
        <v>-2139.8511400697703</v>
      </c>
      <c r="S76" s="19">
        <v>0</v>
      </c>
      <c r="T76" s="19">
        <v>0</v>
      </c>
      <c r="U76" s="9" t="s">
        <v>36</v>
      </c>
      <c r="V76" s="21">
        <f>V75-VLookups!$C$54</f>
        <v>-860</v>
      </c>
      <c r="W76" s="21">
        <f>-VLookups!$C$59</f>
        <v>-200</v>
      </c>
      <c r="X76" s="19">
        <v>0</v>
      </c>
      <c r="Y76" s="20">
        <f>Y75*(1+VLookups!$C$57/12)</f>
        <v>-172.00423560262408</v>
      </c>
      <c r="Z76" s="20">
        <f>-E76*VLookups!$J$3</f>
        <v>-420.75843356249987</v>
      </c>
      <c r="AA76" s="19">
        <v>0</v>
      </c>
      <c r="AB76" s="20">
        <f t="shared" si="4"/>
        <v>1148.7393453524592</v>
      </c>
      <c r="AC76" s="20">
        <f t="shared" si="5"/>
        <v>64851.478450881325</v>
      </c>
    </row>
    <row r="77" spans="2:29" x14ac:dyDescent="0.25">
      <c r="B77" s="9">
        <v>73</v>
      </c>
      <c r="C77" s="9">
        <f t="shared" si="2"/>
        <v>29</v>
      </c>
      <c r="D77" s="9">
        <f t="shared" si="3"/>
        <v>1</v>
      </c>
      <c r="E77" s="20">
        <f>E65*(1+VLookups!$C$8)</f>
        <v>10518.960839062496</v>
      </c>
      <c r="F77" s="20">
        <f>-E77*VLookups!$C$10*2</f>
        <v>-631.13765034374978</v>
      </c>
      <c r="G77" s="19">
        <v>0</v>
      </c>
      <c r="H77" s="20">
        <f>(-VLookups!$C$13)*(E77+F77/2)</f>
        <v>-2969.1870760421712</v>
      </c>
      <c r="I77" s="20">
        <f>-PMT(VLookups!$C$16/12,180,-FV(VLookups!$C$16/12,72,,-VLookups!$C$15))</f>
        <v>-1244.1079432345916</v>
      </c>
      <c r="J77" s="20">
        <f>-PMT(VLookups!$C$20/12,180,-FV(VLookups!$C$20/12,24,,-VLookups!$C$19))</f>
        <v>-499.96299892623148</v>
      </c>
      <c r="K77" s="19">
        <v>0</v>
      </c>
      <c r="L77" s="20">
        <f>VLookups!$C$30</f>
        <v>-471.78084110027339</v>
      </c>
      <c r="M77" s="20">
        <f>M76-VLookups!$C$33</f>
        <v>-78</v>
      </c>
      <c r="N77" s="22">
        <v>13</v>
      </c>
      <c r="O77" s="19">
        <v>0</v>
      </c>
      <c r="P77" s="19">
        <v>0</v>
      </c>
      <c r="Q77" s="9" t="s">
        <v>36</v>
      </c>
      <c r="R77" s="21">
        <f>R65*(1+VLookups!$C$45)</f>
        <v>-2139.8511400697703</v>
      </c>
      <c r="S77" s="19">
        <v>0</v>
      </c>
      <c r="T77" s="19">
        <v>0</v>
      </c>
      <c r="U77" s="9" t="s">
        <v>36</v>
      </c>
      <c r="V77" s="21">
        <f>V76-VLookups!$C$54</f>
        <v>-865</v>
      </c>
      <c r="W77" s="21">
        <f>-VLookups!$C$59</f>
        <v>-200</v>
      </c>
      <c r="X77" s="19">
        <v>0</v>
      </c>
      <c r="Y77" s="20">
        <f>Y76*(1+VLookups!$C$57/12)</f>
        <v>-172.50591462313173</v>
      </c>
      <c r="Z77" s="20">
        <f>-E77*VLookups!$J$3</f>
        <v>-420.75843356249987</v>
      </c>
      <c r="AA77" s="19">
        <v>0</v>
      </c>
      <c r="AB77" s="20">
        <f t="shared" si="4"/>
        <v>1142.2376663319515</v>
      </c>
      <c r="AC77" s="20">
        <f t="shared" si="5"/>
        <v>66101.801914631404</v>
      </c>
    </row>
    <row r="78" spans="2:29" x14ac:dyDescent="0.25">
      <c r="B78" s="9">
        <v>74</v>
      </c>
      <c r="C78" s="9">
        <f t="shared" si="2"/>
        <v>29</v>
      </c>
      <c r="D78" s="9">
        <f t="shared" si="3"/>
        <v>2</v>
      </c>
      <c r="E78" s="20">
        <f>E66*(1+VLookups!$C$8)</f>
        <v>10518.960839062496</v>
      </c>
      <c r="F78" s="20">
        <f>-E78*VLookups!$C$10*2</f>
        <v>-631.13765034374978</v>
      </c>
      <c r="G78" s="19">
        <v>0</v>
      </c>
      <c r="H78" s="20">
        <f>(-VLookups!$C$13)*(E78+F78/2)</f>
        <v>-2969.1870760421712</v>
      </c>
      <c r="I78" s="20">
        <f>-PMT(VLookups!$C$16/12,180,-FV(VLookups!$C$16/12,72,,-VLookups!$C$15))</f>
        <v>-1244.1079432345916</v>
      </c>
      <c r="J78" s="20">
        <f>-PMT(VLookups!$C$20/12,180,-FV(VLookups!$C$20/12,24,,-VLookups!$C$19))</f>
        <v>-499.96299892623148</v>
      </c>
      <c r="K78" s="19">
        <v>0</v>
      </c>
      <c r="L78" s="20">
        <f>VLookups!$C$30</f>
        <v>-471.78084110027339</v>
      </c>
      <c r="M78" s="20">
        <f>M77-VLookups!$C$33</f>
        <v>-79</v>
      </c>
      <c r="N78" s="22">
        <v>14</v>
      </c>
      <c r="O78" s="19">
        <v>0</v>
      </c>
      <c r="P78" s="19">
        <v>0</v>
      </c>
      <c r="Q78" s="9" t="s">
        <v>36</v>
      </c>
      <c r="R78" s="21">
        <f>R66*(1+VLookups!$C$45)</f>
        <v>-2139.8511400697703</v>
      </c>
      <c r="S78" s="19">
        <v>0</v>
      </c>
      <c r="T78" s="19">
        <v>0</v>
      </c>
      <c r="U78" s="9" t="s">
        <v>36</v>
      </c>
      <c r="V78" s="21">
        <f>V77-VLookups!$C$54</f>
        <v>-870</v>
      </c>
      <c r="W78" s="21">
        <f>-VLookups!$C$59</f>
        <v>-200</v>
      </c>
      <c r="X78" s="19">
        <v>0</v>
      </c>
      <c r="Y78" s="20">
        <f>Y77*(1+VLookups!$C$57/12)</f>
        <v>-173.00905687411586</v>
      </c>
      <c r="Z78" s="20">
        <f>-E78*VLookups!$J$3</f>
        <v>-420.75843356249987</v>
      </c>
      <c r="AA78" s="19">
        <v>0</v>
      </c>
      <c r="AB78" s="20">
        <f t="shared" si="4"/>
        <v>1135.7345240809677</v>
      </c>
      <c r="AC78" s="20">
        <f t="shared" si="5"/>
        <v>67347.706108570084</v>
      </c>
    </row>
    <row r="79" spans="2:29" x14ac:dyDescent="0.25">
      <c r="B79" s="9">
        <v>75</v>
      </c>
      <c r="C79" s="9">
        <f t="shared" si="2"/>
        <v>29</v>
      </c>
      <c r="D79" s="9">
        <f t="shared" si="3"/>
        <v>3</v>
      </c>
      <c r="E79" s="20">
        <f>E67*(1+VLookups!$C$8)</f>
        <v>10518.960839062496</v>
      </c>
      <c r="F79" s="20">
        <f>-E79*VLookups!$C$10*2</f>
        <v>-631.13765034374978</v>
      </c>
      <c r="G79" s="19">
        <v>0</v>
      </c>
      <c r="H79" s="20">
        <f>(-VLookups!$C$13)*(E79+F79/2)</f>
        <v>-2969.1870760421712</v>
      </c>
      <c r="I79" s="20">
        <f>-PMT(VLookups!$C$16/12,180,-FV(VLookups!$C$16/12,72,,-VLookups!$C$15))</f>
        <v>-1244.1079432345916</v>
      </c>
      <c r="J79" s="20">
        <f>-PMT(VLookups!$C$20/12,180,-FV(VLookups!$C$20/12,24,,-VLookups!$C$19))</f>
        <v>-499.96299892623148</v>
      </c>
      <c r="K79" s="19">
        <v>0</v>
      </c>
      <c r="L79" s="20">
        <f>VLookups!$C$30</f>
        <v>-471.78084110027339</v>
      </c>
      <c r="M79" s="20">
        <f>M78-VLookups!$C$33</f>
        <v>-80</v>
      </c>
      <c r="N79" s="22">
        <v>15</v>
      </c>
      <c r="O79" s="19">
        <v>0</v>
      </c>
      <c r="P79" s="19">
        <v>0</v>
      </c>
      <c r="Q79" s="9" t="s">
        <v>36</v>
      </c>
      <c r="R79" s="21">
        <f>R67*(1+VLookups!$C$45)</f>
        <v>-2139.8511400697703</v>
      </c>
      <c r="S79" s="19">
        <v>0</v>
      </c>
      <c r="T79" s="19">
        <v>0</v>
      </c>
      <c r="U79" s="9" t="s">
        <v>36</v>
      </c>
      <c r="V79" s="21">
        <f>V78-VLookups!$C$54</f>
        <v>-875</v>
      </c>
      <c r="W79" s="21">
        <f>-VLookups!$C$59</f>
        <v>-200</v>
      </c>
      <c r="X79" s="19">
        <v>0</v>
      </c>
      <c r="Y79" s="20">
        <f>Y78*(1+VLookups!$C$57/12)</f>
        <v>-173.51366662333203</v>
      </c>
      <c r="Z79" s="20">
        <f>-E79*VLookups!$J$3</f>
        <v>-420.75843356249987</v>
      </c>
      <c r="AA79" s="19">
        <v>0</v>
      </c>
      <c r="AB79" s="20">
        <f t="shared" si="4"/>
        <v>1129.2299143317514</v>
      </c>
      <c r="AC79" s="20">
        <f t="shared" si="5"/>
        <v>68589.182199749455</v>
      </c>
    </row>
    <row r="80" spans="2:29" x14ac:dyDescent="0.25">
      <c r="B80" s="9">
        <v>76</v>
      </c>
      <c r="C80" s="9">
        <f t="shared" si="2"/>
        <v>29</v>
      </c>
      <c r="D80" s="9">
        <f t="shared" si="3"/>
        <v>4</v>
      </c>
      <c r="E80" s="20">
        <f>E68*(1+VLookups!$C$8)</f>
        <v>10518.960839062496</v>
      </c>
      <c r="F80" s="20">
        <f>-E80*VLookups!$C$10*2</f>
        <v>-631.13765034374978</v>
      </c>
      <c r="G80" s="19">
        <v>0</v>
      </c>
      <c r="H80" s="20">
        <f>(-VLookups!$C$13)*(E80+F80/2)</f>
        <v>-2969.1870760421712</v>
      </c>
      <c r="I80" s="20">
        <f>-PMT(VLookups!$C$16/12,180,-FV(VLookups!$C$16/12,72,,-VLookups!$C$15))</f>
        <v>-1244.1079432345916</v>
      </c>
      <c r="J80" s="20">
        <f>-PMT(VLookups!$C$20/12,180,-FV(VLookups!$C$20/12,24,,-VLookups!$C$19))</f>
        <v>-499.96299892623148</v>
      </c>
      <c r="K80" s="19">
        <v>0</v>
      </c>
      <c r="L80" s="20">
        <f>VLookups!$C$30</f>
        <v>-471.78084110027339</v>
      </c>
      <c r="M80" s="20">
        <f>M79-VLookups!$C$33</f>
        <v>-81</v>
      </c>
      <c r="N80" s="22">
        <v>16</v>
      </c>
      <c r="O80" s="19">
        <v>0</v>
      </c>
      <c r="P80" s="19">
        <v>0</v>
      </c>
      <c r="Q80" s="9" t="s">
        <v>36</v>
      </c>
      <c r="R80" s="21">
        <f>R68*(1+VLookups!$C$45)</f>
        <v>-2139.8511400697703</v>
      </c>
      <c r="S80" s="19">
        <v>0</v>
      </c>
      <c r="T80" s="19">
        <v>0</v>
      </c>
      <c r="U80" s="9" t="s">
        <v>36</v>
      </c>
      <c r="V80" s="21">
        <f>V79-VLookups!$C$54</f>
        <v>-880</v>
      </c>
      <c r="W80" s="21">
        <f>-VLookups!$C$59</f>
        <v>-200</v>
      </c>
      <c r="X80" s="19">
        <v>0</v>
      </c>
      <c r="Y80" s="20">
        <f>Y79*(1+VLookups!$C$57/12)</f>
        <v>-174.01974815098342</v>
      </c>
      <c r="Z80" s="20">
        <f>-E80*VLookups!$J$3</f>
        <v>-420.75843356249987</v>
      </c>
      <c r="AA80" s="19">
        <v>0</v>
      </c>
      <c r="AB80" s="20">
        <f t="shared" si="4"/>
        <v>1122.7238328041001</v>
      </c>
      <c r="AC80" s="20">
        <f t="shared" si="5"/>
        <v>69826.221336219809</v>
      </c>
    </row>
    <row r="81" spans="2:29" x14ac:dyDescent="0.25">
      <c r="B81" s="9">
        <v>77</v>
      </c>
      <c r="C81" s="9">
        <f t="shared" ref="C81:C144" si="6">C69+1</f>
        <v>29</v>
      </c>
      <c r="D81" s="9">
        <f t="shared" si="3"/>
        <v>5</v>
      </c>
      <c r="E81" s="20">
        <f>E69*(1+VLookups!$C$8)</f>
        <v>10518.960839062496</v>
      </c>
      <c r="F81" s="20">
        <f>-E81*VLookups!$C$10*2</f>
        <v>-631.13765034374978</v>
      </c>
      <c r="G81" s="19">
        <v>0</v>
      </c>
      <c r="H81" s="20">
        <f>(-VLookups!$C$13)*(E81+F81/2)</f>
        <v>-2969.1870760421712</v>
      </c>
      <c r="I81" s="20">
        <f>-PMT(VLookups!$C$16/12,180,-FV(VLookups!$C$16/12,72,,-VLookups!$C$15))</f>
        <v>-1244.1079432345916</v>
      </c>
      <c r="J81" s="20">
        <f>-PMT(VLookups!$C$20/12,180,-FV(VLookups!$C$20/12,24,,-VLookups!$C$19))</f>
        <v>-499.96299892623148</v>
      </c>
      <c r="K81" s="19">
        <v>0</v>
      </c>
      <c r="L81" s="20">
        <f>VLookups!$C$30</f>
        <v>-471.78084110027339</v>
      </c>
      <c r="M81" s="20">
        <f>M80-VLookups!$C$33</f>
        <v>-82</v>
      </c>
      <c r="N81" s="22">
        <v>17</v>
      </c>
      <c r="O81" s="19">
        <v>0</v>
      </c>
      <c r="P81" s="19">
        <v>0</v>
      </c>
      <c r="Q81" s="9" t="s">
        <v>36</v>
      </c>
      <c r="R81" s="21">
        <f>R69*(1+VLookups!$C$45)</f>
        <v>-2139.8511400697703</v>
      </c>
      <c r="S81" s="19">
        <v>0</v>
      </c>
      <c r="T81" s="19">
        <v>0</v>
      </c>
      <c r="U81" s="9" t="s">
        <v>36</v>
      </c>
      <c r="V81" s="21">
        <f>V80-VLookups!$C$54</f>
        <v>-885</v>
      </c>
      <c r="W81" s="21">
        <f>-VLookups!$C$59</f>
        <v>-200</v>
      </c>
      <c r="X81" s="19">
        <v>0</v>
      </c>
      <c r="Y81" s="20">
        <f>Y80*(1+VLookups!$C$57/12)</f>
        <v>-174.52730574975712</v>
      </c>
      <c r="Z81" s="20">
        <f>-E81*VLookups!$J$3</f>
        <v>-420.75843356249987</v>
      </c>
      <c r="AA81" s="19">
        <v>0</v>
      </c>
      <c r="AB81" s="20">
        <f t="shared" si="4"/>
        <v>1116.2162752053264</v>
      </c>
      <c r="AC81" s="20">
        <f t="shared" si="5"/>
        <v>71058.814646985498</v>
      </c>
    </row>
    <row r="82" spans="2:29" x14ac:dyDescent="0.25">
      <c r="B82" s="9">
        <v>78</v>
      </c>
      <c r="C82" s="9">
        <f t="shared" si="6"/>
        <v>29</v>
      </c>
      <c r="D82" s="9">
        <f t="shared" ref="D82:D145" si="7">D70</f>
        <v>6</v>
      </c>
      <c r="E82" s="20">
        <f>E70*(1+VLookups!$C$8)</f>
        <v>10518.960839062496</v>
      </c>
      <c r="F82" s="20">
        <f>-E82*VLookups!$C$10*2</f>
        <v>-631.13765034374978</v>
      </c>
      <c r="G82" s="19">
        <v>0</v>
      </c>
      <c r="H82" s="20">
        <f>(-VLookups!$C$13)*(E82+F82/2)</f>
        <v>-2969.1870760421712</v>
      </c>
      <c r="I82" s="20">
        <f>-PMT(VLookups!$C$16/12,180,-FV(VLookups!$C$16/12,72,,-VLookups!$C$15))</f>
        <v>-1244.1079432345916</v>
      </c>
      <c r="J82" s="20">
        <f>-PMT(VLookups!$C$20/12,180,-FV(VLookups!$C$20/12,24,,-VLookups!$C$19))</f>
        <v>-499.96299892623148</v>
      </c>
      <c r="K82" s="19">
        <v>0</v>
      </c>
      <c r="L82" s="20">
        <f>VLookups!$C$30</f>
        <v>-471.78084110027339</v>
      </c>
      <c r="M82" s="20">
        <f>M81-VLookups!$C$33</f>
        <v>-83</v>
      </c>
      <c r="N82" s="22">
        <v>18</v>
      </c>
      <c r="O82" s="19">
        <v>0</v>
      </c>
      <c r="P82" s="19">
        <v>0</v>
      </c>
      <c r="Q82" s="9" t="s">
        <v>36</v>
      </c>
      <c r="R82" s="21">
        <f>R70*(1+VLookups!$C$45)</f>
        <v>-2139.8511400697703</v>
      </c>
      <c r="S82" s="19">
        <v>0</v>
      </c>
      <c r="T82" s="19">
        <v>0</v>
      </c>
      <c r="U82" s="9" t="s">
        <v>36</v>
      </c>
      <c r="V82" s="21">
        <f>V81-VLookups!$C$54</f>
        <v>-890</v>
      </c>
      <c r="W82" s="21">
        <f>-VLookups!$C$59</f>
        <v>-200</v>
      </c>
      <c r="X82" s="19">
        <v>0</v>
      </c>
      <c r="Y82" s="20">
        <f>Y81*(1+VLookups!$C$57/12)</f>
        <v>-175.03634372486059</v>
      </c>
      <c r="Z82" s="20">
        <f>-E82*VLookups!$J$3</f>
        <v>-420.75843356249987</v>
      </c>
      <c r="AA82" s="19">
        <v>0</v>
      </c>
      <c r="AB82" s="20">
        <f t="shared" si="4"/>
        <v>1109.7072372302227</v>
      </c>
      <c r="AC82" s="20">
        <f t="shared" si="5"/>
        <v>72286.953241960699</v>
      </c>
    </row>
    <row r="83" spans="2:29" x14ac:dyDescent="0.25">
      <c r="B83" s="9">
        <v>79</v>
      </c>
      <c r="C83" s="9">
        <f t="shared" si="6"/>
        <v>29</v>
      </c>
      <c r="D83" s="9">
        <f t="shared" si="7"/>
        <v>7</v>
      </c>
      <c r="E83" s="20">
        <f>E71*(1+VLookups!$C$8)</f>
        <v>10518.960839062496</v>
      </c>
      <c r="F83" s="20">
        <f>-E83*VLookups!$C$10*2</f>
        <v>-631.13765034374978</v>
      </c>
      <c r="G83" s="19">
        <v>0</v>
      </c>
      <c r="H83" s="20">
        <f>(-VLookups!$C$13)*(E83+F83/2)</f>
        <v>-2969.1870760421712</v>
      </c>
      <c r="I83" s="20">
        <f>-PMT(VLookups!$C$16/12,180,-FV(VLookups!$C$16/12,72,,-VLookups!$C$15))</f>
        <v>-1244.1079432345916</v>
      </c>
      <c r="J83" s="20">
        <f>-PMT(VLookups!$C$20/12,180,-FV(VLookups!$C$20/12,24,,-VLookups!$C$19))</f>
        <v>-499.96299892623148</v>
      </c>
      <c r="K83" s="19">
        <v>0</v>
      </c>
      <c r="L83" s="20">
        <f>VLookups!$C$30</f>
        <v>-471.78084110027339</v>
      </c>
      <c r="M83" s="20">
        <f>M82-VLookups!$C$33</f>
        <v>-84</v>
      </c>
      <c r="N83" s="22">
        <v>19</v>
      </c>
      <c r="O83" s="19">
        <v>0</v>
      </c>
      <c r="P83" s="19">
        <v>0</v>
      </c>
      <c r="Q83" s="9" t="s">
        <v>36</v>
      </c>
      <c r="R83" s="21">
        <f>R71*(1+VLookups!$C$45)</f>
        <v>-2139.8511400697703</v>
      </c>
      <c r="S83" s="19">
        <v>0</v>
      </c>
      <c r="T83" s="19">
        <v>0</v>
      </c>
      <c r="U83" s="9" t="s">
        <v>36</v>
      </c>
      <c r="V83" s="21">
        <f>V82-VLookups!$C$54</f>
        <v>-895</v>
      </c>
      <c r="W83" s="21">
        <f>-VLookups!$C$59</f>
        <v>-200</v>
      </c>
      <c r="X83" s="19">
        <v>0</v>
      </c>
      <c r="Y83" s="20">
        <f>Y82*(1+VLookups!$C$57/12)</f>
        <v>-175.5468663940581</v>
      </c>
      <c r="Z83" s="20">
        <f>-E83*VLookups!$J$3</f>
        <v>-420.75843356249987</v>
      </c>
      <c r="AA83" s="19">
        <v>0</v>
      </c>
      <c r="AB83" s="20">
        <f t="shared" si="4"/>
        <v>1103.1967145610254</v>
      </c>
      <c r="AC83" s="20">
        <f t="shared" si="5"/>
        <v>73510.628211924995</v>
      </c>
    </row>
    <row r="84" spans="2:29" x14ac:dyDescent="0.25">
      <c r="B84" s="9">
        <v>80</v>
      </c>
      <c r="C84" s="9">
        <f t="shared" si="6"/>
        <v>29</v>
      </c>
      <c r="D84" s="9">
        <f t="shared" si="7"/>
        <v>8</v>
      </c>
      <c r="E84" s="20">
        <f>E72*(1+VLookups!$C$8)</f>
        <v>10518.960839062496</v>
      </c>
      <c r="F84" s="20">
        <f>-E84*VLookups!$C$10*2</f>
        <v>-631.13765034374978</v>
      </c>
      <c r="G84" s="19">
        <v>0</v>
      </c>
      <c r="H84" s="20">
        <f>(-VLookups!$C$13)*(E84+F84/2)</f>
        <v>-2969.1870760421712</v>
      </c>
      <c r="I84" s="20">
        <f>-PMT(VLookups!$C$16/12,180,-FV(VLookups!$C$16/12,72,,-VLookups!$C$15))</f>
        <v>-1244.1079432345916</v>
      </c>
      <c r="J84" s="20">
        <f>-PMT(VLookups!$C$20/12,180,-FV(VLookups!$C$20/12,24,,-VLookups!$C$19))</f>
        <v>-499.96299892623148</v>
      </c>
      <c r="K84" s="19">
        <v>0</v>
      </c>
      <c r="L84" s="20">
        <f>VLookups!$C$30</f>
        <v>-471.78084110027339</v>
      </c>
      <c r="M84" s="20">
        <f>M83-VLookups!$C$33</f>
        <v>-85</v>
      </c>
      <c r="N84" s="22">
        <v>20</v>
      </c>
      <c r="O84" s="19">
        <v>0</v>
      </c>
      <c r="P84" s="19">
        <v>0</v>
      </c>
      <c r="Q84" s="9" t="s">
        <v>36</v>
      </c>
      <c r="R84" s="21">
        <f>R72*(1+VLookups!$C$45)</f>
        <v>-2139.8511400697703</v>
      </c>
      <c r="S84" s="19">
        <v>0</v>
      </c>
      <c r="T84" s="19">
        <v>0</v>
      </c>
      <c r="U84" s="9" t="s">
        <v>36</v>
      </c>
      <c r="V84" s="21">
        <f>V83-VLookups!$C$54</f>
        <v>-900</v>
      </c>
      <c r="W84" s="21">
        <f>-VLookups!$C$59</f>
        <v>-200</v>
      </c>
      <c r="X84" s="19">
        <v>0</v>
      </c>
      <c r="Y84" s="20">
        <f>Y83*(1+VLookups!$C$57/12)</f>
        <v>-176.05887808770743</v>
      </c>
      <c r="Z84" s="20">
        <f>-E84*VLookups!$J$3</f>
        <v>-420.75843356249987</v>
      </c>
      <c r="AA84" s="19">
        <v>0</v>
      </c>
      <c r="AB84" s="20">
        <f t="shared" si="4"/>
        <v>1096.684702867376</v>
      </c>
      <c r="AC84" s="20">
        <f t="shared" si="5"/>
        <v>74729.830628478914</v>
      </c>
    </row>
    <row r="85" spans="2:29" x14ac:dyDescent="0.25">
      <c r="B85" s="9">
        <v>81</v>
      </c>
      <c r="C85" s="9">
        <f t="shared" si="6"/>
        <v>29</v>
      </c>
      <c r="D85" s="9">
        <f t="shared" si="7"/>
        <v>9</v>
      </c>
      <c r="E85" s="20">
        <f>E73*(1+VLookups!$C$8)</f>
        <v>10518.960839062496</v>
      </c>
      <c r="F85" s="20">
        <f>-E85*VLookups!$C$10*2</f>
        <v>-631.13765034374978</v>
      </c>
      <c r="G85" s="19">
        <v>0</v>
      </c>
      <c r="H85" s="20">
        <f>(-VLookups!$C$13)*(E85+F85/2)</f>
        <v>-2969.1870760421712</v>
      </c>
      <c r="I85" s="20">
        <f>-PMT(VLookups!$C$16/12,180,-FV(VLookups!$C$16/12,72,,-VLookups!$C$15))</f>
        <v>-1244.1079432345916</v>
      </c>
      <c r="J85" s="20">
        <f>-PMT(VLookups!$C$20/12,180,-FV(VLookups!$C$20/12,24,,-VLookups!$C$19))</f>
        <v>-499.96299892623148</v>
      </c>
      <c r="K85" s="19">
        <v>0</v>
      </c>
      <c r="L85" s="20">
        <f>VLookups!$C$30</f>
        <v>-471.78084110027339</v>
      </c>
      <c r="M85" s="20">
        <f>M84-VLookups!$C$33</f>
        <v>-86</v>
      </c>
      <c r="N85" s="22">
        <v>21</v>
      </c>
      <c r="O85" s="19">
        <v>0</v>
      </c>
      <c r="P85" s="19">
        <v>0</v>
      </c>
      <c r="Q85" s="9" t="s">
        <v>36</v>
      </c>
      <c r="R85" s="21">
        <f>R73*(1+VLookups!$C$45)</f>
        <v>-2139.8511400697703</v>
      </c>
      <c r="S85" s="19">
        <v>0</v>
      </c>
      <c r="T85" s="19">
        <v>0</v>
      </c>
      <c r="U85" s="9" t="s">
        <v>36</v>
      </c>
      <c r="V85" s="21">
        <f>V84-VLookups!$C$54</f>
        <v>-905</v>
      </c>
      <c r="W85" s="21">
        <f>-VLookups!$C$59</f>
        <v>-200</v>
      </c>
      <c r="X85" s="19">
        <v>0</v>
      </c>
      <c r="Y85" s="20">
        <f>Y84*(1+VLookups!$C$57/12)</f>
        <v>-176.57238314879658</v>
      </c>
      <c r="Z85" s="20">
        <f>-E85*VLookups!$J$3</f>
        <v>-420.75843356249987</v>
      </c>
      <c r="AA85" s="19">
        <v>0</v>
      </c>
      <c r="AB85" s="20">
        <f t="shared" si="4"/>
        <v>1090.1711978062867</v>
      </c>
      <c r="AC85" s="20">
        <f t="shared" si="5"/>
        <v>75944.551543999332</v>
      </c>
    </row>
    <row r="86" spans="2:29" x14ac:dyDescent="0.25">
      <c r="B86" s="9">
        <v>82</v>
      </c>
      <c r="C86" s="9">
        <f t="shared" si="6"/>
        <v>29</v>
      </c>
      <c r="D86" s="9">
        <f t="shared" si="7"/>
        <v>10</v>
      </c>
      <c r="E86" s="20">
        <f>E74*(1+VLookups!$C$8)</f>
        <v>10518.960839062496</v>
      </c>
      <c r="F86" s="20">
        <f>-E86*VLookups!$C$10*2</f>
        <v>-631.13765034374978</v>
      </c>
      <c r="G86" s="19">
        <v>0</v>
      </c>
      <c r="H86" s="20">
        <f>(-VLookups!$C$13)*(E86+F86/2)</f>
        <v>-2969.1870760421712</v>
      </c>
      <c r="I86" s="20">
        <f>-PMT(VLookups!$C$16/12,180,-FV(VLookups!$C$16/12,72,,-VLookups!$C$15))</f>
        <v>-1244.1079432345916</v>
      </c>
      <c r="J86" s="20">
        <f>-PMT(VLookups!$C$20/12,180,-FV(VLookups!$C$20/12,24,,-VLookups!$C$19))</f>
        <v>-499.96299892623148</v>
      </c>
      <c r="K86" s="19">
        <v>0</v>
      </c>
      <c r="L86" s="20">
        <f>VLookups!$C$30</f>
        <v>-471.78084110027339</v>
      </c>
      <c r="M86" s="20">
        <f>M85-VLookups!$C$33</f>
        <v>-87</v>
      </c>
      <c r="N86" s="22">
        <v>22</v>
      </c>
      <c r="O86" s="19">
        <v>0</v>
      </c>
      <c r="P86" s="19">
        <v>0</v>
      </c>
      <c r="Q86" s="9" t="s">
        <v>36</v>
      </c>
      <c r="R86" s="21">
        <f>R74*(1+VLookups!$C$45)</f>
        <v>-2139.8511400697703</v>
      </c>
      <c r="S86" s="19">
        <v>0</v>
      </c>
      <c r="T86" s="19">
        <v>0</v>
      </c>
      <c r="U86" s="9" t="s">
        <v>36</v>
      </c>
      <c r="V86" s="21">
        <f>V85-VLookups!$C$54</f>
        <v>-910</v>
      </c>
      <c r="W86" s="21">
        <f>-VLookups!$C$59</f>
        <v>-200</v>
      </c>
      <c r="X86" s="19">
        <v>0</v>
      </c>
      <c r="Y86" s="20">
        <f>Y85*(1+VLookups!$C$57/12)</f>
        <v>-177.08738593298057</v>
      </c>
      <c r="Z86" s="20">
        <f>-E86*VLookups!$J$3</f>
        <v>-420.75843356249987</v>
      </c>
      <c r="AA86" s="19">
        <v>0</v>
      </c>
      <c r="AB86" s="20">
        <f t="shared" si="4"/>
        <v>1083.6561950221028</v>
      </c>
      <c r="AC86" s="20">
        <f t="shared" si="5"/>
        <v>77154.781991594777</v>
      </c>
    </row>
    <row r="87" spans="2:29" x14ac:dyDescent="0.25">
      <c r="B87" s="9">
        <v>83</v>
      </c>
      <c r="C87" s="9">
        <f t="shared" si="6"/>
        <v>29</v>
      </c>
      <c r="D87" s="9">
        <f t="shared" si="7"/>
        <v>11</v>
      </c>
      <c r="E87" s="20">
        <f>E75*(1+VLookups!$C$8)</f>
        <v>10518.960839062496</v>
      </c>
      <c r="F87" s="20">
        <f>-E87*VLookups!$C$10*2</f>
        <v>-631.13765034374978</v>
      </c>
      <c r="G87" s="19">
        <v>0</v>
      </c>
      <c r="H87" s="20">
        <f>(-VLookups!$C$13)*(E87+F87/2)</f>
        <v>-2969.1870760421712</v>
      </c>
      <c r="I87" s="20">
        <f>-PMT(VLookups!$C$16/12,180,-FV(VLookups!$C$16/12,72,,-VLookups!$C$15))</f>
        <v>-1244.1079432345916</v>
      </c>
      <c r="J87" s="20">
        <f>-PMT(VLookups!$C$20/12,180,-FV(VLookups!$C$20/12,24,,-VLookups!$C$19))</f>
        <v>-499.96299892623148</v>
      </c>
      <c r="K87" s="19">
        <v>0</v>
      </c>
      <c r="L87" s="20">
        <f>VLookups!$C$30</f>
        <v>-471.78084110027339</v>
      </c>
      <c r="M87" s="20">
        <f>M86-VLookups!$C$33</f>
        <v>-88</v>
      </c>
      <c r="N87" s="22">
        <v>23</v>
      </c>
      <c r="O87" s="19">
        <v>0</v>
      </c>
      <c r="P87" s="19">
        <v>0</v>
      </c>
      <c r="Q87" s="9" t="s">
        <v>36</v>
      </c>
      <c r="R87" s="21">
        <f>R75*(1+VLookups!$C$45)</f>
        <v>-2139.8511400697703</v>
      </c>
      <c r="S87" s="19">
        <v>0</v>
      </c>
      <c r="T87" s="19">
        <v>0</v>
      </c>
      <c r="U87" s="9" t="s">
        <v>36</v>
      </c>
      <c r="V87" s="21">
        <f>V86-VLookups!$C$54</f>
        <v>-915</v>
      </c>
      <c r="W87" s="21">
        <f>-VLookups!$C$59</f>
        <v>-200</v>
      </c>
      <c r="X87" s="19">
        <v>0</v>
      </c>
      <c r="Y87" s="20">
        <f>Y86*(1+VLookups!$C$57/12)</f>
        <v>-177.60389080861842</v>
      </c>
      <c r="Z87" s="20">
        <f>-E87*VLookups!$J$3</f>
        <v>-420.75843356249987</v>
      </c>
      <c r="AA87" s="19">
        <v>0</v>
      </c>
      <c r="AB87" s="20">
        <f t="shared" si="4"/>
        <v>1077.139690146465</v>
      </c>
      <c r="AC87" s="20">
        <f t="shared" si="5"/>
        <v>78360.512985060559</v>
      </c>
    </row>
    <row r="88" spans="2:29" x14ac:dyDescent="0.25">
      <c r="B88" s="9">
        <v>84</v>
      </c>
      <c r="C88" s="9">
        <f t="shared" si="6"/>
        <v>30</v>
      </c>
      <c r="D88" s="9">
        <f t="shared" si="7"/>
        <v>0</v>
      </c>
      <c r="E88" s="20">
        <f>E76*(1+VLookups!$C$8)</f>
        <v>10887.124468429683</v>
      </c>
      <c r="F88" s="20">
        <f>-E88*VLookups!$C$10*2</f>
        <v>-653.22746810578099</v>
      </c>
      <c r="G88" s="19">
        <v>0</v>
      </c>
      <c r="H88" s="20">
        <f>(-VLookups!$C$13)*(E88+F88/2)</f>
        <v>-3073.108623703647</v>
      </c>
      <c r="I88" s="20">
        <f>-PMT(VLookups!$C$16/12,180,-FV(VLookups!$C$16/12,72,,-VLookups!$C$15))</f>
        <v>-1244.1079432345916</v>
      </c>
      <c r="J88" s="20">
        <f>-PMT(VLookups!$C$20/12,180,-FV(VLookups!$C$20/12,24,,-VLookups!$C$19))</f>
        <v>-499.96299892623148</v>
      </c>
      <c r="K88" s="19">
        <v>0</v>
      </c>
      <c r="L88" s="20">
        <f>VLookups!$C$30</f>
        <v>-471.78084110027339</v>
      </c>
      <c r="M88" s="20">
        <f>M87-VLookups!$C$33</f>
        <v>-89</v>
      </c>
      <c r="N88" s="22">
        <v>24</v>
      </c>
      <c r="O88" s="19">
        <v>0</v>
      </c>
      <c r="P88" s="19">
        <v>0</v>
      </c>
      <c r="Q88" s="9" t="s">
        <v>36</v>
      </c>
      <c r="R88" s="21">
        <f>R76*(1+VLookups!$C$45)</f>
        <v>-2270.3820596140263</v>
      </c>
      <c r="S88" s="19">
        <v>0</v>
      </c>
      <c r="T88" s="19">
        <v>0</v>
      </c>
      <c r="U88" s="9" t="s">
        <v>36</v>
      </c>
      <c r="V88" s="21">
        <f>V87-VLookups!$C$54</f>
        <v>-920</v>
      </c>
      <c r="W88" s="21">
        <f>-VLookups!$C$59</f>
        <v>-200</v>
      </c>
      <c r="X88" s="19">
        <v>0</v>
      </c>
      <c r="Y88" s="20">
        <f>Y87*(1+VLookups!$C$57/12)</f>
        <v>-178.12190215681022</v>
      </c>
      <c r="Z88" s="20">
        <f>-E88*VLookups!$J$3</f>
        <v>-435.48497873718736</v>
      </c>
      <c r="AA88" s="19">
        <v>0</v>
      </c>
      <c r="AB88" s="20">
        <f t="shared" si="4"/>
        <v>1178.5613869040249</v>
      </c>
      <c r="AC88" s="20">
        <f t="shared" si="5"/>
        <v>79669.675226939682</v>
      </c>
    </row>
    <row r="89" spans="2:29" x14ac:dyDescent="0.25">
      <c r="B89" s="9">
        <v>85</v>
      </c>
      <c r="C89" s="9">
        <f t="shared" si="6"/>
        <v>30</v>
      </c>
      <c r="D89" s="9">
        <f t="shared" si="7"/>
        <v>1</v>
      </c>
      <c r="E89" s="20">
        <f>E77*(1+VLookups!$C$8)</f>
        <v>10887.124468429683</v>
      </c>
      <c r="F89" s="20">
        <f>-E89*VLookups!$C$10*2</f>
        <v>-653.22746810578099</v>
      </c>
      <c r="G89" s="19">
        <v>0</v>
      </c>
      <c r="H89" s="20">
        <f>(-VLookups!$C$13)*(E89+F89/2)</f>
        <v>-3073.108623703647</v>
      </c>
      <c r="I89" s="20">
        <f>-PMT(VLookups!$C$16/12,180,-FV(VLookups!$C$16/12,72,,-VLookups!$C$15))</f>
        <v>-1244.1079432345916</v>
      </c>
      <c r="J89" s="20">
        <f>-PMT(VLookups!$C$20/12,180,-FV(VLookups!$C$20/12,24,,-VLookups!$C$19))</f>
        <v>-499.96299892623148</v>
      </c>
      <c r="K89" s="19">
        <v>0</v>
      </c>
      <c r="L89" s="20">
        <f>VLookups!$C$30</f>
        <v>-471.78084110027339</v>
      </c>
      <c r="M89" s="20">
        <f>M88-VLookups!$C$33</f>
        <v>-90</v>
      </c>
      <c r="N89" s="22">
        <v>25</v>
      </c>
      <c r="O89" s="19">
        <v>0</v>
      </c>
      <c r="P89" s="19">
        <v>0</v>
      </c>
      <c r="Q89" s="9" t="s">
        <v>36</v>
      </c>
      <c r="R89" s="21">
        <f>R77*(1+VLookups!$C$45)</f>
        <v>-2270.3820596140263</v>
      </c>
      <c r="S89" s="19">
        <v>0</v>
      </c>
      <c r="T89" s="19">
        <v>0</v>
      </c>
      <c r="U89" s="9" t="s">
        <v>36</v>
      </c>
      <c r="V89" s="21">
        <f>V88-VLookups!$C$54</f>
        <v>-925</v>
      </c>
      <c r="W89" s="21">
        <f>-VLookups!$C$59</f>
        <v>-200</v>
      </c>
      <c r="X89" s="19">
        <v>0</v>
      </c>
      <c r="Y89" s="20">
        <f>Y88*(1+VLookups!$C$57/12)</f>
        <v>-178.64142437143425</v>
      </c>
      <c r="Z89" s="20">
        <f>-E89*VLookups!$J$3</f>
        <v>-435.48497873718736</v>
      </c>
      <c r="AA89" s="19">
        <v>0</v>
      </c>
      <c r="AB89" s="20">
        <f t="shared" si="4"/>
        <v>1172.0418646894009</v>
      </c>
      <c r="AC89" s="20">
        <f t="shared" si="5"/>
        <v>80974.499883673983</v>
      </c>
    </row>
    <row r="90" spans="2:29" x14ac:dyDescent="0.25">
      <c r="B90" s="9">
        <v>86</v>
      </c>
      <c r="C90" s="9">
        <f t="shared" si="6"/>
        <v>30</v>
      </c>
      <c r="D90" s="9">
        <f t="shared" si="7"/>
        <v>2</v>
      </c>
      <c r="E90" s="20">
        <f>E78*(1+VLookups!$C$8)</f>
        <v>10887.124468429683</v>
      </c>
      <c r="F90" s="20">
        <f>-E90*VLookups!$C$10*2</f>
        <v>-653.22746810578099</v>
      </c>
      <c r="G90" s="19">
        <v>0</v>
      </c>
      <c r="H90" s="20">
        <f>(-VLookups!$C$13)*(E90+F90/2)</f>
        <v>-3073.108623703647</v>
      </c>
      <c r="I90" s="20">
        <f>-PMT(VLookups!$C$16/12,180,-FV(VLookups!$C$16/12,72,,-VLookups!$C$15))</f>
        <v>-1244.1079432345916</v>
      </c>
      <c r="J90" s="20">
        <f>-PMT(VLookups!$C$20/12,180,-FV(VLookups!$C$20/12,24,,-VLookups!$C$19))</f>
        <v>-499.96299892623148</v>
      </c>
      <c r="K90" s="19">
        <v>0</v>
      </c>
      <c r="L90" s="20">
        <f>VLookups!$C$30</f>
        <v>-471.78084110027339</v>
      </c>
      <c r="M90" s="20">
        <f>M89-VLookups!$C$33</f>
        <v>-91</v>
      </c>
      <c r="N90" s="22">
        <v>26</v>
      </c>
      <c r="O90" s="19">
        <v>0</v>
      </c>
      <c r="P90" s="19">
        <v>0</v>
      </c>
      <c r="Q90" s="9" t="s">
        <v>36</v>
      </c>
      <c r="R90" s="21">
        <f>R78*(1+VLookups!$C$45)</f>
        <v>-2270.3820596140263</v>
      </c>
      <c r="S90" s="19">
        <v>0</v>
      </c>
      <c r="T90" s="19">
        <v>0</v>
      </c>
      <c r="U90" s="9" t="s">
        <v>36</v>
      </c>
      <c r="V90" s="21">
        <f>V89-VLookups!$C$54</f>
        <v>-930</v>
      </c>
      <c r="W90" s="21">
        <f>-VLookups!$C$59</f>
        <v>-200</v>
      </c>
      <c r="X90" s="19">
        <v>0</v>
      </c>
      <c r="Y90" s="20">
        <f>Y89*(1+VLookups!$C$57/12)</f>
        <v>-179.16246185918428</v>
      </c>
      <c r="Z90" s="20">
        <f>-E90*VLookups!$J$3</f>
        <v>-435.48497873718736</v>
      </c>
      <c r="AA90" s="19">
        <v>0</v>
      </c>
      <c r="AB90" s="20">
        <f t="shared" si="4"/>
        <v>1165.5208272016512</v>
      </c>
      <c r="AC90" s="20">
        <f t="shared" si="5"/>
        <v>82274.978210681758</v>
      </c>
    </row>
    <row r="91" spans="2:29" x14ac:dyDescent="0.25">
      <c r="B91" s="9">
        <v>87</v>
      </c>
      <c r="C91" s="9">
        <f t="shared" si="6"/>
        <v>30</v>
      </c>
      <c r="D91" s="9">
        <f t="shared" si="7"/>
        <v>3</v>
      </c>
      <c r="E91" s="20">
        <f>E79*(1+VLookups!$C$8)</f>
        <v>10887.124468429683</v>
      </c>
      <c r="F91" s="20">
        <f>-E91*VLookups!$C$10*2</f>
        <v>-653.22746810578099</v>
      </c>
      <c r="G91" s="19">
        <v>0</v>
      </c>
      <c r="H91" s="20">
        <f>(-VLookups!$C$13)*(E91+F91/2)</f>
        <v>-3073.108623703647</v>
      </c>
      <c r="I91" s="20">
        <f>-PMT(VLookups!$C$16/12,180,-FV(VLookups!$C$16/12,72,,-VLookups!$C$15))</f>
        <v>-1244.1079432345916</v>
      </c>
      <c r="J91" s="20">
        <f>-PMT(VLookups!$C$20/12,180,-FV(VLookups!$C$20/12,24,,-VLookups!$C$19))</f>
        <v>-499.96299892623148</v>
      </c>
      <c r="K91" s="19">
        <v>0</v>
      </c>
      <c r="L91" s="20">
        <f>VLookups!$C$30</f>
        <v>-471.78084110027339</v>
      </c>
      <c r="M91" s="20">
        <f>M90-VLookups!$C$33</f>
        <v>-92</v>
      </c>
      <c r="N91" s="22">
        <v>27</v>
      </c>
      <c r="O91" s="19">
        <v>0</v>
      </c>
      <c r="P91" s="19">
        <v>0</v>
      </c>
      <c r="Q91" s="9" t="s">
        <v>36</v>
      </c>
      <c r="R91" s="21">
        <f>R79*(1+VLookups!$C$45)</f>
        <v>-2270.3820596140263</v>
      </c>
      <c r="S91" s="19">
        <v>0</v>
      </c>
      <c r="T91" s="19">
        <v>0</v>
      </c>
      <c r="U91" s="9" t="s">
        <v>36</v>
      </c>
      <c r="V91" s="21">
        <f>V90-VLookups!$C$54</f>
        <v>-935</v>
      </c>
      <c r="W91" s="21">
        <f>-VLookups!$C$59</f>
        <v>-200</v>
      </c>
      <c r="X91" s="19">
        <v>0</v>
      </c>
      <c r="Y91" s="20">
        <f>Y90*(1+VLookups!$C$57/12)</f>
        <v>-179.68501903960689</v>
      </c>
      <c r="Z91" s="20">
        <f>-E91*VLookups!$J$3</f>
        <v>-435.48497873718736</v>
      </c>
      <c r="AA91" s="19">
        <v>0</v>
      </c>
      <c r="AB91" s="20">
        <f t="shared" si="4"/>
        <v>1158.9982700212286</v>
      </c>
      <c r="AC91" s="20">
        <f t="shared" si="5"/>
        <v>83571.101444387459</v>
      </c>
    </row>
    <row r="92" spans="2:29" x14ac:dyDescent="0.25">
      <c r="B92" s="9">
        <v>88</v>
      </c>
      <c r="C92" s="9">
        <f t="shared" si="6"/>
        <v>30</v>
      </c>
      <c r="D92" s="9">
        <f t="shared" si="7"/>
        <v>4</v>
      </c>
      <c r="E92" s="20">
        <f>E80*(1+VLookups!$C$8)</f>
        <v>10887.124468429683</v>
      </c>
      <c r="F92" s="20">
        <f>-E92*VLookups!$C$10*2</f>
        <v>-653.22746810578099</v>
      </c>
      <c r="G92" s="19">
        <v>0</v>
      </c>
      <c r="H92" s="20">
        <f>(-VLookups!$C$13)*(E92+F92/2)</f>
        <v>-3073.108623703647</v>
      </c>
      <c r="I92" s="20">
        <f>-PMT(VLookups!$C$16/12,180,-FV(VLookups!$C$16/12,72,,-VLookups!$C$15))</f>
        <v>-1244.1079432345916</v>
      </c>
      <c r="J92" s="20">
        <f>-PMT(VLookups!$C$20/12,180,-FV(VLookups!$C$20/12,24,,-VLookups!$C$19))</f>
        <v>-499.96299892623148</v>
      </c>
      <c r="K92" s="19">
        <v>0</v>
      </c>
      <c r="L92" s="20">
        <f>VLookups!$C$30</f>
        <v>-471.78084110027339</v>
      </c>
      <c r="M92" s="20">
        <f>M91-VLookups!$C$33</f>
        <v>-93</v>
      </c>
      <c r="N92" s="22">
        <v>28</v>
      </c>
      <c r="O92" s="19">
        <v>0</v>
      </c>
      <c r="P92" s="19">
        <v>0</v>
      </c>
      <c r="Q92" s="9" t="s">
        <v>36</v>
      </c>
      <c r="R92" s="21">
        <f>R80*(1+VLookups!$C$45)</f>
        <v>-2270.3820596140263</v>
      </c>
      <c r="S92" s="19">
        <v>0</v>
      </c>
      <c r="T92" s="19">
        <v>0</v>
      </c>
      <c r="U92" s="9" t="s">
        <v>36</v>
      </c>
      <c r="V92" s="21">
        <f>V91-VLookups!$C$54</f>
        <v>-940</v>
      </c>
      <c r="W92" s="21">
        <f>-VLookups!$C$59</f>
        <v>-200</v>
      </c>
      <c r="X92" s="19">
        <v>0</v>
      </c>
      <c r="Y92" s="20">
        <f>Y91*(1+VLookups!$C$57/12)</f>
        <v>-180.20910034513906</v>
      </c>
      <c r="Z92" s="20">
        <f>-E92*VLookups!$J$3</f>
        <v>-435.48497873718736</v>
      </c>
      <c r="AA92" s="19">
        <v>0</v>
      </c>
      <c r="AB92" s="20">
        <f t="shared" si="4"/>
        <v>1152.4741887156961</v>
      </c>
      <c r="AC92" s="20">
        <f t="shared" si="5"/>
        <v>84862.860802177136</v>
      </c>
    </row>
    <row r="93" spans="2:29" x14ac:dyDescent="0.25">
      <c r="B93" s="9">
        <v>89</v>
      </c>
      <c r="C93" s="9">
        <f t="shared" si="6"/>
        <v>30</v>
      </c>
      <c r="D93" s="9">
        <f t="shared" si="7"/>
        <v>5</v>
      </c>
      <c r="E93" s="20">
        <f>E81*(1+VLookups!$C$8)</f>
        <v>10887.124468429683</v>
      </c>
      <c r="F93" s="20">
        <f>-E93*VLookups!$C$10*2</f>
        <v>-653.22746810578099</v>
      </c>
      <c r="G93" s="19">
        <v>0</v>
      </c>
      <c r="H93" s="20">
        <f>(-VLookups!$C$13)*(E93+F93/2)</f>
        <v>-3073.108623703647</v>
      </c>
      <c r="I93" s="20">
        <f>-PMT(VLookups!$C$16/12,180,-FV(VLookups!$C$16/12,72,,-VLookups!$C$15))</f>
        <v>-1244.1079432345916</v>
      </c>
      <c r="J93" s="20">
        <f>-PMT(VLookups!$C$20/12,180,-FV(VLookups!$C$20/12,24,,-VLookups!$C$19))</f>
        <v>-499.96299892623148</v>
      </c>
      <c r="K93" s="19">
        <v>0</v>
      </c>
      <c r="L93" s="20">
        <f>VLookups!$C$30</f>
        <v>-471.78084110027339</v>
      </c>
      <c r="M93" s="20">
        <f>M92-VLookups!$C$33</f>
        <v>-94</v>
      </c>
      <c r="N93" s="22">
        <v>29</v>
      </c>
      <c r="O93" s="19">
        <v>0</v>
      </c>
      <c r="P93" s="19">
        <v>0</v>
      </c>
      <c r="Q93" s="9" t="s">
        <v>36</v>
      </c>
      <c r="R93" s="21">
        <f>R81*(1+VLookups!$C$45)</f>
        <v>-2270.3820596140263</v>
      </c>
      <c r="S93" s="19">
        <v>0</v>
      </c>
      <c r="T93" s="19">
        <v>0</v>
      </c>
      <c r="U93" s="9" t="s">
        <v>36</v>
      </c>
      <c r="V93" s="21">
        <f>V92-VLookups!$C$54</f>
        <v>-945</v>
      </c>
      <c r="W93" s="21">
        <f>-VLookups!$C$59</f>
        <v>-200</v>
      </c>
      <c r="X93" s="19">
        <v>0</v>
      </c>
      <c r="Y93" s="20">
        <f>Y92*(1+VLookups!$C$57/12)</f>
        <v>-180.73471022114572</v>
      </c>
      <c r="Z93" s="20">
        <f>-E93*VLookups!$J$3</f>
        <v>-435.48497873718736</v>
      </c>
      <c r="AA93" s="19">
        <v>0</v>
      </c>
      <c r="AB93" s="20">
        <f t="shared" si="4"/>
        <v>1145.9485788396896</v>
      </c>
      <c r="AC93" s="20">
        <f t="shared" si="5"/>
        <v>86150.247482353792</v>
      </c>
    </row>
    <row r="94" spans="2:29" x14ac:dyDescent="0.25">
      <c r="B94" s="9">
        <v>90</v>
      </c>
      <c r="C94" s="9">
        <f t="shared" si="6"/>
        <v>30</v>
      </c>
      <c r="D94" s="9">
        <f t="shared" si="7"/>
        <v>6</v>
      </c>
      <c r="E94" s="20">
        <f>E82*(1+VLookups!$C$8)</f>
        <v>10887.124468429683</v>
      </c>
      <c r="F94" s="20">
        <f>-E94*VLookups!$C$10*2</f>
        <v>-653.22746810578099</v>
      </c>
      <c r="G94" s="19">
        <v>0</v>
      </c>
      <c r="H94" s="20">
        <f>(-VLookups!$C$13)*(E94+F94/2)</f>
        <v>-3073.108623703647</v>
      </c>
      <c r="I94" s="20">
        <f>-PMT(VLookups!$C$16/12,180,-FV(VLookups!$C$16/12,72,,-VLookups!$C$15))</f>
        <v>-1244.1079432345916</v>
      </c>
      <c r="J94" s="20">
        <f>-PMT(VLookups!$C$20/12,180,-FV(VLookups!$C$20/12,24,,-VLookups!$C$19))</f>
        <v>-499.96299892623148</v>
      </c>
      <c r="K94" s="19">
        <v>0</v>
      </c>
      <c r="L94" s="20">
        <f>VLookups!$C$30</f>
        <v>-471.78084110027339</v>
      </c>
      <c r="M94" s="20">
        <f>M93-VLookups!$C$33</f>
        <v>-95</v>
      </c>
      <c r="N94" s="22">
        <v>30</v>
      </c>
      <c r="O94" s="19">
        <v>0</v>
      </c>
      <c r="P94" s="19">
        <v>0</v>
      </c>
      <c r="Q94" s="9" t="s">
        <v>36</v>
      </c>
      <c r="R94" s="21">
        <f>R82*(1+VLookups!$C$45)</f>
        <v>-2270.3820596140263</v>
      </c>
      <c r="S94" s="19">
        <v>0</v>
      </c>
      <c r="T94" s="19">
        <v>0</v>
      </c>
      <c r="U94" s="9" t="s">
        <v>36</v>
      </c>
      <c r="V94" s="21">
        <f>V93-VLookups!$C$54</f>
        <v>-950</v>
      </c>
      <c r="W94" s="21">
        <f>-VLookups!$C$59</f>
        <v>-200</v>
      </c>
      <c r="X94" s="19">
        <v>0</v>
      </c>
      <c r="Y94" s="20">
        <f>Y93*(1+VLookups!$C$57/12)</f>
        <v>-181.2618531259574</v>
      </c>
      <c r="Z94" s="20">
        <f>-E94*VLookups!$J$3</f>
        <v>-435.48497873718736</v>
      </c>
      <c r="AA94" s="19">
        <v>0</v>
      </c>
      <c r="AB94" s="20">
        <f t="shared" si="4"/>
        <v>1139.421435934878</v>
      </c>
      <c r="AC94" s="20">
        <f t="shared" si="5"/>
        <v>87433.252664092608</v>
      </c>
    </row>
    <row r="95" spans="2:29" x14ac:dyDescent="0.25">
      <c r="B95" s="9">
        <v>91</v>
      </c>
      <c r="C95" s="9">
        <f t="shared" si="6"/>
        <v>30</v>
      </c>
      <c r="D95" s="9">
        <f t="shared" si="7"/>
        <v>7</v>
      </c>
      <c r="E95" s="20">
        <f>E83*(1+VLookups!$C$8)</f>
        <v>10887.124468429683</v>
      </c>
      <c r="F95" s="20">
        <f>-E95*VLookups!$C$10*2</f>
        <v>-653.22746810578099</v>
      </c>
      <c r="G95" s="19">
        <v>0</v>
      </c>
      <c r="H95" s="20">
        <f>(-VLookups!$C$13)*(E95+F95/2)</f>
        <v>-3073.108623703647</v>
      </c>
      <c r="I95" s="20">
        <f>-PMT(VLookups!$C$16/12,180,-FV(VLookups!$C$16/12,72,,-VLookups!$C$15))</f>
        <v>-1244.1079432345916</v>
      </c>
      <c r="J95" s="20">
        <f>-PMT(VLookups!$C$20/12,180,-FV(VLookups!$C$20/12,24,,-VLookups!$C$19))</f>
        <v>-499.96299892623148</v>
      </c>
      <c r="K95" s="19">
        <v>0</v>
      </c>
      <c r="L95" s="20">
        <f>VLookups!$C$30</f>
        <v>-471.78084110027339</v>
      </c>
      <c r="M95" s="20">
        <f>M94-VLookups!$C$33</f>
        <v>-96</v>
      </c>
      <c r="N95" s="22">
        <v>31</v>
      </c>
      <c r="O95" s="19">
        <v>0</v>
      </c>
      <c r="P95" s="19">
        <v>0</v>
      </c>
      <c r="Q95" s="9" t="s">
        <v>36</v>
      </c>
      <c r="R95" s="21">
        <f>R83*(1+VLookups!$C$45)</f>
        <v>-2270.3820596140263</v>
      </c>
      <c r="S95" s="19">
        <v>0</v>
      </c>
      <c r="T95" s="19">
        <v>0</v>
      </c>
      <c r="U95" s="9" t="s">
        <v>36</v>
      </c>
      <c r="V95" s="21">
        <f>V94-VLookups!$C$54</f>
        <v>-955</v>
      </c>
      <c r="W95" s="21">
        <f>-VLookups!$C$59</f>
        <v>-200</v>
      </c>
      <c r="X95" s="19">
        <v>0</v>
      </c>
      <c r="Y95" s="20">
        <f>Y94*(1+VLookups!$C$57/12)</f>
        <v>-181.79053353090811</v>
      </c>
      <c r="Z95" s="20">
        <f>-E95*VLookups!$J$3</f>
        <v>-435.48497873718736</v>
      </c>
      <c r="AA95" s="19">
        <v>0</v>
      </c>
      <c r="AB95" s="20">
        <f t="shared" si="4"/>
        <v>1132.8927555299269</v>
      </c>
      <c r="AC95" s="20">
        <f t="shared" si="5"/>
        <v>88711.867507396033</v>
      </c>
    </row>
    <row r="96" spans="2:29" x14ac:dyDescent="0.25">
      <c r="B96" s="9">
        <v>92</v>
      </c>
      <c r="C96" s="9">
        <f t="shared" si="6"/>
        <v>30</v>
      </c>
      <c r="D96" s="9">
        <f t="shared" si="7"/>
        <v>8</v>
      </c>
      <c r="E96" s="20">
        <f>E84*(1+VLookups!$C$8)</f>
        <v>10887.124468429683</v>
      </c>
      <c r="F96" s="20">
        <f>-E96*VLookups!$C$10*2</f>
        <v>-653.22746810578099</v>
      </c>
      <c r="G96" s="19">
        <v>0</v>
      </c>
      <c r="H96" s="20">
        <f>(-VLookups!$C$13)*(E96+F96/2)</f>
        <v>-3073.108623703647</v>
      </c>
      <c r="I96" s="20">
        <f>-PMT(VLookups!$C$16/12,180,-FV(VLookups!$C$16/12,72,,-VLookups!$C$15))</f>
        <v>-1244.1079432345916</v>
      </c>
      <c r="J96" s="20">
        <f>-PMT(VLookups!$C$20/12,180,-FV(VLookups!$C$20/12,24,,-VLookups!$C$19))</f>
        <v>-499.96299892623148</v>
      </c>
      <c r="K96" s="19">
        <v>0</v>
      </c>
      <c r="L96" s="20">
        <f>VLookups!$C$30</f>
        <v>-471.78084110027339</v>
      </c>
      <c r="M96" s="20">
        <f>M95-VLookups!$C$33</f>
        <v>-97</v>
      </c>
      <c r="N96" s="22">
        <v>32</v>
      </c>
      <c r="O96" s="19">
        <v>0</v>
      </c>
      <c r="P96" s="19">
        <v>0</v>
      </c>
      <c r="Q96" s="9" t="s">
        <v>36</v>
      </c>
      <c r="R96" s="21">
        <f>R84*(1+VLookups!$C$45)</f>
        <v>-2270.3820596140263</v>
      </c>
      <c r="S96" s="19">
        <v>0</v>
      </c>
      <c r="T96" s="19">
        <v>0</v>
      </c>
      <c r="U96" s="9" t="s">
        <v>36</v>
      </c>
      <c r="V96" s="21">
        <f>V95-VLookups!$C$54</f>
        <v>-960</v>
      </c>
      <c r="W96" s="21">
        <f>-VLookups!$C$59</f>
        <v>-200</v>
      </c>
      <c r="X96" s="19">
        <v>0</v>
      </c>
      <c r="Y96" s="20">
        <f>Y95*(1+VLookups!$C$57/12)</f>
        <v>-182.32075592037324</v>
      </c>
      <c r="Z96" s="20">
        <f>-E96*VLookups!$J$3</f>
        <v>-435.48497873718736</v>
      </c>
      <c r="AA96" s="19">
        <v>0</v>
      </c>
      <c r="AB96" s="20">
        <f t="shared" si="4"/>
        <v>1126.3625331404619</v>
      </c>
      <c r="AC96" s="20">
        <f t="shared" si="5"/>
        <v>89986.083153048821</v>
      </c>
    </row>
    <row r="97" spans="2:29" x14ac:dyDescent="0.25">
      <c r="B97" s="9">
        <v>93</v>
      </c>
      <c r="C97" s="9">
        <f t="shared" si="6"/>
        <v>30</v>
      </c>
      <c r="D97" s="9">
        <f t="shared" si="7"/>
        <v>9</v>
      </c>
      <c r="E97" s="20">
        <f>E85*(1+VLookups!$C$8)</f>
        <v>10887.124468429683</v>
      </c>
      <c r="F97" s="20">
        <f>-E97*VLookups!$C$10*2</f>
        <v>-653.22746810578099</v>
      </c>
      <c r="G97" s="19">
        <v>0</v>
      </c>
      <c r="H97" s="20">
        <f>(-VLookups!$C$13)*(E97+F97/2)</f>
        <v>-3073.108623703647</v>
      </c>
      <c r="I97" s="20">
        <f>-PMT(VLookups!$C$16/12,180,-FV(VLookups!$C$16/12,72,,-VLookups!$C$15))</f>
        <v>-1244.1079432345916</v>
      </c>
      <c r="J97" s="20">
        <f>-PMT(VLookups!$C$20/12,180,-FV(VLookups!$C$20/12,24,,-VLookups!$C$19))</f>
        <v>-499.96299892623148</v>
      </c>
      <c r="K97" s="19">
        <v>0</v>
      </c>
      <c r="L97" s="20">
        <f>VLookups!$C$30</f>
        <v>-471.78084110027339</v>
      </c>
      <c r="M97" s="20">
        <f>M96-VLookups!$C$33</f>
        <v>-98</v>
      </c>
      <c r="N97" s="22">
        <v>33</v>
      </c>
      <c r="O97" s="19">
        <v>0</v>
      </c>
      <c r="P97" s="19">
        <v>0</v>
      </c>
      <c r="Q97" s="9" t="s">
        <v>36</v>
      </c>
      <c r="R97" s="21">
        <f>R85*(1+VLookups!$C$45)</f>
        <v>-2270.3820596140263</v>
      </c>
      <c r="S97" s="19">
        <v>0</v>
      </c>
      <c r="T97" s="19">
        <v>0</v>
      </c>
      <c r="U97" s="9" t="s">
        <v>36</v>
      </c>
      <c r="V97" s="21">
        <f>V96-VLookups!$C$54</f>
        <v>-965</v>
      </c>
      <c r="W97" s="21">
        <f>-VLookups!$C$59</f>
        <v>-200</v>
      </c>
      <c r="X97" s="19">
        <v>0</v>
      </c>
      <c r="Y97" s="20">
        <f>Y96*(1+VLookups!$C$57/12)</f>
        <v>-182.85252479180767</v>
      </c>
      <c r="Z97" s="20">
        <f>-E97*VLookups!$J$3</f>
        <v>-435.48497873718736</v>
      </c>
      <c r="AA97" s="19">
        <v>0</v>
      </c>
      <c r="AB97" s="20">
        <f t="shared" si="4"/>
        <v>1119.8307642690274</v>
      </c>
      <c r="AC97" s="20">
        <f t="shared" si="5"/>
        <v>91255.890722572934</v>
      </c>
    </row>
    <row r="98" spans="2:29" x14ac:dyDescent="0.25">
      <c r="B98" s="9">
        <v>94</v>
      </c>
      <c r="C98" s="9">
        <f t="shared" si="6"/>
        <v>30</v>
      </c>
      <c r="D98" s="9">
        <f t="shared" si="7"/>
        <v>10</v>
      </c>
      <c r="E98" s="20">
        <f>E86*(1+VLookups!$C$8)</f>
        <v>10887.124468429683</v>
      </c>
      <c r="F98" s="20">
        <f>-E98*VLookups!$C$10*2</f>
        <v>-653.22746810578099</v>
      </c>
      <c r="G98" s="19">
        <v>0</v>
      </c>
      <c r="H98" s="20">
        <f>(-VLookups!$C$13)*(E98+F98/2)</f>
        <v>-3073.108623703647</v>
      </c>
      <c r="I98" s="20">
        <f>-PMT(VLookups!$C$16/12,180,-FV(VLookups!$C$16/12,72,,-VLookups!$C$15))</f>
        <v>-1244.1079432345916</v>
      </c>
      <c r="J98" s="20">
        <f>-PMT(VLookups!$C$20/12,180,-FV(VLookups!$C$20/12,24,,-VLookups!$C$19))</f>
        <v>-499.96299892623148</v>
      </c>
      <c r="K98" s="19">
        <v>0</v>
      </c>
      <c r="L98" s="20">
        <f>VLookups!$C$30</f>
        <v>-471.78084110027339</v>
      </c>
      <c r="M98" s="20">
        <f>M97-VLookups!$C$33</f>
        <v>-99</v>
      </c>
      <c r="N98" s="22">
        <v>34</v>
      </c>
      <c r="O98" s="19">
        <v>0</v>
      </c>
      <c r="P98" s="19">
        <v>0</v>
      </c>
      <c r="Q98" s="9" t="s">
        <v>36</v>
      </c>
      <c r="R98" s="21">
        <f>R86*(1+VLookups!$C$45)</f>
        <v>-2270.3820596140263</v>
      </c>
      <c r="S98" s="19">
        <v>0</v>
      </c>
      <c r="T98" s="19">
        <v>0</v>
      </c>
      <c r="U98" s="9" t="s">
        <v>36</v>
      </c>
      <c r="V98" s="21">
        <f>V97-VLookups!$C$54</f>
        <v>-970</v>
      </c>
      <c r="W98" s="21">
        <f>-VLookups!$C$59</f>
        <v>-200</v>
      </c>
      <c r="X98" s="19">
        <v>0</v>
      </c>
      <c r="Y98" s="20">
        <f>Y97*(1+VLookups!$C$57/12)</f>
        <v>-183.38584465578379</v>
      </c>
      <c r="Z98" s="20">
        <f>-E98*VLookups!$J$3</f>
        <v>-435.48497873718736</v>
      </c>
      <c r="AA98" s="19">
        <v>0</v>
      </c>
      <c r="AB98" s="20">
        <f t="shared" si="4"/>
        <v>1113.2974444050515</v>
      </c>
      <c r="AC98" s="20">
        <f t="shared" si="5"/>
        <v>92521.281318182271</v>
      </c>
    </row>
    <row r="99" spans="2:29" x14ac:dyDescent="0.25">
      <c r="B99" s="9">
        <v>95</v>
      </c>
      <c r="C99" s="9">
        <f t="shared" si="6"/>
        <v>30</v>
      </c>
      <c r="D99" s="9">
        <f t="shared" si="7"/>
        <v>11</v>
      </c>
      <c r="E99" s="20">
        <f>E87*(1+VLookups!$C$8)</f>
        <v>10887.124468429683</v>
      </c>
      <c r="F99" s="20">
        <f>-E99*VLookups!$C$10*2</f>
        <v>-653.22746810578099</v>
      </c>
      <c r="G99" s="19">
        <v>0</v>
      </c>
      <c r="H99" s="20">
        <f>(-VLookups!$C$13)*(E99+F99/2)</f>
        <v>-3073.108623703647</v>
      </c>
      <c r="I99" s="20">
        <f>-PMT(VLookups!$C$16/12,180,-FV(VLookups!$C$16/12,72,,-VLookups!$C$15))</f>
        <v>-1244.1079432345916</v>
      </c>
      <c r="J99" s="20">
        <f>-PMT(VLookups!$C$20/12,180,-FV(VLookups!$C$20/12,24,,-VLookups!$C$19))</f>
        <v>-499.96299892623148</v>
      </c>
      <c r="K99" s="19">
        <v>0</v>
      </c>
      <c r="L99" s="20">
        <f>VLookups!$C$30</f>
        <v>-471.78084110027339</v>
      </c>
      <c r="M99" s="20">
        <f>M98-VLookups!$C$33</f>
        <v>-100</v>
      </c>
      <c r="N99" s="22">
        <v>35</v>
      </c>
      <c r="O99" s="19">
        <v>0</v>
      </c>
      <c r="P99" s="19">
        <v>0</v>
      </c>
      <c r="Q99" s="9" t="s">
        <v>36</v>
      </c>
      <c r="R99" s="21">
        <f>R87*(1+VLookups!$C$45)</f>
        <v>-2270.3820596140263</v>
      </c>
      <c r="S99" s="19">
        <v>0</v>
      </c>
      <c r="T99" s="19">
        <v>0</v>
      </c>
      <c r="U99" s="9" t="s">
        <v>36</v>
      </c>
      <c r="V99" s="21">
        <f>V98-VLookups!$C$54</f>
        <v>-975</v>
      </c>
      <c r="W99" s="21">
        <f>-VLookups!$C$59</f>
        <v>-200</v>
      </c>
      <c r="X99" s="19">
        <v>0</v>
      </c>
      <c r="Y99" s="20">
        <f>Y98*(1+VLookups!$C$57/12)</f>
        <v>-183.92072003602982</v>
      </c>
      <c r="Z99" s="20">
        <f>-E99*VLookups!$J$3</f>
        <v>-435.48497873718736</v>
      </c>
      <c r="AA99" s="19">
        <v>0</v>
      </c>
      <c r="AB99" s="20">
        <f t="shared" si="4"/>
        <v>1106.7625690248055</v>
      </c>
      <c r="AC99" s="20">
        <f t="shared" si="5"/>
        <v>93782.246022737381</v>
      </c>
    </row>
    <row r="100" spans="2:29" x14ac:dyDescent="0.25">
      <c r="B100" s="9">
        <v>96</v>
      </c>
      <c r="C100" s="9">
        <f t="shared" si="6"/>
        <v>31</v>
      </c>
      <c r="D100" s="9">
        <f t="shared" si="7"/>
        <v>0</v>
      </c>
      <c r="E100" s="20">
        <f>E88*(1+VLookups!$C$8)</f>
        <v>11268.173824824722</v>
      </c>
      <c r="F100" s="20">
        <f>-E100*VLookups!$C$10*2</f>
        <v>-676.09042948948331</v>
      </c>
      <c r="G100" s="19">
        <v>0</v>
      </c>
      <c r="H100" s="20">
        <f>(-VLookups!$C$13)*(E100+F100/2)</f>
        <v>-3180.6674255332746</v>
      </c>
      <c r="I100" s="20">
        <f>-PMT(VLookups!$C$16/12,180,-FV(VLookups!$C$16/12,72,,-VLookups!$C$15))</f>
        <v>-1244.1079432345916</v>
      </c>
      <c r="J100" s="20">
        <f>-PMT(VLookups!$C$20/12,180,-FV(VLookups!$C$20/12,24,,-VLookups!$C$19))</f>
        <v>-499.96299892623148</v>
      </c>
      <c r="K100" s="19">
        <v>0</v>
      </c>
      <c r="L100" s="20">
        <f>VLookups!$C$30</f>
        <v>-471.78084110027339</v>
      </c>
      <c r="M100" s="20">
        <f>M99-VLookups!$C$33</f>
        <v>-101</v>
      </c>
      <c r="N100" s="22">
        <v>36</v>
      </c>
      <c r="O100" s="19">
        <v>0</v>
      </c>
      <c r="P100" s="19">
        <v>0</v>
      </c>
      <c r="Q100" s="9" t="s">
        <v>36</v>
      </c>
      <c r="R100" s="21">
        <f>R88*(1+VLookups!$C$45)</f>
        <v>-2408.8753652504815</v>
      </c>
      <c r="S100" s="19">
        <v>0</v>
      </c>
      <c r="T100" s="19">
        <v>0</v>
      </c>
      <c r="U100" s="9" t="s">
        <v>36</v>
      </c>
      <c r="V100" s="21">
        <f>V99-VLookups!$C$54</f>
        <v>-980</v>
      </c>
      <c r="W100" s="21">
        <f>-VLookups!$C$59</f>
        <v>-200</v>
      </c>
      <c r="X100" s="19">
        <v>0</v>
      </c>
      <c r="Y100" s="20">
        <f>Y99*(1+VLookups!$C$57/12)</f>
        <v>-184.45715546946823</v>
      </c>
      <c r="Z100" s="20">
        <f>-E100*VLookups!$J$3</f>
        <v>-450.72695299298891</v>
      </c>
      <c r="AA100" s="19">
        <v>0</v>
      </c>
      <c r="AB100" s="20">
        <f t="shared" si="4"/>
        <v>1208.5499275726715</v>
      </c>
      <c r="AC100" s="20">
        <f t="shared" si="5"/>
        <v>95147.099693681288</v>
      </c>
    </row>
    <row r="101" spans="2:29" x14ac:dyDescent="0.25">
      <c r="B101" s="9">
        <v>97</v>
      </c>
      <c r="C101" s="9">
        <f t="shared" si="6"/>
        <v>31</v>
      </c>
      <c r="D101" s="9">
        <f t="shared" si="7"/>
        <v>1</v>
      </c>
      <c r="E101" s="20">
        <f>E89*(1+VLookups!$C$8)</f>
        <v>11268.173824824722</v>
      </c>
      <c r="F101" s="20">
        <f>-E101*VLookups!$C$10*2</f>
        <v>-676.09042948948331</v>
      </c>
      <c r="G101" s="19">
        <v>0</v>
      </c>
      <c r="H101" s="20">
        <f>(-VLookups!$C$13)*(E101+F101/2)</f>
        <v>-3180.6674255332746</v>
      </c>
      <c r="I101" s="20">
        <f>-PMT(VLookups!$C$16/12,180,-FV(VLookups!$C$16/12,72,,-VLookups!$C$15))</f>
        <v>-1244.1079432345916</v>
      </c>
      <c r="J101" s="20">
        <f>-PMT(VLookups!$C$20/12,180,-FV(VLookups!$C$20/12,24,,-VLookups!$C$19))</f>
        <v>-499.96299892623148</v>
      </c>
      <c r="K101" s="19">
        <v>0</v>
      </c>
      <c r="L101" s="20">
        <f>VLookups!$C$30</f>
        <v>-471.78084110027339</v>
      </c>
      <c r="M101" s="20">
        <f>M100-VLookups!$C$33</f>
        <v>-102</v>
      </c>
      <c r="N101" s="22">
        <v>37</v>
      </c>
      <c r="O101" s="19">
        <v>0</v>
      </c>
      <c r="P101" s="19">
        <v>0</v>
      </c>
      <c r="Q101" s="9" t="s">
        <v>36</v>
      </c>
      <c r="R101" s="21">
        <f>R89*(1+VLookups!$C$45)</f>
        <v>-2408.8753652504815</v>
      </c>
      <c r="S101" s="19">
        <v>0</v>
      </c>
      <c r="T101" s="19">
        <v>0</v>
      </c>
      <c r="U101" s="9" t="s">
        <v>36</v>
      </c>
      <c r="V101" s="21">
        <f>V100-VLookups!$C$54</f>
        <v>-985</v>
      </c>
      <c r="W101" s="21">
        <f>-VLookups!$C$59</f>
        <v>-200</v>
      </c>
      <c r="X101" s="19">
        <v>0</v>
      </c>
      <c r="Y101" s="20">
        <f>Y100*(1+VLookups!$C$57/12)</f>
        <v>-184.99515550625418</v>
      </c>
      <c r="Z101" s="20">
        <f>-E101*VLookups!$J$3</f>
        <v>-450.72695299298891</v>
      </c>
      <c r="AA101" s="19">
        <v>0</v>
      </c>
      <c r="AB101" s="20">
        <f t="shared" si="4"/>
        <v>1202.0119275358852</v>
      </c>
      <c r="AC101" s="20">
        <f t="shared" si="5"/>
        <v>96507.690120706655</v>
      </c>
    </row>
    <row r="102" spans="2:29" x14ac:dyDescent="0.25">
      <c r="B102" s="9">
        <v>98</v>
      </c>
      <c r="C102" s="9">
        <f t="shared" si="6"/>
        <v>31</v>
      </c>
      <c r="D102" s="9">
        <f t="shared" si="7"/>
        <v>2</v>
      </c>
      <c r="E102" s="20">
        <f>E90*(1+VLookups!$C$8)</f>
        <v>11268.173824824722</v>
      </c>
      <c r="F102" s="20">
        <f>-E102*VLookups!$C$10*2</f>
        <v>-676.09042948948331</v>
      </c>
      <c r="G102" s="19">
        <v>0</v>
      </c>
      <c r="H102" s="20">
        <f>(-VLookups!$C$13)*(E102+F102/2)</f>
        <v>-3180.6674255332746</v>
      </c>
      <c r="I102" s="20">
        <f>-PMT(VLookups!$C$16/12,180,-FV(VLookups!$C$16/12,72,,-VLookups!$C$15))</f>
        <v>-1244.1079432345916</v>
      </c>
      <c r="J102" s="20">
        <f>-PMT(VLookups!$C$20/12,180,-FV(VLookups!$C$20/12,24,,-VLookups!$C$19))</f>
        <v>-499.96299892623148</v>
      </c>
      <c r="K102" s="19">
        <v>0</v>
      </c>
      <c r="L102" s="20">
        <f>VLookups!$C$30</f>
        <v>-471.78084110027339</v>
      </c>
      <c r="M102" s="20">
        <f>M101-VLookups!$C$33</f>
        <v>-103</v>
      </c>
      <c r="N102" s="22">
        <v>38</v>
      </c>
      <c r="O102" s="19">
        <v>0</v>
      </c>
      <c r="P102" s="19">
        <v>0</v>
      </c>
      <c r="Q102" s="9" t="s">
        <v>36</v>
      </c>
      <c r="R102" s="21">
        <f>R90*(1+VLookups!$C$45)</f>
        <v>-2408.8753652504815</v>
      </c>
      <c r="S102" s="19">
        <v>0</v>
      </c>
      <c r="T102" s="19">
        <v>0</v>
      </c>
      <c r="U102" s="9" t="s">
        <v>36</v>
      </c>
      <c r="V102" s="21">
        <f>V101-VLookups!$C$54</f>
        <v>-990</v>
      </c>
      <c r="W102" s="21">
        <f>-VLookups!$C$59</f>
        <v>-200</v>
      </c>
      <c r="X102" s="19">
        <v>0</v>
      </c>
      <c r="Y102" s="20">
        <f>Y101*(1+VLookups!$C$57/12)</f>
        <v>-185.5347247098141</v>
      </c>
      <c r="Z102" s="20">
        <f>-E102*VLookups!$J$3</f>
        <v>-450.72695299298891</v>
      </c>
      <c r="AA102" s="19">
        <v>0</v>
      </c>
      <c r="AB102" s="20">
        <f t="shared" si="4"/>
        <v>1195.4723583323257</v>
      </c>
      <c r="AC102" s="20">
        <f t="shared" si="5"/>
        <v>97864.008629240154</v>
      </c>
    </row>
    <row r="103" spans="2:29" x14ac:dyDescent="0.25">
      <c r="B103" s="9">
        <v>99</v>
      </c>
      <c r="C103" s="9">
        <f t="shared" si="6"/>
        <v>31</v>
      </c>
      <c r="D103" s="9">
        <f t="shared" si="7"/>
        <v>3</v>
      </c>
      <c r="E103" s="20">
        <f>E91*(1+VLookups!$C$8)</f>
        <v>11268.173824824722</v>
      </c>
      <c r="F103" s="20">
        <f>-E103*VLookups!$C$10*2</f>
        <v>-676.09042948948331</v>
      </c>
      <c r="G103" s="19">
        <v>0</v>
      </c>
      <c r="H103" s="20">
        <f>(-VLookups!$C$13)*(E103+F103/2)</f>
        <v>-3180.6674255332746</v>
      </c>
      <c r="I103" s="20">
        <f>-PMT(VLookups!$C$16/12,180,-FV(VLookups!$C$16/12,72,,-VLookups!$C$15))</f>
        <v>-1244.1079432345916</v>
      </c>
      <c r="J103" s="20">
        <f>-PMT(VLookups!$C$20/12,180,-FV(VLookups!$C$20/12,24,,-VLookups!$C$19))</f>
        <v>-499.96299892623148</v>
      </c>
      <c r="K103" s="19">
        <v>0</v>
      </c>
      <c r="L103" s="20">
        <f>VLookups!$C$30</f>
        <v>-471.78084110027339</v>
      </c>
      <c r="M103" s="20">
        <f>M102-VLookups!$C$33</f>
        <v>-104</v>
      </c>
      <c r="N103" s="22">
        <v>39</v>
      </c>
      <c r="O103" s="19">
        <v>0</v>
      </c>
      <c r="P103" s="19">
        <v>0</v>
      </c>
      <c r="Q103" s="9" t="s">
        <v>36</v>
      </c>
      <c r="R103" s="21">
        <f>R91*(1+VLookups!$C$45)</f>
        <v>-2408.8753652504815</v>
      </c>
      <c r="S103" s="19">
        <v>0</v>
      </c>
      <c r="T103" s="19">
        <v>0</v>
      </c>
      <c r="U103" s="9" t="s">
        <v>36</v>
      </c>
      <c r="V103" s="21">
        <f>V102-VLookups!$C$54</f>
        <v>-995</v>
      </c>
      <c r="W103" s="21">
        <f>-VLookups!$C$59</f>
        <v>-200</v>
      </c>
      <c r="X103" s="19">
        <v>0</v>
      </c>
      <c r="Y103" s="20">
        <f>Y102*(1+VLookups!$C$57/12)</f>
        <v>-186.07586765688438</v>
      </c>
      <c r="Z103" s="20">
        <f>-E103*VLookups!$J$3</f>
        <v>-450.72695299298891</v>
      </c>
      <c r="AA103" s="19">
        <v>0</v>
      </c>
      <c r="AB103" s="20">
        <f t="shared" si="4"/>
        <v>1188.9312153852552</v>
      </c>
      <c r="AC103" s="20">
        <f t="shared" si="5"/>
        <v>99216.046525674145</v>
      </c>
    </row>
    <row r="104" spans="2:29" x14ac:dyDescent="0.25">
      <c r="B104" s="9">
        <v>100</v>
      </c>
      <c r="C104" s="9">
        <f t="shared" si="6"/>
        <v>31</v>
      </c>
      <c r="D104" s="9">
        <f t="shared" si="7"/>
        <v>4</v>
      </c>
      <c r="E104" s="20">
        <f>E92*(1+VLookups!$C$8)</f>
        <v>11268.173824824722</v>
      </c>
      <c r="F104" s="20">
        <f>-E104*VLookups!$C$10*2</f>
        <v>-676.09042948948331</v>
      </c>
      <c r="G104" s="19">
        <v>0</v>
      </c>
      <c r="H104" s="20">
        <f>(-VLookups!$C$13)*(E104+F104/2)</f>
        <v>-3180.6674255332746</v>
      </c>
      <c r="I104" s="20">
        <f>-PMT(VLookups!$C$16/12,180,-FV(VLookups!$C$16/12,72,,-VLookups!$C$15))</f>
        <v>-1244.1079432345916</v>
      </c>
      <c r="J104" s="20">
        <f>-PMT(VLookups!$C$20/12,180,-FV(VLookups!$C$20/12,24,,-VLookups!$C$19))</f>
        <v>-499.96299892623148</v>
      </c>
      <c r="K104" s="19">
        <v>0</v>
      </c>
      <c r="L104" s="20">
        <f>VLookups!$C$30</f>
        <v>-471.78084110027339</v>
      </c>
      <c r="M104" s="20">
        <f>M103-VLookups!$C$33</f>
        <v>-105</v>
      </c>
      <c r="N104" s="22">
        <v>40</v>
      </c>
      <c r="O104" s="19">
        <v>0</v>
      </c>
      <c r="P104" s="19">
        <v>0</v>
      </c>
      <c r="Q104" s="9" t="s">
        <v>36</v>
      </c>
      <c r="R104" s="21">
        <f>R92*(1+VLookups!$C$45)</f>
        <v>-2408.8753652504815</v>
      </c>
      <c r="S104" s="19">
        <v>0</v>
      </c>
      <c r="T104" s="19">
        <v>0</v>
      </c>
      <c r="U104" s="9" t="s">
        <v>36</v>
      </c>
      <c r="V104" s="21">
        <f>V103-VLookups!$C$54</f>
        <v>-1000</v>
      </c>
      <c r="W104" s="21">
        <f>-VLookups!$C$59</f>
        <v>-200</v>
      </c>
      <c r="X104" s="19">
        <v>0</v>
      </c>
      <c r="Y104" s="20">
        <f>Y103*(1+VLookups!$C$57/12)</f>
        <v>-186.6185889375503</v>
      </c>
      <c r="Z104" s="20">
        <f>-E104*VLookups!$J$3</f>
        <v>-450.72695299298891</v>
      </c>
      <c r="AA104" s="19">
        <v>0</v>
      </c>
      <c r="AB104" s="20">
        <f t="shared" si="4"/>
        <v>1182.3884941045894</v>
      </c>
      <c r="AC104" s="20">
        <f t="shared" si="5"/>
        <v>100563.79509732152</v>
      </c>
    </row>
    <row r="105" spans="2:29" x14ac:dyDescent="0.25">
      <c r="B105" s="9">
        <v>101</v>
      </c>
      <c r="C105" s="9">
        <f t="shared" si="6"/>
        <v>31</v>
      </c>
      <c r="D105" s="9">
        <f t="shared" si="7"/>
        <v>5</v>
      </c>
      <c r="E105" s="20">
        <f>E93*(1+VLookups!$C$8)</f>
        <v>11268.173824824722</v>
      </c>
      <c r="F105" s="20">
        <f>-E105*VLookups!$C$10*2</f>
        <v>-676.09042948948331</v>
      </c>
      <c r="G105" s="19">
        <v>0</v>
      </c>
      <c r="H105" s="20">
        <f>(-VLookups!$C$13)*(E105+F105/2)</f>
        <v>-3180.6674255332746</v>
      </c>
      <c r="I105" s="20">
        <f>-PMT(VLookups!$C$16/12,180,-FV(VLookups!$C$16/12,72,,-VLookups!$C$15))</f>
        <v>-1244.1079432345916</v>
      </c>
      <c r="J105" s="20">
        <f>-PMT(VLookups!$C$20/12,180,-FV(VLookups!$C$20/12,24,,-VLookups!$C$19))</f>
        <v>-499.96299892623148</v>
      </c>
      <c r="K105" s="19">
        <v>0</v>
      </c>
      <c r="L105" s="20">
        <f>VLookups!$C$30</f>
        <v>-471.78084110027339</v>
      </c>
      <c r="M105" s="20">
        <f>M104-VLookups!$C$33</f>
        <v>-106</v>
      </c>
      <c r="N105" s="22">
        <v>41</v>
      </c>
      <c r="O105" s="19">
        <v>0</v>
      </c>
      <c r="P105" s="19">
        <v>0</v>
      </c>
      <c r="Q105" s="9" t="s">
        <v>36</v>
      </c>
      <c r="R105" s="21">
        <f>R93*(1+VLookups!$C$45)</f>
        <v>-2408.8753652504815</v>
      </c>
      <c r="S105" s="19">
        <v>0</v>
      </c>
      <c r="T105" s="19">
        <v>0</v>
      </c>
      <c r="U105" s="9" t="s">
        <v>36</v>
      </c>
      <c r="V105" s="21">
        <f>V104-VLookups!$C$54</f>
        <v>-1005</v>
      </c>
      <c r="W105" s="21">
        <f>-VLookups!$C$59</f>
        <v>-200</v>
      </c>
      <c r="X105" s="19">
        <v>0</v>
      </c>
      <c r="Y105" s="20">
        <f>Y104*(1+VLookups!$C$57/12)</f>
        <v>-187.16289315528482</v>
      </c>
      <c r="Z105" s="20">
        <f>-E105*VLookups!$J$3</f>
        <v>-450.72695299298891</v>
      </c>
      <c r="AA105" s="19">
        <v>0</v>
      </c>
      <c r="AB105" s="20">
        <f t="shared" si="4"/>
        <v>1175.8441898868546</v>
      </c>
      <c r="AC105" s="20">
        <f t="shared" si="5"/>
        <v>101907.24561237058</v>
      </c>
    </row>
    <row r="106" spans="2:29" x14ac:dyDescent="0.25">
      <c r="B106" s="9">
        <v>102</v>
      </c>
      <c r="C106" s="9">
        <f t="shared" si="6"/>
        <v>31</v>
      </c>
      <c r="D106" s="9">
        <f t="shared" si="7"/>
        <v>6</v>
      </c>
      <c r="E106" s="20">
        <f>E94*(1+VLookups!$C$8)</f>
        <v>11268.173824824722</v>
      </c>
      <c r="F106" s="20">
        <f>-E106*VLookups!$C$10*2</f>
        <v>-676.09042948948331</v>
      </c>
      <c r="G106" s="19">
        <v>0</v>
      </c>
      <c r="H106" s="20">
        <f>(-VLookups!$C$13)*(E106+F106/2)</f>
        <v>-3180.6674255332746</v>
      </c>
      <c r="I106" s="20">
        <f>-PMT(VLookups!$C$16/12,180,-FV(VLookups!$C$16/12,72,,-VLookups!$C$15))</f>
        <v>-1244.1079432345916</v>
      </c>
      <c r="J106" s="20">
        <f>-PMT(VLookups!$C$20/12,180,-FV(VLookups!$C$20/12,24,,-VLookups!$C$19))</f>
        <v>-499.96299892623148</v>
      </c>
      <c r="K106" s="19">
        <v>0</v>
      </c>
      <c r="L106" s="20">
        <f>VLookups!$C$30</f>
        <v>-471.78084110027339</v>
      </c>
      <c r="M106" s="20">
        <f>M105-VLookups!$C$33</f>
        <v>-107</v>
      </c>
      <c r="N106" s="22">
        <v>42</v>
      </c>
      <c r="O106" s="19">
        <v>0</v>
      </c>
      <c r="P106" s="19">
        <v>0</v>
      </c>
      <c r="Q106" s="9" t="s">
        <v>36</v>
      </c>
      <c r="R106" s="21">
        <f>R94*(1+VLookups!$C$45)</f>
        <v>-2408.8753652504815</v>
      </c>
      <c r="S106" s="19">
        <v>0</v>
      </c>
      <c r="T106" s="19">
        <v>0</v>
      </c>
      <c r="U106" s="9" t="s">
        <v>36</v>
      </c>
      <c r="V106" s="21">
        <f>V105-VLookups!$C$54</f>
        <v>-1010</v>
      </c>
      <c r="W106" s="21">
        <f>-VLookups!$C$59</f>
        <v>-200</v>
      </c>
      <c r="X106" s="19">
        <v>0</v>
      </c>
      <c r="Y106" s="20">
        <f>Y105*(1+VLookups!$C$57/12)</f>
        <v>-187.70878492698773</v>
      </c>
      <c r="Z106" s="20">
        <f>-E106*VLookups!$J$3</f>
        <v>-450.72695299298891</v>
      </c>
      <c r="AA106" s="19">
        <v>0</v>
      </c>
      <c r="AB106" s="20">
        <f t="shared" si="4"/>
        <v>1169.2982981151517</v>
      </c>
      <c r="AC106" s="20">
        <f t="shared" si="5"/>
        <v>103246.38931983968</v>
      </c>
    </row>
    <row r="107" spans="2:29" x14ac:dyDescent="0.25">
      <c r="B107" s="9">
        <v>103</v>
      </c>
      <c r="C107" s="9">
        <f t="shared" si="6"/>
        <v>31</v>
      </c>
      <c r="D107" s="9">
        <f t="shared" si="7"/>
        <v>7</v>
      </c>
      <c r="E107" s="20">
        <f>E95*(1+VLookups!$C$8)</f>
        <v>11268.173824824722</v>
      </c>
      <c r="F107" s="20">
        <f>-E107*VLookups!$C$10*2</f>
        <v>-676.09042948948331</v>
      </c>
      <c r="G107" s="19">
        <v>0</v>
      </c>
      <c r="H107" s="20">
        <f>(-VLookups!$C$13)*(E107+F107/2)</f>
        <v>-3180.6674255332746</v>
      </c>
      <c r="I107" s="20">
        <f>-PMT(VLookups!$C$16/12,180,-FV(VLookups!$C$16/12,72,,-VLookups!$C$15))</f>
        <v>-1244.1079432345916</v>
      </c>
      <c r="J107" s="20">
        <f>-PMT(VLookups!$C$20/12,180,-FV(VLookups!$C$20/12,24,,-VLookups!$C$19))</f>
        <v>-499.96299892623148</v>
      </c>
      <c r="K107" s="19">
        <v>0</v>
      </c>
      <c r="L107" s="20">
        <f>VLookups!$C$30</f>
        <v>-471.78084110027339</v>
      </c>
      <c r="M107" s="20">
        <f>M106-VLookups!$C$33</f>
        <v>-108</v>
      </c>
      <c r="N107" s="22">
        <v>43</v>
      </c>
      <c r="O107" s="19">
        <v>0</v>
      </c>
      <c r="P107" s="19">
        <v>0</v>
      </c>
      <c r="Q107" s="9" t="s">
        <v>36</v>
      </c>
      <c r="R107" s="21">
        <f>R95*(1+VLookups!$C$45)</f>
        <v>-2408.8753652504815</v>
      </c>
      <c r="S107" s="19">
        <v>0</v>
      </c>
      <c r="T107" s="19">
        <v>0</v>
      </c>
      <c r="U107" s="9" t="s">
        <v>36</v>
      </c>
      <c r="V107" s="21">
        <f>V106-VLookups!$C$54</f>
        <v>-1015</v>
      </c>
      <c r="W107" s="21">
        <f>-VLookups!$C$59</f>
        <v>-200</v>
      </c>
      <c r="X107" s="19">
        <v>0</v>
      </c>
      <c r="Y107" s="20">
        <f>Y106*(1+VLookups!$C$57/12)</f>
        <v>-188.25626888302477</v>
      </c>
      <c r="Z107" s="20">
        <f>-E107*VLookups!$J$3</f>
        <v>-450.72695299298891</v>
      </c>
      <c r="AA107" s="19">
        <v>0</v>
      </c>
      <c r="AB107" s="20">
        <f t="shared" si="4"/>
        <v>1162.7508141591147</v>
      </c>
      <c r="AC107" s="20">
        <f t="shared" si="5"/>
        <v>104581.21744953186</v>
      </c>
    </row>
    <row r="108" spans="2:29" x14ac:dyDescent="0.25">
      <c r="B108" s="9">
        <v>104</v>
      </c>
      <c r="C108" s="9">
        <f t="shared" si="6"/>
        <v>31</v>
      </c>
      <c r="D108" s="9">
        <f t="shared" si="7"/>
        <v>8</v>
      </c>
      <c r="E108" s="20">
        <f>E96*(1+VLookups!$C$8)</f>
        <v>11268.173824824722</v>
      </c>
      <c r="F108" s="20">
        <f>-E108*VLookups!$C$10*2</f>
        <v>-676.09042948948331</v>
      </c>
      <c r="G108" s="19">
        <v>0</v>
      </c>
      <c r="H108" s="20">
        <f>(-VLookups!$C$13)*(E108+F108/2)</f>
        <v>-3180.6674255332746</v>
      </c>
      <c r="I108" s="20">
        <f>-PMT(VLookups!$C$16/12,180,-FV(VLookups!$C$16/12,72,,-VLookups!$C$15))</f>
        <v>-1244.1079432345916</v>
      </c>
      <c r="J108" s="20">
        <f>-PMT(VLookups!$C$20/12,180,-FV(VLookups!$C$20/12,24,,-VLookups!$C$19))</f>
        <v>-499.96299892623148</v>
      </c>
      <c r="K108" s="19">
        <v>0</v>
      </c>
      <c r="L108" s="20">
        <f>VLookups!$C$30</f>
        <v>-471.78084110027339</v>
      </c>
      <c r="M108" s="20">
        <f>M107-VLookups!$C$33</f>
        <v>-109</v>
      </c>
      <c r="N108" s="22">
        <v>44</v>
      </c>
      <c r="O108" s="19">
        <v>0</v>
      </c>
      <c r="P108" s="19">
        <v>0</v>
      </c>
      <c r="Q108" s="9" t="s">
        <v>36</v>
      </c>
      <c r="R108" s="21">
        <f>R96*(1+VLookups!$C$45)</f>
        <v>-2408.8753652504815</v>
      </c>
      <c r="S108" s="19">
        <v>0</v>
      </c>
      <c r="T108" s="19">
        <v>0</v>
      </c>
      <c r="U108" s="9" t="s">
        <v>36</v>
      </c>
      <c r="V108" s="21">
        <f>V107-VLookups!$C$54</f>
        <v>-1020</v>
      </c>
      <c r="W108" s="21">
        <f>-VLookups!$C$59</f>
        <v>-200</v>
      </c>
      <c r="X108" s="19">
        <v>0</v>
      </c>
      <c r="Y108" s="20">
        <f>Y107*(1+VLookups!$C$57/12)</f>
        <v>-188.80534966726694</v>
      </c>
      <c r="Z108" s="20">
        <f>-E108*VLookups!$J$3</f>
        <v>-450.72695299298891</v>
      </c>
      <c r="AA108" s="19">
        <v>0</v>
      </c>
      <c r="AB108" s="20">
        <f t="shared" si="4"/>
        <v>1156.2017333748727</v>
      </c>
      <c r="AC108" s="20">
        <f t="shared" si="5"/>
        <v>105911.72121198928</v>
      </c>
    </row>
    <row r="109" spans="2:29" x14ac:dyDescent="0.25">
      <c r="B109" s="9">
        <v>105</v>
      </c>
      <c r="C109" s="9">
        <f t="shared" si="6"/>
        <v>31</v>
      </c>
      <c r="D109" s="9">
        <f t="shared" si="7"/>
        <v>9</v>
      </c>
      <c r="E109" s="20">
        <f>E97*(1+VLookups!$C$8)</f>
        <v>11268.173824824722</v>
      </c>
      <c r="F109" s="20">
        <f>-E109*VLookups!$C$10*2</f>
        <v>-676.09042948948331</v>
      </c>
      <c r="G109" s="19">
        <v>0</v>
      </c>
      <c r="H109" s="20">
        <f>(-VLookups!$C$13)*(E109+F109/2)</f>
        <v>-3180.6674255332746</v>
      </c>
      <c r="I109" s="20">
        <f>-PMT(VLookups!$C$16/12,180,-FV(VLookups!$C$16/12,72,,-VLookups!$C$15))</f>
        <v>-1244.1079432345916</v>
      </c>
      <c r="J109" s="20">
        <f>-PMT(VLookups!$C$20/12,180,-FV(VLookups!$C$20/12,24,,-VLookups!$C$19))</f>
        <v>-499.96299892623148</v>
      </c>
      <c r="K109" s="19">
        <v>0</v>
      </c>
      <c r="L109" s="20">
        <f>VLookups!$C$30</f>
        <v>-471.78084110027339</v>
      </c>
      <c r="M109" s="20">
        <f>M108-VLookups!$C$33</f>
        <v>-110</v>
      </c>
      <c r="N109" s="22">
        <v>45</v>
      </c>
      <c r="O109" s="19">
        <v>0</v>
      </c>
      <c r="P109" s="19">
        <v>0</v>
      </c>
      <c r="Q109" s="9" t="s">
        <v>36</v>
      </c>
      <c r="R109" s="21">
        <f>R97*(1+VLookups!$C$45)</f>
        <v>-2408.8753652504815</v>
      </c>
      <c r="S109" s="19">
        <v>0</v>
      </c>
      <c r="T109" s="19">
        <v>0</v>
      </c>
      <c r="U109" s="9" t="s">
        <v>36</v>
      </c>
      <c r="V109" s="21">
        <f>V108-VLookups!$C$54</f>
        <v>-1025</v>
      </c>
      <c r="W109" s="21">
        <f>-VLookups!$C$59</f>
        <v>-200</v>
      </c>
      <c r="X109" s="19">
        <v>0</v>
      </c>
      <c r="Y109" s="20">
        <f>Y108*(1+VLookups!$C$57/12)</f>
        <v>-189.35603193712981</v>
      </c>
      <c r="Z109" s="20">
        <f>-E109*VLookups!$J$3</f>
        <v>-450.72695299298891</v>
      </c>
      <c r="AA109" s="19">
        <v>0</v>
      </c>
      <c r="AB109" s="20">
        <f t="shared" si="4"/>
        <v>1149.6510511050096</v>
      </c>
      <c r="AC109" s="20">
        <f t="shared" si="5"/>
        <v>107237.89179844761</v>
      </c>
    </row>
    <row r="110" spans="2:29" x14ac:dyDescent="0.25">
      <c r="B110" s="9">
        <v>106</v>
      </c>
      <c r="C110" s="9">
        <f t="shared" si="6"/>
        <v>31</v>
      </c>
      <c r="D110" s="9">
        <f t="shared" si="7"/>
        <v>10</v>
      </c>
      <c r="E110" s="20">
        <f>E98*(1+VLookups!$C$8)</f>
        <v>11268.173824824722</v>
      </c>
      <c r="F110" s="20">
        <f>-E110*VLookups!$C$10*2</f>
        <v>-676.09042948948331</v>
      </c>
      <c r="G110" s="19">
        <v>0</v>
      </c>
      <c r="H110" s="20">
        <f>(-VLookups!$C$13)*(E110+F110/2)</f>
        <v>-3180.6674255332746</v>
      </c>
      <c r="I110" s="20">
        <f>-PMT(VLookups!$C$16/12,180,-FV(VLookups!$C$16/12,72,,-VLookups!$C$15))</f>
        <v>-1244.1079432345916</v>
      </c>
      <c r="J110" s="20">
        <f>-PMT(VLookups!$C$20/12,180,-FV(VLookups!$C$20/12,24,,-VLookups!$C$19))</f>
        <v>-499.96299892623148</v>
      </c>
      <c r="K110" s="19">
        <v>0</v>
      </c>
      <c r="L110" s="20">
        <f>VLookups!$C$30</f>
        <v>-471.78084110027339</v>
      </c>
      <c r="M110" s="20">
        <f>M109-VLookups!$C$33</f>
        <v>-111</v>
      </c>
      <c r="N110" s="22">
        <v>46</v>
      </c>
      <c r="O110" s="19">
        <v>0</v>
      </c>
      <c r="P110" s="19">
        <v>0</v>
      </c>
      <c r="Q110" s="9" t="s">
        <v>36</v>
      </c>
      <c r="R110" s="21">
        <f>R98*(1+VLookups!$C$45)</f>
        <v>-2408.8753652504815</v>
      </c>
      <c r="S110" s="19">
        <v>0</v>
      </c>
      <c r="T110" s="19">
        <v>0</v>
      </c>
      <c r="U110" s="9" t="s">
        <v>36</v>
      </c>
      <c r="V110" s="21">
        <f>V109-VLookups!$C$54</f>
        <v>-1030</v>
      </c>
      <c r="W110" s="21">
        <f>-VLookups!$C$59</f>
        <v>-200</v>
      </c>
      <c r="X110" s="19">
        <v>0</v>
      </c>
      <c r="Y110" s="20">
        <f>Y109*(1+VLookups!$C$57/12)</f>
        <v>-189.90832036361311</v>
      </c>
      <c r="Z110" s="20">
        <f>-E110*VLookups!$J$3</f>
        <v>-450.72695299298891</v>
      </c>
      <c r="AA110" s="19">
        <v>0</v>
      </c>
      <c r="AB110" s="20">
        <f t="shared" si="4"/>
        <v>1143.0987626785263</v>
      </c>
      <c r="AC110" s="20">
        <f t="shared" si="5"/>
        <v>108559.72038079021</v>
      </c>
    </row>
    <row r="111" spans="2:29" x14ac:dyDescent="0.25">
      <c r="B111" s="9">
        <v>107</v>
      </c>
      <c r="C111" s="9">
        <f t="shared" si="6"/>
        <v>31</v>
      </c>
      <c r="D111" s="9">
        <f t="shared" si="7"/>
        <v>11</v>
      </c>
      <c r="E111" s="20">
        <f>E99*(1+VLookups!$C$8)</f>
        <v>11268.173824824722</v>
      </c>
      <c r="F111" s="20">
        <f>-E111*VLookups!$C$10*2</f>
        <v>-676.09042948948331</v>
      </c>
      <c r="G111" s="19">
        <v>0</v>
      </c>
      <c r="H111" s="20">
        <f>(-VLookups!$C$13)*(E111+F111/2)</f>
        <v>-3180.6674255332746</v>
      </c>
      <c r="I111" s="20">
        <f>-PMT(VLookups!$C$16/12,180,-FV(VLookups!$C$16/12,72,,-VLookups!$C$15))</f>
        <v>-1244.1079432345916</v>
      </c>
      <c r="J111" s="20">
        <f>-PMT(VLookups!$C$20/12,180,-FV(VLookups!$C$20/12,24,,-VLookups!$C$19))</f>
        <v>-499.96299892623148</v>
      </c>
      <c r="K111" s="19">
        <v>0</v>
      </c>
      <c r="L111" s="20">
        <f>VLookups!$C$30</f>
        <v>-471.78084110027339</v>
      </c>
      <c r="M111" s="20">
        <f>M110-VLookups!$C$33</f>
        <v>-112</v>
      </c>
      <c r="N111" s="22">
        <v>47</v>
      </c>
      <c r="O111" s="19">
        <v>0</v>
      </c>
      <c r="P111" s="19">
        <v>0</v>
      </c>
      <c r="Q111" s="9" t="s">
        <v>36</v>
      </c>
      <c r="R111" s="21">
        <f>R99*(1+VLookups!$C$45)</f>
        <v>-2408.8753652504815</v>
      </c>
      <c r="S111" s="19">
        <v>0</v>
      </c>
      <c r="T111" s="19">
        <v>0</v>
      </c>
      <c r="U111" s="9" t="s">
        <v>36</v>
      </c>
      <c r="V111" s="21">
        <f>V110-VLookups!$C$54</f>
        <v>-1035</v>
      </c>
      <c r="W111" s="21">
        <f>-VLookups!$C$59</f>
        <v>-200</v>
      </c>
      <c r="X111" s="19">
        <v>0</v>
      </c>
      <c r="Y111" s="20">
        <f>Y110*(1+VLookups!$C$57/12)</f>
        <v>-190.46221963134033</v>
      </c>
      <c r="Z111" s="20">
        <f>-E111*VLookups!$J$3</f>
        <v>-450.72695299298891</v>
      </c>
      <c r="AA111" s="19">
        <v>0</v>
      </c>
      <c r="AB111" s="20">
        <f t="shared" si="4"/>
        <v>1136.5448634107993</v>
      </c>
      <c r="AC111" s="20">
        <f t="shared" si="5"/>
        <v>109877.19811150234</v>
      </c>
    </row>
    <row r="112" spans="2:29" x14ac:dyDescent="0.25">
      <c r="B112" s="9">
        <v>108</v>
      </c>
      <c r="C112" s="9">
        <f t="shared" si="6"/>
        <v>32</v>
      </c>
      <c r="D112" s="9">
        <f t="shared" si="7"/>
        <v>0</v>
      </c>
      <c r="E112" s="20">
        <f>E100*(1+VLookups!$C$8)</f>
        <v>11662.559908693587</v>
      </c>
      <c r="F112" s="20">
        <f>-E112*VLookups!$C$10*2</f>
        <v>-699.75359452161524</v>
      </c>
      <c r="G112" s="19">
        <v>0</v>
      </c>
      <c r="H112" s="20">
        <f>(-VLookups!$C$13)*(E112+F112/2)</f>
        <v>-3291.9907854269395</v>
      </c>
      <c r="I112" s="20">
        <f>-PMT(VLookups!$C$16/12,180,-FV(VLookups!$C$16/12,72,,-VLookups!$C$15))</f>
        <v>-1244.1079432345916</v>
      </c>
      <c r="J112" s="20">
        <f>-PMT(VLookups!$C$20/12,180,-FV(VLookups!$C$20/12,24,,-VLookups!$C$19))</f>
        <v>-499.96299892623148</v>
      </c>
      <c r="K112" s="19">
        <v>0</v>
      </c>
      <c r="L112" s="20">
        <f>VLookups!$C$30</f>
        <v>-471.78084110027339</v>
      </c>
      <c r="M112" s="20">
        <f>M111-VLookups!$C$33</f>
        <v>-113</v>
      </c>
      <c r="N112" s="22">
        <v>48</v>
      </c>
      <c r="O112" s="19">
        <v>0</v>
      </c>
      <c r="P112" s="19">
        <v>0</v>
      </c>
      <c r="Q112" s="9" t="s">
        <v>36</v>
      </c>
      <c r="R112" s="21">
        <f>R100*(1+VLookups!$C$45)</f>
        <v>-2555.8167625307606</v>
      </c>
      <c r="S112" s="19">
        <v>0</v>
      </c>
      <c r="T112" s="19">
        <v>0</v>
      </c>
      <c r="U112" s="9" t="s">
        <v>36</v>
      </c>
      <c r="V112" s="21">
        <f>V111-VLookups!$C$54</f>
        <v>-1040</v>
      </c>
      <c r="W112" s="21">
        <f>-VLookups!$C$59</f>
        <v>-200</v>
      </c>
      <c r="X112" s="19">
        <v>0</v>
      </c>
      <c r="Y112" s="20">
        <f>Y111*(1+VLookups!$C$57/12)</f>
        <v>-191.01773443859841</v>
      </c>
      <c r="Z112" s="20">
        <f>-E112*VLookups!$J$3</f>
        <v>-466.50239634774351</v>
      </c>
      <c r="AA112" s="19">
        <v>0</v>
      </c>
      <c r="AB112" s="20">
        <f t="shared" si="4"/>
        <v>1238.5036494276414</v>
      </c>
      <c r="AC112" s="20">
        <f t="shared" si="5"/>
        <v>111298.83042444916</v>
      </c>
    </row>
    <row r="113" spans="2:29" x14ac:dyDescent="0.25">
      <c r="B113" s="9">
        <v>109</v>
      </c>
      <c r="C113" s="9">
        <f t="shared" si="6"/>
        <v>32</v>
      </c>
      <c r="D113" s="9">
        <f t="shared" si="7"/>
        <v>1</v>
      </c>
      <c r="E113" s="20">
        <f>E101*(1+VLookups!$C$8)</f>
        <v>11662.559908693587</v>
      </c>
      <c r="F113" s="20">
        <f>-E113*VLookups!$C$10*2</f>
        <v>-699.75359452161524</v>
      </c>
      <c r="G113" s="19">
        <v>0</v>
      </c>
      <c r="H113" s="20">
        <f>(-VLookups!$C$13)*(E113+F113/2)</f>
        <v>-3291.9907854269395</v>
      </c>
      <c r="I113" s="20">
        <f>-PMT(VLookups!$C$16/12,180,-FV(VLookups!$C$16/12,72,,-VLookups!$C$15))</f>
        <v>-1244.1079432345916</v>
      </c>
      <c r="J113" s="20">
        <f>-PMT(VLookups!$C$20/12,180,-FV(VLookups!$C$20/12,24,,-VLookups!$C$19))</f>
        <v>-499.96299892623148</v>
      </c>
      <c r="K113" s="19">
        <v>0</v>
      </c>
      <c r="L113" s="20">
        <f>VLookups!$C$30</f>
        <v>-471.78084110027339</v>
      </c>
      <c r="M113" s="20">
        <f>M112-VLookups!$C$33</f>
        <v>-114</v>
      </c>
      <c r="N113" s="22">
        <v>49</v>
      </c>
      <c r="O113" s="19">
        <v>0</v>
      </c>
      <c r="P113" s="19">
        <v>0</v>
      </c>
      <c r="Q113" s="9" t="s">
        <v>36</v>
      </c>
      <c r="R113" s="21">
        <f>R101*(1+VLookups!$C$45)</f>
        <v>-2555.8167625307606</v>
      </c>
      <c r="S113" s="19">
        <v>0</v>
      </c>
      <c r="T113" s="19">
        <v>0</v>
      </c>
      <c r="U113" s="9" t="s">
        <v>36</v>
      </c>
      <c r="V113" s="21">
        <f>V112-VLookups!$C$54</f>
        <v>-1045</v>
      </c>
      <c r="W113" s="21">
        <f>-VLookups!$C$59</f>
        <v>-200</v>
      </c>
      <c r="X113" s="19">
        <v>0</v>
      </c>
      <c r="Y113" s="20">
        <f>Y112*(1+VLookups!$C$57/12)</f>
        <v>-191.57486949737765</v>
      </c>
      <c r="Z113" s="20">
        <f>-E113*VLookups!$J$3</f>
        <v>-466.50239634774351</v>
      </c>
      <c r="AA113" s="19">
        <v>0</v>
      </c>
      <c r="AB113" s="20">
        <f t="shared" si="4"/>
        <v>1231.9465143688622</v>
      </c>
      <c r="AC113" s="20">
        <f t="shared" si="5"/>
        <v>112716.27498952544</v>
      </c>
    </row>
    <row r="114" spans="2:29" x14ac:dyDescent="0.25">
      <c r="B114" s="9">
        <v>110</v>
      </c>
      <c r="C114" s="9">
        <f t="shared" si="6"/>
        <v>32</v>
      </c>
      <c r="D114" s="9">
        <f t="shared" si="7"/>
        <v>2</v>
      </c>
      <c r="E114" s="20">
        <f>E102*(1+VLookups!$C$8)</f>
        <v>11662.559908693587</v>
      </c>
      <c r="F114" s="20">
        <f>-E114*VLookups!$C$10*2</f>
        <v>-699.75359452161524</v>
      </c>
      <c r="G114" s="19">
        <v>0</v>
      </c>
      <c r="H114" s="20">
        <f>(-VLookups!$C$13)*(E114+F114/2)</f>
        <v>-3291.9907854269395</v>
      </c>
      <c r="I114" s="20">
        <f>-PMT(VLookups!$C$16/12,180,-FV(VLookups!$C$16/12,72,,-VLookups!$C$15))</f>
        <v>-1244.1079432345916</v>
      </c>
      <c r="J114" s="20">
        <f>-PMT(VLookups!$C$20/12,180,-FV(VLookups!$C$20/12,24,,-VLookups!$C$19))</f>
        <v>-499.96299892623148</v>
      </c>
      <c r="K114" s="19">
        <v>0</v>
      </c>
      <c r="L114" s="20">
        <f>VLookups!$C$30</f>
        <v>-471.78084110027339</v>
      </c>
      <c r="M114" s="20">
        <f>M113-VLookups!$C$33</f>
        <v>-115</v>
      </c>
      <c r="N114" s="22">
        <v>50</v>
      </c>
      <c r="O114" s="19">
        <v>0</v>
      </c>
      <c r="P114" s="19">
        <v>0</v>
      </c>
      <c r="Q114" s="9" t="s">
        <v>36</v>
      </c>
      <c r="R114" s="21">
        <f>R102*(1+VLookups!$C$45)</f>
        <v>-2555.8167625307606</v>
      </c>
      <c r="S114" s="19">
        <v>0</v>
      </c>
      <c r="T114" s="19">
        <v>0</v>
      </c>
      <c r="U114" s="9" t="s">
        <v>36</v>
      </c>
      <c r="V114" s="21">
        <f>V113-VLookups!$C$54</f>
        <v>-1050</v>
      </c>
      <c r="W114" s="21">
        <f>-VLookups!$C$59</f>
        <v>-200</v>
      </c>
      <c r="X114" s="19">
        <v>0</v>
      </c>
      <c r="Y114" s="20">
        <f>Y113*(1+VLookups!$C$57/12)</f>
        <v>-192.13362953341166</v>
      </c>
      <c r="Z114" s="20">
        <f>-E114*VLookups!$J$3</f>
        <v>-466.50239634774351</v>
      </c>
      <c r="AA114" s="19">
        <v>0</v>
      </c>
      <c r="AB114" s="20">
        <f t="shared" si="4"/>
        <v>1225.3877543328281</v>
      </c>
      <c r="AC114" s="20">
        <f t="shared" si="5"/>
        <v>114129.52320217414</v>
      </c>
    </row>
    <row r="115" spans="2:29" x14ac:dyDescent="0.25">
      <c r="B115" s="9">
        <v>111</v>
      </c>
      <c r="C115" s="9">
        <f t="shared" si="6"/>
        <v>32</v>
      </c>
      <c r="D115" s="9">
        <f t="shared" si="7"/>
        <v>3</v>
      </c>
      <c r="E115" s="20">
        <f>E103*(1+VLookups!$C$8)</f>
        <v>11662.559908693587</v>
      </c>
      <c r="F115" s="20">
        <f>-E115*VLookups!$C$10*2</f>
        <v>-699.75359452161524</v>
      </c>
      <c r="G115" s="19">
        <v>0</v>
      </c>
      <c r="H115" s="20">
        <f>(-VLookups!$C$13)*(E115+F115/2)</f>
        <v>-3291.9907854269395</v>
      </c>
      <c r="I115" s="20">
        <f>-PMT(VLookups!$C$16/12,180,-FV(VLookups!$C$16/12,72,,-VLookups!$C$15))</f>
        <v>-1244.1079432345916</v>
      </c>
      <c r="J115" s="20">
        <f>-PMT(VLookups!$C$20/12,180,-FV(VLookups!$C$20/12,24,,-VLookups!$C$19))</f>
        <v>-499.96299892623148</v>
      </c>
      <c r="K115" s="19">
        <v>0</v>
      </c>
      <c r="L115" s="20">
        <f>VLookups!$C$30</f>
        <v>-471.78084110027339</v>
      </c>
      <c r="M115" s="20">
        <f>M114-VLookups!$C$33</f>
        <v>-116</v>
      </c>
      <c r="N115" s="22">
        <v>51</v>
      </c>
      <c r="O115" s="19">
        <v>0</v>
      </c>
      <c r="P115" s="19">
        <v>0</v>
      </c>
      <c r="Q115" s="9" t="s">
        <v>36</v>
      </c>
      <c r="R115" s="21">
        <f>R103*(1+VLookups!$C$45)</f>
        <v>-2555.8167625307606</v>
      </c>
      <c r="S115" s="19">
        <v>0</v>
      </c>
      <c r="T115" s="19">
        <v>0</v>
      </c>
      <c r="U115" s="9" t="s">
        <v>36</v>
      </c>
      <c r="V115" s="21">
        <f>V114-VLookups!$C$54</f>
        <v>-1055</v>
      </c>
      <c r="W115" s="21">
        <f>-VLookups!$C$59</f>
        <v>-200</v>
      </c>
      <c r="X115" s="19">
        <v>0</v>
      </c>
      <c r="Y115" s="20">
        <f>Y114*(1+VLookups!$C$57/12)</f>
        <v>-192.69401928621744</v>
      </c>
      <c r="Z115" s="20">
        <f>-E115*VLookups!$J$3</f>
        <v>-466.50239634774351</v>
      </c>
      <c r="AA115" s="19">
        <v>0</v>
      </c>
      <c r="AB115" s="20">
        <f t="shared" si="4"/>
        <v>1218.8273645800223</v>
      </c>
      <c r="AC115" s="20">
        <f t="shared" si="5"/>
        <v>115538.56643875779</v>
      </c>
    </row>
    <row r="116" spans="2:29" x14ac:dyDescent="0.25">
      <c r="B116" s="9">
        <v>112</v>
      </c>
      <c r="C116" s="9">
        <f t="shared" si="6"/>
        <v>32</v>
      </c>
      <c r="D116" s="9">
        <f t="shared" si="7"/>
        <v>4</v>
      </c>
      <c r="E116" s="20">
        <f>E104*(1+VLookups!$C$8)</f>
        <v>11662.559908693587</v>
      </c>
      <c r="F116" s="20">
        <f>-E116*VLookups!$C$10*2</f>
        <v>-699.75359452161524</v>
      </c>
      <c r="G116" s="19">
        <v>0</v>
      </c>
      <c r="H116" s="20">
        <f>(-VLookups!$C$13)*(E116+F116/2)</f>
        <v>-3291.9907854269395</v>
      </c>
      <c r="I116" s="20">
        <f>-PMT(VLookups!$C$16/12,180,-FV(VLookups!$C$16/12,72,,-VLookups!$C$15))</f>
        <v>-1244.1079432345916</v>
      </c>
      <c r="J116" s="20">
        <f>-PMT(VLookups!$C$20/12,180,-FV(VLookups!$C$20/12,24,,-VLookups!$C$19))</f>
        <v>-499.96299892623148</v>
      </c>
      <c r="K116" s="19">
        <v>0</v>
      </c>
      <c r="L116" s="20">
        <f>VLookups!$C$30</f>
        <v>-471.78084110027339</v>
      </c>
      <c r="M116" s="20">
        <f>M115-VLookups!$C$33</f>
        <v>-117</v>
      </c>
      <c r="N116" s="22">
        <v>52</v>
      </c>
      <c r="O116" s="19">
        <v>0</v>
      </c>
      <c r="P116" s="19">
        <v>0</v>
      </c>
      <c r="Q116" s="9" t="s">
        <v>36</v>
      </c>
      <c r="R116" s="21">
        <f>R104*(1+VLookups!$C$45)</f>
        <v>-2555.8167625307606</v>
      </c>
      <c r="S116" s="19">
        <v>0</v>
      </c>
      <c r="T116" s="19">
        <v>0</v>
      </c>
      <c r="U116" s="9" t="s">
        <v>36</v>
      </c>
      <c r="V116" s="21">
        <f>V115-VLookups!$C$54</f>
        <v>-1060</v>
      </c>
      <c r="W116" s="21">
        <f>-VLookups!$C$59</f>
        <v>-200</v>
      </c>
      <c r="X116" s="19">
        <v>0</v>
      </c>
      <c r="Y116" s="20">
        <f>Y115*(1+VLookups!$C$57/12)</f>
        <v>-193.25604350913557</v>
      </c>
      <c r="Z116" s="20">
        <f>-E116*VLookups!$J$3</f>
        <v>-466.50239634774351</v>
      </c>
      <c r="AA116" s="19">
        <v>0</v>
      </c>
      <c r="AB116" s="20">
        <f t="shared" si="4"/>
        <v>1212.2653403571044</v>
      </c>
      <c r="AC116" s="20">
        <f t="shared" si="5"/>
        <v>116943.39605651282</v>
      </c>
    </row>
    <row r="117" spans="2:29" x14ac:dyDescent="0.25">
      <c r="B117" s="9">
        <v>113</v>
      </c>
      <c r="C117" s="9">
        <f t="shared" si="6"/>
        <v>32</v>
      </c>
      <c r="D117" s="9">
        <f t="shared" si="7"/>
        <v>5</v>
      </c>
      <c r="E117" s="20">
        <f>E105*(1+VLookups!$C$8)</f>
        <v>11662.559908693587</v>
      </c>
      <c r="F117" s="20">
        <f>-E117*VLookups!$C$10*2</f>
        <v>-699.75359452161524</v>
      </c>
      <c r="G117" s="19">
        <v>0</v>
      </c>
      <c r="H117" s="20">
        <f>(-VLookups!$C$13)*(E117+F117/2)</f>
        <v>-3291.9907854269395</v>
      </c>
      <c r="I117" s="20">
        <f>-PMT(VLookups!$C$16/12,180,-FV(VLookups!$C$16/12,72,,-VLookups!$C$15))</f>
        <v>-1244.1079432345916</v>
      </c>
      <c r="J117" s="20">
        <f>-PMT(VLookups!$C$20/12,180,-FV(VLookups!$C$20/12,24,,-VLookups!$C$19))</f>
        <v>-499.96299892623148</v>
      </c>
      <c r="K117" s="19">
        <v>0</v>
      </c>
      <c r="L117" s="20">
        <f>VLookups!$C$30</f>
        <v>-471.78084110027339</v>
      </c>
      <c r="M117" s="20">
        <f>M116-VLookups!$C$33</f>
        <v>-118</v>
      </c>
      <c r="N117" s="22">
        <v>53</v>
      </c>
      <c r="O117" s="19">
        <v>0</v>
      </c>
      <c r="P117" s="19">
        <v>0</v>
      </c>
      <c r="Q117" s="9" t="s">
        <v>36</v>
      </c>
      <c r="R117" s="21">
        <f>R105*(1+VLookups!$C$45)</f>
        <v>-2555.8167625307606</v>
      </c>
      <c r="S117" s="19">
        <v>0</v>
      </c>
      <c r="T117" s="19">
        <v>0</v>
      </c>
      <c r="U117" s="9" t="s">
        <v>36</v>
      </c>
      <c r="V117" s="21">
        <f>V116-VLookups!$C$54</f>
        <v>-1065</v>
      </c>
      <c r="W117" s="21">
        <f>-VLookups!$C$59</f>
        <v>-200</v>
      </c>
      <c r="X117" s="19">
        <v>0</v>
      </c>
      <c r="Y117" s="20">
        <f>Y116*(1+VLookups!$C$57/12)</f>
        <v>-193.81970696937054</v>
      </c>
      <c r="Z117" s="20">
        <f>-E117*VLookups!$J$3</f>
        <v>-466.50239634774351</v>
      </c>
      <c r="AA117" s="19">
        <v>0</v>
      </c>
      <c r="AB117" s="20">
        <f t="shared" si="4"/>
        <v>1205.7016768968692</v>
      </c>
      <c r="AC117" s="20">
        <f t="shared" si="5"/>
        <v>118344.0033935039</v>
      </c>
    </row>
    <row r="118" spans="2:29" x14ac:dyDescent="0.25">
      <c r="B118" s="9">
        <v>114</v>
      </c>
      <c r="C118" s="9">
        <f t="shared" si="6"/>
        <v>32</v>
      </c>
      <c r="D118" s="9">
        <f t="shared" si="7"/>
        <v>6</v>
      </c>
      <c r="E118" s="20">
        <f>E106*(1+VLookups!$C$8)</f>
        <v>11662.559908693587</v>
      </c>
      <c r="F118" s="20">
        <f>-E118*VLookups!$C$10*2</f>
        <v>-699.75359452161524</v>
      </c>
      <c r="G118" s="19">
        <v>0</v>
      </c>
      <c r="H118" s="20">
        <f>(-VLookups!$C$13)*(E118+F118/2)</f>
        <v>-3291.9907854269395</v>
      </c>
      <c r="I118" s="20">
        <f>-PMT(VLookups!$C$16/12,180,-FV(VLookups!$C$16/12,72,,-VLookups!$C$15))</f>
        <v>-1244.1079432345916</v>
      </c>
      <c r="J118" s="20">
        <f>-PMT(VLookups!$C$20/12,180,-FV(VLookups!$C$20/12,24,,-VLookups!$C$19))</f>
        <v>-499.96299892623148</v>
      </c>
      <c r="K118" s="19">
        <v>0</v>
      </c>
      <c r="L118" s="20">
        <f>VLookups!$C$30</f>
        <v>-471.78084110027339</v>
      </c>
      <c r="M118" s="20">
        <f>M117-VLookups!$C$33</f>
        <v>-119</v>
      </c>
      <c r="N118" s="22">
        <v>54</v>
      </c>
      <c r="O118" s="19">
        <v>0</v>
      </c>
      <c r="P118" s="19">
        <v>0</v>
      </c>
      <c r="Q118" s="9" t="s">
        <v>36</v>
      </c>
      <c r="R118" s="21">
        <f>R106*(1+VLookups!$C$45)</f>
        <v>-2555.8167625307606</v>
      </c>
      <c r="S118" s="19">
        <v>0</v>
      </c>
      <c r="T118" s="19">
        <v>0</v>
      </c>
      <c r="U118" s="9" t="s">
        <v>36</v>
      </c>
      <c r="V118" s="21">
        <f>V117-VLookups!$C$54</f>
        <v>-1070</v>
      </c>
      <c r="W118" s="21">
        <f>-VLookups!$C$59</f>
        <v>-200</v>
      </c>
      <c r="X118" s="19">
        <v>0</v>
      </c>
      <c r="Y118" s="20">
        <f>Y117*(1+VLookups!$C$57/12)</f>
        <v>-194.3850144480312</v>
      </c>
      <c r="Z118" s="20">
        <f>-E118*VLookups!$J$3</f>
        <v>-466.50239634774351</v>
      </c>
      <c r="AA118" s="19">
        <v>0</v>
      </c>
      <c r="AB118" s="20">
        <f t="shared" si="4"/>
        <v>1199.1363694182087</v>
      </c>
      <c r="AC118" s="20">
        <f t="shared" si="5"/>
        <v>119740.37976857794</v>
      </c>
    </row>
    <row r="119" spans="2:29" x14ac:dyDescent="0.25">
      <c r="B119" s="9">
        <v>115</v>
      </c>
      <c r="C119" s="9">
        <f t="shared" si="6"/>
        <v>32</v>
      </c>
      <c r="D119" s="9">
        <f t="shared" si="7"/>
        <v>7</v>
      </c>
      <c r="E119" s="20">
        <f>E107*(1+VLookups!$C$8)</f>
        <v>11662.559908693587</v>
      </c>
      <c r="F119" s="20">
        <f>-E119*VLookups!$C$10*2</f>
        <v>-699.75359452161524</v>
      </c>
      <c r="G119" s="19">
        <v>0</v>
      </c>
      <c r="H119" s="20">
        <f>(-VLookups!$C$13)*(E119+F119/2)</f>
        <v>-3291.9907854269395</v>
      </c>
      <c r="I119" s="20">
        <f>-PMT(VLookups!$C$16/12,180,-FV(VLookups!$C$16/12,72,,-VLookups!$C$15))</f>
        <v>-1244.1079432345916</v>
      </c>
      <c r="J119" s="20">
        <f>-PMT(VLookups!$C$20/12,180,-FV(VLookups!$C$20/12,24,,-VLookups!$C$19))</f>
        <v>-499.96299892623148</v>
      </c>
      <c r="K119" s="19">
        <v>0</v>
      </c>
      <c r="L119" s="20">
        <f>VLookups!$C$30</f>
        <v>-471.78084110027339</v>
      </c>
      <c r="M119" s="20">
        <f>M118-VLookups!$C$33</f>
        <v>-120</v>
      </c>
      <c r="N119" s="22">
        <v>55</v>
      </c>
      <c r="O119" s="19">
        <v>0</v>
      </c>
      <c r="P119" s="19">
        <v>0</v>
      </c>
      <c r="Q119" s="9" t="s">
        <v>36</v>
      </c>
      <c r="R119" s="21">
        <f>R107*(1+VLookups!$C$45)</f>
        <v>-2555.8167625307606</v>
      </c>
      <c r="S119" s="19">
        <v>0</v>
      </c>
      <c r="T119" s="19">
        <v>0</v>
      </c>
      <c r="U119" s="9" t="s">
        <v>36</v>
      </c>
      <c r="V119" s="21">
        <f>V118-VLookups!$C$54</f>
        <v>-1075</v>
      </c>
      <c r="W119" s="21">
        <f>-VLookups!$C$59</f>
        <v>-200</v>
      </c>
      <c r="X119" s="19">
        <v>0</v>
      </c>
      <c r="Y119" s="20">
        <f>Y118*(1+VLookups!$C$57/12)</f>
        <v>-194.9519707401713</v>
      </c>
      <c r="Z119" s="20">
        <f>-E119*VLookups!$J$3</f>
        <v>-466.50239634774351</v>
      </c>
      <c r="AA119" s="19">
        <v>0</v>
      </c>
      <c r="AB119" s="20">
        <f t="shared" si="4"/>
        <v>1192.5694131260684</v>
      </c>
      <c r="AC119" s="20">
        <f t="shared" si="5"/>
        <v>121132.51648131831</v>
      </c>
    </row>
    <row r="120" spans="2:29" x14ac:dyDescent="0.25">
      <c r="B120" s="9">
        <v>116</v>
      </c>
      <c r="C120" s="9">
        <f t="shared" si="6"/>
        <v>32</v>
      </c>
      <c r="D120" s="9">
        <f t="shared" si="7"/>
        <v>8</v>
      </c>
      <c r="E120" s="20">
        <f>E108*(1+VLookups!$C$8)</f>
        <v>11662.559908693587</v>
      </c>
      <c r="F120" s="20">
        <f>-E120*VLookups!$C$10*2</f>
        <v>-699.75359452161524</v>
      </c>
      <c r="G120" s="19">
        <v>0</v>
      </c>
      <c r="H120" s="20">
        <f>(-VLookups!$C$13)*(E120+F120/2)</f>
        <v>-3291.9907854269395</v>
      </c>
      <c r="I120" s="20">
        <f>-PMT(VLookups!$C$16/12,180,-FV(VLookups!$C$16/12,72,,-VLookups!$C$15))</f>
        <v>-1244.1079432345916</v>
      </c>
      <c r="J120" s="20">
        <f>-PMT(VLookups!$C$20/12,180,-FV(VLookups!$C$20/12,24,,-VLookups!$C$19))</f>
        <v>-499.96299892623148</v>
      </c>
      <c r="K120" s="19">
        <v>0</v>
      </c>
      <c r="L120" s="20">
        <f>VLookups!$C$30</f>
        <v>-471.78084110027339</v>
      </c>
      <c r="M120" s="20">
        <f>M119-VLookups!$C$33</f>
        <v>-121</v>
      </c>
      <c r="N120" s="22">
        <v>56</v>
      </c>
      <c r="O120" s="19">
        <v>0</v>
      </c>
      <c r="P120" s="19">
        <v>0</v>
      </c>
      <c r="Q120" s="9" t="s">
        <v>36</v>
      </c>
      <c r="R120" s="21">
        <f>R108*(1+VLookups!$C$45)</f>
        <v>-2555.8167625307606</v>
      </c>
      <c r="S120" s="19">
        <v>0</v>
      </c>
      <c r="T120" s="19">
        <v>0</v>
      </c>
      <c r="U120" s="9" t="s">
        <v>36</v>
      </c>
      <c r="V120" s="21">
        <f>V119-VLookups!$C$54</f>
        <v>-1080</v>
      </c>
      <c r="W120" s="21">
        <f>-VLookups!$C$59</f>
        <v>-200</v>
      </c>
      <c r="X120" s="19">
        <v>0</v>
      </c>
      <c r="Y120" s="20">
        <f>Y119*(1+VLookups!$C$57/12)</f>
        <v>-195.52058065483013</v>
      </c>
      <c r="Z120" s="20">
        <f>-E120*VLookups!$J$3</f>
        <v>-466.50239634774351</v>
      </c>
      <c r="AA120" s="19">
        <v>0</v>
      </c>
      <c r="AB120" s="20">
        <f t="shared" si="4"/>
        <v>1186.0008032114097</v>
      </c>
      <c r="AC120" s="20">
        <f t="shared" si="5"/>
        <v>122520.40481199858</v>
      </c>
    </row>
    <row r="121" spans="2:29" x14ac:dyDescent="0.25">
      <c r="B121" s="9">
        <v>117</v>
      </c>
      <c r="C121" s="9">
        <f t="shared" si="6"/>
        <v>32</v>
      </c>
      <c r="D121" s="9">
        <f t="shared" si="7"/>
        <v>9</v>
      </c>
      <c r="E121" s="20">
        <f>E109*(1+VLookups!$C$8)</f>
        <v>11662.559908693587</v>
      </c>
      <c r="F121" s="20">
        <f>-E121*VLookups!$C$10*2</f>
        <v>-699.75359452161524</v>
      </c>
      <c r="G121" s="19">
        <v>0</v>
      </c>
      <c r="H121" s="20">
        <f>(-VLookups!$C$13)*(E121+F121/2)</f>
        <v>-3291.9907854269395</v>
      </c>
      <c r="I121" s="20">
        <f>-PMT(VLookups!$C$16/12,180,-FV(VLookups!$C$16/12,72,,-VLookups!$C$15))</f>
        <v>-1244.1079432345916</v>
      </c>
      <c r="J121" s="20">
        <f>-PMT(VLookups!$C$20/12,180,-FV(VLookups!$C$20/12,24,,-VLookups!$C$19))</f>
        <v>-499.96299892623148</v>
      </c>
      <c r="K121" s="19">
        <v>0</v>
      </c>
      <c r="L121" s="20">
        <f>VLookups!$C$30</f>
        <v>-471.78084110027339</v>
      </c>
      <c r="M121" s="20">
        <f>M120-VLookups!$C$33</f>
        <v>-122</v>
      </c>
      <c r="N121" s="22">
        <v>57</v>
      </c>
      <c r="O121" s="19">
        <v>0</v>
      </c>
      <c r="P121" s="19">
        <v>0</v>
      </c>
      <c r="Q121" s="9" t="s">
        <v>36</v>
      </c>
      <c r="R121" s="21">
        <f>R109*(1+VLookups!$C$45)</f>
        <v>-2555.8167625307606</v>
      </c>
      <c r="S121" s="19">
        <v>0</v>
      </c>
      <c r="T121" s="19">
        <v>0</v>
      </c>
      <c r="U121" s="9" t="s">
        <v>36</v>
      </c>
      <c r="V121" s="21">
        <f>V120-VLookups!$C$54</f>
        <v>-1085</v>
      </c>
      <c r="W121" s="21">
        <f>-VLookups!$C$59</f>
        <v>-200</v>
      </c>
      <c r="X121" s="19">
        <v>0</v>
      </c>
      <c r="Y121" s="20">
        <f>Y120*(1+VLookups!$C$57/12)</f>
        <v>-196.09084901507339</v>
      </c>
      <c r="Z121" s="20">
        <f>-E121*VLookups!$J$3</f>
        <v>-466.50239634774351</v>
      </c>
      <c r="AA121" s="19">
        <v>0</v>
      </c>
      <c r="AB121" s="20">
        <f t="shared" si="4"/>
        <v>1179.4305348511666</v>
      </c>
      <c r="AC121" s="20">
        <f t="shared" si="5"/>
        <v>123904.03602153642</v>
      </c>
    </row>
    <row r="122" spans="2:29" x14ac:dyDescent="0.25">
      <c r="B122" s="9">
        <v>118</v>
      </c>
      <c r="C122" s="9">
        <f t="shared" si="6"/>
        <v>32</v>
      </c>
      <c r="D122" s="9">
        <f t="shared" si="7"/>
        <v>10</v>
      </c>
      <c r="E122" s="20">
        <f>E110*(1+VLookups!$C$8)</f>
        <v>11662.559908693587</v>
      </c>
      <c r="F122" s="20">
        <f>-E122*VLookups!$C$10*2</f>
        <v>-699.75359452161524</v>
      </c>
      <c r="G122" s="19">
        <v>0</v>
      </c>
      <c r="H122" s="20">
        <f>(-VLookups!$C$13)*(E122+F122/2)</f>
        <v>-3291.9907854269395</v>
      </c>
      <c r="I122" s="20">
        <f>-PMT(VLookups!$C$16/12,180,-FV(VLookups!$C$16/12,72,,-VLookups!$C$15))</f>
        <v>-1244.1079432345916</v>
      </c>
      <c r="J122" s="20">
        <f>-PMT(VLookups!$C$20/12,180,-FV(VLookups!$C$20/12,24,,-VLookups!$C$19))</f>
        <v>-499.96299892623148</v>
      </c>
      <c r="K122" s="19">
        <v>0</v>
      </c>
      <c r="L122" s="20">
        <f>VLookups!$C$30</f>
        <v>-471.78084110027339</v>
      </c>
      <c r="M122" s="20">
        <f>M121-VLookups!$C$33</f>
        <v>-123</v>
      </c>
      <c r="N122" s="22">
        <v>58</v>
      </c>
      <c r="O122" s="19">
        <v>0</v>
      </c>
      <c r="P122" s="19">
        <v>0</v>
      </c>
      <c r="Q122" s="9" t="s">
        <v>36</v>
      </c>
      <c r="R122" s="21">
        <f>R110*(1+VLookups!$C$45)</f>
        <v>-2555.8167625307606</v>
      </c>
      <c r="S122" s="19">
        <v>0</v>
      </c>
      <c r="T122" s="19">
        <v>0</v>
      </c>
      <c r="U122" s="9" t="s">
        <v>36</v>
      </c>
      <c r="V122" s="21">
        <f>V121-VLookups!$C$54</f>
        <v>-1090</v>
      </c>
      <c r="W122" s="21">
        <f>-VLookups!$C$59</f>
        <v>-200</v>
      </c>
      <c r="X122" s="19">
        <v>0</v>
      </c>
      <c r="Y122" s="20">
        <f>Y121*(1+VLookups!$C$57/12)</f>
        <v>-196.66278065803402</v>
      </c>
      <c r="Z122" s="20">
        <f>-E122*VLookups!$J$3</f>
        <v>-466.50239634774351</v>
      </c>
      <c r="AA122" s="19">
        <v>0</v>
      </c>
      <c r="AB122" s="20">
        <f t="shared" si="4"/>
        <v>1172.8586032082057</v>
      </c>
      <c r="AC122" s="20">
        <f t="shared" si="5"/>
        <v>125283.40135144719</v>
      </c>
    </row>
    <row r="123" spans="2:29" x14ac:dyDescent="0.25">
      <c r="B123" s="9">
        <v>119</v>
      </c>
      <c r="C123" s="9">
        <f t="shared" si="6"/>
        <v>32</v>
      </c>
      <c r="D123" s="9">
        <f t="shared" si="7"/>
        <v>11</v>
      </c>
      <c r="E123" s="20">
        <f>E111*(1+VLookups!$C$8)</f>
        <v>11662.559908693587</v>
      </c>
      <c r="F123" s="20">
        <f>-E123*VLookups!$C$10*2</f>
        <v>-699.75359452161524</v>
      </c>
      <c r="G123" s="19">
        <v>0</v>
      </c>
      <c r="H123" s="20">
        <f>(-VLookups!$C$13)*(E123+F123/2)</f>
        <v>-3291.9907854269395</v>
      </c>
      <c r="I123" s="20">
        <f>-PMT(VLookups!$C$16/12,180,-FV(VLookups!$C$16/12,72,,-VLookups!$C$15))</f>
        <v>-1244.1079432345916</v>
      </c>
      <c r="J123" s="20">
        <f>-PMT(VLookups!$C$20/12,180,-FV(VLookups!$C$20/12,24,,-VLookups!$C$19))</f>
        <v>-499.96299892623148</v>
      </c>
      <c r="K123" s="19">
        <v>0</v>
      </c>
      <c r="L123" s="20">
        <f>VLookups!$C$30</f>
        <v>-471.78084110027339</v>
      </c>
      <c r="M123" s="20">
        <f>M122-VLookups!$C$33</f>
        <v>-124</v>
      </c>
      <c r="N123" s="22">
        <v>59</v>
      </c>
      <c r="O123" s="19">
        <v>0</v>
      </c>
      <c r="P123" s="19">
        <v>0</v>
      </c>
      <c r="Q123" s="9" t="s">
        <v>36</v>
      </c>
      <c r="R123" s="21">
        <f>R111*(1+VLookups!$C$45)</f>
        <v>-2555.8167625307606</v>
      </c>
      <c r="S123" s="19">
        <v>0</v>
      </c>
      <c r="T123" s="19">
        <v>0</v>
      </c>
      <c r="U123" s="9" t="s">
        <v>36</v>
      </c>
      <c r="V123" s="21">
        <f>V122-VLookups!$C$54</f>
        <v>-1095</v>
      </c>
      <c r="W123" s="21">
        <f>-VLookups!$C$59</f>
        <v>-200</v>
      </c>
      <c r="X123" s="19">
        <v>0</v>
      </c>
      <c r="Y123" s="20">
        <f>Y122*(1+VLookups!$C$57/12)</f>
        <v>-197.2363804349533</v>
      </c>
      <c r="Z123" s="20">
        <f>-E123*VLookups!$J$3</f>
        <v>-466.50239634774351</v>
      </c>
      <c r="AA123" s="19">
        <v>0</v>
      </c>
      <c r="AB123" s="20">
        <f t="shared" si="4"/>
        <v>1166.2850034312864</v>
      </c>
      <c r="AC123" s="20">
        <f t="shared" si="5"/>
        <v>126658.49202379756</v>
      </c>
    </row>
    <row r="124" spans="2:29" x14ac:dyDescent="0.25">
      <c r="B124" s="9">
        <v>120</v>
      </c>
      <c r="C124" s="9">
        <f t="shared" si="6"/>
        <v>33</v>
      </c>
      <c r="D124" s="9">
        <f t="shared" si="7"/>
        <v>0</v>
      </c>
      <c r="E124" s="20">
        <f>E112*(1+VLookups!$C$8)</f>
        <v>12070.749505497863</v>
      </c>
      <c r="F124" s="20">
        <f>-E124*VLookups!$C$10*2</f>
        <v>-724.24497032987176</v>
      </c>
      <c r="G124" s="19">
        <v>0</v>
      </c>
      <c r="H124" s="20">
        <f>(-VLookups!$C$13)*(E124+F124/2)</f>
        <v>-3407.2104629168821</v>
      </c>
      <c r="I124" s="20">
        <f>-PMT(VLookups!$C$16/12,180,-FV(VLookups!$C$16/12,72,,-VLookups!$C$15))</f>
        <v>-1244.1079432345916</v>
      </c>
      <c r="J124" s="20">
        <f>-PMT(VLookups!$C$20/12,180,-FV(VLookups!$C$20/12,24,,-VLookups!$C$19))</f>
        <v>-499.96299892623148</v>
      </c>
      <c r="K124" s="19">
        <v>0</v>
      </c>
      <c r="L124" s="20">
        <f>VLookups!$C$30</f>
        <v>-471.78084110027339</v>
      </c>
      <c r="M124" s="20">
        <f>M123-VLookups!$C$33</f>
        <v>-125</v>
      </c>
      <c r="N124" s="22">
        <v>60</v>
      </c>
      <c r="O124" s="19">
        <v>0</v>
      </c>
      <c r="P124" s="19">
        <v>0</v>
      </c>
      <c r="Q124" s="9" t="s">
        <v>36</v>
      </c>
      <c r="R124" s="21">
        <f>R112*(1+VLookups!$C$45)</f>
        <v>-2711.7215850451366</v>
      </c>
      <c r="S124" s="19">
        <v>0</v>
      </c>
      <c r="T124" s="19">
        <v>0</v>
      </c>
      <c r="U124" s="9" t="s">
        <v>36</v>
      </c>
      <c r="V124" s="21">
        <f>V123-VLookups!$C$54</f>
        <v>-1100</v>
      </c>
      <c r="W124" s="21">
        <f>-VLookups!$C$59</f>
        <v>-200</v>
      </c>
      <c r="X124" s="19">
        <v>0</v>
      </c>
      <c r="Y124" s="20">
        <f>Y123*(1+VLookups!$C$57/12)</f>
        <v>-197.81165321122191</v>
      </c>
      <c r="Z124" s="20">
        <f>-E124*VLookups!$J$3</f>
        <v>-482.82998021991449</v>
      </c>
      <c r="AA124" s="19">
        <v>0</v>
      </c>
      <c r="AB124" s="20">
        <f t="shared" si="4"/>
        <v>1268.2015556786744</v>
      </c>
      <c r="AC124" s="20">
        <f t="shared" si="5"/>
        <v>128137.79106618257</v>
      </c>
    </row>
    <row r="125" spans="2:29" x14ac:dyDescent="0.25">
      <c r="B125" s="9">
        <v>121</v>
      </c>
      <c r="C125" s="9">
        <f t="shared" si="6"/>
        <v>33</v>
      </c>
      <c r="D125" s="9">
        <f t="shared" si="7"/>
        <v>1</v>
      </c>
      <c r="E125" s="20">
        <f>E113*(1+VLookups!$C$8)</f>
        <v>12070.749505497863</v>
      </c>
      <c r="F125" s="20">
        <f>-E125*VLookups!$C$10*2</f>
        <v>-724.24497032987176</v>
      </c>
      <c r="G125" s="19">
        <v>0</v>
      </c>
      <c r="H125" s="20">
        <f>(-VLookups!$C$13)*(E125+F125/2)</f>
        <v>-3407.2104629168821</v>
      </c>
      <c r="I125" s="20">
        <f>-PMT(VLookups!$C$16/12,180,-FV(VLookups!$C$16/12,72,,-VLookups!$C$15))</f>
        <v>-1244.1079432345916</v>
      </c>
      <c r="J125" s="20">
        <f>-PMT(VLookups!$C$20/12,180,-FV(VLookups!$C$20/12,24,,-VLookups!$C$19))</f>
        <v>-499.96299892623148</v>
      </c>
      <c r="K125" s="19">
        <v>0</v>
      </c>
      <c r="L125" s="19">
        <v>0</v>
      </c>
      <c r="M125" s="20">
        <f>M124-VLookups!$C$33</f>
        <v>-126</v>
      </c>
      <c r="N125" s="22">
        <v>61</v>
      </c>
      <c r="O125" s="19">
        <v>0</v>
      </c>
      <c r="P125" s="19">
        <v>0</v>
      </c>
      <c r="Q125" s="9" t="s">
        <v>36</v>
      </c>
      <c r="R125" s="21">
        <f>R113*(1+VLookups!$C$45)</f>
        <v>-2711.7215850451366</v>
      </c>
      <c r="S125" s="19">
        <v>0</v>
      </c>
      <c r="T125" s="19">
        <v>0</v>
      </c>
      <c r="U125" s="9" t="s">
        <v>36</v>
      </c>
      <c r="V125" s="21">
        <f>V124-VLookups!$C$54</f>
        <v>-1105</v>
      </c>
      <c r="W125" s="21">
        <f>-VLookups!$C$59</f>
        <v>-200</v>
      </c>
      <c r="X125" s="19">
        <v>0</v>
      </c>
      <c r="Y125" s="20">
        <f>Y124*(1+VLookups!$C$57/12)</f>
        <v>-198.38860386642131</v>
      </c>
      <c r="Z125" s="20">
        <f>-E125*VLookups!$J$3</f>
        <v>-482.82998021991449</v>
      </c>
      <c r="AA125" s="19">
        <v>0</v>
      </c>
      <c r="AB125" s="20">
        <f t="shared" si="4"/>
        <v>1733.4054461237479</v>
      </c>
      <c r="AC125" s="20">
        <f t="shared" si="5"/>
        <v>130084.75949741664</v>
      </c>
    </row>
    <row r="126" spans="2:29" x14ac:dyDescent="0.25">
      <c r="B126" s="9">
        <v>122</v>
      </c>
      <c r="C126" s="9">
        <f t="shared" si="6"/>
        <v>33</v>
      </c>
      <c r="D126" s="9">
        <f t="shared" si="7"/>
        <v>2</v>
      </c>
      <c r="E126" s="20">
        <f>E114*(1+VLookups!$C$8)</f>
        <v>12070.749505497863</v>
      </c>
      <c r="F126" s="20">
        <f>-E126*VLookups!$C$10*2</f>
        <v>-724.24497032987176</v>
      </c>
      <c r="G126" s="19">
        <v>0</v>
      </c>
      <c r="H126" s="20">
        <f>(-VLookups!$C$13)*(E126+F126/2)</f>
        <v>-3407.2104629168821</v>
      </c>
      <c r="I126" s="20">
        <f>-PMT(VLookups!$C$16/12,180,-FV(VLookups!$C$16/12,72,,-VLookups!$C$15))</f>
        <v>-1244.1079432345916</v>
      </c>
      <c r="J126" s="20">
        <f>-PMT(VLookups!$C$20/12,180,-FV(VLookups!$C$20/12,24,,-VLookups!$C$19))</f>
        <v>-499.96299892623148</v>
      </c>
      <c r="K126" s="19">
        <v>0</v>
      </c>
      <c r="L126" s="19">
        <v>0</v>
      </c>
      <c r="M126" s="20">
        <f>M125-VLookups!$C$33</f>
        <v>-127</v>
      </c>
      <c r="N126" s="22">
        <v>62</v>
      </c>
      <c r="O126" s="19">
        <v>0</v>
      </c>
      <c r="P126" s="19">
        <v>0</v>
      </c>
      <c r="Q126" s="9" t="s">
        <v>36</v>
      </c>
      <c r="R126" s="21">
        <f>R114*(1+VLookups!$C$45)</f>
        <v>-2711.7215850451366</v>
      </c>
      <c r="S126" s="19">
        <v>0</v>
      </c>
      <c r="T126" s="19">
        <v>0</v>
      </c>
      <c r="U126" s="9" t="s">
        <v>36</v>
      </c>
      <c r="V126" s="21">
        <f>V125-VLookups!$C$54</f>
        <v>-1110</v>
      </c>
      <c r="W126" s="21">
        <f>-VLookups!$C$59</f>
        <v>-200</v>
      </c>
      <c r="X126" s="19">
        <v>0</v>
      </c>
      <c r="Y126" s="20">
        <f>Y125*(1+VLookups!$C$57/12)</f>
        <v>-198.96723729436505</v>
      </c>
      <c r="Z126" s="20">
        <f>-E126*VLookups!$J$3</f>
        <v>-482.82998021991449</v>
      </c>
      <c r="AA126" s="19">
        <v>0</v>
      </c>
      <c r="AB126" s="20">
        <f t="shared" si="4"/>
        <v>1726.8268126958042</v>
      </c>
      <c r="AC126" s="20">
        <f t="shared" si="5"/>
        <v>132028.39424260813</v>
      </c>
    </row>
    <row r="127" spans="2:29" x14ac:dyDescent="0.25">
      <c r="B127" s="9">
        <v>123</v>
      </c>
      <c r="C127" s="9">
        <f t="shared" si="6"/>
        <v>33</v>
      </c>
      <c r="D127" s="9">
        <f t="shared" si="7"/>
        <v>3</v>
      </c>
      <c r="E127" s="20">
        <f>E115*(1+VLookups!$C$8)</f>
        <v>12070.749505497863</v>
      </c>
      <c r="F127" s="20">
        <f>-E127*VLookups!$C$10*2</f>
        <v>-724.24497032987176</v>
      </c>
      <c r="G127" s="19">
        <v>0</v>
      </c>
      <c r="H127" s="20">
        <f>(-VLookups!$C$13)*(E127+F127/2)</f>
        <v>-3407.2104629168821</v>
      </c>
      <c r="I127" s="20">
        <f>-PMT(VLookups!$C$16/12,180,-FV(VLookups!$C$16/12,72,,-VLookups!$C$15))</f>
        <v>-1244.1079432345916</v>
      </c>
      <c r="J127" s="20">
        <f>-PMT(VLookups!$C$20/12,180,-FV(VLookups!$C$20/12,24,,-VLookups!$C$19))</f>
        <v>-499.96299892623148</v>
      </c>
      <c r="K127" s="19">
        <v>0</v>
      </c>
      <c r="L127" s="19">
        <v>0</v>
      </c>
      <c r="M127" s="20">
        <f>M126-VLookups!$C$33</f>
        <v>-128</v>
      </c>
      <c r="N127" s="22">
        <v>63</v>
      </c>
      <c r="O127" s="19">
        <v>0</v>
      </c>
      <c r="P127" s="19">
        <v>0</v>
      </c>
      <c r="Q127" s="9" t="s">
        <v>36</v>
      </c>
      <c r="R127" s="21">
        <f>R115*(1+VLookups!$C$45)</f>
        <v>-2711.7215850451366</v>
      </c>
      <c r="S127" s="19">
        <v>0</v>
      </c>
      <c r="T127" s="19">
        <v>0</v>
      </c>
      <c r="U127" s="9" t="s">
        <v>36</v>
      </c>
      <c r="V127" s="21">
        <f>V126-VLookups!$C$54</f>
        <v>-1115</v>
      </c>
      <c r="W127" s="21">
        <f>-VLookups!$C$59</f>
        <v>-200</v>
      </c>
      <c r="X127" s="19">
        <v>0</v>
      </c>
      <c r="Y127" s="20">
        <f>Y126*(1+VLookups!$C$57/12)</f>
        <v>-199.54755840314027</v>
      </c>
      <c r="Z127" s="20">
        <f>-E127*VLookups!$J$3</f>
        <v>-482.82998021991449</v>
      </c>
      <c r="AA127" s="19">
        <v>0</v>
      </c>
      <c r="AB127" s="20">
        <f t="shared" si="4"/>
        <v>1720.2464915870291</v>
      </c>
      <c r="AC127" s="20">
        <f t="shared" si="5"/>
        <v>133968.68805793283</v>
      </c>
    </row>
    <row r="128" spans="2:29" x14ac:dyDescent="0.25">
      <c r="B128" s="9">
        <v>124</v>
      </c>
      <c r="C128" s="9">
        <f t="shared" si="6"/>
        <v>33</v>
      </c>
      <c r="D128" s="9">
        <f t="shared" si="7"/>
        <v>4</v>
      </c>
      <c r="E128" s="20">
        <f>E116*(1+VLookups!$C$8)</f>
        <v>12070.749505497863</v>
      </c>
      <c r="F128" s="20">
        <f>-E128*VLookups!$C$10*2</f>
        <v>-724.24497032987176</v>
      </c>
      <c r="G128" s="19">
        <v>0</v>
      </c>
      <c r="H128" s="20">
        <f>(-VLookups!$C$13)*(E128+F128/2)</f>
        <v>-3407.2104629168821</v>
      </c>
      <c r="I128" s="20">
        <f>-PMT(VLookups!$C$16/12,180,-FV(VLookups!$C$16/12,72,,-VLookups!$C$15))</f>
        <v>-1244.1079432345916</v>
      </c>
      <c r="J128" s="20">
        <f>-PMT(VLookups!$C$20/12,180,-FV(VLookups!$C$20/12,24,,-VLookups!$C$19))</f>
        <v>-499.96299892623148</v>
      </c>
      <c r="K128" s="19">
        <v>0</v>
      </c>
      <c r="L128" s="19">
        <v>0</v>
      </c>
      <c r="M128" s="20">
        <f>M127-VLookups!$C$33</f>
        <v>-129</v>
      </c>
      <c r="N128" s="22">
        <v>64</v>
      </c>
      <c r="O128" s="19">
        <v>0</v>
      </c>
      <c r="P128" s="19">
        <v>0</v>
      </c>
      <c r="Q128" s="9" t="s">
        <v>36</v>
      </c>
      <c r="R128" s="21">
        <f>R116*(1+VLookups!$C$45)</f>
        <v>-2711.7215850451366</v>
      </c>
      <c r="S128" s="19">
        <v>0</v>
      </c>
      <c r="T128" s="19">
        <v>0</v>
      </c>
      <c r="U128" s="9" t="s">
        <v>36</v>
      </c>
      <c r="V128" s="21">
        <f>V127-VLookups!$C$54</f>
        <v>-1120</v>
      </c>
      <c r="W128" s="21">
        <f>-VLookups!$C$59</f>
        <v>-200</v>
      </c>
      <c r="X128" s="19">
        <v>0</v>
      </c>
      <c r="Y128" s="20">
        <f>Y127*(1+VLookups!$C$57/12)</f>
        <v>-200.12957211514944</v>
      </c>
      <c r="Z128" s="20">
        <f>-E128*VLookups!$J$3</f>
        <v>-482.82998021991449</v>
      </c>
      <c r="AA128" s="19">
        <v>0</v>
      </c>
      <c r="AB128" s="20">
        <f t="shared" si="4"/>
        <v>1713.6644778750197</v>
      </c>
      <c r="AC128" s="20">
        <f t="shared" si="5"/>
        <v>135905.63368257106</v>
      </c>
    </row>
    <row r="129" spans="2:29" x14ac:dyDescent="0.25">
      <c r="B129" s="9">
        <v>125</v>
      </c>
      <c r="C129" s="9">
        <f t="shared" si="6"/>
        <v>33</v>
      </c>
      <c r="D129" s="9">
        <f t="shared" si="7"/>
        <v>5</v>
      </c>
      <c r="E129" s="20">
        <f>E117*(1+VLookups!$C$8)</f>
        <v>12070.749505497863</v>
      </c>
      <c r="F129" s="20">
        <f>-E129*VLookups!$C$10*2</f>
        <v>-724.24497032987176</v>
      </c>
      <c r="G129" s="19">
        <v>0</v>
      </c>
      <c r="H129" s="20">
        <f>(-VLookups!$C$13)*(E129+F129/2)</f>
        <v>-3407.2104629168821</v>
      </c>
      <c r="I129" s="20">
        <f>-PMT(VLookups!$C$16/12,180,-FV(VLookups!$C$16/12,72,,-VLookups!$C$15))</f>
        <v>-1244.1079432345916</v>
      </c>
      <c r="J129" s="20">
        <f>-PMT(VLookups!$C$20/12,180,-FV(VLookups!$C$20/12,24,,-VLookups!$C$19))</f>
        <v>-499.96299892623148</v>
      </c>
      <c r="K129" s="19">
        <v>0</v>
      </c>
      <c r="L129" s="19">
        <v>0</v>
      </c>
      <c r="M129" s="20">
        <f>M128-VLookups!$C$33</f>
        <v>-130</v>
      </c>
      <c r="N129" s="22">
        <v>65</v>
      </c>
      <c r="O129" s="19">
        <v>0</v>
      </c>
      <c r="P129" s="19">
        <v>0</v>
      </c>
      <c r="Q129" s="9" t="s">
        <v>36</v>
      </c>
      <c r="R129" s="21">
        <f>R117*(1+VLookups!$C$45)</f>
        <v>-2711.7215850451366</v>
      </c>
      <c r="S129" s="19">
        <v>0</v>
      </c>
      <c r="T129" s="19">
        <v>0</v>
      </c>
      <c r="U129" s="9" t="s">
        <v>36</v>
      </c>
      <c r="V129" s="21">
        <f>V128-VLookups!$C$54</f>
        <v>-1125</v>
      </c>
      <c r="W129" s="21">
        <f>-VLookups!$C$59</f>
        <v>-200</v>
      </c>
      <c r="X129" s="19">
        <v>0</v>
      </c>
      <c r="Y129" s="20">
        <f>Y128*(1+VLookups!$C$57/12)</f>
        <v>-200.71328336715197</v>
      </c>
      <c r="Z129" s="20">
        <f>-E129*VLookups!$J$3</f>
        <v>-482.82998021991449</v>
      </c>
      <c r="AA129" s="19">
        <v>0</v>
      </c>
      <c r="AB129" s="20">
        <f t="shared" si="4"/>
        <v>1707.0807666230171</v>
      </c>
      <c r="AC129" s="20">
        <f t="shared" si="5"/>
        <v>137839.22383866503</v>
      </c>
    </row>
    <row r="130" spans="2:29" x14ac:dyDescent="0.25">
      <c r="B130" s="9">
        <v>126</v>
      </c>
      <c r="C130" s="9">
        <f t="shared" si="6"/>
        <v>33</v>
      </c>
      <c r="D130" s="9">
        <f t="shared" si="7"/>
        <v>6</v>
      </c>
      <c r="E130" s="20">
        <f>E118*(1+VLookups!$C$8)</f>
        <v>12070.749505497863</v>
      </c>
      <c r="F130" s="20">
        <f>-E130*VLookups!$C$10*2</f>
        <v>-724.24497032987176</v>
      </c>
      <c r="G130" s="19">
        <v>0</v>
      </c>
      <c r="H130" s="20">
        <f>(-VLookups!$C$13)*(E130+F130/2)</f>
        <v>-3407.2104629168821</v>
      </c>
      <c r="I130" s="20">
        <f>-PMT(VLookups!$C$16/12,180,-FV(VLookups!$C$16/12,72,,-VLookups!$C$15))</f>
        <v>-1244.1079432345916</v>
      </c>
      <c r="J130" s="20">
        <f>-PMT(VLookups!$C$20/12,180,-FV(VLookups!$C$20/12,24,,-VLookups!$C$19))</f>
        <v>-499.96299892623148</v>
      </c>
      <c r="K130" s="19">
        <v>0</v>
      </c>
      <c r="L130" s="19">
        <v>0</v>
      </c>
      <c r="M130" s="20">
        <f>M129-VLookups!$C$33</f>
        <v>-131</v>
      </c>
      <c r="N130" s="22">
        <v>66</v>
      </c>
      <c r="O130" s="19">
        <v>0</v>
      </c>
      <c r="P130" s="19">
        <v>0</v>
      </c>
      <c r="Q130" s="9" t="s">
        <v>36</v>
      </c>
      <c r="R130" s="21">
        <f>R118*(1+VLookups!$C$45)</f>
        <v>-2711.7215850451366</v>
      </c>
      <c r="S130" s="19">
        <v>0</v>
      </c>
      <c r="T130" s="19">
        <v>0</v>
      </c>
      <c r="U130" s="9" t="s">
        <v>36</v>
      </c>
      <c r="V130" s="21">
        <f>V129-VLookups!$C$54</f>
        <v>-1130</v>
      </c>
      <c r="W130" s="21">
        <f>-VLookups!$C$59</f>
        <v>-200</v>
      </c>
      <c r="X130" s="19">
        <v>0</v>
      </c>
      <c r="Y130" s="20">
        <f>Y129*(1+VLookups!$C$57/12)</f>
        <v>-201.29869711030616</v>
      </c>
      <c r="Z130" s="20">
        <f>-E130*VLookups!$J$3</f>
        <v>-482.82998021991449</v>
      </c>
      <c r="AA130" s="19">
        <v>0</v>
      </c>
      <c r="AB130" s="20">
        <f t="shared" si="4"/>
        <v>1700.4953528798633</v>
      </c>
      <c r="AC130" s="20">
        <f t="shared" si="5"/>
        <v>139769.45123127601</v>
      </c>
    </row>
    <row r="131" spans="2:29" x14ac:dyDescent="0.25">
      <c r="B131" s="9">
        <v>127</v>
      </c>
      <c r="C131" s="9">
        <f t="shared" si="6"/>
        <v>33</v>
      </c>
      <c r="D131" s="9">
        <f t="shared" si="7"/>
        <v>7</v>
      </c>
      <c r="E131" s="20">
        <f>E119*(1+VLookups!$C$8)</f>
        <v>12070.749505497863</v>
      </c>
      <c r="F131" s="20">
        <f>-E131*VLookups!$C$10*2</f>
        <v>-724.24497032987176</v>
      </c>
      <c r="G131" s="19">
        <v>0</v>
      </c>
      <c r="H131" s="20">
        <f>(-VLookups!$C$13)*(E131+F131/2)</f>
        <v>-3407.2104629168821</v>
      </c>
      <c r="I131" s="20">
        <f>-PMT(VLookups!$C$16/12,180,-FV(VLookups!$C$16/12,72,,-VLookups!$C$15))</f>
        <v>-1244.1079432345916</v>
      </c>
      <c r="J131" s="20">
        <f>-PMT(VLookups!$C$20/12,180,-FV(VLookups!$C$20/12,24,,-VLookups!$C$19))</f>
        <v>-499.96299892623148</v>
      </c>
      <c r="K131" s="19">
        <v>0</v>
      </c>
      <c r="L131" s="19">
        <v>0</v>
      </c>
      <c r="M131" s="20">
        <f>M130-VLookups!$C$33</f>
        <v>-132</v>
      </c>
      <c r="N131" s="22">
        <v>67</v>
      </c>
      <c r="O131" s="19">
        <v>0</v>
      </c>
      <c r="P131" s="19">
        <v>0</v>
      </c>
      <c r="Q131" s="9" t="s">
        <v>36</v>
      </c>
      <c r="R131" s="21">
        <f>R119*(1+VLookups!$C$45)</f>
        <v>-2711.7215850451366</v>
      </c>
      <c r="S131" s="19">
        <v>0</v>
      </c>
      <c r="T131" s="19">
        <v>0</v>
      </c>
      <c r="U131" s="9" t="s">
        <v>36</v>
      </c>
      <c r="V131" s="21">
        <f>V130-VLookups!$C$54</f>
        <v>-1135</v>
      </c>
      <c r="W131" s="21">
        <f>-VLookups!$C$59</f>
        <v>-200</v>
      </c>
      <c r="X131" s="19">
        <v>0</v>
      </c>
      <c r="Y131" s="20">
        <f>Y130*(1+VLookups!$C$57/12)</f>
        <v>-201.88581831021122</v>
      </c>
      <c r="Z131" s="20">
        <f>-E131*VLookups!$J$3</f>
        <v>-482.82998021991449</v>
      </c>
      <c r="AA131" s="19">
        <v>0</v>
      </c>
      <c r="AB131" s="20">
        <f t="shared" si="4"/>
        <v>1693.9082316799581</v>
      </c>
      <c r="AC131" s="20">
        <f t="shared" si="5"/>
        <v>141696.30854834142</v>
      </c>
    </row>
    <row r="132" spans="2:29" x14ac:dyDescent="0.25">
      <c r="B132" s="9">
        <v>128</v>
      </c>
      <c r="C132" s="9">
        <f t="shared" si="6"/>
        <v>33</v>
      </c>
      <c r="D132" s="9">
        <f t="shared" si="7"/>
        <v>8</v>
      </c>
      <c r="E132" s="20">
        <f>E120*(1+VLookups!$C$8)</f>
        <v>12070.749505497863</v>
      </c>
      <c r="F132" s="20">
        <f>-E132*VLookups!$C$10*2</f>
        <v>-724.24497032987176</v>
      </c>
      <c r="G132" s="19">
        <v>0</v>
      </c>
      <c r="H132" s="20">
        <f>(-VLookups!$C$13)*(E132+F132/2)</f>
        <v>-3407.2104629168821</v>
      </c>
      <c r="I132" s="20">
        <f>-PMT(VLookups!$C$16/12,180,-FV(VLookups!$C$16/12,72,,-VLookups!$C$15))</f>
        <v>-1244.1079432345916</v>
      </c>
      <c r="J132" s="20">
        <f>-PMT(VLookups!$C$20/12,180,-FV(VLookups!$C$20/12,24,,-VLookups!$C$19))</f>
        <v>-499.96299892623148</v>
      </c>
      <c r="K132" s="19">
        <v>0</v>
      </c>
      <c r="L132" s="19">
        <v>0</v>
      </c>
      <c r="M132" s="20">
        <f>M131-VLookups!$C$33</f>
        <v>-133</v>
      </c>
      <c r="N132" s="22">
        <v>68</v>
      </c>
      <c r="O132" s="19">
        <v>0</v>
      </c>
      <c r="P132" s="19">
        <v>0</v>
      </c>
      <c r="Q132" s="9" t="s">
        <v>36</v>
      </c>
      <c r="R132" s="21">
        <f>R120*(1+VLookups!$C$45)</f>
        <v>-2711.7215850451366</v>
      </c>
      <c r="S132" s="19">
        <v>0</v>
      </c>
      <c r="T132" s="19">
        <v>0</v>
      </c>
      <c r="U132" s="9" t="s">
        <v>36</v>
      </c>
      <c r="V132" s="21">
        <f>V131-VLookups!$C$54</f>
        <v>-1140</v>
      </c>
      <c r="W132" s="21">
        <f>-VLookups!$C$59</f>
        <v>-200</v>
      </c>
      <c r="X132" s="19">
        <v>0</v>
      </c>
      <c r="Y132" s="20">
        <f>Y131*(1+VLookups!$C$57/12)</f>
        <v>-202.47465194694934</v>
      </c>
      <c r="Z132" s="20">
        <f>-E132*VLookups!$J$3</f>
        <v>-482.82998021991449</v>
      </c>
      <c r="AA132" s="19">
        <v>0</v>
      </c>
      <c r="AB132" s="20">
        <f t="shared" si="4"/>
        <v>1687.3193980432197</v>
      </c>
      <c r="AC132" s="20">
        <f t="shared" si="5"/>
        <v>143619.78846063188</v>
      </c>
    </row>
    <row r="133" spans="2:29" x14ac:dyDescent="0.25">
      <c r="B133" s="9">
        <v>129</v>
      </c>
      <c r="C133" s="9">
        <f t="shared" si="6"/>
        <v>33</v>
      </c>
      <c r="D133" s="9">
        <f t="shared" si="7"/>
        <v>9</v>
      </c>
      <c r="E133" s="20">
        <f>E121*(1+VLookups!$C$8)</f>
        <v>12070.749505497863</v>
      </c>
      <c r="F133" s="20">
        <f>-E133*VLookups!$C$10*2</f>
        <v>-724.24497032987176</v>
      </c>
      <c r="G133" s="19">
        <v>0</v>
      </c>
      <c r="H133" s="20">
        <f>(-VLookups!$C$13)*(E133+F133/2)</f>
        <v>-3407.2104629168821</v>
      </c>
      <c r="I133" s="20">
        <f>-PMT(VLookups!$C$16/12,180,-FV(VLookups!$C$16/12,72,,-VLookups!$C$15))</f>
        <v>-1244.1079432345916</v>
      </c>
      <c r="J133" s="20">
        <f>-PMT(VLookups!$C$20/12,180,-FV(VLookups!$C$20/12,24,,-VLookups!$C$19))</f>
        <v>-499.96299892623148</v>
      </c>
      <c r="K133" s="19">
        <v>0</v>
      </c>
      <c r="L133" s="19">
        <v>0</v>
      </c>
      <c r="M133" s="20">
        <f>M132-VLookups!$C$33</f>
        <v>-134</v>
      </c>
      <c r="N133" s="22">
        <v>69</v>
      </c>
      <c r="O133" s="19">
        <v>0</v>
      </c>
      <c r="P133" s="19">
        <v>0</v>
      </c>
      <c r="Q133" s="9" t="s">
        <v>36</v>
      </c>
      <c r="R133" s="21">
        <f>R121*(1+VLookups!$C$45)</f>
        <v>-2711.7215850451366</v>
      </c>
      <c r="S133" s="19">
        <v>0</v>
      </c>
      <c r="T133" s="19">
        <v>0</v>
      </c>
      <c r="U133" s="9" t="s">
        <v>36</v>
      </c>
      <c r="V133" s="21">
        <f>V132-VLookups!$C$54</f>
        <v>-1145</v>
      </c>
      <c r="W133" s="21">
        <f>-VLookups!$C$59</f>
        <v>-200</v>
      </c>
      <c r="X133" s="19">
        <v>0</v>
      </c>
      <c r="Y133" s="20">
        <f>Y132*(1+VLookups!$C$57/12)</f>
        <v>-203.06520301512793</v>
      </c>
      <c r="Z133" s="20">
        <f>-E133*VLookups!$J$3</f>
        <v>-482.82998021991449</v>
      </c>
      <c r="AA133" s="19">
        <v>0</v>
      </c>
      <c r="AB133" s="20">
        <f t="shared" ref="AB133:AB196" si="8">SUM(E133,F133/2,H133,I133,K133,L133,M133,O133,P133,R133,S133,T133,V133,W133,X133,Y133,G133,J133,Z133,AA133)</f>
        <v>1680.7288469750415</v>
      </c>
      <c r="AC133" s="20">
        <f t="shared" si="5"/>
        <v>145539.883621708</v>
      </c>
    </row>
    <row r="134" spans="2:29" x14ac:dyDescent="0.25">
      <c r="B134" s="9">
        <v>130</v>
      </c>
      <c r="C134" s="9">
        <f t="shared" si="6"/>
        <v>33</v>
      </c>
      <c r="D134" s="9">
        <f t="shared" si="7"/>
        <v>10</v>
      </c>
      <c r="E134" s="20">
        <f>E122*(1+VLookups!$C$8)</f>
        <v>12070.749505497863</v>
      </c>
      <c r="F134" s="20">
        <f>-E134*VLookups!$C$10*2</f>
        <v>-724.24497032987176</v>
      </c>
      <c r="G134" s="19">
        <v>0</v>
      </c>
      <c r="H134" s="20">
        <f>(-VLookups!$C$13)*(E134+F134/2)</f>
        <v>-3407.2104629168821</v>
      </c>
      <c r="I134" s="20">
        <f>-PMT(VLookups!$C$16/12,180,-FV(VLookups!$C$16/12,72,,-VLookups!$C$15))</f>
        <v>-1244.1079432345916</v>
      </c>
      <c r="J134" s="20">
        <f>-PMT(VLookups!$C$20/12,180,-FV(VLookups!$C$20/12,24,,-VLookups!$C$19))</f>
        <v>-499.96299892623148</v>
      </c>
      <c r="K134" s="19">
        <v>0</v>
      </c>
      <c r="L134" s="19">
        <v>0</v>
      </c>
      <c r="M134" s="20">
        <f>M133-VLookups!$C$33</f>
        <v>-135</v>
      </c>
      <c r="N134" s="22">
        <v>70</v>
      </c>
      <c r="O134" s="19">
        <v>0</v>
      </c>
      <c r="P134" s="19">
        <v>0</v>
      </c>
      <c r="Q134" s="9" t="s">
        <v>36</v>
      </c>
      <c r="R134" s="21">
        <f>R122*(1+VLookups!$C$45)</f>
        <v>-2711.7215850451366</v>
      </c>
      <c r="S134" s="19">
        <v>0</v>
      </c>
      <c r="T134" s="19">
        <v>0</v>
      </c>
      <c r="U134" s="9" t="s">
        <v>36</v>
      </c>
      <c r="V134" s="21">
        <f>V133-VLookups!$C$54</f>
        <v>-1150</v>
      </c>
      <c r="W134" s="21">
        <f>-VLookups!$C$59</f>
        <v>-200</v>
      </c>
      <c r="X134" s="19">
        <v>0</v>
      </c>
      <c r="Y134" s="20">
        <f>Y133*(1+VLookups!$C$57/12)</f>
        <v>-203.65747652392207</v>
      </c>
      <c r="Z134" s="20">
        <f>-E134*VLookups!$J$3</f>
        <v>-482.82998021991449</v>
      </c>
      <c r="AA134" s="19">
        <v>0</v>
      </c>
      <c r="AB134" s="20">
        <f t="shared" si="8"/>
        <v>1674.1365734662472</v>
      </c>
      <c r="AC134" s="20">
        <f t="shared" ref="AC134:AC197" si="9">AB134+AC133*(1+$AC$2/12)</f>
        <v>147456.5866678771</v>
      </c>
    </row>
    <row r="135" spans="2:29" x14ac:dyDescent="0.25">
      <c r="B135" s="9">
        <v>131</v>
      </c>
      <c r="C135" s="9">
        <f t="shared" si="6"/>
        <v>33</v>
      </c>
      <c r="D135" s="9">
        <f t="shared" si="7"/>
        <v>11</v>
      </c>
      <c r="E135" s="20">
        <f>E123*(1+VLookups!$C$8)</f>
        <v>12070.749505497863</v>
      </c>
      <c r="F135" s="20">
        <f>-E135*VLookups!$C$10*2</f>
        <v>-724.24497032987176</v>
      </c>
      <c r="G135" s="19">
        <v>0</v>
      </c>
      <c r="H135" s="20">
        <f>(-VLookups!$C$13)*(E135+F135/2)</f>
        <v>-3407.2104629168821</v>
      </c>
      <c r="I135" s="20">
        <f>-PMT(VLookups!$C$16/12,180,-FV(VLookups!$C$16/12,72,,-VLookups!$C$15))</f>
        <v>-1244.1079432345916</v>
      </c>
      <c r="J135" s="20">
        <f>-PMT(VLookups!$C$20/12,180,-FV(VLookups!$C$20/12,24,,-VLookups!$C$19))</f>
        <v>-499.96299892623148</v>
      </c>
      <c r="K135" s="19">
        <v>0</v>
      </c>
      <c r="L135" s="19">
        <v>0</v>
      </c>
      <c r="M135" s="20">
        <f>M134-VLookups!$C$33</f>
        <v>-136</v>
      </c>
      <c r="N135" s="22">
        <v>71</v>
      </c>
      <c r="O135" s="19">
        <v>0</v>
      </c>
      <c r="P135" s="19">
        <v>0</v>
      </c>
      <c r="Q135" s="9" t="s">
        <v>36</v>
      </c>
      <c r="R135" s="21">
        <f>R123*(1+VLookups!$C$45)</f>
        <v>-2711.7215850451366</v>
      </c>
      <c r="S135" s="19">
        <v>0</v>
      </c>
      <c r="T135" s="19">
        <v>0</v>
      </c>
      <c r="U135" s="9" t="s">
        <v>36</v>
      </c>
      <c r="V135" s="21">
        <f>V134-VLookups!$C$54</f>
        <v>-1155</v>
      </c>
      <c r="W135" s="21">
        <f>-VLookups!$C$59</f>
        <v>-200</v>
      </c>
      <c r="X135" s="19">
        <v>0</v>
      </c>
      <c r="Y135" s="20">
        <f>Y134*(1+VLookups!$C$57/12)</f>
        <v>-204.25147749711684</v>
      </c>
      <c r="Z135" s="20">
        <f>-E135*VLookups!$J$3</f>
        <v>-482.82998021991449</v>
      </c>
      <c r="AA135" s="19">
        <v>0</v>
      </c>
      <c r="AB135" s="20">
        <f t="shared" si="8"/>
        <v>1667.5425724930524</v>
      </c>
      <c r="AC135" s="20">
        <f t="shared" si="9"/>
        <v>149369.89021814996</v>
      </c>
    </row>
    <row r="136" spans="2:29" x14ac:dyDescent="0.25">
      <c r="B136" s="9">
        <v>132</v>
      </c>
      <c r="C136" s="9">
        <f t="shared" si="6"/>
        <v>34</v>
      </c>
      <c r="D136" s="9">
        <f t="shared" si="7"/>
        <v>0</v>
      </c>
      <c r="E136" s="20">
        <f>E124*(1+VLookups!$C$8)</f>
        <v>12493.225738190287</v>
      </c>
      <c r="F136" s="20">
        <f>-E136*VLookups!$C$10*2</f>
        <v>-749.59354429141717</v>
      </c>
      <c r="G136" s="19">
        <v>0</v>
      </c>
      <c r="H136" s="20">
        <f>(-VLookups!$C$13)*(E136+F136/2)</f>
        <v>-3526.4628291189729</v>
      </c>
      <c r="I136" s="20">
        <f>-PMT(VLookups!$C$16/12,180,-FV(VLookups!$C$16/12,72,,-VLookups!$C$15))</f>
        <v>-1244.1079432345916</v>
      </c>
      <c r="J136" s="20">
        <f>-PMT(VLookups!$C$20/12,180,-FV(VLookups!$C$20/12,24,,-VLookups!$C$19))</f>
        <v>-499.96299892623148</v>
      </c>
      <c r="K136" s="19">
        <v>0</v>
      </c>
      <c r="L136" s="19">
        <v>0</v>
      </c>
      <c r="M136" s="20">
        <f>M135-VLookups!$C$33</f>
        <v>-137</v>
      </c>
      <c r="N136" s="22">
        <v>72</v>
      </c>
      <c r="O136" s="19">
        <v>0</v>
      </c>
      <c r="P136" s="19">
        <v>0</v>
      </c>
      <c r="Q136" s="9" t="s">
        <v>36</v>
      </c>
      <c r="R136" s="21">
        <f>R124*(1+VLookups!$C$45)</f>
        <v>-2877.1366017328896</v>
      </c>
      <c r="S136" s="19">
        <v>0</v>
      </c>
      <c r="T136" s="19">
        <v>0</v>
      </c>
      <c r="U136" s="9" t="s">
        <v>36</v>
      </c>
      <c r="V136" s="21">
        <f>V135-VLookups!$C$54</f>
        <v>-1160</v>
      </c>
      <c r="W136" s="21">
        <f>-VLookups!$C$59</f>
        <v>-200</v>
      </c>
      <c r="X136" s="19">
        <v>0</v>
      </c>
      <c r="Y136" s="20">
        <f>Y135*(1+VLookups!$C$57/12)</f>
        <v>-204.84721097315008</v>
      </c>
      <c r="Z136" s="20">
        <f>-E136*VLookups!$J$3</f>
        <v>-499.72902952761149</v>
      </c>
      <c r="AA136" s="19">
        <v>0</v>
      </c>
      <c r="AB136" s="20">
        <f t="shared" si="8"/>
        <v>1769.1823525311315</v>
      </c>
      <c r="AC136" s="20">
        <f t="shared" si="9"/>
        <v>151388.02238771133</v>
      </c>
    </row>
    <row r="137" spans="2:29" x14ac:dyDescent="0.25">
      <c r="B137" s="9">
        <v>133</v>
      </c>
      <c r="C137" s="9">
        <f t="shared" si="6"/>
        <v>34</v>
      </c>
      <c r="D137" s="9">
        <f t="shared" si="7"/>
        <v>1</v>
      </c>
      <c r="E137" s="20">
        <f>E125*(1+VLookups!$C$8)</f>
        <v>12493.225738190287</v>
      </c>
      <c r="F137" s="20">
        <f>-E137*VLookups!$C$10*2</f>
        <v>-749.59354429141717</v>
      </c>
      <c r="G137" s="19">
        <v>0</v>
      </c>
      <c r="H137" s="20">
        <f>(-VLookups!$C$13)*(E137+F137/2)</f>
        <v>-3526.4628291189729</v>
      </c>
      <c r="I137" s="20">
        <f>-PMT(VLookups!$C$16/12,180,-FV(VLookups!$C$16/12,72,,-VLookups!$C$15))</f>
        <v>-1244.1079432345916</v>
      </c>
      <c r="J137" s="20">
        <f>-PMT(VLookups!$C$20/12,180,-FV(VLookups!$C$20/12,24,,-VLookups!$C$19))</f>
        <v>-499.96299892623148</v>
      </c>
      <c r="K137" s="19">
        <v>0</v>
      </c>
      <c r="L137" s="19">
        <v>0</v>
      </c>
      <c r="M137" s="20">
        <f>M136-VLookups!$C$33</f>
        <v>-138</v>
      </c>
      <c r="N137" s="22">
        <v>73</v>
      </c>
      <c r="O137" s="19">
        <v>0</v>
      </c>
      <c r="P137" s="19">
        <v>0</v>
      </c>
      <c r="Q137" s="9" t="s">
        <v>36</v>
      </c>
      <c r="R137" s="21">
        <f>R125*(1+VLookups!$C$45)</f>
        <v>-2877.1366017328896</v>
      </c>
      <c r="S137" s="19">
        <v>0</v>
      </c>
      <c r="T137" s="19">
        <v>0</v>
      </c>
      <c r="U137" s="9" t="s">
        <v>36</v>
      </c>
      <c r="V137" s="21">
        <f>V136-VLookups!$C$54</f>
        <v>-1165</v>
      </c>
      <c r="W137" s="21">
        <f>-VLookups!$C$59</f>
        <v>-200</v>
      </c>
      <c r="X137" s="19">
        <v>0</v>
      </c>
      <c r="Y137" s="20">
        <f>Y136*(1+VLookups!$C$57/12)</f>
        <v>-205.4446820051551</v>
      </c>
      <c r="Z137" s="20">
        <f>-E137*VLookups!$J$3</f>
        <v>-499.72902952761149</v>
      </c>
      <c r="AA137" s="19">
        <v>0</v>
      </c>
      <c r="AB137" s="20">
        <f t="shared" si="8"/>
        <v>1762.5848814991264</v>
      </c>
      <c r="AC137" s="20">
        <f t="shared" si="9"/>
        <v>153402.92063985663</v>
      </c>
    </row>
    <row r="138" spans="2:29" x14ac:dyDescent="0.25">
      <c r="B138" s="9">
        <v>134</v>
      </c>
      <c r="C138" s="9">
        <f t="shared" si="6"/>
        <v>34</v>
      </c>
      <c r="D138" s="9">
        <f t="shared" si="7"/>
        <v>2</v>
      </c>
      <c r="E138" s="20">
        <f>E126*(1+VLookups!$C$8)</f>
        <v>12493.225738190287</v>
      </c>
      <c r="F138" s="20">
        <f>-E138*VLookups!$C$10*2</f>
        <v>-749.59354429141717</v>
      </c>
      <c r="G138" s="19">
        <v>0</v>
      </c>
      <c r="H138" s="20">
        <f>(-VLookups!$C$13)*(E138+F138/2)</f>
        <v>-3526.4628291189729</v>
      </c>
      <c r="I138" s="20">
        <f>-PMT(VLookups!$C$16/12,180,-FV(VLookups!$C$16/12,72,,-VLookups!$C$15))</f>
        <v>-1244.1079432345916</v>
      </c>
      <c r="J138" s="20">
        <f>-PMT(VLookups!$C$20/12,180,-FV(VLookups!$C$20/12,24,,-VLookups!$C$19))</f>
        <v>-499.96299892623148</v>
      </c>
      <c r="K138" s="19">
        <v>0</v>
      </c>
      <c r="L138" s="19">
        <v>0</v>
      </c>
      <c r="M138" s="20">
        <f>M137-VLookups!$C$33</f>
        <v>-139</v>
      </c>
      <c r="N138" s="22">
        <v>74</v>
      </c>
      <c r="O138" s="19">
        <v>0</v>
      </c>
      <c r="P138" s="19">
        <v>0</v>
      </c>
      <c r="Q138" s="9" t="s">
        <v>36</v>
      </c>
      <c r="R138" s="21">
        <f>R126*(1+VLookups!$C$45)</f>
        <v>-2877.1366017328896</v>
      </c>
      <c r="S138" s="19">
        <v>0</v>
      </c>
      <c r="T138" s="19">
        <v>0</v>
      </c>
      <c r="U138" s="9" t="s">
        <v>36</v>
      </c>
      <c r="V138" s="21">
        <f>V137-VLookups!$C$54</f>
        <v>-1170</v>
      </c>
      <c r="W138" s="21">
        <f>-VLookups!$C$59</f>
        <v>-200</v>
      </c>
      <c r="X138" s="19">
        <v>0</v>
      </c>
      <c r="Y138" s="20">
        <f>Y137*(1+VLookups!$C$57/12)</f>
        <v>-206.04389566100346</v>
      </c>
      <c r="Z138" s="20">
        <f>-E138*VLookups!$J$3</f>
        <v>-499.72902952761149</v>
      </c>
      <c r="AA138" s="19">
        <v>0</v>
      </c>
      <c r="AB138" s="20">
        <f t="shared" si="8"/>
        <v>1755.9856678432784</v>
      </c>
      <c r="AC138" s="20">
        <f t="shared" si="9"/>
        <v>155414.57784209968</v>
      </c>
    </row>
    <row r="139" spans="2:29" x14ac:dyDescent="0.25">
      <c r="B139" s="9">
        <v>135</v>
      </c>
      <c r="C139" s="9">
        <f t="shared" si="6"/>
        <v>34</v>
      </c>
      <c r="D139" s="9">
        <f t="shared" si="7"/>
        <v>3</v>
      </c>
      <c r="E139" s="20">
        <f>E127*(1+VLookups!$C$8)</f>
        <v>12493.225738190287</v>
      </c>
      <c r="F139" s="20">
        <f>-E139*VLookups!$C$10*2</f>
        <v>-749.59354429141717</v>
      </c>
      <c r="G139" s="19">
        <v>0</v>
      </c>
      <c r="H139" s="20">
        <f>(-VLookups!$C$13)*(E139+F139/2)</f>
        <v>-3526.4628291189729</v>
      </c>
      <c r="I139" s="20">
        <f>-PMT(VLookups!$C$16/12,180,-FV(VLookups!$C$16/12,72,,-VLookups!$C$15))</f>
        <v>-1244.1079432345916</v>
      </c>
      <c r="J139" s="20">
        <f>-PMT(VLookups!$C$20/12,180,-FV(VLookups!$C$20/12,24,,-VLookups!$C$19))</f>
        <v>-499.96299892623148</v>
      </c>
      <c r="K139" s="19">
        <v>0</v>
      </c>
      <c r="L139" s="19">
        <v>0</v>
      </c>
      <c r="M139" s="20">
        <f>M138-VLookups!$C$33</f>
        <v>-140</v>
      </c>
      <c r="N139" s="22">
        <v>75</v>
      </c>
      <c r="O139" s="19">
        <v>0</v>
      </c>
      <c r="P139" s="19">
        <v>0</v>
      </c>
      <c r="Q139" s="9" t="s">
        <v>36</v>
      </c>
      <c r="R139" s="21">
        <f>R127*(1+VLookups!$C$45)</f>
        <v>-2877.1366017328896</v>
      </c>
      <c r="S139" s="19">
        <v>0</v>
      </c>
      <c r="T139" s="19">
        <v>0</v>
      </c>
      <c r="U139" s="9" t="s">
        <v>36</v>
      </c>
      <c r="V139" s="21">
        <f>V138-VLookups!$C$54</f>
        <v>-1175</v>
      </c>
      <c r="W139" s="21">
        <f>-VLookups!$C$59</f>
        <v>-200</v>
      </c>
      <c r="X139" s="19">
        <v>0</v>
      </c>
      <c r="Y139" s="20">
        <f>Y138*(1+VLookups!$C$57/12)</f>
        <v>-206.64485702334807</v>
      </c>
      <c r="Z139" s="20">
        <f>-E139*VLookups!$J$3</f>
        <v>-499.72902952761149</v>
      </c>
      <c r="AA139" s="19">
        <v>0</v>
      </c>
      <c r="AB139" s="20">
        <f t="shared" si="8"/>
        <v>1749.3847064809338</v>
      </c>
      <c r="AC139" s="20">
        <f t="shared" si="9"/>
        <v>157422.98684498412</v>
      </c>
    </row>
    <row r="140" spans="2:29" x14ac:dyDescent="0.25">
      <c r="B140" s="9">
        <v>136</v>
      </c>
      <c r="C140" s="9">
        <f t="shared" si="6"/>
        <v>34</v>
      </c>
      <c r="D140" s="9">
        <f t="shared" si="7"/>
        <v>4</v>
      </c>
      <c r="E140" s="20">
        <f>E128*(1+VLookups!$C$8)</f>
        <v>12493.225738190287</v>
      </c>
      <c r="F140" s="20">
        <f>-E140*VLookups!$C$10*2</f>
        <v>-749.59354429141717</v>
      </c>
      <c r="G140" s="19">
        <v>0</v>
      </c>
      <c r="H140" s="20">
        <f>(-VLookups!$C$13)*(E140+F140/2)</f>
        <v>-3526.4628291189729</v>
      </c>
      <c r="I140" s="20">
        <f>-PMT(VLookups!$C$16/12,180,-FV(VLookups!$C$16/12,72,,-VLookups!$C$15))</f>
        <v>-1244.1079432345916</v>
      </c>
      <c r="J140" s="20">
        <f>-PMT(VLookups!$C$20/12,180,-FV(VLookups!$C$20/12,24,,-VLookups!$C$19))</f>
        <v>-499.96299892623148</v>
      </c>
      <c r="K140" s="19">
        <v>0</v>
      </c>
      <c r="L140" s="19">
        <v>0</v>
      </c>
      <c r="M140" s="20">
        <f>M139-VLookups!$C$33</f>
        <v>-141</v>
      </c>
      <c r="N140" s="22">
        <v>76</v>
      </c>
      <c r="O140" s="19">
        <v>0</v>
      </c>
      <c r="P140" s="19">
        <v>0</v>
      </c>
      <c r="Q140" s="9" t="s">
        <v>36</v>
      </c>
      <c r="R140" s="21">
        <f>R128*(1+VLookups!$C$45)</f>
        <v>-2877.1366017328896</v>
      </c>
      <c r="S140" s="19">
        <v>0</v>
      </c>
      <c r="T140" s="19">
        <v>0</v>
      </c>
      <c r="U140" s="9" t="s">
        <v>36</v>
      </c>
      <c r="V140" s="21">
        <f>V139-VLookups!$C$54</f>
        <v>-1180</v>
      </c>
      <c r="W140" s="21">
        <f>-VLookups!$C$59</f>
        <v>-200</v>
      </c>
      <c r="X140" s="19">
        <v>0</v>
      </c>
      <c r="Y140" s="20">
        <f>Y139*(1+VLookups!$C$57/12)</f>
        <v>-207.24757118966616</v>
      </c>
      <c r="Z140" s="20">
        <f>-E140*VLookups!$J$3</f>
        <v>-499.72902952761149</v>
      </c>
      <c r="AA140" s="19">
        <v>0</v>
      </c>
      <c r="AB140" s="20">
        <f t="shared" si="8"/>
        <v>1742.7819923146153</v>
      </c>
      <c r="AC140" s="20">
        <f t="shared" si="9"/>
        <v>159428.14048204038</v>
      </c>
    </row>
    <row r="141" spans="2:29" x14ac:dyDescent="0.25">
      <c r="B141" s="9">
        <v>137</v>
      </c>
      <c r="C141" s="9">
        <f t="shared" si="6"/>
        <v>34</v>
      </c>
      <c r="D141" s="9">
        <f t="shared" si="7"/>
        <v>5</v>
      </c>
      <c r="E141" s="20">
        <f>E129*(1+VLookups!$C$8)</f>
        <v>12493.225738190287</v>
      </c>
      <c r="F141" s="20">
        <f>-E141*VLookups!$C$10*2</f>
        <v>-749.59354429141717</v>
      </c>
      <c r="G141" s="19">
        <v>0</v>
      </c>
      <c r="H141" s="20">
        <f>(-VLookups!$C$13)*(E141+F141/2)</f>
        <v>-3526.4628291189729</v>
      </c>
      <c r="I141" s="20">
        <f>-PMT(VLookups!$C$16/12,180,-FV(VLookups!$C$16/12,72,,-VLookups!$C$15))</f>
        <v>-1244.1079432345916</v>
      </c>
      <c r="J141" s="20">
        <f>-PMT(VLookups!$C$20/12,180,-FV(VLookups!$C$20/12,24,,-VLookups!$C$19))</f>
        <v>-499.96299892623148</v>
      </c>
      <c r="K141" s="19">
        <v>0</v>
      </c>
      <c r="L141" s="19">
        <v>0</v>
      </c>
      <c r="M141" s="20">
        <f>M140-VLookups!$C$33</f>
        <v>-142</v>
      </c>
      <c r="N141" s="22">
        <v>77</v>
      </c>
      <c r="O141" s="19">
        <v>0</v>
      </c>
      <c r="P141" s="19">
        <v>0</v>
      </c>
      <c r="Q141" s="9" t="s">
        <v>36</v>
      </c>
      <c r="R141" s="21">
        <f>R129*(1+VLookups!$C$45)</f>
        <v>-2877.1366017328896</v>
      </c>
      <c r="S141" s="19">
        <v>0</v>
      </c>
      <c r="T141" s="19">
        <v>0</v>
      </c>
      <c r="U141" s="9" t="s">
        <v>36</v>
      </c>
      <c r="V141" s="21">
        <f>V140-VLookups!$C$54</f>
        <v>-1185</v>
      </c>
      <c r="W141" s="21">
        <f>-VLookups!$C$59</f>
        <v>-200</v>
      </c>
      <c r="X141" s="19">
        <v>0</v>
      </c>
      <c r="Y141" s="20">
        <f>Y140*(1+VLookups!$C$57/12)</f>
        <v>-207.85204327230269</v>
      </c>
      <c r="Z141" s="20">
        <f>-E141*VLookups!$J$3</f>
        <v>-499.72902952761149</v>
      </c>
      <c r="AA141" s="19">
        <v>0</v>
      </c>
      <c r="AB141" s="20">
        <f t="shared" si="8"/>
        <v>1736.1775202319791</v>
      </c>
      <c r="AC141" s="20">
        <f t="shared" si="9"/>
        <v>161430.03156974245</v>
      </c>
    </row>
    <row r="142" spans="2:29" x14ac:dyDescent="0.25">
      <c r="B142" s="9">
        <v>138</v>
      </c>
      <c r="C142" s="9">
        <f t="shared" si="6"/>
        <v>34</v>
      </c>
      <c r="D142" s="9">
        <f t="shared" si="7"/>
        <v>6</v>
      </c>
      <c r="E142" s="20">
        <f>E130*(1+VLookups!$C$8)</f>
        <v>12493.225738190287</v>
      </c>
      <c r="F142" s="20">
        <f>-E142*VLookups!$C$10*2</f>
        <v>-749.59354429141717</v>
      </c>
      <c r="G142" s="19">
        <v>0</v>
      </c>
      <c r="H142" s="20">
        <f>(-VLookups!$C$13)*(E142+F142/2)</f>
        <v>-3526.4628291189729</v>
      </c>
      <c r="I142" s="20">
        <f>-PMT(VLookups!$C$16/12,180,-FV(VLookups!$C$16/12,72,,-VLookups!$C$15))</f>
        <v>-1244.1079432345916</v>
      </c>
      <c r="J142" s="20">
        <f>-PMT(VLookups!$C$20/12,180,-FV(VLookups!$C$20/12,24,,-VLookups!$C$19))</f>
        <v>-499.96299892623148</v>
      </c>
      <c r="K142" s="19">
        <v>0</v>
      </c>
      <c r="L142" s="19">
        <v>0</v>
      </c>
      <c r="M142" s="20">
        <f>M141-VLookups!$C$33</f>
        <v>-143</v>
      </c>
      <c r="N142" s="22">
        <v>78</v>
      </c>
      <c r="O142" s="19">
        <v>0</v>
      </c>
      <c r="P142" s="19">
        <v>0</v>
      </c>
      <c r="Q142" s="9" t="s">
        <v>36</v>
      </c>
      <c r="R142" s="21">
        <f>R130*(1+VLookups!$C$45)</f>
        <v>-2877.1366017328896</v>
      </c>
      <c r="S142" s="19">
        <v>0</v>
      </c>
      <c r="T142" s="19">
        <v>0</v>
      </c>
      <c r="U142" s="9" t="s">
        <v>36</v>
      </c>
      <c r="V142" s="21">
        <f>V141-VLookups!$C$54</f>
        <v>-1190</v>
      </c>
      <c r="W142" s="21">
        <f>-VLookups!$C$59</f>
        <v>-200</v>
      </c>
      <c r="X142" s="19">
        <v>0</v>
      </c>
      <c r="Y142" s="20">
        <f>Y141*(1+VLookups!$C$57/12)</f>
        <v>-208.45827839851358</v>
      </c>
      <c r="Z142" s="20">
        <f>-E142*VLookups!$J$3</f>
        <v>-499.72902952761149</v>
      </c>
      <c r="AA142" s="19">
        <v>0</v>
      </c>
      <c r="AB142" s="20">
        <f t="shared" si="8"/>
        <v>1729.5712851057683</v>
      </c>
      <c r="AC142" s="20">
        <f t="shared" si="9"/>
        <v>163428.65290746448</v>
      </c>
    </row>
    <row r="143" spans="2:29" x14ac:dyDescent="0.25">
      <c r="B143" s="9">
        <v>139</v>
      </c>
      <c r="C143" s="9">
        <f t="shared" si="6"/>
        <v>34</v>
      </c>
      <c r="D143" s="9">
        <f t="shared" si="7"/>
        <v>7</v>
      </c>
      <c r="E143" s="20">
        <f>E131*(1+VLookups!$C$8)</f>
        <v>12493.225738190287</v>
      </c>
      <c r="F143" s="20">
        <f>-E143*VLookups!$C$10*2</f>
        <v>-749.59354429141717</v>
      </c>
      <c r="G143" s="19">
        <v>0</v>
      </c>
      <c r="H143" s="20">
        <f>(-VLookups!$C$13)*(E143+F143/2)</f>
        <v>-3526.4628291189729</v>
      </c>
      <c r="I143" s="20">
        <f>-PMT(VLookups!$C$16/12,180,-FV(VLookups!$C$16/12,72,,-VLookups!$C$15))</f>
        <v>-1244.1079432345916</v>
      </c>
      <c r="J143" s="20">
        <f>-PMT(VLookups!$C$20/12,180,-FV(VLookups!$C$20/12,24,,-VLookups!$C$19))</f>
        <v>-499.96299892623148</v>
      </c>
      <c r="K143" s="19">
        <v>0</v>
      </c>
      <c r="L143" s="19">
        <v>0</v>
      </c>
      <c r="M143" s="20">
        <f>M142-VLookups!$C$33</f>
        <v>-144</v>
      </c>
      <c r="N143" s="22">
        <v>79</v>
      </c>
      <c r="O143" s="19">
        <v>0</v>
      </c>
      <c r="P143" s="19">
        <v>0</v>
      </c>
      <c r="Q143" s="9" t="s">
        <v>36</v>
      </c>
      <c r="R143" s="21">
        <f>R131*(1+VLookups!$C$45)</f>
        <v>-2877.1366017328896</v>
      </c>
      <c r="S143" s="19">
        <v>0</v>
      </c>
      <c r="T143" s="19">
        <v>0</v>
      </c>
      <c r="U143" s="9" t="s">
        <v>36</v>
      </c>
      <c r="V143" s="21">
        <f>V142-VLookups!$C$54</f>
        <v>-1195</v>
      </c>
      <c r="W143" s="21">
        <f>-VLookups!$C$59</f>
        <v>-200</v>
      </c>
      <c r="X143" s="19">
        <v>0</v>
      </c>
      <c r="Y143" s="20">
        <f>Y142*(1+VLookups!$C$57/12)</f>
        <v>-209.06628171050926</v>
      </c>
      <c r="Z143" s="20">
        <f>-E143*VLookups!$J$3</f>
        <v>-499.72902952761149</v>
      </c>
      <c r="AA143" s="19">
        <v>0</v>
      </c>
      <c r="AB143" s="20">
        <f t="shared" si="8"/>
        <v>1722.9632817937722</v>
      </c>
      <c r="AC143" s="20">
        <f t="shared" si="9"/>
        <v>165423.99727743736</v>
      </c>
    </row>
    <row r="144" spans="2:29" x14ac:dyDescent="0.25">
      <c r="B144" s="9">
        <v>140</v>
      </c>
      <c r="C144" s="9">
        <f t="shared" si="6"/>
        <v>34</v>
      </c>
      <c r="D144" s="9">
        <f t="shared" si="7"/>
        <v>8</v>
      </c>
      <c r="E144" s="20">
        <f>E132*(1+VLookups!$C$8)</f>
        <v>12493.225738190287</v>
      </c>
      <c r="F144" s="20">
        <f>-E144*VLookups!$C$10*2</f>
        <v>-749.59354429141717</v>
      </c>
      <c r="G144" s="19">
        <v>0</v>
      </c>
      <c r="H144" s="20">
        <f>(-VLookups!$C$13)*(E144+F144/2)</f>
        <v>-3526.4628291189729</v>
      </c>
      <c r="I144" s="20">
        <f>-PMT(VLookups!$C$16/12,180,-FV(VLookups!$C$16/12,72,,-VLookups!$C$15))</f>
        <v>-1244.1079432345916</v>
      </c>
      <c r="J144" s="20">
        <f>-PMT(VLookups!$C$20/12,180,-FV(VLookups!$C$20/12,24,,-VLookups!$C$19))</f>
        <v>-499.96299892623148</v>
      </c>
      <c r="K144" s="19">
        <v>0</v>
      </c>
      <c r="L144" s="19">
        <v>0</v>
      </c>
      <c r="M144" s="20">
        <f>M143-VLookups!$C$33</f>
        <v>-145</v>
      </c>
      <c r="N144" s="22">
        <v>80</v>
      </c>
      <c r="O144" s="19">
        <v>0</v>
      </c>
      <c r="P144" s="19">
        <v>0</v>
      </c>
      <c r="Q144" s="9" t="s">
        <v>36</v>
      </c>
      <c r="R144" s="21">
        <f>R132*(1+VLookups!$C$45)</f>
        <v>-2877.1366017328896</v>
      </c>
      <c r="S144" s="19">
        <v>0</v>
      </c>
      <c r="T144" s="19">
        <v>0</v>
      </c>
      <c r="U144" s="9" t="s">
        <v>36</v>
      </c>
      <c r="V144" s="21">
        <f>V143-VLookups!$C$54</f>
        <v>-1200</v>
      </c>
      <c r="W144" s="21">
        <f>-VLookups!$C$59</f>
        <v>-200</v>
      </c>
      <c r="X144" s="19">
        <v>0</v>
      </c>
      <c r="Y144" s="20">
        <f>Y143*(1+VLookups!$C$57/12)</f>
        <v>-209.67605836549825</v>
      </c>
      <c r="Z144" s="20">
        <f>-E144*VLookups!$J$3</f>
        <v>-499.72902952761149</v>
      </c>
      <c r="AA144" s="19">
        <v>0</v>
      </c>
      <c r="AB144" s="20">
        <f t="shared" si="8"/>
        <v>1716.3535051387835</v>
      </c>
      <c r="AC144" s="20">
        <f t="shared" si="9"/>
        <v>167416.05744470519</v>
      </c>
    </row>
    <row r="145" spans="1:29" x14ac:dyDescent="0.25">
      <c r="B145" s="9">
        <v>141</v>
      </c>
      <c r="C145" s="9">
        <f t="shared" ref="C145:C208" si="10">C133+1</f>
        <v>34</v>
      </c>
      <c r="D145" s="9">
        <f t="shared" si="7"/>
        <v>9</v>
      </c>
      <c r="E145" s="20">
        <f>E133*(1+VLookups!$C$8)</f>
        <v>12493.225738190287</v>
      </c>
      <c r="F145" s="20">
        <f>-E145*VLookups!$C$10*2</f>
        <v>-749.59354429141717</v>
      </c>
      <c r="G145" s="19">
        <v>0</v>
      </c>
      <c r="H145" s="20">
        <f>(-VLookups!$C$13)*(E145+F145/2)</f>
        <v>-3526.4628291189729</v>
      </c>
      <c r="I145" s="20">
        <f>-PMT(VLookups!$C$16/12,180,-FV(VLookups!$C$16/12,72,,-VLookups!$C$15))</f>
        <v>-1244.1079432345916</v>
      </c>
      <c r="J145" s="20">
        <f>-PMT(VLookups!$C$20/12,180,-FV(VLookups!$C$20/12,24,,-VLookups!$C$19))</f>
        <v>-499.96299892623148</v>
      </c>
      <c r="K145" s="19">
        <v>0</v>
      </c>
      <c r="L145" s="19">
        <v>0</v>
      </c>
      <c r="M145" s="20">
        <f>M144-VLookups!$C$33</f>
        <v>-146</v>
      </c>
      <c r="N145" s="22">
        <v>81</v>
      </c>
      <c r="O145" s="19">
        <v>0</v>
      </c>
      <c r="P145" s="19">
        <v>0</v>
      </c>
      <c r="Q145" s="9" t="s">
        <v>36</v>
      </c>
      <c r="R145" s="21">
        <f>R133*(1+VLookups!$C$45)</f>
        <v>-2877.1366017328896</v>
      </c>
      <c r="S145" s="19">
        <v>0</v>
      </c>
      <c r="T145" s="19">
        <v>0</v>
      </c>
      <c r="U145" s="9" t="s">
        <v>36</v>
      </c>
      <c r="V145" s="21">
        <f>V144-VLookups!$C$54</f>
        <v>-1205</v>
      </c>
      <c r="W145" s="21">
        <f>-VLookups!$C$59</f>
        <v>-200</v>
      </c>
      <c r="X145" s="19">
        <v>0</v>
      </c>
      <c r="Y145" s="20">
        <f>Y144*(1+VLookups!$C$57/12)</f>
        <v>-210.28761353573097</v>
      </c>
      <c r="Z145" s="20">
        <f>-E145*VLookups!$J$3</f>
        <v>-499.72902952761149</v>
      </c>
      <c r="AA145" s="19">
        <v>0</v>
      </c>
      <c r="AB145" s="20">
        <f t="shared" si="8"/>
        <v>1709.7419499685507</v>
      </c>
      <c r="AC145" s="20">
        <f t="shared" si="9"/>
        <v>169404.82615708161</v>
      </c>
    </row>
    <row r="146" spans="1:29" x14ac:dyDescent="0.25">
      <c r="B146" s="9">
        <v>142</v>
      </c>
      <c r="C146" s="9">
        <f t="shared" si="10"/>
        <v>34</v>
      </c>
      <c r="D146" s="9">
        <f t="shared" ref="D146:D209" si="11">D134</f>
        <v>10</v>
      </c>
      <c r="E146" s="20">
        <f>E134*(1+VLookups!$C$8)</f>
        <v>12493.225738190287</v>
      </c>
      <c r="F146" s="20">
        <f>-E146*VLookups!$C$10*2</f>
        <v>-749.59354429141717</v>
      </c>
      <c r="G146" s="19">
        <v>0</v>
      </c>
      <c r="H146" s="20">
        <f>(-VLookups!$C$13)*(E146+F146/2)</f>
        <v>-3526.4628291189729</v>
      </c>
      <c r="I146" s="20">
        <f>-PMT(VLookups!$C$16/12,180,-FV(VLookups!$C$16/12,72,,-VLookups!$C$15))</f>
        <v>-1244.1079432345916</v>
      </c>
      <c r="J146" s="20">
        <f>-PMT(VLookups!$C$20/12,180,-FV(VLookups!$C$20/12,24,,-VLookups!$C$19))</f>
        <v>-499.96299892623148</v>
      </c>
      <c r="K146" s="19">
        <v>0</v>
      </c>
      <c r="L146" s="19">
        <v>0</v>
      </c>
      <c r="M146" s="20">
        <f>M145-VLookups!$C$33</f>
        <v>-147</v>
      </c>
      <c r="N146" s="22">
        <v>82</v>
      </c>
      <c r="O146" s="19">
        <v>0</v>
      </c>
      <c r="P146" s="19">
        <v>0</v>
      </c>
      <c r="Q146" s="9" t="s">
        <v>36</v>
      </c>
      <c r="R146" s="21">
        <f>R134*(1+VLookups!$C$45)</f>
        <v>-2877.1366017328896</v>
      </c>
      <c r="S146" s="19">
        <v>0</v>
      </c>
      <c r="T146" s="19">
        <v>0</v>
      </c>
      <c r="U146" s="9" t="s">
        <v>36</v>
      </c>
      <c r="V146" s="21">
        <f>V145-VLookups!$C$54</f>
        <v>-1210</v>
      </c>
      <c r="W146" s="21">
        <f>-VLookups!$C$59</f>
        <v>-200</v>
      </c>
      <c r="X146" s="19">
        <v>0</v>
      </c>
      <c r="Y146" s="20">
        <f>Y145*(1+VLookups!$C$57/12)</f>
        <v>-210.90095240854353</v>
      </c>
      <c r="Z146" s="20">
        <f>-E146*VLookups!$J$3</f>
        <v>-499.72902952761149</v>
      </c>
      <c r="AA146" s="19">
        <v>0</v>
      </c>
      <c r="AB146" s="20">
        <f t="shared" si="8"/>
        <v>1703.1286110957381</v>
      </c>
      <c r="AC146" s="20">
        <f t="shared" si="9"/>
        <v>171390.29614510582</v>
      </c>
    </row>
    <row r="147" spans="1:29" x14ac:dyDescent="0.25">
      <c r="B147" s="9">
        <v>143</v>
      </c>
      <c r="C147" s="9">
        <f t="shared" si="10"/>
        <v>34</v>
      </c>
      <c r="D147" s="9">
        <f t="shared" si="11"/>
        <v>11</v>
      </c>
      <c r="E147" s="20">
        <f>E135*(1+VLookups!$C$8)</f>
        <v>12493.225738190287</v>
      </c>
      <c r="F147" s="20">
        <f>-E147*VLookups!$C$10*2</f>
        <v>-749.59354429141717</v>
      </c>
      <c r="G147" s="19">
        <v>0</v>
      </c>
      <c r="H147" s="20">
        <f>(-VLookups!$C$13)*(E147+F147/2)</f>
        <v>-3526.4628291189729</v>
      </c>
      <c r="I147" s="20">
        <f>-PMT(VLookups!$C$16/12,180,-FV(VLookups!$C$16/12,72,,-VLookups!$C$15))</f>
        <v>-1244.1079432345916</v>
      </c>
      <c r="J147" s="20">
        <f>-PMT(VLookups!$C$20/12,180,-FV(VLookups!$C$20/12,24,,-VLookups!$C$19))</f>
        <v>-499.96299892623148</v>
      </c>
      <c r="K147" s="19">
        <v>0</v>
      </c>
      <c r="L147" s="19">
        <v>0</v>
      </c>
      <c r="M147" s="20">
        <f>M146-VLookups!$C$33</f>
        <v>-148</v>
      </c>
      <c r="N147" s="22">
        <v>83</v>
      </c>
      <c r="O147" s="19">
        <v>0</v>
      </c>
      <c r="P147" s="19">
        <v>0</v>
      </c>
      <c r="Q147" s="9" t="s">
        <v>36</v>
      </c>
      <c r="R147" s="21">
        <f>R135*(1+VLookups!$C$45)</f>
        <v>-2877.1366017328896</v>
      </c>
      <c r="S147" s="19">
        <v>0</v>
      </c>
      <c r="T147" s="19">
        <v>0</v>
      </c>
      <c r="U147" s="9" t="s">
        <v>36</v>
      </c>
      <c r="V147" s="21">
        <f>V146-VLookups!$C$54</f>
        <v>-1215</v>
      </c>
      <c r="W147" s="21">
        <f>-VLookups!$C$59</f>
        <v>-200</v>
      </c>
      <c r="X147" s="21">
        <f>-[1]VLookups!$C$62</f>
        <v>-150</v>
      </c>
      <c r="Y147" s="20">
        <f>Y146*(1+VLookups!$C$57/12)</f>
        <v>-211.51608018640178</v>
      </c>
      <c r="Z147" s="20">
        <f>-E147*VLookups!$J$3</f>
        <v>-499.72902952761149</v>
      </c>
      <c r="AA147" s="19">
        <v>0</v>
      </c>
      <c r="AB147" s="20">
        <f t="shared" si="8"/>
        <v>1546.5134833178804</v>
      </c>
      <c r="AC147" s="20">
        <f t="shared" si="9"/>
        <v>173222.46012199888</v>
      </c>
    </row>
    <row r="148" spans="1:29" x14ac:dyDescent="0.25">
      <c r="A148" s="40"/>
      <c r="B148" s="41">
        <v>144</v>
      </c>
      <c r="C148" s="41">
        <f t="shared" si="10"/>
        <v>35</v>
      </c>
      <c r="D148" s="41">
        <f t="shared" si="11"/>
        <v>0</v>
      </c>
      <c r="E148" s="20">
        <f>E136*(1+VLookups!$C$8)</f>
        <v>12930.488639026946</v>
      </c>
      <c r="F148" s="42">
        <f>-E148*VLookups!$C$10*2</f>
        <v>-775.82931834161673</v>
      </c>
      <c r="G148" s="43">
        <v>0</v>
      </c>
      <c r="H148" s="42">
        <f>(-VLookups!$C$13)*(E148+F148/2)</f>
        <v>-3649.8890281381364</v>
      </c>
      <c r="I148" s="42">
        <f>-PMT(VLookups!$C$16/12,180,-FV(VLookups!$C$16/12,72,,-VLookups!$C$15))</f>
        <v>-1244.1079432345916</v>
      </c>
      <c r="J148" s="42">
        <f>-PMT(VLookups!$C$20/12,180,-FV(VLookups!$C$20/12,24,,-VLookups!$C$19))</f>
        <v>-499.96299892623148</v>
      </c>
      <c r="K148" s="43">
        <v>0</v>
      </c>
      <c r="L148" s="43">
        <v>0</v>
      </c>
      <c r="M148" s="42">
        <f>M147-VLookups!$C$33</f>
        <v>-149</v>
      </c>
      <c r="N148" s="44">
        <v>84</v>
      </c>
      <c r="O148" s="43">
        <v>0</v>
      </c>
      <c r="P148" s="43">
        <v>0</v>
      </c>
      <c r="Q148" s="41" t="s">
        <v>36</v>
      </c>
      <c r="R148" s="45">
        <f>R136*(1+VLookups!$C$45)</f>
        <v>-3052.6419344385959</v>
      </c>
      <c r="S148" s="45">
        <f>-VLookups!$C$47</f>
        <v>-50000</v>
      </c>
      <c r="T148" s="43">
        <v>0</v>
      </c>
      <c r="U148" s="41">
        <v>0</v>
      </c>
      <c r="V148" s="45">
        <f>V147-VLookups!$C$54</f>
        <v>-1220</v>
      </c>
      <c r="W148" s="45">
        <f>-VLookups!$C$59</f>
        <v>-200</v>
      </c>
      <c r="X148" s="45">
        <f>-[1]VLookups!$C$62</f>
        <v>-150</v>
      </c>
      <c r="Y148" s="42">
        <f>Y147*(1+VLookups!$C$57/12)</f>
        <v>-212.13300208694545</v>
      </c>
      <c r="Z148" s="42">
        <f>-E148*VLookups!$J$3</f>
        <v>-517.21954556107789</v>
      </c>
      <c r="AA148" s="43">
        <v>0</v>
      </c>
      <c r="AB148" s="42">
        <f>SUM(E148,F148/2,H148,I148,K148,L148,M148,O148,P148,R148,S148,T148,V148,W148,X148,Y148,G148,J148,Z148,AA148)</f>
        <v>-48352.380472529439</v>
      </c>
      <c r="AC148" s="42">
        <f t="shared" si="9"/>
        <v>125158.78374967279</v>
      </c>
    </row>
    <row r="149" spans="1:29" x14ac:dyDescent="0.25">
      <c r="B149" s="9">
        <v>145</v>
      </c>
      <c r="C149" s="9">
        <f t="shared" si="10"/>
        <v>35</v>
      </c>
      <c r="D149" s="9">
        <f t="shared" si="11"/>
        <v>1</v>
      </c>
      <c r="E149" s="20">
        <f>E137*(1+VLookups!$C$8)</f>
        <v>12930.488639026946</v>
      </c>
      <c r="F149" s="20">
        <f>-E149*VLookups!$C$10*2</f>
        <v>-775.82931834161673</v>
      </c>
      <c r="G149" s="19">
        <v>0</v>
      </c>
      <c r="H149" s="20">
        <f>(-VLookups!$C$13)*(E149+F149/2)</f>
        <v>-3649.8890281381364</v>
      </c>
      <c r="I149" s="20">
        <f>-PMT(VLookups!$C$16/12,180,-FV(VLookups!$C$16/12,72,,-VLookups!$C$15))</f>
        <v>-1244.1079432345916</v>
      </c>
      <c r="J149" s="20">
        <f>-PMT(VLookups!$C$20/12,180,-FV(VLookups!$C$20/12,24,,-VLookups!$C$19))</f>
        <v>-499.96299892623148</v>
      </c>
      <c r="K149" s="19">
        <v>0</v>
      </c>
      <c r="L149" s="19">
        <v>0</v>
      </c>
      <c r="M149" s="20">
        <f>M148-VLookups!$C$33</f>
        <v>-150</v>
      </c>
      <c r="N149" s="22">
        <v>85</v>
      </c>
      <c r="O149" s="19">
        <v>0</v>
      </c>
      <c r="P149" s="19">
        <v>0</v>
      </c>
      <c r="Q149" s="9" t="s">
        <v>36</v>
      </c>
      <c r="R149" s="19">
        <v>0</v>
      </c>
      <c r="S149" s="20">
        <f>VLookups!$C$50</f>
        <v>-3580.614715990946</v>
      </c>
      <c r="T149" s="19">
        <v>0</v>
      </c>
      <c r="U149" s="9">
        <v>1</v>
      </c>
      <c r="V149" s="21">
        <f>V148-VLookups!$C$54</f>
        <v>-1225</v>
      </c>
      <c r="W149" s="21">
        <f>-VLookups!$C$59</f>
        <v>-200</v>
      </c>
      <c r="X149" s="21">
        <f>-[1]VLookups!$C$62</f>
        <v>-150</v>
      </c>
      <c r="Y149" s="20">
        <f>Y148*(1+VLookups!$C$57/12)</f>
        <v>-212.75172334303238</v>
      </c>
      <c r="Z149" s="20">
        <f>-E149*VLookups!$J$3</f>
        <v>-517.21954556107789</v>
      </c>
      <c r="AA149" s="19">
        <v>0</v>
      </c>
      <c r="AB149" s="20">
        <f t="shared" si="8"/>
        <v>1113.0280246621223</v>
      </c>
      <c r="AC149" s="20">
        <f t="shared" si="9"/>
        <v>126480.40974725103</v>
      </c>
    </row>
    <row r="150" spans="1:29" x14ac:dyDescent="0.25">
      <c r="B150" s="9">
        <v>146</v>
      </c>
      <c r="C150" s="9">
        <f t="shared" si="10"/>
        <v>35</v>
      </c>
      <c r="D150" s="9">
        <f t="shared" si="11"/>
        <v>2</v>
      </c>
      <c r="E150" s="20">
        <f>E138*(1+VLookups!$C$8)</f>
        <v>12930.488639026946</v>
      </c>
      <c r="F150" s="20">
        <f>-E150*VLookups!$C$10*2</f>
        <v>-775.82931834161673</v>
      </c>
      <c r="G150" s="19">
        <v>0</v>
      </c>
      <c r="H150" s="20">
        <f>(-VLookups!$C$13)*(E150+F150/2)</f>
        <v>-3649.8890281381364</v>
      </c>
      <c r="I150" s="20">
        <f>-PMT(VLookups!$C$16/12,180,-FV(VLookups!$C$16/12,72,,-VLookups!$C$15))</f>
        <v>-1244.1079432345916</v>
      </c>
      <c r="J150" s="20">
        <f>-PMT(VLookups!$C$20/12,180,-FV(VLookups!$C$20/12,24,,-VLookups!$C$19))</f>
        <v>-499.96299892623148</v>
      </c>
      <c r="K150" s="19">
        <v>0</v>
      </c>
      <c r="L150" s="19">
        <v>0</v>
      </c>
      <c r="M150" s="20">
        <f>M149-VLookups!$C$33</f>
        <v>-151</v>
      </c>
      <c r="N150" s="22">
        <v>86</v>
      </c>
      <c r="O150" s="19">
        <v>0</v>
      </c>
      <c r="P150" s="19">
        <v>0</v>
      </c>
      <c r="Q150" s="9" t="s">
        <v>36</v>
      </c>
      <c r="R150" s="19">
        <v>0</v>
      </c>
      <c r="S150" s="20">
        <f>VLookups!$C$50</f>
        <v>-3580.614715990946</v>
      </c>
      <c r="T150" s="19">
        <v>0</v>
      </c>
      <c r="U150" s="9">
        <v>2</v>
      </c>
      <c r="V150" s="21">
        <f>V149-VLookups!$C$54</f>
        <v>-1230</v>
      </c>
      <c r="W150" s="21">
        <f>-VLookups!$C$59</f>
        <v>-200</v>
      </c>
      <c r="X150" s="21">
        <f>-[1]VLookups!$C$62</f>
        <v>-150</v>
      </c>
      <c r="Y150" s="20">
        <f>Y149*(1+VLookups!$C$57/12)</f>
        <v>-213.37224920278288</v>
      </c>
      <c r="Z150" s="20">
        <f>-E150*VLookups!$J$3</f>
        <v>-517.21954556107789</v>
      </c>
      <c r="AA150" s="19">
        <v>0</v>
      </c>
      <c r="AB150" s="20">
        <f t="shared" si="8"/>
        <v>1106.4074988023722</v>
      </c>
      <c r="AC150" s="20">
        <f t="shared" si="9"/>
        <v>127797.6179289655</v>
      </c>
    </row>
    <row r="151" spans="1:29" x14ac:dyDescent="0.25">
      <c r="B151" s="9">
        <v>147</v>
      </c>
      <c r="C151" s="9">
        <f t="shared" si="10"/>
        <v>35</v>
      </c>
      <c r="D151" s="9">
        <f t="shared" si="11"/>
        <v>3</v>
      </c>
      <c r="E151" s="20">
        <f>E139*(1+VLookups!$C$8)</f>
        <v>12930.488639026946</v>
      </c>
      <c r="F151" s="20">
        <f>-E151*VLookups!$C$10*2</f>
        <v>-775.82931834161673</v>
      </c>
      <c r="G151" s="19">
        <v>0</v>
      </c>
      <c r="H151" s="20">
        <f>(-VLookups!$C$13)*(E151+F151/2)</f>
        <v>-3649.8890281381364</v>
      </c>
      <c r="I151" s="20">
        <f>-PMT(VLookups!$C$16/12,180,-FV(VLookups!$C$16/12,72,,-VLookups!$C$15))</f>
        <v>-1244.1079432345916</v>
      </c>
      <c r="J151" s="20">
        <f>-PMT(VLookups!$C$20/12,180,-FV(VLookups!$C$20/12,24,,-VLookups!$C$19))</f>
        <v>-499.96299892623148</v>
      </c>
      <c r="K151" s="19">
        <v>0</v>
      </c>
      <c r="L151" s="19">
        <v>0</v>
      </c>
      <c r="M151" s="20">
        <f>M150-VLookups!$C$33</f>
        <v>-152</v>
      </c>
      <c r="N151" s="22">
        <v>87</v>
      </c>
      <c r="O151" s="19">
        <v>0</v>
      </c>
      <c r="P151" s="19">
        <v>0</v>
      </c>
      <c r="Q151" s="9" t="s">
        <v>36</v>
      </c>
      <c r="R151" s="19">
        <v>0</v>
      </c>
      <c r="S151" s="20">
        <f>VLookups!$C$50</f>
        <v>-3580.614715990946</v>
      </c>
      <c r="T151" s="19">
        <v>0</v>
      </c>
      <c r="U151" s="9">
        <v>3</v>
      </c>
      <c r="V151" s="21">
        <f>V150-VLookups!$C$54</f>
        <v>-1235</v>
      </c>
      <c r="W151" s="21">
        <f>-VLookups!$C$59</f>
        <v>-200</v>
      </c>
      <c r="X151" s="21">
        <f>-[1]VLookups!$C$62</f>
        <v>-150</v>
      </c>
      <c r="Y151" s="20">
        <f>Y150*(1+VLookups!$C$57/12)</f>
        <v>-213.99458492962432</v>
      </c>
      <c r="Z151" s="20">
        <f>-E151*VLookups!$J$3</f>
        <v>-517.21954556107789</v>
      </c>
      <c r="AA151" s="19">
        <v>0</v>
      </c>
      <c r="AB151" s="20">
        <f t="shared" si="8"/>
        <v>1099.7851630755308</v>
      </c>
      <c r="AC151" s="20">
        <f t="shared" si="9"/>
        <v>129110.39912192264</v>
      </c>
    </row>
    <row r="152" spans="1:29" x14ac:dyDescent="0.25">
      <c r="B152" s="9">
        <v>148</v>
      </c>
      <c r="C152" s="9">
        <f t="shared" si="10"/>
        <v>35</v>
      </c>
      <c r="D152" s="9">
        <f t="shared" si="11"/>
        <v>4</v>
      </c>
      <c r="E152" s="20">
        <f>E140*(1+VLookups!$C$8)</f>
        <v>12930.488639026946</v>
      </c>
      <c r="F152" s="20">
        <f>-E152*VLookups!$C$10*2</f>
        <v>-775.82931834161673</v>
      </c>
      <c r="G152" s="19">
        <v>0</v>
      </c>
      <c r="H152" s="20">
        <f>(-VLookups!$C$13)*(E152+F152/2)</f>
        <v>-3649.8890281381364</v>
      </c>
      <c r="I152" s="20">
        <f>-PMT(VLookups!$C$16/12,180,-FV(VLookups!$C$16/12,72,,-VLookups!$C$15))</f>
        <v>-1244.1079432345916</v>
      </c>
      <c r="J152" s="20">
        <f>-PMT(VLookups!$C$20/12,180,-FV(VLookups!$C$20/12,24,,-VLookups!$C$19))</f>
        <v>-499.96299892623148</v>
      </c>
      <c r="K152" s="19">
        <v>0</v>
      </c>
      <c r="L152" s="19">
        <v>0</v>
      </c>
      <c r="M152" s="20">
        <f>M151-VLookups!$C$33</f>
        <v>-153</v>
      </c>
      <c r="N152" s="22">
        <v>88</v>
      </c>
      <c r="O152" s="19">
        <v>0</v>
      </c>
      <c r="P152" s="19">
        <v>0</v>
      </c>
      <c r="Q152" s="9" t="s">
        <v>36</v>
      </c>
      <c r="R152" s="19">
        <v>0</v>
      </c>
      <c r="S152" s="20">
        <f>VLookups!$C$50</f>
        <v>-3580.614715990946</v>
      </c>
      <c r="T152" s="19">
        <v>0</v>
      </c>
      <c r="U152" s="9">
        <v>4</v>
      </c>
      <c r="V152" s="21">
        <f>V151-VLookups!$C$54</f>
        <v>-1240</v>
      </c>
      <c r="W152" s="21">
        <f>-VLookups!$C$59</f>
        <v>-200</v>
      </c>
      <c r="X152" s="21">
        <f>-[1]VLookups!$C$62</f>
        <v>-150</v>
      </c>
      <c r="Y152" s="20">
        <f>Y151*(1+VLookups!$C$57/12)</f>
        <v>-214.61873580233572</v>
      </c>
      <c r="Z152" s="20">
        <f>-E152*VLookups!$J$3</f>
        <v>-517.21954556107789</v>
      </c>
      <c r="AA152" s="19">
        <v>0</v>
      </c>
      <c r="AB152" s="20">
        <f t="shared" si="8"/>
        <v>1093.1610122028192</v>
      </c>
      <c r="AC152" s="20">
        <f t="shared" si="9"/>
        <v>130418.744132662</v>
      </c>
    </row>
    <row r="153" spans="1:29" x14ac:dyDescent="0.25">
      <c r="B153" s="9">
        <v>149</v>
      </c>
      <c r="C153" s="9">
        <f t="shared" si="10"/>
        <v>35</v>
      </c>
      <c r="D153" s="9">
        <f t="shared" si="11"/>
        <v>5</v>
      </c>
      <c r="E153" s="20">
        <f>E141*(1+VLookups!$C$8)</f>
        <v>12930.488639026946</v>
      </c>
      <c r="F153" s="20">
        <f>-E153*VLookups!$C$10*2</f>
        <v>-775.82931834161673</v>
      </c>
      <c r="G153" s="19">
        <v>0</v>
      </c>
      <c r="H153" s="20">
        <f>(-VLookups!$C$13)*(E153+F153/2)</f>
        <v>-3649.8890281381364</v>
      </c>
      <c r="I153" s="20">
        <f>-PMT(VLookups!$C$16/12,180,-FV(VLookups!$C$16/12,72,,-VLookups!$C$15))</f>
        <v>-1244.1079432345916</v>
      </c>
      <c r="J153" s="20">
        <f>-PMT(VLookups!$C$20/12,180,-FV(VLookups!$C$20/12,24,,-VLookups!$C$19))</f>
        <v>-499.96299892623148</v>
      </c>
      <c r="K153" s="19">
        <v>0</v>
      </c>
      <c r="L153" s="19">
        <v>0</v>
      </c>
      <c r="M153" s="20">
        <f>M152-VLookups!$C$33</f>
        <v>-154</v>
      </c>
      <c r="N153" s="22">
        <v>89</v>
      </c>
      <c r="O153" s="19">
        <v>0</v>
      </c>
      <c r="P153" s="19">
        <v>0</v>
      </c>
      <c r="Q153" s="9" t="s">
        <v>36</v>
      </c>
      <c r="R153" s="19">
        <v>0</v>
      </c>
      <c r="S153" s="20">
        <f>VLookups!$C$50</f>
        <v>-3580.614715990946</v>
      </c>
      <c r="T153" s="19">
        <v>0</v>
      </c>
      <c r="U153" s="9">
        <v>5</v>
      </c>
      <c r="V153" s="21">
        <f>V152-VLookups!$C$54</f>
        <v>-1245</v>
      </c>
      <c r="W153" s="21">
        <f>-VLookups!$C$59</f>
        <v>-200</v>
      </c>
      <c r="X153" s="21">
        <f>-[1]VLookups!$C$62</f>
        <v>-150</v>
      </c>
      <c r="Y153" s="20">
        <f>Y152*(1+VLookups!$C$57/12)</f>
        <v>-215.24470711509252</v>
      </c>
      <c r="Z153" s="20">
        <f>-E153*VLookups!$J$3</f>
        <v>-517.21954556107789</v>
      </c>
      <c r="AA153" s="19">
        <v>0</v>
      </c>
      <c r="AB153" s="20">
        <f t="shared" si="8"/>
        <v>1086.5350408900622</v>
      </c>
      <c r="AC153" s="20">
        <f t="shared" si="9"/>
        <v>131722.64374710651</v>
      </c>
    </row>
    <row r="154" spans="1:29" x14ac:dyDescent="0.25">
      <c r="B154" s="9">
        <v>150</v>
      </c>
      <c r="C154" s="9">
        <f t="shared" si="10"/>
        <v>35</v>
      </c>
      <c r="D154" s="9">
        <f t="shared" si="11"/>
        <v>6</v>
      </c>
      <c r="E154" s="20">
        <f>E142*(1+VLookups!$C$8)</f>
        <v>12930.488639026946</v>
      </c>
      <c r="F154" s="20">
        <f>-E154*VLookups!$C$10*2</f>
        <v>-775.82931834161673</v>
      </c>
      <c r="G154" s="19">
        <v>0</v>
      </c>
      <c r="H154" s="20">
        <f>(-VLookups!$C$13)*(E154+F154/2)</f>
        <v>-3649.8890281381364</v>
      </c>
      <c r="I154" s="20">
        <f>-PMT(VLookups!$C$16/12,180,-FV(VLookups!$C$16/12,72,,-VLookups!$C$15))</f>
        <v>-1244.1079432345916</v>
      </c>
      <c r="J154" s="20">
        <f>-PMT(VLookups!$C$20/12,180,-FV(VLookups!$C$20/12,24,,-VLookups!$C$19))</f>
        <v>-499.96299892623148</v>
      </c>
      <c r="K154" s="19">
        <v>0</v>
      </c>
      <c r="L154" s="19">
        <v>0</v>
      </c>
      <c r="M154" s="20">
        <f>M153-VLookups!$C$33</f>
        <v>-155</v>
      </c>
      <c r="N154" s="22">
        <v>90</v>
      </c>
      <c r="O154" s="19">
        <v>0</v>
      </c>
      <c r="P154" s="19">
        <v>0</v>
      </c>
      <c r="Q154" s="9" t="s">
        <v>36</v>
      </c>
      <c r="R154" s="19">
        <v>0</v>
      </c>
      <c r="S154" s="20">
        <f>VLookups!$C$50</f>
        <v>-3580.614715990946</v>
      </c>
      <c r="T154" s="19">
        <v>0</v>
      </c>
      <c r="U154" s="9">
        <v>6</v>
      </c>
      <c r="V154" s="21">
        <f>V153-VLookups!$C$54</f>
        <v>-1250</v>
      </c>
      <c r="W154" s="21">
        <f>-VLookups!$C$59</f>
        <v>-200</v>
      </c>
      <c r="X154" s="21">
        <f>-[1]VLookups!$C$62</f>
        <v>-150</v>
      </c>
      <c r="Y154" s="20">
        <f>Y153*(1+VLookups!$C$57/12)</f>
        <v>-215.87250417751156</v>
      </c>
      <c r="Z154" s="20">
        <f>-E154*VLookups!$J$3</f>
        <v>-517.21954556107789</v>
      </c>
      <c r="AA154" s="19">
        <v>0</v>
      </c>
      <c r="AB154" s="20">
        <f t="shared" si="8"/>
        <v>1079.9072438276435</v>
      </c>
      <c r="AC154" s="20">
        <f t="shared" si="9"/>
        <v>133022.08873051268</v>
      </c>
    </row>
    <row r="155" spans="1:29" x14ac:dyDescent="0.25">
      <c r="B155" s="9">
        <v>151</v>
      </c>
      <c r="C155" s="9">
        <f t="shared" si="10"/>
        <v>35</v>
      </c>
      <c r="D155" s="9">
        <f t="shared" si="11"/>
        <v>7</v>
      </c>
      <c r="E155" s="20">
        <f>E143*(1+VLookups!$C$8)</f>
        <v>12930.488639026946</v>
      </c>
      <c r="F155" s="20">
        <f>-E155*VLookups!$C$10*2</f>
        <v>-775.82931834161673</v>
      </c>
      <c r="G155" s="19">
        <v>0</v>
      </c>
      <c r="H155" s="20">
        <f>(-VLookups!$C$13)*(E155+F155/2)</f>
        <v>-3649.8890281381364</v>
      </c>
      <c r="I155" s="20">
        <f>-PMT(VLookups!$C$16/12,180,-FV(VLookups!$C$16/12,72,,-VLookups!$C$15))</f>
        <v>-1244.1079432345916</v>
      </c>
      <c r="J155" s="20">
        <f>-PMT(VLookups!$C$20/12,180,-FV(VLookups!$C$20/12,24,,-VLookups!$C$19))</f>
        <v>-499.96299892623148</v>
      </c>
      <c r="K155" s="19">
        <v>0</v>
      </c>
      <c r="L155" s="19">
        <v>0</v>
      </c>
      <c r="M155" s="20">
        <f>M154-VLookups!$C$33</f>
        <v>-156</v>
      </c>
      <c r="N155" s="22">
        <v>91</v>
      </c>
      <c r="O155" s="19">
        <v>0</v>
      </c>
      <c r="P155" s="19">
        <v>0</v>
      </c>
      <c r="Q155" s="9" t="s">
        <v>36</v>
      </c>
      <c r="R155" s="19">
        <v>0</v>
      </c>
      <c r="S155" s="20">
        <f>VLookups!$C$50</f>
        <v>-3580.614715990946</v>
      </c>
      <c r="T155" s="19">
        <v>0</v>
      </c>
      <c r="U155" s="9">
        <v>7</v>
      </c>
      <c r="V155" s="21">
        <f>V154-VLookups!$C$54</f>
        <v>-1255</v>
      </c>
      <c r="W155" s="21">
        <f>-VLookups!$C$59</f>
        <v>-200</v>
      </c>
      <c r="X155" s="21">
        <f>-[1]VLookups!$C$62</f>
        <v>-150</v>
      </c>
      <c r="Y155" s="20">
        <f>Y154*(1+VLookups!$C$57/12)</f>
        <v>-216.50213231469596</v>
      </c>
      <c r="Z155" s="20">
        <f>-E155*VLookups!$J$3</f>
        <v>-517.21954556107789</v>
      </c>
      <c r="AA155" s="19">
        <v>0</v>
      </c>
      <c r="AB155" s="20">
        <f t="shared" si="8"/>
        <v>1073.2776156904588</v>
      </c>
      <c r="AC155" s="20">
        <f t="shared" si="9"/>
        <v>134317.06982742067</v>
      </c>
    </row>
    <row r="156" spans="1:29" x14ac:dyDescent="0.25">
      <c r="B156" s="9">
        <v>152</v>
      </c>
      <c r="C156" s="9">
        <f t="shared" si="10"/>
        <v>35</v>
      </c>
      <c r="D156" s="9">
        <f t="shared" si="11"/>
        <v>8</v>
      </c>
      <c r="E156" s="20">
        <f>E144*(1+VLookups!$C$8)</f>
        <v>12930.488639026946</v>
      </c>
      <c r="F156" s="20">
        <f>-E156*VLookups!$C$10*2</f>
        <v>-775.82931834161673</v>
      </c>
      <c r="G156" s="19">
        <v>0</v>
      </c>
      <c r="H156" s="20">
        <f>(-VLookups!$C$13)*(E156+F156/2)</f>
        <v>-3649.8890281381364</v>
      </c>
      <c r="I156" s="20">
        <f>-PMT(VLookups!$C$16/12,180,-FV(VLookups!$C$16/12,72,,-VLookups!$C$15))</f>
        <v>-1244.1079432345916</v>
      </c>
      <c r="J156" s="20">
        <f>-PMT(VLookups!$C$20/12,180,-FV(VLookups!$C$20/12,24,,-VLookups!$C$19))</f>
        <v>-499.96299892623148</v>
      </c>
      <c r="K156" s="19">
        <v>0</v>
      </c>
      <c r="L156" s="19">
        <v>0</v>
      </c>
      <c r="M156" s="20">
        <f>M155-VLookups!$C$33</f>
        <v>-157</v>
      </c>
      <c r="N156" s="22">
        <v>92</v>
      </c>
      <c r="O156" s="19">
        <v>0</v>
      </c>
      <c r="P156" s="19">
        <v>0</v>
      </c>
      <c r="Q156" s="9" t="s">
        <v>36</v>
      </c>
      <c r="R156" s="19">
        <v>0</v>
      </c>
      <c r="S156" s="20">
        <f>VLookups!$C$50</f>
        <v>-3580.614715990946</v>
      </c>
      <c r="T156" s="19">
        <v>0</v>
      </c>
      <c r="U156" s="9">
        <v>8</v>
      </c>
      <c r="V156" s="21">
        <f>V155-VLookups!$C$54</f>
        <v>-1260</v>
      </c>
      <c r="W156" s="21">
        <f>-VLookups!$C$59</f>
        <v>-200</v>
      </c>
      <c r="X156" s="21">
        <f>-[1]VLookups!$C$62</f>
        <v>-150</v>
      </c>
      <c r="Y156" s="20">
        <f>Y155*(1+VLookups!$C$57/12)</f>
        <v>-217.13359686728049</v>
      </c>
      <c r="Z156" s="20">
        <f>-E156*VLookups!$J$3</f>
        <v>-517.21954556107789</v>
      </c>
      <c r="AA156" s="19">
        <v>0</v>
      </c>
      <c r="AB156" s="20">
        <f t="shared" si="8"/>
        <v>1066.6461511378743</v>
      </c>
      <c r="AC156" s="20">
        <f t="shared" si="9"/>
        <v>135607.57776160425</v>
      </c>
    </row>
    <row r="157" spans="1:29" x14ac:dyDescent="0.25">
      <c r="B157" s="9">
        <v>153</v>
      </c>
      <c r="C157" s="9">
        <f t="shared" si="10"/>
        <v>35</v>
      </c>
      <c r="D157" s="9">
        <f t="shared" si="11"/>
        <v>9</v>
      </c>
      <c r="E157" s="20">
        <f>E145*(1+VLookups!$C$8)</f>
        <v>12930.488639026946</v>
      </c>
      <c r="F157" s="20">
        <f>-E157*VLookups!$C$10*2</f>
        <v>-775.82931834161673</v>
      </c>
      <c r="G157" s="19">
        <v>0</v>
      </c>
      <c r="H157" s="20">
        <f>(-VLookups!$C$13)*(E157+F157/2)</f>
        <v>-3649.8890281381364</v>
      </c>
      <c r="I157" s="20">
        <f>-PMT(VLookups!$C$16/12,180,-FV(VLookups!$C$16/12,72,,-VLookups!$C$15))</f>
        <v>-1244.1079432345916</v>
      </c>
      <c r="J157" s="20">
        <f>-PMT(VLookups!$C$20/12,180,-FV(VLookups!$C$20/12,24,,-VLookups!$C$19))</f>
        <v>-499.96299892623148</v>
      </c>
      <c r="K157" s="19">
        <v>0</v>
      </c>
      <c r="L157" s="19">
        <v>0</v>
      </c>
      <c r="M157" s="20">
        <f>M156-VLookups!$C$33</f>
        <v>-158</v>
      </c>
      <c r="N157" s="22">
        <v>93</v>
      </c>
      <c r="O157" s="19">
        <v>0</v>
      </c>
      <c r="P157" s="19">
        <v>0</v>
      </c>
      <c r="Q157" s="9" t="s">
        <v>36</v>
      </c>
      <c r="R157" s="19">
        <v>0</v>
      </c>
      <c r="S157" s="20">
        <f>VLookups!$C$50</f>
        <v>-3580.614715990946</v>
      </c>
      <c r="T157" s="19">
        <v>0</v>
      </c>
      <c r="U157" s="9">
        <v>9</v>
      </c>
      <c r="V157" s="21">
        <f>V156-VLookups!$C$54</f>
        <v>-1265</v>
      </c>
      <c r="W157" s="21">
        <f>-VLookups!$C$59</f>
        <v>-200</v>
      </c>
      <c r="X157" s="21">
        <f>-[1]VLookups!$C$62</f>
        <v>-150</v>
      </c>
      <c r="Y157" s="20">
        <f>Y156*(1+VLookups!$C$57/12)</f>
        <v>-217.76690319147673</v>
      </c>
      <c r="Z157" s="20">
        <f>-E157*VLookups!$J$3</f>
        <v>-517.21954556107789</v>
      </c>
      <c r="AA157" s="19">
        <v>0</v>
      </c>
      <c r="AB157" s="20">
        <f t="shared" si="8"/>
        <v>1060.0128448136784</v>
      </c>
      <c r="AC157" s="20">
        <f t="shared" si="9"/>
        <v>136893.6032360206</v>
      </c>
    </row>
    <row r="158" spans="1:29" x14ac:dyDescent="0.25">
      <c r="B158" s="9">
        <v>154</v>
      </c>
      <c r="C158" s="9">
        <f t="shared" si="10"/>
        <v>35</v>
      </c>
      <c r="D158" s="9">
        <f t="shared" si="11"/>
        <v>10</v>
      </c>
      <c r="E158" s="20">
        <f>E146*(1+VLookups!$C$8)</f>
        <v>12930.488639026946</v>
      </c>
      <c r="F158" s="20">
        <f>-E158*VLookups!$C$10*2</f>
        <v>-775.82931834161673</v>
      </c>
      <c r="G158" s="19">
        <v>0</v>
      </c>
      <c r="H158" s="20">
        <f>(-VLookups!$C$13)*(E158+F158/2)</f>
        <v>-3649.8890281381364</v>
      </c>
      <c r="I158" s="20">
        <f>-PMT(VLookups!$C$16/12,180,-FV(VLookups!$C$16/12,72,,-VLookups!$C$15))</f>
        <v>-1244.1079432345916</v>
      </c>
      <c r="J158" s="20">
        <f>-PMT(VLookups!$C$20/12,180,-FV(VLookups!$C$20/12,24,,-VLookups!$C$19))</f>
        <v>-499.96299892623148</v>
      </c>
      <c r="K158" s="19">
        <v>0</v>
      </c>
      <c r="L158" s="19">
        <v>0</v>
      </c>
      <c r="M158" s="20">
        <f>M157-VLookups!$C$33</f>
        <v>-159</v>
      </c>
      <c r="N158" s="22">
        <v>94</v>
      </c>
      <c r="O158" s="19">
        <v>0</v>
      </c>
      <c r="P158" s="19">
        <v>0</v>
      </c>
      <c r="Q158" s="9" t="s">
        <v>36</v>
      </c>
      <c r="R158" s="19">
        <v>0</v>
      </c>
      <c r="S158" s="20">
        <f>VLookups!$C$50</f>
        <v>-3580.614715990946</v>
      </c>
      <c r="T158" s="19">
        <v>0</v>
      </c>
      <c r="U158" s="9">
        <v>10</v>
      </c>
      <c r="V158" s="21">
        <f>V157-VLookups!$C$54</f>
        <v>-1270</v>
      </c>
      <c r="W158" s="21">
        <f>-VLookups!$C$59</f>
        <v>-200</v>
      </c>
      <c r="X158" s="21">
        <f>-[1]VLookups!$C$62</f>
        <v>-150</v>
      </c>
      <c r="Y158" s="20">
        <f>Y157*(1+VLookups!$C$57/12)</f>
        <v>-218.40205665911853</v>
      </c>
      <c r="Z158" s="20">
        <f>-E158*VLookups!$J$3</f>
        <v>-517.21954556107789</v>
      </c>
      <c r="AA158" s="19">
        <v>0</v>
      </c>
      <c r="AB158" s="20">
        <f t="shared" si="8"/>
        <v>1053.3776913460365</v>
      </c>
      <c r="AC158" s="20">
        <f t="shared" si="9"/>
        <v>138175.13693276001</v>
      </c>
    </row>
    <row r="159" spans="1:29" x14ac:dyDescent="0.25">
      <c r="B159" s="9">
        <v>155</v>
      </c>
      <c r="C159" s="9">
        <f t="shared" si="10"/>
        <v>35</v>
      </c>
      <c r="D159" s="9">
        <f t="shared" si="11"/>
        <v>11</v>
      </c>
      <c r="E159" s="20">
        <f>E147*(1+VLookups!$C$8)</f>
        <v>12930.488639026946</v>
      </c>
      <c r="F159" s="20">
        <f>-E159*VLookups!$C$10*2</f>
        <v>-775.82931834161673</v>
      </c>
      <c r="G159" s="19">
        <v>0</v>
      </c>
      <c r="H159" s="20">
        <f>(-VLookups!$C$13)*(E159+F159/2)</f>
        <v>-3649.8890281381364</v>
      </c>
      <c r="I159" s="20">
        <f>-PMT(VLookups!$C$16/12,180,-FV(VLookups!$C$16/12,72,,-VLookups!$C$15))</f>
        <v>-1244.1079432345916</v>
      </c>
      <c r="J159" s="20">
        <f>-PMT(VLookups!$C$20/12,180,-FV(VLookups!$C$20/12,24,,-VLookups!$C$19))</f>
        <v>-499.96299892623148</v>
      </c>
      <c r="K159" s="19">
        <v>0</v>
      </c>
      <c r="L159" s="19">
        <v>0</v>
      </c>
      <c r="M159" s="20">
        <f>M158-VLookups!$C$33</f>
        <v>-160</v>
      </c>
      <c r="N159" s="22">
        <v>95</v>
      </c>
      <c r="O159" s="19">
        <v>0</v>
      </c>
      <c r="P159" s="19">
        <v>0</v>
      </c>
      <c r="Q159" s="9" t="s">
        <v>36</v>
      </c>
      <c r="R159" s="19">
        <v>0</v>
      </c>
      <c r="S159" s="20">
        <f>VLookups!$C$50</f>
        <v>-3580.614715990946</v>
      </c>
      <c r="T159" s="19">
        <v>0</v>
      </c>
      <c r="U159" s="9">
        <v>11</v>
      </c>
      <c r="V159" s="21">
        <f>V158-VLookups!$C$54</f>
        <v>-1275</v>
      </c>
      <c r="W159" s="21">
        <f>-VLookups!$C$59</f>
        <v>-200</v>
      </c>
      <c r="X159" s="21">
        <f>-[1]VLookups!$C$62</f>
        <v>-150</v>
      </c>
      <c r="Y159" s="20">
        <f>Y158*(1+VLookups!$C$57/12)</f>
        <v>-219.03906265770763</v>
      </c>
      <c r="Z159" s="20">
        <f>-E159*VLookups!$J$3</f>
        <v>-517.21954556107789</v>
      </c>
      <c r="AA159" s="19">
        <v>0</v>
      </c>
      <c r="AB159" s="20">
        <f t="shared" si="8"/>
        <v>1046.7406853474472</v>
      </c>
      <c r="AC159" s="20">
        <f t="shared" si="9"/>
        <v>139452.1695129954</v>
      </c>
    </row>
    <row r="160" spans="1:29" x14ac:dyDescent="0.25">
      <c r="B160" s="9">
        <v>156</v>
      </c>
      <c r="C160" s="9">
        <f t="shared" si="10"/>
        <v>36</v>
      </c>
      <c r="D160" s="9">
        <f t="shared" si="11"/>
        <v>0</v>
      </c>
      <c r="E160" s="20">
        <f>E148*(1+VLookups!$C$8)</f>
        <v>13383.055741392887</v>
      </c>
      <c r="F160" s="20">
        <f>-E160*VLookups!$C$10*2</f>
        <v>-802.98334448357321</v>
      </c>
      <c r="G160" s="19">
        <v>0</v>
      </c>
      <c r="H160" s="20">
        <f>(-VLookups!$C$13)*(E160+F160/2)</f>
        <v>-3777.6351441229704</v>
      </c>
      <c r="I160" s="20">
        <f>-PMT(VLookups!$C$16/12,180,-FV(VLookups!$C$16/12,72,,-VLookups!$C$15))</f>
        <v>-1244.1079432345916</v>
      </c>
      <c r="J160" s="20">
        <f>-PMT(VLookups!$C$20/12,180,-FV(VLookups!$C$20/12,24,,-VLookups!$C$19))</f>
        <v>-499.96299892623148</v>
      </c>
      <c r="K160" s="19">
        <v>0</v>
      </c>
      <c r="L160" s="19">
        <v>0</v>
      </c>
      <c r="M160" s="20">
        <f>M159-VLookups!$C$33</f>
        <v>-161</v>
      </c>
      <c r="N160" s="22">
        <v>96</v>
      </c>
      <c r="O160" s="19">
        <v>0</v>
      </c>
      <c r="P160" s="19">
        <v>0</v>
      </c>
      <c r="Q160" s="9" t="s">
        <v>36</v>
      </c>
      <c r="R160" s="19">
        <v>0</v>
      </c>
      <c r="S160" s="20">
        <f>VLookups!$C$50</f>
        <v>-3580.614715990946</v>
      </c>
      <c r="T160" s="19">
        <v>0</v>
      </c>
      <c r="U160" s="9">
        <v>12</v>
      </c>
      <c r="V160" s="21">
        <f>V159-VLookups!$C$54</f>
        <v>-1280</v>
      </c>
      <c r="W160" s="21">
        <f>-VLookups!$C$59</f>
        <v>-200</v>
      </c>
      <c r="X160" s="21">
        <f>-[1]VLookups!$C$62</f>
        <v>-150</v>
      </c>
      <c r="Y160" s="20">
        <f>Y159*(1+VLookups!$C$57/12)</f>
        <v>-219.67792659045929</v>
      </c>
      <c r="Z160" s="20">
        <f>-E160*VLookups!$J$3</f>
        <v>-535.32222965571555</v>
      </c>
      <c r="AA160" s="19">
        <v>0</v>
      </c>
      <c r="AB160" s="20">
        <f t="shared" si="8"/>
        <v>1333.2431106301854</v>
      </c>
      <c r="AC160" s="20">
        <f t="shared" si="9"/>
        <v>141017.83290614726</v>
      </c>
    </row>
    <row r="161" spans="2:29" x14ac:dyDescent="0.25">
      <c r="B161" s="9">
        <v>157</v>
      </c>
      <c r="C161" s="9">
        <f t="shared" si="10"/>
        <v>36</v>
      </c>
      <c r="D161" s="9">
        <f t="shared" si="11"/>
        <v>1</v>
      </c>
      <c r="E161" s="20">
        <f>E149*(1+VLookups!$C$8)</f>
        <v>13383.055741392887</v>
      </c>
      <c r="F161" s="20">
        <f>-E161*VLookups!$C$10*2</f>
        <v>-802.98334448357321</v>
      </c>
      <c r="G161" s="19">
        <v>0</v>
      </c>
      <c r="H161" s="20">
        <f>(-VLookups!$C$13)*(E161+F161/2)</f>
        <v>-3777.6351441229704</v>
      </c>
      <c r="I161" s="20">
        <f>-PMT(VLookups!$C$16/12,180,-FV(VLookups!$C$16/12,72,,-VLookups!$C$15))</f>
        <v>-1244.1079432345916</v>
      </c>
      <c r="J161" s="20">
        <f>-PMT(VLookups!$C$20/12,180,-FV(VLookups!$C$20/12,24,,-VLookups!$C$19))</f>
        <v>-499.96299892623148</v>
      </c>
      <c r="K161" s="19">
        <v>0</v>
      </c>
      <c r="L161" s="19">
        <v>0</v>
      </c>
      <c r="M161" s="20">
        <f>M160-VLookups!$C$33</f>
        <v>-162</v>
      </c>
      <c r="N161" s="22">
        <v>97</v>
      </c>
      <c r="O161" s="19">
        <v>0</v>
      </c>
      <c r="P161" s="19">
        <v>0</v>
      </c>
      <c r="Q161" s="9" t="s">
        <v>36</v>
      </c>
      <c r="R161" s="19">
        <v>0</v>
      </c>
      <c r="S161" s="20">
        <f>VLookups!$C$50</f>
        <v>-3580.614715990946</v>
      </c>
      <c r="T161" s="19">
        <v>0</v>
      </c>
      <c r="U161" s="9">
        <v>13</v>
      </c>
      <c r="V161" s="21">
        <f>V160-VLookups!$C$54</f>
        <v>-1285</v>
      </c>
      <c r="W161" s="21">
        <f>-VLookups!$C$59</f>
        <v>-200</v>
      </c>
      <c r="X161" s="21">
        <f>-[1]VLookups!$C$62</f>
        <v>-150</v>
      </c>
      <c r="Y161" s="20">
        <f>Y160*(1+VLookups!$C$57/12)</f>
        <v>-220.31865387634812</v>
      </c>
      <c r="Z161" s="20">
        <f>-E161*VLookups!$J$3</f>
        <v>-535.32222965571555</v>
      </c>
      <c r="AA161" s="19">
        <v>0</v>
      </c>
      <c r="AB161" s="20">
        <f t="shared" si="8"/>
        <v>1326.6023833442966</v>
      </c>
      <c r="AC161" s="20">
        <f t="shared" si="9"/>
        <v>142579.4650110018</v>
      </c>
    </row>
    <row r="162" spans="2:29" x14ac:dyDescent="0.25">
      <c r="B162" s="9">
        <v>158</v>
      </c>
      <c r="C162" s="9">
        <f t="shared" si="10"/>
        <v>36</v>
      </c>
      <c r="D162" s="9">
        <f t="shared" si="11"/>
        <v>2</v>
      </c>
      <c r="E162" s="20">
        <f>E150*(1+VLookups!$C$8)</f>
        <v>13383.055741392887</v>
      </c>
      <c r="F162" s="20">
        <f>-E162*VLookups!$C$10*2</f>
        <v>-802.98334448357321</v>
      </c>
      <c r="G162" s="19">
        <v>0</v>
      </c>
      <c r="H162" s="20">
        <f>(-VLookups!$C$13)*(E162+F162/2)</f>
        <v>-3777.6351441229704</v>
      </c>
      <c r="I162" s="20">
        <f>-PMT(VLookups!$C$16/12,180,-FV(VLookups!$C$16/12,72,,-VLookups!$C$15))</f>
        <v>-1244.1079432345916</v>
      </c>
      <c r="J162" s="20">
        <f>-PMT(VLookups!$C$20/12,180,-FV(VLookups!$C$20/12,24,,-VLookups!$C$19))</f>
        <v>-499.96299892623148</v>
      </c>
      <c r="K162" s="19">
        <v>0</v>
      </c>
      <c r="L162" s="19">
        <v>0</v>
      </c>
      <c r="M162" s="20">
        <f>M161-VLookups!$C$33</f>
        <v>-163</v>
      </c>
      <c r="N162" s="22">
        <v>98</v>
      </c>
      <c r="O162" s="19">
        <v>0</v>
      </c>
      <c r="P162" s="19">
        <v>0</v>
      </c>
      <c r="Q162" s="9" t="s">
        <v>36</v>
      </c>
      <c r="R162" s="19">
        <v>0</v>
      </c>
      <c r="S162" s="20">
        <f>VLookups!$C$50</f>
        <v>-3580.614715990946</v>
      </c>
      <c r="T162" s="19">
        <v>0</v>
      </c>
      <c r="U162" s="9">
        <v>14</v>
      </c>
      <c r="V162" s="21">
        <f>V161-VLookups!$C$54</f>
        <v>-1290</v>
      </c>
      <c r="W162" s="21">
        <f>-VLookups!$C$59</f>
        <v>-200</v>
      </c>
      <c r="X162" s="21">
        <f>-[1]VLookups!$C$62</f>
        <v>-150</v>
      </c>
      <c r="Y162" s="20">
        <f>Y161*(1+VLookups!$C$57/12)</f>
        <v>-220.96124995015413</v>
      </c>
      <c r="Z162" s="20">
        <f>-E162*VLookups!$J$3</f>
        <v>-535.32222965571555</v>
      </c>
      <c r="AA162" s="19">
        <v>0</v>
      </c>
      <c r="AB162" s="20">
        <f t="shared" si="8"/>
        <v>1319.9597872704906</v>
      </c>
      <c r="AC162" s="20">
        <f t="shared" si="9"/>
        <v>144137.0572399573</v>
      </c>
    </row>
    <row r="163" spans="2:29" x14ac:dyDescent="0.25">
      <c r="B163" s="9">
        <v>159</v>
      </c>
      <c r="C163" s="9">
        <f t="shared" si="10"/>
        <v>36</v>
      </c>
      <c r="D163" s="9">
        <f t="shared" si="11"/>
        <v>3</v>
      </c>
      <c r="E163" s="20">
        <f>E151*(1+VLookups!$C$8)</f>
        <v>13383.055741392887</v>
      </c>
      <c r="F163" s="20">
        <f>-E163*VLookups!$C$10*2</f>
        <v>-802.98334448357321</v>
      </c>
      <c r="G163" s="19">
        <v>0</v>
      </c>
      <c r="H163" s="20">
        <f>(-VLookups!$C$13)*(E163+F163/2)</f>
        <v>-3777.6351441229704</v>
      </c>
      <c r="I163" s="20">
        <f>-PMT(VLookups!$C$16/12,180,-FV(VLookups!$C$16/12,72,,-VLookups!$C$15))</f>
        <v>-1244.1079432345916</v>
      </c>
      <c r="J163" s="20">
        <f>-PMT(VLookups!$C$20/12,180,-FV(VLookups!$C$20/12,24,,-VLookups!$C$19))</f>
        <v>-499.96299892623148</v>
      </c>
      <c r="K163" s="19">
        <v>0</v>
      </c>
      <c r="L163" s="19">
        <v>0</v>
      </c>
      <c r="M163" s="20">
        <f>M162-VLookups!$C$33</f>
        <v>-164</v>
      </c>
      <c r="N163" s="22">
        <v>99</v>
      </c>
      <c r="O163" s="19">
        <v>0</v>
      </c>
      <c r="P163" s="19">
        <v>0</v>
      </c>
      <c r="Q163" s="9" t="s">
        <v>36</v>
      </c>
      <c r="R163" s="19">
        <v>0</v>
      </c>
      <c r="S163" s="20">
        <f>VLookups!$C$50</f>
        <v>-3580.614715990946</v>
      </c>
      <c r="T163" s="19">
        <v>0</v>
      </c>
      <c r="U163" s="9">
        <v>15</v>
      </c>
      <c r="V163" s="21">
        <f>V162-VLookups!$C$54</f>
        <v>-1295</v>
      </c>
      <c r="W163" s="21">
        <f>-VLookups!$C$59</f>
        <v>-200</v>
      </c>
      <c r="X163" s="21">
        <f>-[1]VLookups!$C$62</f>
        <v>-150</v>
      </c>
      <c r="Y163" s="20">
        <f>Y162*(1+VLookups!$C$57/12)</f>
        <v>-221.60572026250875</v>
      </c>
      <c r="Z163" s="20">
        <f>-E163*VLookups!$J$3</f>
        <v>-535.32222965571555</v>
      </c>
      <c r="AA163" s="19">
        <v>0</v>
      </c>
      <c r="AB163" s="20">
        <f t="shared" si="8"/>
        <v>1313.3153169581358</v>
      </c>
      <c r="AC163" s="20">
        <f t="shared" si="9"/>
        <v>145690.60098564872</v>
      </c>
    </row>
    <row r="164" spans="2:29" x14ac:dyDescent="0.25">
      <c r="B164" s="9">
        <v>160</v>
      </c>
      <c r="C164" s="9">
        <f t="shared" si="10"/>
        <v>36</v>
      </c>
      <c r="D164" s="9">
        <f t="shared" si="11"/>
        <v>4</v>
      </c>
      <c r="E164" s="20">
        <f>E152*(1+VLookups!$C$8)</f>
        <v>13383.055741392887</v>
      </c>
      <c r="F164" s="20">
        <f>-E164*VLookups!$C$10*2</f>
        <v>-802.98334448357321</v>
      </c>
      <c r="G164" s="19">
        <v>0</v>
      </c>
      <c r="H164" s="20">
        <f>(-VLookups!$C$13)*(E164+F164/2)</f>
        <v>-3777.6351441229704</v>
      </c>
      <c r="I164" s="20">
        <f>-PMT(VLookups!$C$16/12,180,-FV(VLookups!$C$16/12,72,,-VLookups!$C$15))</f>
        <v>-1244.1079432345916</v>
      </c>
      <c r="J164" s="20">
        <f>-PMT(VLookups!$C$20/12,180,-FV(VLookups!$C$20/12,24,,-VLookups!$C$19))</f>
        <v>-499.96299892623148</v>
      </c>
      <c r="K164" s="19">
        <v>0</v>
      </c>
      <c r="L164" s="19">
        <v>0</v>
      </c>
      <c r="M164" s="20">
        <f>M163-VLookups!$C$33</f>
        <v>-165</v>
      </c>
      <c r="N164" s="22">
        <v>100</v>
      </c>
      <c r="O164" s="19">
        <v>0</v>
      </c>
      <c r="P164" s="19">
        <v>0</v>
      </c>
      <c r="Q164" s="9" t="s">
        <v>36</v>
      </c>
      <c r="R164" s="19">
        <v>0</v>
      </c>
      <c r="S164" s="20">
        <f>VLookups!$C$50</f>
        <v>-3580.614715990946</v>
      </c>
      <c r="T164" s="19">
        <v>0</v>
      </c>
      <c r="U164" s="9">
        <v>16</v>
      </c>
      <c r="V164" s="21">
        <f>V163-VLookups!$C$54</f>
        <v>-1300</v>
      </c>
      <c r="W164" s="21">
        <f>-VLookups!$C$59</f>
        <v>-200</v>
      </c>
      <c r="X164" s="21">
        <f>-[1]VLookups!$C$62</f>
        <v>-150</v>
      </c>
      <c r="Y164" s="20">
        <f>Y163*(1+VLookups!$C$57/12)</f>
        <v>-222.25207027994108</v>
      </c>
      <c r="Z164" s="20">
        <f>-E164*VLookups!$J$3</f>
        <v>-535.32222965571555</v>
      </c>
      <c r="AA164" s="19">
        <v>0</v>
      </c>
      <c r="AB164" s="20">
        <f t="shared" si="8"/>
        <v>1306.6689669407035</v>
      </c>
      <c r="AC164" s="20">
        <f t="shared" si="9"/>
        <v>147240.08762089882</v>
      </c>
    </row>
    <row r="165" spans="2:29" x14ac:dyDescent="0.25">
      <c r="B165" s="9">
        <v>161</v>
      </c>
      <c r="C165" s="9">
        <f t="shared" si="10"/>
        <v>36</v>
      </c>
      <c r="D165" s="9">
        <f t="shared" si="11"/>
        <v>5</v>
      </c>
      <c r="E165" s="20">
        <f>E153*(1+VLookups!$C$8)</f>
        <v>13383.055741392887</v>
      </c>
      <c r="F165" s="20">
        <f>-E165*VLookups!$C$10*2</f>
        <v>-802.98334448357321</v>
      </c>
      <c r="G165" s="19">
        <v>0</v>
      </c>
      <c r="H165" s="20">
        <f>(-VLookups!$C$13)*(E165+F165/2)</f>
        <v>-3777.6351441229704</v>
      </c>
      <c r="I165" s="20">
        <f>-PMT(VLookups!$C$16/12,180,-FV(VLookups!$C$16/12,72,,-VLookups!$C$15))</f>
        <v>-1244.1079432345916</v>
      </c>
      <c r="J165" s="20">
        <f>-PMT(VLookups!$C$20/12,180,-FV(VLookups!$C$20/12,24,,-VLookups!$C$19))</f>
        <v>-499.96299892623148</v>
      </c>
      <c r="K165" s="19">
        <v>0</v>
      </c>
      <c r="L165" s="19">
        <v>0</v>
      </c>
      <c r="M165" s="20">
        <f>M164-VLookups!$C$33</f>
        <v>-166</v>
      </c>
      <c r="N165" s="22">
        <v>101</v>
      </c>
      <c r="O165" s="19">
        <v>0</v>
      </c>
      <c r="P165" s="19">
        <v>0</v>
      </c>
      <c r="Q165" s="9" t="s">
        <v>36</v>
      </c>
      <c r="R165" s="19">
        <v>0</v>
      </c>
      <c r="S165" s="20">
        <f>VLookups!$C$50</f>
        <v>-3580.614715990946</v>
      </c>
      <c r="T165" s="19">
        <v>0</v>
      </c>
      <c r="U165" s="9">
        <v>17</v>
      </c>
      <c r="V165" s="21">
        <f>V164-VLookups!$C$54</f>
        <v>-1305</v>
      </c>
      <c r="W165" s="21">
        <f>-VLookups!$C$59</f>
        <v>-200</v>
      </c>
      <c r="X165" s="21">
        <f>-[1]VLookups!$C$62</f>
        <v>-150</v>
      </c>
      <c r="Y165" s="20">
        <f>Y164*(1+VLookups!$C$57/12)</f>
        <v>-222.90030548492425</v>
      </c>
      <c r="Z165" s="20">
        <f>-E165*VLookups!$J$3</f>
        <v>-535.32222965571555</v>
      </c>
      <c r="AA165" s="19">
        <v>0</v>
      </c>
      <c r="AB165" s="20">
        <f t="shared" si="8"/>
        <v>1300.0207317357206</v>
      </c>
      <c r="AC165" s="20">
        <f t="shared" si="9"/>
        <v>148785.50849866937</v>
      </c>
    </row>
    <row r="166" spans="2:29" x14ac:dyDescent="0.25">
      <c r="B166" s="9">
        <v>162</v>
      </c>
      <c r="C166" s="9">
        <f t="shared" si="10"/>
        <v>36</v>
      </c>
      <c r="D166" s="9">
        <f t="shared" si="11"/>
        <v>6</v>
      </c>
      <c r="E166" s="20">
        <f>E154*(1+VLookups!$C$8)</f>
        <v>13383.055741392887</v>
      </c>
      <c r="F166" s="20">
        <f>-E166*VLookups!$C$10*2</f>
        <v>-802.98334448357321</v>
      </c>
      <c r="G166" s="19">
        <v>0</v>
      </c>
      <c r="H166" s="20">
        <f>(-VLookups!$C$13)*(E166+F166/2)</f>
        <v>-3777.6351441229704</v>
      </c>
      <c r="I166" s="20">
        <f>-PMT(VLookups!$C$16/12,180,-FV(VLookups!$C$16/12,72,,-VLookups!$C$15))</f>
        <v>-1244.1079432345916</v>
      </c>
      <c r="J166" s="20">
        <f>-PMT(VLookups!$C$20/12,180,-FV(VLookups!$C$20/12,24,,-VLookups!$C$19))</f>
        <v>-499.96299892623148</v>
      </c>
      <c r="K166" s="19">
        <v>0</v>
      </c>
      <c r="L166" s="19">
        <v>0</v>
      </c>
      <c r="M166" s="20">
        <f>M165-VLookups!$C$33</f>
        <v>-167</v>
      </c>
      <c r="N166" s="22">
        <v>102</v>
      </c>
      <c r="O166" s="19">
        <v>0</v>
      </c>
      <c r="P166" s="19">
        <v>0</v>
      </c>
      <c r="Q166" s="9" t="s">
        <v>36</v>
      </c>
      <c r="R166" s="19">
        <v>0</v>
      </c>
      <c r="S166" s="20">
        <f>VLookups!$C$50</f>
        <v>-3580.614715990946</v>
      </c>
      <c r="T166" s="19">
        <v>0</v>
      </c>
      <c r="U166" s="9">
        <v>18</v>
      </c>
      <c r="V166" s="21">
        <f>V165-VLookups!$C$54</f>
        <v>-1310</v>
      </c>
      <c r="W166" s="21">
        <f>-VLookups!$C$59</f>
        <v>-200</v>
      </c>
      <c r="X166" s="21">
        <f>-[1]VLookups!$C$62</f>
        <v>-150</v>
      </c>
      <c r="Y166" s="20">
        <f>Y165*(1+VLookups!$C$57/12)</f>
        <v>-223.55043137592193</v>
      </c>
      <c r="Z166" s="20">
        <f>-E166*VLookups!$J$3</f>
        <v>-535.32222965571555</v>
      </c>
      <c r="AA166" s="19">
        <v>0</v>
      </c>
      <c r="AB166" s="20">
        <f t="shared" si="8"/>
        <v>1293.3706058447226</v>
      </c>
      <c r="AC166" s="20">
        <f t="shared" si="9"/>
        <v>150326.85495201187</v>
      </c>
    </row>
    <row r="167" spans="2:29" x14ac:dyDescent="0.25">
      <c r="B167" s="9">
        <v>163</v>
      </c>
      <c r="C167" s="9">
        <f t="shared" si="10"/>
        <v>36</v>
      </c>
      <c r="D167" s="9">
        <f t="shared" si="11"/>
        <v>7</v>
      </c>
      <c r="E167" s="20">
        <f>E155*(1+VLookups!$C$8)</f>
        <v>13383.055741392887</v>
      </c>
      <c r="F167" s="20">
        <f>-E167*VLookups!$C$10*2</f>
        <v>-802.98334448357321</v>
      </c>
      <c r="G167" s="19">
        <v>0</v>
      </c>
      <c r="H167" s="20">
        <f>(-VLookups!$C$13)*(E167+F167/2)</f>
        <v>-3777.6351441229704</v>
      </c>
      <c r="I167" s="20">
        <f>-PMT(VLookups!$C$16/12,180,-FV(VLookups!$C$16/12,72,,-VLookups!$C$15))</f>
        <v>-1244.1079432345916</v>
      </c>
      <c r="J167" s="20">
        <f>-PMT(VLookups!$C$20/12,180,-FV(VLookups!$C$20/12,24,,-VLookups!$C$19))</f>
        <v>-499.96299892623148</v>
      </c>
      <c r="K167" s="19">
        <v>0</v>
      </c>
      <c r="L167" s="19">
        <v>0</v>
      </c>
      <c r="M167" s="20">
        <f>M166-VLookups!$C$33</f>
        <v>-168</v>
      </c>
      <c r="N167" s="22">
        <v>103</v>
      </c>
      <c r="O167" s="19">
        <v>0</v>
      </c>
      <c r="P167" s="19">
        <v>0</v>
      </c>
      <c r="Q167" s="9" t="s">
        <v>36</v>
      </c>
      <c r="R167" s="19">
        <v>0</v>
      </c>
      <c r="S167" s="20">
        <f>VLookups!$C$50</f>
        <v>-3580.614715990946</v>
      </c>
      <c r="T167" s="19">
        <v>0</v>
      </c>
      <c r="U167" s="9">
        <v>19</v>
      </c>
      <c r="V167" s="21">
        <f>V166-VLookups!$C$54</f>
        <v>-1315</v>
      </c>
      <c r="W167" s="21">
        <f>-VLookups!$C$59</f>
        <v>-200</v>
      </c>
      <c r="X167" s="21">
        <f>-[1]VLookups!$C$62</f>
        <v>-150</v>
      </c>
      <c r="Y167" s="20">
        <f>Y166*(1+VLookups!$C$57/12)</f>
        <v>-224.20245346743505</v>
      </c>
      <c r="Z167" s="20">
        <f>-E167*VLookups!$J$3</f>
        <v>-535.32222965571555</v>
      </c>
      <c r="AA167" s="19">
        <v>0</v>
      </c>
      <c r="AB167" s="20">
        <f t="shared" si="8"/>
        <v>1286.7185837532095</v>
      </c>
      <c r="AC167" s="20">
        <f t="shared" si="9"/>
        <v>151864.11829401844</v>
      </c>
    </row>
    <row r="168" spans="2:29" x14ac:dyDescent="0.25">
      <c r="B168" s="9">
        <v>164</v>
      </c>
      <c r="C168" s="9">
        <f t="shared" si="10"/>
        <v>36</v>
      </c>
      <c r="D168" s="9">
        <f t="shared" si="11"/>
        <v>8</v>
      </c>
      <c r="E168" s="20">
        <f>E156*(1+VLookups!$C$8)</f>
        <v>13383.055741392887</v>
      </c>
      <c r="F168" s="20">
        <f>-E168*VLookups!$C$10*2</f>
        <v>-802.98334448357321</v>
      </c>
      <c r="G168" s="19">
        <v>0</v>
      </c>
      <c r="H168" s="20">
        <f>(-VLookups!$C$13)*(E168+F168/2)</f>
        <v>-3777.6351441229704</v>
      </c>
      <c r="I168" s="20">
        <f>-PMT(VLookups!$C$16/12,180,-FV(VLookups!$C$16/12,72,,-VLookups!$C$15))</f>
        <v>-1244.1079432345916</v>
      </c>
      <c r="J168" s="20">
        <f>-PMT(VLookups!$C$20/12,180,-FV(VLookups!$C$20/12,24,,-VLookups!$C$19))</f>
        <v>-499.96299892623148</v>
      </c>
      <c r="K168" s="19">
        <v>0</v>
      </c>
      <c r="L168" s="19">
        <v>0</v>
      </c>
      <c r="M168" s="20">
        <f>M167-VLookups!$C$33</f>
        <v>-169</v>
      </c>
      <c r="N168" s="22">
        <v>104</v>
      </c>
      <c r="O168" s="19">
        <v>0</v>
      </c>
      <c r="P168" s="19">
        <v>0</v>
      </c>
      <c r="Q168" s="9" t="s">
        <v>36</v>
      </c>
      <c r="R168" s="19">
        <v>0</v>
      </c>
      <c r="S168" s="20">
        <f>VLookups!$C$50</f>
        <v>-3580.614715990946</v>
      </c>
      <c r="T168" s="19">
        <v>0</v>
      </c>
      <c r="U168" s="9">
        <v>20</v>
      </c>
      <c r="V168" s="21">
        <f>V167-VLookups!$C$54</f>
        <v>-1320</v>
      </c>
      <c r="W168" s="21">
        <f>-VLookups!$C$59</f>
        <v>-200</v>
      </c>
      <c r="X168" s="21">
        <f>-[1]VLookups!$C$62</f>
        <v>-150</v>
      </c>
      <c r="Y168" s="20">
        <f>Y167*(1+VLookups!$C$57/12)</f>
        <v>-224.85637729004841</v>
      </c>
      <c r="Z168" s="20">
        <f>-E168*VLookups!$J$3</f>
        <v>-535.32222965571555</v>
      </c>
      <c r="AA168" s="19">
        <v>0</v>
      </c>
      <c r="AB168" s="20">
        <f t="shared" si="8"/>
        <v>1280.0646599305962</v>
      </c>
      <c r="AC168" s="20">
        <f t="shared" si="9"/>
        <v>153397.2898177724</v>
      </c>
    </row>
    <row r="169" spans="2:29" x14ac:dyDescent="0.25">
      <c r="B169" s="9">
        <v>165</v>
      </c>
      <c r="C169" s="9">
        <f t="shared" si="10"/>
        <v>36</v>
      </c>
      <c r="D169" s="9">
        <f t="shared" si="11"/>
        <v>9</v>
      </c>
      <c r="E169" s="20">
        <f>E157*(1+VLookups!$C$8)</f>
        <v>13383.055741392887</v>
      </c>
      <c r="F169" s="20">
        <f>-E169*VLookups!$C$10*2</f>
        <v>-802.98334448357321</v>
      </c>
      <c r="G169" s="19">
        <v>0</v>
      </c>
      <c r="H169" s="20">
        <f>(-VLookups!$C$13)*(E169+F169/2)</f>
        <v>-3777.6351441229704</v>
      </c>
      <c r="I169" s="20">
        <f>-PMT(VLookups!$C$16/12,180,-FV(VLookups!$C$16/12,72,,-VLookups!$C$15))</f>
        <v>-1244.1079432345916</v>
      </c>
      <c r="J169" s="20">
        <f>-PMT(VLookups!$C$20/12,180,-FV(VLookups!$C$20/12,24,,-VLookups!$C$19))</f>
        <v>-499.96299892623148</v>
      </c>
      <c r="K169" s="19">
        <v>0</v>
      </c>
      <c r="L169" s="19">
        <v>0</v>
      </c>
      <c r="M169" s="20">
        <f>M168-VLookups!$C$33</f>
        <v>-170</v>
      </c>
      <c r="N169" s="22">
        <v>105</v>
      </c>
      <c r="O169" s="19">
        <v>0</v>
      </c>
      <c r="P169" s="19">
        <v>0</v>
      </c>
      <c r="Q169" s="9" t="s">
        <v>36</v>
      </c>
      <c r="R169" s="19">
        <v>0</v>
      </c>
      <c r="S169" s="20">
        <f>VLookups!$C$50</f>
        <v>-3580.614715990946</v>
      </c>
      <c r="T169" s="19">
        <v>0</v>
      </c>
      <c r="U169" s="9">
        <v>21</v>
      </c>
      <c r="V169" s="21">
        <f>V168-VLookups!$C$54</f>
        <v>-1325</v>
      </c>
      <c r="W169" s="21">
        <f>-VLookups!$C$59</f>
        <v>-200</v>
      </c>
      <c r="X169" s="21">
        <f>-[1]VLookups!$C$62</f>
        <v>-150</v>
      </c>
      <c r="Y169" s="20">
        <f>Y168*(1+VLookups!$C$57/12)</f>
        <v>-225.51220839047772</v>
      </c>
      <c r="Z169" s="20">
        <f>-E169*VLookups!$J$3</f>
        <v>-535.32222965571555</v>
      </c>
      <c r="AA169" s="19">
        <v>0</v>
      </c>
      <c r="AB169" s="20">
        <f t="shared" si="8"/>
        <v>1273.4088288301671</v>
      </c>
      <c r="AC169" s="20">
        <f t="shared" si="9"/>
        <v>154926.36079629886</v>
      </c>
    </row>
    <row r="170" spans="2:29" x14ac:dyDescent="0.25">
      <c r="B170" s="9">
        <v>166</v>
      </c>
      <c r="C170" s="9">
        <f t="shared" si="10"/>
        <v>36</v>
      </c>
      <c r="D170" s="9">
        <f t="shared" si="11"/>
        <v>10</v>
      </c>
      <c r="E170" s="20">
        <f>E158*(1+VLookups!$C$8)</f>
        <v>13383.055741392887</v>
      </c>
      <c r="F170" s="20">
        <f>-E170*VLookups!$C$10*2</f>
        <v>-802.98334448357321</v>
      </c>
      <c r="G170" s="19">
        <v>0</v>
      </c>
      <c r="H170" s="20">
        <f>(-VLookups!$C$13)*(E170+F170/2)</f>
        <v>-3777.6351441229704</v>
      </c>
      <c r="I170" s="20">
        <f>-PMT(VLookups!$C$16/12,180,-FV(VLookups!$C$16/12,72,,-VLookups!$C$15))</f>
        <v>-1244.1079432345916</v>
      </c>
      <c r="J170" s="20">
        <f>-PMT(VLookups!$C$20/12,180,-FV(VLookups!$C$20/12,24,,-VLookups!$C$19))</f>
        <v>-499.96299892623148</v>
      </c>
      <c r="K170" s="19">
        <v>0</v>
      </c>
      <c r="L170" s="19">
        <v>0</v>
      </c>
      <c r="M170" s="20">
        <f>M169-VLookups!$C$33</f>
        <v>-171</v>
      </c>
      <c r="N170" s="22">
        <v>106</v>
      </c>
      <c r="O170" s="19">
        <v>0</v>
      </c>
      <c r="P170" s="19">
        <v>0</v>
      </c>
      <c r="Q170" s="9" t="s">
        <v>36</v>
      </c>
      <c r="R170" s="19">
        <v>0</v>
      </c>
      <c r="S170" s="20">
        <f>VLookups!$C$50</f>
        <v>-3580.614715990946</v>
      </c>
      <c r="T170" s="19">
        <v>0</v>
      </c>
      <c r="U170" s="9">
        <v>22</v>
      </c>
      <c r="V170" s="21">
        <f>V169-VLookups!$C$54</f>
        <v>-1330</v>
      </c>
      <c r="W170" s="21">
        <f>-VLookups!$C$59</f>
        <v>-200</v>
      </c>
      <c r="X170" s="21">
        <f>-[1]VLookups!$C$62</f>
        <v>-150</v>
      </c>
      <c r="Y170" s="20">
        <f>Y169*(1+VLookups!$C$57/12)</f>
        <v>-226.16995233161663</v>
      </c>
      <c r="Z170" s="20">
        <f>-E170*VLookups!$J$3</f>
        <v>-535.32222965571555</v>
      </c>
      <c r="AA170" s="19">
        <v>0</v>
      </c>
      <c r="AB170" s="20">
        <f t="shared" si="8"/>
        <v>1266.7510848890281</v>
      </c>
      <c r="AC170" s="20">
        <f t="shared" si="9"/>
        <v>156451.32248251507</v>
      </c>
    </row>
    <row r="171" spans="2:29" x14ac:dyDescent="0.25">
      <c r="B171" s="9">
        <v>167</v>
      </c>
      <c r="C171" s="9">
        <f t="shared" si="10"/>
        <v>36</v>
      </c>
      <c r="D171" s="9">
        <f t="shared" si="11"/>
        <v>11</v>
      </c>
      <c r="E171" s="20">
        <f>E159*(1+VLookups!$C$8)</f>
        <v>13383.055741392887</v>
      </c>
      <c r="F171" s="20">
        <f>-E171*VLookups!$C$10*2</f>
        <v>-802.98334448357321</v>
      </c>
      <c r="G171" s="19">
        <v>0</v>
      </c>
      <c r="H171" s="20">
        <f>(-VLookups!$C$13)*(E171+F171/2)</f>
        <v>-3777.6351441229704</v>
      </c>
      <c r="I171" s="20">
        <f>-PMT(VLookups!$C$16/12,180,-FV(VLookups!$C$16/12,72,,-VLookups!$C$15))</f>
        <v>-1244.1079432345916</v>
      </c>
      <c r="J171" s="20">
        <f>-PMT(VLookups!$C$20/12,180,-FV(VLookups!$C$20/12,24,,-VLookups!$C$19))</f>
        <v>-499.96299892623148</v>
      </c>
      <c r="K171" s="19">
        <v>0</v>
      </c>
      <c r="L171" s="19">
        <v>0</v>
      </c>
      <c r="M171" s="20">
        <f>M170-VLookups!$C$33</f>
        <v>-172</v>
      </c>
      <c r="N171" s="22">
        <v>107</v>
      </c>
      <c r="O171" s="19">
        <v>0</v>
      </c>
      <c r="P171" s="19">
        <v>0</v>
      </c>
      <c r="Q171" s="9" t="s">
        <v>36</v>
      </c>
      <c r="R171" s="19">
        <v>0</v>
      </c>
      <c r="S171" s="20">
        <f>VLookups!$C$50</f>
        <v>-3580.614715990946</v>
      </c>
      <c r="T171" s="19">
        <v>0</v>
      </c>
      <c r="U171" s="9">
        <v>23</v>
      </c>
      <c r="V171" s="21">
        <f>V170-VLookups!$C$54</f>
        <v>-1335</v>
      </c>
      <c r="W171" s="21">
        <f>-VLookups!$C$59</f>
        <v>-200</v>
      </c>
      <c r="X171" s="21">
        <f>-[1]VLookups!$C$62</f>
        <v>-150</v>
      </c>
      <c r="Y171" s="20">
        <f>Y170*(1+VLookups!$C$57/12)</f>
        <v>-226.82961469258385</v>
      </c>
      <c r="Z171" s="20">
        <f>-E171*VLookups!$J$3</f>
        <v>-535.32222965571555</v>
      </c>
      <c r="AA171" s="19">
        <v>0</v>
      </c>
      <c r="AB171" s="20">
        <f t="shared" si="8"/>
        <v>1260.0914225280605</v>
      </c>
      <c r="AC171" s="20">
        <f t="shared" si="9"/>
        <v>157972.16610918066</v>
      </c>
    </row>
    <row r="172" spans="2:29" x14ac:dyDescent="0.25">
      <c r="B172" s="9">
        <v>168</v>
      </c>
      <c r="C172" s="9">
        <f t="shared" si="10"/>
        <v>37</v>
      </c>
      <c r="D172" s="9">
        <f t="shared" si="11"/>
        <v>0</v>
      </c>
      <c r="E172" s="20">
        <f>E160*(1+VLookups!$C$8)</f>
        <v>13851.462692341638</v>
      </c>
      <c r="F172" s="20">
        <f>-E172*VLookups!$C$10*2</f>
        <v>-831.08776154049826</v>
      </c>
      <c r="G172" s="19">
        <v>0</v>
      </c>
      <c r="H172" s="20">
        <f>(-VLookups!$C$13)*(E172+F172/2)</f>
        <v>-3909.8523741672748</v>
      </c>
      <c r="I172" s="20">
        <f>-PMT(VLookups!$C$16/12,180,-FV(VLookups!$C$16/12,72,,-VLookups!$C$15))</f>
        <v>-1244.1079432345916</v>
      </c>
      <c r="J172" s="20">
        <f>-PMT(VLookups!$C$20/12,180,-FV(VLookups!$C$20/12,24,,-VLookups!$C$19))</f>
        <v>-499.96299892623148</v>
      </c>
      <c r="K172" s="19">
        <v>0</v>
      </c>
      <c r="L172" s="19">
        <v>0</v>
      </c>
      <c r="M172" s="20">
        <f>M171-VLookups!$C$33</f>
        <v>-173</v>
      </c>
      <c r="N172" s="22">
        <v>108</v>
      </c>
      <c r="O172" s="19">
        <v>0</v>
      </c>
      <c r="P172" s="19">
        <v>0</v>
      </c>
      <c r="Q172" s="9" t="s">
        <v>36</v>
      </c>
      <c r="R172" s="19">
        <v>0</v>
      </c>
      <c r="S172" s="20">
        <f>VLookups!$C$50</f>
        <v>-3580.614715990946</v>
      </c>
      <c r="T172" s="19">
        <v>0</v>
      </c>
      <c r="U172" s="9">
        <v>24</v>
      </c>
      <c r="V172" s="21">
        <f>V171-VLookups!$C$54</f>
        <v>-1340</v>
      </c>
      <c r="W172" s="21">
        <f>-VLookups!$C$59</f>
        <v>-200</v>
      </c>
      <c r="X172" s="21">
        <f>-[1]VLookups!$C$62</f>
        <v>-150</v>
      </c>
      <c r="Y172" s="20">
        <f>Y171*(1+VLookups!$C$57/12)</f>
        <v>-227.49120106877055</v>
      </c>
      <c r="Z172" s="20">
        <f>-E172*VLookups!$J$3</f>
        <v>-554.05850769366555</v>
      </c>
      <c r="AA172" s="19">
        <v>0</v>
      </c>
      <c r="AB172" s="20">
        <f t="shared" si="8"/>
        <v>1556.8310704899095</v>
      </c>
      <c r="AC172" s="20">
        <f t="shared" si="9"/>
        <v>159792.28412318588</v>
      </c>
    </row>
    <row r="173" spans="2:29" x14ac:dyDescent="0.25">
      <c r="B173" s="9">
        <v>169</v>
      </c>
      <c r="C173" s="9">
        <f t="shared" si="10"/>
        <v>37</v>
      </c>
      <c r="D173" s="9">
        <f t="shared" si="11"/>
        <v>1</v>
      </c>
      <c r="E173" s="20">
        <f>E161*(1+VLookups!$C$8)</f>
        <v>13851.462692341638</v>
      </c>
      <c r="F173" s="20">
        <f>-E173*VLookups!$C$10*2</f>
        <v>-831.08776154049826</v>
      </c>
      <c r="G173" s="19">
        <v>0</v>
      </c>
      <c r="H173" s="20">
        <f>(-VLookups!$C$13)*(E173+F173/2)</f>
        <v>-3909.8523741672748</v>
      </c>
      <c r="I173" s="20">
        <f>-PMT(VLookups!$C$16/12,180,-FV(VLookups!$C$16/12,72,,-VLookups!$C$15))</f>
        <v>-1244.1079432345916</v>
      </c>
      <c r="J173" s="20">
        <f>-PMT(VLookups!$C$20/12,180,-FV(VLookups!$C$20/12,24,,-VLookups!$C$19))</f>
        <v>-499.96299892623148</v>
      </c>
      <c r="K173" s="19">
        <v>0</v>
      </c>
      <c r="L173" s="19">
        <v>0</v>
      </c>
      <c r="M173" s="20">
        <f>M172-VLookups!$C$33</f>
        <v>-174</v>
      </c>
      <c r="N173" s="22">
        <v>109</v>
      </c>
      <c r="O173" s="19">
        <v>0</v>
      </c>
      <c r="P173" s="19">
        <v>0</v>
      </c>
      <c r="Q173" s="9" t="s">
        <v>36</v>
      </c>
      <c r="R173" s="19">
        <v>0</v>
      </c>
      <c r="S173" s="20">
        <f>VLookups!$C$50</f>
        <v>-3580.614715990946</v>
      </c>
      <c r="T173" s="19">
        <v>0</v>
      </c>
      <c r="U173" s="9">
        <v>25</v>
      </c>
      <c r="V173" s="21">
        <f>V172-VLookups!$C$54</f>
        <v>-1345</v>
      </c>
      <c r="W173" s="21">
        <f>-VLookups!$C$59</f>
        <v>-200</v>
      </c>
      <c r="X173" s="21">
        <f>-[1]VLookups!$C$62</f>
        <v>-150</v>
      </c>
      <c r="Y173" s="20">
        <f>Y172*(1+VLookups!$C$57/12)</f>
        <v>-228.1547170718878</v>
      </c>
      <c r="Z173" s="20">
        <f>-E173*VLookups!$J$3</f>
        <v>-554.05850769366555</v>
      </c>
      <c r="AA173" s="19">
        <v>0</v>
      </c>
      <c r="AB173" s="20">
        <f t="shared" si="8"/>
        <v>1550.1675544867921</v>
      </c>
      <c r="AC173" s="20">
        <f t="shared" si="9"/>
        <v>161608.77215121133</v>
      </c>
    </row>
    <row r="174" spans="2:29" x14ac:dyDescent="0.25">
      <c r="B174" s="9">
        <v>170</v>
      </c>
      <c r="C174" s="9">
        <f t="shared" si="10"/>
        <v>37</v>
      </c>
      <c r="D174" s="9">
        <f t="shared" si="11"/>
        <v>2</v>
      </c>
      <c r="E174" s="20">
        <f>E162*(1+VLookups!$C$8)</f>
        <v>13851.462692341638</v>
      </c>
      <c r="F174" s="20">
        <f>-E174*VLookups!$C$10*2</f>
        <v>-831.08776154049826</v>
      </c>
      <c r="G174" s="19">
        <v>0</v>
      </c>
      <c r="H174" s="20">
        <f>(-VLookups!$C$13)*(E174+F174/2)</f>
        <v>-3909.8523741672748</v>
      </c>
      <c r="I174" s="20">
        <f>-PMT(VLookups!$C$16/12,180,-FV(VLookups!$C$16/12,72,,-VLookups!$C$15))</f>
        <v>-1244.1079432345916</v>
      </c>
      <c r="J174" s="20">
        <f>-PMT(VLookups!$C$20/12,180,-FV(VLookups!$C$20/12,24,,-VLookups!$C$19))</f>
        <v>-499.96299892623148</v>
      </c>
      <c r="K174" s="19">
        <v>0</v>
      </c>
      <c r="L174" s="19">
        <v>0</v>
      </c>
      <c r="M174" s="20">
        <f>M173-VLookups!$C$33</f>
        <v>-175</v>
      </c>
      <c r="N174" s="22">
        <v>110</v>
      </c>
      <c r="O174" s="19">
        <v>0</v>
      </c>
      <c r="P174" s="19">
        <v>0</v>
      </c>
      <c r="Q174" s="9" t="s">
        <v>36</v>
      </c>
      <c r="R174" s="19">
        <v>0</v>
      </c>
      <c r="S174" s="20">
        <f>VLookups!$C$50</f>
        <v>-3580.614715990946</v>
      </c>
      <c r="T174" s="19">
        <v>0</v>
      </c>
      <c r="U174" s="9">
        <v>26</v>
      </c>
      <c r="V174" s="21">
        <f>V173-VLookups!$C$54</f>
        <v>-1350</v>
      </c>
      <c r="W174" s="21">
        <f>-VLookups!$C$59</f>
        <v>-200</v>
      </c>
      <c r="X174" s="21">
        <f>-[1]VLookups!$C$62</f>
        <v>-150</v>
      </c>
      <c r="Y174" s="20">
        <f>Y173*(1+VLookups!$C$57/12)</f>
        <v>-228.82016833001416</v>
      </c>
      <c r="Z174" s="20">
        <f>-E174*VLookups!$J$3</f>
        <v>-554.05850769366555</v>
      </c>
      <c r="AA174" s="19">
        <v>0</v>
      </c>
      <c r="AB174" s="20">
        <f t="shared" si="8"/>
        <v>1543.5021032286659</v>
      </c>
      <c r="AC174" s="20">
        <f t="shared" si="9"/>
        <v>163421.62220802536</v>
      </c>
    </row>
    <row r="175" spans="2:29" x14ac:dyDescent="0.25">
      <c r="B175" s="9">
        <v>171</v>
      </c>
      <c r="C175" s="9">
        <f t="shared" si="10"/>
        <v>37</v>
      </c>
      <c r="D175" s="9">
        <f t="shared" si="11"/>
        <v>3</v>
      </c>
      <c r="E175" s="20">
        <f>E163*(1+VLookups!$C$8)</f>
        <v>13851.462692341638</v>
      </c>
      <c r="F175" s="20">
        <f>-E175*VLookups!$C$10*2</f>
        <v>-831.08776154049826</v>
      </c>
      <c r="G175" s="19">
        <v>0</v>
      </c>
      <c r="H175" s="20">
        <f>(-VLookups!$C$13)*(E175+F175/2)</f>
        <v>-3909.8523741672748</v>
      </c>
      <c r="I175" s="20">
        <f>-PMT(VLookups!$C$16/12,180,-FV(VLookups!$C$16/12,72,,-VLookups!$C$15))</f>
        <v>-1244.1079432345916</v>
      </c>
      <c r="J175" s="20">
        <f>-PMT(VLookups!$C$20/12,180,-FV(VLookups!$C$20/12,24,,-VLookups!$C$19))</f>
        <v>-499.96299892623148</v>
      </c>
      <c r="K175" s="19">
        <v>0</v>
      </c>
      <c r="L175" s="19">
        <v>0</v>
      </c>
      <c r="M175" s="20">
        <f>M174-VLookups!$C$33</f>
        <v>-176</v>
      </c>
      <c r="N175" s="22">
        <v>111</v>
      </c>
      <c r="O175" s="19">
        <v>0</v>
      </c>
      <c r="P175" s="19">
        <v>0</v>
      </c>
      <c r="Q175" s="9" t="s">
        <v>36</v>
      </c>
      <c r="R175" s="19">
        <v>0</v>
      </c>
      <c r="S175" s="20">
        <f>VLookups!$C$50</f>
        <v>-3580.614715990946</v>
      </c>
      <c r="T175" s="19">
        <v>0</v>
      </c>
      <c r="U175" s="9">
        <v>27</v>
      </c>
      <c r="V175" s="21">
        <f>V174-VLookups!$C$54</f>
        <v>-1355</v>
      </c>
      <c r="W175" s="21">
        <f>-VLookups!$C$59</f>
        <v>-200</v>
      </c>
      <c r="X175" s="21">
        <f>-[1]VLookups!$C$62</f>
        <v>-150</v>
      </c>
      <c r="Y175" s="20">
        <f>Y174*(1+VLookups!$C$57/12)</f>
        <v>-229.48756048764338</v>
      </c>
      <c r="Z175" s="20">
        <f>-E175*VLookups!$J$3</f>
        <v>-554.05850769366555</v>
      </c>
      <c r="AA175" s="19">
        <v>0</v>
      </c>
      <c r="AB175" s="20">
        <f t="shared" si="8"/>
        <v>1536.8347110710365</v>
      </c>
      <c r="AC175" s="20">
        <f t="shared" si="9"/>
        <v>165230.82628944312</v>
      </c>
    </row>
    <row r="176" spans="2:29" x14ac:dyDescent="0.25">
      <c r="B176" s="9">
        <v>172</v>
      </c>
      <c r="C176" s="9">
        <f t="shared" si="10"/>
        <v>37</v>
      </c>
      <c r="D176" s="9">
        <f t="shared" si="11"/>
        <v>4</v>
      </c>
      <c r="E176" s="20">
        <f>E164*(1+VLookups!$C$8)</f>
        <v>13851.462692341638</v>
      </c>
      <c r="F176" s="20">
        <f>-E176*VLookups!$C$10*2</f>
        <v>-831.08776154049826</v>
      </c>
      <c r="G176" s="19">
        <v>0</v>
      </c>
      <c r="H176" s="20">
        <f>(-VLookups!$C$13)*(E176+F176/2)</f>
        <v>-3909.8523741672748</v>
      </c>
      <c r="I176" s="20">
        <f>-PMT(VLookups!$C$16/12,180,-FV(VLookups!$C$16/12,72,,-VLookups!$C$15))</f>
        <v>-1244.1079432345916</v>
      </c>
      <c r="J176" s="20">
        <f>-PMT(VLookups!$C$20/12,180,-FV(VLookups!$C$20/12,24,,-VLookups!$C$19))</f>
        <v>-499.96299892623148</v>
      </c>
      <c r="K176" s="19">
        <v>0</v>
      </c>
      <c r="L176" s="19">
        <v>0</v>
      </c>
      <c r="M176" s="20">
        <f>M175-VLookups!$C$33</f>
        <v>-177</v>
      </c>
      <c r="N176" s="22">
        <v>112</v>
      </c>
      <c r="O176" s="19">
        <v>0</v>
      </c>
      <c r="P176" s="19">
        <v>0</v>
      </c>
      <c r="Q176" s="9" t="s">
        <v>36</v>
      </c>
      <c r="R176" s="19">
        <v>0</v>
      </c>
      <c r="S176" s="20">
        <f>VLookups!$C$50</f>
        <v>-3580.614715990946</v>
      </c>
      <c r="T176" s="19">
        <v>0</v>
      </c>
      <c r="U176" s="9">
        <v>28</v>
      </c>
      <c r="V176" s="21">
        <f>V175-VLookups!$C$54</f>
        <v>-1360</v>
      </c>
      <c r="W176" s="21">
        <f>-VLookups!$C$59</f>
        <v>-200</v>
      </c>
      <c r="X176" s="21">
        <f>-[1]VLookups!$C$62</f>
        <v>-150</v>
      </c>
      <c r="Y176" s="20">
        <f>Y175*(1+VLookups!$C$57/12)</f>
        <v>-230.15689920573234</v>
      </c>
      <c r="Z176" s="20">
        <f>-E176*VLookups!$J$3</f>
        <v>-554.05850769366555</v>
      </c>
      <c r="AA176" s="19">
        <v>0</v>
      </c>
      <c r="AB176" s="20">
        <f t="shared" si="8"/>
        <v>1530.1653723529475</v>
      </c>
      <c r="AC176" s="20">
        <f t="shared" si="9"/>
        <v>167036.37637227849</v>
      </c>
    </row>
    <row r="177" spans="2:29" x14ac:dyDescent="0.25">
      <c r="B177" s="9">
        <v>173</v>
      </c>
      <c r="C177" s="9">
        <f t="shared" si="10"/>
        <v>37</v>
      </c>
      <c r="D177" s="9">
        <f t="shared" si="11"/>
        <v>5</v>
      </c>
      <c r="E177" s="20">
        <f>E165*(1+VLookups!$C$8)</f>
        <v>13851.462692341638</v>
      </c>
      <c r="F177" s="20">
        <f>-E177*VLookups!$C$10*2</f>
        <v>-831.08776154049826</v>
      </c>
      <c r="G177" s="19">
        <v>0</v>
      </c>
      <c r="H177" s="20">
        <f>(-VLookups!$C$13)*(E177+F177/2)</f>
        <v>-3909.8523741672748</v>
      </c>
      <c r="I177" s="20">
        <f>-PMT(VLookups!$C$16/12,180,-FV(VLookups!$C$16/12,72,,-VLookups!$C$15))</f>
        <v>-1244.1079432345916</v>
      </c>
      <c r="J177" s="20">
        <f>-PMT(VLookups!$C$20/12,180,-FV(VLookups!$C$20/12,24,,-VLookups!$C$19))</f>
        <v>-499.96299892623148</v>
      </c>
      <c r="K177" s="19">
        <v>0</v>
      </c>
      <c r="L177" s="19">
        <v>0</v>
      </c>
      <c r="M177" s="20">
        <f>M176-VLookups!$C$33</f>
        <v>-178</v>
      </c>
      <c r="N177" s="22">
        <v>113</v>
      </c>
      <c r="O177" s="19">
        <v>0</v>
      </c>
      <c r="P177" s="19">
        <v>0</v>
      </c>
      <c r="Q177" s="9" t="s">
        <v>36</v>
      </c>
      <c r="R177" s="19">
        <v>0</v>
      </c>
      <c r="S177" s="20">
        <f>VLookups!$C$50</f>
        <v>-3580.614715990946</v>
      </c>
      <c r="T177" s="19">
        <v>0</v>
      </c>
      <c r="U177" s="9">
        <v>29</v>
      </c>
      <c r="V177" s="21">
        <f>V176-VLookups!$C$54</f>
        <v>-1365</v>
      </c>
      <c r="W177" s="21">
        <f>-VLookups!$C$59</f>
        <v>-200</v>
      </c>
      <c r="X177" s="21">
        <f>-[1]VLookups!$C$62</f>
        <v>-150</v>
      </c>
      <c r="Y177" s="20">
        <f>Y176*(1+VLookups!$C$57/12)</f>
        <v>-230.82819016174906</v>
      </c>
      <c r="Z177" s="20">
        <f>-E177*VLookups!$J$3</f>
        <v>-554.05850769366555</v>
      </c>
      <c r="AA177" s="19">
        <v>0</v>
      </c>
      <c r="AB177" s="20">
        <f t="shared" si="8"/>
        <v>1523.4940813969306</v>
      </c>
      <c r="AC177" s="20">
        <f t="shared" si="9"/>
        <v>168838.2644142959</v>
      </c>
    </row>
    <row r="178" spans="2:29" x14ac:dyDescent="0.25">
      <c r="B178" s="9">
        <v>174</v>
      </c>
      <c r="C178" s="9">
        <f t="shared" si="10"/>
        <v>37</v>
      </c>
      <c r="D178" s="9">
        <f t="shared" si="11"/>
        <v>6</v>
      </c>
      <c r="E178" s="20">
        <f>E166*(1+VLookups!$C$8)</f>
        <v>13851.462692341638</v>
      </c>
      <c r="F178" s="20">
        <f>-E178*VLookups!$C$10*2</f>
        <v>-831.08776154049826</v>
      </c>
      <c r="G178" s="19">
        <v>0</v>
      </c>
      <c r="H178" s="20">
        <f>(-VLookups!$C$13)*(E178+F178/2)</f>
        <v>-3909.8523741672748</v>
      </c>
      <c r="I178" s="20">
        <f>-PMT(VLookups!$C$16/12,180,-FV(VLookups!$C$16/12,72,,-VLookups!$C$15))</f>
        <v>-1244.1079432345916</v>
      </c>
      <c r="J178" s="20">
        <f>-PMT(VLookups!$C$20/12,180,-FV(VLookups!$C$20/12,24,,-VLookups!$C$19))</f>
        <v>-499.96299892623148</v>
      </c>
      <c r="K178" s="19">
        <v>0</v>
      </c>
      <c r="L178" s="19">
        <v>0</v>
      </c>
      <c r="M178" s="20">
        <f>M177-VLookups!$C$33</f>
        <v>-179</v>
      </c>
      <c r="N178" s="22">
        <v>114</v>
      </c>
      <c r="O178" s="19">
        <v>0</v>
      </c>
      <c r="P178" s="19">
        <v>0</v>
      </c>
      <c r="Q178" s="9" t="s">
        <v>36</v>
      </c>
      <c r="R178" s="19">
        <v>0</v>
      </c>
      <c r="S178" s="20">
        <f>VLookups!$C$50</f>
        <v>-3580.614715990946</v>
      </c>
      <c r="T178" s="19">
        <v>0</v>
      </c>
      <c r="U178" s="9">
        <v>30</v>
      </c>
      <c r="V178" s="21">
        <f>V177-VLookups!$C$54</f>
        <v>-1370</v>
      </c>
      <c r="W178" s="21">
        <f>-VLookups!$C$59</f>
        <v>-200</v>
      </c>
      <c r="X178" s="21">
        <f>-[1]VLookups!$C$62</f>
        <v>-150</v>
      </c>
      <c r="Y178" s="20">
        <f>Y177*(1+VLookups!$C$57/12)</f>
        <v>-231.50143904972083</v>
      </c>
      <c r="Z178" s="20">
        <f>-E178*VLookups!$J$3</f>
        <v>-554.05850769366555</v>
      </c>
      <c r="AA178" s="19">
        <v>0</v>
      </c>
      <c r="AB178" s="20">
        <f t="shared" si="8"/>
        <v>1516.820832508959</v>
      </c>
      <c r="AC178" s="20">
        <f t="shared" si="9"/>
        <v>170636.48235416203</v>
      </c>
    </row>
    <row r="179" spans="2:29" x14ac:dyDescent="0.25">
      <c r="B179" s="9">
        <v>175</v>
      </c>
      <c r="C179" s="9">
        <f t="shared" si="10"/>
        <v>37</v>
      </c>
      <c r="D179" s="9">
        <f t="shared" si="11"/>
        <v>7</v>
      </c>
      <c r="E179" s="20">
        <f>E167*(1+VLookups!$C$8)</f>
        <v>13851.462692341638</v>
      </c>
      <c r="F179" s="20">
        <f>-E179*VLookups!$C$10*2</f>
        <v>-831.08776154049826</v>
      </c>
      <c r="G179" s="19">
        <v>0</v>
      </c>
      <c r="H179" s="20">
        <f>(-VLookups!$C$13)*(E179+F179/2)</f>
        <v>-3909.8523741672748</v>
      </c>
      <c r="I179" s="20">
        <f>-PMT(VLookups!$C$16/12,180,-FV(VLookups!$C$16/12,72,,-VLookups!$C$15))</f>
        <v>-1244.1079432345916</v>
      </c>
      <c r="J179" s="20">
        <f>-PMT(VLookups!$C$20/12,180,-FV(VLookups!$C$20/12,24,,-VLookups!$C$19))</f>
        <v>-499.96299892623148</v>
      </c>
      <c r="K179" s="19">
        <v>0</v>
      </c>
      <c r="L179" s="19">
        <v>0</v>
      </c>
      <c r="M179" s="20">
        <f>M178-VLookups!$C$33</f>
        <v>-180</v>
      </c>
      <c r="N179" s="22">
        <v>115</v>
      </c>
      <c r="O179" s="19">
        <v>0</v>
      </c>
      <c r="P179" s="19">
        <v>0</v>
      </c>
      <c r="Q179" s="9" t="s">
        <v>36</v>
      </c>
      <c r="R179" s="19">
        <v>0</v>
      </c>
      <c r="S179" s="20">
        <f>VLookups!$C$50</f>
        <v>-3580.614715990946</v>
      </c>
      <c r="T179" s="19">
        <v>0</v>
      </c>
      <c r="U179" s="9">
        <v>31</v>
      </c>
      <c r="V179" s="21">
        <f>V178-VLookups!$C$54</f>
        <v>-1375</v>
      </c>
      <c r="W179" s="21">
        <f>-VLookups!$C$59</f>
        <v>-200</v>
      </c>
      <c r="X179" s="21">
        <f>-[1]VLookups!$C$62</f>
        <v>-150</v>
      </c>
      <c r="Y179" s="20">
        <f>Y178*(1+VLookups!$C$57/12)</f>
        <v>-232.17665158028251</v>
      </c>
      <c r="Z179" s="20">
        <f>-E179*VLookups!$J$3</f>
        <v>-554.05850769366555</v>
      </c>
      <c r="AA179" s="19">
        <v>0</v>
      </c>
      <c r="AB179" s="20">
        <f t="shared" si="8"/>
        <v>1510.1456199783975</v>
      </c>
      <c r="AC179" s="20">
        <f t="shared" si="9"/>
        <v>172431.02211139738</v>
      </c>
    </row>
    <row r="180" spans="2:29" x14ac:dyDescent="0.25">
      <c r="B180" s="9">
        <v>176</v>
      </c>
      <c r="C180" s="9">
        <f t="shared" si="10"/>
        <v>37</v>
      </c>
      <c r="D180" s="9">
        <f t="shared" si="11"/>
        <v>8</v>
      </c>
      <c r="E180" s="20">
        <f>E168*(1+VLookups!$C$8)</f>
        <v>13851.462692341638</v>
      </c>
      <c r="F180" s="20">
        <f>-E180*VLookups!$C$10*2</f>
        <v>-831.08776154049826</v>
      </c>
      <c r="G180" s="19">
        <v>0</v>
      </c>
      <c r="H180" s="20">
        <f>(-VLookups!$C$13)*(E180+F180/2)</f>
        <v>-3909.8523741672748</v>
      </c>
      <c r="I180" s="20">
        <f>-PMT(VLookups!$C$16/12,180,-FV(VLookups!$C$16/12,72,,-VLookups!$C$15))</f>
        <v>-1244.1079432345916</v>
      </c>
      <c r="J180" s="20">
        <f>-PMT(VLookups!$C$20/12,180,-FV(VLookups!$C$20/12,24,,-VLookups!$C$19))</f>
        <v>-499.96299892623148</v>
      </c>
      <c r="K180" s="19">
        <v>0</v>
      </c>
      <c r="L180" s="19">
        <v>0</v>
      </c>
      <c r="M180" s="20">
        <f>M179-VLookups!$C$33</f>
        <v>-181</v>
      </c>
      <c r="N180" s="22">
        <v>116</v>
      </c>
      <c r="O180" s="19">
        <v>0</v>
      </c>
      <c r="P180" s="19">
        <v>0</v>
      </c>
      <c r="Q180" s="9" t="s">
        <v>36</v>
      </c>
      <c r="R180" s="19">
        <v>0</v>
      </c>
      <c r="S180" s="20">
        <f>VLookups!$C$50</f>
        <v>-3580.614715990946</v>
      </c>
      <c r="T180" s="19">
        <v>0</v>
      </c>
      <c r="U180" s="9">
        <v>32</v>
      </c>
      <c r="V180" s="21">
        <f>V179-VLookups!$C$54</f>
        <v>-1380</v>
      </c>
      <c r="W180" s="21">
        <f>-VLookups!$C$59</f>
        <v>-200</v>
      </c>
      <c r="X180" s="21">
        <f>-[1]VLookups!$C$62</f>
        <v>-150</v>
      </c>
      <c r="Y180" s="20">
        <f>Y179*(1+VLookups!$C$57/12)</f>
        <v>-232.853833480725</v>
      </c>
      <c r="Z180" s="20">
        <f>-E180*VLookups!$J$3</f>
        <v>-554.05850769366555</v>
      </c>
      <c r="AA180" s="19">
        <v>0</v>
      </c>
      <c r="AB180" s="20">
        <f t="shared" si="8"/>
        <v>1503.4684380779549</v>
      </c>
      <c r="AC180" s="20">
        <f t="shared" si="9"/>
        <v>174221.87558632766</v>
      </c>
    </row>
    <row r="181" spans="2:29" x14ac:dyDescent="0.25">
      <c r="B181" s="9">
        <v>177</v>
      </c>
      <c r="C181" s="9">
        <f t="shared" si="10"/>
        <v>37</v>
      </c>
      <c r="D181" s="9">
        <f t="shared" si="11"/>
        <v>9</v>
      </c>
      <c r="E181" s="20">
        <f>E169*(1+VLookups!$C$8)</f>
        <v>13851.462692341638</v>
      </c>
      <c r="F181" s="20">
        <f>-E181*VLookups!$C$10*2</f>
        <v>-831.08776154049826</v>
      </c>
      <c r="G181" s="19">
        <v>0</v>
      </c>
      <c r="H181" s="20">
        <f>(-VLookups!$C$13)*(E181+F181/2)</f>
        <v>-3909.8523741672748</v>
      </c>
      <c r="I181" s="20">
        <f>-PMT(VLookups!$C$16/12,180,-FV(VLookups!$C$16/12,72,,-VLookups!$C$15))</f>
        <v>-1244.1079432345916</v>
      </c>
      <c r="J181" s="20">
        <f>-PMT(VLookups!$C$20/12,180,-FV(VLookups!$C$20/12,24,,-VLookups!$C$19))</f>
        <v>-499.96299892623148</v>
      </c>
      <c r="K181" s="19">
        <v>0</v>
      </c>
      <c r="L181" s="19">
        <v>0</v>
      </c>
      <c r="M181" s="20">
        <f>M180-VLookups!$C$33</f>
        <v>-182</v>
      </c>
      <c r="N181" s="22">
        <v>117</v>
      </c>
      <c r="O181" s="19">
        <v>0</v>
      </c>
      <c r="P181" s="19">
        <v>0</v>
      </c>
      <c r="Q181" s="9" t="s">
        <v>36</v>
      </c>
      <c r="R181" s="19">
        <v>0</v>
      </c>
      <c r="S181" s="20">
        <f>VLookups!$C$50</f>
        <v>-3580.614715990946</v>
      </c>
      <c r="T181" s="19">
        <v>0</v>
      </c>
      <c r="U181" s="9">
        <v>33</v>
      </c>
      <c r="V181" s="21">
        <f>V180-VLookups!$C$54</f>
        <v>-1385</v>
      </c>
      <c r="W181" s="21">
        <f>-VLookups!$C$59</f>
        <v>-200</v>
      </c>
      <c r="X181" s="21">
        <f>-[1]VLookups!$C$62</f>
        <v>-150</v>
      </c>
      <c r="Y181" s="20">
        <f>Y180*(1+VLookups!$C$57/12)</f>
        <v>-233.53299049504378</v>
      </c>
      <c r="Z181" s="20">
        <f>-E181*VLookups!$J$3</f>
        <v>-554.05850769366555</v>
      </c>
      <c r="AA181" s="19">
        <v>0</v>
      </c>
      <c r="AB181" s="20">
        <f t="shared" si="8"/>
        <v>1496.7892810636363</v>
      </c>
      <c r="AC181" s="20">
        <f t="shared" si="9"/>
        <v>176009.03466003516</v>
      </c>
    </row>
    <row r="182" spans="2:29" x14ac:dyDescent="0.25">
      <c r="B182" s="9">
        <v>178</v>
      </c>
      <c r="C182" s="9">
        <f t="shared" si="10"/>
        <v>37</v>
      </c>
      <c r="D182" s="9">
        <f t="shared" si="11"/>
        <v>10</v>
      </c>
      <c r="E182" s="20">
        <f>E170*(1+VLookups!$C$8)</f>
        <v>13851.462692341638</v>
      </c>
      <c r="F182" s="20">
        <f>-E182*VLookups!$C$10*2</f>
        <v>-831.08776154049826</v>
      </c>
      <c r="G182" s="19">
        <v>0</v>
      </c>
      <c r="H182" s="20">
        <f>(-VLookups!$C$13)*(E182+F182/2)</f>
        <v>-3909.8523741672748</v>
      </c>
      <c r="I182" s="20">
        <f>-PMT(VLookups!$C$16/12,180,-FV(VLookups!$C$16/12,72,,-VLookups!$C$15))</f>
        <v>-1244.1079432345916</v>
      </c>
      <c r="J182" s="20">
        <f>-PMT(VLookups!$C$20/12,180,-FV(VLookups!$C$20/12,24,,-VLookups!$C$19))</f>
        <v>-499.96299892623148</v>
      </c>
      <c r="K182" s="19">
        <v>0</v>
      </c>
      <c r="L182" s="19">
        <v>0</v>
      </c>
      <c r="M182" s="20">
        <f>M181-VLookups!$C$33</f>
        <v>-183</v>
      </c>
      <c r="N182" s="22">
        <v>118</v>
      </c>
      <c r="O182" s="19">
        <v>0</v>
      </c>
      <c r="P182" s="19">
        <v>0</v>
      </c>
      <c r="Q182" s="9" t="s">
        <v>36</v>
      </c>
      <c r="R182" s="19">
        <v>0</v>
      </c>
      <c r="S182" s="20">
        <f>VLookups!$C$50</f>
        <v>-3580.614715990946</v>
      </c>
      <c r="T182" s="19">
        <v>0</v>
      </c>
      <c r="U182" s="9">
        <v>34</v>
      </c>
      <c r="V182" s="21">
        <f>V181-VLookups!$C$54</f>
        <v>-1390</v>
      </c>
      <c r="W182" s="21">
        <f>-VLookups!$C$59</f>
        <v>-200</v>
      </c>
      <c r="X182" s="21">
        <f>-[1]VLookups!$C$62</f>
        <v>-150</v>
      </c>
      <c r="Y182" s="20">
        <f>Y181*(1+VLookups!$C$57/12)</f>
        <v>-234.21412838398766</v>
      </c>
      <c r="Z182" s="20">
        <f>-E182*VLookups!$J$3</f>
        <v>-554.05850769366555</v>
      </c>
      <c r="AA182" s="19">
        <v>0</v>
      </c>
      <c r="AB182" s="20">
        <f t="shared" si="8"/>
        <v>1490.108143174692</v>
      </c>
      <c r="AC182" s="20">
        <f t="shared" si="9"/>
        <v>177792.49119430993</v>
      </c>
    </row>
    <row r="183" spans="2:29" x14ac:dyDescent="0.25">
      <c r="B183" s="9">
        <v>179</v>
      </c>
      <c r="C183" s="9">
        <f t="shared" si="10"/>
        <v>37</v>
      </c>
      <c r="D183" s="9">
        <f t="shared" si="11"/>
        <v>11</v>
      </c>
      <c r="E183" s="20">
        <f>E171*(1+VLookups!$C$8)</f>
        <v>13851.462692341638</v>
      </c>
      <c r="F183" s="20">
        <f>-E183*VLookups!$C$10*2</f>
        <v>-831.08776154049826</v>
      </c>
      <c r="G183" s="19">
        <v>0</v>
      </c>
      <c r="H183" s="20">
        <f>(-VLookups!$C$13)*(E183+F183/2)</f>
        <v>-3909.8523741672748</v>
      </c>
      <c r="I183" s="20">
        <f>-PMT(VLookups!$C$16/12,180,-FV(VLookups!$C$16/12,72,,-VLookups!$C$15))</f>
        <v>-1244.1079432345916</v>
      </c>
      <c r="J183" s="20">
        <f>-PMT(VLookups!$C$20/12,180,-FV(VLookups!$C$20/12,24,,-VLookups!$C$19))</f>
        <v>-499.96299892623148</v>
      </c>
      <c r="K183" s="19">
        <v>0</v>
      </c>
      <c r="L183" s="19">
        <v>0</v>
      </c>
      <c r="M183" s="20">
        <f>M182-VLookups!$C$33</f>
        <v>-184</v>
      </c>
      <c r="N183" s="22">
        <v>119</v>
      </c>
      <c r="O183" s="19">
        <v>0</v>
      </c>
      <c r="P183" s="19">
        <v>0</v>
      </c>
      <c r="Q183" s="9" t="s">
        <v>36</v>
      </c>
      <c r="R183" s="19">
        <v>0</v>
      </c>
      <c r="S183" s="20">
        <f>VLookups!$C$50</f>
        <v>-3580.614715990946</v>
      </c>
      <c r="T183" s="19">
        <v>0</v>
      </c>
      <c r="U183" s="9">
        <v>35</v>
      </c>
      <c r="V183" s="21">
        <f>V182-VLookups!$C$54</f>
        <v>-1395</v>
      </c>
      <c r="W183" s="21">
        <f>-VLookups!$C$59</f>
        <v>-200</v>
      </c>
      <c r="X183" s="21">
        <f>-[1]VLookups!$C$62</f>
        <v>-150</v>
      </c>
      <c r="Y183" s="20">
        <f>Y182*(1+VLookups!$C$57/12)</f>
        <v>-234.89725292510764</v>
      </c>
      <c r="Z183" s="20">
        <f>-E183*VLookups!$J$3</f>
        <v>-554.05850769366555</v>
      </c>
      <c r="AA183" s="19">
        <v>0</v>
      </c>
      <c r="AB183" s="20">
        <f t="shared" si="8"/>
        <v>1483.4250186335721</v>
      </c>
      <c r="AC183" s="20">
        <f t="shared" si="9"/>
        <v>179572.2370316007</v>
      </c>
    </row>
    <row r="184" spans="2:29" x14ac:dyDescent="0.25">
      <c r="B184" s="9">
        <v>180</v>
      </c>
      <c r="C184" s="9">
        <f t="shared" si="10"/>
        <v>38</v>
      </c>
      <c r="D184" s="9">
        <f t="shared" si="11"/>
        <v>0</v>
      </c>
      <c r="E184" s="20">
        <f>E172*(1+VLookups!$C$8)</f>
        <v>14336.263886573593</v>
      </c>
      <c r="F184" s="20">
        <f>-E184*VLookups!$C$10*2</f>
        <v>-860.17583319441553</v>
      </c>
      <c r="G184" s="19">
        <v>0</v>
      </c>
      <c r="H184" s="20">
        <f>(-VLookups!$C$13)*(E184+F184/2)</f>
        <v>-4046.6972072631288</v>
      </c>
      <c r="I184" s="20">
        <f>-PMT(VLookups!$C$16/12,180,-FV(VLookups!$C$16/12,72,,-VLookups!$C$15))</f>
        <v>-1244.1079432345916</v>
      </c>
      <c r="J184" s="20">
        <f>-PMT(VLookups!$C$20/12,180,-FV(VLookups!$C$20/12,24,,-VLookups!$C$19))</f>
        <v>-499.96299892623148</v>
      </c>
      <c r="K184" s="19">
        <v>0</v>
      </c>
      <c r="L184" s="19">
        <v>0</v>
      </c>
      <c r="M184" s="20">
        <f>M183-VLookups!$C$33</f>
        <v>-185</v>
      </c>
      <c r="N184" s="22">
        <v>120</v>
      </c>
      <c r="O184" s="19">
        <v>0</v>
      </c>
      <c r="P184" s="19">
        <v>0</v>
      </c>
      <c r="Q184" s="9" t="s">
        <v>36</v>
      </c>
      <c r="R184" s="19">
        <v>0</v>
      </c>
      <c r="S184" s="20">
        <f>VLookups!$C$50</f>
        <v>-3580.614715990946</v>
      </c>
      <c r="T184" s="19">
        <v>0</v>
      </c>
      <c r="U184" s="9">
        <v>36</v>
      </c>
      <c r="V184" s="21">
        <f>V183-VLookups!$C$54</f>
        <v>-1400</v>
      </c>
      <c r="W184" s="21">
        <f>-VLookups!$C$59</f>
        <v>-200</v>
      </c>
      <c r="X184" s="21">
        <f>-[1]VLookups!$C$62</f>
        <v>-150</v>
      </c>
      <c r="Y184" s="20">
        <f>Y183*(1+VLookups!$C$57/12)</f>
        <v>-235.58236991280586</v>
      </c>
      <c r="Z184" s="20">
        <f>-E184*VLookups!$J$3</f>
        <v>-573.45055546294373</v>
      </c>
      <c r="AA184" s="19">
        <v>0</v>
      </c>
      <c r="AB184" s="20">
        <f t="shared" si="8"/>
        <v>1790.7601791857378</v>
      </c>
      <c r="AC184" s="20">
        <f t="shared" si="9"/>
        <v>181662.28427250579</v>
      </c>
    </row>
    <row r="185" spans="2:29" x14ac:dyDescent="0.25">
      <c r="B185" s="9">
        <v>181</v>
      </c>
      <c r="C185" s="9">
        <f t="shared" si="10"/>
        <v>38</v>
      </c>
      <c r="D185" s="9">
        <f t="shared" si="11"/>
        <v>1</v>
      </c>
      <c r="E185" s="20">
        <f>E173*(1+VLookups!$C$8)</f>
        <v>14336.263886573593</v>
      </c>
      <c r="F185" s="20">
        <f>-E185*VLookups!$C$10*2</f>
        <v>-860.17583319441553</v>
      </c>
      <c r="G185" s="19">
        <v>0</v>
      </c>
      <c r="H185" s="20">
        <f>(-VLookups!$C$13)*(E185+F185/2)</f>
        <v>-4046.6972072631288</v>
      </c>
      <c r="I185" s="20">
        <f>-PMT(VLookups!$C$16/12,180,-FV(VLookups!$C$16/12,72,,-VLookups!$C$15))</f>
        <v>-1244.1079432345916</v>
      </c>
      <c r="J185" s="20">
        <f>-PMT(VLookups!$C$20/12,180,-FV(VLookups!$C$20/12,24,,-VLookups!$C$19))</f>
        <v>-499.96299892623148</v>
      </c>
      <c r="K185" s="19">
        <v>0</v>
      </c>
      <c r="L185" s="19">
        <v>0</v>
      </c>
      <c r="M185" s="20">
        <f>M184-VLookups!$C$33</f>
        <v>-186</v>
      </c>
      <c r="N185" s="22">
        <v>121</v>
      </c>
      <c r="O185" s="19">
        <v>0</v>
      </c>
      <c r="P185" s="19">
        <v>0</v>
      </c>
      <c r="Q185" s="9" t="s">
        <v>36</v>
      </c>
      <c r="R185" s="19">
        <v>0</v>
      </c>
      <c r="S185" s="20">
        <f>VLookups!$C$50</f>
        <v>-3580.614715990946</v>
      </c>
      <c r="T185" s="19">
        <v>0</v>
      </c>
      <c r="U185" s="9">
        <v>37</v>
      </c>
      <c r="V185" s="21">
        <f>V184-VLookups!$C$54</f>
        <v>-1405</v>
      </c>
      <c r="W185" s="21">
        <f>-VLookups!$C$59</f>
        <v>-200</v>
      </c>
      <c r="X185" s="21">
        <f>-[1]VLookups!$C$62</f>
        <v>-150</v>
      </c>
      <c r="Y185" s="20">
        <f>Y184*(1+VLookups!$C$57/12)</f>
        <v>-236.26948515838487</v>
      </c>
      <c r="Z185" s="20">
        <f>-E185*VLookups!$J$3</f>
        <v>-573.45055546294373</v>
      </c>
      <c r="AA185" s="19">
        <v>0</v>
      </c>
      <c r="AB185" s="20">
        <f t="shared" si="8"/>
        <v>1784.073063940159</v>
      </c>
      <c r="AC185" s="20">
        <f t="shared" si="9"/>
        <v>183749.12781023345</v>
      </c>
    </row>
    <row r="186" spans="2:29" x14ac:dyDescent="0.25">
      <c r="B186" s="9">
        <v>182</v>
      </c>
      <c r="C186" s="9">
        <f t="shared" si="10"/>
        <v>38</v>
      </c>
      <c r="D186" s="9">
        <f t="shared" si="11"/>
        <v>2</v>
      </c>
      <c r="E186" s="20">
        <f>E174*(1+VLookups!$C$8)</f>
        <v>14336.263886573593</v>
      </c>
      <c r="F186" s="20">
        <f>-E186*VLookups!$C$10*2</f>
        <v>-860.17583319441553</v>
      </c>
      <c r="G186" s="19">
        <v>0</v>
      </c>
      <c r="H186" s="20">
        <f>(-VLookups!$C$13)*(E186+F186/2)</f>
        <v>-4046.6972072631288</v>
      </c>
      <c r="I186" s="20">
        <f>-PMT(VLookups!$C$16/12,180,-FV(VLookups!$C$16/12,72,,-VLookups!$C$15))</f>
        <v>-1244.1079432345916</v>
      </c>
      <c r="J186" s="20">
        <f>-PMT(VLookups!$C$20/12,180,-FV(VLookups!$C$20/12,24,,-VLookups!$C$19))</f>
        <v>-499.96299892623148</v>
      </c>
      <c r="K186" s="19">
        <v>0</v>
      </c>
      <c r="L186" s="19">
        <v>0</v>
      </c>
      <c r="M186" s="20">
        <f>M185-VLookups!$C$33</f>
        <v>-187</v>
      </c>
      <c r="N186" s="22">
        <v>122</v>
      </c>
      <c r="O186" s="19">
        <v>0</v>
      </c>
      <c r="P186" s="19">
        <v>0</v>
      </c>
      <c r="Q186" s="9" t="s">
        <v>36</v>
      </c>
      <c r="R186" s="19">
        <v>0</v>
      </c>
      <c r="S186" s="20">
        <f>VLookups!$C$50</f>
        <v>-3580.614715990946</v>
      </c>
      <c r="T186" s="19">
        <v>0</v>
      </c>
      <c r="U186" s="9">
        <v>38</v>
      </c>
      <c r="V186" s="21">
        <f>V185-VLookups!$C$54</f>
        <v>-1410</v>
      </c>
      <c r="W186" s="21">
        <f>-VLookups!$C$59</f>
        <v>-200</v>
      </c>
      <c r="X186" s="21">
        <f>-[1]VLookups!$C$62</f>
        <v>-150</v>
      </c>
      <c r="Y186" s="20">
        <f>Y185*(1+VLookups!$C$57/12)</f>
        <v>-236.95860449009683</v>
      </c>
      <c r="Z186" s="20">
        <f>-E186*VLookups!$J$3</f>
        <v>-573.45055546294373</v>
      </c>
      <c r="AA186" s="19">
        <v>0</v>
      </c>
      <c r="AB186" s="20">
        <f t="shared" si="8"/>
        <v>1777.3839446084467</v>
      </c>
      <c r="AC186" s="20">
        <f t="shared" si="9"/>
        <v>185832.76030119229</v>
      </c>
    </row>
    <row r="187" spans="2:29" x14ac:dyDescent="0.25">
      <c r="B187" s="9">
        <v>183</v>
      </c>
      <c r="C187" s="9">
        <f t="shared" si="10"/>
        <v>38</v>
      </c>
      <c r="D187" s="9">
        <f t="shared" si="11"/>
        <v>3</v>
      </c>
      <c r="E187" s="20">
        <f>E175*(1+VLookups!$C$8)</f>
        <v>14336.263886573593</v>
      </c>
      <c r="F187" s="20">
        <f>-E187*VLookups!$C$10*2</f>
        <v>-860.17583319441553</v>
      </c>
      <c r="G187" s="19">
        <v>0</v>
      </c>
      <c r="H187" s="20">
        <f>(-VLookups!$C$13)*(E187+F187/2)</f>
        <v>-4046.6972072631288</v>
      </c>
      <c r="I187" s="20">
        <f>-PMT(VLookups!$C$16/12,180,-FV(VLookups!$C$16/12,72,,-VLookups!$C$15))</f>
        <v>-1244.1079432345916</v>
      </c>
      <c r="J187" s="20">
        <f>-PMT(VLookups!$C$20/12,180,-FV(VLookups!$C$20/12,24,,-VLookups!$C$19))</f>
        <v>-499.96299892623148</v>
      </c>
      <c r="K187" s="19">
        <v>0</v>
      </c>
      <c r="L187" s="19">
        <v>0</v>
      </c>
      <c r="M187" s="20">
        <f>M186-VLookups!$C$33</f>
        <v>-188</v>
      </c>
      <c r="N187" s="22">
        <v>123</v>
      </c>
      <c r="O187" s="19">
        <v>0</v>
      </c>
      <c r="P187" s="19">
        <v>0</v>
      </c>
      <c r="Q187" s="9" t="s">
        <v>36</v>
      </c>
      <c r="R187" s="19">
        <v>0</v>
      </c>
      <c r="S187" s="20">
        <f>VLookups!$C$50</f>
        <v>-3580.614715990946</v>
      </c>
      <c r="T187" s="19">
        <v>0</v>
      </c>
      <c r="U187" s="9">
        <v>39</v>
      </c>
      <c r="V187" s="21">
        <f>V186-VLookups!$C$54</f>
        <v>-1415</v>
      </c>
      <c r="W187" s="21">
        <f>-VLookups!$C$59</f>
        <v>-200</v>
      </c>
      <c r="X187" s="21">
        <f>-[1]VLookups!$C$62</f>
        <v>-150</v>
      </c>
      <c r="Y187" s="20">
        <f>Y186*(1+VLookups!$C$57/12)</f>
        <v>-237.64973375319295</v>
      </c>
      <c r="Z187" s="20">
        <f>-E187*VLookups!$J$3</f>
        <v>-573.45055546294373</v>
      </c>
      <c r="AA187" s="19">
        <v>0</v>
      </c>
      <c r="AB187" s="20">
        <f t="shared" si="8"/>
        <v>1770.6928153453509</v>
      </c>
      <c r="AC187" s="20">
        <f t="shared" si="9"/>
        <v>187913.17438370633</v>
      </c>
    </row>
    <row r="188" spans="2:29" x14ac:dyDescent="0.25">
      <c r="B188" s="9">
        <v>184</v>
      </c>
      <c r="C188" s="9">
        <f t="shared" si="10"/>
        <v>38</v>
      </c>
      <c r="D188" s="9">
        <f t="shared" si="11"/>
        <v>4</v>
      </c>
      <c r="E188" s="20">
        <f>E176*(1+VLookups!$C$8)</f>
        <v>14336.263886573593</v>
      </c>
      <c r="F188" s="20">
        <f>-E188*VLookups!$C$10*2</f>
        <v>-860.17583319441553</v>
      </c>
      <c r="G188" s="19">
        <v>0</v>
      </c>
      <c r="H188" s="20">
        <f>(-VLookups!$C$13)*(E188+F188/2)</f>
        <v>-4046.6972072631288</v>
      </c>
      <c r="I188" s="20">
        <f>-PMT(VLookups!$C$16/12,180,-FV(VLookups!$C$16/12,72,,-VLookups!$C$15))</f>
        <v>-1244.1079432345916</v>
      </c>
      <c r="J188" s="20">
        <f>-PMT(VLookups!$C$20/12,180,-FV(VLookups!$C$20/12,24,,-VLookups!$C$19))</f>
        <v>-499.96299892623148</v>
      </c>
      <c r="K188" s="19">
        <v>0</v>
      </c>
      <c r="L188" s="19">
        <v>0</v>
      </c>
      <c r="M188" s="20">
        <f>M187-VLookups!$C$33</f>
        <v>-189</v>
      </c>
      <c r="N188" s="22">
        <v>124</v>
      </c>
      <c r="O188" s="19">
        <v>0</v>
      </c>
      <c r="P188" s="19">
        <v>0</v>
      </c>
      <c r="Q188" s="9" t="s">
        <v>36</v>
      </c>
      <c r="R188" s="19">
        <v>0</v>
      </c>
      <c r="S188" s="20">
        <f>VLookups!$C$50</f>
        <v>-3580.614715990946</v>
      </c>
      <c r="T188" s="19">
        <v>0</v>
      </c>
      <c r="U188" s="9">
        <v>40</v>
      </c>
      <c r="V188" s="21">
        <f>V187-VLookups!$C$54</f>
        <v>-1420</v>
      </c>
      <c r="W188" s="21">
        <f>-VLookups!$C$59</f>
        <v>-200</v>
      </c>
      <c r="X188" s="21">
        <f>-[1]VLookups!$C$62</f>
        <v>-150</v>
      </c>
      <c r="Y188" s="20">
        <f>Y187*(1+VLookups!$C$57/12)</f>
        <v>-238.34287880997309</v>
      </c>
      <c r="Z188" s="20">
        <f>-E188*VLookups!$J$3</f>
        <v>-573.45055546294373</v>
      </c>
      <c r="AA188" s="19">
        <v>0</v>
      </c>
      <c r="AB188" s="20">
        <f t="shared" si="8"/>
        <v>1763.9996702885705</v>
      </c>
      <c r="AC188" s="20">
        <f t="shared" si="9"/>
        <v>189990.36267796776</v>
      </c>
    </row>
    <row r="189" spans="2:29" x14ac:dyDescent="0.25">
      <c r="B189" s="9">
        <v>185</v>
      </c>
      <c r="C189" s="9">
        <f t="shared" si="10"/>
        <v>38</v>
      </c>
      <c r="D189" s="9">
        <f t="shared" si="11"/>
        <v>5</v>
      </c>
      <c r="E189" s="20">
        <f>E177*(1+VLookups!$C$8)</f>
        <v>14336.263886573593</v>
      </c>
      <c r="F189" s="20">
        <f>-E189*VLookups!$C$10*2</f>
        <v>-860.17583319441553</v>
      </c>
      <c r="G189" s="19">
        <v>0</v>
      </c>
      <c r="H189" s="20">
        <f>(-VLookups!$C$13)*(E189+F189/2)</f>
        <v>-4046.6972072631288</v>
      </c>
      <c r="I189" s="20">
        <f>-PMT(VLookups!$C$16/12,180,-FV(VLookups!$C$16/12,72,,-VLookups!$C$15))</f>
        <v>-1244.1079432345916</v>
      </c>
      <c r="J189" s="20">
        <f>-PMT(VLookups!$C$20/12,180,-FV(VLookups!$C$20/12,24,,-VLookups!$C$19))</f>
        <v>-499.96299892623148</v>
      </c>
      <c r="K189" s="19">
        <v>0</v>
      </c>
      <c r="L189" s="19">
        <v>0</v>
      </c>
      <c r="M189" s="20">
        <f>M188-VLookups!$C$33</f>
        <v>-190</v>
      </c>
      <c r="N189" s="22">
        <v>125</v>
      </c>
      <c r="O189" s="19">
        <v>0</v>
      </c>
      <c r="P189" s="19">
        <v>0</v>
      </c>
      <c r="Q189" s="9" t="s">
        <v>36</v>
      </c>
      <c r="R189" s="19">
        <v>0</v>
      </c>
      <c r="S189" s="20">
        <f>VLookups!$C$50</f>
        <v>-3580.614715990946</v>
      </c>
      <c r="T189" s="19">
        <v>0</v>
      </c>
      <c r="U189" s="9">
        <v>41</v>
      </c>
      <c r="V189" s="21">
        <f>V188-VLookups!$C$54</f>
        <v>-1425</v>
      </c>
      <c r="W189" s="21">
        <f>-VLookups!$C$59</f>
        <v>-200</v>
      </c>
      <c r="X189" s="21">
        <f>-[1]VLookups!$C$62</f>
        <v>-150</v>
      </c>
      <c r="Y189" s="20">
        <f>Y188*(1+VLookups!$C$57/12)</f>
        <v>-239.03804553983551</v>
      </c>
      <c r="Z189" s="20">
        <f>-E189*VLookups!$J$3</f>
        <v>-573.45055546294373</v>
      </c>
      <c r="AA189" s="19">
        <v>0</v>
      </c>
      <c r="AB189" s="20">
        <f t="shared" si="8"/>
        <v>1757.3045035587083</v>
      </c>
      <c r="AC189" s="20">
        <f t="shared" si="9"/>
        <v>192064.31778598976</v>
      </c>
    </row>
    <row r="190" spans="2:29" x14ac:dyDescent="0.25">
      <c r="B190" s="9">
        <v>186</v>
      </c>
      <c r="C190" s="9">
        <f t="shared" si="10"/>
        <v>38</v>
      </c>
      <c r="D190" s="9">
        <f t="shared" si="11"/>
        <v>6</v>
      </c>
      <c r="E190" s="20">
        <f>E178*(1+VLookups!$C$8)</f>
        <v>14336.263886573593</v>
      </c>
      <c r="F190" s="20">
        <f>-E190*VLookups!$C$10*2</f>
        <v>-860.17583319441553</v>
      </c>
      <c r="G190" s="19">
        <v>0</v>
      </c>
      <c r="H190" s="20">
        <f>(-VLookups!$C$13)*(E190+F190/2)</f>
        <v>-4046.6972072631288</v>
      </c>
      <c r="I190" s="20">
        <f>-PMT(VLookups!$C$16/12,180,-FV(VLookups!$C$16/12,72,,-VLookups!$C$15))</f>
        <v>-1244.1079432345916</v>
      </c>
      <c r="J190" s="20">
        <f>-PMT(VLookups!$C$20/12,180,-FV(VLookups!$C$20/12,24,,-VLookups!$C$19))</f>
        <v>-499.96299892623148</v>
      </c>
      <c r="K190" s="19">
        <v>0</v>
      </c>
      <c r="L190" s="19">
        <v>0</v>
      </c>
      <c r="M190" s="20">
        <f>M189-VLookups!$C$33</f>
        <v>-191</v>
      </c>
      <c r="N190" s="22">
        <v>126</v>
      </c>
      <c r="O190" s="19">
        <v>0</v>
      </c>
      <c r="P190" s="19">
        <v>0</v>
      </c>
      <c r="Q190" s="9" t="s">
        <v>36</v>
      </c>
      <c r="R190" s="19">
        <v>0</v>
      </c>
      <c r="S190" s="20">
        <f>VLookups!$C$50</f>
        <v>-3580.614715990946</v>
      </c>
      <c r="T190" s="19">
        <v>0</v>
      </c>
      <c r="U190" s="9">
        <v>42</v>
      </c>
      <c r="V190" s="21">
        <f>V189-VLookups!$C$54</f>
        <v>-1430</v>
      </c>
      <c r="W190" s="21">
        <f>-VLookups!$C$59</f>
        <v>-200</v>
      </c>
      <c r="X190" s="21">
        <f>-[1]VLookups!$C$62</f>
        <v>-150</v>
      </c>
      <c r="Y190" s="20">
        <f>Y189*(1+VLookups!$C$57/12)</f>
        <v>-239.73523983932671</v>
      </c>
      <c r="Z190" s="20">
        <f>-E190*VLookups!$J$3</f>
        <v>-573.45055546294373</v>
      </c>
      <c r="AA190" s="19">
        <v>0</v>
      </c>
      <c r="AB190" s="20">
        <f t="shared" si="8"/>
        <v>1750.6073092592169</v>
      </c>
      <c r="AC190" s="20">
        <f t="shared" si="9"/>
        <v>194135.03229155895</v>
      </c>
    </row>
    <row r="191" spans="2:29" x14ac:dyDescent="0.25">
      <c r="B191" s="9">
        <v>187</v>
      </c>
      <c r="C191" s="9">
        <f t="shared" si="10"/>
        <v>38</v>
      </c>
      <c r="D191" s="9">
        <f t="shared" si="11"/>
        <v>7</v>
      </c>
      <c r="E191" s="20">
        <f>E179*(1+VLookups!$C$8)</f>
        <v>14336.263886573593</v>
      </c>
      <c r="F191" s="20">
        <f>-E191*VLookups!$C$10*2</f>
        <v>-860.17583319441553</v>
      </c>
      <c r="G191" s="19">
        <v>0</v>
      </c>
      <c r="H191" s="20">
        <f>(-VLookups!$C$13)*(E191+F191/2)</f>
        <v>-4046.6972072631288</v>
      </c>
      <c r="I191" s="20">
        <f>-PMT(VLookups!$C$16/12,180,-FV(VLookups!$C$16/12,72,,-VLookups!$C$15))</f>
        <v>-1244.1079432345916</v>
      </c>
      <c r="J191" s="20">
        <f>-PMT(VLookups!$C$20/12,180,-FV(VLookups!$C$20/12,24,,-VLookups!$C$19))</f>
        <v>-499.96299892623148</v>
      </c>
      <c r="K191" s="19">
        <v>0</v>
      </c>
      <c r="L191" s="19">
        <v>0</v>
      </c>
      <c r="M191" s="20">
        <f>M190-VLookups!$C$33</f>
        <v>-192</v>
      </c>
      <c r="N191" s="22">
        <v>127</v>
      </c>
      <c r="O191" s="19">
        <v>0</v>
      </c>
      <c r="P191" s="19">
        <v>0</v>
      </c>
      <c r="Q191" s="9" t="s">
        <v>36</v>
      </c>
      <c r="R191" s="19">
        <v>0</v>
      </c>
      <c r="S191" s="20">
        <f>VLookups!$C$50</f>
        <v>-3580.614715990946</v>
      </c>
      <c r="T191" s="19">
        <v>0</v>
      </c>
      <c r="U191" s="9">
        <v>43</v>
      </c>
      <c r="V191" s="21">
        <f>V190-VLookups!$C$54</f>
        <v>-1435</v>
      </c>
      <c r="W191" s="21">
        <f>-VLookups!$C$59</f>
        <v>-200</v>
      </c>
      <c r="X191" s="21">
        <f>-[1]VLookups!$C$62</f>
        <v>-150</v>
      </c>
      <c r="Y191" s="20">
        <f>Y190*(1+VLookups!$C$57/12)</f>
        <v>-240.43446762219142</v>
      </c>
      <c r="Z191" s="20">
        <f>-E191*VLookups!$J$3</f>
        <v>-573.45055546294373</v>
      </c>
      <c r="AA191" s="19">
        <v>0</v>
      </c>
      <c r="AB191" s="20">
        <f t="shared" si="8"/>
        <v>1743.9080814763524</v>
      </c>
      <c r="AC191" s="20">
        <f t="shared" si="9"/>
        <v>196202.49876018791</v>
      </c>
    </row>
    <row r="192" spans="2:29" x14ac:dyDescent="0.25">
      <c r="B192" s="9">
        <v>188</v>
      </c>
      <c r="C192" s="9">
        <f t="shared" si="10"/>
        <v>38</v>
      </c>
      <c r="D192" s="9">
        <f t="shared" si="11"/>
        <v>8</v>
      </c>
      <c r="E192" s="20">
        <f>E180*(1+VLookups!$C$8)</f>
        <v>14336.263886573593</v>
      </c>
      <c r="F192" s="20">
        <f>-E192*VLookups!$C$10*2</f>
        <v>-860.17583319441553</v>
      </c>
      <c r="G192" s="19">
        <v>0</v>
      </c>
      <c r="H192" s="20">
        <f>(-VLookups!$C$13)*(E192+F192/2)</f>
        <v>-4046.6972072631288</v>
      </c>
      <c r="I192" s="20">
        <f>-PMT(VLookups!$C$16/12,180,-FV(VLookups!$C$16/12,72,,-VLookups!$C$15))</f>
        <v>-1244.1079432345916</v>
      </c>
      <c r="J192" s="20">
        <f>-PMT(VLookups!$C$20/12,180,-FV(VLookups!$C$20/12,24,,-VLookups!$C$19))</f>
        <v>-499.96299892623148</v>
      </c>
      <c r="K192" s="19">
        <v>0</v>
      </c>
      <c r="L192" s="19">
        <v>0</v>
      </c>
      <c r="M192" s="20">
        <f>M191-VLookups!$C$33</f>
        <v>-193</v>
      </c>
      <c r="N192" s="22">
        <v>128</v>
      </c>
      <c r="O192" s="19">
        <v>0</v>
      </c>
      <c r="P192" s="19">
        <v>0</v>
      </c>
      <c r="Q192" s="9" t="s">
        <v>36</v>
      </c>
      <c r="R192" s="19">
        <v>0</v>
      </c>
      <c r="S192" s="20">
        <f>VLookups!$C$50</f>
        <v>-3580.614715990946</v>
      </c>
      <c r="T192" s="19">
        <v>0</v>
      </c>
      <c r="U192" s="9">
        <v>44</v>
      </c>
      <c r="V192" s="21">
        <f>V191-VLookups!$C$54</f>
        <v>-1440</v>
      </c>
      <c r="W192" s="21">
        <f>-VLookups!$C$59</f>
        <v>-200</v>
      </c>
      <c r="X192" s="21">
        <f>-[1]VLookups!$C$62</f>
        <v>-150</v>
      </c>
      <c r="Y192" s="20">
        <f>Y191*(1+VLookups!$C$57/12)</f>
        <v>-241.13573481942282</v>
      </c>
      <c r="Z192" s="20">
        <f>-E192*VLookups!$J$3</f>
        <v>-573.45055546294373</v>
      </c>
      <c r="AA192" s="19">
        <v>0</v>
      </c>
      <c r="AB192" s="20">
        <f t="shared" si="8"/>
        <v>1737.2068142791209</v>
      </c>
      <c r="AC192" s="20">
        <f t="shared" si="9"/>
        <v>198266.70973906733</v>
      </c>
    </row>
    <row r="193" spans="2:29" x14ac:dyDescent="0.25">
      <c r="B193" s="9">
        <v>189</v>
      </c>
      <c r="C193" s="9">
        <f t="shared" si="10"/>
        <v>38</v>
      </c>
      <c r="D193" s="9">
        <f t="shared" si="11"/>
        <v>9</v>
      </c>
      <c r="E193" s="20">
        <f>E181*(1+VLookups!$C$8)</f>
        <v>14336.263886573593</v>
      </c>
      <c r="F193" s="20">
        <f>-E193*VLookups!$C$10*2</f>
        <v>-860.17583319441553</v>
      </c>
      <c r="G193" s="19">
        <v>0</v>
      </c>
      <c r="H193" s="20">
        <f>(-VLookups!$C$13)*(E193+F193/2)</f>
        <v>-4046.6972072631288</v>
      </c>
      <c r="I193" s="20">
        <f>-PMT(VLookups!$C$16/12,180,-FV(VLookups!$C$16/12,72,,-VLookups!$C$15))</f>
        <v>-1244.1079432345916</v>
      </c>
      <c r="J193" s="20">
        <f>-PMT(VLookups!$C$20/12,180,-FV(VLookups!$C$20/12,24,,-VLookups!$C$19))</f>
        <v>-499.96299892623148</v>
      </c>
      <c r="K193" s="19">
        <v>0</v>
      </c>
      <c r="L193" s="19">
        <v>0</v>
      </c>
      <c r="M193" s="20">
        <f>M192-VLookups!$C$33</f>
        <v>-194</v>
      </c>
      <c r="N193" s="22">
        <v>129</v>
      </c>
      <c r="O193" s="19">
        <v>0</v>
      </c>
      <c r="P193" s="19">
        <v>0</v>
      </c>
      <c r="Q193" s="9" t="s">
        <v>36</v>
      </c>
      <c r="R193" s="19">
        <v>0</v>
      </c>
      <c r="S193" s="20">
        <f>VLookups!$C$50</f>
        <v>-3580.614715990946</v>
      </c>
      <c r="T193" s="19">
        <v>0</v>
      </c>
      <c r="U193" s="9">
        <v>45</v>
      </c>
      <c r="V193" s="21">
        <f>V192-VLookups!$C$54</f>
        <v>-1445</v>
      </c>
      <c r="W193" s="21">
        <f>-VLookups!$C$59</f>
        <v>-200</v>
      </c>
      <c r="X193" s="21">
        <f>-[1]VLookups!$C$62</f>
        <v>-150</v>
      </c>
      <c r="Y193" s="20">
        <f>Y192*(1+VLookups!$C$57/12)</f>
        <v>-241.8390473793128</v>
      </c>
      <c r="Z193" s="20">
        <f>-E193*VLookups!$J$3</f>
        <v>-573.45055546294373</v>
      </c>
      <c r="AA193" s="19">
        <v>0</v>
      </c>
      <c r="AB193" s="20">
        <f t="shared" si="8"/>
        <v>1730.5035017192308</v>
      </c>
      <c r="AC193" s="20">
        <f t="shared" si="9"/>
        <v>200327.65775701837</v>
      </c>
    </row>
    <row r="194" spans="2:29" x14ac:dyDescent="0.25">
      <c r="B194" s="9">
        <v>190</v>
      </c>
      <c r="C194" s="9">
        <f t="shared" si="10"/>
        <v>38</v>
      </c>
      <c r="D194" s="9">
        <f t="shared" si="11"/>
        <v>10</v>
      </c>
      <c r="E194" s="20">
        <f>E182*(1+VLookups!$C$8)</f>
        <v>14336.263886573593</v>
      </c>
      <c r="F194" s="20">
        <f>-E194*VLookups!$C$10*2</f>
        <v>-860.17583319441553</v>
      </c>
      <c r="G194" s="19">
        <v>0</v>
      </c>
      <c r="H194" s="20">
        <f>(-VLookups!$C$13)*(E194+F194/2)</f>
        <v>-4046.6972072631288</v>
      </c>
      <c r="I194" s="20">
        <f>-PMT(VLookups!$C$16/12,180,-FV(VLookups!$C$16/12,72,,-VLookups!$C$15))</f>
        <v>-1244.1079432345916</v>
      </c>
      <c r="J194" s="20">
        <f>-PMT(VLookups!$C$20/12,180,-FV(VLookups!$C$20/12,24,,-VLookups!$C$19))</f>
        <v>-499.96299892623148</v>
      </c>
      <c r="K194" s="19">
        <v>0</v>
      </c>
      <c r="L194" s="19">
        <v>0</v>
      </c>
      <c r="M194" s="20">
        <f>M193-VLookups!$C$33</f>
        <v>-195</v>
      </c>
      <c r="N194" s="22">
        <v>130</v>
      </c>
      <c r="O194" s="19">
        <v>0</v>
      </c>
      <c r="P194" s="19">
        <v>0</v>
      </c>
      <c r="Q194" s="9" t="s">
        <v>36</v>
      </c>
      <c r="R194" s="19">
        <v>0</v>
      </c>
      <c r="S194" s="20">
        <f>VLookups!$C$50</f>
        <v>-3580.614715990946</v>
      </c>
      <c r="T194" s="19">
        <v>0</v>
      </c>
      <c r="U194" s="9">
        <v>46</v>
      </c>
      <c r="V194" s="21">
        <f>V193-VLookups!$C$54</f>
        <v>-1450</v>
      </c>
      <c r="W194" s="21">
        <f>-VLookups!$C$59</f>
        <v>-200</v>
      </c>
      <c r="X194" s="21">
        <f>-[1]VLookups!$C$62</f>
        <v>-150</v>
      </c>
      <c r="Y194" s="20">
        <f>Y193*(1+VLookups!$C$57/12)</f>
        <v>-242.54441126750245</v>
      </c>
      <c r="Z194" s="20">
        <f>-E194*VLookups!$J$3</f>
        <v>-573.45055546294373</v>
      </c>
      <c r="AA194" s="19">
        <v>0</v>
      </c>
      <c r="AB194" s="20">
        <f t="shared" si="8"/>
        <v>1723.7981378310415</v>
      </c>
      <c r="AC194" s="20">
        <f t="shared" si="9"/>
        <v>202385.33532444446</v>
      </c>
    </row>
    <row r="195" spans="2:29" x14ac:dyDescent="0.25">
      <c r="B195" s="9">
        <v>191</v>
      </c>
      <c r="C195" s="9">
        <f t="shared" si="10"/>
        <v>38</v>
      </c>
      <c r="D195" s="9">
        <f t="shared" si="11"/>
        <v>11</v>
      </c>
      <c r="E195" s="20">
        <f>E183*(1+VLookups!$C$8)</f>
        <v>14336.263886573593</v>
      </c>
      <c r="F195" s="20">
        <f>-E195*VLookups!$C$10*2</f>
        <v>-860.17583319441553</v>
      </c>
      <c r="G195" s="19">
        <v>0</v>
      </c>
      <c r="H195" s="20">
        <f>(-VLookups!$C$13)*(E195+F195/2)</f>
        <v>-4046.6972072631288</v>
      </c>
      <c r="I195" s="20">
        <f>-PMT(VLookups!$C$16/12,180,-FV(VLookups!$C$16/12,72,,-VLookups!$C$15))</f>
        <v>-1244.1079432345916</v>
      </c>
      <c r="J195" s="20">
        <f>-PMT(VLookups!$C$20/12,180,-FV(VLookups!$C$20/12,24,,-VLookups!$C$19))</f>
        <v>-499.96299892623148</v>
      </c>
      <c r="K195" s="19">
        <v>0</v>
      </c>
      <c r="L195" s="19">
        <v>0</v>
      </c>
      <c r="M195" s="20">
        <f>M194-VLookups!$C$33</f>
        <v>-196</v>
      </c>
      <c r="N195" s="22">
        <v>131</v>
      </c>
      <c r="O195" s="19">
        <v>0</v>
      </c>
      <c r="P195" s="19">
        <v>0</v>
      </c>
      <c r="Q195" s="9" t="s">
        <v>36</v>
      </c>
      <c r="R195" s="19">
        <v>0</v>
      </c>
      <c r="S195" s="20">
        <f>VLookups!$C$50</f>
        <v>-3580.614715990946</v>
      </c>
      <c r="T195" s="19">
        <v>0</v>
      </c>
      <c r="U195" s="9">
        <v>47</v>
      </c>
      <c r="V195" s="21">
        <f>V194-VLookups!$C$54</f>
        <v>-1455</v>
      </c>
      <c r="W195" s="21">
        <f>-VLookups!$C$59</f>
        <v>-200</v>
      </c>
      <c r="X195" s="21">
        <f>-[1]VLookups!$C$62</f>
        <v>-150</v>
      </c>
      <c r="Y195" s="20">
        <f>Y194*(1+VLookups!$C$57/12)</f>
        <v>-243.25183246703267</v>
      </c>
      <c r="Z195" s="20">
        <f>-E195*VLookups!$J$3</f>
        <v>-573.45055546294373</v>
      </c>
      <c r="AA195" s="19">
        <v>0</v>
      </c>
      <c r="AB195" s="20">
        <f t="shared" si="8"/>
        <v>1717.090716631511</v>
      </c>
      <c r="AC195" s="20">
        <f t="shared" si="9"/>
        <v>204439.73493328338</v>
      </c>
    </row>
    <row r="196" spans="2:29" x14ac:dyDescent="0.25">
      <c r="B196" s="9">
        <v>192</v>
      </c>
      <c r="C196" s="9">
        <f t="shared" si="10"/>
        <v>39</v>
      </c>
      <c r="D196" s="9">
        <f t="shared" si="11"/>
        <v>0</v>
      </c>
      <c r="E196" s="20">
        <f>E184*(1+VLookups!$C$8)</f>
        <v>14838.033122603669</v>
      </c>
      <c r="F196" s="20">
        <f>-E196*VLookups!$C$10*2</f>
        <v>-890.28198735622004</v>
      </c>
      <c r="G196" s="19">
        <v>0</v>
      </c>
      <c r="H196" s="20">
        <f>(-VLookups!$C$13)*(E196+F196/2)</f>
        <v>-4188.3316095173386</v>
      </c>
      <c r="I196" s="20">
        <f>-PMT(VLookups!$C$16/12,180,-FV(VLookups!$C$16/12,72,,-VLookups!$C$15))</f>
        <v>-1244.1079432345916</v>
      </c>
      <c r="J196" s="20">
        <f>-PMT(VLookups!$C$20/12,180,-FV(VLookups!$C$20/12,24,,-VLookups!$C$19))</f>
        <v>-499.96299892623148</v>
      </c>
      <c r="K196" s="19">
        <v>0</v>
      </c>
      <c r="L196" s="19">
        <v>0</v>
      </c>
      <c r="M196" s="20">
        <f>M195-VLookups!$C$33</f>
        <v>-197</v>
      </c>
      <c r="N196" s="22">
        <v>132</v>
      </c>
      <c r="O196" s="19">
        <v>0</v>
      </c>
      <c r="P196" s="19">
        <v>0</v>
      </c>
      <c r="Q196" s="9" t="s">
        <v>36</v>
      </c>
      <c r="R196" s="19">
        <v>0</v>
      </c>
      <c r="S196" s="20">
        <f>VLookups!$C$50</f>
        <v>-3580.614715990946</v>
      </c>
      <c r="T196" s="19">
        <v>0</v>
      </c>
      <c r="U196" s="9">
        <v>48</v>
      </c>
      <c r="V196" s="21">
        <f>V195-VLookups!$C$54</f>
        <v>-1460</v>
      </c>
      <c r="W196" s="21">
        <f>-VLookups!$C$59</f>
        <v>-200</v>
      </c>
      <c r="X196" s="21">
        <f>-[1]VLookups!$C$62</f>
        <v>-150</v>
      </c>
      <c r="Y196" s="20">
        <f>Y195*(1+VLookups!$C$57/12)</f>
        <v>-243.96131697839485</v>
      </c>
      <c r="Z196" s="20">
        <f>-E196*VLookups!$J$3</f>
        <v>-593.52132490414681</v>
      </c>
      <c r="AA196" s="19">
        <v>0</v>
      </c>
      <c r="AB196" s="20">
        <f t="shared" si="8"/>
        <v>2035.3922193739086</v>
      </c>
      <c r="AC196" s="20">
        <f t="shared" si="9"/>
        <v>206815.86004421275</v>
      </c>
    </row>
    <row r="197" spans="2:29" x14ac:dyDescent="0.25">
      <c r="B197" s="9">
        <v>193</v>
      </c>
      <c r="C197" s="9">
        <f t="shared" si="10"/>
        <v>39</v>
      </c>
      <c r="D197" s="9">
        <f t="shared" si="11"/>
        <v>1</v>
      </c>
      <c r="E197" s="20">
        <f>E185*(1+VLookups!$C$8)</f>
        <v>14838.033122603669</v>
      </c>
      <c r="F197" s="20">
        <f>-E197*VLookups!$C$10*2</f>
        <v>-890.28198735622004</v>
      </c>
      <c r="G197" s="19">
        <v>0</v>
      </c>
      <c r="H197" s="20">
        <f>(-VLookups!$C$13)*(E197+F197/2)</f>
        <v>-4188.3316095173386</v>
      </c>
      <c r="I197" s="20">
        <f>-PMT(VLookups!$C$16/12,180,-FV(VLookups!$C$16/12,72,,-VLookups!$C$15))</f>
        <v>-1244.1079432345916</v>
      </c>
      <c r="J197" s="20">
        <f>-PMT(VLookups!$C$20/12,180,-FV(VLookups!$C$20/12,24,,-VLookups!$C$19))</f>
        <v>-499.96299892623148</v>
      </c>
      <c r="K197" s="19">
        <v>0</v>
      </c>
      <c r="L197" s="19">
        <v>0</v>
      </c>
      <c r="M197" s="20">
        <f>M196-VLookups!$C$33</f>
        <v>-198</v>
      </c>
      <c r="N197" s="22">
        <v>133</v>
      </c>
      <c r="O197" s="19">
        <v>0</v>
      </c>
      <c r="P197" s="19">
        <v>0</v>
      </c>
      <c r="Q197" s="9" t="s">
        <v>36</v>
      </c>
      <c r="R197" s="19">
        <v>0</v>
      </c>
      <c r="S197" s="20">
        <f>VLookups!$C$50</f>
        <v>-3580.614715990946</v>
      </c>
      <c r="T197" s="19">
        <v>0</v>
      </c>
      <c r="U197" s="9">
        <v>49</v>
      </c>
      <c r="V197" s="21">
        <f>V196-VLookups!$C$54</f>
        <v>-1465</v>
      </c>
      <c r="W197" s="21">
        <f>-VLookups!$C$59</f>
        <v>-200</v>
      </c>
      <c r="X197" s="21">
        <f>-[1]VLookups!$C$62</f>
        <v>-150</v>
      </c>
      <c r="Y197" s="20">
        <f>Y196*(1+VLookups!$C$57/12)</f>
        <v>-244.67287081958185</v>
      </c>
      <c r="Z197" s="20">
        <f>-E197*VLookups!$J$3</f>
        <v>-593.52132490414681</v>
      </c>
      <c r="AA197" s="19">
        <v>0</v>
      </c>
      <c r="AB197" s="20">
        <f t="shared" ref="AB197:AB260" si="12">SUM(E197,F197/2,H197,I197,K197,L197,M197,O197,P197,R197,S197,T197,V197,W197,X197,Y197,G197,J197,Z197,AA197)</f>
        <v>2028.6806655327214</v>
      </c>
      <c r="AC197" s="20">
        <f t="shared" si="9"/>
        <v>209189.23380981915</v>
      </c>
    </row>
    <row r="198" spans="2:29" x14ac:dyDescent="0.25">
      <c r="B198" s="9">
        <v>194</v>
      </c>
      <c r="C198" s="9">
        <f t="shared" si="10"/>
        <v>39</v>
      </c>
      <c r="D198" s="9">
        <f t="shared" si="11"/>
        <v>2</v>
      </c>
      <c r="E198" s="20">
        <f>E186*(1+VLookups!$C$8)</f>
        <v>14838.033122603669</v>
      </c>
      <c r="F198" s="20">
        <f>-E198*VLookups!$C$10*2</f>
        <v>-890.28198735622004</v>
      </c>
      <c r="G198" s="19">
        <v>0</v>
      </c>
      <c r="H198" s="20">
        <f>(-VLookups!$C$13)*(E198+F198/2)</f>
        <v>-4188.3316095173386</v>
      </c>
      <c r="I198" s="20">
        <f>-PMT(VLookups!$C$16/12,180,-FV(VLookups!$C$16/12,72,,-VLookups!$C$15))</f>
        <v>-1244.1079432345916</v>
      </c>
      <c r="J198" s="20">
        <f>-PMT(VLookups!$C$20/12,180,-FV(VLookups!$C$20/12,24,,-VLookups!$C$19))</f>
        <v>-499.96299892623148</v>
      </c>
      <c r="K198" s="19">
        <v>0</v>
      </c>
      <c r="L198" s="19">
        <v>0</v>
      </c>
      <c r="M198" s="20">
        <f>M197-VLookups!$C$33</f>
        <v>-199</v>
      </c>
      <c r="N198" s="22">
        <v>134</v>
      </c>
      <c r="O198" s="19">
        <v>0</v>
      </c>
      <c r="P198" s="19">
        <v>0</v>
      </c>
      <c r="Q198" s="9" t="s">
        <v>36</v>
      </c>
      <c r="R198" s="19">
        <v>0</v>
      </c>
      <c r="S198" s="20">
        <f>VLookups!$C$50</f>
        <v>-3580.614715990946</v>
      </c>
      <c r="T198" s="19">
        <v>0</v>
      </c>
      <c r="U198" s="9">
        <v>50</v>
      </c>
      <c r="V198" s="21">
        <f>V197-VLookups!$C$54</f>
        <v>-1470</v>
      </c>
      <c r="W198" s="21">
        <f>-VLookups!$C$59</f>
        <v>-200</v>
      </c>
      <c r="X198" s="21">
        <f>-[1]VLookups!$C$62</f>
        <v>-150</v>
      </c>
      <c r="Y198" s="20">
        <f>Y197*(1+VLookups!$C$57/12)</f>
        <v>-245.38650002613898</v>
      </c>
      <c r="Z198" s="20">
        <f>-E198*VLookups!$J$3</f>
        <v>-593.52132490414681</v>
      </c>
      <c r="AA198" s="19">
        <v>0</v>
      </c>
      <c r="AB198" s="20">
        <f t="shared" si="12"/>
        <v>2021.9670363261644</v>
      </c>
      <c r="AC198" s="20">
        <f t="shared" ref="AC198:AC261" si="13">AB198+AC197*(1+$AC$2/12)</f>
        <v>211559.84956916168</v>
      </c>
    </row>
    <row r="199" spans="2:29" x14ac:dyDescent="0.25">
      <c r="B199" s="9">
        <v>195</v>
      </c>
      <c r="C199" s="9">
        <f t="shared" si="10"/>
        <v>39</v>
      </c>
      <c r="D199" s="9">
        <f t="shared" si="11"/>
        <v>3</v>
      </c>
      <c r="E199" s="20">
        <f>E187*(1+VLookups!$C$8)</f>
        <v>14838.033122603669</v>
      </c>
      <c r="F199" s="20">
        <f>-E199*VLookups!$C$10*2</f>
        <v>-890.28198735622004</v>
      </c>
      <c r="G199" s="19">
        <v>0</v>
      </c>
      <c r="H199" s="20">
        <f>(-VLookups!$C$13)*(E199+F199/2)</f>
        <v>-4188.3316095173386</v>
      </c>
      <c r="I199" s="20">
        <f>-PMT(VLookups!$C$16/12,180,-FV(VLookups!$C$16/12,72,,-VLookups!$C$15))</f>
        <v>-1244.1079432345916</v>
      </c>
      <c r="J199" s="20">
        <f>-PMT(VLookups!$C$20/12,180,-FV(VLookups!$C$20/12,24,,-VLookups!$C$19))</f>
        <v>-499.96299892623148</v>
      </c>
      <c r="K199" s="19">
        <v>0</v>
      </c>
      <c r="L199" s="19">
        <v>0</v>
      </c>
      <c r="M199" s="20">
        <f>M198-VLookups!$C$33</f>
        <v>-200</v>
      </c>
      <c r="N199" s="22">
        <v>135</v>
      </c>
      <c r="O199" s="19">
        <v>0</v>
      </c>
      <c r="P199" s="19">
        <v>0</v>
      </c>
      <c r="Q199" s="9" t="s">
        <v>36</v>
      </c>
      <c r="R199" s="19">
        <v>0</v>
      </c>
      <c r="S199" s="20">
        <f>VLookups!$C$50</f>
        <v>-3580.614715990946</v>
      </c>
      <c r="T199" s="19">
        <v>0</v>
      </c>
      <c r="U199" s="9">
        <v>51</v>
      </c>
      <c r="V199" s="21">
        <f>V198-VLookups!$C$54</f>
        <v>-1475</v>
      </c>
      <c r="W199" s="21">
        <f>-VLookups!$C$59</f>
        <v>-200</v>
      </c>
      <c r="X199" s="21">
        <f>-[1]VLookups!$C$62</f>
        <v>-150</v>
      </c>
      <c r="Y199" s="20">
        <f>Y198*(1+VLookups!$C$57/12)</f>
        <v>-246.10221065121522</v>
      </c>
      <c r="Z199" s="20">
        <f>-E199*VLookups!$J$3</f>
        <v>-593.52132490414681</v>
      </c>
      <c r="AA199" s="19">
        <v>0</v>
      </c>
      <c r="AB199" s="20">
        <f t="shared" si="12"/>
        <v>2015.2513257010883</v>
      </c>
      <c r="AC199" s="20">
        <f t="shared" si="13"/>
        <v>213927.70064414473</v>
      </c>
    </row>
    <row r="200" spans="2:29" x14ac:dyDescent="0.25">
      <c r="B200" s="9">
        <v>196</v>
      </c>
      <c r="C200" s="9">
        <f t="shared" si="10"/>
        <v>39</v>
      </c>
      <c r="D200" s="9">
        <f t="shared" si="11"/>
        <v>4</v>
      </c>
      <c r="E200" s="20">
        <f>E188*(1+VLookups!$C$8)</f>
        <v>14838.033122603669</v>
      </c>
      <c r="F200" s="20">
        <f>-E200*VLookups!$C$10*2</f>
        <v>-890.28198735622004</v>
      </c>
      <c r="G200" s="19">
        <v>0</v>
      </c>
      <c r="H200" s="20">
        <f>(-VLookups!$C$13)*(E200+F200/2)</f>
        <v>-4188.3316095173386</v>
      </c>
      <c r="I200" s="20">
        <f>-PMT(VLookups!$C$16/12,180,-FV(VLookups!$C$16/12,72,,-VLookups!$C$15))</f>
        <v>-1244.1079432345916</v>
      </c>
      <c r="J200" s="20">
        <f>-PMT(VLookups!$C$20/12,180,-FV(VLookups!$C$20/12,24,,-VLookups!$C$19))</f>
        <v>-499.96299892623148</v>
      </c>
      <c r="K200" s="19">
        <v>0</v>
      </c>
      <c r="L200" s="19">
        <v>0</v>
      </c>
      <c r="M200" s="20">
        <f>M199-VLookups!$C$33</f>
        <v>-201</v>
      </c>
      <c r="N200" s="22">
        <v>136</v>
      </c>
      <c r="O200" s="19">
        <v>0</v>
      </c>
      <c r="P200" s="19">
        <v>0</v>
      </c>
      <c r="Q200" s="9" t="s">
        <v>36</v>
      </c>
      <c r="R200" s="19">
        <v>0</v>
      </c>
      <c r="S200" s="20">
        <f>VLookups!$C$50</f>
        <v>-3580.614715990946</v>
      </c>
      <c r="T200" s="19">
        <v>0</v>
      </c>
      <c r="U200" s="9">
        <v>52</v>
      </c>
      <c r="V200" s="21">
        <f>V199-VLookups!$C$54</f>
        <v>-1480</v>
      </c>
      <c r="W200" s="21">
        <f>-VLookups!$C$59</f>
        <v>-200</v>
      </c>
      <c r="X200" s="21">
        <f>-[1]VLookups!$C$62</f>
        <v>-150</v>
      </c>
      <c r="Y200" s="20">
        <f>Y199*(1+VLookups!$C$57/12)</f>
        <v>-246.8200087656146</v>
      </c>
      <c r="Z200" s="20">
        <f>-E200*VLookups!$J$3</f>
        <v>-593.52132490414681</v>
      </c>
      <c r="AA200" s="19">
        <v>0</v>
      </c>
      <c r="AB200" s="20">
        <f t="shared" si="12"/>
        <v>2008.5335275866887</v>
      </c>
      <c r="AC200" s="20">
        <f t="shared" si="13"/>
        <v>216292.78033947168</v>
      </c>
    </row>
    <row r="201" spans="2:29" x14ac:dyDescent="0.25">
      <c r="B201" s="9">
        <v>197</v>
      </c>
      <c r="C201" s="9">
        <f t="shared" si="10"/>
        <v>39</v>
      </c>
      <c r="D201" s="9">
        <f t="shared" si="11"/>
        <v>5</v>
      </c>
      <c r="E201" s="20">
        <f>E189*(1+VLookups!$C$8)</f>
        <v>14838.033122603669</v>
      </c>
      <c r="F201" s="20">
        <f>-E201*VLookups!$C$10*2</f>
        <v>-890.28198735622004</v>
      </c>
      <c r="G201" s="19">
        <v>0</v>
      </c>
      <c r="H201" s="20">
        <f>(-VLookups!$C$13)*(E201+F201/2)</f>
        <v>-4188.3316095173386</v>
      </c>
      <c r="I201" s="20">
        <f>-PMT(VLookups!$C$16/12,180,-FV(VLookups!$C$16/12,72,,-VLookups!$C$15))</f>
        <v>-1244.1079432345916</v>
      </c>
      <c r="J201" s="20">
        <f>-PMT(VLookups!$C$20/12,180,-FV(VLookups!$C$20/12,24,,-VLookups!$C$19))</f>
        <v>-499.96299892623148</v>
      </c>
      <c r="K201" s="19">
        <v>0</v>
      </c>
      <c r="L201" s="19">
        <v>0</v>
      </c>
      <c r="M201" s="20">
        <f>M200-VLookups!$C$33</f>
        <v>-202</v>
      </c>
      <c r="N201" s="22">
        <v>137</v>
      </c>
      <c r="O201" s="19">
        <v>0</v>
      </c>
      <c r="P201" s="19">
        <v>0</v>
      </c>
      <c r="Q201" s="9" t="s">
        <v>36</v>
      </c>
      <c r="R201" s="19">
        <v>0</v>
      </c>
      <c r="S201" s="20">
        <f>VLookups!$C$50</f>
        <v>-3580.614715990946</v>
      </c>
      <c r="T201" s="19">
        <v>0</v>
      </c>
      <c r="U201" s="9">
        <v>53</v>
      </c>
      <c r="V201" s="21">
        <f>V200-VLookups!$C$54</f>
        <v>-1485</v>
      </c>
      <c r="W201" s="21">
        <f>-VLookups!$C$59</f>
        <v>-200</v>
      </c>
      <c r="X201" s="21">
        <f>-[1]VLookups!$C$62</f>
        <v>-150</v>
      </c>
      <c r="Y201" s="20">
        <f>Y200*(1+VLookups!$C$57/12)</f>
        <v>-247.53990045784764</v>
      </c>
      <c r="Z201" s="20">
        <f>-E201*VLookups!$J$3</f>
        <v>-593.52132490414681</v>
      </c>
      <c r="AA201" s="19">
        <v>0</v>
      </c>
      <c r="AB201" s="20">
        <f t="shared" si="12"/>
        <v>2001.8136358944557</v>
      </c>
      <c r="AC201" s="20">
        <f t="shared" si="13"/>
        <v>218655.0819425986</v>
      </c>
    </row>
    <row r="202" spans="2:29" x14ac:dyDescent="0.25">
      <c r="B202" s="9">
        <v>198</v>
      </c>
      <c r="C202" s="9">
        <f t="shared" si="10"/>
        <v>39</v>
      </c>
      <c r="D202" s="9">
        <f t="shared" si="11"/>
        <v>6</v>
      </c>
      <c r="E202" s="20">
        <f>E190*(1+VLookups!$C$8)</f>
        <v>14838.033122603669</v>
      </c>
      <c r="F202" s="20">
        <f>-E202*VLookups!$C$10*2</f>
        <v>-890.28198735622004</v>
      </c>
      <c r="G202" s="19">
        <v>0</v>
      </c>
      <c r="H202" s="20">
        <f>(-VLookups!$C$13)*(E202+F202/2)</f>
        <v>-4188.3316095173386</v>
      </c>
      <c r="I202" s="20">
        <f>-PMT(VLookups!$C$16/12,180,-FV(VLookups!$C$16/12,72,,-VLookups!$C$15))</f>
        <v>-1244.1079432345916</v>
      </c>
      <c r="J202" s="20">
        <f>-PMT(VLookups!$C$20/12,180,-FV(VLookups!$C$20/12,24,,-VLookups!$C$19))</f>
        <v>-499.96299892623148</v>
      </c>
      <c r="K202" s="19">
        <v>0</v>
      </c>
      <c r="L202" s="19">
        <v>0</v>
      </c>
      <c r="M202" s="20">
        <f>M201-VLookups!$C$33</f>
        <v>-203</v>
      </c>
      <c r="N202" s="22">
        <v>138</v>
      </c>
      <c r="O202" s="19">
        <v>0</v>
      </c>
      <c r="P202" s="19">
        <v>0</v>
      </c>
      <c r="Q202" s="9" t="s">
        <v>36</v>
      </c>
      <c r="R202" s="19">
        <v>0</v>
      </c>
      <c r="S202" s="20">
        <f>VLookups!$C$50</f>
        <v>-3580.614715990946</v>
      </c>
      <c r="T202" s="19">
        <v>0</v>
      </c>
      <c r="U202" s="9">
        <v>54</v>
      </c>
      <c r="V202" s="21">
        <f>V201-VLookups!$C$54</f>
        <v>-1490</v>
      </c>
      <c r="W202" s="21">
        <f>-VLookups!$C$59</f>
        <v>-200</v>
      </c>
      <c r="X202" s="21">
        <f>-[1]VLookups!$C$62</f>
        <v>-150</v>
      </c>
      <c r="Y202" s="20">
        <f>Y201*(1+VLookups!$C$57/12)</f>
        <v>-248.26189183418302</v>
      </c>
      <c r="Z202" s="20">
        <f>-E202*VLookups!$J$3</f>
        <v>-593.52132490414681</v>
      </c>
      <c r="AA202" s="19">
        <v>0</v>
      </c>
      <c r="AB202" s="20">
        <f t="shared" si="12"/>
        <v>1995.0916445181201</v>
      </c>
      <c r="AC202" s="20">
        <f t="shared" si="13"/>
        <v>221014.5987236877</v>
      </c>
    </row>
    <row r="203" spans="2:29" x14ac:dyDescent="0.25">
      <c r="B203" s="9">
        <v>199</v>
      </c>
      <c r="C203" s="9">
        <f t="shared" si="10"/>
        <v>39</v>
      </c>
      <c r="D203" s="9">
        <f t="shared" si="11"/>
        <v>7</v>
      </c>
      <c r="E203" s="20">
        <f>E191*(1+VLookups!$C$8)</f>
        <v>14838.033122603669</v>
      </c>
      <c r="F203" s="20">
        <f>-E203*VLookups!$C$10*2</f>
        <v>-890.28198735622004</v>
      </c>
      <c r="G203" s="19">
        <v>0</v>
      </c>
      <c r="H203" s="20">
        <f>(-VLookups!$C$13)*(E203+F203/2)</f>
        <v>-4188.3316095173386</v>
      </c>
      <c r="I203" s="20">
        <f>-PMT(VLookups!$C$16/12,180,-FV(VLookups!$C$16/12,72,,-VLookups!$C$15))</f>
        <v>-1244.1079432345916</v>
      </c>
      <c r="J203" s="20">
        <f>-PMT(VLookups!$C$20/12,180,-FV(VLookups!$C$20/12,24,,-VLookups!$C$19))</f>
        <v>-499.96299892623148</v>
      </c>
      <c r="K203" s="19">
        <v>0</v>
      </c>
      <c r="L203" s="19">
        <v>0</v>
      </c>
      <c r="M203" s="20">
        <f>M202-VLookups!$C$33</f>
        <v>-204</v>
      </c>
      <c r="N203" s="22">
        <v>139</v>
      </c>
      <c r="O203" s="19">
        <v>0</v>
      </c>
      <c r="P203" s="19">
        <v>0</v>
      </c>
      <c r="Q203" s="9" t="s">
        <v>36</v>
      </c>
      <c r="R203" s="19">
        <v>0</v>
      </c>
      <c r="S203" s="20">
        <f>VLookups!$C$50</f>
        <v>-3580.614715990946</v>
      </c>
      <c r="T203" s="19">
        <v>0</v>
      </c>
      <c r="U203" s="9">
        <v>55</v>
      </c>
      <c r="V203" s="21">
        <f>V202-VLookups!$C$54</f>
        <v>-1495</v>
      </c>
      <c r="W203" s="21">
        <f>-VLookups!$C$59</f>
        <v>-200</v>
      </c>
      <c r="X203" s="21">
        <f>-[1]VLookups!$C$62</f>
        <v>-150</v>
      </c>
      <c r="Y203" s="20">
        <f>Y202*(1+VLookups!$C$57/12)</f>
        <v>-248.9859890186994</v>
      </c>
      <c r="Z203" s="20">
        <f>-E203*VLookups!$J$3</f>
        <v>-593.52132490414681</v>
      </c>
      <c r="AA203" s="19">
        <v>0</v>
      </c>
      <c r="AB203" s="20">
        <f t="shared" si="12"/>
        <v>1988.3675473336039</v>
      </c>
      <c r="AC203" s="20">
        <f t="shared" si="13"/>
        <v>223371.32393556077</v>
      </c>
    </row>
    <row r="204" spans="2:29" x14ac:dyDescent="0.25">
      <c r="B204" s="9">
        <v>200</v>
      </c>
      <c r="C204" s="9">
        <f t="shared" si="10"/>
        <v>39</v>
      </c>
      <c r="D204" s="9">
        <f t="shared" si="11"/>
        <v>8</v>
      </c>
      <c r="E204" s="20">
        <f>E192*(1+VLookups!$C$8)</f>
        <v>14838.033122603669</v>
      </c>
      <c r="F204" s="20">
        <f>-E204*VLookups!$C$10*2</f>
        <v>-890.28198735622004</v>
      </c>
      <c r="G204" s="19">
        <v>0</v>
      </c>
      <c r="H204" s="20">
        <f>(-VLookups!$C$13)*(E204+F204/2)</f>
        <v>-4188.3316095173386</v>
      </c>
      <c r="I204" s="20">
        <f>-PMT(VLookups!$C$16/12,180,-FV(VLookups!$C$16/12,72,,-VLookups!$C$15))</f>
        <v>-1244.1079432345916</v>
      </c>
      <c r="J204" s="20">
        <f>-PMT(VLookups!$C$20/12,180,-FV(VLookups!$C$20/12,24,,-VLookups!$C$19))</f>
        <v>-499.96299892623148</v>
      </c>
      <c r="K204" s="19">
        <v>0</v>
      </c>
      <c r="L204" s="19">
        <v>0</v>
      </c>
      <c r="M204" s="20">
        <f>M203-VLookups!$C$33</f>
        <v>-205</v>
      </c>
      <c r="N204" s="22">
        <v>140</v>
      </c>
      <c r="O204" s="19">
        <v>0</v>
      </c>
      <c r="P204" s="19">
        <v>0</v>
      </c>
      <c r="Q204" s="9" t="s">
        <v>36</v>
      </c>
      <c r="R204" s="19">
        <v>0</v>
      </c>
      <c r="S204" s="20">
        <f>VLookups!$C$50</f>
        <v>-3580.614715990946</v>
      </c>
      <c r="T204" s="19">
        <v>0</v>
      </c>
      <c r="U204" s="9">
        <v>56</v>
      </c>
      <c r="V204" s="21">
        <f>V203-VLookups!$C$54</f>
        <v>-1500</v>
      </c>
      <c r="W204" s="21">
        <f>-VLookups!$C$59</f>
        <v>-200</v>
      </c>
      <c r="X204" s="21">
        <f>-[1]VLookups!$C$62</f>
        <v>-150</v>
      </c>
      <c r="Y204" s="20">
        <f>Y203*(1+VLookups!$C$57/12)</f>
        <v>-249.71219815333728</v>
      </c>
      <c r="Z204" s="20">
        <f>-E204*VLookups!$J$3</f>
        <v>-593.52132490414681</v>
      </c>
      <c r="AA204" s="19">
        <v>0</v>
      </c>
      <c r="AB204" s="20">
        <f t="shared" si="12"/>
        <v>1981.641338198966</v>
      </c>
      <c r="AC204" s="20">
        <f t="shared" si="13"/>
        <v>225725.25081365235</v>
      </c>
    </row>
    <row r="205" spans="2:29" x14ac:dyDescent="0.25">
      <c r="B205" s="9">
        <v>201</v>
      </c>
      <c r="C205" s="9">
        <f t="shared" si="10"/>
        <v>39</v>
      </c>
      <c r="D205" s="9">
        <f t="shared" si="11"/>
        <v>9</v>
      </c>
      <c r="E205" s="20">
        <f>E193*(1+VLookups!$C$8)</f>
        <v>14838.033122603669</v>
      </c>
      <c r="F205" s="20">
        <f>-E205*VLookups!$C$10*2</f>
        <v>-890.28198735622004</v>
      </c>
      <c r="G205" s="19">
        <v>0</v>
      </c>
      <c r="H205" s="20">
        <f>(-VLookups!$C$13)*(E205+F205/2)</f>
        <v>-4188.3316095173386</v>
      </c>
      <c r="I205" s="20">
        <f>-PMT(VLookups!$C$16/12,180,-FV(VLookups!$C$16/12,72,,-VLookups!$C$15))</f>
        <v>-1244.1079432345916</v>
      </c>
      <c r="J205" s="20">
        <f>-PMT(VLookups!$C$20/12,180,-FV(VLookups!$C$20/12,24,,-VLookups!$C$19))</f>
        <v>-499.96299892623148</v>
      </c>
      <c r="K205" s="19">
        <v>0</v>
      </c>
      <c r="L205" s="19">
        <v>0</v>
      </c>
      <c r="M205" s="20">
        <f>M204-VLookups!$C$33</f>
        <v>-206</v>
      </c>
      <c r="N205" s="22">
        <v>141</v>
      </c>
      <c r="O205" s="19">
        <v>0</v>
      </c>
      <c r="P205" s="19">
        <v>0</v>
      </c>
      <c r="Q205" s="9" t="s">
        <v>36</v>
      </c>
      <c r="R205" s="19">
        <v>0</v>
      </c>
      <c r="S205" s="20">
        <f>VLookups!$C$50</f>
        <v>-3580.614715990946</v>
      </c>
      <c r="T205" s="19">
        <v>0</v>
      </c>
      <c r="U205" s="9">
        <v>57</v>
      </c>
      <c r="V205" s="21">
        <f>V204-VLookups!$C$54</f>
        <v>-1505</v>
      </c>
      <c r="W205" s="21">
        <f>-VLookups!$C$59</f>
        <v>-200</v>
      </c>
      <c r="X205" s="21">
        <f>-[1]VLookups!$C$62</f>
        <v>-150</v>
      </c>
      <c r="Y205" s="20">
        <f>Y204*(1+VLookups!$C$57/12)</f>
        <v>-250.44052539795118</v>
      </c>
      <c r="Z205" s="20">
        <f>-E205*VLookups!$J$3</f>
        <v>-593.52132490414681</v>
      </c>
      <c r="AA205" s="19">
        <v>0</v>
      </c>
      <c r="AB205" s="20">
        <f t="shared" si="12"/>
        <v>1974.9130109543521</v>
      </c>
      <c r="AC205" s="20">
        <f t="shared" si="13"/>
        <v>228076.3725759628</v>
      </c>
    </row>
    <row r="206" spans="2:29" x14ac:dyDescent="0.25">
      <c r="B206" s="9">
        <v>202</v>
      </c>
      <c r="C206" s="9">
        <f t="shared" si="10"/>
        <v>39</v>
      </c>
      <c r="D206" s="9">
        <f t="shared" si="11"/>
        <v>10</v>
      </c>
      <c r="E206" s="20">
        <f>E194*(1+VLookups!$C$8)</f>
        <v>14838.033122603669</v>
      </c>
      <c r="F206" s="20">
        <f>-E206*VLookups!$C$10*2</f>
        <v>-890.28198735622004</v>
      </c>
      <c r="G206" s="19">
        <v>0</v>
      </c>
      <c r="H206" s="20">
        <f>(-VLookups!$C$13)*(E206+F206/2)</f>
        <v>-4188.3316095173386</v>
      </c>
      <c r="I206" s="20">
        <f>-PMT(VLookups!$C$16/12,180,-FV(VLookups!$C$16/12,72,,-VLookups!$C$15))</f>
        <v>-1244.1079432345916</v>
      </c>
      <c r="J206" s="20">
        <f>-PMT(VLookups!$C$20/12,180,-FV(VLookups!$C$20/12,24,,-VLookups!$C$19))</f>
        <v>-499.96299892623148</v>
      </c>
      <c r="K206" s="19">
        <v>0</v>
      </c>
      <c r="L206" s="19">
        <v>0</v>
      </c>
      <c r="M206" s="20">
        <f>M205-VLookups!$C$33</f>
        <v>-207</v>
      </c>
      <c r="N206" s="22">
        <v>142</v>
      </c>
      <c r="O206" s="19">
        <v>0</v>
      </c>
      <c r="P206" s="19">
        <v>0</v>
      </c>
      <c r="Q206" s="9" t="s">
        <v>36</v>
      </c>
      <c r="R206" s="19">
        <v>0</v>
      </c>
      <c r="S206" s="20">
        <f>VLookups!$C$50</f>
        <v>-3580.614715990946</v>
      </c>
      <c r="T206" s="19">
        <v>0</v>
      </c>
      <c r="U206" s="9">
        <v>58</v>
      </c>
      <c r="V206" s="21">
        <f>V205-VLookups!$C$54</f>
        <v>-1510</v>
      </c>
      <c r="W206" s="21">
        <f>-VLookups!$C$59</f>
        <v>-200</v>
      </c>
      <c r="X206" s="21">
        <f>-[1]VLookups!$C$62</f>
        <v>-150</v>
      </c>
      <c r="Y206" s="20">
        <f>Y205*(1+VLookups!$C$57/12)</f>
        <v>-251.17097693036186</v>
      </c>
      <c r="Z206" s="20">
        <f>-E206*VLookups!$J$3</f>
        <v>-593.52132490414681</v>
      </c>
      <c r="AA206" s="19">
        <v>0</v>
      </c>
      <c r="AB206" s="20">
        <f t="shared" si="12"/>
        <v>1968.1825594219413</v>
      </c>
      <c r="AC206" s="20">
        <f t="shared" si="13"/>
        <v>230424.68242301137</v>
      </c>
    </row>
    <row r="207" spans="2:29" x14ac:dyDescent="0.25">
      <c r="B207" s="9">
        <v>203</v>
      </c>
      <c r="C207" s="9">
        <f t="shared" si="10"/>
        <v>39</v>
      </c>
      <c r="D207" s="9">
        <f t="shared" si="11"/>
        <v>11</v>
      </c>
      <c r="E207" s="20">
        <f>E195*(1+VLookups!$C$8)</f>
        <v>14838.033122603669</v>
      </c>
      <c r="F207" s="20">
        <f>-E207*VLookups!$C$10*2</f>
        <v>-890.28198735622004</v>
      </c>
      <c r="G207" s="19">
        <v>0</v>
      </c>
      <c r="H207" s="20">
        <f>(-VLookups!$C$13)*(E207+F207/2)</f>
        <v>-4188.3316095173386</v>
      </c>
      <c r="I207" s="20">
        <f>-PMT(VLookups!$C$16/12,180,-FV(VLookups!$C$16/12,72,,-VLookups!$C$15))</f>
        <v>-1244.1079432345916</v>
      </c>
      <c r="J207" s="20">
        <f>-PMT(VLookups!$C$20/12,180,-FV(VLookups!$C$20/12,24,,-VLookups!$C$19))</f>
        <v>-499.96299892623148</v>
      </c>
      <c r="K207" s="19">
        <v>0</v>
      </c>
      <c r="L207" s="19">
        <v>0</v>
      </c>
      <c r="M207" s="20">
        <f>M206-VLookups!$C$33</f>
        <v>-208</v>
      </c>
      <c r="N207" s="22">
        <v>143</v>
      </c>
      <c r="O207" s="19">
        <v>0</v>
      </c>
      <c r="P207" s="19">
        <v>0</v>
      </c>
      <c r="Q207" s="9" t="s">
        <v>36</v>
      </c>
      <c r="R207" s="19">
        <v>0</v>
      </c>
      <c r="S207" s="20">
        <f>VLookups!$C$50</f>
        <v>-3580.614715990946</v>
      </c>
      <c r="T207" s="19">
        <v>0</v>
      </c>
      <c r="U207" s="9">
        <v>59</v>
      </c>
      <c r="V207" s="21">
        <f>V206-VLookups!$C$54</f>
        <v>-1515</v>
      </c>
      <c r="W207" s="21">
        <f>-VLookups!$C$59</f>
        <v>-200</v>
      </c>
      <c r="X207" s="21">
        <f>-[1]VLookups!$C$62</f>
        <v>-150</v>
      </c>
      <c r="Y207" s="20">
        <f>Y206*(1+VLookups!$C$57/12)</f>
        <v>-251.90355894640876</v>
      </c>
      <c r="Z207" s="20">
        <f>-E207*VLookups!$J$3</f>
        <v>-593.52132490414681</v>
      </c>
      <c r="AA207" s="19">
        <v>0</v>
      </c>
      <c r="AB207" s="20">
        <f t="shared" si="12"/>
        <v>1961.4499774058945</v>
      </c>
      <c r="AC207" s="20">
        <f t="shared" si="13"/>
        <v>232770.17353778897</v>
      </c>
    </row>
    <row r="208" spans="2:29" x14ac:dyDescent="0.25">
      <c r="B208" s="9">
        <v>204</v>
      </c>
      <c r="C208" s="9">
        <f t="shared" si="10"/>
        <v>40</v>
      </c>
      <c r="D208" s="9">
        <f t="shared" si="11"/>
        <v>0</v>
      </c>
      <c r="E208" s="20">
        <f>E196*(1+VLookups!$C$8)</f>
        <v>15357.364281894796</v>
      </c>
      <c r="F208" s="20">
        <f>-E208*VLookups!$C$10*2</f>
        <v>-921.44185691368773</v>
      </c>
      <c r="G208" s="19">
        <v>0</v>
      </c>
      <c r="H208" s="20">
        <f>(-VLookups!$C$13)*(E208+F208/2)</f>
        <v>-4334.9232158504446</v>
      </c>
      <c r="I208" s="20">
        <f>-PMT(VLookups!$C$16/12,180,-FV(VLookups!$C$16/12,72,,-VLookups!$C$15))</f>
        <v>-1244.1079432345916</v>
      </c>
      <c r="J208" s="20">
        <f>-PMT(VLookups!$C$20/12,180,-FV(VLookups!$C$20/12,24,,-VLookups!$C$19))</f>
        <v>-499.96299892623148</v>
      </c>
      <c r="K208" s="19">
        <v>0</v>
      </c>
      <c r="L208" s="19">
        <v>0</v>
      </c>
      <c r="M208" s="20">
        <f>M207-VLookups!$C$33</f>
        <v>-209</v>
      </c>
      <c r="N208" s="22">
        <v>144</v>
      </c>
      <c r="O208" s="19">
        <v>0</v>
      </c>
      <c r="P208" s="19">
        <v>0</v>
      </c>
      <c r="Q208" s="9" t="s">
        <v>36</v>
      </c>
      <c r="R208" s="19">
        <v>0</v>
      </c>
      <c r="S208" s="20">
        <f>VLookups!$C$50</f>
        <v>-3580.614715990946</v>
      </c>
      <c r="T208" s="19">
        <v>0</v>
      </c>
      <c r="U208" s="9">
        <v>60</v>
      </c>
      <c r="V208" s="21">
        <f>V207-VLookups!$C$54</f>
        <v>-1520</v>
      </c>
      <c r="W208" s="21">
        <f>-VLookups!$C$59</f>
        <v>-200</v>
      </c>
      <c r="X208" s="21">
        <f>-[1]VLookups!$C$62</f>
        <v>-150</v>
      </c>
      <c r="Y208" s="20">
        <f>Y207*(1+VLookups!$C$57/12)</f>
        <v>-252.63827766000247</v>
      </c>
      <c r="Z208" s="20">
        <f>-E208*VLookups!$J$3</f>
        <v>-614.29457127579178</v>
      </c>
      <c r="AA208" s="19">
        <v>0</v>
      </c>
      <c r="AB208" s="20">
        <f t="shared" si="12"/>
        <v>2291.1016304999439</v>
      </c>
      <c r="AC208" s="20">
        <f t="shared" si="13"/>
        <v>235449.22545751857</v>
      </c>
    </row>
    <row r="209" spans="2:29" x14ac:dyDescent="0.25">
      <c r="B209" s="9">
        <v>205</v>
      </c>
      <c r="C209" s="9">
        <f t="shared" ref="C209:C272" si="14">C197+1</f>
        <v>40</v>
      </c>
      <c r="D209" s="9">
        <f t="shared" si="11"/>
        <v>1</v>
      </c>
      <c r="E209" s="20">
        <f>E197*(1+VLookups!$C$8)</f>
        <v>15357.364281894796</v>
      </c>
      <c r="F209" s="20">
        <f>-E209*VLookups!$C$10*2</f>
        <v>-921.44185691368773</v>
      </c>
      <c r="G209" s="19">
        <v>0</v>
      </c>
      <c r="H209" s="20">
        <f>(-VLookups!$C$13)*(E209+F209/2)</f>
        <v>-4334.9232158504446</v>
      </c>
      <c r="I209" s="19">
        <v>0</v>
      </c>
      <c r="J209" s="19">
        <v>0</v>
      </c>
      <c r="K209" s="19">
        <v>0</v>
      </c>
      <c r="L209" s="19">
        <v>0</v>
      </c>
      <c r="M209" s="20">
        <f>M208-VLookups!$C$33</f>
        <v>-210</v>
      </c>
      <c r="N209" s="22">
        <v>145</v>
      </c>
      <c r="O209" s="19">
        <v>0</v>
      </c>
      <c r="P209" s="19">
        <v>0</v>
      </c>
      <c r="Q209" s="9" t="s">
        <v>36</v>
      </c>
      <c r="R209" s="19">
        <v>0</v>
      </c>
      <c r="S209" s="20">
        <f>VLookups!$C$50</f>
        <v>-3580.614715990946</v>
      </c>
      <c r="T209" s="19">
        <v>0</v>
      </c>
      <c r="U209" s="9">
        <v>61</v>
      </c>
      <c r="V209" s="21">
        <f>V208-VLookups!$C$54</f>
        <v>-1525</v>
      </c>
      <c r="W209" s="21">
        <f>-VLookups!$C$59</f>
        <v>-200</v>
      </c>
      <c r="X209" s="21">
        <f>-[1]VLookups!$C$62</f>
        <v>-150</v>
      </c>
      <c r="Y209" s="20">
        <f>Y208*(1+VLookups!$C$57/12)</f>
        <v>-253.37513930317749</v>
      </c>
      <c r="Z209" s="20">
        <f>-E209*VLookups!$J$3</f>
        <v>-614.29457127579178</v>
      </c>
      <c r="AA209" s="19">
        <v>0</v>
      </c>
      <c r="AB209" s="20">
        <f t="shared" si="12"/>
        <v>4028.4357110175933</v>
      </c>
      <c r="AC209" s="20">
        <f t="shared" si="13"/>
        <v>239870.0765442987</v>
      </c>
    </row>
    <row r="210" spans="2:29" x14ac:dyDescent="0.25">
      <c r="B210" s="9">
        <v>206</v>
      </c>
      <c r="C210" s="9">
        <f t="shared" si="14"/>
        <v>40</v>
      </c>
      <c r="D210" s="9">
        <f t="shared" ref="D210:D273" si="15">D198</f>
        <v>2</v>
      </c>
      <c r="E210" s="20">
        <f>E198*(1+VLookups!$C$8)</f>
        <v>15357.364281894796</v>
      </c>
      <c r="F210" s="20">
        <f>-E210*VLookups!$C$10*2</f>
        <v>-921.44185691368773</v>
      </c>
      <c r="G210" s="19">
        <v>0</v>
      </c>
      <c r="H210" s="20">
        <f>(-VLookups!$C$13)*(E210+F210/2)</f>
        <v>-4334.9232158504446</v>
      </c>
      <c r="I210" s="19">
        <v>0</v>
      </c>
      <c r="J210" s="19">
        <v>0</v>
      </c>
      <c r="K210" s="19">
        <v>0</v>
      </c>
      <c r="L210" s="19">
        <v>0</v>
      </c>
      <c r="M210" s="20">
        <f>M209-VLookups!$C$33</f>
        <v>-211</v>
      </c>
      <c r="N210" s="22">
        <v>146</v>
      </c>
      <c r="O210" s="19">
        <v>0</v>
      </c>
      <c r="P210" s="19">
        <v>0</v>
      </c>
      <c r="Q210" s="9" t="s">
        <v>36</v>
      </c>
      <c r="R210" s="19">
        <v>0</v>
      </c>
      <c r="S210" s="20">
        <f>VLookups!$C$50</f>
        <v>-3580.614715990946</v>
      </c>
      <c r="T210" s="19">
        <v>0</v>
      </c>
      <c r="U210" s="9">
        <v>62</v>
      </c>
      <c r="V210" s="21">
        <f>V209-VLookups!$C$54</f>
        <v>-1530</v>
      </c>
      <c r="W210" s="21">
        <f>-VLookups!$C$59</f>
        <v>-200</v>
      </c>
      <c r="X210" s="21">
        <f>-[1]VLookups!$C$62</f>
        <v>-150</v>
      </c>
      <c r="Y210" s="20">
        <f>Y209*(1+VLookups!$C$57/12)</f>
        <v>-254.11415012614509</v>
      </c>
      <c r="Z210" s="20">
        <f>-E210*VLookups!$J$3</f>
        <v>-614.29457127579178</v>
      </c>
      <c r="AA210" s="19">
        <v>0</v>
      </c>
      <c r="AB210" s="20">
        <f t="shared" si="12"/>
        <v>4021.696700194625</v>
      </c>
      <c r="AC210" s="20">
        <f t="shared" si="13"/>
        <v>244291.55670540049</v>
      </c>
    </row>
    <row r="211" spans="2:29" x14ac:dyDescent="0.25">
      <c r="B211" s="9">
        <v>207</v>
      </c>
      <c r="C211" s="9">
        <f t="shared" si="14"/>
        <v>40</v>
      </c>
      <c r="D211" s="9">
        <f t="shared" si="15"/>
        <v>3</v>
      </c>
      <c r="E211" s="20">
        <f>E199*(1+VLookups!$C$8)</f>
        <v>15357.364281894796</v>
      </c>
      <c r="F211" s="20">
        <f>-E211*VLookups!$C$10*2</f>
        <v>-921.44185691368773</v>
      </c>
      <c r="G211" s="19">
        <v>0</v>
      </c>
      <c r="H211" s="20">
        <f>(-VLookups!$C$13)*(E211+F211/2)</f>
        <v>-4334.9232158504446</v>
      </c>
      <c r="I211" s="19">
        <v>0</v>
      </c>
      <c r="J211" s="19">
        <v>0</v>
      </c>
      <c r="K211" s="19">
        <v>0</v>
      </c>
      <c r="L211" s="19">
        <v>0</v>
      </c>
      <c r="M211" s="20">
        <f>M210-VLookups!$C$33</f>
        <v>-212</v>
      </c>
      <c r="N211" s="22">
        <v>147</v>
      </c>
      <c r="O211" s="19">
        <v>0</v>
      </c>
      <c r="P211" s="19">
        <v>0</v>
      </c>
      <c r="Q211" s="9" t="s">
        <v>36</v>
      </c>
      <c r="R211" s="19">
        <v>0</v>
      </c>
      <c r="S211" s="20">
        <f>VLookups!$C$50</f>
        <v>-3580.614715990946</v>
      </c>
      <c r="T211" s="19">
        <v>0</v>
      </c>
      <c r="U211" s="9">
        <v>63</v>
      </c>
      <c r="V211" s="21">
        <f>V210-VLookups!$C$54</f>
        <v>-1535</v>
      </c>
      <c r="W211" s="21">
        <f>-VLookups!$C$59</f>
        <v>-200</v>
      </c>
      <c r="X211" s="21">
        <f>-[1]VLookups!$C$62</f>
        <v>-150</v>
      </c>
      <c r="Y211" s="20">
        <f>Y210*(1+VLookups!$C$57/12)</f>
        <v>-254.85531639734634</v>
      </c>
      <c r="Z211" s="20">
        <f>-E211*VLookups!$J$3</f>
        <v>-614.29457127579178</v>
      </c>
      <c r="AA211" s="19">
        <v>0</v>
      </c>
      <c r="AB211" s="20">
        <f t="shared" si="12"/>
        <v>4014.9555339234239</v>
      </c>
      <c r="AC211" s="20">
        <f t="shared" si="13"/>
        <v>248713.66483383294</v>
      </c>
    </row>
    <row r="212" spans="2:29" x14ac:dyDescent="0.25">
      <c r="B212" s="9">
        <v>208</v>
      </c>
      <c r="C212" s="9">
        <f t="shared" si="14"/>
        <v>40</v>
      </c>
      <c r="D212" s="9">
        <f t="shared" si="15"/>
        <v>4</v>
      </c>
      <c r="E212" s="20">
        <f>E200*(1+VLookups!$C$8)</f>
        <v>15357.364281894796</v>
      </c>
      <c r="F212" s="20">
        <f>-E212*VLookups!$C$10*2</f>
        <v>-921.44185691368773</v>
      </c>
      <c r="G212" s="19">
        <v>0</v>
      </c>
      <c r="H212" s="20">
        <f>(-VLookups!$C$13)*(E212+F212/2)</f>
        <v>-4334.9232158504446</v>
      </c>
      <c r="I212" s="19">
        <v>0</v>
      </c>
      <c r="J212" s="19">
        <v>0</v>
      </c>
      <c r="K212" s="19">
        <v>0</v>
      </c>
      <c r="L212" s="19">
        <v>0</v>
      </c>
      <c r="M212" s="20">
        <f>M211-VLookups!$C$33</f>
        <v>-213</v>
      </c>
      <c r="N212" s="22">
        <v>148</v>
      </c>
      <c r="O212" s="19">
        <v>0</v>
      </c>
      <c r="P212" s="19">
        <v>0</v>
      </c>
      <c r="Q212" s="9" t="s">
        <v>36</v>
      </c>
      <c r="R212" s="19">
        <v>0</v>
      </c>
      <c r="S212" s="20">
        <f>VLookups!$C$50</f>
        <v>-3580.614715990946</v>
      </c>
      <c r="T212" s="19">
        <v>0</v>
      </c>
      <c r="U212" s="9">
        <v>64</v>
      </c>
      <c r="V212" s="21">
        <f>V211-VLookups!$C$54</f>
        <v>-1540</v>
      </c>
      <c r="W212" s="21">
        <f>-VLookups!$C$59</f>
        <v>-200</v>
      </c>
      <c r="X212" s="21">
        <f>-[1]VLookups!$C$62</f>
        <v>-150</v>
      </c>
      <c r="Y212" s="20">
        <f>Y211*(1+VLookups!$C$57/12)</f>
        <v>-255.59864440350526</v>
      </c>
      <c r="Z212" s="20">
        <f>-E212*VLookups!$J$3</f>
        <v>-614.29457127579178</v>
      </c>
      <c r="AA212" s="19">
        <v>0</v>
      </c>
      <c r="AB212" s="20">
        <f t="shared" si="12"/>
        <v>4008.2122059172652</v>
      </c>
      <c r="AC212" s="20">
        <f t="shared" si="13"/>
        <v>253136.39981447326</v>
      </c>
    </row>
    <row r="213" spans="2:29" x14ac:dyDescent="0.25">
      <c r="B213" s="9">
        <v>209</v>
      </c>
      <c r="C213" s="9">
        <f t="shared" si="14"/>
        <v>40</v>
      </c>
      <c r="D213" s="9">
        <f t="shared" si="15"/>
        <v>5</v>
      </c>
      <c r="E213" s="20">
        <f>E201*(1+VLookups!$C$8)</f>
        <v>15357.364281894796</v>
      </c>
      <c r="F213" s="20">
        <f>-E213*VLookups!$C$10*2</f>
        <v>-921.44185691368773</v>
      </c>
      <c r="G213" s="19">
        <v>0</v>
      </c>
      <c r="H213" s="20">
        <f>(-VLookups!$C$13)*(E213+F213/2)</f>
        <v>-4334.9232158504446</v>
      </c>
      <c r="I213" s="19">
        <v>0</v>
      </c>
      <c r="J213" s="19">
        <v>0</v>
      </c>
      <c r="K213" s="19">
        <v>0</v>
      </c>
      <c r="L213" s="19">
        <v>0</v>
      </c>
      <c r="M213" s="20">
        <f>M212-VLookups!$C$33</f>
        <v>-214</v>
      </c>
      <c r="N213" s="22">
        <v>149</v>
      </c>
      <c r="O213" s="19">
        <v>0</v>
      </c>
      <c r="P213" s="19">
        <v>0</v>
      </c>
      <c r="Q213" s="9" t="s">
        <v>36</v>
      </c>
      <c r="R213" s="19">
        <v>0</v>
      </c>
      <c r="S213" s="20">
        <f>VLookups!$C$50</f>
        <v>-3580.614715990946</v>
      </c>
      <c r="T213" s="19">
        <v>0</v>
      </c>
      <c r="U213" s="9">
        <v>65</v>
      </c>
      <c r="V213" s="21">
        <f>V212-VLookups!$C$54</f>
        <v>-1545</v>
      </c>
      <c r="W213" s="21">
        <f>-VLookups!$C$59</f>
        <v>-200</v>
      </c>
      <c r="X213" s="21">
        <f>-[1]VLookups!$C$62</f>
        <v>-150</v>
      </c>
      <c r="Y213" s="20">
        <f>Y212*(1+VLookups!$C$57/12)</f>
        <v>-256.34414044968213</v>
      </c>
      <c r="Z213" s="20">
        <f>-E213*VLookups!$J$3</f>
        <v>-614.29457127579178</v>
      </c>
      <c r="AA213" s="19">
        <v>0</v>
      </c>
      <c r="AB213" s="20">
        <f t="shared" si="12"/>
        <v>4001.4667098710879</v>
      </c>
      <c r="AC213" s="20">
        <f t="shared" si="13"/>
        <v>257559.76052403514</v>
      </c>
    </row>
    <row r="214" spans="2:29" x14ac:dyDescent="0.25">
      <c r="B214" s="9">
        <v>210</v>
      </c>
      <c r="C214" s="9">
        <f t="shared" si="14"/>
        <v>40</v>
      </c>
      <c r="D214" s="9">
        <f t="shared" si="15"/>
        <v>6</v>
      </c>
      <c r="E214" s="20">
        <f>E202*(1+VLookups!$C$8)</f>
        <v>15357.364281894796</v>
      </c>
      <c r="F214" s="20">
        <f>-E214*VLookups!$C$10*2</f>
        <v>-921.44185691368773</v>
      </c>
      <c r="G214" s="19">
        <v>0</v>
      </c>
      <c r="H214" s="20">
        <f>(-VLookups!$C$13)*(E214+F214/2)</f>
        <v>-4334.9232158504446</v>
      </c>
      <c r="I214" s="19">
        <v>0</v>
      </c>
      <c r="J214" s="19">
        <v>0</v>
      </c>
      <c r="K214" s="19">
        <v>0</v>
      </c>
      <c r="L214" s="19">
        <v>0</v>
      </c>
      <c r="M214" s="20">
        <f>M213-VLookups!$C$33</f>
        <v>-215</v>
      </c>
      <c r="N214" s="22">
        <v>150</v>
      </c>
      <c r="O214" s="19">
        <v>0</v>
      </c>
      <c r="P214" s="19">
        <v>0</v>
      </c>
      <c r="Q214" s="9" t="s">
        <v>36</v>
      </c>
      <c r="R214" s="19">
        <v>0</v>
      </c>
      <c r="S214" s="20">
        <f>VLookups!$C$50</f>
        <v>-3580.614715990946</v>
      </c>
      <c r="T214" s="19">
        <v>0</v>
      </c>
      <c r="U214" s="9">
        <v>66</v>
      </c>
      <c r="V214" s="21">
        <f>V213-VLookups!$C$54</f>
        <v>-1550</v>
      </c>
      <c r="W214" s="21">
        <f>-VLookups!$C$59</f>
        <v>-200</v>
      </c>
      <c r="X214" s="21">
        <f>-[1]VLookups!$C$62</f>
        <v>-150</v>
      </c>
      <c r="Y214" s="20">
        <f>Y213*(1+VLookups!$C$57/12)</f>
        <v>-257.09181085932704</v>
      </c>
      <c r="Z214" s="20">
        <f>-E214*VLookups!$J$3</f>
        <v>-614.29457127579178</v>
      </c>
      <c r="AA214" s="19">
        <v>0</v>
      </c>
      <c r="AB214" s="20">
        <f t="shared" si="12"/>
        <v>3994.7190394614436</v>
      </c>
      <c r="AC214" s="20">
        <f t="shared" si="13"/>
        <v>261983.74583103665</v>
      </c>
    </row>
    <row r="215" spans="2:29" x14ac:dyDescent="0.25">
      <c r="B215" s="9">
        <v>211</v>
      </c>
      <c r="C215" s="9">
        <f t="shared" si="14"/>
        <v>40</v>
      </c>
      <c r="D215" s="9">
        <f t="shared" si="15"/>
        <v>7</v>
      </c>
      <c r="E215" s="20">
        <f>E203*(1+VLookups!$C$8)</f>
        <v>15357.364281894796</v>
      </c>
      <c r="F215" s="20">
        <f>-E215*VLookups!$C$10*2</f>
        <v>-921.44185691368773</v>
      </c>
      <c r="G215" s="19">
        <v>0</v>
      </c>
      <c r="H215" s="20">
        <f>(-VLookups!$C$13)*(E215+F215/2)</f>
        <v>-4334.9232158504446</v>
      </c>
      <c r="I215" s="19">
        <v>0</v>
      </c>
      <c r="J215" s="19">
        <v>0</v>
      </c>
      <c r="K215" s="19">
        <v>0</v>
      </c>
      <c r="L215" s="19">
        <v>0</v>
      </c>
      <c r="M215" s="20">
        <f>M214-VLookups!$C$33</f>
        <v>-216</v>
      </c>
      <c r="N215" s="22">
        <v>151</v>
      </c>
      <c r="O215" s="19">
        <v>0</v>
      </c>
      <c r="P215" s="19">
        <v>0</v>
      </c>
      <c r="Q215" s="9" t="s">
        <v>36</v>
      </c>
      <c r="R215" s="19">
        <v>0</v>
      </c>
      <c r="S215" s="20">
        <f>VLookups!$C$50</f>
        <v>-3580.614715990946</v>
      </c>
      <c r="T215" s="19">
        <v>0</v>
      </c>
      <c r="U215" s="9">
        <v>67</v>
      </c>
      <c r="V215" s="21">
        <f>V214-VLookups!$C$54</f>
        <v>-1555</v>
      </c>
      <c r="W215" s="21">
        <f>-VLookups!$C$59</f>
        <v>-200</v>
      </c>
      <c r="X215" s="21">
        <f>-[1]VLookups!$C$62</f>
        <v>-150</v>
      </c>
      <c r="Y215" s="20">
        <f>Y214*(1+VLookups!$C$57/12)</f>
        <v>-257.84166197433342</v>
      </c>
      <c r="Z215" s="20">
        <f>-E215*VLookups!$J$3</f>
        <v>-614.29457127579178</v>
      </c>
      <c r="AA215" s="19">
        <v>0</v>
      </c>
      <c r="AB215" s="20">
        <f t="shared" si="12"/>
        <v>3987.9691883464366</v>
      </c>
      <c r="AC215" s="20">
        <f t="shared" si="13"/>
        <v>266408.35459576815</v>
      </c>
    </row>
    <row r="216" spans="2:29" x14ac:dyDescent="0.25">
      <c r="B216" s="9">
        <v>212</v>
      </c>
      <c r="C216" s="9">
        <f t="shared" si="14"/>
        <v>40</v>
      </c>
      <c r="D216" s="9">
        <f t="shared" si="15"/>
        <v>8</v>
      </c>
      <c r="E216" s="20">
        <f>E204*(1+VLookups!$C$8)</f>
        <v>15357.364281894796</v>
      </c>
      <c r="F216" s="20">
        <f>-E216*VLookups!$C$10*2</f>
        <v>-921.44185691368773</v>
      </c>
      <c r="G216" s="19">
        <v>0</v>
      </c>
      <c r="H216" s="20">
        <f>(-VLookups!$C$13)*(E216+F216/2)</f>
        <v>-4334.9232158504446</v>
      </c>
      <c r="I216" s="19">
        <v>0</v>
      </c>
      <c r="J216" s="19">
        <v>0</v>
      </c>
      <c r="K216" s="19">
        <v>0</v>
      </c>
      <c r="L216" s="19">
        <v>0</v>
      </c>
      <c r="M216" s="20">
        <f>M215-VLookups!$C$33</f>
        <v>-217</v>
      </c>
      <c r="N216" s="22">
        <v>152</v>
      </c>
      <c r="O216" s="19">
        <v>0</v>
      </c>
      <c r="P216" s="19">
        <v>0</v>
      </c>
      <c r="Q216" s="9" t="s">
        <v>36</v>
      </c>
      <c r="R216" s="19">
        <v>0</v>
      </c>
      <c r="S216" s="20">
        <f>VLookups!$C$50</f>
        <v>-3580.614715990946</v>
      </c>
      <c r="T216" s="19">
        <v>0</v>
      </c>
      <c r="U216" s="9">
        <v>68</v>
      </c>
      <c r="V216" s="21">
        <f>V215-VLookups!$C$54</f>
        <v>-1560</v>
      </c>
      <c r="W216" s="21">
        <f>-VLookups!$C$59</f>
        <v>-200</v>
      </c>
      <c r="X216" s="21">
        <f>-[1]VLookups!$C$62</f>
        <v>-150</v>
      </c>
      <c r="Y216" s="20">
        <f>Y215*(1+VLookups!$C$57/12)</f>
        <v>-258.59370015509188</v>
      </c>
      <c r="Z216" s="20">
        <f>-E216*VLookups!$J$3</f>
        <v>-614.29457127579178</v>
      </c>
      <c r="AA216" s="19">
        <v>0</v>
      </c>
      <c r="AB216" s="20">
        <f t="shared" si="12"/>
        <v>3981.2171501656785</v>
      </c>
      <c r="AC216" s="20">
        <f t="shared" si="13"/>
        <v>270833.58567026013</v>
      </c>
    </row>
    <row r="217" spans="2:29" x14ac:dyDescent="0.25">
      <c r="B217" s="9">
        <v>213</v>
      </c>
      <c r="C217" s="9">
        <f t="shared" si="14"/>
        <v>40</v>
      </c>
      <c r="D217" s="9">
        <f t="shared" si="15"/>
        <v>9</v>
      </c>
      <c r="E217" s="20">
        <f>E205*(1+VLookups!$C$8)</f>
        <v>15357.364281894796</v>
      </c>
      <c r="F217" s="20">
        <f>-E217*VLookups!$C$10*2</f>
        <v>-921.44185691368773</v>
      </c>
      <c r="G217" s="19">
        <v>0</v>
      </c>
      <c r="H217" s="20">
        <f>(-VLookups!$C$13)*(E217+F217/2)</f>
        <v>-4334.9232158504446</v>
      </c>
      <c r="I217" s="19">
        <v>0</v>
      </c>
      <c r="J217" s="19">
        <v>0</v>
      </c>
      <c r="K217" s="19">
        <v>0</v>
      </c>
      <c r="L217" s="19">
        <v>0</v>
      </c>
      <c r="M217" s="20">
        <f>M216-VLookups!$C$33</f>
        <v>-218</v>
      </c>
      <c r="N217" s="22">
        <v>153</v>
      </c>
      <c r="O217" s="19">
        <v>0</v>
      </c>
      <c r="P217" s="19">
        <v>0</v>
      </c>
      <c r="Q217" s="9" t="s">
        <v>36</v>
      </c>
      <c r="R217" s="19">
        <v>0</v>
      </c>
      <c r="S217" s="20">
        <f>VLookups!$C$50</f>
        <v>-3580.614715990946</v>
      </c>
      <c r="T217" s="19">
        <v>0</v>
      </c>
      <c r="U217" s="9">
        <v>69</v>
      </c>
      <c r="V217" s="21">
        <f>V216-VLookups!$C$54</f>
        <v>-1565</v>
      </c>
      <c r="W217" s="21">
        <f>-VLookups!$C$59</f>
        <v>-200</v>
      </c>
      <c r="X217" s="21">
        <f>-[1]VLookups!$C$62</f>
        <v>-150</v>
      </c>
      <c r="Y217" s="20">
        <f>Y216*(1+VLookups!$C$57/12)</f>
        <v>-259.34793178054423</v>
      </c>
      <c r="Z217" s="20">
        <f>-E217*VLookups!$J$3</f>
        <v>-614.29457127579178</v>
      </c>
      <c r="AA217" s="19">
        <v>0</v>
      </c>
      <c r="AB217" s="20">
        <f t="shared" si="12"/>
        <v>3974.4629185402264</v>
      </c>
      <c r="AC217" s="20">
        <f t="shared" si="13"/>
        <v>275259.43789825082</v>
      </c>
    </row>
    <row r="218" spans="2:29" x14ac:dyDescent="0.25">
      <c r="B218" s="9">
        <v>214</v>
      </c>
      <c r="C218" s="9">
        <f t="shared" si="14"/>
        <v>40</v>
      </c>
      <c r="D218" s="9">
        <f t="shared" si="15"/>
        <v>10</v>
      </c>
      <c r="E218" s="20">
        <f>E206*(1+VLookups!$C$8)</f>
        <v>15357.364281894796</v>
      </c>
      <c r="F218" s="20">
        <f>-E218*VLookups!$C$10*2</f>
        <v>-921.44185691368773</v>
      </c>
      <c r="G218" s="19">
        <v>0</v>
      </c>
      <c r="H218" s="20">
        <f>(-VLookups!$C$13)*(E218+F218/2)</f>
        <v>-4334.9232158504446</v>
      </c>
      <c r="I218" s="19">
        <v>0</v>
      </c>
      <c r="J218" s="19">
        <v>0</v>
      </c>
      <c r="K218" s="19">
        <v>0</v>
      </c>
      <c r="L218" s="19">
        <v>0</v>
      </c>
      <c r="M218" s="20">
        <f>M217-VLookups!$C$33</f>
        <v>-219</v>
      </c>
      <c r="N218" s="22">
        <v>154</v>
      </c>
      <c r="O218" s="19">
        <v>0</v>
      </c>
      <c r="P218" s="19">
        <v>0</v>
      </c>
      <c r="Q218" s="9" t="s">
        <v>36</v>
      </c>
      <c r="R218" s="19">
        <v>0</v>
      </c>
      <c r="S218" s="20">
        <f>VLookups!$C$50</f>
        <v>-3580.614715990946</v>
      </c>
      <c r="T218" s="19">
        <v>0</v>
      </c>
      <c r="U218" s="9">
        <v>70</v>
      </c>
      <c r="V218" s="21">
        <f>V217-VLookups!$C$54</f>
        <v>-1570</v>
      </c>
      <c r="W218" s="21">
        <f>-VLookups!$C$59</f>
        <v>-200</v>
      </c>
      <c r="X218" s="21">
        <f>-[1]VLookups!$C$62</f>
        <v>-150</v>
      </c>
      <c r="Y218" s="20">
        <f>Y217*(1+VLookups!$C$57/12)</f>
        <v>-260.10436324823746</v>
      </c>
      <c r="Z218" s="20">
        <f>-E218*VLookups!$J$3</f>
        <v>-614.29457127579178</v>
      </c>
      <c r="AA218" s="19">
        <v>0</v>
      </c>
      <c r="AB218" s="20">
        <f t="shared" si="12"/>
        <v>3967.7064870725326</v>
      </c>
      <c r="AC218" s="20">
        <f t="shared" si="13"/>
        <v>279685.91011515376</v>
      </c>
    </row>
    <row r="219" spans="2:29" x14ac:dyDescent="0.25">
      <c r="B219" s="9">
        <v>215</v>
      </c>
      <c r="C219" s="9">
        <f t="shared" si="14"/>
        <v>40</v>
      </c>
      <c r="D219" s="9">
        <f t="shared" si="15"/>
        <v>11</v>
      </c>
      <c r="E219" s="20">
        <f>E207*(1+VLookups!$C$8)</f>
        <v>15357.364281894796</v>
      </c>
      <c r="F219" s="20">
        <f>-E219*VLookups!$C$10*2</f>
        <v>-921.44185691368773</v>
      </c>
      <c r="G219" s="19">
        <v>0</v>
      </c>
      <c r="H219" s="20">
        <f>(-VLookups!$C$13)*(E219+F219/2)</f>
        <v>-4334.9232158504446</v>
      </c>
      <c r="I219" s="19">
        <v>0</v>
      </c>
      <c r="J219" s="19">
        <v>0</v>
      </c>
      <c r="K219" s="19">
        <v>0</v>
      </c>
      <c r="L219" s="19">
        <v>0</v>
      </c>
      <c r="M219" s="20">
        <f>M218-VLookups!$C$33</f>
        <v>-220</v>
      </c>
      <c r="N219" s="22">
        <v>155</v>
      </c>
      <c r="O219" s="19">
        <v>0</v>
      </c>
      <c r="P219" s="19">
        <v>0</v>
      </c>
      <c r="Q219" s="9" t="s">
        <v>36</v>
      </c>
      <c r="R219" s="19">
        <v>0</v>
      </c>
      <c r="S219" s="20">
        <f>VLookups!$C$50</f>
        <v>-3580.614715990946</v>
      </c>
      <c r="T219" s="19">
        <v>0</v>
      </c>
      <c r="U219" s="9">
        <v>71</v>
      </c>
      <c r="V219" s="21">
        <f>V218-VLookups!$C$54</f>
        <v>-1575</v>
      </c>
      <c r="W219" s="21">
        <f>-VLookups!$C$59</f>
        <v>-200</v>
      </c>
      <c r="X219" s="21">
        <f>-[1]VLookups!$C$62</f>
        <v>-150</v>
      </c>
      <c r="Y219" s="20">
        <f>Y218*(1+VLookups!$C$57/12)</f>
        <v>-260.86300097437817</v>
      </c>
      <c r="Z219" s="20">
        <f>-E219*VLookups!$J$3</f>
        <v>-614.29457127579178</v>
      </c>
      <c r="AA219" s="19">
        <v>0</v>
      </c>
      <c r="AB219" s="20">
        <f t="shared" si="12"/>
        <v>3960.9478493463921</v>
      </c>
      <c r="AC219" s="20">
        <f t="shared" si="13"/>
        <v>284113.00114802539</v>
      </c>
    </row>
    <row r="220" spans="2:29" x14ac:dyDescent="0.25">
      <c r="B220" s="9">
        <v>216</v>
      </c>
      <c r="C220" s="9">
        <f t="shared" si="14"/>
        <v>41</v>
      </c>
      <c r="D220" s="9">
        <f t="shared" si="15"/>
        <v>0</v>
      </c>
      <c r="E220" s="20">
        <f>E208*(1+VLookups!$C$8)</f>
        <v>15894.872031761111</v>
      </c>
      <c r="F220" s="20">
        <f>-E220*VLookups!$C$10*2</f>
        <v>-953.69232190566663</v>
      </c>
      <c r="G220" s="19">
        <v>0</v>
      </c>
      <c r="H220" s="20">
        <f>(-VLookups!$C$13)*(E220+F220/2)</f>
        <v>-4486.6455284052099</v>
      </c>
      <c r="I220" s="19">
        <v>0</v>
      </c>
      <c r="J220" s="19">
        <v>0</v>
      </c>
      <c r="K220" s="19">
        <v>0</v>
      </c>
      <c r="L220" s="19">
        <v>0</v>
      </c>
      <c r="M220" s="20">
        <f>M219-VLookups!$C$33</f>
        <v>-221</v>
      </c>
      <c r="N220" s="22">
        <v>156</v>
      </c>
      <c r="O220" s="19">
        <v>0</v>
      </c>
      <c r="P220" s="19">
        <v>0</v>
      </c>
      <c r="Q220" s="9" t="s">
        <v>36</v>
      </c>
      <c r="R220" s="19">
        <v>0</v>
      </c>
      <c r="S220" s="20">
        <f>VLookups!$C$50</f>
        <v>-3580.614715990946</v>
      </c>
      <c r="T220" s="19">
        <v>0</v>
      </c>
      <c r="U220" s="9">
        <v>72</v>
      </c>
      <c r="V220" s="21">
        <f>V219-VLookups!$C$54</f>
        <v>-1580</v>
      </c>
      <c r="W220" s="21">
        <f>-VLookups!$C$59</f>
        <v>-200</v>
      </c>
      <c r="X220" s="21">
        <f>-[1]VLookups!$C$62</f>
        <v>-150</v>
      </c>
      <c r="Y220" s="20">
        <f>Y219*(1+VLookups!$C$57/12)</f>
        <v>-261.62385139388675</v>
      </c>
      <c r="Z220" s="20">
        <f>-E220*VLookups!$J$3</f>
        <v>-635.79488127044442</v>
      </c>
      <c r="AA220" s="19">
        <v>0</v>
      </c>
      <c r="AB220" s="20">
        <f t="shared" si="12"/>
        <v>4302.346893747791</v>
      </c>
      <c r="AC220" s="20">
        <f t="shared" si="13"/>
        <v>288888.86971035326</v>
      </c>
    </row>
    <row r="221" spans="2:29" x14ac:dyDescent="0.25">
      <c r="B221" s="9">
        <v>217</v>
      </c>
      <c r="C221" s="9">
        <f t="shared" si="14"/>
        <v>41</v>
      </c>
      <c r="D221" s="9">
        <f t="shared" si="15"/>
        <v>1</v>
      </c>
      <c r="E221" s="20">
        <f>E209*(1+VLookups!$C$8)</f>
        <v>15894.872031761111</v>
      </c>
      <c r="F221" s="20">
        <f>-E221*VLookups!$C$10*2</f>
        <v>-953.69232190566663</v>
      </c>
      <c r="G221" s="19">
        <v>0</v>
      </c>
      <c r="H221" s="20">
        <f>(-VLookups!$C$13)*(E221+F221/2)</f>
        <v>-4486.6455284052099</v>
      </c>
      <c r="I221" s="19">
        <v>0</v>
      </c>
      <c r="J221" s="19">
        <v>0</v>
      </c>
      <c r="K221" s="19">
        <v>0</v>
      </c>
      <c r="L221" s="19">
        <v>0</v>
      </c>
      <c r="M221" s="20">
        <f>M220-VLookups!$C$33</f>
        <v>-222</v>
      </c>
      <c r="N221" s="22">
        <v>157</v>
      </c>
      <c r="O221" s="19">
        <v>0</v>
      </c>
      <c r="P221" s="19">
        <v>0</v>
      </c>
      <c r="Q221" s="9" t="s">
        <v>36</v>
      </c>
      <c r="R221" s="19">
        <v>0</v>
      </c>
      <c r="S221" s="20">
        <f>VLookups!$C$50</f>
        <v>-3580.614715990946</v>
      </c>
      <c r="T221" s="19">
        <v>0</v>
      </c>
      <c r="U221" s="9">
        <v>73</v>
      </c>
      <c r="V221" s="21">
        <f>V220-VLookups!$C$54</f>
        <v>-1585</v>
      </c>
      <c r="W221" s="21">
        <f>-VLookups!$C$59</f>
        <v>-200</v>
      </c>
      <c r="X221" s="21">
        <f>-[1]VLookups!$C$62</f>
        <v>-150</v>
      </c>
      <c r="Y221" s="20">
        <f>Y220*(1+VLookups!$C$57/12)</f>
        <v>-262.38692096045224</v>
      </c>
      <c r="Z221" s="20">
        <f>-E221*VLookups!$J$3</f>
        <v>-635.79488127044442</v>
      </c>
      <c r="AA221" s="19">
        <v>0</v>
      </c>
      <c r="AB221" s="20">
        <f t="shared" si="12"/>
        <v>4295.5838241812262</v>
      </c>
      <c r="AC221" s="20">
        <f t="shared" si="13"/>
        <v>293665.93498405174</v>
      </c>
    </row>
    <row r="222" spans="2:29" x14ac:dyDescent="0.25">
      <c r="B222" s="9">
        <v>218</v>
      </c>
      <c r="C222" s="9">
        <f t="shared" si="14"/>
        <v>41</v>
      </c>
      <c r="D222" s="9">
        <f t="shared" si="15"/>
        <v>2</v>
      </c>
      <c r="E222" s="20">
        <f>E210*(1+VLookups!$C$8)</f>
        <v>15894.872031761111</v>
      </c>
      <c r="F222" s="20">
        <f>-E222*VLookups!$C$10*2</f>
        <v>-953.69232190566663</v>
      </c>
      <c r="G222" s="19">
        <v>0</v>
      </c>
      <c r="H222" s="20">
        <f>(-VLookups!$C$13)*(E222+F222/2)</f>
        <v>-4486.6455284052099</v>
      </c>
      <c r="I222" s="19">
        <v>0</v>
      </c>
      <c r="J222" s="19">
        <v>0</v>
      </c>
      <c r="K222" s="19">
        <v>0</v>
      </c>
      <c r="L222" s="19">
        <v>0</v>
      </c>
      <c r="M222" s="20">
        <f>M221-VLookups!$C$33</f>
        <v>-223</v>
      </c>
      <c r="N222" s="22">
        <v>158</v>
      </c>
      <c r="O222" s="19">
        <v>0</v>
      </c>
      <c r="P222" s="19">
        <v>0</v>
      </c>
      <c r="Q222" s="9" t="s">
        <v>36</v>
      </c>
      <c r="R222" s="19">
        <v>0</v>
      </c>
      <c r="S222" s="20">
        <f>VLookups!$C$50</f>
        <v>-3580.614715990946</v>
      </c>
      <c r="T222" s="19">
        <v>0</v>
      </c>
      <c r="U222" s="9">
        <v>74</v>
      </c>
      <c r="V222" s="21">
        <f>V221-VLookups!$C$54</f>
        <v>-1590</v>
      </c>
      <c r="W222" s="21">
        <f>-VLookups!$C$59</f>
        <v>-200</v>
      </c>
      <c r="X222" s="21">
        <f>-[1]VLookups!$C$62</f>
        <v>-150</v>
      </c>
      <c r="Y222" s="20">
        <f>Y221*(1+VLookups!$C$57/12)</f>
        <v>-263.15221614658691</v>
      </c>
      <c r="Z222" s="20">
        <f>-E222*VLookups!$J$3</f>
        <v>-635.79488127044442</v>
      </c>
      <c r="AA222" s="19">
        <v>0</v>
      </c>
      <c r="AB222" s="20">
        <f t="shared" si="12"/>
        <v>4288.8185289950907</v>
      </c>
      <c r="AC222" s="20">
        <f t="shared" si="13"/>
        <v>298444.19673802028</v>
      </c>
    </row>
    <row r="223" spans="2:29" x14ac:dyDescent="0.25">
      <c r="B223" s="9">
        <v>219</v>
      </c>
      <c r="C223" s="9">
        <f t="shared" si="14"/>
        <v>41</v>
      </c>
      <c r="D223" s="9">
        <f t="shared" si="15"/>
        <v>3</v>
      </c>
      <c r="E223" s="20">
        <f>E211*(1+VLookups!$C$8)</f>
        <v>15894.872031761111</v>
      </c>
      <c r="F223" s="20">
        <f>-E223*VLookups!$C$10*2</f>
        <v>-953.69232190566663</v>
      </c>
      <c r="G223" s="19">
        <v>0</v>
      </c>
      <c r="H223" s="20">
        <f>(-VLookups!$C$13)*(E223+F223/2)</f>
        <v>-4486.6455284052099</v>
      </c>
      <c r="I223" s="19">
        <v>0</v>
      </c>
      <c r="J223" s="19">
        <v>0</v>
      </c>
      <c r="K223" s="19">
        <v>0</v>
      </c>
      <c r="L223" s="19">
        <v>0</v>
      </c>
      <c r="M223" s="20">
        <f>M222-VLookups!$C$33</f>
        <v>-224</v>
      </c>
      <c r="N223" s="22">
        <v>159</v>
      </c>
      <c r="O223" s="19">
        <v>0</v>
      </c>
      <c r="P223" s="19">
        <v>0</v>
      </c>
      <c r="Q223" s="9" t="s">
        <v>36</v>
      </c>
      <c r="R223" s="19">
        <v>0</v>
      </c>
      <c r="S223" s="20">
        <f>VLookups!$C$50</f>
        <v>-3580.614715990946</v>
      </c>
      <c r="T223" s="19">
        <v>0</v>
      </c>
      <c r="U223" s="9">
        <v>75</v>
      </c>
      <c r="V223" s="21">
        <f>V222-VLookups!$C$54</f>
        <v>-1595</v>
      </c>
      <c r="W223" s="21">
        <f>-VLookups!$C$59</f>
        <v>-200</v>
      </c>
      <c r="X223" s="21">
        <f>-[1]VLookups!$C$62</f>
        <v>-150</v>
      </c>
      <c r="Y223" s="20">
        <f>Y222*(1+VLookups!$C$57/12)</f>
        <v>-263.91974344368111</v>
      </c>
      <c r="Z223" s="20">
        <f>-E223*VLookups!$J$3</f>
        <v>-635.79488127044442</v>
      </c>
      <c r="AA223" s="19">
        <v>0</v>
      </c>
      <c r="AB223" s="20">
        <f t="shared" si="12"/>
        <v>4282.051001697997</v>
      </c>
      <c r="AC223" s="20">
        <f t="shared" si="13"/>
        <v>303223.65473428165</v>
      </c>
    </row>
    <row r="224" spans="2:29" x14ac:dyDescent="0.25">
      <c r="B224" s="9">
        <v>220</v>
      </c>
      <c r="C224" s="9">
        <f t="shared" si="14"/>
        <v>41</v>
      </c>
      <c r="D224" s="9">
        <f t="shared" si="15"/>
        <v>4</v>
      </c>
      <c r="E224" s="20">
        <f>E212*(1+VLookups!$C$8)</f>
        <v>15894.872031761111</v>
      </c>
      <c r="F224" s="20">
        <f>-E224*VLookups!$C$10*2</f>
        <v>-953.69232190566663</v>
      </c>
      <c r="G224" s="19">
        <v>0</v>
      </c>
      <c r="H224" s="20">
        <f>(-VLookups!$C$13)*(E224+F224/2)</f>
        <v>-4486.6455284052099</v>
      </c>
      <c r="I224" s="19">
        <v>0</v>
      </c>
      <c r="J224" s="19">
        <v>0</v>
      </c>
      <c r="K224" s="19">
        <v>0</v>
      </c>
      <c r="L224" s="19">
        <v>0</v>
      </c>
      <c r="M224" s="20">
        <f>M223-VLookups!$C$33</f>
        <v>-225</v>
      </c>
      <c r="N224" s="22">
        <v>160</v>
      </c>
      <c r="O224" s="19">
        <v>0</v>
      </c>
      <c r="P224" s="19">
        <v>0</v>
      </c>
      <c r="Q224" s="9" t="s">
        <v>36</v>
      </c>
      <c r="R224" s="19">
        <v>0</v>
      </c>
      <c r="S224" s="20">
        <f>VLookups!$C$50</f>
        <v>-3580.614715990946</v>
      </c>
      <c r="T224" s="19">
        <v>0</v>
      </c>
      <c r="U224" s="9">
        <v>76</v>
      </c>
      <c r="V224" s="21">
        <f>V223-VLookups!$C$54</f>
        <v>-1600</v>
      </c>
      <c r="W224" s="21">
        <f>-VLookups!$C$59</f>
        <v>-200</v>
      </c>
      <c r="X224" s="21">
        <f>-[1]VLookups!$C$62</f>
        <v>-150</v>
      </c>
      <c r="Y224" s="20">
        <f>Y223*(1+VLookups!$C$57/12)</f>
        <v>-264.68950936205852</v>
      </c>
      <c r="Z224" s="20">
        <f>-E224*VLookups!$J$3</f>
        <v>-635.79488127044442</v>
      </c>
      <c r="AA224" s="19">
        <v>0</v>
      </c>
      <c r="AB224" s="20">
        <f t="shared" si="12"/>
        <v>4275.2812357796192</v>
      </c>
      <c r="AC224" s="20">
        <f t="shared" si="13"/>
        <v>308004.30872795178</v>
      </c>
    </row>
    <row r="225" spans="2:29" x14ac:dyDescent="0.25">
      <c r="B225" s="9">
        <v>221</v>
      </c>
      <c r="C225" s="9">
        <f t="shared" si="14"/>
        <v>41</v>
      </c>
      <c r="D225" s="9">
        <f t="shared" si="15"/>
        <v>5</v>
      </c>
      <c r="E225" s="20">
        <f>E213*(1+VLookups!$C$8)</f>
        <v>15894.872031761111</v>
      </c>
      <c r="F225" s="20">
        <f>-E225*VLookups!$C$10*2</f>
        <v>-953.69232190566663</v>
      </c>
      <c r="G225" s="19">
        <v>0</v>
      </c>
      <c r="H225" s="20">
        <f>(-VLookups!$C$13)*(E225+F225/2)</f>
        <v>-4486.6455284052099</v>
      </c>
      <c r="I225" s="19">
        <v>0</v>
      </c>
      <c r="J225" s="19">
        <v>0</v>
      </c>
      <c r="K225" s="19">
        <v>0</v>
      </c>
      <c r="L225" s="19">
        <v>0</v>
      </c>
      <c r="M225" s="20">
        <f>M224-VLookups!$C$33</f>
        <v>-226</v>
      </c>
      <c r="N225" s="22">
        <v>161</v>
      </c>
      <c r="O225" s="19">
        <v>0</v>
      </c>
      <c r="P225" s="19">
        <v>0</v>
      </c>
      <c r="Q225" s="9" t="s">
        <v>36</v>
      </c>
      <c r="R225" s="19">
        <v>0</v>
      </c>
      <c r="S225" s="20">
        <f>VLookups!$C$50</f>
        <v>-3580.614715990946</v>
      </c>
      <c r="T225" s="19">
        <v>0</v>
      </c>
      <c r="U225" s="9">
        <v>77</v>
      </c>
      <c r="V225" s="21">
        <f>V224-VLookups!$C$54</f>
        <v>-1605</v>
      </c>
      <c r="W225" s="21">
        <f>-VLookups!$C$59</f>
        <v>-200</v>
      </c>
      <c r="X225" s="21">
        <f>-[1]VLookups!$C$62</f>
        <v>-150</v>
      </c>
      <c r="Y225" s="20">
        <f>Y224*(1+VLookups!$C$57/12)</f>
        <v>-265.4615204310312</v>
      </c>
      <c r="Z225" s="20">
        <f>-E225*VLookups!$J$3</f>
        <v>-635.79488127044442</v>
      </c>
      <c r="AA225" s="19">
        <v>0</v>
      </c>
      <c r="AB225" s="20">
        <f t="shared" si="12"/>
        <v>4268.5092247106468</v>
      </c>
      <c r="AC225" s="20">
        <f t="shared" si="13"/>
        <v>312786.15846720902</v>
      </c>
    </row>
    <row r="226" spans="2:29" x14ac:dyDescent="0.25">
      <c r="B226" s="9">
        <v>222</v>
      </c>
      <c r="C226" s="9">
        <f t="shared" si="14"/>
        <v>41</v>
      </c>
      <c r="D226" s="9">
        <f t="shared" si="15"/>
        <v>6</v>
      </c>
      <c r="E226" s="20">
        <f>E214*(1+VLookups!$C$8)</f>
        <v>15894.872031761111</v>
      </c>
      <c r="F226" s="20">
        <f>-E226*VLookups!$C$10*2</f>
        <v>-953.69232190566663</v>
      </c>
      <c r="G226" s="19">
        <v>0</v>
      </c>
      <c r="H226" s="20">
        <f>(-VLookups!$C$13)*(E226+F226/2)</f>
        <v>-4486.6455284052099</v>
      </c>
      <c r="I226" s="19">
        <v>0</v>
      </c>
      <c r="J226" s="19">
        <v>0</v>
      </c>
      <c r="K226" s="19">
        <v>0</v>
      </c>
      <c r="L226" s="19">
        <v>0</v>
      </c>
      <c r="M226" s="20">
        <f>M225-VLookups!$C$33</f>
        <v>-227</v>
      </c>
      <c r="N226" s="22">
        <v>162</v>
      </c>
      <c r="O226" s="19">
        <v>0</v>
      </c>
      <c r="P226" s="19">
        <v>0</v>
      </c>
      <c r="Q226" s="9" t="s">
        <v>36</v>
      </c>
      <c r="R226" s="19">
        <v>0</v>
      </c>
      <c r="S226" s="20">
        <f>VLookups!$C$50</f>
        <v>-3580.614715990946</v>
      </c>
      <c r="T226" s="19">
        <v>0</v>
      </c>
      <c r="U226" s="9">
        <v>78</v>
      </c>
      <c r="V226" s="21">
        <f>V225-VLookups!$C$54</f>
        <v>-1610</v>
      </c>
      <c r="W226" s="21">
        <f>-VLookups!$C$59</f>
        <v>-200</v>
      </c>
      <c r="X226" s="21">
        <f>-[1]VLookups!$C$62</f>
        <v>-150</v>
      </c>
      <c r="Y226" s="20">
        <f>Y225*(1+VLookups!$C$57/12)</f>
        <v>-266.23578319895506</v>
      </c>
      <c r="Z226" s="20">
        <f>-E226*VLookups!$J$3</f>
        <v>-635.79488127044442</v>
      </c>
      <c r="AA226" s="19">
        <v>0</v>
      </c>
      <c r="AB226" s="20">
        <f t="shared" si="12"/>
        <v>4261.7349619427232</v>
      </c>
      <c r="AC226" s="20">
        <f t="shared" si="13"/>
        <v>317569.20369326376</v>
      </c>
    </row>
    <row r="227" spans="2:29" x14ac:dyDescent="0.25">
      <c r="B227" s="9">
        <v>223</v>
      </c>
      <c r="C227" s="9">
        <f t="shared" si="14"/>
        <v>41</v>
      </c>
      <c r="D227" s="9">
        <f t="shared" si="15"/>
        <v>7</v>
      </c>
      <c r="E227" s="20">
        <f>E215*(1+VLookups!$C$8)</f>
        <v>15894.872031761111</v>
      </c>
      <c r="F227" s="20">
        <f>-E227*VLookups!$C$10*2</f>
        <v>-953.69232190566663</v>
      </c>
      <c r="G227" s="19">
        <v>0</v>
      </c>
      <c r="H227" s="20">
        <f>(-VLookups!$C$13)*(E227+F227/2)</f>
        <v>-4486.6455284052099</v>
      </c>
      <c r="I227" s="19">
        <v>0</v>
      </c>
      <c r="J227" s="19">
        <v>0</v>
      </c>
      <c r="K227" s="19">
        <v>0</v>
      </c>
      <c r="L227" s="19">
        <v>0</v>
      </c>
      <c r="M227" s="20">
        <f>M226-VLookups!$C$33</f>
        <v>-228</v>
      </c>
      <c r="N227" s="22">
        <v>163</v>
      </c>
      <c r="O227" s="19">
        <v>0</v>
      </c>
      <c r="P227" s="19">
        <v>0</v>
      </c>
      <c r="Q227" s="9" t="s">
        <v>36</v>
      </c>
      <c r="R227" s="19">
        <v>0</v>
      </c>
      <c r="S227" s="20">
        <f>VLookups!$C$50</f>
        <v>-3580.614715990946</v>
      </c>
      <c r="T227" s="19">
        <v>0</v>
      </c>
      <c r="U227" s="9">
        <v>79</v>
      </c>
      <c r="V227" s="21">
        <f>V226-VLookups!$C$54</f>
        <v>-1615</v>
      </c>
      <c r="W227" s="21">
        <f>-VLookups!$C$59</f>
        <v>-200</v>
      </c>
      <c r="X227" s="21">
        <f>-[1]VLookups!$C$62</f>
        <v>-150</v>
      </c>
      <c r="Y227" s="20">
        <f>Y226*(1+VLookups!$C$57/12)</f>
        <v>-267.01230423328536</v>
      </c>
      <c r="Z227" s="20">
        <f>-E227*VLookups!$J$3</f>
        <v>-635.79488127044442</v>
      </c>
      <c r="AA227" s="19">
        <v>0</v>
      </c>
      <c r="AB227" s="20">
        <f t="shared" si="12"/>
        <v>4254.9584409083927</v>
      </c>
      <c r="AC227" s="20">
        <f t="shared" si="13"/>
        <v>322353.44414032763</v>
      </c>
    </row>
    <row r="228" spans="2:29" x14ac:dyDescent="0.25">
      <c r="B228" s="9">
        <v>224</v>
      </c>
      <c r="C228" s="9">
        <f t="shared" si="14"/>
        <v>41</v>
      </c>
      <c r="D228" s="9">
        <f t="shared" si="15"/>
        <v>8</v>
      </c>
      <c r="E228" s="20">
        <f>E216*(1+VLookups!$C$8)</f>
        <v>15894.872031761111</v>
      </c>
      <c r="F228" s="20">
        <f>-E228*VLookups!$C$10*2</f>
        <v>-953.69232190566663</v>
      </c>
      <c r="G228" s="19">
        <v>0</v>
      </c>
      <c r="H228" s="20">
        <f>(-VLookups!$C$13)*(E228+F228/2)</f>
        <v>-4486.6455284052099</v>
      </c>
      <c r="I228" s="19">
        <v>0</v>
      </c>
      <c r="J228" s="19">
        <v>0</v>
      </c>
      <c r="K228" s="19">
        <v>0</v>
      </c>
      <c r="L228" s="19">
        <v>0</v>
      </c>
      <c r="M228" s="20">
        <f>M227-VLookups!$C$33</f>
        <v>-229</v>
      </c>
      <c r="N228" s="22">
        <v>164</v>
      </c>
      <c r="O228" s="19">
        <v>0</v>
      </c>
      <c r="P228" s="19">
        <v>0</v>
      </c>
      <c r="Q228" s="9" t="s">
        <v>36</v>
      </c>
      <c r="R228" s="19">
        <v>0</v>
      </c>
      <c r="S228" s="20">
        <f>VLookups!$C$50</f>
        <v>-3580.614715990946</v>
      </c>
      <c r="T228" s="19">
        <v>0</v>
      </c>
      <c r="U228" s="9">
        <v>80</v>
      </c>
      <c r="V228" s="21">
        <f>V227-VLookups!$C$54</f>
        <v>-1620</v>
      </c>
      <c r="W228" s="21">
        <f>-VLookups!$C$59</f>
        <v>-200</v>
      </c>
      <c r="X228" s="21">
        <f>-[1]VLookups!$C$62</f>
        <v>-150</v>
      </c>
      <c r="Y228" s="20">
        <f>Y227*(1+VLookups!$C$57/12)</f>
        <v>-267.79109012063248</v>
      </c>
      <c r="Z228" s="20">
        <f>-E228*VLookups!$J$3</f>
        <v>-635.79488127044442</v>
      </c>
      <c r="AA228" s="19">
        <v>0</v>
      </c>
      <c r="AB228" s="20">
        <f t="shared" si="12"/>
        <v>4248.1796550210456</v>
      </c>
      <c r="AC228" s="20">
        <f t="shared" si="13"/>
        <v>327138.87953558256</v>
      </c>
    </row>
    <row r="229" spans="2:29" x14ac:dyDescent="0.25">
      <c r="B229" s="9">
        <v>225</v>
      </c>
      <c r="C229" s="9">
        <f t="shared" si="14"/>
        <v>41</v>
      </c>
      <c r="D229" s="9">
        <f t="shared" si="15"/>
        <v>9</v>
      </c>
      <c r="E229" s="20">
        <f>E217*(1+VLookups!$C$8)</f>
        <v>15894.872031761111</v>
      </c>
      <c r="F229" s="20">
        <f>-E229*VLookups!$C$10*2</f>
        <v>-953.69232190566663</v>
      </c>
      <c r="G229" s="19">
        <v>0</v>
      </c>
      <c r="H229" s="20">
        <f>(-VLookups!$C$13)*(E229+F229/2)</f>
        <v>-4486.6455284052099</v>
      </c>
      <c r="I229" s="19">
        <v>0</v>
      </c>
      <c r="J229" s="19">
        <v>0</v>
      </c>
      <c r="K229" s="19">
        <v>0</v>
      </c>
      <c r="L229" s="19">
        <v>0</v>
      </c>
      <c r="M229" s="20">
        <f>M228-VLookups!$C$33</f>
        <v>-230</v>
      </c>
      <c r="N229" s="22">
        <v>165</v>
      </c>
      <c r="O229" s="19">
        <v>0</v>
      </c>
      <c r="P229" s="19">
        <v>0</v>
      </c>
      <c r="Q229" s="9" t="s">
        <v>36</v>
      </c>
      <c r="R229" s="19">
        <v>0</v>
      </c>
      <c r="S229" s="20">
        <f>VLookups!$C$50</f>
        <v>-3580.614715990946</v>
      </c>
      <c r="T229" s="19">
        <v>0</v>
      </c>
      <c r="U229" s="9">
        <v>81</v>
      </c>
      <c r="V229" s="21">
        <f>V228-VLookups!$C$54</f>
        <v>-1625</v>
      </c>
      <c r="W229" s="21">
        <f>-VLookups!$C$59</f>
        <v>-200</v>
      </c>
      <c r="X229" s="21">
        <f>-[1]VLookups!$C$62</f>
        <v>-150</v>
      </c>
      <c r="Y229" s="20">
        <f>Y228*(1+VLookups!$C$57/12)</f>
        <v>-268.57214746681768</v>
      </c>
      <c r="Z229" s="20">
        <f>-E229*VLookups!$J$3</f>
        <v>-635.79488127044442</v>
      </c>
      <c r="AA229" s="19">
        <v>0</v>
      </c>
      <c r="AB229" s="20">
        <f t="shared" si="12"/>
        <v>4241.39859767486</v>
      </c>
      <c r="AC229" s="20">
        <f t="shared" si="13"/>
        <v>331925.50959915004</v>
      </c>
    </row>
    <row r="230" spans="2:29" x14ac:dyDescent="0.25">
      <c r="B230" s="9">
        <v>226</v>
      </c>
      <c r="C230" s="9">
        <f t="shared" si="14"/>
        <v>41</v>
      </c>
      <c r="D230" s="9">
        <f t="shared" si="15"/>
        <v>10</v>
      </c>
      <c r="E230" s="20">
        <f>E218*(1+VLookups!$C$8)</f>
        <v>15894.872031761111</v>
      </c>
      <c r="F230" s="20">
        <f>-E230*VLookups!$C$10*2</f>
        <v>-953.69232190566663</v>
      </c>
      <c r="G230" s="19">
        <v>0</v>
      </c>
      <c r="H230" s="20">
        <f>(-VLookups!$C$13)*(E230+F230/2)</f>
        <v>-4486.6455284052099</v>
      </c>
      <c r="I230" s="19">
        <v>0</v>
      </c>
      <c r="J230" s="19">
        <v>0</v>
      </c>
      <c r="K230" s="19">
        <v>0</v>
      </c>
      <c r="L230" s="19">
        <v>0</v>
      </c>
      <c r="M230" s="20">
        <f>M229-VLookups!$C$33</f>
        <v>-231</v>
      </c>
      <c r="N230" s="22">
        <v>166</v>
      </c>
      <c r="O230" s="19">
        <v>0</v>
      </c>
      <c r="P230" s="19">
        <v>0</v>
      </c>
      <c r="Q230" s="9" t="s">
        <v>36</v>
      </c>
      <c r="R230" s="19">
        <v>0</v>
      </c>
      <c r="S230" s="20">
        <f>VLookups!$C$50</f>
        <v>-3580.614715990946</v>
      </c>
      <c r="T230" s="19">
        <v>0</v>
      </c>
      <c r="U230" s="9">
        <v>82</v>
      </c>
      <c r="V230" s="21">
        <f>V229-VLookups!$C$54</f>
        <v>-1630</v>
      </c>
      <c r="W230" s="21">
        <f>-VLookups!$C$59</f>
        <v>-200</v>
      </c>
      <c r="X230" s="21">
        <f>-[1]VLookups!$C$62</f>
        <v>-150</v>
      </c>
      <c r="Y230" s="20">
        <f>Y229*(1+VLookups!$C$57/12)</f>
        <v>-269.35548289692923</v>
      </c>
      <c r="Z230" s="20">
        <f>-E230*VLookups!$J$3</f>
        <v>-635.79488127044442</v>
      </c>
      <c r="AA230" s="19">
        <v>0</v>
      </c>
      <c r="AB230" s="20">
        <f t="shared" si="12"/>
        <v>4234.6152622447489</v>
      </c>
      <c r="AC230" s="20">
        <f t="shared" si="13"/>
        <v>336713.33404406009</v>
      </c>
    </row>
    <row r="231" spans="2:29" x14ac:dyDescent="0.25">
      <c r="B231" s="9">
        <v>227</v>
      </c>
      <c r="C231" s="9">
        <f t="shared" si="14"/>
        <v>41</v>
      </c>
      <c r="D231" s="9">
        <f t="shared" si="15"/>
        <v>11</v>
      </c>
      <c r="E231" s="20">
        <f>E219*(1+VLookups!$C$8)</f>
        <v>15894.872031761111</v>
      </c>
      <c r="F231" s="20">
        <f>-E231*VLookups!$C$10*2</f>
        <v>-953.69232190566663</v>
      </c>
      <c r="G231" s="19">
        <v>0</v>
      </c>
      <c r="H231" s="20">
        <f>(-VLookups!$C$13)*(E231+F231/2)</f>
        <v>-4486.6455284052099</v>
      </c>
      <c r="I231" s="19">
        <v>0</v>
      </c>
      <c r="J231" s="19">
        <v>0</v>
      </c>
      <c r="K231" s="19">
        <v>0</v>
      </c>
      <c r="L231" s="19">
        <v>0</v>
      </c>
      <c r="M231" s="20">
        <f>M230-VLookups!$C$33</f>
        <v>-232</v>
      </c>
      <c r="N231" s="22">
        <v>167</v>
      </c>
      <c r="O231" s="19">
        <v>0</v>
      </c>
      <c r="P231" s="19">
        <v>0</v>
      </c>
      <c r="Q231" s="9" t="s">
        <v>36</v>
      </c>
      <c r="R231" s="19">
        <v>0</v>
      </c>
      <c r="S231" s="20">
        <f>VLookups!$C$50</f>
        <v>-3580.614715990946</v>
      </c>
      <c r="T231" s="19">
        <v>0</v>
      </c>
      <c r="U231" s="9">
        <v>83</v>
      </c>
      <c r="V231" s="21">
        <f>V230-VLookups!$C$54</f>
        <v>-1635</v>
      </c>
      <c r="W231" s="21">
        <f>-VLookups!$C$59</f>
        <v>-200</v>
      </c>
      <c r="X231" s="21">
        <f>-[1]VLookups!$C$62</f>
        <v>-150</v>
      </c>
      <c r="Y231" s="20">
        <f>Y230*(1+VLookups!$C$57/12)</f>
        <v>-270.14110305537861</v>
      </c>
      <c r="Z231" s="20">
        <f>-E231*VLookups!$J$3</f>
        <v>-635.79488127044442</v>
      </c>
      <c r="AA231" s="19">
        <v>0</v>
      </c>
      <c r="AB231" s="20">
        <f t="shared" si="12"/>
        <v>4227.8296420862998</v>
      </c>
      <c r="AC231" s="20">
        <f t="shared" si="13"/>
        <v>341502.35257621983</v>
      </c>
    </row>
    <row r="232" spans="2:29" x14ac:dyDescent="0.25">
      <c r="B232" s="9">
        <v>228</v>
      </c>
      <c r="C232" s="9">
        <f t="shared" si="14"/>
        <v>42</v>
      </c>
      <c r="D232" s="9">
        <f t="shared" si="15"/>
        <v>0</v>
      </c>
      <c r="E232" s="20">
        <f>E220*(1+VLookups!$C$8)</f>
        <v>16451.192552872748</v>
      </c>
      <c r="F232" s="20">
        <f>-E232*VLookups!$C$10*2</f>
        <v>-987.07155317236482</v>
      </c>
      <c r="G232" s="19">
        <v>0</v>
      </c>
      <c r="H232" s="20">
        <f>(-VLookups!$C$13)*(E232+F232/2)</f>
        <v>-4643.678121899391</v>
      </c>
      <c r="I232" s="19">
        <v>0</v>
      </c>
      <c r="J232" s="19">
        <v>0</v>
      </c>
      <c r="K232" s="19">
        <v>0</v>
      </c>
      <c r="L232" s="19">
        <v>0</v>
      </c>
      <c r="M232" s="20">
        <f>M231-VLookups!$C$33</f>
        <v>-233</v>
      </c>
      <c r="N232" s="22">
        <v>168</v>
      </c>
      <c r="O232" s="19">
        <v>0</v>
      </c>
      <c r="P232" s="19">
        <v>0</v>
      </c>
      <c r="Q232" s="9" t="s">
        <v>36</v>
      </c>
      <c r="R232" s="19">
        <v>0</v>
      </c>
      <c r="S232" s="20">
        <f>VLookups!$C$50</f>
        <v>-3580.614715990946</v>
      </c>
      <c r="T232" s="19">
        <v>0</v>
      </c>
      <c r="U232" s="9">
        <v>84</v>
      </c>
      <c r="V232" s="21">
        <f>V231-VLookups!$C$54</f>
        <v>-1640</v>
      </c>
      <c r="W232" s="21">
        <f>-VLookups!$C$59</f>
        <v>-200</v>
      </c>
      <c r="X232" s="21">
        <f>-[1]VLookups!$C$62</f>
        <v>-150</v>
      </c>
      <c r="Y232" s="20">
        <f>Y231*(1+VLookups!$C$57/12)</f>
        <v>-270.92901460595681</v>
      </c>
      <c r="Z232" s="20">
        <f>-E232*VLookups!$J$3</f>
        <v>-658.04770211490995</v>
      </c>
      <c r="AA232" s="19">
        <v>0</v>
      </c>
      <c r="AB232" s="20">
        <f t="shared" si="12"/>
        <v>4581.3872216753616</v>
      </c>
      <c r="AC232" s="20">
        <f t="shared" si="13"/>
        <v>346652.91038552223</v>
      </c>
    </row>
    <row r="233" spans="2:29" x14ac:dyDescent="0.25">
      <c r="B233" s="9">
        <v>229</v>
      </c>
      <c r="C233" s="9">
        <f t="shared" si="14"/>
        <v>42</v>
      </c>
      <c r="D233" s="9">
        <f t="shared" si="15"/>
        <v>1</v>
      </c>
      <c r="E233" s="20">
        <f>E221*(1+VLookups!$C$8)</f>
        <v>16451.192552872748</v>
      </c>
      <c r="F233" s="20">
        <f>-E233*VLookups!$C$10*2</f>
        <v>-987.07155317236482</v>
      </c>
      <c r="G233" s="19">
        <v>0</v>
      </c>
      <c r="H233" s="20">
        <f>(-VLookups!$C$13)*(E233+F233/2)</f>
        <v>-4643.678121899391</v>
      </c>
      <c r="I233" s="19">
        <v>0</v>
      </c>
      <c r="J233" s="19">
        <v>0</v>
      </c>
      <c r="K233" s="19">
        <v>0</v>
      </c>
      <c r="L233" s="19">
        <v>0</v>
      </c>
      <c r="M233" s="20">
        <f>M232-VLookups!$C$33</f>
        <v>-234</v>
      </c>
      <c r="N233" s="22">
        <v>169</v>
      </c>
      <c r="O233" s="19">
        <v>0</v>
      </c>
      <c r="P233" s="19">
        <v>0</v>
      </c>
      <c r="Q233" s="9" t="s">
        <v>36</v>
      </c>
      <c r="R233" s="19">
        <v>0</v>
      </c>
      <c r="S233" s="20">
        <f>VLookups!$C$50</f>
        <v>-3580.614715990946</v>
      </c>
      <c r="T233" s="19">
        <v>0</v>
      </c>
      <c r="U233" s="9">
        <v>85</v>
      </c>
      <c r="V233" s="21">
        <f>V232-VLookups!$C$54</f>
        <v>-1645</v>
      </c>
      <c r="W233" s="21">
        <f>-VLookups!$C$59</f>
        <v>-200</v>
      </c>
      <c r="X233" s="21">
        <f>-[1]VLookups!$C$62</f>
        <v>-150</v>
      </c>
      <c r="Y233" s="20">
        <f>Y232*(1+VLookups!$C$57/12)</f>
        <v>-271.71922423189085</v>
      </c>
      <c r="Z233" s="20">
        <f>-E233*VLookups!$J$3</f>
        <v>-658.04770211490995</v>
      </c>
      <c r="AA233" s="19">
        <v>0</v>
      </c>
      <c r="AB233" s="20">
        <f t="shared" si="12"/>
        <v>4574.5970120494276</v>
      </c>
      <c r="AC233" s="20">
        <f t="shared" si="13"/>
        <v>351805.26224821416</v>
      </c>
    </row>
    <row r="234" spans="2:29" x14ac:dyDescent="0.25">
      <c r="B234" s="9">
        <v>230</v>
      </c>
      <c r="C234" s="9">
        <f t="shared" si="14"/>
        <v>42</v>
      </c>
      <c r="D234" s="9">
        <f t="shared" si="15"/>
        <v>2</v>
      </c>
      <c r="E234" s="20">
        <f>E222*(1+VLookups!$C$8)</f>
        <v>16451.192552872748</v>
      </c>
      <c r="F234" s="20">
        <f>-E234*VLookups!$C$10*2</f>
        <v>-987.07155317236482</v>
      </c>
      <c r="G234" s="19">
        <v>0</v>
      </c>
      <c r="H234" s="20">
        <f>(-VLookups!$C$13)*(E234+F234/2)</f>
        <v>-4643.678121899391</v>
      </c>
      <c r="I234" s="19">
        <v>0</v>
      </c>
      <c r="J234" s="19">
        <v>0</v>
      </c>
      <c r="K234" s="19">
        <v>0</v>
      </c>
      <c r="L234" s="19">
        <v>0</v>
      </c>
      <c r="M234" s="20">
        <f>M233-VLookups!$C$33</f>
        <v>-235</v>
      </c>
      <c r="N234" s="22">
        <v>170</v>
      </c>
      <c r="O234" s="19">
        <v>0</v>
      </c>
      <c r="P234" s="19">
        <v>0</v>
      </c>
      <c r="Q234" s="9" t="s">
        <v>36</v>
      </c>
      <c r="R234" s="19">
        <v>0</v>
      </c>
      <c r="S234" s="20">
        <f>VLookups!$C$50</f>
        <v>-3580.614715990946</v>
      </c>
      <c r="T234" s="19">
        <v>0</v>
      </c>
      <c r="U234" s="9">
        <v>86</v>
      </c>
      <c r="V234" s="21">
        <f>V233-VLookups!$C$54</f>
        <v>-1650</v>
      </c>
      <c r="W234" s="21">
        <f>-VLookups!$C$59</f>
        <v>-200</v>
      </c>
      <c r="X234" s="21">
        <f>-[1]VLookups!$C$62</f>
        <v>-150</v>
      </c>
      <c r="Y234" s="20">
        <f>Y233*(1+VLookups!$C$57/12)</f>
        <v>-272.51173863590054</v>
      </c>
      <c r="Z234" s="20">
        <f>-E234*VLookups!$J$3</f>
        <v>-658.04770211490995</v>
      </c>
      <c r="AA234" s="19">
        <v>0</v>
      </c>
      <c r="AB234" s="20">
        <f t="shared" si="12"/>
        <v>4567.8044976454175</v>
      </c>
      <c r="AC234" s="20">
        <f t="shared" si="13"/>
        <v>356959.40884960658</v>
      </c>
    </row>
    <row r="235" spans="2:29" x14ac:dyDescent="0.25">
      <c r="B235" s="9">
        <v>231</v>
      </c>
      <c r="C235" s="9">
        <f t="shared" si="14"/>
        <v>42</v>
      </c>
      <c r="D235" s="9">
        <f t="shared" si="15"/>
        <v>3</v>
      </c>
      <c r="E235" s="20">
        <f>E223*(1+VLookups!$C$8)</f>
        <v>16451.192552872748</v>
      </c>
      <c r="F235" s="20">
        <f>-E235*VLookups!$C$10*2</f>
        <v>-987.07155317236482</v>
      </c>
      <c r="G235" s="19">
        <v>0</v>
      </c>
      <c r="H235" s="20">
        <f>(-VLookups!$C$13)*(E235+F235/2)</f>
        <v>-4643.678121899391</v>
      </c>
      <c r="I235" s="19">
        <v>0</v>
      </c>
      <c r="J235" s="19">
        <v>0</v>
      </c>
      <c r="K235" s="19">
        <v>0</v>
      </c>
      <c r="L235" s="19">
        <v>0</v>
      </c>
      <c r="M235" s="20">
        <f>M234-VLookups!$C$33</f>
        <v>-236</v>
      </c>
      <c r="N235" s="22">
        <v>171</v>
      </c>
      <c r="O235" s="19">
        <v>0</v>
      </c>
      <c r="P235" s="19">
        <v>0</v>
      </c>
      <c r="Q235" s="9" t="s">
        <v>36</v>
      </c>
      <c r="R235" s="19">
        <v>0</v>
      </c>
      <c r="S235" s="20">
        <f>VLookups!$C$50</f>
        <v>-3580.614715990946</v>
      </c>
      <c r="T235" s="19">
        <v>0</v>
      </c>
      <c r="U235" s="9">
        <v>87</v>
      </c>
      <c r="V235" s="21">
        <f>V234-VLookups!$C$54</f>
        <v>-1655</v>
      </c>
      <c r="W235" s="21">
        <f>-VLookups!$C$59</f>
        <v>-200</v>
      </c>
      <c r="X235" s="21">
        <f>-[1]VLookups!$C$62</f>
        <v>-150</v>
      </c>
      <c r="Y235" s="20">
        <f>Y234*(1+VLookups!$C$57/12)</f>
        <v>-273.30656454025524</v>
      </c>
      <c r="Z235" s="20">
        <f>-E235*VLookups!$J$3</f>
        <v>-658.04770211490995</v>
      </c>
      <c r="AA235" s="19">
        <v>0</v>
      </c>
      <c r="AB235" s="20">
        <f t="shared" si="12"/>
        <v>4561.0096717410634</v>
      </c>
      <c r="AC235" s="20">
        <f t="shared" si="13"/>
        <v>362115.35086943035</v>
      </c>
    </row>
    <row r="236" spans="2:29" x14ac:dyDescent="0.25">
      <c r="B236" s="9">
        <v>232</v>
      </c>
      <c r="C236" s="9">
        <f t="shared" si="14"/>
        <v>42</v>
      </c>
      <c r="D236" s="9">
        <f t="shared" si="15"/>
        <v>4</v>
      </c>
      <c r="E236" s="20">
        <f>E224*(1+VLookups!$C$8)</f>
        <v>16451.192552872748</v>
      </c>
      <c r="F236" s="20">
        <f>-E236*VLookups!$C$10*2</f>
        <v>-987.07155317236482</v>
      </c>
      <c r="G236" s="19">
        <v>0</v>
      </c>
      <c r="H236" s="20">
        <f>(-VLookups!$C$13)*(E236+F236/2)</f>
        <v>-4643.678121899391</v>
      </c>
      <c r="I236" s="19">
        <v>0</v>
      </c>
      <c r="J236" s="19">
        <v>0</v>
      </c>
      <c r="K236" s="19">
        <v>0</v>
      </c>
      <c r="L236" s="19">
        <v>0</v>
      </c>
      <c r="M236" s="20">
        <f>M235-VLookups!$C$33</f>
        <v>-237</v>
      </c>
      <c r="N236" s="22">
        <v>172</v>
      </c>
      <c r="O236" s="19">
        <v>0</v>
      </c>
      <c r="P236" s="19">
        <v>0</v>
      </c>
      <c r="Q236" s="9" t="s">
        <v>36</v>
      </c>
      <c r="R236" s="19">
        <v>0</v>
      </c>
      <c r="S236" s="20">
        <f>VLookups!$C$50</f>
        <v>-3580.614715990946</v>
      </c>
      <c r="T236" s="19">
        <v>0</v>
      </c>
      <c r="U236" s="9">
        <v>88</v>
      </c>
      <c r="V236" s="21">
        <f>V235-VLookups!$C$54</f>
        <v>-1660</v>
      </c>
      <c r="W236" s="21">
        <f>-VLookups!$C$59</f>
        <v>-200</v>
      </c>
      <c r="X236" s="21">
        <f>-[1]VLookups!$C$62</f>
        <v>-150</v>
      </c>
      <c r="Y236" s="20">
        <f>Y235*(1+VLookups!$C$57/12)</f>
        <v>-274.103708686831</v>
      </c>
      <c r="Z236" s="20">
        <f>-E236*VLookups!$J$3</f>
        <v>-658.04770211490995</v>
      </c>
      <c r="AA236" s="19">
        <v>0</v>
      </c>
      <c r="AB236" s="20">
        <f t="shared" si="12"/>
        <v>4554.2125275944873</v>
      </c>
      <c r="AC236" s="20">
        <f t="shared" si="13"/>
        <v>367273.08898180723</v>
      </c>
    </row>
    <row r="237" spans="2:29" x14ac:dyDescent="0.25">
      <c r="B237" s="9">
        <v>233</v>
      </c>
      <c r="C237" s="9">
        <f t="shared" si="14"/>
        <v>42</v>
      </c>
      <c r="D237" s="9">
        <f t="shared" si="15"/>
        <v>5</v>
      </c>
      <c r="E237" s="20">
        <f>E225*(1+VLookups!$C$8)</f>
        <v>16451.192552872748</v>
      </c>
      <c r="F237" s="20">
        <f>-E237*VLookups!$C$10*2</f>
        <v>-987.07155317236482</v>
      </c>
      <c r="G237" s="19">
        <v>0</v>
      </c>
      <c r="H237" s="20">
        <f>(-VLookups!$C$13)*(E237+F237/2)</f>
        <v>-4643.678121899391</v>
      </c>
      <c r="I237" s="19">
        <v>0</v>
      </c>
      <c r="J237" s="19">
        <v>0</v>
      </c>
      <c r="K237" s="19">
        <v>0</v>
      </c>
      <c r="L237" s="19">
        <v>0</v>
      </c>
      <c r="M237" s="20">
        <f>M236-VLookups!$C$33</f>
        <v>-238</v>
      </c>
      <c r="N237" s="22">
        <v>173</v>
      </c>
      <c r="O237" s="19">
        <v>0</v>
      </c>
      <c r="P237" s="19">
        <v>0</v>
      </c>
      <c r="Q237" s="9" t="s">
        <v>36</v>
      </c>
      <c r="R237" s="19">
        <v>0</v>
      </c>
      <c r="S237" s="20">
        <f>VLookups!$C$50</f>
        <v>-3580.614715990946</v>
      </c>
      <c r="T237" s="19">
        <v>0</v>
      </c>
      <c r="U237" s="9">
        <v>89</v>
      </c>
      <c r="V237" s="21">
        <f>V236-VLookups!$C$54</f>
        <v>-1665</v>
      </c>
      <c r="W237" s="21">
        <f>-VLookups!$C$59</f>
        <v>-200</v>
      </c>
      <c r="X237" s="21">
        <f>-[1]VLookups!$C$62</f>
        <v>-150</v>
      </c>
      <c r="Y237" s="20">
        <f>Y236*(1+VLookups!$C$57/12)</f>
        <v>-274.90317783716762</v>
      </c>
      <c r="Z237" s="20">
        <f>-E237*VLookups!$J$3</f>
        <v>-658.04770211490995</v>
      </c>
      <c r="AA237" s="19">
        <v>0</v>
      </c>
      <c r="AB237" s="20">
        <f t="shared" si="12"/>
        <v>4547.4130584441509</v>
      </c>
      <c r="AC237" s="20">
        <f t="shared" si="13"/>
        <v>372432.62385522109</v>
      </c>
    </row>
    <row r="238" spans="2:29" x14ac:dyDescent="0.25">
      <c r="B238" s="9">
        <v>234</v>
      </c>
      <c r="C238" s="9">
        <f t="shared" si="14"/>
        <v>42</v>
      </c>
      <c r="D238" s="9">
        <f t="shared" si="15"/>
        <v>6</v>
      </c>
      <c r="E238" s="20">
        <f>E226*(1+VLookups!$C$8)</f>
        <v>16451.192552872748</v>
      </c>
      <c r="F238" s="20">
        <f>-E238*VLookups!$C$10*2</f>
        <v>-987.07155317236482</v>
      </c>
      <c r="G238" s="19">
        <v>0</v>
      </c>
      <c r="H238" s="20">
        <f>(-VLookups!$C$13)*(E238+F238/2)</f>
        <v>-4643.678121899391</v>
      </c>
      <c r="I238" s="19">
        <v>0</v>
      </c>
      <c r="J238" s="19">
        <v>0</v>
      </c>
      <c r="K238" s="19">
        <v>0</v>
      </c>
      <c r="L238" s="19">
        <v>0</v>
      </c>
      <c r="M238" s="20">
        <f>M237-VLookups!$C$33</f>
        <v>-239</v>
      </c>
      <c r="N238" s="22">
        <v>174</v>
      </c>
      <c r="O238" s="19">
        <v>0</v>
      </c>
      <c r="P238" s="19">
        <v>0</v>
      </c>
      <c r="Q238" s="9" t="s">
        <v>36</v>
      </c>
      <c r="R238" s="19">
        <v>0</v>
      </c>
      <c r="S238" s="20">
        <f>VLookups!$C$50</f>
        <v>-3580.614715990946</v>
      </c>
      <c r="T238" s="19">
        <v>0</v>
      </c>
      <c r="U238" s="9">
        <v>90</v>
      </c>
      <c r="V238" s="21">
        <f>V237-VLookups!$C$54</f>
        <v>-1670</v>
      </c>
      <c r="W238" s="21">
        <f>-VLookups!$C$59</f>
        <v>-200</v>
      </c>
      <c r="X238" s="21">
        <f>-[1]VLookups!$C$62</f>
        <v>-150</v>
      </c>
      <c r="Y238" s="20">
        <f>Y237*(1+VLookups!$C$57/12)</f>
        <v>-275.70497877252603</v>
      </c>
      <c r="Z238" s="20">
        <f>-E238*VLookups!$J$3</f>
        <v>-658.04770211490995</v>
      </c>
      <c r="AA238" s="19">
        <v>0</v>
      </c>
      <c r="AB238" s="20">
        <f t="shared" si="12"/>
        <v>4540.6112575087918</v>
      </c>
      <c r="AC238" s="20">
        <f t="shared" si="13"/>
        <v>377593.95615248859</v>
      </c>
    </row>
    <row r="239" spans="2:29" x14ac:dyDescent="0.25">
      <c r="B239" s="9">
        <v>235</v>
      </c>
      <c r="C239" s="9">
        <f t="shared" si="14"/>
        <v>42</v>
      </c>
      <c r="D239" s="9">
        <f t="shared" si="15"/>
        <v>7</v>
      </c>
      <c r="E239" s="20">
        <f>E227*(1+VLookups!$C$8)</f>
        <v>16451.192552872748</v>
      </c>
      <c r="F239" s="20">
        <f>-E239*VLookups!$C$10*2</f>
        <v>-987.07155317236482</v>
      </c>
      <c r="G239" s="19">
        <v>0</v>
      </c>
      <c r="H239" s="20">
        <f>(-VLookups!$C$13)*(E239+F239/2)</f>
        <v>-4643.678121899391</v>
      </c>
      <c r="I239" s="19">
        <v>0</v>
      </c>
      <c r="J239" s="19">
        <v>0</v>
      </c>
      <c r="K239" s="19">
        <v>0</v>
      </c>
      <c r="L239" s="19">
        <v>0</v>
      </c>
      <c r="M239" s="20">
        <f>M238-VLookups!$C$33</f>
        <v>-240</v>
      </c>
      <c r="N239" s="22">
        <v>175</v>
      </c>
      <c r="O239" s="19">
        <v>0</v>
      </c>
      <c r="P239" s="19">
        <v>0</v>
      </c>
      <c r="Q239" s="9" t="s">
        <v>36</v>
      </c>
      <c r="R239" s="19">
        <v>0</v>
      </c>
      <c r="S239" s="20">
        <f>VLookups!$C$50</f>
        <v>-3580.614715990946</v>
      </c>
      <c r="T239" s="19">
        <v>0</v>
      </c>
      <c r="U239" s="9">
        <v>91</v>
      </c>
      <c r="V239" s="21">
        <f>V238-VLookups!$C$54</f>
        <v>-1675</v>
      </c>
      <c r="W239" s="21">
        <f>-VLookups!$C$59</f>
        <v>-200</v>
      </c>
      <c r="X239" s="21">
        <f>-[1]VLookups!$C$62</f>
        <v>-150</v>
      </c>
      <c r="Y239" s="20">
        <f>Y238*(1+VLookups!$C$57/12)</f>
        <v>-276.5091182939459</v>
      </c>
      <c r="Z239" s="20">
        <f>-E239*VLookups!$J$3</f>
        <v>-658.04770211490995</v>
      </c>
      <c r="AA239" s="19">
        <v>0</v>
      </c>
      <c r="AB239" s="20">
        <f t="shared" si="12"/>
        <v>4533.8071179873723</v>
      </c>
      <c r="AC239" s="20">
        <f t="shared" si="13"/>
        <v>382757.08653073013</v>
      </c>
    </row>
    <row r="240" spans="2:29" x14ac:dyDescent="0.25">
      <c r="B240" s="9">
        <v>236</v>
      </c>
      <c r="C240" s="9">
        <f t="shared" si="14"/>
        <v>42</v>
      </c>
      <c r="D240" s="9">
        <f t="shared" si="15"/>
        <v>8</v>
      </c>
      <c r="E240" s="20">
        <f>E228*(1+VLookups!$C$8)</f>
        <v>16451.192552872748</v>
      </c>
      <c r="F240" s="20">
        <f>-E240*VLookups!$C$10*2</f>
        <v>-987.07155317236482</v>
      </c>
      <c r="G240" s="19">
        <v>0</v>
      </c>
      <c r="H240" s="20">
        <f>(-VLookups!$C$13)*(E240+F240/2)</f>
        <v>-4643.678121899391</v>
      </c>
      <c r="I240" s="19">
        <v>0</v>
      </c>
      <c r="J240" s="19">
        <v>0</v>
      </c>
      <c r="K240" s="19">
        <v>0</v>
      </c>
      <c r="L240" s="19">
        <v>0</v>
      </c>
      <c r="M240" s="20">
        <f>M239-VLookups!$C$33</f>
        <v>-241</v>
      </c>
      <c r="N240" s="22">
        <v>176</v>
      </c>
      <c r="O240" s="19">
        <v>0</v>
      </c>
      <c r="P240" s="19">
        <v>0</v>
      </c>
      <c r="Q240" s="9" t="s">
        <v>36</v>
      </c>
      <c r="R240" s="19">
        <v>0</v>
      </c>
      <c r="S240" s="20">
        <f>VLookups!$C$50</f>
        <v>-3580.614715990946</v>
      </c>
      <c r="T240" s="19">
        <v>0</v>
      </c>
      <c r="U240" s="9">
        <v>92</v>
      </c>
      <c r="V240" s="21">
        <f>V239-VLookups!$C$54</f>
        <v>-1680</v>
      </c>
      <c r="W240" s="21">
        <f>-VLookups!$C$59</f>
        <v>-200</v>
      </c>
      <c r="X240" s="21">
        <f>-[1]VLookups!$C$62</f>
        <v>-150</v>
      </c>
      <c r="Y240" s="20">
        <f>Y239*(1+VLookups!$C$57/12)</f>
        <v>-277.31560322230325</v>
      </c>
      <c r="Z240" s="20">
        <f>-E240*VLookups!$J$3</f>
        <v>-658.04770211490995</v>
      </c>
      <c r="AA240" s="19">
        <v>0</v>
      </c>
      <c r="AB240" s="20">
        <f t="shared" si="12"/>
        <v>4527.0006330590149</v>
      </c>
      <c r="AC240" s="20">
        <f t="shared" si="13"/>
        <v>387922.01564134035</v>
      </c>
    </row>
    <row r="241" spans="2:29" x14ac:dyDescent="0.25">
      <c r="B241" s="9">
        <v>237</v>
      </c>
      <c r="C241" s="9">
        <f t="shared" si="14"/>
        <v>42</v>
      </c>
      <c r="D241" s="9">
        <f t="shared" si="15"/>
        <v>9</v>
      </c>
      <c r="E241" s="20">
        <f>E229*(1+VLookups!$C$8)</f>
        <v>16451.192552872748</v>
      </c>
      <c r="F241" s="20">
        <f>-E241*VLookups!$C$10*2</f>
        <v>-987.07155317236482</v>
      </c>
      <c r="G241" s="19">
        <v>0</v>
      </c>
      <c r="H241" s="20">
        <f>(-VLookups!$C$13)*(E241+F241/2)</f>
        <v>-4643.678121899391</v>
      </c>
      <c r="I241" s="19">
        <v>0</v>
      </c>
      <c r="J241" s="19">
        <v>0</v>
      </c>
      <c r="K241" s="19">
        <v>0</v>
      </c>
      <c r="L241" s="19">
        <v>0</v>
      </c>
      <c r="M241" s="20">
        <f>M240-VLookups!$C$33</f>
        <v>-242</v>
      </c>
      <c r="N241" s="22">
        <v>177</v>
      </c>
      <c r="O241" s="19">
        <v>0</v>
      </c>
      <c r="P241" s="19">
        <v>0</v>
      </c>
      <c r="Q241" s="9" t="s">
        <v>36</v>
      </c>
      <c r="R241" s="19">
        <v>0</v>
      </c>
      <c r="S241" s="20">
        <f>VLookups!$C$50</f>
        <v>-3580.614715990946</v>
      </c>
      <c r="T241" s="19">
        <v>0</v>
      </c>
      <c r="U241" s="9">
        <v>93</v>
      </c>
      <c r="V241" s="21">
        <f>V240-VLookups!$C$54</f>
        <v>-1685</v>
      </c>
      <c r="W241" s="21">
        <f>-VLookups!$C$59</f>
        <v>-200</v>
      </c>
      <c r="X241" s="21">
        <f>-[1]VLookups!$C$62</f>
        <v>-150</v>
      </c>
      <c r="Y241" s="20">
        <f>Y240*(1+VLookups!$C$57/12)</f>
        <v>-278.12444039836828</v>
      </c>
      <c r="Z241" s="20">
        <f>-E241*VLookups!$J$3</f>
        <v>-658.04770211490995</v>
      </c>
      <c r="AA241" s="19">
        <v>0</v>
      </c>
      <c r="AB241" s="20">
        <f t="shared" si="12"/>
        <v>4520.1917958829499</v>
      </c>
      <c r="AC241" s="20">
        <f t="shared" si="13"/>
        <v>393088.74412995885</v>
      </c>
    </row>
    <row r="242" spans="2:29" x14ac:dyDescent="0.25">
      <c r="B242" s="9">
        <v>238</v>
      </c>
      <c r="C242" s="9">
        <f t="shared" si="14"/>
        <v>42</v>
      </c>
      <c r="D242" s="9">
        <f t="shared" si="15"/>
        <v>10</v>
      </c>
      <c r="E242" s="20">
        <f>E230*(1+VLookups!$C$8)</f>
        <v>16451.192552872748</v>
      </c>
      <c r="F242" s="20">
        <f>-E242*VLookups!$C$10*2</f>
        <v>-987.07155317236482</v>
      </c>
      <c r="G242" s="19">
        <v>0</v>
      </c>
      <c r="H242" s="20">
        <f>(-VLookups!$C$13)*(E242+F242/2)</f>
        <v>-4643.678121899391</v>
      </c>
      <c r="I242" s="19">
        <v>0</v>
      </c>
      <c r="J242" s="19">
        <v>0</v>
      </c>
      <c r="K242" s="19">
        <v>0</v>
      </c>
      <c r="L242" s="19">
        <v>0</v>
      </c>
      <c r="M242" s="20">
        <f>M241-VLookups!$C$33</f>
        <v>-243</v>
      </c>
      <c r="N242" s="22">
        <v>178</v>
      </c>
      <c r="O242" s="19">
        <v>0</v>
      </c>
      <c r="P242" s="19">
        <v>0</v>
      </c>
      <c r="Q242" s="9" t="s">
        <v>36</v>
      </c>
      <c r="R242" s="19">
        <v>0</v>
      </c>
      <c r="S242" s="20">
        <f>VLookups!$C$50</f>
        <v>-3580.614715990946</v>
      </c>
      <c r="T242" s="19">
        <v>0</v>
      </c>
      <c r="U242" s="9">
        <v>94</v>
      </c>
      <c r="V242" s="21">
        <f>V241-VLookups!$C$54</f>
        <v>-1690</v>
      </c>
      <c r="W242" s="21">
        <f>-VLookups!$C$59</f>
        <v>-200</v>
      </c>
      <c r="X242" s="21">
        <f>-[1]VLookups!$C$62</f>
        <v>-150</v>
      </c>
      <c r="Y242" s="20">
        <f>Y241*(1+VLookups!$C$57/12)</f>
        <v>-278.9356366828635</v>
      </c>
      <c r="Z242" s="20">
        <f>-E242*VLookups!$J$3</f>
        <v>-658.04770211490995</v>
      </c>
      <c r="AA242" s="19">
        <v>0</v>
      </c>
      <c r="AB242" s="20">
        <f t="shared" si="12"/>
        <v>4513.3805995984549</v>
      </c>
      <c r="AC242" s="20">
        <f t="shared" si="13"/>
        <v>398257.27263644058</v>
      </c>
    </row>
    <row r="243" spans="2:29" x14ac:dyDescent="0.25">
      <c r="B243" s="9">
        <v>239</v>
      </c>
      <c r="C243" s="9">
        <f t="shared" si="14"/>
        <v>42</v>
      </c>
      <c r="D243" s="9">
        <f t="shared" si="15"/>
        <v>11</v>
      </c>
      <c r="E243" s="20">
        <f>E231*(1+VLookups!$C$8)</f>
        <v>16451.192552872748</v>
      </c>
      <c r="F243" s="20">
        <f>-E243*VLookups!$C$10*2</f>
        <v>-987.07155317236482</v>
      </c>
      <c r="G243" s="19">
        <v>0</v>
      </c>
      <c r="H243" s="20">
        <f>(-VLookups!$C$13)*(E243+F243/2)</f>
        <v>-4643.678121899391</v>
      </c>
      <c r="I243" s="19">
        <v>0</v>
      </c>
      <c r="J243" s="19">
        <v>0</v>
      </c>
      <c r="K243" s="19">
        <v>0</v>
      </c>
      <c r="L243" s="19">
        <v>0</v>
      </c>
      <c r="M243" s="20">
        <f>M242-VLookups!$C$33</f>
        <v>-244</v>
      </c>
      <c r="N243" s="22">
        <v>179</v>
      </c>
      <c r="O243" s="19">
        <v>0</v>
      </c>
      <c r="P243" s="19">
        <v>0</v>
      </c>
      <c r="Q243" s="9" t="s">
        <v>36</v>
      </c>
      <c r="R243" s="19">
        <v>0</v>
      </c>
      <c r="S243" s="20">
        <f>VLookups!$C$50</f>
        <v>-3580.614715990946</v>
      </c>
      <c r="T243" s="19">
        <v>0</v>
      </c>
      <c r="U243" s="9">
        <v>95</v>
      </c>
      <c r="V243" s="21">
        <f>V242-VLookups!$C$54</f>
        <v>-1695</v>
      </c>
      <c r="W243" s="21">
        <f>-VLookups!$C$59</f>
        <v>-200</v>
      </c>
      <c r="X243" s="21">
        <f>-[1]VLookups!$C$62</f>
        <v>-150</v>
      </c>
      <c r="Y243" s="20">
        <f>Y242*(1+VLookups!$C$57/12)</f>
        <v>-279.74919895652187</v>
      </c>
      <c r="Z243" s="20">
        <f>-E243*VLookups!$J$3</f>
        <v>-658.04770211490995</v>
      </c>
      <c r="AA243" s="19">
        <v>0</v>
      </c>
      <c r="AB243" s="20">
        <f t="shared" si="12"/>
        <v>4506.5670373247967</v>
      </c>
      <c r="AC243" s="20">
        <f t="shared" si="13"/>
        <v>403427.6017948261</v>
      </c>
    </row>
    <row r="244" spans="2:29" x14ac:dyDescent="0.25">
      <c r="B244" s="9">
        <v>240</v>
      </c>
      <c r="C244" s="9">
        <f t="shared" si="14"/>
        <v>43</v>
      </c>
      <c r="D244" s="9">
        <f t="shared" si="15"/>
        <v>0</v>
      </c>
      <c r="E244" s="20">
        <f>E232*(1+VLookups!$C$8)</f>
        <v>17026.984292223293</v>
      </c>
      <c r="F244" s="20">
        <f>-E244*VLookups!$C$10*2</f>
        <v>-1021.6190575333975</v>
      </c>
      <c r="G244" s="19">
        <v>0</v>
      </c>
      <c r="H244" s="20">
        <f>(-VLookups!$C$13)*(E244+F244/2)</f>
        <v>-4806.2068561658698</v>
      </c>
      <c r="I244" s="19">
        <v>0</v>
      </c>
      <c r="J244" s="19">
        <v>0</v>
      </c>
      <c r="K244" s="19">
        <v>0</v>
      </c>
      <c r="L244" s="21">
        <f>VLookups!$C$31</f>
        <v>3000</v>
      </c>
      <c r="M244" s="20">
        <f>M243-VLookups!$C$33</f>
        <v>-245</v>
      </c>
      <c r="N244" s="22">
        <v>180</v>
      </c>
      <c r="O244" s="21">
        <f>-VLookups!$C$36</f>
        <v>-10000</v>
      </c>
      <c r="P244" s="19">
        <v>0</v>
      </c>
      <c r="Q244" s="22">
        <v>0</v>
      </c>
      <c r="R244" s="19">
        <v>0</v>
      </c>
      <c r="S244" s="20">
        <f>VLookups!$C$50</f>
        <v>-3580.614715990946</v>
      </c>
      <c r="T244" s="19">
        <v>0</v>
      </c>
      <c r="U244" s="9">
        <v>96</v>
      </c>
      <c r="V244" s="21">
        <f>V243-VLookups!$C$54</f>
        <v>-1700</v>
      </c>
      <c r="W244" s="21">
        <f>-VLookups!$C$59</f>
        <v>-200</v>
      </c>
      <c r="X244" s="21">
        <f>-[1]VLookups!$C$62</f>
        <v>-150</v>
      </c>
      <c r="Y244" s="20">
        <f>Y243*(1+VLookups!$C$57/12)</f>
        <v>-280.56513412014505</v>
      </c>
      <c r="Z244" s="20">
        <f>-E244*VLookups!$J$3</f>
        <v>-681.0793716889317</v>
      </c>
      <c r="AA244" s="19">
        <v>0</v>
      </c>
      <c r="AB244" s="20">
        <f t="shared" si="12"/>
        <v>-2127.2913145092989</v>
      </c>
      <c r="AC244" s="20">
        <f t="shared" si="13"/>
        <v>401972.68981664156</v>
      </c>
    </row>
    <row r="245" spans="2:29" x14ac:dyDescent="0.25">
      <c r="B245" s="9">
        <v>241</v>
      </c>
      <c r="C245" s="9">
        <f t="shared" si="14"/>
        <v>43</v>
      </c>
      <c r="D245" s="9">
        <f t="shared" si="15"/>
        <v>1</v>
      </c>
      <c r="E245" s="20">
        <f>E233*(1+VLookups!$C$8)</f>
        <v>17026.984292223293</v>
      </c>
      <c r="F245" s="20">
        <f>-E245*VLookups!$C$10*2</f>
        <v>-1021.6190575333975</v>
      </c>
      <c r="G245" s="19">
        <v>0</v>
      </c>
      <c r="H245" s="20">
        <f>(-VLookups!$C$13)*(E245+F245/2)</f>
        <v>-4806.2068561658698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20" t="s">
        <v>36</v>
      </c>
      <c r="O245" s="20">
        <f>VLookups!$C$39</f>
        <v>-1132.2740186406561</v>
      </c>
      <c r="P245" s="20">
        <f>-VLookups!$C$41</f>
        <v>-100</v>
      </c>
      <c r="Q245" s="22">
        <v>1</v>
      </c>
      <c r="R245" s="19">
        <v>0</v>
      </c>
      <c r="S245" s="20">
        <f>VLookups!$C$50</f>
        <v>-3580.614715990946</v>
      </c>
      <c r="T245" s="19">
        <v>0</v>
      </c>
      <c r="U245" s="9">
        <v>97</v>
      </c>
      <c r="V245" s="21">
        <f>V244-VLookups!$C$54</f>
        <v>-1705</v>
      </c>
      <c r="W245" s="21">
        <f>-VLookups!$C$60</f>
        <v>-300</v>
      </c>
      <c r="X245" s="21">
        <f>-[1]VLookups!$C$62</f>
        <v>-150</v>
      </c>
      <c r="Y245" s="20">
        <f>Y244*(1+VLookups!$C$57/12)</f>
        <v>-281.38344909466213</v>
      </c>
      <c r="Z245" s="20">
        <f>-E245*VLookups!$J$3</f>
        <v>-681.0793716889317</v>
      </c>
      <c r="AA245" s="19">
        <v>0</v>
      </c>
      <c r="AB245" s="20">
        <f t="shared" si="12"/>
        <v>3779.6163518755288</v>
      </c>
      <c r="AC245" s="20">
        <f t="shared" si="13"/>
        <v>406422.26065154484</v>
      </c>
    </row>
    <row r="246" spans="2:29" x14ac:dyDescent="0.25">
      <c r="B246" s="9">
        <v>242</v>
      </c>
      <c r="C246" s="9">
        <f t="shared" si="14"/>
        <v>43</v>
      </c>
      <c r="D246" s="9">
        <f t="shared" si="15"/>
        <v>2</v>
      </c>
      <c r="E246" s="20">
        <f>E234*(1+VLookups!$C$8)</f>
        <v>17026.984292223293</v>
      </c>
      <c r="F246" s="20">
        <f>-E246*VLookups!$C$10*2</f>
        <v>-1021.6190575333975</v>
      </c>
      <c r="G246" s="19">
        <v>0</v>
      </c>
      <c r="H246" s="20">
        <f>(-VLookups!$C$13)*(E246+F246/2)</f>
        <v>-4806.2068561658698</v>
      </c>
      <c r="I246" s="19">
        <v>0</v>
      </c>
      <c r="J246" s="19">
        <v>0</v>
      </c>
      <c r="K246" s="19">
        <v>0</v>
      </c>
      <c r="L246" s="19">
        <v>0</v>
      </c>
      <c r="M246" s="19">
        <v>0</v>
      </c>
      <c r="N246" s="20" t="s">
        <v>36</v>
      </c>
      <c r="O246" s="20">
        <f>VLookups!$C$39</f>
        <v>-1132.2740186406561</v>
      </c>
      <c r="P246" s="20">
        <f>P245-VLookups!$C$42</f>
        <v>-101.5</v>
      </c>
      <c r="Q246" s="22">
        <v>2</v>
      </c>
      <c r="R246" s="19">
        <v>0</v>
      </c>
      <c r="S246" s="20">
        <f>VLookups!$C$50</f>
        <v>-3580.614715990946</v>
      </c>
      <c r="T246" s="19">
        <v>0</v>
      </c>
      <c r="U246" s="9">
        <v>98</v>
      </c>
      <c r="V246" s="21">
        <f>V245-VLookups!$C$54</f>
        <v>-1710</v>
      </c>
      <c r="W246" s="21">
        <f>-VLookups!$C$60</f>
        <v>-300</v>
      </c>
      <c r="X246" s="21">
        <f>-[1]VLookups!$C$62</f>
        <v>-150</v>
      </c>
      <c r="Y246" s="20">
        <f>Y245*(1+VLookups!$C$57/12)</f>
        <v>-282.20415082118825</v>
      </c>
      <c r="Z246" s="20">
        <f>-E246*VLookups!$J$3</f>
        <v>-681.0793716889317</v>
      </c>
      <c r="AA246" s="19">
        <v>0</v>
      </c>
      <c r="AB246" s="20">
        <f t="shared" si="12"/>
        <v>3772.2956501490021</v>
      </c>
      <c r="AC246" s="20">
        <f t="shared" si="13"/>
        <v>410871.92673611309</v>
      </c>
    </row>
    <row r="247" spans="2:29" x14ac:dyDescent="0.25">
      <c r="B247" s="9">
        <v>243</v>
      </c>
      <c r="C247" s="9">
        <f t="shared" si="14"/>
        <v>43</v>
      </c>
      <c r="D247" s="9">
        <f t="shared" si="15"/>
        <v>3</v>
      </c>
      <c r="E247" s="20">
        <f>E235*(1+VLookups!$C$8)</f>
        <v>17026.984292223293</v>
      </c>
      <c r="F247" s="20">
        <f>-E247*VLookups!$C$10*2</f>
        <v>-1021.6190575333975</v>
      </c>
      <c r="G247" s="19">
        <v>0</v>
      </c>
      <c r="H247" s="20">
        <f>(-VLookups!$C$13)*(E247+F247/2)</f>
        <v>-4806.2068561658698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20" t="s">
        <v>36</v>
      </c>
      <c r="O247" s="20">
        <f>VLookups!$C$39</f>
        <v>-1132.2740186406561</v>
      </c>
      <c r="P247" s="20">
        <f>P246-VLookups!$C$42</f>
        <v>-103</v>
      </c>
      <c r="Q247" s="22">
        <v>3</v>
      </c>
      <c r="R247" s="19">
        <v>0</v>
      </c>
      <c r="S247" s="20">
        <f>VLookups!$C$50</f>
        <v>-3580.614715990946</v>
      </c>
      <c r="T247" s="19">
        <v>0</v>
      </c>
      <c r="U247" s="9">
        <v>99</v>
      </c>
      <c r="V247" s="21">
        <f>V246-VLookups!$C$54</f>
        <v>-1715</v>
      </c>
      <c r="W247" s="21">
        <f>-VLookups!$C$60</f>
        <v>-300</v>
      </c>
      <c r="X247" s="21">
        <f>-[1]VLookups!$C$62</f>
        <v>-150</v>
      </c>
      <c r="Y247" s="20">
        <f>Y246*(1+VLookups!$C$57/12)</f>
        <v>-283.02724626108341</v>
      </c>
      <c r="Z247" s="20">
        <f>-E247*VLookups!$J$3</f>
        <v>-681.0793716889317</v>
      </c>
      <c r="AA247" s="19">
        <v>0</v>
      </c>
      <c r="AB247" s="20">
        <f t="shared" si="12"/>
        <v>3764.972554709107</v>
      </c>
      <c r="AC247" s="20">
        <f t="shared" si="13"/>
        <v>415321.68583538244</v>
      </c>
    </row>
    <row r="248" spans="2:29" x14ac:dyDescent="0.25">
      <c r="B248" s="9">
        <v>244</v>
      </c>
      <c r="C248" s="9">
        <f t="shared" si="14"/>
        <v>43</v>
      </c>
      <c r="D248" s="9">
        <f t="shared" si="15"/>
        <v>4</v>
      </c>
      <c r="E248" s="20">
        <f>E236*(1+VLookups!$C$8)</f>
        <v>17026.984292223293</v>
      </c>
      <c r="F248" s="20">
        <f>-E248*VLookups!$C$10*2</f>
        <v>-1021.6190575333975</v>
      </c>
      <c r="G248" s="19">
        <v>0</v>
      </c>
      <c r="H248" s="20">
        <f>(-VLookups!$C$13)*(E248+F248/2)</f>
        <v>-4806.2068561658698</v>
      </c>
      <c r="I248" s="19">
        <v>0</v>
      </c>
      <c r="J248" s="19">
        <v>0</v>
      </c>
      <c r="K248" s="19">
        <v>0</v>
      </c>
      <c r="L248" s="19">
        <v>0</v>
      </c>
      <c r="M248" s="19">
        <v>0</v>
      </c>
      <c r="N248" s="20" t="s">
        <v>36</v>
      </c>
      <c r="O248" s="20">
        <f>VLookups!$C$39</f>
        <v>-1132.2740186406561</v>
      </c>
      <c r="P248" s="20">
        <f>P247-VLookups!$C$42</f>
        <v>-104.5</v>
      </c>
      <c r="Q248" s="22">
        <v>4</v>
      </c>
      <c r="R248" s="19">
        <v>0</v>
      </c>
      <c r="S248" s="20">
        <f>VLookups!$C$50</f>
        <v>-3580.614715990946</v>
      </c>
      <c r="T248" s="19">
        <v>0</v>
      </c>
      <c r="U248" s="9">
        <v>100</v>
      </c>
      <c r="V248" s="21">
        <f>V247-VLookups!$C$54</f>
        <v>-1720</v>
      </c>
      <c r="W248" s="21">
        <f>-VLookups!$C$60</f>
        <v>-300</v>
      </c>
      <c r="X248" s="21">
        <f>-[1]VLookups!$C$62</f>
        <v>-150</v>
      </c>
      <c r="Y248" s="20">
        <f>Y247*(1+VLookups!$C$57/12)</f>
        <v>-283.85274239601159</v>
      </c>
      <c r="Z248" s="20">
        <f>-E248*VLookups!$J$3</f>
        <v>-681.0793716889317</v>
      </c>
      <c r="AA248" s="19">
        <v>0</v>
      </c>
      <c r="AB248" s="20">
        <f t="shared" si="12"/>
        <v>3757.6470585741795</v>
      </c>
      <c r="AC248" s="20">
        <f t="shared" si="13"/>
        <v>419771.53570368228</v>
      </c>
    </row>
    <row r="249" spans="2:29" x14ac:dyDescent="0.25">
      <c r="B249" s="9">
        <v>245</v>
      </c>
      <c r="C249" s="9">
        <f t="shared" si="14"/>
        <v>43</v>
      </c>
      <c r="D249" s="9">
        <f t="shared" si="15"/>
        <v>5</v>
      </c>
      <c r="E249" s="20">
        <f>E237*(1+VLookups!$C$8)</f>
        <v>17026.984292223293</v>
      </c>
      <c r="F249" s="20">
        <f>-E249*VLookups!$C$10*2</f>
        <v>-1021.6190575333975</v>
      </c>
      <c r="G249" s="19">
        <v>0</v>
      </c>
      <c r="H249" s="20">
        <f>(-VLookups!$C$13)*(E249+F249/2)</f>
        <v>-4806.2068561658698</v>
      </c>
      <c r="I249" s="19">
        <v>0</v>
      </c>
      <c r="J249" s="19">
        <v>0</v>
      </c>
      <c r="K249" s="19">
        <v>0</v>
      </c>
      <c r="L249" s="19">
        <v>0</v>
      </c>
      <c r="M249" s="19">
        <v>0</v>
      </c>
      <c r="N249" s="20" t="s">
        <v>36</v>
      </c>
      <c r="O249" s="20">
        <f>VLookups!$C$39</f>
        <v>-1132.2740186406561</v>
      </c>
      <c r="P249" s="20">
        <f>P248-VLookups!$C$42</f>
        <v>-106</v>
      </c>
      <c r="Q249" s="22">
        <v>5</v>
      </c>
      <c r="R249" s="19">
        <v>0</v>
      </c>
      <c r="S249" s="20">
        <f>VLookups!$C$50</f>
        <v>-3580.614715990946</v>
      </c>
      <c r="T249" s="19">
        <v>0</v>
      </c>
      <c r="U249" s="9">
        <v>101</v>
      </c>
      <c r="V249" s="21">
        <f>V248-VLookups!$C$54</f>
        <v>-1725</v>
      </c>
      <c r="W249" s="21">
        <f>-VLookups!$C$60</f>
        <v>-300</v>
      </c>
      <c r="X249" s="21">
        <f>-[1]VLookups!$C$62</f>
        <v>-150</v>
      </c>
      <c r="Y249" s="20">
        <f>Y248*(1+VLookups!$C$57/12)</f>
        <v>-284.68064622799994</v>
      </c>
      <c r="Z249" s="20">
        <f>-E249*VLookups!$J$3</f>
        <v>-681.0793716889317</v>
      </c>
      <c r="AA249" s="19">
        <v>0</v>
      </c>
      <c r="AB249" s="20">
        <f t="shared" si="12"/>
        <v>3750.3191547421907</v>
      </c>
      <c r="AC249" s="20">
        <f t="shared" si="13"/>
        <v>424221.47408459726</v>
      </c>
    </row>
    <row r="250" spans="2:29" x14ac:dyDescent="0.25">
      <c r="B250" s="9">
        <v>246</v>
      </c>
      <c r="C250" s="9">
        <f t="shared" si="14"/>
        <v>43</v>
      </c>
      <c r="D250" s="9">
        <f t="shared" si="15"/>
        <v>6</v>
      </c>
      <c r="E250" s="20">
        <f>E238*(1+VLookups!$C$8)</f>
        <v>17026.984292223293</v>
      </c>
      <c r="F250" s="20">
        <f>-E250*VLookups!$C$10*2</f>
        <v>-1021.6190575333975</v>
      </c>
      <c r="G250" s="19">
        <v>0</v>
      </c>
      <c r="H250" s="20">
        <f>(-VLookups!$C$13)*(E250+F250/2)</f>
        <v>-4806.2068561658698</v>
      </c>
      <c r="I250" s="19">
        <v>0</v>
      </c>
      <c r="J250" s="19">
        <v>0</v>
      </c>
      <c r="K250" s="19">
        <v>0</v>
      </c>
      <c r="L250" s="19">
        <v>0</v>
      </c>
      <c r="M250" s="19">
        <v>0</v>
      </c>
      <c r="N250" s="20" t="s">
        <v>36</v>
      </c>
      <c r="O250" s="20">
        <f>VLookups!$C$39</f>
        <v>-1132.2740186406561</v>
      </c>
      <c r="P250" s="20">
        <f>P249-VLookups!$C$42</f>
        <v>-107.5</v>
      </c>
      <c r="Q250" s="22">
        <v>6</v>
      </c>
      <c r="R250" s="19">
        <v>0</v>
      </c>
      <c r="S250" s="20">
        <f>VLookups!$C$50</f>
        <v>-3580.614715990946</v>
      </c>
      <c r="T250" s="19">
        <v>0</v>
      </c>
      <c r="U250" s="9">
        <v>102</v>
      </c>
      <c r="V250" s="21">
        <f>V249-VLookups!$C$54</f>
        <v>-1730</v>
      </c>
      <c r="W250" s="21">
        <f>-VLookups!$C$60</f>
        <v>-300</v>
      </c>
      <c r="X250" s="21">
        <f>-[1]VLookups!$C$62</f>
        <v>-150</v>
      </c>
      <c r="Y250" s="20">
        <f>Y249*(1+VLookups!$C$57/12)</f>
        <v>-285.51096477949829</v>
      </c>
      <c r="Z250" s="20">
        <f>-E250*VLookups!$J$3</f>
        <v>-681.0793716889317</v>
      </c>
      <c r="AA250" s="19">
        <v>0</v>
      </c>
      <c r="AB250" s="20">
        <f t="shared" si="12"/>
        <v>3742.9888361906928</v>
      </c>
      <c r="AC250" s="20">
        <f t="shared" si="13"/>
        <v>428671.49871092901</v>
      </c>
    </row>
    <row r="251" spans="2:29" x14ac:dyDescent="0.25">
      <c r="B251" s="9">
        <v>247</v>
      </c>
      <c r="C251" s="9">
        <f t="shared" si="14"/>
        <v>43</v>
      </c>
      <c r="D251" s="9">
        <f t="shared" si="15"/>
        <v>7</v>
      </c>
      <c r="E251" s="20">
        <f>E239*(1+VLookups!$C$8)</f>
        <v>17026.984292223293</v>
      </c>
      <c r="F251" s="20">
        <f>-E251*VLookups!$C$10*2</f>
        <v>-1021.6190575333975</v>
      </c>
      <c r="G251" s="19">
        <v>0</v>
      </c>
      <c r="H251" s="20">
        <f>(-VLookups!$C$13)*(E251+F251/2)</f>
        <v>-4806.2068561658698</v>
      </c>
      <c r="I251" s="19">
        <v>0</v>
      </c>
      <c r="J251" s="19">
        <v>0</v>
      </c>
      <c r="K251" s="19">
        <v>0</v>
      </c>
      <c r="L251" s="19">
        <v>0</v>
      </c>
      <c r="M251" s="19">
        <v>0</v>
      </c>
      <c r="N251" s="20" t="s">
        <v>36</v>
      </c>
      <c r="O251" s="20">
        <f>VLookups!$C$39</f>
        <v>-1132.2740186406561</v>
      </c>
      <c r="P251" s="20">
        <f>P250-VLookups!$C$42</f>
        <v>-109</v>
      </c>
      <c r="Q251" s="22">
        <v>7</v>
      </c>
      <c r="R251" s="19">
        <v>0</v>
      </c>
      <c r="S251" s="20">
        <f>VLookups!$C$50</f>
        <v>-3580.614715990946</v>
      </c>
      <c r="T251" s="19">
        <v>0</v>
      </c>
      <c r="U251" s="9">
        <v>103</v>
      </c>
      <c r="V251" s="21">
        <f>V250-VLookups!$C$54</f>
        <v>-1735</v>
      </c>
      <c r="W251" s="21">
        <f>-VLookups!$C$60</f>
        <v>-300</v>
      </c>
      <c r="X251" s="21">
        <f>-[1]VLookups!$C$62</f>
        <v>-150</v>
      </c>
      <c r="Y251" s="20">
        <f>Y250*(1+VLookups!$C$57/12)</f>
        <v>-286.34370509343853</v>
      </c>
      <c r="Z251" s="20">
        <f>-E251*VLookups!$J$3</f>
        <v>-681.0793716889317</v>
      </c>
      <c r="AA251" s="19">
        <v>0</v>
      </c>
      <c r="AB251" s="20">
        <f t="shared" si="12"/>
        <v>3735.6560958767527</v>
      </c>
      <c r="AC251" s="20">
        <f t="shared" si="13"/>
        <v>433121.60730465734</v>
      </c>
    </row>
    <row r="252" spans="2:29" x14ac:dyDescent="0.25">
      <c r="B252" s="9">
        <v>248</v>
      </c>
      <c r="C252" s="9">
        <f t="shared" si="14"/>
        <v>43</v>
      </c>
      <c r="D252" s="9">
        <f t="shared" si="15"/>
        <v>8</v>
      </c>
      <c r="E252" s="20">
        <f>E240*(1+VLookups!$C$8)</f>
        <v>17026.984292223293</v>
      </c>
      <c r="F252" s="20">
        <f>-E252*VLookups!$C$10*2</f>
        <v>-1021.6190575333975</v>
      </c>
      <c r="G252" s="19">
        <v>0</v>
      </c>
      <c r="H252" s="20">
        <f>(-VLookups!$C$13)*(E252+F252/2)</f>
        <v>-4806.2068561658698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20" t="s">
        <v>36</v>
      </c>
      <c r="O252" s="20">
        <f>VLookups!$C$39</f>
        <v>-1132.2740186406561</v>
      </c>
      <c r="P252" s="20">
        <f>P251-VLookups!$C$42</f>
        <v>-110.5</v>
      </c>
      <c r="Q252" s="22">
        <v>8</v>
      </c>
      <c r="R252" s="19">
        <v>0</v>
      </c>
      <c r="S252" s="20">
        <f>VLookups!$C$50</f>
        <v>-3580.614715990946</v>
      </c>
      <c r="T252" s="19">
        <v>0</v>
      </c>
      <c r="U252" s="9">
        <v>104</v>
      </c>
      <c r="V252" s="21">
        <f>V251-VLookups!$C$54</f>
        <v>-1740</v>
      </c>
      <c r="W252" s="21">
        <f>-VLookups!$C$60</f>
        <v>-300</v>
      </c>
      <c r="X252" s="21">
        <f>-[1]VLookups!$C$62</f>
        <v>-150</v>
      </c>
      <c r="Y252" s="20">
        <f>Y251*(1+VLookups!$C$57/12)</f>
        <v>-287.17887423329438</v>
      </c>
      <c r="Z252" s="20">
        <f>-E252*VLookups!$J$3</f>
        <v>-681.0793716889317</v>
      </c>
      <c r="AA252" s="19">
        <v>0</v>
      </c>
      <c r="AB252" s="20">
        <f t="shared" si="12"/>
        <v>3728.3209267368961</v>
      </c>
      <c r="AC252" s="20">
        <f t="shared" si="13"/>
        <v>437571.79757690203</v>
      </c>
    </row>
    <row r="253" spans="2:29" x14ac:dyDescent="0.25">
      <c r="B253" s="9">
        <v>249</v>
      </c>
      <c r="C253" s="9">
        <f t="shared" si="14"/>
        <v>43</v>
      </c>
      <c r="D253" s="9">
        <f t="shared" si="15"/>
        <v>9</v>
      </c>
      <c r="E253" s="20">
        <f>E241*(1+VLookups!$C$8)</f>
        <v>17026.984292223293</v>
      </c>
      <c r="F253" s="20">
        <f>-E253*VLookups!$C$10*2</f>
        <v>-1021.6190575333975</v>
      </c>
      <c r="G253" s="19">
        <v>0</v>
      </c>
      <c r="H253" s="20">
        <f>(-VLookups!$C$13)*(E253+F253/2)</f>
        <v>-4806.2068561658698</v>
      </c>
      <c r="I253" s="19">
        <v>0</v>
      </c>
      <c r="J253" s="19">
        <v>0</v>
      </c>
      <c r="K253" s="19">
        <v>0</v>
      </c>
      <c r="L253" s="19">
        <v>0</v>
      </c>
      <c r="M253" s="19">
        <v>0</v>
      </c>
      <c r="N253" s="20" t="s">
        <v>36</v>
      </c>
      <c r="O253" s="20">
        <f>VLookups!$C$39</f>
        <v>-1132.2740186406561</v>
      </c>
      <c r="P253" s="20">
        <f>P252-VLookups!$C$42</f>
        <v>-112</v>
      </c>
      <c r="Q253" s="22">
        <v>9</v>
      </c>
      <c r="R253" s="19">
        <v>0</v>
      </c>
      <c r="S253" s="20">
        <f>VLookups!$C$50</f>
        <v>-3580.614715990946</v>
      </c>
      <c r="T253" s="19">
        <v>0</v>
      </c>
      <c r="U253" s="9">
        <v>105</v>
      </c>
      <c r="V253" s="21">
        <f>V252-VLookups!$C$54</f>
        <v>-1745</v>
      </c>
      <c r="W253" s="21">
        <f>-VLookups!$C$60</f>
        <v>-300</v>
      </c>
      <c r="X253" s="21">
        <f>-[1]VLookups!$C$62</f>
        <v>-150</v>
      </c>
      <c r="Y253" s="20">
        <f>Y252*(1+VLookups!$C$57/12)</f>
        <v>-288.01647928314151</v>
      </c>
      <c r="Z253" s="20">
        <f>-E253*VLookups!$J$3</f>
        <v>-681.0793716889317</v>
      </c>
      <c r="AA253" s="19">
        <v>0</v>
      </c>
      <c r="AB253" s="20">
        <f t="shared" si="12"/>
        <v>3720.9833216870497</v>
      </c>
      <c r="AC253" s="20">
        <f t="shared" si="13"/>
        <v>442022.0672278839</v>
      </c>
    </row>
    <row r="254" spans="2:29" x14ac:dyDescent="0.25">
      <c r="B254" s="9">
        <v>250</v>
      </c>
      <c r="C254" s="9">
        <f t="shared" si="14"/>
        <v>43</v>
      </c>
      <c r="D254" s="9">
        <f t="shared" si="15"/>
        <v>10</v>
      </c>
      <c r="E254" s="20">
        <f>E242*(1+VLookups!$C$8)</f>
        <v>17026.984292223293</v>
      </c>
      <c r="F254" s="20">
        <f>-E254*VLookups!$C$10*2</f>
        <v>-1021.6190575333975</v>
      </c>
      <c r="G254" s="19">
        <v>0</v>
      </c>
      <c r="H254" s="20">
        <f>(-VLookups!$C$13)*(E254+F254/2)</f>
        <v>-4806.2068561658698</v>
      </c>
      <c r="I254" s="19">
        <v>0</v>
      </c>
      <c r="J254" s="19">
        <v>0</v>
      </c>
      <c r="K254" s="19">
        <v>0</v>
      </c>
      <c r="L254" s="19">
        <v>0</v>
      </c>
      <c r="M254" s="19">
        <v>0</v>
      </c>
      <c r="N254" s="20" t="s">
        <v>36</v>
      </c>
      <c r="O254" s="20">
        <f>VLookups!$C$39</f>
        <v>-1132.2740186406561</v>
      </c>
      <c r="P254" s="20">
        <f>P253-VLookups!$C$42</f>
        <v>-113.5</v>
      </c>
      <c r="Q254" s="22">
        <v>10</v>
      </c>
      <c r="R254" s="19">
        <v>0</v>
      </c>
      <c r="S254" s="20">
        <f>VLookups!$C$50</f>
        <v>-3580.614715990946</v>
      </c>
      <c r="T254" s="19">
        <v>0</v>
      </c>
      <c r="U254" s="9">
        <v>106</v>
      </c>
      <c r="V254" s="21">
        <f>V253-VLookups!$C$54</f>
        <v>-1750</v>
      </c>
      <c r="W254" s="21">
        <f>-VLookups!$C$60</f>
        <v>-300</v>
      </c>
      <c r="X254" s="21">
        <f>-[1]VLookups!$C$62</f>
        <v>-150</v>
      </c>
      <c r="Y254" s="20">
        <f>Y253*(1+VLookups!$C$57/12)</f>
        <v>-288.85652734771736</v>
      </c>
      <c r="Z254" s="20">
        <f>-E254*VLookups!$J$3</f>
        <v>-681.0793716889317</v>
      </c>
      <c r="AA254" s="19">
        <v>0</v>
      </c>
      <c r="AB254" s="20">
        <f t="shared" si="12"/>
        <v>3713.6432736224738</v>
      </c>
      <c r="AC254" s="20">
        <f t="shared" si="13"/>
        <v>446472.4139468862</v>
      </c>
    </row>
    <row r="255" spans="2:29" x14ac:dyDescent="0.25">
      <c r="B255" s="9">
        <v>251</v>
      </c>
      <c r="C255" s="9">
        <f t="shared" si="14"/>
        <v>43</v>
      </c>
      <c r="D255" s="9">
        <f t="shared" si="15"/>
        <v>11</v>
      </c>
      <c r="E255" s="20">
        <f>E243*(1+VLookups!$C$8)</f>
        <v>17026.984292223293</v>
      </c>
      <c r="F255" s="20">
        <f>-E255*VLookups!$C$10*2</f>
        <v>-1021.6190575333975</v>
      </c>
      <c r="G255" s="19">
        <v>0</v>
      </c>
      <c r="H255" s="20">
        <f>(-VLookups!$C$13)*(E255+F255/2)</f>
        <v>-4806.2068561658698</v>
      </c>
      <c r="I255" s="19">
        <v>0</v>
      </c>
      <c r="J255" s="19">
        <v>0</v>
      </c>
      <c r="K255" s="19">
        <v>0</v>
      </c>
      <c r="L255" s="19">
        <v>0</v>
      </c>
      <c r="M255" s="19">
        <v>0</v>
      </c>
      <c r="N255" s="20" t="s">
        <v>36</v>
      </c>
      <c r="O255" s="20">
        <f>VLookups!$C$39</f>
        <v>-1132.2740186406561</v>
      </c>
      <c r="P255" s="20">
        <f>P254-VLookups!$C$42</f>
        <v>-115</v>
      </c>
      <c r="Q255" s="22">
        <v>11</v>
      </c>
      <c r="R255" s="19">
        <v>0</v>
      </c>
      <c r="S255" s="20">
        <f>VLookups!$C$50</f>
        <v>-3580.614715990946</v>
      </c>
      <c r="T255" s="19">
        <v>0</v>
      </c>
      <c r="U255" s="9">
        <v>107</v>
      </c>
      <c r="V255" s="21">
        <f>V254-VLookups!$C$54</f>
        <v>-1755</v>
      </c>
      <c r="W255" s="21">
        <f>-VLookups!$C$60</f>
        <v>-300</v>
      </c>
      <c r="X255" s="21">
        <f>-[1]VLookups!$C$62</f>
        <v>-150</v>
      </c>
      <c r="Y255" s="20">
        <f>Y254*(1+VLookups!$C$57/12)</f>
        <v>-289.69902555248154</v>
      </c>
      <c r="Z255" s="20">
        <f>-E255*VLookups!$J$3</f>
        <v>-681.0793716889317</v>
      </c>
      <c r="AA255" s="19">
        <v>0</v>
      </c>
      <c r="AB255" s="20">
        <f t="shared" si="12"/>
        <v>3706.3007754177092</v>
      </c>
      <c r="AC255" s="20">
        <f t="shared" si="13"/>
        <v>450922.83541221538</v>
      </c>
    </row>
    <row r="256" spans="2:29" x14ac:dyDescent="0.25">
      <c r="B256" s="9">
        <v>252</v>
      </c>
      <c r="C256" s="9">
        <f t="shared" si="14"/>
        <v>44</v>
      </c>
      <c r="D256" s="9">
        <f t="shared" si="15"/>
        <v>0</v>
      </c>
      <c r="E256" s="20">
        <f>E244*(1+VLookups!$C$8)</f>
        <v>17622.928742451106</v>
      </c>
      <c r="F256" s="20">
        <f>-E256*VLookups!$C$10*2</f>
        <v>-1057.3757245470663</v>
      </c>
      <c r="G256" s="19">
        <v>0</v>
      </c>
      <c r="H256" s="20">
        <f>(-VLookups!$C$13)*(E256+F256/2)</f>
        <v>-4974.4240961316737</v>
      </c>
      <c r="I256" s="19">
        <v>0</v>
      </c>
      <c r="J256" s="19">
        <v>0</v>
      </c>
      <c r="K256" s="19">
        <v>0</v>
      </c>
      <c r="L256" s="19">
        <v>0</v>
      </c>
      <c r="M256" s="19">
        <v>0</v>
      </c>
      <c r="N256" s="20" t="s">
        <v>36</v>
      </c>
      <c r="O256" s="20">
        <f>VLookups!$C$39</f>
        <v>-1132.2740186406561</v>
      </c>
      <c r="P256" s="20">
        <f>P255-VLookups!$C$42</f>
        <v>-116.5</v>
      </c>
      <c r="Q256" s="22">
        <v>12</v>
      </c>
      <c r="R256" s="19">
        <v>0</v>
      </c>
      <c r="S256" s="20">
        <f>VLookups!$C$50</f>
        <v>-3580.614715990946</v>
      </c>
      <c r="T256" s="19">
        <v>0</v>
      </c>
      <c r="U256" s="9">
        <v>108</v>
      </c>
      <c r="V256" s="21">
        <f>V255-VLookups!$C$54</f>
        <v>-1760</v>
      </c>
      <c r="W256" s="21">
        <f>-VLookups!$C$60</f>
        <v>-300</v>
      </c>
      <c r="X256" s="21">
        <f>-[1]VLookups!$C$62</f>
        <v>-150</v>
      </c>
      <c r="Y256" s="20">
        <f>Y255*(1+VLookups!$C$57/12)</f>
        <v>-290.5439810436763</v>
      </c>
      <c r="Z256" s="20">
        <f>-E256*VLookups!$J$3</f>
        <v>-704.91714969804423</v>
      </c>
      <c r="AA256" s="19">
        <v>0</v>
      </c>
      <c r="AB256" s="20">
        <f t="shared" si="12"/>
        <v>4084.966918672575</v>
      </c>
      <c r="AC256" s="20">
        <f t="shared" si="13"/>
        <v>455759.34038990829</v>
      </c>
    </row>
    <row r="257" spans="2:29" x14ac:dyDescent="0.25">
      <c r="B257" s="9">
        <v>253</v>
      </c>
      <c r="C257" s="9">
        <f t="shared" si="14"/>
        <v>44</v>
      </c>
      <c r="D257" s="9">
        <f t="shared" si="15"/>
        <v>1</v>
      </c>
      <c r="E257" s="20">
        <f>E245*(1+VLookups!$C$8)</f>
        <v>17622.928742451106</v>
      </c>
      <c r="F257" s="20">
        <f>-E257*VLookups!$C$10*2</f>
        <v>-1057.3757245470663</v>
      </c>
      <c r="G257" s="19">
        <v>0</v>
      </c>
      <c r="H257" s="20">
        <f>(-VLookups!$C$13)*(E257+F257/2)</f>
        <v>-4974.4240961316737</v>
      </c>
      <c r="I257" s="19">
        <v>0</v>
      </c>
      <c r="J257" s="19">
        <v>0</v>
      </c>
      <c r="K257" s="19">
        <v>0</v>
      </c>
      <c r="L257" s="19">
        <v>0</v>
      </c>
      <c r="M257" s="19">
        <v>0</v>
      </c>
      <c r="N257" s="20" t="s">
        <v>36</v>
      </c>
      <c r="O257" s="20">
        <f>VLookups!$C$39</f>
        <v>-1132.2740186406561</v>
      </c>
      <c r="P257" s="20">
        <f>P256-VLookups!$C$42</f>
        <v>-118</v>
      </c>
      <c r="Q257" s="22">
        <v>13</v>
      </c>
      <c r="R257" s="19">
        <v>0</v>
      </c>
      <c r="S257" s="20">
        <f>VLookups!$C$50</f>
        <v>-3580.614715990946</v>
      </c>
      <c r="T257" s="19">
        <v>0</v>
      </c>
      <c r="U257" s="9">
        <v>109</v>
      </c>
      <c r="V257" s="21">
        <f>V256-VLookups!$C$54</f>
        <v>-1765</v>
      </c>
      <c r="W257" s="21">
        <f>-VLookups!$C$60</f>
        <v>-300</v>
      </c>
      <c r="X257" s="21">
        <f>-[1]VLookups!$C$62</f>
        <v>-150</v>
      </c>
      <c r="Y257" s="20">
        <f>Y256*(1+VLookups!$C$57/12)</f>
        <v>-291.39140098838703</v>
      </c>
      <c r="Z257" s="20">
        <f>-E257*VLookups!$J$3</f>
        <v>-704.91714969804423</v>
      </c>
      <c r="AA257" s="19">
        <v>0</v>
      </c>
      <c r="AB257" s="20">
        <f t="shared" si="12"/>
        <v>4077.6194987278641</v>
      </c>
      <c r="AC257" s="20">
        <f t="shared" si="13"/>
        <v>460596.55878928601</v>
      </c>
    </row>
    <row r="258" spans="2:29" x14ac:dyDescent="0.25">
      <c r="B258" s="9">
        <v>254</v>
      </c>
      <c r="C258" s="9">
        <f t="shared" si="14"/>
        <v>44</v>
      </c>
      <c r="D258" s="9">
        <f t="shared" si="15"/>
        <v>2</v>
      </c>
      <c r="E258" s="20">
        <f>E246*(1+VLookups!$C$8)</f>
        <v>17622.928742451106</v>
      </c>
      <c r="F258" s="20">
        <f>-E258*VLookups!$C$10*2</f>
        <v>-1057.3757245470663</v>
      </c>
      <c r="G258" s="19">
        <v>0</v>
      </c>
      <c r="H258" s="20">
        <f>(-VLookups!$C$13)*(E258+F258/2)</f>
        <v>-4974.4240961316737</v>
      </c>
      <c r="I258" s="19">
        <v>0</v>
      </c>
      <c r="J258" s="19">
        <v>0</v>
      </c>
      <c r="K258" s="19">
        <v>0</v>
      </c>
      <c r="L258" s="19">
        <v>0</v>
      </c>
      <c r="M258" s="19">
        <v>0</v>
      </c>
      <c r="N258" s="20" t="s">
        <v>36</v>
      </c>
      <c r="O258" s="20">
        <f>VLookups!$C$39</f>
        <v>-1132.2740186406561</v>
      </c>
      <c r="P258" s="20">
        <f>P257-VLookups!$C$42</f>
        <v>-119.5</v>
      </c>
      <c r="Q258" s="22">
        <v>14</v>
      </c>
      <c r="R258" s="19">
        <v>0</v>
      </c>
      <c r="S258" s="20">
        <f>VLookups!$C$50</f>
        <v>-3580.614715990946</v>
      </c>
      <c r="T258" s="19">
        <v>0</v>
      </c>
      <c r="U258" s="9">
        <v>110</v>
      </c>
      <c r="V258" s="21">
        <f>V257-VLookups!$C$54</f>
        <v>-1770</v>
      </c>
      <c r="W258" s="21">
        <f>-VLookups!$C$60</f>
        <v>-300</v>
      </c>
      <c r="X258" s="21">
        <f>-[1]VLookups!$C$62</f>
        <v>-150</v>
      </c>
      <c r="Y258" s="20">
        <f>Y257*(1+VLookups!$C$57/12)</f>
        <v>-292.24129257460316</v>
      </c>
      <c r="Z258" s="20">
        <f>-E258*VLookups!$J$3</f>
        <v>-704.91714969804423</v>
      </c>
      <c r="AA258" s="19">
        <v>0</v>
      </c>
      <c r="AB258" s="20">
        <f t="shared" si="12"/>
        <v>4070.2696071416485</v>
      </c>
      <c r="AC258" s="20">
        <f t="shared" si="13"/>
        <v>465434.48932774318</v>
      </c>
    </row>
    <row r="259" spans="2:29" x14ac:dyDescent="0.25">
      <c r="B259" s="9">
        <v>255</v>
      </c>
      <c r="C259" s="9">
        <f t="shared" si="14"/>
        <v>44</v>
      </c>
      <c r="D259" s="9">
        <f t="shared" si="15"/>
        <v>3</v>
      </c>
      <c r="E259" s="20">
        <f>E247*(1+VLookups!$C$8)</f>
        <v>17622.928742451106</v>
      </c>
      <c r="F259" s="20">
        <f>-E259*VLookups!$C$10*2</f>
        <v>-1057.3757245470663</v>
      </c>
      <c r="G259" s="19">
        <v>0</v>
      </c>
      <c r="H259" s="20">
        <f>(-VLookups!$C$13)*(E259+F259/2)</f>
        <v>-4974.4240961316737</v>
      </c>
      <c r="I259" s="19">
        <v>0</v>
      </c>
      <c r="J259" s="19">
        <v>0</v>
      </c>
      <c r="K259" s="19">
        <v>0</v>
      </c>
      <c r="L259" s="19">
        <v>0</v>
      </c>
      <c r="M259" s="19">
        <v>0</v>
      </c>
      <c r="N259" s="20" t="s">
        <v>36</v>
      </c>
      <c r="O259" s="20">
        <f>VLookups!$C$39</f>
        <v>-1132.2740186406561</v>
      </c>
      <c r="P259" s="20">
        <f>P258-VLookups!$C$42</f>
        <v>-121</v>
      </c>
      <c r="Q259" s="22">
        <v>15</v>
      </c>
      <c r="R259" s="19">
        <v>0</v>
      </c>
      <c r="S259" s="20">
        <f>VLookups!$C$50</f>
        <v>-3580.614715990946</v>
      </c>
      <c r="T259" s="19">
        <v>0</v>
      </c>
      <c r="U259" s="9">
        <v>111</v>
      </c>
      <c r="V259" s="21">
        <f>V258-VLookups!$C$54</f>
        <v>-1775</v>
      </c>
      <c r="W259" s="21">
        <f>-VLookups!$C$60</f>
        <v>-300</v>
      </c>
      <c r="X259" s="21">
        <f>-[1]VLookups!$C$62</f>
        <v>-150</v>
      </c>
      <c r="Y259" s="20">
        <f>Y258*(1+VLookups!$C$57/12)</f>
        <v>-293.09366301127909</v>
      </c>
      <c r="Z259" s="20">
        <f>-E259*VLookups!$J$3</f>
        <v>-704.91714969804423</v>
      </c>
      <c r="AA259" s="19">
        <v>0</v>
      </c>
      <c r="AB259" s="20">
        <f t="shared" si="12"/>
        <v>4062.9172367049723</v>
      </c>
      <c r="AC259" s="20">
        <f t="shared" si="13"/>
        <v>470273.13071332773</v>
      </c>
    </row>
    <row r="260" spans="2:29" x14ac:dyDescent="0.25">
      <c r="B260" s="9">
        <v>256</v>
      </c>
      <c r="C260" s="9">
        <f t="shared" si="14"/>
        <v>44</v>
      </c>
      <c r="D260" s="9">
        <f t="shared" si="15"/>
        <v>4</v>
      </c>
      <c r="E260" s="20">
        <f>E248*(1+VLookups!$C$8)</f>
        <v>17622.928742451106</v>
      </c>
      <c r="F260" s="20">
        <f>-E260*VLookups!$C$10*2</f>
        <v>-1057.3757245470663</v>
      </c>
      <c r="G260" s="19">
        <v>0</v>
      </c>
      <c r="H260" s="20">
        <f>(-VLookups!$C$13)*(E260+F260/2)</f>
        <v>-4974.4240961316737</v>
      </c>
      <c r="I260" s="19">
        <v>0</v>
      </c>
      <c r="J260" s="19">
        <v>0</v>
      </c>
      <c r="K260" s="19">
        <v>0</v>
      </c>
      <c r="L260" s="19">
        <v>0</v>
      </c>
      <c r="M260" s="19">
        <v>0</v>
      </c>
      <c r="N260" s="20" t="s">
        <v>36</v>
      </c>
      <c r="O260" s="20">
        <f>VLookups!$C$39</f>
        <v>-1132.2740186406561</v>
      </c>
      <c r="P260" s="20">
        <f>P259-VLookups!$C$42</f>
        <v>-122.5</v>
      </c>
      <c r="Q260" s="22">
        <v>16</v>
      </c>
      <c r="R260" s="19">
        <v>0</v>
      </c>
      <c r="S260" s="20">
        <f>VLookups!$C$50</f>
        <v>-3580.614715990946</v>
      </c>
      <c r="T260" s="19">
        <v>0</v>
      </c>
      <c r="U260" s="9">
        <v>112</v>
      </c>
      <c r="V260" s="21">
        <f>V259-VLookups!$C$54</f>
        <v>-1780</v>
      </c>
      <c r="W260" s="21">
        <f>-VLookups!$C$60</f>
        <v>-300</v>
      </c>
      <c r="X260" s="21">
        <f>-[1]VLookups!$C$62</f>
        <v>-150</v>
      </c>
      <c r="Y260" s="20">
        <f>Y259*(1+VLookups!$C$57/12)</f>
        <v>-293.94851952839531</v>
      </c>
      <c r="Z260" s="20">
        <f>-E260*VLookups!$J$3</f>
        <v>-704.91714969804423</v>
      </c>
      <c r="AA260" s="19">
        <v>0</v>
      </c>
      <c r="AB260" s="20">
        <f t="shared" si="12"/>
        <v>4055.5623801878564</v>
      </c>
      <c r="AC260" s="20">
        <f t="shared" si="13"/>
        <v>475112.48164470447</v>
      </c>
    </row>
    <row r="261" spans="2:29" x14ac:dyDescent="0.25">
      <c r="B261" s="9">
        <v>257</v>
      </c>
      <c r="C261" s="9">
        <f t="shared" si="14"/>
        <v>44</v>
      </c>
      <c r="D261" s="9">
        <f t="shared" si="15"/>
        <v>5</v>
      </c>
      <c r="E261" s="20">
        <f>E249*(1+VLookups!$C$8)</f>
        <v>17622.928742451106</v>
      </c>
      <c r="F261" s="20">
        <f>-E261*VLookups!$C$10*2</f>
        <v>-1057.3757245470663</v>
      </c>
      <c r="G261" s="19">
        <v>0</v>
      </c>
      <c r="H261" s="20">
        <f>(-VLookups!$C$13)*(E261+F261/2)</f>
        <v>-4974.4240961316737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20" t="s">
        <v>36</v>
      </c>
      <c r="O261" s="20">
        <f>VLookups!$C$39</f>
        <v>-1132.2740186406561</v>
      </c>
      <c r="P261" s="20">
        <f>P260-VLookups!$C$42</f>
        <v>-124</v>
      </c>
      <c r="Q261" s="22">
        <v>17</v>
      </c>
      <c r="R261" s="19">
        <v>0</v>
      </c>
      <c r="S261" s="20">
        <f>VLookups!$C$50</f>
        <v>-3580.614715990946</v>
      </c>
      <c r="T261" s="19">
        <v>0</v>
      </c>
      <c r="U261" s="9">
        <v>113</v>
      </c>
      <c r="V261" s="21">
        <f>V260-VLookups!$C$54</f>
        <v>-1785</v>
      </c>
      <c r="W261" s="21">
        <f>-VLookups!$C$60</f>
        <v>-300</v>
      </c>
      <c r="X261" s="21">
        <f>-[1]VLookups!$C$62</f>
        <v>-150</v>
      </c>
      <c r="Y261" s="20">
        <f>Y260*(1+VLookups!$C$57/12)</f>
        <v>-294.8058693770198</v>
      </c>
      <c r="Z261" s="20">
        <f>-E261*VLookups!$J$3</f>
        <v>-704.91714969804423</v>
      </c>
      <c r="AA261" s="19">
        <v>0</v>
      </c>
      <c r="AB261" s="20">
        <f t="shared" ref="AB261:AB324" si="16">SUM(E261,F261/2,H261,I261,K261,L261,M261,O261,P261,R261,S261,T261,V261,W261,X261,Y261,G261,J261,Z261,AA261)</f>
        <v>4048.2050303392316</v>
      </c>
      <c r="AC261" s="20">
        <f t="shared" si="13"/>
        <v>479952.54081111826</v>
      </c>
    </row>
    <row r="262" spans="2:29" x14ac:dyDescent="0.25">
      <c r="B262" s="9">
        <v>258</v>
      </c>
      <c r="C262" s="9">
        <f t="shared" si="14"/>
        <v>44</v>
      </c>
      <c r="D262" s="9">
        <f t="shared" si="15"/>
        <v>6</v>
      </c>
      <c r="E262" s="20">
        <f>E250*(1+VLookups!$C$8)</f>
        <v>17622.928742451106</v>
      </c>
      <c r="F262" s="20">
        <f>-E262*VLookups!$C$10*2</f>
        <v>-1057.3757245470663</v>
      </c>
      <c r="G262" s="19">
        <v>0</v>
      </c>
      <c r="H262" s="20">
        <f>(-VLookups!$C$13)*(E262+F262/2)</f>
        <v>-4974.4240961316737</v>
      </c>
      <c r="I262" s="19">
        <v>0</v>
      </c>
      <c r="J262" s="19">
        <v>0</v>
      </c>
      <c r="K262" s="19">
        <v>0</v>
      </c>
      <c r="L262" s="19">
        <v>0</v>
      </c>
      <c r="M262" s="19">
        <v>0</v>
      </c>
      <c r="N262" s="20" t="s">
        <v>36</v>
      </c>
      <c r="O262" s="20">
        <f>VLookups!$C$39</f>
        <v>-1132.2740186406561</v>
      </c>
      <c r="P262" s="20">
        <f>P261-VLookups!$C$42</f>
        <v>-125.5</v>
      </c>
      <c r="Q262" s="22">
        <v>18</v>
      </c>
      <c r="R262" s="19">
        <v>0</v>
      </c>
      <c r="S262" s="20">
        <f>VLookups!$C$50</f>
        <v>-3580.614715990946</v>
      </c>
      <c r="T262" s="19">
        <v>0</v>
      </c>
      <c r="U262" s="9">
        <v>114</v>
      </c>
      <c r="V262" s="21">
        <f>V261-VLookups!$C$54</f>
        <v>-1790</v>
      </c>
      <c r="W262" s="21">
        <f>-VLookups!$C$60</f>
        <v>-300</v>
      </c>
      <c r="X262" s="21">
        <f>-[1]VLookups!$C$62</f>
        <v>-150</v>
      </c>
      <c r="Y262" s="20">
        <f>Y261*(1+VLookups!$C$57/12)</f>
        <v>-295.66571982936944</v>
      </c>
      <c r="Z262" s="20">
        <f>-E262*VLookups!$J$3</f>
        <v>-704.91714969804423</v>
      </c>
      <c r="AA262" s="19">
        <v>0</v>
      </c>
      <c r="AB262" s="20">
        <f t="shared" si="16"/>
        <v>4040.8451798868819</v>
      </c>
      <c r="AC262" s="20">
        <f t="shared" ref="AC262:AC325" si="17">AB262+AC261*(1+$AC$2/12)</f>
        <v>484793.30689235707</v>
      </c>
    </row>
    <row r="263" spans="2:29" x14ac:dyDescent="0.25">
      <c r="B263" s="9">
        <v>259</v>
      </c>
      <c r="C263" s="9">
        <f t="shared" si="14"/>
        <v>44</v>
      </c>
      <c r="D263" s="9">
        <f t="shared" si="15"/>
        <v>7</v>
      </c>
      <c r="E263" s="20">
        <f>E251*(1+VLookups!$C$8)</f>
        <v>17622.928742451106</v>
      </c>
      <c r="F263" s="20">
        <f>-E263*VLookups!$C$10*2</f>
        <v>-1057.3757245470663</v>
      </c>
      <c r="G263" s="19">
        <v>0</v>
      </c>
      <c r="H263" s="20">
        <f>(-VLookups!$C$13)*(E263+F263/2)</f>
        <v>-4974.4240961316737</v>
      </c>
      <c r="I263" s="19">
        <v>0</v>
      </c>
      <c r="J263" s="19">
        <v>0</v>
      </c>
      <c r="K263" s="19">
        <v>0</v>
      </c>
      <c r="L263" s="19">
        <v>0</v>
      </c>
      <c r="M263" s="19">
        <v>0</v>
      </c>
      <c r="N263" s="20" t="s">
        <v>36</v>
      </c>
      <c r="O263" s="20">
        <f>VLookups!$C$39</f>
        <v>-1132.2740186406561</v>
      </c>
      <c r="P263" s="20">
        <f>P262-VLookups!$C$42</f>
        <v>-127</v>
      </c>
      <c r="Q263" s="22">
        <v>19</v>
      </c>
      <c r="R263" s="19">
        <v>0</v>
      </c>
      <c r="S263" s="20">
        <f>VLookups!$C$50</f>
        <v>-3580.614715990946</v>
      </c>
      <c r="T263" s="19">
        <v>0</v>
      </c>
      <c r="U263" s="9">
        <v>115</v>
      </c>
      <c r="V263" s="21">
        <f>V262-VLookups!$C$54</f>
        <v>-1795</v>
      </c>
      <c r="W263" s="21">
        <f>-VLookups!$C$60</f>
        <v>-300</v>
      </c>
      <c r="X263" s="21">
        <f>-[1]VLookups!$C$62</f>
        <v>-150</v>
      </c>
      <c r="Y263" s="20">
        <f>Y262*(1+VLookups!$C$57/12)</f>
        <v>-296.52807817887179</v>
      </c>
      <c r="Z263" s="20">
        <f>-E263*VLookups!$J$3</f>
        <v>-704.91714969804423</v>
      </c>
      <c r="AA263" s="19">
        <v>0</v>
      </c>
      <c r="AB263" s="20">
        <f t="shared" si="16"/>
        <v>4033.48282153738</v>
      </c>
      <c r="AC263" s="20">
        <f t="shared" si="17"/>
        <v>489634.77855871501</v>
      </c>
    </row>
    <row r="264" spans="2:29" x14ac:dyDescent="0.25">
      <c r="B264" s="9">
        <v>260</v>
      </c>
      <c r="C264" s="9">
        <f t="shared" si="14"/>
        <v>44</v>
      </c>
      <c r="D264" s="9">
        <f t="shared" si="15"/>
        <v>8</v>
      </c>
      <c r="E264" s="20">
        <f>E252*(1+VLookups!$C$8)</f>
        <v>17622.928742451106</v>
      </c>
      <c r="F264" s="20">
        <f>-E264*VLookups!$C$10*2</f>
        <v>-1057.3757245470663</v>
      </c>
      <c r="G264" s="19">
        <v>0</v>
      </c>
      <c r="H264" s="20">
        <f>(-VLookups!$C$13)*(E264+F264/2)</f>
        <v>-4974.4240961316737</v>
      </c>
      <c r="I264" s="19">
        <v>0</v>
      </c>
      <c r="J264" s="19">
        <v>0</v>
      </c>
      <c r="K264" s="19">
        <v>0</v>
      </c>
      <c r="L264" s="19">
        <v>0</v>
      </c>
      <c r="M264" s="19">
        <v>0</v>
      </c>
      <c r="N264" s="20" t="s">
        <v>36</v>
      </c>
      <c r="O264" s="20">
        <f>VLookups!$C$39</f>
        <v>-1132.2740186406561</v>
      </c>
      <c r="P264" s="20">
        <f>P263-VLookups!$C$42</f>
        <v>-128.5</v>
      </c>
      <c r="Q264" s="22">
        <v>20</v>
      </c>
      <c r="R264" s="19">
        <v>0</v>
      </c>
      <c r="S264" s="20">
        <f>VLookups!$C$50</f>
        <v>-3580.614715990946</v>
      </c>
      <c r="T264" s="19">
        <v>0</v>
      </c>
      <c r="U264" s="9">
        <v>116</v>
      </c>
      <c r="V264" s="21">
        <f>V263-VLookups!$C$54</f>
        <v>-1800</v>
      </c>
      <c r="W264" s="21">
        <f>-VLookups!$C$60</f>
        <v>-300</v>
      </c>
      <c r="X264" s="21">
        <f>-[1]VLookups!$C$62</f>
        <v>-150</v>
      </c>
      <c r="Y264" s="20">
        <f>Y263*(1+VLookups!$C$57/12)</f>
        <v>-297.39295174022686</v>
      </c>
      <c r="Z264" s="20">
        <f>-E264*VLookups!$J$3</f>
        <v>-704.91714969804423</v>
      </c>
      <c r="AA264" s="19">
        <v>0</v>
      </c>
      <c r="AB264" s="20">
        <f t="shared" si="16"/>
        <v>4026.1179479760249</v>
      </c>
      <c r="AC264" s="20">
        <f t="shared" si="17"/>
        <v>494476.95447095559</v>
      </c>
    </row>
    <row r="265" spans="2:29" x14ac:dyDescent="0.25">
      <c r="B265" s="9">
        <v>261</v>
      </c>
      <c r="C265" s="9">
        <f t="shared" si="14"/>
        <v>44</v>
      </c>
      <c r="D265" s="9">
        <f t="shared" si="15"/>
        <v>9</v>
      </c>
      <c r="E265" s="20">
        <f>E253*(1+VLookups!$C$8)</f>
        <v>17622.928742451106</v>
      </c>
      <c r="F265" s="20">
        <f>-E265*VLookups!$C$10*2</f>
        <v>-1057.3757245470663</v>
      </c>
      <c r="G265" s="19">
        <v>0</v>
      </c>
      <c r="H265" s="20">
        <f>(-VLookups!$C$13)*(E265+F265/2)</f>
        <v>-4974.4240961316737</v>
      </c>
      <c r="I265" s="19">
        <v>0</v>
      </c>
      <c r="J265" s="19">
        <v>0</v>
      </c>
      <c r="K265" s="19">
        <v>0</v>
      </c>
      <c r="L265" s="19">
        <v>0</v>
      </c>
      <c r="M265" s="19">
        <v>0</v>
      </c>
      <c r="N265" s="20" t="s">
        <v>36</v>
      </c>
      <c r="O265" s="20">
        <f>VLookups!$C$39</f>
        <v>-1132.2740186406561</v>
      </c>
      <c r="P265" s="20">
        <f>P264-VLookups!$C$42</f>
        <v>-130</v>
      </c>
      <c r="Q265" s="22">
        <v>21</v>
      </c>
      <c r="R265" s="19">
        <v>0</v>
      </c>
      <c r="S265" s="20">
        <f>VLookups!$C$50</f>
        <v>-3580.614715990946</v>
      </c>
      <c r="T265" s="19">
        <v>0</v>
      </c>
      <c r="U265" s="9">
        <v>117</v>
      </c>
      <c r="V265" s="21">
        <f>V264-VLookups!$C$54</f>
        <v>-1805</v>
      </c>
      <c r="W265" s="21">
        <f>-VLookups!$C$60</f>
        <v>-300</v>
      </c>
      <c r="X265" s="21">
        <f>-[1]VLookups!$C$62</f>
        <v>-150</v>
      </c>
      <c r="Y265" s="20">
        <f>Y264*(1+VLookups!$C$57/12)</f>
        <v>-298.26034784946921</v>
      </c>
      <c r="Z265" s="20">
        <f>-E265*VLookups!$J$3</f>
        <v>-704.91714969804423</v>
      </c>
      <c r="AA265" s="19">
        <v>0</v>
      </c>
      <c r="AB265" s="20">
        <f t="shared" si="16"/>
        <v>4018.7505518667822</v>
      </c>
      <c r="AC265" s="20">
        <f t="shared" si="17"/>
        <v>499319.833280274</v>
      </c>
    </row>
    <row r="266" spans="2:29" x14ac:dyDescent="0.25">
      <c r="B266" s="9">
        <v>262</v>
      </c>
      <c r="C266" s="9">
        <f t="shared" si="14"/>
        <v>44</v>
      </c>
      <c r="D266" s="9">
        <f t="shared" si="15"/>
        <v>10</v>
      </c>
      <c r="E266" s="20">
        <f>E254*(1+VLookups!$C$8)</f>
        <v>17622.928742451106</v>
      </c>
      <c r="F266" s="20">
        <f>-E266*VLookups!$C$10*2</f>
        <v>-1057.3757245470663</v>
      </c>
      <c r="G266" s="19">
        <v>0</v>
      </c>
      <c r="H266" s="20">
        <f>(-VLookups!$C$13)*(E266+F266/2)</f>
        <v>-4974.4240961316737</v>
      </c>
      <c r="I266" s="19">
        <v>0</v>
      </c>
      <c r="J266" s="19">
        <v>0</v>
      </c>
      <c r="K266" s="19">
        <v>0</v>
      </c>
      <c r="L266" s="19">
        <v>0</v>
      </c>
      <c r="M266" s="19">
        <v>0</v>
      </c>
      <c r="N266" s="20" t="s">
        <v>36</v>
      </c>
      <c r="O266" s="20">
        <f>VLookups!$C$39</f>
        <v>-1132.2740186406561</v>
      </c>
      <c r="P266" s="20">
        <f>P265-VLookups!$C$42</f>
        <v>-131.5</v>
      </c>
      <c r="Q266" s="22">
        <v>22</v>
      </c>
      <c r="R266" s="19">
        <v>0</v>
      </c>
      <c r="S266" s="20">
        <f>VLookups!$C$50</f>
        <v>-3580.614715990946</v>
      </c>
      <c r="T266" s="19">
        <v>0</v>
      </c>
      <c r="U266" s="9">
        <v>118</v>
      </c>
      <c r="V266" s="21">
        <f>V265-VLookups!$C$54</f>
        <v>-1810</v>
      </c>
      <c r="W266" s="21">
        <f>-VLookups!$C$60</f>
        <v>-300</v>
      </c>
      <c r="X266" s="21">
        <f>-[1]VLookups!$C$62</f>
        <v>-150</v>
      </c>
      <c r="Y266" s="20">
        <f>Y265*(1+VLookups!$C$57/12)</f>
        <v>-299.13027386403019</v>
      </c>
      <c r="Z266" s="20">
        <f>-E266*VLookups!$J$3</f>
        <v>-704.91714969804423</v>
      </c>
      <c r="AA266" s="19">
        <v>0</v>
      </c>
      <c r="AB266" s="20">
        <f t="shared" si="16"/>
        <v>4011.3806258522209</v>
      </c>
      <c r="AC266" s="20">
        <f t="shared" si="17"/>
        <v>504163.41362826002</v>
      </c>
    </row>
    <row r="267" spans="2:29" x14ac:dyDescent="0.25">
      <c r="B267" s="9">
        <v>263</v>
      </c>
      <c r="C267" s="9">
        <f t="shared" si="14"/>
        <v>44</v>
      </c>
      <c r="D267" s="9">
        <f t="shared" si="15"/>
        <v>11</v>
      </c>
      <c r="E267" s="20">
        <f>E255*(1+VLookups!$C$8)</f>
        <v>17622.928742451106</v>
      </c>
      <c r="F267" s="20">
        <f>-E267*VLookups!$C$10*2</f>
        <v>-1057.3757245470663</v>
      </c>
      <c r="G267" s="19">
        <v>0</v>
      </c>
      <c r="H267" s="20">
        <f>(-VLookups!$C$13)*(E267+F267/2)</f>
        <v>-4974.4240961316737</v>
      </c>
      <c r="I267" s="19">
        <v>0</v>
      </c>
      <c r="J267" s="19">
        <v>0</v>
      </c>
      <c r="K267" s="19">
        <v>0</v>
      </c>
      <c r="L267" s="19">
        <v>0</v>
      </c>
      <c r="M267" s="19">
        <v>0</v>
      </c>
      <c r="N267" s="20" t="s">
        <v>36</v>
      </c>
      <c r="O267" s="20">
        <f>VLookups!$C$39</f>
        <v>-1132.2740186406561</v>
      </c>
      <c r="P267" s="20">
        <f>P266-VLookups!$C$42</f>
        <v>-133</v>
      </c>
      <c r="Q267" s="22">
        <v>23</v>
      </c>
      <c r="R267" s="19">
        <v>0</v>
      </c>
      <c r="S267" s="20">
        <f>VLookups!$C$50</f>
        <v>-3580.614715990946</v>
      </c>
      <c r="T267" s="19">
        <v>0</v>
      </c>
      <c r="U267" s="9">
        <v>119</v>
      </c>
      <c r="V267" s="21">
        <f>V266-VLookups!$C$54</f>
        <v>-1815</v>
      </c>
      <c r="W267" s="21">
        <f>-VLookups!$C$60</f>
        <v>-300</v>
      </c>
      <c r="X267" s="21">
        <f>-[1]VLookups!$C$62</f>
        <v>-150</v>
      </c>
      <c r="Y267" s="20">
        <f>Y266*(1+VLookups!$C$57/12)</f>
        <v>-300.00273716280026</v>
      </c>
      <c r="Z267" s="20">
        <f>-E267*VLookups!$J$3</f>
        <v>-704.91714969804423</v>
      </c>
      <c r="AA267" s="19">
        <v>0</v>
      </c>
      <c r="AB267" s="20">
        <f t="shared" si="16"/>
        <v>4004.0081625534513</v>
      </c>
      <c r="AC267" s="20">
        <f t="shared" si="17"/>
        <v>509007.69414686062</v>
      </c>
    </row>
    <row r="268" spans="2:29" x14ac:dyDescent="0.25">
      <c r="B268" s="9">
        <v>264</v>
      </c>
      <c r="C268" s="9">
        <f t="shared" si="14"/>
        <v>45</v>
      </c>
      <c r="D268" s="9">
        <f t="shared" si="15"/>
        <v>0</v>
      </c>
      <c r="E268" s="20">
        <f>E256*(1+VLookups!$C$8)</f>
        <v>18239.731248436892</v>
      </c>
      <c r="F268" s="20">
        <f>-E268*VLookups!$C$10*2</f>
        <v>-1094.3838749062136</v>
      </c>
      <c r="G268" s="19">
        <v>0</v>
      </c>
      <c r="H268" s="20">
        <f>(-VLookups!$C$13)*(E268+F268/2)</f>
        <v>-5148.528939496282</v>
      </c>
      <c r="I268" s="19">
        <v>0</v>
      </c>
      <c r="J268" s="19">
        <v>0</v>
      </c>
      <c r="K268" s="19">
        <v>0</v>
      </c>
      <c r="L268" s="19">
        <v>0</v>
      </c>
      <c r="M268" s="19">
        <v>0</v>
      </c>
      <c r="N268" s="20" t="s">
        <v>36</v>
      </c>
      <c r="O268" s="20">
        <f>VLookups!$C$39</f>
        <v>-1132.2740186406561</v>
      </c>
      <c r="P268" s="20">
        <f>P267-VLookups!$C$42</f>
        <v>-134.5</v>
      </c>
      <c r="Q268" s="22">
        <v>24</v>
      </c>
      <c r="R268" s="19">
        <v>0</v>
      </c>
      <c r="S268" s="20">
        <f>VLookups!$C$50</f>
        <v>-3580.614715990946</v>
      </c>
      <c r="T268" s="19">
        <v>0</v>
      </c>
      <c r="U268" s="9">
        <v>120</v>
      </c>
      <c r="V268" s="21">
        <f>V267-VLookups!$C$54</f>
        <v>-1820</v>
      </c>
      <c r="W268" s="21">
        <f>-VLookups!$C$60</f>
        <v>-300</v>
      </c>
      <c r="X268" s="21">
        <f>-[1]VLookups!$C$62</f>
        <v>-150</v>
      </c>
      <c r="Y268" s="20">
        <f>Y267*(1+VLookups!$C$57/12)</f>
        <v>-300.87774514619178</v>
      </c>
      <c r="Z268" s="20">
        <f>-E268*VLookups!$J$3</f>
        <v>-729.58924993747576</v>
      </c>
      <c r="AA268" s="19">
        <v>0</v>
      </c>
      <c r="AB268" s="20">
        <f t="shared" si="16"/>
        <v>4396.1546417722348</v>
      </c>
      <c r="AC268" s="20">
        <f t="shared" si="17"/>
        <v>514252.1949455443</v>
      </c>
    </row>
    <row r="269" spans="2:29" x14ac:dyDescent="0.25">
      <c r="B269" s="9">
        <v>265</v>
      </c>
      <c r="C269" s="9">
        <f t="shared" si="14"/>
        <v>45</v>
      </c>
      <c r="D269" s="9">
        <f t="shared" si="15"/>
        <v>1</v>
      </c>
      <c r="E269" s="20">
        <f>E257*(1+VLookups!$C$8)</f>
        <v>18239.731248436892</v>
      </c>
      <c r="F269" s="20">
        <f>-E269*VLookups!$C$10*2</f>
        <v>-1094.3838749062136</v>
      </c>
      <c r="G269" s="19">
        <v>0</v>
      </c>
      <c r="H269" s="20">
        <f>(-VLookups!$C$13)*(E269+F269/2)</f>
        <v>-5148.528939496282</v>
      </c>
      <c r="I269" s="19">
        <v>0</v>
      </c>
      <c r="J269" s="19">
        <v>0</v>
      </c>
      <c r="K269" s="19">
        <v>0</v>
      </c>
      <c r="L269" s="19">
        <v>0</v>
      </c>
      <c r="M269" s="19">
        <v>0</v>
      </c>
      <c r="N269" s="20" t="s">
        <v>36</v>
      </c>
      <c r="O269" s="20">
        <f>VLookups!$C$39</f>
        <v>-1132.2740186406561</v>
      </c>
      <c r="P269" s="20">
        <f>P268-VLookups!$C$42</f>
        <v>-136</v>
      </c>
      <c r="Q269" s="22">
        <v>25</v>
      </c>
      <c r="R269" s="19">
        <v>0</v>
      </c>
      <c r="S269" s="20">
        <f>VLookups!$C$50</f>
        <v>-3580.614715990946</v>
      </c>
      <c r="T269" s="19">
        <v>0</v>
      </c>
      <c r="U269" s="9">
        <v>121</v>
      </c>
      <c r="V269" s="21">
        <f>V268-VLookups!$C$54</f>
        <v>-1825</v>
      </c>
      <c r="W269" s="21">
        <f>-VLookups!$C$60</f>
        <v>-300</v>
      </c>
      <c r="X269" s="21">
        <f>-[1]VLookups!$C$62</f>
        <v>-150</v>
      </c>
      <c r="Y269" s="20">
        <f>Y268*(1+VLookups!$C$57/12)</f>
        <v>-301.75530523620154</v>
      </c>
      <c r="Z269" s="20">
        <f>-E269*VLookups!$J$3</f>
        <v>-729.58924993747576</v>
      </c>
      <c r="AA269" s="19">
        <v>0</v>
      </c>
      <c r="AB269" s="20">
        <f t="shared" si="16"/>
        <v>4388.7770816822249</v>
      </c>
      <c r="AC269" s="20">
        <f t="shared" si="17"/>
        <v>519498.05901880248</v>
      </c>
    </row>
    <row r="270" spans="2:29" x14ac:dyDescent="0.25">
      <c r="B270" s="9">
        <v>266</v>
      </c>
      <c r="C270" s="9">
        <f t="shared" si="14"/>
        <v>45</v>
      </c>
      <c r="D270" s="9">
        <f t="shared" si="15"/>
        <v>2</v>
      </c>
      <c r="E270" s="20">
        <f>E258*(1+VLookups!$C$8)</f>
        <v>18239.731248436892</v>
      </c>
      <c r="F270" s="20">
        <f>-E270*VLookups!$C$10*2</f>
        <v>-1094.3838749062136</v>
      </c>
      <c r="G270" s="19">
        <v>0</v>
      </c>
      <c r="H270" s="20">
        <f>(-VLookups!$C$13)*(E270+F270/2)</f>
        <v>-5148.528939496282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20" t="s">
        <v>36</v>
      </c>
      <c r="O270" s="20">
        <f>VLookups!$C$39</f>
        <v>-1132.2740186406561</v>
      </c>
      <c r="P270" s="20">
        <f>P269-VLookups!$C$42</f>
        <v>-137.5</v>
      </c>
      <c r="Q270" s="22">
        <v>26</v>
      </c>
      <c r="R270" s="19">
        <v>0</v>
      </c>
      <c r="S270" s="20">
        <f>VLookups!$C$50</f>
        <v>-3580.614715990946</v>
      </c>
      <c r="T270" s="19">
        <v>0</v>
      </c>
      <c r="U270" s="9">
        <v>122</v>
      </c>
      <c r="V270" s="21">
        <f>V269-VLookups!$C$54</f>
        <v>-1830</v>
      </c>
      <c r="W270" s="21">
        <f>-VLookups!$C$60</f>
        <v>-300</v>
      </c>
      <c r="X270" s="21">
        <f>-[1]VLookups!$C$62</f>
        <v>-150</v>
      </c>
      <c r="Y270" s="20">
        <f>Y269*(1+VLookups!$C$57/12)</f>
        <v>-302.63542487647379</v>
      </c>
      <c r="Z270" s="20">
        <f>-E270*VLookups!$J$3</f>
        <v>-729.58924993747576</v>
      </c>
      <c r="AA270" s="19">
        <v>0</v>
      </c>
      <c r="AB270" s="20">
        <f t="shared" si="16"/>
        <v>4381.396962041953</v>
      </c>
      <c r="AC270" s="20">
        <f t="shared" si="17"/>
        <v>524745.28607920907</v>
      </c>
    </row>
    <row r="271" spans="2:29" x14ac:dyDescent="0.25">
      <c r="B271" s="9">
        <v>267</v>
      </c>
      <c r="C271" s="9">
        <f t="shared" si="14"/>
        <v>45</v>
      </c>
      <c r="D271" s="9">
        <f t="shared" si="15"/>
        <v>3</v>
      </c>
      <c r="E271" s="20">
        <f>E259*(1+VLookups!$C$8)</f>
        <v>18239.731248436892</v>
      </c>
      <c r="F271" s="20">
        <f>-E271*VLookups!$C$10*2</f>
        <v>-1094.3838749062136</v>
      </c>
      <c r="G271" s="19">
        <v>0</v>
      </c>
      <c r="H271" s="20">
        <f>(-VLookups!$C$13)*(E271+F271/2)</f>
        <v>-5148.528939496282</v>
      </c>
      <c r="I271" s="19">
        <v>0</v>
      </c>
      <c r="J271" s="19">
        <v>0</v>
      </c>
      <c r="K271" s="19">
        <v>0</v>
      </c>
      <c r="L271" s="19">
        <v>0</v>
      </c>
      <c r="M271" s="19">
        <v>0</v>
      </c>
      <c r="N271" s="20" t="s">
        <v>36</v>
      </c>
      <c r="O271" s="20">
        <f>VLookups!$C$39</f>
        <v>-1132.2740186406561</v>
      </c>
      <c r="P271" s="20">
        <f>P270-VLookups!$C$42</f>
        <v>-139</v>
      </c>
      <c r="Q271" s="22">
        <v>27</v>
      </c>
      <c r="R271" s="19">
        <v>0</v>
      </c>
      <c r="S271" s="20">
        <f>VLookups!$C$50</f>
        <v>-3580.614715990946</v>
      </c>
      <c r="T271" s="19">
        <v>0</v>
      </c>
      <c r="U271" s="9">
        <v>123</v>
      </c>
      <c r="V271" s="21">
        <f>V270-VLookups!$C$54</f>
        <v>-1835</v>
      </c>
      <c r="W271" s="21">
        <f>-VLookups!$C$60</f>
        <v>-300</v>
      </c>
      <c r="X271" s="21">
        <f>-[1]VLookups!$C$62</f>
        <v>-150</v>
      </c>
      <c r="Y271" s="20">
        <f>Y270*(1+VLookups!$C$57/12)</f>
        <v>-303.51811153236349</v>
      </c>
      <c r="Z271" s="20">
        <f>-E271*VLookups!$J$3</f>
        <v>-729.58924993747576</v>
      </c>
      <c r="AA271" s="19">
        <v>0</v>
      </c>
      <c r="AB271" s="20">
        <f t="shared" si="16"/>
        <v>4374.0142753860628</v>
      </c>
      <c r="AC271" s="20">
        <f t="shared" si="17"/>
        <v>529993.87583139387</v>
      </c>
    </row>
    <row r="272" spans="2:29" x14ac:dyDescent="0.25">
      <c r="B272" s="9">
        <v>268</v>
      </c>
      <c r="C272" s="9">
        <f t="shared" si="14"/>
        <v>45</v>
      </c>
      <c r="D272" s="9">
        <f t="shared" si="15"/>
        <v>4</v>
      </c>
      <c r="E272" s="20">
        <f>E260*(1+VLookups!$C$8)</f>
        <v>18239.731248436892</v>
      </c>
      <c r="F272" s="20">
        <f>-E272*VLookups!$C$10*2</f>
        <v>-1094.3838749062136</v>
      </c>
      <c r="G272" s="19">
        <v>0</v>
      </c>
      <c r="H272" s="20">
        <f>(-VLookups!$C$13)*(E272+F272/2)</f>
        <v>-5148.528939496282</v>
      </c>
      <c r="I272" s="19">
        <v>0</v>
      </c>
      <c r="J272" s="19">
        <v>0</v>
      </c>
      <c r="K272" s="19">
        <v>0</v>
      </c>
      <c r="L272" s="19">
        <v>0</v>
      </c>
      <c r="M272" s="19">
        <v>0</v>
      </c>
      <c r="N272" s="20" t="s">
        <v>36</v>
      </c>
      <c r="O272" s="20">
        <f>VLookups!$C$39</f>
        <v>-1132.2740186406561</v>
      </c>
      <c r="P272" s="20">
        <f>P271-VLookups!$C$42</f>
        <v>-140.5</v>
      </c>
      <c r="Q272" s="22">
        <v>28</v>
      </c>
      <c r="R272" s="19">
        <v>0</v>
      </c>
      <c r="S272" s="20">
        <f>VLookups!$C$50</f>
        <v>-3580.614715990946</v>
      </c>
      <c r="T272" s="19">
        <v>0</v>
      </c>
      <c r="U272" s="9">
        <v>124</v>
      </c>
      <c r="V272" s="21">
        <f>V271-VLookups!$C$54</f>
        <v>-1840</v>
      </c>
      <c r="W272" s="21">
        <f>-VLookups!$C$60</f>
        <v>-300</v>
      </c>
      <c r="X272" s="21">
        <f>-[1]VLookups!$C$62</f>
        <v>-150</v>
      </c>
      <c r="Y272" s="20">
        <f>Y271*(1+VLookups!$C$57/12)</f>
        <v>-304.40337269099956</v>
      </c>
      <c r="Z272" s="20">
        <f>-E272*VLookups!$J$3</f>
        <v>-729.58924993747576</v>
      </c>
      <c r="AA272" s="19">
        <v>0</v>
      </c>
      <c r="AB272" s="20">
        <f t="shared" si="16"/>
        <v>4366.6290142274274</v>
      </c>
      <c r="AC272" s="20">
        <f t="shared" si="17"/>
        <v>535243.82797200698</v>
      </c>
    </row>
    <row r="273" spans="2:29" x14ac:dyDescent="0.25">
      <c r="B273" s="9">
        <v>269</v>
      </c>
      <c r="C273" s="9">
        <f t="shared" ref="C273:C336" si="18">C261+1</f>
        <v>45</v>
      </c>
      <c r="D273" s="9">
        <f t="shared" si="15"/>
        <v>5</v>
      </c>
      <c r="E273" s="20">
        <f>E261*(1+VLookups!$C$8)</f>
        <v>18239.731248436892</v>
      </c>
      <c r="F273" s="20">
        <f>-E273*VLookups!$C$10*2</f>
        <v>-1094.3838749062136</v>
      </c>
      <c r="G273" s="19">
        <v>0</v>
      </c>
      <c r="H273" s="20">
        <f>(-VLookups!$C$13)*(E273+F273/2)</f>
        <v>-5148.528939496282</v>
      </c>
      <c r="I273" s="19">
        <v>0</v>
      </c>
      <c r="J273" s="19">
        <v>0</v>
      </c>
      <c r="K273" s="19">
        <v>0</v>
      </c>
      <c r="L273" s="19">
        <v>0</v>
      </c>
      <c r="M273" s="19">
        <v>0</v>
      </c>
      <c r="N273" s="20" t="s">
        <v>36</v>
      </c>
      <c r="O273" s="20">
        <f>VLookups!$C$39</f>
        <v>-1132.2740186406561</v>
      </c>
      <c r="P273" s="20">
        <f>P272-VLookups!$C$42</f>
        <v>-142</v>
      </c>
      <c r="Q273" s="22">
        <v>29</v>
      </c>
      <c r="R273" s="19">
        <v>0</v>
      </c>
      <c r="S273" s="20">
        <f>VLookups!$C$50</f>
        <v>-3580.614715990946</v>
      </c>
      <c r="T273" s="19">
        <v>0</v>
      </c>
      <c r="U273" s="9">
        <v>125</v>
      </c>
      <c r="V273" s="21">
        <f>V272-VLookups!$C$54</f>
        <v>-1845</v>
      </c>
      <c r="W273" s="21">
        <f>-VLookups!$C$60</f>
        <v>-300</v>
      </c>
      <c r="X273" s="21">
        <f>-[1]VLookups!$C$62</f>
        <v>-150</v>
      </c>
      <c r="Y273" s="20">
        <f>Y272*(1+VLookups!$C$57/12)</f>
        <v>-305.29121586134829</v>
      </c>
      <c r="Z273" s="20">
        <f>-E273*VLookups!$J$3</f>
        <v>-729.58924993747576</v>
      </c>
      <c r="AA273" s="19">
        <v>0</v>
      </c>
      <c r="AB273" s="20">
        <f t="shared" si="16"/>
        <v>4359.2411710570786</v>
      </c>
      <c r="AC273" s="20">
        <f t="shared" si="17"/>
        <v>540495.14218968409</v>
      </c>
    </row>
    <row r="274" spans="2:29" x14ac:dyDescent="0.25">
      <c r="B274" s="9">
        <v>270</v>
      </c>
      <c r="C274" s="9">
        <f t="shared" si="18"/>
        <v>45</v>
      </c>
      <c r="D274" s="9">
        <f t="shared" ref="D274:D337" si="19">D262</f>
        <v>6</v>
      </c>
      <c r="E274" s="20">
        <f>E262*(1+VLookups!$C$8)</f>
        <v>18239.731248436892</v>
      </c>
      <c r="F274" s="20">
        <f>-E274*VLookups!$C$10*2</f>
        <v>-1094.3838749062136</v>
      </c>
      <c r="G274" s="19">
        <v>0</v>
      </c>
      <c r="H274" s="20">
        <f>(-VLookups!$C$13)*(E274+F274/2)</f>
        <v>-5148.528939496282</v>
      </c>
      <c r="I274" s="19">
        <v>0</v>
      </c>
      <c r="J274" s="19">
        <v>0</v>
      </c>
      <c r="K274" s="19">
        <v>0</v>
      </c>
      <c r="L274" s="19">
        <v>0</v>
      </c>
      <c r="M274" s="19">
        <v>0</v>
      </c>
      <c r="N274" s="20" t="s">
        <v>36</v>
      </c>
      <c r="O274" s="20">
        <f>VLookups!$C$39</f>
        <v>-1132.2740186406561</v>
      </c>
      <c r="P274" s="20">
        <f>P273-VLookups!$C$42</f>
        <v>-143.5</v>
      </c>
      <c r="Q274" s="22">
        <v>30</v>
      </c>
      <c r="R274" s="19">
        <v>0</v>
      </c>
      <c r="S274" s="20">
        <f>VLookups!$C$50</f>
        <v>-3580.614715990946</v>
      </c>
      <c r="T274" s="19">
        <v>0</v>
      </c>
      <c r="U274" s="9">
        <v>126</v>
      </c>
      <c r="V274" s="21">
        <f>V273-VLookups!$C$54</f>
        <v>-1850</v>
      </c>
      <c r="W274" s="21">
        <f>-VLookups!$C$60</f>
        <v>-300</v>
      </c>
      <c r="X274" s="21">
        <f>-[1]VLookups!$C$62</f>
        <v>-150</v>
      </c>
      <c r="Y274" s="20">
        <f>Y273*(1+VLookups!$C$57/12)</f>
        <v>-306.18164857427723</v>
      </c>
      <c r="Z274" s="20">
        <f>-E274*VLookups!$J$3</f>
        <v>-729.58924993747576</v>
      </c>
      <c r="AA274" s="19">
        <v>0</v>
      </c>
      <c r="AB274" s="20">
        <f t="shared" si="16"/>
        <v>4351.8507383441492</v>
      </c>
      <c r="AC274" s="20">
        <f t="shared" si="17"/>
        <v>545747.81816501101</v>
      </c>
    </row>
    <row r="275" spans="2:29" x14ac:dyDescent="0.25">
      <c r="B275" s="9">
        <v>271</v>
      </c>
      <c r="C275" s="9">
        <f t="shared" si="18"/>
        <v>45</v>
      </c>
      <c r="D275" s="9">
        <f t="shared" si="19"/>
        <v>7</v>
      </c>
      <c r="E275" s="20">
        <f>E263*(1+VLookups!$C$8)</f>
        <v>18239.731248436892</v>
      </c>
      <c r="F275" s="20">
        <f>-E275*VLookups!$C$10*2</f>
        <v>-1094.3838749062136</v>
      </c>
      <c r="G275" s="19">
        <v>0</v>
      </c>
      <c r="H275" s="20">
        <f>(-VLookups!$C$13)*(E275+F275/2)</f>
        <v>-5148.528939496282</v>
      </c>
      <c r="I275" s="19">
        <v>0</v>
      </c>
      <c r="J275" s="19">
        <v>0</v>
      </c>
      <c r="K275" s="19">
        <v>0</v>
      </c>
      <c r="L275" s="19">
        <v>0</v>
      </c>
      <c r="M275" s="19">
        <v>0</v>
      </c>
      <c r="N275" s="20" t="s">
        <v>36</v>
      </c>
      <c r="O275" s="20">
        <f>VLookups!$C$39</f>
        <v>-1132.2740186406561</v>
      </c>
      <c r="P275" s="20">
        <f>P274-VLookups!$C$42</f>
        <v>-145</v>
      </c>
      <c r="Q275" s="22">
        <v>31</v>
      </c>
      <c r="R275" s="19">
        <v>0</v>
      </c>
      <c r="S275" s="20">
        <f>VLookups!$C$50</f>
        <v>-3580.614715990946</v>
      </c>
      <c r="T275" s="19">
        <v>0</v>
      </c>
      <c r="U275" s="9">
        <v>127</v>
      </c>
      <c r="V275" s="21">
        <f>V274-VLookups!$C$54</f>
        <v>-1855</v>
      </c>
      <c r="W275" s="21">
        <f>-VLookups!$C$60</f>
        <v>-300</v>
      </c>
      <c r="X275" s="21">
        <f>-[1]VLookups!$C$62</f>
        <v>-150</v>
      </c>
      <c r="Y275" s="20">
        <f>Y274*(1+VLookups!$C$57/12)</f>
        <v>-307.07467838261886</v>
      </c>
      <c r="Z275" s="20">
        <f>-E275*VLookups!$J$3</f>
        <v>-729.58924993747576</v>
      </c>
      <c r="AA275" s="19">
        <v>0</v>
      </c>
      <c r="AB275" s="20">
        <f t="shared" si="16"/>
        <v>4344.4577085358078</v>
      </c>
      <c r="AC275" s="20">
        <f t="shared" si="17"/>
        <v>551001.85557048849</v>
      </c>
    </row>
    <row r="276" spans="2:29" x14ac:dyDescent="0.25">
      <c r="B276" s="9">
        <v>272</v>
      </c>
      <c r="C276" s="9">
        <f t="shared" si="18"/>
        <v>45</v>
      </c>
      <c r="D276" s="9">
        <f t="shared" si="19"/>
        <v>8</v>
      </c>
      <c r="E276" s="20">
        <f>E264*(1+VLookups!$C$8)</f>
        <v>18239.731248436892</v>
      </c>
      <c r="F276" s="20">
        <f>-E276*VLookups!$C$10*2</f>
        <v>-1094.3838749062136</v>
      </c>
      <c r="G276" s="19">
        <v>0</v>
      </c>
      <c r="H276" s="20">
        <f>(-VLookups!$C$13)*(E276+F276/2)</f>
        <v>-5148.528939496282</v>
      </c>
      <c r="I276" s="19">
        <v>0</v>
      </c>
      <c r="J276" s="19">
        <v>0</v>
      </c>
      <c r="K276" s="19">
        <v>0</v>
      </c>
      <c r="L276" s="19">
        <v>0</v>
      </c>
      <c r="M276" s="19">
        <v>0</v>
      </c>
      <c r="N276" s="20" t="s">
        <v>36</v>
      </c>
      <c r="O276" s="20">
        <f>VLookups!$C$39</f>
        <v>-1132.2740186406561</v>
      </c>
      <c r="P276" s="20">
        <f>P275-VLookups!$C$42</f>
        <v>-146.5</v>
      </c>
      <c r="Q276" s="22">
        <v>32</v>
      </c>
      <c r="R276" s="19">
        <v>0</v>
      </c>
      <c r="S276" s="20">
        <f>VLookups!$C$50</f>
        <v>-3580.614715990946</v>
      </c>
      <c r="T276" s="19">
        <v>0</v>
      </c>
      <c r="U276" s="9">
        <v>128</v>
      </c>
      <c r="V276" s="21">
        <f>V275-VLookups!$C$54</f>
        <v>-1860</v>
      </c>
      <c r="W276" s="21">
        <f>-VLookups!$C$60</f>
        <v>-300</v>
      </c>
      <c r="X276" s="21">
        <f>-[1]VLookups!$C$62</f>
        <v>-150</v>
      </c>
      <c r="Y276" s="20">
        <f>Y275*(1+VLookups!$C$57/12)</f>
        <v>-307.97031286123485</v>
      </c>
      <c r="Z276" s="20">
        <f>-E276*VLookups!$J$3</f>
        <v>-729.58924993747576</v>
      </c>
      <c r="AA276" s="19">
        <v>0</v>
      </c>
      <c r="AB276" s="20">
        <f t="shared" si="16"/>
        <v>4337.0620740571921</v>
      </c>
      <c r="AC276" s="20">
        <f t="shared" si="17"/>
        <v>556257.25407049654</v>
      </c>
    </row>
    <row r="277" spans="2:29" x14ac:dyDescent="0.25">
      <c r="B277" s="9">
        <v>273</v>
      </c>
      <c r="C277" s="9">
        <f t="shared" si="18"/>
        <v>45</v>
      </c>
      <c r="D277" s="9">
        <f t="shared" si="19"/>
        <v>9</v>
      </c>
      <c r="E277" s="20">
        <f>E265*(1+VLookups!$C$8)</f>
        <v>18239.731248436892</v>
      </c>
      <c r="F277" s="20">
        <f>-E277*VLookups!$C$10*2</f>
        <v>-1094.3838749062136</v>
      </c>
      <c r="G277" s="19">
        <v>0</v>
      </c>
      <c r="H277" s="20">
        <f>(-VLookups!$C$13)*(E277+F277/2)</f>
        <v>-5148.528939496282</v>
      </c>
      <c r="I277" s="19">
        <v>0</v>
      </c>
      <c r="J277" s="19">
        <v>0</v>
      </c>
      <c r="K277" s="19">
        <v>0</v>
      </c>
      <c r="L277" s="19">
        <v>0</v>
      </c>
      <c r="M277" s="19">
        <v>0</v>
      </c>
      <c r="N277" s="20" t="s">
        <v>36</v>
      </c>
      <c r="O277" s="20">
        <f>VLookups!$C$39</f>
        <v>-1132.2740186406561</v>
      </c>
      <c r="P277" s="20">
        <f>P276-VLookups!$C$42</f>
        <v>-148</v>
      </c>
      <c r="Q277" s="22">
        <v>33</v>
      </c>
      <c r="R277" s="19">
        <v>0</v>
      </c>
      <c r="S277" s="20">
        <f>VLookups!$C$50</f>
        <v>-3580.614715990946</v>
      </c>
      <c r="T277" s="19">
        <v>0</v>
      </c>
      <c r="U277" s="9">
        <v>129</v>
      </c>
      <c r="V277" s="21">
        <f>V276-VLookups!$C$54</f>
        <v>-1865</v>
      </c>
      <c r="W277" s="21">
        <f>-VLookups!$C$60</f>
        <v>-300</v>
      </c>
      <c r="X277" s="21">
        <f>-[1]VLookups!$C$62</f>
        <v>-150</v>
      </c>
      <c r="Y277" s="20">
        <f>Y276*(1+VLookups!$C$57/12)</f>
        <v>-308.8685596070801</v>
      </c>
      <c r="Z277" s="20">
        <f>-E277*VLookups!$J$3</f>
        <v>-729.58924993747576</v>
      </c>
      <c r="AA277" s="19">
        <v>0</v>
      </c>
      <c r="AB277" s="20">
        <f t="shared" si="16"/>
        <v>4329.6638273113467</v>
      </c>
      <c r="AC277" s="20">
        <f t="shared" si="17"/>
        <v>561514.01332125871</v>
      </c>
    </row>
    <row r="278" spans="2:29" x14ac:dyDescent="0.25">
      <c r="B278" s="9">
        <v>274</v>
      </c>
      <c r="C278" s="9">
        <f t="shared" si="18"/>
        <v>45</v>
      </c>
      <c r="D278" s="9">
        <f t="shared" si="19"/>
        <v>10</v>
      </c>
      <c r="E278" s="20">
        <f>E266*(1+VLookups!$C$8)</f>
        <v>18239.731248436892</v>
      </c>
      <c r="F278" s="20">
        <f>-E278*VLookups!$C$10*2</f>
        <v>-1094.3838749062136</v>
      </c>
      <c r="G278" s="19">
        <v>0</v>
      </c>
      <c r="H278" s="20">
        <f>(-VLookups!$C$13)*(E278+F278/2)</f>
        <v>-5148.528939496282</v>
      </c>
      <c r="I278" s="19">
        <v>0</v>
      </c>
      <c r="J278" s="19">
        <v>0</v>
      </c>
      <c r="K278" s="19">
        <v>0</v>
      </c>
      <c r="L278" s="19">
        <v>0</v>
      </c>
      <c r="M278" s="19">
        <v>0</v>
      </c>
      <c r="N278" s="20" t="s">
        <v>36</v>
      </c>
      <c r="O278" s="20">
        <f>VLookups!$C$39</f>
        <v>-1132.2740186406561</v>
      </c>
      <c r="P278" s="20">
        <f>P277-VLookups!$C$42</f>
        <v>-149.5</v>
      </c>
      <c r="Q278" s="22">
        <v>34</v>
      </c>
      <c r="R278" s="19">
        <v>0</v>
      </c>
      <c r="S278" s="20">
        <f>VLookups!$C$50</f>
        <v>-3580.614715990946</v>
      </c>
      <c r="T278" s="19">
        <v>0</v>
      </c>
      <c r="U278" s="9">
        <v>130</v>
      </c>
      <c r="V278" s="21">
        <f>V277-VLookups!$C$54</f>
        <v>-1870</v>
      </c>
      <c r="W278" s="21">
        <f>-VLookups!$C$60</f>
        <v>-300</v>
      </c>
      <c r="X278" s="21">
        <f>-[1]VLookups!$C$62</f>
        <v>-150</v>
      </c>
      <c r="Y278" s="20">
        <f>Y277*(1+VLookups!$C$57/12)</f>
        <v>-309.76942623926743</v>
      </c>
      <c r="Z278" s="20">
        <f>-E278*VLookups!$J$3</f>
        <v>-729.58924993747576</v>
      </c>
      <c r="AA278" s="19">
        <v>0</v>
      </c>
      <c r="AB278" s="20">
        <f t="shared" si="16"/>
        <v>4322.2629606791588</v>
      </c>
      <c r="AC278" s="20">
        <f t="shared" si="17"/>
        <v>566772.13297080668</v>
      </c>
    </row>
    <row r="279" spans="2:29" x14ac:dyDescent="0.25">
      <c r="B279" s="9">
        <v>275</v>
      </c>
      <c r="C279" s="9">
        <f t="shared" si="18"/>
        <v>45</v>
      </c>
      <c r="D279" s="9">
        <f t="shared" si="19"/>
        <v>11</v>
      </c>
      <c r="E279" s="20">
        <f>E267*(1+VLookups!$C$8)</f>
        <v>18239.731248436892</v>
      </c>
      <c r="F279" s="20">
        <f>-E279*VLookups!$C$10*2</f>
        <v>-1094.3838749062136</v>
      </c>
      <c r="G279" s="19">
        <v>0</v>
      </c>
      <c r="H279" s="20">
        <f>(-VLookups!$C$13)*(E279+F279/2)</f>
        <v>-5148.528939496282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20" t="s">
        <v>36</v>
      </c>
      <c r="O279" s="20">
        <f>VLookups!$C$39</f>
        <v>-1132.2740186406561</v>
      </c>
      <c r="P279" s="20">
        <f>P278-VLookups!$C$42</f>
        <v>-151</v>
      </c>
      <c r="Q279" s="22">
        <v>35</v>
      </c>
      <c r="R279" s="19">
        <v>0</v>
      </c>
      <c r="S279" s="20">
        <f>VLookups!$C$50</f>
        <v>-3580.614715990946</v>
      </c>
      <c r="T279" s="19">
        <v>0</v>
      </c>
      <c r="U279" s="9">
        <v>131</v>
      </c>
      <c r="V279" s="21">
        <f>V278-VLookups!$C$54</f>
        <v>-1875</v>
      </c>
      <c r="W279" s="21">
        <f>-VLookups!$C$60</f>
        <v>-300</v>
      </c>
      <c r="X279" s="21">
        <f>-[1]VLookups!$C$62</f>
        <v>-150</v>
      </c>
      <c r="Y279" s="20">
        <f>Y278*(1+VLookups!$C$57/12)</f>
        <v>-310.67292039913195</v>
      </c>
      <c r="Z279" s="20">
        <f>-E279*VLookups!$J$3</f>
        <v>-729.58924993747576</v>
      </c>
      <c r="AA279" s="19">
        <v>0</v>
      </c>
      <c r="AB279" s="20">
        <f t="shared" si="16"/>
        <v>4314.859466519295</v>
      </c>
      <c r="AC279" s="20">
        <f t="shared" si="17"/>
        <v>572031.61265894398</v>
      </c>
    </row>
    <row r="280" spans="2:29" x14ac:dyDescent="0.25">
      <c r="B280" s="9">
        <v>276</v>
      </c>
      <c r="C280" s="9">
        <f t="shared" si="18"/>
        <v>46</v>
      </c>
      <c r="D280" s="9">
        <f t="shared" si="19"/>
        <v>0</v>
      </c>
      <c r="E280" s="20">
        <f>E268*(1+VLookups!$C$8)</f>
        <v>18878.121842132183</v>
      </c>
      <c r="F280" s="20">
        <f>-E280*VLookups!$C$10*2</f>
        <v>-1132.687310527931</v>
      </c>
      <c r="G280" s="19">
        <v>0</v>
      </c>
      <c r="H280" s="20">
        <f>(-VLookups!$C$13)*(E280+F280/2)</f>
        <v>-5328.7274523786518</v>
      </c>
      <c r="I280" s="19">
        <v>0</v>
      </c>
      <c r="J280" s="19">
        <v>0</v>
      </c>
      <c r="K280" s="19">
        <v>0</v>
      </c>
      <c r="L280" s="19">
        <v>0</v>
      </c>
      <c r="M280" s="19">
        <v>0</v>
      </c>
      <c r="N280" s="20" t="s">
        <v>36</v>
      </c>
      <c r="O280" s="20">
        <f>VLookups!$C$39</f>
        <v>-1132.2740186406561</v>
      </c>
      <c r="P280" s="20">
        <f>P279-VLookups!$C$42</f>
        <v>-152.5</v>
      </c>
      <c r="Q280" s="22">
        <v>36</v>
      </c>
      <c r="R280" s="19">
        <v>0</v>
      </c>
      <c r="S280" s="20">
        <f>VLookups!$C$50</f>
        <v>-3580.614715990946</v>
      </c>
      <c r="T280" s="19">
        <v>0</v>
      </c>
      <c r="U280" s="9">
        <v>132</v>
      </c>
      <c r="V280" s="21">
        <f>V279-VLookups!$C$54</f>
        <v>-1880</v>
      </c>
      <c r="W280" s="21">
        <f>-VLookups!$C$60</f>
        <v>-300</v>
      </c>
      <c r="X280" s="21">
        <f>-[1]VLookups!$C$62</f>
        <v>-150</v>
      </c>
      <c r="Y280" s="20">
        <f>Y279*(1+VLookups!$C$57/12)</f>
        <v>-311.57904975029606</v>
      </c>
      <c r="Z280" s="20">
        <f>-E280*VLookups!$J$3</f>
        <v>-755.1248736852873</v>
      </c>
      <c r="AA280" s="19">
        <v>0</v>
      </c>
      <c r="AB280" s="20">
        <f t="shared" si="16"/>
        <v>4720.958076422382</v>
      </c>
      <c r="AC280" s="20">
        <f t="shared" si="17"/>
        <v>577705.95675646455</v>
      </c>
    </row>
    <row r="281" spans="2:29" x14ac:dyDescent="0.25">
      <c r="B281" s="9">
        <v>277</v>
      </c>
      <c r="C281" s="9">
        <f t="shared" si="18"/>
        <v>46</v>
      </c>
      <c r="D281" s="9">
        <f t="shared" si="19"/>
        <v>1</v>
      </c>
      <c r="E281" s="20">
        <f>E269*(1+VLookups!$C$8)</f>
        <v>18878.121842132183</v>
      </c>
      <c r="F281" s="20">
        <f>-E281*VLookups!$C$10*2</f>
        <v>-1132.687310527931</v>
      </c>
      <c r="G281" s="19">
        <v>0</v>
      </c>
      <c r="H281" s="20">
        <f>(-VLookups!$C$13)*(E281+F281/2)</f>
        <v>-5328.7274523786518</v>
      </c>
      <c r="I281" s="19">
        <v>0</v>
      </c>
      <c r="J281" s="19">
        <v>0</v>
      </c>
      <c r="K281" s="19">
        <v>0</v>
      </c>
      <c r="L281" s="19">
        <v>0</v>
      </c>
      <c r="M281" s="19">
        <v>0</v>
      </c>
      <c r="N281" s="20" t="s">
        <v>36</v>
      </c>
      <c r="O281" s="20">
        <f>VLookups!$C$39</f>
        <v>-1132.2740186406561</v>
      </c>
      <c r="P281" s="20">
        <f>P280-VLookups!$C$42</f>
        <v>-154</v>
      </c>
      <c r="Q281" s="22">
        <v>37</v>
      </c>
      <c r="R281" s="19">
        <v>0</v>
      </c>
      <c r="S281" s="20">
        <f>VLookups!$C$50</f>
        <v>-3580.614715990946</v>
      </c>
      <c r="T281" s="19">
        <v>0</v>
      </c>
      <c r="U281" s="9">
        <v>133</v>
      </c>
      <c r="V281" s="21">
        <f>V280-VLookups!$C$54</f>
        <v>-1885</v>
      </c>
      <c r="W281" s="21">
        <f>-VLookups!$C$60</f>
        <v>-300</v>
      </c>
      <c r="X281" s="21">
        <f>-[1]VLookups!$C$62</f>
        <v>-150</v>
      </c>
      <c r="Y281" s="20">
        <f>Y280*(1+VLookups!$C$57/12)</f>
        <v>-312.48782197873442</v>
      </c>
      <c r="Z281" s="20">
        <f>-E281*VLookups!$J$3</f>
        <v>-755.1248736852873</v>
      </c>
      <c r="AA281" s="19">
        <v>0</v>
      </c>
      <c r="AB281" s="20">
        <f t="shared" si="16"/>
        <v>4713.5493041939435</v>
      </c>
      <c r="AC281" s="20">
        <f t="shared" si="17"/>
        <v>583382.34932191926</v>
      </c>
    </row>
    <row r="282" spans="2:29" x14ac:dyDescent="0.25">
      <c r="B282" s="9">
        <v>278</v>
      </c>
      <c r="C282" s="9">
        <f t="shared" si="18"/>
        <v>46</v>
      </c>
      <c r="D282" s="9">
        <f t="shared" si="19"/>
        <v>2</v>
      </c>
      <c r="E282" s="20">
        <f>E270*(1+VLookups!$C$8)</f>
        <v>18878.121842132183</v>
      </c>
      <c r="F282" s="20">
        <f>-E282*VLookups!$C$10*2</f>
        <v>-1132.687310527931</v>
      </c>
      <c r="G282" s="19">
        <v>0</v>
      </c>
      <c r="H282" s="20">
        <f>(-VLookups!$C$13)*(E282+F282/2)</f>
        <v>-5328.7274523786518</v>
      </c>
      <c r="I282" s="19">
        <v>0</v>
      </c>
      <c r="J282" s="19">
        <v>0</v>
      </c>
      <c r="K282" s="19">
        <v>0</v>
      </c>
      <c r="L282" s="19">
        <v>0</v>
      </c>
      <c r="M282" s="19">
        <v>0</v>
      </c>
      <c r="N282" s="20" t="s">
        <v>36</v>
      </c>
      <c r="O282" s="20">
        <f>VLookups!$C$39</f>
        <v>-1132.2740186406561</v>
      </c>
      <c r="P282" s="20">
        <f>P281-VLookups!$C$42</f>
        <v>-155.5</v>
      </c>
      <c r="Q282" s="22">
        <v>38</v>
      </c>
      <c r="R282" s="19">
        <v>0</v>
      </c>
      <c r="S282" s="20">
        <f>VLookups!$C$50</f>
        <v>-3580.614715990946</v>
      </c>
      <c r="T282" s="19">
        <v>0</v>
      </c>
      <c r="U282" s="9">
        <v>134</v>
      </c>
      <c r="V282" s="21">
        <f>V281-VLookups!$C$54</f>
        <v>-1890</v>
      </c>
      <c r="W282" s="21">
        <f>-VLookups!$C$60</f>
        <v>-300</v>
      </c>
      <c r="X282" s="21">
        <f>-[1]VLookups!$C$62</f>
        <v>-150</v>
      </c>
      <c r="Y282" s="20">
        <f>Y281*(1+VLookups!$C$57/12)</f>
        <v>-313.39924479283906</v>
      </c>
      <c r="Z282" s="20">
        <f>-E282*VLookups!$J$3</f>
        <v>-755.1248736852873</v>
      </c>
      <c r="AA282" s="19">
        <v>0</v>
      </c>
      <c r="AB282" s="20">
        <f t="shared" si="16"/>
        <v>4706.1378813798383</v>
      </c>
      <c r="AC282" s="20">
        <f t="shared" si="17"/>
        <v>589060.79111883556</v>
      </c>
    </row>
    <row r="283" spans="2:29" x14ac:dyDescent="0.25">
      <c r="B283" s="9">
        <v>279</v>
      </c>
      <c r="C283" s="9">
        <f t="shared" si="18"/>
        <v>46</v>
      </c>
      <c r="D283" s="9">
        <f t="shared" si="19"/>
        <v>3</v>
      </c>
      <c r="E283" s="20">
        <f>E271*(1+VLookups!$C$8)</f>
        <v>18878.121842132183</v>
      </c>
      <c r="F283" s="20">
        <f>-E283*VLookups!$C$10*2</f>
        <v>-1132.687310527931</v>
      </c>
      <c r="G283" s="19">
        <v>0</v>
      </c>
      <c r="H283" s="20">
        <f>(-VLookups!$C$13)*(E283+F283/2)</f>
        <v>-5328.7274523786518</v>
      </c>
      <c r="I283" s="19">
        <v>0</v>
      </c>
      <c r="J283" s="19">
        <v>0</v>
      </c>
      <c r="K283" s="19">
        <v>0</v>
      </c>
      <c r="L283" s="19">
        <v>0</v>
      </c>
      <c r="M283" s="19">
        <v>0</v>
      </c>
      <c r="N283" s="20" t="s">
        <v>36</v>
      </c>
      <c r="O283" s="20">
        <f>VLookups!$C$39</f>
        <v>-1132.2740186406561</v>
      </c>
      <c r="P283" s="20">
        <f>P282-VLookups!$C$42</f>
        <v>-157</v>
      </c>
      <c r="Q283" s="22">
        <v>39</v>
      </c>
      <c r="R283" s="19">
        <v>0</v>
      </c>
      <c r="S283" s="20">
        <f>VLookups!$C$50</f>
        <v>-3580.614715990946</v>
      </c>
      <c r="T283" s="19">
        <v>0</v>
      </c>
      <c r="U283" s="9">
        <v>135</v>
      </c>
      <c r="V283" s="21">
        <f>V282-VLookups!$C$54</f>
        <v>-1895</v>
      </c>
      <c r="W283" s="21">
        <f>-VLookups!$C$60</f>
        <v>-300</v>
      </c>
      <c r="X283" s="21">
        <f>-[1]VLookups!$C$62</f>
        <v>-150</v>
      </c>
      <c r="Y283" s="20">
        <f>Y282*(1+VLookups!$C$57/12)</f>
        <v>-314.31332592348485</v>
      </c>
      <c r="Z283" s="20">
        <f>-E283*VLookups!$J$3</f>
        <v>-755.1248736852873</v>
      </c>
      <c r="AA283" s="19">
        <v>0</v>
      </c>
      <c r="AB283" s="20">
        <f t="shared" si="16"/>
        <v>4698.7238002491931</v>
      </c>
      <c r="AC283" s="20">
        <f t="shared" si="17"/>
        <v>594741.28290428279</v>
      </c>
    </row>
    <row r="284" spans="2:29" x14ac:dyDescent="0.25">
      <c r="B284" s="9">
        <v>280</v>
      </c>
      <c r="C284" s="9">
        <f t="shared" si="18"/>
        <v>46</v>
      </c>
      <c r="D284" s="9">
        <f t="shared" si="19"/>
        <v>4</v>
      </c>
      <c r="E284" s="20">
        <f>E272*(1+VLookups!$C$8)</f>
        <v>18878.121842132183</v>
      </c>
      <c r="F284" s="20">
        <f>-E284*VLookups!$C$10*2</f>
        <v>-1132.687310527931</v>
      </c>
      <c r="G284" s="19">
        <v>0</v>
      </c>
      <c r="H284" s="20">
        <f>(-VLookups!$C$13)*(E284+F284/2)</f>
        <v>-5328.7274523786518</v>
      </c>
      <c r="I284" s="19">
        <v>0</v>
      </c>
      <c r="J284" s="19">
        <v>0</v>
      </c>
      <c r="K284" s="19">
        <v>0</v>
      </c>
      <c r="L284" s="19">
        <v>0</v>
      </c>
      <c r="M284" s="19">
        <v>0</v>
      </c>
      <c r="N284" s="20" t="s">
        <v>36</v>
      </c>
      <c r="O284" s="20">
        <f>VLookups!$C$39</f>
        <v>-1132.2740186406561</v>
      </c>
      <c r="P284" s="20">
        <f>P283-VLookups!$C$42</f>
        <v>-158.5</v>
      </c>
      <c r="Q284" s="22">
        <v>40</v>
      </c>
      <c r="R284" s="19">
        <v>0</v>
      </c>
      <c r="S284" s="20">
        <f>VLookups!$C$50</f>
        <v>-3580.614715990946</v>
      </c>
      <c r="T284" s="19">
        <v>0</v>
      </c>
      <c r="U284" s="9">
        <v>136</v>
      </c>
      <c r="V284" s="21">
        <f>V283-VLookups!$C$54</f>
        <v>-1900</v>
      </c>
      <c r="W284" s="21">
        <f>-VLookups!$C$60</f>
        <v>-300</v>
      </c>
      <c r="X284" s="21">
        <f>-[1]VLookups!$C$62</f>
        <v>-150</v>
      </c>
      <c r="Y284" s="20">
        <f>Y283*(1+VLookups!$C$57/12)</f>
        <v>-315.23007312409504</v>
      </c>
      <c r="Z284" s="20">
        <f>-E284*VLookups!$J$3</f>
        <v>-755.1248736852873</v>
      </c>
      <c r="AA284" s="19">
        <v>0</v>
      </c>
      <c r="AB284" s="20">
        <f t="shared" si="16"/>
        <v>4691.3070530485829</v>
      </c>
      <c r="AC284" s="20">
        <f t="shared" si="17"/>
        <v>600423.82542883861</v>
      </c>
    </row>
    <row r="285" spans="2:29" x14ac:dyDescent="0.25">
      <c r="B285" s="9">
        <v>281</v>
      </c>
      <c r="C285" s="9">
        <f t="shared" si="18"/>
        <v>46</v>
      </c>
      <c r="D285" s="9">
        <f t="shared" si="19"/>
        <v>5</v>
      </c>
      <c r="E285" s="20">
        <f>E273*(1+VLookups!$C$8)</f>
        <v>18878.121842132183</v>
      </c>
      <c r="F285" s="20">
        <f>-E285*VLookups!$C$10*2</f>
        <v>-1132.687310527931</v>
      </c>
      <c r="G285" s="19">
        <v>0</v>
      </c>
      <c r="H285" s="20">
        <f>(-VLookups!$C$13)*(E285+F285/2)</f>
        <v>-5328.7274523786518</v>
      </c>
      <c r="I285" s="19">
        <v>0</v>
      </c>
      <c r="J285" s="19">
        <v>0</v>
      </c>
      <c r="K285" s="19">
        <v>0</v>
      </c>
      <c r="L285" s="19">
        <v>0</v>
      </c>
      <c r="M285" s="19">
        <v>0</v>
      </c>
      <c r="N285" s="20" t="s">
        <v>36</v>
      </c>
      <c r="O285" s="20">
        <f>VLookups!$C$39</f>
        <v>-1132.2740186406561</v>
      </c>
      <c r="P285" s="20">
        <f>P284-VLookups!$C$42</f>
        <v>-160</v>
      </c>
      <c r="Q285" s="22">
        <v>41</v>
      </c>
      <c r="R285" s="19">
        <v>0</v>
      </c>
      <c r="S285" s="20">
        <f>VLookups!$C$50</f>
        <v>-3580.614715990946</v>
      </c>
      <c r="T285" s="19">
        <v>0</v>
      </c>
      <c r="U285" s="9">
        <v>137</v>
      </c>
      <c r="V285" s="21">
        <f>V284-VLookups!$C$54</f>
        <v>-1905</v>
      </c>
      <c r="W285" s="21">
        <f>-VLookups!$C$60</f>
        <v>-300</v>
      </c>
      <c r="X285" s="21">
        <f>-[1]VLookups!$C$62</f>
        <v>-150</v>
      </c>
      <c r="Y285" s="20">
        <f>Y284*(1+VLookups!$C$57/12)</f>
        <v>-316.14949417070699</v>
      </c>
      <c r="Z285" s="20">
        <f>-E285*VLookups!$J$3</f>
        <v>-755.1248736852873</v>
      </c>
      <c r="AA285" s="19">
        <v>0</v>
      </c>
      <c r="AB285" s="20">
        <f t="shared" si="16"/>
        <v>4683.8876320019708</v>
      </c>
      <c r="AC285" s="20">
        <f t="shared" si="17"/>
        <v>606108.41943655536</v>
      </c>
    </row>
    <row r="286" spans="2:29" x14ac:dyDescent="0.25">
      <c r="B286" s="9">
        <v>282</v>
      </c>
      <c r="C286" s="9">
        <f t="shared" si="18"/>
        <v>46</v>
      </c>
      <c r="D286" s="9">
        <f t="shared" si="19"/>
        <v>6</v>
      </c>
      <c r="E286" s="20">
        <f>E274*(1+VLookups!$C$8)</f>
        <v>18878.121842132183</v>
      </c>
      <c r="F286" s="20">
        <f>-E286*VLookups!$C$10*2</f>
        <v>-1132.687310527931</v>
      </c>
      <c r="G286" s="19">
        <v>0</v>
      </c>
      <c r="H286" s="20">
        <f>(-VLookups!$C$13)*(E286+F286/2)</f>
        <v>-5328.7274523786518</v>
      </c>
      <c r="I286" s="19">
        <v>0</v>
      </c>
      <c r="J286" s="19">
        <v>0</v>
      </c>
      <c r="K286" s="19">
        <v>0</v>
      </c>
      <c r="L286" s="19">
        <v>0</v>
      </c>
      <c r="M286" s="19">
        <v>0</v>
      </c>
      <c r="N286" s="20" t="s">
        <v>36</v>
      </c>
      <c r="O286" s="20">
        <f>VLookups!$C$39</f>
        <v>-1132.2740186406561</v>
      </c>
      <c r="P286" s="20">
        <f>P285-VLookups!$C$42</f>
        <v>-161.5</v>
      </c>
      <c r="Q286" s="22">
        <v>42</v>
      </c>
      <c r="R286" s="19">
        <v>0</v>
      </c>
      <c r="S286" s="20">
        <f>VLookups!$C$50</f>
        <v>-3580.614715990946</v>
      </c>
      <c r="T286" s="19">
        <v>0</v>
      </c>
      <c r="U286" s="9">
        <v>138</v>
      </c>
      <c r="V286" s="21">
        <f>V285-VLookups!$C$54</f>
        <v>-1910</v>
      </c>
      <c r="W286" s="21">
        <f>-VLookups!$C$60</f>
        <v>-300</v>
      </c>
      <c r="X286" s="21">
        <f>-[1]VLookups!$C$62</f>
        <v>-150</v>
      </c>
      <c r="Y286" s="20">
        <f>Y285*(1+VLookups!$C$57/12)</f>
        <v>-317.07159686203823</v>
      </c>
      <c r="Z286" s="20">
        <f>-E286*VLookups!$J$3</f>
        <v>-755.1248736852873</v>
      </c>
      <c r="AA286" s="19">
        <v>0</v>
      </c>
      <c r="AB286" s="20">
        <f t="shared" si="16"/>
        <v>4676.4655293106398</v>
      </c>
      <c r="AC286" s="20">
        <f t="shared" si="17"/>
        <v>611795.06566492689</v>
      </c>
    </row>
    <row r="287" spans="2:29" x14ac:dyDescent="0.25">
      <c r="B287" s="9">
        <v>283</v>
      </c>
      <c r="C287" s="9">
        <f t="shared" si="18"/>
        <v>46</v>
      </c>
      <c r="D287" s="9">
        <f t="shared" si="19"/>
        <v>7</v>
      </c>
      <c r="E287" s="20">
        <f>E275*(1+VLookups!$C$8)</f>
        <v>18878.121842132183</v>
      </c>
      <c r="F287" s="20">
        <f>-E287*VLookups!$C$10*2</f>
        <v>-1132.687310527931</v>
      </c>
      <c r="G287" s="19">
        <v>0</v>
      </c>
      <c r="H287" s="20">
        <f>(-VLookups!$C$13)*(E287+F287/2)</f>
        <v>-5328.7274523786518</v>
      </c>
      <c r="I287" s="19">
        <v>0</v>
      </c>
      <c r="J287" s="19">
        <v>0</v>
      </c>
      <c r="K287" s="19">
        <v>0</v>
      </c>
      <c r="L287" s="19">
        <v>0</v>
      </c>
      <c r="M287" s="19">
        <v>0</v>
      </c>
      <c r="N287" s="20" t="s">
        <v>36</v>
      </c>
      <c r="O287" s="20">
        <f>VLookups!$C$39</f>
        <v>-1132.2740186406561</v>
      </c>
      <c r="P287" s="20">
        <f>P286-VLookups!$C$42</f>
        <v>-163</v>
      </c>
      <c r="Q287" s="22">
        <v>43</v>
      </c>
      <c r="R287" s="19">
        <v>0</v>
      </c>
      <c r="S287" s="20">
        <f>VLookups!$C$50</f>
        <v>-3580.614715990946</v>
      </c>
      <c r="T287" s="19">
        <v>0</v>
      </c>
      <c r="U287" s="9">
        <v>139</v>
      </c>
      <c r="V287" s="21">
        <f>V286-VLookups!$C$54</f>
        <v>-1915</v>
      </c>
      <c r="W287" s="21">
        <f>-VLookups!$C$60</f>
        <v>-300</v>
      </c>
      <c r="X287" s="21">
        <f>-[1]VLookups!$C$62</f>
        <v>-150</v>
      </c>
      <c r="Y287" s="20">
        <f>Y286*(1+VLookups!$C$57/12)</f>
        <v>-317.99638901955251</v>
      </c>
      <c r="Z287" s="20">
        <f>-E287*VLookups!$J$3</f>
        <v>-755.1248736852873</v>
      </c>
      <c r="AA287" s="19">
        <v>0</v>
      </c>
      <c r="AB287" s="20">
        <f t="shared" si="16"/>
        <v>4669.0407371531255</v>
      </c>
      <c r="AC287" s="20">
        <f t="shared" si="17"/>
        <v>617483.76484485494</v>
      </c>
    </row>
    <row r="288" spans="2:29" x14ac:dyDescent="0.25">
      <c r="B288" s="9">
        <v>284</v>
      </c>
      <c r="C288" s="9">
        <f t="shared" si="18"/>
        <v>46</v>
      </c>
      <c r="D288" s="9">
        <f t="shared" si="19"/>
        <v>8</v>
      </c>
      <c r="E288" s="20">
        <f>E276*(1+VLookups!$C$8)</f>
        <v>18878.121842132183</v>
      </c>
      <c r="F288" s="20">
        <f>-E288*VLookups!$C$10*2</f>
        <v>-1132.687310527931</v>
      </c>
      <c r="G288" s="19">
        <v>0</v>
      </c>
      <c r="H288" s="20">
        <f>(-VLookups!$C$13)*(E288+F288/2)</f>
        <v>-5328.7274523786518</v>
      </c>
      <c r="I288" s="19">
        <v>0</v>
      </c>
      <c r="J288" s="19">
        <v>0</v>
      </c>
      <c r="K288" s="19">
        <v>0</v>
      </c>
      <c r="L288" s="19">
        <v>0</v>
      </c>
      <c r="M288" s="19">
        <v>0</v>
      </c>
      <c r="N288" s="20" t="s">
        <v>36</v>
      </c>
      <c r="O288" s="20">
        <f>VLookups!$C$39</f>
        <v>-1132.2740186406561</v>
      </c>
      <c r="P288" s="20">
        <f>P287-VLookups!$C$42</f>
        <v>-164.5</v>
      </c>
      <c r="Q288" s="22">
        <v>44</v>
      </c>
      <c r="R288" s="19">
        <v>0</v>
      </c>
      <c r="S288" s="20">
        <f>VLookups!$C$50</f>
        <v>-3580.614715990946</v>
      </c>
      <c r="T288" s="19">
        <v>0</v>
      </c>
      <c r="U288" s="9">
        <v>140</v>
      </c>
      <c r="V288" s="21">
        <f>V287-VLookups!$C$54</f>
        <v>-1920</v>
      </c>
      <c r="W288" s="21">
        <f>-VLookups!$C$60</f>
        <v>-300</v>
      </c>
      <c r="X288" s="21">
        <f>-[1]VLookups!$C$62</f>
        <v>-150</v>
      </c>
      <c r="Y288" s="20">
        <f>Y287*(1+VLookups!$C$57/12)</f>
        <v>-318.92387848752622</v>
      </c>
      <c r="Z288" s="20">
        <f>-E288*VLookups!$J$3</f>
        <v>-755.1248736852873</v>
      </c>
      <c r="AA288" s="19">
        <v>0</v>
      </c>
      <c r="AB288" s="20">
        <f t="shared" si="16"/>
        <v>4661.6132476851517</v>
      </c>
      <c r="AC288" s="20">
        <f t="shared" si="17"/>
        <v>623174.51770061487</v>
      </c>
    </row>
    <row r="289" spans="2:29" x14ac:dyDescent="0.25">
      <c r="B289" s="9">
        <v>285</v>
      </c>
      <c r="C289" s="9">
        <f t="shared" si="18"/>
        <v>46</v>
      </c>
      <c r="D289" s="9">
        <f t="shared" si="19"/>
        <v>9</v>
      </c>
      <c r="E289" s="20">
        <f>E277*(1+VLookups!$C$8)</f>
        <v>18878.121842132183</v>
      </c>
      <c r="F289" s="20">
        <f>-E289*VLookups!$C$10*2</f>
        <v>-1132.687310527931</v>
      </c>
      <c r="G289" s="19">
        <v>0</v>
      </c>
      <c r="H289" s="20">
        <f>(-VLookups!$C$13)*(E289+F289/2)</f>
        <v>-5328.7274523786518</v>
      </c>
      <c r="I289" s="19">
        <v>0</v>
      </c>
      <c r="J289" s="19">
        <v>0</v>
      </c>
      <c r="K289" s="19">
        <v>0</v>
      </c>
      <c r="L289" s="19">
        <v>0</v>
      </c>
      <c r="M289" s="19">
        <v>0</v>
      </c>
      <c r="N289" s="20" t="s">
        <v>36</v>
      </c>
      <c r="O289" s="20">
        <f>VLookups!$C$39</f>
        <v>-1132.2740186406561</v>
      </c>
      <c r="P289" s="20">
        <f>P288-VLookups!$C$42</f>
        <v>-166</v>
      </c>
      <c r="Q289" s="22">
        <v>45</v>
      </c>
      <c r="R289" s="19">
        <v>0</v>
      </c>
      <c r="S289" s="20">
        <f>VLookups!$C$50</f>
        <v>-3580.614715990946</v>
      </c>
      <c r="T289" s="19">
        <v>0</v>
      </c>
      <c r="U289" s="9">
        <v>141</v>
      </c>
      <c r="V289" s="21">
        <f>V288-VLookups!$C$54</f>
        <v>-1925</v>
      </c>
      <c r="W289" s="21">
        <f>-VLookups!$C$60</f>
        <v>-300</v>
      </c>
      <c r="X289" s="21">
        <f>-[1]VLookups!$C$62</f>
        <v>-150</v>
      </c>
      <c r="Y289" s="20">
        <f>Y288*(1+VLookups!$C$57/12)</f>
        <v>-319.85407313311487</v>
      </c>
      <c r="Z289" s="20">
        <f>-E289*VLookups!$J$3</f>
        <v>-755.1248736852873</v>
      </c>
      <c r="AA289" s="19">
        <v>0</v>
      </c>
      <c r="AB289" s="20">
        <f t="shared" si="16"/>
        <v>4654.1830530395628</v>
      </c>
      <c r="AC289" s="20">
        <f t="shared" si="17"/>
        <v>628867.32494982216</v>
      </c>
    </row>
    <row r="290" spans="2:29" x14ac:dyDescent="0.25">
      <c r="B290" s="9">
        <v>286</v>
      </c>
      <c r="C290" s="9">
        <f t="shared" si="18"/>
        <v>46</v>
      </c>
      <c r="D290" s="9">
        <f t="shared" si="19"/>
        <v>10</v>
      </c>
      <c r="E290" s="20">
        <f>E278*(1+VLookups!$C$8)</f>
        <v>18878.121842132183</v>
      </c>
      <c r="F290" s="20">
        <f>-E290*VLookups!$C$10*2</f>
        <v>-1132.687310527931</v>
      </c>
      <c r="G290" s="19">
        <v>0</v>
      </c>
      <c r="H290" s="20">
        <f>(-VLookups!$C$13)*(E290+F290/2)</f>
        <v>-5328.7274523786518</v>
      </c>
      <c r="I290" s="19">
        <v>0</v>
      </c>
      <c r="J290" s="19">
        <v>0</v>
      </c>
      <c r="K290" s="19">
        <v>0</v>
      </c>
      <c r="L290" s="19">
        <v>0</v>
      </c>
      <c r="M290" s="19">
        <v>0</v>
      </c>
      <c r="N290" s="20" t="s">
        <v>36</v>
      </c>
      <c r="O290" s="20">
        <f>VLookups!$C$39</f>
        <v>-1132.2740186406561</v>
      </c>
      <c r="P290" s="20">
        <f>P289-VLookups!$C$42</f>
        <v>-167.5</v>
      </c>
      <c r="Q290" s="22">
        <v>46</v>
      </c>
      <c r="R290" s="19">
        <v>0</v>
      </c>
      <c r="S290" s="20">
        <f>VLookups!$C$50</f>
        <v>-3580.614715990946</v>
      </c>
      <c r="T290" s="19">
        <v>0</v>
      </c>
      <c r="U290" s="9">
        <v>142</v>
      </c>
      <c r="V290" s="21">
        <f>V289-VLookups!$C$54</f>
        <v>-1930</v>
      </c>
      <c r="W290" s="21">
        <f>-VLookups!$C$60</f>
        <v>-300</v>
      </c>
      <c r="X290" s="21">
        <f>-[1]VLookups!$C$62</f>
        <v>-150</v>
      </c>
      <c r="Y290" s="20">
        <f>Y289*(1+VLookups!$C$57/12)</f>
        <v>-320.78698084641979</v>
      </c>
      <c r="Z290" s="20">
        <f>-E290*VLookups!$J$3</f>
        <v>-755.1248736852873</v>
      </c>
      <c r="AA290" s="19">
        <v>0</v>
      </c>
      <c r="AB290" s="20">
        <f t="shared" si="16"/>
        <v>4646.7501453262576</v>
      </c>
      <c r="AC290" s="20">
        <f t="shared" si="17"/>
        <v>634562.18730339815</v>
      </c>
    </row>
    <row r="291" spans="2:29" x14ac:dyDescent="0.25">
      <c r="B291" s="9">
        <v>287</v>
      </c>
      <c r="C291" s="9">
        <f t="shared" si="18"/>
        <v>46</v>
      </c>
      <c r="D291" s="9">
        <f t="shared" si="19"/>
        <v>11</v>
      </c>
      <c r="E291" s="20">
        <f>E279*(1+VLookups!$C$8)</f>
        <v>18878.121842132183</v>
      </c>
      <c r="F291" s="20">
        <f>-E291*VLookups!$C$10*2</f>
        <v>-1132.687310527931</v>
      </c>
      <c r="G291" s="19">
        <v>0</v>
      </c>
      <c r="H291" s="20">
        <f>(-VLookups!$C$13)*(E291+F291/2)</f>
        <v>-5328.7274523786518</v>
      </c>
      <c r="I291" s="19">
        <v>0</v>
      </c>
      <c r="J291" s="19">
        <v>0</v>
      </c>
      <c r="K291" s="19">
        <v>0</v>
      </c>
      <c r="L291" s="19">
        <v>0</v>
      </c>
      <c r="M291" s="19">
        <v>0</v>
      </c>
      <c r="N291" s="20" t="s">
        <v>36</v>
      </c>
      <c r="O291" s="20">
        <f>VLookups!$C$39</f>
        <v>-1132.2740186406561</v>
      </c>
      <c r="P291" s="20">
        <f>P290-VLookups!$C$42</f>
        <v>-169</v>
      </c>
      <c r="Q291" s="22">
        <v>47</v>
      </c>
      <c r="R291" s="19">
        <v>0</v>
      </c>
      <c r="S291" s="20">
        <f>VLookups!$C$50</f>
        <v>-3580.614715990946</v>
      </c>
      <c r="T291" s="19">
        <v>0</v>
      </c>
      <c r="U291" s="9">
        <v>143</v>
      </c>
      <c r="V291" s="21">
        <f>V290-VLookups!$C$54</f>
        <v>-1935</v>
      </c>
      <c r="W291" s="21">
        <f>-VLookups!$C$60</f>
        <v>-300</v>
      </c>
      <c r="X291" s="21">
        <f>-[1]VLookups!$C$62</f>
        <v>-150</v>
      </c>
      <c r="Y291" s="20">
        <f>Y290*(1+VLookups!$C$57/12)</f>
        <v>-321.7226095405552</v>
      </c>
      <c r="Z291" s="20">
        <f>-E291*VLookups!$J$3</f>
        <v>-755.1248736852873</v>
      </c>
      <c r="AA291" s="19">
        <v>0</v>
      </c>
      <c r="AB291" s="20">
        <f t="shared" si="16"/>
        <v>4639.3145166321228</v>
      </c>
      <c r="AC291" s="20">
        <f t="shared" si="17"/>
        <v>640259.10546553601</v>
      </c>
    </row>
    <row r="292" spans="2:29" x14ac:dyDescent="0.25">
      <c r="B292" s="9">
        <v>288</v>
      </c>
      <c r="C292" s="9">
        <f t="shared" si="18"/>
        <v>47</v>
      </c>
      <c r="D292" s="9">
        <f t="shared" si="19"/>
        <v>0</v>
      </c>
      <c r="E292" s="20">
        <f>E280*(1+VLookups!$C$8)</f>
        <v>19538.856106606807</v>
      </c>
      <c r="F292" s="20">
        <f>-E292*VLookups!$C$10*2</f>
        <v>-1172.3313663964084</v>
      </c>
      <c r="G292" s="19">
        <v>0</v>
      </c>
      <c r="H292" s="20">
        <f>(-VLookups!$C$13)*(E292+F292/2)</f>
        <v>-5515.2329132119039</v>
      </c>
      <c r="I292" s="19">
        <v>0</v>
      </c>
      <c r="J292" s="19">
        <v>0</v>
      </c>
      <c r="K292" s="19">
        <v>0</v>
      </c>
      <c r="L292" s="19">
        <v>0</v>
      </c>
      <c r="M292" s="19">
        <v>0</v>
      </c>
      <c r="N292" s="20" t="s">
        <v>36</v>
      </c>
      <c r="O292" s="20">
        <f>VLookups!$C$39</f>
        <v>-1132.2740186406561</v>
      </c>
      <c r="P292" s="20">
        <f>P291-VLookups!$C$42</f>
        <v>-170.5</v>
      </c>
      <c r="Q292" s="22">
        <v>48</v>
      </c>
      <c r="R292" s="19">
        <v>0</v>
      </c>
      <c r="S292" s="20">
        <f>VLookups!$C$50</f>
        <v>-3580.614715990946</v>
      </c>
      <c r="T292" s="19">
        <v>0</v>
      </c>
      <c r="U292" s="9">
        <v>144</v>
      </c>
      <c r="V292" s="21">
        <f>V291-VLookups!$C$54</f>
        <v>-1940</v>
      </c>
      <c r="W292" s="21">
        <f>-VLookups!$C$60</f>
        <v>-300</v>
      </c>
      <c r="X292" s="21">
        <f>-[1]VLookups!$C$62</f>
        <v>-150</v>
      </c>
      <c r="Y292" s="20">
        <f>Y291*(1+VLookups!$C$57/12)</f>
        <v>-322.66096715171517</v>
      </c>
      <c r="Z292" s="20">
        <f>-E292*VLookups!$J$3</f>
        <v>-781.55424426427226</v>
      </c>
      <c r="AA292" s="19">
        <v>0</v>
      </c>
      <c r="AB292" s="20">
        <f t="shared" si="16"/>
        <v>5059.8535641491108</v>
      </c>
      <c r="AC292" s="20">
        <f t="shared" si="17"/>
        <v>646386.05753879435</v>
      </c>
    </row>
    <row r="293" spans="2:29" x14ac:dyDescent="0.25">
      <c r="B293" s="9">
        <v>289</v>
      </c>
      <c r="C293" s="9">
        <f t="shared" si="18"/>
        <v>47</v>
      </c>
      <c r="D293" s="9">
        <f t="shared" si="19"/>
        <v>1</v>
      </c>
      <c r="E293" s="20">
        <f>E281*(1+VLookups!$C$8)</f>
        <v>19538.856106606807</v>
      </c>
      <c r="F293" s="20">
        <f>-E293*VLookups!$C$10*2</f>
        <v>-1172.3313663964084</v>
      </c>
      <c r="G293" s="19">
        <v>0</v>
      </c>
      <c r="H293" s="20">
        <f>(-VLookups!$C$13)*(E293+F293/2)</f>
        <v>-5515.2329132119039</v>
      </c>
      <c r="I293" s="19">
        <v>0</v>
      </c>
      <c r="J293" s="19">
        <v>0</v>
      </c>
      <c r="K293" s="19">
        <v>0</v>
      </c>
      <c r="L293" s="19">
        <v>0</v>
      </c>
      <c r="M293" s="19">
        <v>0</v>
      </c>
      <c r="N293" s="20" t="s">
        <v>36</v>
      </c>
      <c r="O293" s="20">
        <f>VLookups!$C$39</f>
        <v>-1132.2740186406561</v>
      </c>
      <c r="P293" s="20">
        <f>P292-VLookups!$C$42</f>
        <v>-172</v>
      </c>
      <c r="Q293" s="22">
        <v>49</v>
      </c>
      <c r="R293" s="19">
        <v>0</v>
      </c>
      <c r="S293" s="20">
        <f>VLookups!$C$50</f>
        <v>-3580.614715990946</v>
      </c>
      <c r="T293" s="19">
        <v>0</v>
      </c>
      <c r="U293" s="9">
        <v>145</v>
      </c>
      <c r="V293" s="21">
        <f>V292-VLookups!$C$54</f>
        <v>-1945</v>
      </c>
      <c r="W293" s="21">
        <f>-VLookups!$C$60</f>
        <v>-300</v>
      </c>
      <c r="X293" s="21">
        <f>-[1]VLookups!$C$62</f>
        <v>-150</v>
      </c>
      <c r="Y293" s="20">
        <f>Y292*(1+VLookups!$C$57/12)</f>
        <v>-323.60206163924101</v>
      </c>
      <c r="Z293" s="20">
        <f>-E293*VLookups!$J$3</f>
        <v>-781.55424426427226</v>
      </c>
      <c r="AA293" s="19">
        <v>0</v>
      </c>
      <c r="AB293" s="20">
        <f t="shared" si="16"/>
        <v>5052.4124696615854</v>
      </c>
      <c r="AC293" s="20">
        <f t="shared" si="17"/>
        <v>652515.78010435391</v>
      </c>
    </row>
    <row r="294" spans="2:29" x14ac:dyDescent="0.25">
      <c r="B294" s="9">
        <v>290</v>
      </c>
      <c r="C294" s="9">
        <f t="shared" si="18"/>
        <v>47</v>
      </c>
      <c r="D294" s="9">
        <f t="shared" si="19"/>
        <v>2</v>
      </c>
      <c r="E294" s="20">
        <f>E282*(1+VLookups!$C$8)</f>
        <v>19538.856106606807</v>
      </c>
      <c r="F294" s="20">
        <f>-E294*VLookups!$C$10*2</f>
        <v>-1172.3313663964084</v>
      </c>
      <c r="G294" s="19">
        <v>0</v>
      </c>
      <c r="H294" s="20">
        <f>(-VLookups!$C$13)*(E294+F294/2)</f>
        <v>-5515.2329132119039</v>
      </c>
      <c r="I294" s="19">
        <v>0</v>
      </c>
      <c r="J294" s="19">
        <v>0</v>
      </c>
      <c r="K294" s="19">
        <v>0</v>
      </c>
      <c r="L294" s="19">
        <v>0</v>
      </c>
      <c r="M294" s="19">
        <v>0</v>
      </c>
      <c r="N294" s="20" t="s">
        <v>36</v>
      </c>
      <c r="O294" s="20">
        <f>VLookups!$C$39</f>
        <v>-1132.2740186406561</v>
      </c>
      <c r="P294" s="20">
        <f>P293-VLookups!$C$42</f>
        <v>-173.5</v>
      </c>
      <c r="Q294" s="22">
        <v>50</v>
      </c>
      <c r="R294" s="19">
        <v>0</v>
      </c>
      <c r="S294" s="20">
        <f>VLookups!$C$50</f>
        <v>-3580.614715990946</v>
      </c>
      <c r="T294" s="19">
        <v>0</v>
      </c>
      <c r="U294" s="9">
        <v>146</v>
      </c>
      <c r="V294" s="21">
        <f>V293-VLookups!$C$54</f>
        <v>-1950</v>
      </c>
      <c r="W294" s="21">
        <f>-VLookups!$C$60</f>
        <v>-300</v>
      </c>
      <c r="X294" s="21">
        <f>-[1]VLookups!$C$62</f>
        <v>-150</v>
      </c>
      <c r="Y294" s="20">
        <f>Y293*(1+VLookups!$C$57/12)</f>
        <v>-324.54590098568883</v>
      </c>
      <c r="Z294" s="20">
        <f>-E294*VLookups!$J$3</f>
        <v>-781.55424426427226</v>
      </c>
      <c r="AA294" s="19">
        <v>0</v>
      </c>
      <c r="AB294" s="20">
        <f t="shared" si="16"/>
        <v>5044.9686303151375</v>
      </c>
      <c r="AC294" s="20">
        <f t="shared" si="17"/>
        <v>658648.27503484301</v>
      </c>
    </row>
    <row r="295" spans="2:29" x14ac:dyDescent="0.25">
      <c r="B295" s="9">
        <v>291</v>
      </c>
      <c r="C295" s="9">
        <f t="shared" si="18"/>
        <v>47</v>
      </c>
      <c r="D295" s="9">
        <f t="shared" si="19"/>
        <v>3</v>
      </c>
      <c r="E295" s="20">
        <f>E283*(1+VLookups!$C$8)</f>
        <v>19538.856106606807</v>
      </c>
      <c r="F295" s="20">
        <f>-E295*VLookups!$C$10*2</f>
        <v>-1172.3313663964084</v>
      </c>
      <c r="G295" s="19">
        <v>0</v>
      </c>
      <c r="H295" s="20">
        <f>(-VLookups!$C$13)*(E295+F295/2)</f>
        <v>-5515.2329132119039</v>
      </c>
      <c r="I295" s="19">
        <v>0</v>
      </c>
      <c r="J295" s="19">
        <v>0</v>
      </c>
      <c r="K295" s="19">
        <v>0</v>
      </c>
      <c r="L295" s="19">
        <v>0</v>
      </c>
      <c r="M295" s="19">
        <v>0</v>
      </c>
      <c r="N295" s="20" t="s">
        <v>36</v>
      </c>
      <c r="O295" s="20">
        <f>VLookups!$C$39</f>
        <v>-1132.2740186406561</v>
      </c>
      <c r="P295" s="20">
        <f>P294-VLookups!$C$42</f>
        <v>-175</v>
      </c>
      <c r="Q295" s="22">
        <v>51</v>
      </c>
      <c r="R295" s="19">
        <v>0</v>
      </c>
      <c r="S295" s="20">
        <f>VLookups!$C$50</f>
        <v>-3580.614715990946</v>
      </c>
      <c r="T295" s="19">
        <v>0</v>
      </c>
      <c r="U295" s="9">
        <v>147</v>
      </c>
      <c r="V295" s="21">
        <f>V294-VLookups!$C$54</f>
        <v>-1955</v>
      </c>
      <c r="W295" s="21">
        <f>-VLookups!$C$60</f>
        <v>-300</v>
      </c>
      <c r="X295" s="21">
        <f>-[1]VLookups!$C$62</f>
        <v>-150</v>
      </c>
      <c r="Y295" s="20">
        <f>Y294*(1+VLookups!$C$57/12)</f>
        <v>-325.4924931968971</v>
      </c>
      <c r="Z295" s="20">
        <f>-E295*VLookups!$J$3</f>
        <v>-781.55424426427226</v>
      </c>
      <c r="AA295" s="19">
        <v>0</v>
      </c>
      <c r="AB295" s="20">
        <f t="shared" si="16"/>
        <v>5037.5220381039289</v>
      </c>
      <c r="AC295" s="20">
        <f t="shared" si="17"/>
        <v>664783.54419800499</v>
      </c>
    </row>
    <row r="296" spans="2:29" x14ac:dyDescent="0.25">
      <c r="B296" s="9">
        <v>292</v>
      </c>
      <c r="C296" s="9">
        <f t="shared" si="18"/>
        <v>47</v>
      </c>
      <c r="D296" s="9">
        <f t="shared" si="19"/>
        <v>4</v>
      </c>
      <c r="E296" s="20">
        <f>E284*(1+VLookups!$C$8)</f>
        <v>19538.856106606807</v>
      </c>
      <c r="F296" s="20">
        <f>-E296*VLookups!$C$10*2</f>
        <v>-1172.3313663964084</v>
      </c>
      <c r="G296" s="19">
        <v>0</v>
      </c>
      <c r="H296" s="20">
        <f>(-VLookups!$C$13)*(E296+F296/2)</f>
        <v>-5515.2329132119039</v>
      </c>
      <c r="I296" s="19">
        <v>0</v>
      </c>
      <c r="J296" s="19">
        <v>0</v>
      </c>
      <c r="K296" s="19">
        <v>0</v>
      </c>
      <c r="L296" s="19">
        <v>0</v>
      </c>
      <c r="M296" s="19">
        <v>0</v>
      </c>
      <c r="N296" s="20" t="s">
        <v>36</v>
      </c>
      <c r="O296" s="20">
        <f>VLookups!$C$39</f>
        <v>-1132.2740186406561</v>
      </c>
      <c r="P296" s="20">
        <f>P295-VLookups!$C$42</f>
        <v>-176.5</v>
      </c>
      <c r="Q296" s="22">
        <v>52</v>
      </c>
      <c r="R296" s="19">
        <v>0</v>
      </c>
      <c r="S296" s="20">
        <f>VLookups!$C$50</f>
        <v>-3580.614715990946</v>
      </c>
      <c r="T296" s="19">
        <v>0</v>
      </c>
      <c r="U296" s="9">
        <v>148</v>
      </c>
      <c r="V296" s="21">
        <f>V295-VLookups!$C$54</f>
        <v>-1960</v>
      </c>
      <c r="W296" s="21">
        <f>-VLookups!$C$60</f>
        <v>-300</v>
      </c>
      <c r="X296" s="21">
        <f>-[1]VLookups!$C$62</f>
        <v>-150</v>
      </c>
      <c r="Y296" s="20">
        <f>Y295*(1+VLookups!$C$57/12)</f>
        <v>-326.44184630205473</v>
      </c>
      <c r="Z296" s="20">
        <f>-E296*VLookups!$J$3</f>
        <v>-781.55424426427226</v>
      </c>
      <c r="AA296" s="19">
        <v>0</v>
      </c>
      <c r="AB296" s="20">
        <f t="shared" si="16"/>
        <v>5030.0726849987714</v>
      </c>
      <c r="AC296" s="20">
        <f t="shared" si="17"/>
        <v>670921.58945666708</v>
      </c>
    </row>
    <row r="297" spans="2:29" x14ac:dyDescent="0.25">
      <c r="B297" s="9">
        <v>293</v>
      </c>
      <c r="C297" s="9">
        <f t="shared" si="18"/>
        <v>47</v>
      </c>
      <c r="D297" s="9">
        <f t="shared" si="19"/>
        <v>5</v>
      </c>
      <c r="E297" s="20">
        <f>E285*(1+VLookups!$C$8)</f>
        <v>19538.856106606807</v>
      </c>
      <c r="F297" s="20">
        <f>-E297*VLookups!$C$10*2</f>
        <v>-1172.3313663964084</v>
      </c>
      <c r="G297" s="19">
        <v>0</v>
      </c>
      <c r="H297" s="20">
        <f>(-VLookups!$C$13)*(E297+F297/2)</f>
        <v>-5515.2329132119039</v>
      </c>
      <c r="I297" s="19">
        <v>0</v>
      </c>
      <c r="J297" s="19">
        <v>0</v>
      </c>
      <c r="K297" s="19">
        <v>0</v>
      </c>
      <c r="L297" s="19">
        <v>0</v>
      </c>
      <c r="M297" s="19">
        <v>0</v>
      </c>
      <c r="N297" s="20" t="s">
        <v>36</v>
      </c>
      <c r="O297" s="20">
        <f>VLookups!$C$39</f>
        <v>-1132.2740186406561</v>
      </c>
      <c r="P297" s="20">
        <f>P296-VLookups!$C$42</f>
        <v>-178</v>
      </c>
      <c r="Q297" s="22">
        <v>53</v>
      </c>
      <c r="R297" s="19">
        <v>0</v>
      </c>
      <c r="S297" s="20">
        <f>VLookups!$C$50</f>
        <v>-3580.614715990946</v>
      </c>
      <c r="T297" s="19">
        <v>0</v>
      </c>
      <c r="U297" s="9">
        <v>149</v>
      </c>
      <c r="V297" s="21">
        <f>V296-VLookups!$C$54</f>
        <v>-1965</v>
      </c>
      <c r="W297" s="21">
        <f>-VLookups!$C$60</f>
        <v>-300</v>
      </c>
      <c r="X297" s="21">
        <f>-[1]VLookups!$C$62</f>
        <v>-150</v>
      </c>
      <c r="Y297" s="20">
        <f>Y296*(1+VLookups!$C$57/12)</f>
        <v>-327.39396835376908</v>
      </c>
      <c r="Z297" s="20">
        <f>-E297*VLookups!$J$3</f>
        <v>-781.55424426427226</v>
      </c>
      <c r="AA297" s="19">
        <v>0</v>
      </c>
      <c r="AB297" s="20">
        <f t="shared" si="16"/>
        <v>5022.6205629470569</v>
      </c>
      <c r="AC297" s="20">
        <f t="shared" si="17"/>
        <v>677062.4126687086</v>
      </c>
    </row>
    <row r="298" spans="2:29" x14ac:dyDescent="0.25">
      <c r="B298" s="9">
        <v>294</v>
      </c>
      <c r="C298" s="9">
        <f t="shared" si="18"/>
        <v>47</v>
      </c>
      <c r="D298" s="9">
        <f t="shared" si="19"/>
        <v>6</v>
      </c>
      <c r="E298" s="20">
        <f>E286*(1+VLookups!$C$8)</f>
        <v>19538.856106606807</v>
      </c>
      <c r="F298" s="20">
        <f>-E298*VLookups!$C$10*2</f>
        <v>-1172.3313663964084</v>
      </c>
      <c r="G298" s="19">
        <v>0</v>
      </c>
      <c r="H298" s="20">
        <f>(-VLookups!$C$13)*(E298+F298/2)</f>
        <v>-5515.2329132119039</v>
      </c>
      <c r="I298" s="19">
        <v>0</v>
      </c>
      <c r="J298" s="19">
        <v>0</v>
      </c>
      <c r="K298" s="19">
        <v>0</v>
      </c>
      <c r="L298" s="19">
        <v>0</v>
      </c>
      <c r="M298" s="19">
        <v>0</v>
      </c>
      <c r="N298" s="20" t="s">
        <v>36</v>
      </c>
      <c r="O298" s="20">
        <f>VLookups!$C$39</f>
        <v>-1132.2740186406561</v>
      </c>
      <c r="P298" s="20">
        <f>P297-VLookups!$C$42</f>
        <v>-179.5</v>
      </c>
      <c r="Q298" s="22">
        <v>54</v>
      </c>
      <c r="R298" s="19">
        <v>0</v>
      </c>
      <c r="S298" s="20">
        <f>VLookups!$C$50</f>
        <v>-3580.614715990946</v>
      </c>
      <c r="T298" s="19">
        <v>0</v>
      </c>
      <c r="U298" s="9">
        <v>150</v>
      </c>
      <c r="V298" s="21">
        <f>V297-VLookups!$C$54</f>
        <v>-1970</v>
      </c>
      <c r="W298" s="21">
        <f>-VLookups!$C$60</f>
        <v>-300</v>
      </c>
      <c r="X298" s="21">
        <f>-[1]VLookups!$C$62</f>
        <v>-150</v>
      </c>
      <c r="Y298" s="20">
        <f>Y297*(1+VLookups!$C$57/12)</f>
        <v>-328.34886742813427</v>
      </c>
      <c r="Z298" s="20">
        <f>-E298*VLookups!$J$3</f>
        <v>-781.55424426427226</v>
      </c>
      <c r="AA298" s="19">
        <v>0</v>
      </c>
      <c r="AB298" s="20">
        <f t="shared" si="16"/>
        <v>5015.1656638726909</v>
      </c>
      <c r="AC298" s="20">
        <f t="shared" si="17"/>
        <v>683206.01568702923</v>
      </c>
    </row>
    <row r="299" spans="2:29" x14ac:dyDescent="0.25">
      <c r="B299" s="9">
        <v>295</v>
      </c>
      <c r="C299" s="9">
        <f t="shared" si="18"/>
        <v>47</v>
      </c>
      <c r="D299" s="9">
        <f t="shared" si="19"/>
        <v>7</v>
      </c>
      <c r="E299" s="20">
        <f>E287*(1+VLookups!$C$8)</f>
        <v>19538.856106606807</v>
      </c>
      <c r="F299" s="20">
        <f>-E299*VLookups!$C$10*2</f>
        <v>-1172.3313663964084</v>
      </c>
      <c r="G299" s="19">
        <v>0</v>
      </c>
      <c r="H299" s="20">
        <f>(-VLookups!$C$13)*(E299+F299/2)</f>
        <v>-5515.2329132119039</v>
      </c>
      <c r="I299" s="19">
        <v>0</v>
      </c>
      <c r="J299" s="19">
        <v>0</v>
      </c>
      <c r="K299" s="19">
        <v>0</v>
      </c>
      <c r="L299" s="19">
        <v>0</v>
      </c>
      <c r="M299" s="19">
        <v>0</v>
      </c>
      <c r="N299" s="20" t="s">
        <v>36</v>
      </c>
      <c r="O299" s="20">
        <f>VLookups!$C$39</f>
        <v>-1132.2740186406561</v>
      </c>
      <c r="P299" s="20">
        <f>P298-VLookups!$C$42</f>
        <v>-181</v>
      </c>
      <c r="Q299" s="22">
        <v>55</v>
      </c>
      <c r="R299" s="19">
        <v>0</v>
      </c>
      <c r="S299" s="20">
        <f>VLookups!$C$50</f>
        <v>-3580.614715990946</v>
      </c>
      <c r="T299" s="19">
        <v>0</v>
      </c>
      <c r="U299" s="9">
        <v>151</v>
      </c>
      <c r="V299" s="21">
        <f>V298-VLookups!$C$54</f>
        <v>-1975</v>
      </c>
      <c r="W299" s="21">
        <f>-VLookups!$C$60</f>
        <v>-300</v>
      </c>
      <c r="X299" s="21">
        <f>-[1]VLookups!$C$62</f>
        <v>-150</v>
      </c>
      <c r="Y299" s="20">
        <f>Y298*(1+VLookups!$C$57/12)</f>
        <v>-329.30655162479968</v>
      </c>
      <c r="Z299" s="20">
        <f>-E299*VLookups!$J$3</f>
        <v>-781.55424426427226</v>
      </c>
      <c r="AA299" s="19">
        <v>0</v>
      </c>
      <c r="AB299" s="20">
        <f t="shared" si="16"/>
        <v>5007.7079796760263</v>
      </c>
      <c r="AC299" s="20">
        <f t="shared" si="17"/>
        <v>689352.40035951708</v>
      </c>
    </row>
    <row r="300" spans="2:29" x14ac:dyDescent="0.25">
      <c r="B300" s="9">
        <v>296</v>
      </c>
      <c r="C300" s="9">
        <f t="shared" si="18"/>
        <v>47</v>
      </c>
      <c r="D300" s="9">
        <f t="shared" si="19"/>
        <v>8</v>
      </c>
      <c r="E300" s="20">
        <f>E288*(1+VLookups!$C$8)</f>
        <v>19538.856106606807</v>
      </c>
      <c r="F300" s="20">
        <f>-E300*VLookups!$C$10*2</f>
        <v>-1172.3313663964084</v>
      </c>
      <c r="G300" s="19">
        <v>0</v>
      </c>
      <c r="H300" s="20">
        <f>(-VLookups!$C$13)*(E300+F300/2)</f>
        <v>-5515.2329132119039</v>
      </c>
      <c r="I300" s="19">
        <v>0</v>
      </c>
      <c r="J300" s="19">
        <v>0</v>
      </c>
      <c r="K300" s="19">
        <v>0</v>
      </c>
      <c r="L300" s="19">
        <v>0</v>
      </c>
      <c r="M300" s="19">
        <v>0</v>
      </c>
      <c r="N300" s="20" t="s">
        <v>36</v>
      </c>
      <c r="O300" s="20">
        <f>VLookups!$C$39</f>
        <v>-1132.2740186406561</v>
      </c>
      <c r="P300" s="20">
        <f>P299-VLookups!$C$42</f>
        <v>-182.5</v>
      </c>
      <c r="Q300" s="22">
        <v>56</v>
      </c>
      <c r="R300" s="19">
        <v>0</v>
      </c>
      <c r="S300" s="20">
        <f>VLookups!$C$50</f>
        <v>-3580.614715990946</v>
      </c>
      <c r="T300" s="19">
        <v>0</v>
      </c>
      <c r="U300" s="9">
        <v>152</v>
      </c>
      <c r="V300" s="21">
        <f>V299-VLookups!$C$54</f>
        <v>-1980</v>
      </c>
      <c r="W300" s="21">
        <f>-VLookups!$C$60</f>
        <v>-300</v>
      </c>
      <c r="X300" s="21">
        <f>-[1]VLookups!$C$62</f>
        <v>-150</v>
      </c>
      <c r="Y300" s="20">
        <f>Y299*(1+VLookups!$C$57/12)</f>
        <v>-330.26702906703866</v>
      </c>
      <c r="Z300" s="20">
        <f>-E300*VLookups!$J$3</f>
        <v>-781.55424426427226</v>
      </c>
      <c r="AA300" s="19">
        <v>0</v>
      </c>
      <c r="AB300" s="20">
        <f t="shared" si="16"/>
        <v>5000.2475022337876</v>
      </c>
      <c r="AC300" s="20">
        <f t="shared" si="17"/>
        <v>695501.5685290168</v>
      </c>
    </row>
    <row r="301" spans="2:29" x14ac:dyDescent="0.25">
      <c r="B301" s="9">
        <v>297</v>
      </c>
      <c r="C301" s="9">
        <f t="shared" si="18"/>
        <v>47</v>
      </c>
      <c r="D301" s="9">
        <f t="shared" si="19"/>
        <v>9</v>
      </c>
      <c r="E301" s="20">
        <f>E289*(1+VLookups!$C$8)</f>
        <v>19538.856106606807</v>
      </c>
      <c r="F301" s="20">
        <f>-E301*VLookups!$C$10*2</f>
        <v>-1172.3313663964084</v>
      </c>
      <c r="G301" s="19">
        <v>0</v>
      </c>
      <c r="H301" s="20">
        <f>(-VLookups!$C$13)*(E301+F301/2)</f>
        <v>-5515.2329132119039</v>
      </c>
      <c r="I301" s="19">
        <v>0</v>
      </c>
      <c r="J301" s="19">
        <v>0</v>
      </c>
      <c r="K301" s="19">
        <v>0</v>
      </c>
      <c r="L301" s="19">
        <v>0</v>
      </c>
      <c r="M301" s="19">
        <v>0</v>
      </c>
      <c r="N301" s="20" t="s">
        <v>36</v>
      </c>
      <c r="O301" s="20">
        <f>VLookups!$C$39</f>
        <v>-1132.2740186406561</v>
      </c>
      <c r="P301" s="20">
        <f>P300-VLookups!$C$42</f>
        <v>-184</v>
      </c>
      <c r="Q301" s="22">
        <v>57</v>
      </c>
      <c r="R301" s="19">
        <v>0</v>
      </c>
      <c r="S301" s="20">
        <f>VLookups!$C$50</f>
        <v>-3580.614715990946</v>
      </c>
      <c r="T301" s="19">
        <v>0</v>
      </c>
      <c r="U301" s="9">
        <v>153</v>
      </c>
      <c r="V301" s="21">
        <f>V300-VLookups!$C$54</f>
        <v>-1985</v>
      </c>
      <c r="W301" s="21">
        <f>-VLookups!$C$60</f>
        <v>-300</v>
      </c>
      <c r="X301" s="21">
        <f>-[1]VLookups!$C$62</f>
        <v>-150</v>
      </c>
      <c r="Y301" s="20">
        <f>Y300*(1+VLookups!$C$57/12)</f>
        <v>-331.23030790181753</v>
      </c>
      <c r="Z301" s="20">
        <f>-E301*VLookups!$J$3</f>
        <v>-781.55424426427226</v>
      </c>
      <c r="AA301" s="19">
        <v>0</v>
      </c>
      <c r="AB301" s="20">
        <f t="shared" si="16"/>
        <v>4992.7842233990086</v>
      </c>
      <c r="AC301" s="20">
        <f t="shared" si="17"/>
        <v>701653.52203329757</v>
      </c>
    </row>
    <row r="302" spans="2:29" x14ac:dyDescent="0.25">
      <c r="B302" s="9">
        <v>298</v>
      </c>
      <c r="C302" s="9">
        <f t="shared" si="18"/>
        <v>47</v>
      </c>
      <c r="D302" s="9">
        <f t="shared" si="19"/>
        <v>10</v>
      </c>
      <c r="E302" s="20">
        <f>E290*(1+VLookups!$C$8)</f>
        <v>19538.856106606807</v>
      </c>
      <c r="F302" s="20">
        <f>-E302*VLookups!$C$10*2</f>
        <v>-1172.3313663964084</v>
      </c>
      <c r="G302" s="19">
        <v>0</v>
      </c>
      <c r="H302" s="20">
        <f>(-VLookups!$C$13)*(E302+F302/2)</f>
        <v>-5515.2329132119039</v>
      </c>
      <c r="I302" s="19">
        <v>0</v>
      </c>
      <c r="J302" s="19">
        <v>0</v>
      </c>
      <c r="K302" s="19">
        <v>0</v>
      </c>
      <c r="L302" s="19">
        <v>0</v>
      </c>
      <c r="M302" s="19">
        <v>0</v>
      </c>
      <c r="N302" s="20" t="s">
        <v>36</v>
      </c>
      <c r="O302" s="20">
        <f>VLookups!$C$39</f>
        <v>-1132.2740186406561</v>
      </c>
      <c r="P302" s="20">
        <f>P301-VLookups!$C$42</f>
        <v>-185.5</v>
      </c>
      <c r="Q302" s="22">
        <v>58</v>
      </c>
      <c r="R302" s="19">
        <v>0</v>
      </c>
      <c r="S302" s="20">
        <f>VLookups!$C$50</f>
        <v>-3580.614715990946</v>
      </c>
      <c r="T302" s="19">
        <v>0</v>
      </c>
      <c r="U302" s="9">
        <v>154</v>
      </c>
      <c r="V302" s="21">
        <f>V301-VLookups!$C$54</f>
        <v>-1990</v>
      </c>
      <c r="W302" s="21">
        <f>-VLookups!$C$60</f>
        <v>-300</v>
      </c>
      <c r="X302" s="21">
        <f>-[1]VLookups!$C$62</f>
        <v>-150</v>
      </c>
      <c r="Y302" s="20">
        <f>Y301*(1+VLookups!$C$57/12)</f>
        <v>-332.19639629986449</v>
      </c>
      <c r="Z302" s="20">
        <f>-E302*VLookups!$J$3</f>
        <v>-781.55424426427226</v>
      </c>
      <c r="AA302" s="19">
        <v>0</v>
      </c>
      <c r="AB302" s="20">
        <f t="shared" si="16"/>
        <v>4985.3181350009618</v>
      </c>
      <c r="AC302" s="20">
        <f t="shared" si="17"/>
        <v>707808.26270502072</v>
      </c>
    </row>
    <row r="303" spans="2:29" x14ac:dyDescent="0.25">
      <c r="B303" s="9">
        <v>299</v>
      </c>
      <c r="C303" s="9">
        <f t="shared" si="18"/>
        <v>47</v>
      </c>
      <c r="D303" s="9">
        <f t="shared" si="19"/>
        <v>11</v>
      </c>
      <c r="E303" s="20">
        <f>E291*(1+VLookups!$C$8)</f>
        <v>19538.856106606807</v>
      </c>
      <c r="F303" s="20">
        <f>-E303*VLookups!$C$10*2</f>
        <v>-1172.3313663964084</v>
      </c>
      <c r="G303" s="19">
        <v>0</v>
      </c>
      <c r="H303" s="20">
        <f>(-VLookups!$C$13)*(E303+F303/2)</f>
        <v>-5515.2329132119039</v>
      </c>
      <c r="I303" s="19">
        <v>0</v>
      </c>
      <c r="J303" s="19">
        <v>0</v>
      </c>
      <c r="K303" s="19">
        <v>0</v>
      </c>
      <c r="L303" s="19">
        <v>0</v>
      </c>
      <c r="M303" s="19">
        <v>0</v>
      </c>
      <c r="N303" s="20" t="s">
        <v>36</v>
      </c>
      <c r="O303" s="20">
        <f>VLookups!$C$39</f>
        <v>-1132.2740186406561</v>
      </c>
      <c r="P303" s="20">
        <f>P302-VLookups!$C$42</f>
        <v>-187</v>
      </c>
      <c r="Q303" s="22">
        <v>59</v>
      </c>
      <c r="R303" s="19">
        <v>0</v>
      </c>
      <c r="S303" s="20">
        <f>VLookups!$C$50</f>
        <v>-3580.614715990946</v>
      </c>
      <c r="T303" s="19">
        <v>0</v>
      </c>
      <c r="U303" s="9">
        <v>155</v>
      </c>
      <c r="V303" s="21">
        <f>V302-VLookups!$C$54</f>
        <v>-1995</v>
      </c>
      <c r="W303" s="21">
        <f>-VLookups!$C$60</f>
        <v>-300</v>
      </c>
      <c r="X303" s="21">
        <f>-[1]VLookups!$C$62</f>
        <v>-150</v>
      </c>
      <c r="Y303" s="20">
        <f>Y302*(1+VLookups!$C$57/12)</f>
        <v>-333.16530245573909</v>
      </c>
      <c r="Z303" s="20">
        <f>-E303*VLookups!$J$3</f>
        <v>-781.55424426427226</v>
      </c>
      <c r="AA303" s="19">
        <v>0</v>
      </c>
      <c r="AB303" s="20">
        <f t="shared" si="16"/>
        <v>4977.8492288450871</v>
      </c>
      <c r="AC303" s="20">
        <f t="shared" si="17"/>
        <v>713965.7923717075</v>
      </c>
    </row>
    <row r="304" spans="2:29" x14ac:dyDescent="0.25">
      <c r="B304" s="9">
        <v>300</v>
      </c>
      <c r="C304" s="9">
        <f t="shared" si="18"/>
        <v>48</v>
      </c>
      <c r="D304" s="9">
        <f t="shared" si="19"/>
        <v>0</v>
      </c>
      <c r="E304" s="20">
        <f>E292*(1+VLookups!$C$8)</f>
        <v>20222.716070338043</v>
      </c>
      <c r="F304" s="20">
        <f>-E304*VLookups!$C$10*2</f>
        <v>-1213.3629642202825</v>
      </c>
      <c r="G304" s="19">
        <v>0</v>
      </c>
      <c r="H304" s="20">
        <f>(-VLookups!$C$13)*(E304+F304/2)</f>
        <v>-5708.2660651743208</v>
      </c>
      <c r="I304" s="19">
        <v>0</v>
      </c>
      <c r="J304" s="19">
        <v>0</v>
      </c>
      <c r="K304" s="19">
        <v>0</v>
      </c>
      <c r="L304" s="19">
        <v>0</v>
      </c>
      <c r="M304" s="19">
        <v>0</v>
      </c>
      <c r="N304" s="20" t="s">
        <v>36</v>
      </c>
      <c r="O304" s="20">
        <f>VLookups!$C$39</f>
        <v>-1132.2740186406561</v>
      </c>
      <c r="P304" s="20">
        <f>P303-VLookups!$C$42</f>
        <v>-188.5</v>
      </c>
      <c r="Q304" s="22">
        <v>60</v>
      </c>
      <c r="R304" s="19">
        <v>0</v>
      </c>
      <c r="S304" s="20">
        <f>VLookups!$C$50</f>
        <v>-3580.614715990946</v>
      </c>
      <c r="T304" s="19">
        <v>0</v>
      </c>
      <c r="U304" s="9">
        <v>156</v>
      </c>
      <c r="V304" s="21">
        <f>V303-VLookups!$C$54</f>
        <v>-2000</v>
      </c>
      <c r="W304" s="21">
        <f>-VLookups!$C$60</f>
        <v>-300</v>
      </c>
      <c r="X304" s="21">
        <f>-[1]VLookups!$C$62</f>
        <v>-150</v>
      </c>
      <c r="Y304" s="20">
        <f>Y303*(1+VLookups!$C$57/12)</f>
        <v>-334.13703458790167</v>
      </c>
      <c r="Z304" s="20">
        <f>-E304*VLookups!$J$3</f>
        <v>-808.90864281352174</v>
      </c>
      <c r="AA304" s="19">
        <v>0</v>
      </c>
      <c r="AB304" s="20">
        <f t="shared" si="16"/>
        <v>5413.3341110205592</v>
      </c>
      <c r="AC304" s="20">
        <f t="shared" si="17"/>
        <v>720569.06947001431</v>
      </c>
    </row>
    <row r="305" spans="2:29" x14ac:dyDescent="0.25">
      <c r="B305" s="9">
        <v>301</v>
      </c>
      <c r="C305" s="9">
        <f t="shared" si="18"/>
        <v>48</v>
      </c>
      <c r="D305" s="9">
        <f t="shared" si="19"/>
        <v>1</v>
      </c>
      <c r="E305" s="20">
        <f>E293*(1+VLookups!$C$8)</f>
        <v>20222.716070338043</v>
      </c>
      <c r="F305" s="20">
        <f>-E305*VLookups!$C$10*2</f>
        <v>-1213.3629642202825</v>
      </c>
      <c r="G305" s="19">
        <v>0</v>
      </c>
      <c r="H305" s="20">
        <f>(-VLookups!$C$13)*(E305+F305/2)</f>
        <v>-5708.2660651743208</v>
      </c>
      <c r="I305" s="19">
        <v>0</v>
      </c>
      <c r="J305" s="19">
        <v>0</v>
      </c>
      <c r="K305" s="19">
        <v>0</v>
      </c>
      <c r="L305" s="19">
        <v>0</v>
      </c>
      <c r="M305" s="19">
        <v>0</v>
      </c>
      <c r="N305" s="20" t="s">
        <v>36</v>
      </c>
      <c r="O305" s="19">
        <v>0</v>
      </c>
      <c r="P305" s="20">
        <f>P304-VLookups!$C$42</f>
        <v>-190</v>
      </c>
      <c r="Q305" s="22">
        <v>61</v>
      </c>
      <c r="R305" s="19">
        <v>0</v>
      </c>
      <c r="S305" s="20">
        <f>VLookups!$C$50</f>
        <v>-3580.614715990946</v>
      </c>
      <c r="T305" s="19">
        <v>0</v>
      </c>
      <c r="U305" s="9">
        <v>157</v>
      </c>
      <c r="V305" s="21">
        <f>V304-VLookups!$C$54</f>
        <v>-2005</v>
      </c>
      <c r="W305" s="21">
        <f>-VLookups!$C$60</f>
        <v>-300</v>
      </c>
      <c r="X305" s="21">
        <f>-[1]VLookups!$C$62</f>
        <v>-150</v>
      </c>
      <c r="Y305" s="20">
        <f>Y304*(1+VLookups!$C$57/12)</f>
        <v>-335.11160093878306</v>
      </c>
      <c r="Z305" s="20">
        <f>-E305*VLookups!$J$3</f>
        <v>-808.90864281352174</v>
      </c>
      <c r="AA305" s="19">
        <v>0</v>
      </c>
      <c r="AB305" s="20">
        <f t="shared" si="16"/>
        <v>6538.1335633103326</v>
      </c>
      <c r="AC305" s="20">
        <f t="shared" si="17"/>
        <v>728308.15148244135</v>
      </c>
    </row>
    <row r="306" spans="2:29" x14ac:dyDescent="0.25">
      <c r="B306" s="9">
        <v>302</v>
      </c>
      <c r="C306" s="9">
        <f t="shared" si="18"/>
        <v>48</v>
      </c>
      <c r="D306" s="9">
        <f t="shared" si="19"/>
        <v>2</v>
      </c>
      <c r="E306" s="20">
        <f>E294*(1+VLookups!$C$8)</f>
        <v>20222.716070338043</v>
      </c>
      <c r="F306" s="20">
        <f>-E306*VLookups!$C$10*2</f>
        <v>-1213.3629642202825</v>
      </c>
      <c r="G306" s="19">
        <v>0</v>
      </c>
      <c r="H306" s="20">
        <f>(-VLookups!$C$13)*(E306+F306/2)</f>
        <v>-5708.2660651743208</v>
      </c>
      <c r="I306" s="19">
        <v>0</v>
      </c>
      <c r="J306" s="19">
        <v>0</v>
      </c>
      <c r="K306" s="19">
        <v>0</v>
      </c>
      <c r="L306" s="19">
        <v>0</v>
      </c>
      <c r="M306" s="19">
        <v>0</v>
      </c>
      <c r="N306" s="20" t="s">
        <v>36</v>
      </c>
      <c r="O306" s="19">
        <v>0</v>
      </c>
      <c r="P306" s="20">
        <f>P305-VLookups!$C$42</f>
        <v>-191.5</v>
      </c>
      <c r="Q306" s="22">
        <v>62</v>
      </c>
      <c r="R306" s="19">
        <v>0</v>
      </c>
      <c r="S306" s="20">
        <f>VLookups!$C$50</f>
        <v>-3580.614715990946</v>
      </c>
      <c r="T306" s="19">
        <v>0</v>
      </c>
      <c r="U306" s="9">
        <v>158</v>
      </c>
      <c r="V306" s="21">
        <f>V305-VLookups!$C$54</f>
        <v>-2010</v>
      </c>
      <c r="W306" s="21">
        <f>-VLookups!$C$60</f>
        <v>-300</v>
      </c>
      <c r="X306" s="21">
        <f>-[1]VLookups!$C$62</f>
        <v>-150</v>
      </c>
      <c r="Y306" s="20">
        <f>Y305*(1+VLookups!$C$57/12)</f>
        <v>-336.0890097748545</v>
      </c>
      <c r="Z306" s="20">
        <f>-E306*VLookups!$J$3</f>
        <v>-808.90864281352174</v>
      </c>
      <c r="AA306" s="19">
        <v>0</v>
      </c>
      <c r="AB306" s="20">
        <f t="shared" si="16"/>
        <v>6530.6561544742617</v>
      </c>
      <c r="AC306" s="20">
        <f t="shared" si="17"/>
        <v>736052.65455605299</v>
      </c>
    </row>
    <row r="307" spans="2:29" x14ac:dyDescent="0.25">
      <c r="B307" s="9">
        <v>303</v>
      </c>
      <c r="C307" s="9">
        <f t="shared" si="18"/>
        <v>48</v>
      </c>
      <c r="D307" s="9">
        <f t="shared" si="19"/>
        <v>3</v>
      </c>
      <c r="E307" s="20">
        <f>E295*(1+VLookups!$C$8)</f>
        <v>20222.716070338043</v>
      </c>
      <c r="F307" s="20">
        <f>-E307*VLookups!$C$10*2</f>
        <v>-1213.3629642202825</v>
      </c>
      <c r="G307" s="19">
        <v>0</v>
      </c>
      <c r="H307" s="20">
        <f>(-VLookups!$C$13)*(E307+F307/2)</f>
        <v>-5708.2660651743208</v>
      </c>
      <c r="I307" s="19">
        <v>0</v>
      </c>
      <c r="J307" s="19">
        <v>0</v>
      </c>
      <c r="K307" s="19">
        <v>0</v>
      </c>
      <c r="L307" s="19">
        <v>0</v>
      </c>
      <c r="M307" s="19">
        <v>0</v>
      </c>
      <c r="N307" s="20" t="s">
        <v>36</v>
      </c>
      <c r="O307" s="19">
        <v>0</v>
      </c>
      <c r="P307" s="20">
        <f>P306-VLookups!$C$42</f>
        <v>-193</v>
      </c>
      <c r="Q307" s="22">
        <v>63</v>
      </c>
      <c r="R307" s="19">
        <v>0</v>
      </c>
      <c r="S307" s="20">
        <f>VLookups!$C$50</f>
        <v>-3580.614715990946</v>
      </c>
      <c r="T307" s="19">
        <v>0</v>
      </c>
      <c r="U307" s="9">
        <v>159</v>
      </c>
      <c r="V307" s="21">
        <f>V306-VLookups!$C$54</f>
        <v>-2015</v>
      </c>
      <c r="W307" s="21">
        <f>-VLookups!$C$60</f>
        <v>-300</v>
      </c>
      <c r="X307" s="21">
        <f>-[1]VLookups!$C$62</f>
        <v>-150</v>
      </c>
      <c r="Y307" s="20">
        <f>Y306*(1+VLookups!$C$57/12)</f>
        <v>-337.06926938669784</v>
      </c>
      <c r="Z307" s="20">
        <f>-E307*VLookups!$J$3</f>
        <v>-808.90864281352174</v>
      </c>
      <c r="AA307" s="19">
        <v>0</v>
      </c>
      <c r="AB307" s="20">
        <f t="shared" si="16"/>
        <v>6523.1758948624183</v>
      </c>
      <c r="AC307" s="20">
        <f t="shared" si="17"/>
        <v>743802.5848751755</v>
      </c>
    </row>
    <row r="308" spans="2:29" x14ac:dyDescent="0.25">
      <c r="B308" s="9">
        <v>304</v>
      </c>
      <c r="C308" s="9">
        <f t="shared" si="18"/>
        <v>48</v>
      </c>
      <c r="D308" s="9">
        <f t="shared" si="19"/>
        <v>4</v>
      </c>
      <c r="E308" s="20">
        <f>E296*(1+VLookups!$C$8)</f>
        <v>20222.716070338043</v>
      </c>
      <c r="F308" s="20">
        <f>-E308*VLookups!$C$10*2</f>
        <v>-1213.3629642202825</v>
      </c>
      <c r="G308" s="19">
        <v>0</v>
      </c>
      <c r="H308" s="20">
        <f>(-VLookups!$C$13)*(E308+F308/2)</f>
        <v>-5708.2660651743208</v>
      </c>
      <c r="I308" s="19">
        <v>0</v>
      </c>
      <c r="J308" s="19">
        <v>0</v>
      </c>
      <c r="K308" s="19">
        <v>0</v>
      </c>
      <c r="L308" s="19">
        <v>0</v>
      </c>
      <c r="M308" s="19">
        <v>0</v>
      </c>
      <c r="N308" s="20" t="s">
        <v>36</v>
      </c>
      <c r="O308" s="19">
        <v>0</v>
      </c>
      <c r="P308" s="20">
        <f>P307-VLookups!$C$42</f>
        <v>-194.5</v>
      </c>
      <c r="Q308" s="22">
        <v>64</v>
      </c>
      <c r="R308" s="19">
        <v>0</v>
      </c>
      <c r="S308" s="20">
        <f>VLookups!$C$50</f>
        <v>-3580.614715990946</v>
      </c>
      <c r="T308" s="19">
        <v>0</v>
      </c>
      <c r="U308" s="9">
        <v>160</v>
      </c>
      <c r="V308" s="21">
        <f>V307-VLookups!$C$54</f>
        <v>-2020</v>
      </c>
      <c r="W308" s="21">
        <f>-VLookups!$C$60</f>
        <v>-300</v>
      </c>
      <c r="X308" s="21">
        <f>-[1]VLookups!$C$62</f>
        <v>-150</v>
      </c>
      <c r="Y308" s="20">
        <f>Y307*(1+VLookups!$C$57/12)</f>
        <v>-338.05238808907569</v>
      </c>
      <c r="Z308" s="20">
        <f>-E308*VLookups!$J$3</f>
        <v>-808.90864281352174</v>
      </c>
      <c r="AA308" s="19">
        <v>0</v>
      </c>
      <c r="AB308" s="20">
        <f t="shared" si="16"/>
        <v>6515.69277616004</v>
      </c>
      <c r="AC308" s="20">
        <f t="shared" si="17"/>
        <v>751557.94862612756</v>
      </c>
    </row>
    <row r="309" spans="2:29" x14ac:dyDescent="0.25">
      <c r="B309" s="9">
        <v>305</v>
      </c>
      <c r="C309" s="9">
        <f t="shared" si="18"/>
        <v>48</v>
      </c>
      <c r="D309" s="9">
        <f t="shared" si="19"/>
        <v>5</v>
      </c>
      <c r="E309" s="20">
        <f>E297*(1+VLookups!$C$8)</f>
        <v>20222.716070338043</v>
      </c>
      <c r="F309" s="20">
        <f>-E309*VLookups!$C$10*2</f>
        <v>-1213.3629642202825</v>
      </c>
      <c r="G309" s="19">
        <v>0</v>
      </c>
      <c r="H309" s="20">
        <f>(-VLookups!$C$13)*(E309+F309/2)</f>
        <v>-5708.2660651743208</v>
      </c>
      <c r="I309" s="19">
        <v>0</v>
      </c>
      <c r="J309" s="19">
        <v>0</v>
      </c>
      <c r="K309" s="19">
        <v>0</v>
      </c>
      <c r="L309" s="19">
        <v>0</v>
      </c>
      <c r="M309" s="19">
        <v>0</v>
      </c>
      <c r="N309" s="20" t="s">
        <v>36</v>
      </c>
      <c r="O309" s="19">
        <v>0</v>
      </c>
      <c r="P309" s="20">
        <f>P308-VLookups!$C$42</f>
        <v>-196</v>
      </c>
      <c r="Q309" s="22">
        <v>65</v>
      </c>
      <c r="R309" s="19">
        <v>0</v>
      </c>
      <c r="S309" s="20">
        <f>VLookups!$C$50</f>
        <v>-3580.614715990946</v>
      </c>
      <c r="T309" s="19">
        <v>0</v>
      </c>
      <c r="U309" s="9">
        <v>161</v>
      </c>
      <c r="V309" s="21">
        <f>V308-VLookups!$C$54</f>
        <v>-2025</v>
      </c>
      <c r="W309" s="21">
        <f>-VLookups!$C$60</f>
        <v>-300</v>
      </c>
      <c r="X309" s="21">
        <f>-[1]VLookups!$C$62</f>
        <v>-150</v>
      </c>
      <c r="Y309" s="20">
        <f>Y308*(1+VLookups!$C$57/12)</f>
        <v>-339.03837422100219</v>
      </c>
      <c r="Z309" s="20">
        <f>-E309*VLookups!$J$3</f>
        <v>-808.90864281352174</v>
      </c>
      <c r="AA309" s="19">
        <v>0</v>
      </c>
      <c r="AB309" s="20">
        <f t="shared" si="16"/>
        <v>6508.2067900281136</v>
      </c>
      <c r="AC309" s="20">
        <f t="shared" si="17"/>
        <v>759318.75199719926</v>
      </c>
    </row>
    <row r="310" spans="2:29" x14ac:dyDescent="0.25">
      <c r="B310" s="9">
        <v>306</v>
      </c>
      <c r="C310" s="9">
        <f t="shared" si="18"/>
        <v>48</v>
      </c>
      <c r="D310" s="9">
        <f t="shared" si="19"/>
        <v>6</v>
      </c>
      <c r="E310" s="20">
        <f>E298*(1+VLookups!$C$8)</f>
        <v>20222.716070338043</v>
      </c>
      <c r="F310" s="20">
        <f>-E310*VLookups!$C$10*2</f>
        <v>-1213.3629642202825</v>
      </c>
      <c r="G310" s="19">
        <v>0</v>
      </c>
      <c r="H310" s="20">
        <f>(-VLookups!$C$13)*(E310+F310/2)</f>
        <v>-5708.2660651743208</v>
      </c>
      <c r="I310" s="19">
        <v>0</v>
      </c>
      <c r="J310" s="19">
        <v>0</v>
      </c>
      <c r="K310" s="19">
        <v>0</v>
      </c>
      <c r="L310" s="19">
        <v>0</v>
      </c>
      <c r="M310" s="19">
        <v>0</v>
      </c>
      <c r="N310" s="20" t="s">
        <v>36</v>
      </c>
      <c r="O310" s="19">
        <v>0</v>
      </c>
      <c r="P310" s="20">
        <f>P309-VLookups!$C$42</f>
        <v>-197.5</v>
      </c>
      <c r="Q310" s="22">
        <v>66</v>
      </c>
      <c r="R310" s="19">
        <v>0</v>
      </c>
      <c r="S310" s="20">
        <f>VLookups!$C$50</f>
        <v>-3580.614715990946</v>
      </c>
      <c r="T310" s="19">
        <v>0</v>
      </c>
      <c r="U310" s="9">
        <v>162</v>
      </c>
      <c r="V310" s="21">
        <f>V309-VLookups!$C$54</f>
        <v>-2030</v>
      </c>
      <c r="W310" s="21">
        <f>-VLookups!$C$60</f>
        <v>-300</v>
      </c>
      <c r="X310" s="21">
        <f>-[1]VLookups!$C$62</f>
        <v>-150</v>
      </c>
      <c r="Y310" s="20">
        <f>Y309*(1+VLookups!$C$57/12)</f>
        <v>-340.02723614581345</v>
      </c>
      <c r="Z310" s="20">
        <f>-E310*VLookups!$J$3</f>
        <v>-808.90864281352174</v>
      </c>
      <c r="AA310" s="19">
        <v>0</v>
      </c>
      <c r="AB310" s="20">
        <f t="shared" si="16"/>
        <v>6500.7179281033023</v>
      </c>
      <c r="AC310" s="20">
        <f t="shared" si="17"/>
        <v>767085.00117863121</v>
      </c>
    </row>
    <row r="311" spans="2:29" x14ac:dyDescent="0.25">
      <c r="B311" s="9">
        <v>307</v>
      </c>
      <c r="C311" s="9">
        <f t="shared" si="18"/>
        <v>48</v>
      </c>
      <c r="D311" s="9">
        <f t="shared" si="19"/>
        <v>7</v>
      </c>
      <c r="E311" s="20">
        <f>E299*(1+VLookups!$C$8)</f>
        <v>20222.716070338043</v>
      </c>
      <c r="F311" s="20">
        <f>-E311*VLookups!$C$10*2</f>
        <v>-1213.3629642202825</v>
      </c>
      <c r="G311" s="19">
        <v>0</v>
      </c>
      <c r="H311" s="20">
        <f>(-VLookups!$C$13)*(E311+F311/2)</f>
        <v>-5708.2660651743208</v>
      </c>
      <c r="I311" s="19">
        <v>0</v>
      </c>
      <c r="J311" s="19">
        <v>0</v>
      </c>
      <c r="K311" s="19">
        <v>0</v>
      </c>
      <c r="L311" s="19">
        <v>0</v>
      </c>
      <c r="M311" s="19">
        <v>0</v>
      </c>
      <c r="N311" s="20" t="s">
        <v>36</v>
      </c>
      <c r="O311" s="19">
        <v>0</v>
      </c>
      <c r="P311" s="20">
        <f>P310-VLookups!$C$42</f>
        <v>-199</v>
      </c>
      <c r="Q311" s="22">
        <v>67</v>
      </c>
      <c r="R311" s="19">
        <v>0</v>
      </c>
      <c r="S311" s="20">
        <f>VLookups!$C$50</f>
        <v>-3580.614715990946</v>
      </c>
      <c r="T311" s="19">
        <v>0</v>
      </c>
      <c r="U311" s="9">
        <v>163</v>
      </c>
      <c r="V311" s="21">
        <f>V310-VLookups!$C$54</f>
        <v>-2035</v>
      </c>
      <c r="W311" s="21">
        <f>-VLookups!$C$60</f>
        <v>-300</v>
      </c>
      <c r="X311" s="21">
        <f>-[1]VLookups!$C$62</f>
        <v>-150</v>
      </c>
      <c r="Y311" s="20">
        <f>Y310*(1+VLookups!$C$57/12)</f>
        <v>-341.01898225123875</v>
      </c>
      <c r="Z311" s="20">
        <f>-E311*VLookups!$J$3</f>
        <v>-808.90864281352174</v>
      </c>
      <c r="AA311" s="19">
        <v>0</v>
      </c>
      <c r="AB311" s="20">
        <f t="shared" si="16"/>
        <v>6493.2261819978776</v>
      </c>
      <c r="AC311" s="20">
        <f t="shared" si="17"/>
        <v>774856.7023625935</v>
      </c>
    </row>
    <row r="312" spans="2:29" x14ac:dyDescent="0.25">
      <c r="B312" s="9">
        <v>308</v>
      </c>
      <c r="C312" s="9">
        <f t="shared" si="18"/>
        <v>48</v>
      </c>
      <c r="D312" s="9">
        <f t="shared" si="19"/>
        <v>8</v>
      </c>
      <c r="E312" s="20">
        <f>E300*(1+VLookups!$C$8)</f>
        <v>20222.716070338043</v>
      </c>
      <c r="F312" s="20">
        <f>-E312*VLookups!$C$10*2</f>
        <v>-1213.3629642202825</v>
      </c>
      <c r="G312" s="19">
        <v>0</v>
      </c>
      <c r="H312" s="20">
        <f>(-VLookups!$C$13)*(E312+F312/2)</f>
        <v>-5708.2660651743208</v>
      </c>
      <c r="I312" s="19">
        <v>0</v>
      </c>
      <c r="J312" s="19">
        <v>0</v>
      </c>
      <c r="K312" s="19">
        <v>0</v>
      </c>
      <c r="L312" s="19">
        <v>0</v>
      </c>
      <c r="M312" s="19">
        <v>0</v>
      </c>
      <c r="N312" s="20" t="s">
        <v>36</v>
      </c>
      <c r="O312" s="19">
        <v>0</v>
      </c>
      <c r="P312" s="20">
        <f>P311-VLookups!$C$42</f>
        <v>-200.5</v>
      </c>
      <c r="Q312" s="22">
        <v>68</v>
      </c>
      <c r="R312" s="19">
        <v>0</v>
      </c>
      <c r="S312" s="20">
        <f>VLookups!$C$50</f>
        <v>-3580.614715990946</v>
      </c>
      <c r="T312" s="19">
        <v>0</v>
      </c>
      <c r="U312" s="9">
        <v>164</v>
      </c>
      <c r="V312" s="21">
        <f>V311-VLookups!$C$54</f>
        <v>-2040</v>
      </c>
      <c r="W312" s="21">
        <f>-VLookups!$C$60</f>
        <v>-300</v>
      </c>
      <c r="X312" s="21">
        <f>-[1]VLookups!$C$62</f>
        <v>-150</v>
      </c>
      <c r="Y312" s="20">
        <f>Y311*(1+VLookups!$C$57/12)</f>
        <v>-342.01362094947154</v>
      </c>
      <c r="Z312" s="20">
        <f>-E312*VLookups!$J$3</f>
        <v>-808.90864281352174</v>
      </c>
      <c r="AA312" s="19">
        <v>0</v>
      </c>
      <c r="AB312" s="20">
        <f t="shared" si="16"/>
        <v>6485.7315432996447</v>
      </c>
      <c r="AC312" s="20">
        <f t="shared" si="17"/>
        <v>782633.86174316413</v>
      </c>
    </row>
    <row r="313" spans="2:29" x14ac:dyDescent="0.25">
      <c r="B313" s="9">
        <v>309</v>
      </c>
      <c r="C313" s="9">
        <f t="shared" si="18"/>
        <v>48</v>
      </c>
      <c r="D313" s="9">
        <f t="shared" si="19"/>
        <v>9</v>
      </c>
      <c r="E313" s="20">
        <f>E301*(1+VLookups!$C$8)</f>
        <v>20222.716070338043</v>
      </c>
      <c r="F313" s="20">
        <f>-E313*VLookups!$C$10*2</f>
        <v>-1213.3629642202825</v>
      </c>
      <c r="G313" s="19">
        <v>0</v>
      </c>
      <c r="H313" s="20">
        <f>(-VLookups!$C$13)*(E313+F313/2)</f>
        <v>-5708.2660651743208</v>
      </c>
      <c r="I313" s="19">
        <v>0</v>
      </c>
      <c r="J313" s="19">
        <v>0</v>
      </c>
      <c r="K313" s="19">
        <v>0</v>
      </c>
      <c r="L313" s="19">
        <v>0</v>
      </c>
      <c r="M313" s="19">
        <v>0</v>
      </c>
      <c r="N313" s="20" t="s">
        <v>36</v>
      </c>
      <c r="O313" s="19">
        <v>0</v>
      </c>
      <c r="P313" s="20">
        <f>P312-VLookups!$C$42</f>
        <v>-202</v>
      </c>
      <c r="Q313" s="22">
        <v>69</v>
      </c>
      <c r="R313" s="19">
        <v>0</v>
      </c>
      <c r="S313" s="20">
        <f>VLookups!$C$50</f>
        <v>-3580.614715990946</v>
      </c>
      <c r="T313" s="19">
        <v>0</v>
      </c>
      <c r="U313" s="9">
        <v>165</v>
      </c>
      <c r="V313" s="21">
        <f>V312-VLookups!$C$54</f>
        <v>-2045</v>
      </c>
      <c r="W313" s="21">
        <f>-VLookups!$C$60</f>
        <v>-300</v>
      </c>
      <c r="X313" s="21">
        <f>-[1]VLookups!$C$62</f>
        <v>-150</v>
      </c>
      <c r="Y313" s="20">
        <f>Y312*(1+VLookups!$C$57/12)</f>
        <v>-343.01116067724087</v>
      </c>
      <c r="Z313" s="20">
        <f>-E313*VLookups!$J$3</f>
        <v>-808.90864281352174</v>
      </c>
      <c r="AA313" s="19">
        <v>0</v>
      </c>
      <c r="AB313" s="20">
        <f t="shared" si="16"/>
        <v>6478.2340035718753</v>
      </c>
      <c r="AC313" s="20">
        <f t="shared" si="17"/>
        <v>790416.48551630799</v>
      </c>
    </row>
    <row r="314" spans="2:29" x14ac:dyDescent="0.25">
      <c r="B314" s="9">
        <v>310</v>
      </c>
      <c r="C314" s="9">
        <f t="shared" si="18"/>
        <v>48</v>
      </c>
      <c r="D314" s="9">
        <f t="shared" si="19"/>
        <v>10</v>
      </c>
      <c r="E314" s="20">
        <f>E302*(1+VLookups!$C$8)</f>
        <v>20222.716070338043</v>
      </c>
      <c r="F314" s="20">
        <f>-E314*VLookups!$C$10*2</f>
        <v>-1213.3629642202825</v>
      </c>
      <c r="G314" s="19">
        <v>0</v>
      </c>
      <c r="H314" s="20">
        <f>(-VLookups!$C$13)*(E314+F314/2)</f>
        <v>-5708.2660651743208</v>
      </c>
      <c r="I314" s="19">
        <v>0</v>
      </c>
      <c r="J314" s="19">
        <v>0</v>
      </c>
      <c r="K314" s="19">
        <v>0</v>
      </c>
      <c r="L314" s="19">
        <v>0</v>
      </c>
      <c r="M314" s="19">
        <v>0</v>
      </c>
      <c r="N314" s="20" t="s">
        <v>36</v>
      </c>
      <c r="O314" s="19">
        <v>0</v>
      </c>
      <c r="P314" s="20">
        <f>P313-VLookups!$C$42</f>
        <v>-203.5</v>
      </c>
      <c r="Q314" s="22">
        <v>70</v>
      </c>
      <c r="R314" s="19">
        <v>0</v>
      </c>
      <c r="S314" s="20">
        <f>VLookups!$C$50</f>
        <v>-3580.614715990946</v>
      </c>
      <c r="T314" s="19">
        <v>0</v>
      </c>
      <c r="U314" s="9">
        <v>166</v>
      </c>
      <c r="V314" s="21">
        <f>V313-VLookups!$C$54</f>
        <v>-2050</v>
      </c>
      <c r="W314" s="21">
        <f>-VLookups!$C$60</f>
        <v>-300</v>
      </c>
      <c r="X314" s="21">
        <f>-[1]VLookups!$C$62</f>
        <v>-150</v>
      </c>
      <c r="Y314" s="20">
        <f>Y313*(1+VLookups!$C$57/12)</f>
        <v>-344.01160989588283</v>
      </c>
      <c r="Z314" s="20">
        <f>-E314*VLookups!$J$3</f>
        <v>-808.90864281352174</v>
      </c>
      <c r="AA314" s="19">
        <v>0</v>
      </c>
      <c r="AB314" s="20">
        <f t="shared" si="16"/>
        <v>6470.7335543532336</v>
      </c>
      <c r="AC314" s="20">
        <f t="shared" si="17"/>
        <v>798204.57987985516</v>
      </c>
    </row>
    <row r="315" spans="2:29" x14ac:dyDescent="0.25">
      <c r="B315" s="9">
        <v>311</v>
      </c>
      <c r="C315" s="9">
        <f t="shared" si="18"/>
        <v>48</v>
      </c>
      <c r="D315" s="9">
        <f t="shared" si="19"/>
        <v>11</v>
      </c>
      <c r="E315" s="20">
        <f>E303*(1+VLookups!$C$8)</f>
        <v>20222.716070338043</v>
      </c>
      <c r="F315" s="20">
        <f>-E315*VLookups!$C$10*2</f>
        <v>-1213.3629642202825</v>
      </c>
      <c r="G315" s="19">
        <v>0</v>
      </c>
      <c r="H315" s="20">
        <f>(-VLookups!$C$13)*(E315+F315/2)</f>
        <v>-5708.2660651743208</v>
      </c>
      <c r="I315" s="19">
        <v>0</v>
      </c>
      <c r="J315" s="19">
        <v>0</v>
      </c>
      <c r="K315" s="19">
        <v>0</v>
      </c>
      <c r="L315" s="19">
        <v>0</v>
      </c>
      <c r="M315" s="19">
        <v>0</v>
      </c>
      <c r="N315" s="20" t="s">
        <v>36</v>
      </c>
      <c r="O315" s="19">
        <v>0</v>
      </c>
      <c r="P315" s="20">
        <f>P314-VLookups!$C$42</f>
        <v>-205</v>
      </c>
      <c r="Q315" s="22">
        <v>71</v>
      </c>
      <c r="R315" s="19">
        <v>0</v>
      </c>
      <c r="S315" s="20">
        <f>VLookups!$C$50</f>
        <v>-3580.614715990946</v>
      </c>
      <c r="T315" s="19">
        <v>0</v>
      </c>
      <c r="U315" s="9">
        <v>167</v>
      </c>
      <c r="V315" s="21">
        <f>V314-VLookups!$C$54</f>
        <v>-2055</v>
      </c>
      <c r="W315" s="21">
        <f>-VLookups!$C$60</f>
        <v>-300</v>
      </c>
      <c r="X315" s="21">
        <f>-[1]VLookups!$C$62</f>
        <v>-150</v>
      </c>
      <c r="Y315" s="20">
        <f>Y314*(1+VLookups!$C$57/12)</f>
        <v>-345.0149770914125</v>
      </c>
      <c r="Z315" s="20">
        <f>-E315*VLookups!$J$3</f>
        <v>-808.90864281352174</v>
      </c>
      <c r="AA315" s="19">
        <v>0</v>
      </c>
      <c r="AB315" s="20">
        <f t="shared" si="16"/>
        <v>6463.2301871577038</v>
      </c>
      <c r="AC315" s="20">
        <f t="shared" si="17"/>
        <v>805998.15103347937</v>
      </c>
    </row>
    <row r="316" spans="2:29" x14ac:dyDescent="0.25">
      <c r="B316" s="9">
        <v>312</v>
      </c>
      <c r="C316" s="9">
        <f t="shared" si="18"/>
        <v>49</v>
      </c>
      <c r="D316" s="9">
        <f t="shared" si="19"/>
        <v>0</v>
      </c>
      <c r="E316" s="20">
        <f>E304*(1+VLookups!$C$8)</f>
        <v>20930.511132799875</v>
      </c>
      <c r="F316" s="20">
        <f>-E316*VLookups!$C$10*2</f>
        <v>-1255.8306679679924</v>
      </c>
      <c r="G316" s="19">
        <v>0</v>
      </c>
      <c r="H316" s="20">
        <f>(-VLookups!$C$13)*(E316+F316/2)</f>
        <v>-5908.055377455421</v>
      </c>
      <c r="I316" s="19">
        <v>0</v>
      </c>
      <c r="J316" s="19">
        <v>0</v>
      </c>
      <c r="K316" s="19">
        <v>0</v>
      </c>
      <c r="L316" s="19">
        <v>0</v>
      </c>
      <c r="M316" s="19">
        <v>0</v>
      </c>
      <c r="N316" s="20" t="s">
        <v>36</v>
      </c>
      <c r="O316" s="19">
        <v>0</v>
      </c>
      <c r="P316" s="20">
        <f>P315-VLookups!$C$42</f>
        <v>-206.5</v>
      </c>
      <c r="Q316" s="22">
        <v>72</v>
      </c>
      <c r="R316" s="19">
        <v>0</v>
      </c>
      <c r="S316" s="20">
        <f>VLookups!$C$50</f>
        <v>-3580.614715990946</v>
      </c>
      <c r="T316" s="19">
        <v>0</v>
      </c>
      <c r="U316" s="9">
        <v>168</v>
      </c>
      <c r="V316" s="21">
        <f>V315-VLookups!$C$54</f>
        <v>-2060</v>
      </c>
      <c r="W316" s="21">
        <f>-VLookups!$C$60</f>
        <v>-300</v>
      </c>
      <c r="X316" s="21">
        <f>-[1]VLookups!$C$62</f>
        <v>-150</v>
      </c>
      <c r="Y316" s="20">
        <f>Y315*(1+VLookups!$C$57/12)</f>
        <v>-346.02127077459579</v>
      </c>
      <c r="Z316" s="20">
        <f>-E316*VLookups!$J$3</f>
        <v>-837.22044531199504</v>
      </c>
      <c r="AA316" s="19">
        <v>0</v>
      </c>
      <c r="AB316" s="20">
        <f t="shared" si="16"/>
        <v>6914.1839892829203</v>
      </c>
      <c r="AC316" s="20">
        <f t="shared" si="17"/>
        <v>814255.66527448478</v>
      </c>
    </row>
    <row r="317" spans="2:29" x14ac:dyDescent="0.25">
      <c r="B317" s="9">
        <v>313</v>
      </c>
      <c r="C317" s="9">
        <f t="shared" si="18"/>
        <v>49</v>
      </c>
      <c r="D317" s="9">
        <f t="shared" si="19"/>
        <v>1</v>
      </c>
      <c r="E317" s="20">
        <f>E305*(1+VLookups!$C$8)</f>
        <v>20930.511132799875</v>
      </c>
      <c r="F317" s="20">
        <f>-E317*VLookups!$C$10*2</f>
        <v>-1255.8306679679924</v>
      </c>
      <c r="G317" s="19">
        <v>0</v>
      </c>
      <c r="H317" s="20">
        <f>(-VLookups!$C$13)*(E317+F317/2)</f>
        <v>-5908.055377455421</v>
      </c>
      <c r="I317" s="19">
        <v>0</v>
      </c>
      <c r="J317" s="19">
        <v>0</v>
      </c>
      <c r="K317" s="19">
        <v>0</v>
      </c>
      <c r="L317" s="19">
        <v>0</v>
      </c>
      <c r="M317" s="19">
        <v>0</v>
      </c>
      <c r="N317" s="20" t="s">
        <v>36</v>
      </c>
      <c r="O317" s="19">
        <v>0</v>
      </c>
      <c r="P317" s="20">
        <f>P316-VLookups!$C$42</f>
        <v>-208</v>
      </c>
      <c r="Q317" s="22">
        <v>73</v>
      </c>
      <c r="R317" s="19">
        <v>0</v>
      </c>
      <c r="S317" s="20">
        <f>VLookups!$C$50</f>
        <v>-3580.614715990946</v>
      </c>
      <c r="T317" s="19">
        <v>0</v>
      </c>
      <c r="U317" s="9">
        <v>169</v>
      </c>
      <c r="V317" s="21">
        <f>V316-VLookups!$C$54</f>
        <v>-2065</v>
      </c>
      <c r="W317" s="21">
        <f>-VLookups!$C$60</f>
        <v>-300</v>
      </c>
      <c r="X317" s="21">
        <f>-[1]VLookups!$C$62</f>
        <v>-150</v>
      </c>
      <c r="Y317" s="20">
        <f>Y316*(1+VLookups!$C$57/12)</f>
        <v>-347.03049948102171</v>
      </c>
      <c r="Z317" s="20">
        <f>-E317*VLookups!$J$3</f>
        <v>-837.22044531199504</v>
      </c>
      <c r="AA317" s="19">
        <v>0</v>
      </c>
      <c r="AB317" s="20">
        <f t="shared" si="16"/>
        <v>6906.6747605764949</v>
      </c>
      <c r="AC317" s="20">
        <f t="shared" si="17"/>
        <v>822519.43281051877</v>
      </c>
    </row>
    <row r="318" spans="2:29" x14ac:dyDescent="0.25">
      <c r="B318" s="9">
        <v>314</v>
      </c>
      <c r="C318" s="9">
        <f t="shared" si="18"/>
        <v>49</v>
      </c>
      <c r="D318" s="9">
        <f t="shared" si="19"/>
        <v>2</v>
      </c>
      <c r="E318" s="20">
        <f>E306*(1+VLookups!$C$8)</f>
        <v>20930.511132799875</v>
      </c>
      <c r="F318" s="20">
        <f>-E318*VLookups!$C$10*2</f>
        <v>-1255.8306679679924</v>
      </c>
      <c r="G318" s="19">
        <v>0</v>
      </c>
      <c r="H318" s="20">
        <f>(-VLookups!$C$13)*(E318+F318/2)</f>
        <v>-5908.055377455421</v>
      </c>
      <c r="I318" s="19">
        <v>0</v>
      </c>
      <c r="J318" s="19">
        <v>0</v>
      </c>
      <c r="K318" s="19">
        <v>0</v>
      </c>
      <c r="L318" s="19">
        <v>0</v>
      </c>
      <c r="M318" s="19">
        <v>0</v>
      </c>
      <c r="N318" s="20" t="s">
        <v>36</v>
      </c>
      <c r="O318" s="19">
        <v>0</v>
      </c>
      <c r="P318" s="20">
        <f>P317-VLookups!$C$42</f>
        <v>-209.5</v>
      </c>
      <c r="Q318" s="22">
        <v>74</v>
      </c>
      <c r="R318" s="19">
        <v>0</v>
      </c>
      <c r="S318" s="20">
        <f>VLookups!$C$50</f>
        <v>-3580.614715990946</v>
      </c>
      <c r="T318" s="19">
        <v>0</v>
      </c>
      <c r="U318" s="9">
        <v>170</v>
      </c>
      <c r="V318" s="21">
        <f>V317-VLookups!$C$54</f>
        <v>-2070</v>
      </c>
      <c r="W318" s="21">
        <f>-VLookups!$C$60</f>
        <v>-300</v>
      </c>
      <c r="X318" s="21">
        <f>-[1]VLookups!$C$62</f>
        <v>-150</v>
      </c>
      <c r="Y318" s="20">
        <f>Y317*(1+VLookups!$C$57/12)</f>
        <v>-348.0426717711747</v>
      </c>
      <c r="Z318" s="20">
        <f>-E318*VLookups!$J$3</f>
        <v>-837.22044531199504</v>
      </c>
      <c r="AA318" s="19">
        <v>0</v>
      </c>
      <c r="AB318" s="20">
        <f t="shared" si="16"/>
        <v>6899.1625882863418</v>
      </c>
      <c r="AC318" s="20">
        <f t="shared" si="17"/>
        <v>830789.46112015599</v>
      </c>
    </row>
    <row r="319" spans="2:29" x14ac:dyDescent="0.25">
      <c r="B319" s="9">
        <v>315</v>
      </c>
      <c r="C319" s="9">
        <f t="shared" si="18"/>
        <v>49</v>
      </c>
      <c r="D319" s="9">
        <f t="shared" si="19"/>
        <v>3</v>
      </c>
      <c r="E319" s="20">
        <f>E307*(1+VLookups!$C$8)</f>
        <v>20930.511132799875</v>
      </c>
      <c r="F319" s="20">
        <f>-E319*VLookups!$C$10*2</f>
        <v>-1255.8306679679924</v>
      </c>
      <c r="G319" s="19">
        <v>0</v>
      </c>
      <c r="H319" s="20">
        <f>(-VLookups!$C$13)*(E319+F319/2)</f>
        <v>-5908.055377455421</v>
      </c>
      <c r="I319" s="19">
        <v>0</v>
      </c>
      <c r="J319" s="19">
        <v>0</v>
      </c>
      <c r="K319" s="19">
        <v>0</v>
      </c>
      <c r="L319" s="19">
        <v>0</v>
      </c>
      <c r="M319" s="19">
        <v>0</v>
      </c>
      <c r="N319" s="20" t="s">
        <v>36</v>
      </c>
      <c r="O319" s="19">
        <v>0</v>
      </c>
      <c r="P319" s="20">
        <f>P318-VLookups!$C$42</f>
        <v>-211</v>
      </c>
      <c r="Q319" s="22">
        <v>75</v>
      </c>
      <c r="R319" s="19">
        <v>0</v>
      </c>
      <c r="S319" s="20">
        <f>VLookups!$C$50</f>
        <v>-3580.614715990946</v>
      </c>
      <c r="T319" s="19">
        <v>0</v>
      </c>
      <c r="U319" s="9">
        <v>171</v>
      </c>
      <c r="V319" s="21">
        <f>V318-VLookups!$C$54</f>
        <v>-2075</v>
      </c>
      <c r="W319" s="21">
        <f>-VLookups!$C$60</f>
        <v>-300</v>
      </c>
      <c r="X319" s="21">
        <f>-[1]VLookups!$C$62</f>
        <v>-150</v>
      </c>
      <c r="Y319" s="20">
        <f>Y318*(1+VLookups!$C$57/12)</f>
        <v>-349.05779623050728</v>
      </c>
      <c r="Z319" s="20">
        <f>-E319*VLookups!$J$3</f>
        <v>-837.22044531199504</v>
      </c>
      <c r="AA319" s="19">
        <v>0</v>
      </c>
      <c r="AB319" s="20">
        <f t="shared" si="16"/>
        <v>6891.6474638270092</v>
      </c>
      <c r="AC319" s="20">
        <f t="shared" si="17"/>
        <v>839065.75768585003</v>
      </c>
    </row>
    <row r="320" spans="2:29" x14ac:dyDescent="0.25">
      <c r="B320" s="9">
        <v>316</v>
      </c>
      <c r="C320" s="9">
        <f t="shared" si="18"/>
        <v>49</v>
      </c>
      <c r="D320" s="9">
        <f t="shared" si="19"/>
        <v>4</v>
      </c>
      <c r="E320" s="20">
        <f>E308*(1+VLookups!$C$8)</f>
        <v>20930.511132799875</v>
      </c>
      <c r="F320" s="20">
        <f>-E320*VLookups!$C$10*2</f>
        <v>-1255.8306679679924</v>
      </c>
      <c r="G320" s="19">
        <v>0</v>
      </c>
      <c r="H320" s="20">
        <f>(-VLookups!$C$13)*(E320+F320/2)</f>
        <v>-5908.055377455421</v>
      </c>
      <c r="I320" s="19">
        <v>0</v>
      </c>
      <c r="J320" s="19">
        <v>0</v>
      </c>
      <c r="K320" s="19">
        <v>0</v>
      </c>
      <c r="L320" s="19">
        <v>0</v>
      </c>
      <c r="M320" s="19">
        <v>0</v>
      </c>
      <c r="N320" s="20" t="s">
        <v>36</v>
      </c>
      <c r="O320" s="19">
        <v>0</v>
      </c>
      <c r="P320" s="20">
        <f>P319-VLookups!$C$42</f>
        <v>-212.5</v>
      </c>
      <c r="Q320" s="22">
        <v>76</v>
      </c>
      <c r="R320" s="19">
        <v>0</v>
      </c>
      <c r="S320" s="20">
        <f>VLookups!$C$50</f>
        <v>-3580.614715990946</v>
      </c>
      <c r="T320" s="19">
        <v>0</v>
      </c>
      <c r="U320" s="9">
        <v>172</v>
      </c>
      <c r="V320" s="21">
        <f>V319-VLookups!$C$54</f>
        <v>-2080</v>
      </c>
      <c r="W320" s="21">
        <f>-VLookups!$C$60</f>
        <v>-300</v>
      </c>
      <c r="X320" s="21">
        <f>-[1]VLookups!$C$62</f>
        <v>-150</v>
      </c>
      <c r="Y320" s="20">
        <f>Y319*(1+VLookups!$C$57/12)</f>
        <v>-350.07588146951292</v>
      </c>
      <c r="Z320" s="20">
        <f>-E320*VLookups!$J$3</f>
        <v>-837.22044531199504</v>
      </c>
      <c r="AA320" s="19">
        <v>0</v>
      </c>
      <c r="AB320" s="20">
        <f t="shared" si="16"/>
        <v>6884.1293785880034</v>
      </c>
      <c r="AC320" s="20">
        <f t="shared" si="17"/>
        <v>847348.32999391458</v>
      </c>
    </row>
    <row r="321" spans="2:29" x14ac:dyDescent="0.25">
      <c r="B321" s="9">
        <v>317</v>
      </c>
      <c r="C321" s="9">
        <f t="shared" si="18"/>
        <v>49</v>
      </c>
      <c r="D321" s="9">
        <f t="shared" si="19"/>
        <v>5</v>
      </c>
      <c r="E321" s="20">
        <f>E309*(1+VLookups!$C$8)</f>
        <v>20930.511132799875</v>
      </c>
      <c r="F321" s="20">
        <f>-E321*VLookups!$C$10*2</f>
        <v>-1255.8306679679924</v>
      </c>
      <c r="G321" s="19">
        <v>0</v>
      </c>
      <c r="H321" s="20">
        <f>(-VLookups!$C$13)*(E321+F321/2)</f>
        <v>-5908.055377455421</v>
      </c>
      <c r="I321" s="19">
        <v>0</v>
      </c>
      <c r="J321" s="19">
        <v>0</v>
      </c>
      <c r="K321" s="19">
        <v>0</v>
      </c>
      <c r="L321" s="19">
        <v>0</v>
      </c>
      <c r="M321" s="19">
        <v>0</v>
      </c>
      <c r="N321" s="20" t="s">
        <v>36</v>
      </c>
      <c r="O321" s="19">
        <v>0</v>
      </c>
      <c r="P321" s="20">
        <f>P320-VLookups!$C$42</f>
        <v>-214</v>
      </c>
      <c r="Q321" s="22">
        <v>77</v>
      </c>
      <c r="R321" s="19">
        <v>0</v>
      </c>
      <c r="S321" s="20">
        <f>VLookups!$C$50</f>
        <v>-3580.614715990946</v>
      </c>
      <c r="T321" s="19">
        <v>0</v>
      </c>
      <c r="U321" s="9">
        <v>173</v>
      </c>
      <c r="V321" s="21">
        <f>V320-VLookups!$C$54</f>
        <v>-2085</v>
      </c>
      <c r="W321" s="21">
        <f>-VLookups!$C$60</f>
        <v>-300</v>
      </c>
      <c r="X321" s="21">
        <f>-[1]VLookups!$C$62</f>
        <v>-150</v>
      </c>
      <c r="Y321" s="20">
        <f>Y320*(1+VLookups!$C$57/12)</f>
        <v>-351.09693612379903</v>
      </c>
      <c r="Z321" s="20">
        <f>-E321*VLookups!$J$3</f>
        <v>-837.22044531199504</v>
      </c>
      <c r="AA321" s="19">
        <v>0</v>
      </c>
      <c r="AB321" s="20">
        <f t="shared" si="16"/>
        <v>6876.6083239337167</v>
      </c>
      <c r="AC321" s="20">
        <f t="shared" si="17"/>
        <v>855637.18553450482</v>
      </c>
    </row>
    <row r="322" spans="2:29" x14ac:dyDescent="0.25">
      <c r="B322" s="9">
        <v>318</v>
      </c>
      <c r="C322" s="9">
        <f t="shared" si="18"/>
        <v>49</v>
      </c>
      <c r="D322" s="9">
        <f t="shared" si="19"/>
        <v>6</v>
      </c>
      <c r="E322" s="20">
        <f>E310*(1+VLookups!$C$8)</f>
        <v>20930.511132799875</v>
      </c>
      <c r="F322" s="20">
        <f>-E322*VLookups!$C$10*2</f>
        <v>-1255.8306679679924</v>
      </c>
      <c r="G322" s="19">
        <v>0</v>
      </c>
      <c r="H322" s="20">
        <f>(-VLookups!$C$13)*(E322+F322/2)</f>
        <v>-5908.055377455421</v>
      </c>
      <c r="I322" s="19">
        <v>0</v>
      </c>
      <c r="J322" s="19">
        <v>0</v>
      </c>
      <c r="K322" s="19">
        <v>0</v>
      </c>
      <c r="L322" s="19">
        <v>0</v>
      </c>
      <c r="M322" s="19">
        <v>0</v>
      </c>
      <c r="N322" s="20" t="s">
        <v>36</v>
      </c>
      <c r="O322" s="19">
        <v>0</v>
      </c>
      <c r="P322" s="20">
        <f>P321-VLookups!$C$42</f>
        <v>-215.5</v>
      </c>
      <c r="Q322" s="22">
        <v>78</v>
      </c>
      <c r="R322" s="19">
        <v>0</v>
      </c>
      <c r="S322" s="20">
        <f>VLookups!$C$50</f>
        <v>-3580.614715990946</v>
      </c>
      <c r="T322" s="19">
        <v>0</v>
      </c>
      <c r="U322" s="9">
        <v>174</v>
      </c>
      <c r="V322" s="21">
        <f>V321-VLookups!$C$54</f>
        <v>-2090</v>
      </c>
      <c r="W322" s="21">
        <f>-VLookups!$C$60</f>
        <v>-300</v>
      </c>
      <c r="X322" s="21">
        <f>-[1]VLookups!$C$62</f>
        <v>-150</v>
      </c>
      <c r="Y322" s="20">
        <f>Y321*(1+VLookups!$C$57/12)</f>
        <v>-352.12096885416008</v>
      </c>
      <c r="Z322" s="20">
        <f>-E322*VLookups!$J$3</f>
        <v>-837.22044531199504</v>
      </c>
      <c r="AA322" s="19">
        <v>0</v>
      </c>
      <c r="AB322" s="20">
        <f t="shared" si="16"/>
        <v>6869.0842912033559</v>
      </c>
      <c r="AC322" s="20">
        <f t="shared" si="17"/>
        <v>863932.33180159912</v>
      </c>
    </row>
    <row r="323" spans="2:29" x14ac:dyDescent="0.25">
      <c r="B323" s="9">
        <v>319</v>
      </c>
      <c r="C323" s="9">
        <f t="shared" si="18"/>
        <v>49</v>
      </c>
      <c r="D323" s="9">
        <f t="shared" si="19"/>
        <v>7</v>
      </c>
      <c r="E323" s="20">
        <f>E311*(1+VLookups!$C$8)</f>
        <v>20930.511132799875</v>
      </c>
      <c r="F323" s="20">
        <f>-E323*VLookups!$C$10*2</f>
        <v>-1255.8306679679924</v>
      </c>
      <c r="G323" s="19">
        <v>0</v>
      </c>
      <c r="H323" s="20">
        <f>(-VLookups!$C$13)*(E323+F323/2)</f>
        <v>-5908.055377455421</v>
      </c>
      <c r="I323" s="19">
        <v>0</v>
      </c>
      <c r="J323" s="19">
        <v>0</v>
      </c>
      <c r="K323" s="19">
        <v>0</v>
      </c>
      <c r="L323" s="19">
        <v>0</v>
      </c>
      <c r="M323" s="19">
        <v>0</v>
      </c>
      <c r="N323" s="20" t="s">
        <v>36</v>
      </c>
      <c r="O323" s="19">
        <v>0</v>
      </c>
      <c r="P323" s="20">
        <f>P322-VLookups!$C$42</f>
        <v>-217</v>
      </c>
      <c r="Q323" s="22">
        <v>79</v>
      </c>
      <c r="R323" s="19">
        <v>0</v>
      </c>
      <c r="S323" s="20">
        <f>VLookups!$C$50</f>
        <v>-3580.614715990946</v>
      </c>
      <c r="T323" s="19">
        <v>0</v>
      </c>
      <c r="U323" s="9">
        <v>175</v>
      </c>
      <c r="V323" s="21">
        <f>V322-VLookups!$C$54</f>
        <v>-2095</v>
      </c>
      <c r="W323" s="21">
        <f>-VLookups!$C$60</f>
        <v>-300</v>
      </c>
      <c r="X323" s="21">
        <f>-[1]VLookups!$C$62</f>
        <v>-150</v>
      </c>
      <c r="Y323" s="20">
        <f>Y322*(1+VLookups!$C$57/12)</f>
        <v>-353.1479883466514</v>
      </c>
      <c r="Z323" s="20">
        <f>-E323*VLookups!$J$3</f>
        <v>-837.22044531199504</v>
      </c>
      <c r="AA323" s="19">
        <v>0</v>
      </c>
      <c r="AB323" s="20">
        <f t="shared" si="16"/>
        <v>6861.5572717108644</v>
      </c>
      <c r="AC323" s="20">
        <f t="shared" si="17"/>
        <v>872233.77629297937</v>
      </c>
    </row>
    <row r="324" spans="2:29" x14ac:dyDescent="0.25">
      <c r="B324" s="9">
        <v>320</v>
      </c>
      <c r="C324" s="9">
        <f t="shared" si="18"/>
        <v>49</v>
      </c>
      <c r="D324" s="9">
        <f t="shared" si="19"/>
        <v>8</v>
      </c>
      <c r="E324" s="20">
        <f>E312*(1+VLookups!$C$8)</f>
        <v>20930.511132799875</v>
      </c>
      <c r="F324" s="20">
        <f>-E324*VLookups!$C$10*2</f>
        <v>-1255.8306679679924</v>
      </c>
      <c r="G324" s="19">
        <v>0</v>
      </c>
      <c r="H324" s="20">
        <f>(-VLookups!$C$13)*(E324+F324/2)</f>
        <v>-5908.055377455421</v>
      </c>
      <c r="I324" s="19">
        <v>0</v>
      </c>
      <c r="J324" s="19">
        <v>0</v>
      </c>
      <c r="K324" s="19">
        <v>0</v>
      </c>
      <c r="L324" s="19">
        <v>0</v>
      </c>
      <c r="M324" s="19">
        <v>0</v>
      </c>
      <c r="N324" s="20" t="s">
        <v>36</v>
      </c>
      <c r="O324" s="19">
        <v>0</v>
      </c>
      <c r="P324" s="20">
        <f>P323-VLookups!$C$42</f>
        <v>-218.5</v>
      </c>
      <c r="Q324" s="22">
        <v>80</v>
      </c>
      <c r="R324" s="19">
        <v>0</v>
      </c>
      <c r="S324" s="20">
        <f>VLookups!$C$50</f>
        <v>-3580.614715990946</v>
      </c>
      <c r="T324" s="19">
        <v>0</v>
      </c>
      <c r="U324" s="9">
        <v>176</v>
      </c>
      <c r="V324" s="21">
        <f>V323-VLookups!$C$54</f>
        <v>-2100</v>
      </c>
      <c r="W324" s="21">
        <f>-VLookups!$C$60</f>
        <v>-300</v>
      </c>
      <c r="X324" s="21">
        <f>-[1]VLookups!$C$62</f>
        <v>-150</v>
      </c>
      <c r="Y324" s="20">
        <f>Y323*(1+VLookups!$C$57/12)</f>
        <v>-354.1780033126625</v>
      </c>
      <c r="Z324" s="20">
        <f>-E324*VLookups!$J$3</f>
        <v>-837.22044531199504</v>
      </c>
      <c r="AA324" s="19">
        <v>0</v>
      </c>
      <c r="AB324" s="20">
        <f t="shared" si="16"/>
        <v>6854.0272567448537</v>
      </c>
      <c r="AC324" s="20">
        <f t="shared" si="17"/>
        <v>880541.52651021245</v>
      </c>
    </row>
    <row r="325" spans="2:29" x14ac:dyDescent="0.25">
      <c r="B325" s="9">
        <v>321</v>
      </c>
      <c r="C325" s="9">
        <f t="shared" si="18"/>
        <v>49</v>
      </c>
      <c r="D325" s="9">
        <f t="shared" si="19"/>
        <v>9</v>
      </c>
      <c r="E325" s="20">
        <f>E313*(1+VLookups!$C$8)</f>
        <v>20930.511132799875</v>
      </c>
      <c r="F325" s="20">
        <f>-E325*VLookups!$C$10*2</f>
        <v>-1255.8306679679924</v>
      </c>
      <c r="G325" s="19">
        <v>0</v>
      </c>
      <c r="H325" s="20">
        <f>(-VLookups!$C$13)*(E325+F325/2)</f>
        <v>-5908.055377455421</v>
      </c>
      <c r="I325" s="19">
        <v>0</v>
      </c>
      <c r="J325" s="19">
        <v>0</v>
      </c>
      <c r="K325" s="19">
        <v>0</v>
      </c>
      <c r="L325" s="19">
        <v>0</v>
      </c>
      <c r="M325" s="19">
        <v>0</v>
      </c>
      <c r="N325" s="20" t="s">
        <v>36</v>
      </c>
      <c r="O325" s="19">
        <v>0</v>
      </c>
      <c r="P325" s="20">
        <f>P324-VLookups!$C$42</f>
        <v>-220</v>
      </c>
      <c r="Q325" s="22">
        <v>81</v>
      </c>
      <c r="R325" s="19">
        <v>0</v>
      </c>
      <c r="S325" s="20">
        <f>VLookups!$C$50</f>
        <v>-3580.614715990946</v>
      </c>
      <c r="T325" s="19">
        <v>0</v>
      </c>
      <c r="U325" s="9">
        <v>177</v>
      </c>
      <c r="V325" s="21">
        <f>V324-VLookups!$C$54</f>
        <v>-2105</v>
      </c>
      <c r="W325" s="21">
        <f>-VLookups!$C$60</f>
        <v>-300</v>
      </c>
      <c r="X325" s="21">
        <f>-[1]VLookups!$C$62</f>
        <v>-150</v>
      </c>
      <c r="Y325" s="20">
        <f>Y324*(1+VLookups!$C$57/12)</f>
        <v>-355.21102248899109</v>
      </c>
      <c r="Z325" s="20">
        <f>-E325*VLookups!$J$3</f>
        <v>-837.22044531199504</v>
      </c>
      <c r="AA325" s="19">
        <v>0</v>
      </c>
      <c r="AB325" s="20">
        <f t="shared" ref="AB325:AB388" si="20">SUM(E325,F325/2,H325,I325,K325,L325,M325,O325,P325,R325,S325,T325,V325,W325,X325,Y325,G325,J325,Z325,AA325)</f>
        <v>6846.494237568525</v>
      </c>
      <c r="AC325" s="20">
        <f t="shared" si="17"/>
        <v>888855.58995863143</v>
      </c>
    </row>
    <row r="326" spans="2:29" x14ac:dyDescent="0.25">
      <c r="B326" s="9">
        <v>322</v>
      </c>
      <c r="C326" s="9">
        <f t="shared" si="18"/>
        <v>49</v>
      </c>
      <c r="D326" s="9">
        <f t="shared" si="19"/>
        <v>10</v>
      </c>
      <c r="E326" s="20">
        <f>E314*(1+VLookups!$C$8)</f>
        <v>20930.511132799875</v>
      </c>
      <c r="F326" s="20">
        <f>-E326*VLookups!$C$10*2</f>
        <v>-1255.8306679679924</v>
      </c>
      <c r="G326" s="19">
        <v>0</v>
      </c>
      <c r="H326" s="20">
        <f>(-VLookups!$C$13)*(E326+F326/2)</f>
        <v>-5908.055377455421</v>
      </c>
      <c r="I326" s="19">
        <v>0</v>
      </c>
      <c r="J326" s="19">
        <v>0</v>
      </c>
      <c r="K326" s="19">
        <v>0</v>
      </c>
      <c r="L326" s="19">
        <v>0</v>
      </c>
      <c r="M326" s="19">
        <v>0</v>
      </c>
      <c r="N326" s="20" t="s">
        <v>36</v>
      </c>
      <c r="O326" s="19">
        <v>0</v>
      </c>
      <c r="P326" s="20">
        <f>P325-VLookups!$C$42</f>
        <v>-221.5</v>
      </c>
      <c r="Q326" s="22">
        <v>82</v>
      </c>
      <c r="R326" s="19">
        <v>0</v>
      </c>
      <c r="S326" s="20">
        <f>VLookups!$C$50</f>
        <v>-3580.614715990946</v>
      </c>
      <c r="T326" s="19">
        <v>0</v>
      </c>
      <c r="U326" s="9">
        <v>178</v>
      </c>
      <c r="V326" s="21">
        <f>V325-VLookups!$C$54</f>
        <v>-2110</v>
      </c>
      <c r="W326" s="21">
        <f>-VLookups!$C$60</f>
        <v>-300</v>
      </c>
      <c r="X326" s="21">
        <f>-[1]VLookups!$C$62</f>
        <v>-150</v>
      </c>
      <c r="Y326" s="20">
        <f>Y325*(1+VLookups!$C$57/12)</f>
        <v>-356.2470546379173</v>
      </c>
      <c r="Z326" s="20">
        <f>-E326*VLookups!$J$3</f>
        <v>-837.22044531199504</v>
      </c>
      <c r="AA326" s="19">
        <v>0</v>
      </c>
      <c r="AB326" s="20">
        <f t="shared" si="20"/>
        <v>6838.9582054195989</v>
      </c>
      <c r="AC326" s="20">
        <f t="shared" ref="AC326:AC389" si="21">AB326+AC325*(1+$AC$2/12)</f>
        <v>897175.97414731549</v>
      </c>
    </row>
    <row r="327" spans="2:29" x14ac:dyDescent="0.25">
      <c r="B327" s="9">
        <v>323</v>
      </c>
      <c r="C327" s="9">
        <f t="shared" si="18"/>
        <v>49</v>
      </c>
      <c r="D327" s="9">
        <f t="shared" si="19"/>
        <v>11</v>
      </c>
      <c r="E327" s="20">
        <f>E315*(1+VLookups!$C$8)</f>
        <v>20930.511132799875</v>
      </c>
      <c r="F327" s="20">
        <f>-E327*VLookups!$C$10*2</f>
        <v>-1255.8306679679924</v>
      </c>
      <c r="G327" s="19">
        <v>0</v>
      </c>
      <c r="H327" s="20">
        <f>(-VLookups!$C$13)*(E327+F327/2)</f>
        <v>-5908.055377455421</v>
      </c>
      <c r="I327" s="19">
        <v>0</v>
      </c>
      <c r="J327" s="19">
        <v>0</v>
      </c>
      <c r="K327" s="19">
        <v>0</v>
      </c>
      <c r="L327" s="19">
        <v>0</v>
      </c>
      <c r="M327" s="19">
        <v>0</v>
      </c>
      <c r="N327" s="20" t="s">
        <v>36</v>
      </c>
      <c r="O327" s="19">
        <v>0</v>
      </c>
      <c r="P327" s="20">
        <f>P326-VLookups!$C$42</f>
        <v>-223</v>
      </c>
      <c r="Q327" s="22">
        <v>83</v>
      </c>
      <c r="R327" s="19">
        <v>0</v>
      </c>
      <c r="S327" s="20">
        <f>VLookups!$C$50</f>
        <v>-3580.614715990946</v>
      </c>
      <c r="T327" s="19">
        <v>0</v>
      </c>
      <c r="U327" s="9">
        <v>179</v>
      </c>
      <c r="V327" s="21">
        <f>V326-VLookups!$C$54</f>
        <v>-2115</v>
      </c>
      <c r="W327" s="21">
        <f>-VLookups!$C$60</f>
        <v>-300</v>
      </c>
      <c r="X327" s="21">
        <f>-[1]VLookups!$C$62</f>
        <v>-150</v>
      </c>
      <c r="Y327" s="20">
        <f>Y326*(1+VLookups!$C$57/12)</f>
        <v>-357.28610854727788</v>
      </c>
      <c r="Z327" s="20">
        <f>-E327*VLookups!$J$3</f>
        <v>-837.22044531199504</v>
      </c>
      <c r="AA327" s="19">
        <v>0</v>
      </c>
      <c r="AB327" s="20">
        <f t="shared" si="20"/>
        <v>6831.4191515102384</v>
      </c>
      <c r="AC327" s="20">
        <f t="shared" si="21"/>
        <v>905502.68658907129</v>
      </c>
    </row>
    <row r="328" spans="2:29" x14ac:dyDescent="0.25">
      <c r="B328" s="9">
        <v>324</v>
      </c>
      <c r="C328" s="9">
        <f t="shared" si="18"/>
        <v>50</v>
      </c>
      <c r="D328" s="9">
        <f t="shared" si="19"/>
        <v>0</v>
      </c>
      <c r="E328" s="20">
        <f>E316*(1+VLookups!$C$8)</f>
        <v>21663.07902244787</v>
      </c>
      <c r="F328" s="20">
        <f>-E328*VLookups!$C$10*2</f>
        <v>-1299.7847413468721</v>
      </c>
      <c r="G328" s="19">
        <v>0</v>
      </c>
      <c r="H328" s="20">
        <f>(-VLookups!$C$13)*(E328+F328/2)</f>
        <v>-6114.8373156663611</v>
      </c>
      <c r="I328" s="19">
        <v>0</v>
      </c>
      <c r="J328" s="19">
        <v>0</v>
      </c>
      <c r="K328" s="19">
        <v>0</v>
      </c>
      <c r="L328" s="19">
        <v>0</v>
      </c>
      <c r="M328" s="19">
        <v>0</v>
      </c>
      <c r="N328" s="20" t="s">
        <v>36</v>
      </c>
      <c r="O328" s="19">
        <v>0</v>
      </c>
      <c r="P328" s="20">
        <f>P327-VLookups!$C$42</f>
        <v>-224.5</v>
      </c>
      <c r="Q328" s="22">
        <v>84</v>
      </c>
      <c r="R328" s="19">
        <v>0</v>
      </c>
      <c r="S328" s="20">
        <f>VLookups!$C$50</f>
        <v>-3580.614715990946</v>
      </c>
      <c r="T328" s="19">
        <v>0</v>
      </c>
      <c r="U328" s="9">
        <v>180</v>
      </c>
      <c r="V328" s="21">
        <f>V327-VLookups!$C$54</f>
        <v>-2120</v>
      </c>
      <c r="W328" s="21">
        <f>-VLookups!$C$60</f>
        <v>-300</v>
      </c>
      <c r="X328" s="21">
        <f>-[1]VLookups!$C$62</f>
        <v>-150</v>
      </c>
      <c r="Y328" s="20">
        <f>Y327*(1+VLookups!$C$57/12)</f>
        <v>-358.32819303054077</v>
      </c>
      <c r="Z328" s="20">
        <f>-E328*VLookups!$J$3</f>
        <v>-866.52316089791475</v>
      </c>
      <c r="AA328" s="19">
        <v>0</v>
      </c>
      <c r="AB328" s="20">
        <f t="shared" si="20"/>
        <v>7298.3832661886718</v>
      </c>
      <c r="AC328" s="20">
        <f t="shared" si="21"/>
        <v>914310.24099957512</v>
      </c>
    </row>
    <row r="329" spans="2:29" x14ac:dyDescent="0.25">
      <c r="B329" s="9">
        <v>325</v>
      </c>
      <c r="C329" s="9">
        <f t="shared" si="18"/>
        <v>50</v>
      </c>
      <c r="D329" s="9">
        <f t="shared" si="19"/>
        <v>1</v>
      </c>
      <c r="E329" s="20">
        <f>E317*(1+VLookups!$C$8)</f>
        <v>21663.07902244787</v>
      </c>
      <c r="F329" s="20">
        <f>-E329*VLookups!$C$10*2</f>
        <v>-1299.7847413468721</v>
      </c>
      <c r="G329" s="19">
        <v>0</v>
      </c>
      <c r="H329" s="20">
        <f>(-VLookups!$C$13)*(E329+F329/2)</f>
        <v>-6114.8373156663611</v>
      </c>
      <c r="I329" s="19">
        <v>0</v>
      </c>
      <c r="J329" s="19">
        <v>0</v>
      </c>
      <c r="K329" s="19">
        <v>0</v>
      </c>
      <c r="L329" s="19">
        <v>0</v>
      </c>
      <c r="M329" s="19">
        <v>0</v>
      </c>
      <c r="N329" s="20" t="s">
        <v>36</v>
      </c>
      <c r="O329" s="19">
        <v>0</v>
      </c>
      <c r="P329" s="20">
        <f>P328-VLookups!$C$42</f>
        <v>-226</v>
      </c>
      <c r="Q329" s="22">
        <v>85</v>
      </c>
      <c r="R329" s="19">
        <v>0</v>
      </c>
      <c r="S329" s="20">
        <f>VLookups!$C$50</f>
        <v>-3580.614715990946</v>
      </c>
      <c r="T329" s="19">
        <v>0</v>
      </c>
      <c r="U329" s="9">
        <v>181</v>
      </c>
      <c r="V329" s="21">
        <f>V328-VLookups!$C$54</f>
        <v>-2125</v>
      </c>
      <c r="W329" s="21">
        <f>-VLookups!$C$60</f>
        <v>-300</v>
      </c>
      <c r="X329" s="21">
        <f>-[1]VLookups!$C$62</f>
        <v>-150</v>
      </c>
      <c r="Y329" s="20">
        <f>Y328*(1+VLookups!$C$57/12)</f>
        <v>-359.37331692687985</v>
      </c>
      <c r="Z329" s="20">
        <f>-E329*VLookups!$J$3</f>
        <v>-866.52316089791475</v>
      </c>
      <c r="AA329" s="19">
        <v>0</v>
      </c>
      <c r="AB329" s="20">
        <f t="shared" si="20"/>
        <v>7290.838142292333</v>
      </c>
      <c r="AC329" s="20">
        <f t="shared" si="21"/>
        <v>923124.92954353348</v>
      </c>
    </row>
    <row r="330" spans="2:29" x14ac:dyDescent="0.25">
      <c r="B330" s="9">
        <v>326</v>
      </c>
      <c r="C330" s="9">
        <f t="shared" si="18"/>
        <v>50</v>
      </c>
      <c r="D330" s="9">
        <f t="shared" si="19"/>
        <v>2</v>
      </c>
      <c r="E330" s="20">
        <f>E318*(1+VLookups!$C$8)</f>
        <v>21663.07902244787</v>
      </c>
      <c r="F330" s="20">
        <f>-E330*VLookups!$C$10*2</f>
        <v>-1299.7847413468721</v>
      </c>
      <c r="G330" s="19">
        <v>0</v>
      </c>
      <c r="H330" s="20">
        <f>(-VLookups!$C$13)*(E330+F330/2)</f>
        <v>-6114.8373156663611</v>
      </c>
      <c r="I330" s="19">
        <v>0</v>
      </c>
      <c r="J330" s="19">
        <v>0</v>
      </c>
      <c r="K330" s="19">
        <v>0</v>
      </c>
      <c r="L330" s="19">
        <v>0</v>
      </c>
      <c r="M330" s="19">
        <v>0</v>
      </c>
      <c r="N330" s="20" t="s">
        <v>36</v>
      </c>
      <c r="O330" s="19">
        <v>0</v>
      </c>
      <c r="P330" s="20">
        <f>P329-VLookups!$C$42</f>
        <v>-227.5</v>
      </c>
      <c r="Q330" s="22">
        <v>86</v>
      </c>
      <c r="R330" s="19">
        <v>0</v>
      </c>
      <c r="S330" s="20">
        <f>VLookups!$C$50</f>
        <v>-3580.614715990946</v>
      </c>
      <c r="T330" s="19">
        <v>0</v>
      </c>
      <c r="U330" s="9">
        <v>182</v>
      </c>
      <c r="V330" s="21">
        <f>V329-VLookups!$C$54</f>
        <v>-2130</v>
      </c>
      <c r="W330" s="21">
        <f>-VLookups!$C$60</f>
        <v>-300</v>
      </c>
      <c r="X330" s="21">
        <f>-[1]VLookups!$C$62</f>
        <v>-150</v>
      </c>
      <c r="Y330" s="20">
        <f>Y329*(1+VLookups!$C$57/12)</f>
        <v>-360.4214891012499</v>
      </c>
      <c r="Z330" s="20">
        <f>-E330*VLookups!$J$3</f>
        <v>-866.52316089791475</v>
      </c>
      <c r="AA330" s="19">
        <v>0</v>
      </c>
      <c r="AB330" s="20">
        <f t="shared" si="20"/>
        <v>7283.2899701179631</v>
      </c>
      <c r="AC330" s="20">
        <f t="shared" si="21"/>
        <v>931946.76106289076</v>
      </c>
    </row>
    <row r="331" spans="2:29" x14ac:dyDescent="0.25">
      <c r="B331" s="9">
        <v>327</v>
      </c>
      <c r="C331" s="9">
        <f t="shared" si="18"/>
        <v>50</v>
      </c>
      <c r="D331" s="9">
        <f t="shared" si="19"/>
        <v>3</v>
      </c>
      <c r="E331" s="20">
        <f>E319*(1+VLookups!$C$8)</f>
        <v>21663.07902244787</v>
      </c>
      <c r="F331" s="20">
        <f>-E331*VLookups!$C$10*2</f>
        <v>-1299.7847413468721</v>
      </c>
      <c r="G331" s="19">
        <v>0</v>
      </c>
      <c r="H331" s="20">
        <f>(-VLookups!$C$13)*(E331+F331/2)</f>
        <v>-6114.8373156663611</v>
      </c>
      <c r="I331" s="19">
        <v>0</v>
      </c>
      <c r="J331" s="19">
        <v>0</v>
      </c>
      <c r="K331" s="19">
        <v>0</v>
      </c>
      <c r="L331" s="19">
        <v>0</v>
      </c>
      <c r="M331" s="19">
        <v>0</v>
      </c>
      <c r="N331" s="20" t="s">
        <v>36</v>
      </c>
      <c r="O331" s="19">
        <v>0</v>
      </c>
      <c r="P331" s="20">
        <f>P330-VLookups!$C$42</f>
        <v>-229</v>
      </c>
      <c r="Q331" s="22">
        <v>87</v>
      </c>
      <c r="R331" s="19">
        <v>0</v>
      </c>
      <c r="S331" s="20">
        <f>VLookups!$C$50</f>
        <v>-3580.614715990946</v>
      </c>
      <c r="T331" s="19">
        <v>0</v>
      </c>
      <c r="U331" s="9">
        <v>183</v>
      </c>
      <c r="V331" s="21">
        <f>V330-VLookups!$C$54</f>
        <v>-2135</v>
      </c>
      <c r="W331" s="21">
        <f>-VLookups!$C$60</f>
        <v>-300</v>
      </c>
      <c r="X331" s="21">
        <f>-[1]VLookups!$C$62</f>
        <v>-150</v>
      </c>
      <c r="Y331" s="20">
        <f>Y330*(1+VLookups!$C$57/12)</f>
        <v>-361.47271844446186</v>
      </c>
      <c r="Z331" s="20">
        <f>-E331*VLookups!$J$3</f>
        <v>-866.52316089791475</v>
      </c>
      <c r="AA331" s="19">
        <v>0</v>
      </c>
      <c r="AB331" s="20">
        <f t="shared" si="20"/>
        <v>7275.738740774751</v>
      </c>
      <c r="AC331" s="20">
        <f t="shared" si="21"/>
        <v>940775.74440543703</v>
      </c>
    </row>
    <row r="332" spans="2:29" x14ac:dyDescent="0.25">
      <c r="B332" s="9">
        <v>328</v>
      </c>
      <c r="C332" s="9">
        <f t="shared" si="18"/>
        <v>50</v>
      </c>
      <c r="D332" s="9">
        <f t="shared" si="19"/>
        <v>4</v>
      </c>
      <c r="E332" s="20">
        <f>E320*(1+VLookups!$C$8)</f>
        <v>21663.07902244787</v>
      </c>
      <c r="F332" s="20">
        <f>-E332*VLookups!$C$10*2</f>
        <v>-1299.7847413468721</v>
      </c>
      <c r="G332" s="19">
        <v>0</v>
      </c>
      <c r="H332" s="20">
        <f>(-VLookups!$C$13)*(E332+F332/2)</f>
        <v>-6114.8373156663611</v>
      </c>
      <c r="I332" s="19">
        <v>0</v>
      </c>
      <c r="J332" s="19">
        <v>0</v>
      </c>
      <c r="K332" s="19">
        <v>0</v>
      </c>
      <c r="L332" s="19">
        <v>0</v>
      </c>
      <c r="M332" s="19">
        <v>0</v>
      </c>
      <c r="N332" s="20" t="s">
        <v>36</v>
      </c>
      <c r="O332" s="19">
        <v>0</v>
      </c>
      <c r="P332" s="20">
        <f>P331-VLookups!$C$42</f>
        <v>-230.5</v>
      </c>
      <c r="Q332" s="22">
        <v>88</v>
      </c>
      <c r="R332" s="19">
        <v>0</v>
      </c>
      <c r="S332" s="20">
        <f>VLookups!$C$50</f>
        <v>-3580.614715990946</v>
      </c>
      <c r="T332" s="19">
        <v>0</v>
      </c>
      <c r="U332" s="9">
        <v>184</v>
      </c>
      <c r="V332" s="21">
        <f>V331-VLookups!$C$54</f>
        <v>-2140</v>
      </c>
      <c r="W332" s="21">
        <f>-VLookups!$C$60</f>
        <v>-300</v>
      </c>
      <c r="X332" s="21">
        <f>-[1]VLookups!$C$62</f>
        <v>-150</v>
      </c>
      <c r="Y332" s="20">
        <f>Y331*(1+VLookups!$C$57/12)</f>
        <v>-362.52701387325823</v>
      </c>
      <c r="Z332" s="20">
        <f>-E332*VLookups!$J$3</f>
        <v>-866.52316089791475</v>
      </c>
      <c r="AA332" s="19">
        <v>0</v>
      </c>
      <c r="AB332" s="20">
        <f t="shared" si="20"/>
        <v>7268.1844453459544</v>
      </c>
      <c r="AC332" s="20">
        <f t="shared" si="21"/>
        <v>949611.88842479209</v>
      </c>
    </row>
    <row r="333" spans="2:29" x14ac:dyDescent="0.25">
      <c r="B333" s="9">
        <v>329</v>
      </c>
      <c r="C333" s="9">
        <f t="shared" si="18"/>
        <v>50</v>
      </c>
      <c r="D333" s="9">
        <f t="shared" si="19"/>
        <v>5</v>
      </c>
      <c r="E333" s="20">
        <f>E321*(1+VLookups!$C$8)</f>
        <v>21663.07902244787</v>
      </c>
      <c r="F333" s="20">
        <f>-E333*VLookups!$C$10*2</f>
        <v>-1299.7847413468721</v>
      </c>
      <c r="G333" s="19">
        <v>0</v>
      </c>
      <c r="H333" s="20">
        <f>(-VLookups!$C$13)*(E333+F333/2)</f>
        <v>-6114.8373156663611</v>
      </c>
      <c r="I333" s="19">
        <v>0</v>
      </c>
      <c r="J333" s="19">
        <v>0</v>
      </c>
      <c r="K333" s="19">
        <v>0</v>
      </c>
      <c r="L333" s="19">
        <v>0</v>
      </c>
      <c r="M333" s="19">
        <v>0</v>
      </c>
      <c r="N333" s="20" t="s">
        <v>36</v>
      </c>
      <c r="O333" s="19">
        <v>0</v>
      </c>
      <c r="P333" s="20">
        <f>P332-VLookups!$C$42</f>
        <v>-232</v>
      </c>
      <c r="Q333" s="22">
        <v>89</v>
      </c>
      <c r="R333" s="19">
        <v>0</v>
      </c>
      <c r="S333" s="20">
        <f>VLookups!$C$50</f>
        <v>-3580.614715990946</v>
      </c>
      <c r="T333" s="19">
        <v>0</v>
      </c>
      <c r="U333" s="9">
        <v>185</v>
      </c>
      <c r="V333" s="21">
        <f>V332-VLookups!$C$54</f>
        <v>-2145</v>
      </c>
      <c r="W333" s="21">
        <f>-VLookups!$C$60</f>
        <v>-300</v>
      </c>
      <c r="X333" s="21">
        <f>-[1]VLookups!$C$62</f>
        <v>-150</v>
      </c>
      <c r="Y333" s="20">
        <f>Y332*(1+VLookups!$C$57/12)</f>
        <v>-363.58438433038856</v>
      </c>
      <c r="Z333" s="20">
        <f>-E333*VLookups!$J$3</f>
        <v>-866.52316089791475</v>
      </c>
      <c r="AA333" s="19">
        <v>0</v>
      </c>
      <c r="AB333" s="20">
        <f t="shared" si="20"/>
        <v>7260.6270748888246</v>
      </c>
      <c r="AC333" s="20">
        <f t="shared" si="21"/>
        <v>958455.20198038896</v>
      </c>
    </row>
    <row r="334" spans="2:29" x14ac:dyDescent="0.25">
      <c r="B334" s="9">
        <v>330</v>
      </c>
      <c r="C334" s="9">
        <f t="shared" si="18"/>
        <v>50</v>
      </c>
      <c r="D334" s="9">
        <f t="shared" si="19"/>
        <v>6</v>
      </c>
      <c r="E334" s="20">
        <f>E322*(1+VLookups!$C$8)</f>
        <v>21663.07902244787</v>
      </c>
      <c r="F334" s="20">
        <f>-E334*VLookups!$C$10*2</f>
        <v>-1299.7847413468721</v>
      </c>
      <c r="G334" s="19">
        <v>0</v>
      </c>
      <c r="H334" s="20">
        <f>(-VLookups!$C$13)*(E334+F334/2)</f>
        <v>-6114.8373156663611</v>
      </c>
      <c r="I334" s="19">
        <v>0</v>
      </c>
      <c r="J334" s="19">
        <v>0</v>
      </c>
      <c r="K334" s="19">
        <v>0</v>
      </c>
      <c r="L334" s="19">
        <v>0</v>
      </c>
      <c r="M334" s="19">
        <v>0</v>
      </c>
      <c r="N334" s="20" t="s">
        <v>36</v>
      </c>
      <c r="O334" s="19">
        <v>0</v>
      </c>
      <c r="P334" s="20">
        <f>P333-VLookups!$C$42</f>
        <v>-233.5</v>
      </c>
      <c r="Q334" s="22">
        <v>90</v>
      </c>
      <c r="R334" s="19">
        <v>0</v>
      </c>
      <c r="S334" s="20">
        <f>VLookups!$C$50</f>
        <v>-3580.614715990946</v>
      </c>
      <c r="T334" s="19">
        <v>0</v>
      </c>
      <c r="U334" s="9">
        <v>186</v>
      </c>
      <c r="V334" s="21">
        <f>V333-VLookups!$C$54</f>
        <v>-2150</v>
      </c>
      <c r="W334" s="21">
        <f>-VLookups!$C$60</f>
        <v>-300</v>
      </c>
      <c r="X334" s="21">
        <f>-[1]VLookups!$C$62</f>
        <v>-150</v>
      </c>
      <c r="Y334" s="20">
        <f>Y333*(1+VLookups!$C$57/12)</f>
        <v>-364.64483878468553</v>
      </c>
      <c r="Z334" s="20">
        <f>-E334*VLookups!$J$3</f>
        <v>-866.52316089791475</v>
      </c>
      <c r="AA334" s="19">
        <v>0</v>
      </c>
      <c r="AB334" s="20">
        <f t="shared" si="20"/>
        <v>7253.0666204345271</v>
      </c>
      <c r="AC334" s="20">
        <f t="shared" si="21"/>
        <v>967305.69393745752</v>
      </c>
    </row>
    <row r="335" spans="2:29" x14ac:dyDescent="0.25">
      <c r="B335" s="9">
        <v>331</v>
      </c>
      <c r="C335" s="9">
        <f t="shared" si="18"/>
        <v>50</v>
      </c>
      <c r="D335" s="9">
        <f t="shared" si="19"/>
        <v>7</v>
      </c>
      <c r="E335" s="20">
        <f>E323*(1+VLookups!$C$8)</f>
        <v>21663.07902244787</v>
      </c>
      <c r="F335" s="20">
        <f>-E335*VLookups!$C$10*2</f>
        <v>-1299.7847413468721</v>
      </c>
      <c r="G335" s="19">
        <v>0</v>
      </c>
      <c r="H335" s="20">
        <f>(-VLookups!$C$13)*(E335+F335/2)</f>
        <v>-6114.8373156663611</v>
      </c>
      <c r="I335" s="19">
        <v>0</v>
      </c>
      <c r="J335" s="19">
        <v>0</v>
      </c>
      <c r="K335" s="19">
        <v>0</v>
      </c>
      <c r="L335" s="19">
        <v>0</v>
      </c>
      <c r="M335" s="19">
        <v>0</v>
      </c>
      <c r="N335" s="20" t="s">
        <v>36</v>
      </c>
      <c r="O335" s="19">
        <v>0</v>
      </c>
      <c r="P335" s="20">
        <f>P334-VLookups!$C$42</f>
        <v>-235</v>
      </c>
      <c r="Q335" s="22">
        <v>91</v>
      </c>
      <c r="R335" s="19">
        <v>0</v>
      </c>
      <c r="S335" s="20">
        <f>VLookups!$C$50</f>
        <v>-3580.614715990946</v>
      </c>
      <c r="T335" s="19">
        <v>0</v>
      </c>
      <c r="U335" s="9">
        <v>187</v>
      </c>
      <c r="V335" s="21">
        <f>V334-VLookups!$C$54</f>
        <v>-2155</v>
      </c>
      <c r="W335" s="21">
        <f>-VLookups!$C$60</f>
        <v>-300</v>
      </c>
      <c r="X335" s="21">
        <f>-[1]VLookups!$C$62</f>
        <v>-150</v>
      </c>
      <c r="Y335" s="20">
        <f>Y334*(1+VLookups!$C$57/12)</f>
        <v>-365.70838623114088</v>
      </c>
      <c r="Z335" s="20">
        <f>-E335*VLookups!$J$3</f>
        <v>-866.52316089791475</v>
      </c>
      <c r="AA335" s="19">
        <v>0</v>
      </c>
      <c r="AB335" s="20">
        <f t="shared" si="20"/>
        <v>7245.5030729880718</v>
      </c>
      <c r="AC335" s="20">
        <f t="shared" si="21"/>
        <v>976163.37316700816</v>
      </c>
    </row>
    <row r="336" spans="2:29" x14ac:dyDescent="0.25">
      <c r="B336" s="9">
        <v>332</v>
      </c>
      <c r="C336" s="9">
        <f t="shared" si="18"/>
        <v>50</v>
      </c>
      <c r="D336" s="9">
        <f t="shared" si="19"/>
        <v>8</v>
      </c>
      <c r="E336" s="20">
        <f>E324*(1+VLookups!$C$8)</f>
        <v>21663.07902244787</v>
      </c>
      <c r="F336" s="20">
        <f>-E336*VLookups!$C$10*2</f>
        <v>-1299.7847413468721</v>
      </c>
      <c r="G336" s="19">
        <v>0</v>
      </c>
      <c r="H336" s="20">
        <f>(-VLookups!$C$13)*(E336+F336/2)</f>
        <v>-6114.8373156663611</v>
      </c>
      <c r="I336" s="19">
        <v>0</v>
      </c>
      <c r="J336" s="19">
        <v>0</v>
      </c>
      <c r="K336" s="19">
        <v>0</v>
      </c>
      <c r="L336" s="19">
        <v>0</v>
      </c>
      <c r="M336" s="19">
        <v>0</v>
      </c>
      <c r="N336" s="20" t="s">
        <v>36</v>
      </c>
      <c r="O336" s="19">
        <v>0</v>
      </c>
      <c r="P336" s="20">
        <f>P335-VLookups!$C$42</f>
        <v>-236.5</v>
      </c>
      <c r="Q336" s="22">
        <v>92</v>
      </c>
      <c r="R336" s="19">
        <v>0</v>
      </c>
      <c r="S336" s="20">
        <f>VLookups!$C$50</f>
        <v>-3580.614715990946</v>
      </c>
      <c r="T336" s="19">
        <v>0</v>
      </c>
      <c r="U336" s="9">
        <v>188</v>
      </c>
      <c r="V336" s="21">
        <f>V335-VLookups!$C$54</f>
        <v>-2160</v>
      </c>
      <c r="W336" s="21">
        <f>-VLookups!$C$60</f>
        <v>-300</v>
      </c>
      <c r="X336" s="21">
        <f>-[1]VLookups!$C$62</f>
        <v>-150</v>
      </c>
      <c r="Y336" s="20">
        <f>Y335*(1+VLookups!$C$57/12)</f>
        <v>-366.77503569098172</v>
      </c>
      <c r="Z336" s="20">
        <f>-E336*VLookups!$J$3</f>
        <v>-866.52316089791475</v>
      </c>
      <c r="AA336" s="19">
        <v>0</v>
      </c>
      <c r="AB336" s="20">
        <f t="shared" si="20"/>
        <v>7237.936423528231</v>
      </c>
      <c r="AC336" s="20">
        <f t="shared" si="21"/>
        <v>985028.24854581477</v>
      </c>
    </row>
    <row r="337" spans="2:29" x14ac:dyDescent="0.25">
      <c r="B337" s="9">
        <v>333</v>
      </c>
      <c r="C337" s="9">
        <f t="shared" ref="C337:C400" si="22">C325+1</f>
        <v>50</v>
      </c>
      <c r="D337" s="9">
        <f t="shared" si="19"/>
        <v>9</v>
      </c>
      <c r="E337" s="20">
        <f>E325*(1+VLookups!$C$8)</f>
        <v>21663.07902244787</v>
      </c>
      <c r="F337" s="20">
        <f>-E337*VLookups!$C$10*2</f>
        <v>-1299.7847413468721</v>
      </c>
      <c r="G337" s="19">
        <v>0</v>
      </c>
      <c r="H337" s="20">
        <f>(-VLookups!$C$13)*(E337+F337/2)</f>
        <v>-6114.8373156663611</v>
      </c>
      <c r="I337" s="19">
        <v>0</v>
      </c>
      <c r="J337" s="19">
        <v>0</v>
      </c>
      <c r="K337" s="19">
        <v>0</v>
      </c>
      <c r="L337" s="19">
        <v>0</v>
      </c>
      <c r="M337" s="19">
        <v>0</v>
      </c>
      <c r="N337" s="20" t="s">
        <v>36</v>
      </c>
      <c r="O337" s="19">
        <v>0</v>
      </c>
      <c r="P337" s="20">
        <f>P336-VLookups!$C$42</f>
        <v>-238</v>
      </c>
      <c r="Q337" s="22">
        <v>93</v>
      </c>
      <c r="R337" s="19">
        <v>0</v>
      </c>
      <c r="S337" s="20">
        <f>VLookups!$C$50</f>
        <v>-3580.614715990946</v>
      </c>
      <c r="T337" s="19">
        <v>0</v>
      </c>
      <c r="U337" s="9">
        <v>189</v>
      </c>
      <c r="V337" s="21">
        <f>V336-VLookups!$C$54</f>
        <v>-2165</v>
      </c>
      <c r="W337" s="21">
        <f>-VLookups!$C$60</f>
        <v>-300</v>
      </c>
      <c r="X337" s="21">
        <f>-[1]VLookups!$C$62</f>
        <v>-150</v>
      </c>
      <c r="Y337" s="20">
        <f>Y336*(1+VLookups!$C$57/12)</f>
        <v>-367.84479621174711</v>
      </c>
      <c r="Z337" s="20">
        <f>-E337*VLookups!$J$3</f>
        <v>-866.52316089791475</v>
      </c>
      <c r="AA337" s="19">
        <v>0</v>
      </c>
      <c r="AB337" s="20">
        <f t="shared" si="20"/>
        <v>7230.3666630074658</v>
      </c>
      <c r="AC337" s="20">
        <f t="shared" si="21"/>
        <v>993900.32895639853</v>
      </c>
    </row>
    <row r="338" spans="2:29" x14ac:dyDescent="0.25">
      <c r="B338" s="9">
        <v>334</v>
      </c>
      <c r="C338" s="9">
        <f t="shared" si="22"/>
        <v>50</v>
      </c>
      <c r="D338" s="9">
        <f t="shared" ref="D338:D401" si="23">D326</f>
        <v>10</v>
      </c>
      <c r="E338" s="20">
        <f>E326*(1+VLookups!$C$8)</f>
        <v>21663.07902244787</v>
      </c>
      <c r="F338" s="20">
        <f>-E338*VLookups!$C$10*2</f>
        <v>-1299.7847413468721</v>
      </c>
      <c r="G338" s="19">
        <v>0</v>
      </c>
      <c r="H338" s="20">
        <f>(-VLookups!$C$13)*(E338+F338/2)</f>
        <v>-6114.8373156663611</v>
      </c>
      <c r="I338" s="19">
        <v>0</v>
      </c>
      <c r="J338" s="19">
        <v>0</v>
      </c>
      <c r="K338" s="19">
        <v>0</v>
      </c>
      <c r="L338" s="19">
        <v>0</v>
      </c>
      <c r="M338" s="19">
        <v>0</v>
      </c>
      <c r="N338" s="20" t="s">
        <v>36</v>
      </c>
      <c r="O338" s="19">
        <v>0</v>
      </c>
      <c r="P338" s="20">
        <f>P337-VLookups!$C$42</f>
        <v>-239.5</v>
      </c>
      <c r="Q338" s="22">
        <v>94</v>
      </c>
      <c r="R338" s="19">
        <v>0</v>
      </c>
      <c r="S338" s="20">
        <f>VLookups!$C$50</f>
        <v>-3580.614715990946</v>
      </c>
      <c r="T338" s="19">
        <v>0</v>
      </c>
      <c r="U338" s="9">
        <v>190</v>
      </c>
      <c r="V338" s="21">
        <f>V337-VLookups!$C$54</f>
        <v>-2170</v>
      </c>
      <c r="W338" s="21">
        <f>-VLookups!$C$60</f>
        <v>-300</v>
      </c>
      <c r="X338" s="21">
        <f>-[1]VLookups!$C$62</f>
        <v>-150</v>
      </c>
      <c r="Y338" s="20">
        <f>Y337*(1+VLookups!$C$57/12)</f>
        <v>-368.91767686736472</v>
      </c>
      <c r="Z338" s="20">
        <f>-E338*VLookups!$J$3</f>
        <v>-866.52316089791475</v>
      </c>
      <c r="AA338" s="19">
        <v>0</v>
      </c>
      <c r="AB338" s="20">
        <f t="shared" si="20"/>
        <v>7222.7937823518478</v>
      </c>
      <c r="AC338" s="20">
        <f t="shared" si="21"/>
        <v>1002779.6232870112</v>
      </c>
    </row>
    <row r="339" spans="2:29" x14ac:dyDescent="0.25">
      <c r="B339" s="9">
        <v>335</v>
      </c>
      <c r="C339" s="9">
        <f t="shared" si="22"/>
        <v>50</v>
      </c>
      <c r="D339" s="9">
        <f t="shared" si="23"/>
        <v>11</v>
      </c>
      <c r="E339" s="20">
        <f>E327*(1+VLookups!$C$8)</f>
        <v>21663.07902244787</v>
      </c>
      <c r="F339" s="20">
        <f>-E339*VLookups!$C$10*2</f>
        <v>-1299.7847413468721</v>
      </c>
      <c r="G339" s="19">
        <v>0</v>
      </c>
      <c r="H339" s="20">
        <f>(-VLookups!$C$13)*(E339+F339/2)</f>
        <v>-6114.8373156663611</v>
      </c>
      <c r="I339" s="19">
        <v>0</v>
      </c>
      <c r="J339" s="19">
        <v>0</v>
      </c>
      <c r="K339" s="19">
        <v>0</v>
      </c>
      <c r="L339" s="19">
        <v>0</v>
      </c>
      <c r="M339" s="19">
        <v>0</v>
      </c>
      <c r="N339" s="20" t="s">
        <v>36</v>
      </c>
      <c r="O339" s="19">
        <v>0</v>
      </c>
      <c r="P339" s="20">
        <f>P338-VLookups!$C$42</f>
        <v>-241</v>
      </c>
      <c r="Q339" s="22">
        <v>95</v>
      </c>
      <c r="R339" s="19">
        <v>0</v>
      </c>
      <c r="S339" s="20">
        <f>VLookups!$C$50</f>
        <v>-3580.614715990946</v>
      </c>
      <c r="T339" s="19">
        <v>0</v>
      </c>
      <c r="U339" s="9">
        <v>191</v>
      </c>
      <c r="V339" s="21">
        <f>V338-VLookups!$C$54</f>
        <v>-2175</v>
      </c>
      <c r="W339" s="21">
        <f>-VLookups!$C$60</f>
        <v>-300</v>
      </c>
      <c r="X339" s="21">
        <f>-[1]VLookups!$C$62</f>
        <v>-150</v>
      </c>
      <c r="Y339" s="20">
        <f>Y338*(1+VLookups!$C$57/12)</f>
        <v>-369.99368675822785</v>
      </c>
      <c r="Z339" s="20">
        <f>-E339*VLookups!$J$3</f>
        <v>-866.52316089791475</v>
      </c>
      <c r="AA339" s="19">
        <v>0</v>
      </c>
      <c r="AB339" s="20">
        <f t="shared" si="20"/>
        <v>7215.2177724609846</v>
      </c>
      <c r="AC339" s="20">
        <f t="shared" si="21"/>
        <v>1011666.1404316173</v>
      </c>
    </row>
    <row r="340" spans="2:29" x14ac:dyDescent="0.25">
      <c r="B340" s="9">
        <v>336</v>
      </c>
      <c r="C340" s="9">
        <f t="shared" si="22"/>
        <v>51</v>
      </c>
      <c r="D340" s="9">
        <f t="shared" si="23"/>
        <v>0</v>
      </c>
      <c r="E340" s="20">
        <f>E328*(1+VLookups!$C$8)</f>
        <v>22421.286788233545</v>
      </c>
      <c r="F340" s="20">
        <f>-E340*VLookups!$C$10*2</f>
        <v>-1345.2772072940127</v>
      </c>
      <c r="G340" s="19">
        <v>0</v>
      </c>
      <c r="H340" s="20">
        <f>(-VLookups!$C$13)*(E340+F340/2)</f>
        <v>-6328.8566217146836</v>
      </c>
      <c r="I340" s="19">
        <v>0</v>
      </c>
      <c r="J340" s="19">
        <v>0</v>
      </c>
      <c r="K340" s="19">
        <v>0</v>
      </c>
      <c r="L340" s="19">
        <v>0</v>
      </c>
      <c r="M340" s="19">
        <v>0</v>
      </c>
      <c r="N340" s="20" t="s">
        <v>36</v>
      </c>
      <c r="O340" s="19">
        <v>0</v>
      </c>
      <c r="P340" s="20">
        <f>P339-VLookups!$C$42</f>
        <v>-242.5</v>
      </c>
      <c r="Q340" s="22">
        <v>96</v>
      </c>
      <c r="R340" s="19">
        <v>0</v>
      </c>
      <c r="S340" s="20">
        <f>VLookups!$C$50</f>
        <v>-3580.614715990946</v>
      </c>
      <c r="T340" s="19">
        <v>0</v>
      </c>
      <c r="U340" s="9">
        <v>192</v>
      </c>
      <c r="V340" s="21">
        <f>V339-VLookups!$C$54</f>
        <v>-2180</v>
      </c>
      <c r="W340" s="21">
        <f>-VLookups!$C$60</f>
        <v>-300</v>
      </c>
      <c r="X340" s="21">
        <f>-[1]VLookups!$C$62</f>
        <v>-150</v>
      </c>
      <c r="Y340" s="20">
        <f>Y339*(1+VLookups!$C$57/12)</f>
        <v>-371.07283501127267</v>
      </c>
      <c r="Z340" s="20">
        <f>-E340*VLookups!$J$3</f>
        <v>-896.85147152934178</v>
      </c>
      <c r="AA340" s="19">
        <v>0</v>
      </c>
      <c r="AB340" s="20">
        <f t="shared" si="20"/>
        <v>7698.7525403402942</v>
      </c>
      <c r="AC340" s="20">
        <f t="shared" si="21"/>
        <v>1021051.0032060103</v>
      </c>
    </row>
    <row r="341" spans="2:29" x14ac:dyDescent="0.25">
      <c r="B341" s="9">
        <v>337</v>
      </c>
      <c r="C341" s="9">
        <f t="shared" si="22"/>
        <v>51</v>
      </c>
      <c r="D341" s="9">
        <f t="shared" si="23"/>
        <v>1</v>
      </c>
      <c r="E341" s="20">
        <f>E329*(1+VLookups!$C$8)</f>
        <v>22421.286788233545</v>
      </c>
      <c r="F341" s="20">
        <f>-E341*VLookups!$C$10*2</f>
        <v>-1345.2772072940127</v>
      </c>
      <c r="G341" s="19">
        <v>0</v>
      </c>
      <c r="H341" s="20">
        <f>(-VLookups!$C$13)*(E341+F341/2)</f>
        <v>-6328.8566217146836</v>
      </c>
      <c r="I341" s="19">
        <v>0</v>
      </c>
      <c r="J341" s="19">
        <v>0</v>
      </c>
      <c r="K341" s="19">
        <v>0</v>
      </c>
      <c r="L341" s="19">
        <v>0</v>
      </c>
      <c r="M341" s="19">
        <v>0</v>
      </c>
      <c r="N341" s="20" t="s">
        <v>36</v>
      </c>
      <c r="O341" s="19">
        <v>0</v>
      </c>
      <c r="P341" s="20">
        <f>P340-VLookups!$C$42</f>
        <v>-244</v>
      </c>
      <c r="Q341" s="22">
        <v>97</v>
      </c>
      <c r="R341" s="19">
        <v>0</v>
      </c>
      <c r="S341" s="20">
        <f>VLookups!$C$50</f>
        <v>-3580.614715990946</v>
      </c>
      <c r="T341" s="19">
        <v>0</v>
      </c>
      <c r="U341" s="9">
        <v>193</v>
      </c>
      <c r="V341" s="21">
        <f>V340-VLookups!$C$54</f>
        <v>-2185</v>
      </c>
      <c r="W341" s="21">
        <f>-VLookups!$C$60</f>
        <v>-300</v>
      </c>
      <c r="X341" s="21">
        <f>-[1]VLookups!$C$62</f>
        <v>-150</v>
      </c>
      <c r="Y341" s="20">
        <f>Y340*(1+VLookups!$C$57/12)</f>
        <v>-372.15513078005557</v>
      </c>
      <c r="Z341" s="20">
        <f>-E341*VLookups!$J$3</f>
        <v>-896.85147152934178</v>
      </c>
      <c r="AA341" s="19">
        <v>0</v>
      </c>
      <c r="AB341" s="20">
        <f t="shared" si="20"/>
        <v>7691.1702445715109</v>
      </c>
      <c r="AC341" s="20">
        <f t="shared" si="21"/>
        <v>1030443.9251225919</v>
      </c>
    </row>
    <row r="342" spans="2:29" x14ac:dyDescent="0.25">
      <c r="B342" s="9">
        <v>338</v>
      </c>
      <c r="C342" s="9">
        <f t="shared" si="22"/>
        <v>51</v>
      </c>
      <c r="D342" s="9">
        <f t="shared" si="23"/>
        <v>2</v>
      </c>
      <c r="E342" s="20">
        <f>E330*(1+VLookups!$C$8)</f>
        <v>22421.286788233545</v>
      </c>
      <c r="F342" s="20">
        <f>-E342*VLookups!$C$10*2</f>
        <v>-1345.2772072940127</v>
      </c>
      <c r="G342" s="19">
        <v>0</v>
      </c>
      <c r="H342" s="20">
        <f>(-VLookups!$C$13)*(E342+F342/2)</f>
        <v>-6328.8566217146836</v>
      </c>
      <c r="I342" s="19">
        <v>0</v>
      </c>
      <c r="J342" s="19">
        <v>0</v>
      </c>
      <c r="K342" s="19">
        <v>0</v>
      </c>
      <c r="L342" s="19">
        <v>0</v>
      </c>
      <c r="M342" s="19">
        <v>0</v>
      </c>
      <c r="N342" s="20" t="s">
        <v>36</v>
      </c>
      <c r="O342" s="19">
        <v>0</v>
      </c>
      <c r="P342" s="20">
        <f>P341-VLookups!$C$42</f>
        <v>-245.5</v>
      </c>
      <c r="Q342" s="22">
        <v>98</v>
      </c>
      <c r="R342" s="19">
        <v>0</v>
      </c>
      <c r="S342" s="20">
        <f>VLookups!$C$50</f>
        <v>-3580.614715990946</v>
      </c>
      <c r="T342" s="19">
        <v>0</v>
      </c>
      <c r="U342" s="9">
        <v>194</v>
      </c>
      <c r="V342" s="21">
        <f>V341-VLookups!$C$54</f>
        <v>-2190</v>
      </c>
      <c r="W342" s="21">
        <f>-VLookups!$C$60</f>
        <v>-300</v>
      </c>
      <c r="X342" s="21">
        <f>-[1]VLookups!$C$62</f>
        <v>-150</v>
      </c>
      <c r="Y342" s="20">
        <f>Y341*(1+VLookups!$C$57/12)</f>
        <v>-373.24058324483076</v>
      </c>
      <c r="Z342" s="20">
        <f>-E342*VLookups!$J$3</f>
        <v>-896.85147152934178</v>
      </c>
      <c r="AA342" s="19">
        <v>0</v>
      </c>
      <c r="AB342" s="20">
        <f t="shared" si="20"/>
        <v>7683.5847921067361</v>
      </c>
      <c r="AC342" s="20">
        <f t="shared" si="21"/>
        <v>1039844.9164565697</v>
      </c>
    </row>
    <row r="343" spans="2:29" x14ac:dyDescent="0.25">
      <c r="B343" s="9">
        <v>339</v>
      </c>
      <c r="C343" s="9">
        <f t="shared" si="22"/>
        <v>51</v>
      </c>
      <c r="D343" s="9">
        <f t="shared" si="23"/>
        <v>3</v>
      </c>
      <c r="E343" s="20">
        <f>E331*(1+VLookups!$C$8)</f>
        <v>22421.286788233545</v>
      </c>
      <c r="F343" s="20">
        <f>-E343*VLookups!$C$10*2</f>
        <v>-1345.2772072940127</v>
      </c>
      <c r="G343" s="19">
        <v>0</v>
      </c>
      <c r="H343" s="20">
        <f>(-VLookups!$C$13)*(E343+F343/2)</f>
        <v>-6328.8566217146836</v>
      </c>
      <c r="I343" s="19">
        <v>0</v>
      </c>
      <c r="J343" s="19">
        <v>0</v>
      </c>
      <c r="K343" s="19">
        <v>0</v>
      </c>
      <c r="L343" s="19">
        <v>0</v>
      </c>
      <c r="M343" s="19">
        <v>0</v>
      </c>
      <c r="N343" s="20" t="s">
        <v>36</v>
      </c>
      <c r="O343" s="19">
        <v>0</v>
      </c>
      <c r="P343" s="20">
        <f>P342-VLookups!$C$42</f>
        <v>-247</v>
      </c>
      <c r="Q343" s="22">
        <v>99</v>
      </c>
      <c r="R343" s="19">
        <v>0</v>
      </c>
      <c r="S343" s="20">
        <f>VLookups!$C$50</f>
        <v>-3580.614715990946</v>
      </c>
      <c r="T343" s="19">
        <v>0</v>
      </c>
      <c r="U343" s="9">
        <v>195</v>
      </c>
      <c r="V343" s="21">
        <f>V342-VLookups!$C$54</f>
        <v>-2195</v>
      </c>
      <c r="W343" s="21">
        <f>-VLookups!$C$60</f>
        <v>-300</v>
      </c>
      <c r="X343" s="21">
        <f>-[1]VLookups!$C$62</f>
        <v>-150</v>
      </c>
      <c r="Y343" s="20">
        <f>Y342*(1+VLookups!$C$57/12)</f>
        <v>-374.3292016126282</v>
      </c>
      <c r="Z343" s="20">
        <f>-E343*VLookups!$J$3</f>
        <v>-896.85147152934178</v>
      </c>
      <c r="AA343" s="19">
        <v>0</v>
      </c>
      <c r="AB343" s="20">
        <f t="shared" si="20"/>
        <v>7675.9961737389385</v>
      </c>
      <c r="AC343" s="20">
        <f t="shared" si="21"/>
        <v>1049253.9874910696</v>
      </c>
    </row>
    <row r="344" spans="2:29" x14ac:dyDescent="0.25">
      <c r="B344" s="9">
        <v>340</v>
      </c>
      <c r="C344" s="9">
        <f t="shared" si="22"/>
        <v>51</v>
      </c>
      <c r="D344" s="9">
        <f t="shared" si="23"/>
        <v>4</v>
      </c>
      <c r="E344" s="20">
        <f>E332*(1+VLookups!$C$8)</f>
        <v>22421.286788233545</v>
      </c>
      <c r="F344" s="20">
        <f>-E344*VLookups!$C$10*2</f>
        <v>-1345.2772072940127</v>
      </c>
      <c r="G344" s="19">
        <v>0</v>
      </c>
      <c r="H344" s="20">
        <f>(-VLookups!$C$13)*(E344+F344/2)</f>
        <v>-6328.8566217146836</v>
      </c>
      <c r="I344" s="19">
        <v>0</v>
      </c>
      <c r="J344" s="19">
        <v>0</v>
      </c>
      <c r="K344" s="19">
        <v>0</v>
      </c>
      <c r="L344" s="19">
        <v>0</v>
      </c>
      <c r="M344" s="19">
        <v>0</v>
      </c>
      <c r="N344" s="20" t="s">
        <v>36</v>
      </c>
      <c r="O344" s="19">
        <v>0</v>
      </c>
      <c r="P344" s="20">
        <f>P343-VLookups!$C$42</f>
        <v>-248.5</v>
      </c>
      <c r="Q344" s="22">
        <v>100</v>
      </c>
      <c r="R344" s="19">
        <v>0</v>
      </c>
      <c r="S344" s="20">
        <f>VLookups!$C$50</f>
        <v>-3580.614715990946</v>
      </c>
      <c r="T344" s="19">
        <v>0</v>
      </c>
      <c r="U344" s="9">
        <v>196</v>
      </c>
      <c r="V344" s="21">
        <f>V343-VLookups!$C$54</f>
        <v>-2200</v>
      </c>
      <c r="W344" s="21">
        <f>-VLookups!$C$60</f>
        <v>-300</v>
      </c>
      <c r="X344" s="21">
        <f>-[1]VLookups!$C$62</f>
        <v>-150</v>
      </c>
      <c r="Y344" s="20">
        <f>Y343*(1+VLookups!$C$57/12)</f>
        <v>-375.4209951173317</v>
      </c>
      <c r="Z344" s="20">
        <f>-E344*VLookups!$J$3</f>
        <v>-896.85147152934178</v>
      </c>
      <c r="AA344" s="19">
        <v>0</v>
      </c>
      <c r="AB344" s="20">
        <f t="shared" si="20"/>
        <v>7668.4043802342348</v>
      </c>
      <c r="AC344" s="20">
        <f t="shared" si="21"/>
        <v>1058671.1485171223</v>
      </c>
    </row>
    <row r="345" spans="2:29" x14ac:dyDescent="0.25">
      <c r="B345" s="9">
        <v>341</v>
      </c>
      <c r="C345" s="9">
        <f t="shared" si="22"/>
        <v>51</v>
      </c>
      <c r="D345" s="9">
        <f t="shared" si="23"/>
        <v>5</v>
      </c>
      <c r="E345" s="20">
        <f>E333*(1+VLookups!$C$8)</f>
        <v>22421.286788233545</v>
      </c>
      <c r="F345" s="20">
        <f>-E345*VLookups!$C$10*2</f>
        <v>-1345.2772072940127</v>
      </c>
      <c r="G345" s="19">
        <v>0</v>
      </c>
      <c r="H345" s="20">
        <f>(-VLookups!$C$13)*(E345+F345/2)</f>
        <v>-6328.8566217146836</v>
      </c>
      <c r="I345" s="19">
        <v>0</v>
      </c>
      <c r="J345" s="19">
        <v>0</v>
      </c>
      <c r="K345" s="19">
        <v>0</v>
      </c>
      <c r="L345" s="19">
        <v>0</v>
      </c>
      <c r="M345" s="19">
        <v>0</v>
      </c>
      <c r="N345" s="20" t="s">
        <v>36</v>
      </c>
      <c r="O345" s="19">
        <v>0</v>
      </c>
      <c r="P345" s="20">
        <f>P344-VLookups!$C$42</f>
        <v>-250</v>
      </c>
      <c r="Q345" s="22">
        <v>101</v>
      </c>
      <c r="R345" s="19">
        <v>0</v>
      </c>
      <c r="S345" s="20">
        <f>VLookups!$C$50</f>
        <v>-3580.614715990946</v>
      </c>
      <c r="T345" s="19">
        <v>0</v>
      </c>
      <c r="U345" s="9">
        <v>197</v>
      </c>
      <c r="V345" s="21">
        <f>V344-VLookups!$C$54</f>
        <v>-2205</v>
      </c>
      <c r="W345" s="21">
        <f>-VLookups!$C$60</f>
        <v>-300</v>
      </c>
      <c r="X345" s="21">
        <f>-[1]VLookups!$C$62</f>
        <v>-150</v>
      </c>
      <c r="Y345" s="20">
        <f>Y344*(1+VLookups!$C$57/12)</f>
        <v>-376.51597301975727</v>
      </c>
      <c r="Z345" s="20">
        <f>-E345*VLookups!$J$3</f>
        <v>-896.85147152934178</v>
      </c>
      <c r="AA345" s="19">
        <v>0</v>
      </c>
      <c r="AB345" s="20">
        <f t="shared" si="20"/>
        <v>7660.8094023318099</v>
      </c>
      <c r="AC345" s="20">
        <f t="shared" si="21"/>
        <v>1068096.4098336492</v>
      </c>
    </row>
    <row r="346" spans="2:29" x14ac:dyDescent="0.25">
      <c r="B346" s="9">
        <v>342</v>
      </c>
      <c r="C346" s="9">
        <f t="shared" si="22"/>
        <v>51</v>
      </c>
      <c r="D346" s="9">
        <f t="shared" si="23"/>
        <v>6</v>
      </c>
      <c r="E346" s="20">
        <f>E334*(1+VLookups!$C$8)</f>
        <v>22421.286788233545</v>
      </c>
      <c r="F346" s="20">
        <f>-E346*VLookups!$C$10*2</f>
        <v>-1345.2772072940127</v>
      </c>
      <c r="G346" s="19">
        <v>0</v>
      </c>
      <c r="H346" s="20">
        <f>(-VLookups!$C$13)*(E346+F346/2)</f>
        <v>-6328.8566217146836</v>
      </c>
      <c r="I346" s="19">
        <v>0</v>
      </c>
      <c r="J346" s="19">
        <v>0</v>
      </c>
      <c r="K346" s="19">
        <v>0</v>
      </c>
      <c r="L346" s="19">
        <v>0</v>
      </c>
      <c r="M346" s="19">
        <v>0</v>
      </c>
      <c r="N346" s="20" t="s">
        <v>36</v>
      </c>
      <c r="O346" s="19">
        <v>0</v>
      </c>
      <c r="P346" s="20">
        <f>P345-VLookups!$C$42</f>
        <v>-251.5</v>
      </c>
      <c r="Q346" s="22">
        <v>102</v>
      </c>
      <c r="R346" s="19">
        <v>0</v>
      </c>
      <c r="S346" s="20">
        <f>VLookups!$C$50</f>
        <v>-3580.614715990946</v>
      </c>
      <c r="T346" s="19">
        <v>0</v>
      </c>
      <c r="U346" s="9">
        <v>198</v>
      </c>
      <c r="V346" s="21">
        <f>V345-VLookups!$C$54</f>
        <v>-2210</v>
      </c>
      <c r="W346" s="21">
        <f>-VLookups!$C$60</f>
        <v>-300</v>
      </c>
      <c r="X346" s="21">
        <f>-[1]VLookups!$C$62</f>
        <v>-150</v>
      </c>
      <c r="Y346" s="20">
        <f>Y345*(1+VLookups!$C$57/12)</f>
        <v>-377.61414460773159</v>
      </c>
      <c r="Z346" s="20">
        <f>-E346*VLookups!$J$3</f>
        <v>-896.85147152934178</v>
      </c>
      <c r="AA346" s="19">
        <v>0</v>
      </c>
      <c r="AB346" s="20">
        <f t="shared" si="20"/>
        <v>7653.2112307438365</v>
      </c>
      <c r="AC346" s="20">
        <f t="shared" si="21"/>
        <v>1077529.7817474492</v>
      </c>
    </row>
    <row r="347" spans="2:29" x14ac:dyDescent="0.25">
      <c r="B347" s="9">
        <v>343</v>
      </c>
      <c r="C347" s="9">
        <f t="shared" si="22"/>
        <v>51</v>
      </c>
      <c r="D347" s="9">
        <f t="shared" si="23"/>
        <v>7</v>
      </c>
      <c r="E347" s="20">
        <f>E335*(1+VLookups!$C$8)</f>
        <v>22421.286788233545</v>
      </c>
      <c r="F347" s="20">
        <f>-E347*VLookups!$C$10*2</f>
        <v>-1345.2772072940127</v>
      </c>
      <c r="G347" s="19">
        <v>0</v>
      </c>
      <c r="H347" s="20">
        <f>(-VLookups!$C$13)*(E347+F347/2)</f>
        <v>-6328.8566217146836</v>
      </c>
      <c r="I347" s="19">
        <v>0</v>
      </c>
      <c r="J347" s="19">
        <v>0</v>
      </c>
      <c r="K347" s="19">
        <v>0</v>
      </c>
      <c r="L347" s="19">
        <v>0</v>
      </c>
      <c r="M347" s="19">
        <v>0</v>
      </c>
      <c r="N347" s="20" t="s">
        <v>36</v>
      </c>
      <c r="O347" s="19">
        <v>0</v>
      </c>
      <c r="P347" s="20">
        <f>P346-VLookups!$C$42</f>
        <v>-253</v>
      </c>
      <c r="Q347" s="22">
        <v>103</v>
      </c>
      <c r="R347" s="19">
        <v>0</v>
      </c>
      <c r="S347" s="20">
        <f>VLookups!$C$50</f>
        <v>-3580.614715990946</v>
      </c>
      <c r="T347" s="19">
        <v>0</v>
      </c>
      <c r="U347" s="9">
        <v>199</v>
      </c>
      <c r="V347" s="21">
        <f>V346-VLookups!$C$54</f>
        <v>-2215</v>
      </c>
      <c r="W347" s="21">
        <f>-VLookups!$C$60</f>
        <v>-300</v>
      </c>
      <c r="X347" s="21">
        <f>-[1]VLookups!$C$62</f>
        <v>-150</v>
      </c>
      <c r="Y347" s="20">
        <f>Y346*(1+VLookups!$C$57/12)</f>
        <v>-378.71551919617082</v>
      </c>
      <c r="Z347" s="20">
        <f>-E347*VLookups!$J$3</f>
        <v>-896.85147152934178</v>
      </c>
      <c r="AA347" s="19">
        <v>0</v>
      </c>
      <c r="AB347" s="20">
        <f t="shared" si="20"/>
        <v>7645.6098561553972</v>
      </c>
      <c r="AC347" s="20">
        <f t="shared" si="21"/>
        <v>1086971.2745731839</v>
      </c>
    </row>
    <row r="348" spans="2:29" x14ac:dyDescent="0.25">
      <c r="B348" s="9">
        <v>344</v>
      </c>
      <c r="C348" s="9">
        <f t="shared" si="22"/>
        <v>51</v>
      </c>
      <c r="D348" s="9">
        <f t="shared" si="23"/>
        <v>8</v>
      </c>
      <c r="E348" s="20">
        <f>E336*(1+VLookups!$C$8)</f>
        <v>22421.286788233545</v>
      </c>
      <c r="F348" s="20">
        <f>-E348*VLookups!$C$10*2</f>
        <v>-1345.2772072940127</v>
      </c>
      <c r="G348" s="19">
        <v>0</v>
      </c>
      <c r="H348" s="20">
        <f>(-VLookups!$C$13)*(E348+F348/2)</f>
        <v>-6328.8566217146836</v>
      </c>
      <c r="I348" s="19">
        <v>0</v>
      </c>
      <c r="J348" s="19">
        <v>0</v>
      </c>
      <c r="K348" s="19">
        <v>0</v>
      </c>
      <c r="L348" s="19">
        <v>0</v>
      </c>
      <c r="M348" s="19">
        <v>0</v>
      </c>
      <c r="N348" s="20" t="s">
        <v>36</v>
      </c>
      <c r="O348" s="19">
        <v>0</v>
      </c>
      <c r="P348" s="20">
        <f>P347-VLookups!$C$42</f>
        <v>-254.5</v>
      </c>
      <c r="Q348" s="22">
        <v>104</v>
      </c>
      <c r="R348" s="19">
        <v>0</v>
      </c>
      <c r="S348" s="20">
        <f>VLookups!$C$50</f>
        <v>-3580.614715990946</v>
      </c>
      <c r="T348" s="19">
        <v>0</v>
      </c>
      <c r="U348" s="9">
        <v>200</v>
      </c>
      <c r="V348" s="21">
        <f>V347-VLookups!$C$54</f>
        <v>-2220</v>
      </c>
      <c r="W348" s="21">
        <f>-VLookups!$C$60</f>
        <v>-300</v>
      </c>
      <c r="X348" s="21">
        <f>-[1]VLookups!$C$62</f>
        <v>-150</v>
      </c>
      <c r="Y348" s="20">
        <f>Y347*(1+VLookups!$C$57/12)</f>
        <v>-379.82010612715965</v>
      </c>
      <c r="Z348" s="20">
        <f>-E348*VLookups!$J$3</f>
        <v>-896.85147152934178</v>
      </c>
      <c r="AA348" s="19">
        <v>0</v>
      </c>
      <c r="AB348" s="20">
        <f t="shared" si="20"/>
        <v>7638.005269224408</v>
      </c>
      <c r="AC348" s="20">
        <f t="shared" si="21"/>
        <v>1096420.8986333637</v>
      </c>
    </row>
    <row r="349" spans="2:29" x14ac:dyDescent="0.25">
      <c r="B349" s="9">
        <v>345</v>
      </c>
      <c r="C349" s="9">
        <f t="shared" si="22"/>
        <v>51</v>
      </c>
      <c r="D349" s="9">
        <f t="shared" si="23"/>
        <v>9</v>
      </c>
      <c r="E349" s="20">
        <f>E337*(1+VLookups!$C$8)</f>
        <v>22421.286788233545</v>
      </c>
      <c r="F349" s="20">
        <f>-E349*VLookups!$C$10*2</f>
        <v>-1345.2772072940127</v>
      </c>
      <c r="G349" s="19">
        <v>0</v>
      </c>
      <c r="H349" s="20">
        <f>(-VLookups!$C$13)*(E349+F349/2)</f>
        <v>-6328.8566217146836</v>
      </c>
      <c r="I349" s="19">
        <v>0</v>
      </c>
      <c r="J349" s="19">
        <v>0</v>
      </c>
      <c r="K349" s="19">
        <v>0</v>
      </c>
      <c r="L349" s="19">
        <v>0</v>
      </c>
      <c r="M349" s="19">
        <v>0</v>
      </c>
      <c r="N349" s="20" t="s">
        <v>36</v>
      </c>
      <c r="O349" s="19">
        <v>0</v>
      </c>
      <c r="P349" s="20">
        <f>P348-VLookups!$C$42</f>
        <v>-256</v>
      </c>
      <c r="Q349" s="22">
        <v>105</v>
      </c>
      <c r="R349" s="19">
        <v>0</v>
      </c>
      <c r="S349" s="20">
        <f>VLookups!$C$50</f>
        <v>-3580.614715990946</v>
      </c>
      <c r="T349" s="19">
        <v>0</v>
      </c>
      <c r="U349" s="9">
        <v>201</v>
      </c>
      <c r="V349" s="21">
        <f>V348-VLookups!$C$54</f>
        <v>-2225</v>
      </c>
      <c r="W349" s="21">
        <f>-VLookups!$C$60</f>
        <v>-300</v>
      </c>
      <c r="X349" s="21">
        <f>-[1]VLookups!$C$62</f>
        <v>-150</v>
      </c>
      <c r="Y349" s="20">
        <f>Y348*(1+VLookups!$C$57/12)</f>
        <v>-380.92791477003055</v>
      </c>
      <c r="Z349" s="20">
        <f>-E349*VLookups!$J$3</f>
        <v>-896.85147152934178</v>
      </c>
      <c r="AA349" s="19">
        <v>0</v>
      </c>
      <c r="AB349" s="20">
        <f t="shared" si="20"/>
        <v>7630.3974605815365</v>
      </c>
      <c r="AC349" s="20">
        <f t="shared" si="21"/>
        <v>1105878.6642583341</v>
      </c>
    </row>
    <row r="350" spans="2:29" x14ac:dyDescent="0.25">
      <c r="B350" s="9">
        <v>346</v>
      </c>
      <c r="C350" s="9">
        <f t="shared" si="22"/>
        <v>51</v>
      </c>
      <c r="D350" s="9">
        <f t="shared" si="23"/>
        <v>10</v>
      </c>
      <c r="E350" s="20">
        <f>E338*(1+VLookups!$C$8)</f>
        <v>22421.286788233545</v>
      </c>
      <c r="F350" s="20">
        <f>-E350*VLookups!$C$10*2</f>
        <v>-1345.2772072940127</v>
      </c>
      <c r="G350" s="19">
        <v>0</v>
      </c>
      <c r="H350" s="20">
        <f>(-VLookups!$C$13)*(E350+F350/2)</f>
        <v>-6328.8566217146836</v>
      </c>
      <c r="I350" s="19">
        <v>0</v>
      </c>
      <c r="J350" s="19">
        <v>0</v>
      </c>
      <c r="K350" s="19">
        <v>0</v>
      </c>
      <c r="L350" s="19">
        <v>0</v>
      </c>
      <c r="M350" s="19">
        <v>0</v>
      </c>
      <c r="N350" s="20" t="s">
        <v>36</v>
      </c>
      <c r="O350" s="19">
        <v>0</v>
      </c>
      <c r="P350" s="20">
        <f>P349-VLookups!$C$42</f>
        <v>-257.5</v>
      </c>
      <c r="Q350" s="22">
        <v>106</v>
      </c>
      <c r="R350" s="19">
        <v>0</v>
      </c>
      <c r="S350" s="20">
        <f>VLookups!$C$50</f>
        <v>-3580.614715990946</v>
      </c>
      <c r="T350" s="19">
        <v>0</v>
      </c>
      <c r="U350" s="9">
        <v>202</v>
      </c>
      <c r="V350" s="21">
        <f>V349-VLookups!$C$54</f>
        <v>-2230</v>
      </c>
      <c r="W350" s="21">
        <f>-VLookups!$C$60</f>
        <v>-300</v>
      </c>
      <c r="X350" s="21">
        <f>-[1]VLookups!$C$62</f>
        <v>-150</v>
      </c>
      <c r="Y350" s="20">
        <f>Y349*(1+VLookups!$C$57/12)</f>
        <v>-382.03895452144315</v>
      </c>
      <c r="Z350" s="20">
        <f>-E350*VLookups!$J$3</f>
        <v>-896.85147152934178</v>
      </c>
      <c r="AA350" s="19">
        <v>0</v>
      </c>
      <c r="AB350" s="20">
        <f t="shared" si="20"/>
        <v>7622.7864208301235</v>
      </c>
      <c r="AC350" s="20">
        <f t="shared" si="21"/>
        <v>1115344.5817862614</v>
      </c>
    </row>
    <row r="351" spans="2:29" x14ac:dyDescent="0.25">
      <c r="B351" s="9">
        <v>347</v>
      </c>
      <c r="C351" s="9">
        <f t="shared" si="22"/>
        <v>51</v>
      </c>
      <c r="D351" s="9">
        <f t="shared" si="23"/>
        <v>11</v>
      </c>
      <c r="E351" s="20">
        <f>E339*(1+VLookups!$C$8)</f>
        <v>22421.286788233545</v>
      </c>
      <c r="F351" s="20">
        <f>-E351*VLookups!$C$10*2</f>
        <v>-1345.2772072940127</v>
      </c>
      <c r="G351" s="19">
        <v>0</v>
      </c>
      <c r="H351" s="20">
        <f>(-VLookups!$C$13)*(E351+F351/2)</f>
        <v>-6328.8566217146836</v>
      </c>
      <c r="I351" s="19">
        <v>0</v>
      </c>
      <c r="J351" s="19">
        <v>0</v>
      </c>
      <c r="K351" s="19">
        <v>0</v>
      </c>
      <c r="L351" s="19">
        <v>0</v>
      </c>
      <c r="M351" s="19">
        <v>0</v>
      </c>
      <c r="N351" s="20" t="s">
        <v>36</v>
      </c>
      <c r="O351" s="19">
        <v>0</v>
      </c>
      <c r="P351" s="20">
        <f>P350-VLookups!$C$42</f>
        <v>-259</v>
      </c>
      <c r="Q351" s="22">
        <v>107</v>
      </c>
      <c r="R351" s="19">
        <v>0</v>
      </c>
      <c r="S351" s="20">
        <f>VLookups!$C$50</f>
        <v>-3580.614715990946</v>
      </c>
      <c r="T351" s="19">
        <v>0</v>
      </c>
      <c r="U351" s="9">
        <v>203</v>
      </c>
      <c r="V351" s="21">
        <f>V350-VLookups!$C$54</f>
        <v>-2235</v>
      </c>
      <c r="W351" s="21">
        <f>-VLookups!$C$60</f>
        <v>-300</v>
      </c>
      <c r="X351" s="21">
        <f>-[1]VLookups!$C$62</f>
        <v>-150</v>
      </c>
      <c r="Y351" s="20">
        <f>Y350*(1+VLookups!$C$57/12)</f>
        <v>-383.15323480546402</v>
      </c>
      <c r="Z351" s="20">
        <f>-E351*VLookups!$J$3</f>
        <v>-896.85147152934178</v>
      </c>
      <c r="AA351" s="19">
        <v>0</v>
      </c>
      <c r="AB351" s="20">
        <f t="shared" si="20"/>
        <v>7615.172140546103</v>
      </c>
      <c r="AC351" s="20">
        <f t="shared" si="21"/>
        <v>1124818.661563118</v>
      </c>
    </row>
    <row r="352" spans="2:29" x14ac:dyDescent="0.25">
      <c r="B352" s="9">
        <v>348</v>
      </c>
      <c r="C352" s="9">
        <f t="shared" si="22"/>
        <v>52</v>
      </c>
      <c r="D352" s="9">
        <f t="shared" si="23"/>
        <v>0</v>
      </c>
      <c r="E352" s="20">
        <f>E340*(1+VLookups!$C$8)</f>
        <v>23206.031825821716</v>
      </c>
      <c r="F352" s="20">
        <f>-E352*VLookups!$C$10*2</f>
        <v>-1392.3619095493029</v>
      </c>
      <c r="G352" s="19">
        <v>0</v>
      </c>
      <c r="H352" s="20">
        <f>(-VLookups!$C$13)*(E352+F352/2)</f>
        <v>-6550.3666034746966</v>
      </c>
      <c r="I352" s="19">
        <v>0</v>
      </c>
      <c r="J352" s="19">
        <v>0</v>
      </c>
      <c r="K352" s="19">
        <v>0</v>
      </c>
      <c r="L352" s="19">
        <v>0</v>
      </c>
      <c r="M352" s="19">
        <v>0</v>
      </c>
      <c r="N352" s="20" t="s">
        <v>36</v>
      </c>
      <c r="O352" s="19">
        <v>0</v>
      </c>
      <c r="P352" s="20">
        <f>P351-VLookups!$C$42</f>
        <v>-260.5</v>
      </c>
      <c r="Q352" s="22">
        <v>108</v>
      </c>
      <c r="R352" s="19">
        <v>0</v>
      </c>
      <c r="S352" s="20">
        <f>VLookups!$C$50</f>
        <v>-3580.614715990946</v>
      </c>
      <c r="T352" s="19">
        <v>0</v>
      </c>
      <c r="U352" s="9">
        <v>204</v>
      </c>
      <c r="V352" s="21">
        <f>V351-VLookups!$C$54</f>
        <v>-2240</v>
      </c>
      <c r="W352" s="21">
        <f>-VLookups!$C$60</f>
        <v>-300</v>
      </c>
      <c r="X352" s="21">
        <f>-[1]VLookups!$C$62</f>
        <v>-150</v>
      </c>
      <c r="Y352" s="20">
        <f>Y351*(1+VLookups!$C$57/12)</f>
        <v>-384.27076507364666</v>
      </c>
      <c r="Z352" s="20">
        <f>-E352*VLookups!$J$3</f>
        <v>-928.24127303286866</v>
      </c>
      <c r="AA352" s="19">
        <v>0</v>
      </c>
      <c r="AB352" s="20">
        <f t="shared" si="20"/>
        <v>8115.8575134749062</v>
      </c>
      <c r="AC352" s="20">
        <f t="shared" si="21"/>
        <v>1134809.2168458649</v>
      </c>
    </row>
    <row r="353" spans="2:29" x14ac:dyDescent="0.25">
      <c r="B353" s="9">
        <v>349</v>
      </c>
      <c r="C353" s="9">
        <f t="shared" si="22"/>
        <v>52</v>
      </c>
      <c r="D353" s="9">
        <f t="shared" si="23"/>
        <v>1</v>
      </c>
      <c r="E353" s="20">
        <f>E341*(1+VLookups!$C$8)</f>
        <v>23206.031825821716</v>
      </c>
      <c r="F353" s="20">
        <f>-E353*VLookups!$C$10*2</f>
        <v>-1392.3619095493029</v>
      </c>
      <c r="G353" s="19">
        <v>0</v>
      </c>
      <c r="H353" s="20">
        <f>(-VLookups!$C$13)*(E353+F353/2)</f>
        <v>-6550.3666034746966</v>
      </c>
      <c r="I353" s="19">
        <v>0</v>
      </c>
      <c r="J353" s="19">
        <v>0</v>
      </c>
      <c r="K353" s="19">
        <v>0</v>
      </c>
      <c r="L353" s="19">
        <v>0</v>
      </c>
      <c r="M353" s="19">
        <v>0</v>
      </c>
      <c r="N353" s="20" t="s">
        <v>36</v>
      </c>
      <c r="O353" s="19">
        <v>0</v>
      </c>
      <c r="P353" s="20">
        <f>P352-VLookups!$C$42</f>
        <v>-262</v>
      </c>
      <c r="Q353" s="22">
        <v>109</v>
      </c>
      <c r="R353" s="19">
        <v>0</v>
      </c>
      <c r="S353" s="20">
        <f>VLookups!$C$50</f>
        <v>-3580.614715990946</v>
      </c>
      <c r="T353" s="19">
        <v>0</v>
      </c>
      <c r="U353" s="9">
        <v>205</v>
      </c>
      <c r="V353" s="21">
        <f>V352-VLookups!$C$54</f>
        <v>-2245</v>
      </c>
      <c r="W353" s="21">
        <f>-VLookups!$C$60</f>
        <v>-300</v>
      </c>
      <c r="X353" s="21">
        <f>-[1]VLookups!$C$62</f>
        <v>-150</v>
      </c>
      <c r="Y353" s="20">
        <f>Y352*(1+VLookups!$C$57/12)</f>
        <v>-385.39155480511147</v>
      </c>
      <c r="Z353" s="20">
        <f>-E353*VLookups!$J$3</f>
        <v>-928.24127303286866</v>
      </c>
      <c r="AA353" s="19">
        <v>0</v>
      </c>
      <c r="AB353" s="20">
        <f t="shared" si="20"/>
        <v>8108.236723743441</v>
      </c>
      <c r="AC353" s="20">
        <f t="shared" si="21"/>
        <v>1144808.8022643514</v>
      </c>
    </row>
    <row r="354" spans="2:29" x14ac:dyDescent="0.25">
      <c r="B354" s="9">
        <v>350</v>
      </c>
      <c r="C354" s="9">
        <f t="shared" si="22"/>
        <v>52</v>
      </c>
      <c r="D354" s="9">
        <f t="shared" si="23"/>
        <v>2</v>
      </c>
      <c r="E354" s="20">
        <f>E342*(1+VLookups!$C$8)</f>
        <v>23206.031825821716</v>
      </c>
      <c r="F354" s="20">
        <f>-E354*VLookups!$C$10*2</f>
        <v>-1392.3619095493029</v>
      </c>
      <c r="G354" s="19">
        <v>0</v>
      </c>
      <c r="H354" s="20">
        <f>(-VLookups!$C$13)*(E354+F354/2)</f>
        <v>-6550.3666034746966</v>
      </c>
      <c r="I354" s="19">
        <v>0</v>
      </c>
      <c r="J354" s="19">
        <v>0</v>
      </c>
      <c r="K354" s="19">
        <v>0</v>
      </c>
      <c r="L354" s="19">
        <v>0</v>
      </c>
      <c r="M354" s="19">
        <v>0</v>
      </c>
      <c r="N354" s="20" t="s">
        <v>36</v>
      </c>
      <c r="O354" s="19">
        <v>0</v>
      </c>
      <c r="P354" s="20">
        <f>P353-VLookups!$C$42</f>
        <v>-263.5</v>
      </c>
      <c r="Q354" s="22">
        <v>110</v>
      </c>
      <c r="R354" s="19">
        <v>0</v>
      </c>
      <c r="S354" s="20">
        <f>VLookups!$C$50</f>
        <v>-3580.614715990946</v>
      </c>
      <c r="T354" s="19">
        <v>0</v>
      </c>
      <c r="U354" s="9">
        <v>206</v>
      </c>
      <c r="V354" s="21">
        <f>V353-VLookups!$C$54</f>
        <v>-2250</v>
      </c>
      <c r="W354" s="21">
        <f>-VLookups!$C$60</f>
        <v>-300</v>
      </c>
      <c r="X354" s="21">
        <f>-[1]VLookups!$C$62</f>
        <v>-150</v>
      </c>
      <c r="Y354" s="20">
        <f>Y353*(1+VLookups!$C$57/12)</f>
        <v>-386.51561350662638</v>
      </c>
      <c r="Z354" s="20">
        <f>-E354*VLookups!$J$3</f>
        <v>-928.24127303286866</v>
      </c>
      <c r="AA354" s="19">
        <v>0</v>
      </c>
      <c r="AB354" s="20">
        <f t="shared" si="20"/>
        <v>8100.6126650419264</v>
      </c>
      <c r="AC354" s="20">
        <f t="shared" si="21"/>
        <v>1154817.4295998339</v>
      </c>
    </row>
    <row r="355" spans="2:29" x14ac:dyDescent="0.25">
      <c r="B355" s="9">
        <v>351</v>
      </c>
      <c r="C355" s="9">
        <f t="shared" si="22"/>
        <v>52</v>
      </c>
      <c r="D355" s="9">
        <f t="shared" si="23"/>
        <v>3</v>
      </c>
      <c r="E355" s="20">
        <f>E343*(1+VLookups!$C$8)</f>
        <v>23206.031825821716</v>
      </c>
      <c r="F355" s="20">
        <f>-E355*VLookups!$C$10*2</f>
        <v>-1392.3619095493029</v>
      </c>
      <c r="G355" s="19">
        <v>0</v>
      </c>
      <c r="H355" s="20">
        <f>(-VLookups!$C$13)*(E355+F355/2)</f>
        <v>-6550.3666034746966</v>
      </c>
      <c r="I355" s="19">
        <v>0</v>
      </c>
      <c r="J355" s="19">
        <v>0</v>
      </c>
      <c r="K355" s="19">
        <v>0</v>
      </c>
      <c r="L355" s="19">
        <v>0</v>
      </c>
      <c r="M355" s="19">
        <v>0</v>
      </c>
      <c r="N355" s="20" t="s">
        <v>36</v>
      </c>
      <c r="O355" s="19">
        <v>0</v>
      </c>
      <c r="P355" s="20">
        <f>P354-VLookups!$C$42</f>
        <v>-265</v>
      </c>
      <c r="Q355" s="22">
        <v>111</v>
      </c>
      <c r="R355" s="19">
        <v>0</v>
      </c>
      <c r="S355" s="20">
        <f>VLookups!$C$50</f>
        <v>-3580.614715990946</v>
      </c>
      <c r="T355" s="19">
        <v>0</v>
      </c>
      <c r="U355" s="9">
        <v>207</v>
      </c>
      <c r="V355" s="21">
        <f>V354-VLookups!$C$54</f>
        <v>-2255</v>
      </c>
      <c r="W355" s="21">
        <f>-VLookups!$C$60</f>
        <v>-300</v>
      </c>
      <c r="X355" s="21">
        <f>-[1]VLookups!$C$62</f>
        <v>-150</v>
      </c>
      <c r="Y355" s="20">
        <f>Y354*(1+VLookups!$C$57/12)</f>
        <v>-387.64295071268737</v>
      </c>
      <c r="Z355" s="20">
        <f>-E355*VLookups!$J$3</f>
        <v>-928.24127303286866</v>
      </c>
      <c r="AA355" s="19">
        <v>0</v>
      </c>
      <c r="AB355" s="20">
        <f t="shared" si="20"/>
        <v>8092.985327835866</v>
      </c>
      <c r="AC355" s="20">
        <f t="shared" si="21"/>
        <v>1164835.1106436695</v>
      </c>
    </row>
    <row r="356" spans="2:29" x14ac:dyDescent="0.25">
      <c r="B356" s="9">
        <v>352</v>
      </c>
      <c r="C356" s="9">
        <f t="shared" si="22"/>
        <v>52</v>
      </c>
      <c r="D356" s="9">
        <f t="shared" si="23"/>
        <v>4</v>
      </c>
      <c r="E356" s="20">
        <f>E344*(1+VLookups!$C$8)</f>
        <v>23206.031825821716</v>
      </c>
      <c r="F356" s="20">
        <f>-E356*VLookups!$C$10*2</f>
        <v>-1392.3619095493029</v>
      </c>
      <c r="G356" s="19">
        <v>0</v>
      </c>
      <c r="H356" s="20">
        <f>(-VLookups!$C$13)*(E356+F356/2)</f>
        <v>-6550.3666034746966</v>
      </c>
      <c r="I356" s="19">
        <v>0</v>
      </c>
      <c r="J356" s="19">
        <v>0</v>
      </c>
      <c r="K356" s="19">
        <v>0</v>
      </c>
      <c r="L356" s="19">
        <v>0</v>
      </c>
      <c r="M356" s="19">
        <v>0</v>
      </c>
      <c r="N356" s="20" t="s">
        <v>36</v>
      </c>
      <c r="O356" s="19">
        <v>0</v>
      </c>
      <c r="P356" s="20">
        <f>P355-VLookups!$C$42</f>
        <v>-266.5</v>
      </c>
      <c r="Q356" s="22">
        <v>112</v>
      </c>
      <c r="R356" s="19">
        <v>0</v>
      </c>
      <c r="S356" s="20">
        <f>VLookups!$C$50</f>
        <v>-3580.614715990946</v>
      </c>
      <c r="T356" s="19">
        <v>0</v>
      </c>
      <c r="U356" s="9">
        <v>208</v>
      </c>
      <c r="V356" s="21">
        <f>V355-VLookups!$C$54</f>
        <v>-2260</v>
      </c>
      <c r="W356" s="21">
        <f>-VLookups!$C$60</f>
        <v>-300</v>
      </c>
      <c r="X356" s="21">
        <f>-[1]VLookups!$C$62</f>
        <v>-150</v>
      </c>
      <c r="Y356" s="20">
        <f>Y355*(1+VLookups!$C$57/12)</f>
        <v>-388.77357598559939</v>
      </c>
      <c r="Z356" s="20">
        <f>-E356*VLookups!$J$3</f>
        <v>-928.24127303286866</v>
      </c>
      <c r="AA356" s="19">
        <v>0</v>
      </c>
      <c r="AB356" s="20">
        <f t="shared" si="20"/>
        <v>8085.3547025629541</v>
      </c>
      <c r="AC356" s="20">
        <f t="shared" si="21"/>
        <v>1174861.8571973054</v>
      </c>
    </row>
    <row r="357" spans="2:29" x14ac:dyDescent="0.25">
      <c r="B357" s="9">
        <v>353</v>
      </c>
      <c r="C357" s="9">
        <f t="shared" si="22"/>
        <v>52</v>
      </c>
      <c r="D357" s="9">
        <f t="shared" si="23"/>
        <v>5</v>
      </c>
      <c r="E357" s="20">
        <f>E345*(1+VLookups!$C$8)</f>
        <v>23206.031825821716</v>
      </c>
      <c r="F357" s="20">
        <f>-E357*VLookups!$C$10*2</f>
        <v>-1392.3619095493029</v>
      </c>
      <c r="G357" s="19">
        <v>0</v>
      </c>
      <c r="H357" s="20">
        <f>(-VLookups!$C$13)*(E357+F357/2)</f>
        <v>-6550.3666034746966</v>
      </c>
      <c r="I357" s="19">
        <v>0</v>
      </c>
      <c r="J357" s="19">
        <v>0</v>
      </c>
      <c r="K357" s="19">
        <v>0</v>
      </c>
      <c r="L357" s="19">
        <v>0</v>
      </c>
      <c r="M357" s="19">
        <v>0</v>
      </c>
      <c r="N357" s="20" t="s">
        <v>36</v>
      </c>
      <c r="O357" s="19">
        <v>0</v>
      </c>
      <c r="P357" s="20">
        <f>P356-VLookups!$C$42</f>
        <v>-268</v>
      </c>
      <c r="Q357" s="22">
        <v>113</v>
      </c>
      <c r="R357" s="19">
        <v>0</v>
      </c>
      <c r="S357" s="20">
        <f>VLookups!$C$50</f>
        <v>-3580.614715990946</v>
      </c>
      <c r="T357" s="19">
        <v>0</v>
      </c>
      <c r="U357" s="9">
        <v>209</v>
      </c>
      <c r="V357" s="21">
        <f>V356-VLookups!$C$54</f>
        <v>-2265</v>
      </c>
      <c r="W357" s="21">
        <f>-VLookups!$C$60</f>
        <v>-300</v>
      </c>
      <c r="X357" s="21">
        <f>-[1]VLookups!$C$62</f>
        <v>-150</v>
      </c>
      <c r="Y357" s="20">
        <f>Y356*(1+VLookups!$C$57/12)</f>
        <v>-389.90749891555737</v>
      </c>
      <c r="Z357" s="20">
        <f>-E357*VLookups!$J$3</f>
        <v>-928.24127303286866</v>
      </c>
      <c r="AA357" s="19">
        <v>0</v>
      </c>
      <c r="AB357" s="20">
        <f t="shared" si="20"/>
        <v>8077.7207796329949</v>
      </c>
      <c r="AC357" s="20">
        <f t="shared" si="21"/>
        <v>1184897.6810722672</v>
      </c>
    </row>
    <row r="358" spans="2:29" x14ac:dyDescent="0.25">
      <c r="B358" s="9">
        <v>354</v>
      </c>
      <c r="C358" s="9">
        <f t="shared" si="22"/>
        <v>52</v>
      </c>
      <c r="D358" s="9">
        <f t="shared" si="23"/>
        <v>6</v>
      </c>
      <c r="E358" s="20">
        <f>E346*(1+VLookups!$C$8)</f>
        <v>23206.031825821716</v>
      </c>
      <c r="F358" s="20">
        <f>-E358*VLookups!$C$10*2</f>
        <v>-1392.3619095493029</v>
      </c>
      <c r="G358" s="19">
        <v>0</v>
      </c>
      <c r="H358" s="20">
        <f>(-VLookups!$C$13)*(E358+F358/2)</f>
        <v>-6550.3666034746966</v>
      </c>
      <c r="I358" s="19">
        <v>0</v>
      </c>
      <c r="J358" s="19">
        <v>0</v>
      </c>
      <c r="K358" s="19">
        <v>0</v>
      </c>
      <c r="L358" s="19">
        <v>0</v>
      </c>
      <c r="M358" s="19">
        <v>0</v>
      </c>
      <c r="N358" s="20" t="s">
        <v>36</v>
      </c>
      <c r="O358" s="19">
        <v>0</v>
      </c>
      <c r="P358" s="20">
        <f>P357-VLookups!$C$42</f>
        <v>-269.5</v>
      </c>
      <c r="Q358" s="22">
        <v>114</v>
      </c>
      <c r="R358" s="19">
        <v>0</v>
      </c>
      <c r="S358" s="20">
        <f>VLookups!$C$50</f>
        <v>-3580.614715990946</v>
      </c>
      <c r="T358" s="19">
        <v>0</v>
      </c>
      <c r="U358" s="9">
        <v>210</v>
      </c>
      <c r="V358" s="21">
        <f>V357-VLookups!$C$54</f>
        <v>-2270</v>
      </c>
      <c r="W358" s="21">
        <f>-VLookups!$C$60</f>
        <v>-300</v>
      </c>
      <c r="X358" s="21">
        <f>-[1]VLookups!$C$62</f>
        <v>-150</v>
      </c>
      <c r="Y358" s="20">
        <f>Y357*(1+VLookups!$C$57/12)</f>
        <v>-391.04472912072777</v>
      </c>
      <c r="Z358" s="20">
        <f>-E358*VLookups!$J$3</f>
        <v>-928.24127303286866</v>
      </c>
      <c r="AA358" s="19">
        <v>0</v>
      </c>
      <c r="AB358" s="20">
        <f t="shared" si="20"/>
        <v>8070.0835494278253</v>
      </c>
      <c r="AC358" s="20">
        <f t="shared" si="21"/>
        <v>1194942.5940901488</v>
      </c>
    </row>
    <row r="359" spans="2:29" x14ac:dyDescent="0.25">
      <c r="B359" s="9">
        <v>355</v>
      </c>
      <c r="C359" s="9">
        <f t="shared" si="22"/>
        <v>52</v>
      </c>
      <c r="D359" s="9">
        <f t="shared" si="23"/>
        <v>7</v>
      </c>
      <c r="E359" s="20">
        <f>E347*(1+VLookups!$C$8)</f>
        <v>23206.031825821716</v>
      </c>
      <c r="F359" s="20">
        <f>-E359*VLookups!$C$10*2</f>
        <v>-1392.3619095493029</v>
      </c>
      <c r="G359" s="19">
        <v>0</v>
      </c>
      <c r="H359" s="20">
        <f>(-VLookups!$C$13)*(E359+F359/2)</f>
        <v>-6550.3666034746966</v>
      </c>
      <c r="I359" s="19">
        <v>0</v>
      </c>
      <c r="J359" s="19">
        <v>0</v>
      </c>
      <c r="K359" s="19">
        <v>0</v>
      </c>
      <c r="L359" s="19">
        <v>0</v>
      </c>
      <c r="M359" s="19">
        <v>0</v>
      </c>
      <c r="N359" s="20" t="s">
        <v>36</v>
      </c>
      <c r="O359" s="19">
        <v>0</v>
      </c>
      <c r="P359" s="20">
        <f>P358-VLookups!$C$42</f>
        <v>-271</v>
      </c>
      <c r="Q359" s="22">
        <v>115</v>
      </c>
      <c r="R359" s="19">
        <v>0</v>
      </c>
      <c r="S359" s="20">
        <f>VLookups!$C$50</f>
        <v>-3580.614715990946</v>
      </c>
      <c r="T359" s="19">
        <v>0</v>
      </c>
      <c r="U359" s="9">
        <v>211</v>
      </c>
      <c r="V359" s="21">
        <f>V358-VLookups!$C$54</f>
        <v>-2275</v>
      </c>
      <c r="W359" s="21">
        <f>-VLookups!$C$60</f>
        <v>-300</v>
      </c>
      <c r="X359" s="21">
        <f>-[1]VLookups!$C$62</f>
        <v>-150</v>
      </c>
      <c r="Y359" s="20">
        <f>Y358*(1+VLookups!$C$57/12)</f>
        <v>-392.18527624732991</v>
      </c>
      <c r="Z359" s="20">
        <f>-E359*VLookups!$J$3</f>
        <v>-928.24127303286866</v>
      </c>
      <c r="AA359" s="19">
        <v>0</v>
      </c>
      <c r="AB359" s="20">
        <f t="shared" si="20"/>
        <v>8062.4430023012228</v>
      </c>
      <c r="AC359" s="20">
        <f t="shared" si="21"/>
        <v>1204996.6080826004</v>
      </c>
    </row>
    <row r="360" spans="2:29" x14ac:dyDescent="0.25">
      <c r="B360" s="9">
        <v>356</v>
      </c>
      <c r="C360" s="9">
        <f t="shared" si="22"/>
        <v>52</v>
      </c>
      <c r="D360" s="9">
        <f t="shared" si="23"/>
        <v>8</v>
      </c>
      <c r="E360" s="20">
        <f>E348*(1+VLookups!$C$8)</f>
        <v>23206.031825821716</v>
      </c>
      <c r="F360" s="20">
        <f>-E360*VLookups!$C$10*2</f>
        <v>-1392.3619095493029</v>
      </c>
      <c r="G360" s="19">
        <v>0</v>
      </c>
      <c r="H360" s="20">
        <f>(-VLookups!$C$13)*(E360+F360/2)</f>
        <v>-6550.3666034746966</v>
      </c>
      <c r="I360" s="19">
        <v>0</v>
      </c>
      <c r="J360" s="19">
        <v>0</v>
      </c>
      <c r="K360" s="19">
        <v>0</v>
      </c>
      <c r="L360" s="19">
        <v>0</v>
      </c>
      <c r="M360" s="19">
        <v>0</v>
      </c>
      <c r="N360" s="20" t="s">
        <v>36</v>
      </c>
      <c r="O360" s="19">
        <v>0</v>
      </c>
      <c r="P360" s="20">
        <f>P359-VLookups!$C$42</f>
        <v>-272.5</v>
      </c>
      <c r="Q360" s="22">
        <v>116</v>
      </c>
      <c r="R360" s="19">
        <v>0</v>
      </c>
      <c r="S360" s="20">
        <f>VLookups!$C$50</f>
        <v>-3580.614715990946</v>
      </c>
      <c r="T360" s="19">
        <v>0</v>
      </c>
      <c r="U360" s="9">
        <v>212</v>
      </c>
      <c r="V360" s="21">
        <f>V359-VLookups!$C$54</f>
        <v>-2280</v>
      </c>
      <c r="W360" s="21">
        <f>-VLookups!$C$60</f>
        <v>-300</v>
      </c>
      <c r="X360" s="21">
        <f>-[1]VLookups!$C$62</f>
        <v>-150</v>
      </c>
      <c r="Y360" s="20">
        <f>Y359*(1+VLookups!$C$57/12)</f>
        <v>-393.32914996971795</v>
      </c>
      <c r="Z360" s="20">
        <f>-E360*VLookups!$J$3</f>
        <v>-928.24127303286866</v>
      </c>
      <c r="AA360" s="19">
        <v>0</v>
      </c>
      <c r="AB360" s="20">
        <f t="shared" si="20"/>
        <v>8054.7991285788339</v>
      </c>
      <c r="AC360" s="20">
        <f t="shared" si="21"/>
        <v>1215059.7348913169</v>
      </c>
    </row>
    <row r="361" spans="2:29" x14ac:dyDescent="0.25">
      <c r="B361" s="9">
        <v>357</v>
      </c>
      <c r="C361" s="9">
        <f t="shared" si="22"/>
        <v>52</v>
      </c>
      <c r="D361" s="9">
        <f t="shared" si="23"/>
        <v>9</v>
      </c>
      <c r="E361" s="20">
        <f>E349*(1+VLookups!$C$8)</f>
        <v>23206.031825821716</v>
      </c>
      <c r="F361" s="20">
        <f>-E361*VLookups!$C$10*2</f>
        <v>-1392.3619095493029</v>
      </c>
      <c r="G361" s="19">
        <v>0</v>
      </c>
      <c r="H361" s="20">
        <f>(-VLookups!$C$13)*(E361+F361/2)</f>
        <v>-6550.3666034746966</v>
      </c>
      <c r="I361" s="19">
        <v>0</v>
      </c>
      <c r="J361" s="19">
        <v>0</v>
      </c>
      <c r="K361" s="19">
        <v>0</v>
      </c>
      <c r="L361" s="19">
        <v>0</v>
      </c>
      <c r="M361" s="19">
        <v>0</v>
      </c>
      <c r="N361" s="20" t="s">
        <v>36</v>
      </c>
      <c r="O361" s="19">
        <v>0</v>
      </c>
      <c r="P361" s="20">
        <f>P360-VLookups!$C$42</f>
        <v>-274</v>
      </c>
      <c r="Q361" s="22">
        <v>117</v>
      </c>
      <c r="R361" s="19">
        <v>0</v>
      </c>
      <c r="S361" s="20">
        <f>VLookups!$C$50</f>
        <v>-3580.614715990946</v>
      </c>
      <c r="T361" s="19">
        <v>0</v>
      </c>
      <c r="U361" s="9">
        <v>213</v>
      </c>
      <c r="V361" s="21">
        <f>V360-VLookups!$C$54</f>
        <v>-2285</v>
      </c>
      <c r="W361" s="21">
        <f>-VLookups!$C$60</f>
        <v>-300</v>
      </c>
      <c r="X361" s="21">
        <f>-[1]VLookups!$C$62</f>
        <v>-150</v>
      </c>
      <c r="Y361" s="20">
        <f>Y360*(1+VLookups!$C$57/12)</f>
        <v>-394.47635999046298</v>
      </c>
      <c r="Z361" s="20">
        <f>-E361*VLookups!$J$3</f>
        <v>-928.24127303286866</v>
      </c>
      <c r="AA361" s="19">
        <v>0</v>
      </c>
      <c r="AB361" s="20">
        <f t="shared" si="20"/>
        <v>8047.1519185580892</v>
      </c>
      <c r="AC361" s="20">
        <f t="shared" si="21"/>
        <v>1225131.9863680273</v>
      </c>
    </row>
    <row r="362" spans="2:29" x14ac:dyDescent="0.25">
      <c r="B362" s="9">
        <v>358</v>
      </c>
      <c r="C362" s="9">
        <f t="shared" si="22"/>
        <v>52</v>
      </c>
      <c r="D362" s="9">
        <f t="shared" si="23"/>
        <v>10</v>
      </c>
      <c r="E362" s="20">
        <f>E350*(1+VLookups!$C$8)</f>
        <v>23206.031825821716</v>
      </c>
      <c r="F362" s="20">
        <f>-E362*VLookups!$C$10*2</f>
        <v>-1392.3619095493029</v>
      </c>
      <c r="G362" s="19">
        <v>0</v>
      </c>
      <c r="H362" s="20">
        <f>(-VLookups!$C$13)*(E362+F362/2)</f>
        <v>-6550.3666034746966</v>
      </c>
      <c r="I362" s="19">
        <v>0</v>
      </c>
      <c r="J362" s="19">
        <v>0</v>
      </c>
      <c r="K362" s="19">
        <v>0</v>
      </c>
      <c r="L362" s="19">
        <v>0</v>
      </c>
      <c r="M362" s="19">
        <v>0</v>
      </c>
      <c r="N362" s="20" t="s">
        <v>36</v>
      </c>
      <c r="O362" s="19">
        <v>0</v>
      </c>
      <c r="P362" s="20">
        <f>P361-VLookups!$C$42</f>
        <v>-275.5</v>
      </c>
      <c r="Q362" s="22">
        <v>118</v>
      </c>
      <c r="R362" s="19">
        <v>0</v>
      </c>
      <c r="S362" s="20">
        <f>VLookups!$C$50</f>
        <v>-3580.614715990946</v>
      </c>
      <c r="T362" s="19">
        <v>0</v>
      </c>
      <c r="U362" s="9">
        <v>214</v>
      </c>
      <c r="V362" s="21">
        <f>V361-VLookups!$C$54</f>
        <v>-2290</v>
      </c>
      <c r="W362" s="21">
        <f>-VLookups!$C$60</f>
        <v>-300</v>
      </c>
      <c r="X362" s="21">
        <f>-[1]VLookups!$C$62</f>
        <v>-150</v>
      </c>
      <c r="Y362" s="20">
        <f>Y361*(1+VLookups!$C$57/12)</f>
        <v>-395.62691604043516</v>
      </c>
      <c r="Z362" s="20">
        <f>-E362*VLookups!$J$3</f>
        <v>-928.24127303286866</v>
      </c>
      <c r="AA362" s="19">
        <v>0</v>
      </c>
      <c r="AB362" s="20">
        <f t="shared" si="20"/>
        <v>8039.5013625081174</v>
      </c>
      <c r="AC362" s="20">
        <f t="shared" si="21"/>
        <v>1235213.3743744823</v>
      </c>
    </row>
    <row r="363" spans="2:29" x14ac:dyDescent="0.25">
      <c r="B363" s="9">
        <v>359</v>
      </c>
      <c r="C363" s="9">
        <f t="shared" si="22"/>
        <v>52</v>
      </c>
      <c r="D363" s="9">
        <f t="shared" si="23"/>
        <v>11</v>
      </c>
      <c r="E363" s="20">
        <f>E351*(1+VLookups!$C$8)</f>
        <v>23206.031825821716</v>
      </c>
      <c r="F363" s="20">
        <f>-E363*VLookups!$C$10*2</f>
        <v>-1392.3619095493029</v>
      </c>
      <c r="G363" s="19">
        <v>0</v>
      </c>
      <c r="H363" s="20">
        <f>(-VLookups!$C$13)*(E363+F363/2)</f>
        <v>-6550.3666034746966</v>
      </c>
      <c r="I363" s="19">
        <v>0</v>
      </c>
      <c r="J363" s="19">
        <v>0</v>
      </c>
      <c r="K363" s="19">
        <v>0</v>
      </c>
      <c r="L363" s="19">
        <v>0</v>
      </c>
      <c r="M363" s="19">
        <v>0</v>
      </c>
      <c r="N363" s="20" t="s">
        <v>36</v>
      </c>
      <c r="O363" s="19">
        <v>0</v>
      </c>
      <c r="P363" s="20">
        <f>P362-VLookups!$C$42</f>
        <v>-277</v>
      </c>
      <c r="Q363" s="22">
        <v>119</v>
      </c>
      <c r="R363" s="19">
        <v>0</v>
      </c>
      <c r="S363" s="20">
        <f>VLookups!$C$50</f>
        <v>-3580.614715990946</v>
      </c>
      <c r="T363" s="19">
        <v>0</v>
      </c>
      <c r="U363" s="9">
        <v>215</v>
      </c>
      <c r="V363" s="21">
        <f>V362-VLookups!$C$54</f>
        <v>-2295</v>
      </c>
      <c r="W363" s="21">
        <f>-VLookups!$C$60</f>
        <v>-300</v>
      </c>
      <c r="X363" s="21">
        <f>-[1]VLookups!$C$62</f>
        <v>-150</v>
      </c>
      <c r="Y363" s="20">
        <f>Y362*(1+VLookups!$C$57/12)</f>
        <v>-396.78082787888644</v>
      </c>
      <c r="Z363" s="20">
        <f>-E363*VLookups!$J$3</f>
        <v>-928.24127303286866</v>
      </c>
      <c r="AA363" s="19">
        <v>0</v>
      </c>
      <c r="AB363" s="20">
        <f t="shared" si="20"/>
        <v>8031.8474506696657</v>
      </c>
      <c r="AC363" s="20">
        <f t="shared" si="21"/>
        <v>1245303.9107824429</v>
      </c>
    </row>
    <row r="364" spans="2:29" x14ac:dyDescent="0.25">
      <c r="B364" s="9">
        <v>360</v>
      </c>
      <c r="C364" s="9">
        <f t="shared" si="22"/>
        <v>53</v>
      </c>
      <c r="D364" s="9">
        <f t="shared" si="23"/>
        <v>0</v>
      </c>
      <c r="E364" s="20">
        <f>E352*(1+VLookups!$C$8)</f>
        <v>24018.242939725475</v>
      </c>
      <c r="F364" s="20">
        <f>-E364*VLookups!$C$10*2</f>
        <v>-1441.0945763835284</v>
      </c>
      <c r="G364" s="19">
        <v>0</v>
      </c>
      <c r="H364" s="20">
        <f>(-VLookups!$C$13)*(E364+F364/2)</f>
        <v>-6779.6294345963106</v>
      </c>
      <c r="I364" s="19">
        <v>0</v>
      </c>
      <c r="J364" s="19">
        <v>0</v>
      </c>
      <c r="K364" s="19">
        <v>0</v>
      </c>
      <c r="L364" s="19">
        <v>0</v>
      </c>
      <c r="M364" s="19">
        <v>0</v>
      </c>
      <c r="N364" s="20" t="s">
        <v>36</v>
      </c>
      <c r="O364" s="19">
        <v>0</v>
      </c>
      <c r="P364" s="20">
        <f>P363-VLookups!$C$42</f>
        <v>-278.5</v>
      </c>
      <c r="Q364" s="22">
        <v>120</v>
      </c>
      <c r="R364" s="19">
        <v>0</v>
      </c>
      <c r="S364" s="20">
        <f>VLookups!$C$50</f>
        <v>-3580.614715990946</v>
      </c>
      <c r="T364" s="19">
        <v>0</v>
      </c>
      <c r="U364" s="9">
        <v>216</v>
      </c>
      <c r="V364" s="21">
        <f>V363-VLookups!$C$54</f>
        <v>-2300</v>
      </c>
      <c r="W364" s="21">
        <f>-VLookups!$C$60</f>
        <v>-300</v>
      </c>
      <c r="X364" s="21">
        <f>-[1]VLookups!$C$62</f>
        <v>-150</v>
      </c>
      <c r="Y364" s="20">
        <f>Y363*(1+VLookups!$C$57/12)</f>
        <v>-397.93810529353323</v>
      </c>
      <c r="Z364" s="20">
        <f>-E364*VLookups!$J$3</f>
        <v>-960.72971758901895</v>
      </c>
      <c r="AA364" s="19">
        <v>0</v>
      </c>
      <c r="AB364" s="20">
        <f t="shared" si="20"/>
        <v>8550.2836780639045</v>
      </c>
      <c r="AC364" s="20">
        <f t="shared" si="21"/>
        <v>1255929.7009784775</v>
      </c>
    </row>
    <row r="365" spans="2:29" x14ac:dyDescent="0.25">
      <c r="B365" s="9">
        <v>361</v>
      </c>
      <c r="C365" s="9">
        <f t="shared" si="22"/>
        <v>53</v>
      </c>
      <c r="D365" s="9">
        <f t="shared" si="23"/>
        <v>1</v>
      </c>
      <c r="E365" s="20">
        <f>E353*(1+VLookups!$C$8)</f>
        <v>24018.242939725475</v>
      </c>
      <c r="F365" s="20">
        <f>-E365*VLookups!$C$10*2</f>
        <v>-1441.0945763835284</v>
      </c>
      <c r="G365" s="19">
        <v>0</v>
      </c>
      <c r="H365" s="20">
        <f>(-VLookups!$C$13)*(E365+F365/2)</f>
        <v>-6779.6294345963106</v>
      </c>
      <c r="I365" s="19">
        <v>0</v>
      </c>
      <c r="J365" s="19">
        <v>0</v>
      </c>
      <c r="K365" s="19">
        <v>0</v>
      </c>
      <c r="L365" s="19">
        <v>0</v>
      </c>
      <c r="M365" s="19">
        <v>0</v>
      </c>
      <c r="N365" s="20" t="s">
        <v>36</v>
      </c>
      <c r="O365" s="19">
        <v>0</v>
      </c>
      <c r="P365" s="20">
        <f>P364-VLookups!$C$42</f>
        <v>-280</v>
      </c>
      <c r="Q365" s="22">
        <v>121</v>
      </c>
      <c r="R365" s="19">
        <v>0</v>
      </c>
      <c r="S365" s="20">
        <f>VLookups!$C$50</f>
        <v>-3580.614715990946</v>
      </c>
      <c r="T365" s="19">
        <v>0</v>
      </c>
      <c r="U365" s="9">
        <v>217</v>
      </c>
      <c r="V365" s="21">
        <f>V364-VLookups!$C$54</f>
        <v>-2305</v>
      </c>
      <c r="W365" s="21">
        <f>-VLookups!$C$60</f>
        <v>-300</v>
      </c>
      <c r="X365" s="21">
        <f>-[1]VLookups!$C$62</f>
        <v>-150</v>
      </c>
      <c r="Y365" s="20">
        <f>Y364*(1+VLookups!$C$57/12)</f>
        <v>-399.09875810063937</v>
      </c>
      <c r="Z365" s="20">
        <f>-E365*VLookups!$J$3</f>
        <v>-960.72971758901895</v>
      </c>
      <c r="AA365" s="19">
        <v>0</v>
      </c>
      <c r="AB365" s="20">
        <f t="shared" si="20"/>
        <v>8542.6230252567984</v>
      </c>
      <c r="AC365" s="20">
        <f t="shared" si="21"/>
        <v>1266565.5401720318</v>
      </c>
    </row>
    <row r="366" spans="2:29" x14ac:dyDescent="0.25">
      <c r="B366" s="9">
        <v>362</v>
      </c>
      <c r="C366" s="9">
        <f t="shared" si="22"/>
        <v>53</v>
      </c>
      <c r="D366" s="9">
        <f t="shared" si="23"/>
        <v>2</v>
      </c>
      <c r="E366" s="20">
        <f>E354*(1+VLookups!$C$8)</f>
        <v>24018.242939725475</v>
      </c>
      <c r="F366" s="20">
        <f>-E366*VLookups!$C$10*2</f>
        <v>-1441.0945763835284</v>
      </c>
      <c r="G366" s="19">
        <v>0</v>
      </c>
      <c r="H366" s="20">
        <f>(-VLookups!$C$13)*(E366+F366/2)</f>
        <v>-6779.6294345963106</v>
      </c>
      <c r="I366" s="19">
        <v>0</v>
      </c>
      <c r="J366" s="19">
        <v>0</v>
      </c>
      <c r="K366" s="19">
        <v>0</v>
      </c>
      <c r="L366" s="19">
        <v>0</v>
      </c>
      <c r="M366" s="19">
        <v>0</v>
      </c>
      <c r="N366" s="20" t="s">
        <v>36</v>
      </c>
      <c r="O366" s="19">
        <v>0</v>
      </c>
      <c r="P366" s="20">
        <f>P365-VLookups!$C$42</f>
        <v>-281.5</v>
      </c>
      <c r="Q366" s="22">
        <v>122</v>
      </c>
      <c r="R366" s="19">
        <v>0</v>
      </c>
      <c r="S366" s="20">
        <f>VLookups!$C$50</f>
        <v>-3580.614715990946</v>
      </c>
      <c r="T366" s="19">
        <v>0</v>
      </c>
      <c r="U366" s="9">
        <v>218</v>
      </c>
      <c r="V366" s="21">
        <f>V365-VLookups!$C$54</f>
        <v>-2310</v>
      </c>
      <c r="W366" s="21">
        <f>-VLookups!$C$60</f>
        <v>-300</v>
      </c>
      <c r="X366" s="21">
        <f>-[1]VLookups!$C$62</f>
        <v>-150</v>
      </c>
      <c r="Y366" s="20">
        <f>Y365*(1+VLookups!$C$57/12)</f>
        <v>-400.26279614509957</v>
      </c>
      <c r="Z366" s="20">
        <f>-E366*VLookups!$J$3</f>
        <v>-960.72971758901895</v>
      </c>
      <c r="AA366" s="19">
        <v>0</v>
      </c>
      <c r="AB366" s="20">
        <f t="shared" si="20"/>
        <v>8534.9589872123361</v>
      </c>
      <c r="AC366" s="20">
        <f t="shared" si="21"/>
        <v>1277211.4417261975</v>
      </c>
    </row>
    <row r="367" spans="2:29" x14ac:dyDescent="0.25">
      <c r="B367" s="9">
        <v>363</v>
      </c>
      <c r="C367" s="9">
        <f t="shared" si="22"/>
        <v>53</v>
      </c>
      <c r="D367" s="9">
        <f t="shared" si="23"/>
        <v>3</v>
      </c>
      <c r="E367" s="20">
        <f>E355*(1+VLookups!$C$8)</f>
        <v>24018.242939725475</v>
      </c>
      <c r="F367" s="20">
        <f>-E367*VLookups!$C$10*2</f>
        <v>-1441.0945763835284</v>
      </c>
      <c r="G367" s="19">
        <v>0</v>
      </c>
      <c r="H367" s="20">
        <f>(-VLookups!$C$13)*(E367+F367/2)</f>
        <v>-6779.6294345963106</v>
      </c>
      <c r="I367" s="19">
        <v>0</v>
      </c>
      <c r="J367" s="19">
        <v>0</v>
      </c>
      <c r="K367" s="19">
        <v>0</v>
      </c>
      <c r="L367" s="19">
        <v>0</v>
      </c>
      <c r="M367" s="19">
        <v>0</v>
      </c>
      <c r="N367" s="20" t="s">
        <v>36</v>
      </c>
      <c r="O367" s="19">
        <v>0</v>
      </c>
      <c r="P367" s="20">
        <f>P366-VLookups!$C$42</f>
        <v>-283</v>
      </c>
      <c r="Q367" s="22">
        <v>123</v>
      </c>
      <c r="R367" s="19">
        <v>0</v>
      </c>
      <c r="S367" s="20">
        <f>VLookups!$C$50</f>
        <v>-3580.614715990946</v>
      </c>
      <c r="T367" s="19">
        <v>0</v>
      </c>
      <c r="U367" s="9">
        <v>219</v>
      </c>
      <c r="V367" s="21">
        <f>V366-VLookups!$C$54</f>
        <v>-2315</v>
      </c>
      <c r="W367" s="21">
        <f>-VLookups!$C$60</f>
        <v>-300</v>
      </c>
      <c r="X367" s="21">
        <f>-[1]VLookups!$C$62</f>
        <v>-150</v>
      </c>
      <c r="Y367" s="20">
        <f>Y366*(1+VLookups!$C$57/12)</f>
        <v>-401.4302293005228</v>
      </c>
      <c r="Z367" s="20">
        <f>-E367*VLookups!$J$3</f>
        <v>-960.72971758901895</v>
      </c>
      <c r="AA367" s="19">
        <v>0</v>
      </c>
      <c r="AB367" s="20">
        <f t="shared" si="20"/>
        <v>8527.2915540569156</v>
      </c>
      <c r="AC367" s="20">
        <f t="shared" si="21"/>
        <v>1287867.4190164646</v>
      </c>
    </row>
    <row r="368" spans="2:29" x14ac:dyDescent="0.25">
      <c r="B368" s="9">
        <v>364</v>
      </c>
      <c r="C368" s="9">
        <f t="shared" si="22"/>
        <v>53</v>
      </c>
      <c r="D368" s="9">
        <f t="shared" si="23"/>
        <v>4</v>
      </c>
      <c r="E368" s="20">
        <f>E356*(1+VLookups!$C$8)</f>
        <v>24018.242939725475</v>
      </c>
      <c r="F368" s="20">
        <f>-E368*VLookups!$C$10*2</f>
        <v>-1441.0945763835284</v>
      </c>
      <c r="G368" s="19">
        <v>0</v>
      </c>
      <c r="H368" s="20">
        <f>(-VLookups!$C$13)*(E368+F368/2)</f>
        <v>-6779.6294345963106</v>
      </c>
      <c r="I368" s="19">
        <v>0</v>
      </c>
      <c r="J368" s="19">
        <v>0</v>
      </c>
      <c r="K368" s="19">
        <v>0</v>
      </c>
      <c r="L368" s="19">
        <v>0</v>
      </c>
      <c r="M368" s="19">
        <v>0</v>
      </c>
      <c r="N368" s="20" t="s">
        <v>36</v>
      </c>
      <c r="O368" s="19">
        <v>0</v>
      </c>
      <c r="P368" s="20">
        <f>P367-VLookups!$C$42</f>
        <v>-284.5</v>
      </c>
      <c r="Q368" s="22">
        <v>124</v>
      </c>
      <c r="R368" s="19">
        <v>0</v>
      </c>
      <c r="S368" s="20">
        <f>VLookups!$C$50</f>
        <v>-3580.614715990946</v>
      </c>
      <c r="T368" s="19">
        <v>0</v>
      </c>
      <c r="U368" s="9">
        <v>220</v>
      </c>
      <c r="V368" s="21">
        <f>V367-VLookups!$C$54</f>
        <v>-2320</v>
      </c>
      <c r="W368" s="21">
        <f>-VLookups!$C$60</f>
        <v>-300</v>
      </c>
      <c r="X368" s="21">
        <f>-[1]VLookups!$C$62</f>
        <v>-150</v>
      </c>
      <c r="Y368" s="20">
        <f>Y367*(1+VLookups!$C$57/12)</f>
        <v>-402.60106746931598</v>
      </c>
      <c r="Z368" s="20">
        <f>-E368*VLookups!$J$3</f>
        <v>-960.72971758901895</v>
      </c>
      <c r="AA368" s="19">
        <v>0</v>
      </c>
      <c r="AB368" s="20">
        <f t="shared" si="20"/>
        <v>8519.6207158881225</v>
      </c>
      <c r="AC368" s="20">
        <f t="shared" si="21"/>
        <v>1298533.4854307137</v>
      </c>
    </row>
    <row r="369" spans="2:29" x14ac:dyDescent="0.25">
      <c r="B369" s="9">
        <v>365</v>
      </c>
      <c r="C369" s="9">
        <f t="shared" si="22"/>
        <v>53</v>
      </c>
      <c r="D369" s="9">
        <f t="shared" si="23"/>
        <v>5</v>
      </c>
      <c r="E369" s="20">
        <f>E357*(1+VLookups!$C$8)</f>
        <v>24018.242939725475</v>
      </c>
      <c r="F369" s="20">
        <f>-E369*VLookups!$C$10*2</f>
        <v>-1441.0945763835284</v>
      </c>
      <c r="G369" s="19">
        <v>0</v>
      </c>
      <c r="H369" s="20">
        <f>(-VLookups!$C$13)*(E369+F369/2)</f>
        <v>-6779.6294345963106</v>
      </c>
      <c r="I369" s="19">
        <v>0</v>
      </c>
      <c r="J369" s="19">
        <v>0</v>
      </c>
      <c r="K369" s="19">
        <v>0</v>
      </c>
      <c r="L369" s="19">
        <v>0</v>
      </c>
      <c r="M369" s="19">
        <v>0</v>
      </c>
      <c r="N369" s="20" t="s">
        <v>36</v>
      </c>
      <c r="O369" s="19">
        <v>0</v>
      </c>
      <c r="P369" s="20">
        <f>P368-VLookups!$C$42</f>
        <v>-286</v>
      </c>
      <c r="Q369" s="22">
        <v>125</v>
      </c>
      <c r="R369" s="19">
        <v>0</v>
      </c>
      <c r="S369" s="20">
        <f>VLookups!$C$50</f>
        <v>-3580.614715990946</v>
      </c>
      <c r="T369" s="19">
        <v>0</v>
      </c>
      <c r="U369" s="9">
        <v>221</v>
      </c>
      <c r="V369" s="21">
        <f>V368-VLookups!$C$54</f>
        <v>-2325</v>
      </c>
      <c r="W369" s="21">
        <f>-VLookups!$C$60</f>
        <v>-300</v>
      </c>
      <c r="X369" s="21">
        <f>-[1]VLookups!$C$62</f>
        <v>-150</v>
      </c>
      <c r="Y369" s="20">
        <f>Y368*(1+VLookups!$C$57/12)</f>
        <v>-403.77532058276813</v>
      </c>
      <c r="Z369" s="20">
        <f>-E369*VLookups!$J$3</f>
        <v>-960.72971758901895</v>
      </c>
      <c r="AA369" s="19">
        <v>0</v>
      </c>
      <c r="AB369" s="20">
        <f t="shared" si="20"/>
        <v>8511.9464627746675</v>
      </c>
      <c r="AC369" s="20">
        <f t="shared" si="21"/>
        <v>1309209.6543692064</v>
      </c>
    </row>
    <row r="370" spans="2:29" x14ac:dyDescent="0.25">
      <c r="B370" s="9">
        <v>366</v>
      </c>
      <c r="C370" s="9">
        <f t="shared" si="22"/>
        <v>53</v>
      </c>
      <c r="D370" s="9">
        <f t="shared" si="23"/>
        <v>6</v>
      </c>
      <c r="E370" s="20">
        <f>E358*(1+VLookups!$C$8)</f>
        <v>24018.242939725475</v>
      </c>
      <c r="F370" s="20">
        <f>-E370*VLookups!$C$10*2</f>
        <v>-1441.0945763835284</v>
      </c>
      <c r="G370" s="19">
        <v>0</v>
      </c>
      <c r="H370" s="20">
        <f>(-VLookups!$C$13)*(E370+F370/2)</f>
        <v>-6779.6294345963106</v>
      </c>
      <c r="I370" s="19">
        <v>0</v>
      </c>
      <c r="J370" s="19">
        <v>0</v>
      </c>
      <c r="K370" s="19">
        <v>0</v>
      </c>
      <c r="L370" s="19">
        <v>0</v>
      </c>
      <c r="M370" s="19">
        <v>0</v>
      </c>
      <c r="N370" s="20" t="s">
        <v>36</v>
      </c>
      <c r="O370" s="19">
        <v>0</v>
      </c>
      <c r="P370" s="20">
        <f>P369-VLookups!$C$42</f>
        <v>-287.5</v>
      </c>
      <c r="Q370" s="22">
        <v>126</v>
      </c>
      <c r="R370" s="19">
        <v>0</v>
      </c>
      <c r="S370" s="20">
        <f>VLookups!$C$50</f>
        <v>-3580.614715990946</v>
      </c>
      <c r="T370" s="19">
        <v>0</v>
      </c>
      <c r="U370" s="9">
        <v>222</v>
      </c>
      <c r="V370" s="21">
        <f>V369-VLookups!$C$54</f>
        <v>-2330</v>
      </c>
      <c r="W370" s="21">
        <f>-VLookups!$C$60</f>
        <v>-300</v>
      </c>
      <c r="X370" s="21">
        <f>-[1]VLookups!$C$62</f>
        <v>-150</v>
      </c>
      <c r="Y370" s="20">
        <f>Y369*(1+VLookups!$C$57/12)</f>
        <v>-404.95299860113454</v>
      </c>
      <c r="Z370" s="20">
        <f>-E370*VLookups!$J$3</f>
        <v>-960.72971758901895</v>
      </c>
      <c r="AA370" s="19">
        <v>0</v>
      </c>
      <c r="AB370" s="20">
        <f t="shared" si="20"/>
        <v>8504.2687847563029</v>
      </c>
      <c r="AC370" s="20">
        <f t="shared" si="21"/>
        <v>1319895.9392445781</v>
      </c>
    </row>
    <row r="371" spans="2:29" x14ac:dyDescent="0.25">
      <c r="B371" s="9">
        <v>367</v>
      </c>
      <c r="C371" s="9">
        <f t="shared" si="22"/>
        <v>53</v>
      </c>
      <c r="D371" s="9">
        <f t="shared" si="23"/>
        <v>7</v>
      </c>
      <c r="E371" s="20">
        <f>E359*(1+VLookups!$C$8)</f>
        <v>24018.242939725475</v>
      </c>
      <c r="F371" s="20">
        <f>-E371*VLookups!$C$10*2</f>
        <v>-1441.0945763835284</v>
      </c>
      <c r="G371" s="19">
        <v>0</v>
      </c>
      <c r="H371" s="20">
        <f>(-VLookups!$C$13)*(E371+F371/2)</f>
        <v>-6779.6294345963106</v>
      </c>
      <c r="I371" s="19">
        <v>0</v>
      </c>
      <c r="J371" s="19">
        <v>0</v>
      </c>
      <c r="K371" s="19">
        <v>0</v>
      </c>
      <c r="L371" s="19">
        <v>0</v>
      </c>
      <c r="M371" s="19">
        <v>0</v>
      </c>
      <c r="N371" s="20" t="s">
        <v>36</v>
      </c>
      <c r="O371" s="19">
        <v>0</v>
      </c>
      <c r="P371" s="20">
        <f>P370-VLookups!$C$42</f>
        <v>-289</v>
      </c>
      <c r="Q371" s="22">
        <v>127</v>
      </c>
      <c r="R371" s="19">
        <v>0</v>
      </c>
      <c r="S371" s="20">
        <f>VLookups!$C$50</f>
        <v>-3580.614715990946</v>
      </c>
      <c r="T371" s="19">
        <v>0</v>
      </c>
      <c r="U371" s="9">
        <v>223</v>
      </c>
      <c r="V371" s="21">
        <f>V370-VLookups!$C$54</f>
        <v>-2335</v>
      </c>
      <c r="W371" s="21">
        <f>-VLookups!$C$60</f>
        <v>-300</v>
      </c>
      <c r="X371" s="21">
        <f>-[1]VLookups!$C$62</f>
        <v>-150</v>
      </c>
      <c r="Y371" s="20">
        <f>Y370*(1+VLookups!$C$57/12)</f>
        <v>-406.13411151372117</v>
      </c>
      <c r="Z371" s="20">
        <f>-E371*VLookups!$J$3</f>
        <v>-960.72971758901895</v>
      </c>
      <c r="AA371" s="19">
        <v>0</v>
      </c>
      <c r="AB371" s="20">
        <f t="shared" si="20"/>
        <v>8496.5876718437139</v>
      </c>
      <c r="AC371" s="20">
        <f t="shared" si="21"/>
        <v>1330592.3534818296</v>
      </c>
    </row>
    <row r="372" spans="2:29" x14ac:dyDescent="0.25">
      <c r="B372" s="9">
        <v>368</v>
      </c>
      <c r="C372" s="9">
        <f t="shared" si="22"/>
        <v>53</v>
      </c>
      <c r="D372" s="9">
        <f t="shared" si="23"/>
        <v>8</v>
      </c>
      <c r="E372" s="20">
        <f>E360*(1+VLookups!$C$8)</f>
        <v>24018.242939725475</v>
      </c>
      <c r="F372" s="20">
        <f>-E372*VLookups!$C$10*2</f>
        <v>-1441.0945763835284</v>
      </c>
      <c r="G372" s="19">
        <v>0</v>
      </c>
      <c r="H372" s="20">
        <f>(-VLookups!$C$13)*(E372+F372/2)</f>
        <v>-6779.6294345963106</v>
      </c>
      <c r="I372" s="19">
        <v>0</v>
      </c>
      <c r="J372" s="19">
        <v>0</v>
      </c>
      <c r="K372" s="19">
        <v>0</v>
      </c>
      <c r="L372" s="19">
        <v>0</v>
      </c>
      <c r="M372" s="19">
        <v>0</v>
      </c>
      <c r="N372" s="20" t="s">
        <v>36</v>
      </c>
      <c r="O372" s="19">
        <v>0</v>
      </c>
      <c r="P372" s="20">
        <f>P371-VLookups!$C$42</f>
        <v>-290.5</v>
      </c>
      <c r="Q372" s="22">
        <v>128</v>
      </c>
      <c r="R372" s="19">
        <v>0</v>
      </c>
      <c r="S372" s="20">
        <f>VLookups!$C$50</f>
        <v>-3580.614715990946</v>
      </c>
      <c r="T372" s="19">
        <v>0</v>
      </c>
      <c r="U372" s="9">
        <v>224</v>
      </c>
      <c r="V372" s="21">
        <f>V371-VLookups!$C$54</f>
        <v>-2340</v>
      </c>
      <c r="W372" s="21">
        <f>-VLookups!$C$60</f>
        <v>-300</v>
      </c>
      <c r="X372" s="21">
        <f>-[1]VLookups!$C$62</f>
        <v>-150</v>
      </c>
      <c r="Y372" s="20">
        <f>Y371*(1+VLookups!$C$57/12)</f>
        <v>-407.31866933896953</v>
      </c>
      <c r="Z372" s="20">
        <f>-E372*VLookups!$J$3</f>
        <v>-960.72971758901895</v>
      </c>
      <c r="AA372" s="19">
        <v>0</v>
      </c>
      <c r="AB372" s="20">
        <f t="shared" si="20"/>
        <v>8488.903114018467</v>
      </c>
      <c r="AC372" s="20">
        <f t="shared" si="21"/>
        <v>1341298.9105183179</v>
      </c>
    </row>
    <row r="373" spans="2:29" x14ac:dyDescent="0.25">
      <c r="B373" s="9">
        <v>369</v>
      </c>
      <c r="C373" s="9">
        <f t="shared" si="22"/>
        <v>53</v>
      </c>
      <c r="D373" s="9">
        <f t="shared" si="23"/>
        <v>9</v>
      </c>
      <c r="E373" s="20">
        <f>E361*(1+VLookups!$C$8)</f>
        <v>24018.242939725475</v>
      </c>
      <c r="F373" s="20">
        <f>-E373*VLookups!$C$10*2</f>
        <v>-1441.0945763835284</v>
      </c>
      <c r="G373" s="19">
        <v>0</v>
      </c>
      <c r="H373" s="20">
        <f>(-VLookups!$C$13)*(E373+F373/2)</f>
        <v>-6779.6294345963106</v>
      </c>
      <c r="I373" s="19">
        <v>0</v>
      </c>
      <c r="J373" s="19">
        <v>0</v>
      </c>
      <c r="K373" s="19">
        <v>0</v>
      </c>
      <c r="L373" s="19">
        <v>0</v>
      </c>
      <c r="M373" s="19">
        <v>0</v>
      </c>
      <c r="N373" s="20" t="s">
        <v>36</v>
      </c>
      <c r="O373" s="19">
        <v>0</v>
      </c>
      <c r="P373" s="20">
        <f>P372-VLookups!$C$42</f>
        <v>-292</v>
      </c>
      <c r="Q373" s="22">
        <v>129</v>
      </c>
      <c r="R373" s="19">
        <v>0</v>
      </c>
      <c r="S373" s="20">
        <f>VLookups!$C$50</f>
        <v>-3580.614715990946</v>
      </c>
      <c r="T373" s="19">
        <v>0</v>
      </c>
      <c r="U373" s="9">
        <v>225</v>
      </c>
      <c r="V373" s="21">
        <f>V372-VLookups!$C$54</f>
        <v>-2345</v>
      </c>
      <c r="W373" s="21">
        <f>-VLookups!$C$60</f>
        <v>-300</v>
      </c>
      <c r="X373" s="21">
        <f>-[1]VLookups!$C$62</f>
        <v>-150</v>
      </c>
      <c r="Y373" s="20">
        <f>Y372*(1+VLookups!$C$57/12)</f>
        <v>-408.50668212454156</v>
      </c>
      <c r="Z373" s="20">
        <f>-E373*VLookups!$J$3</f>
        <v>-960.72971758901895</v>
      </c>
      <c r="AA373" s="19">
        <v>0</v>
      </c>
      <c r="AB373" s="20">
        <f t="shared" si="20"/>
        <v>8481.2151012328941</v>
      </c>
      <c r="AC373" s="20">
        <f t="shared" si="21"/>
        <v>1352015.6238037483</v>
      </c>
    </row>
    <row r="374" spans="2:29" x14ac:dyDescent="0.25">
      <c r="B374" s="9">
        <v>370</v>
      </c>
      <c r="C374" s="9">
        <f t="shared" si="22"/>
        <v>53</v>
      </c>
      <c r="D374" s="9">
        <f t="shared" si="23"/>
        <v>10</v>
      </c>
      <c r="E374" s="20">
        <f>E362*(1+VLookups!$C$8)</f>
        <v>24018.242939725475</v>
      </c>
      <c r="F374" s="20">
        <f>-E374*VLookups!$C$10*2</f>
        <v>-1441.0945763835284</v>
      </c>
      <c r="G374" s="19">
        <v>0</v>
      </c>
      <c r="H374" s="20">
        <f>(-VLookups!$C$13)*(E374+F374/2)</f>
        <v>-6779.6294345963106</v>
      </c>
      <c r="I374" s="19">
        <v>0</v>
      </c>
      <c r="J374" s="19">
        <v>0</v>
      </c>
      <c r="K374" s="19">
        <v>0</v>
      </c>
      <c r="L374" s="19">
        <v>0</v>
      </c>
      <c r="M374" s="19">
        <v>0</v>
      </c>
      <c r="N374" s="20" t="s">
        <v>36</v>
      </c>
      <c r="O374" s="19">
        <v>0</v>
      </c>
      <c r="P374" s="20">
        <f>P373-VLookups!$C$42</f>
        <v>-293.5</v>
      </c>
      <c r="Q374" s="22">
        <v>130</v>
      </c>
      <c r="R374" s="19">
        <v>0</v>
      </c>
      <c r="S374" s="20">
        <f>VLookups!$C$50</f>
        <v>-3580.614715990946</v>
      </c>
      <c r="T374" s="19">
        <v>0</v>
      </c>
      <c r="U374" s="9">
        <v>226</v>
      </c>
      <c r="V374" s="21">
        <f>V373-VLookups!$C$54</f>
        <v>-2350</v>
      </c>
      <c r="W374" s="21">
        <f>-VLookups!$C$60</f>
        <v>-300</v>
      </c>
      <c r="X374" s="21">
        <f>-[1]VLookups!$C$62</f>
        <v>-150</v>
      </c>
      <c r="Y374" s="20">
        <f>Y373*(1+VLookups!$C$57/12)</f>
        <v>-409.6981599474048</v>
      </c>
      <c r="Z374" s="20">
        <f>-E374*VLookups!$J$3</f>
        <v>-960.72971758901895</v>
      </c>
      <c r="AA374" s="19">
        <v>0</v>
      </c>
      <c r="AB374" s="20">
        <f t="shared" si="20"/>
        <v>8473.5236234100303</v>
      </c>
      <c r="AC374" s="20">
        <f t="shared" si="21"/>
        <v>1362742.5068001645</v>
      </c>
    </row>
    <row r="375" spans="2:29" x14ac:dyDescent="0.25">
      <c r="B375" s="9">
        <v>371</v>
      </c>
      <c r="C375" s="9">
        <f t="shared" si="22"/>
        <v>53</v>
      </c>
      <c r="D375" s="9">
        <f t="shared" si="23"/>
        <v>11</v>
      </c>
      <c r="E375" s="20">
        <f>E363*(1+VLookups!$C$8)</f>
        <v>24018.242939725475</v>
      </c>
      <c r="F375" s="20">
        <f>-E375*VLookups!$C$10*2</f>
        <v>-1441.0945763835284</v>
      </c>
      <c r="G375" s="19">
        <v>0</v>
      </c>
      <c r="H375" s="20">
        <f>(-VLookups!$C$13)*(E375+F375/2)</f>
        <v>-6779.6294345963106</v>
      </c>
      <c r="I375" s="19">
        <v>0</v>
      </c>
      <c r="J375" s="19">
        <v>0</v>
      </c>
      <c r="K375" s="19">
        <v>0</v>
      </c>
      <c r="L375" s="19">
        <v>0</v>
      </c>
      <c r="M375" s="19">
        <v>0</v>
      </c>
      <c r="N375" s="20" t="s">
        <v>36</v>
      </c>
      <c r="O375" s="19">
        <v>0</v>
      </c>
      <c r="P375" s="20">
        <f>P374-VLookups!$C$42</f>
        <v>-295</v>
      </c>
      <c r="Q375" s="22">
        <v>131</v>
      </c>
      <c r="R375" s="19">
        <v>0</v>
      </c>
      <c r="S375" s="20">
        <f>VLookups!$C$50</f>
        <v>-3580.614715990946</v>
      </c>
      <c r="T375" s="19">
        <v>0</v>
      </c>
      <c r="U375" s="9">
        <v>227</v>
      </c>
      <c r="V375" s="21">
        <f>V374-VLookups!$C$54</f>
        <v>-2355</v>
      </c>
      <c r="W375" s="21">
        <f>-VLookups!$C$60</f>
        <v>-300</v>
      </c>
      <c r="X375" s="21">
        <f>-[1]VLookups!$C$62</f>
        <v>-150</v>
      </c>
      <c r="Y375" s="20">
        <f>Y374*(1+VLookups!$C$57/12)</f>
        <v>-410.89311291391806</v>
      </c>
      <c r="Z375" s="20">
        <f>-E375*VLookups!$J$3</f>
        <v>-960.72971758901895</v>
      </c>
      <c r="AA375" s="19">
        <v>0</v>
      </c>
      <c r="AB375" s="20">
        <f t="shared" si="20"/>
        <v>8465.8286704435195</v>
      </c>
      <c r="AC375" s="20">
        <f t="shared" si="21"/>
        <v>1373479.5729819415</v>
      </c>
    </row>
    <row r="376" spans="2:29" x14ac:dyDescent="0.25">
      <c r="B376" s="9">
        <v>372</v>
      </c>
      <c r="C376" s="9">
        <f t="shared" si="22"/>
        <v>54</v>
      </c>
      <c r="D376" s="9">
        <f t="shared" si="23"/>
        <v>0</v>
      </c>
      <c r="E376" s="20">
        <f>E364*(1+VLookups!$C$8)</f>
        <v>24858.881442615864</v>
      </c>
      <c r="F376" s="20">
        <f>-E376*VLookups!$C$10*2</f>
        <v>-1491.5328865569518</v>
      </c>
      <c r="G376" s="19">
        <v>0</v>
      </c>
      <c r="H376" s="20">
        <f>(-VLookups!$C$13)*(E376+F376/2)</f>
        <v>-7016.916464807181</v>
      </c>
      <c r="I376" s="19">
        <v>0</v>
      </c>
      <c r="J376" s="19">
        <v>0</v>
      </c>
      <c r="K376" s="19">
        <v>0</v>
      </c>
      <c r="L376" s="19">
        <v>0</v>
      </c>
      <c r="M376" s="19">
        <v>0</v>
      </c>
      <c r="N376" s="20" t="s">
        <v>36</v>
      </c>
      <c r="O376" s="19">
        <v>0</v>
      </c>
      <c r="P376" s="20">
        <f>P375-VLookups!$C$42</f>
        <v>-296.5</v>
      </c>
      <c r="Q376" s="22">
        <v>132</v>
      </c>
      <c r="R376" s="19">
        <v>0</v>
      </c>
      <c r="S376" s="20">
        <f>VLookups!$C$50</f>
        <v>-3580.614715990946</v>
      </c>
      <c r="T376" s="19">
        <v>0</v>
      </c>
      <c r="U376" s="9">
        <v>228</v>
      </c>
      <c r="V376" s="21">
        <f>V375-VLookups!$C$54</f>
        <v>-2360</v>
      </c>
      <c r="W376" s="21">
        <f>-VLookups!$C$60</f>
        <v>-300</v>
      </c>
      <c r="X376" s="21">
        <f>-[1]VLookups!$C$62</f>
        <v>-150</v>
      </c>
      <c r="Y376" s="20">
        <f>Y375*(1+VLookups!$C$57/12)</f>
        <v>-412.091551159917</v>
      </c>
      <c r="Z376" s="20">
        <f>-E376*VLookups!$J$3</f>
        <v>-994.3552577046346</v>
      </c>
      <c r="AA376" s="19">
        <v>0</v>
      </c>
      <c r="AB376" s="20">
        <f t="shared" si="20"/>
        <v>9002.6370096747087</v>
      </c>
      <c r="AC376" s="20">
        <f t="shared" si="21"/>
        <v>1384771.3426132528</v>
      </c>
    </row>
    <row r="377" spans="2:29" x14ac:dyDescent="0.25">
      <c r="B377" s="9">
        <v>373</v>
      </c>
      <c r="C377" s="9">
        <f t="shared" si="22"/>
        <v>54</v>
      </c>
      <c r="D377" s="9">
        <f t="shared" si="23"/>
        <v>1</v>
      </c>
      <c r="E377" s="20">
        <f>E365*(1+VLookups!$C$8)</f>
        <v>24858.881442615864</v>
      </c>
      <c r="F377" s="20">
        <f>-E377*VLookups!$C$10*2</f>
        <v>-1491.5328865569518</v>
      </c>
      <c r="G377" s="19">
        <v>0</v>
      </c>
      <c r="H377" s="20">
        <f>(-VLookups!$C$13)*(E377+F377/2)</f>
        <v>-7016.916464807181</v>
      </c>
      <c r="I377" s="19">
        <v>0</v>
      </c>
      <c r="J377" s="19">
        <v>0</v>
      </c>
      <c r="K377" s="19">
        <v>0</v>
      </c>
      <c r="L377" s="19">
        <v>0</v>
      </c>
      <c r="M377" s="19">
        <v>0</v>
      </c>
      <c r="N377" s="20" t="s">
        <v>36</v>
      </c>
      <c r="O377" s="19">
        <v>0</v>
      </c>
      <c r="P377" s="20">
        <f>P376-VLookups!$C$42</f>
        <v>-298</v>
      </c>
      <c r="Q377" s="22">
        <v>133</v>
      </c>
      <c r="R377" s="19">
        <v>0</v>
      </c>
      <c r="S377" s="20">
        <f>VLookups!$C$50</f>
        <v>-3580.614715990946</v>
      </c>
      <c r="T377" s="19">
        <v>0</v>
      </c>
      <c r="U377" s="9">
        <v>229</v>
      </c>
      <c r="V377" s="21">
        <f>V376-VLookups!$C$54</f>
        <v>-2365</v>
      </c>
      <c r="W377" s="21">
        <f>-VLookups!$C$60</f>
        <v>-300</v>
      </c>
      <c r="X377" s="21">
        <f>-[1]VLookups!$C$62</f>
        <v>-150</v>
      </c>
      <c r="Y377" s="20">
        <f>Y376*(1+VLookups!$C$57/12)</f>
        <v>-413.2934848508001</v>
      </c>
      <c r="Z377" s="20">
        <f>-E377*VLookups!$J$3</f>
        <v>-994.3552577046346</v>
      </c>
      <c r="AA377" s="19">
        <v>0</v>
      </c>
      <c r="AB377" s="20">
        <f t="shared" si="20"/>
        <v>8994.9350759838271</v>
      </c>
      <c r="AC377" s="20">
        <f t="shared" si="21"/>
        <v>1396074.2299269254</v>
      </c>
    </row>
    <row r="378" spans="2:29" x14ac:dyDescent="0.25">
      <c r="B378" s="9">
        <v>374</v>
      </c>
      <c r="C378" s="9">
        <f t="shared" si="22"/>
        <v>54</v>
      </c>
      <c r="D378" s="9">
        <f t="shared" si="23"/>
        <v>2</v>
      </c>
      <c r="E378" s="20">
        <f>E366*(1+VLookups!$C$8)</f>
        <v>24858.881442615864</v>
      </c>
      <c r="F378" s="20">
        <f>-E378*VLookups!$C$10*2</f>
        <v>-1491.5328865569518</v>
      </c>
      <c r="G378" s="19">
        <v>0</v>
      </c>
      <c r="H378" s="20">
        <f>(-VLookups!$C$13)*(E378+F378/2)</f>
        <v>-7016.916464807181</v>
      </c>
      <c r="I378" s="19">
        <v>0</v>
      </c>
      <c r="J378" s="19">
        <v>0</v>
      </c>
      <c r="K378" s="19">
        <v>0</v>
      </c>
      <c r="L378" s="19">
        <v>0</v>
      </c>
      <c r="M378" s="19">
        <v>0</v>
      </c>
      <c r="N378" s="20" t="s">
        <v>36</v>
      </c>
      <c r="O378" s="19">
        <v>0</v>
      </c>
      <c r="P378" s="20">
        <f>P377-VLookups!$C$42</f>
        <v>-299.5</v>
      </c>
      <c r="Q378" s="22">
        <v>134</v>
      </c>
      <c r="R378" s="19">
        <v>0</v>
      </c>
      <c r="S378" s="20">
        <f>VLookups!$C$50</f>
        <v>-3580.614715990946</v>
      </c>
      <c r="T378" s="19">
        <v>0</v>
      </c>
      <c r="U378" s="9">
        <v>230</v>
      </c>
      <c r="V378" s="21">
        <f>V377-VLookups!$C$54</f>
        <v>-2370</v>
      </c>
      <c r="W378" s="21">
        <f>-VLookups!$C$60</f>
        <v>-300</v>
      </c>
      <c r="X378" s="21">
        <f>-[1]VLookups!$C$62</f>
        <v>-150</v>
      </c>
      <c r="Y378" s="20">
        <f>Y377*(1+VLookups!$C$57/12)</f>
        <v>-414.49892418161494</v>
      </c>
      <c r="Z378" s="20">
        <f>-E378*VLookups!$J$3</f>
        <v>-994.3552577046346</v>
      </c>
      <c r="AA378" s="19">
        <v>0</v>
      </c>
      <c r="AB378" s="20">
        <f t="shared" si="20"/>
        <v>8987.2296366530118</v>
      </c>
      <c r="AC378" s="20">
        <f t="shared" si="21"/>
        <v>1407388.24994679</v>
      </c>
    </row>
    <row r="379" spans="2:29" x14ac:dyDescent="0.25">
      <c r="B379" s="9">
        <v>375</v>
      </c>
      <c r="C379" s="9">
        <f t="shared" si="22"/>
        <v>54</v>
      </c>
      <c r="D379" s="9">
        <f t="shared" si="23"/>
        <v>3</v>
      </c>
      <c r="E379" s="20">
        <f>E367*(1+VLookups!$C$8)</f>
        <v>24858.881442615864</v>
      </c>
      <c r="F379" s="20">
        <f>-E379*VLookups!$C$10*2</f>
        <v>-1491.5328865569518</v>
      </c>
      <c r="G379" s="19">
        <v>0</v>
      </c>
      <c r="H379" s="20">
        <f>(-VLookups!$C$13)*(E379+F379/2)</f>
        <v>-7016.916464807181</v>
      </c>
      <c r="I379" s="19">
        <v>0</v>
      </c>
      <c r="J379" s="19">
        <v>0</v>
      </c>
      <c r="K379" s="19">
        <v>0</v>
      </c>
      <c r="L379" s="19">
        <v>0</v>
      </c>
      <c r="M379" s="19">
        <v>0</v>
      </c>
      <c r="N379" s="20" t="s">
        <v>36</v>
      </c>
      <c r="O379" s="19">
        <v>0</v>
      </c>
      <c r="P379" s="20">
        <f>P378-VLookups!$C$42</f>
        <v>-301</v>
      </c>
      <c r="Q379" s="22">
        <v>135</v>
      </c>
      <c r="R379" s="19">
        <v>0</v>
      </c>
      <c r="S379" s="20">
        <f>VLookups!$C$50</f>
        <v>-3580.614715990946</v>
      </c>
      <c r="T379" s="19">
        <v>0</v>
      </c>
      <c r="U379" s="9">
        <v>231</v>
      </c>
      <c r="V379" s="21">
        <f>V378-VLookups!$C$54</f>
        <v>-2375</v>
      </c>
      <c r="W379" s="21">
        <f>-VLookups!$C$60</f>
        <v>-300</v>
      </c>
      <c r="X379" s="21">
        <f>-[1]VLookups!$C$62</f>
        <v>-150</v>
      </c>
      <c r="Y379" s="20">
        <f>Y378*(1+VLookups!$C$57/12)</f>
        <v>-415.70787937714465</v>
      </c>
      <c r="Z379" s="20">
        <f>-E379*VLookups!$J$3</f>
        <v>-994.3552577046346</v>
      </c>
      <c r="AA379" s="19">
        <v>0</v>
      </c>
      <c r="AB379" s="20">
        <f t="shared" si="20"/>
        <v>8979.5206814574813</v>
      </c>
      <c r="AC379" s="20">
        <f t="shared" si="21"/>
        <v>1418713.4177114924</v>
      </c>
    </row>
    <row r="380" spans="2:29" x14ac:dyDescent="0.25">
      <c r="B380" s="9">
        <v>376</v>
      </c>
      <c r="C380" s="9">
        <f t="shared" si="22"/>
        <v>54</v>
      </c>
      <c r="D380" s="9">
        <f t="shared" si="23"/>
        <v>4</v>
      </c>
      <c r="E380" s="20">
        <f>E368*(1+VLookups!$C$8)</f>
        <v>24858.881442615864</v>
      </c>
      <c r="F380" s="20">
        <f>-E380*VLookups!$C$10*2</f>
        <v>-1491.5328865569518</v>
      </c>
      <c r="G380" s="19">
        <v>0</v>
      </c>
      <c r="H380" s="20">
        <f>(-VLookups!$C$13)*(E380+F380/2)</f>
        <v>-7016.916464807181</v>
      </c>
      <c r="I380" s="19">
        <v>0</v>
      </c>
      <c r="J380" s="19">
        <v>0</v>
      </c>
      <c r="K380" s="19">
        <v>0</v>
      </c>
      <c r="L380" s="19">
        <v>0</v>
      </c>
      <c r="M380" s="19">
        <v>0</v>
      </c>
      <c r="N380" s="20" t="s">
        <v>36</v>
      </c>
      <c r="O380" s="19">
        <v>0</v>
      </c>
      <c r="P380" s="20">
        <f>P379-VLookups!$C$42</f>
        <v>-302.5</v>
      </c>
      <c r="Q380" s="22">
        <v>136</v>
      </c>
      <c r="R380" s="19">
        <v>0</v>
      </c>
      <c r="S380" s="20">
        <f>VLookups!$C$50</f>
        <v>-3580.614715990946</v>
      </c>
      <c r="T380" s="19">
        <v>0</v>
      </c>
      <c r="U380" s="9">
        <v>232</v>
      </c>
      <c r="V380" s="21">
        <f>V379-VLookups!$C$54</f>
        <v>-2380</v>
      </c>
      <c r="W380" s="21">
        <f>-VLookups!$C$60</f>
        <v>-300</v>
      </c>
      <c r="X380" s="21">
        <f>-[1]VLookups!$C$62</f>
        <v>-150</v>
      </c>
      <c r="Y380" s="20">
        <f>Y379*(1+VLookups!$C$57/12)</f>
        <v>-416.92036069199469</v>
      </c>
      <c r="Z380" s="20">
        <f>-E380*VLookups!$J$3</f>
        <v>-994.3552577046346</v>
      </c>
      <c r="AA380" s="19">
        <v>0</v>
      </c>
      <c r="AB380" s="20">
        <f t="shared" si="20"/>
        <v>8971.8082001426319</v>
      </c>
      <c r="AC380" s="20">
        <f t="shared" si="21"/>
        <v>1430049.7482744874</v>
      </c>
    </row>
    <row r="381" spans="2:29" x14ac:dyDescent="0.25">
      <c r="B381" s="9">
        <v>377</v>
      </c>
      <c r="C381" s="9">
        <f t="shared" si="22"/>
        <v>54</v>
      </c>
      <c r="D381" s="9">
        <f t="shared" si="23"/>
        <v>5</v>
      </c>
      <c r="E381" s="20">
        <f>E369*(1+VLookups!$C$8)</f>
        <v>24858.881442615864</v>
      </c>
      <c r="F381" s="20">
        <f>-E381*VLookups!$C$10*2</f>
        <v>-1491.5328865569518</v>
      </c>
      <c r="G381" s="19">
        <v>0</v>
      </c>
      <c r="H381" s="20">
        <f>(-VLookups!$C$13)*(E381+F381/2)</f>
        <v>-7016.916464807181</v>
      </c>
      <c r="I381" s="19">
        <v>0</v>
      </c>
      <c r="J381" s="19">
        <v>0</v>
      </c>
      <c r="K381" s="19">
        <v>0</v>
      </c>
      <c r="L381" s="19">
        <v>0</v>
      </c>
      <c r="M381" s="19">
        <v>0</v>
      </c>
      <c r="N381" s="20" t="s">
        <v>36</v>
      </c>
      <c r="O381" s="19">
        <v>0</v>
      </c>
      <c r="P381" s="20">
        <f>P380-VLookups!$C$42</f>
        <v>-304</v>
      </c>
      <c r="Q381" s="22">
        <v>137</v>
      </c>
      <c r="R381" s="19">
        <v>0</v>
      </c>
      <c r="S381" s="20">
        <f>VLookups!$C$50</f>
        <v>-3580.614715990946</v>
      </c>
      <c r="T381" s="19">
        <v>0</v>
      </c>
      <c r="U381" s="9">
        <v>233</v>
      </c>
      <c r="V381" s="21">
        <f>V380-VLookups!$C$54</f>
        <v>-2385</v>
      </c>
      <c r="W381" s="21">
        <f>-VLookups!$C$60</f>
        <v>-300</v>
      </c>
      <c r="X381" s="21">
        <f>-[1]VLookups!$C$62</f>
        <v>-150</v>
      </c>
      <c r="Y381" s="20">
        <f>Y380*(1+VLookups!$C$57/12)</f>
        <v>-418.1363784106797</v>
      </c>
      <c r="Z381" s="20">
        <f>-E381*VLookups!$J$3</f>
        <v>-994.3552577046346</v>
      </c>
      <c r="AA381" s="19">
        <v>0</v>
      </c>
      <c r="AB381" s="20">
        <f t="shared" si="20"/>
        <v>8964.0921824239467</v>
      </c>
      <c r="AC381" s="20">
        <f t="shared" si="21"/>
        <v>1441397.2567040354</v>
      </c>
    </row>
    <row r="382" spans="2:29" x14ac:dyDescent="0.25">
      <c r="B382" s="9">
        <v>378</v>
      </c>
      <c r="C382" s="9">
        <f t="shared" si="22"/>
        <v>54</v>
      </c>
      <c r="D382" s="9">
        <f t="shared" si="23"/>
        <v>6</v>
      </c>
      <c r="E382" s="20">
        <f>E370*(1+VLookups!$C$8)</f>
        <v>24858.881442615864</v>
      </c>
      <c r="F382" s="20">
        <f>-E382*VLookups!$C$10*2</f>
        <v>-1491.5328865569518</v>
      </c>
      <c r="G382" s="19">
        <v>0</v>
      </c>
      <c r="H382" s="20">
        <f>(-VLookups!$C$13)*(E382+F382/2)</f>
        <v>-7016.916464807181</v>
      </c>
      <c r="I382" s="19">
        <v>0</v>
      </c>
      <c r="J382" s="19">
        <v>0</v>
      </c>
      <c r="K382" s="19">
        <v>0</v>
      </c>
      <c r="L382" s="19">
        <v>0</v>
      </c>
      <c r="M382" s="19">
        <v>0</v>
      </c>
      <c r="N382" s="20" t="s">
        <v>36</v>
      </c>
      <c r="O382" s="19">
        <v>0</v>
      </c>
      <c r="P382" s="20">
        <f>P381-VLookups!$C$42</f>
        <v>-305.5</v>
      </c>
      <c r="Q382" s="22">
        <v>138</v>
      </c>
      <c r="R382" s="19">
        <v>0</v>
      </c>
      <c r="S382" s="20">
        <f>VLookups!$C$50</f>
        <v>-3580.614715990946</v>
      </c>
      <c r="T382" s="19">
        <v>0</v>
      </c>
      <c r="U382" s="9">
        <v>234</v>
      </c>
      <c r="V382" s="21">
        <f>V381-VLookups!$C$54</f>
        <v>-2390</v>
      </c>
      <c r="W382" s="21">
        <f>-VLookups!$C$60</f>
        <v>-300</v>
      </c>
      <c r="X382" s="21">
        <f>-[1]VLookups!$C$62</f>
        <v>-150</v>
      </c>
      <c r="Y382" s="20">
        <f>Y381*(1+VLookups!$C$57/12)</f>
        <v>-419.35594284771088</v>
      </c>
      <c r="Z382" s="20">
        <f>-E382*VLookups!$J$3</f>
        <v>-994.3552577046346</v>
      </c>
      <c r="AA382" s="19">
        <v>0</v>
      </c>
      <c r="AB382" s="20">
        <f t="shared" si="20"/>
        <v>8956.3726179869154</v>
      </c>
      <c r="AC382" s="20">
        <f t="shared" si="21"/>
        <v>1452755.9580831958</v>
      </c>
    </row>
    <row r="383" spans="2:29" x14ac:dyDescent="0.25">
      <c r="B383" s="9">
        <v>379</v>
      </c>
      <c r="C383" s="9">
        <f t="shared" si="22"/>
        <v>54</v>
      </c>
      <c r="D383" s="9">
        <f t="shared" si="23"/>
        <v>7</v>
      </c>
      <c r="E383" s="20">
        <f>E371*(1+VLookups!$C$8)</f>
        <v>24858.881442615864</v>
      </c>
      <c r="F383" s="20">
        <f>-E383*VLookups!$C$10*2</f>
        <v>-1491.5328865569518</v>
      </c>
      <c r="G383" s="19">
        <v>0</v>
      </c>
      <c r="H383" s="20">
        <f>(-VLookups!$C$13)*(E383+F383/2)</f>
        <v>-7016.916464807181</v>
      </c>
      <c r="I383" s="19">
        <v>0</v>
      </c>
      <c r="J383" s="19">
        <v>0</v>
      </c>
      <c r="K383" s="19">
        <v>0</v>
      </c>
      <c r="L383" s="19">
        <v>0</v>
      </c>
      <c r="M383" s="19">
        <v>0</v>
      </c>
      <c r="N383" s="20" t="s">
        <v>36</v>
      </c>
      <c r="O383" s="19">
        <v>0</v>
      </c>
      <c r="P383" s="20">
        <f>P382-VLookups!$C$42</f>
        <v>-307</v>
      </c>
      <c r="Q383" s="22">
        <v>139</v>
      </c>
      <c r="R383" s="19">
        <v>0</v>
      </c>
      <c r="S383" s="20">
        <f>VLookups!$C$50</f>
        <v>-3580.614715990946</v>
      </c>
      <c r="T383" s="19">
        <v>0</v>
      </c>
      <c r="U383" s="9">
        <v>235</v>
      </c>
      <c r="V383" s="21">
        <f>V382-VLookups!$C$54</f>
        <v>-2395</v>
      </c>
      <c r="W383" s="21">
        <f>-VLookups!$C$60</f>
        <v>-300</v>
      </c>
      <c r="X383" s="21">
        <f>-[1]VLookups!$C$62</f>
        <v>-150</v>
      </c>
      <c r="Y383" s="20">
        <f>Y382*(1+VLookups!$C$57/12)</f>
        <v>-420.57906434768336</v>
      </c>
      <c r="Z383" s="20">
        <f>-E383*VLookups!$J$3</f>
        <v>-994.3552577046346</v>
      </c>
      <c r="AA383" s="19">
        <v>0</v>
      </c>
      <c r="AB383" s="20">
        <f t="shared" si="20"/>
        <v>8948.6494964869435</v>
      </c>
      <c r="AC383" s="20">
        <f t="shared" si="21"/>
        <v>1464125.8675098214</v>
      </c>
    </row>
    <row r="384" spans="2:29" x14ac:dyDescent="0.25">
      <c r="B384" s="9">
        <v>380</v>
      </c>
      <c r="C384" s="9">
        <f t="shared" si="22"/>
        <v>54</v>
      </c>
      <c r="D384" s="9">
        <f t="shared" si="23"/>
        <v>8</v>
      </c>
      <c r="E384" s="20">
        <f>E372*(1+VLookups!$C$8)</f>
        <v>24858.881442615864</v>
      </c>
      <c r="F384" s="20">
        <f>-E384*VLookups!$C$10*2</f>
        <v>-1491.5328865569518</v>
      </c>
      <c r="G384" s="19">
        <v>0</v>
      </c>
      <c r="H384" s="20">
        <f>(-VLookups!$C$13)*(E384+F384/2)</f>
        <v>-7016.916464807181</v>
      </c>
      <c r="I384" s="19">
        <v>0</v>
      </c>
      <c r="J384" s="19">
        <v>0</v>
      </c>
      <c r="K384" s="19">
        <v>0</v>
      </c>
      <c r="L384" s="19">
        <v>0</v>
      </c>
      <c r="M384" s="19">
        <v>0</v>
      </c>
      <c r="N384" s="20" t="s">
        <v>36</v>
      </c>
      <c r="O384" s="19">
        <v>0</v>
      </c>
      <c r="P384" s="20">
        <f>P383-VLookups!$C$42</f>
        <v>-308.5</v>
      </c>
      <c r="Q384" s="22">
        <v>140</v>
      </c>
      <c r="R384" s="19">
        <v>0</v>
      </c>
      <c r="S384" s="20">
        <f>VLookups!$C$50</f>
        <v>-3580.614715990946</v>
      </c>
      <c r="T384" s="19">
        <v>0</v>
      </c>
      <c r="U384" s="9">
        <v>236</v>
      </c>
      <c r="V384" s="21">
        <f>V383-VLookups!$C$54</f>
        <v>-2400</v>
      </c>
      <c r="W384" s="21">
        <f>-VLookups!$C$60</f>
        <v>-300</v>
      </c>
      <c r="X384" s="21">
        <f>-[1]VLookups!$C$62</f>
        <v>-150</v>
      </c>
      <c r="Y384" s="20">
        <f>Y383*(1+VLookups!$C$57/12)</f>
        <v>-421.80575328536412</v>
      </c>
      <c r="Z384" s="20">
        <f>-E384*VLookups!$J$3</f>
        <v>-994.3552577046346</v>
      </c>
      <c r="AA384" s="19">
        <v>0</v>
      </c>
      <c r="AB384" s="20">
        <f t="shared" si="20"/>
        <v>8940.9228075492629</v>
      </c>
      <c r="AC384" s="20">
        <f t="shared" si="21"/>
        <v>1475507.0000965539</v>
      </c>
    </row>
    <row r="385" spans="2:29" x14ac:dyDescent="0.25">
      <c r="B385" s="9">
        <v>381</v>
      </c>
      <c r="C385" s="9">
        <f t="shared" si="22"/>
        <v>54</v>
      </c>
      <c r="D385" s="9">
        <f t="shared" si="23"/>
        <v>9</v>
      </c>
      <c r="E385" s="20">
        <f>E373*(1+VLookups!$C$8)</f>
        <v>24858.881442615864</v>
      </c>
      <c r="F385" s="20">
        <f>-E385*VLookups!$C$10*2</f>
        <v>-1491.5328865569518</v>
      </c>
      <c r="G385" s="19">
        <v>0</v>
      </c>
      <c r="H385" s="20">
        <f>(-VLookups!$C$13)*(E385+F385/2)</f>
        <v>-7016.916464807181</v>
      </c>
      <c r="I385" s="19">
        <v>0</v>
      </c>
      <c r="J385" s="19">
        <v>0</v>
      </c>
      <c r="K385" s="19">
        <v>0</v>
      </c>
      <c r="L385" s="19">
        <v>0</v>
      </c>
      <c r="M385" s="19">
        <v>0</v>
      </c>
      <c r="N385" s="20" t="s">
        <v>36</v>
      </c>
      <c r="O385" s="19">
        <v>0</v>
      </c>
      <c r="P385" s="20">
        <f>P384-VLookups!$C$42</f>
        <v>-310</v>
      </c>
      <c r="Q385" s="22">
        <v>141</v>
      </c>
      <c r="R385" s="19">
        <v>0</v>
      </c>
      <c r="S385" s="20">
        <f>VLookups!$C$50</f>
        <v>-3580.614715990946</v>
      </c>
      <c r="T385" s="19">
        <v>0</v>
      </c>
      <c r="U385" s="9">
        <v>237</v>
      </c>
      <c r="V385" s="21">
        <f>V384-VLookups!$C$54</f>
        <v>-2405</v>
      </c>
      <c r="W385" s="21">
        <f>-VLookups!$C$60</f>
        <v>-300</v>
      </c>
      <c r="X385" s="21">
        <f>-[1]VLookups!$C$62</f>
        <v>-150</v>
      </c>
      <c r="Y385" s="20">
        <f>Y384*(1+VLookups!$C$57/12)</f>
        <v>-423.03602006577978</v>
      </c>
      <c r="Z385" s="20">
        <f>-E385*VLookups!$J$3</f>
        <v>-994.3552577046346</v>
      </c>
      <c r="AA385" s="19">
        <v>0</v>
      </c>
      <c r="AB385" s="20">
        <f t="shared" si="20"/>
        <v>8933.1925407688468</v>
      </c>
      <c r="AC385" s="20">
        <f t="shared" si="21"/>
        <v>1486899.370970817</v>
      </c>
    </row>
    <row r="386" spans="2:29" x14ac:dyDescent="0.25">
      <c r="B386" s="9">
        <v>382</v>
      </c>
      <c r="C386" s="9">
        <f t="shared" si="22"/>
        <v>54</v>
      </c>
      <c r="D386" s="9">
        <f t="shared" si="23"/>
        <v>10</v>
      </c>
      <c r="E386" s="20">
        <f>E374*(1+VLookups!$C$8)</f>
        <v>24858.881442615864</v>
      </c>
      <c r="F386" s="20">
        <f>-E386*VLookups!$C$10*2</f>
        <v>-1491.5328865569518</v>
      </c>
      <c r="G386" s="19">
        <v>0</v>
      </c>
      <c r="H386" s="20">
        <f>(-VLookups!$C$13)*(E386+F386/2)</f>
        <v>-7016.916464807181</v>
      </c>
      <c r="I386" s="19">
        <v>0</v>
      </c>
      <c r="J386" s="19">
        <v>0</v>
      </c>
      <c r="K386" s="19">
        <v>0</v>
      </c>
      <c r="L386" s="19">
        <v>0</v>
      </c>
      <c r="M386" s="19">
        <v>0</v>
      </c>
      <c r="N386" s="20" t="s">
        <v>36</v>
      </c>
      <c r="O386" s="19">
        <v>0</v>
      </c>
      <c r="P386" s="20">
        <f>P385-VLookups!$C$42</f>
        <v>-311.5</v>
      </c>
      <c r="Q386" s="22">
        <v>142</v>
      </c>
      <c r="R386" s="19">
        <v>0</v>
      </c>
      <c r="S386" s="20">
        <f>VLookups!$C$50</f>
        <v>-3580.614715990946</v>
      </c>
      <c r="T386" s="19">
        <v>0</v>
      </c>
      <c r="U386" s="9">
        <v>238</v>
      </c>
      <c r="V386" s="21">
        <f>V385-VLookups!$C$54</f>
        <v>-2410</v>
      </c>
      <c r="W386" s="21">
        <f>-VLookups!$C$60</f>
        <v>-300</v>
      </c>
      <c r="X386" s="21">
        <f>-[1]VLookups!$C$62</f>
        <v>-150</v>
      </c>
      <c r="Y386" s="20">
        <f>Y385*(1+VLookups!$C$57/12)</f>
        <v>-424.26987512430497</v>
      </c>
      <c r="Z386" s="20">
        <f>-E386*VLookups!$J$3</f>
        <v>-994.3552577046346</v>
      </c>
      <c r="AA386" s="19">
        <v>0</v>
      </c>
      <c r="AB386" s="20">
        <f t="shared" si="20"/>
        <v>8925.4586857103222</v>
      </c>
      <c r="AC386" s="20">
        <f t="shared" si="21"/>
        <v>1498302.9952748122</v>
      </c>
    </row>
    <row r="387" spans="2:29" x14ac:dyDescent="0.25">
      <c r="B387" s="9">
        <v>383</v>
      </c>
      <c r="C387" s="9">
        <f t="shared" si="22"/>
        <v>54</v>
      </c>
      <c r="D387" s="9">
        <f t="shared" si="23"/>
        <v>11</v>
      </c>
      <c r="E387" s="20">
        <f>E375*(1+VLookups!$C$8)</f>
        <v>24858.881442615864</v>
      </c>
      <c r="F387" s="20">
        <f>-E387*VLookups!$C$10*2</f>
        <v>-1491.5328865569518</v>
      </c>
      <c r="G387" s="19">
        <v>0</v>
      </c>
      <c r="H387" s="20">
        <f>(-VLookups!$C$13)*(E387+F387/2)</f>
        <v>-7016.916464807181</v>
      </c>
      <c r="I387" s="19">
        <v>0</v>
      </c>
      <c r="J387" s="19">
        <v>0</v>
      </c>
      <c r="K387" s="19">
        <v>0</v>
      </c>
      <c r="L387" s="19">
        <v>0</v>
      </c>
      <c r="M387" s="19">
        <v>0</v>
      </c>
      <c r="N387" s="20" t="s">
        <v>36</v>
      </c>
      <c r="O387" s="19">
        <v>0</v>
      </c>
      <c r="P387" s="20">
        <f>P386-VLookups!$C$42</f>
        <v>-313</v>
      </c>
      <c r="Q387" s="22">
        <v>143</v>
      </c>
      <c r="R387" s="19">
        <v>0</v>
      </c>
      <c r="S387" s="20">
        <f>VLookups!$C$50</f>
        <v>-3580.614715990946</v>
      </c>
      <c r="T387" s="19">
        <v>0</v>
      </c>
      <c r="U387" s="9">
        <v>239</v>
      </c>
      <c r="V387" s="21">
        <f>V386-VLookups!$C$54</f>
        <v>-2415</v>
      </c>
      <c r="W387" s="21">
        <f>-VLookups!$C$60</f>
        <v>-300</v>
      </c>
      <c r="X387" s="21">
        <f>-[1]VLookups!$C$62</f>
        <v>-150</v>
      </c>
      <c r="Y387" s="20">
        <f>Y386*(1+VLookups!$C$57/12)</f>
        <v>-425.50732892675086</v>
      </c>
      <c r="Z387" s="20">
        <f>-E387*VLookups!$J$3</f>
        <v>-994.3552577046346</v>
      </c>
      <c r="AA387" s="19">
        <v>0</v>
      </c>
      <c r="AB387" s="20">
        <f t="shared" si="20"/>
        <v>8917.7212319078753</v>
      </c>
      <c r="AC387" s="20">
        <f t="shared" si="21"/>
        <v>1509717.8881655114</v>
      </c>
    </row>
    <row r="388" spans="2:29" x14ac:dyDescent="0.25">
      <c r="B388" s="9">
        <v>384</v>
      </c>
      <c r="C388" s="9">
        <f t="shared" si="22"/>
        <v>55</v>
      </c>
      <c r="D388" s="9">
        <f t="shared" si="23"/>
        <v>0</v>
      </c>
      <c r="E388" s="20">
        <f>E376*(1+VLookups!$C$8)</f>
        <v>25728.942293107419</v>
      </c>
      <c r="F388" s="20">
        <f>-E388*VLookups!$C$10*2</f>
        <v>-1543.7365375864451</v>
      </c>
      <c r="G388" s="19">
        <v>0</v>
      </c>
      <c r="H388" s="20">
        <f>(-VLookups!$C$13)*(E388+F388/2)</f>
        <v>-7262.5085410754318</v>
      </c>
      <c r="I388" s="19">
        <v>0</v>
      </c>
      <c r="J388" s="19">
        <v>0</v>
      </c>
      <c r="K388" s="19">
        <v>0</v>
      </c>
      <c r="L388" s="19">
        <v>0</v>
      </c>
      <c r="M388" s="19">
        <v>0</v>
      </c>
      <c r="N388" s="20" t="s">
        <v>36</v>
      </c>
      <c r="O388" s="19">
        <v>0</v>
      </c>
      <c r="P388" s="20">
        <f>P387-VLookups!$C$42</f>
        <v>-314.5</v>
      </c>
      <c r="Q388" s="22">
        <v>144</v>
      </c>
      <c r="R388" s="19">
        <v>0</v>
      </c>
      <c r="S388" s="20">
        <f>VLookups!$C$50</f>
        <v>-3580.614715990946</v>
      </c>
      <c r="T388" s="19">
        <v>0</v>
      </c>
      <c r="U388" s="9">
        <v>240</v>
      </c>
      <c r="V388" s="21">
        <f>V387-VLookups!$C$54</f>
        <v>-2420</v>
      </c>
      <c r="W388" s="21">
        <f>-VLookups!$C$60</f>
        <v>-300</v>
      </c>
      <c r="X388" s="21">
        <f>-[1]VLookups!$C$62</f>
        <v>-150</v>
      </c>
      <c r="Y388" s="20">
        <f>Y387*(1+VLookups!$C$57/12)</f>
        <v>-426.74839196945391</v>
      </c>
      <c r="Z388" s="20">
        <f>-E388*VLookups!$J$3</f>
        <v>-1029.1576917242967</v>
      </c>
      <c r="AA388" s="19">
        <v>0</v>
      </c>
      <c r="AB388" s="20">
        <f t="shared" si="20"/>
        <v>9473.5446835540679</v>
      </c>
      <c r="AC388" s="20">
        <f t="shared" si="21"/>
        <v>1521707.6293293412</v>
      </c>
    </row>
    <row r="389" spans="2:29" x14ac:dyDescent="0.25">
      <c r="B389" s="9">
        <v>385</v>
      </c>
      <c r="C389" s="9">
        <f t="shared" si="22"/>
        <v>55</v>
      </c>
      <c r="D389" s="9">
        <f t="shared" si="23"/>
        <v>1</v>
      </c>
      <c r="E389" s="20">
        <f>E377*(1+VLookups!$C$8)</f>
        <v>25728.942293107419</v>
      </c>
      <c r="F389" s="20">
        <f>-E389*VLookups!$C$10*2</f>
        <v>-1543.7365375864451</v>
      </c>
      <c r="G389" s="19">
        <v>0</v>
      </c>
      <c r="H389" s="20">
        <f>(-VLookups!$C$13)*(E389+F389/2)</f>
        <v>-7262.5085410754318</v>
      </c>
      <c r="I389" s="19">
        <v>0</v>
      </c>
      <c r="J389" s="19">
        <v>0</v>
      </c>
      <c r="K389" s="19">
        <v>0</v>
      </c>
      <c r="L389" s="19">
        <v>0</v>
      </c>
      <c r="M389" s="19">
        <v>0</v>
      </c>
      <c r="N389" s="20" t="s">
        <v>36</v>
      </c>
      <c r="O389" s="19">
        <v>0</v>
      </c>
      <c r="P389" s="20">
        <f>P388-VLookups!$C$42</f>
        <v>-316</v>
      </c>
      <c r="Q389" s="22">
        <v>145</v>
      </c>
      <c r="R389" s="19">
        <v>0</v>
      </c>
      <c r="S389" s="20">
        <f>VLookups!$C$50</f>
        <v>-3580.614715990946</v>
      </c>
      <c r="T389" s="19">
        <v>0</v>
      </c>
      <c r="U389" s="9">
        <v>241</v>
      </c>
      <c r="V389" s="21">
        <f>V388-VLookups!$C$54</f>
        <v>-2425</v>
      </c>
      <c r="W389" s="21">
        <f>-VLookups!$C$60</f>
        <v>-300</v>
      </c>
      <c r="X389" s="21">
        <f>-[1]VLookups!$C$62</f>
        <v>-150</v>
      </c>
      <c r="Y389" s="20">
        <f>Y388*(1+VLookups!$C$57/12)</f>
        <v>-427.9930747793648</v>
      </c>
      <c r="Z389" s="20">
        <f>-E389*VLookups!$J$3</f>
        <v>-1029.1576917242967</v>
      </c>
      <c r="AA389" s="19">
        <v>0</v>
      </c>
      <c r="AB389" s="20">
        <f t="shared" ref="AB389:AB452" si="24">SUM(E389,F389/2,H389,I389,K389,L389,M389,O389,P389,R389,S389,T389,V389,W389,X389,Y389,G389,J389,Z389,AA389)</f>
        <v>9465.8000007441569</v>
      </c>
      <c r="AC389" s="20">
        <f t="shared" si="21"/>
        <v>1533709.6087123011</v>
      </c>
    </row>
    <row r="390" spans="2:29" x14ac:dyDescent="0.25">
      <c r="B390" s="9">
        <v>386</v>
      </c>
      <c r="C390" s="9">
        <f t="shared" si="22"/>
        <v>55</v>
      </c>
      <c r="D390" s="9">
        <f t="shared" si="23"/>
        <v>2</v>
      </c>
      <c r="E390" s="20">
        <f>E378*(1+VLookups!$C$8)</f>
        <v>25728.942293107419</v>
      </c>
      <c r="F390" s="20">
        <f>-E390*VLookups!$C$10*2</f>
        <v>-1543.7365375864451</v>
      </c>
      <c r="G390" s="19">
        <v>0</v>
      </c>
      <c r="H390" s="20">
        <f>(-VLookups!$C$13)*(E390+F390/2)</f>
        <v>-7262.5085410754318</v>
      </c>
      <c r="I390" s="19">
        <v>0</v>
      </c>
      <c r="J390" s="19">
        <v>0</v>
      </c>
      <c r="K390" s="19">
        <v>0</v>
      </c>
      <c r="L390" s="19">
        <v>0</v>
      </c>
      <c r="M390" s="19">
        <v>0</v>
      </c>
      <c r="N390" s="20" t="s">
        <v>36</v>
      </c>
      <c r="O390" s="19">
        <v>0</v>
      </c>
      <c r="P390" s="20">
        <f>P389-VLookups!$C$42</f>
        <v>-317.5</v>
      </c>
      <c r="Q390" s="22">
        <v>146</v>
      </c>
      <c r="R390" s="19">
        <v>0</v>
      </c>
      <c r="S390" s="20">
        <f>VLookups!$C$50</f>
        <v>-3580.614715990946</v>
      </c>
      <c r="T390" s="19">
        <v>0</v>
      </c>
      <c r="U390" s="9">
        <v>242</v>
      </c>
      <c r="V390" s="21">
        <f>V389-VLookups!$C$54</f>
        <v>-2430</v>
      </c>
      <c r="W390" s="21">
        <f>-VLookups!$C$60</f>
        <v>-300</v>
      </c>
      <c r="X390" s="21">
        <f>-[1]VLookups!$C$62</f>
        <v>-150</v>
      </c>
      <c r="Y390" s="20">
        <f>Y389*(1+VLookups!$C$57/12)</f>
        <v>-429.24138791413793</v>
      </c>
      <c r="Z390" s="20">
        <f>-E390*VLookups!$J$3</f>
        <v>-1029.1576917242967</v>
      </c>
      <c r="AA390" s="19">
        <v>0</v>
      </c>
      <c r="AB390" s="20">
        <f t="shared" si="24"/>
        <v>9458.0516876093825</v>
      </c>
      <c r="AC390" s="20">
        <f t="shared" ref="AC390:AC453" si="25">AB390+AC389*(1+$AC$2/12)</f>
        <v>1545723.8430810978</v>
      </c>
    </row>
    <row r="391" spans="2:29" x14ac:dyDescent="0.25">
      <c r="B391" s="9">
        <v>387</v>
      </c>
      <c r="C391" s="9">
        <f t="shared" si="22"/>
        <v>55</v>
      </c>
      <c r="D391" s="9">
        <f t="shared" si="23"/>
        <v>3</v>
      </c>
      <c r="E391" s="20">
        <f>E379*(1+VLookups!$C$8)</f>
        <v>25728.942293107419</v>
      </c>
      <c r="F391" s="20">
        <f>-E391*VLookups!$C$10*2</f>
        <v>-1543.7365375864451</v>
      </c>
      <c r="G391" s="19">
        <v>0</v>
      </c>
      <c r="H391" s="20">
        <f>(-VLookups!$C$13)*(E391+F391/2)</f>
        <v>-7262.5085410754318</v>
      </c>
      <c r="I391" s="19">
        <v>0</v>
      </c>
      <c r="J391" s="19">
        <v>0</v>
      </c>
      <c r="K391" s="19">
        <v>0</v>
      </c>
      <c r="L391" s="19">
        <v>0</v>
      </c>
      <c r="M391" s="19">
        <v>0</v>
      </c>
      <c r="N391" s="20" t="s">
        <v>36</v>
      </c>
      <c r="O391" s="19">
        <v>0</v>
      </c>
      <c r="P391" s="20">
        <f>P390-VLookups!$C$42</f>
        <v>-319</v>
      </c>
      <c r="Q391" s="22">
        <v>147</v>
      </c>
      <c r="R391" s="19">
        <v>0</v>
      </c>
      <c r="S391" s="20">
        <f>VLookups!$C$50</f>
        <v>-3580.614715990946</v>
      </c>
      <c r="T391" s="19">
        <v>0</v>
      </c>
      <c r="U391" s="9">
        <v>243</v>
      </c>
      <c r="V391" s="21">
        <f>V390-VLookups!$C$54</f>
        <v>-2435</v>
      </c>
      <c r="W391" s="21">
        <f>-VLookups!$C$60</f>
        <v>-300</v>
      </c>
      <c r="X391" s="21">
        <f>-[1]VLookups!$C$62</f>
        <v>-150</v>
      </c>
      <c r="Y391" s="20">
        <f>Y390*(1+VLookups!$C$57/12)</f>
        <v>-430.49334196222082</v>
      </c>
      <c r="Z391" s="20">
        <f>-E391*VLookups!$J$3</f>
        <v>-1029.1576917242967</v>
      </c>
      <c r="AA391" s="19">
        <v>0</v>
      </c>
      <c r="AB391" s="20">
        <f t="shared" si="24"/>
        <v>9450.2997335612999</v>
      </c>
      <c r="AC391" s="20">
        <f t="shared" si="25"/>
        <v>1557750.3492197944</v>
      </c>
    </row>
    <row r="392" spans="2:29" x14ac:dyDescent="0.25">
      <c r="B392" s="9">
        <v>388</v>
      </c>
      <c r="C392" s="9">
        <f t="shared" si="22"/>
        <v>55</v>
      </c>
      <c r="D392" s="9">
        <f t="shared" si="23"/>
        <v>4</v>
      </c>
      <c r="E392" s="20">
        <f>E380*(1+VLookups!$C$8)</f>
        <v>25728.942293107419</v>
      </c>
      <c r="F392" s="20">
        <f>-E392*VLookups!$C$10*2</f>
        <v>-1543.7365375864451</v>
      </c>
      <c r="G392" s="19">
        <v>0</v>
      </c>
      <c r="H392" s="20">
        <f>(-VLookups!$C$13)*(E392+F392/2)</f>
        <v>-7262.5085410754318</v>
      </c>
      <c r="I392" s="19">
        <v>0</v>
      </c>
      <c r="J392" s="19">
        <v>0</v>
      </c>
      <c r="K392" s="19">
        <v>0</v>
      </c>
      <c r="L392" s="19">
        <v>0</v>
      </c>
      <c r="M392" s="19">
        <v>0</v>
      </c>
      <c r="N392" s="20" t="s">
        <v>36</v>
      </c>
      <c r="O392" s="19">
        <v>0</v>
      </c>
      <c r="P392" s="20">
        <f>P391-VLookups!$C$42</f>
        <v>-320.5</v>
      </c>
      <c r="Q392" s="22">
        <v>148</v>
      </c>
      <c r="R392" s="19">
        <v>0</v>
      </c>
      <c r="S392" s="20">
        <f>VLookups!$C$50</f>
        <v>-3580.614715990946</v>
      </c>
      <c r="T392" s="19">
        <v>0</v>
      </c>
      <c r="U392" s="9">
        <v>244</v>
      </c>
      <c r="V392" s="21">
        <f>V391-VLookups!$C$54</f>
        <v>-2440</v>
      </c>
      <c r="W392" s="21">
        <f>-VLookups!$C$60</f>
        <v>-300</v>
      </c>
      <c r="X392" s="21">
        <f>-[1]VLookups!$C$62</f>
        <v>-150</v>
      </c>
      <c r="Y392" s="20">
        <f>Y391*(1+VLookups!$C$57/12)</f>
        <v>-431.74894754294399</v>
      </c>
      <c r="Z392" s="20">
        <f>-E392*VLookups!$J$3</f>
        <v>-1029.1576917242967</v>
      </c>
      <c r="AA392" s="19">
        <v>0</v>
      </c>
      <c r="AB392" s="20">
        <f t="shared" si="24"/>
        <v>9442.5441279805764</v>
      </c>
      <c r="AC392" s="20">
        <f t="shared" si="25"/>
        <v>1569789.1439298079</v>
      </c>
    </row>
    <row r="393" spans="2:29" x14ac:dyDescent="0.25">
      <c r="B393" s="9">
        <v>389</v>
      </c>
      <c r="C393" s="9">
        <f t="shared" si="22"/>
        <v>55</v>
      </c>
      <c r="D393" s="9">
        <f t="shared" si="23"/>
        <v>5</v>
      </c>
      <c r="E393" s="20">
        <f>E381*(1+VLookups!$C$8)</f>
        <v>25728.942293107419</v>
      </c>
      <c r="F393" s="20">
        <f>-E393*VLookups!$C$10*2</f>
        <v>-1543.7365375864451</v>
      </c>
      <c r="G393" s="19">
        <v>0</v>
      </c>
      <c r="H393" s="20">
        <f>(-VLookups!$C$13)*(E393+F393/2)</f>
        <v>-7262.5085410754318</v>
      </c>
      <c r="I393" s="19">
        <v>0</v>
      </c>
      <c r="J393" s="19">
        <v>0</v>
      </c>
      <c r="K393" s="19">
        <v>0</v>
      </c>
      <c r="L393" s="19">
        <v>0</v>
      </c>
      <c r="M393" s="19">
        <v>0</v>
      </c>
      <c r="N393" s="20" t="s">
        <v>36</v>
      </c>
      <c r="O393" s="19">
        <v>0</v>
      </c>
      <c r="P393" s="20">
        <f>P392-VLookups!$C$42</f>
        <v>-322</v>
      </c>
      <c r="Q393" s="22">
        <v>149</v>
      </c>
      <c r="R393" s="19">
        <v>0</v>
      </c>
      <c r="S393" s="20">
        <f>VLookups!$C$50</f>
        <v>-3580.614715990946</v>
      </c>
      <c r="T393" s="19">
        <v>0</v>
      </c>
      <c r="U393" s="9">
        <v>245</v>
      </c>
      <c r="V393" s="21">
        <f>V392-VLookups!$C$54</f>
        <v>-2445</v>
      </c>
      <c r="W393" s="21">
        <f>-VLookups!$C$60</f>
        <v>-300</v>
      </c>
      <c r="X393" s="21">
        <f>-[1]VLookups!$C$62</f>
        <v>-150</v>
      </c>
      <c r="Y393" s="20">
        <f>Y392*(1+VLookups!$C$57/12)</f>
        <v>-433.00821530661091</v>
      </c>
      <c r="Z393" s="20">
        <f>-E393*VLookups!$J$3</f>
        <v>-1029.1576917242967</v>
      </c>
      <c r="AA393" s="19">
        <v>0</v>
      </c>
      <c r="AB393" s="20">
        <f t="shared" si="24"/>
        <v>9434.7848602169106</v>
      </c>
      <c r="AC393" s="20">
        <f t="shared" si="25"/>
        <v>1581840.244029908</v>
      </c>
    </row>
    <row r="394" spans="2:29" x14ac:dyDescent="0.25">
      <c r="B394" s="9">
        <v>390</v>
      </c>
      <c r="C394" s="9">
        <f t="shared" si="22"/>
        <v>55</v>
      </c>
      <c r="D394" s="9">
        <f t="shared" si="23"/>
        <v>6</v>
      </c>
      <c r="E394" s="20">
        <f>E382*(1+VLookups!$C$8)</f>
        <v>25728.942293107419</v>
      </c>
      <c r="F394" s="20">
        <f>-E394*VLookups!$C$10*2</f>
        <v>-1543.7365375864451</v>
      </c>
      <c r="G394" s="19">
        <v>0</v>
      </c>
      <c r="H394" s="20">
        <f>(-VLookups!$C$13)*(E394+F394/2)</f>
        <v>-7262.5085410754318</v>
      </c>
      <c r="I394" s="19">
        <v>0</v>
      </c>
      <c r="J394" s="19">
        <v>0</v>
      </c>
      <c r="K394" s="19">
        <v>0</v>
      </c>
      <c r="L394" s="19">
        <v>0</v>
      </c>
      <c r="M394" s="19">
        <v>0</v>
      </c>
      <c r="N394" s="20" t="s">
        <v>36</v>
      </c>
      <c r="O394" s="19">
        <v>0</v>
      </c>
      <c r="P394" s="20">
        <f>P393-VLookups!$C$42</f>
        <v>-323.5</v>
      </c>
      <c r="Q394" s="22">
        <v>150</v>
      </c>
      <c r="R394" s="19">
        <v>0</v>
      </c>
      <c r="S394" s="20">
        <f>VLookups!$C$50</f>
        <v>-3580.614715990946</v>
      </c>
      <c r="T394" s="19">
        <v>0</v>
      </c>
      <c r="U394" s="9">
        <v>246</v>
      </c>
      <c r="V394" s="21">
        <f>V393-VLookups!$C$54</f>
        <v>-2450</v>
      </c>
      <c r="W394" s="21">
        <f>-VLookups!$C$60</f>
        <v>-300</v>
      </c>
      <c r="X394" s="21">
        <f>-[1]VLookups!$C$62</f>
        <v>-150</v>
      </c>
      <c r="Y394" s="20">
        <f>Y393*(1+VLookups!$C$57/12)</f>
        <v>-434.27115593458853</v>
      </c>
      <c r="Z394" s="20">
        <f>-E394*VLookups!$J$3</f>
        <v>-1029.1576917242967</v>
      </c>
      <c r="AA394" s="19">
        <v>0</v>
      </c>
      <c r="AB394" s="20">
        <f t="shared" si="24"/>
        <v>9427.0219195889331</v>
      </c>
      <c r="AC394" s="20">
        <f t="shared" si="25"/>
        <v>1593903.6663562136</v>
      </c>
    </row>
    <row r="395" spans="2:29" x14ac:dyDescent="0.25">
      <c r="B395" s="9">
        <v>391</v>
      </c>
      <c r="C395" s="9">
        <f t="shared" si="22"/>
        <v>55</v>
      </c>
      <c r="D395" s="9">
        <f t="shared" si="23"/>
        <v>7</v>
      </c>
      <c r="E395" s="20">
        <f>E383*(1+VLookups!$C$8)</f>
        <v>25728.942293107419</v>
      </c>
      <c r="F395" s="20">
        <f>-E395*VLookups!$C$10*2</f>
        <v>-1543.7365375864451</v>
      </c>
      <c r="G395" s="19">
        <v>0</v>
      </c>
      <c r="H395" s="20">
        <f>(-VLookups!$C$13)*(E395+F395/2)</f>
        <v>-7262.5085410754318</v>
      </c>
      <c r="I395" s="19">
        <v>0</v>
      </c>
      <c r="J395" s="19">
        <v>0</v>
      </c>
      <c r="K395" s="19">
        <v>0</v>
      </c>
      <c r="L395" s="19">
        <v>0</v>
      </c>
      <c r="M395" s="19">
        <v>0</v>
      </c>
      <c r="N395" s="20" t="s">
        <v>36</v>
      </c>
      <c r="O395" s="19">
        <v>0</v>
      </c>
      <c r="P395" s="20">
        <f>P394-VLookups!$C$42</f>
        <v>-325</v>
      </c>
      <c r="Q395" s="22">
        <v>151</v>
      </c>
      <c r="R395" s="19">
        <v>0</v>
      </c>
      <c r="S395" s="20">
        <f>VLookups!$C$50</f>
        <v>-3580.614715990946</v>
      </c>
      <c r="T395" s="19">
        <v>0</v>
      </c>
      <c r="U395" s="9">
        <v>247</v>
      </c>
      <c r="V395" s="21">
        <f>V394-VLookups!$C$54</f>
        <v>-2455</v>
      </c>
      <c r="W395" s="21">
        <f>-VLookups!$C$60</f>
        <v>-300</v>
      </c>
      <c r="X395" s="21">
        <f>-[1]VLookups!$C$62</f>
        <v>-150</v>
      </c>
      <c r="Y395" s="20">
        <f>Y394*(1+VLookups!$C$57/12)</f>
        <v>-435.53778013939774</v>
      </c>
      <c r="Z395" s="20">
        <f>-E395*VLookups!$J$3</f>
        <v>-1029.1576917242967</v>
      </c>
      <c r="AA395" s="19">
        <v>0</v>
      </c>
      <c r="AB395" s="20">
        <f t="shared" si="24"/>
        <v>9419.2552953841241</v>
      </c>
      <c r="AC395" s="20">
        <f t="shared" si="25"/>
        <v>1605979.4277621915</v>
      </c>
    </row>
    <row r="396" spans="2:29" x14ac:dyDescent="0.25">
      <c r="B396" s="9">
        <v>392</v>
      </c>
      <c r="C396" s="9">
        <f t="shared" si="22"/>
        <v>55</v>
      </c>
      <c r="D396" s="9">
        <f t="shared" si="23"/>
        <v>8</v>
      </c>
      <c r="E396" s="20">
        <f>E384*(1+VLookups!$C$8)</f>
        <v>25728.942293107419</v>
      </c>
      <c r="F396" s="20">
        <f>-E396*VLookups!$C$10*2</f>
        <v>-1543.7365375864451</v>
      </c>
      <c r="G396" s="19">
        <v>0</v>
      </c>
      <c r="H396" s="20">
        <f>(-VLookups!$C$13)*(E396+F396/2)</f>
        <v>-7262.5085410754318</v>
      </c>
      <c r="I396" s="19">
        <v>0</v>
      </c>
      <c r="J396" s="19">
        <v>0</v>
      </c>
      <c r="K396" s="19">
        <v>0</v>
      </c>
      <c r="L396" s="19">
        <v>0</v>
      </c>
      <c r="M396" s="19">
        <v>0</v>
      </c>
      <c r="N396" s="20" t="s">
        <v>36</v>
      </c>
      <c r="O396" s="19">
        <v>0</v>
      </c>
      <c r="P396" s="20">
        <f>P395-VLookups!$C$42</f>
        <v>-326.5</v>
      </c>
      <c r="Q396" s="22">
        <v>152</v>
      </c>
      <c r="R396" s="19">
        <v>0</v>
      </c>
      <c r="S396" s="20">
        <f>VLookups!$C$50</f>
        <v>-3580.614715990946</v>
      </c>
      <c r="T396" s="19">
        <v>0</v>
      </c>
      <c r="U396" s="9">
        <v>248</v>
      </c>
      <c r="V396" s="21">
        <f>V395-VLookups!$C$54</f>
        <v>-2460</v>
      </c>
      <c r="W396" s="21">
        <f>-VLookups!$C$60</f>
        <v>-300</v>
      </c>
      <c r="X396" s="21">
        <f>-[1]VLookups!$C$62</f>
        <v>-150</v>
      </c>
      <c r="Y396" s="20">
        <f>Y395*(1+VLookups!$C$57/12)</f>
        <v>-436.80809866480433</v>
      </c>
      <c r="Z396" s="20">
        <f>-E396*VLookups!$J$3</f>
        <v>-1029.1576917242967</v>
      </c>
      <c r="AA396" s="19">
        <v>0</v>
      </c>
      <c r="AB396" s="20">
        <f t="shared" si="24"/>
        <v>9411.4849768587173</v>
      </c>
      <c r="AC396" s="20">
        <f t="shared" si="25"/>
        <v>1618067.5451186541</v>
      </c>
    </row>
    <row r="397" spans="2:29" x14ac:dyDescent="0.25">
      <c r="B397" s="9">
        <v>393</v>
      </c>
      <c r="C397" s="9">
        <f t="shared" si="22"/>
        <v>55</v>
      </c>
      <c r="D397" s="9">
        <f t="shared" si="23"/>
        <v>9</v>
      </c>
      <c r="E397" s="20">
        <f>E385*(1+VLookups!$C$8)</f>
        <v>25728.942293107419</v>
      </c>
      <c r="F397" s="20">
        <f>-E397*VLookups!$C$10*2</f>
        <v>-1543.7365375864451</v>
      </c>
      <c r="G397" s="19">
        <v>0</v>
      </c>
      <c r="H397" s="20">
        <f>(-VLookups!$C$13)*(E397+F397/2)</f>
        <v>-7262.5085410754318</v>
      </c>
      <c r="I397" s="19">
        <v>0</v>
      </c>
      <c r="J397" s="19">
        <v>0</v>
      </c>
      <c r="K397" s="19">
        <v>0</v>
      </c>
      <c r="L397" s="19">
        <v>0</v>
      </c>
      <c r="M397" s="19">
        <v>0</v>
      </c>
      <c r="N397" s="20" t="s">
        <v>36</v>
      </c>
      <c r="O397" s="19">
        <v>0</v>
      </c>
      <c r="P397" s="20">
        <f>P396-VLookups!$C$42</f>
        <v>-328</v>
      </c>
      <c r="Q397" s="22">
        <v>153</v>
      </c>
      <c r="R397" s="19">
        <v>0</v>
      </c>
      <c r="S397" s="20">
        <f>VLookups!$C$50</f>
        <v>-3580.614715990946</v>
      </c>
      <c r="T397" s="19">
        <v>0</v>
      </c>
      <c r="U397" s="9">
        <v>249</v>
      </c>
      <c r="V397" s="21">
        <f>V396-VLookups!$C$54</f>
        <v>-2465</v>
      </c>
      <c r="W397" s="21">
        <f>-VLookups!$C$60</f>
        <v>-300</v>
      </c>
      <c r="X397" s="21">
        <f>-[1]VLookups!$C$62</f>
        <v>-150</v>
      </c>
      <c r="Y397" s="20">
        <f>Y396*(1+VLookups!$C$57/12)</f>
        <v>-438.08212228591003</v>
      </c>
      <c r="Z397" s="20">
        <f>-E397*VLookups!$J$3</f>
        <v>-1029.1576917242967</v>
      </c>
      <c r="AA397" s="19">
        <v>0</v>
      </c>
      <c r="AB397" s="20">
        <f t="shared" si="24"/>
        <v>9403.7109532376107</v>
      </c>
      <c r="AC397" s="20">
        <f t="shared" si="25"/>
        <v>1630168.0353137564</v>
      </c>
    </row>
    <row r="398" spans="2:29" x14ac:dyDescent="0.25">
      <c r="B398" s="9">
        <v>394</v>
      </c>
      <c r="C398" s="9">
        <f t="shared" si="22"/>
        <v>55</v>
      </c>
      <c r="D398" s="9">
        <f t="shared" si="23"/>
        <v>10</v>
      </c>
      <c r="E398" s="20">
        <f>E386*(1+VLookups!$C$8)</f>
        <v>25728.942293107419</v>
      </c>
      <c r="F398" s="20">
        <f>-E398*VLookups!$C$10*2</f>
        <v>-1543.7365375864451</v>
      </c>
      <c r="G398" s="19">
        <v>0</v>
      </c>
      <c r="H398" s="20">
        <f>(-VLookups!$C$13)*(E398+F398/2)</f>
        <v>-7262.5085410754318</v>
      </c>
      <c r="I398" s="19">
        <v>0</v>
      </c>
      <c r="J398" s="19">
        <v>0</v>
      </c>
      <c r="K398" s="19">
        <v>0</v>
      </c>
      <c r="L398" s="19">
        <v>0</v>
      </c>
      <c r="M398" s="19">
        <v>0</v>
      </c>
      <c r="N398" s="20" t="s">
        <v>36</v>
      </c>
      <c r="O398" s="19">
        <v>0</v>
      </c>
      <c r="P398" s="20">
        <f>P397-VLookups!$C$42</f>
        <v>-329.5</v>
      </c>
      <c r="Q398" s="22">
        <v>154</v>
      </c>
      <c r="R398" s="19">
        <v>0</v>
      </c>
      <c r="S398" s="20">
        <f>VLookups!$C$50</f>
        <v>-3580.614715990946</v>
      </c>
      <c r="T398" s="19">
        <v>0</v>
      </c>
      <c r="U398" s="9">
        <v>250</v>
      </c>
      <c r="V398" s="21">
        <f>V397-VLookups!$C$54</f>
        <v>-2470</v>
      </c>
      <c r="W398" s="21">
        <f>-VLookups!$C$60</f>
        <v>-300</v>
      </c>
      <c r="X398" s="21">
        <f>-[1]VLookups!$C$62</f>
        <v>-150</v>
      </c>
      <c r="Y398" s="20">
        <f>Y397*(1+VLookups!$C$57/12)</f>
        <v>-439.35986180924397</v>
      </c>
      <c r="Z398" s="20">
        <f>-E398*VLookups!$J$3</f>
        <v>-1029.1576917242967</v>
      </c>
      <c r="AA398" s="19">
        <v>0</v>
      </c>
      <c r="AB398" s="20">
        <f t="shared" si="24"/>
        <v>9395.9332137142774</v>
      </c>
      <c r="AC398" s="20">
        <f t="shared" si="25"/>
        <v>1642280.9152529938</v>
      </c>
    </row>
    <row r="399" spans="2:29" x14ac:dyDescent="0.25">
      <c r="B399" s="9">
        <v>395</v>
      </c>
      <c r="C399" s="9">
        <f t="shared" si="22"/>
        <v>55</v>
      </c>
      <c r="D399" s="9">
        <f t="shared" si="23"/>
        <v>11</v>
      </c>
      <c r="E399" s="20">
        <f>E387*(1+VLookups!$C$8)</f>
        <v>25728.942293107419</v>
      </c>
      <c r="F399" s="20">
        <f>-E399*VLookups!$C$10*2</f>
        <v>-1543.7365375864451</v>
      </c>
      <c r="G399" s="19">
        <v>0</v>
      </c>
      <c r="H399" s="20">
        <f>(-VLookups!$C$13)*(E399+F399/2)</f>
        <v>-7262.5085410754318</v>
      </c>
      <c r="I399" s="19">
        <v>0</v>
      </c>
      <c r="J399" s="19">
        <v>0</v>
      </c>
      <c r="K399" s="19">
        <v>0</v>
      </c>
      <c r="L399" s="19">
        <v>0</v>
      </c>
      <c r="M399" s="19">
        <v>0</v>
      </c>
      <c r="N399" s="20" t="s">
        <v>36</v>
      </c>
      <c r="O399" s="19">
        <v>0</v>
      </c>
      <c r="P399" s="20">
        <f>P398-VLookups!$C$42</f>
        <v>-331</v>
      </c>
      <c r="Q399" s="22">
        <v>155</v>
      </c>
      <c r="R399" s="19">
        <v>0</v>
      </c>
      <c r="S399" s="20">
        <f>VLookups!$C$50</f>
        <v>-3580.614715990946</v>
      </c>
      <c r="T399" s="19">
        <v>0</v>
      </c>
      <c r="U399" s="9">
        <v>251</v>
      </c>
      <c r="V399" s="21">
        <f>V398-VLookups!$C$54</f>
        <v>-2475</v>
      </c>
      <c r="W399" s="21">
        <f>-VLookups!$C$60</f>
        <v>-300</v>
      </c>
      <c r="X399" s="21">
        <f>-[1]VLookups!$C$62</f>
        <v>-150</v>
      </c>
      <c r="Y399" s="20">
        <f>Y398*(1+VLookups!$C$57/12)</f>
        <v>-440.64132807285426</v>
      </c>
      <c r="Z399" s="20">
        <f>-E399*VLookups!$J$3</f>
        <v>-1029.1576917242967</v>
      </c>
      <c r="AA399" s="19">
        <v>0</v>
      </c>
      <c r="AB399" s="20">
        <f t="shared" si="24"/>
        <v>9388.1517474506672</v>
      </c>
      <c r="AC399" s="20">
        <f t="shared" si="25"/>
        <v>1654406.2018591997</v>
      </c>
    </row>
    <row r="400" spans="2:29" x14ac:dyDescent="0.25">
      <c r="B400" s="9">
        <v>396</v>
      </c>
      <c r="C400" s="9">
        <f t="shared" si="22"/>
        <v>56</v>
      </c>
      <c r="D400" s="9">
        <f t="shared" si="23"/>
        <v>0</v>
      </c>
      <c r="E400" s="20">
        <f>E388*(1+VLookups!$C$8)</f>
        <v>26629.455273366177</v>
      </c>
      <c r="F400" s="20">
        <f>-E400*VLookups!$C$10*2</f>
        <v>-1597.7673164019704</v>
      </c>
      <c r="G400" s="19">
        <v>0</v>
      </c>
      <c r="H400" s="20">
        <f>(-VLookups!$C$13)*(E400+F400/2)</f>
        <v>-7516.6963400130717</v>
      </c>
      <c r="I400" s="19">
        <v>0</v>
      </c>
      <c r="J400" s="19">
        <v>0</v>
      </c>
      <c r="K400" s="19">
        <v>0</v>
      </c>
      <c r="L400" s="19">
        <v>0</v>
      </c>
      <c r="M400" s="19">
        <v>0</v>
      </c>
      <c r="N400" s="20" t="s">
        <v>36</v>
      </c>
      <c r="O400" s="19">
        <v>0</v>
      </c>
      <c r="P400" s="20">
        <f>P399-VLookups!$C$42</f>
        <v>-332.5</v>
      </c>
      <c r="Q400" s="22">
        <v>156</v>
      </c>
      <c r="R400" s="19">
        <v>0</v>
      </c>
      <c r="S400" s="20">
        <f>VLookups!$C$50</f>
        <v>-3580.614715990946</v>
      </c>
      <c r="T400" s="19">
        <v>0</v>
      </c>
      <c r="U400" s="9">
        <v>252</v>
      </c>
      <c r="V400" s="21">
        <f>V399-VLookups!$C$54</f>
        <v>-2480</v>
      </c>
      <c r="W400" s="21">
        <f>-VLookups!$C$60</f>
        <v>-300</v>
      </c>
      <c r="X400" s="21">
        <f>-[1]VLookups!$C$62</f>
        <v>-150</v>
      </c>
      <c r="Y400" s="20">
        <f>Y399*(1+VLookups!$C$57/12)</f>
        <v>-441.92653194640008</v>
      </c>
      <c r="Z400" s="20">
        <f>-E400*VLookups!$J$3</f>
        <v>-1065.178210934647</v>
      </c>
      <c r="AA400" s="19">
        <v>0</v>
      </c>
      <c r="AB400" s="20">
        <f t="shared" si="24"/>
        <v>9963.6558162801248</v>
      </c>
      <c r="AC400" s="20">
        <f t="shared" si="25"/>
        <v>1667127.2013452451</v>
      </c>
    </row>
    <row r="401" spans="2:29" x14ac:dyDescent="0.25">
      <c r="B401" s="9">
        <v>397</v>
      </c>
      <c r="C401" s="9">
        <f t="shared" ref="C401:C464" si="26">C389+1</f>
        <v>56</v>
      </c>
      <c r="D401" s="9">
        <f t="shared" si="23"/>
        <v>1</v>
      </c>
      <c r="E401" s="20">
        <f>E389*(1+VLookups!$C$8)</f>
        <v>26629.455273366177</v>
      </c>
      <c r="F401" s="20">
        <f>-E401*VLookups!$C$10*2</f>
        <v>-1597.7673164019704</v>
      </c>
      <c r="G401" s="19">
        <v>0</v>
      </c>
      <c r="H401" s="20">
        <f>(-VLookups!$C$13)*(E401+F401/2)</f>
        <v>-7516.6963400130717</v>
      </c>
      <c r="I401" s="19">
        <v>0</v>
      </c>
      <c r="J401" s="19">
        <v>0</v>
      </c>
      <c r="K401" s="19">
        <v>0</v>
      </c>
      <c r="L401" s="19">
        <v>0</v>
      </c>
      <c r="M401" s="19">
        <v>0</v>
      </c>
      <c r="N401" s="20" t="s">
        <v>36</v>
      </c>
      <c r="O401" s="19">
        <v>0</v>
      </c>
      <c r="P401" s="20">
        <f>P400-VLookups!$C$42</f>
        <v>-334</v>
      </c>
      <c r="Q401" s="22">
        <v>157</v>
      </c>
      <c r="R401" s="19">
        <v>0</v>
      </c>
      <c r="S401" s="20">
        <f>VLookups!$C$50</f>
        <v>-3580.614715990946</v>
      </c>
      <c r="T401" s="19">
        <v>0</v>
      </c>
      <c r="U401" s="9">
        <v>253</v>
      </c>
      <c r="V401" s="21">
        <f>V400-VLookups!$C$54</f>
        <v>-2485</v>
      </c>
      <c r="W401" s="21">
        <f>-VLookups!$C$60</f>
        <v>-300</v>
      </c>
      <c r="X401" s="21">
        <f>-[1]VLookups!$C$62</f>
        <v>-150</v>
      </c>
      <c r="Y401" s="20">
        <f>Y400*(1+VLookups!$C$57/12)</f>
        <v>-443.21548433124377</v>
      </c>
      <c r="Z401" s="20">
        <f>-E401*VLookups!$J$3</f>
        <v>-1065.178210934647</v>
      </c>
      <c r="AA401" s="19">
        <v>0</v>
      </c>
      <c r="AB401" s="20">
        <f t="shared" si="24"/>
        <v>9955.8668638952804</v>
      </c>
      <c r="AC401" s="20">
        <f t="shared" si="25"/>
        <v>1679861.6135447158</v>
      </c>
    </row>
    <row r="402" spans="2:29" x14ac:dyDescent="0.25">
      <c r="B402" s="9">
        <v>398</v>
      </c>
      <c r="C402" s="9">
        <f t="shared" si="26"/>
        <v>56</v>
      </c>
      <c r="D402" s="9">
        <f t="shared" ref="D402:D465" si="27">D390</f>
        <v>2</v>
      </c>
      <c r="E402" s="20">
        <f>E390*(1+VLookups!$C$8)</f>
        <v>26629.455273366177</v>
      </c>
      <c r="F402" s="20">
        <f>-E402*VLookups!$C$10*2</f>
        <v>-1597.7673164019704</v>
      </c>
      <c r="G402" s="19">
        <v>0</v>
      </c>
      <c r="H402" s="20">
        <f>(-VLookups!$C$13)*(E402+F402/2)</f>
        <v>-7516.6963400130717</v>
      </c>
      <c r="I402" s="19">
        <v>0</v>
      </c>
      <c r="J402" s="19">
        <v>0</v>
      </c>
      <c r="K402" s="19">
        <v>0</v>
      </c>
      <c r="L402" s="19">
        <v>0</v>
      </c>
      <c r="M402" s="19">
        <v>0</v>
      </c>
      <c r="N402" s="20" t="s">
        <v>36</v>
      </c>
      <c r="O402" s="19">
        <v>0</v>
      </c>
      <c r="P402" s="20">
        <f>P401-VLookups!$C$42</f>
        <v>-335.5</v>
      </c>
      <c r="Q402" s="22">
        <v>158</v>
      </c>
      <c r="R402" s="19">
        <v>0</v>
      </c>
      <c r="S402" s="20">
        <f>VLookups!$C$50</f>
        <v>-3580.614715990946</v>
      </c>
      <c r="T402" s="19">
        <v>0</v>
      </c>
      <c r="U402" s="9">
        <v>254</v>
      </c>
      <c r="V402" s="21">
        <f>V401-VLookups!$C$54</f>
        <v>-2490</v>
      </c>
      <c r="W402" s="21">
        <f>-VLookups!$C$60</f>
        <v>-300</v>
      </c>
      <c r="X402" s="21">
        <f>-[1]VLookups!$C$62</f>
        <v>-150</v>
      </c>
      <c r="Y402" s="20">
        <f>Y401*(1+VLookups!$C$57/12)</f>
        <v>-444.50819616054326</v>
      </c>
      <c r="Z402" s="20">
        <f>-E402*VLookups!$J$3</f>
        <v>-1065.178210934647</v>
      </c>
      <c r="AA402" s="19">
        <v>0</v>
      </c>
      <c r="AB402" s="20">
        <f t="shared" si="24"/>
        <v>9948.0741520659813</v>
      </c>
      <c r="AC402" s="20">
        <f t="shared" si="25"/>
        <v>1692609.4570526897</v>
      </c>
    </row>
    <row r="403" spans="2:29" x14ac:dyDescent="0.25">
      <c r="B403" s="9">
        <v>399</v>
      </c>
      <c r="C403" s="9">
        <f t="shared" si="26"/>
        <v>56</v>
      </c>
      <c r="D403" s="9">
        <f t="shared" si="27"/>
        <v>3</v>
      </c>
      <c r="E403" s="20">
        <f>E391*(1+VLookups!$C$8)</f>
        <v>26629.455273366177</v>
      </c>
      <c r="F403" s="20">
        <f>-E403*VLookups!$C$10*2</f>
        <v>-1597.7673164019704</v>
      </c>
      <c r="G403" s="19">
        <v>0</v>
      </c>
      <c r="H403" s="20">
        <f>(-VLookups!$C$13)*(E403+F403/2)</f>
        <v>-7516.6963400130717</v>
      </c>
      <c r="I403" s="19">
        <v>0</v>
      </c>
      <c r="J403" s="19">
        <v>0</v>
      </c>
      <c r="K403" s="19">
        <v>0</v>
      </c>
      <c r="L403" s="19">
        <v>0</v>
      </c>
      <c r="M403" s="19">
        <v>0</v>
      </c>
      <c r="N403" s="20" t="s">
        <v>36</v>
      </c>
      <c r="O403" s="19">
        <v>0</v>
      </c>
      <c r="P403" s="20">
        <f>P402-VLookups!$C$42</f>
        <v>-337</v>
      </c>
      <c r="Q403" s="22">
        <v>159</v>
      </c>
      <c r="R403" s="19">
        <v>0</v>
      </c>
      <c r="S403" s="20">
        <f>VLookups!$C$50</f>
        <v>-3580.614715990946</v>
      </c>
      <c r="T403" s="19">
        <v>0</v>
      </c>
      <c r="U403" s="9">
        <v>255</v>
      </c>
      <c r="V403" s="21">
        <f>V402-VLookups!$C$54</f>
        <v>-2495</v>
      </c>
      <c r="W403" s="21">
        <f>-VLookups!$C$60</f>
        <v>-300</v>
      </c>
      <c r="X403" s="21">
        <f>-[1]VLookups!$C$62</f>
        <v>-150</v>
      </c>
      <c r="Y403" s="20">
        <f>Y402*(1+VLookups!$C$57/12)</f>
        <v>-445.80467839934488</v>
      </c>
      <c r="Z403" s="20">
        <f>-E403*VLookups!$J$3</f>
        <v>-1065.178210934647</v>
      </c>
      <c r="AA403" s="19">
        <v>0</v>
      </c>
      <c r="AB403" s="20">
        <f t="shared" si="24"/>
        <v>9940.2776698271791</v>
      </c>
      <c r="AC403" s="20">
        <f t="shared" si="25"/>
        <v>1705370.7504842714</v>
      </c>
    </row>
    <row r="404" spans="2:29" x14ac:dyDescent="0.25">
      <c r="B404" s="9">
        <v>400</v>
      </c>
      <c r="C404" s="9">
        <f t="shared" si="26"/>
        <v>56</v>
      </c>
      <c r="D404" s="9">
        <f t="shared" si="27"/>
        <v>4</v>
      </c>
      <c r="E404" s="20">
        <f>E392*(1+VLookups!$C$8)</f>
        <v>26629.455273366177</v>
      </c>
      <c r="F404" s="20">
        <f>-E404*VLookups!$C$10*2</f>
        <v>-1597.7673164019704</v>
      </c>
      <c r="G404" s="19">
        <v>0</v>
      </c>
      <c r="H404" s="20">
        <f>(-VLookups!$C$13)*(E404+F404/2)</f>
        <v>-7516.6963400130717</v>
      </c>
      <c r="I404" s="19">
        <v>0</v>
      </c>
      <c r="J404" s="19">
        <v>0</v>
      </c>
      <c r="K404" s="19">
        <v>0</v>
      </c>
      <c r="L404" s="19">
        <v>0</v>
      </c>
      <c r="M404" s="19">
        <v>0</v>
      </c>
      <c r="N404" s="20" t="s">
        <v>36</v>
      </c>
      <c r="O404" s="19">
        <v>0</v>
      </c>
      <c r="P404" s="20">
        <f>P403-VLookups!$C$42</f>
        <v>-338.5</v>
      </c>
      <c r="Q404" s="22">
        <v>160</v>
      </c>
      <c r="R404" s="19">
        <v>0</v>
      </c>
      <c r="S404" s="20">
        <f>VLookups!$C$50</f>
        <v>-3580.614715990946</v>
      </c>
      <c r="T404" s="19">
        <v>0</v>
      </c>
      <c r="U404" s="9">
        <v>256</v>
      </c>
      <c r="V404" s="21">
        <f>V403-VLookups!$C$54</f>
        <v>-2500</v>
      </c>
      <c r="W404" s="21">
        <f>-VLookups!$C$60</f>
        <v>-300</v>
      </c>
      <c r="X404" s="21">
        <f>-[1]VLookups!$C$62</f>
        <v>-150</v>
      </c>
      <c r="Y404" s="20">
        <f>Y403*(1+VLookups!$C$57/12)</f>
        <v>-447.10494204467631</v>
      </c>
      <c r="Z404" s="20">
        <f>-E404*VLookups!$J$3</f>
        <v>-1065.178210934647</v>
      </c>
      <c r="AA404" s="19">
        <v>0</v>
      </c>
      <c r="AB404" s="20">
        <f t="shared" si="24"/>
        <v>9932.477406181848</v>
      </c>
      <c r="AC404" s="20">
        <f t="shared" si="25"/>
        <v>1718145.5124745937</v>
      </c>
    </row>
    <row r="405" spans="2:29" x14ac:dyDescent="0.25">
      <c r="B405" s="9">
        <v>401</v>
      </c>
      <c r="C405" s="9">
        <f t="shared" si="26"/>
        <v>56</v>
      </c>
      <c r="D405" s="9">
        <f t="shared" si="27"/>
        <v>5</v>
      </c>
      <c r="E405" s="20">
        <f>E393*(1+VLookups!$C$8)</f>
        <v>26629.455273366177</v>
      </c>
      <c r="F405" s="20">
        <f>-E405*VLookups!$C$10*2</f>
        <v>-1597.7673164019704</v>
      </c>
      <c r="G405" s="19">
        <v>0</v>
      </c>
      <c r="H405" s="20">
        <f>(-VLookups!$C$13)*(E405+F405/2)</f>
        <v>-7516.6963400130717</v>
      </c>
      <c r="I405" s="19">
        <v>0</v>
      </c>
      <c r="J405" s="19">
        <v>0</v>
      </c>
      <c r="K405" s="19">
        <v>0</v>
      </c>
      <c r="L405" s="19">
        <v>0</v>
      </c>
      <c r="M405" s="19">
        <v>0</v>
      </c>
      <c r="N405" s="20" t="s">
        <v>36</v>
      </c>
      <c r="O405" s="19">
        <v>0</v>
      </c>
      <c r="P405" s="20">
        <f>P404-VLookups!$C$42</f>
        <v>-340</v>
      </c>
      <c r="Q405" s="22">
        <v>161</v>
      </c>
      <c r="R405" s="19">
        <v>0</v>
      </c>
      <c r="S405" s="20">
        <f>VLookups!$C$50</f>
        <v>-3580.614715990946</v>
      </c>
      <c r="T405" s="19">
        <v>0</v>
      </c>
      <c r="U405" s="9">
        <v>257</v>
      </c>
      <c r="V405" s="21">
        <f>V404-VLookups!$C$54</f>
        <v>-2505</v>
      </c>
      <c r="W405" s="21">
        <f>-VLookups!$C$60</f>
        <v>-300</v>
      </c>
      <c r="X405" s="21">
        <f>-[1]VLookups!$C$62</f>
        <v>-150</v>
      </c>
      <c r="Y405" s="20">
        <f>Y404*(1+VLookups!$C$57/12)</f>
        <v>-448.40899812563993</v>
      </c>
      <c r="Z405" s="20">
        <f>-E405*VLookups!$J$3</f>
        <v>-1065.178210934647</v>
      </c>
      <c r="AA405" s="19">
        <v>0</v>
      </c>
      <c r="AB405" s="20">
        <f t="shared" si="24"/>
        <v>9924.6733501008839</v>
      </c>
      <c r="AC405" s="20">
        <f t="shared" si="25"/>
        <v>1730933.7616788191</v>
      </c>
    </row>
    <row r="406" spans="2:29" x14ac:dyDescent="0.25">
      <c r="B406" s="9">
        <v>402</v>
      </c>
      <c r="C406" s="9">
        <f t="shared" si="26"/>
        <v>56</v>
      </c>
      <c r="D406" s="9">
        <f t="shared" si="27"/>
        <v>6</v>
      </c>
      <c r="E406" s="20">
        <f>E394*(1+VLookups!$C$8)</f>
        <v>26629.455273366177</v>
      </c>
      <c r="F406" s="20">
        <f>-E406*VLookups!$C$10*2</f>
        <v>-1597.7673164019704</v>
      </c>
      <c r="G406" s="19">
        <v>0</v>
      </c>
      <c r="H406" s="20">
        <f>(-VLookups!$C$13)*(E406+F406/2)</f>
        <v>-7516.6963400130717</v>
      </c>
      <c r="I406" s="19">
        <v>0</v>
      </c>
      <c r="J406" s="19">
        <v>0</v>
      </c>
      <c r="K406" s="19">
        <v>0</v>
      </c>
      <c r="L406" s="19">
        <v>0</v>
      </c>
      <c r="M406" s="19">
        <v>0</v>
      </c>
      <c r="N406" s="20" t="s">
        <v>36</v>
      </c>
      <c r="O406" s="19">
        <v>0</v>
      </c>
      <c r="P406" s="20">
        <f>P405-VLookups!$C$42</f>
        <v>-341.5</v>
      </c>
      <c r="Q406" s="22">
        <v>162</v>
      </c>
      <c r="R406" s="19">
        <v>0</v>
      </c>
      <c r="S406" s="20">
        <f>VLookups!$C$50</f>
        <v>-3580.614715990946</v>
      </c>
      <c r="T406" s="19">
        <v>0</v>
      </c>
      <c r="U406" s="9">
        <v>258</v>
      </c>
      <c r="V406" s="21">
        <f>V405-VLookups!$C$54</f>
        <v>-2510</v>
      </c>
      <c r="W406" s="21">
        <f>-VLookups!$C$60</f>
        <v>-300</v>
      </c>
      <c r="X406" s="21">
        <f>-[1]VLookups!$C$62</f>
        <v>-150</v>
      </c>
      <c r="Y406" s="20">
        <f>Y405*(1+VLookups!$C$57/12)</f>
        <v>-449.71685770350638</v>
      </c>
      <c r="Z406" s="20">
        <f>-E406*VLookups!$J$3</f>
        <v>-1065.178210934647</v>
      </c>
      <c r="AA406" s="19">
        <v>0</v>
      </c>
      <c r="AB406" s="20">
        <f t="shared" si="24"/>
        <v>9916.8654905230178</v>
      </c>
      <c r="AC406" s="20">
        <f t="shared" si="25"/>
        <v>1743735.5167721401</v>
      </c>
    </row>
    <row r="407" spans="2:29" x14ac:dyDescent="0.25">
      <c r="B407" s="9">
        <v>403</v>
      </c>
      <c r="C407" s="9">
        <f t="shared" si="26"/>
        <v>56</v>
      </c>
      <c r="D407" s="9">
        <f t="shared" si="27"/>
        <v>7</v>
      </c>
      <c r="E407" s="20">
        <f>E395*(1+VLookups!$C$8)</f>
        <v>26629.455273366177</v>
      </c>
      <c r="F407" s="20">
        <f>-E407*VLookups!$C$10*2</f>
        <v>-1597.7673164019704</v>
      </c>
      <c r="G407" s="19">
        <v>0</v>
      </c>
      <c r="H407" s="20">
        <f>(-VLookups!$C$13)*(E407+F407/2)</f>
        <v>-7516.6963400130717</v>
      </c>
      <c r="I407" s="19">
        <v>0</v>
      </c>
      <c r="J407" s="19">
        <v>0</v>
      </c>
      <c r="K407" s="19">
        <v>0</v>
      </c>
      <c r="L407" s="19">
        <v>0</v>
      </c>
      <c r="M407" s="19">
        <v>0</v>
      </c>
      <c r="N407" s="20" t="s">
        <v>36</v>
      </c>
      <c r="O407" s="19">
        <v>0</v>
      </c>
      <c r="P407" s="20">
        <f>P406-VLookups!$C$42</f>
        <v>-343</v>
      </c>
      <c r="Q407" s="22">
        <v>163</v>
      </c>
      <c r="R407" s="19">
        <v>0</v>
      </c>
      <c r="S407" s="20">
        <f>VLookups!$C$50</f>
        <v>-3580.614715990946</v>
      </c>
      <c r="T407" s="19">
        <v>0</v>
      </c>
      <c r="U407" s="9">
        <v>259</v>
      </c>
      <c r="V407" s="21">
        <f>V406-VLookups!$C$54</f>
        <v>-2515</v>
      </c>
      <c r="W407" s="21">
        <f>-VLookups!$C$60</f>
        <v>-300</v>
      </c>
      <c r="X407" s="21">
        <f>-[1]VLookups!$C$62</f>
        <v>-150</v>
      </c>
      <c r="Y407" s="20">
        <f>Y406*(1+VLookups!$C$57/12)</f>
        <v>-451.0285318718083</v>
      </c>
      <c r="Z407" s="20">
        <f>-E407*VLookups!$J$3</f>
        <v>-1065.178210934647</v>
      </c>
      <c r="AA407" s="19">
        <v>0</v>
      </c>
      <c r="AB407" s="20">
        <f t="shared" si="24"/>
        <v>9909.0538163547153</v>
      </c>
      <c r="AC407" s="20">
        <f t="shared" si="25"/>
        <v>1756550.7964497816</v>
      </c>
    </row>
    <row r="408" spans="2:29" x14ac:dyDescent="0.25">
      <c r="B408" s="9">
        <v>404</v>
      </c>
      <c r="C408" s="9">
        <f t="shared" si="26"/>
        <v>56</v>
      </c>
      <c r="D408" s="9">
        <f t="shared" si="27"/>
        <v>8</v>
      </c>
      <c r="E408" s="20">
        <f>E396*(1+VLookups!$C$8)</f>
        <v>26629.455273366177</v>
      </c>
      <c r="F408" s="20">
        <f>-E408*VLookups!$C$10*2</f>
        <v>-1597.7673164019704</v>
      </c>
      <c r="G408" s="19">
        <v>0</v>
      </c>
      <c r="H408" s="20">
        <f>(-VLookups!$C$13)*(E408+F408/2)</f>
        <v>-7516.6963400130717</v>
      </c>
      <c r="I408" s="19">
        <v>0</v>
      </c>
      <c r="J408" s="19">
        <v>0</v>
      </c>
      <c r="K408" s="19">
        <v>0</v>
      </c>
      <c r="L408" s="19">
        <v>0</v>
      </c>
      <c r="M408" s="19">
        <v>0</v>
      </c>
      <c r="N408" s="20" t="s">
        <v>36</v>
      </c>
      <c r="O408" s="19">
        <v>0</v>
      </c>
      <c r="P408" s="20">
        <f>P407-VLookups!$C$42</f>
        <v>-344.5</v>
      </c>
      <c r="Q408" s="22">
        <v>164</v>
      </c>
      <c r="R408" s="19">
        <v>0</v>
      </c>
      <c r="S408" s="20">
        <f>VLookups!$C$50</f>
        <v>-3580.614715990946</v>
      </c>
      <c r="T408" s="19">
        <v>0</v>
      </c>
      <c r="U408" s="9">
        <v>260</v>
      </c>
      <c r="V408" s="21">
        <f>V407-VLookups!$C$54</f>
        <v>-2520</v>
      </c>
      <c r="W408" s="21">
        <f>-VLookups!$C$60</f>
        <v>-300</v>
      </c>
      <c r="X408" s="21">
        <f>-[1]VLookups!$C$62</f>
        <v>-150</v>
      </c>
      <c r="Y408" s="20">
        <f>Y407*(1+VLookups!$C$57/12)</f>
        <v>-452.34403175643439</v>
      </c>
      <c r="Z408" s="20">
        <f>-E408*VLookups!$J$3</f>
        <v>-1065.178210934647</v>
      </c>
      <c r="AA408" s="19">
        <v>0</v>
      </c>
      <c r="AB408" s="20">
        <f t="shared" si="24"/>
        <v>9901.2383164700896</v>
      </c>
      <c r="AC408" s="20">
        <f t="shared" si="25"/>
        <v>1769379.6194270013</v>
      </c>
    </row>
    <row r="409" spans="2:29" x14ac:dyDescent="0.25">
      <c r="B409" s="9">
        <v>405</v>
      </c>
      <c r="C409" s="9">
        <f t="shared" si="26"/>
        <v>56</v>
      </c>
      <c r="D409" s="9">
        <f t="shared" si="27"/>
        <v>9</v>
      </c>
      <c r="E409" s="20">
        <f>E397*(1+VLookups!$C$8)</f>
        <v>26629.455273366177</v>
      </c>
      <c r="F409" s="20">
        <f>-E409*VLookups!$C$10*2</f>
        <v>-1597.7673164019704</v>
      </c>
      <c r="G409" s="19">
        <v>0</v>
      </c>
      <c r="H409" s="20">
        <f>(-VLookups!$C$13)*(E409+F409/2)</f>
        <v>-7516.6963400130717</v>
      </c>
      <c r="I409" s="19">
        <v>0</v>
      </c>
      <c r="J409" s="19">
        <v>0</v>
      </c>
      <c r="K409" s="19">
        <v>0</v>
      </c>
      <c r="L409" s="19">
        <v>0</v>
      </c>
      <c r="M409" s="19">
        <v>0</v>
      </c>
      <c r="N409" s="20" t="s">
        <v>36</v>
      </c>
      <c r="O409" s="19">
        <v>0</v>
      </c>
      <c r="P409" s="20">
        <f>P408-VLookups!$C$42</f>
        <v>-346</v>
      </c>
      <c r="Q409" s="22">
        <v>165</v>
      </c>
      <c r="R409" s="19">
        <v>0</v>
      </c>
      <c r="S409" s="20">
        <f>VLookups!$C$50</f>
        <v>-3580.614715990946</v>
      </c>
      <c r="T409" s="19">
        <v>0</v>
      </c>
      <c r="U409" s="9">
        <v>261</v>
      </c>
      <c r="V409" s="21">
        <f>V408-VLookups!$C$54</f>
        <v>-2525</v>
      </c>
      <c r="W409" s="21">
        <f>-VLookups!$C$60</f>
        <v>-300</v>
      </c>
      <c r="X409" s="21">
        <f>-[1]VLookups!$C$62</f>
        <v>-150</v>
      </c>
      <c r="Y409" s="20">
        <f>Y408*(1+VLookups!$C$57/12)</f>
        <v>-453.66336851572402</v>
      </c>
      <c r="Z409" s="20">
        <f>-E409*VLookups!$J$3</f>
        <v>-1065.178210934647</v>
      </c>
      <c r="AA409" s="19">
        <v>0</v>
      </c>
      <c r="AB409" s="20">
        <f t="shared" si="24"/>
        <v>9893.4189797107992</v>
      </c>
      <c r="AC409" s="20">
        <f t="shared" si="25"/>
        <v>1782222.0044390906</v>
      </c>
    </row>
    <row r="410" spans="2:29" x14ac:dyDescent="0.25">
      <c r="B410" s="9">
        <v>406</v>
      </c>
      <c r="C410" s="9">
        <f t="shared" si="26"/>
        <v>56</v>
      </c>
      <c r="D410" s="9">
        <f t="shared" si="27"/>
        <v>10</v>
      </c>
      <c r="E410" s="20">
        <f>E398*(1+VLookups!$C$8)</f>
        <v>26629.455273366177</v>
      </c>
      <c r="F410" s="20">
        <f>-E410*VLookups!$C$10*2</f>
        <v>-1597.7673164019704</v>
      </c>
      <c r="G410" s="19">
        <v>0</v>
      </c>
      <c r="H410" s="20">
        <f>(-VLookups!$C$13)*(E410+F410/2)</f>
        <v>-7516.6963400130717</v>
      </c>
      <c r="I410" s="19">
        <v>0</v>
      </c>
      <c r="J410" s="19">
        <v>0</v>
      </c>
      <c r="K410" s="19">
        <v>0</v>
      </c>
      <c r="L410" s="19">
        <v>0</v>
      </c>
      <c r="M410" s="19">
        <v>0</v>
      </c>
      <c r="N410" s="20" t="s">
        <v>36</v>
      </c>
      <c r="O410" s="19">
        <v>0</v>
      </c>
      <c r="P410" s="20">
        <f>P409-VLookups!$C$42</f>
        <v>-347.5</v>
      </c>
      <c r="Q410" s="22">
        <v>166</v>
      </c>
      <c r="R410" s="19">
        <v>0</v>
      </c>
      <c r="S410" s="20">
        <f>VLookups!$C$50</f>
        <v>-3580.614715990946</v>
      </c>
      <c r="T410" s="19">
        <v>0</v>
      </c>
      <c r="U410" s="9">
        <v>262</v>
      </c>
      <c r="V410" s="21">
        <f>V409-VLookups!$C$54</f>
        <v>-2530</v>
      </c>
      <c r="W410" s="21">
        <f>-VLookups!$C$60</f>
        <v>-300</v>
      </c>
      <c r="X410" s="21">
        <f>-[1]VLookups!$C$62</f>
        <v>-150</v>
      </c>
      <c r="Y410" s="20">
        <f>Y409*(1+VLookups!$C$57/12)</f>
        <v>-454.98655334056156</v>
      </c>
      <c r="Z410" s="20">
        <f>-E410*VLookups!$J$3</f>
        <v>-1065.178210934647</v>
      </c>
      <c r="AA410" s="19">
        <v>0</v>
      </c>
      <c r="AB410" s="20">
        <f t="shared" si="24"/>
        <v>9885.5957948859632</v>
      </c>
      <c r="AC410" s="20">
        <f t="shared" si="25"/>
        <v>1795077.970241375</v>
      </c>
    </row>
    <row r="411" spans="2:29" x14ac:dyDescent="0.25">
      <c r="B411" s="9">
        <v>407</v>
      </c>
      <c r="C411" s="9">
        <f t="shared" si="26"/>
        <v>56</v>
      </c>
      <c r="D411" s="9">
        <f t="shared" si="27"/>
        <v>11</v>
      </c>
      <c r="E411" s="20">
        <f>E399*(1+VLookups!$C$8)</f>
        <v>26629.455273366177</v>
      </c>
      <c r="F411" s="20">
        <f>-E411*VLookups!$C$10*2</f>
        <v>-1597.7673164019704</v>
      </c>
      <c r="G411" s="19">
        <v>0</v>
      </c>
      <c r="H411" s="20">
        <f>(-VLookups!$C$13)*(E411+F411/2)</f>
        <v>-7516.6963400130717</v>
      </c>
      <c r="I411" s="19">
        <v>0</v>
      </c>
      <c r="J411" s="19">
        <v>0</v>
      </c>
      <c r="K411" s="19">
        <v>0</v>
      </c>
      <c r="L411" s="19">
        <v>0</v>
      </c>
      <c r="M411" s="19">
        <v>0</v>
      </c>
      <c r="N411" s="20" t="s">
        <v>36</v>
      </c>
      <c r="O411" s="19">
        <v>0</v>
      </c>
      <c r="P411" s="20">
        <f>P410-VLookups!$C$42</f>
        <v>-349</v>
      </c>
      <c r="Q411" s="22">
        <v>167</v>
      </c>
      <c r="R411" s="19">
        <v>0</v>
      </c>
      <c r="S411" s="20">
        <f>VLookups!$C$50</f>
        <v>-3580.614715990946</v>
      </c>
      <c r="T411" s="19">
        <v>0</v>
      </c>
      <c r="U411" s="9">
        <v>263</v>
      </c>
      <c r="V411" s="21">
        <f>V410-VLookups!$C$54</f>
        <v>-2535</v>
      </c>
      <c r="W411" s="21">
        <f>-VLookups!$C$60</f>
        <v>-300</v>
      </c>
      <c r="X411" s="21">
        <f>-[1]VLookups!$C$62</f>
        <v>-150</v>
      </c>
      <c r="Y411" s="20">
        <f>Y410*(1+VLookups!$C$57/12)</f>
        <v>-456.31359745447151</v>
      </c>
      <c r="Z411" s="20">
        <f>-E411*VLookups!$J$3</f>
        <v>-1065.178210934647</v>
      </c>
      <c r="AA411" s="19">
        <v>0</v>
      </c>
      <c r="AB411" s="20">
        <f t="shared" si="24"/>
        <v>9877.768750772053</v>
      </c>
      <c r="AC411" s="20">
        <f t="shared" si="25"/>
        <v>1807947.5356092162</v>
      </c>
    </row>
    <row r="412" spans="2:29" x14ac:dyDescent="0.25">
      <c r="B412" s="9">
        <v>408</v>
      </c>
      <c r="C412" s="9">
        <f t="shared" si="26"/>
        <v>57</v>
      </c>
      <c r="D412" s="9">
        <f t="shared" si="27"/>
        <v>0</v>
      </c>
      <c r="E412" s="20">
        <f>E400*(1+VLookups!$C$8)</f>
        <v>27561.486207933991</v>
      </c>
      <c r="F412" s="20">
        <f>-E412*VLookups!$C$10*2</f>
        <v>-1653.6891724760394</v>
      </c>
      <c r="G412" s="19">
        <v>0</v>
      </c>
      <c r="H412" s="20">
        <f>(-VLookups!$C$13)*(E412+F412/2)</f>
        <v>-7779.7807119135277</v>
      </c>
      <c r="I412" s="19">
        <v>0</v>
      </c>
      <c r="J412" s="19">
        <v>0</v>
      </c>
      <c r="K412" s="19">
        <v>0</v>
      </c>
      <c r="L412" s="19">
        <v>0</v>
      </c>
      <c r="M412" s="19">
        <v>0</v>
      </c>
      <c r="N412" s="20" t="s">
        <v>36</v>
      </c>
      <c r="O412" s="19">
        <v>0</v>
      </c>
      <c r="P412" s="20">
        <f>P411-VLookups!$C$42</f>
        <v>-350.5</v>
      </c>
      <c r="Q412" s="22">
        <v>168</v>
      </c>
      <c r="R412" s="19">
        <v>0</v>
      </c>
      <c r="S412" s="20">
        <f>VLookups!$C$50</f>
        <v>-3580.614715990946</v>
      </c>
      <c r="T412" s="19">
        <v>0</v>
      </c>
      <c r="U412" s="9">
        <v>264</v>
      </c>
      <c r="V412" s="21">
        <f>V411-VLookups!$C$54</f>
        <v>-2540</v>
      </c>
      <c r="W412" s="21">
        <f>-VLookups!$C$60</f>
        <v>-300</v>
      </c>
      <c r="X412" s="21">
        <f>-[1]VLookups!$C$62</f>
        <v>-150</v>
      </c>
      <c r="Y412" s="20">
        <f>Y411*(1+VLookups!$C$57/12)</f>
        <v>-457.64451211371374</v>
      </c>
      <c r="Z412" s="20">
        <f>-E412*VLookups!$J$3</f>
        <v>-1102.4594483173596</v>
      </c>
      <c r="AA412" s="19">
        <v>0</v>
      </c>
      <c r="AB412" s="20">
        <f t="shared" si="24"/>
        <v>10473.642233360424</v>
      </c>
      <c r="AC412" s="20">
        <f t="shared" si="25"/>
        <v>1821434.4237352586</v>
      </c>
    </row>
    <row r="413" spans="2:29" x14ac:dyDescent="0.25">
      <c r="B413" s="9">
        <v>409</v>
      </c>
      <c r="C413" s="9">
        <f t="shared" si="26"/>
        <v>57</v>
      </c>
      <c r="D413" s="9">
        <f t="shared" si="27"/>
        <v>1</v>
      </c>
      <c r="E413" s="20">
        <f>E401*(1+VLookups!$C$8)</f>
        <v>27561.486207933991</v>
      </c>
      <c r="F413" s="20">
        <f>-E413*VLookups!$C$10*2</f>
        <v>-1653.6891724760394</v>
      </c>
      <c r="G413" s="19">
        <v>0</v>
      </c>
      <c r="H413" s="20">
        <f>(-VLookups!$C$13)*(E413+F413/2)</f>
        <v>-7779.7807119135277</v>
      </c>
      <c r="I413" s="19">
        <v>0</v>
      </c>
      <c r="J413" s="19">
        <v>0</v>
      </c>
      <c r="K413" s="19">
        <v>0</v>
      </c>
      <c r="L413" s="19">
        <v>0</v>
      </c>
      <c r="M413" s="19">
        <v>0</v>
      </c>
      <c r="N413" s="20" t="s">
        <v>36</v>
      </c>
      <c r="O413" s="19">
        <v>0</v>
      </c>
      <c r="P413" s="20">
        <f>P412-VLookups!$C$42</f>
        <v>-352</v>
      </c>
      <c r="Q413" s="22">
        <v>169</v>
      </c>
      <c r="R413" s="19">
        <v>0</v>
      </c>
      <c r="S413" s="20">
        <f>VLookups!$C$50</f>
        <v>-3580.614715990946</v>
      </c>
      <c r="T413" s="19">
        <v>0</v>
      </c>
      <c r="U413" s="9">
        <v>265</v>
      </c>
      <c r="V413" s="21">
        <f>V412-VLookups!$C$54</f>
        <v>-2545</v>
      </c>
      <c r="W413" s="21">
        <f>-VLookups!$C$60</f>
        <v>-300</v>
      </c>
      <c r="X413" s="21">
        <f>-[1]VLookups!$C$62</f>
        <v>-150</v>
      </c>
      <c r="Y413" s="20">
        <f>Y412*(1+VLookups!$C$57/12)</f>
        <v>-458.97930860737875</v>
      </c>
      <c r="Z413" s="20">
        <f>-E413*VLookups!$J$3</f>
        <v>-1102.4594483173596</v>
      </c>
      <c r="AA413" s="19">
        <v>0</v>
      </c>
      <c r="AB413" s="20">
        <f t="shared" si="24"/>
        <v>10465.807436866759</v>
      </c>
      <c r="AC413" s="20">
        <f t="shared" si="25"/>
        <v>1834935.9552116841</v>
      </c>
    </row>
    <row r="414" spans="2:29" x14ac:dyDescent="0.25">
      <c r="B414" s="9">
        <v>410</v>
      </c>
      <c r="C414" s="9">
        <f t="shared" si="26"/>
        <v>57</v>
      </c>
      <c r="D414" s="9">
        <f t="shared" si="27"/>
        <v>2</v>
      </c>
      <c r="E414" s="20">
        <f>E402*(1+VLookups!$C$8)</f>
        <v>27561.486207933991</v>
      </c>
      <c r="F414" s="20">
        <f>-E414*VLookups!$C$10*2</f>
        <v>-1653.6891724760394</v>
      </c>
      <c r="G414" s="19">
        <v>0</v>
      </c>
      <c r="H414" s="20">
        <f>(-VLookups!$C$13)*(E414+F414/2)</f>
        <v>-7779.7807119135277</v>
      </c>
      <c r="I414" s="19">
        <v>0</v>
      </c>
      <c r="J414" s="19">
        <v>0</v>
      </c>
      <c r="K414" s="19">
        <v>0</v>
      </c>
      <c r="L414" s="19">
        <v>0</v>
      </c>
      <c r="M414" s="19">
        <v>0</v>
      </c>
      <c r="N414" s="20" t="s">
        <v>36</v>
      </c>
      <c r="O414" s="19">
        <v>0</v>
      </c>
      <c r="P414" s="20">
        <f>P413-VLookups!$C$42</f>
        <v>-353.5</v>
      </c>
      <c r="Q414" s="22">
        <v>170</v>
      </c>
      <c r="R414" s="19">
        <v>0</v>
      </c>
      <c r="S414" s="20">
        <f>VLookups!$C$50</f>
        <v>-3580.614715990946</v>
      </c>
      <c r="T414" s="19">
        <v>0</v>
      </c>
      <c r="U414" s="9">
        <v>266</v>
      </c>
      <c r="V414" s="21">
        <f>V413-VLookups!$C$54</f>
        <v>-2550</v>
      </c>
      <c r="W414" s="21">
        <f>-VLookups!$C$60</f>
        <v>-300</v>
      </c>
      <c r="X414" s="21">
        <f>-[1]VLookups!$C$62</f>
        <v>-150</v>
      </c>
      <c r="Y414" s="20">
        <f>Y413*(1+VLookups!$C$57/12)</f>
        <v>-460.31799825748362</v>
      </c>
      <c r="Z414" s="20">
        <f>-E414*VLookups!$J$3</f>
        <v>-1102.4594483173596</v>
      </c>
      <c r="AA414" s="19">
        <v>0</v>
      </c>
      <c r="AB414" s="20">
        <f t="shared" si="24"/>
        <v>10457.968747216652</v>
      </c>
      <c r="AC414" s="20">
        <f t="shared" si="25"/>
        <v>1848452.1505509203</v>
      </c>
    </row>
    <row r="415" spans="2:29" x14ac:dyDescent="0.25">
      <c r="B415" s="9">
        <v>411</v>
      </c>
      <c r="C415" s="9">
        <f t="shared" si="26"/>
        <v>57</v>
      </c>
      <c r="D415" s="9">
        <f t="shared" si="27"/>
        <v>3</v>
      </c>
      <c r="E415" s="20">
        <f>E403*(1+VLookups!$C$8)</f>
        <v>27561.486207933991</v>
      </c>
      <c r="F415" s="20">
        <f>-E415*VLookups!$C$10*2</f>
        <v>-1653.6891724760394</v>
      </c>
      <c r="G415" s="19">
        <v>0</v>
      </c>
      <c r="H415" s="20">
        <f>(-VLookups!$C$13)*(E415+F415/2)</f>
        <v>-7779.7807119135277</v>
      </c>
      <c r="I415" s="19">
        <v>0</v>
      </c>
      <c r="J415" s="19">
        <v>0</v>
      </c>
      <c r="K415" s="19">
        <v>0</v>
      </c>
      <c r="L415" s="19">
        <v>0</v>
      </c>
      <c r="M415" s="19">
        <v>0</v>
      </c>
      <c r="N415" s="20" t="s">
        <v>36</v>
      </c>
      <c r="O415" s="19">
        <v>0</v>
      </c>
      <c r="P415" s="20">
        <f>P414-VLookups!$C$42</f>
        <v>-355</v>
      </c>
      <c r="Q415" s="22">
        <v>171</v>
      </c>
      <c r="R415" s="19">
        <v>0</v>
      </c>
      <c r="S415" s="20">
        <f>VLookups!$C$50</f>
        <v>-3580.614715990946</v>
      </c>
      <c r="T415" s="19">
        <v>0</v>
      </c>
      <c r="U415" s="9">
        <v>267</v>
      </c>
      <c r="V415" s="21">
        <f>V414-VLookups!$C$54</f>
        <v>-2555</v>
      </c>
      <c r="W415" s="21">
        <f>-VLookups!$C$60</f>
        <v>-300</v>
      </c>
      <c r="X415" s="21">
        <f>-[1]VLookups!$C$62</f>
        <v>-150</v>
      </c>
      <c r="Y415" s="20">
        <f>Y414*(1+VLookups!$C$57/12)</f>
        <v>-461.66059241906794</v>
      </c>
      <c r="Z415" s="20">
        <f>-E415*VLookups!$J$3</f>
        <v>-1102.4594483173596</v>
      </c>
      <c r="AA415" s="19">
        <v>0</v>
      </c>
      <c r="AB415" s="20">
        <f t="shared" si="24"/>
        <v>10450.126153055069</v>
      </c>
      <c r="AC415" s="20">
        <f t="shared" si="25"/>
        <v>1861983.0302882269</v>
      </c>
    </row>
    <row r="416" spans="2:29" x14ac:dyDescent="0.25">
      <c r="B416" s="9">
        <v>412</v>
      </c>
      <c r="C416" s="9">
        <f t="shared" si="26"/>
        <v>57</v>
      </c>
      <c r="D416" s="9">
        <f t="shared" si="27"/>
        <v>4</v>
      </c>
      <c r="E416" s="20">
        <f>E404*(1+VLookups!$C$8)</f>
        <v>27561.486207933991</v>
      </c>
      <c r="F416" s="20">
        <f>-E416*VLookups!$C$10*2</f>
        <v>-1653.6891724760394</v>
      </c>
      <c r="G416" s="19">
        <v>0</v>
      </c>
      <c r="H416" s="20">
        <f>(-VLookups!$C$13)*(E416+F416/2)</f>
        <v>-7779.7807119135277</v>
      </c>
      <c r="I416" s="19">
        <v>0</v>
      </c>
      <c r="J416" s="19">
        <v>0</v>
      </c>
      <c r="K416" s="19">
        <v>0</v>
      </c>
      <c r="L416" s="19">
        <v>0</v>
      </c>
      <c r="M416" s="19">
        <v>0</v>
      </c>
      <c r="N416" s="20" t="s">
        <v>36</v>
      </c>
      <c r="O416" s="19">
        <v>0</v>
      </c>
      <c r="P416" s="20">
        <f>P415-VLookups!$C$42</f>
        <v>-356.5</v>
      </c>
      <c r="Q416" s="22">
        <v>172</v>
      </c>
      <c r="R416" s="19">
        <v>0</v>
      </c>
      <c r="S416" s="20">
        <f>VLookups!$C$50</f>
        <v>-3580.614715990946</v>
      </c>
      <c r="T416" s="19">
        <v>0</v>
      </c>
      <c r="U416" s="9">
        <v>268</v>
      </c>
      <c r="V416" s="21">
        <f>V415-VLookups!$C$54</f>
        <v>-2560</v>
      </c>
      <c r="W416" s="21">
        <f>-VLookups!$C$60</f>
        <v>-300</v>
      </c>
      <c r="X416" s="21">
        <f>-[1]VLookups!$C$62</f>
        <v>-150</v>
      </c>
      <c r="Y416" s="20">
        <f>Y415*(1+VLookups!$C$57/12)</f>
        <v>-463.0071024802902</v>
      </c>
      <c r="Z416" s="20">
        <f>-E416*VLookups!$J$3</f>
        <v>-1102.4594483173596</v>
      </c>
      <c r="AA416" s="19">
        <v>0</v>
      </c>
      <c r="AB416" s="20">
        <f t="shared" si="24"/>
        <v>10442.279642993846</v>
      </c>
      <c r="AC416" s="20">
        <f t="shared" si="25"/>
        <v>1875528.6149817011</v>
      </c>
    </row>
    <row r="417" spans="2:29" x14ac:dyDescent="0.25">
      <c r="B417" s="9">
        <v>413</v>
      </c>
      <c r="C417" s="9">
        <f t="shared" si="26"/>
        <v>57</v>
      </c>
      <c r="D417" s="9">
        <f t="shared" si="27"/>
        <v>5</v>
      </c>
      <c r="E417" s="20">
        <f>E405*(1+VLookups!$C$8)</f>
        <v>27561.486207933991</v>
      </c>
      <c r="F417" s="20">
        <f>-E417*VLookups!$C$10*2</f>
        <v>-1653.6891724760394</v>
      </c>
      <c r="G417" s="19">
        <v>0</v>
      </c>
      <c r="H417" s="20">
        <f>(-VLookups!$C$13)*(E417+F417/2)</f>
        <v>-7779.7807119135277</v>
      </c>
      <c r="I417" s="19">
        <v>0</v>
      </c>
      <c r="J417" s="19">
        <v>0</v>
      </c>
      <c r="K417" s="19">
        <v>0</v>
      </c>
      <c r="L417" s="19">
        <v>0</v>
      </c>
      <c r="M417" s="19">
        <v>0</v>
      </c>
      <c r="N417" s="20" t="s">
        <v>36</v>
      </c>
      <c r="O417" s="19">
        <v>0</v>
      </c>
      <c r="P417" s="20">
        <f>P416-VLookups!$C$42</f>
        <v>-358</v>
      </c>
      <c r="Q417" s="22">
        <v>173</v>
      </c>
      <c r="R417" s="19">
        <v>0</v>
      </c>
      <c r="S417" s="20">
        <f>VLookups!$C$50</f>
        <v>-3580.614715990946</v>
      </c>
      <c r="T417" s="19">
        <v>0</v>
      </c>
      <c r="U417" s="9">
        <v>269</v>
      </c>
      <c r="V417" s="21">
        <f>V416-VLookups!$C$54</f>
        <v>-2565</v>
      </c>
      <c r="W417" s="21">
        <f>-VLookups!$C$60</f>
        <v>-300</v>
      </c>
      <c r="X417" s="21">
        <f>-[1]VLookups!$C$62</f>
        <v>-150</v>
      </c>
      <c r="Y417" s="20">
        <f>Y416*(1+VLookups!$C$57/12)</f>
        <v>-464.35753986252439</v>
      </c>
      <c r="Z417" s="20">
        <f>-E417*VLookups!$J$3</f>
        <v>-1102.4594483173596</v>
      </c>
      <c r="AA417" s="19">
        <v>0</v>
      </c>
      <c r="AB417" s="20">
        <f t="shared" si="24"/>
        <v>10434.42920561161</v>
      </c>
      <c r="AC417" s="20">
        <f t="shared" si="25"/>
        <v>1889088.9252122822</v>
      </c>
    </row>
    <row r="418" spans="2:29" x14ac:dyDescent="0.25">
      <c r="B418" s="9">
        <v>414</v>
      </c>
      <c r="C418" s="9">
        <f t="shared" si="26"/>
        <v>57</v>
      </c>
      <c r="D418" s="9">
        <f t="shared" si="27"/>
        <v>6</v>
      </c>
      <c r="E418" s="20">
        <f>E406*(1+VLookups!$C$8)</f>
        <v>27561.486207933991</v>
      </c>
      <c r="F418" s="20">
        <f>-E418*VLookups!$C$10*2</f>
        <v>-1653.6891724760394</v>
      </c>
      <c r="G418" s="19">
        <v>0</v>
      </c>
      <c r="H418" s="20">
        <f>(-VLookups!$C$13)*(E418+F418/2)</f>
        <v>-7779.7807119135277</v>
      </c>
      <c r="I418" s="19">
        <v>0</v>
      </c>
      <c r="J418" s="19">
        <v>0</v>
      </c>
      <c r="K418" s="19">
        <v>0</v>
      </c>
      <c r="L418" s="19">
        <v>0</v>
      </c>
      <c r="M418" s="19">
        <v>0</v>
      </c>
      <c r="N418" s="20" t="s">
        <v>36</v>
      </c>
      <c r="O418" s="19">
        <v>0</v>
      </c>
      <c r="P418" s="20">
        <f>P417-VLookups!$C$42</f>
        <v>-359.5</v>
      </c>
      <c r="Q418" s="22">
        <v>174</v>
      </c>
      <c r="R418" s="19">
        <v>0</v>
      </c>
      <c r="S418" s="20">
        <f>VLookups!$C$50</f>
        <v>-3580.614715990946</v>
      </c>
      <c r="T418" s="19">
        <v>0</v>
      </c>
      <c r="U418" s="9">
        <v>270</v>
      </c>
      <c r="V418" s="21">
        <f>V417-VLookups!$C$54</f>
        <v>-2570</v>
      </c>
      <c r="W418" s="21">
        <f>-VLookups!$C$60</f>
        <v>-300</v>
      </c>
      <c r="X418" s="21">
        <f>-[1]VLookups!$C$62</f>
        <v>-150</v>
      </c>
      <c r="Y418" s="20">
        <f>Y417*(1+VLookups!$C$57/12)</f>
        <v>-465.71191602045678</v>
      </c>
      <c r="Z418" s="20">
        <f>-E418*VLookups!$J$3</f>
        <v>-1102.4594483173596</v>
      </c>
      <c r="AA418" s="19">
        <v>0</v>
      </c>
      <c r="AB418" s="20">
        <f t="shared" si="24"/>
        <v>10426.574829453679</v>
      </c>
      <c r="AC418" s="20">
        <f t="shared" si="25"/>
        <v>1902663.9815837564</v>
      </c>
    </row>
    <row r="419" spans="2:29" x14ac:dyDescent="0.25">
      <c r="B419" s="9">
        <v>415</v>
      </c>
      <c r="C419" s="9">
        <f t="shared" si="26"/>
        <v>57</v>
      </c>
      <c r="D419" s="9">
        <f t="shared" si="27"/>
        <v>7</v>
      </c>
      <c r="E419" s="20">
        <f>E407*(1+VLookups!$C$8)</f>
        <v>27561.486207933991</v>
      </c>
      <c r="F419" s="20">
        <f>-E419*VLookups!$C$10*2</f>
        <v>-1653.6891724760394</v>
      </c>
      <c r="G419" s="19">
        <v>0</v>
      </c>
      <c r="H419" s="20">
        <f>(-VLookups!$C$13)*(E419+F419/2)</f>
        <v>-7779.7807119135277</v>
      </c>
      <c r="I419" s="19">
        <v>0</v>
      </c>
      <c r="J419" s="19">
        <v>0</v>
      </c>
      <c r="K419" s="19">
        <v>0</v>
      </c>
      <c r="L419" s="19">
        <v>0</v>
      </c>
      <c r="M419" s="19">
        <v>0</v>
      </c>
      <c r="N419" s="20" t="s">
        <v>36</v>
      </c>
      <c r="O419" s="19">
        <v>0</v>
      </c>
      <c r="P419" s="20">
        <f>P418-VLookups!$C$42</f>
        <v>-361</v>
      </c>
      <c r="Q419" s="22">
        <v>175</v>
      </c>
      <c r="R419" s="19">
        <v>0</v>
      </c>
      <c r="S419" s="20">
        <f>VLookups!$C$50</f>
        <v>-3580.614715990946</v>
      </c>
      <c r="T419" s="19">
        <v>0</v>
      </c>
      <c r="U419" s="9">
        <v>271</v>
      </c>
      <c r="V419" s="21">
        <f>V418-VLookups!$C$54</f>
        <v>-2575</v>
      </c>
      <c r="W419" s="21">
        <f>-VLookups!$C$60</f>
        <v>-300</v>
      </c>
      <c r="X419" s="21">
        <f>-[1]VLookups!$C$62</f>
        <v>-150</v>
      </c>
      <c r="Y419" s="20">
        <f>Y418*(1+VLookups!$C$57/12)</f>
        <v>-467.07024244218314</v>
      </c>
      <c r="Z419" s="20">
        <f>-E419*VLookups!$J$3</f>
        <v>-1102.4594483173596</v>
      </c>
      <c r="AA419" s="19">
        <v>0</v>
      </c>
      <c r="AB419" s="20">
        <f t="shared" si="24"/>
        <v>10418.716503031952</v>
      </c>
      <c r="AC419" s="20">
        <f t="shared" si="25"/>
        <v>1916253.8047227615</v>
      </c>
    </row>
    <row r="420" spans="2:29" x14ac:dyDescent="0.25">
      <c r="B420" s="9">
        <v>416</v>
      </c>
      <c r="C420" s="9">
        <f t="shared" si="26"/>
        <v>57</v>
      </c>
      <c r="D420" s="9">
        <f t="shared" si="27"/>
        <v>8</v>
      </c>
      <c r="E420" s="20">
        <f>E408*(1+VLookups!$C$8)</f>
        <v>27561.486207933991</v>
      </c>
      <c r="F420" s="20">
        <f>-E420*VLookups!$C$10*2</f>
        <v>-1653.6891724760394</v>
      </c>
      <c r="G420" s="19">
        <v>0</v>
      </c>
      <c r="H420" s="20">
        <f>(-VLookups!$C$13)*(E420+F420/2)</f>
        <v>-7779.7807119135277</v>
      </c>
      <c r="I420" s="19">
        <v>0</v>
      </c>
      <c r="J420" s="19">
        <v>0</v>
      </c>
      <c r="K420" s="19">
        <v>0</v>
      </c>
      <c r="L420" s="19">
        <v>0</v>
      </c>
      <c r="M420" s="19">
        <v>0</v>
      </c>
      <c r="N420" s="20" t="s">
        <v>36</v>
      </c>
      <c r="O420" s="19">
        <v>0</v>
      </c>
      <c r="P420" s="20">
        <f>P419-VLookups!$C$42</f>
        <v>-362.5</v>
      </c>
      <c r="Q420" s="22">
        <v>176</v>
      </c>
      <c r="R420" s="19">
        <v>0</v>
      </c>
      <c r="S420" s="20">
        <f>VLookups!$C$50</f>
        <v>-3580.614715990946</v>
      </c>
      <c r="T420" s="19">
        <v>0</v>
      </c>
      <c r="U420" s="9">
        <v>272</v>
      </c>
      <c r="V420" s="21">
        <f>V419-VLookups!$C$54</f>
        <v>-2580</v>
      </c>
      <c r="W420" s="21">
        <f>-VLookups!$C$60</f>
        <v>-300</v>
      </c>
      <c r="X420" s="21">
        <f>-[1]VLookups!$C$62</f>
        <v>-150</v>
      </c>
      <c r="Y420" s="20">
        <f>Y419*(1+VLookups!$C$57/12)</f>
        <v>-468.43253064930616</v>
      </c>
      <c r="Z420" s="20">
        <f>-E420*VLookups!$J$3</f>
        <v>-1102.4594483173596</v>
      </c>
      <c r="AA420" s="19">
        <v>0</v>
      </c>
      <c r="AB420" s="20">
        <f t="shared" si="24"/>
        <v>10410.854214824831</v>
      </c>
      <c r="AC420" s="20">
        <f t="shared" si="25"/>
        <v>1929858.415278791</v>
      </c>
    </row>
    <row r="421" spans="2:29" x14ac:dyDescent="0.25">
      <c r="B421" s="9">
        <v>417</v>
      </c>
      <c r="C421" s="9">
        <f t="shared" si="26"/>
        <v>57</v>
      </c>
      <c r="D421" s="9">
        <f t="shared" si="27"/>
        <v>9</v>
      </c>
      <c r="E421" s="20">
        <f>E409*(1+VLookups!$C$8)</f>
        <v>27561.486207933991</v>
      </c>
      <c r="F421" s="20">
        <f>-E421*VLookups!$C$10*2</f>
        <v>-1653.6891724760394</v>
      </c>
      <c r="G421" s="19">
        <v>0</v>
      </c>
      <c r="H421" s="20">
        <f>(-VLookups!$C$13)*(E421+F421/2)</f>
        <v>-7779.7807119135277</v>
      </c>
      <c r="I421" s="19">
        <v>0</v>
      </c>
      <c r="J421" s="19">
        <v>0</v>
      </c>
      <c r="K421" s="19">
        <v>0</v>
      </c>
      <c r="L421" s="19">
        <v>0</v>
      </c>
      <c r="M421" s="19">
        <v>0</v>
      </c>
      <c r="N421" s="20" t="s">
        <v>36</v>
      </c>
      <c r="O421" s="19">
        <v>0</v>
      </c>
      <c r="P421" s="20">
        <f>P420-VLookups!$C$42</f>
        <v>-364</v>
      </c>
      <c r="Q421" s="22">
        <v>177</v>
      </c>
      <c r="R421" s="19">
        <v>0</v>
      </c>
      <c r="S421" s="20">
        <f>VLookups!$C$50</f>
        <v>-3580.614715990946</v>
      </c>
      <c r="T421" s="19">
        <v>0</v>
      </c>
      <c r="U421" s="9">
        <v>273</v>
      </c>
      <c r="V421" s="21">
        <f>V420-VLookups!$C$54</f>
        <v>-2585</v>
      </c>
      <c r="W421" s="21">
        <f>-VLookups!$C$60</f>
        <v>-300</v>
      </c>
      <c r="X421" s="21">
        <f>-[1]VLookups!$C$62</f>
        <v>-150</v>
      </c>
      <c r="Y421" s="20">
        <f>Y420*(1+VLookups!$C$57/12)</f>
        <v>-469.79879219703332</v>
      </c>
      <c r="Z421" s="20">
        <f>-E421*VLookups!$J$3</f>
        <v>-1102.4594483173596</v>
      </c>
      <c r="AA421" s="19">
        <v>0</v>
      </c>
      <c r="AB421" s="20">
        <f t="shared" si="24"/>
        <v>10402.987953277105</v>
      </c>
      <c r="AC421" s="20">
        <f t="shared" si="25"/>
        <v>1943477.8339241995</v>
      </c>
    </row>
    <row r="422" spans="2:29" x14ac:dyDescent="0.25">
      <c r="B422" s="9">
        <v>418</v>
      </c>
      <c r="C422" s="9">
        <f t="shared" si="26"/>
        <v>57</v>
      </c>
      <c r="D422" s="9">
        <f t="shared" si="27"/>
        <v>10</v>
      </c>
      <c r="E422" s="20">
        <f>E410*(1+VLookups!$C$8)</f>
        <v>27561.486207933991</v>
      </c>
      <c r="F422" s="20">
        <f>-E422*VLookups!$C$10*2</f>
        <v>-1653.6891724760394</v>
      </c>
      <c r="G422" s="19">
        <v>0</v>
      </c>
      <c r="H422" s="20">
        <f>(-VLookups!$C$13)*(E422+F422/2)</f>
        <v>-7779.7807119135277</v>
      </c>
      <c r="I422" s="19">
        <v>0</v>
      </c>
      <c r="J422" s="19">
        <v>0</v>
      </c>
      <c r="K422" s="19">
        <v>0</v>
      </c>
      <c r="L422" s="19">
        <v>0</v>
      </c>
      <c r="M422" s="19">
        <v>0</v>
      </c>
      <c r="N422" s="20" t="s">
        <v>36</v>
      </c>
      <c r="O422" s="19">
        <v>0</v>
      </c>
      <c r="P422" s="20">
        <f>P421-VLookups!$C$42</f>
        <v>-365.5</v>
      </c>
      <c r="Q422" s="22">
        <v>178</v>
      </c>
      <c r="R422" s="19">
        <v>0</v>
      </c>
      <c r="S422" s="20">
        <f>VLookups!$C$50</f>
        <v>-3580.614715990946</v>
      </c>
      <c r="T422" s="19">
        <v>0</v>
      </c>
      <c r="U422" s="9">
        <v>274</v>
      </c>
      <c r="V422" s="21">
        <f>V421-VLookups!$C$54</f>
        <v>-2590</v>
      </c>
      <c r="W422" s="21">
        <f>-VLookups!$C$60</f>
        <v>-300</v>
      </c>
      <c r="X422" s="21">
        <f>-[1]VLookups!$C$62</f>
        <v>-150</v>
      </c>
      <c r="Y422" s="20">
        <f>Y421*(1+VLookups!$C$57/12)</f>
        <v>-471.1690386742747</v>
      </c>
      <c r="Z422" s="20">
        <f>-E422*VLookups!$J$3</f>
        <v>-1102.4594483173596</v>
      </c>
      <c r="AA422" s="19">
        <v>0</v>
      </c>
      <c r="AB422" s="20">
        <f t="shared" si="24"/>
        <v>10395.117706799861</v>
      </c>
      <c r="AC422" s="20">
        <f t="shared" si="25"/>
        <v>1957112.0813542064</v>
      </c>
    </row>
    <row r="423" spans="2:29" x14ac:dyDescent="0.25">
      <c r="B423" s="9">
        <v>419</v>
      </c>
      <c r="C423" s="9">
        <f t="shared" si="26"/>
        <v>57</v>
      </c>
      <c r="D423" s="9">
        <f t="shared" si="27"/>
        <v>11</v>
      </c>
      <c r="E423" s="20">
        <f>E411*(1+VLookups!$C$8)</f>
        <v>27561.486207933991</v>
      </c>
      <c r="F423" s="20">
        <f>-E423*VLookups!$C$10*2</f>
        <v>-1653.6891724760394</v>
      </c>
      <c r="G423" s="19">
        <v>0</v>
      </c>
      <c r="H423" s="20">
        <f>(-VLookups!$C$13)*(E423+F423/2)</f>
        <v>-7779.7807119135277</v>
      </c>
      <c r="I423" s="19">
        <v>0</v>
      </c>
      <c r="J423" s="19">
        <v>0</v>
      </c>
      <c r="K423" s="19">
        <v>0</v>
      </c>
      <c r="L423" s="19">
        <v>0</v>
      </c>
      <c r="M423" s="19">
        <v>0</v>
      </c>
      <c r="N423" s="20" t="s">
        <v>36</v>
      </c>
      <c r="O423" s="19">
        <v>0</v>
      </c>
      <c r="P423" s="20">
        <f>P422-VLookups!$C$42</f>
        <v>-367</v>
      </c>
      <c r="Q423" s="22">
        <v>179</v>
      </c>
      <c r="R423" s="19">
        <v>0</v>
      </c>
      <c r="S423" s="20">
        <f>VLookups!$C$50</f>
        <v>-3580.614715990946</v>
      </c>
      <c r="T423" s="19">
        <v>0</v>
      </c>
      <c r="U423" s="9">
        <v>275</v>
      </c>
      <c r="V423" s="21">
        <f>V422-VLookups!$C$54</f>
        <v>-2595</v>
      </c>
      <c r="W423" s="21">
        <f>-VLookups!$C$60</f>
        <v>-300</v>
      </c>
      <c r="X423" s="21">
        <f>-[1]VLookups!$C$62</f>
        <v>-150</v>
      </c>
      <c r="Y423" s="20">
        <f>Y422*(1+VLookups!$C$57/12)</f>
        <v>-472.54328170374134</v>
      </c>
      <c r="Z423" s="20">
        <f>-E423*VLookups!$J$3</f>
        <v>-1102.4594483173596</v>
      </c>
      <c r="AA423" s="19">
        <v>0</v>
      </c>
      <c r="AB423" s="20">
        <f t="shared" si="24"/>
        <v>10387.243463770395</v>
      </c>
      <c r="AC423" s="20">
        <f t="shared" si="25"/>
        <v>1970761.1782869007</v>
      </c>
    </row>
    <row r="424" spans="2:29" x14ac:dyDescent="0.25">
      <c r="B424" s="9">
        <v>420</v>
      </c>
      <c r="C424" s="9">
        <f t="shared" si="26"/>
        <v>58</v>
      </c>
      <c r="D424" s="9">
        <f t="shared" si="27"/>
        <v>0</v>
      </c>
      <c r="E424" s="20">
        <f>E412*(1+VLookups!$C$8)</f>
        <v>28526.138225211678</v>
      </c>
      <c r="F424" s="20">
        <f>-E424*VLookups!$C$10*2</f>
        <v>-1711.5682935127006</v>
      </c>
      <c r="G424" s="19">
        <v>0</v>
      </c>
      <c r="H424" s="20">
        <f>(-VLookups!$C$13)*(E424+F424/2)</f>
        <v>-8052.0730368305012</v>
      </c>
      <c r="I424" s="19">
        <v>0</v>
      </c>
      <c r="J424" s="19">
        <v>0</v>
      </c>
      <c r="K424" s="19">
        <v>0</v>
      </c>
      <c r="L424" s="19">
        <v>0</v>
      </c>
      <c r="M424" s="19">
        <v>0</v>
      </c>
      <c r="N424" s="20" t="s">
        <v>36</v>
      </c>
      <c r="O424" s="19">
        <v>0</v>
      </c>
      <c r="P424" s="20">
        <f>P423-VLookups!$C$42</f>
        <v>-368.5</v>
      </c>
      <c r="Q424" s="22">
        <v>180</v>
      </c>
      <c r="R424" s="19">
        <v>0</v>
      </c>
      <c r="S424" s="20">
        <f>VLookups!$C$50</f>
        <v>-3580.614715990946</v>
      </c>
      <c r="T424" s="19">
        <v>0</v>
      </c>
      <c r="U424" s="9">
        <v>276</v>
      </c>
      <c r="V424" s="21">
        <f>V423-VLookups!$C$54</f>
        <v>-2600</v>
      </c>
      <c r="W424" s="21">
        <f>-VLookups!$C$60</f>
        <v>-300</v>
      </c>
      <c r="X424" s="21">
        <f>-[1]VLookups!$C$62</f>
        <v>-150</v>
      </c>
      <c r="Y424" s="20">
        <f>Y423*(1+VLookups!$C$57/12)</f>
        <v>-473.92153294204394</v>
      </c>
      <c r="Z424" s="20">
        <f>-E424*VLookups!$J$3</f>
        <v>-1141.0455290084672</v>
      </c>
      <c r="AA424" s="19">
        <v>0</v>
      </c>
      <c r="AB424" s="20">
        <f t="shared" si="24"/>
        <v>11004.199263683369</v>
      </c>
      <c r="AC424" s="20">
        <f t="shared" si="25"/>
        <v>1985049.9795143956</v>
      </c>
    </row>
    <row r="425" spans="2:29" x14ac:dyDescent="0.25">
      <c r="B425" s="9">
        <v>421</v>
      </c>
      <c r="C425" s="9">
        <f t="shared" si="26"/>
        <v>58</v>
      </c>
      <c r="D425" s="9">
        <f t="shared" si="27"/>
        <v>1</v>
      </c>
      <c r="E425" s="20">
        <f>E413*(1+VLookups!$C$8)</f>
        <v>28526.138225211678</v>
      </c>
      <c r="F425" s="20">
        <f>-E425*VLookups!$C$10*2</f>
        <v>-1711.5682935127006</v>
      </c>
      <c r="G425" s="19">
        <v>0</v>
      </c>
      <c r="H425" s="20">
        <f>(-VLookups!$C$13)*(E425+F425/2)</f>
        <v>-8052.0730368305012</v>
      </c>
      <c r="I425" s="19">
        <v>0</v>
      </c>
      <c r="J425" s="19">
        <v>0</v>
      </c>
      <c r="K425" s="19">
        <v>0</v>
      </c>
      <c r="L425" s="19">
        <v>0</v>
      </c>
      <c r="M425" s="19">
        <v>0</v>
      </c>
      <c r="N425" s="20" t="s">
        <v>36</v>
      </c>
      <c r="O425" s="19">
        <v>0</v>
      </c>
      <c r="P425" s="20">
        <f>P424-VLookups!$C$42</f>
        <v>-370</v>
      </c>
      <c r="Q425" s="22">
        <v>181</v>
      </c>
      <c r="R425" s="19">
        <v>0</v>
      </c>
      <c r="S425" s="20">
        <f>VLookups!$C$50</f>
        <v>-3580.614715990946</v>
      </c>
      <c r="T425" s="19">
        <v>0</v>
      </c>
      <c r="U425" s="9">
        <v>277</v>
      </c>
      <c r="V425" s="21">
        <f>V424-VLookups!$C$54</f>
        <v>-2605</v>
      </c>
      <c r="W425" s="21">
        <f>-VLookups!$C$60</f>
        <v>-300</v>
      </c>
      <c r="X425" s="21">
        <f>-[1]VLookups!$C$62</f>
        <v>-150</v>
      </c>
      <c r="Y425" s="20">
        <f>Y424*(1+VLookups!$C$57/12)</f>
        <v>-475.30380407979158</v>
      </c>
      <c r="Z425" s="20">
        <f>-E425*VLookups!$J$3</f>
        <v>-1141.0455290084672</v>
      </c>
      <c r="AA425" s="19">
        <v>0</v>
      </c>
      <c r="AB425" s="20">
        <f t="shared" si="24"/>
        <v>10996.316992545622</v>
      </c>
      <c r="AC425" s="20">
        <f t="shared" si="25"/>
        <v>1999354.7131394653</v>
      </c>
    </row>
    <row r="426" spans="2:29" x14ac:dyDescent="0.25">
      <c r="B426" s="9">
        <v>422</v>
      </c>
      <c r="C426" s="9">
        <f t="shared" si="26"/>
        <v>58</v>
      </c>
      <c r="D426" s="9">
        <f t="shared" si="27"/>
        <v>2</v>
      </c>
      <c r="E426" s="20">
        <f>E414*(1+VLookups!$C$8)</f>
        <v>28526.138225211678</v>
      </c>
      <c r="F426" s="20">
        <f>-E426*VLookups!$C$10*2</f>
        <v>-1711.5682935127006</v>
      </c>
      <c r="G426" s="19">
        <v>0</v>
      </c>
      <c r="H426" s="20">
        <f>(-VLookups!$C$13)*(E426+F426/2)</f>
        <v>-8052.0730368305012</v>
      </c>
      <c r="I426" s="19">
        <v>0</v>
      </c>
      <c r="J426" s="19">
        <v>0</v>
      </c>
      <c r="K426" s="19">
        <v>0</v>
      </c>
      <c r="L426" s="19">
        <v>0</v>
      </c>
      <c r="M426" s="19">
        <v>0</v>
      </c>
      <c r="N426" s="20" t="s">
        <v>36</v>
      </c>
      <c r="O426" s="19">
        <v>0</v>
      </c>
      <c r="P426" s="20">
        <f>P425-VLookups!$C$42</f>
        <v>-371.5</v>
      </c>
      <c r="Q426" s="22">
        <v>182</v>
      </c>
      <c r="R426" s="19">
        <v>0</v>
      </c>
      <c r="S426" s="20">
        <f>VLookups!$C$50</f>
        <v>-3580.614715990946</v>
      </c>
      <c r="T426" s="19">
        <v>0</v>
      </c>
      <c r="U426" s="9">
        <v>278</v>
      </c>
      <c r="V426" s="21">
        <f>V425-VLookups!$C$54</f>
        <v>-2610</v>
      </c>
      <c r="W426" s="21">
        <f>-VLookups!$C$60</f>
        <v>-300</v>
      </c>
      <c r="X426" s="21">
        <f>-[1]VLookups!$C$62</f>
        <v>-150</v>
      </c>
      <c r="Y426" s="20">
        <f>Y425*(1+VLookups!$C$57/12)</f>
        <v>-476.69010684169098</v>
      </c>
      <c r="Z426" s="20">
        <f>-E426*VLookups!$J$3</f>
        <v>-1141.0455290084672</v>
      </c>
      <c r="AA426" s="19">
        <v>0</v>
      </c>
      <c r="AB426" s="20">
        <f t="shared" si="24"/>
        <v>10988.430689783721</v>
      </c>
      <c r="AC426" s="20">
        <f t="shared" si="25"/>
        <v>2013675.4016844817</v>
      </c>
    </row>
    <row r="427" spans="2:29" x14ac:dyDescent="0.25">
      <c r="B427" s="9">
        <v>423</v>
      </c>
      <c r="C427" s="9">
        <f t="shared" si="26"/>
        <v>58</v>
      </c>
      <c r="D427" s="9">
        <f t="shared" si="27"/>
        <v>3</v>
      </c>
      <c r="E427" s="20">
        <f>E415*(1+VLookups!$C$8)</f>
        <v>28526.138225211678</v>
      </c>
      <c r="F427" s="20">
        <f>-E427*VLookups!$C$10*2</f>
        <v>-1711.5682935127006</v>
      </c>
      <c r="G427" s="19">
        <v>0</v>
      </c>
      <c r="H427" s="20">
        <f>(-VLookups!$C$13)*(E427+F427/2)</f>
        <v>-8052.0730368305012</v>
      </c>
      <c r="I427" s="19">
        <v>0</v>
      </c>
      <c r="J427" s="19">
        <v>0</v>
      </c>
      <c r="K427" s="19">
        <v>0</v>
      </c>
      <c r="L427" s="19">
        <v>0</v>
      </c>
      <c r="M427" s="19">
        <v>0</v>
      </c>
      <c r="N427" s="20" t="s">
        <v>36</v>
      </c>
      <c r="O427" s="19">
        <v>0</v>
      </c>
      <c r="P427" s="20">
        <f>P426-VLookups!$C$42</f>
        <v>-373</v>
      </c>
      <c r="Q427" s="22">
        <v>183</v>
      </c>
      <c r="R427" s="19">
        <v>0</v>
      </c>
      <c r="S427" s="20">
        <f>VLookups!$C$50</f>
        <v>-3580.614715990946</v>
      </c>
      <c r="T427" s="19">
        <v>0</v>
      </c>
      <c r="U427" s="9">
        <v>279</v>
      </c>
      <c r="V427" s="21">
        <f>V426-VLookups!$C$54</f>
        <v>-2615</v>
      </c>
      <c r="W427" s="21">
        <f>-VLookups!$C$60</f>
        <v>-300</v>
      </c>
      <c r="X427" s="21">
        <f>-[1]VLookups!$C$62</f>
        <v>-150</v>
      </c>
      <c r="Y427" s="20">
        <f>Y426*(1+VLookups!$C$57/12)</f>
        <v>-478.08045298664592</v>
      </c>
      <c r="Z427" s="20">
        <f>-E427*VLookups!$J$3</f>
        <v>-1141.0455290084672</v>
      </c>
      <c r="AA427" s="19">
        <v>0</v>
      </c>
      <c r="AB427" s="20">
        <f t="shared" si="24"/>
        <v>10980.540343638768</v>
      </c>
      <c r="AC427" s="20">
        <f t="shared" si="25"/>
        <v>2028012.0676975946</v>
      </c>
    </row>
    <row r="428" spans="2:29" x14ac:dyDescent="0.25">
      <c r="B428" s="9">
        <v>424</v>
      </c>
      <c r="C428" s="9">
        <f t="shared" si="26"/>
        <v>58</v>
      </c>
      <c r="D428" s="9">
        <f t="shared" si="27"/>
        <v>4</v>
      </c>
      <c r="E428" s="20">
        <f>E416*(1+VLookups!$C$8)</f>
        <v>28526.138225211678</v>
      </c>
      <c r="F428" s="20">
        <f>-E428*VLookups!$C$10*2</f>
        <v>-1711.5682935127006</v>
      </c>
      <c r="G428" s="19">
        <v>0</v>
      </c>
      <c r="H428" s="20">
        <f>(-VLookups!$C$13)*(E428+F428/2)</f>
        <v>-8052.0730368305012</v>
      </c>
      <c r="I428" s="19">
        <v>0</v>
      </c>
      <c r="J428" s="19">
        <v>0</v>
      </c>
      <c r="K428" s="19">
        <v>0</v>
      </c>
      <c r="L428" s="19">
        <v>0</v>
      </c>
      <c r="M428" s="19">
        <v>0</v>
      </c>
      <c r="N428" s="20" t="s">
        <v>36</v>
      </c>
      <c r="O428" s="19">
        <v>0</v>
      </c>
      <c r="P428" s="20">
        <f>P427-VLookups!$C$42</f>
        <v>-374.5</v>
      </c>
      <c r="Q428" s="22">
        <v>184</v>
      </c>
      <c r="R428" s="19">
        <v>0</v>
      </c>
      <c r="S428" s="20">
        <f>VLookups!$C$50</f>
        <v>-3580.614715990946</v>
      </c>
      <c r="T428" s="19">
        <v>0</v>
      </c>
      <c r="U428" s="9">
        <v>280</v>
      </c>
      <c r="V428" s="21">
        <f>V427-VLookups!$C$54</f>
        <v>-2620</v>
      </c>
      <c r="W428" s="21">
        <f>-VLookups!$C$60</f>
        <v>-300</v>
      </c>
      <c r="X428" s="21">
        <f>-[1]VLookups!$C$62</f>
        <v>-150</v>
      </c>
      <c r="Y428" s="20">
        <f>Y427*(1+VLookups!$C$57/12)</f>
        <v>-479.47485430785696</v>
      </c>
      <c r="Z428" s="20">
        <f>-E428*VLookups!$J$3</f>
        <v>-1141.0455290084672</v>
      </c>
      <c r="AA428" s="19">
        <v>0</v>
      </c>
      <c r="AB428" s="20">
        <f t="shared" si="24"/>
        <v>10972.645942317557</v>
      </c>
      <c r="AC428" s="20">
        <f t="shared" si="25"/>
        <v>2042364.7337527417</v>
      </c>
    </row>
    <row r="429" spans="2:29" x14ac:dyDescent="0.25">
      <c r="B429" s="9">
        <v>425</v>
      </c>
      <c r="C429" s="9">
        <f t="shared" si="26"/>
        <v>58</v>
      </c>
      <c r="D429" s="9">
        <f t="shared" si="27"/>
        <v>5</v>
      </c>
      <c r="E429" s="20">
        <f>E417*(1+VLookups!$C$8)</f>
        <v>28526.138225211678</v>
      </c>
      <c r="F429" s="20">
        <f>-E429*VLookups!$C$10*2</f>
        <v>-1711.5682935127006</v>
      </c>
      <c r="G429" s="19">
        <v>0</v>
      </c>
      <c r="H429" s="20">
        <f>(-VLookups!$C$13)*(E429+F429/2)</f>
        <v>-8052.0730368305012</v>
      </c>
      <c r="I429" s="19">
        <v>0</v>
      </c>
      <c r="J429" s="19">
        <v>0</v>
      </c>
      <c r="K429" s="19">
        <v>0</v>
      </c>
      <c r="L429" s="19">
        <v>0</v>
      </c>
      <c r="M429" s="19">
        <v>0</v>
      </c>
      <c r="N429" s="20" t="s">
        <v>36</v>
      </c>
      <c r="O429" s="19">
        <v>0</v>
      </c>
      <c r="P429" s="20">
        <f>P428-VLookups!$C$42</f>
        <v>-376</v>
      </c>
      <c r="Q429" s="22">
        <v>185</v>
      </c>
      <c r="R429" s="19">
        <v>0</v>
      </c>
      <c r="S429" s="20">
        <f>VLookups!$C$50</f>
        <v>-3580.614715990946</v>
      </c>
      <c r="T429" s="19">
        <v>0</v>
      </c>
      <c r="U429" s="9">
        <v>281</v>
      </c>
      <c r="V429" s="21">
        <f>V428-VLookups!$C$54</f>
        <v>-2625</v>
      </c>
      <c r="W429" s="21">
        <f>-VLookups!$C$60</f>
        <v>-300</v>
      </c>
      <c r="X429" s="21">
        <f>-[1]VLookups!$C$62</f>
        <v>-150</v>
      </c>
      <c r="Y429" s="20">
        <f>Y428*(1+VLookups!$C$57/12)</f>
        <v>-480.87332263292154</v>
      </c>
      <c r="Z429" s="20">
        <f>-E429*VLookups!$J$3</f>
        <v>-1141.0455290084672</v>
      </c>
      <c r="AA429" s="19">
        <v>0</v>
      </c>
      <c r="AB429" s="20">
        <f t="shared" si="24"/>
        <v>10964.747473992491</v>
      </c>
      <c r="AC429" s="20">
        <f t="shared" si="25"/>
        <v>2056733.4224496554</v>
      </c>
    </row>
    <row r="430" spans="2:29" x14ac:dyDescent="0.25">
      <c r="B430" s="9">
        <v>426</v>
      </c>
      <c r="C430" s="9">
        <f t="shared" si="26"/>
        <v>58</v>
      </c>
      <c r="D430" s="9">
        <f t="shared" si="27"/>
        <v>6</v>
      </c>
      <c r="E430" s="20">
        <f>E418*(1+VLookups!$C$8)</f>
        <v>28526.138225211678</v>
      </c>
      <c r="F430" s="20">
        <f>-E430*VLookups!$C$10*2</f>
        <v>-1711.5682935127006</v>
      </c>
      <c r="G430" s="19">
        <v>0</v>
      </c>
      <c r="H430" s="20">
        <f>(-VLookups!$C$13)*(E430+F430/2)</f>
        <v>-8052.0730368305012</v>
      </c>
      <c r="I430" s="19">
        <v>0</v>
      </c>
      <c r="J430" s="19">
        <v>0</v>
      </c>
      <c r="K430" s="19">
        <v>0</v>
      </c>
      <c r="L430" s="19">
        <v>0</v>
      </c>
      <c r="M430" s="19">
        <v>0</v>
      </c>
      <c r="N430" s="20" t="s">
        <v>36</v>
      </c>
      <c r="O430" s="19">
        <v>0</v>
      </c>
      <c r="P430" s="20">
        <f>P429-VLookups!$C$42</f>
        <v>-377.5</v>
      </c>
      <c r="Q430" s="22">
        <v>186</v>
      </c>
      <c r="R430" s="19">
        <v>0</v>
      </c>
      <c r="S430" s="20">
        <f>VLookups!$C$50</f>
        <v>-3580.614715990946</v>
      </c>
      <c r="T430" s="19">
        <v>0</v>
      </c>
      <c r="U430" s="9">
        <v>282</v>
      </c>
      <c r="V430" s="21">
        <f>V429-VLookups!$C$54</f>
        <v>-2630</v>
      </c>
      <c r="W430" s="21">
        <f>-VLookups!$C$60</f>
        <v>-300</v>
      </c>
      <c r="X430" s="21">
        <f>-[1]VLookups!$C$62</f>
        <v>-150</v>
      </c>
      <c r="Y430" s="20">
        <f>Y429*(1+VLookups!$C$57/12)</f>
        <v>-482.27586982393422</v>
      </c>
      <c r="Z430" s="20">
        <f>-E430*VLookups!$J$3</f>
        <v>-1141.0455290084672</v>
      </c>
      <c r="AA430" s="19">
        <v>0</v>
      </c>
      <c r="AB430" s="20">
        <f t="shared" si="24"/>
        <v>10956.844926801479</v>
      </c>
      <c r="AC430" s="20">
        <f t="shared" si="25"/>
        <v>2071118.156413873</v>
      </c>
    </row>
    <row r="431" spans="2:29" x14ac:dyDescent="0.25">
      <c r="B431" s="9">
        <v>427</v>
      </c>
      <c r="C431" s="9">
        <f t="shared" si="26"/>
        <v>58</v>
      </c>
      <c r="D431" s="9">
        <f t="shared" si="27"/>
        <v>7</v>
      </c>
      <c r="E431" s="20">
        <f>E419*(1+VLookups!$C$8)</f>
        <v>28526.138225211678</v>
      </c>
      <c r="F431" s="20">
        <f>-E431*VLookups!$C$10*2</f>
        <v>-1711.5682935127006</v>
      </c>
      <c r="G431" s="19">
        <v>0</v>
      </c>
      <c r="H431" s="20">
        <f>(-VLookups!$C$13)*(E431+F431/2)</f>
        <v>-8052.0730368305012</v>
      </c>
      <c r="I431" s="19">
        <v>0</v>
      </c>
      <c r="J431" s="19">
        <v>0</v>
      </c>
      <c r="K431" s="19">
        <v>0</v>
      </c>
      <c r="L431" s="19">
        <v>0</v>
      </c>
      <c r="M431" s="19">
        <v>0</v>
      </c>
      <c r="N431" s="20" t="s">
        <v>36</v>
      </c>
      <c r="O431" s="19">
        <v>0</v>
      </c>
      <c r="P431" s="20">
        <f>P430-VLookups!$C$42</f>
        <v>-379</v>
      </c>
      <c r="Q431" s="22">
        <v>187</v>
      </c>
      <c r="R431" s="19">
        <v>0</v>
      </c>
      <c r="S431" s="20">
        <f>VLookups!$C$50</f>
        <v>-3580.614715990946</v>
      </c>
      <c r="T431" s="19">
        <v>0</v>
      </c>
      <c r="U431" s="9">
        <v>283</v>
      </c>
      <c r="V431" s="21">
        <f>V430-VLookups!$C$54</f>
        <v>-2635</v>
      </c>
      <c r="W431" s="21">
        <f>-VLookups!$C$60</f>
        <v>-300</v>
      </c>
      <c r="X431" s="21">
        <f>-[1]VLookups!$C$62</f>
        <v>-150</v>
      </c>
      <c r="Y431" s="20">
        <f>Y430*(1+VLookups!$C$57/12)</f>
        <v>-483.68250777758738</v>
      </c>
      <c r="Z431" s="20">
        <f>-E431*VLookups!$J$3</f>
        <v>-1141.0455290084672</v>
      </c>
      <c r="AA431" s="19">
        <v>0</v>
      </c>
      <c r="AB431" s="20">
        <f t="shared" si="24"/>
        <v>10948.938288847827</v>
      </c>
      <c r="AC431" s="20">
        <f t="shared" si="25"/>
        <v>2085518.9582967442</v>
      </c>
    </row>
    <row r="432" spans="2:29" x14ac:dyDescent="0.25">
      <c r="B432" s="9">
        <v>428</v>
      </c>
      <c r="C432" s="9">
        <f t="shared" si="26"/>
        <v>58</v>
      </c>
      <c r="D432" s="9">
        <f t="shared" si="27"/>
        <v>8</v>
      </c>
      <c r="E432" s="20">
        <f>E420*(1+VLookups!$C$8)</f>
        <v>28526.138225211678</v>
      </c>
      <c r="F432" s="20">
        <f>-E432*VLookups!$C$10*2</f>
        <v>-1711.5682935127006</v>
      </c>
      <c r="G432" s="19">
        <v>0</v>
      </c>
      <c r="H432" s="20">
        <f>(-VLookups!$C$13)*(E432+F432/2)</f>
        <v>-8052.0730368305012</v>
      </c>
      <c r="I432" s="19">
        <v>0</v>
      </c>
      <c r="J432" s="19">
        <v>0</v>
      </c>
      <c r="K432" s="19">
        <v>0</v>
      </c>
      <c r="L432" s="19">
        <v>0</v>
      </c>
      <c r="M432" s="19">
        <v>0</v>
      </c>
      <c r="N432" s="20" t="s">
        <v>36</v>
      </c>
      <c r="O432" s="19">
        <v>0</v>
      </c>
      <c r="P432" s="20">
        <f>P431-VLookups!$C$42</f>
        <v>-380.5</v>
      </c>
      <c r="Q432" s="22">
        <v>188</v>
      </c>
      <c r="R432" s="19">
        <v>0</v>
      </c>
      <c r="S432" s="20">
        <f>VLookups!$C$50</f>
        <v>-3580.614715990946</v>
      </c>
      <c r="T432" s="19">
        <v>0</v>
      </c>
      <c r="U432" s="9">
        <v>284</v>
      </c>
      <c r="V432" s="21">
        <f>V431-VLookups!$C$54</f>
        <v>-2640</v>
      </c>
      <c r="W432" s="21">
        <f>-VLookups!$C$60</f>
        <v>-300</v>
      </c>
      <c r="X432" s="21">
        <f>-[1]VLookups!$C$62</f>
        <v>-150</v>
      </c>
      <c r="Y432" s="20">
        <f>Y431*(1+VLookups!$C$57/12)</f>
        <v>-485.09324842527201</v>
      </c>
      <c r="Z432" s="20">
        <f>-E432*VLookups!$J$3</f>
        <v>-1141.0455290084672</v>
      </c>
      <c r="AA432" s="19">
        <v>0</v>
      </c>
      <c r="AB432" s="20">
        <f t="shared" si="24"/>
        <v>10941.027548200142</v>
      </c>
      <c r="AC432" s="20">
        <f t="shared" si="25"/>
        <v>2099935.8507754388</v>
      </c>
    </row>
    <row r="433" spans="2:29" x14ac:dyDescent="0.25">
      <c r="B433" s="9">
        <v>429</v>
      </c>
      <c r="C433" s="9">
        <f t="shared" si="26"/>
        <v>58</v>
      </c>
      <c r="D433" s="9">
        <f t="shared" si="27"/>
        <v>9</v>
      </c>
      <c r="E433" s="20">
        <f>E421*(1+VLookups!$C$8)</f>
        <v>28526.138225211678</v>
      </c>
      <c r="F433" s="20">
        <f>-E433*VLookups!$C$10*2</f>
        <v>-1711.5682935127006</v>
      </c>
      <c r="G433" s="19">
        <v>0</v>
      </c>
      <c r="H433" s="20">
        <f>(-VLookups!$C$13)*(E433+F433/2)</f>
        <v>-8052.0730368305012</v>
      </c>
      <c r="I433" s="19">
        <v>0</v>
      </c>
      <c r="J433" s="19">
        <v>0</v>
      </c>
      <c r="K433" s="19">
        <v>0</v>
      </c>
      <c r="L433" s="19">
        <v>0</v>
      </c>
      <c r="M433" s="19">
        <v>0</v>
      </c>
      <c r="N433" s="20" t="s">
        <v>36</v>
      </c>
      <c r="O433" s="19">
        <v>0</v>
      </c>
      <c r="P433" s="20">
        <f>P432-VLookups!$C$42</f>
        <v>-382</v>
      </c>
      <c r="Q433" s="22">
        <v>189</v>
      </c>
      <c r="R433" s="19">
        <v>0</v>
      </c>
      <c r="S433" s="20">
        <f>VLookups!$C$50</f>
        <v>-3580.614715990946</v>
      </c>
      <c r="T433" s="19">
        <v>0</v>
      </c>
      <c r="U433" s="9">
        <v>285</v>
      </c>
      <c r="V433" s="21">
        <f>V432-VLookups!$C$54</f>
        <v>-2645</v>
      </c>
      <c r="W433" s="21">
        <f>-VLookups!$C$60</f>
        <v>-300</v>
      </c>
      <c r="X433" s="21">
        <f>-[1]VLookups!$C$62</f>
        <v>-150</v>
      </c>
      <c r="Y433" s="20">
        <f>Y432*(1+VLookups!$C$57/12)</f>
        <v>-486.50810373317904</v>
      </c>
      <c r="Z433" s="20">
        <f>-E433*VLookups!$J$3</f>
        <v>-1141.0455290084672</v>
      </c>
      <c r="AA433" s="19">
        <v>0</v>
      </c>
      <c r="AB433" s="20">
        <f t="shared" si="24"/>
        <v>10933.112692892235</v>
      </c>
      <c r="AC433" s="20">
        <f t="shared" si="25"/>
        <v>2114368.8565529566</v>
      </c>
    </row>
    <row r="434" spans="2:29" x14ac:dyDescent="0.25">
      <c r="B434" s="9">
        <v>430</v>
      </c>
      <c r="C434" s="9">
        <f t="shared" si="26"/>
        <v>58</v>
      </c>
      <c r="D434" s="9">
        <f t="shared" si="27"/>
        <v>10</v>
      </c>
      <c r="E434" s="20">
        <f>E422*(1+VLookups!$C$8)</f>
        <v>28526.138225211678</v>
      </c>
      <c r="F434" s="20">
        <f>-E434*VLookups!$C$10*2</f>
        <v>-1711.5682935127006</v>
      </c>
      <c r="G434" s="19">
        <v>0</v>
      </c>
      <c r="H434" s="20">
        <f>(-VLookups!$C$13)*(E434+F434/2)</f>
        <v>-8052.0730368305012</v>
      </c>
      <c r="I434" s="19">
        <v>0</v>
      </c>
      <c r="J434" s="19">
        <v>0</v>
      </c>
      <c r="K434" s="19">
        <v>0</v>
      </c>
      <c r="L434" s="19">
        <v>0</v>
      </c>
      <c r="M434" s="19">
        <v>0</v>
      </c>
      <c r="N434" s="20" t="s">
        <v>36</v>
      </c>
      <c r="O434" s="19">
        <v>0</v>
      </c>
      <c r="P434" s="20">
        <f>P433-VLookups!$C$42</f>
        <v>-383.5</v>
      </c>
      <c r="Q434" s="22">
        <v>190</v>
      </c>
      <c r="R434" s="19">
        <v>0</v>
      </c>
      <c r="S434" s="20">
        <f>VLookups!$C$50</f>
        <v>-3580.614715990946</v>
      </c>
      <c r="T434" s="19">
        <v>0</v>
      </c>
      <c r="U434" s="9">
        <v>286</v>
      </c>
      <c r="V434" s="21">
        <f>V433-VLookups!$C$54</f>
        <v>-2650</v>
      </c>
      <c r="W434" s="21">
        <f>-VLookups!$C$60</f>
        <v>-300</v>
      </c>
      <c r="X434" s="21">
        <f>-[1]VLookups!$C$62</f>
        <v>-150</v>
      </c>
      <c r="Y434" s="20">
        <f>Y433*(1+VLookups!$C$57/12)</f>
        <v>-487.9270857024008</v>
      </c>
      <c r="Z434" s="20">
        <f>-E434*VLookups!$J$3</f>
        <v>-1141.0455290084672</v>
      </c>
      <c r="AA434" s="19">
        <v>0</v>
      </c>
      <c r="AB434" s="20">
        <f t="shared" si="24"/>
        <v>10925.193710923013</v>
      </c>
      <c r="AC434" s="20">
        <f t="shared" si="25"/>
        <v>2128817.9983581346</v>
      </c>
    </row>
    <row r="435" spans="2:29" x14ac:dyDescent="0.25">
      <c r="B435" s="9">
        <v>431</v>
      </c>
      <c r="C435" s="9">
        <f t="shared" si="26"/>
        <v>58</v>
      </c>
      <c r="D435" s="9">
        <f t="shared" si="27"/>
        <v>11</v>
      </c>
      <c r="E435" s="20">
        <f>E423*(1+VLookups!$C$8)</f>
        <v>28526.138225211678</v>
      </c>
      <c r="F435" s="20">
        <f>-E435*VLookups!$C$10*2</f>
        <v>-1711.5682935127006</v>
      </c>
      <c r="G435" s="19">
        <v>0</v>
      </c>
      <c r="H435" s="20">
        <f>(-VLookups!$C$13)*(E435+F435/2)</f>
        <v>-8052.0730368305012</v>
      </c>
      <c r="I435" s="19">
        <v>0</v>
      </c>
      <c r="J435" s="19">
        <v>0</v>
      </c>
      <c r="K435" s="19">
        <v>0</v>
      </c>
      <c r="L435" s="19">
        <v>0</v>
      </c>
      <c r="M435" s="19">
        <v>0</v>
      </c>
      <c r="N435" s="20" t="s">
        <v>36</v>
      </c>
      <c r="O435" s="19">
        <v>0</v>
      </c>
      <c r="P435" s="20">
        <f>P434-VLookups!$C$42</f>
        <v>-385</v>
      </c>
      <c r="Q435" s="22">
        <v>191</v>
      </c>
      <c r="R435" s="19">
        <v>0</v>
      </c>
      <c r="S435" s="20">
        <f>VLookups!$C$50</f>
        <v>-3580.614715990946</v>
      </c>
      <c r="T435" s="19">
        <v>0</v>
      </c>
      <c r="U435" s="9">
        <v>287</v>
      </c>
      <c r="V435" s="21">
        <f>V434-VLookups!$C$54</f>
        <v>-2655</v>
      </c>
      <c r="W435" s="21">
        <f>-VLookups!$C$60</f>
        <v>-300</v>
      </c>
      <c r="X435" s="21">
        <f>-[1]VLookups!$C$62</f>
        <v>-150</v>
      </c>
      <c r="Y435" s="20">
        <f>Y434*(1+VLookups!$C$57/12)</f>
        <v>-489.35020636903283</v>
      </c>
      <c r="Z435" s="20">
        <f>-E435*VLookups!$J$3</f>
        <v>-1141.0455290084672</v>
      </c>
      <c r="AA435" s="19">
        <v>0</v>
      </c>
      <c r="AB435" s="20">
        <f t="shared" si="24"/>
        <v>10917.270590256381</v>
      </c>
      <c r="AC435" s="20">
        <f t="shared" si="25"/>
        <v>2143283.2989456546</v>
      </c>
    </row>
    <row r="436" spans="2:29" x14ac:dyDescent="0.25">
      <c r="B436" s="9">
        <v>432</v>
      </c>
      <c r="C436" s="9">
        <f t="shared" si="26"/>
        <v>59</v>
      </c>
      <c r="D436" s="9">
        <f t="shared" si="27"/>
        <v>0</v>
      </c>
      <c r="E436" s="20">
        <f>E424*(1+VLookups!$C$8)</f>
        <v>29524.553063094085</v>
      </c>
      <c r="F436" s="20">
        <f>-E436*VLookups!$C$10*2</f>
        <v>-1771.473183785645</v>
      </c>
      <c r="G436" s="19">
        <v>0</v>
      </c>
      <c r="H436" s="20">
        <f>(-VLookups!$C$13)*(E436+F436/2)</f>
        <v>-8333.8955931195687</v>
      </c>
      <c r="I436" s="19">
        <v>0</v>
      </c>
      <c r="J436" s="19">
        <v>0</v>
      </c>
      <c r="K436" s="19">
        <v>0</v>
      </c>
      <c r="L436" s="19">
        <v>0</v>
      </c>
      <c r="M436" s="19">
        <v>0</v>
      </c>
      <c r="N436" s="20" t="s">
        <v>36</v>
      </c>
      <c r="O436" s="19">
        <v>0</v>
      </c>
      <c r="P436" s="20">
        <f>P435-VLookups!$C$42</f>
        <v>-386.5</v>
      </c>
      <c r="Q436" s="22">
        <v>192</v>
      </c>
      <c r="R436" s="19">
        <v>0</v>
      </c>
      <c r="S436" s="20">
        <f>VLookups!$C$50</f>
        <v>-3580.614715990946</v>
      </c>
      <c r="T436" s="19">
        <v>0</v>
      </c>
      <c r="U436" s="9">
        <v>288</v>
      </c>
      <c r="V436" s="21">
        <f>V435-VLookups!$C$54</f>
        <v>-2660</v>
      </c>
      <c r="W436" s="21">
        <f>-VLookups!$C$60</f>
        <v>-300</v>
      </c>
      <c r="X436" s="21">
        <f>-[1]VLookups!$C$62</f>
        <v>-150</v>
      </c>
      <c r="Y436" s="20">
        <f>Y435*(1+VLookups!$C$57/12)</f>
        <v>-490.77747780427586</v>
      </c>
      <c r="Z436" s="20">
        <f>-E436*VLookups!$J$3</f>
        <v>-1180.9821225237633</v>
      </c>
      <c r="AA436" s="19">
        <v>0</v>
      </c>
      <c r="AB436" s="20">
        <f t="shared" si="24"/>
        <v>11556.046561762707</v>
      </c>
      <c r="AC436" s="20">
        <f t="shared" si="25"/>
        <v>2158411.4843389937</v>
      </c>
    </row>
    <row r="437" spans="2:29" x14ac:dyDescent="0.25">
      <c r="B437" s="9">
        <v>433</v>
      </c>
      <c r="C437" s="9">
        <f t="shared" si="26"/>
        <v>59</v>
      </c>
      <c r="D437" s="9">
        <f t="shared" si="27"/>
        <v>1</v>
      </c>
      <c r="E437" s="20">
        <f>E425*(1+VLookups!$C$8)</f>
        <v>29524.553063094085</v>
      </c>
      <c r="F437" s="20">
        <f>-E437*VLookups!$C$10*2</f>
        <v>-1771.473183785645</v>
      </c>
      <c r="G437" s="19">
        <v>0</v>
      </c>
      <c r="H437" s="20">
        <f>(-VLookups!$C$13)*(E437+F437/2)</f>
        <v>-8333.8955931195687</v>
      </c>
      <c r="I437" s="19">
        <v>0</v>
      </c>
      <c r="J437" s="19">
        <v>0</v>
      </c>
      <c r="K437" s="19">
        <v>0</v>
      </c>
      <c r="L437" s="19">
        <v>0</v>
      </c>
      <c r="M437" s="19">
        <v>0</v>
      </c>
      <c r="N437" s="20" t="s">
        <v>36</v>
      </c>
      <c r="O437" s="19">
        <v>0</v>
      </c>
      <c r="P437" s="20">
        <f>P436-VLookups!$C$42</f>
        <v>-388</v>
      </c>
      <c r="Q437" s="22">
        <v>193</v>
      </c>
      <c r="R437" s="19">
        <v>0</v>
      </c>
      <c r="S437" s="20">
        <f>VLookups!$C$50</f>
        <v>-3580.614715990946</v>
      </c>
      <c r="T437" s="19">
        <v>0</v>
      </c>
      <c r="U437" s="9">
        <v>289</v>
      </c>
      <c r="V437" s="21">
        <f>V436-VLookups!$C$54</f>
        <v>-2665</v>
      </c>
      <c r="W437" s="21">
        <f>-VLookups!$C$60</f>
        <v>-300</v>
      </c>
      <c r="X437" s="21">
        <f>-[1]VLookups!$C$62</f>
        <v>-150</v>
      </c>
      <c r="Y437" s="20">
        <f>Y436*(1+VLookups!$C$57/12)</f>
        <v>-492.20891211453835</v>
      </c>
      <c r="Z437" s="20">
        <f>-E437*VLookups!$J$3</f>
        <v>-1180.9821225237633</v>
      </c>
      <c r="AA437" s="19">
        <v>0</v>
      </c>
      <c r="AB437" s="20">
        <f t="shared" si="24"/>
        <v>11548.115127452445</v>
      </c>
      <c r="AC437" s="20">
        <f t="shared" si="25"/>
        <v>2173556.9519403446</v>
      </c>
    </row>
    <row r="438" spans="2:29" x14ac:dyDescent="0.25">
      <c r="B438" s="9">
        <v>434</v>
      </c>
      <c r="C438" s="9">
        <f t="shared" si="26"/>
        <v>59</v>
      </c>
      <c r="D438" s="9">
        <f t="shared" si="27"/>
        <v>2</v>
      </c>
      <c r="E438" s="20">
        <f>E426*(1+VLookups!$C$8)</f>
        <v>29524.553063094085</v>
      </c>
      <c r="F438" s="20">
        <f>-E438*VLookups!$C$10*2</f>
        <v>-1771.473183785645</v>
      </c>
      <c r="G438" s="19">
        <v>0</v>
      </c>
      <c r="H438" s="20">
        <f>(-VLookups!$C$13)*(E438+F438/2)</f>
        <v>-8333.8955931195687</v>
      </c>
      <c r="I438" s="19">
        <v>0</v>
      </c>
      <c r="J438" s="19">
        <v>0</v>
      </c>
      <c r="K438" s="19">
        <v>0</v>
      </c>
      <c r="L438" s="19">
        <v>0</v>
      </c>
      <c r="M438" s="19">
        <v>0</v>
      </c>
      <c r="N438" s="20" t="s">
        <v>36</v>
      </c>
      <c r="O438" s="19">
        <v>0</v>
      </c>
      <c r="P438" s="20">
        <f>P437-VLookups!$C$42</f>
        <v>-389.5</v>
      </c>
      <c r="Q438" s="22">
        <v>194</v>
      </c>
      <c r="R438" s="19">
        <v>0</v>
      </c>
      <c r="S438" s="20">
        <f>VLookups!$C$50</f>
        <v>-3580.614715990946</v>
      </c>
      <c r="T438" s="19">
        <v>0</v>
      </c>
      <c r="U438" s="9">
        <v>290</v>
      </c>
      <c r="V438" s="21">
        <f>V437-VLookups!$C$54</f>
        <v>-2670</v>
      </c>
      <c r="W438" s="21">
        <f>-VLookups!$C$60</f>
        <v>-300</v>
      </c>
      <c r="X438" s="21">
        <f>-[1]VLookups!$C$62</f>
        <v>-150</v>
      </c>
      <c r="Y438" s="20">
        <f>Y437*(1+VLookups!$C$57/12)</f>
        <v>-493.6445214415391</v>
      </c>
      <c r="Z438" s="20">
        <f>-E438*VLookups!$J$3</f>
        <v>-1180.9821225237633</v>
      </c>
      <c r="AA438" s="19">
        <v>0</v>
      </c>
      <c r="AB438" s="20">
        <f t="shared" si="24"/>
        <v>11540.179518125444</v>
      </c>
      <c r="AC438" s="20">
        <f t="shared" si="25"/>
        <v>2188719.726378371</v>
      </c>
    </row>
    <row r="439" spans="2:29" x14ac:dyDescent="0.25">
      <c r="B439" s="9">
        <v>435</v>
      </c>
      <c r="C439" s="9">
        <f t="shared" si="26"/>
        <v>59</v>
      </c>
      <c r="D439" s="9">
        <f t="shared" si="27"/>
        <v>3</v>
      </c>
      <c r="E439" s="20">
        <f>E427*(1+VLookups!$C$8)</f>
        <v>29524.553063094085</v>
      </c>
      <c r="F439" s="20">
        <f>-E439*VLookups!$C$10*2</f>
        <v>-1771.473183785645</v>
      </c>
      <c r="G439" s="19">
        <v>0</v>
      </c>
      <c r="H439" s="20">
        <f>(-VLookups!$C$13)*(E439+F439/2)</f>
        <v>-8333.8955931195687</v>
      </c>
      <c r="I439" s="19">
        <v>0</v>
      </c>
      <c r="J439" s="19">
        <v>0</v>
      </c>
      <c r="K439" s="19">
        <v>0</v>
      </c>
      <c r="L439" s="19">
        <v>0</v>
      </c>
      <c r="M439" s="19">
        <v>0</v>
      </c>
      <c r="N439" s="20" t="s">
        <v>36</v>
      </c>
      <c r="O439" s="19">
        <v>0</v>
      </c>
      <c r="P439" s="20">
        <f>P438-VLookups!$C$42</f>
        <v>-391</v>
      </c>
      <c r="Q439" s="22">
        <v>195</v>
      </c>
      <c r="R439" s="19">
        <v>0</v>
      </c>
      <c r="S439" s="20">
        <f>VLookups!$C$50</f>
        <v>-3580.614715990946</v>
      </c>
      <c r="T439" s="19">
        <v>0</v>
      </c>
      <c r="U439" s="9">
        <v>291</v>
      </c>
      <c r="V439" s="21">
        <f>V438-VLookups!$C$54</f>
        <v>-2675</v>
      </c>
      <c r="W439" s="21">
        <f>-VLookups!$C$60</f>
        <v>-300</v>
      </c>
      <c r="X439" s="21">
        <f>-[1]VLookups!$C$62</f>
        <v>-150</v>
      </c>
      <c r="Y439" s="20">
        <f>Y438*(1+VLookups!$C$57/12)</f>
        <v>-495.08431796241024</v>
      </c>
      <c r="Z439" s="20">
        <f>-E439*VLookups!$J$3</f>
        <v>-1180.9821225237633</v>
      </c>
      <c r="AA439" s="19">
        <v>0</v>
      </c>
      <c r="AB439" s="20">
        <f t="shared" si="24"/>
        <v>11532.239721604574</v>
      </c>
      <c r="AC439" s="20">
        <f t="shared" si="25"/>
        <v>2203899.8323106063</v>
      </c>
    </row>
    <row r="440" spans="2:29" x14ac:dyDescent="0.25">
      <c r="B440" s="9">
        <v>436</v>
      </c>
      <c r="C440" s="9">
        <f t="shared" si="26"/>
        <v>59</v>
      </c>
      <c r="D440" s="9">
        <f t="shared" si="27"/>
        <v>4</v>
      </c>
      <c r="E440" s="20">
        <f>E428*(1+VLookups!$C$8)</f>
        <v>29524.553063094085</v>
      </c>
      <c r="F440" s="20">
        <f>-E440*VLookups!$C$10*2</f>
        <v>-1771.473183785645</v>
      </c>
      <c r="G440" s="19">
        <v>0</v>
      </c>
      <c r="H440" s="20">
        <f>(-VLookups!$C$13)*(E440+F440/2)</f>
        <v>-8333.8955931195687</v>
      </c>
      <c r="I440" s="19">
        <v>0</v>
      </c>
      <c r="J440" s="19">
        <v>0</v>
      </c>
      <c r="K440" s="19">
        <v>0</v>
      </c>
      <c r="L440" s="19">
        <v>0</v>
      </c>
      <c r="M440" s="19">
        <v>0</v>
      </c>
      <c r="N440" s="20" t="s">
        <v>36</v>
      </c>
      <c r="O440" s="19">
        <v>0</v>
      </c>
      <c r="P440" s="20">
        <f>P439-VLookups!$C$42</f>
        <v>-392.5</v>
      </c>
      <c r="Q440" s="22">
        <v>196</v>
      </c>
      <c r="R440" s="19">
        <v>0</v>
      </c>
      <c r="S440" s="20">
        <f>VLookups!$C$50</f>
        <v>-3580.614715990946</v>
      </c>
      <c r="T440" s="19">
        <v>0</v>
      </c>
      <c r="U440" s="9">
        <v>292</v>
      </c>
      <c r="V440" s="21">
        <f>V439-VLookups!$C$54</f>
        <v>-2680</v>
      </c>
      <c r="W440" s="21">
        <f>-VLookups!$C$60</f>
        <v>-300</v>
      </c>
      <c r="X440" s="21">
        <f>-[1]VLookups!$C$62</f>
        <v>-150</v>
      </c>
      <c r="Y440" s="20">
        <f>Y439*(1+VLookups!$C$57/12)</f>
        <v>-496.52831388980059</v>
      </c>
      <c r="Z440" s="20">
        <f>-E440*VLookups!$J$3</f>
        <v>-1180.9821225237633</v>
      </c>
      <c r="AA440" s="19">
        <v>0</v>
      </c>
      <c r="AB440" s="20">
        <f t="shared" si="24"/>
        <v>11524.295725677182</v>
      </c>
      <c r="AC440" s="20">
        <f t="shared" si="25"/>
        <v>2219097.2944234679</v>
      </c>
    </row>
    <row r="441" spans="2:29" x14ac:dyDescent="0.25">
      <c r="B441" s="9">
        <v>437</v>
      </c>
      <c r="C441" s="9">
        <f t="shared" si="26"/>
        <v>59</v>
      </c>
      <c r="D441" s="9">
        <f t="shared" si="27"/>
        <v>5</v>
      </c>
      <c r="E441" s="20">
        <f>E429*(1+VLookups!$C$8)</f>
        <v>29524.553063094085</v>
      </c>
      <c r="F441" s="20">
        <f>-E441*VLookups!$C$10*2</f>
        <v>-1771.473183785645</v>
      </c>
      <c r="G441" s="19">
        <v>0</v>
      </c>
      <c r="H441" s="20">
        <f>(-VLookups!$C$13)*(E441+F441/2)</f>
        <v>-8333.8955931195687</v>
      </c>
      <c r="I441" s="19">
        <v>0</v>
      </c>
      <c r="J441" s="19">
        <v>0</v>
      </c>
      <c r="K441" s="19">
        <v>0</v>
      </c>
      <c r="L441" s="19">
        <v>0</v>
      </c>
      <c r="M441" s="19">
        <v>0</v>
      </c>
      <c r="N441" s="20" t="s">
        <v>36</v>
      </c>
      <c r="O441" s="19">
        <v>0</v>
      </c>
      <c r="P441" s="20">
        <f>P440-VLookups!$C$42</f>
        <v>-394</v>
      </c>
      <c r="Q441" s="22">
        <v>197</v>
      </c>
      <c r="R441" s="19">
        <v>0</v>
      </c>
      <c r="S441" s="20">
        <f>VLookups!$C$50</f>
        <v>-3580.614715990946</v>
      </c>
      <c r="T441" s="19">
        <v>0</v>
      </c>
      <c r="U441" s="9">
        <v>293</v>
      </c>
      <c r="V441" s="21">
        <f>V440-VLookups!$C$54</f>
        <v>-2685</v>
      </c>
      <c r="W441" s="21">
        <f>-VLookups!$C$60</f>
        <v>-300</v>
      </c>
      <c r="X441" s="21">
        <f>-[1]VLookups!$C$62</f>
        <v>-150</v>
      </c>
      <c r="Y441" s="20">
        <f>Y440*(1+VLookups!$C$57/12)</f>
        <v>-497.9765214719792</v>
      </c>
      <c r="Z441" s="20">
        <f>-E441*VLookups!$J$3</f>
        <v>-1180.9821225237633</v>
      </c>
      <c r="AA441" s="19">
        <v>0</v>
      </c>
      <c r="AB441" s="20">
        <f t="shared" si="24"/>
        <v>11516.347518095004</v>
      </c>
      <c r="AC441" s="20">
        <f t="shared" si="25"/>
        <v>2234312.1374322688</v>
      </c>
    </row>
    <row r="442" spans="2:29" x14ac:dyDescent="0.25">
      <c r="B442" s="9">
        <v>438</v>
      </c>
      <c r="C442" s="9">
        <f t="shared" si="26"/>
        <v>59</v>
      </c>
      <c r="D442" s="9">
        <f t="shared" si="27"/>
        <v>6</v>
      </c>
      <c r="E442" s="20">
        <f>E430*(1+VLookups!$C$8)</f>
        <v>29524.553063094085</v>
      </c>
      <c r="F442" s="20">
        <f>-E442*VLookups!$C$10*2</f>
        <v>-1771.473183785645</v>
      </c>
      <c r="G442" s="19">
        <v>0</v>
      </c>
      <c r="H442" s="20">
        <f>(-VLookups!$C$13)*(E442+F442/2)</f>
        <v>-8333.8955931195687</v>
      </c>
      <c r="I442" s="19">
        <v>0</v>
      </c>
      <c r="J442" s="19">
        <v>0</v>
      </c>
      <c r="K442" s="19">
        <v>0</v>
      </c>
      <c r="L442" s="19">
        <v>0</v>
      </c>
      <c r="M442" s="19">
        <v>0</v>
      </c>
      <c r="N442" s="20" t="s">
        <v>36</v>
      </c>
      <c r="O442" s="19">
        <v>0</v>
      </c>
      <c r="P442" s="20">
        <f>P441-VLookups!$C$42</f>
        <v>-395.5</v>
      </c>
      <c r="Q442" s="22">
        <v>198</v>
      </c>
      <c r="R442" s="19">
        <v>0</v>
      </c>
      <c r="S442" s="20">
        <f>VLookups!$C$50</f>
        <v>-3580.614715990946</v>
      </c>
      <c r="T442" s="19">
        <v>0</v>
      </c>
      <c r="U442" s="9">
        <v>294</v>
      </c>
      <c r="V442" s="21">
        <f>V441-VLookups!$C$54</f>
        <v>-2690</v>
      </c>
      <c r="W442" s="21">
        <f>-VLookups!$C$60</f>
        <v>-300</v>
      </c>
      <c r="X442" s="21">
        <f>-[1]VLookups!$C$62</f>
        <v>-150</v>
      </c>
      <c r="Y442" s="20">
        <f>Y441*(1+VLookups!$C$57/12)</f>
        <v>-499.42895299293912</v>
      </c>
      <c r="Z442" s="20">
        <f>-E442*VLookups!$J$3</f>
        <v>-1180.9821225237633</v>
      </c>
      <c r="AA442" s="19">
        <v>0</v>
      </c>
      <c r="AB442" s="20">
        <f t="shared" si="24"/>
        <v>11508.395086574044</v>
      </c>
      <c r="AC442" s="20">
        <f t="shared" si="25"/>
        <v>2249544.3860812299</v>
      </c>
    </row>
    <row r="443" spans="2:29" x14ac:dyDescent="0.25">
      <c r="B443" s="9">
        <v>439</v>
      </c>
      <c r="C443" s="9">
        <f t="shared" si="26"/>
        <v>59</v>
      </c>
      <c r="D443" s="9">
        <f t="shared" si="27"/>
        <v>7</v>
      </c>
      <c r="E443" s="20">
        <f>E431*(1+VLookups!$C$8)</f>
        <v>29524.553063094085</v>
      </c>
      <c r="F443" s="20">
        <f>-E443*VLookups!$C$10*2</f>
        <v>-1771.473183785645</v>
      </c>
      <c r="G443" s="19">
        <v>0</v>
      </c>
      <c r="H443" s="20">
        <f>(-VLookups!$C$13)*(E443+F443/2)</f>
        <v>-8333.8955931195687</v>
      </c>
      <c r="I443" s="19">
        <v>0</v>
      </c>
      <c r="J443" s="19">
        <v>0</v>
      </c>
      <c r="K443" s="19">
        <v>0</v>
      </c>
      <c r="L443" s="19">
        <v>0</v>
      </c>
      <c r="M443" s="19">
        <v>0</v>
      </c>
      <c r="N443" s="20" t="s">
        <v>36</v>
      </c>
      <c r="O443" s="19">
        <v>0</v>
      </c>
      <c r="P443" s="20">
        <f>P442-VLookups!$C$42</f>
        <v>-397</v>
      </c>
      <c r="Q443" s="22">
        <v>199</v>
      </c>
      <c r="R443" s="19">
        <v>0</v>
      </c>
      <c r="S443" s="20">
        <f>VLookups!$C$50</f>
        <v>-3580.614715990946</v>
      </c>
      <c r="T443" s="19">
        <v>0</v>
      </c>
      <c r="U443" s="9">
        <v>295</v>
      </c>
      <c r="V443" s="21">
        <f>V442-VLookups!$C$54</f>
        <v>-2695</v>
      </c>
      <c r="W443" s="21">
        <f>-VLookups!$C$60</f>
        <v>-300</v>
      </c>
      <c r="X443" s="21">
        <f>-[1]VLookups!$C$62</f>
        <v>-150</v>
      </c>
      <c r="Y443" s="20">
        <f>Y442*(1+VLookups!$C$57/12)</f>
        <v>-500.88562077250185</v>
      </c>
      <c r="Z443" s="20">
        <f>-E443*VLookups!$J$3</f>
        <v>-1180.9821225237633</v>
      </c>
      <c r="AA443" s="19">
        <v>0</v>
      </c>
      <c r="AB443" s="20">
        <f t="shared" si="24"/>
        <v>11500.438418794482</v>
      </c>
      <c r="AC443" s="20">
        <f t="shared" si="25"/>
        <v>2264794.065143493</v>
      </c>
    </row>
    <row r="444" spans="2:29" x14ac:dyDescent="0.25">
      <c r="B444" s="9">
        <v>440</v>
      </c>
      <c r="C444" s="9">
        <f t="shared" si="26"/>
        <v>59</v>
      </c>
      <c r="D444" s="9">
        <f t="shared" si="27"/>
        <v>8</v>
      </c>
      <c r="E444" s="20">
        <f>E432*(1+VLookups!$C$8)</f>
        <v>29524.553063094085</v>
      </c>
      <c r="F444" s="20">
        <f>-E444*VLookups!$C$10*2</f>
        <v>-1771.473183785645</v>
      </c>
      <c r="G444" s="19">
        <v>0</v>
      </c>
      <c r="H444" s="20">
        <f>(-VLookups!$C$13)*(E444+F444/2)</f>
        <v>-8333.8955931195687</v>
      </c>
      <c r="I444" s="19">
        <v>0</v>
      </c>
      <c r="J444" s="19">
        <v>0</v>
      </c>
      <c r="K444" s="19">
        <v>0</v>
      </c>
      <c r="L444" s="19">
        <v>0</v>
      </c>
      <c r="M444" s="19">
        <v>0</v>
      </c>
      <c r="N444" s="20" t="s">
        <v>36</v>
      </c>
      <c r="O444" s="19">
        <v>0</v>
      </c>
      <c r="P444" s="20">
        <f>P443-VLookups!$C$42</f>
        <v>-398.5</v>
      </c>
      <c r="Q444" s="22">
        <v>200</v>
      </c>
      <c r="R444" s="19">
        <v>0</v>
      </c>
      <c r="S444" s="20">
        <f>VLookups!$C$50</f>
        <v>-3580.614715990946</v>
      </c>
      <c r="T444" s="19">
        <v>0</v>
      </c>
      <c r="U444" s="9">
        <v>296</v>
      </c>
      <c r="V444" s="21">
        <f>V443-VLookups!$C$54</f>
        <v>-2700</v>
      </c>
      <c r="W444" s="21">
        <f>-VLookups!$C$60</f>
        <v>-300</v>
      </c>
      <c r="X444" s="21">
        <f>-[1]VLookups!$C$62</f>
        <v>-150</v>
      </c>
      <c r="Y444" s="20">
        <f>Y443*(1+VLookups!$C$57/12)</f>
        <v>-502.34653716642168</v>
      </c>
      <c r="Z444" s="20">
        <f>-E444*VLookups!$J$3</f>
        <v>-1180.9821225237633</v>
      </c>
      <c r="AA444" s="19">
        <v>0</v>
      </c>
      <c r="AB444" s="20">
        <f t="shared" si="24"/>
        <v>11492.477502400561</v>
      </c>
      <c r="AC444" s="20">
        <f t="shared" si="25"/>
        <v>2280061.1994211329</v>
      </c>
    </row>
    <row r="445" spans="2:29" x14ac:dyDescent="0.25">
      <c r="B445" s="9">
        <v>441</v>
      </c>
      <c r="C445" s="9">
        <f t="shared" si="26"/>
        <v>59</v>
      </c>
      <c r="D445" s="9">
        <f t="shared" si="27"/>
        <v>9</v>
      </c>
      <c r="E445" s="20">
        <f>E433*(1+VLookups!$C$8)</f>
        <v>29524.553063094085</v>
      </c>
      <c r="F445" s="20">
        <f>-E445*VLookups!$C$10*2</f>
        <v>-1771.473183785645</v>
      </c>
      <c r="G445" s="19">
        <v>0</v>
      </c>
      <c r="H445" s="20">
        <f>(-VLookups!$C$13)*(E445+F445/2)</f>
        <v>-8333.8955931195687</v>
      </c>
      <c r="I445" s="19">
        <v>0</v>
      </c>
      <c r="J445" s="19">
        <v>0</v>
      </c>
      <c r="K445" s="19">
        <v>0</v>
      </c>
      <c r="L445" s="19">
        <v>0</v>
      </c>
      <c r="M445" s="19">
        <v>0</v>
      </c>
      <c r="N445" s="20" t="s">
        <v>36</v>
      </c>
      <c r="O445" s="19">
        <v>0</v>
      </c>
      <c r="P445" s="20">
        <f>P444-VLookups!$C$42</f>
        <v>-400</v>
      </c>
      <c r="Q445" s="22">
        <v>201</v>
      </c>
      <c r="R445" s="19">
        <v>0</v>
      </c>
      <c r="S445" s="20">
        <f>VLookups!$C$50</f>
        <v>-3580.614715990946</v>
      </c>
      <c r="T445" s="19">
        <v>0</v>
      </c>
      <c r="U445" s="9">
        <v>297</v>
      </c>
      <c r="V445" s="21">
        <f>V444-VLookups!$C$54</f>
        <v>-2705</v>
      </c>
      <c r="W445" s="21">
        <f>-VLookups!$C$60</f>
        <v>-300</v>
      </c>
      <c r="X445" s="21">
        <f>-[1]VLookups!$C$62</f>
        <v>-150</v>
      </c>
      <c r="Y445" s="20">
        <f>Y444*(1+VLookups!$C$57/12)</f>
        <v>-503.81171456649042</v>
      </c>
      <c r="Z445" s="20">
        <f>-E445*VLookups!$J$3</f>
        <v>-1180.9821225237633</v>
      </c>
      <c r="AA445" s="19">
        <v>0</v>
      </c>
      <c r="AB445" s="20">
        <f t="shared" si="24"/>
        <v>11484.512325000493</v>
      </c>
      <c r="AC445" s="20">
        <f t="shared" si="25"/>
        <v>2295345.8137451685</v>
      </c>
    </row>
    <row r="446" spans="2:29" x14ac:dyDescent="0.25">
      <c r="B446" s="9">
        <v>442</v>
      </c>
      <c r="C446" s="9">
        <f t="shared" si="26"/>
        <v>59</v>
      </c>
      <c r="D446" s="9">
        <f t="shared" si="27"/>
        <v>10</v>
      </c>
      <c r="E446" s="20">
        <f>E434*(1+VLookups!$C$8)</f>
        <v>29524.553063094085</v>
      </c>
      <c r="F446" s="20">
        <f>-E446*VLookups!$C$10*2</f>
        <v>-1771.473183785645</v>
      </c>
      <c r="G446" s="19">
        <v>0</v>
      </c>
      <c r="H446" s="20">
        <f>(-VLookups!$C$13)*(E446+F446/2)</f>
        <v>-8333.8955931195687</v>
      </c>
      <c r="I446" s="19">
        <v>0</v>
      </c>
      <c r="J446" s="19">
        <v>0</v>
      </c>
      <c r="K446" s="19">
        <v>0</v>
      </c>
      <c r="L446" s="19">
        <v>0</v>
      </c>
      <c r="M446" s="19">
        <v>0</v>
      </c>
      <c r="N446" s="20" t="s">
        <v>36</v>
      </c>
      <c r="O446" s="19">
        <v>0</v>
      </c>
      <c r="P446" s="20">
        <f>P445-VLookups!$C$42</f>
        <v>-401.5</v>
      </c>
      <c r="Q446" s="22">
        <v>202</v>
      </c>
      <c r="R446" s="19">
        <v>0</v>
      </c>
      <c r="S446" s="20">
        <f>VLookups!$C$50</f>
        <v>-3580.614715990946</v>
      </c>
      <c r="T446" s="19">
        <v>0</v>
      </c>
      <c r="U446" s="9">
        <v>298</v>
      </c>
      <c r="V446" s="21">
        <f>V445-VLookups!$C$54</f>
        <v>-2710</v>
      </c>
      <c r="W446" s="21">
        <f>-VLookups!$C$60</f>
        <v>-300</v>
      </c>
      <c r="X446" s="21">
        <f>-[1]VLookups!$C$62</f>
        <v>-150</v>
      </c>
      <c r="Y446" s="20">
        <f>Y445*(1+VLookups!$C$57/12)</f>
        <v>-505.28116540064269</v>
      </c>
      <c r="Z446" s="20">
        <f>-E446*VLookups!$J$3</f>
        <v>-1180.9821225237633</v>
      </c>
      <c r="AA446" s="19">
        <v>0</v>
      </c>
      <c r="AB446" s="20">
        <f t="shared" si="24"/>
        <v>11476.542874166342</v>
      </c>
      <c r="AC446" s="20">
        <f t="shared" si="25"/>
        <v>2310647.9329755767</v>
      </c>
    </row>
    <row r="447" spans="2:29" x14ac:dyDescent="0.25">
      <c r="B447" s="9">
        <v>443</v>
      </c>
      <c r="C447" s="9">
        <f t="shared" si="26"/>
        <v>59</v>
      </c>
      <c r="D447" s="9">
        <f t="shared" si="27"/>
        <v>11</v>
      </c>
      <c r="E447" s="20">
        <f>E435*(1+VLookups!$C$8)</f>
        <v>29524.553063094085</v>
      </c>
      <c r="F447" s="20">
        <f>-E447*VLookups!$C$10*2</f>
        <v>-1771.473183785645</v>
      </c>
      <c r="G447" s="19">
        <v>0</v>
      </c>
      <c r="H447" s="20">
        <f>(-VLookups!$C$13)*(E447+F447/2)</f>
        <v>-8333.8955931195687</v>
      </c>
      <c r="I447" s="19">
        <v>0</v>
      </c>
      <c r="J447" s="19">
        <v>0</v>
      </c>
      <c r="K447" s="19">
        <v>0</v>
      </c>
      <c r="L447" s="19">
        <v>0</v>
      </c>
      <c r="M447" s="19">
        <v>0</v>
      </c>
      <c r="N447" s="20" t="s">
        <v>36</v>
      </c>
      <c r="O447" s="19">
        <v>0</v>
      </c>
      <c r="P447" s="20">
        <f>P446-VLookups!$C$42</f>
        <v>-403</v>
      </c>
      <c r="Q447" s="22">
        <v>203</v>
      </c>
      <c r="R447" s="19">
        <v>0</v>
      </c>
      <c r="S447" s="20">
        <f>VLookups!$C$50</f>
        <v>-3580.614715990946</v>
      </c>
      <c r="T447" s="19">
        <v>0</v>
      </c>
      <c r="U447" s="9">
        <v>299</v>
      </c>
      <c r="V447" s="21">
        <f>V446-VLookups!$C$54</f>
        <v>-2715</v>
      </c>
      <c r="W447" s="21">
        <f>-VLookups!$C$60</f>
        <v>-300</v>
      </c>
      <c r="X447" s="21">
        <f>-[1]VLookups!$C$62</f>
        <v>-150</v>
      </c>
      <c r="Y447" s="20">
        <f>Y446*(1+VLookups!$C$57/12)</f>
        <v>-506.75490213306125</v>
      </c>
      <c r="Z447" s="20">
        <f>-E447*VLookups!$J$3</f>
        <v>-1180.9821225237633</v>
      </c>
      <c r="AA447" s="19">
        <v>0</v>
      </c>
      <c r="AB447" s="20">
        <f t="shared" si="24"/>
        <v>11468.569137433922</v>
      </c>
      <c r="AC447" s="20">
        <f t="shared" si="25"/>
        <v>2325967.5820013033</v>
      </c>
    </row>
    <row r="448" spans="2:29" x14ac:dyDescent="0.25">
      <c r="B448" s="9">
        <v>444</v>
      </c>
      <c r="C448" s="9">
        <f t="shared" si="26"/>
        <v>60</v>
      </c>
      <c r="D448" s="9">
        <f t="shared" si="27"/>
        <v>0</v>
      </c>
      <c r="E448" s="20">
        <f>E436*(1+VLookups!$C$8)</f>
        <v>30557.912420302375</v>
      </c>
      <c r="F448" s="20">
        <f>-E448*VLookups!$C$10*2</f>
        <v>-1833.4747452181425</v>
      </c>
      <c r="G448" s="19">
        <v>0</v>
      </c>
      <c r="H448" s="20">
        <f>(-VLookups!$C$13)*(E448+F448/2)</f>
        <v>-8625.5819388787531</v>
      </c>
      <c r="I448" s="19">
        <v>0</v>
      </c>
      <c r="J448" s="19">
        <v>0</v>
      </c>
      <c r="K448" s="19">
        <v>0</v>
      </c>
      <c r="L448" s="19">
        <v>0</v>
      </c>
      <c r="M448" s="19">
        <v>0</v>
      </c>
      <c r="N448" s="20" t="s">
        <v>36</v>
      </c>
      <c r="O448" s="19">
        <v>0</v>
      </c>
      <c r="P448" s="20">
        <f>P447-VLookups!$C$42</f>
        <v>-404.5</v>
      </c>
      <c r="Q448" s="22">
        <v>204</v>
      </c>
      <c r="R448" s="19">
        <v>0</v>
      </c>
      <c r="S448" s="20">
        <f>VLookups!$C$50</f>
        <v>-3580.614715990946</v>
      </c>
      <c r="T448" s="19">
        <v>0</v>
      </c>
      <c r="U448" s="9">
        <v>300</v>
      </c>
      <c r="V448" s="21">
        <f>V447-VLookups!$C$54</f>
        <v>-2720</v>
      </c>
      <c r="W448" s="21">
        <f>-VLookups!$C$60</f>
        <v>-300</v>
      </c>
      <c r="X448" s="21">
        <f>-[1]VLookups!$C$62</f>
        <v>-150</v>
      </c>
      <c r="Y448" s="20">
        <f>Y447*(1+VLookups!$C$57/12)</f>
        <v>-508.23293726428267</v>
      </c>
      <c r="Z448" s="20">
        <f>-E448*VLookups!$J$3</f>
        <v>-1222.316496812095</v>
      </c>
      <c r="AA448" s="19">
        <v>0</v>
      </c>
      <c r="AB448" s="20">
        <f t="shared" si="24"/>
        <v>12129.928958747229</v>
      </c>
      <c r="AC448" s="20">
        <f t="shared" si="25"/>
        <v>2341974.1235967195</v>
      </c>
    </row>
    <row r="449" spans="2:29" x14ac:dyDescent="0.25">
      <c r="B449" s="9">
        <v>445</v>
      </c>
      <c r="C449" s="9">
        <f t="shared" si="26"/>
        <v>60</v>
      </c>
      <c r="D449" s="9">
        <f t="shared" si="27"/>
        <v>1</v>
      </c>
      <c r="E449" s="20">
        <f>E437*(1+VLookups!$C$8)</f>
        <v>30557.912420302375</v>
      </c>
      <c r="F449" s="20">
        <f>-E449*VLookups!$C$10*2</f>
        <v>-1833.4747452181425</v>
      </c>
      <c r="G449" s="19">
        <v>0</v>
      </c>
      <c r="H449" s="20">
        <f>(-VLookups!$C$13)*(E449+F449/2)</f>
        <v>-8625.5819388787531</v>
      </c>
      <c r="I449" s="19">
        <v>0</v>
      </c>
      <c r="J449" s="19">
        <v>0</v>
      </c>
      <c r="K449" s="19">
        <v>0</v>
      </c>
      <c r="L449" s="19">
        <v>0</v>
      </c>
      <c r="M449" s="19">
        <v>0</v>
      </c>
      <c r="N449" s="20" t="s">
        <v>36</v>
      </c>
      <c r="O449" s="19">
        <v>0</v>
      </c>
      <c r="P449" s="20">
        <f>P448-VLookups!$C$42</f>
        <v>-406</v>
      </c>
      <c r="Q449" s="22">
        <v>205</v>
      </c>
      <c r="R449" s="19">
        <v>0</v>
      </c>
      <c r="S449" s="20">
        <f>VLookups!$C$50</f>
        <v>-3580.614715990946</v>
      </c>
      <c r="T449" s="19">
        <v>0</v>
      </c>
      <c r="U449" s="9">
        <v>301</v>
      </c>
      <c r="V449" s="21">
        <f>V448-VLookups!$C$54</f>
        <v>-2725</v>
      </c>
      <c r="W449" s="21">
        <f>-VLookups!$C$60</f>
        <v>-300</v>
      </c>
      <c r="X449" s="21">
        <f>-[1]VLookups!$C$62</f>
        <v>-150</v>
      </c>
      <c r="Y449" s="20">
        <f>Y448*(1+VLookups!$C$57/12)</f>
        <v>-509.71528333130351</v>
      </c>
      <c r="Z449" s="20">
        <f>-E449*VLookups!$J$3</f>
        <v>-1222.316496812095</v>
      </c>
      <c r="AA449" s="19">
        <v>0</v>
      </c>
      <c r="AB449" s="20">
        <f t="shared" si="24"/>
        <v>12121.946612680209</v>
      </c>
      <c r="AC449" s="20">
        <f t="shared" si="25"/>
        <v>2357999.3604153944</v>
      </c>
    </row>
    <row r="450" spans="2:29" x14ac:dyDescent="0.25">
      <c r="B450" s="9">
        <v>446</v>
      </c>
      <c r="C450" s="9">
        <f t="shared" si="26"/>
        <v>60</v>
      </c>
      <c r="D450" s="9">
        <f t="shared" si="27"/>
        <v>2</v>
      </c>
      <c r="E450" s="20">
        <f>E438*(1+VLookups!$C$8)</f>
        <v>30557.912420302375</v>
      </c>
      <c r="F450" s="20">
        <f>-E450*VLookups!$C$10*2</f>
        <v>-1833.4747452181425</v>
      </c>
      <c r="G450" s="19">
        <v>0</v>
      </c>
      <c r="H450" s="20">
        <f>(-VLookups!$C$13)*(E450+F450/2)</f>
        <v>-8625.5819388787531</v>
      </c>
      <c r="I450" s="19">
        <v>0</v>
      </c>
      <c r="J450" s="19">
        <v>0</v>
      </c>
      <c r="K450" s="19">
        <v>0</v>
      </c>
      <c r="L450" s="19">
        <v>0</v>
      </c>
      <c r="M450" s="19">
        <v>0</v>
      </c>
      <c r="N450" s="20" t="s">
        <v>36</v>
      </c>
      <c r="O450" s="19">
        <v>0</v>
      </c>
      <c r="P450" s="20">
        <f>P449-VLookups!$C$42</f>
        <v>-407.5</v>
      </c>
      <c r="Q450" s="22">
        <v>206</v>
      </c>
      <c r="R450" s="19">
        <v>0</v>
      </c>
      <c r="S450" s="20">
        <f>VLookups!$C$50</f>
        <v>-3580.614715990946</v>
      </c>
      <c r="T450" s="19">
        <v>0</v>
      </c>
      <c r="U450" s="9">
        <v>302</v>
      </c>
      <c r="V450" s="21">
        <f>V449-VLookups!$C$54</f>
        <v>-2730</v>
      </c>
      <c r="W450" s="21">
        <f>-VLookups!$C$60</f>
        <v>-300</v>
      </c>
      <c r="X450" s="21">
        <f>-[1]VLookups!$C$62</f>
        <v>-150</v>
      </c>
      <c r="Y450" s="20">
        <f>Y449*(1+VLookups!$C$57/12)</f>
        <v>-511.20195290768646</v>
      </c>
      <c r="Z450" s="20">
        <f>-E450*VLookups!$J$3</f>
        <v>-1222.316496812095</v>
      </c>
      <c r="AA450" s="19">
        <v>0</v>
      </c>
      <c r="AB450" s="20">
        <f t="shared" si="24"/>
        <v>12113.959943103826</v>
      </c>
      <c r="AC450" s="20">
        <f t="shared" si="25"/>
        <v>2374043.3192925239</v>
      </c>
    </row>
    <row r="451" spans="2:29" x14ac:dyDescent="0.25">
      <c r="B451" s="9">
        <v>447</v>
      </c>
      <c r="C451" s="9">
        <f t="shared" si="26"/>
        <v>60</v>
      </c>
      <c r="D451" s="9">
        <f t="shared" si="27"/>
        <v>3</v>
      </c>
      <c r="E451" s="20">
        <f>E439*(1+VLookups!$C$8)</f>
        <v>30557.912420302375</v>
      </c>
      <c r="F451" s="20">
        <f>-E451*VLookups!$C$10*2</f>
        <v>-1833.4747452181425</v>
      </c>
      <c r="G451" s="19">
        <v>0</v>
      </c>
      <c r="H451" s="20">
        <f>(-VLookups!$C$13)*(E451+F451/2)</f>
        <v>-8625.5819388787531</v>
      </c>
      <c r="I451" s="19">
        <v>0</v>
      </c>
      <c r="J451" s="19">
        <v>0</v>
      </c>
      <c r="K451" s="19">
        <v>0</v>
      </c>
      <c r="L451" s="19">
        <v>0</v>
      </c>
      <c r="M451" s="19">
        <v>0</v>
      </c>
      <c r="N451" s="20" t="s">
        <v>36</v>
      </c>
      <c r="O451" s="19">
        <v>0</v>
      </c>
      <c r="P451" s="20">
        <f>P450-VLookups!$C$42</f>
        <v>-409</v>
      </c>
      <c r="Q451" s="22">
        <v>207</v>
      </c>
      <c r="R451" s="19">
        <v>0</v>
      </c>
      <c r="S451" s="20">
        <f>VLookups!$C$50</f>
        <v>-3580.614715990946</v>
      </c>
      <c r="T451" s="19">
        <v>0</v>
      </c>
      <c r="U451" s="9">
        <v>303</v>
      </c>
      <c r="V451" s="21">
        <f>V450-VLookups!$C$54</f>
        <v>-2735</v>
      </c>
      <c r="W451" s="21">
        <f>-VLookups!$C$60</f>
        <v>-300</v>
      </c>
      <c r="X451" s="21">
        <f>-[1]VLookups!$C$62</f>
        <v>-150</v>
      </c>
      <c r="Y451" s="20">
        <f>Y450*(1+VLookups!$C$57/12)</f>
        <v>-512.69295860366719</v>
      </c>
      <c r="Z451" s="20">
        <f>-E451*VLookups!$J$3</f>
        <v>-1222.316496812095</v>
      </c>
      <c r="AA451" s="19">
        <v>0</v>
      </c>
      <c r="AB451" s="20">
        <f t="shared" si="24"/>
        <v>12105.968937407844</v>
      </c>
      <c r="AC451" s="20">
        <f t="shared" si="25"/>
        <v>2390106.0270954194</v>
      </c>
    </row>
    <row r="452" spans="2:29" x14ac:dyDescent="0.25">
      <c r="B452" s="9">
        <v>448</v>
      </c>
      <c r="C452" s="9">
        <f t="shared" si="26"/>
        <v>60</v>
      </c>
      <c r="D452" s="9">
        <f t="shared" si="27"/>
        <v>4</v>
      </c>
      <c r="E452" s="20">
        <f>E440*(1+VLookups!$C$8)</f>
        <v>30557.912420302375</v>
      </c>
      <c r="F452" s="20">
        <f>-E452*VLookups!$C$10*2</f>
        <v>-1833.4747452181425</v>
      </c>
      <c r="G452" s="19">
        <v>0</v>
      </c>
      <c r="H452" s="20">
        <f>(-VLookups!$C$13)*(E452+F452/2)</f>
        <v>-8625.5819388787531</v>
      </c>
      <c r="I452" s="19">
        <v>0</v>
      </c>
      <c r="J452" s="19">
        <v>0</v>
      </c>
      <c r="K452" s="19">
        <v>0</v>
      </c>
      <c r="L452" s="19">
        <v>0</v>
      </c>
      <c r="M452" s="19">
        <v>0</v>
      </c>
      <c r="N452" s="20" t="s">
        <v>36</v>
      </c>
      <c r="O452" s="19">
        <v>0</v>
      </c>
      <c r="P452" s="20">
        <f>P451-VLookups!$C$42</f>
        <v>-410.5</v>
      </c>
      <c r="Q452" s="22">
        <v>208</v>
      </c>
      <c r="R452" s="19">
        <v>0</v>
      </c>
      <c r="S452" s="20">
        <f>VLookups!$C$50</f>
        <v>-3580.614715990946</v>
      </c>
      <c r="T452" s="19">
        <v>0</v>
      </c>
      <c r="U452" s="9">
        <v>304</v>
      </c>
      <c r="V452" s="21">
        <f>V451-VLookups!$C$54</f>
        <v>-2740</v>
      </c>
      <c r="W452" s="21">
        <f>-VLookups!$C$60</f>
        <v>-300</v>
      </c>
      <c r="X452" s="21">
        <f>-[1]VLookups!$C$62</f>
        <v>-150</v>
      </c>
      <c r="Y452" s="20">
        <f>Y451*(1+VLookups!$C$57/12)</f>
        <v>-514.18831306626123</v>
      </c>
      <c r="Z452" s="20">
        <f>-E452*VLookups!$J$3</f>
        <v>-1222.316496812095</v>
      </c>
      <c r="AA452" s="19">
        <v>0</v>
      </c>
      <c r="AB452" s="20">
        <f t="shared" si="24"/>
        <v>12097.973582945251</v>
      </c>
      <c r="AC452" s="20">
        <f t="shared" si="25"/>
        <v>2406187.5107235238</v>
      </c>
    </row>
    <row r="453" spans="2:29" x14ac:dyDescent="0.25">
      <c r="B453" s="9">
        <v>449</v>
      </c>
      <c r="C453" s="9">
        <f t="shared" si="26"/>
        <v>60</v>
      </c>
      <c r="D453" s="9">
        <f t="shared" si="27"/>
        <v>5</v>
      </c>
      <c r="E453" s="20">
        <f>E441*(1+VLookups!$C$8)</f>
        <v>30557.912420302375</v>
      </c>
      <c r="F453" s="20">
        <f>-E453*VLookups!$C$10*2</f>
        <v>-1833.4747452181425</v>
      </c>
      <c r="G453" s="19">
        <v>0</v>
      </c>
      <c r="H453" s="20">
        <f>(-VLookups!$C$13)*(E453+F453/2)</f>
        <v>-8625.5819388787531</v>
      </c>
      <c r="I453" s="19">
        <v>0</v>
      </c>
      <c r="J453" s="19">
        <v>0</v>
      </c>
      <c r="K453" s="19">
        <v>0</v>
      </c>
      <c r="L453" s="19">
        <v>0</v>
      </c>
      <c r="M453" s="19">
        <v>0</v>
      </c>
      <c r="N453" s="20" t="s">
        <v>36</v>
      </c>
      <c r="O453" s="19">
        <v>0</v>
      </c>
      <c r="P453" s="20">
        <f>P452-VLookups!$C$42</f>
        <v>-412</v>
      </c>
      <c r="Q453" s="22">
        <v>209</v>
      </c>
      <c r="R453" s="19">
        <v>0</v>
      </c>
      <c r="S453" s="20">
        <f>VLookups!$C$50</f>
        <v>-3580.614715990946</v>
      </c>
      <c r="T453" s="19">
        <v>0</v>
      </c>
      <c r="U453" s="9">
        <v>305</v>
      </c>
      <c r="V453" s="21">
        <f>V452-VLookups!$C$54</f>
        <v>-2745</v>
      </c>
      <c r="W453" s="21">
        <f>-VLookups!$C$60</f>
        <v>-300</v>
      </c>
      <c r="X453" s="21">
        <f>-[1]VLookups!$C$62</f>
        <v>-150</v>
      </c>
      <c r="Y453" s="20">
        <f>Y452*(1+VLookups!$C$57/12)</f>
        <v>-515.68802897937121</v>
      </c>
      <c r="Z453" s="20">
        <f>-E453*VLookups!$J$3</f>
        <v>-1222.316496812095</v>
      </c>
      <c r="AA453" s="19">
        <v>0</v>
      </c>
      <c r="AB453" s="20">
        <f t="shared" ref="AB453:AB508" si="28">SUM(E453,F453/2,H453,I453,K453,L453,M453,O453,P453,R453,S453,T453,V453,W453,X453,Y453,G453,J453,Z453,AA453)</f>
        <v>12089.97386703214</v>
      </c>
      <c r="AC453" s="20">
        <f t="shared" si="25"/>
        <v>2422287.7971084286</v>
      </c>
    </row>
    <row r="454" spans="2:29" x14ac:dyDescent="0.25">
      <c r="B454" s="9">
        <v>450</v>
      </c>
      <c r="C454" s="9">
        <f t="shared" si="26"/>
        <v>60</v>
      </c>
      <c r="D454" s="9">
        <f t="shared" si="27"/>
        <v>6</v>
      </c>
      <c r="E454" s="20">
        <f>E442*(1+VLookups!$C$8)</f>
        <v>30557.912420302375</v>
      </c>
      <c r="F454" s="20">
        <f>-E454*VLookups!$C$10*2</f>
        <v>-1833.4747452181425</v>
      </c>
      <c r="G454" s="19">
        <v>0</v>
      </c>
      <c r="H454" s="20">
        <f>(-VLookups!$C$13)*(E454+F454/2)</f>
        <v>-8625.5819388787531</v>
      </c>
      <c r="I454" s="19">
        <v>0</v>
      </c>
      <c r="J454" s="19">
        <v>0</v>
      </c>
      <c r="K454" s="19">
        <v>0</v>
      </c>
      <c r="L454" s="19">
        <v>0</v>
      </c>
      <c r="M454" s="19">
        <v>0</v>
      </c>
      <c r="N454" s="20" t="s">
        <v>36</v>
      </c>
      <c r="O454" s="19">
        <v>0</v>
      </c>
      <c r="P454" s="20">
        <f>P453-VLookups!$C$42</f>
        <v>-413.5</v>
      </c>
      <c r="Q454" s="22">
        <v>210</v>
      </c>
      <c r="R454" s="19">
        <v>0</v>
      </c>
      <c r="S454" s="20">
        <f>VLookups!$C$50</f>
        <v>-3580.614715990946</v>
      </c>
      <c r="T454" s="19">
        <v>0</v>
      </c>
      <c r="U454" s="9">
        <v>306</v>
      </c>
      <c r="V454" s="21">
        <f>V453-VLookups!$C$54</f>
        <v>-2750</v>
      </c>
      <c r="W454" s="21">
        <f>-VLookups!$C$60</f>
        <v>-300</v>
      </c>
      <c r="X454" s="21">
        <f>-[1]VLookups!$C$62</f>
        <v>-150</v>
      </c>
      <c r="Y454" s="20">
        <f>Y453*(1+VLookups!$C$57/12)</f>
        <v>-517.19211906389444</v>
      </c>
      <c r="Z454" s="20">
        <f>-E454*VLookups!$J$3</f>
        <v>-1222.316496812095</v>
      </c>
      <c r="AA454" s="19">
        <v>0</v>
      </c>
      <c r="AB454" s="20">
        <f t="shared" si="28"/>
        <v>12081.969776947617</v>
      </c>
      <c r="AC454" s="20">
        <f t="shared" ref="AC454:AC508" si="29">AB454+AC453*(1+$AC$2/12)</f>
        <v>2438406.91321389</v>
      </c>
    </row>
    <row r="455" spans="2:29" x14ac:dyDescent="0.25">
      <c r="B455" s="9">
        <v>451</v>
      </c>
      <c r="C455" s="9">
        <f t="shared" si="26"/>
        <v>60</v>
      </c>
      <c r="D455" s="9">
        <f t="shared" si="27"/>
        <v>7</v>
      </c>
      <c r="E455" s="20">
        <f>E443*(1+VLookups!$C$8)</f>
        <v>30557.912420302375</v>
      </c>
      <c r="F455" s="20">
        <f>-E455*VLookups!$C$10*2</f>
        <v>-1833.4747452181425</v>
      </c>
      <c r="G455" s="19">
        <v>0</v>
      </c>
      <c r="H455" s="20">
        <f>(-VLookups!$C$13)*(E455+F455/2)</f>
        <v>-8625.5819388787531</v>
      </c>
      <c r="I455" s="19">
        <v>0</v>
      </c>
      <c r="J455" s="19">
        <v>0</v>
      </c>
      <c r="K455" s="19">
        <v>0</v>
      </c>
      <c r="L455" s="19">
        <v>0</v>
      </c>
      <c r="M455" s="19">
        <v>0</v>
      </c>
      <c r="N455" s="20" t="s">
        <v>36</v>
      </c>
      <c r="O455" s="19">
        <v>0</v>
      </c>
      <c r="P455" s="20">
        <f>P454-VLookups!$C$42</f>
        <v>-415</v>
      </c>
      <c r="Q455" s="22">
        <v>211</v>
      </c>
      <c r="R455" s="19">
        <v>0</v>
      </c>
      <c r="S455" s="20">
        <f>VLookups!$C$50</f>
        <v>-3580.614715990946</v>
      </c>
      <c r="T455" s="19">
        <v>0</v>
      </c>
      <c r="U455" s="9">
        <v>307</v>
      </c>
      <c r="V455" s="21">
        <f>V454-VLookups!$C$54</f>
        <v>-2755</v>
      </c>
      <c r="W455" s="21">
        <f>-VLookups!$C$60</f>
        <v>-300</v>
      </c>
      <c r="X455" s="21">
        <f>-[1]VLookups!$C$62</f>
        <v>-150</v>
      </c>
      <c r="Y455" s="20">
        <f>Y454*(1+VLookups!$C$57/12)</f>
        <v>-518.70059607783082</v>
      </c>
      <c r="Z455" s="20">
        <f>-E455*VLookups!$J$3</f>
        <v>-1222.316496812095</v>
      </c>
      <c r="AA455" s="19">
        <v>0</v>
      </c>
      <c r="AB455" s="20">
        <f t="shared" si="28"/>
        <v>12073.96129993368</v>
      </c>
      <c r="AC455" s="20">
        <f t="shared" si="29"/>
        <v>2454544.886035847</v>
      </c>
    </row>
    <row r="456" spans="2:29" x14ac:dyDescent="0.25">
      <c r="B456" s="9">
        <v>452</v>
      </c>
      <c r="C456" s="9">
        <f t="shared" si="26"/>
        <v>60</v>
      </c>
      <c r="D456" s="9">
        <f t="shared" si="27"/>
        <v>8</v>
      </c>
      <c r="E456" s="20">
        <f>E444*(1+VLookups!$C$8)</f>
        <v>30557.912420302375</v>
      </c>
      <c r="F456" s="20">
        <f>-E456*VLookups!$C$10*2</f>
        <v>-1833.4747452181425</v>
      </c>
      <c r="G456" s="19">
        <v>0</v>
      </c>
      <c r="H456" s="20">
        <f>(-VLookups!$C$13)*(E456+F456/2)</f>
        <v>-8625.5819388787531</v>
      </c>
      <c r="I456" s="19">
        <v>0</v>
      </c>
      <c r="J456" s="19">
        <v>0</v>
      </c>
      <c r="K456" s="19">
        <v>0</v>
      </c>
      <c r="L456" s="19">
        <v>0</v>
      </c>
      <c r="M456" s="19">
        <v>0</v>
      </c>
      <c r="N456" s="20" t="s">
        <v>36</v>
      </c>
      <c r="O456" s="19">
        <v>0</v>
      </c>
      <c r="P456" s="20">
        <f>P455-VLookups!$C$42</f>
        <v>-416.5</v>
      </c>
      <c r="Q456" s="22">
        <v>212</v>
      </c>
      <c r="R456" s="19">
        <v>0</v>
      </c>
      <c r="S456" s="20">
        <f>VLookups!$C$50</f>
        <v>-3580.614715990946</v>
      </c>
      <c r="T456" s="19">
        <v>0</v>
      </c>
      <c r="U456" s="9">
        <v>308</v>
      </c>
      <c r="V456" s="21">
        <f>V455-VLookups!$C$54</f>
        <v>-2760</v>
      </c>
      <c r="W456" s="21">
        <f>-VLookups!$C$60</f>
        <v>-300</v>
      </c>
      <c r="X456" s="21">
        <f>-[1]VLookups!$C$62</f>
        <v>-150</v>
      </c>
      <c r="Y456" s="20">
        <f>Y455*(1+VLookups!$C$57/12)</f>
        <v>-520.21347281639112</v>
      </c>
      <c r="Z456" s="20">
        <f>-E456*VLookups!$J$3</f>
        <v>-1222.316496812095</v>
      </c>
      <c r="AA456" s="19">
        <v>0</v>
      </c>
      <c r="AB456" s="20">
        <f t="shared" si="28"/>
        <v>12065.948423195121</v>
      </c>
      <c r="AC456" s="20">
        <f t="shared" si="29"/>
        <v>2470701.7426024354</v>
      </c>
    </row>
    <row r="457" spans="2:29" x14ac:dyDescent="0.25">
      <c r="B457" s="9">
        <v>453</v>
      </c>
      <c r="C457" s="9">
        <f t="shared" si="26"/>
        <v>60</v>
      </c>
      <c r="D457" s="9">
        <f t="shared" si="27"/>
        <v>9</v>
      </c>
      <c r="E457" s="20">
        <f>E445*(1+VLookups!$C$8)</f>
        <v>30557.912420302375</v>
      </c>
      <c r="F457" s="20">
        <f>-E457*VLookups!$C$10*2</f>
        <v>-1833.4747452181425</v>
      </c>
      <c r="G457" s="19">
        <v>0</v>
      </c>
      <c r="H457" s="20">
        <f>(-VLookups!$C$13)*(E457+F457/2)</f>
        <v>-8625.5819388787531</v>
      </c>
      <c r="I457" s="19">
        <v>0</v>
      </c>
      <c r="J457" s="19">
        <v>0</v>
      </c>
      <c r="K457" s="19">
        <v>0</v>
      </c>
      <c r="L457" s="19">
        <v>0</v>
      </c>
      <c r="M457" s="19">
        <v>0</v>
      </c>
      <c r="N457" s="20" t="s">
        <v>36</v>
      </c>
      <c r="O457" s="19">
        <v>0</v>
      </c>
      <c r="P457" s="20">
        <f>P456-VLookups!$C$42</f>
        <v>-418</v>
      </c>
      <c r="Q457" s="22">
        <v>213</v>
      </c>
      <c r="R457" s="19">
        <v>0</v>
      </c>
      <c r="S457" s="20">
        <f>VLookups!$C$50</f>
        <v>-3580.614715990946</v>
      </c>
      <c r="T457" s="19">
        <v>0</v>
      </c>
      <c r="U457" s="9">
        <v>309</v>
      </c>
      <c r="V457" s="21">
        <f>V456-VLookups!$C$54</f>
        <v>-2765</v>
      </c>
      <c r="W457" s="21">
        <f>-VLookups!$C$60</f>
        <v>-300</v>
      </c>
      <c r="X457" s="21">
        <f>-[1]VLookups!$C$62</f>
        <v>-150</v>
      </c>
      <c r="Y457" s="20">
        <f>Y456*(1+VLookups!$C$57/12)</f>
        <v>-521.73076211210559</v>
      </c>
      <c r="Z457" s="20">
        <f>-E457*VLookups!$J$3</f>
        <v>-1222.316496812095</v>
      </c>
      <c r="AA457" s="19">
        <v>0</v>
      </c>
      <c r="AB457" s="20">
        <f t="shared" si="28"/>
        <v>12057.931133899407</v>
      </c>
      <c r="AC457" s="20">
        <f t="shared" si="29"/>
        <v>2486877.5099740056</v>
      </c>
    </row>
    <row r="458" spans="2:29" x14ac:dyDescent="0.25">
      <c r="B458" s="9">
        <v>454</v>
      </c>
      <c r="C458" s="9">
        <f t="shared" si="26"/>
        <v>60</v>
      </c>
      <c r="D458" s="9">
        <f t="shared" si="27"/>
        <v>10</v>
      </c>
      <c r="E458" s="20">
        <f>E446*(1+VLookups!$C$8)</f>
        <v>30557.912420302375</v>
      </c>
      <c r="F458" s="20">
        <f>-E458*VLookups!$C$10*2</f>
        <v>-1833.4747452181425</v>
      </c>
      <c r="G458" s="19">
        <v>0</v>
      </c>
      <c r="H458" s="20">
        <f>(-VLookups!$C$13)*(E458+F458/2)</f>
        <v>-8625.5819388787531</v>
      </c>
      <c r="I458" s="19">
        <v>0</v>
      </c>
      <c r="J458" s="19">
        <v>0</v>
      </c>
      <c r="K458" s="19">
        <v>0</v>
      </c>
      <c r="L458" s="19">
        <v>0</v>
      </c>
      <c r="M458" s="19">
        <v>0</v>
      </c>
      <c r="N458" s="20" t="s">
        <v>36</v>
      </c>
      <c r="O458" s="19">
        <v>0</v>
      </c>
      <c r="P458" s="20">
        <f>P457-VLookups!$C$42</f>
        <v>-419.5</v>
      </c>
      <c r="Q458" s="22">
        <v>214</v>
      </c>
      <c r="R458" s="19">
        <v>0</v>
      </c>
      <c r="S458" s="20">
        <f>VLookups!$C$50</f>
        <v>-3580.614715990946</v>
      </c>
      <c r="T458" s="19">
        <v>0</v>
      </c>
      <c r="U458" s="9">
        <v>310</v>
      </c>
      <c r="V458" s="21">
        <f>V457-VLookups!$C$54</f>
        <v>-2770</v>
      </c>
      <c r="W458" s="21">
        <f>-VLookups!$C$60</f>
        <v>-300</v>
      </c>
      <c r="X458" s="21">
        <f>-[1]VLookups!$C$62</f>
        <v>-150</v>
      </c>
      <c r="Y458" s="20">
        <f>Y457*(1+VLookups!$C$57/12)</f>
        <v>-523.25247683493262</v>
      </c>
      <c r="Z458" s="20">
        <f>-E458*VLookups!$J$3</f>
        <v>-1222.316496812095</v>
      </c>
      <c r="AA458" s="19">
        <v>0</v>
      </c>
      <c r="AB458" s="20">
        <f t="shared" si="28"/>
        <v>12049.90941917658</v>
      </c>
      <c r="AC458" s="20">
        <f t="shared" si="29"/>
        <v>2503072.2152431388</v>
      </c>
    </row>
    <row r="459" spans="2:29" x14ac:dyDescent="0.25">
      <c r="B459" s="9">
        <v>455</v>
      </c>
      <c r="C459" s="9">
        <f t="shared" si="26"/>
        <v>60</v>
      </c>
      <c r="D459" s="9">
        <f t="shared" si="27"/>
        <v>11</v>
      </c>
      <c r="E459" s="20">
        <f>E447*(1+VLookups!$C$8)</f>
        <v>30557.912420302375</v>
      </c>
      <c r="F459" s="20">
        <f>-E459*VLookups!$C$10*2</f>
        <v>-1833.4747452181425</v>
      </c>
      <c r="G459" s="19">
        <v>0</v>
      </c>
      <c r="H459" s="20">
        <f>(-VLookups!$C$13)*(E459+F459/2)</f>
        <v>-8625.5819388787531</v>
      </c>
      <c r="I459" s="19">
        <v>0</v>
      </c>
      <c r="J459" s="19">
        <v>0</v>
      </c>
      <c r="K459" s="19">
        <v>0</v>
      </c>
      <c r="L459" s="19">
        <v>0</v>
      </c>
      <c r="M459" s="19">
        <v>0</v>
      </c>
      <c r="N459" s="20" t="s">
        <v>36</v>
      </c>
      <c r="O459" s="19">
        <v>0</v>
      </c>
      <c r="P459" s="20">
        <f>P458-VLookups!$C$42</f>
        <v>-421</v>
      </c>
      <c r="Q459" s="22">
        <v>215</v>
      </c>
      <c r="R459" s="19">
        <v>0</v>
      </c>
      <c r="S459" s="20">
        <f>VLookups!$C$50</f>
        <v>-3580.614715990946</v>
      </c>
      <c r="T459" s="19">
        <v>0</v>
      </c>
      <c r="U459" s="9">
        <v>311</v>
      </c>
      <c r="V459" s="21">
        <f>V458-VLookups!$C$54</f>
        <v>-2775</v>
      </c>
      <c r="W459" s="21">
        <f>-VLookups!$C$60</f>
        <v>-300</v>
      </c>
      <c r="X459" s="21">
        <f>-[1]VLookups!$C$62</f>
        <v>-150</v>
      </c>
      <c r="Y459" s="20">
        <f>Y458*(1+VLookups!$C$57/12)</f>
        <v>-524.7786298923678</v>
      </c>
      <c r="Z459" s="20">
        <f>-E459*VLookups!$J$3</f>
        <v>-1222.316496812095</v>
      </c>
      <c r="AA459" s="19">
        <v>0</v>
      </c>
      <c r="AB459" s="20">
        <f t="shared" si="28"/>
        <v>12041.883266119145</v>
      </c>
      <c r="AC459" s="20">
        <f t="shared" si="29"/>
        <v>2519285.8855346637</v>
      </c>
    </row>
    <row r="460" spans="2:29" x14ac:dyDescent="0.25">
      <c r="B460" s="9">
        <v>456</v>
      </c>
      <c r="C460" s="9">
        <f t="shared" si="26"/>
        <v>61</v>
      </c>
      <c r="D460" s="9">
        <f t="shared" si="27"/>
        <v>0</v>
      </c>
      <c r="E460" s="20">
        <f>E448*(1+VLookups!$C$8)</f>
        <v>31627.439355012957</v>
      </c>
      <c r="F460" s="20">
        <f>-E460*VLookups!$C$10*2</f>
        <v>-1897.6463613007772</v>
      </c>
      <c r="G460" s="19">
        <v>0</v>
      </c>
      <c r="H460" s="20">
        <f>(-VLookups!$C$13)*(E460+F460/2)</f>
        <v>-8927.477306739509</v>
      </c>
      <c r="I460" s="19">
        <v>0</v>
      </c>
      <c r="J460" s="19">
        <v>0</v>
      </c>
      <c r="K460" s="19">
        <v>0</v>
      </c>
      <c r="L460" s="19">
        <v>0</v>
      </c>
      <c r="M460" s="19">
        <v>0</v>
      </c>
      <c r="N460" s="20" t="s">
        <v>36</v>
      </c>
      <c r="O460" s="19">
        <v>0</v>
      </c>
      <c r="P460" s="20">
        <f>P459-VLookups!$C$42</f>
        <v>-422.5</v>
      </c>
      <c r="Q460" s="22">
        <v>216</v>
      </c>
      <c r="R460" s="19">
        <v>0</v>
      </c>
      <c r="S460" s="20">
        <f>VLookups!$C$50</f>
        <v>-3580.614715990946</v>
      </c>
      <c r="T460" s="19">
        <v>0</v>
      </c>
      <c r="U460" s="9">
        <v>312</v>
      </c>
      <c r="V460" s="21">
        <f>V459-VLookups!$C$54</f>
        <v>-2780</v>
      </c>
      <c r="W460" s="21">
        <f>-VLookups!$C$60</f>
        <v>-300</v>
      </c>
      <c r="X460" s="21">
        <f>-[1]VLookups!$C$62</f>
        <v>-150</v>
      </c>
      <c r="Y460" s="20">
        <f>Y459*(1+VLookups!$C$57/12)</f>
        <v>-526.30923422955391</v>
      </c>
      <c r="Z460" s="20">
        <f>-E460*VLookups!$J$3</f>
        <v>-1265.0975742005182</v>
      </c>
      <c r="AA460" s="19">
        <v>0</v>
      </c>
      <c r="AB460" s="20">
        <f t="shared" si="28"/>
        <v>12726.617343202041</v>
      </c>
      <c r="AC460" s="20">
        <f t="shared" si="29"/>
        <v>2536211.3126870906</v>
      </c>
    </row>
    <row r="461" spans="2:29" x14ac:dyDescent="0.25">
      <c r="B461" s="9">
        <v>457</v>
      </c>
      <c r="C461" s="9">
        <f t="shared" si="26"/>
        <v>61</v>
      </c>
      <c r="D461" s="9">
        <f t="shared" si="27"/>
        <v>1</v>
      </c>
      <c r="E461" s="20">
        <f>E449*(1+VLookups!$C$8)</f>
        <v>31627.439355012957</v>
      </c>
      <c r="F461" s="20">
        <f>-E461*VLookups!$C$10*2</f>
        <v>-1897.6463613007772</v>
      </c>
      <c r="G461" s="19">
        <v>0</v>
      </c>
      <c r="H461" s="20">
        <f>(-VLookups!$C$13)*(E461+F461/2)</f>
        <v>-8927.477306739509</v>
      </c>
      <c r="I461" s="19">
        <v>0</v>
      </c>
      <c r="J461" s="19">
        <v>0</v>
      </c>
      <c r="K461" s="19">
        <v>0</v>
      </c>
      <c r="L461" s="19">
        <v>0</v>
      </c>
      <c r="M461" s="19">
        <v>0</v>
      </c>
      <c r="N461" s="20" t="s">
        <v>36</v>
      </c>
      <c r="O461" s="19">
        <v>0</v>
      </c>
      <c r="P461" s="20">
        <f>P460-VLookups!$C$42</f>
        <v>-424</v>
      </c>
      <c r="Q461" s="22">
        <v>217</v>
      </c>
      <c r="R461" s="19">
        <v>0</v>
      </c>
      <c r="S461" s="20">
        <f>VLookups!$C$50</f>
        <v>-3580.614715990946</v>
      </c>
      <c r="T461" s="19">
        <v>0</v>
      </c>
      <c r="U461" s="9">
        <v>313</v>
      </c>
      <c r="V461" s="21">
        <f>V460-VLookups!$C$54</f>
        <v>-2785</v>
      </c>
      <c r="W461" s="21">
        <f>-VLookups!$C$60</f>
        <v>-300</v>
      </c>
      <c r="X461" s="21">
        <f>-[1]VLookups!$C$62</f>
        <v>-150</v>
      </c>
      <c r="Y461" s="20">
        <f>Y460*(1+VLookups!$C$57/12)</f>
        <v>-527.84430282939013</v>
      </c>
      <c r="Z461" s="20">
        <f>-E461*VLookups!$J$3</f>
        <v>-1265.0975742005182</v>
      </c>
      <c r="AA461" s="19">
        <v>0</v>
      </c>
      <c r="AB461" s="20">
        <f t="shared" si="28"/>
        <v>12718.582274602204</v>
      </c>
      <c r="AC461" s="20">
        <f t="shared" si="29"/>
        <v>2553156.9138161712</v>
      </c>
    </row>
    <row r="462" spans="2:29" x14ac:dyDescent="0.25">
      <c r="B462" s="9">
        <v>458</v>
      </c>
      <c r="C462" s="9">
        <f t="shared" si="26"/>
        <v>61</v>
      </c>
      <c r="D462" s="9">
        <f t="shared" si="27"/>
        <v>2</v>
      </c>
      <c r="E462" s="20">
        <f>E450*(1+VLookups!$C$8)</f>
        <v>31627.439355012957</v>
      </c>
      <c r="F462" s="20">
        <f>-E462*VLookups!$C$10*2</f>
        <v>-1897.6463613007772</v>
      </c>
      <c r="G462" s="19">
        <v>0</v>
      </c>
      <c r="H462" s="20">
        <f>(-VLookups!$C$13)*(E462+F462/2)</f>
        <v>-8927.477306739509</v>
      </c>
      <c r="I462" s="19">
        <v>0</v>
      </c>
      <c r="J462" s="19">
        <v>0</v>
      </c>
      <c r="K462" s="19">
        <v>0</v>
      </c>
      <c r="L462" s="19">
        <v>0</v>
      </c>
      <c r="M462" s="19">
        <v>0</v>
      </c>
      <c r="N462" s="20" t="s">
        <v>36</v>
      </c>
      <c r="O462" s="19">
        <v>0</v>
      </c>
      <c r="P462" s="20">
        <f>P461-VLookups!$C$42</f>
        <v>-425.5</v>
      </c>
      <c r="Q462" s="22">
        <v>218</v>
      </c>
      <c r="R462" s="19">
        <v>0</v>
      </c>
      <c r="S462" s="20">
        <f>VLookups!$C$50</f>
        <v>-3580.614715990946</v>
      </c>
      <c r="T462" s="19">
        <v>0</v>
      </c>
      <c r="U462" s="9">
        <v>314</v>
      </c>
      <c r="V462" s="21">
        <f>V461-VLookups!$C$54</f>
        <v>-2790</v>
      </c>
      <c r="W462" s="21">
        <f>-VLookups!$C$60</f>
        <v>-300</v>
      </c>
      <c r="X462" s="21">
        <f>-[1]VLookups!$C$62</f>
        <v>-150</v>
      </c>
      <c r="Y462" s="20">
        <f>Y461*(1+VLookups!$C$57/12)</f>
        <v>-529.38384871264248</v>
      </c>
      <c r="Z462" s="20">
        <f>-E462*VLookups!$J$3</f>
        <v>-1265.0975742005182</v>
      </c>
      <c r="AA462" s="19">
        <v>0</v>
      </c>
      <c r="AB462" s="20">
        <f t="shared" si="28"/>
        <v>12710.54272871895</v>
      </c>
      <c r="AC462" s="20">
        <f t="shared" si="29"/>
        <v>2570122.718067917</v>
      </c>
    </row>
    <row r="463" spans="2:29" x14ac:dyDescent="0.25">
      <c r="B463" s="9">
        <v>459</v>
      </c>
      <c r="C463" s="9">
        <f t="shared" si="26"/>
        <v>61</v>
      </c>
      <c r="D463" s="9">
        <f t="shared" si="27"/>
        <v>3</v>
      </c>
      <c r="E463" s="20">
        <f>E451*(1+VLookups!$C$8)</f>
        <v>31627.439355012957</v>
      </c>
      <c r="F463" s="20">
        <f>-E463*VLookups!$C$10*2</f>
        <v>-1897.6463613007772</v>
      </c>
      <c r="G463" s="19">
        <v>0</v>
      </c>
      <c r="H463" s="20">
        <f>(-VLookups!$C$13)*(E463+F463/2)</f>
        <v>-8927.477306739509</v>
      </c>
      <c r="I463" s="19">
        <v>0</v>
      </c>
      <c r="J463" s="19">
        <v>0</v>
      </c>
      <c r="K463" s="19">
        <v>0</v>
      </c>
      <c r="L463" s="19">
        <v>0</v>
      </c>
      <c r="M463" s="19">
        <v>0</v>
      </c>
      <c r="N463" s="20" t="s">
        <v>36</v>
      </c>
      <c r="O463" s="19">
        <v>0</v>
      </c>
      <c r="P463" s="20">
        <f>P462-VLookups!$C$42</f>
        <v>-427</v>
      </c>
      <c r="Q463" s="22">
        <v>219</v>
      </c>
      <c r="R463" s="19">
        <v>0</v>
      </c>
      <c r="S463" s="20">
        <f>VLookups!$C$50</f>
        <v>-3580.614715990946</v>
      </c>
      <c r="T463" s="19">
        <v>0</v>
      </c>
      <c r="U463" s="9">
        <v>315</v>
      </c>
      <c r="V463" s="21">
        <f>V462-VLookups!$C$54</f>
        <v>-2795</v>
      </c>
      <c r="W463" s="21">
        <f>-VLookups!$C$60</f>
        <v>-300</v>
      </c>
      <c r="X463" s="21">
        <f>-[1]VLookups!$C$62</f>
        <v>-150</v>
      </c>
      <c r="Y463" s="20">
        <f>Y462*(1+VLookups!$C$57/12)</f>
        <v>-530.92788493805438</v>
      </c>
      <c r="Z463" s="20">
        <f>-E463*VLookups!$J$3</f>
        <v>-1265.0975742005182</v>
      </c>
      <c r="AA463" s="19">
        <v>0</v>
      </c>
      <c r="AB463" s="20">
        <f t="shared" si="28"/>
        <v>12702.49869249354</v>
      </c>
      <c r="AC463" s="20">
        <f t="shared" si="29"/>
        <v>2587108.7546238569</v>
      </c>
    </row>
    <row r="464" spans="2:29" x14ac:dyDescent="0.25">
      <c r="B464" s="9">
        <v>460</v>
      </c>
      <c r="C464" s="9">
        <f t="shared" si="26"/>
        <v>61</v>
      </c>
      <c r="D464" s="9">
        <f t="shared" si="27"/>
        <v>4</v>
      </c>
      <c r="E464" s="20">
        <f>E452*(1+VLookups!$C$8)</f>
        <v>31627.439355012957</v>
      </c>
      <c r="F464" s="20">
        <f>-E464*VLookups!$C$10*2</f>
        <v>-1897.6463613007772</v>
      </c>
      <c r="G464" s="19">
        <v>0</v>
      </c>
      <c r="H464" s="20">
        <f>(-VLookups!$C$13)*(E464+F464/2)</f>
        <v>-8927.477306739509</v>
      </c>
      <c r="I464" s="19">
        <v>0</v>
      </c>
      <c r="J464" s="19">
        <v>0</v>
      </c>
      <c r="K464" s="19">
        <v>0</v>
      </c>
      <c r="L464" s="19">
        <v>0</v>
      </c>
      <c r="M464" s="19">
        <v>0</v>
      </c>
      <c r="N464" s="20" t="s">
        <v>36</v>
      </c>
      <c r="O464" s="19">
        <v>0</v>
      </c>
      <c r="P464" s="20">
        <f>P463-VLookups!$C$42</f>
        <v>-428.5</v>
      </c>
      <c r="Q464" s="22">
        <v>220</v>
      </c>
      <c r="R464" s="19">
        <v>0</v>
      </c>
      <c r="S464" s="20">
        <f>VLookups!$C$50</f>
        <v>-3580.614715990946</v>
      </c>
      <c r="T464" s="19">
        <v>0</v>
      </c>
      <c r="U464" s="9">
        <v>316</v>
      </c>
      <c r="V464" s="21">
        <f>V463-VLookups!$C$54</f>
        <v>-2800</v>
      </c>
      <c r="W464" s="21">
        <f>-VLookups!$C$60</f>
        <v>-300</v>
      </c>
      <c r="X464" s="21">
        <f>-[1]VLookups!$C$62</f>
        <v>-150</v>
      </c>
      <c r="Y464" s="20">
        <f>Y463*(1+VLookups!$C$57/12)</f>
        <v>-532.47642460245709</v>
      </c>
      <c r="Z464" s="20">
        <f>-E464*VLookups!$J$3</f>
        <v>-1265.0975742005182</v>
      </c>
      <c r="AA464" s="19">
        <v>0</v>
      </c>
      <c r="AB464" s="20">
        <f t="shared" si="28"/>
        <v>12694.450152829137</v>
      </c>
      <c r="AC464" s="20">
        <f t="shared" si="29"/>
        <v>2604115.0527010593</v>
      </c>
    </row>
    <row r="465" spans="2:29" x14ac:dyDescent="0.25">
      <c r="B465" s="9">
        <v>461</v>
      </c>
      <c r="C465" s="9">
        <f t="shared" ref="C465:C508" si="30">C453+1</f>
        <v>61</v>
      </c>
      <c r="D465" s="9">
        <f t="shared" si="27"/>
        <v>5</v>
      </c>
      <c r="E465" s="20">
        <f>E453*(1+VLookups!$C$8)</f>
        <v>31627.439355012957</v>
      </c>
      <c r="F465" s="20">
        <f>-E465*VLookups!$C$10*2</f>
        <v>-1897.6463613007772</v>
      </c>
      <c r="G465" s="19">
        <v>0</v>
      </c>
      <c r="H465" s="20">
        <f>(-VLookups!$C$13)*(E465+F465/2)</f>
        <v>-8927.477306739509</v>
      </c>
      <c r="I465" s="19">
        <v>0</v>
      </c>
      <c r="J465" s="19">
        <v>0</v>
      </c>
      <c r="K465" s="19">
        <v>0</v>
      </c>
      <c r="L465" s="19">
        <v>0</v>
      </c>
      <c r="M465" s="19">
        <v>0</v>
      </c>
      <c r="N465" s="20" t="s">
        <v>36</v>
      </c>
      <c r="O465" s="19">
        <v>0</v>
      </c>
      <c r="P465" s="20">
        <f>P464-VLookups!$C$42</f>
        <v>-430</v>
      </c>
      <c r="Q465" s="22">
        <v>221</v>
      </c>
      <c r="R465" s="19">
        <v>0</v>
      </c>
      <c r="S465" s="20">
        <f>VLookups!$C$50</f>
        <v>-3580.614715990946</v>
      </c>
      <c r="T465" s="19">
        <v>0</v>
      </c>
      <c r="U465" s="9">
        <v>317</v>
      </c>
      <c r="V465" s="21">
        <f>V464-VLookups!$C$54</f>
        <v>-2805</v>
      </c>
      <c r="W465" s="21">
        <f>-VLookups!$C$60</f>
        <v>-300</v>
      </c>
      <c r="X465" s="21">
        <f>-[1]VLookups!$C$62</f>
        <v>-150</v>
      </c>
      <c r="Y465" s="20">
        <f>Y464*(1+VLookups!$C$57/12)</f>
        <v>-534.02948084088098</v>
      </c>
      <c r="Z465" s="20">
        <f>-E465*VLookups!$J$3</f>
        <v>-1265.0975742005182</v>
      </c>
      <c r="AA465" s="19">
        <v>0</v>
      </c>
      <c r="AB465" s="20">
        <f t="shared" si="28"/>
        <v>12686.397096590712</v>
      </c>
      <c r="AC465" s="20">
        <f t="shared" si="29"/>
        <v>2621141.6415521516</v>
      </c>
    </row>
    <row r="466" spans="2:29" x14ac:dyDescent="0.25">
      <c r="B466" s="9">
        <v>462</v>
      </c>
      <c r="C466" s="9">
        <f t="shared" si="30"/>
        <v>61</v>
      </c>
      <c r="D466" s="9">
        <f t="shared" ref="D466:D507" si="31">D454</f>
        <v>6</v>
      </c>
      <c r="E466" s="20">
        <f>E454*(1+VLookups!$C$8)</f>
        <v>31627.439355012957</v>
      </c>
      <c r="F466" s="20">
        <f>-E466*VLookups!$C$10*2</f>
        <v>-1897.6463613007772</v>
      </c>
      <c r="G466" s="19">
        <v>0</v>
      </c>
      <c r="H466" s="20">
        <f>(-VLookups!$C$13)*(E466+F466/2)</f>
        <v>-8927.477306739509</v>
      </c>
      <c r="I466" s="19">
        <v>0</v>
      </c>
      <c r="J466" s="19">
        <v>0</v>
      </c>
      <c r="K466" s="19">
        <v>0</v>
      </c>
      <c r="L466" s="19">
        <v>0</v>
      </c>
      <c r="M466" s="19">
        <v>0</v>
      </c>
      <c r="N466" s="20" t="s">
        <v>36</v>
      </c>
      <c r="O466" s="19">
        <v>0</v>
      </c>
      <c r="P466" s="20">
        <f>P465-VLookups!$C$42</f>
        <v>-431.5</v>
      </c>
      <c r="Q466" s="22">
        <v>222</v>
      </c>
      <c r="R466" s="19">
        <v>0</v>
      </c>
      <c r="S466" s="20">
        <f>VLookups!$C$50</f>
        <v>-3580.614715990946</v>
      </c>
      <c r="T466" s="19">
        <v>0</v>
      </c>
      <c r="U466" s="9">
        <v>318</v>
      </c>
      <c r="V466" s="21">
        <f>V465-VLookups!$C$54</f>
        <v>-2810</v>
      </c>
      <c r="W466" s="21">
        <f>-VLookups!$C$60</f>
        <v>-300</v>
      </c>
      <c r="X466" s="21">
        <f>-[1]VLookups!$C$62</f>
        <v>-150</v>
      </c>
      <c r="Y466" s="20">
        <f>Y465*(1+VLookups!$C$57/12)</f>
        <v>-535.58706682666684</v>
      </c>
      <c r="Z466" s="20">
        <f>-E466*VLookups!$J$3</f>
        <v>-1265.0975742005182</v>
      </c>
      <c r="AA466" s="19">
        <v>0</v>
      </c>
      <c r="AB466" s="20">
        <f t="shared" si="28"/>
        <v>12678.339510604927</v>
      </c>
      <c r="AC466" s="20">
        <f t="shared" si="29"/>
        <v>2638188.5504653435</v>
      </c>
    </row>
    <row r="467" spans="2:29" x14ac:dyDescent="0.25">
      <c r="B467" s="9">
        <v>463</v>
      </c>
      <c r="C467" s="9">
        <f t="shared" si="30"/>
        <v>61</v>
      </c>
      <c r="D467" s="9">
        <f t="shared" si="31"/>
        <v>7</v>
      </c>
      <c r="E467" s="20">
        <f>E455*(1+VLookups!$C$8)</f>
        <v>31627.439355012957</v>
      </c>
      <c r="F467" s="20">
        <f>-E467*VLookups!$C$10*2</f>
        <v>-1897.6463613007772</v>
      </c>
      <c r="G467" s="19">
        <v>0</v>
      </c>
      <c r="H467" s="20">
        <f>(-VLookups!$C$13)*(E467+F467/2)</f>
        <v>-8927.477306739509</v>
      </c>
      <c r="I467" s="19">
        <v>0</v>
      </c>
      <c r="J467" s="19">
        <v>0</v>
      </c>
      <c r="K467" s="19">
        <v>0</v>
      </c>
      <c r="L467" s="19">
        <v>0</v>
      </c>
      <c r="M467" s="19">
        <v>0</v>
      </c>
      <c r="N467" s="20" t="s">
        <v>36</v>
      </c>
      <c r="O467" s="19">
        <v>0</v>
      </c>
      <c r="P467" s="20">
        <f>P466-VLookups!$C$42</f>
        <v>-433</v>
      </c>
      <c r="Q467" s="22">
        <v>223</v>
      </c>
      <c r="R467" s="19">
        <v>0</v>
      </c>
      <c r="S467" s="20">
        <f>VLookups!$C$50</f>
        <v>-3580.614715990946</v>
      </c>
      <c r="T467" s="19">
        <v>0</v>
      </c>
      <c r="U467" s="9">
        <v>319</v>
      </c>
      <c r="V467" s="21">
        <f>V466-VLookups!$C$54</f>
        <v>-2815</v>
      </c>
      <c r="W467" s="21">
        <f>-VLookups!$C$60</f>
        <v>-300</v>
      </c>
      <c r="X467" s="21">
        <f>-[1]VLookups!$C$62</f>
        <v>-150</v>
      </c>
      <c r="Y467" s="20">
        <f>Y466*(1+VLookups!$C$57/12)</f>
        <v>-537.14919577157798</v>
      </c>
      <c r="Z467" s="20">
        <f>-E467*VLookups!$J$3</f>
        <v>-1265.0975742005182</v>
      </c>
      <c r="AA467" s="19">
        <v>0</v>
      </c>
      <c r="AB467" s="20">
        <f t="shared" si="28"/>
        <v>12670.277381660017</v>
      </c>
      <c r="AC467" s="20">
        <f t="shared" si="29"/>
        <v>2655255.8087644456</v>
      </c>
    </row>
    <row r="468" spans="2:29" x14ac:dyDescent="0.25">
      <c r="B468" s="9">
        <v>464</v>
      </c>
      <c r="C468" s="9">
        <f t="shared" si="30"/>
        <v>61</v>
      </c>
      <c r="D468" s="9">
        <f t="shared" si="31"/>
        <v>8</v>
      </c>
      <c r="E468" s="20">
        <f>E456*(1+VLookups!$C$8)</f>
        <v>31627.439355012957</v>
      </c>
      <c r="F468" s="20">
        <f>-E468*VLookups!$C$10*2</f>
        <v>-1897.6463613007772</v>
      </c>
      <c r="G468" s="19">
        <v>0</v>
      </c>
      <c r="H468" s="20">
        <f>(-VLookups!$C$13)*(E468+F468/2)</f>
        <v>-8927.477306739509</v>
      </c>
      <c r="I468" s="19">
        <v>0</v>
      </c>
      <c r="J468" s="19">
        <v>0</v>
      </c>
      <c r="K468" s="19">
        <v>0</v>
      </c>
      <c r="L468" s="19">
        <v>0</v>
      </c>
      <c r="M468" s="19">
        <v>0</v>
      </c>
      <c r="N468" s="20" t="s">
        <v>36</v>
      </c>
      <c r="O468" s="19">
        <v>0</v>
      </c>
      <c r="P468" s="20">
        <f>P467-VLookups!$C$42</f>
        <v>-434.5</v>
      </c>
      <c r="Q468" s="22">
        <v>224</v>
      </c>
      <c r="R468" s="19">
        <v>0</v>
      </c>
      <c r="S468" s="20">
        <f>VLookups!$C$50</f>
        <v>-3580.614715990946</v>
      </c>
      <c r="T468" s="19">
        <v>0</v>
      </c>
      <c r="U468" s="9">
        <v>320</v>
      </c>
      <c r="V468" s="21">
        <f>V467-VLookups!$C$54</f>
        <v>-2820</v>
      </c>
      <c r="W468" s="21">
        <f>-VLookups!$C$60</f>
        <v>-300</v>
      </c>
      <c r="X468" s="21">
        <f>-[1]VLookups!$C$62</f>
        <v>-150</v>
      </c>
      <c r="Y468" s="20">
        <f>Y467*(1+VLookups!$C$57/12)</f>
        <v>-538.71588092591173</v>
      </c>
      <c r="Z468" s="20">
        <f>-E468*VLookups!$J$3</f>
        <v>-1265.0975742005182</v>
      </c>
      <c r="AA468" s="19">
        <v>0</v>
      </c>
      <c r="AB468" s="20">
        <f t="shared" si="28"/>
        <v>12662.210696505681</v>
      </c>
      <c r="AC468" s="20">
        <f t="shared" si="29"/>
        <v>2672343.4458088921</v>
      </c>
    </row>
    <row r="469" spans="2:29" x14ac:dyDescent="0.25">
      <c r="B469" s="9">
        <v>465</v>
      </c>
      <c r="C469" s="9">
        <f t="shared" si="30"/>
        <v>61</v>
      </c>
      <c r="D469" s="9">
        <f t="shared" si="31"/>
        <v>9</v>
      </c>
      <c r="E469" s="20">
        <f>E457*(1+VLookups!$C$8)</f>
        <v>31627.439355012957</v>
      </c>
      <c r="F469" s="20">
        <f>-E469*VLookups!$C$10*2</f>
        <v>-1897.6463613007772</v>
      </c>
      <c r="G469" s="19">
        <v>0</v>
      </c>
      <c r="H469" s="20">
        <f>(-VLookups!$C$13)*(E469+F469/2)</f>
        <v>-8927.477306739509</v>
      </c>
      <c r="I469" s="19">
        <v>0</v>
      </c>
      <c r="J469" s="19">
        <v>0</v>
      </c>
      <c r="K469" s="19">
        <v>0</v>
      </c>
      <c r="L469" s="19">
        <v>0</v>
      </c>
      <c r="M469" s="19">
        <v>0</v>
      </c>
      <c r="N469" s="20" t="s">
        <v>36</v>
      </c>
      <c r="O469" s="19">
        <v>0</v>
      </c>
      <c r="P469" s="20">
        <f>P468-VLookups!$C$42</f>
        <v>-436</v>
      </c>
      <c r="Q469" s="22">
        <v>225</v>
      </c>
      <c r="R469" s="19">
        <v>0</v>
      </c>
      <c r="S469" s="20">
        <f>VLookups!$C$50</f>
        <v>-3580.614715990946</v>
      </c>
      <c r="T469" s="19">
        <v>0</v>
      </c>
      <c r="U469" s="9">
        <v>321</v>
      </c>
      <c r="V469" s="21">
        <f>V468-VLookups!$C$54</f>
        <v>-2825</v>
      </c>
      <c r="W469" s="21">
        <f>-VLookups!$C$60</f>
        <v>-300</v>
      </c>
      <c r="X469" s="21">
        <f>-[1]VLookups!$C$62</f>
        <v>-150</v>
      </c>
      <c r="Y469" s="20">
        <f>Y468*(1+VLookups!$C$57/12)</f>
        <v>-540.28713557861226</v>
      </c>
      <c r="Z469" s="20">
        <f>-E469*VLookups!$J$3</f>
        <v>-1265.0975742005182</v>
      </c>
      <c r="AA469" s="19">
        <v>0</v>
      </c>
      <c r="AB469" s="20">
        <f t="shared" si="28"/>
        <v>12654.139441852982</v>
      </c>
      <c r="AC469" s="20">
        <f t="shared" si="29"/>
        <v>2689451.4909937601</v>
      </c>
    </row>
    <row r="470" spans="2:29" x14ac:dyDescent="0.25">
      <c r="B470" s="9">
        <v>466</v>
      </c>
      <c r="C470" s="9">
        <f t="shared" si="30"/>
        <v>61</v>
      </c>
      <c r="D470" s="9">
        <f t="shared" si="31"/>
        <v>10</v>
      </c>
      <c r="E470" s="20">
        <f>E458*(1+VLookups!$C$8)</f>
        <v>31627.439355012957</v>
      </c>
      <c r="F470" s="20">
        <f>-E470*VLookups!$C$10*2</f>
        <v>-1897.6463613007772</v>
      </c>
      <c r="G470" s="19">
        <v>0</v>
      </c>
      <c r="H470" s="20">
        <f>(-VLookups!$C$13)*(E470+F470/2)</f>
        <v>-8927.477306739509</v>
      </c>
      <c r="I470" s="19">
        <v>0</v>
      </c>
      <c r="J470" s="19">
        <v>0</v>
      </c>
      <c r="K470" s="19">
        <v>0</v>
      </c>
      <c r="L470" s="19">
        <v>0</v>
      </c>
      <c r="M470" s="19">
        <v>0</v>
      </c>
      <c r="N470" s="20" t="s">
        <v>36</v>
      </c>
      <c r="O470" s="19">
        <v>0</v>
      </c>
      <c r="P470" s="20">
        <f>P469-VLookups!$C$42</f>
        <v>-437.5</v>
      </c>
      <c r="Q470" s="22">
        <v>226</v>
      </c>
      <c r="R470" s="19">
        <v>0</v>
      </c>
      <c r="S470" s="20">
        <f>VLookups!$C$50</f>
        <v>-3580.614715990946</v>
      </c>
      <c r="T470" s="19">
        <v>0</v>
      </c>
      <c r="U470" s="9">
        <v>322</v>
      </c>
      <c r="V470" s="21">
        <f>V469-VLookups!$C$54</f>
        <v>-2830</v>
      </c>
      <c r="W470" s="21">
        <f>-VLookups!$C$60</f>
        <v>-300</v>
      </c>
      <c r="X470" s="21">
        <f>-[1]VLookups!$C$62</f>
        <v>-150</v>
      </c>
      <c r="Y470" s="20">
        <f>Y469*(1+VLookups!$C$57/12)</f>
        <v>-541.86297305738321</v>
      </c>
      <c r="Z470" s="20">
        <f>-E470*VLookups!$J$3</f>
        <v>-1265.0975742005182</v>
      </c>
      <c r="AA470" s="19">
        <v>0</v>
      </c>
      <c r="AB470" s="20">
        <f t="shared" si="28"/>
        <v>12646.063604374211</v>
      </c>
      <c r="AC470" s="20">
        <f t="shared" si="29"/>
        <v>2706579.9737497908</v>
      </c>
    </row>
    <row r="471" spans="2:29" x14ac:dyDescent="0.25">
      <c r="B471" s="9">
        <v>467</v>
      </c>
      <c r="C471" s="9">
        <f t="shared" si="30"/>
        <v>61</v>
      </c>
      <c r="D471" s="9">
        <f t="shared" si="31"/>
        <v>11</v>
      </c>
      <c r="E471" s="20">
        <f>E459*(1+VLookups!$C$8)</f>
        <v>31627.439355012957</v>
      </c>
      <c r="F471" s="20">
        <f>-E471*VLookups!$C$10*2</f>
        <v>-1897.6463613007772</v>
      </c>
      <c r="G471" s="19">
        <v>0</v>
      </c>
      <c r="H471" s="20">
        <f>(-VLookups!$C$13)*(E471+F471/2)</f>
        <v>-8927.477306739509</v>
      </c>
      <c r="I471" s="19">
        <v>0</v>
      </c>
      <c r="J471" s="19">
        <v>0</v>
      </c>
      <c r="K471" s="19">
        <v>0</v>
      </c>
      <c r="L471" s="19">
        <v>0</v>
      </c>
      <c r="M471" s="19">
        <v>0</v>
      </c>
      <c r="N471" s="20" t="s">
        <v>36</v>
      </c>
      <c r="O471" s="19">
        <v>0</v>
      </c>
      <c r="P471" s="20">
        <f>P470-VLookups!$C$42</f>
        <v>-439</v>
      </c>
      <c r="Q471" s="22">
        <v>227</v>
      </c>
      <c r="R471" s="19">
        <v>0</v>
      </c>
      <c r="S471" s="20">
        <f>VLookups!$C$50</f>
        <v>-3580.614715990946</v>
      </c>
      <c r="T471" s="19">
        <v>0</v>
      </c>
      <c r="U471" s="9">
        <v>323</v>
      </c>
      <c r="V471" s="21">
        <f>V470-VLookups!$C$54</f>
        <v>-2835</v>
      </c>
      <c r="W471" s="21">
        <f>-VLookups!$C$60</f>
        <v>-300</v>
      </c>
      <c r="X471" s="21">
        <f>-[1]VLookups!$C$62</f>
        <v>-150</v>
      </c>
      <c r="Y471" s="20">
        <f>Y470*(1+VLookups!$C$57/12)</f>
        <v>-543.4434067288006</v>
      </c>
      <c r="Z471" s="20">
        <f>-E471*VLookups!$J$3</f>
        <v>-1265.0975742005182</v>
      </c>
      <c r="AA471" s="19">
        <v>0</v>
      </c>
      <c r="AB471" s="20">
        <f t="shared" si="28"/>
        <v>12637.983170702793</v>
      </c>
      <c r="AC471" s="20">
        <f t="shared" si="29"/>
        <v>2723728.9235434099</v>
      </c>
    </row>
    <row r="472" spans="2:29" x14ac:dyDescent="0.25">
      <c r="B472" s="9">
        <v>468</v>
      </c>
      <c r="C472" s="9">
        <f t="shared" si="30"/>
        <v>62</v>
      </c>
      <c r="D472" s="9">
        <f t="shared" si="31"/>
        <v>0</v>
      </c>
      <c r="E472" s="20">
        <f>E460*(1+VLookups!$C$8)</f>
        <v>32734.399732438407</v>
      </c>
      <c r="F472" s="20">
        <f>-E472*VLookups!$C$10*2</f>
        <v>-1964.0639839463045</v>
      </c>
      <c r="G472" s="19">
        <v>0</v>
      </c>
      <c r="H472" s="20">
        <f>(-VLookups!$C$13)*(E472+F472/2)</f>
        <v>-9239.93901247539</v>
      </c>
      <c r="I472" s="19">
        <v>0</v>
      </c>
      <c r="J472" s="19">
        <v>0</v>
      </c>
      <c r="K472" s="19">
        <v>0</v>
      </c>
      <c r="L472" s="19">
        <v>0</v>
      </c>
      <c r="M472" s="19">
        <v>0</v>
      </c>
      <c r="N472" s="20" t="s">
        <v>36</v>
      </c>
      <c r="O472" s="19">
        <v>0</v>
      </c>
      <c r="P472" s="20">
        <f>P471-VLookups!$C$42</f>
        <v>-440.5</v>
      </c>
      <c r="Q472" s="22">
        <v>228</v>
      </c>
      <c r="R472" s="19">
        <v>0</v>
      </c>
      <c r="S472" s="20">
        <f>VLookups!$C$50</f>
        <v>-3580.614715990946</v>
      </c>
      <c r="T472" s="19">
        <v>0</v>
      </c>
      <c r="U472" s="9">
        <v>324</v>
      </c>
      <c r="V472" s="21">
        <f>V471-VLookups!$C$54</f>
        <v>-2840</v>
      </c>
      <c r="W472" s="21">
        <f>-VLookups!$C$60</f>
        <v>-300</v>
      </c>
      <c r="X472" s="21">
        <f>-[1]VLookups!$C$62</f>
        <v>-150</v>
      </c>
      <c r="Y472" s="20">
        <f>Y471*(1+VLookups!$C$57/12)</f>
        <v>-545.02844999842625</v>
      </c>
      <c r="Z472" s="20">
        <f>-E472*VLookups!$J$3</f>
        <v>-1309.3759892975363</v>
      </c>
      <c r="AA472" s="19">
        <v>0</v>
      </c>
      <c r="AB472" s="20">
        <f t="shared" si="28"/>
        <v>13346.909572702956</v>
      </c>
      <c r="AC472" s="20">
        <f t="shared" si="29"/>
        <v>2741615.3813220183</v>
      </c>
    </row>
    <row r="473" spans="2:29" x14ac:dyDescent="0.25">
      <c r="B473" s="9">
        <v>469</v>
      </c>
      <c r="C473" s="9">
        <f t="shared" si="30"/>
        <v>62</v>
      </c>
      <c r="D473" s="9">
        <f t="shared" si="31"/>
        <v>1</v>
      </c>
      <c r="E473" s="20">
        <f>E461*(1+VLookups!$C$8)</f>
        <v>32734.399732438407</v>
      </c>
      <c r="F473" s="20">
        <f>-E473*VLookups!$C$10*2</f>
        <v>-1964.0639839463045</v>
      </c>
      <c r="G473" s="19">
        <v>0</v>
      </c>
      <c r="H473" s="20">
        <f>(-VLookups!$C$13)*(E473+F473/2)</f>
        <v>-9239.93901247539</v>
      </c>
      <c r="I473" s="19">
        <v>0</v>
      </c>
      <c r="J473" s="19">
        <v>0</v>
      </c>
      <c r="K473" s="19">
        <v>0</v>
      </c>
      <c r="L473" s="19">
        <v>0</v>
      </c>
      <c r="M473" s="19">
        <v>0</v>
      </c>
      <c r="N473" s="20" t="s">
        <v>36</v>
      </c>
      <c r="O473" s="19">
        <v>0</v>
      </c>
      <c r="P473" s="20">
        <f>P472-VLookups!$C$42</f>
        <v>-442</v>
      </c>
      <c r="Q473" s="22">
        <v>229</v>
      </c>
      <c r="R473" s="19">
        <v>0</v>
      </c>
      <c r="S473" s="20">
        <f>VLookups!$C$50</f>
        <v>-3580.614715990946</v>
      </c>
      <c r="T473" s="19">
        <v>0</v>
      </c>
      <c r="U473" s="9">
        <v>325</v>
      </c>
      <c r="V473" s="21">
        <f>V472-VLookups!$C$54</f>
        <v>-2845</v>
      </c>
      <c r="W473" s="21">
        <f>-VLookups!$C$60</f>
        <v>-300</v>
      </c>
      <c r="X473" s="21">
        <f>-[1]VLookups!$C$62</f>
        <v>-150</v>
      </c>
      <c r="Y473" s="20">
        <f>Y472*(1+VLookups!$C$57/12)</f>
        <v>-546.61811631092166</v>
      </c>
      <c r="Z473" s="20">
        <f>-E473*VLookups!$J$3</f>
        <v>-1309.3759892975363</v>
      </c>
      <c r="AA473" s="19">
        <v>0</v>
      </c>
      <c r="AB473" s="20">
        <f t="shared" si="28"/>
        <v>13338.819906390461</v>
      </c>
      <c r="AC473" s="20">
        <f t="shared" si="29"/>
        <v>2759523.5601972789</v>
      </c>
    </row>
    <row r="474" spans="2:29" x14ac:dyDescent="0.25">
      <c r="B474" s="9">
        <v>470</v>
      </c>
      <c r="C474" s="9">
        <f t="shared" si="30"/>
        <v>62</v>
      </c>
      <c r="D474" s="9">
        <f t="shared" si="31"/>
        <v>2</v>
      </c>
      <c r="E474" s="20">
        <f>E462*(1+VLookups!$C$8)</f>
        <v>32734.399732438407</v>
      </c>
      <c r="F474" s="20">
        <f>-E474*VLookups!$C$10*2</f>
        <v>-1964.0639839463045</v>
      </c>
      <c r="G474" s="19">
        <v>0</v>
      </c>
      <c r="H474" s="20">
        <f>(-VLookups!$C$13)*(E474+F474/2)</f>
        <v>-9239.93901247539</v>
      </c>
      <c r="I474" s="19">
        <v>0</v>
      </c>
      <c r="J474" s="19">
        <v>0</v>
      </c>
      <c r="K474" s="19">
        <v>0</v>
      </c>
      <c r="L474" s="19">
        <v>0</v>
      </c>
      <c r="M474" s="19">
        <v>0</v>
      </c>
      <c r="N474" s="20" t="s">
        <v>36</v>
      </c>
      <c r="O474" s="19">
        <v>0</v>
      </c>
      <c r="P474" s="20">
        <f>P473-VLookups!$C$42</f>
        <v>-443.5</v>
      </c>
      <c r="Q474" s="22">
        <v>230</v>
      </c>
      <c r="R474" s="19">
        <v>0</v>
      </c>
      <c r="S474" s="20">
        <f>VLookups!$C$50</f>
        <v>-3580.614715990946</v>
      </c>
      <c r="T474" s="19">
        <v>0</v>
      </c>
      <c r="U474" s="9">
        <v>326</v>
      </c>
      <c r="V474" s="21">
        <f>V473-VLookups!$C$54</f>
        <v>-2850</v>
      </c>
      <c r="W474" s="21">
        <f>-VLookups!$C$60</f>
        <v>-300</v>
      </c>
      <c r="X474" s="21">
        <f>-[1]VLookups!$C$62</f>
        <v>-150</v>
      </c>
      <c r="Y474" s="20">
        <f>Y473*(1+VLookups!$C$57/12)</f>
        <v>-548.21241915016185</v>
      </c>
      <c r="Z474" s="20">
        <f>-E474*VLookups!$J$3</f>
        <v>-1309.3759892975363</v>
      </c>
      <c r="AA474" s="19">
        <v>0</v>
      </c>
      <c r="AB474" s="20">
        <f t="shared" si="28"/>
        <v>13330.72560355122</v>
      </c>
      <c r="AC474" s="20">
        <f t="shared" si="29"/>
        <v>2777453.4917344921</v>
      </c>
    </row>
    <row r="475" spans="2:29" x14ac:dyDescent="0.25">
      <c r="B475" s="9">
        <v>471</v>
      </c>
      <c r="C475" s="9">
        <f t="shared" si="30"/>
        <v>62</v>
      </c>
      <c r="D475" s="9">
        <f t="shared" si="31"/>
        <v>3</v>
      </c>
      <c r="E475" s="20">
        <f>E463*(1+VLookups!$C$8)</f>
        <v>32734.399732438407</v>
      </c>
      <c r="F475" s="20">
        <f>-E475*VLookups!$C$10*2</f>
        <v>-1964.0639839463045</v>
      </c>
      <c r="G475" s="19">
        <v>0</v>
      </c>
      <c r="H475" s="20">
        <f>(-VLookups!$C$13)*(E475+F475/2)</f>
        <v>-9239.93901247539</v>
      </c>
      <c r="I475" s="19">
        <v>0</v>
      </c>
      <c r="J475" s="19">
        <v>0</v>
      </c>
      <c r="K475" s="19">
        <v>0</v>
      </c>
      <c r="L475" s="19">
        <v>0</v>
      </c>
      <c r="M475" s="19">
        <v>0</v>
      </c>
      <c r="N475" s="20" t="s">
        <v>36</v>
      </c>
      <c r="O475" s="19">
        <v>0</v>
      </c>
      <c r="P475" s="20">
        <f>P474-VLookups!$C$42</f>
        <v>-445</v>
      </c>
      <c r="Q475" s="22">
        <v>231</v>
      </c>
      <c r="R475" s="19">
        <v>0</v>
      </c>
      <c r="S475" s="20">
        <f>VLookups!$C$50</f>
        <v>-3580.614715990946</v>
      </c>
      <c r="T475" s="19">
        <v>0</v>
      </c>
      <c r="U475" s="9">
        <v>327</v>
      </c>
      <c r="V475" s="21">
        <f>V474-VLookups!$C$54</f>
        <v>-2855</v>
      </c>
      <c r="W475" s="21">
        <f>-VLookups!$C$60</f>
        <v>-300</v>
      </c>
      <c r="X475" s="21">
        <f>-[1]VLookups!$C$62</f>
        <v>-150</v>
      </c>
      <c r="Y475" s="20">
        <f>Y474*(1+VLookups!$C$57/12)</f>
        <v>-549.81137203934986</v>
      </c>
      <c r="Z475" s="20">
        <f>-E475*VLookups!$J$3</f>
        <v>-1309.3759892975363</v>
      </c>
      <c r="AA475" s="19">
        <v>0</v>
      </c>
      <c r="AB475" s="20">
        <f t="shared" si="28"/>
        <v>13322.626650662032</v>
      </c>
      <c r="AC475" s="20">
        <f t="shared" si="29"/>
        <v>2795405.207538045</v>
      </c>
    </row>
    <row r="476" spans="2:29" x14ac:dyDescent="0.25">
      <c r="B476" s="9">
        <v>472</v>
      </c>
      <c r="C476" s="9">
        <f t="shared" si="30"/>
        <v>62</v>
      </c>
      <c r="D476" s="9">
        <f t="shared" si="31"/>
        <v>4</v>
      </c>
      <c r="E476" s="20">
        <f>E464*(1+VLookups!$C$8)</f>
        <v>32734.399732438407</v>
      </c>
      <c r="F476" s="20">
        <f>-E476*VLookups!$C$10*2</f>
        <v>-1964.0639839463045</v>
      </c>
      <c r="G476" s="19">
        <v>0</v>
      </c>
      <c r="H476" s="20">
        <f>(-VLookups!$C$13)*(E476+F476/2)</f>
        <v>-9239.93901247539</v>
      </c>
      <c r="I476" s="19">
        <v>0</v>
      </c>
      <c r="J476" s="19">
        <v>0</v>
      </c>
      <c r="K476" s="19">
        <v>0</v>
      </c>
      <c r="L476" s="19">
        <v>0</v>
      </c>
      <c r="M476" s="19">
        <v>0</v>
      </c>
      <c r="N476" s="20" t="s">
        <v>36</v>
      </c>
      <c r="O476" s="19">
        <v>0</v>
      </c>
      <c r="P476" s="20">
        <f>P475-VLookups!$C$42</f>
        <v>-446.5</v>
      </c>
      <c r="Q476" s="22">
        <v>232</v>
      </c>
      <c r="R476" s="19">
        <v>0</v>
      </c>
      <c r="S476" s="20">
        <f>VLookups!$C$50</f>
        <v>-3580.614715990946</v>
      </c>
      <c r="T476" s="19">
        <v>0</v>
      </c>
      <c r="U476" s="9">
        <v>328</v>
      </c>
      <c r="V476" s="21">
        <f>V475-VLookups!$C$54</f>
        <v>-2860</v>
      </c>
      <c r="W476" s="21">
        <f>-VLookups!$C$60</f>
        <v>-300</v>
      </c>
      <c r="X476" s="21">
        <f>-[1]VLookups!$C$62</f>
        <v>-150</v>
      </c>
      <c r="Y476" s="20">
        <f>Y475*(1+VLookups!$C$57/12)</f>
        <v>-551.41498854113127</v>
      </c>
      <c r="Z476" s="20">
        <f>-E476*VLookups!$J$3</f>
        <v>-1309.3759892975363</v>
      </c>
      <c r="AA476" s="19">
        <v>0</v>
      </c>
      <c r="AB476" s="20">
        <f t="shared" si="28"/>
        <v>13314.523034160251</v>
      </c>
      <c r="AC476" s="20">
        <f t="shared" si="29"/>
        <v>2813378.7392514353</v>
      </c>
    </row>
    <row r="477" spans="2:29" x14ac:dyDescent="0.25">
      <c r="B477" s="9">
        <v>473</v>
      </c>
      <c r="C477" s="9">
        <f t="shared" si="30"/>
        <v>62</v>
      </c>
      <c r="D477" s="9">
        <f t="shared" si="31"/>
        <v>5</v>
      </c>
      <c r="E477" s="20">
        <f>E465*(1+VLookups!$C$8)</f>
        <v>32734.399732438407</v>
      </c>
      <c r="F477" s="20">
        <f>-E477*VLookups!$C$10*2</f>
        <v>-1964.0639839463045</v>
      </c>
      <c r="G477" s="19">
        <v>0</v>
      </c>
      <c r="H477" s="20">
        <f>(-VLookups!$C$13)*(E477+F477/2)</f>
        <v>-9239.93901247539</v>
      </c>
      <c r="I477" s="19">
        <v>0</v>
      </c>
      <c r="J477" s="19">
        <v>0</v>
      </c>
      <c r="K477" s="19">
        <v>0</v>
      </c>
      <c r="L477" s="19">
        <v>0</v>
      </c>
      <c r="M477" s="19">
        <v>0</v>
      </c>
      <c r="N477" s="20" t="s">
        <v>36</v>
      </c>
      <c r="O477" s="19">
        <v>0</v>
      </c>
      <c r="P477" s="20">
        <f>P476-VLookups!$C$42</f>
        <v>-448</v>
      </c>
      <c r="Q477" s="22">
        <v>233</v>
      </c>
      <c r="R477" s="19">
        <v>0</v>
      </c>
      <c r="S477" s="20">
        <f>VLookups!$C$50</f>
        <v>-3580.614715990946</v>
      </c>
      <c r="T477" s="19">
        <v>0</v>
      </c>
      <c r="U477" s="9">
        <v>329</v>
      </c>
      <c r="V477" s="21">
        <f>V476-VLookups!$C$54</f>
        <v>-2865</v>
      </c>
      <c r="W477" s="21">
        <f>-VLookups!$C$60</f>
        <v>-300</v>
      </c>
      <c r="X477" s="21">
        <f>-[1]VLookups!$C$62</f>
        <v>-150</v>
      </c>
      <c r="Y477" s="20">
        <f>Y476*(1+VLookups!$C$57/12)</f>
        <v>-553.02328225770952</v>
      </c>
      <c r="Z477" s="20">
        <f>-E477*VLookups!$J$3</f>
        <v>-1309.3759892975363</v>
      </c>
      <c r="AA477" s="19">
        <v>0</v>
      </c>
      <c r="AB477" s="20">
        <f t="shared" si="28"/>
        <v>13306.414740443674</v>
      </c>
      <c r="AC477" s="20">
        <f t="shared" si="29"/>
        <v>2831374.1185572981</v>
      </c>
    </row>
    <row r="478" spans="2:29" x14ac:dyDescent="0.25">
      <c r="B478" s="9">
        <v>474</v>
      </c>
      <c r="C478" s="9">
        <f t="shared" si="30"/>
        <v>62</v>
      </c>
      <c r="D478" s="9">
        <f t="shared" si="31"/>
        <v>6</v>
      </c>
      <c r="E478" s="20">
        <f>E466*(1+VLookups!$C$8)</f>
        <v>32734.399732438407</v>
      </c>
      <c r="F478" s="20">
        <f>-E478*VLookups!$C$10*2</f>
        <v>-1964.0639839463045</v>
      </c>
      <c r="G478" s="19">
        <v>0</v>
      </c>
      <c r="H478" s="20">
        <f>(-VLookups!$C$13)*(E478+F478/2)</f>
        <v>-9239.93901247539</v>
      </c>
      <c r="I478" s="19">
        <v>0</v>
      </c>
      <c r="J478" s="19">
        <v>0</v>
      </c>
      <c r="K478" s="19">
        <v>0</v>
      </c>
      <c r="L478" s="19">
        <v>0</v>
      </c>
      <c r="M478" s="19">
        <v>0</v>
      </c>
      <c r="N478" s="20" t="s">
        <v>36</v>
      </c>
      <c r="O478" s="19">
        <v>0</v>
      </c>
      <c r="P478" s="20">
        <f>P477-VLookups!$C$42</f>
        <v>-449.5</v>
      </c>
      <c r="Q478" s="22">
        <v>234</v>
      </c>
      <c r="R478" s="19">
        <v>0</v>
      </c>
      <c r="S478" s="20">
        <f>VLookups!$C$50</f>
        <v>-3580.614715990946</v>
      </c>
      <c r="T478" s="19">
        <v>0</v>
      </c>
      <c r="U478" s="9">
        <v>330</v>
      </c>
      <c r="V478" s="21">
        <f>V477-VLookups!$C$54</f>
        <v>-2870</v>
      </c>
      <c r="W478" s="21">
        <f>-VLookups!$C$60</f>
        <v>-300</v>
      </c>
      <c r="X478" s="21">
        <f>-[1]VLookups!$C$62</f>
        <v>-150</v>
      </c>
      <c r="Y478" s="20">
        <f>Y477*(1+VLookups!$C$57/12)</f>
        <v>-554.63626683096118</v>
      </c>
      <c r="Z478" s="20">
        <f>-E478*VLookups!$J$3</f>
        <v>-1309.3759892975363</v>
      </c>
      <c r="AA478" s="19">
        <v>0</v>
      </c>
      <c r="AB478" s="20">
        <f t="shared" si="28"/>
        <v>13298.301755870421</v>
      </c>
      <c r="AC478" s="20">
        <f t="shared" si="29"/>
        <v>2849391.3771774308</v>
      </c>
    </row>
    <row r="479" spans="2:29" x14ac:dyDescent="0.25">
      <c r="B479" s="9">
        <v>475</v>
      </c>
      <c r="C479" s="9">
        <f t="shared" si="30"/>
        <v>62</v>
      </c>
      <c r="D479" s="9">
        <f t="shared" si="31"/>
        <v>7</v>
      </c>
      <c r="E479" s="20">
        <f>E467*(1+VLookups!$C$8)</f>
        <v>32734.399732438407</v>
      </c>
      <c r="F479" s="20">
        <f>-E479*VLookups!$C$10*2</f>
        <v>-1964.0639839463045</v>
      </c>
      <c r="G479" s="19">
        <v>0</v>
      </c>
      <c r="H479" s="20">
        <f>(-VLookups!$C$13)*(E479+F479/2)</f>
        <v>-9239.93901247539</v>
      </c>
      <c r="I479" s="19">
        <v>0</v>
      </c>
      <c r="J479" s="19">
        <v>0</v>
      </c>
      <c r="K479" s="19">
        <v>0</v>
      </c>
      <c r="L479" s="19">
        <v>0</v>
      </c>
      <c r="M479" s="19">
        <v>0</v>
      </c>
      <c r="N479" s="20" t="s">
        <v>36</v>
      </c>
      <c r="O479" s="19">
        <v>0</v>
      </c>
      <c r="P479" s="20">
        <f>P478-VLookups!$C$42</f>
        <v>-451</v>
      </c>
      <c r="Q479" s="22">
        <v>235</v>
      </c>
      <c r="R479" s="19">
        <v>0</v>
      </c>
      <c r="S479" s="20">
        <f>VLookups!$C$50</f>
        <v>-3580.614715990946</v>
      </c>
      <c r="T479" s="19">
        <v>0</v>
      </c>
      <c r="U479" s="9">
        <v>331</v>
      </c>
      <c r="V479" s="21">
        <f>V478-VLookups!$C$54</f>
        <v>-2875</v>
      </c>
      <c r="W479" s="21">
        <f>-VLookups!$C$60</f>
        <v>-300</v>
      </c>
      <c r="X479" s="21">
        <f>-[1]VLookups!$C$62</f>
        <v>-150</v>
      </c>
      <c r="Y479" s="20">
        <f>Y478*(1+VLookups!$C$57/12)</f>
        <v>-556.25395594255144</v>
      </c>
      <c r="Z479" s="20">
        <f>-E479*VLookups!$J$3</f>
        <v>-1309.3759892975363</v>
      </c>
      <c r="AA479" s="19">
        <v>0</v>
      </c>
      <c r="AB479" s="20">
        <f t="shared" si="28"/>
        <v>13290.184066758831</v>
      </c>
      <c r="AC479" s="20">
        <f t="shared" si="29"/>
        <v>2867430.5468728188</v>
      </c>
    </row>
    <row r="480" spans="2:29" x14ac:dyDescent="0.25">
      <c r="B480" s="9">
        <v>476</v>
      </c>
      <c r="C480" s="9">
        <f t="shared" si="30"/>
        <v>62</v>
      </c>
      <c r="D480" s="9">
        <f t="shared" si="31"/>
        <v>8</v>
      </c>
      <c r="E480" s="20">
        <f>E468*(1+VLookups!$C$8)</f>
        <v>32734.399732438407</v>
      </c>
      <c r="F480" s="20">
        <f>-E480*VLookups!$C$10*2</f>
        <v>-1964.0639839463045</v>
      </c>
      <c r="G480" s="19">
        <v>0</v>
      </c>
      <c r="H480" s="20">
        <f>(-VLookups!$C$13)*(E480+F480/2)</f>
        <v>-9239.93901247539</v>
      </c>
      <c r="I480" s="19">
        <v>0</v>
      </c>
      <c r="J480" s="19">
        <v>0</v>
      </c>
      <c r="K480" s="19">
        <v>0</v>
      </c>
      <c r="L480" s="19">
        <v>0</v>
      </c>
      <c r="M480" s="19">
        <v>0</v>
      </c>
      <c r="N480" s="20" t="s">
        <v>36</v>
      </c>
      <c r="O480" s="19">
        <v>0</v>
      </c>
      <c r="P480" s="20">
        <f>P479-VLookups!$C$42</f>
        <v>-452.5</v>
      </c>
      <c r="Q480" s="22">
        <v>236</v>
      </c>
      <c r="R480" s="19">
        <v>0</v>
      </c>
      <c r="S480" s="20">
        <f>VLookups!$C$50</f>
        <v>-3580.614715990946</v>
      </c>
      <c r="T480" s="19">
        <v>0</v>
      </c>
      <c r="U480" s="9">
        <v>332</v>
      </c>
      <c r="V480" s="21">
        <f>V479-VLookups!$C$54</f>
        <v>-2880</v>
      </c>
      <c r="W480" s="21">
        <f>-VLookups!$C$60</f>
        <v>-300</v>
      </c>
      <c r="X480" s="21">
        <f>-[1]VLookups!$C$62</f>
        <v>-150</v>
      </c>
      <c r="Y480" s="20">
        <f>Y479*(1+VLookups!$C$57/12)</f>
        <v>-557.87636331405054</v>
      </c>
      <c r="Z480" s="20">
        <f>-E480*VLookups!$J$3</f>
        <v>-1309.3759892975363</v>
      </c>
      <c r="AA480" s="19">
        <v>0</v>
      </c>
      <c r="AB480" s="20">
        <f t="shared" si="28"/>
        <v>13282.061659387333</v>
      </c>
      <c r="AC480" s="20">
        <f t="shared" si="29"/>
        <v>2885491.6594436611</v>
      </c>
    </row>
    <row r="481" spans="2:29" x14ac:dyDescent="0.25">
      <c r="B481" s="9">
        <v>477</v>
      </c>
      <c r="C481" s="9">
        <f t="shared" si="30"/>
        <v>62</v>
      </c>
      <c r="D481" s="9">
        <f t="shared" si="31"/>
        <v>9</v>
      </c>
      <c r="E481" s="20">
        <f>E469*(1+VLookups!$C$8)</f>
        <v>32734.399732438407</v>
      </c>
      <c r="F481" s="20">
        <f>-E481*VLookups!$C$10*2</f>
        <v>-1964.0639839463045</v>
      </c>
      <c r="G481" s="19">
        <v>0</v>
      </c>
      <c r="H481" s="20">
        <f>(-VLookups!$C$13)*(E481+F481/2)</f>
        <v>-9239.93901247539</v>
      </c>
      <c r="I481" s="19">
        <v>0</v>
      </c>
      <c r="J481" s="19">
        <v>0</v>
      </c>
      <c r="K481" s="19">
        <v>0</v>
      </c>
      <c r="L481" s="19">
        <v>0</v>
      </c>
      <c r="M481" s="19">
        <v>0</v>
      </c>
      <c r="N481" s="20" t="s">
        <v>36</v>
      </c>
      <c r="O481" s="19">
        <v>0</v>
      </c>
      <c r="P481" s="20">
        <f>P480-VLookups!$C$42</f>
        <v>-454</v>
      </c>
      <c r="Q481" s="22">
        <v>237</v>
      </c>
      <c r="R481" s="19">
        <v>0</v>
      </c>
      <c r="S481" s="20">
        <f>VLookups!$C$50</f>
        <v>-3580.614715990946</v>
      </c>
      <c r="T481" s="19">
        <v>0</v>
      </c>
      <c r="U481" s="9">
        <v>333</v>
      </c>
      <c r="V481" s="21">
        <f>V480-VLookups!$C$54</f>
        <v>-2885</v>
      </c>
      <c r="W481" s="21">
        <f>-VLookups!$C$60</f>
        <v>-300</v>
      </c>
      <c r="X481" s="21">
        <f>-[1]VLookups!$C$62</f>
        <v>-150</v>
      </c>
      <c r="Y481" s="20">
        <f>Y480*(1+VLookups!$C$57/12)</f>
        <v>-559.50350270704985</v>
      </c>
      <c r="Z481" s="20">
        <f>-E481*VLookups!$J$3</f>
        <v>-1309.3759892975363</v>
      </c>
      <c r="AA481" s="19">
        <v>0</v>
      </c>
      <c r="AB481" s="20">
        <f t="shared" si="28"/>
        <v>13273.934519994333</v>
      </c>
      <c r="AC481" s="20">
        <f t="shared" si="29"/>
        <v>2903574.7467293954</v>
      </c>
    </row>
    <row r="482" spans="2:29" x14ac:dyDescent="0.25">
      <c r="B482" s="9">
        <v>478</v>
      </c>
      <c r="C482" s="9">
        <f t="shared" si="30"/>
        <v>62</v>
      </c>
      <c r="D482" s="9">
        <f t="shared" si="31"/>
        <v>10</v>
      </c>
      <c r="E482" s="20">
        <f>E470*(1+VLookups!$C$8)</f>
        <v>32734.399732438407</v>
      </c>
      <c r="F482" s="20">
        <f>-E482*VLookups!$C$10*2</f>
        <v>-1964.0639839463045</v>
      </c>
      <c r="G482" s="19">
        <v>0</v>
      </c>
      <c r="H482" s="20">
        <f>(-VLookups!$C$13)*(E482+F482/2)</f>
        <v>-9239.93901247539</v>
      </c>
      <c r="I482" s="19">
        <v>0</v>
      </c>
      <c r="J482" s="19">
        <v>0</v>
      </c>
      <c r="K482" s="19">
        <v>0</v>
      </c>
      <c r="L482" s="19">
        <v>0</v>
      </c>
      <c r="M482" s="19">
        <v>0</v>
      </c>
      <c r="N482" s="20" t="s">
        <v>36</v>
      </c>
      <c r="O482" s="19">
        <v>0</v>
      </c>
      <c r="P482" s="20">
        <f>P481-VLookups!$C$42</f>
        <v>-455.5</v>
      </c>
      <c r="Q482" s="22">
        <v>238</v>
      </c>
      <c r="R482" s="19">
        <v>0</v>
      </c>
      <c r="S482" s="20">
        <f>VLookups!$C$50</f>
        <v>-3580.614715990946</v>
      </c>
      <c r="T482" s="19">
        <v>0</v>
      </c>
      <c r="U482" s="9">
        <v>334</v>
      </c>
      <c r="V482" s="21">
        <f>V481-VLookups!$C$54</f>
        <v>-2890</v>
      </c>
      <c r="W482" s="21">
        <f>-VLookups!$C$60</f>
        <v>-300</v>
      </c>
      <c r="X482" s="21">
        <f>-[1]VLookups!$C$62</f>
        <v>-150</v>
      </c>
      <c r="Y482" s="20">
        <f>Y481*(1+VLookups!$C$57/12)</f>
        <v>-561.1353879232787</v>
      </c>
      <c r="Z482" s="20">
        <f>-E482*VLookups!$J$3</f>
        <v>-1309.3759892975363</v>
      </c>
      <c r="AA482" s="19">
        <v>0</v>
      </c>
      <c r="AB482" s="20">
        <f t="shared" si="28"/>
        <v>13265.802634778103</v>
      </c>
      <c r="AC482" s="20">
        <f t="shared" si="29"/>
        <v>2921679.8406087225</v>
      </c>
    </row>
    <row r="483" spans="2:29" x14ac:dyDescent="0.25">
      <c r="B483" s="9">
        <v>479</v>
      </c>
      <c r="C483" s="9">
        <f t="shared" si="30"/>
        <v>62</v>
      </c>
      <c r="D483" s="9">
        <f t="shared" si="31"/>
        <v>11</v>
      </c>
      <c r="E483" s="20">
        <f>E471*(1+VLookups!$C$8)</f>
        <v>32734.399732438407</v>
      </c>
      <c r="F483" s="20">
        <f>-E483*VLookups!$C$10*2</f>
        <v>-1964.0639839463045</v>
      </c>
      <c r="G483" s="19">
        <v>0</v>
      </c>
      <c r="H483" s="20">
        <f>(-VLookups!$C$13)*(E483+F483/2)</f>
        <v>-9239.93901247539</v>
      </c>
      <c r="I483" s="19">
        <v>0</v>
      </c>
      <c r="J483" s="19">
        <v>0</v>
      </c>
      <c r="K483" s="19">
        <v>0</v>
      </c>
      <c r="L483" s="19">
        <v>0</v>
      </c>
      <c r="M483" s="19">
        <v>0</v>
      </c>
      <c r="N483" s="20" t="s">
        <v>36</v>
      </c>
      <c r="O483" s="19">
        <v>0</v>
      </c>
      <c r="P483" s="20">
        <f>P482-VLookups!$C$42</f>
        <v>-457</v>
      </c>
      <c r="Q483" s="22">
        <v>239</v>
      </c>
      <c r="R483" s="19">
        <v>0</v>
      </c>
      <c r="S483" s="20">
        <f>VLookups!$C$50</f>
        <v>-3580.614715990946</v>
      </c>
      <c r="T483" s="19">
        <v>0</v>
      </c>
      <c r="U483" s="9">
        <v>335</v>
      </c>
      <c r="V483" s="21">
        <f>V482-VLookups!$C$54</f>
        <v>-2895</v>
      </c>
      <c r="W483" s="21">
        <f>-VLookups!$C$60</f>
        <v>-300</v>
      </c>
      <c r="X483" s="21">
        <f>-[1]VLookups!$C$62</f>
        <v>-150</v>
      </c>
      <c r="Y483" s="20">
        <f>Y482*(1+VLookups!$C$57/12)</f>
        <v>-562.77203280472156</v>
      </c>
      <c r="Z483" s="20">
        <f>-E483*VLookups!$J$3</f>
        <v>-1309.3759892975363</v>
      </c>
      <c r="AA483" s="19">
        <v>0</v>
      </c>
      <c r="AB483" s="20">
        <f t="shared" si="28"/>
        <v>13257.665989896661</v>
      </c>
      <c r="AC483" s="20">
        <f t="shared" si="29"/>
        <v>2939806.9729996338</v>
      </c>
    </row>
    <row r="484" spans="2:29" x14ac:dyDescent="0.25">
      <c r="B484" s="9">
        <v>480</v>
      </c>
      <c r="C484" s="9">
        <f t="shared" si="30"/>
        <v>63</v>
      </c>
      <c r="D484" s="9">
        <f t="shared" si="31"/>
        <v>0</v>
      </c>
      <c r="E484" s="20">
        <f>E472*(1+VLookups!$C$8)</f>
        <v>33880.103723073749</v>
      </c>
      <c r="F484" s="20">
        <f>-E484*VLookups!$C$10*2</f>
        <v>-2032.8062233844248</v>
      </c>
      <c r="G484" s="19">
        <v>0</v>
      </c>
      <c r="H484" s="20">
        <f>(-VLookups!$C$13)*(E484+F484/2)</f>
        <v>-9563.3368779120283</v>
      </c>
      <c r="I484" s="19">
        <v>0</v>
      </c>
      <c r="J484" s="19">
        <v>0</v>
      </c>
      <c r="K484" s="19">
        <v>0</v>
      </c>
      <c r="L484" s="19">
        <v>0</v>
      </c>
      <c r="M484" s="19">
        <v>0</v>
      </c>
      <c r="N484" s="20" t="s">
        <v>36</v>
      </c>
      <c r="O484" s="19">
        <v>0</v>
      </c>
      <c r="P484" s="20">
        <f>P483-VLookups!$C$42</f>
        <v>-458.5</v>
      </c>
      <c r="Q484" s="22">
        <v>240</v>
      </c>
      <c r="R484" s="19">
        <v>0</v>
      </c>
      <c r="S484" s="20">
        <f>VLookups!$C$50</f>
        <v>-3580.614715990946</v>
      </c>
      <c r="T484" s="19">
        <v>0</v>
      </c>
      <c r="U484" s="9">
        <v>336</v>
      </c>
      <c r="V484" s="21">
        <f>V483-VLookups!$C$54</f>
        <v>-2900</v>
      </c>
      <c r="W484" s="21">
        <f>-VLookups!$C$60</f>
        <v>-300</v>
      </c>
      <c r="X484" s="21">
        <f>-[1]VLookups!$C$62</f>
        <v>-150</v>
      </c>
      <c r="Y484" s="20">
        <f>Y483*(1+VLookups!$C$57/12)</f>
        <v>-564.41345123373537</v>
      </c>
      <c r="Z484" s="20">
        <f>-E484*VLookups!$J$3</f>
        <v>-1355.20414892295</v>
      </c>
      <c r="AA484" s="19">
        <v>0</v>
      </c>
      <c r="AB484" s="20">
        <f t="shared" si="28"/>
        <v>13991.631417321878</v>
      </c>
      <c r="AC484" s="20">
        <f t="shared" si="29"/>
        <v>2958698.2827052884</v>
      </c>
    </row>
    <row r="485" spans="2:29" x14ac:dyDescent="0.25">
      <c r="B485" s="9">
        <v>481</v>
      </c>
      <c r="C485" s="9">
        <f t="shared" si="30"/>
        <v>63</v>
      </c>
      <c r="D485" s="9">
        <f t="shared" si="31"/>
        <v>1</v>
      </c>
      <c r="E485" s="20">
        <f>E473*(1+VLookups!$C$8)</f>
        <v>33880.103723073749</v>
      </c>
      <c r="F485" s="20">
        <f>-E485*VLookups!$C$10*2</f>
        <v>-2032.8062233844248</v>
      </c>
      <c r="G485" s="19">
        <v>0</v>
      </c>
      <c r="H485" s="20">
        <f>(-VLookups!$C$13)*(E485+F485/2)</f>
        <v>-9563.3368779120283</v>
      </c>
      <c r="I485" s="19">
        <v>0</v>
      </c>
      <c r="J485" s="19">
        <v>0</v>
      </c>
      <c r="K485" s="19">
        <v>0</v>
      </c>
      <c r="L485" s="19">
        <v>0</v>
      </c>
      <c r="M485" s="19">
        <v>0</v>
      </c>
      <c r="N485" s="20" t="s">
        <v>36</v>
      </c>
      <c r="O485" s="19">
        <v>0</v>
      </c>
      <c r="P485" s="20">
        <f>P484-VLookups!$C$42</f>
        <v>-460</v>
      </c>
      <c r="Q485" s="22">
        <v>241</v>
      </c>
      <c r="R485" s="19">
        <v>0</v>
      </c>
      <c r="S485" s="20">
        <f>VLookups!$C$50</f>
        <v>-3580.614715990946</v>
      </c>
      <c r="T485" s="19">
        <v>0</v>
      </c>
      <c r="U485" s="9">
        <v>337</v>
      </c>
      <c r="V485" s="21">
        <f>V484-VLookups!$C$54</f>
        <v>-2905</v>
      </c>
      <c r="W485" s="21">
        <f>-VLookups!$C$60</f>
        <v>-300</v>
      </c>
      <c r="X485" s="21">
        <f>-[1]VLookups!$C$62</f>
        <v>-150</v>
      </c>
      <c r="Y485" s="20">
        <f>Y484*(1+VLookups!$C$57/12)</f>
        <v>-566.05965713316709</v>
      </c>
      <c r="Z485" s="20">
        <f>-E485*VLookups!$J$3</f>
        <v>-1355.20414892295</v>
      </c>
      <c r="AA485" s="19">
        <v>0</v>
      </c>
      <c r="AB485" s="20">
        <f t="shared" si="28"/>
        <v>13983.485211422447</v>
      </c>
      <c r="AC485" s="20">
        <f t="shared" si="29"/>
        <v>2977612.9317212198</v>
      </c>
    </row>
    <row r="486" spans="2:29" x14ac:dyDescent="0.25">
      <c r="B486" s="9">
        <v>482</v>
      </c>
      <c r="C486" s="9">
        <f t="shared" si="30"/>
        <v>63</v>
      </c>
      <c r="D486" s="9">
        <f t="shared" si="31"/>
        <v>2</v>
      </c>
      <c r="E486" s="20">
        <f>E474*(1+VLookups!$C$8)</f>
        <v>33880.103723073749</v>
      </c>
      <c r="F486" s="20">
        <f>-E486*VLookups!$C$10*2</f>
        <v>-2032.8062233844248</v>
      </c>
      <c r="G486" s="19">
        <v>0</v>
      </c>
      <c r="H486" s="20">
        <f>(-VLookups!$C$13)*(E486+F486/2)</f>
        <v>-9563.3368779120283</v>
      </c>
      <c r="I486" s="19">
        <v>0</v>
      </c>
      <c r="J486" s="19">
        <v>0</v>
      </c>
      <c r="K486" s="19">
        <v>0</v>
      </c>
      <c r="L486" s="19">
        <v>0</v>
      </c>
      <c r="M486" s="19">
        <v>0</v>
      </c>
      <c r="N486" s="20" t="s">
        <v>36</v>
      </c>
      <c r="O486" s="19">
        <v>0</v>
      </c>
      <c r="P486" s="20">
        <f>P485-VLookups!$C$42</f>
        <v>-461.5</v>
      </c>
      <c r="Q486" s="22">
        <v>242</v>
      </c>
      <c r="R486" s="19">
        <v>0</v>
      </c>
      <c r="S486" s="20">
        <f>VLookups!$C$50</f>
        <v>-3580.614715990946</v>
      </c>
      <c r="T486" s="19">
        <v>0</v>
      </c>
      <c r="U486" s="9">
        <v>338</v>
      </c>
      <c r="V486" s="21">
        <f>V485-VLookups!$C$54</f>
        <v>-2910</v>
      </c>
      <c r="W486" s="21">
        <f>-VLookups!$C$60</f>
        <v>-300</v>
      </c>
      <c r="X486" s="21">
        <f>-[1]VLookups!$C$62</f>
        <v>-150</v>
      </c>
      <c r="Y486" s="20">
        <f>Y485*(1+VLookups!$C$57/12)</f>
        <v>-567.71066446647217</v>
      </c>
      <c r="Z486" s="20">
        <f>-E486*VLookups!$J$3</f>
        <v>-1355.20414892295</v>
      </c>
      <c r="AA486" s="19">
        <v>0</v>
      </c>
      <c r="AB486" s="20">
        <f t="shared" si="28"/>
        <v>13975.33420408914</v>
      </c>
      <c r="AC486" s="20">
        <f t="shared" si="29"/>
        <v>2996550.9541448448</v>
      </c>
    </row>
    <row r="487" spans="2:29" x14ac:dyDescent="0.25">
      <c r="B487" s="9">
        <v>483</v>
      </c>
      <c r="C487" s="9">
        <f t="shared" si="30"/>
        <v>63</v>
      </c>
      <c r="D487" s="9">
        <f t="shared" si="31"/>
        <v>3</v>
      </c>
      <c r="E487" s="20">
        <f>E475*(1+VLookups!$C$8)</f>
        <v>33880.103723073749</v>
      </c>
      <c r="F487" s="20">
        <f>-E487*VLookups!$C$10*2</f>
        <v>-2032.8062233844248</v>
      </c>
      <c r="G487" s="19">
        <v>0</v>
      </c>
      <c r="H487" s="20">
        <f>(-VLookups!$C$13)*(E487+F487/2)</f>
        <v>-9563.3368779120283</v>
      </c>
      <c r="I487" s="19">
        <v>0</v>
      </c>
      <c r="J487" s="19">
        <v>0</v>
      </c>
      <c r="K487" s="19">
        <v>0</v>
      </c>
      <c r="L487" s="19">
        <v>0</v>
      </c>
      <c r="M487" s="19">
        <v>0</v>
      </c>
      <c r="N487" s="20" t="s">
        <v>36</v>
      </c>
      <c r="O487" s="19">
        <v>0</v>
      </c>
      <c r="P487" s="20">
        <f>P486-VLookups!$C$42</f>
        <v>-463</v>
      </c>
      <c r="Q487" s="22">
        <v>243</v>
      </c>
      <c r="R487" s="19">
        <v>0</v>
      </c>
      <c r="S487" s="20">
        <f>VLookups!$C$50</f>
        <v>-3580.614715990946</v>
      </c>
      <c r="T487" s="19">
        <v>0</v>
      </c>
      <c r="U487" s="9">
        <v>339</v>
      </c>
      <c r="V487" s="21">
        <f>V486-VLookups!$C$54</f>
        <v>-2915</v>
      </c>
      <c r="W487" s="21">
        <f>-VLookups!$C$60</f>
        <v>-300</v>
      </c>
      <c r="X487" s="21">
        <f>-[1]VLookups!$C$62</f>
        <v>-150</v>
      </c>
      <c r="Y487" s="20">
        <f>Y486*(1+VLookups!$C$57/12)</f>
        <v>-569.36648723783276</v>
      </c>
      <c r="Z487" s="20">
        <f>-E487*VLookups!$J$3</f>
        <v>-1355.20414892295</v>
      </c>
      <c r="AA487" s="19">
        <v>0</v>
      </c>
      <c r="AB487" s="20">
        <f t="shared" si="28"/>
        <v>13967.178381317781</v>
      </c>
      <c r="AC487" s="20">
        <f t="shared" si="29"/>
        <v>3015512.3841164042</v>
      </c>
    </row>
    <row r="488" spans="2:29" x14ac:dyDescent="0.25">
      <c r="B488" s="9">
        <v>484</v>
      </c>
      <c r="C488" s="9">
        <f t="shared" si="30"/>
        <v>63</v>
      </c>
      <c r="D488" s="9">
        <f t="shared" si="31"/>
        <v>4</v>
      </c>
      <c r="E488" s="20">
        <f>E476*(1+VLookups!$C$8)</f>
        <v>33880.103723073749</v>
      </c>
      <c r="F488" s="20">
        <f>-E488*VLookups!$C$10*2</f>
        <v>-2032.8062233844248</v>
      </c>
      <c r="G488" s="19">
        <v>0</v>
      </c>
      <c r="H488" s="20">
        <f>(-VLookups!$C$13)*(E488+F488/2)</f>
        <v>-9563.3368779120283</v>
      </c>
      <c r="I488" s="19">
        <v>0</v>
      </c>
      <c r="J488" s="19">
        <v>0</v>
      </c>
      <c r="K488" s="19">
        <v>0</v>
      </c>
      <c r="L488" s="19">
        <v>0</v>
      </c>
      <c r="M488" s="19">
        <v>0</v>
      </c>
      <c r="N488" s="20" t="s">
        <v>36</v>
      </c>
      <c r="O488" s="19">
        <v>0</v>
      </c>
      <c r="P488" s="20">
        <f>P487-VLookups!$C$42</f>
        <v>-464.5</v>
      </c>
      <c r="Q488" s="22">
        <v>244</v>
      </c>
      <c r="R488" s="19">
        <v>0</v>
      </c>
      <c r="S488" s="20">
        <f>VLookups!$C$50</f>
        <v>-3580.614715990946</v>
      </c>
      <c r="T488" s="19">
        <v>0</v>
      </c>
      <c r="U488" s="9">
        <v>340</v>
      </c>
      <c r="V488" s="21">
        <f>V487-VLookups!$C$54</f>
        <v>-2920</v>
      </c>
      <c r="W488" s="21">
        <f>-VLookups!$C$60</f>
        <v>-300</v>
      </c>
      <c r="X488" s="21">
        <f>-[1]VLookups!$C$62</f>
        <v>-150</v>
      </c>
      <c r="Y488" s="20">
        <f>Y487*(1+VLookups!$C$57/12)</f>
        <v>-571.02713949227643</v>
      </c>
      <c r="Z488" s="20">
        <f>-E488*VLookups!$J$3</f>
        <v>-1355.20414892295</v>
      </c>
      <c r="AA488" s="19">
        <v>0</v>
      </c>
      <c r="AB488" s="20">
        <f t="shared" si="28"/>
        <v>13959.017729063336</v>
      </c>
      <c r="AC488" s="20">
        <f t="shared" si="29"/>
        <v>3034497.2558189952</v>
      </c>
    </row>
    <row r="489" spans="2:29" x14ac:dyDescent="0.25">
      <c r="B489" s="9">
        <v>485</v>
      </c>
      <c r="C489" s="9">
        <f t="shared" si="30"/>
        <v>63</v>
      </c>
      <c r="D489" s="9">
        <f t="shared" si="31"/>
        <v>5</v>
      </c>
      <c r="E489" s="20">
        <f>E477*(1+VLookups!$C$8)</f>
        <v>33880.103723073749</v>
      </c>
      <c r="F489" s="20">
        <f>-E489*VLookups!$C$10*2</f>
        <v>-2032.8062233844248</v>
      </c>
      <c r="G489" s="19">
        <v>0</v>
      </c>
      <c r="H489" s="20">
        <f>(-VLookups!$C$13)*(E489+F489/2)</f>
        <v>-9563.3368779120283</v>
      </c>
      <c r="I489" s="19">
        <v>0</v>
      </c>
      <c r="J489" s="19">
        <v>0</v>
      </c>
      <c r="K489" s="19">
        <v>0</v>
      </c>
      <c r="L489" s="19">
        <v>0</v>
      </c>
      <c r="M489" s="19">
        <v>0</v>
      </c>
      <c r="N489" s="20" t="s">
        <v>36</v>
      </c>
      <c r="O489" s="19">
        <v>0</v>
      </c>
      <c r="P489" s="20">
        <f>P488-VLookups!$C$42</f>
        <v>-466</v>
      </c>
      <c r="Q489" s="22">
        <v>245</v>
      </c>
      <c r="R489" s="19">
        <v>0</v>
      </c>
      <c r="S489" s="20">
        <f>VLookups!$C$50</f>
        <v>-3580.614715990946</v>
      </c>
      <c r="T489" s="19">
        <v>0</v>
      </c>
      <c r="U489" s="9">
        <v>341</v>
      </c>
      <c r="V489" s="21">
        <f>V488-VLookups!$C$54</f>
        <v>-2925</v>
      </c>
      <c r="W489" s="21">
        <f>-VLookups!$C$60</f>
        <v>-300</v>
      </c>
      <c r="X489" s="21">
        <f>-[1]VLookups!$C$62</f>
        <v>-150</v>
      </c>
      <c r="Y489" s="20">
        <f>Y488*(1+VLookups!$C$57/12)</f>
        <v>-572.69263531579554</v>
      </c>
      <c r="Z489" s="20">
        <f>-E489*VLookups!$J$3</f>
        <v>-1355.20414892295</v>
      </c>
      <c r="AA489" s="19">
        <v>0</v>
      </c>
      <c r="AB489" s="20">
        <f t="shared" si="28"/>
        <v>13950.852233239817</v>
      </c>
      <c r="AC489" s="20">
        <f t="shared" si="29"/>
        <v>3053505.6034786003</v>
      </c>
    </row>
    <row r="490" spans="2:29" x14ac:dyDescent="0.25">
      <c r="B490" s="9">
        <v>486</v>
      </c>
      <c r="C490" s="9">
        <f t="shared" si="30"/>
        <v>63</v>
      </c>
      <c r="D490" s="9">
        <f t="shared" si="31"/>
        <v>6</v>
      </c>
      <c r="E490" s="20">
        <f>E478*(1+VLookups!$C$8)</f>
        <v>33880.103723073749</v>
      </c>
      <c r="F490" s="20">
        <f>-E490*VLookups!$C$10*2</f>
        <v>-2032.8062233844248</v>
      </c>
      <c r="G490" s="19">
        <v>0</v>
      </c>
      <c r="H490" s="20">
        <f>(-VLookups!$C$13)*(E490+F490/2)</f>
        <v>-9563.3368779120283</v>
      </c>
      <c r="I490" s="19">
        <v>0</v>
      </c>
      <c r="J490" s="19">
        <v>0</v>
      </c>
      <c r="K490" s="19">
        <v>0</v>
      </c>
      <c r="L490" s="19">
        <v>0</v>
      </c>
      <c r="M490" s="19">
        <v>0</v>
      </c>
      <c r="N490" s="20" t="s">
        <v>36</v>
      </c>
      <c r="O490" s="19">
        <v>0</v>
      </c>
      <c r="P490" s="20">
        <f>P489-VLookups!$C$42</f>
        <v>-467.5</v>
      </c>
      <c r="Q490" s="22">
        <v>246</v>
      </c>
      <c r="R490" s="19">
        <v>0</v>
      </c>
      <c r="S490" s="20">
        <f>VLookups!$C$50</f>
        <v>-3580.614715990946</v>
      </c>
      <c r="T490" s="19">
        <v>0</v>
      </c>
      <c r="U490" s="9">
        <v>342</v>
      </c>
      <c r="V490" s="21">
        <f>V489-VLookups!$C$54</f>
        <v>-2930</v>
      </c>
      <c r="W490" s="21">
        <f>-VLookups!$C$60</f>
        <v>-300</v>
      </c>
      <c r="X490" s="21">
        <f>-[1]VLookups!$C$62</f>
        <v>-150</v>
      </c>
      <c r="Y490" s="20">
        <f>Y489*(1+VLookups!$C$57/12)</f>
        <v>-574.36298883546658</v>
      </c>
      <c r="Z490" s="20">
        <f>-E490*VLookups!$J$3</f>
        <v>-1355.20414892295</v>
      </c>
      <c r="AA490" s="19">
        <v>0</v>
      </c>
      <c r="AB490" s="20">
        <f t="shared" si="28"/>
        <v>13942.681879720147</v>
      </c>
      <c r="AC490" s="20">
        <f t="shared" si="29"/>
        <v>3072537.4613641184</v>
      </c>
    </row>
    <row r="491" spans="2:29" x14ac:dyDescent="0.25">
      <c r="B491" s="9">
        <v>487</v>
      </c>
      <c r="C491" s="9">
        <f t="shared" si="30"/>
        <v>63</v>
      </c>
      <c r="D491" s="9">
        <f t="shared" si="31"/>
        <v>7</v>
      </c>
      <c r="E491" s="20">
        <f>E479*(1+VLookups!$C$8)</f>
        <v>33880.103723073749</v>
      </c>
      <c r="F491" s="20">
        <f>-E491*VLookups!$C$10*2</f>
        <v>-2032.8062233844248</v>
      </c>
      <c r="G491" s="19">
        <v>0</v>
      </c>
      <c r="H491" s="20">
        <f>(-VLookups!$C$13)*(E491+F491/2)</f>
        <v>-9563.3368779120283</v>
      </c>
      <c r="I491" s="19">
        <v>0</v>
      </c>
      <c r="J491" s="19">
        <v>0</v>
      </c>
      <c r="K491" s="19">
        <v>0</v>
      </c>
      <c r="L491" s="19">
        <v>0</v>
      </c>
      <c r="M491" s="19">
        <v>0</v>
      </c>
      <c r="N491" s="20" t="s">
        <v>36</v>
      </c>
      <c r="O491" s="19">
        <v>0</v>
      </c>
      <c r="P491" s="20">
        <f>P490-VLookups!$C$42</f>
        <v>-469</v>
      </c>
      <c r="Q491" s="22">
        <v>247</v>
      </c>
      <c r="R491" s="19">
        <v>0</v>
      </c>
      <c r="S491" s="20">
        <f>VLookups!$C$50</f>
        <v>-3580.614715990946</v>
      </c>
      <c r="T491" s="19">
        <v>0</v>
      </c>
      <c r="U491" s="9">
        <v>343</v>
      </c>
      <c r="V491" s="21">
        <f>V490-VLookups!$C$54</f>
        <v>-2935</v>
      </c>
      <c r="W491" s="21">
        <f>-VLookups!$C$60</f>
        <v>-300</v>
      </c>
      <c r="X491" s="21">
        <f>-[1]VLookups!$C$62</f>
        <v>-150</v>
      </c>
      <c r="Y491" s="20">
        <f>Y490*(1+VLookups!$C$57/12)</f>
        <v>-576.03821421957002</v>
      </c>
      <c r="Z491" s="20">
        <f>-E491*VLookups!$J$3</f>
        <v>-1355.20414892295</v>
      </c>
      <c r="AA491" s="19">
        <v>0</v>
      </c>
      <c r="AB491" s="20">
        <f t="shared" si="28"/>
        <v>13934.506654336043</v>
      </c>
      <c r="AC491" s="20">
        <f t="shared" si="29"/>
        <v>3091592.8637873949</v>
      </c>
    </row>
    <row r="492" spans="2:29" x14ac:dyDescent="0.25">
      <c r="B492" s="9">
        <v>488</v>
      </c>
      <c r="C492" s="9">
        <f t="shared" si="30"/>
        <v>63</v>
      </c>
      <c r="D492" s="9">
        <f t="shared" si="31"/>
        <v>8</v>
      </c>
      <c r="E492" s="20">
        <f>E480*(1+VLookups!$C$8)</f>
        <v>33880.103723073749</v>
      </c>
      <c r="F492" s="20">
        <f>-E492*VLookups!$C$10*2</f>
        <v>-2032.8062233844248</v>
      </c>
      <c r="G492" s="19">
        <v>0</v>
      </c>
      <c r="H492" s="20">
        <f>(-VLookups!$C$13)*(E492+F492/2)</f>
        <v>-9563.3368779120283</v>
      </c>
      <c r="I492" s="19">
        <v>0</v>
      </c>
      <c r="J492" s="19">
        <v>0</v>
      </c>
      <c r="K492" s="19">
        <v>0</v>
      </c>
      <c r="L492" s="19">
        <v>0</v>
      </c>
      <c r="M492" s="19">
        <v>0</v>
      </c>
      <c r="N492" s="20" t="s">
        <v>36</v>
      </c>
      <c r="O492" s="19">
        <v>0</v>
      </c>
      <c r="P492" s="20">
        <f>P491-VLookups!$C$42</f>
        <v>-470.5</v>
      </c>
      <c r="Q492" s="22">
        <v>248</v>
      </c>
      <c r="R492" s="19">
        <v>0</v>
      </c>
      <c r="S492" s="20">
        <f>VLookups!$C$50</f>
        <v>-3580.614715990946</v>
      </c>
      <c r="T492" s="19">
        <v>0</v>
      </c>
      <c r="U492" s="9">
        <v>344</v>
      </c>
      <c r="V492" s="21">
        <f>V491-VLookups!$C$54</f>
        <v>-2940</v>
      </c>
      <c r="W492" s="21">
        <f>-VLookups!$C$60</f>
        <v>-300</v>
      </c>
      <c r="X492" s="21">
        <f>-[1]VLookups!$C$62</f>
        <v>-150</v>
      </c>
      <c r="Y492" s="20">
        <f>Y491*(1+VLookups!$C$57/12)</f>
        <v>-577.71832567771048</v>
      </c>
      <c r="Z492" s="20">
        <f>-E492*VLookups!$J$3</f>
        <v>-1355.20414892295</v>
      </c>
      <c r="AA492" s="19">
        <v>0</v>
      </c>
      <c r="AB492" s="20">
        <f t="shared" si="28"/>
        <v>13926.326542877903</v>
      </c>
      <c r="AC492" s="20">
        <f t="shared" si="29"/>
        <v>3110671.8451032522</v>
      </c>
    </row>
    <row r="493" spans="2:29" x14ac:dyDescent="0.25">
      <c r="B493" s="9">
        <v>489</v>
      </c>
      <c r="C493" s="9">
        <f t="shared" si="30"/>
        <v>63</v>
      </c>
      <c r="D493" s="9">
        <f t="shared" si="31"/>
        <v>9</v>
      </c>
      <c r="E493" s="20">
        <f>E481*(1+VLookups!$C$8)</f>
        <v>33880.103723073749</v>
      </c>
      <c r="F493" s="20">
        <f>-E493*VLookups!$C$10*2</f>
        <v>-2032.8062233844248</v>
      </c>
      <c r="G493" s="19">
        <v>0</v>
      </c>
      <c r="H493" s="20">
        <f>(-VLookups!$C$13)*(E493+F493/2)</f>
        <v>-9563.3368779120283</v>
      </c>
      <c r="I493" s="19">
        <v>0</v>
      </c>
      <c r="J493" s="19">
        <v>0</v>
      </c>
      <c r="K493" s="19">
        <v>0</v>
      </c>
      <c r="L493" s="19">
        <v>0</v>
      </c>
      <c r="M493" s="19">
        <v>0</v>
      </c>
      <c r="N493" s="20" t="s">
        <v>36</v>
      </c>
      <c r="O493" s="19">
        <v>0</v>
      </c>
      <c r="P493" s="20">
        <f>P492-VLookups!$C$42</f>
        <v>-472</v>
      </c>
      <c r="Q493" s="22">
        <v>249</v>
      </c>
      <c r="R493" s="19">
        <v>0</v>
      </c>
      <c r="S493" s="20">
        <f>VLookups!$C$50</f>
        <v>-3580.614715990946</v>
      </c>
      <c r="T493" s="19">
        <v>0</v>
      </c>
      <c r="U493" s="9">
        <v>345</v>
      </c>
      <c r="V493" s="21">
        <f>V492-VLookups!$C$54</f>
        <v>-2945</v>
      </c>
      <c r="W493" s="21">
        <f>-VLookups!$C$60</f>
        <v>-300</v>
      </c>
      <c r="X493" s="21">
        <f>-[1]VLookups!$C$62</f>
        <v>-150</v>
      </c>
      <c r="Y493" s="20">
        <f>Y492*(1+VLookups!$C$57/12)</f>
        <v>-579.40333746093711</v>
      </c>
      <c r="Z493" s="20">
        <f>-E493*VLookups!$J$3</f>
        <v>-1355.20414892295</v>
      </c>
      <c r="AA493" s="19">
        <v>0</v>
      </c>
      <c r="AB493" s="20">
        <f t="shared" si="28"/>
        <v>13918.141531094676</v>
      </c>
      <c r="AC493" s="20">
        <f t="shared" si="29"/>
        <v>3129774.439709519</v>
      </c>
    </row>
    <row r="494" spans="2:29" x14ac:dyDescent="0.25">
      <c r="B494" s="9">
        <v>490</v>
      </c>
      <c r="C494" s="9">
        <f t="shared" si="30"/>
        <v>63</v>
      </c>
      <c r="D494" s="9">
        <f t="shared" si="31"/>
        <v>10</v>
      </c>
      <c r="E494" s="20">
        <f>E482*(1+VLookups!$C$8)</f>
        <v>33880.103723073749</v>
      </c>
      <c r="F494" s="20">
        <f>-E494*VLookups!$C$10*2</f>
        <v>-2032.8062233844248</v>
      </c>
      <c r="G494" s="19">
        <v>0</v>
      </c>
      <c r="H494" s="20">
        <f>(-VLookups!$C$13)*(E494+F494/2)</f>
        <v>-9563.3368779120283</v>
      </c>
      <c r="I494" s="19">
        <v>0</v>
      </c>
      <c r="J494" s="19">
        <v>0</v>
      </c>
      <c r="K494" s="19">
        <v>0</v>
      </c>
      <c r="L494" s="19">
        <v>0</v>
      </c>
      <c r="M494" s="19">
        <v>0</v>
      </c>
      <c r="N494" s="20" t="s">
        <v>36</v>
      </c>
      <c r="O494" s="19">
        <v>0</v>
      </c>
      <c r="P494" s="20">
        <f>P493-VLookups!$C$42</f>
        <v>-473.5</v>
      </c>
      <c r="Q494" s="22">
        <v>250</v>
      </c>
      <c r="R494" s="19">
        <v>0</v>
      </c>
      <c r="S494" s="20">
        <f>VLookups!$C$50</f>
        <v>-3580.614715990946</v>
      </c>
      <c r="T494" s="19">
        <v>0</v>
      </c>
      <c r="U494" s="9">
        <v>346</v>
      </c>
      <c r="V494" s="21">
        <f>V493-VLookups!$C$54</f>
        <v>-2950</v>
      </c>
      <c r="W494" s="21">
        <f>-VLookups!$C$60</f>
        <v>-300</v>
      </c>
      <c r="X494" s="21">
        <f>-[1]VLookups!$C$62</f>
        <v>-150</v>
      </c>
      <c r="Y494" s="20">
        <f>Y493*(1+VLookups!$C$57/12)</f>
        <v>-581.0932638618649</v>
      </c>
      <c r="Z494" s="20">
        <f>-E494*VLookups!$J$3</f>
        <v>-1355.20414892295</v>
      </c>
      <c r="AA494" s="19">
        <v>0</v>
      </c>
      <c r="AB494" s="20">
        <f t="shared" si="28"/>
        <v>13909.951604693748</v>
      </c>
      <c r="AC494" s="20">
        <f t="shared" si="29"/>
        <v>3148900.6820470621</v>
      </c>
    </row>
    <row r="495" spans="2:29" x14ac:dyDescent="0.25">
      <c r="B495" s="9">
        <v>491</v>
      </c>
      <c r="C495" s="9">
        <f t="shared" si="30"/>
        <v>63</v>
      </c>
      <c r="D495" s="9">
        <f t="shared" si="31"/>
        <v>11</v>
      </c>
      <c r="E495" s="20">
        <f>E483*(1+VLookups!$C$8)</f>
        <v>33880.103723073749</v>
      </c>
      <c r="F495" s="20">
        <f>-E495*VLookups!$C$10*2</f>
        <v>-2032.8062233844248</v>
      </c>
      <c r="G495" s="19">
        <v>0</v>
      </c>
      <c r="H495" s="20">
        <f>(-VLookups!$C$13)*(E495+F495/2)</f>
        <v>-9563.3368779120283</v>
      </c>
      <c r="I495" s="19">
        <v>0</v>
      </c>
      <c r="J495" s="19">
        <v>0</v>
      </c>
      <c r="K495" s="19">
        <v>0</v>
      </c>
      <c r="L495" s="19">
        <v>0</v>
      </c>
      <c r="M495" s="19">
        <v>0</v>
      </c>
      <c r="N495" s="20" t="s">
        <v>36</v>
      </c>
      <c r="O495" s="19">
        <v>0</v>
      </c>
      <c r="P495" s="20">
        <f>P494-VLookups!$C$42</f>
        <v>-475</v>
      </c>
      <c r="Q495" s="22">
        <v>251</v>
      </c>
      <c r="R495" s="19">
        <v>0</v>
      </c>
      <c r="S495" s="20">
        <f>VLookups!$C$50</f>
        <v>-3580.614715990946</v>
      </c>
      <c r="T495" s="19">
        <v>0</v>
      </c>
      <c r="U495" s="9">
        <v>347</v>
      </c>
      <c r="V495" s="21">
        <f>V494-VLookups!$C$54</f>
        <v>-2955</v>
      </c>
      <c r="W495" s="21">
        <f>-VLookups!$C$60</f>
        <v>-300</v>
      </c>
      <c r="X495" s="21">
        <f>-[1]VLookups!$C$62</f>
        <v>-150</v>
      </c>
      <c r="Y495" s="20">
        <f>Y494*(1+VLookups!$C$57/12)</f>
        <v>-582.7881192147953</v>
      </c>
      <c r="Z495" s="20">
        <f>-E495*VLookups!$J$3</f>
        <v>-1355.20414892295</v>
      </c>
      <c r="AA495" s="19">
        <v>0</v>
      </c>
      <c r="AB495" s="20">
        <f t="shared" si="28"/>
        <v>13901.756749340817</v>
      </c>
      <c r="AC495" s="20">
        <f t="shared" si="29"/>
        <v>3168050.6065998147</v>
      </c>
    </row>
    <row r="496" spans="2:29" x14ac:dyDescent="0.25">
      <c r="B496" s="9">
        <v>492</v>
      </c>
      <c r="C496" s="9">
        <f t="shared" si="30"/>
        <v>64</v>
      </c>
      <c r="D496" s="9">
        <f t="shared" si="31"/>
        <v>0</v>
      </c>
      <c r="E496" s="20">
        <f>E484*(1+VLookups!$C$8)</f>
        <v>35065.907353381328</v>
      </c>
      <c r="F496" s="20">
        <f>-E496*VLookups!$C$10*2</f>
        <v>-2103.9544412028795</v>
      </c>
      <c r="G496" s="19">
        <v>0</v>
      </c>
      <c r="H496" s="20">
        <f>(-VLookups!$C$13)*(E496+F496/2)</f>
        <v>-9898.0536686389496</v>
      </c>
      <c r="I496" s="19">
        <v>0</v>
      </c>
      <c r="J496" s="19">
        <v>0</v>
      </c>
      <c r="K496" s="19">
        <v>0</v>
      </c>
      <c r="L496" s="19">
        <v>0</v>
      </c>
      <c r="M496" s="19">
        <v>0</v>
      </c>
      <c r="N496" s="20" t="s">
        <v>36</v>
      </c>
      <c r="O496" s="19">
        <v>0</v>
      </c>
      <c r="P496" s="20">
        <f>P495-VLookups!$C$42</f>
        <v>-476.5</v>
      </c>
      <c r="Q496" s="22">
        <v>252</v>
      </c>
      <c r="R496" s="19">
        <v>0</v>
      </c>
      <c r="S496" s="20">
        <f>VLookups!$C$50</f>
        <v>-3580.614715990946</v>
      </c>
      <c r="T496" s="19">
        <v>0</v>
      </c>
      <c r="U496" s="9">
        <v>348</v>
      </c>
      <c r="V496" s="21">
        <f>V495-VLookups!$C$54</f>
        <v>-2960</v>
      </c>
      <c r="W496" s="21">
        <f>-VLookups!$C$60</f>
        <v>-300</v>
      </c>
      <c r="X496" s="21">
        <f>-[1]VLookups!$C$62</f>
        <v>-150</v>
      </c>
      <c r="Y496" s="20">
        <f>Y495*(1+VLookups!$C$57/12)</f>
        <v>-584.48791789583845</v>
      </c>
      <c r="Z496" s="20">
        <f>-E496*VLookups!$J$3</f>
        <v>-1402.6362941352531</v>
      </c>
      <c r="AA496" s="19">
        <v>0</v>
      </c>
      <c r="AB496" s="20">
        <f t="shared" si="28"/>
        <v>14661.637536118904</v>
      </c>
      <c r="AC496" s="20">
        <f t="shared" si="29"/>
        <v>3187992.3284802665</v>
      </c>
    </row>
    <row r="497" spans="2:29" x14ac:dyDescent="0.25">
      <c r="B497" s="9">
        <v>493</v>
      </c>
      <c r="C497" s="9">
        <f t="shared" si="30"/>
        <v>64</v>
      </c>
      <c r="D497" s="9">
        <f t="shared" si="31"/>
        <v>1</v>
      </c>
      <c r="E497" s="20">
        <f>E485*(1+VLookups!$C$8)</f>
        <v>35065.907353381328</v>
      </c>
      <c r="F497" s="20">
        <f>-E497*VLookups!$C$10*2</f>
        <v>-2103.9544412028795</v>
      </c>
      <c r="G497" s="19">
        <v>0</v>
      </c>
      <c r="H497" s="20">
        <f>(-VLookups!$C$13)*(E497+F497/2)</f>
        <v>-9898.0536686389496</v>
      </c>
      <c r="I497" s="19">
        <v>0</v>
      </c>
      <c r="J497" s="19">
        <v>0</v>
      </c>
      <c r="K497" s="19">
        <v>0</v>
      </c>
      <c r="L497" s="19">
        <v>0</v>
      </c>
      <c r="M497" s="19">
        <v>0</v>
      </c>
      <c r="N497" s="20" t="s">
        <v>36</v>
      </c>
      <c r="O497" s="19">
        <v>0</v>
      </c>
      <c r="P497" s="20">
        <f>P496-VLookups!$C$42</f>
        <v>-478</v>
      </c>
      <c r="Q497" s="22">
        <v>253</v>
      </c>
      <c r="R497" s="19">
        <v>0</v>
      </c>
      <c r="S497" s="20">
        <f>VLookups!$C$50</f>
        <v>-3580.614715990946</v>
      </c>
      <c r="T497" s="19">
        <v>0</v>
      </c>
      <c r="U497" s="9">
        <v>349</v>
      </c>
      <c r="V497" s="21">
        <f>V496-VLookups!$C$54</f>
        <v>-2965</v>
      </c>
      <c r="W497" s="21">
        <f>-VLookups!$C$60</f>
        <v>-300</v>
      </c>
      <c r="X497" s="21">
        <f>-[1]VLookups!$C$62</f>
        <v>-150</v>
      </c>
      <c r="Y497" s="20">
        <f>Y496*(1+VLookups!$C$57/12)</f>
        <v>-586.19267432303468</v>
      </c>
      <c r="Z497" s="20">
        <f>-E497*VLookups!$J$3</f>
        <v>-1402.6362941352531</v>
      </c>
      <c r="AA497" s="19">
        <v>0</v>
      </c>
      <c r="AB497" s="20">
        <f t="shared" si="28"/>
        <v>14653.432779691708</v>
      </c>
      <c r="AC497" s="20">
        <f t="shared" si="29"/>
        <v>3207959.0818074252</v>
      </c>
    </row>
    <row r="498" spans="2:29" x14ac:dyDescent="0.25">
      <c r="B498" s="9">
        <v>494</v>
      </c>
      <c r="C498" s="9">
        <f t="shared" si="30"/>
        <v>64</v>
      </c>
      <c r="D498" s="9">
        <f t="shared" si="31"/>
        <v>2</v>
      </c>
      <c r="E498" s="20">
        <f>E486*(1+VLookups!$C$8)</f>
        <v>35065.907353381328</v>
      </c>
      <c r="F498" s="20">
        <f>-E498*VLookups!$C$10*2</f>
        <v>-2103.9544412028795</v>
      </c>
      <c r="G498" s="19">
        <v>0</v>
      </c>
      <c r="H498" s="20">
        <f>(-VLookups!$C$13)*(E498+F498/2)</f>
        <v>-9898.0536686389496</v>
      </c>
      <c r="I498" s="19">
        <v>0</v>
      </c>
      <c r="J498" s="19">
        <v>0</v>
      </c>
      <c r="K498" s="19">
        <v>0</v>
      </c>
      <c r="L498" s="19">
        <v>0</v>
      </c>
      <c r="M498" s="19">
        <v>0</v>
      </c>
      <c r="N498" s="20" t="s">
        <v>36</v>
      </c>
      <c r="O498" s="19">
        <v>0</v>
      </c>
      <c r="P498" s="20">
        <f>P497-VLookups!$C$42</f>
        <v>-479.5</v>
      </c>
      <c r="Q498" s="22">
        <v>254</v>
      </c>
      <c r="R498" s="19">
        <v>0</v>
      </c>
      <c r="S498" s="20">
        <f>VLookups!$C$50</f>
        <v>-3580.614715990946</v>
      </c>
      <c r="T498" s="19">
        <v>0</v>
      </c>
      <c r="U498" s="9">
        <v>350</v>
      </c>
      <c r="V498" s="21">
        <f>V497-VLookups!$C$54</f>
        <v>-2970</v>
      </c>
      <c r="W498" s="21">
        <f>-VLookups!$C$60</f>
        <v>-300</v>
      </c>
      <c r="X498" s="21">
        <f>-[1]VLookups!$C$62</f>
        <v>-150</v>
      </c>
      <c r="Y498" s="20">
        <f>Y497*(1+VLookups!$C$57/12)</f>
        <v>-587.90240295647686</v>
      </c>
      <c r="Z498" s="20">
        <f>-E498*VLookups!$J$3</f>
        <v>-1402.6362941352531</v>
      </c>
      <c r="AA498" s="19">
        <v>0</v>
      </c>
      <c r="AB498" s="20">
        <f t="shared" si="28"/>
        <v>14645.223051058265</v>
      </c>
      <c r="AC498" s="20">
        <f t="shared" si="29"/>
        <v>3227950.9033281626</v>
      </c>
    </row>
    <row r="499" spans="2:29" x14ac:dyDescent="0.25">
      <c r="B499" s="9">
        <v>495</v>
      </c>
      <c r="C499" s="9">
        <f t="shared" si="30"/>
        <v>64</v>
      </c>
      <c r="D499" s="9">
        <f t="shared" si="31"/>
        <v>3</v>
      </c>
      <c r="E499" s="20">
        <f>E487*(1+VLookups!$C$8)</f>
        <v>35065.907353381328</v>
      </c>
      <c r="F499" s="20">
        <f>-E499*VLookups!$C$10*2</f>
        <v>-2103.9544412028795</v>
      </c>
      <c r="G499" s="19">
        <v>0</v>
      </c>
      <c r="H499" s="20">
        <f>(-VLookups!$C$13)*(E499+F499/2)</f>
        <v>-9898.0536686389496</v>
      </c>
      <c r="I499" s="19">
        <v>0</v>
      </c>
      <c r="J499" s="19">
        <v>0</v>
      </c>
      <c r="K499" s="19">
        <v>0</v>
      </c>
      <c r="L499" s="19">
        <v>0</v>
      </c>
      <c r="M499" s="19">
        <v>0</v>
      </c>
      <c r="N499" s="20" t="s">
        <v>36</v>
      </c>
      <c r="O499" s="19">
        <v>0</v>
      </c>
      <c r="P499" s="20">
        <f>P498-VLookups!$C$42</f>
        <v>-481</v>
      </c>
      <c r="Q499" s="22">
        <v>255</v>
      </c>
      <c r="R499" s="19">
        <v>0</v>
      </c>
      <c r="S499" s="20">
        <f>VLookups!$C$50</f>
        <v>-3580.614715990946</v>
      </c>
      <c r="T499" s="19">
        <v>0</v>
      </c>
      <c r="U499" s="9">
        <v>351</v>
      </c>
      <c r="V499" s="21">
        <f>V498-VLookups!$C$54</f>
        <v>-2975</v>
      </c>
      <c r="W499" s="21">
        <f>-VLookups!$C$60</f>
        <v>-300</v>
      </c>
      <c r="X499" s="21">
        <f>-[1]VLookups!$C$62</f>
        <v>-150</v>
      </c>
      <c r="Y499" s="20">
        <f>Y498*(1+VLookups!$C$57/12)</f>
        <v>-589.6171182984333</v>
      </c>
      <c r="Z499" s="20">
        <f>-E499*VLookups!$J$3</f>
        <v>-1402.6362941352531</v>
      </c>
      <c r="AA499" s="19">
        <v>0</v>
      </c>
      <c r="AB499" s="20">
        <f t="shared" si="28"/>
        <v>14637.008335716309</v>
      </c>
      <c r="AC499" s="20">
        <f t="shared" si="29"/>
        <v>3247967.8298360924</v>
      </c>
    </row>
    <row r="500" spans="2:29" x14ac:dyDescent="0.25">
      <c r="B500" s="9">
        <v>496</v>
      </c>
      <c r="C500" s="9">
        <f t="shared" si="30"/>
        <v>64</v>
      </c>
      <c r="D500" s="9">
        <f t="shared" si="31"/>
        <v>4</v>
      </c>
      <c r="E500" s="20">
        <f>E488*(1+VLookups!$C$8)</f>
        <v>35065.907353381328</v>
      </c>
      <c r="F500" s="20">
        <f>-E500*VLookups!$C$10*2</f>
        <v>-2103.9544412028795</v>
      </c>
      <c r="G500" s="19">
        <v>0</v>
      </c>
      <c r="H500" s="20">
        <f>(-VLookups!$C$13)*(E500+F500/2)</f>
        <v>-9898.0536686389496</v>
      </c>
      <c r="I500" s="19">
        <v>0</v>
      </c>
      <c r="J500" s="19">
        <v>0</v>
      </c>
      <c r="K500" s="19">
        <v>0</v>
      </c>
      <c r="L500" s="19">
        <v>0</v>
      </c>
      <c r="M500" s="19">
        <v>0</v>
      </c>
      <c r="N500" s="20" t="s">
        <v>36</v>
      </c>
      <c r="O500" s="19">
        <v>0</v>
      </c>
      <c r="P500" s="20">
        <f>P499-VLookups!$C$42</f>
        <v>-482.5</v>
      </c>
      <c r="Q500" s="22">
        <v>256</v>
      </c>
      <c r="R500" s="19">
        <v>0</v>
      </c>
      <c r="S500" s="20">
        <f>VLookups!$C$50</f>
        <v>-3580.614715990946</v>
      </c>
      <c r="T500" s="19">
        <v>0</v>
      </c>
      <c r="U500" s="9">
        <v>352</v>
      </c>
      <c r="V500" s="21">
        <f>V499-VLookups!$C$54</f>
        <v>-2980</v>
      </c>
      <c r="W500" s="21">
        <f>-VLookups!$C$60</f>
        <v>-300</v>
      </c>
      <c r="X500" s="21">
        <f>-[1]VLookups!$C$62</f>
        <v>-150</v>
      </c>
      <c r="Y500" s="20">
        <f>Y499*(1+VLookups!$C$57/12)</f>
        <v>-591.33683489347038</v>
      </c>
      <c r="Z500" s="20">
        <f>-E500*VLookups!$J$3</f>
        <v>-1402.6362941352531</v>
      </c>
      <c r="AA500" s="19">
        <v>0</v>
      </c>
      <c r="AB500" s="20">
        <f t="shared" si="28"/>
        <v>14628.788619121271</v>
      </c>
      <c r="AC500" s="20">
        <f t="shared" si="29"/>
        <v>3268009.8981716069</v>
      </c>
    </row>
    <row r="501" spans="2:29" x14ac:dyDescent="0.25">
      <c r="B501" s="9">
        <v>497</v>
      </c>
      <c r="C501" s="9">
        <f t="shared" si="30"/>
        <v>64</v>
      </c>
      <c r="D501" s="9">
        <f t="shared" si="31"/>
        <v>5</v>
      </c>
      <c r="E501" s="20">
        <f>E489*(1+VLookups!$C$8)</f>
        <v>35065.907353381328</v>
      </c>
      <c r="F501" s="20">
        <f>-E501*VLookups!$C$10*2</f>
        <v>-2103.9544412028795</v>
      </c>
      <c r="G501" s="19">
        <v>0</v>
      </c>
      <c r="H501" s="20">
        <f>(-VLookups!$C$13)*(E501+F501/2)</f>
        <v>-9898.0536686389496</v>
      </c>
      <c r="I501" s="19">
        <v>0</v>
      </c>
      <c r="J501" s="19">
        <v>0</v>
      </c>
      <c r="K501" s="19">
        <v>0</v>
      </c>
      <c r="L501" s="19">
        <v>0</v>
      </c>
      <c r="M501" s="19">
        <v>0</v>
      </c>
      <c r="N501" s="20" t="s">
        <v>36</v>
      </c>
      <c r="O501" s="19">
        <v>0</v>
      </c>
      <c r="P501" s="20">
        <f>P500-VLookups!$C$42</f>
        <v>-484</v>
      </c>
      <c r="Q501" s="22">
        <v>257</v>
      </c>
      <c r="R501" s="19">
        <v>0</v>
      </c>
      <c r="S501" s="20">
        <f>VLookups!$C$50</f>
        <v>-3580.614715990946</v>
      </c>
      <c r="T501" s="19">
        <v>0</v>
      </c>
      <c r="U501" s="9">
        <v>353</v>
      </c>
      <c r="V501" s="21">
        <f>V500-VLookups!$C$54</f>
        <v>-2985</v>
      </c>
      <c r="W501" s="21">
        <f>-VLookups!$C$60</f>
        <v>-300</v>
      </c>
      <c r="X501" s="21">
        <f>-[1]VLookups!$C$62</f>
        <v>-150</v>
      </c>
      <c r="Y501" s="20">
        <f>Y500*(1+VLookups!$C$57/12)</f>
        <v>-593.0615673285763</v>
      </c>
      <c r="Z501" s="20">
        <f>-E501*VLookups!$J$3</f>
        <v>-1402.6362941352531</v>
      </c>
      <c r="AA501" s="19">
        <v>0</v>
      </c>
      <c r="AB501" s="20">
        <f t="shared" si="28"/>
        <v>14620.563886686166</v>
      </c>
      <c r="AC501" s="20">
        <f t="shared" si="29"/>
        <v>3288077.1452219128</v>
      </c>
    </row>
    <row r="502" spans="2:29" x14ac:dyDescent="0.25">
      <c r="B502" s="9">
        <v>498</v>
      </c>
      <c r="C502" s="9">
        <f t="shared" si="30"/>
        <v>64</v>
      </c>
      <c r="D502" s="9">
        <f t="shared" si="31"/>
        <v>6</v>
      </c>
      <c r="E502" s="20">
        <f>E490*(1+VLookups!$C$8)</f>
        <v>35065.907353381328</v>
      </c>
      <c r="F502" s="20">
        <f>-E502*VLookups!$C$10*2</f>
        <v>-2103.9544412028795</v>
      </c>
      <c r="G502" s="19">
        <v>0</v>
      </c>
      <c r="H502" s="20">
        <f>(-VLookups!$C$13)*(E502+F502/2)</f>
        <v>-9898.0536686389496</v>
      </c>
      <c r="I502" s="19">
        <v>0</v>
      </c>
      <c r="J502" s="19">
        <v>0</v>
      </c>
      <c r="K502" s="19">
        <v>0</v>
      </c>
      <c r="L502" s="19">
        <v>0</v>
      </c>
      <c r="M502" s="19">
        <v>0</v>
      </c>
      <c r="N502" s="20" t="s">
        <v>36</v>
      </c>
      <c r="O502" s="19">
        <v>0</v>
      </c>
      <c r="P502" s="20">
        <f>P501-VLookups!$C$42</f>
        <v>-485.5</v>
      </c>
      <c r="Q502" s="22">
        <v>258</v>
      </c>
      <c r="R502" s="19">
        <v>0</v>
      </c>
      <c r="S502" s="20">
        <f>VLookups!$C$50</f>
        <v>-3580.614715990946</v>
      </c>
      <c r="T502" s="19">
        <v>0</v>
      </c>
      <c r="U502" s="9">
        <v>354</v>
      </c>
      <c r="V502" s="21">
        <f>V501-VLookups!$C$54</f>
        <v>-2990</v>
      </c>
      <c r="W502" s="21">
        <f>-VLookups!$C$60</f>
        <v>-300</v>
      </c>
      <c r="X502" s="21">
        <f>-[1]VLookups!$C$62</f>
        <v>-150</v>
      </c>
      <c r="Y502" s="20">
        <f>Y501*(1+VLookups!$C$57/12)</f>
        <v>-594.79133023328461</v>
      </c>
      <c r="Z502" s="20">
        <f>-E502*VLookups!$J$3</f>
        <v>-1402.6362941352531</v>
      </c>
      <c r="AA502" s="19">
        <v>0</v>
      </c>
      <c r="AB502" s="20">
        <f t="shared" si="28"/>
        <v>14612.334123781457</v>
      </c>
      <c r="AC502" s="20">
        <f t="shared" si="29"/>
        <v>3308169.6079210644</v>
      </c>
    </row>
    <row r="503" spans="2:29" x14ac:dyDescent="0.25">
      <c r="B503" s="9">
        <v>499</v>
      </c>
      <c r="C503" s="9">
        <f t="shared" si="30"/>
        <v>64</v>
      </c>
      <c r="D503" s="9">
        <f t="shared" si="31"/>
        <v>7</v>
      </c>
      <c r="E503" s="20">
        <f>E491*(1+VLookups!$C$8)</f>
        <v>35065.907353381328</v>
      </c>
      <c r="F503" s="20">
        <f>-E503*VLookups!$C$10*2</f>
        <v>-2103.9544412028795</v>
      </c>
      <c r="G503" s="19">
        <v>0</v>
      </c>
      <c r="H503" s="20">
        <f>(-VLookups!$C$13)*(E503+F503/2)</f>
        <v>-9898.0536686389496</v>
      </c>
      <c r="I503" s="19">
        <v>0</v>
      </c>
      <c r="J503" s="19">
        <v>0</v>
      </c>
      <c r="K503" s="19">
        <v>0</v>
      </c>
      <c r="L503" s="19">
        <v>0</v>
      </c>
      <c r="M503" s="19">
        <v>0</v>
      </c>
      <c r="N503" s="20" t="s">
        <v>36</v>
      </c>
      <c r="O503" s="19">
        <v>0</v>
      </c>
      <c r="P503" s="20">
        <f>P502-VLookups!$C$42</f>
        <v>-487</v>
      </c>
      <c r="Q503" s="22">
        <v>259</v>
      </c>
      <c r="R503" s="19">
        <v>0</v>
      </c>
      <c r="S503" s="20">
        <f>VLookups!$C$50</f>
        <v>-3580.614715990946</v>
      </c>
      <c r="T503" s="19">
        <v>0</v>
      </c>
      <c r="U503" s="9">
        <v>355</v>
      </c>
      <c r="V503" s="21">
        <f>V502-VLookups!$C$54</f>
        <v>-2995</v>
      </c>
      <c r="W503" s="21">
        <f>-VLookups!$C$60</f>
        <v>-300</v>
      </c>
      <c r="X503" s="21">
        <f>-[1]VLookups!$C$62</f>
        <v>-150</v>
      </c>
      <c r="Y503" s="20">
        <f>Y502*(1+VLookups!$C$57/12)</f>
        <v>-596.52613827979837</v>
      </c>
      <c r="Z503" s="20">
        <f>-E503*VLookups!$J$3</f>
        <v>-1402.6362941352531</v>
      </c>
      <c r="AA503" s="19">
        <v>0</v>
      </c>
      <c r="AB503" s="20">
        <f t="shared" si="28"/>
        <v>14604.099315734944</v>
      </c>
      <c r="AC503" s="20">
        <f t="shared" si="29"/>
        <v>3328287.3232500013</v>
      </c>
    </row>
    <row r="504" spans="2:29" x14ac:dyDescent="0.25">
      <c r="B504" s="9">
        <v>500</v>
      </c>
      <c r="C504" s="9">
        <f t="shared" si="30"/>
        <v>64</v>
      </c>
      <c r="D504" s="9">
        <f t="shared" si="31"/>
        <v>8</v>
      </c>
      <c r="E504" s="20">
        <f>E492*(1+VLookups!$C$8)</f>
        <v>35065.907353381328</v>
      </c>
      <c r="F504" s="20">
        <f>-E504*VLookups!$C$10*2</f>
        <v>-2103.9544412028795</v>
      </c>
      <c r="G504" s="19">
        <v>0</v>
      </c>
      <c r="H504" s="20">
        <f>(-VLookups!$C$13)*(E504+F504/2)</f>
        <v>-9898.0536686389496</v>
      </c>
      <c r="I504" s="19">
        <v>0</v>
      </c>
      <c r="J504" s="19">
        <v>0</v>
      </c>
      <c r="K504" s="19">
        <v>0</v>
      </c>
      <c r="L504" s="19">
        <v>0</v>
      </c>
      <c r="M504" s="19">
        <v>0</v>
      </c>
      <c r="N504" s="20" t="s">
        <v>36</v>
      </c>
      <c r="O504" s="19">
        <v>0</v>
      </c>
      <c r="P504" s="20">
        <f>P503-VLookups!$C$42</f>
        <v>-488.5</v>
      </c>
      <c r="Q504" s="22">
        <v>260</v>
      </c>
      <c r="R504" s="19">
        <v>0</v>
      </c>
      <c r="S504" s="20">
        <f>VLookups!$C$50</f>
        <v>-3580.614715990946</v>
      </c>
      <c r="T504" s="19">
        <v>0</v>
      </c>
      <c r="U504" s="9">
        <v>356</v>
      </c>
      <c r="V504" s="21">
        <f>V503-VLookups!$C$54</f>
        <v>-3000</v>
      </c>
      <c r="W504" s="21">
        <f>-VLookups!$C$60</f>
        <v>-300</v>
      </c>
      <c r="X504" s="21">
        <f>-[1]VLookups!$C$62</f>
        <v>-150</v>
      </c>
      <c r="Y504" s="20">
        <f>Y503*(1+VLookups!$C$57/12)</f>
        <v>-598.26600618311443</v>
      </c>
      <c r="Z504" s="20">
        <f>-E504*VLookups!$J$3</f>
        <v>-1402.6362941352531</v>
      </c>
      <c r="AA504" s="19">
        <v>0</v>
      </c>
      <c r="AB504" s="20">
        <f t="shared" si="28"/>
        <v>14595.859447831628</v>
      </c>
      <c r="AC504" s="20">
        <f t="shared" si="29"/>
        <v>3348430.3282365832</v>
      </c>
    </row>
    <row r="505" spans="2:29" x14ac:dyDescent="0.25">
      <c r="B505" s="9">
        <v>501</v>
      </c>
      <c r="C505" s="9">
        <f t="shared" si="30"/>
        <v>64</v>
      </c>
      <c r="D505" s="9">
        <f t="shared" si="31"/>
        <v>9</v>
      </c>
      <c r="E505" s="20">
        <f>E493*(1+VLookups!$C$8)</f>
        <v>35065.907353381328</v>
      </c>
      <c r="F505" s="20">
        <f>-E505*VLookups!$C$10*2</f>
        <v>-2103.9544412028795</v>
      </c>
      <c r="G505" s="19">
        <v>0</v>
      </c>
      <c r="H505" s="20">
        <f>(-VLookups!$C$13)*(E505+F505/2)</f>
        <v>-9898.0536686389496</v>
      </c>
      <c r="I505" s="19">
        <v>0</v>
      </c>
      <c r="J505" s="19">
        <v>0</v>
      </c>
      <c r="K505" s="19">
        <v>0</v>
      </c>
      <c r="L505" s="19">
        <v>0</v>
      </c>
      <c r="M505" s="19">
        <v>0</v>
      </c>
      <c r="N505" s="20" t="s">
        <v>36</v>
      </c>
      <c r="O505" s="19">
        <v>0</v>
      </c>
      <c r="P505" s="20">
        <f>P504-VLookups!$C$42</f>
        <v>-490</v>
      </c>
      <c r="Q505" s="22">
        <v>261</v>
      </c>
      <c r="R505" s="19">
        <v>0</v>
      </c>
      <c r="S505" s="20">
        <f>VLookups!$C$50</f>
        <v>-3580.614715990946</v>
      </c>
      <c r="T505" s="19">
        <v>0</v>
      </c>
      <c r="U505" s="9">
        <v>357</v>
      </c>
      <c r="V505" s="21">
        <f>V504-VLookups!$C$54</f>
        <v>-3005</v>
      </c>
      <c r="W505" s="21">
        <f>-VLookups!$C$60</f>
        <v>-300</v>
      </c>
      <c r="X505" s="21">
        <f>-[1]VLookups!$C$62</f>
        <v>-150</v>
      </c>
      <c r="Y505" s="20">
        <f>Y504*(1+VLookups!$C$57/12)</f>
        <v>-600.01094870114855</v>
      </c>
      <c r="Z505" s="20">
        <f>-E505*VLookups!$J$3</f>
        <v>-1402.6362941352531</v>
      </c>
      <c r="AA505" s="19">
        <v>0</v>
      </c>
      <c r="AB505" s="20">
        <f t="shared" si="28"/>
        <v>14587.614505313593</v>
      </c>
      <c r="AC505" s="20">
        <f t="shared" si="29"/>
        <v>3368598.659955625</v>
      </c>
    </row>
    <row r="506" spans="2:29" x14ac:dyDescent="0.25">
      <c r="B506" s="9">
        <v>502</v>
      </c>
      <c r="C506" s="9">
        <f t="shared" si="30"/>
        <v>64</v>
      </c>
      <c r="D506" s="9">
        <f t="shared" si="31"/>
        <v>10</v>
      </c>
      <c r="E506" s="20">
        <f>E494*(1+VLookups!$C$8)</f>
        <v>35065.907353381328</v>
      </c>
      <c r="F506" s="20">
        <f>-E506*VLookups!$C$10*2</f>
        <v>-2103.9544412028795</v>
      </c>
      <c r="G506" s="19">
        <v>0</v>
      </c>
      <c r="H506" s="20">
        <f>(-VLookups!$C$13)*(E506+F506/2)</f>
        <v>-9898.0536686389496</v>
      </c>
      <c r="I506" s="19">
        <v>0</v>
      </c>
      <c r="J506" s="19">
        <v>0</v>
      </c>
      <c r="K506" s="19">
        <v>0</v>
      </c>
      <c r="L506" s="19">
        <v>0</v>
      </c>
      <c r="M506" s="19">
        <v>0</v>
      </c>
      <c r="N506" s="20" t="s">
        <v>36</v>
      </c>
      <c r="O506" s="19">
        <v>0</v>
      </c>
      <c r="P506" s="20">
        <f>P505-VLookups!$C$42</f>
        <v>-491.5</v>
      </c>
      <c r="Q506" s="22">
        <v>262</v>
      </c>
      <c r="R506" s="19">
        <v>0</v>
      </c>
      <c r="S506" s="20">
        <f>VLookups!$C$50</f>
        <v>-3580.614715990946</v>
      </c>
      <c r="T506" s="19">
        <v>0</v>
      </c>
      <c r="U506" s="9">
        <v>358</v>
      </c>
      <c r="V506" s="21">
        <f>V505-VLookups!$C$54</f>
        <v>-3010</v>
      </c>
      <c r="W506" s="21">
        <f>-VLookups!$C$60</f>
        <v>-300</v>
      </c>
      <c r="X506" s="21">
        <f>-[1]VLookups!$C$62</f>
        <v>-150</v>
      </c>
      <c r="Y506" s="20">
        <f>Y505*(1+VLookups!$C$57/12)</f>
        <v>-601.76098063486029</v>
      </c>
      <c r="Z506" s="20">
        <f>-E506*VLookups!$J$3</f>
        <v>-1402.6362941352531</v>
      </c>
      <c r="AA506" s="19">
        <v>0</v>
      </c>
      <c r="AB506" s="20">
        <f t="shared" si="28"/>
        <v>14579.364473379881</v>
      </c>
      <c r="AC506" s="20">
        <f t="shared" si="29"/>
        <v>3388792.3555289307</v>
      </c>
    </row>
    <row r="507" spans="2:29" x14ac:dyDescent="0.25">
      <c r="B507" s="9">
        <v>503</v>
      </c>
      <c r="C507" s="9">
        <f t="shared" si="30"/>
        <v>64</v>
      </c>
      <c r="D507" s="9">
        <f t="shared" si="31"/>
        <v>11</v>
      </c>
      <c r="E507" s="20">
        <f>E495*(1+VLookups!$C$8)</f>
        <v>35065.907353381328</v>
      </c>
      <c r="F507" s="20">
        <f>-E507*VLookups!$C$10*2</f>
        <v>-2103.9544412028795</v>
      </c>
      <c r="G507" s="19">
        <v>0</v>
      </c>
      <c r="H507" s="20">
        <f>(-VLookups!$C$13)*(E507+F507/2)</f>
        <v>-9898.0536686389496</v>
      </c>
      <c r="I507" s="19">
        <v>0</v>
      </c>
      <c r="J507" s="19">
        <v>0</v>
      </c>
      <c r="K507" s="19">
        <v>0</v>
      </c>
      <c r="L507" s="19">
        <v>0</v>
      </c>
      <c r="M507" s="19">
        <v>0</v>
      </c>
      <c r="N507" s="20" t="s">
        <v>36</v>
      </c>
      <c r="O507" s="19">
        <v>0</v>
      </c>
      <c r="P507" s="20">
        <f>P506-VLookups!$C$42</f>
        <v>-493</v>
      </c>
      <c r="Q507" s="22">
        <v>263</v>
      </c>
      <c r="R507" s="19">
        <v>0</v>
      </c>
      <c r="S507" s="20">
        <f>VLookups!$C$50</f>
        <v>-3580.614715990946</v>
      </c>
      <c r="T507" s="19">
        <v>0</v>
      </c>
      <c r="U507" s="9">
        <v>359</v>
      </c>
      <c r="V507" s="21">
        <f>V506-VLookups!$C$54</f>
        <v>-3015</v>
      </c>
      <c r="W507" s="21">
        <f>-VLookups!$C$60</f>
        <v>-300</v>
      </c>
      <c r="X507" s="21">
        <f>-[1]VLookups!$C$62</f>
        <v>-150</v>
      </c>
      <c r="Y507" s="20">
        <f>Y506*(1+VLookups!$C$57/12)</f>
        <v>-603.51611682837859</v>
      </c>
      <c r="Z507" s="20">
        <f>-E507*VLookups!$J$3</f>
        <v>-1402.6362941352531</v>
      </c>
      <c r="AA507" s="19">
        <v>0</v>
      </c>
      <c r="AB507" s="20">
        <f t="shared" si="28"/>
        <v>14571.109337186363</v>
      </c>
      <c r="AC507" s="20">
        <f t="shared" si="29"/>
        <v>3409011.4521253323</v>
      </c>
    </row>
    <row r="508" spans="2:29" x14ac:dyDescent="0.25">
      <c r="B508" s="9">
        <v>504</v>
      </c>
      <c r="C508" s="9">
        <f t="shared" si="30"/>
        <v>65</v>
      </c>
      <c r="D508" s="9">
        <f>D496</f>
        <v>0</v>
      </c>
      <c r="E508" s="20">
        <f>E496*(1+VLookups!$C$8)</f>
        <v>36293.214110749672</v>
      </c>
      <c r="F508" s="20">
        <f>-E508*VLookups!$C$10*2</f>
        <v>-2177.5928466449805</v>
      </c>
      <c r="G508" s="20">
        <f>-FV(VLookups!$C$11/12,B508-B29,,-(NPV(VLookups!$C$11/12,F29:F508)))*(1-VLookups!$C$13)</f>
        <v>2046777.2105000836</v>
      </c>
      <c r="H508" s="20">
        <f>(-VLookups!$C$13)*(E508+F508/2)</f>
        <v>-10244.485547041311</v>
      </c>
      <c r="I508" s="19">
        <v>0</v>
      </c>
      <c r="J508" s="19">
        <v>0</v>
      </c>
      <c r="K508" s="19">
        <v>0</v>
      </c>
      <c r="L508" s="19">
        <v>0</v>
      </c>
      <c r="M508" s="19">
        <v>0</v>
      </c>
      <c r="N508" s="20" t="s">
        <v>36</v>
      </c>
      <c r="O508" s="21">
        <f>VLookups!$C$40</f>
        <v>5000</v>
      </c>
      <c r="P508" s="20">
        <f>P507-VLookups!$C$42</f>
        <v>-494.5</v>
      </c>
      <c r="Q508" s="22">
        <v>264</v>
      </c>
      <c r="R508" s="19">
        <v>0</v>
      </c>
      <c r="S508" s="20">
        <f>VLookups!$C$50</f>
        <v>-3580.614715990946</v>
      </c>
      <c r="T508" s="19">
        <f>VLookups!$C$51</f>
        <v>4594792.9383306075</v>
      </c>
      <c r="U508" s="9">
        <v>360</v>
      </c>
      <c r="V508" s="21">
        <f>V507-VLookups!$C$54</f>
        <v>-3020</v>
      </c>
      <c r="W508" s="21">
        <f>-VLookups!$C$60</f>
        <v>-300</v>
      </c>
      <c r="X508" s="21">
        <f>-[1]VLookups!$C$62</f>
        <v>-150</v>
      </c>
      <c r="Y508" s="20">
        <f>Y507*(1+VLookups!$C$57/12)</f>
        <v>-605.27637216912808</v>
      </c>
      <c r="Z508" s="20">
        <f>-E508*VLookups!$J$3</f>
        <v>-1451.7285644299868</v>
      </c>
      <c r="AA508" s="31">
        <f>FV(VLookups!$H$3/12,B508-B29,,NPV(VLookups!$H$3/12,Z29:Z508))*(1-VLookups!C14)</f>
        <v>1183942.4190518511</v>
      </c>
      <c r="AB508" s="20">
        <f t="shared" si="28"/>
        <v>7845870.3803703384</v>
      </c>
      <c r="AC508" s="20">
        <f t="shared" si="29"/>
        <v>11260563.518249214</v>
      </c>
    </row>
    <row r="511" spans="2:29" x14ac:dyDescent="0.25">
      <c r="AA511" s="9" t="s">
        <v>84</v>
      </c>
      <c r="AB511" s="20">
        <f>NPV(AC2/12,AB5:AB508)+AB4</f>
        <v>4864704.0955695221</v>
      </c>
    </row>
    <row r="512" spans="2:29" x14ac:dyDescent="0.25">
      <c r="AA512" s="9" t="s">
        <v>85</v>
      </c>
      <c r="AB512" s="20">
        <f>-FV(AC2/12,504,,AB511)</f>
        <v>11260563.518249402</v>
      </c>
    </row>
    <row r="513" spans="18:29" x14ac:dyDescent="0.25">
      <c r="R513"/>
      <c r="S513"/>
      <c r="T513"/>
      <c r="U513"/>
      <c r="V513"/>
      <c r="AB513" s="6"/>
    </row>
    <row r="514" spans="18:29" x14ac:dyDescent="0.25">
      <c r="R514"/>
      <c r="S514"/>
      <c r="T514"/>
      <c r="U514"/>
      <c r="V514"/>
      <c r="AB514" s="6"/>
    </row>
    <row r="515" spans="18:29" x14ac:dyDescent="0.25">
      <c r="R515"/>
      <c r="S515"/>
      <c r="T515"/>
      <c r="U515"/>
      <c r="V515"/>
      <c r="AB515" s="6"/>
    </row>
    <row r="516" spans="18:29" x14ac:dyDescent="0.25">
      <c r="R516"/>
      <c r="S516"/>
      <c r="T516"/>
      <c r="U516"/>
      <c r="V516"/>
      <c r="AA516" s="9" t="s">
        <v>37</v>
      </c>
      <c r="AB516" s="9" t="s">
        <v>84</v>
      </c>
      <c r="AC516" s="9" t="s">
        <v>85</v>
      </c>
    </row>
    <row r="517" spans="18:29" x14ac:dyDescent="0.25">
      <c r="AA517" s="12">
        <v>0</v>
      </c>
      <c r="AB517" s="20">
        <f>NPV(AA517/12,$AB$5:$AB$508)+$AB$4</f>
        <v>10524693.210068457</v>
      </c>
      <c r="AC517" s="20">
        <f>FV(AA517/12,504,,-AB517)</f>
        <v>10524693.210068457</v>
      </c>
    </row>
    <row r="518" spans="18:29" x14ac:dyDescent="0.25">
      <c r="AA518" s="12">
        <v>0.01</v>
      </c>
      <c r="AB518" s="20">
        <f t="shared" ref="AB518:AB537" si="32">NPV(AA518/12,$AB$5:$AB$508)+$AB$4</f>
        <v>7134906.9766556434</v>
      </c>
      <c r="AC518" s="20">
        <f t="shared" ref="AC518:AC537" si="33">FV(AA518/12,504,,-AB518)</f>
        <v>10857155.008080179</v>
      </c>
    </row>
    <row r="519" spans="18:29" x14ac:dyDescent="0.25">
      <c r="AA519" s="12">
        <v>0.02</v>
      </c>
      <c r="AB519" s="20">
        <f t="shared" si="32"/>
        <v>4864704.0955695221</v>
      </c>
      <c r="AC519" s="20">
        <f t="shared" si="33"/>
        <v>11260563.518249402</v>
      </c>
    </row>
    <row r="520" spans="18:29" x14ac:dyDescent="0.25">
      <c r="AA520" s="12">
        <v>0.03</v>
      </c>
      <c r="AB520" s="20">
        <f t="shared" si="32"/>
        <v>3339631.9770048927</v>
      </c>
      <c r="AC520" s="20">
        <f t="shared" si="33"/>
        <v>11755112.290033225</v>
      </c>
    </row>
    <row r="521" spans="18:29" x14ac:dyDescent="0.25">
      <c r="AA521" s="12">
        <v>0.04</v>
      </c>
      <c r="AB521" s="20">
        <f t="shared" si="32"/>
        <v>2311494.1555429678</v>
      </c>
      <c r="AC521" s="20">
        <f t="shared" si="33"/>
        <v>12367849.740594311</v>
      </c>
    </row>
    <row r="522" spans="18:29" x14ac:dyDescent="0.25">
      <c r="AA522" s="12">
        <v>0.05</v>
      </c>
      <c r="AB522" s="20">
        <f t="shared" si="32"/>
        <v>1615531.8654808223</v>
      </c>
      <c r="AC522" s="20">
        <f t="shared" si="33"/>
        <v>13135274.822775997</v>
      </c>
    </row>
    <row r="523" spans="18:29" x14ac:dyDescent="0.25">
      <c r="AA523" s="12">
        <v>0.06</v>
      </c>
      <c r="AB523" s="20">
        <f t="shared" si="32"/>
        <v>1142191.8315525427</v>
      </c>
      <c r="AC523" s="20">
        <f t="shared" si="33"/>
        <v>14106984.047681732</v>
      </c>
    </row>
    <row r="524" spans="18:29" x14ac:dyDescent="0.25">
      <c r="AA524" s="12">
        <v>7.0000000000000007E-2</v>
      </c>
      <c r="AB524" s="20">
        <f t="shared" si="32"/>
        <v>818493.59193261364</v>
      </c>
      <c r="AC524" s="20">
        <f t="shared" si="33"/>
        <v>15350813.82842683</v>
      </c>
    </row>
    <row r="525" spans="18:29" x14ac:dyDescent="0.25">
      <c r="AA525" s="12">
        <v>0.08</v>
      </c>
      <c r="AB525" s="20">
        <f t="shared" si="32"/>
        <v>595719.62898769742</v>
      </c>
      <c r="AC525" s="20">
        <f t="shared" si="33"/>
        <v>16960114.583572764</v>
      </c>
    </row>
    <row r="526" spans="18:29" x14ac:dyDescent="0.25">
      <c r="AA526" s="12">
        <v>0.09</v>
      </c>
      <c r="AB526" s="20">
        <f t="shared" si="32"/>
        <v>441273.66230530955</v>
      </c>
      <c r="AC526" s="20">
        <f t="shared" si="33"/>
        <v>19064070.391234633</v>
      </c>
    </row>
    <row r="527" spans="18:29" x14ac:dyDescent="0.25">
      <c r="AA527" s="12">
        <v>0.1</v>
      </c>
      <c r="AB527" s="20">
        <f t="shared" si="32"/>
        <v>333289.23681024986</v>
      </c>
      <c r="AC527" s="20">
        <f t="shared" si="33"/>
        <v>21842378.084849428</v>
      </c>
    </row>
    <row r="528" spans="18:29" x14ac:dyDescent="0.25">
      <c r="AA528" s="12">
        <v>0.11</v>
      </c>
      <c r="AB528" s="20">
        <f t="shared" si="32"/>
        <v>257054.84155178</v>
      </c>
      <c r="AC528" s="20">
        <f t="shared" si="33"/>
        <v>25546177.427503616</v>
      </c>
    </row>
    <row r="529" spans="22:43" x14ac:dyDescent="0.25">
      <c r="AA529" s="12">
        <v>0.12</v>
      </c>
      <c r="AB529" s="20">
        <f t="shared" si="32"/>
        <v>202640.09654981547</v>
      </c>
      <c r="AC529" s="20">
        <f t="shared" si="33"/>
        <v>30527959.028454278</v>
      </c>
    </row>
    <row r="530" spans="22:43" x14ac:dyDescent="0.25">
      <c r="AA530" s="12">
        <v>0.13</v>
      </c>
      <c r="AB530" s="20">
        <f t="shared" si="32"/>
        <v>163316.98353762543</v>
      </c>
      <c r="AC530" s="20">
        <f t="shared" si="33"/>
        <v>37284384.55311431</v>
      </c>
    </row>
    <row r="531" spans="22:43" x14ac:dyDescent="0.25">
      <c r="AA531" s="12">
        <v>0.14000000000000001</v>
      </c>
      <c r="AB531" s="20">
        <f t="shared" si="32"/>
        <v>134508.00983683506</v>
      </c>
      <c r="AC531" s="20">
        <f t="shared" si="33"/>
        <v>46517702.358380012</v>
      </c>
    </row>
    <row r="532" spans="22:43" x14ac:dyDescent="0.25">
      <c r="AA532" s="12">
        <v>0.15</v>
      </c>
      <c r="AB532" s="20">
        <f t="shared" si="32"/>
        <v>113084.08295919094</v>
      </c>
      <c r="AC532" s="20">
        <f t="shared" si="33"/>
        <v>59223974.779067509</v>
      </c>
    </row>
    <row r="533" spans="22:43" x14ac:dyDescent="0.25">
      <c r="AA533" s="12">
        <v>0.16</v>
      </c>
      <c r="AB533" s="20">
        <f t="shared" si="32"/>
        <v>96894.822723450765</v>
      </c>
      <c r="AC533" s="20">
        <f t="shared" si="33"/>
        <v>76820005.263194799</v>
      </c>
    </row>
    <row r="534" spans="22:43" x14ac:dyDescent="0.25">
      <c r="AA534" s="12">
        <v>0.17</v>
      </c>
      <c r="AB534" s="20">
        <f t="shared" si="32"/>
        <v>84453.615868375011</v>
      </c>
      <c r="AC534" s="20">
        <f t="shared" si="33"/>
        <v>101326179.64074227</v>
      </c>
    </row>
    <row r="535" spans="22:43" x14ac:dyDescent="0.25">
      <c r="AA535" s="12">
        <v>0.18</v>
      </c>
      <c r="AB535" s="20">
        <f t="shared" si="32"/>
        <v>74725.873068719506</v>
      </c>
      <c r="AC535" s="20">
        <f t="shared" si="33"/>
        <v>135630165.43505761</v>
      </c>
    </row>
    <row r="536" spans="22:43" x14ac:dyDescent="0.25">
      <c r="AA536" s="12">
        <v>0.19</v>
      </c>
      <c r="AB536" s="20">
        <f t="shared" si="32"/>
        <v>66986.250685052073</v>
      </c>
      <c r="AC536" s="20">
        <f t="shared" si="33"/>
        <v>183867636.72279134</v>
      </c>
    </row>
    <row r="537" spans="22:43" x14ac:dyDescent="0.25">
      <c r="AA537" s="12">
        <v>0.2</v>
      </c>
      <c r="AB537" s="20">
        <f t="shared" si="32"/>
        <v>60722.058698481604</v>
      </c>
      <c r="AC537" s="20">
        <f t="shared" si="33"/>
        <v>251972496.7626636</v>
      </c>
    </row>
    <row r="538" spans="22:43" x14ac:dyDescent="0.25">
      <c r="AB538" s="6"/>
    </row>
    <row r="539" spans="22:43" x14ac:dyDescent="0.25">
      <c r="V539" s="9" t="s">
        <v>37</v>
      </c>
      <c r="W539" s="12">
        <v>0</v>
      </c>
      <c r="X539" s="12">
        <v>0.01</v>
      </c>
      <c r="Y539" s="12">
        <v>0.02</v>
      </c>
      <c r="Z539" s="12">
        <v>0.03</v>
      </c>
      <c r="AA539" s="12">
        <v>0.04</v>
      </c>
      <c r="AB539" s="12">
        <v>0.05</v>
      </c>
      <c r="AC539" s="12">
        <v>0.06</v>
      </c>
      <c r="AD539" s="12">
        <v>7.0000000000000007E-2</v>
      </c>
      <c r="AE539" s="12">
        <v>0.08</v>
      </c>
      <c r="AF539" s="12">
        <v>0.09</v>
      </c>
      <c r="AG539" s="12">
        <v>0.1</v>
      </c>
      <c r="AH539" s="12">
        <v>0.11</v>
      </c>
      <c r="AI539" s="12">
        <v>0.12</v>
      </c>
      <c r="AJ539" s="12">
        <v>0.13</v>
      </c>
      <c r="AK539" s="12">
        <v>0.14000000000000001</v>
      </c>
      <c r="AL539" s="12">
        <v>0.15</v>
      </c>
      <c r="AM539" s="12">
        <v>0.16</v>
      </c>
      <c r="AN539" s="12">
        <v>0.17</v>
      </c>
      <c r="AO539" s="12">
        <v>0.18</v>
      </c>
      <c r="AP539" s="12">
        <v>0.19</v>
      </c>
      <c r="AQ539" s="12">
        <v>0.2</v>
      </c>
    </row>
    <row r="540" spans="22:43" x14ac:dyDescent="0.25">
      <c r="V540" s="9" t="s">
        <v>84</v>
      </c>
      <c r="W540" s="20">
        <f t="shared" ref="W540:AQ540" si="34">NPV(W539/12,$AB$5:$AB$508)+$AB$4</f>
        <v>10524693.210068457</v>
      </c>
      <c r="X540" s="20">
        <f t="shared" si="34"/>
        <v>7134906.9766556434</v>
      </c>
      <c r="Y540" s="20">
        <f t="shared" si="34"/>
        <v>4864704.0955695221</v>
      </c>
      <c r="Z540" s="20">
        <f t="shared" si="34"/>
        <v>3339631.9770048927</v>
      </c>
      <c r="AA540" s="20">
        <f t="shared" si="34"/>
        <v>2311494.1555429678</v>
      </c>
      <c r="AB540" s="20">
        <f t="shared" si="34"/>
        <v>1615531.8654808223</v>
      </c>
      <c r="AC540" s="20">
        <f t="shared" si="34"/>
        <v>1142191.8315525427</v>
      </c>
      <c r="AD540" s="20">
        <f t="shared" si="34"/>
        <v>818493.59193261364</v>
      </c>
      <c r="AE540" s="20">
        <f t="shared" si="34"/>
        <v>595719.62898769742</v>
      </c>
      <c r="AF540" s="20">
        <f t="shared" si="34"/>
        <v>441273.66230530955</v>
      </c>
      <c r="AG540" s="20">
        <f t="shared" si="34"/>
        <v>333289.23681024986</v>
      </c>
      <c r="AH540" s="20">
        <f t="shared" si="34"/>
        <v>257054.84155178</v>
      </c>
      <c r="AI540" s="20">
        <f t="shared" si="34"/>
        <v>202640.09654981547</v>
      </c>
      <c r="AJ540" s="20">
        <f t="shared" si="34"/>
        <v>163316.98353762543</v>
      </c>
      <c r="AK540" s="20">
        <f t="shared" si="34"/>
        <v>134508.00983683506</v>
      </c>
      <c r="AL540" s="20">
        <f t="shared" si="34"/>
        <v>113084.08295919094</v>
      </c>
      <c r="AM540" s="20">
        <f t="shared" si="34"/>
        <v>96894.822723450765</v>
      </c>
      <c r="AN540" s="20">
        <f t="shared" si="34"/>
        <v>84453.615868375011</v>
      </c>
      <c r="AO540" s="20">
        <f t="shared" si="34"/>
        <v>74725.873068719506</v>
      </c>
      <c r="AP540" s="20">
        <f t="shared" si="34"/>
        <v>66986.250685052073</v>
      </c>
      <c r="AQ540" s="20">
        <f t="shared" si="34"/>
        <v>60722.058698481604</v>
      </c>
    </row>
    <row r="541" spans="22:43" x14ac:dyDescent="0.25">
      <c r="V541" s="9" t="s">
        <v>85</v>
      </c>
      <c r="W541" s="36">
        <f t="shared" ref="W541:AQ541" si="35">FV(W539/12,504,,-W540)</f>
        <v>10524693.210068457</v>
      </c>
      <c r="X541" s="36">
        <f t="shared" si="35"/>
        <v>10857155.008080179</v>
      </c>
      <c r="Y541" s="36">
        <f t="shared" si="35"/>
        <v>11260563.518249402</v>
      </c>
      <c r="Z541" s="36">
        <f t="shared" si="35"/>
        <v>11755112.290033225</v>
      </c>
      <c r="AA541" s="36">
        <f t="shared" si="35"/>
        <v>12367849.740594311</v>
      </c>
      <c r="AB541" s="36">
        <f t="shared" si="35"/>
        <v>13135274.822775997</v>
      </c>
      <c r="AC541" s="36">
        <f t="shared" si="35"/>
        <v>14106984.047681732</v>
      </c>
      <c r="AD541" s="36">
        <f t="shared" si="35"/>
        <v>15350813.82842683</v>
      </c>
      <c r="AE541" s="36">
        <f t="shared" si="35"/>
        <v>16960114.583572764</v>
      </c>
      <c r="AF541" s="36">
        <f t="shared" si="35"/>
        <v>19064070.391234633</v>
      </c>
      <c r="AG541" s="36">
        <f t="shared" si="35"/>
        <v>21842378.084849428</v>
      </c>
      <c r="AH541" s="36">
        <f t="shared" si="35"/>
        <v>25546177.427503616</v>
      </c>
      <c r="AI541" s="36">
        <f t="shared" si="35"/>
        <v>30527959.028454278</v>
      </c>
      <c r="AJ541" s="36">
        <f t="shared" si="35"/>
        <v>37284384.55311431</v>
      </c>
      <c r="AK541" s="36">
        <f t="shared" si="35"/>
        <v>46517702.358380012</v>
      </c>
      <c r="AL541" s="36">
        <f t="shared" si="35"/>
        <v>59223974.779067509</v>
      </c>
      <c r="AM541" s="36">
        <f t="shared" si="35"/>
        <v>76820005.263194799</v>
      </c>
      <c r="AN541" s="36">
        <f t="shared" si="35"/>
        <v>101326179.64074227</v>
      </c>
      <c r="AO541" s="36">
        <f t="shared" si="35"/>
        <v>135630165.43505761</v>
      </c>
      <c r="AP541" s="36">
        <f t="shared" si="35"/>
        <v>183867636.72279134</v>
      </c>
      <c r="AQ541" s="36">
        <f t="shared" si="35"/>
        <v>251972496.7626636</v>
      </c>
    </row>
  </sheetData>
  <mergeCells count="6">
    <mergeCell ref="Z2:AA2"/>
    <mergeCell ref="F2:G2"/>
    <mergeCell ref="I2:J2"/>
    <mergeCell ref="K2:Q2"/>
    <mergeCell ref="R2:V2"/>
    <mergeCell ref="W2:Y2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P541"/>
  <sheetViews>
    <sheetView tabSelected="1" showOutlineSymbols="0" showWhiteSpace="0" topLeftCell="A37" workbookViewId="0">
      <selection activeCell="E63" sqref="E63"/>
    </sheetView>
  </sheetViews>
  <sheetFormatPr defaultColWidth="9.140625" defaultRowHeight="15" x14ac:dyDescent="0.25"/>
  <cols>
    <col min="1" max="1" width="41.85546875" style="1" bestFit="1" customWidth="1"/>
    <col min="2" max="2" width="4" style="1" bestFit="1" customWidth="1"/>
    <col min="3" max="3" width="11" style="1" bestFit="1" customWidth="1"/>
    <col min="4" max="4" width="13.140625" style="1" bestFit="1" customWidth="1"/>
    <col min="5" max="5" width="12.42578125" style="1" customWidth="1"/>
    <col min="6" max="6" width="17.42578125" style="1" bestFit="1" customWidth="1"/>
    <col min="7" max="7" width="15.28515625" style="1" bestFit="1" customWidth="1"/>
    <col min="8" max="8" width="11.5703125" style="1" bestFit="1" customWidth="1"/>
    <col min="9" max="9" width="14.42578125" style="1" bestFit="1" customWidth="1"/>
    <col min="10" max="10" width="9.85546875" style="1" bestFit="1" customWidth="1"/>
    <col min="11" max="11" width="20.140625" style="1" bestFit="1" customWidth="1"/>
    <col min="12" max="12" width="11.5703125" style="1" bestFit="1" customWidth="1"/>
    <col min="13" max="13" width="13.7109375" style="1" bestFit="1" customWidth="1"/>
    <col min="14" max="14" width="11.7109375" style="1" customWidth="1"/>
    <col min="15" max="15" width="12" style="1" bestFit="1" customWidth="1"/>
    <col min="16" max="16" width="16.28515625" style="1" bestFit="1" customWidth="1"/>
    <col min="17" max="17" width="14.7109375" style="1" bestFit="1" customWidth="1"/>
    <col min="18" max="18" width="15.28515625" style="1" bestFit="1" customWidth="1"/>
    <col min="19" max="19" width="12.5703125" style="1" bestFit="1" customWidth="1"/>
    <col min="20" max="21" width="12.7109375" style="1" bestFit="1" customWidth="1"/>
    <col min="22" max="22" width="22" style="1" bestFit="1" customWidth="1"/>
    <col min="23" max="23" width="15.5703125" style="1" customWidth="1"/>
    <col min="24" max="27" width="14.140625" style="1" customWidth="1"/>
    <col min="28" max="28" width="15.5703125" style="6" bestFit="1" customWidth="1"/>
    <col min="29" max="29" width="16.5703125" style="1" bestFit="1" customWidth="1"/>
    <col min="30" max="30" width="15.5703125" bestFit="1" customWidth="1"/>
    <col min="31" max="37" width="15.5703125" style="1" bestFit="1" customWidth="1"/>
    <col min="38" max="42" width="16.5703125" style="1" bestFit="1" customWidth="1"/>
    <col min="43" max="16384" width="9.140625" style="1"/>
  </cols>
  <sheetData>
    <row r="1" spans="1:30" x14ac:dyDescent="0.25">
      <c r="A1" s="27" t="s">
        <v>34</v>
      </c>
    </row>
    <row r="2" spans="1:30" s="27" customFormat="1" x14ac:dyDescent="0.25">
      <c r="A2" s="27" t="s">
        <v>94</v>
      </c>
      <c r="B2" s="23"/>
      <c r="C2" s="23"/>
      <c r="D2" s="23"/>
      <c r="E2" s="23"/>
      <c r="F2" s="71" t="s">
        <v>9</v>
      </c>
      <c r="G2" s="71"/>
      <c r="H2" s="23"/>
      <c r="I2" s="71" t="s">
        <v>10</v>
      </c>
      <c r="J2" s="71"/>
      <c r="K2" s="71" t="s">
        <v>18</v>
      </c>
      <c r="L2" s="71"/>
      <c r="M2" s="71"/>
      <c r="N2" s="71"/>
      <c r="O2" s="71"/>
      <c r="P2" s="71"/>
      <c r="Q2" s="71"/>
      <c r="R2" s="71" t="s">
        <v>28</v>
      </c>
      <c r="S2" s="71"/>
      <c r="T2" s="71"/>
      <c r="U2" s="71"/>
      <c r="V2" s="71"/>
      <c r="W2" s="71" t="s">
        <v>27</v>
      </c>
      <c r="X2" s="71"/>
      <c r="Y2" s="71"/>
      <c r="Z2" s="71" t="s">
        <v>31</v>
      </c>
      <c r="AA2" s="71"/>
      <c r="AB2" s="24" t="s">
        <v>37</v>
      </c>
      <c r="AC2" s="25">
        <v>0.02</v>
      </c>
      <c r="AD2" s="33"/>
    </row>
    <row r="3" spans="1:30" s="27" customFormat="1" ht="45" x14ac:dyDescent="0.25">
      <c r="A3" s="27" t="s">
        <v>93</v>
      </c>
      <c r="B3" s="23" t="s">
        <v>0</v>
      </c>
      <c r="C3" s="23" t="s">
        <v>1</v>
      </c>
      <c r="D3" s="23" t="s">
        <v>2</v>
      </c>
      <c r="E3" s="23" t="s">
        <v>3</v>
      </c>
      <c r="F3" s="37" t="s">
        <v>104</v>
      </c>
      <c r="G3" s="23" t="s">
        <v>5</v>
      </c>
      <c r="H3" s="23" t="s">
        <v>6</v>
      </c>
      <c r="I3" s="23" t="s">
        <v>68</v>
      </c>
      <c r="J3" s="23" t="s">
        <v>96</v>
      </c>
      <c r="K3" s="23" t="s">
        <v>18</v>
      </c>
      <c r="L3" s="23" t="s">
        <v>11</v>
      </c>
      <c r="M3" s="23" t="s">
        <v>13</v>
      </c>
      <c r="N3" s="23" t="s">
        <v>14</v>
      </c>
      <c r="O3" s="23" t="s">
        <v>15</v>
      </c>
      <c r="P3" s="23" t="s">
        <v>16</v>
      </c>
      <c r="Q3" s="23" t="s">
        <v>17</v>
      </c>
      <c r="R3" s="23" t="s">
        <v>19</v>
      </c>
      <c r="S3" s="23" t="s">
        <v>20</v>
      </c>
      <c r="T3" s="23" t="s">
        <v>21</v>
      </c>
      <c r="U3" s="23" t="s">
        <v>22</v>
      </c>
      <c r="V3" s="23" t="s">
        <v>88</v>
      </c>
      <c r="W3" s="23" t="s">
        <v>25</v>
      </c>
      <c r="X3" s="23" t="s">
        <v>26</v>
      </c>
      <c r="Y3" s="23" t="s">
        <v>24</v>
      </c>
      <c r="Z3" s="23" t="s">
        <v>29</v>
      </c>
      <c r="AA3" s="23" t="s">
        <v>30</v>
      </c>
      <c r="AB3" s="24" t="s">
        <v>32</v>
      </c>
      <c r="AC3" s="23" t="s">
        <v>33</v>
      </c>
      <c r="AD3" s="33"/>
    </row>
    <row r="4" spans="1:30" x14ac:dyDescent="0.25">
      <c r="A4" s="27" t="s">
        <v>35</v>
      </c>
      <c r="B4" s="9">
        <v>0</v>
      </c>
      <c r="C4" s="9">
        <v>23</v>
      </c>
      <c r="D4" s="9">
        <v>0</v>
      </c>
      <c r="E4" s="9">
        <v>8100</v>
      </c>
      <c r="F4" s="19">
        <v>0</v>
      </c>
      <c r="G4" s="19">
        <v>0</v>
      </c>
      <c r="H4" s="20">
        <f>(-VLookups!$C$13)*(E4+F4/2)</f>
        <v>-2357.1000000000004</v>
      </c>
      <c r="I4" s="19">
        <v>0</v>
      </c>
      <c r="J4" s="19">
        <v>0</v>
      </c>
      <c r="K4" s="19">
        <v>0</v>
      </c>
      <c r="L4" s="19">
        <v>0</v>
      </c>
      <c r="M4" s="19">
        <v>0</v>
      </c>
      <c r="N4" s="9" t="s">
        <v>36</v>
      </c>
      <c r="O4" s="19">
        <v>0</v>
      </c>
      <c r="P4" s="19">
        <v>0</v>
      </c>
      <c r="Q4" s="9" t="s">
        <v>36</v>
      </c>
      <c r="R4" s="21">
        <f>-VLookups!$C$44</f>
        <v>-1500</v>
      </c>
      <c r="S4" s="19">
        <v>0</v>
      </c>
      <c r="T4" s="19">
        <v>0</v>
      </c>
      <c r="U4" s="9" t="s">
        <v>36</v>
      </c>
      <c r="V4" s="21">
        <f>-VLookups!$C$53</f>
        <v>-500</v>
      </c>
      <c r="W4" s="19">
        <v>0</v>
      </c>
      <c r="X4" s="19">
        <v>0</v>
      </c>
      <c r="Y4" s="19">
        <v>0</v>
      </c>
      <c r="Z4" s="19">
        <v>0</v>
      </c>
      <c r="AA4" s="19">
        <v>0</v>
      </c>
      <c r="AB4" s="20">
        <f>SUM(E4,F4/2,H4,I4,K4,L4,M4,O4,P4,R4,S4,T4,V4,W4,X4,Y4,G4,J4,Z4,AA4)</f>
        <v>3742.8999999999996</v>
      </c>
      <c r="AC4" s="20">
        <f>AB4</f>
        <v>3742.8999999999996</v>
      </c>
    </row>
    <row r="5" spans="1:30" x14ac:dyDescent="0.25">
      <c r="B5" s="9">
        <v>1</v>
      </c>
      <c r="C5" s="9">
        <v>23</v>
      </c>
      <c r="D5" s="9">
        <v>1</v>
      </c>
      <c r="E5" s="21">
        <v>7500</v>
      </c>
      <c r="F5" s="20">
        <f>'B-B-HS'!E5*-VLookups!$C$10*2</f>
        <v>-450</v>
      </c>
      <c r="G5" s="19">
        <v>0</v>
      </c>
      <c r="H5" s="20">
        <f>(-VLookups!$C$13)*(E5+F5/2)</f>
        <v>-2117.0250000000001</v>
      </c>
      <c r="I5" s="20">
        <f>-PMT(VLookups!$C$16/12,180,-FV(VLookups!$C$16/12,48,,-VLookups!$C$15))</f>
        <v>-1138.3540184987783</v>
      </c>
      <c r="J5" s="19">
        <v>0</v>
      </c>
      <c r="K5" s="21">
        <f>-VLookups!$C$23</f>
        <v>-400</v>
      </c>
      <c r="L5" s="19">
        <v>0</v>
      </c>
      <c r="M5" s="19">
        <v>0</v>
      </c>
      <c r="N5" s="9" t="s">
        <v>36</v>
      </c>
      <c r="O5" s="19">
        <v>0</v>
      </c>
      <c r="P5" s="19">
        <v>0</v>
      </c>
      <c r="Q5" s="9" t="s">
        <v>36</v>
      </c>
      <c r="R5" s="21">
        <f>-VLookups!$C$44</f>
        <v>-1500</v>
      </c>
      <c r="S5" s="19">
        <v>0</v>
      </c>
      <c r="T5" s="19">
        <v>0</v>
      </c>
      <c r="U5" s="9" t="s">
        <v>36</v>
      </c>
      <c r="V5" s="21">
        <f>V4-VLookups!$C$54</f>
        <v>-505</v>
      </c>
      <c r="W5" s="19">
        <v>0</v>
      </c>
      <c r="X5" s="19">
        <v>0</v>
      </c>
      <c r="Y5" s="20">
        <f>-VLookups!$C$56</f>
        <v>-150</v>
      </c>
      <c r="Z5" s="20">
        <f>-E5*VLookups!$J$3</f>
        <v>-300</v>
      </c>
      <c r="AA5" s="19">
        <v>0</v>
      </c>
      <c r="AB5" s="20">
        <f t="shared" ref="AB5:AB68" si="0">SUM(E5,F5/2,H5,I5,K5,L5,M5,O5,P5,R5,S5,T5,V5,W5,X5,Y5,G5,J5,Z5,AA5)</f>
        <v>1164.6209815012221</v>
      </c>
      <c r="AC5" s="20">
        <f t="shared" ref="AC5:AC68" si="1">AB5+(AC4*(1+($AC$2/12)))</f>
        <v>4913.7591481678883</v>
      </c>
    </row>
    <row r="6" spans="1:30" ht="15" customHeight="1" x14ac:dyDescent="0.25">
      <c r="B6" s="9">
        <v>2</v>
      </c>
      <c r="C6" s="9">
        <v>23</v>
      </c>
      <c r="D6" s="9">
        <v>2</v>
      </c>
      <c r="E6" s="21">
        <v>7500</v>
      </c>
      <c r="F6" s="20">
        <f>'B-B-HS'!E6*-VLookups!$C$10*2</f>
        <v>-450</v>
      </c>
      <c r="G6" s="19">
        <v>0</v>
      </c>
      <c r="H6" s="20">
        <f>(-VLookups!$C$13)*(E6+F6/2)</f>
        <v>-2117.0250000000001</v>
      </c>
      <c r="I6" s="20">
        <f>-PMT(VLookups!$C$16/12,180,-FV(VLookups!$C$16/12,48,,-VLookups!$C$15))</f>
        <v>-1138.3540184987783</v>
      </c>
      <c r="J6" s="19">
        <v>0</v>
      </c>
      <c r="K6" s="21">
        <f>K5-VLookups!$C$24</f>
        <v>-403</v>
      </c>
      <c r="L6" s="19">
        <v>0</v>
      </c>
      <c r="M6" s="19">
        <v>0</v>
      </c>
      <c r="N6" s="9" t="s">
        <v>36</v>
      </c>
      <c r="O6" s="19">
        <v>0</v>
      </c>
      <c r="P6" s="19">
        <v>0</v>
      </c>
      <c r="Q6" s="9" t="s">
        <v>36</v>
      </c>
      <c r="R6" s="21">
        <f>-VLookups!$C$44</f>
        <v>-1500</v>
      </c>
      <c r="S6" s="19">
        <v>0</v>
      </c>
      <c r="T6" s="19">
        <v>0</v>
      </c>
      <c r="U6" s="9" t="s">
        <v>36</v>
      </c>
      <c r="V6" s="21">
        <f>V5-VLookups!$C$54</f>
        <v>-510</v>
      </c>
      <c r="W6" s="19">
        <v>0</v>
      </c>
      <c r="X6" s="19">
        <v>0</v>
      </c>
      <c r="Y6" s="20">
        <f>Y5*(1+VLookups!$C$57/12)</f>
        <v>-150.4375</v>
      </c>
      <c r="Z6" s="20">
        <f>-E6*VLookups!$J$3</f>
        <v>-300</v>
      </c>
      <c r="AA6" s="19">
        <v>0</v>
      </c>
      <c r="AB6" s="20">
        <f t="shared" si="0"/>
        <v>1156.1834815012221</v>
      </c>
      <c r="AC6" s="20">
        <f t="shared" si="1"/>
        <v>6078.1322282493911</v>
      </c>
    </row>
    <row r="7" spans="1:30" x14ac:dyDescent="0.25">
      <c r="B7" s="9">
        <v>3</v>
      </c>
      <c r="C7" s="9">
        <v>23</v>
      </c>
      <c r="D7" s="9">
        <v>3</v>
      </c>
      <c r="E7" s="21">
        <v>7500</v>
      </c>
      <c r="F7" s="20">
        <f>'B-B-HS'!E7*-VLookups!$C$10*2</f>
        <v>-450</v>
      </c>
      <c r="G7" s="19">
        <v>0</v>
      </c>
      <c r="H7" s="20">
        <f>(-VLookups!$C$13)*(E7+F7/2)</f>
        <v>-2117.0250000000001</v>
      </c>
      <c r="I7" s="20">
        <f>-PMT(VLookups!$C$16/12,180,-FV(VLookups!$C$16/12,48,,-VLookups!$C$15))</f>
        <v>-1138.3540184987783</v>
      </c>
      <c r="J7" s="19">
        <v>0</v>
      </c>
      <c r="K7" s="21">
        <f>K6-VLookups!$C$24</f>
        <v>-406</v>
      </c>
      <c r="L7" s="19">
        <v>0</v>
      </c>
      <c r="M7" s="19">
        <v>0</v>
      </c>
      <c r="N7" s="9" t="s">
        <v>36</v>
      </c>
      <c r="O7" s="19">
        <v>0</v>
      </c>
      <c r="P7" s="19">
        <v>0</v>
      </c>
      <c r="Q7" s="9" t="s">
        <v>36</v>
      </c>
      <c r="R7" s="21">
        <f>-VLookups!$C$44</f>
        <v>-1500</v>
      </c>
      <c r="S7" s="19">
        <v>0</v>
      </c>
      <c r="T7" s="19">
        <v>0</v>
      </c>
      <c r="U7" s="9" t="s">
        <v>36</v>
      </c>
      <c r="V7" s="21">
        <f>V6-VLookups!$C$54</f>
        <v>-515</v>
      </c>
      <c r="W7" s="19">
        <v>0</v>
      </c>
      <c r="X7" s="19">
        <v>0</v>
      </c>
      <c r="Y7" s="20">
        <f>Y6*(1+VLookups!$C$57/12)</f>
        <v>-150.87627604166667</v>
      </c>
      <c r="Z7" s="20">
        <f>-E7*VLookups!$J$3</f>
        <v>-300</v>
      </c>
      <c r="AA7" s="19">
        <v>0</v>
      </c>
      <c r="AB7" s="20">
        <f t="shared" si="0"/>
        <v>1147.7447054595555</v>
      </c>
      <c r="AC7" s="20">
        <f t="shared" si="1"/>
        <v>7236.0071540893623</v>
      </c>
    </row>
    <row r="8" spans="1:30" x14ac:dyDescent="0.25">
      <c r="B8" s="9">
        <v>4</v>
      </c>
      <c r="C8" s="9">
        <v>23</v>
      </c>
      <c r="D8" s="9">
        <v>4</v>
      </c>
      <c r="E8" s="21">
        <v>7500</v>
      </c>
      <c r="F8" s="20">
        <f>'B-B-HS'!E8*-VLookups!$C$10*2</f>
        <v>-450</v>
      </c>
      <c r="G8" s="19">
        <v>0</v>
      </c>
      <c r="H8" s="20">
        <f>(-VLookups!$C$13)*(E8+F8/2)</f>
        <v>-2117.0250000000001</v>
      </c>
      <c r="I8" s="20">
        <f>-PMT(VLookups!$C$16/12,180,-FV(VLookups!$C$16/12,48,,-VLookups!$C$15))</f>
        <v>-1138.3540184987783</v>
      </c>
      <c r="J8" s="19">
        <v>0</v>
      </c>
      <c r="K8" s="21">
        <f>K7-VLookups!$C$24</f>
        <v>-409</v>
      </c>
      <c r="L8" s="19">
        <v>0</v>
      </c>
      <c r="M8" s="19">
        <v>0</v>
      </c>
      <c r="N8" s="9" t="s">
        <v>36</v>
      </c>
      <c r="O8" s="19">
        <v>0</v>
      </c>
      <c r="P8" s="19">
        <v>0</v>
      </c>
      <c r="Q8" s="9" t="s">
        <v>36</v>
      </c>
      <c r="R8" s="21">
        <f>-VLookups!$C$44</f>
        <v>-1500</v>
      </c>
      <c r="S8" s="19">
        <v>0</v>
      </c>
      <c r="T8" s="19">
        <v>0</v>
      </c>
      <c r="U8" s="9" t="s">
        <v>36</v>
      </c>
      <c r="V8" s="21">
        <f>V7-VLookups!$C$54</f>
        <v>-520</v>
      </c>
      <c r="W8" s="19">
        <v>0</v>
      </c>
      <c r="X8" s="19">
        <v>0</v>
      </c>
      <c r="Y8" s="20">
        <f>Y7*(1+VLookups!$C$57/12)</f>
        <v>-151.31633184678819</v>
      </c>
      <c r="Z8" s="20">
        <f>-E8*VLookups!$J$3</f>
        <v>-300</v>
      </c>
      <c r="AA8" s="19">
        <v>0</v>
      </c>
      <c r="AB8" s="20">
        <f t="shared" si="0"/>
        <v>1139.3046496544339</v>
      </c>
      <c r="AC8" s="20">
        <f t="shared" si="1"/>
        <v>8387.3718156672785</v>
      </c>
    </row>
    <row r="9" spans="1:30" x14ac:dyDescent="0.25">
      <c r="B9" s="9">
        <v>5</v>
      </c>
      <c r="C9" s="9">
        <v>23</v>
      </c>
      <c r="D9" s="9">
        <v>5</v>
      </c>
      <c r="E9" s="21">
        <v>7500</v>
      </c>
      <c r="F9" s="20">
        <f>'B-B-HS'!E9*-VLookups!$C$10*2</f>
        <v>-450</v>
      </c>
      <c r="G9" s="19">
        <v>0</v>
      </c>
      <c r="H9" s="20">
        <f>(-VLookups!$C$13)*(E9+F9/2)</f>
        <v>-2117.0250000000001</v>
      </c>
      <c r="I9" s="20">
        <f>-PMT(VLookups!$C$16/12,180,-FV(VLookups!$C$16/12,48,,-VLookups!$C$15))</f>
        <v>-1138.3540184987783</v>
      </c>
      <c r="J9" s="19">
        <v>0</v>
      </c>
      <c r="K9" s="21">
        <f>K8-VLookups!$C$24</f>
        <v>-412</v>
      </c>
      <c r="L9" s="19">
        <v>0</v>
      </c>
      <c r="M9" s="19">
        <v>0</v>
      </c>
      <c r="N9" s="9" t="s">
        <v>36</v>
      </c>
      <c r="O9" s="19">
        <v>0</v>
      </c>
      <c r="P9" s="19">
        <v>0</v>
      </c>
      <c r="Q9" s="9" t="s">
        <v>36</v>
      </c>
      <c r="R9" s="21">
        <f>-VLookups!$C$44</f>
        <v>-1500</v>
      </c>
      <c r="S9" s="19">
        <v>0</v>
      </c>
      <c r="T9" s="19">
        <v>0</v>
      </c>
      <c r="U9" s="9" t="s">
        <v>36</v>
      </c>
      <c r="V9" s="21">
        <f>V8-VLookups!$C$54</f>
        <v>-525</v>
      </c>
      <c r="W9" s="19">
        <v>0</v>
      </c>
      <c r="X9" s="19">
        <v>0</v>
      </c>
      <c r="Y9" s="20">
        <f>Y8*(1+VLookups!$C$57/12)</f>
        <v>-151.757671148008</v>
      </c>
      <c r="Z9" s="20">
        <f>-E9*VLookups!$J$3</f>
        <v>-300</v>
      </c>
      <c r="AA9" s="19">
        <v>0</v>
      </c>
      <c r="AB9" s="20">
        <f t="shared" si="0"/>
        <v>1130.863310353214</v>
      </c>
      <c r="AC9" s="20">
        <f t="shared" si="1"/>
        <v>9532.2140790466055</v>
      </c>
    </row>
    <row r="10" spans="1:30" x14ac:dyDescent="0.25">
      <c r="B10" s="9">
        <v>6</v>
      </c>
      <c r="C10" s="9">
        <v>23</v>
      </c>
      <c r="D10" s="9">
        <v>6</v>
      </c>
      <c r="E10" s="21">
        <v>7500</v>
      </c>
      <c r="F10" s="20">
        <f>'B-B-HS'!E10*-VLookups!$C$10*2</f>
        <v>-450</v>
      </c>
      <c r="G10" s="19">
        <v>0</v>
      </c>
      <c r="H10" s="20">
        <f>(-VLookups!$C$13)*(E10+F10/2)</f>
        <v>-2117.0250000000001</v>
      </c>
      <c r="I10" s="20">
        <f>-PMT(VLookups!$C$16/12,180,-FV(VLookups!$C$16/12,48,,-VLookups!$C$15))</f>
        <v>-1138.3540184987783</v>
      </c>
      <c r="J10" s="19">
        <v>0</v>
      </c>
      <c r="K10" s="21">
        <f>K9-VLookups!$C$24</f>
        <v>-415</v>
      </c>
      <c r="L10" s="19">
        <v>0</v>
      </c>
      <c r="M10" s="19">
        <v>0</v>
      </c>
      <c r="N10" s="9" t="s">
        <v>36</v>
      </c>
      <c r="O10" s="19">
        <v>0</v>
      </c>
      <c r="P10" s="19">
        <v>0</v>
      </c>
      <c r="Q10" s="9" t="s">
        <v>36</v>
      </c>
      <c r="R10" s="21">
        <f>-VLookups!$C$44</f>
        <v>-1500</v>
      </c>
      <c r="S10" s="19">
        <v>0</v>
      </c>
      <c r="T10" s="19">
        <v>0</v>
      </c>
      <c r="U10" s="9" t="s">
        <v>36</v>
      </c>
      <c r="V10" s="21">
        <f>V9-VLookups!$C$54</f>
        <v>-530</v>
      </c>
      <c r="W10" s="19">
        <v>0</v>
      </c>
      <c r="X10" s="19">
        <v>0</v>
      </c>
      <c r="Y10" s="20">
        <f>Y9*(1+VLookups!$C$57/12)</f>
        <v>-152.20029768885635</v>
      </c>
      <c r="Z10" s="20">
        <f>-E10*VLookups!$J$3</f>
        <v>-300</v>
      </c>
      <c r="AA10" s="19">
        <v>0</v>
      </c>
      <c r="AB10" s="20">
        <f t="shared" si="0"/>
        <v>1122.4206838123657</v>
      </c>
      <c r="AC10" s="20">
        <f t="shared" si="1"/>
        <v>10670.52178632405</v>
      </c>
    </row>
    <row r="11" spans="1:30" x14ac:dyDescent="0.25">
      <c r="B11" s="9">
        <v>7</v>
      </c>
      <c r="C11" s="9">
        <v>23</v>
      </c>
      <c r="D11" s="9">
        <v>7</v>
      </c>
      <c r="E11" s="21">
        <v>7500</v>
      </c>
      <c r="F11" s="20">
        <f>'B-B-HS'!E11*-VLookups!$C$10*2</f>
        <v>-450</v>
      </c>
      <c r="G11" s="19">
        <v>0</v>
      </c>
      <c r="H11" s="20">
        <f>(-VLookups!$C$13)*(E11+F11/2)</f>
        <v>-2117.0250000000001</v>
      </c>
      <c r="I11" s="20">
        <f>-PMT(VLookups!$C$16/12,180,-FV(VLookups!$C$16/12,48,,-VLookups!$C$15))</f>
        <v>-1138.3540184987783</v>
      </c>
      <c r="J11" s="19">
        <v>0</v>
      </c>
      <c r="K11" s="21">
        <f>K10-VLookups!$C$24</f>
        <v>-418</v>
      </c>
      <c r="L11" s="19">
        <v>0</v>
      </c>
      <c r="M11" s="19">
        <v>0</v>
      </c>
      <c r="N11" s="9" t="s">
        <v>36</v>
      </c>
      <c r="O11" s="19">
        <v>0</v>
      </c>
      <c r="P11" s="19">
        <v>0</v>
      </c>
      <c r="Q11" s="9" t="s">
        <v>36</v>
      </c>
      <c r="R11" s="21">
        <f>-VLookups!$C$44</f>
        <v>-1500</v>
      </c>
      <c r="S11" s="19">
        <v>0</v>
      </c>
      <c r="T11" s="19">
        <v>0</v>
      </c>
      <c r="U11" s="9" t="s">
        <v>36</v>
      </c>
      <c r="V11" s="21">
        <f>V10-VLookups!$C$54</f>
        <v>-535</v>
      </c>
      <c r="W11" s="19">
        <v>0</v>
      </c>
      <c r="X11" s="19">
        <v>0</v>
      </c>
      <c r="Y11" s="20">
        <f>Y10*(1+VLookups!$C$57/12)</f>
        <v>-152.6442152237822</v>
      </c>
      <c r="Z11" s="20">
        <f>-E11*VLookups!$J$3</f>
        <v>-300</v>
      </c>
      <c r="AA11" s="19">
        <v>0</v>
      </c>
      <c r="AB11" s="20">
        <f t="shared" si="0"/>
        <v>1113.97676627744</v>
      </c>
      <c r="AC11" s="20">
        <f t="shared" si="1"/>
        <v>11802.282755578697</v>
      </c>
    </row>
    <row r="12" spans="1:30" x14ac:dyDescent="0.25">
      <c r="B12" s="9">
        <v>8</v>
      </c>
      <c r="C12" s="9">
        <v>23</v>
      </c>
      <c r="D12" s="9">
        <v>8</v>
      </c>
      <c r="E12" s="21">
        <v>7500</v>
      </c>
      <c r="F12" s="20">
        <f>'B-B-HS'!E12*-VLookups!$C$10*2</f>
        <v>-450</v>
      </c>
      <c r="G12" s="19">
        <v>0</v>
      </c>
      <c r="H12" s="20">
        <f>(-VLookups!$C$13)*(E12+F12/2)</f>
        <v>-2117.0250000000001</v>
      </c>
      <c r="I12" s="20">
        <f>-PMT(VLookups!$C$16/12,180,-FV(VLookups!$C$16/12,48,,-VLookups!$C$15))</f>
        <v>-1138.3540184987783</v>
      </c>
      <c r="J12" s="19">
        <v>0</v>
      </c>
      <c r="K12" s="21">
        <f>K11-VLookups!$C$24</f>
        <v>-421</v>
      </c>
      <c r="L12" s="19">
        <v>0</v>
      </c>
      <c r="M12" s="19">
        <v>0</v>
      </c>
      <c r="N12" s="9" t="s">
        <v>36</v>
      </c>
      <c r="O12" s="19">
        <v>0</v>
      </c>
      <c r="P12" s="19">
        <v>0</v>
      </c>
      <c r="Q12" s="9" t="s">
        <v>36</v>
      </c>
      <c r="R12" s="21">
        <f>-VLookups!$C$44</f>
        <v>-1500</v>
      </c>
      <c r="S12" s="19">
        <v>0</v>
      </c>
      <c r="T12" s="19">
        <v>0</v>
      </c>
      <c r="U12" s="9" t="s">
        <v>36</v>
      </c>
      <c r="V12" s="21">
        <f>V11-VLookups!$C$54</f>
        <v>-540</v>
      </c>
      <c r="W12" s="19">
        <v>0</v>
      </c>
      <c r="X12" s="19">
        <v>0</v>
      </c>
      <c r="Y12" s="20">
        <f>Y11*(1+VLookups!$C$57/12)</f>
        <v>-153.08942751818489</v>
      </c>
      <c r="Z12" s="20">
        <f>-E12*VLookups!$J$3</f>
        <v>-300</v>
      </c>
      <c r="AA12" s="19">
        <v>0</v>
      </c>
      <c r="AB12" s="20">
        <f t="shared" si="0"/>
        <v>1105.5315539830372</v>
      </c>
      <c r="AC12" s="20">
        <f t="shared" si="1"/>
        <v>12927.484780821032</v>
      </c>
    </row>
    <row r="13" spans="1:30" x14ac:dyDescent="0.25">
      <c r="B13" s="9">
        <v>9</v>
      </c>
      <c r="C13" s="9">
        <v>23</v>
      </c>
      <c r="D13" s="9">
        <v>9</v>
      </c>
      <c r="E13" s="21">
        <v>7500</v>
      </c>
      <c r="F13" s="20">
        <f>'B-B-HS'!E13*-VLookups!$C$10*2</f>
        <v>-450</v>
      </c>
      <c r="G13" s="19">
        <v>0</v>
      </c>
      <c r="H13" s="20">
        <f>(-VLookups!$C$13)*(E13+F13/2)</f>
        <v>-2117.0250000000001</v>
      </c>
      <c r="I13" s="20">
        <f>-PMT(VLookups!$C$16/12,180,-FV(VLookups!$C$16/12,48,,-VLookups!$C$15))</f>
        <v>-1138.3540184987783</v>
      </c>
      <c r="J13" s="19">
        <v>0</v>
      </c>
      <c r="K13" s="21">
        <f>K12-VLookups!$C$24</f>
        <v>-424</v>
      </c>
      <c r="L13" s="19">
        <v>0</v>
      </c>
      <c r="M13" s="19">
        <v>0</v>
      </c>
      <c r="N13" s="9" t="s">
        <v>36</v>
      </c>
      <c r="O13" s="19">
        <v>0</v>
      </c>
      <c r="P13" s="19">
        <v>0</v>
      </c>
      <c r="Q13" s="9" t="s">
        <v>36</v>
      </c>
      <c r="R13" s="21">
        <f>-VLookups!$C$44</f>
        <v>-1500</v>
      </c>
      <c r="S13" s="19">
        <v>0</v>
      </c>
      <c r="T13" s="19">
        <v>0</v>
      </c>
      <c r="U13" s="9" t="s">
        <v>36</v>
      </c>
      <c r="V13" s="21">
        <f>V12-VLookups!$C$54</f>
        <v>-545</v>
      </c>
      <c r="W13" s="19">
        <v>0</v>
      </c>
      <c r="X13" s="19">
        <v>0</v>
      </c>
      <c r="Y13" s="20">
        <f>Y12*(1+VLookups!$C$57/12)</f>
        <v>-153.53593834844628</v>
      </c>
      <c r="Z13" s="20">
        <f>-E13*VLookups!$J$3</f>
        <v>-300</v>
      </c>
      <c r="AA13" s="19">
        <v>0</v>
      </c>
      <c r="AB13" s="20">
        <f t="shared" si="0"/>
        <v>1097.0850431527758</v>
      </c>
      <c r="AC13" s="20">
        <f t="shared" si="1"/>
        <v>14046.115631941844</v>
      </c>
    </row>
    <row r="14" spans="1:30" x14ac:dyDescent="0.25">
      <c r="B14" s="9">
        <v>10</v>
      </c>
      <c r="C14" s="9">
        <v>23</v>
      </c>
      <c r="D14" s="9">
        <v>10</v>
      </c>
      <c r="E14" s="21">
        <v>7500</v>
      </c>
      <c r="F14" s="20">
        <f>'B-B-HS'!E14*-VLookups!$C$10*2</f>
        <v>-450</v>
      </c>
      <c r="G14" s="19">
        <v>0</v>
      </c>
      <c r="H14" s="20">
        <f>(-VLookups!$C$13)*(E14+F14/2)</f>
        <v>-2117.0250000000001</v>
      </c>
      <c r="I14" s="20">
        <f>-PMT(VLookups!$C$16/12,180,-FV(VLookups!$C$16/12,48,,-VLookups!$C$15))</f>
        <v>-1138.3540184987783</v>
      </c>
      <c r="J14" s="19">
        <v>0</v>
      </c>
      <c r="K14" s="21">
        <f>K13-VLookups!$C$24</f>
        <v>-427</v>
      </c>
      <c r="L14" s="19">
        <v>0</v>
      </c>
      <c r="M14" s="19">
        <v>0</v>
      </c>
      <c r="N14" s="9" t="s">
        <v>36</v>
      </c>
      <c r="O14" s="19">
        <v>0</v>
      </c>
      <c r="P14" s="19">
        <v>0</v>
      </c>
      <c r="Q14" s="9" t="s">
        <v>36</v>
      </c>
      <c r="R14" s="21">
        <f>-VLookups!$C$44</f>
        <v>-1500</v>
      </c>
      <c r="S14" s="19">
        <v>0</v>
      </c>
      <c r="T14" s="19">
        <v>0</v>
      </c>
      <c r="U14" s="9" t="s">
        <v>36</v>
      </c>
      <c r="V14" s="21">
        <f>V13-VLookups!$C$54</f>
        <v>-550</v>
      </c>
      <c r="W14" s="19">
        <v>0</v>
      </c>
      <c r="X14" s="19">
        <v>0</v>
      </c>
      <c r="Y14" s="20">
        <f>Y13*(1+VLookups!$C$57/12)</f>
        <v>-153.98375150196259</v>
      </c>
      <c r="Z14" s="20">
        <f>-E14*VLookups!$J$3</f>
        <v>-300</v>
      </c>
      <c r="AA14" s="19">
        <v>0</v>
      </c>
      <c r="AB14" s="20">
        <f t="shared" si="0"/>
        <v>1088.6372299992595</v>
      </c>
      <c r="AC14" s="20">
        <f t="shared" si="1"/>
        <v>15158.163054661009</v>
      </c>
    </row>
    <row r="15" spans="1:30" x14ac:dyDescent="0.25">
      <c r="A15" s="2"/>
      <c r="B15" s="9">
        <v>11</v>
      </c>
      <c r="C15" s="9">
        <v>23</v>
      </c>
      <c r="D15" s="9">
        <v>11</v>
      </c>
      <c r="E15" s="21">
        <v>7500</v>
      </c>
      <c r="F15" s="20">
        <f>'B-B-HS'!E15*-VLookups!$C$10*2</f>
        <v>-450</v>
      </c>
      <c r="G15" s="19">
        <v>0</v>
      </c>
      <c r="H15" s="20">
        <f>(-VLookups!$C$13)*(E15+F15/2)</f>
        <v>-2117.0250000000001</v>
      </c>
      <c r="I15" s="20">
        <f>-PMT(VLookups!$C$16/12,180,-FV(VLookups!$C$16/12,48,,-VLookups!$C$15))</f>
        <v>-1138.3540184987783</v>
      </c>
      <c r="J15" s="19">
        <v>0</v>
      </c>
      <c r="K15" s="21">
        <f>K14-VLookups!$C$24</f>
        <v>-430</v>
      </c>
      <c r="L15" s="19">
        <v>0</v>
      </c>
      <c r="M15" s="19">
        <v>0</v>
      </c>
      <c r="N15" s="9" t="s">
        <v>36</v>
      </c>
      <c r="O15" s="19">
        <v>0</v>
      </c>
      <c r="P15" s="19">
        <v>0</v>
      </c>
      <c r="Q15" s="9" t="s">
        <v>36</v>
      </c>
      <c r="R15" s="21">
        <f>-VLookups!$C$44</f>
        <v>-1500</v>
      </c>
      <c r="S15" s="19">
        <v>0</v>
      </c>
      <c r="T15" s="19">
        <v>0</v>
      </c>
      <c r="U15" s="9" t="s">
        <v>36</v>
      </c>
      <c r="V15" s="21">
        <f>V14-VLookups!$C$54</f>
        <v>-555</v>
      </c>
      <c r="W15" s="19">
        <v>0</v>
      </c>
      <c r="X15" s="19">
        <v>0</v>
      </c>
      <c r="Y15" s="20">
        <f>Y14*(1+VLookups!$C$57/12)</f>
        <v>-154.43287077717665</v>
      </c>
      <c r="Z15" s="20">
        <f>-E15*VLookups!$J$3</f>
        <v>-300</v>
      </c>
      <c r="AA15" s="19">
        <v>0</v>
      </c>
      <c r="AB15" s="20">
        <f t="shared" si="0"/>
        <v>1080.1881107240454</v>
      </c>
      <c r="AC15" s="20">
        <f t="shared" si="1"/>
        <v>16263.614770476157</v>
      </c>
    </row>
    <row r="16" spans="1:30" x14ac:dyDescent="0.25">
      <c r="B16" s="9">
        <v>12</v>
      </c>
      <c r="C16" s="9">
        <f>C4+1</f>
        <v>24</v>
      </c>
      <c r="D16" s="9">
        <v>0</v>
      </c>
      <c r="E16" s="21">
        <v>7762.4999999999991</v>
      </c>
      <c r="F16" s="20">
        <f>'B-B-HS'!E16*-VLookups!$C$10*2</f>
        <v>-465.74999999999994</v>
      </c>
      <c r="G16" s="19">
        <v>0</v>
      </c>
      <c r="H16" s="20">
        <f>(-VLookups!$C$13)*(E16+F16/2)</f>
        <v>-2191.1208750000001</v>
      </c>
      <c r="I16" s="20">
        <f>-PMT(VLookups!$C$16/12,180,-FV(VLookups!$C$16/12,48,,-VLookups!$C$15))</f>
        <v>-1138.3540184987783</v>
      </c>
      <c r="J16" s="19">
        <v>0</v>
      </c>
      <c r="K16" s="21">
        <f>K15-VLookups!$C$24</f>
        <v>-433</v>
      </c>
      <c r="L16" s="19">
        <v>0</v>
      </c>
      <c r="M16" s="19">
        <v>0</v>
      </c>
      <c r="N16" s="9" t="s">
        <v>36</v>
      </c>
      <c r="O16" s="19">
        <v>0</v>
      </c>
      <c r="P16" s="19">
        <v>0</v>
      </c>
      <c r="Q16" s="9" t="s">
        <v>36</v>
      </c>
      <c r="R16" s="21">
        <f>R4*(1+VLookups!$C$45)</f>
        <v>-1591.5</v>
      </c>
      <c r="S16" s="19">
        <v>0</v>
      </c>
      <c r="T16" s="19">
        <v>0</v>
      </c>
      <c r="U16" s="9" t="s">
        <v>36</v>
      </c>
      <c r="V16" s="21">
        <f>V15-VLookups!$C$54</f>
        <v>-560</v>
      </c>
      <c r="W16" s="19">
        <v>0</v>
      </c>
      <c r="X16" s="19">
        <v>0</v>
      </c>
      <c r="Y16" s="20">
        <f>Y15*(1+VLookups!$C$57/12)</f>
        <v>-154.88329998361007</v>
      </c>
      <c r="Z16" s="20">
        <f>-E16*VLookups!$J$3</f>
        <v>-310.49999999999994</v>
      </c>
      <c r="AA16" s="19">
        <v>0</v>
      </c>
      <c r="AB16" s="20">
        <f t="shared" si="0"/>
        <v>1150.2668065176117</v>
      </c>
      <c r="AC16" s="20">
        <f t="shared" si="1"/>
        <v>17440.987601611228</v>
      </c>
    </row>
    <row r="17" spans="1:29" x14ac:dyDescent="0.25">
      <c r="A17" s="2"/>
      <c r="B17" s="9">
        <v>13</v>
      </c>
      <c r="C17" s="9">
        <f t="shared" ref="C17:C80" si="2">C5+1</f>
        <v>24</v>
      </c>
      <c r="D17" s="9">
        <v>1</v>
      </c>
      <c r="E17" s="21">
        <v>7762.4999999999991</v>
      </c>
      <c r="F17" s="20">
        <f>'B-B-HS'!E17*-VLookups!$C$10*2</f>
        <v>-465.74999999999994</v>
      </c>
      <c r="G17" s="19">
        <v>0</v>
      </c>
      <c r="H17" s="20">
        <f>(-VLookups!$C$13)*(E17+F17/2)</f>
        <v>-2191.1208750000001</v>
      </c>
      <c r="I17" s="20">
        <f>-PMT(VLookups!$C$16/12,180,-FV(VLookups!$C$16/12,48,,-VLookups!$C$15))</f>
        <v>-1138.3540184987783</v>
      </c>
      <c r="J17" s="19">
        <v>0</v>
      </c>
      <c r="K17" s="21">
        <f>K16-VLookups!$C$24</f>
        <v>-436</v>
      </c>
      <c r="L17" s="19">
        <v>0</v>
      </c>
      <c r="M17" s="19">
        <v>0</v>
      </c>
      <c r="N17" s="9" t="s">
        <v>36</v>
      </c>
      <c r="O17" s="19">
        <v>0</v>
      </c>
      <c r="P17" s="19">
        <v>0</v>
      </c>
      <c r="Q17" s="9" t="s">
        <v>36</v>
      </c>
      <c r="R17" s="21">
        <f>R5*(1+VLookups!$C$45)</f>
        <v>-1591.5</v>
      </c>
      <c r="S17" s="19">
        <v>0</v>
      </c>
      <c r="T17" s="19">
        <v>0</v>
      </c>
      <c r="U17" s="9" t="s">
        <v>36</v>
      </c>
      <c r="V17" s="21">
        <f>V16-VLookups!$C$54</f>
        <v>-565</v>
      </c>
      <c r="W17" s="19">
        <v>0</v>
      </c>
      <c r="X17" s="19">
        <v>0</v>
      </c>
      <c r="Y17" s="20">
        <f>Y16*(1+VLookups!$C$57/12)</f>
        <v>-155.33504294189561</v>
      </c>
      <c r="Z17" s="20">
        <f>-E17*VLookups!$J$3</f>
        <v>-310.49999999999994</v>
      </c>
      <c r="AA17" s="19">
        <v>0</v>
      </c>
      <c r="AB17" s="20">
        <f t="shared" si="0"/>
        <v>1141.8150635593261</v>
      </c>
      <c r="AC17" s="20">
        <f t="shared" si="1"/>
        <v>18611.870977839906</v>
      </c>
    </row>
    <row r="18" spans="1:29" x14ac:dyDescent="0.25">
      <c r="A18" s="3"/>
      <c r="B18" s="9">
        <v>14</v>
      </c>
      <c r="C18" s="9">
        <f t="shared" si="2"/>
        <v>24</v>
      </c>
      <c r="D18" s="9">
        <v>2</v>
      </c>
      <c r="E18" s="21">
        <v>7762.4999999999991</v>
      </c>
      <c r="F18" s="20">
        <f>'B-B-HS'!E18*-VLookups!$C$10*2</f>
        <v>-465.74999999999994</v>
      </c>
      <c r="G18" s="19">
        <v>0</v>
      </c>
      <c r="H18" s="20">
        <f>(-VLookups!$C$13)*(E18+F18/2)</f>
        <v>-2191.1208750000001</v>
      </c>
      <c r="I18" s="20">
        <f>-PMT(VLookups!$C$16/12,180,-FV(VLookups!$C$16/12,48,,-VLookups!$C$15))</f>
        <v>-1138.3540184987783</v>
      </c>
      <c r="J18" s="19">
        <v>0</v>
      </c>
      <c r="K18" s="21">
        <f>K17-VLookups!$C$24</f>
        <v>-439</v>
      </c>
      <c r="L18" s="19">
        <v>0</v>
      </c>
      <c r="M18" s="19">
        <v>0</v>
      </c>
      <c r="N18" s="9" t="s">
        <v>36</v>
      </c>
      <c r="O18" s="19">
        <v>0</v>
      </c>
      <c r="P18" s="19">
        <v>0</v>
      </c>
      <c r="Q18" s="9" t="s">
        <v>36</v>
      </c>
      <c r="R18" s="21">
        <f>R6*(1+VLookups!$C$45)</f>
        <v>-1591.5</v>
      </c>
      <c r="S18" s="19">
        <v>0</v>
      </c>
      <c r="T18" s="19">
        <v>0</v>
      </c>
      <c r="U18" s="9" t="s">
        <v>36</v>
      </c>
      <c r="V18" s="21">
        <f>V17-VLookups!$C$54</f>
        <v>-570</v>
      </c>
      <c r="W18" s="19">
        <v>0</v>
      </c>
      <c r="X18" s="19">
        <v>0</v>
      </c>
      <c r="Y18" s="20">
        <f>Y17*(1+VLookups!$C$57/12)</f>
        <v>-155.78810348380946</v>
      </c>
      <c r="Z18" s="20">
        <f>-E18*VLookups!$J$3</f>
        <v>-310.49999999999994</v>
      </c>
      <c r="AA18" s="19">
        <v>0</v>
      </c>
      <c r="AB18" s="20">
        <f t="shared" si="0"/>
        <v>1133.3620030174122</v>
      </c>
      <c r="AC18" s="20">
        <f t="shared" si="1"/>
        <v>19776.252765820387</v>
      </c>
    </row>
    <row r="19" spans="1:29" x14ac:dyDescent="0.25">
      <c r="B19" s="9">
        <v>15</v>
      </c>
      <c r="C19" s="9">
        <f t="shared" si="2"/>
        <v>24</v>
      </c>
      <c r="D19" s="9">
        <v>3</v>
      </c>
      <c r="E19" s="21">
        <v>7762.4999999999991</v>
      </c>
      <c r="F19" s="20">
        <f>'B-B-HS'!E19*-VLookups!$C$10*2</f>
        <v>-465.74999999999994</v>
      </c>
      <c r="G19" s="19">
        <v>0</v>
      </c>
      <c r="H19" s="20">
        <f>(-VLookups!$C$13)*(E19+F19/2)</f>
        <v>-2191.1208750000001</v>
      </c>
      <c r="I19" s="20">
        <f>-PMT(VLookups!$C$16/12,180,-FV(VLookups!$C$16/12,48,,-VLookups!$C$15))</f>
        <v>-1138.3540184987783</v>
      </c>
      <c r="J19" s="19">
        <v>0</v>
      </c>
      <c r="K19" s="21">
        <f>K18-VLookups!$C$24</f>
        <v>-442</v>
      </c>
      <c r="L19" s="19">
        <v>0</v>
      </c>
      <c r="M19" s="19">
        <v>0</v>
      </c>
      <c r="N19" s="9" t="s">
        <v>36</v>
      </c>
      <c r="O19" s="19">
        <v>0</v>
      </c>
      <c r="P19" s="19">
        <v>0</v>
      </c>
      <c r="Q19" s="9" t="s">
        <v>36</v>
      </c>
      <c r="R19" s="21">
        <f>R7*(1+VLookups!$C$45)</f>
        <v>-1591.5</v>
      </c>
      <c r="S19" s="19">
        <v>0</v>
      </c>
      <c r="T19" s="19">
        <v>0</v>
      </c>
      <c r="U19" s="9" t="s">
        <v>36</v>
      </c>
      <c r="V19" s="21">
        <f>V18-VLookups!$C$54</f>
        <v>-575</v>
      </c>
      <c r="W19" s="19">
        <v>0</v>
      </c>
      <c r="X19" s="19">
        <v>0</v>
      </c>
      <c r="Y19" s="20">
        <f>Y18*(1+VLookups!$C$57/12)</f>
        <v>-156.24248545230392</v>
      </c>
      <c r="Z19" s="20">
        <f>-E19*VLookups!$J$3</f>
        <v>-310.49999999999994</v>
      </c>
      <c r="AA19" s="19">
        <v>0</v>
      </c>
      <c r="AB19" s="20">
        <f t="shared" si="0"/>
        <v>1124.9076210489177</v>
      </c>
      <c r="AC19" s="20">
        <f t="shared" si="1"/>
        <v>20934.120808145675</v>
      </c>
    </row>
    <row r="20" spans="1:29" x14ac:dyDescent="0.25">
      <c r="B20" s="9">
        <v>16</v>
      </c>
      <c r="C20" s="9">
        <f t="shared" si="2"/>
        <v>24</v>
      </c>
      <c r="D20" s="9">
        <v>4</v>
      </c>
      <c r="E20" s="21">
        <v>7762.4999999999991</v>
      </c>
      <c r="F20" s="20">
        <f>'B-B-HS'!E20*-VLookups!$C$10*2</f>
        <v>-465.74999999999994</v>
      </c>
      <c r="G20" s="19">
        <v>0</v>
      </c>
      <c r="H20" s="20">
        <f>(-VLookups!$C$13)*(E20+F20/2)</f>
        <v>-2191.1208750000001</v>
      </c>
      <c r="I20" s="20">
        <f>-PMT(VLookups!$C$16/12,180,-FV(VLookups!$C$16/12,48,,-VLookups!$C$15))</f>
        <v>-1138.3540184987783</v>
      </c>
      <c r="J20" s="19">
        <v>0</v>
      </c>
      <c r="K20" s="21">
        <f>K19-VLookups!$C$24</f>
        <v>-445</v>
      </c>
      <c r="L20" s="19">
        <v>0</v>
      </c>
      <c r="M20" s="19">
        <v>0</v>
      </c>
      <c r="N20" s="9" t="s">
        <v>36</v>
      </c>
      <c r="O20" s="19">
        <v>0</v>
      </c>
      <c r="P20" s="19">
        <v>0</v>
      </c>
      <c r="Q20" s="9" t="s">
        <v>36</v>
      </c>
      <c r="R20" s="21">
        <f>R8*(1+VLookups!$C$45)</f>
        <v>-1591.5</v>
      </c>
      <c r="S20" s="19">
        <v>0</v>
      </c>
      <c r="T20" s="19">
        <v>0</v>
      </c>
      <c r="U20" s="9" t="s">
        <v>36</v>
      </c>
      <c r="V20" s="21">
        <f>V19-VLookups!$C$54</f>
        <v>-580</v>
      </c>
      <c r="W20" s="19">
        <v>0</v>
      </c>
      <c r="X20" s="19">
        <v>0</v>
      </c>
      <c r="Y20" s="20">
        <f>Y19*(1+VLookups!$C$57/12)</f>
        <v>-156.69819270153982</v>
      </c>
      <c r="Z20" s="20">
        <f>-E20*VLookups!$J$3</f>
        <v>-310.49999999999994</v>
      </c>
      <c r="AA20" s="19">
        <v>0</v>
      </c>
      <c r="AB20" s="20">
        <f t="shared" si="0"/>
        <v>1116.4519137996817</v>
      </c>
      <c r="AC20" s="20">
        <f t="shared" si="1"/>
        <v>22085.462923292267</v>
      </c>
    </row>
    <row r="21" spans="1:29" x14ac:dyDescent="0.25">
      <c r="B21" s="9">
        <v>17</v>
      </c>
      <c r="C21" s="9">
        <f t="shared" si="2"/>
        <v>24</v>
      </c>
      <c r="D21" s="9">
        <v>5</v>
      </c>
      <c r="E21" s="21">
        <v>7762.4999999999991</v>
      </c>
      <c r="F21" s="20">
        <f>'B-B-HS'!E21*-VLookups!$C$10*2</f>
        <v>-465.74999999999994</v>
      </c>
      <c r="G21" s="19">
        <v>0</v>
      </c>
      <c r="H21" s="20">
        <f>(-VLookups!$C$13)*(E21+F21/2)</f>
        <v>-2191.1208750000001</v>
      </c>
      <c r="I21" s="20">
        <f>-PMT(VLookups!$C$16/12,180,-FV(VLookups!$C$16/12,48,,-VLookups!$C$15))</f>
        <v>-1138.3540184987783</v>
      </c>
      <c r="J21" s="19">
        <v>0</v>
      </c>
      <c r="K21" s="21">
        <f>K20-VLookups!$C$24</f>
        <v>-448</v>
      </c>
      <c r="L21" s="19">
        <v>0</v>
      </c>
      <c r="M21" s="19">
        <v>0</v>
      </c>
      <c r="N21" s="9" t="s">
        <v>36</v>
      </c>
      <c r="O21" s="19">
        <v>0</v>
      </c>
      <c r="P21" s="19">
        <v>0</v>
      </c>
      <c r="Q21" s="9" t="s">
        <v>36</v>
      </c>
      <c r="R21" s="21">
        <f>R9*(1+VLookups!$C$45)</f>
        <v>-1591.5</v>
      </c>
      <c r="S21" s="19">
        <v>0</v>
      </c>
      <c r="T21" s="19">
        <v>0</v>
      </c>
      <c r="U21" s="9" t="s">
        <v>36</v>
      </c>
      <c r="V21" s="21">
        <f>V20-VLookups!$C$54</f>
        <v>-585</v>
      </c>
      <c r="W21" s="19">
        <v>0</v>
      </c>
      <c r="X21" s="19">
        <v>0</v>
      </c>
      <c r="Y21" s="20">
        <f>Y20*(1+VLookups!$C$57/12)</f>
        <v>-157.15522909691933</v>
      </c>
      <c r="Z21" s="20">
        <f>-E21*VLookups!$J$3</f>
        <v>-310.49999999999994</v>
      </c>
      <c r="AA21" s="19">
        <v>0</v>
      </c>
      <c r="AB21" s="20">
        <f t="shared" si="0"/>
        <v>1107.9948774043023</v>
      </c>
      <c r="AC21" s="20">
        <f t="shared" si="1"/>
        <v>23230.266905568722</v>
      </c>
    </row>
    <row r="22" spans="1:29" x14ac:dyDescent="0.25">
      <c r="B22" s="9">
        <v>18</v>
      </c>
      <c r="C22" s="9">
        <f t="shared" si="2"/>
        <v>24</v>
      </c>
      <c r="D22" s="9">
        <v>6</v>
      </c>
      <c r="E22" s="21">
        <v>7762.4999999999991</v>
      </c>
      <c r="F22" s="20">
        <f>'B-B-HS'!E22*-VLookups!$C$10*2</f>
        <v>-465.74999999999994</v>
      </c>
      <c r="G22" s="19">
        <v>0</v>
      </c>
      <c r="H22" s="20">
        <f>(-VLookups!$C$13)*(E22+F22/2)</f>
        <v>-2191.1208750000001</v>
      </c>
      <c r="I22" s="20">
        <f>-PMT(VLookups!$C$16/12,180,-FV(VLookups!$C$16/12,48,,-VLookups!$C$15))</f>
        <v>-1138.3540184987783</v>
      </c>
      <c r="J22" s="19">
        <v>0</v>
      </c>
      <c r="K22" s="21">
        <f>K21-VLookups!$C$24</f>
        <v>-451</v>
      </c>
      <c r="L22" s="19">
        <v>0</v>
      </c>
      <c r="M22" s="19">
        <v>0</v>
      </c>
      <c r="N22" s="9" t="s">
        <v>36</v>
      </c>
      <c r="O22" s="19">
        <v>0</v>
      </c>
      <c r="P22" s="19">
        <v>0</v>
      </c>
      <c r="Q22" s="9" t="s">
        <v>36</v>
      </c>
      <c r="R22" s="21">
        <f>R10*(1+VLookups!$C$45)</f>
        <v>-1591.5</v>
      </c>
      <c r="S22" s="19">
        <v>0</v>
      </c>
      <c r="T22" s="19">
        <v>0</v>
      </c>
      <c r="U22" s="9" t="s">
        <v>36</v>
      </c>
      <c r="V22" s="21">
        <f>V21-VLookups!$C$54</f>
        <v>-590</v>
      </c>
      <c r="W22" s="19">
        <v>0</v>
      </c>
      <c r="X22" s="19">
        <v>0</v>
      </c>
      <c r="Y22" s="20">
        <f>Y21*(1+VLookups!$C$57/12)</f>
        <v>-157.61359851511867</v>
      </c>
      <c r="Z22" s="20">
        <f>-E22*VLookups!$J$3</f>
        <v>-310.49999999999994</v>
      </c>
      <c r="AA22" s="19">
        <v>0</v>
      </c>
      <c r="AB22" s="20">
        <f t="shared" si="0"/>
        <v>1099.5365079861031</v>
      </c>
      <c r="AC22" s="20">
        <f t="shared" si="1"/>
        <v>24368.520525064108</v>
      </c>
    </row>
    <row r="23" spans="1:29" x14ac:dyDescent="0.25">
      <c r="B23" s="9">
        <v>19</v>
      </c>
      <c r="C23" s="9">
        <f t="shared" si="2"/>
        <v>24</v>
      </c>
      <c r="D23" s="9">
        <v>7</v>
      </c>
      <c r="E23" s="21">
        <v>7762.4999999999991</v>
      </c>
      <c r="F23" s="20">
        <f>'B-B-HS'!E23*-VLookups!$C$10*2</f>
        <v>-465.74999999999994</v>
      </c>
      <c r="G23" s="19">
        <v>0</v>
      </c>
      <c r="H23" s="20">
        <f>(-VLookups!$C$13)*(E23+F23/2)</f>
        <v>-2191.1208750000001</v>
      </c>
      <c r="I23" s="20">
        <f>-PMT(VLookups!$C$16/12,180,-FV(VLookups!$C$16/12,48,,-VLookups!$C$15))</f>
        <v>-1138.3540184987783</v>
      </c>
      <c r="J23" s="19">
        <v>0</v>
      </c>
      <c r="K23" s="21">
        <f>K22-VLookups!$C$24</f>
        <v>-454</v>
      </c>
      <c r="L23" s="19">
        <v>0</v>
      </c>
      <c r="M23" s="19">
        <v>0</v>
      </c>
      <c r="N23" s="9" t="s">
        <v>36</v>
      </c>
      <c r="O23" s="19">
        <v>0</v>
      </c>
      <c r="P23" s="19">
        <v>0</v>
      </c>
      <c r="Q23" s="9" t="s">
        <v>36</v>
      </c>
      <c r="R23" s="21">
        <f>R11*(1+VLookups!$C$45)</f>
        <v>-1591.5</v>
      </c>
      <c r="S23" s="19">
        <v>0</v>
      </c>
      <c r="T23" s="19">
        <v>0</v>
      </c>
      <c r="U23" s="9" t="s">
        <v>36</v>
      </c>
      <c r="V23" s="21">
        <f>V22-VLookups!$C$54</f>
        <v>-595</v>
      </c>
      <c r="W23" s="19">
        <v>0</v>
      </c>
      <c r="X23" s="19">
        <v>0</v>
      </c>
      <c r="Y23" s="20">
        <f>Y22*(1+VLookups!$C$57/12)</f>
        <v>-158.07330484412111</v>
      </c>
      <c r="Z23" s="20">
        <f>-E23*VLookups!$J$3</f>
        <v>-310.49999999999994</v>
      </c>
      <c r="AA23" s="19">
        <v>0</v>
      </c>
      <c r="AB23" s="20">
        <f t="shared" si="0"/>
        <v>1091.0768016571005</v>
      </c>
      <c r="AC23" s="20">
        <f t="shared" si="1"/>
        <v>25500.211527596319</v>
      </c>
    </row>
    <row r="24" spans="1:29" x14ac:dyDescent="0.25">
      <c r="B24" s="9">
        <v>20</v>
      </c>
      <c r="C24" s="9">
        <f t="shared" si="2"/>
        <v>24</v>
      </c>
      <c r="D24" s="9">
        <v>8</v>
      </c>
      <c r="E24" s="21">
        <v>7762.4999999999991</v>
      </c>
      <c r="F24" s="20">
        <f>'B-B-HS'!E24*-VLookups!$C$10*2</f>
        <v>-465.74999999999994</v>
      </c>
      <c r="G24" s="19">
        <v>0</v>
      </c>
      <c r="H24" s="20">
        <f>(-VLookups!$C$13)*(E24+F24/2)</f>
        <v>-2191.1208750000001</v>
      </c>
      <c r="I24" s="20">
        <f>-PMT(VLookups!$C$16/12,180,-FV(VLookups!$C$16/12,48,,-VLookups!$C$15))</f>
        <v>-1138.3540184987783</v>
      </c>
      <c r="J24" s="19">
        <v>0</v>
      </c>
      <c r="K24" s="21">
        <f>K23-VLookups!$C$24</f>
        <v>-457</v>
      </c>
      <c r="L24" s="19">
        <v>0</v>
      </c>
      <c r="M24" s="19">
        <v>0</v>
      </c>
      <c r="N24" s="9" t="s">
        <v>36</v>
      </c>
      <c r="O24" s="19">
        <v>0</v>
      </c>
      <c r="P24" s="19">
        <v>0</v>
      </c>
      <c r="Q24" s="9" t="s">
        <v>36</v>
      </c>
      <c r="R24" s="21">
        <f>R12*(1+VLookups!$C$45)</f>
        <v>-1591.5</v>
      </c>
      <c r="S24" s="19">
        <v>0</v>
      </c>
      <c r="T24" s="19">
        <v>0</v>
      </c>
      <c r="U24" s="9" t="s">
        <v>36</v>
      </c>
      <c r="V24" s="21">
        <f>V23-VLookups!$C$54</f>
        <v>-600</v>
      </c>
      <c r="W24" s="19">
        <v>0</v>
      </c>
      <c r="X24" s="19">
        <v>0</v>
      </c>
      <c r="Y24" s="20">
        <f>Y23*(1+VLookups!$C$57/12)</f>
        <v>-158.53435198324979</v>
      </c>
      <c r="Z24" s="20">
        <f>-E24*VLookups!$J$3</f>
        <v>-310.49999999999994</v>
      </c>
      <c r="AA24" s="19">
        <v>0</v>
      </c>
      <c r="AB24" s="20">
        <f t="shared" si="0"/>
        <v>1082.6157545179719</v>
      </c>
      <c r="AC24" s="20">
        <f t="shared" si="1"/>
        <v>26625.327634660283</v>
      </c>
    </row>
    <row r="25" spans="1:29" x14ac:dyDescent="0.25">
      <c r="B25" s="9">
        <v>21</v>
      </c>
      <c r="C25" s="9">
        <f t="shared" si="2"/>
        <v>24</v>
      </c>
      <c r="D25" s="9">
        <v>9</v>
      </c>
      <c r="E25" s="21">
        <v>7762.4999999999991</v>
      </c>
      <c r="F25" s="20">
        <f>'B-B-HS'!E25*-VLookups!$C$10*2</f>
        <v>-465.74999999999994</v>
      </c>
      <c r="G25" s="19">
        <v>0</v>
      </c>
      <c r="H25" s="20">
        <f>(-VLookups!$C$13)*(E25+F25/2)</f>
        <v>-2191.1208750000001</v>
      </c>
      <c r="I25" s="20">
        <f>-PMT(VLookups!$C$16/12,180,-FV(VLookups!$C$16/12,48,,-VLookups!$C$15))</f>
        <v>-1138.3540184987783</v>
      </c>
      <c r="J25" s="19">
        <v>0</v>
      </c>
      <c r="K25" s="21">
        <f>K24-VLookups!$C$24</f>
        <v>-460</v>
      </c>
      <c r="L25" s="19">
        <v>0</v>
      </c>
      <c r="M25" s="19">
        <v>0</v>
      </c>
      <c r="N25" s="9" t="s">
        <v>36</v>
      </c>
      <c r="O25" s="19">
        <v>0</v>
      </c>
      <c r="P25" s="19">
        <v>0</v>
      </c>
      <c r="Q25" s="9" t="s">
        <v>36</v>
      </c>
      <c r="R25" s="21">
        <f>R13*(1+VLookups!$C$45)</f>
        <v>-1591.5</v>
      </c>
      <c r="S25" s="19">
        <v>0</v>
      </c>
      <c r="T25" s="19">
        <v>0</v>
      </c>
      <c r="U25" s="9" t="s">
        <v>36</v>
      </c>
      <c r="V25" s="21">
        <f>V24-VLookups!$C$54</f>
        <v>-605</v>
      </c>
      <c r="W25" s="19">
        <v>0</v>
      </c>
      <c r="X25" s="19">
        <v>0</v>
      </c>
      <c r="Y25" s="20">
        <f>Y24*(1+VLookups!$C$57/12)</f>
        <v>-158.99674384320093</v>
      </c>
      <c r="Z25" s="20">
        <f>-E25*VLookups!$J$3</f>
        <v>-310.49999999999994</v>
      </c>
      <c r="AA25" s="19">
        <v>0</v>
      </c>
      <c r="AB25" s="20">
        <f t="shared" si="0"/>
        <v>1074.1533626580208</v>
      </c>
      <c r="AC25" s="20">
        <f t="shared" si="1"/>
        <v>27743.85654337607</v>
      </c>
    </row>
    <row r="26" spans="1:29" x14ac:dyDescent="0.25">
      <c r="B26" s="9">
        <v>22</v>
      </c>
      <c r="C26" s="9">
        <f>C14+1</f>
        <v>24</v>
      </c>
      <c r="D26" s="9">
        <v>10</v>
      </c>
      <c r="E26" s="21">
        <v>7762.4999999999991</v>
      </c>
      <c r="F26" s="20">
        <f>'B-B-HS'!E26*-VLookups!$C$10*2</f>
        <v>-465.74999999999994</v>
      </c>
      <c r="G26" s="19">
        <v>0</v>
      </c>
      <c r="H26" s="20">
        <f>(-VLookups!$C$13)*(E26+F26/2)</f>
        <v>-2191.1208750000001</v>
      </c>
      <c r="I26" s="20">
        <f>-PMT(VLookups!$C$16/12,180,-FV(VLookups!$C$16/12,48,,-VLookups!$C$15))</f>
        <v>-1138.3540184987783</v>
      </c>
      <c r="J26" s="19">
        <v>0</v>
      </c>
      <c r="K26" s="21">
        <f>K25-VLookups!$C$24</f>
        <v>-463</v>
      </c>
      <c r="L26" s="19">
        <v>0</v>
      </c>
      <c r="M26" s="19">
        <v>0</v>
      </c>
      <c r="N26" s="9" t="s">
        <v>36</v>
      </c>
      <c r="O26" s="19">
        <v>0</v>
      </c>
      <c r="P26" s="19">
        <v>0</v>
      </c>
      <c r="Q26" s="9" t="s">
        <v>36</v>
      </c>
      <c r="R26" s="21">
        <f>R14*(1+VLookups!$C$45)</f>
        <v>-1591.5</v>
      </c>
      <c r="S26" s="19">
        <v>0</v>
      </c>
      <c r="T26" s="19">
        <v>0</v>
      </c>
      <c r="U26" s="9" t="s">
        <v>36</v>
      </c>
      <c r="V26" s="21">
        <f>V25-VLookups!$C$54</f>
        <v>-610</v>
      </c>
      <c r="W26" s="19">
        <v>0</v>
      </c>
      <c r="X26" s="19">
        <v>0</v>
      </c>
      <c r="Y26" s="20">
        <f>Y25*(1+VLookups!$C$57/12)</f>
        <v>-159.46048434607692</v>
      </c>
      <c r="Z26" s="20">
        <f>-E26*VLookups!$J$3</f>
        <v>-310.49999999999994</v>
      </c>
      <c r="AA26" s="19">
        <v>0</v>
      </c>
      <c r="AB26" s="20">
        <f t="shared" si="0"/>
        <v>1065.6896221551447</v>
      </c>
      <c r="AC26" s="20">
        <f t="shared" si="1"/>
        <v>28855.785926436842</v>
      </c>
    </row>
    <row r="27" spans="1:29" x14ac:dyDescent="0.25">
      <c r="B27" s="9">
        <v>23</v>
      </c>
      <c r="C27" s="9">
        <f t="shared" si="2"/>
        <v>24</v>
      </c>
      <c r="D27" s="9">
        <v>11</v>
      </c>
      <c r="E27" s="21">
        <v>7762.4999999999991</v>
      </c>
      <c r="F27" s="20">
        <f>'B-B-HS'!E27*-VLookups!$C$10*2</f>
        <v>-465.74999999999994</v>
      </c>
      <c r="G27" s="19">
        <v>0</v>
      </c>
      <c r="H27" s="20">
        <f>(-VLookups!$C$13)*(E27+F27/2)</f>
        <v>-2191.1208750000001</v>
      </c>
      <c r="I27" s="20">
        <f>-PMT(VLookups!$C$16/12,180,-FV(VLookups!$C$16/12,48,,-VLookups!$C$15))</f>
        <v>-1138.3540184987783</v>
      </c>
      <c r="J27" s="19">
        <v>0</v>
      </c>
      <c r="K27" s="21">
        <f>K26-VLookups!$C$24</f>
        <v>-466</v>
      </c>
      <c r="L27" s="19">
        <v>0</v>
      </c>
      <c r="M27" s="19">
        <v>0</v>
      </c>
      <c r="N27" s="9" t="s">
        <v>36</v>
      </c>
      <c r="O27" s="19">
        <v>0</v>
      </c>
      <c r="P27" s="19">
        <v>0</v>
      </c>
      <c r="Q27" s="9" t="s">
        <v>36</v>
      </c>
      <c r="R27" s="21">
        <f>R15*(1+VLookups!$C$45)</f>
        <v>-1591.5</v>
      </c>
      <c r="S27" s="19">
        <v>0</v>
      </c>
      <c r="T27" s="19">
        <v>0</v>
      </c>
      <c r="U27" s="9" t="s">
        <v>36</v>
      </c>
      <c r="V27" s="21">
        <f>V26-VLookups!$C$54</f>
        <v>-615</v>
      </c>
      <c r="W27" s="19">
        <v>0</v>
      </c>
      <c r="X27" s="19">
        <v>0</v>
      </c>
      <c r="Y27" s="20">
        <f>Y26*(1+VLookups!$C$57/12)</f>
        <v>-159.92557742541965</v>
      </c>
      <c r="Z27" s="20">
        <f>-E27*VLookups!$J$3</f>
        <v>-310.49999999999994</v>
      </c>
      <c r="AA27" s="19">
        <v>0</v>
      </c>
      <c r="AB27" s="20">
        <f t="shared" si="0"/>
        <v>1057.2245290758019</v>
      </c>
      <c r="AC27" s="20">
        <f t="shared" si="1"/>
        <v>29961.103432056705</v>
      </c>
    </row>
    <row r="28" spans="1:29" x14ac:dyDescent="0.25">
      <c r="B28" s="9">
        <v>24</v>
      </c>
      <c r="C28" s="9">
        <f>C16+1</f>
        <v>25</v>
      </c>
      <c r="D28" s="9">
        <v>0</v>
      </c>
      <c r="E28" s="20">
        <v>8034.1874999999982</v>
      </c>
      <c r="F28" s="20">
        <f>'B-B-HS'!E28*-VLookups!$C$10*2</f>
        <v>-482.05124999999987</v>
      </c>
      <c r="G28" s="19">
        <v>0</v>
      </c>
      <c r="H28" s="20">
        <f>(-VLookups!$C$13)*(E28+F28/2)</f>
        <v>-2267.8101056249998</v>
      </c>
      <c r="I28" s="20">
        <f>-PMT(VLookups!$C$16/12,180,-FV(VLookups!$C$16/12,48,,-VLookups!$C$15))</f>
        <v>-1138.3540184987783</v>
      </c>
      <c r="J28" s="19">
        <v>0</v>
      </c>
      <c r="K28" s="21">
        <f>K27-VLookups!$C$24</f>
        <v>-469</v>
      </c>
      <c r="L28" s="19">
        <v>0</v>
      </c>
      <c r="M28" s="19">
        <v>0</v>
      </c>
      <c r="N28" s="9" t="s">
        <v>36</v>
      </c>
      <c r="O28" s="19">
        <v>0</v>
      </c>
      <c r="P28" s="19">
        <v>0</v>
      </c>
      <c r="Q28" s="9" t="s">
        <v>36</v>
      </c>
      <c r="R28" s="21">
        <f>R16*(1+VLookups!$C$45)</f>
        <v>-1688.5815</v>
      </c>
      <c r="S28" s="19">
        <v>0</v>
      </c>
      <c r="T28" s="19">
        <v>0</v>
      </c>
      <c r="U28" s="9" t="s">
        <v>36</v>
      </c>
      <c r="V28" s="21">
        <f>V27-VLookups!$C$54</f>
        <v>-620</v>
      </c>
      <c r="W28" s="19">
        <v>0</v>
      </c>
      <c r="X28" s="19">
        <v>0</v>
      </c>
      <c r="Y28" s="20">
        <f>Y27*(1+VLookups!$C$57/12)</f>
        <v>-160.3920270262438</v>
      </c>
      <c r="Z28" s="20">
        <f>-E28*VLookups!$J$3</f>
        <v>-321.36749999999995</v>
      </c>
      <c r="AA28" s="19">
        <v>0</v>
      </c>
      <c r="AB28" s="20">
        <f t="shared" si="0"/>
        <v>1127.6567238499765</v>
      </c>
      <c r="AC28" s="20">
        <f t="shared" si="1"/>
        <v>31138.695328293445</v>
      </c>
    </row>
    <row r="29" spans="1:29" x14ac:dyDescent="0.25">
      <c r="B29" s="9">
        <v>25</v>
      </c>
      <c r="C29" s="9">
        <f t="shared" si="2"/>
        <v>25</v>
      </c>
      <c r="D29" s="9">
        <v>1</v>
      </c>
      <c r="E29" s="20">
        <v>8034.1874999999982</v>
      </c>
      <c r="F29" s="20">
        <f>'B-B-HS'!E29*-VLookups!$C$10*2</f>
        <v>-482.05124999999987</v>
      </c>
      <c r="G29" s="19">
        <v>0</v>
      </c>
      <c r="H29" s="20">
        <f>(-VLookups!$C$13)*(E29+F29/2)</f>
        <v>-2267.8101056249998</v>
      </c>
      <c r="I29" s="20">
        <f>-PMT(VLookups!$C$16/12,180,-FV(VLookups!$C$16/12,48,,-VLookups!$C$15))</f>
        <v>-1138.3540184987783</v>
      </c>
      <c r="J29" s="19">
        <v>0</v>
      </c>
      <c r="K29" s="21">
        <f>K28-VLookups!$C$24</f>
        <v>-472</v>
      </c>
      <c r="L29" s="19">
        <v>0</v>
      </c>
      <c r="M29" s="19">
        <v>0</v>
      </c>
      <c r="N29" s="9" t="s">
        <v>36</v>
      </c>
      <c r="O29" s="19">
        <v>0</v>
      </c>
      <c r="P29" s="19">
        <v>0</v>
      </c>
      <c r="Q29" s="9" t="s">
        <v>36</v>
      </c>
      <c r="R29" s="21">
        <f>R17*(1+VLookups!$C$45)</f>
        <v>-1688.5815</v>
      </c>
      <c r="S29" s="19">
        <v>0</v>
      </c>
      <c r="T29" s="19">
        <v>0</v>
      </c>
      <c r="U29" s="9" t="s">
        <v>36</v>
      </c>
      <c r="V29" s="21">
        <f>V28-VLookups!$C$54</f>
        <v>-625</v>
      </c>
      <c r="W29" s="19">
        <v>0</v>
      </c>
      <c r="X29" s="19">
        <v>0</v>
      </c>
      <c r="Y29" s="20">
        <f>Y28*(1+VLookups!$C$57/12)</f>
        <v>-160.85983710507034</v>
      </c>
      <c r="Z29" s="20">
        <f>-E29*VLookups!$J$3</f>
        <v>-321.36749999999995</v>
      </c>
      <c r="AA29" s="19">
        <v>0</v>
      </c>
      <c r="AB29" s="20">
        <f t="shared" si="0"/>
        <v>1119.1889137711501</v>
      </c>
      <c r="AC29" s="20">
        <f t="shared" si="1"/>
        <v>32309.782067611752</v>
      </c>
    </row>
    <row r="30" spans="1:29" x14ac:dyDescent="0.25">
      <c r="B30" s="9">
        <v>26</v>
      </c>
      <c r="C30" s="9">
        <f t="shared" si="2"/>
        <v>25</v>
      </c>
      <c r="D30" s="9">
        <v>2</v>
      </c>
      <c r="E30" s="20">
        <v>8034.1874999999982</v>
      </c>
      <c r="F30" s="20">
        <f>'B-B-HS'!E30*-VLookups!$C$10*2</f>
        <v>-482.05124999999987</v>
      </c>
      <c r="G30" s="19">
        <v>0</v>
      </c>
      <c r="H30" s="20">
        <f>(-VLookups!$C$13)*(E30+F30/2)</f>
        <v>-2267.8101056249998</v>
      </c>
      <c r="I30" s="20">
        <f>-PMT(VLookups!$C$16/12,180,-FV(VLookups!$C$16/12,48,,-VLookups!$C$15))</f>
        <v>-1138.3540184987783</v>
      </c>
      <c r="J30" s="19">
        <v>0</v>
      </c>
      <c r="K30" s="21">
        <f>K29-VLookups!$C$24</f>
        <v>-475</v>
      </c>
      <c r="L30" s="19">
        <v>0</v>
      </c>
      <c r="M30" s="19">
        <v>0</v>
      </c>
      <c r="N30" s="9" t="s">
        <v>36</v>
      </c>
      <c r="O30" s="19">
        <v>0</v>
      </c>
      <c r="P30" s="19">
        <v>0</v>
      </c>
      <c r="Q30" s="9" t="s">
        <v>36</v>
      </c>
      <c r="R30" s="21">
        <f>R18*(1+VLookups!$C$45)</f>
        <v>-1688.5815</v>
      </c>
      <c r="S30" s="19">
        <v>0</v>
      </c>
      <c r="T30" s="19">
        <v>0</v>
      </c>
      <c r="U30" s="9" t="s">
        <v>36</v>
      </c>
      <c r="V30" s="21">
        <f>V29-VLookups!$C$54</f>
        <v>-630</v>
      </c>
      <c r="W30" s="19">
        <v>0</v>
      </c>
      <c r="X30" s="19">
        <v>0</v>
      </c>
      <c r="Y30" s="20">
        <f>Y29*(1+VLookups!$C$57/12)</f>
        <v>-161.32901162996012</v>
      </c>
      <c r="Z30" s="20">
        <f>-E30*VLookups!$J$3</f>
        <v>-321.36749999999995</v>
      </c>
      <c r="AA30" s="19">
        <v>0</v>
      </c>
      <c r="AB30" s="20">
        <f t="shared" si="0"/>
        <v>1110.7197392462599</v>
      </c>
      <c r="AC30" s="20">
        <f t="shared" si="1"/>
        <v>33474.351443637366</v>
      </c>
    </row>
    <row r="31" spans="1:29" x14ac:dyDescent="0.25">
      <c r="B31" s="9">
        <v>27</v>
      </c>
      <c r="C31" s="9">
        <f t="shared" si="2"/>
        <v>25</v>
      </c>
      <c r="D31" s="9">
        <v>3</v>
      </c>
      <c r="E31" s="20">
        <v>8034.1874999999982</v>
      </c>
      <c r="F31" s="20">
        <f>'B-B-HS'!E31*-VLookups!$C$10*2</f>
        <v>-482.05124999999987</v>
      </c>
      <c r="G31" s="19">
        <v>0</v>
      </c>
      <c r="H31" s="20">
        <f>(-VLookups!$C$13)*(E31+F31/2)</f>
        <v>-2267.8101056249998</v>
      </c>
      <c r="I31" s="20">
        <f>-PMT(VLookups!$C$16/12,180,-FV(VLookups!$C$16/12,48,,-VLookups!$C$15))</f>
        <v>-1138.3540184987783</v>
      </c>
      <c r="J31" s="19">
        <v>0</v>
      </c>
      <c r="K31" s="21">
        <f>K30-VLookups!$C$24</f>
        <v>-478</v>
      </c>
      <c r="L31" s="19">
        <v>0</v>
      </c>
      <c r="M31" s="19">
        <v>0</v>
      </c>
      <c r="N31" s="9" t="s">
        <v>36</v>
      </c>
      <c r="O31" s="19">
        <v>0</v>
      </c>
      <c r="P31" s="19">
        <v>0</v>
      </c>
      <c r="Q31" s="9" t="s">
        <v>36</v>
      </c>
      <c r="R31" s="21">
        <f>R19*(1+VLookups!$C$45)</f>
        <v>-1688.5815</v>
      </c>
      <c r="S31" s="19">
        <v>0</v>
      </c>
      <c r="T31" s="19">
        <v>0</v>
      </c>
      <c r="U31" s="9" t="s">
        <v>36</v>
      </c>
      <c r="V31" s="21">
        <f>V30-VLookups!$C$54</f>
        <v>-635</v>
      </c>
      <c r="W31" s="19">
        <v>0</v>
      </c>
      <c r="X31" s="19">
        <v>0</v>
      </c>
      <c r="Y31" s="20">
        <f>Y30*(1+VLookups!$C$57/12)</f>
        <v>-161.79955458054749</v>
      </c>
      <c r="Z31" s="20">
        <f>-E31*VLookups!$J$3</f>
        <v>-321.36749999999995</v>
      </c>
      <c r="AA31" s="19">
        <v>0</v>
      </c>
      <c r="AB31" s="20">
        <f t="shared" si="0"/>
        <v>1102.2491962956728</v>
      </c>
      <c r="AC31" s="20">
        <f t="shared" si="1"/>
        <v>34632.391225672436</v>
      </c>
    </row>
    <row r="32" spans="1:29" x14ac:dyDescent="0.25">
      <c r="B32" s="9">
        <v>28</v>
      </c>
      <c r="C32" s="9">
        <f t="shared" si="2"/>
        <v>25</v>
      </c>
      <c r="D32" s="9">
        <v>4</v>
      </c>
      <c r="E32" s="20">
        <v>8034.1874999999982</v>
      </c>
      <c r="F32" s="20">
        <f>'B-B-HS'!E32*-VLookups!$C$10*2</f>
        <v>-482.05124999999987</v>
      </c>
      <c r="G32" s="19">
        <v>0</v>
      </c>
      <c r="H32" s="20">
        <f>(-VLookups!$C$13)*(E32+F32/2)</f>
        <v>-2267.8101056249998</v>
      </c>
      <c r="I32" s="20">
        <f>-PMT(VLookups!$C$16/12,180,-FV(VLookups!$C$16/12,48,,-VLookups!$C$15))</f>
        <v>-1138.3540184987783</v>
      </c>
      <c r="J32" s="19">
        <v>0</v>
      </c>
      <c r="K32" s="21">
        <f>K31-VLookups!$C$24</f>
        <v>-481</v>
      </c>
      <c r="L32" s="19">
        <v>0</v>
      </c>
      <c r="M32" s="19">
        <v>0</v>
      </c>
      <c r="N32" s="9" t="s">
        <v>36</v>
      </c>
      <c r="O32" s="19">
        <v>0</v>
      </c>
      <c r="P32" s="19">
        <v>0</v>
      </c>
      <c r="Q32" s="9" t="s">
        <v>36</v>
      </c>
      <c r="R32" s="21">
        <f>R20*(1+VLookups!$C$45)</f>
        <v>-1688.5815</v>
      </c>
      <c r="S32" s="19">
        <v>0</v>
      </c>
      <c r="T32" s="19">
        <v>0</v>
      </c>
      <c r="U32" s="9" t="s">
        <v>36</v>
      </c>
      <c r="V32" s="21">
        <f>V31-VLookups!$C$54</f>
        <v>-640</v>
      </c>
      <c r="W32" s="19">
        <v>0</v>
      </c>
      <c r="X32" s="19">
        <v>0</v>
      </c>
      <c r="Y32" s="20">
        <f>Y31*(1+VLookups!$C$57/12)</f>
        <v>-162.2714699480741</v>
      </c>
      <c r="Z32" s="20">
        <f>-E32*VLookups!$J$3</f>
        <v>-321.36749999999995</v>
      </c>
      <c r="AA32" s="19">
        <v>0</v>
      </c>
      <c r="AB32" s="20">
        <f t="shared" si="0"/>
        <v>1093.777280928146</v>
      </c>
      <c r="AC32" s="20">
        <f t="shared" si="1"/>
        <v>35783.889158643367</v>
      </c>
    </row>
    <row r="33" spans="2:29" x14ac:dyDescent="0.25">
      <c r="B33" s="9">
        <v>29</v>
      </c>
      <c r="C33" s="9">
        <f t="shared" si="2"/>
        <v>25</v>
      </c>
      <c r="D33" s="9">
        <v>5</v>
      </c>
      <c r="E33" s="20">
        <v>8034.1874999999982</v>
      </c>
      <c r="F33" s="20">
        <f>'B-B-HS'!E33*-VLookups!$C$10*2</f>
        <v>-482.05124999999987</v>
      </c>
      <c r="G33" s="19">
        <v>0</v>
      </c>
      <c r="H33" s="20">
        <f>(-VLookups!$C$13)*(E33+F33/2)</f>
        <v>-2267.8101056249998</v>
      </c>
      <c r="I33" s="20">
        <f>-PMT(VLookups!$C$16/12,180,-FV(VLookups!$C$16/12,48,,-VLookups!$C$15))</f>
        <v>-1138.3540184987783</v>
      </c>
      <c r="J33" s="19">
        <v>0</v>
      </c>
      <c r="K33" s="21">
        <f>K32-VLookups!$C$24</f>
        <v>-484</v>
      </c>
      <c r="L33" s="19">
        <v>0</v>
      </c>
      <c r="M33" s="19">
        <v>0</v>
      </c>
      <c r="N33" s="9" t="s">
        <v>36</v>
      </c>
      <c r="O33" s="19">
        <v>0</v>
      </c>
      <c r="P33" s="19">
        <v>0</v>
      </c>
      <c r="Q33" s="9" t="s">
        <v>36</v>
      </c>
      <c r="R33" s="21">
        <f>R21*(1+VLookups!$C$45)</f>
        <v>-1688.5815</v>
      </c>
      <c r="S33" s="19">
        <v>0</v>
      </c>
      <c r="T33" s="19">
        <v>0</v>
      </c>
      <c r="U33" s="9" t="s">
        <v>36</v>
      </c>
      <c r="V33" s="21">
        <f>V32-VLookups!$C$54</f>
        <v>-645</v>
      </c>
      <c r="W33" s="19">
        <v>0</v>
      </c>
      <c r="X33" s="19">
        <v>0</v>
      </c>
      <c r="Y33" s="20">
        <f>Y32*(1+VLookups!$C$57/12)</f>
        <v>-162.74476173542266</v>
      </c>
      <c r="Z33" s="20">
        <f>-E33*VLookups!$J$3</f>
        <v>-321.36749999999995</v>
      </c>
      <c r="AA33" s="19">
        <v>0</v>
      </c>
      <c r="AB33" s="20">
        <f t="shared" si="0"/>
        <v>1085.3039891407975</v>
      </c>
      <c r="AC33" s="20">
        <f t="shared" si="1"/>
        <v>36928.832963048575</v>
      </c>
    </row>
    <row r="34" spans="2:29" x14ac:dyDescent="0.25">
      <c r="B34" s="9">
        <v>30</v>
      </c>
      <c r="C34" s="9">
        <f t="shared" si="2"/>
        <v>25</v>
      </c>
      <c r="D34" s="9">
        <v>6</v>
      </c>
      <c r="E34" s="20">
        <v>8034.1874999999982</v>
      </c>
      <c r="F34" s="20">
        <f>'B-B-HS'!E34*-VLookups!$C$10*2</f>
        <v>-482.05124999999987</v>
      </c>
      <c r="G34" s="19">
        <v>0</v>
      </c>
      <c r="H34" s="20">
        <f>(-VLookups!$C$13)*(E34+F34/2)</f>
        <v>-2267.8101056249998</v>
      </c>
      <c r="I34" s="20">
        <f>-PMT(VLookups!$C$16/12,180,-FV(VLookups!$C$16/12,48,,-VLookups!$C$15))</f>
        <v>-1138.3540184987783</v>
      </c>
      <c r="J34" s="19">
        <v>0</v>
      </c>
      <c r="K34" s="21">
        <f>K33-VLookups!$C$24</f>
        <v>-487</v>
      </c>
      <c r="L34" s="19">
        <v>0</v>
      </c>
      <c r="M34" s="19">
        <v>0</v>
      </c>
      <c r="N34" s="9" t="s">
        <v>36</v>
      </c>
      <c r="O34" s="19">
        <v>0</v>
      </c>
      <c r="P34" s="19">
        <v>0</v>
      </c>
      <c r="Q34" s="9" t="s">
        <v>36</v>
      </c>
      <c r="R34" s="21">
        <f>R22*(1+VLookups!$C$45)</f>
        <v>-1688.5815</v>
      </c>
      <c r="S34" s="19">
        <v>0</v>
      </c>
      <c r="T34" s="19">
        <v>0</v>
      </c>
      <c r="U34" s="9" t="s">
        <v>36</v>
      </c>
      <c r="V34" s="21">
        <f>V33-VLookups!$C$54</f>
        <v>-650</v>
      </c>
      <c r="W34" s="19">
        <v>0</v>
      </c>
      <c r="X34" s="19">
        <v>0</v>
      </c>
      <c r="Y34" s="20">
        <f>Y33*(1+VLookups!$C$57/12)</f>
        <v>-163.21943395715098</v>
      </c>
      <c r="Z34" s="20">
        <f>-E34*VLookups!$J$3</f>
        <v>-321.36749999999995</v>
      </c>
      <c r="AA34" s="19">
        <v>0</v>
      </c>
      <c r="AB34" s="20">
        <f t="shared" si="0"/>
        <v>1076.8293169190692</v>
      </c>
      <c r="AC34" s="20">
        <f t="shared" si="1"/>
        <v>38067.210334906064</v>
      </c>
    </row>
    <row r="35" spans="2:29" x14ac:dyDescent="0.25">
      <c r="B35" s="9">
        <v>31</v>
      </c>
      <c r="C35" s="9">
        <f t="shared" si="2"/>
        <v>25</v>
      </c>
      <c r="D35" s="9">
        <v>7</v>
      </c>
      <c r="E35" s="20">
        <v>8034.1874999999982</v>
      </c>
      <c r="F35" s="20">
        <f>'B-B-HS'!E35*-VLookups!$C$10*2</f>
        <v>-482.05124999999987</v>
      </c>
      <c r="G35" s="19">
        <v>0</v>
      </c>
      <c r="H35" s="20">
        <f>(-VLookups!$C$13)*(E35+F35/2)</f>
        <v>-2267.8101056249998</v>
      </c>
      <c r="I35" s="20">
        <f>-PMT(VLookups!$C$16/12,180,-FV(VLookups!$C$16/12,48,,-VLookups!$C$15))</f>
        <v>-1138.3540184987783</v>
      </c>
      <c r="J35" s="19">
        <v>0</v>
      </c>
      <c r="K35" s="21">
        <f>K34-VLookups!$C$24</f>
        <v>-490</v>
      </c>
      <c r="L35" s="19">
        <v>0</v>
      </c>
      <c r="M35" s="19">
        <v>0</v>
      </c>
      <c r="N35" s="9" t="s">
        <v>36</v>
      </c>
      <c r="O35" s="19">
        <v>0</v>
      </c>
      <c r="P35" s="19">
        <v>0</v>
      </c>
      <c r="Q35" s="9" t="s">
        <v>36</v>
      </c>
      <c r="R35" s="21">
        <f>R23*(1+VLookups!$C$45)</f>
        <v>-1688.5815</v>
      </c>
      <c r="S35" s="19">
        <v>0</v>
      </c>
      <c r="T35" s="19">
        <v>0</v>
      </c>
      <c r="U35" s="9" t="s">
        <v>36</v>
      </c>
      <c r="V35" s="21">
        <f>V34-VLookups!$C$54</f>
        <v>-655</v>
      </c>
      <c r="W35" s="19">
        <v>0</v>
      </c>
      <c r="X35" s="19">
        <v>0</v>
      </c>
      <c r="Y35" s="20">
        <f>Y34*(1+VLookups!$C$57/12)</f>
        <v>-163.69549063952601</v>
      </c>
      <c r="Z35" s="20">
        <f>-E35*VLookups!$J$3</f>
        <v>-321.36749999999995</v>
      </c>
      <c r="AA35" s="19">
        <v>0</v>
      </c>
      <c r="AB35" s="20">
        <f t="shared" si="0"/>
        <v>1068.353260236694</v>
      </c>
      <c r="AC35" s="20">
        <f t="shared" si="1"/>
        <v>39199.008945700931</v>
      </c>
    </row>
    <row r="36" spans="2:29" x14ac:dyDescent="0.25">
      <c r="B36" s="9">
        <v>32</v>
      </c>
      <c r="C36" s="9">
        <f t="shared" si="2"/>
        <v>25</v>
      </c>
      <c r="D36" s="9">
        <v>8</v>
      </c>
      <c r="E36" s="20">
        <v>8034.1874999999982</v>
      </c>
      <c r="F36" s="20">
        <f>'B-B-HS'!E36*-VLookups!$C$10*2</f>
        <v>-482.05124999999987</v>
      </c>
      <c r="G36" s="19">
        <v>0</v>
      </c>
      <c r="H36" s="20">
        <f>(-VLookups!$C$13)*(E36+F36/2)</f>
        <v>-2267.8101056249998</v>
      </c>
      <c r="I36" s="20">
        <f>-PMT(VLookups!$C$16/12,180,-FV(VLookups!$C$16/12,48,,-VLookups!$C$15))</f>
        <v>-1138.3540184987783</v>
      </c>
      <c r="J36" s="19">
        <v>0</v>
      </c>
      <c r="K36" s="21">
        <f>K35-VLookups!$C$24</f>
        <v>-493</v>
      </c>
      <c r="L36" s="19">
        <v>0</v>
      </c>
      <c r="M36" s="19">
        <v>0</v>
      </c>
      <c r="N36" s="9" t="s">
        <v>36</v>
      </c>
      <c r="O36" s="19">
        <v>0</v>
      </c>
      <c r="P36" s="19">
        <v>0</v>
      </c>
      <c r="Q36" s="9" t="s">
        <v>36</v>
      </c>
      <c r="R36" s="21">
        <f>R24*(1+VLookups!$C$45)</f>
        <v>-1688.5815</v>
      </c>
      <c r="S36" s="19">
        <v>0</v>
      </c>
      <c r="T36" s="19">
        <v>0</v>
      </c>
      <c r="U36" s="9" t="s">
        <v>36</v>
      </c>
      <c r="V36" s="21">
        <f>V35-VLookups!$C$54</f>
        <v>-660</v>
      </c>
      <c r="W36" s="19">
        <v>0</v>
      </c>
      <c r="X36" s="19">
        <v>0</v>
      </c>
      <c r="Y36" s="20">
        <f>Y35*(1+VLookups!$C$57/12)</f>
        <v>-164.17293582055797</v>
      </c>
      <c r="Z36" s="20">
        <f>-E36*VLookups!$J$3</f>
        <v>-321.36749999999995</v>
      </c>
      <c r="AA36" s="19">
        <v>0</v>
      </c>
      <c r="AB36" s="20">
        <f t="shared" si="0"/>
        <v>1059.8758150556623</v>
      </c>
      <c r="AC36" s="20">
        <f t="shared" si="1"/>
        <v>40324.216442332763</v>
      </c>
    </row>
    <row r="37" spans="2:29" x14ac:dyDescent="0.25">
      <c r="B37" s="9">
        <v>33</v>
      </c>
      <c r="C37" s="9">
        <f t="shared" si="2"/>
        <v>25</v>
      </c>
      <c r="D37" s="9">
        <v>9</v>
      </c>
      <c r="E37" s="20">
        <v>8034.1874999999982</v>
      </c>
      <c r="F37" s="20">
        <f>'B-B-HS'!E37*-VLookups!$C$10*2</f>
        <v>-482.05124999999987</v>
      </c>
      <c r="G37" s="19">
        <v>0</v>
      </c>
      <c r="H37" s="20">
        <f>(-VLookups!$C$13)*(E37+F37/2)</f>
        <v>-2267.8101056249998</v>
      </c>
      <c r="I37" s="20">
        <f>-PMT(VLookups!$C$16/12,180,-FV(VLookups!$C$16/12,48,,-VLookups!$C$15))</f>
        <v>-1138.3540184987783</v>
      </c>
      <c r="J37" s="19">
        <v>0</v>
      </c>
      <c r="K37" s="21">
        <f>K36-VLookups!$C$24</f>
        <v>-496</v>
      </c>
      <c r="L37" s="19">
        <v>0</v>
      </c>
      <c r="M37" s="19">
        <v>0</v>
      </c>
      <c r="N37" s="9" t="s">
        <v>36</v>
      </c>
      <c r="O37" s="19">
        <v>0</v>
      </c>
      <c r="P37" s="19">
        <v>0</v>
      </c>
      <c r="Q37" s="9" t="s">
        <v>36</v>
      </c>
      <c r="R37" s="21">
        <f>R25*(1+VLookups!$C$45)</f>
        <v>-1688.5815</v>
      </c>
      <c r="S37" s="19">
        <v>0</v>
      </c>
      <c r="T37" s="19">
        <v>0</v>
      </c>
      <c r="U37" s="9" t="s">
        <v>36</v>
      </c>
      <c r="V37" s="21">
        <f>V36-VLookups!$C$54</f>
        <v>-665</v>
      </c>
      <c r="W37" s="19">
        <v>0</v>
      </c>
      <c r="X37" s="19">
        <v>0</v>
      </c>
      <c r="Y37" s="20">
        <f>Y36*(1+VLookups!$C$57/12)</f>
        <v>-164.65177355003459</v>
      </c>
      <c r="Z37" s="20">
        <f>-E37*VLookups!$J$3</f>
        <v>-321.36749999999995</v>
      </c>
      <c r="AA37" s="19">
        <v>0</v>
      </c>
      <c r="AB37" s="20">
        <f t="shared" si="0"/>
        <v>1051.3969773261856</v>
      </c>
      <c r="AC37" s="20">
        <f t="shared" si="1"/>
        <v>41442.820447062841</v>
      </c>
    </row>
    <row r="38" spans="2:29" x14ac:dyDescent="0.25">
      <c r="B38" s="9">
        <v>34</v>
      </c>
      <c r="C38" s="9">
        <f t="shared" si="2"/>
        <v>25</v>
      </c>
      <c r="D38" s="9">
        <v>10</v>
      </c>
      <c r="E38" s="20">
        <v>8034.1874999999982</v>
      </c>
      <c r="F38" s="20">
        <f>'B-B-HS'!E38*-VLookups!$C$10*2</f>
        <v>-482.05124999999987</v>
      </c>
      <c r="G38" s="19">
        <v>0</v>
      </c>
      <c r="H38" s="20">
        <f>(-VLookups!$C$13)*(E38+F38/2)</f>
        <v>-2267.8101056249998</v>
      </c>
      <c r="I38" s="20">
        <f>-PMT(VLookups!$C$16/12,180,-FV(VLookups!$C$16/12,48,,-VLookups!$C$15))</f>
        <v>-1138.3540184987783</v>
      </c>
      <c r="J38" s="19">
        <v>0</v>
      </c>
      <c r="K38" s="21">
        <f>K37-VLookups!$C$24</f>
        <v>-499</v>
      </c>
      <c r="L38" s="19">
        <v>0</v>
      </c>
      <c r="M38" s="19">
        <v>0</v>
      </c>
      <c r="N38" s="9" t="s">
        <v>36</v>
      </c>
      <c r="O38" s="19">
        <v>0</v>
      </c>
      <c r="P38" s="19">
        <v>0</v>
      </c>
      <c r="Q38" s="9" t="s">
        <v>36</v>
      </c>
      <c r="R38" s="21">
        <f>R26*(1+VLookups!$C$45)</f>
        <v>-1688.5815</v>
      </c>
      <c r="S38" s="19">
        <v>0</v>
      </c>
      <c r="T38" s="19">
        <v>0</v>
      </c>
      <c r="U38" s="9" t="s">
        <v>36</v>
      </c>
      <c r="V38" s="21">
        <f>V37-VLookups!$C$54</f>
        <v>-670</v>
      </c>
      <c r="W38" s="19">
        <v>0</v>
      </c>
      <c r="X38" s="19">
        <v>0</v>
      </c>
      <c r="Y38" s="20">
        <f>Y37*(1+VLookups!$C$57/12)</f>
        <v>-165.13200788955552</v>
      </c>
      <c r="Z38" s="20">
        <f>-E38*VLookups!$J$3</f>
        <v>-321.36749999999995</v>
      </c>
      <c r="AA38" s="19">
        <v>0</v>
      </c>
      <c r="AB38" s="20">
        <f t="shared" si="0"/>
        <v>1042.9167429866648</v>
      </c>
      <c r="AC38" s="20">
        <f t="shared" si="1"/>
        <v>42554.808557461278</v>
      </c>
    </row>
    <row r="39" spans="2:29" x14ac:dyDescent="0.25">
      <c r="B39" s="9">
        <v>35</v>
      </c>
      <c r="C39" s="9">
        <f t="shared" si="2"/>
        <v>25</v>
      </c>
      <c r="D39" s="9">
        <v>11</v>
      </c>
      <c r="E39" s="20">
        <v>8034.1874999999982</v>
      </c>
      <c r="F39" s="20">
        <f>'B-B-HS'!E39*-VLookups!$C$10*2</f>
        <v>-482.05124999999987</v>
      </c>
      <c r="G39" s="19">
        <v>0</v>
      </c>
      <c r="H39" s="20">
        <f>(-VLookups!$C$13)*(E39+F39/2)</f>
        <v>-2267.8101056249998</v>
      </c>
      <c r="I39" s="20">
        <f>-PMT(VLookups!$C$16/12,180,-FV(VLookups!$C$16/12,48,,-VLookups!$C$15))</f>
        <v>-1138.3540184987783</v>
      </c>
      <c r="J39" s="19">
        <v>0</v>
      </c>
      <c r="K39" s="21">
        <f>K38-VLookups!$C$24</f>
        <v>-502</v>
      </c>
      <c r="L39" s="19">
        <v>0</v>
      </c>
      <c r="M39" s="19">
        <v>0</v>
      </c>
      <c r="N39" s="9" t="s">
        <v>36</v>
      </c>
      <c r="O39" s="19">
        <v>0</v>
      </c>
      <c r="P39" s="19">
        <v>0</v>
      </c>
      <c r="Q39" s="9" t="s">
        <v>36</v>
      </c>
      <c r="R39" s="21">
        <f>R27*(1+VLookups!$C$45)</f>
        <v>-1688.5815</v>
      </c>
      <c r="S39" s="19">
        <v>0</v>
      </c>
      <c r="T39" s="19">
        <v>0</v>
      </c>
      <c r="U39" s="9" t="s">
        <v>36</v>
      </c>
      <c r="V39" s="21">
        <f>V38-VLookups!$C$54</f>
        <v>-675</v>
      </c>
      <c r="W39" s="19">
        <v>0</v>
      </c>
      <c r="X39" s="19">
        <v>0</v>
      </c>
      <c r="Y39" s="20">
        <f>Y38*(1+VLookups!$C$57/12)</f>
        <v>-165.61364291256672</v>
      </c>
      <c r="Z39" s="20">
        <f>-E39*VLookups!$J$3</f>
        <v>-321.36749999999995</v>
      </c>
      <c r="AA39" s="19">
        <v>0</v>
      </c>
      <c r="AB39" s="20">
        <f t="shared" si="0"/>
        <v>1034.4351079636535</v>
      </c>
      <c r="AC39" s="20">
        <f t="shared" si="1"/>
        <v>43660.168346354039</v>
      </c>
    </row>
    <row r="40" spans="2:29" x14ac:dyDescent="0.25">
      <c r="B40" s="9">
        <v>36</v>
      </c>
      <c r="C40" s="9">
        <f t="shared" si="2"/>
        <v>26</v>
      </c>
      <c r="D40" s="9">
        <v>0</v>
      </c>
      <c r="E40" s="20">
        <v>8315.3840624999975</v>
      </c>
      <c r="F40" s="20">
        <f>'B-B-HS'!E40*-VLookups!$C$10*2</f>
        <v>-498.92304374999981</v>
      </c>
      <c r="G40" s="19">
        <v>0</v>
      </c>
      <c r="H40" s="20">
        <f>(-VLookups!$C$13)*(E40+F40/2)</f>
        <v>-2347.1834593218746</v>
      </c>
      <c r="I40" s="20">
        <f>-PMT(VLookups!$C$16/12,180,-FV(VLookups!$C$16/12,48,,-VLookups!$C$15))</f>
        <v>-1138.3540184987783</v>
      </c>
      <c r="J40" s="19">
        <v>0</v>
      </c>
      <c r="K40" s="21">
        <f>K39-VLookups!$C$24</f>
        <v>-505</v>
      </c>
      <c r="L40" s="19">
        <v>0</v>
      </c>
      <c r="M40" s="19">
        <v>0</v>
      </c>
      <c r="N40" s="9" t="s">
        <v>36</v>
      </c>
      <c r="O40" s="19">
        <v>0</v>
      </c>
      <c r="P40" s="19">
        <v>0</v>
      </c>
      <c r="Q40" s="9" t="s">
        <v>36</v>
      </c>
      <c r="R40" s="21">
        <f>R28*(1+VLookups!$C$45)</f>
        <v>-1791.5849714999999</v>
      </c>
      <c r="S40" s="19">
        <v>0</v>
      </c>
      <c r="T40" s="19">
        <v>0</v>
      </c>
      <c r="U40" s="9" t="s">
        <v>36</v>
      </c>
      <c r="V40" s="21">
        <f>V39-VLookups!$C$54</f>
        <v>-680</v>
      </c>
      <c r="W40" s="19">
        <v>0</v>
      </c>
      <c r="X40" s="19">
        <v>0</v>
      </c>
      <c r="Y40" s="20">
        <f>Y39*(1+VLookups!$C$57/12)</f>
        <v>-166.09668270439505</v>
      </c>
      <c r="Z40" s="20">
        <f>-E40*VLookups!$J$3</f>
        <v>-332.61536249999989</v>
      </c>
      <c r="AA40" s="19">
        <v>0</v>
      </c>
      <c r="AB40" s="20">
        <f t="shared" si="0"/>
        <v>1105.0880460999506</v>
      </c>
      <c r="AC40" s="20">
        <f t="shared" si="1"/>
        <v>44838.023339697917</v>
      </c>
    </row>
    <row r="41" spans="2:29" x14ac:dyDescent="0.25">
      <c r="B41" s="9">
        <v>37</v>
      </c>
      <c r="C41" s="9">
        <f t="shared" si="2"/>
        <v>26</v>
      </c>
      <c r="D41" s="9">
        <v>1</v>
      </c>
      <c r="E41" s="20">
        <v>8315.3840624999975</v>
      </c>
      <c r="F41" s="20">
        <f>'B-B-HS'!E41*-VLookups!$C$10*2</f>
        <v>-498.92304374999981</v>
      </c>
      <c r="G41" s="19">
        <v>0</v>
      </c>
      <c r="H41" s="20">
        <f>(-VLookups!$C$13)*(E41+F41/2)</f>
        <v>-2347.1834593218746</v>
      </c>
      <c r="I41" s="20">
        <f>-PMT(VLookups!$C$16/12,180,-FV(VLookups!$C$16/12,48,,-VLookups!$C$15))</f>
        <v>-1138.3540184987783</v>
      </c>
      <c r="J41" s="19">
        <v>0</v>
      </c>
      <c r="K41" s="21">
        <f>K40-VLookups!$C$24</f>
        <v>-508</v>
      </c>
      <c r="L41" s="19">
        <v>0</v>
      </c>
      <c r="M41" s="19">
        <v>0</v>
      </c>
      <c r="N41" s="9" t="s">
        <v>36</v>
      </c>
      <c r="O41" s="19">
        <v>0</v>
      </c>
      <c r="P41" s="19">
        <v>0</v>
      </c>
      <c r="Q41" s="9" t="s">
        <v>36</v>
      </c>
      <c r="R41" s="21">
        <f>R29*(1+VLookups!$C$45)</f>
        <v>-1791.5849714999999</v>
      </c>
      <c r="S41" s="19">
        <v>0</v>
      </c>
      <c r="T41" s="19">
        <v>0</v>
      </c>
      <c r="U41" s="9" t="s">
        <v>36</v>
      </c>
      <c r="V41" s="21">
        <f>V40-VLookups!$C$54</f>
        <v>-685</v>
      </c>
      <c r="W41" s="19">
        <v>0</v>
      </c>
      <c r="X41" s="19">
        <v>0</v>
      </c>
      <c r="Y41" s="20">
        <f>Y40*(1+VLookups!$C$57/12)</f>
        <v>-166.58113136228286</v>
      </c>
      <c r="Z41" s="20">
        <f>-E41*VLookups!$J$3</f>
        <v>-332.61536249999989</v>
      </c>
      <c r="AA41" s="19">
        <v>0</v>
      </c>
      <c r="AB41" s="20">
        <f t="shared" si="0"/>
        <v>1096.6035974420629</v>
      </c>
      <c r="AC41" s="20">
        <f t="shared" si="1"/>
        <v>46009.356976039475</v>
      </c>
    </row>
    <row r="42" spans="2:29" x14ac:dyDescent="0.25">
      <c r="B42" s="9">
        <v>38</v>
      </c>
      <c r="C42" s="9">
        <f t="shared" si="2"/>
        <v>26</v>
      </c>
      <c r="D42" s="9">
        <v>2</v>
      </c>
      <c r="E42" s="20">
        <v>8315.3840624999975</v>
      </c>
      <c r="F42" s="20">
        <f>'B-B-HS'!E42*-VLookups!$C$10*2</f>
        <v>-498.92304374999981</v>
      </c>
      <c r="G42" s="19">
        <v>0</v>
      </c>
      <c r="H42" s="20">
        <f>(-VLookups!$C$13)*(E42+F42/2)</f>
        <v>-2347.1834593218746</v>
      </c>
      <c r="I42" s="20">
        <f>-PMT(VLookups!$C$16/12,180,-FV(VLookups!$C$16/12,48,,-VLookups!$C$15))</f>
        <v>-1138.3540184987783</v>
      </c>
      <c r="J42" s="19">
        <v>0</v>
      </c>
      <c r="K42" s="21">
        <f>K41-VLookups!$C$24</f>
        <v>-511</v>
      </c>
      <c r="L42" s="19">
        <v>0</v>
      </c>
      <c r="M42" s="19">
        <v>0</v>
      </c>
      <c r="N42" s="9" t="s">
        <v>36</v>
      </c>
      <c r="O42" s="19">
        <v>0</v>
      </c>
      <c r="P42" s="19">
        <v>0</v>
      </c>
      <c r="Q42" s="9" t="s">
        <v>36</v>
      </c>
      <c r="R42" s="21">
        <f>R30*(1+VLookups!$C$45)</f>
        <v>-1791.5849714999999</v>
      </c>
      <c r="S42" s="19">
        <v>0</v>
      </c>
      <c r="T42" s="19">
        <v>0</v>
      </c>
      <c r="U42" s="9" t="s">
        <v>36</v>
      </c>
      <c r="V42" s="21">
        <f>V41-VLookups!$C$54</f>
        <v>-690</v>
      </c>
      <c r="W42" s="19">
        <v>0</v>
      </c>
      <c r="X42" s="19">
        <v>0</v>
      </c>
      <c r="Y42" s="20">
        <f>Y41*(1+VLookups!$C$57/12)</f>
        <v>-167.06699299542285</v>
      </c>
      <c r="Z42" s="20">
        <f>-E42*VLookups!$J$3</f>
        <v>-332.61536249999989</v>
      </c>
      <c r="AA42" s="19">
        <v>0</v>
      </c>
      <c r="AB42" s="20">
        <f t="shared" si="0"/>
        <v>1088.1177358089228</v>
      </c>
      <c r="AC42" s="20">
        <f t="shared" si="1"/>
        <v>47174.156973475132</v>
      </c>
    </row>
    <row r="43" spans="2:29" x14ac:dyDescent="0.25">
      <c r="B43" s="9">
        <v>39</v>
      </c>
      <c r="C43" s="9">
        <f t="shared" si="2"/>
        <v>26</v>
      </c>
      <c r="D43" s="9">
        <v>3</v>
      </c>
      <c r="E43" s="20">
        <v>8315.3840624999975</v>
      </c>
      <c r="F43" s="20">
        <f>'B-B-HS'!E43*-VLookups!$C$10*2</f>
        <v>-498.92304374999981</v>
      </c>
      <c r="G43" s="19">
        <v>0</v>
      </c>
      <c r="H43" s="20">
        <f>(-VLookups!$C$13)*(E43+F43/2)</f>
        <v>-2347.1834593218746</v>
      </c>
      <c r="I43" s="20">
        <f>-PMT(VLookups!$C$16/12,180,-FV(VLookups!$C$16/12,48,,-VLookups!$C$15))</f>
        <v>-1138.3540184987783</v>
      </c>
      <c r="J43" s="19">
        <v>0</v>
      </c>
      <c r="K43" s="21">
        <f>K42-VLookups!$C$24</f>
        <v>-514</v>
      </c>
      <c r="L43" s="19">
        <v>0</v>
      </c>
      <c r="M43" s="19">
        <v>0</v>
      </c>
      <c r="N43" s="9" t="s">
        <v>36</v>
      </c>
      <c r="O43" s="19">
        <v>0</v>
      </c>
      <c r="P43" s="19">
        <v>0</v>
      </c>
      <c r="Q43" s="9" t="s">
        <v>36</v>
      </c>
      <c r="R43" s="21">
        <f>R31*(1+VLookups!$C$45)</f>
        <v>-1791.5849714999999</v>
      </c>
      <c r="S43" s="19">
        <v>0</v>
      </c>
      <c r="T43" s="19">
        <v>0</v>
      </c>
      <c r="U43" s="9" t="s">
        <v>36</v>
      </c>
      <c r="V43" s="21">
        <f>V42-VLookups!$C$54</f>
        <v>-695</v>
      </c>
      <c r="W43" s="19">
        <v>0</v>
      </c>
      <c r="X43" s="19">
        <v>0</v>
      </c>
      <c r="Y43" s="20">
        <f>Y42*(1+VLookups!$C$57/12)</f>
        <v>-167.55427172499284</v>
      </c>
      <c r="Z43" s="20">
        <f>-E43*VLookups!$J$3</f>
        <v>-332.61536249999989</v>
      </c>
      <c r="AA43" s="19">
        <v>0</v>
      </c>
      <c r="AB43" s="20">
        <f t="shared" si="0"/>
        <v>1079.6304570793529</v>
      </c>
      <c r="AC43" s="20">
        <f t="shared" si="1"/>
        <v>48332.411025510279</v>
      </c>
    </row>
    <row r="44" spans="2:29" x14ac:dyDescent="0.25">
      <c r="B44" s="9">
        <v>40</v>
      </c>
      <c r="C44" s="9">
        <f t="shared" si="2"/>
        <v>26</v>
      </c>
      <c r="D44" s="9">
        <v>4</v>
      </c>
      <c r="E44" s="20">
        <v>8315.3840624999975</v>
      </c>
      <c r="F44" s="20">
        <f>'B-B-HS'!E44*-VLookups!$C$10*2</f>
        <v>-498.92304374999981</v>
      </c>
      <c r="G44" s="19">
        <v>0</v>
      </c>
      <c r="H44" s="20">
        <f>(-VLookups!$C$13)*(E44+F44/2)</f>
        <v>-2347.1834593218746</v>
      </c>
      <c r="I44" s="20">
        <f>-PMT(VLookups!$C$16/12,180,-FV(VLookups!$C$16/12,48,,-VLookups!$C$15))</f>
        <v>-1138.3540184987783</v>
      </c>
      <c r="J44" s="19">
        <v>0</v>
      </c>
      <c r="K44" s="21">
        <f>K43-VLookups!$C$24</f>
        <v>-517</v>
      </c>
      <c r="L44" s="19">
        <v>0</v>
      </c>
      <c r="M44" s="19">
        <v>0</v>
      </c>
      <c r="N44" s="9" t="s">
        <v>36</v>
      </c>
      <c r="O44" s="19">
        <v>0</v>
      </c>
      <c r="P44" s="19">
        <v>0</v>
      </c>
      <c r="Q44" s="9" t="s">
        <v>36</v>
      </c>
      <c r="R44" s="21">
        <f>R32*(1+VLookups!$C$45)</f>
        <v>-1791.5849714999999</v>
      </c>
      <c r="S44" s="19">
        <v>0</v>
      </c>
      <c r="T44" s="19">
        <v>0</v>
      </c>
      <c r="U44" s="9" t="s">
        <v>36</v>
      </c>
      <c r="V44" s="21">
        <f>V43-VLookups!$C$54</f>
        <v>-700</v>
      </c>
      <c r="W44" s="19">
        <v>0</v>
      </c>
      <c r="X44" s="19">
        <v>0</v>
      </c>
      <c r="Y44" s="20">
        <f>Y43*(1+VLookups!$C$57/12)</f>
        <v>-168.04297168419075</v>
      </c>
      <c r="Z44" s="20">
        <f>-E44*VLookups!$J$3</f>
        <v>-332.61536249999989</v>
      </c>
      <c r="AA44" s="19">
        <v>0</v>
      </c>
      <c r="AB44" s="20">
        <f t="shared" si="0"/>
        <v>1071.141757120155</v>
      </c>
      <c r="AC44" s="20">
        <f t="shared" si="1"/>
        <v>49484.106801006281</v>
      </c>
    </row>
    <row r="45" spans="2:29" x14ac:dyDescent="0.25">
      <c r="B45" s="9">
        <v>41</v>
      </c>
      <c r="C45" s="9">
        <f t="shared" si="2"/>
        <v>26</v>
      </c>
      <c r="D45" s="9">
        <v>5</v>
      </c>
      <c r="E45" s="20">
        <v>8315.3840624999975</v>
      </c>
      <c r="F45" s="20">
        <f>'B-B-HS'!E45*-VLookups!$C$10*2</f>
        <v>-498.92304374999981</v>
      </c>
      <c r="G45" s="19">
        <v>0</v>
      </c>
      <c r="H45" s="20">
        <f>(-VLookups!$C$13)*(E45+F45/2)</f>
        <v>-2347.1834593218746</v>
      </c>
      <c r="I45" s="20">
        <f>-PMT(VLookups!$C$16/12,180,-FV(VLookups!$C$16/12,48,,-VLookups!$C$15))</f>
        <v>-1138.3540184987783</v>
      </c>
      <c r="J45" s="19">
        <v>0</v>
      </c>
      <c r="K45" s="21">
        <f>K44-VLookups!$C$24</f>
        <v>-520</v>
      </c>
      <c r="L45" s="19">
        <v>0</v>
      </c>
      <c r="M45" s="19">
        <v>0</v>
      </c>
      <c r="N45" s="9" t="s">
        <v>36</v>
      </c>
      <c r="O45" s="19">
        <v>0</v>
      </c>
      <c r="P45" s="19">
        <v>0</v>
      </c>
      <c r="Q45" s="9" t="s">
        <v>36</v>
      </c>
      <c r="R45" s="21">
        <f>R33*(1+VLookups!$C$45)</f>
        <v>-1791.5849714999999</v>
      </c>
      <c r="S45" s="19">
        <v>0</v>
      </c>
      <c r="T45" s="19">
        <v>0</v>
      </c>
      <c r="U45" s="9" t="s">
        <v>36</v>
      </c>
      <c r="V45" s="21">
        <f>V44-VLookups!$C$54</f>
        <v>-705</v>
      </c>
      <c r="W45" s="19">
        <v>0</v>
      </c>
      <c r="X45" s="19">
        <v>0</v>
      </c>
      <c r="Y45" s="20">
        <f>Y44*(1+VLookups!$C$57/12)</f>
        <v>-168.53309701826964</v>
      </c>
      <c r="Z45" s="20">
        <f>-E45*VLookups!$J$3</f>
        <v>-332.61536249999989</v>
      </c>
      <c r="AA45" s="19">
        <v>0</v>
      </c>
      <c r="AB45" s="20">
        <f t="shared" si="0"/>
        <v>1062.651631786076</v>
      </c>
      <c r="AC45" s="20">
        <f t="shared" si="1"/>
        <v>50629.231944127365</v>
      </c>
    </row>
    <row r="46" spans="2:29" x14ac:dyDescent="0.25">
      <c r="B46" s="9">
        <v>42</v>
      </c>
      <c r="C46" s="9">
        <f t="shared" si="2"/>
        <v>26</v>
      </c>
      <c r="D46" s="9">
        <v>6</v>
      </c>
      <c r="E46" s="20">
        <v>8315.3840624999975</v>
      </c>
      <c r="F46" s="20">
        <f>'B-B-HS'!E46*-VLookups!$C$10*2</f>
        <v>-498.92304374999981</v>
      </c>
      <c r="G46" s="19">
        <v>0</v>
      </c>
      <c r="H46" s="20">
        <f>(-VLookups!$C$13)*(E46+F46/2)</f>
        <v>-2347.1834593218746</v>
      </c>
      <c r="I46" s="20">
        <f>-PMT(VLookups!$C$16/12,180,-FV(VLookups!$C$16/12,48,,-VLookups!$C$15))</f>
        <v>-1138.3540184987783</v>
      </c>
      <c r="J46" s="19">
        <v>0</v>
      </c>
      <c r="K46" s="21">
        <f>K45-VLookups!$C$24</f>
        <v>-523</v>
      </c>
      <c r="L46" s="19">
        <v>0</v>
      </c>
      <c r="M46" s="19">
        <v>0</v>
      </c>
      <c r="N46" s="9" t="s">
        <v>36</v>
      </c>
      <c r="O46" s="19">
        <v>0</v>
      </c>
      <c r="P46" s="19">
        <v>0</v>
      </c>
      <c r="Q46" s="9" t="s">
        <v>36</v>
      </c>
      <c r="R46" s="21">
        <f>R34*(1+VLookups!$C$45)</f>
        <v>-1791.5849714999999</v>
      </c>
      <c r="S46" s="19">
        <v>0</v>
      </c>
      <c r="T46" s="19">
        <v>0</v>
      </c>
      <c r="U46" s="9" t="s">
        <v>36</v>
      </c>
      <c r="V46" s="21">
        <f>V45-VLookups!$C$54</f>
        <v>-710</v>
      </c>
      <c r="W46" s="19">
        <v>0</v>
      </c>
      <c r="X46" s="19">
        <v>0</v>
      </c>
      <c r="Y46" s="20">
        <f>Y45*(1+VLookups!$C$57/12)</f>
        <v>-169.02465188457293</v>
      </c>
      <c r="Z46" s="20">
        <f>-E46*VLookups!$J$3</f>
        <v>-332.61536249999989</v>
      </c>
      <c r="AA46" s="19">
        <v>0</v>
      </c>
      <c r="AB46" s="20">
        <f t="shared" si="0"/>
        <v>1054.1600769197728</v>
      </c>
      <c r="AC46" s="20">
        <f t="shared" si="1"/>
        <v>51767.774074287358</v>
      </c>
    </row>
    <row r="47" spans="2:29" x14ac:dyDescent="0.25">
      <c r="B47" s="9">
        <v>43</v>
      </c>
      <c r="C47" s="9">
        <f t="shared" si="2"/>
        <v>26</v>
      </c>
      <c r="D47" s="9">
        <v>7</v>
      </c>
      <c r="E47" s="20">
        <v>8315.3840624999975</v>
      </c>
      <c r="F47" s="20">
        <f>'B-B-HS'!E47*-VLookups!$C$10*2</f>
        <v>-498.92304374999981</v>
      </c>
      <c r="G47" s="19">
        <v>0</v>
      </c>
      <c r="H47" s="20">
        <f>(-VLookups!$C$13)*(E47+F47/2)</f>
        <v>-2347.1834593218746</v>
      </c>
      <c r="I47" s="20">
        <f>-PMT(VLookups!$C$16/12,180,-FV(VLookups!$C$16/12,48,,-VLookups!$C$15))</f>
        <v>-1138.3540184987783</v>
      </c>
      <c r="J47" s="19">
        <v>0</v>
      </c>
      <c r="K47" s="21">
        <f>K46-VLookups!$C$24</f>
        <v>-526</v>
      </c>
      <c r="L47" s="19">
        <v>0</v>
      </c>
      <c r="M47" s="19">
        <v>0</v>
      </c>
      <c r="N47" s="9" t="s">
        <v>36</v>
      </c>
      <c r="O47" s="19">
        <v>0</v>
      </c>
      <c r="P47" s="19">
        <v>0</v>
      </c>
      <c r="Q47" s="9" t="s">
        <v>36</v>
      </c>
      <c r="R47" s="21">
        <f>R35*(1+VLookups!$C$45)</f>
        <v>-1791.5849714999999</v>
      </c>
      <c r="S47" s="19">
        <v>0</v>
      </c>
      <c r="T47" s="19">
        <v>0</v>
      </c>
      <c r="U47" s="9" t="s">
        <v>36</v>
      </c>
      <c r="V47" s="21">
        <f>V46-VLookups!$C$54</f>
        <v>-715</v>
      </c>
      <c r="W47" s="19">
        <v>0</v>
      </c>
      <c r="X47" s="19">
        <v>0</v>
      </c>
      <c r="Y47" s="20">
        <f>Y46*(1+VLookups!$C$57/12)</f>
        <v>-169.51764045256959</v>
      </c>
      <c r="Z47" s="20">
        <f>-E47*VLookups!$J$3</f>
        <v>-332.61536249999989</v>
      </c>
      <c r="AA47" s="19">
        <v>0</v>
      </c>
      <c r="AB47" s="20">
        <f t="shared" si="0"/>
        <v>1045.6670883517761</v>
      </c>
      <c r="AC47" s="20">
        <f t="shared" si="1"/>
        <v>52899.720786096281</v>
      </c>
    </row>
    <row r="48" spans="2:29" x14ac:dyDescent="0.25">
      <c r="B48" s="9">
        <v>44</v>
      </c>
      <c r="C48" s="9">
        <f t="shared" si="2"/>
        <v>26</v>
      </c>
      <c r="D48" s="9">
        <v>8</v>
      </c>
      <c r="E48" s="20">
        <v>8315.3840624999975</v>
      </c>
      <c r="F48" s="20">
        <f>'B-B-HS'!E48*-VLookups!$C$10*2</f>
        <v>-498.92304374999981</v>
      </c>
      <c r="G48" s="19">
        <v>0</v>
      </c>
      <c r="H48" s="20">
        <f>(-VLookups!$C$13)*(E48+F48/2)</f>
        <v>-2347.1834593218746</v>
      </c>
      <c r="I48" s="20">
        <f>-PMT(VLookups!$C$16/12,180,-FV(VLookups!$C$16/12,48,,-VLookups!$C$15))</f>
        <v>-1138.3540184987783</v>
      </c>
      <c r="J48" s="19">
        <v>0</v>
      </c>
      <c r="K48" s="21">
        <f>K47-VLookups!$C$24</f>
        <v>-529</v>
      </c>
      <c r="L48" s="19">
        <v>0</v>
      </c>
      <c r="M48" s="19">
        <v>0</v>
      </c>
      <c r="N48" s="9" t="s">
        <v>36</v>
      </c>
      <c r="O48" s="19">
        <v>0</v>
      </c>
      <c r="P48" s="19">
        <v>0</v>
      </c>
      <c r="Q48" s="9" t="s">
        <v>36</v>
      </c>
      <c r="R48" s="21">
        <f>R36*(1+VLookups!$C$45)</f>
        <v>-1791.5849714999999</v>
      </c>
      <c r="S48" s="19">
        <v>0</v>
      </c>
      <c r="T48" s="19">
        <v>0</v>
      </c>
      <c r="U48" s="9" t="s">
        <v>36</v>
      </c>
      <c r="V48" s="21">
        <f>V47-VLookups!$C$54</f>
        <v>-720</v>
      </c>
      <c r="W48" s="19">
        <v>0</v>
      </c>
      <c r="X48" s="19">
        <v>0</v>
      </c>
      <c r="Y48" s="20">
        <f>Y47*(1+VLookups!$C$57/12)</f>
        <v>-170.0120669038896</v>
      </c>
      <c r="Z48" s="20">
        <f>-E48*VLookups!$J$3</f>
        <v>-332.61536249999989</v>
      </c>
      <c r="AA48" s="19">
        <v>0</v>
      </c>
      <c r="AB48" s="20">
        <f t="shared" si="0"/>
        <v>1037.172661900456</v>
      </c>
      <c r="AC48" s="20">
        <f t="shared" si="1"/>
        <v>54025.059649306895</v>
      </c>
    </row>
    <row r="49" spans="2:29" x14ac:dyDescent="0.25">
      <c r="B49" s="9">
        <v>45</v>
      </c>
      <c r="C49" s="9">
        <f t="shared" si="2"/>
        <v>26</v>
      </c>
      <c r="D49" s="9">
        <v>9</v>
      </c>
      <c r="E49" s="20">
        <v>8315.3840624999975</v>
      </c>
      <c r="F49" s="20">
        <f>'B-B-HS'!E49*-VLookups!$C$10*2</f>
        <v>-498.92304374999981</v>
      </c>
      <c r="G49" s="19">
        <v>0</v>
      </c>
      <c r="H49" s="20">
        <f>(-VLookups!$C$13)*(E49+F49/2)</f>
        <v>-2347.1834593218746</v>
      </c>
      <c r="I49" s="20">
        <f>-PMT(VLookups!$C$16/12,180,-FV(VLookups!$C$16/12,48,,-VLookups!$C$15))</f>
        <v>-1138.3540184987783</v>
      </c>
      <c r="J49" s="19">
        <v>0</v>
      </c>
      <c r="K49" s="21">
        <f>K48-VLookups!$C$24</f>
        <v>-532</v>
      </c>
      <c r="L49" s="19">
        <v>0</v>
      </c>
      <c r="M49" s="19">
        <v>0</v>
      </c>
      <c r="N49" s="9" t="s">
        <v>36</v>
      </c>
      <c r="O49" s="19">
        <v>0</v>
      </c>
      <c r="P49" s="19">
        <v>0</v>
      </c>
      <c r="Q49" s="9" t="s">
        <v>36</v>
      </c>
      <c r="R49" s="21">
        <f>R37*(1+VLookups!$C$45)</f>
        <v>-1791.5849714999999</v>
      </c>
      <c r="S49" s="19">
        <v>0</v>
      </c>
      <c r="T49" s="19">
        <v>0</v>
      </c>
      <c r="U49" s="9" t="s">
        <v>36</v>
      </c>
      <c r="V49" s="21">
        <f>V48-VLookups!$C$54</f>
        <v>-725</v>
      </c>
      <c r="W49" s="19">
        <v>0</v>
      </c>
      <c r="X49" s="19">
        <v>0</v>
      </c>
      <c r="Y49" s="20">
        <f>Y48*(1+VLookups!$C$57/12)</f>
        <v>-170.50793543235929</v>
      </c>
      <c r="Z49" s="20">
        <f>-E49*VLookups!$J$3</f>
        <v>-332.61536249999989</v>
      </c>
      <c r="AA49" s="19">
        <v>0</v>
      </c>
      <c r="AB49" s="20">
        <f t="shared" si="0"/>
        <v>1028.6767933719864</v>
      </c>
      <c r="AC49" s="20">
        <f t="shared" si="1"/>
        <v>55143.778208761061</v>
      </c>
    </row>
    <row r="50" spans="2:29" x14ac:dyDescent="0.25">
      <c r="B50" s="9">
        <v>46</v>
      </c>
      <c r="C50" s="9">
        <f t="shared" si="2"/>
        <v>26</v>
      </c>
      <c r="D50" s="9">
        <v>10</v>
      </c>
      <c r="E50" s="20">
        <v>8315.3840624999975</v>
      </c>
      <c r="F50" s="20">
        <f>'B-B-HS'!E50*-VLookups!$C$10*2</f>
        <v>-498.92304374999981</v>
      </c>
      <c r="G50" s="19">
        <v>0</v>
      </c>
      <c r="H50" s="20">
        <f>(-VLookups!$C$13)*(E50+F50/2)</f>
        <v>-2347.1834593218746</v>
      </c>
      <c r="I50" s="20">
        <f>-PMT(VLookups!$C$16/12,180,-FV(VLookups!$C$16/12,48,,-VLookups!$C$15))</f>
        <v>-1138.3540184987783</v>
      </c>
      <c r="J50" s="19">
        <v>0</v>
      </c>
      <c r="K50" s="21">
        <f>K49-VLookups!$C$24</f>
        <v>-535</v>
      </c>
      <c r="L50" s="19">
        <v>0</v>
      </c>
      <c r="M50" s="19">
        <v>0</v>
      </c>
      <c r="N50" s="9" t="s">
        <v>36</v>
      </c>
      <c r="O50" s="19">
        <v>0</v>
      </c>
      <c r="P50" s="19">
        <v>0</v>
      </c>
      <c r="Q50" s="9" t="s">
        <v>36</v>
      </c>
      <c r="R50" s="21">
        <f>R38*(1+VLookups!$C$45)</f>
        <v>-1791.5849714999999</v>
      </c>
      <c r="S50" s="19">
        <v>0</v>
      </c>
      <c r="T50" s="19">
        <v>0</v>
      </c>
      <c r="U50" s="9" t="s">
        <v>36</v>
      </c>
      <c r="V50" s="21">
        <f>V49-VLookups!$C$54</f>
        <v>-730</v>
      </c>
      <c r="W50" s="19">
        <v>0</v>
      </c>
      <c r="X50" s="19">
        <v>0</v>
      </c>
      <c r="Y50" s="20">
        <f>Y49*(1+VLookups!$C$57/12)</f>
        <v>-171.005250244037</v>
      </c>
      <c r="Z50" s="20">
        <f>-E50*VLookups!$J$3</f>
        <v>-332.61536249999989</v>
      </c>
      <c r="AA50" s="19">
        <v>0</v>
      </c>
      <c r="AB50" s="20">
        <f t="shared" si="0"/>
        <v>1020.1794785603088</v>
      </c>
      <c r="AC50" s="20">
        <f t="shared" si="1"/>
        <v>56255.863984335971</v>
      </c>
    </row>
    <row r="51" spans="2:29" x14ac:dyDescent="0.25">
      <c r="B51" s="9">
        <v>47</v>
      </c>
      <c r="C51" s="9">
        <f t="shared" si="2"/>
        <v>26</v>
      </c>
      <c r="D51" s="9">
        <v>11</v>
      </c>
      <c r="E51" s="20">
        <v>8315.3840624999975</v>
      </c>
      <c r="F51" s="20">
        <f>'B-B-HS'!E51*-VLookups!$C$10*2</f>
        <v>-498.92304374999981</v>
      </c>
      <c r="G51" s="19">
        <v>0</v>
      </c>
      <c r="H51" s="20">
        <f>(-VLookups!$C$13)*(E51+F51/2)</f>
        <v>-2347.1834593218746</v>
      </c>
      <c r="I51" s="20">
        <f>-PMT(VLookups!$C$16/12,180,-FV(VLookups!$C$16/12,48,,-VLookups!$C$15))</f>
        <v>-1138.3540184987783</v>
      </c>
      <c r="J51" s="19">
        <v>0</v>
      </c>
      <c r="K51" s="21">
        <f>K50-VLookups!$C$24</f>
        <v>-538</v>
      </c>
      <c r="L51" s="19">
        <v>0</v>
      </c>
      <c r="M51" s="19">
        <v>0</v>
      </c>
      <c r="N51" s="9" t="s">
        <v>36</v>
      </c>
      <c r="O51" s="19">
        <v>0</v>
      </c>
      <c r="P51" s="19">
        <v>0</v>
      </c>
      <c r="Q51" s="9" t="s">
        <v>36</v>
      </c>
      <c r="R51" s="21">
        <f>R39*(1+VLookups!$C$45)</f>
        <v>-1791.5849714999999</v>
      </c>
      <c r="S51" s="19">
        <v>0</v>
      </c>
      <c r="T51" s="19">
        <v>0</v>
      </c>
      <c r="U51" s="9" t="s">
        <v>36</v>
      </c>
      <c r="V51" s="21">
        <f>V50-VLookups!$C$54</f>
        <v>-735</v>
      </c>
      <c r="W51" s="19">
        <v>0</v>
      </c>
      <c r="X51" s="19">
        <v>0</v>
      </c>
      <c r="Y51" s="20">
        <f>Y50*(1+VLookups!$C$57/12)</f>
        <v>-171.50401555724878</v>
      </c>
      <c r="Z51" s="20">
        <f>-E51*VLookups!$J$3</f>
        <v>-332.61536249999989</v>
      </c>
      <c r="AA51" s="19">
        <v>0</v>
      </c>
      <c r="AB51" s="20">
        <f t="shared" si="0"/>
        <v>1011.6807132470969</v>
      </c>
      <c r="AC51" s="20">
        <f t="shared" si="1"/>
        <v>57361.304470890296</v>
      </c>
    </row>
    <row r="52" spans="2:29" x14ac:dyDescent="0.25">
      <c r="B52" s="9">
        <v>48</v>
      </c>
      <c r="C52" s="9">
        <f t="shared" si="2"/>
        <v>27</v>
      </c>
      <c r="D52" s="9">
        <v>0</v>
      </c>
      <c r="E52" s="20">
        <v>8606.4225046874963</v>
      </c>
      <c r="F52" s="20">
        <f>'B-B-HS'!E52*-VLookups!$C$10*2</f>
        <v>-516.38535028124977</v>
      </c>
      <c r="G52" s="19">
        <v>0</v>
      </c>
      <c r="H52" s="20">
        <f>(-VLookups!$C$13)*(E52+F52/2)</f>
        <v>-2429.3348803981398</v>
      </c>
      <c r="I52" s="20">
        <f>-PMT(VLookups!$C$16/12,180,-FV(VLookups!$C$16/12,48,,-VLookups!$C$15))</f>
        <v>-1138.3540184987783</v>
      </c>
      <c r="J52" s="19">
        <v>0</v>
      </c>
      <c r="K52" s="21">
        <f>K51-VLookups!$C$24</f>
        <v>-541</v>
      </c>
      <c r="L52" s="19">
        <v>0</v>
      </c>
      <c r="M52" s="19">
        <v>0</v>
      </c>
      <c r="N52" s="9" t="s">
        <v>36</v>
      </c>
      <c r="O52" s="19">
        <v>0</v>
      </c>
      <c r="P52" s="19">
        <v>0</v>
      </c>
      <c r="Q52" s="9" t="s">
        <v>36</v>
      </c>
      <c r="R52" s="21">
        <f>R40*(1+VLookups!$C$45)</f>
        <v>-1900.8716547614999</v>
      </c>
      <c r="S52" s="19">
        <v>0</v>
      </c>
      <c r="T52" s="19">
        <v>0</v>
      </c>
      <c r="U52" s="9" t="s">
        <v>36</v>
      </c>
      <c r="V52" s="21">
        <f>V51-VLookups!$C$54</f>
        <v>-740</v>
      </c>
      <c r="W52" s="19">
        <v>0</v>
      </c>
      <c r="X52" s="19">
        <v>0</v>
      </c>
      <c r="Y52" s="20">
        <f>Y51*(1+VLookups!$C$57/12)</f>
        <v>-172.00423560262408</v>
      </c>
      <c r="Z52" s="20">
        <f>-E52*VLookups!$J$3</f>
        <v>-344.25690018749987</v>
      </c>
      <c r="AA52" s="19">
        <v>0</v>
      </c>
      <c r="AB52" s="20">
        <f t="shared" si="0"/>
        <v>1082.4081400983293</v>
      </c>
      <c r="AC52" s="20">
        <f t="shared" si="1"/>
        <v>58539.314785106777</v>
      </c>
    </row>
    <row r="53" spans="2:29" x14ac:dyDescent="0.25">
      <c r="B53" s="9">
        <v>49</v>
      </c>
      <c r="C53" s="9">
        <f t="shared" si="2"/>
        <v>27</v>
      </c>
      <c r="D53" s="9">
        <v>1</v>
      </c>
      <c r="E53" s="20">
        <v>8606.4225046874963</v>
      </c>
      <c r="F53" s="20">
        <f>'B-B-HS'!E53*-VLookups!$C$10*2</f>
        <v>-516.38535028124977</v>
      </c>
      <c r="G53" s="19">
        <v>0</v>
      </c>
      <c r="H53" s="20">
        <f>(-VLookups!$C$13)*(E53+F53/2)</f>
        <v>-2429.3348803981398</v>
      </c>
      <c r="I53" s="20">
        <f>-PMT(VLookups!$C$16/12,180,-FV(VLookups!$C$16/12,48,,-VLookups!$C$15))</f>
        <v>-1138.3540184987783</v>
      </c>
      <c r="J53" s="19">
        <v>0</v>
      </c>
      <c r="K53" s="21">
        <f>K52-VLookups!$C$24</f>
        <v>-544</v>
      </c>
      <c r="L53" s="19">
        <v>0</v>
      </c>
      <c r="M53" s="19">
        <v>0</v>
      </c>
      <c r="N53" s="9" t="s">
        <v>36</v>
      </c>
      <c r="O53" s="19">
        <v>0</v>
      </c>
      <c r="P53" s="19">
        <v>0</v>
      </c>
      <c r="Q53" s="9" t="s">
        <v>36</v>
      </c>
      <c r="R53" s="21">
        <f>R41*(1+VLookups!$C$45)</f>
        <v>-1900.8716547614999</v>
      </c>
      <c r="S53" s="19">
        <v>0</v>
      </c>
      <c r="T53" s="19">
        <v>0</v>
      </c>
      <c r="U53" s="9" t="s">
        <v>36</v>
      </c>
      <c r="V53" s="21">
        <f>V52-VLookups!$C$54</f>
        <v>-745</v>
      </c>
      <c r="W53" s="19">
        <v>0</v>
      </c>
      <c r="X53" s="19">
        <v>0</v>
      </c>
      <c r="Y53" s="20">
        <f>Y52*(1+VLookups!$C$57/12)</f>
        <v>-172.50591462313173</v>
      </c>
      <c r="Z53" s="20">
        <f>-E53*VLookups!$J$3</f>
        <v>-344.25690018749987</v>
      </c>
      <c r="AA53" s="19">
        <v>0</v>
      </c>
      <c r="AB53" s="20">
        <f t="shared" si="0"/>
        <v>1073.9064610778216</v>
      </c>
      <c r="AC53" s="20">
        <f t="shared" si="1"/>
        <v>59710.786770826446</v>
      </c>
    </row>
    <row r="54" spans="2:29" x14ac:dyDescent="0.25">
      <c r="B54" s="9">
        <v>50</v>
      </c>
      <c r="C54" s="9">
        <f t="shared" si="2"/>
        <v>27</v>
      </c>
      <c r="D54" s="9">
        <v>2</v>
      </c>
      <c r="E54" s="20">
        <v>8606.4225046874963</v>
      </c>
      <c r="F54" s="20">
        <f>'B-B-HS'!E54*-VLookups!$C$10*2</f>
        <v>-516.38535028124977</v>
      </c>
      <c r="G54" s="19">
        <v>0</v>
      </c>
      <c r="H54" s="20">
        <f>(-VLookups!$C$13)*(E54+F54/2)</f>
        <v>-2429.3348803981398</v>
      </c>
      <c r="I54" s="20">
        <f>-PMT(VLookups!$C$16/12,180,-FV(VLookups!$C$16/12,48,,-VLookups!$C$15))</f>
        <v>-1138.3540184987783</v>
      </c>
      <c r="J54" s="19">
        <v>0</v>
      </c>
      <c r="K54" s="21">
        <f>K53-VLookups!$C$24</f>
        <v>-547</v>
      </c>
      <c r="L54" s="19">
        <v>0</v>
      </c>
      <c r="M54" s="19">
        <v>0</v>
      </c>
      <c r="N54" s="9" t="s">
        <v>36</v>
      </c>
      <c r="O54" s="19">
        <v>0</v>
      </c>
      <c r="P54" s="19">
        <v>0</v>
      </c>
      <c r="Q54" s="9" t="s">
        <v>36</v>
      </c>
      <c r="R54" s="21">
        <f>R42*(1+VLookups!$C$45)</f>
        <v>-1900.8716547614999</v>
      </c>
      <c r="S54" s="19">
        <v>0</v>
      </c>
      <c r="T54" s="19">
        <v>0</v>
      </c>
      <c r="U54" s="9" t="s">
        <v>36</v>
      </c>
      <c r="V54" s="21">
        <f>V53-VLookups!$C$54</f>
        <v>-750</v>
      </c>
      <c r="W54" s="19">
        <v>0</v>
      </c>
      <c r="X54" s="19">
        <v>0</v>
      </c>
      <c r="Y54" s="20">
        <f>Y53*(1+VLookups!$C$57/12)</f>
        <v>-173.00905687411586</v>
      </c>
      <c r="Z54" s="20">
        <f>-E54*VLookups!$J$3</f>
        <v>-344.25690018749987</v>
      </c>
      <c r="AA54" s="19">
        <v>0</v>
      </c>
      <c r="AB54" s="20">
        <f t="shared" si="0"/>
        <v>1065.4033188268374</v>
      </c>
      <c r="AC54" s="20">
        <f t="shared" si="1"/>
        <v>60875.708067604661</v>
      </c>
    </row>
    <row r="55" spans="2:29" x14ac:dyDescent="0.25">
      <c r="B55" s="9">
        <v>51</v>
      </c>
      <c r="C55" s="9">
        <f t="shared" si="2"/>
        <v>27</v>
      </c>
      <c r="D55" s="9">
        <v>3</v>
      </c>
      <c r="E55" s="20">
        <v>8606.4225046874963</v>
      </c>
      <c r="F55" s="20">
        <f>'B-B-HS'!E55*-VLookups!$C$10*2</f>
        <v>-516.38535028124977</v>
      </c>
      <c r="G55" s="19">
        <v>0</v>
      </c>
      <c r="H55" s="20">
        <f>(-VLookups!$C$13)*(E55+F55/2)</f>
        <v>-2429.3348803981398</v>
      </c>
      <c r="I55" s="20">
        <f>-PMT(VLookups!$C$16/12,180,-FV(VLookups!$C$16/12,48,,-VLookups!$C$15))</f>
        <v>-1138.3540184987783</v>
      </c>
      <c r="J55" s="19">
        <v>0</v>
      </c>
      <c r="K55" s="21">
        <f>K54-VLookups!$C$24</f>
        <v>-550</v>
      </c>
      <c r="L55" s="19">
        <v>0</v>
      </c>
      <c r="M55" s="19">
        <v>0</v>
      </c>
      <c r="N55" s="9" t="s">
        <v>36</v>
      </c>
      <c r="O55" s="19">
        <v>0</v>
      </c>
      <c r="P55" s="19">
        <v>0</v>
      </c>
      <c r="Q55" s="9" t="s">
        <v>36</v>
      </c>
      <c r="R55" s="21">
        <f>R43*(1+VLookups!$C$45)</f>
        <v>-1900.8716547614999</v>
      </c>
      <c r="S55" s="19">
        <v>0</v>
      </c>
      <c r="T55" s="19">
        <v>0</v>
      </c>
      <c r="U55" s="9" t="s">
        <v>36</v>
      </c>
      <c r="V55" s="21">
        <f>V54-VLookups!$C$54</f>
        <v>-755</v>
      </c>
      <c r="W55" s="19">
        <v>0</v>
      </c>
      <c r="X55" s="19">
        <v>0</v>
      </c>
      <c r="Y55" s="20">
        <f>Y54*(1+VLookups!$C$57/12)</f>
        <v>-173.51366662333203</v>
      </c>
      <c r="Z55" s="20">
        <f>-E55*VLookups!$J$3</f>
        <v>-344.25690018749987</v>
      </c>
      <c r="AA55" s="19">
        <v>0</v>
      </c>
      <c r="AB55" s="20">
        <f t="shared" si="0"/>
        <v>1056.8987090776213</v>
      </c>
      <c r="AC55" s="20">
        <f t="shared" si="1"/>
        <v>62034.066290128292</v>
      </c>
    </row>
    <row r="56" spans="2:29" x14ac:dyDescent="0.25">
      <c r="B56" s="9">
        <v>52</v>
      </c>
      <c r="C56" s="9">
        <f t="shared" si="2"/>
        <v>27</v>
      </c>
      <c r="D56" s="9">
        <v>4</v>
      </c>
      <c r="E56" s="20">
        <v>8606.4225046874963</v>
      </c>
      <c r="F56" s="20">
        <f>'B-B-HS'!E56*-VLookups!$C$10*2</f>
        <v>-516.38535028124977</v>
      </c>
      <c r="G56" s="19">
        <v>0</v>
      </c>
      <c r="H56" s="20">
        <f>(-VLookups!$C$13)*(E56+F56/2)</f>
        <v>-2429.3348803981398</v>
      </c>
      <c r="I56" s="20">
        <f>-PMT(VLookups!$C$16/12,180,-FV(VLookups!$C$16/12,48,,-VLookups!$C$15))</f>
        <v>-1138.3540184987783</v>
      </c>
      <c r="J56" s="19">
        <v>0</v>
      </c>
      <c r="K56" s="21">
        <f>K55-VLookups!$C$24</f>
        <v>-553</v>
      </c>
      <c r="L56" s="19">
        <v>0</v>
      </c>
      <c r="M56" s="19">
        <v>0</v>
      </c>
      <c r="N56" s="9" t="s">
        <v>36</v>
      </c>
      <c r="O56" s="19">
        <v>0</v>
      </c>
      <c r="P56" s="19">
        <v>0</v>
      </c>
      <c r="Q56" s="9" t="s">
        <v>36</v>
      </c>
      <c r="R56" s="21">
        <f>R44*(1+VLookups!$C$45)</f>
        <v>-1900.8716547614999</v>
      </c>
      <c r="S56" s="19">
        <v>0</v>
      </c>
      <c r="T56" s="19">
        <v>0</v>
      </c>
      <c r="U56" s="9" t="s">
        <v>36</v>
      </c>
      <c r="V56" s="21">
        <f>V55-VLookups!$C$54</f>
        <v>-760</v>
      </c>
      <c r="W56" s="19">
        <v>0</v>
      </c>
      <c r="X56" s="19">
        <v>0</v>
      </c>
      <c r="Y56" s="20">
        <f>Y55*(1+VLookups!$C$57/12)</f>
        <v>-174.01974815098342</v>
      </c>
      <c r="Z56" s="20">
        <f>-E56*VLookups!$J$3</f>
        <v>-344.25690018749987</v>
      </c>
      <c r="AA56" s="19">
        <v>0</v>
      </c>
      <c r="AB56" s="20">
        <f t="shared" si="0"/>
        <v>1048.39262754997</v>
      </c>
      <c r="AC56" s="20">
        <f t="shared" si="1"/>
        <v>63185.849028161814</v>
      </c>
    </row>
    <row r="57" spans="2:29" x14ac:dyDescent="0.25">
      <c r="B57" s="9">
        <v>53</v>
      </c>
      <c r="C57" s="9">
        <f t="shared" si="2"/>
        <v>27</v>
      </c>
      <c r="D57" s="9">
        <v>5</v>
      </c>
      <c r="E57" s="20">
        <v>8606.4225046874963</v>
      </c>
      <c r="F57" s="20">
        <f>'B-B-HS'!E57*-VLookups!$C$10*2</f>
        <v>-516.38535028124977</v>
      </c>
      <c r="G57" s="19">
        <v>0</v>
      </c>
      <c r="H57" s="20">
        <f>(-VLookups!$C$13)*(E57+F57/2)</f>
        <v>-2429.3348803981398</v>
      </c>
      <c r="I57" s="20">
        <f>-PMT(VLookups!$C$16/12,180,-FV(VLookups!$C$16/12,48,,-VLookups!$C$15))</f>
        <v>-1138.3540184987783</v>
      </c>
      <c r="J57" s="19">
        <v>0</v>
      </c>
      <c r="K57" s="21">
        <f>K56-VLookups!$C$24</f>
        <v>-556</v>
      </c>
      <c r="L57" s="19">
        <v>0</v>
      </c>
      <c r="M57" s="19">
        <v>0</v>
      </c>
      <c r="N57" s="9" t="s">
        <v>36</v>
      </c>
      <c r="O57" s="19">
        <v>0</v>
      </c>
      <c r="P57" s="19">
        <v>0</v>
      </c>
      <c r="Q57" s="9" t="s">
        <v>36</v>
      </c>
      <c r="R57" s="21">
        <f>R45*(1+VLookups!$C$45)</f>
        <v>-1900.8716547614999</v>
      </c>
      <c r="S57" s="19">
        <v>0</v>
      </c>
      <c r="T57" s="19">
        <v>0</v>
      </c>
      <c r="U57" s="9" t="s">
        <v>36</v>
      </c>
      <c r="V57" s="21">
        <f>V56-VLookups!$C$54</f>
        <v>-765</v>
      </c>
      <c r="W57" s="19">
        <v>0</v>
      </c>
      <c r="X57" s="19">
        <v>0</v>
      </c>
      <c r="Y57" s="20">
        <f>Y56*(1+VLookups!$C$57/12)</f>
        <v>-174.52730574975712</v>
      </c>
      <c r="Z57" s="20">
        <f>-E57*VLookups!$J$3</f>
        <v>-344.25690018749987</v>
      </c>
      <c r="AA57" s="19">
        <v>0</v>
      </c>
      <c r="AB57" s="20">
        <f t="shared" si="0"/>
        <v>1039.8850699511963</v>
      </c>
      <c r="AC57" s="20">
        <f t="shared" si="1"/>
        <v>64331.043846493281</v>
      </c>
    </row>
    <row r="58" spans="2:29" x14ac:dyDescent="0.25">
      <c r="B58" s="9">
        <v>54</v>
      </c>
      <c r="C58" s="9">
        <f t="shared" si="2"/>
        <v>27</v>
      </c>
      <c r="D58" s="9">
        <v>6</v>
      </c>
      <c r="E58" s="20">
        <v>8606.4225046874963</v>
      </c>
      <c r="F58" s="20">
        <f>'B-B-HS'!E58*-VLookups!$C$10*2</f>
        <v>-516.38535028124977</v>
      </c>
      <c r="G58" s="19">
        <v>0</v>
      </c>
      <c r="H58" s="20">
        <f>(-VLookups!$C$13)*(E58+F58/2)</f>
        <v>-2429.3348803981398</v>
      </c>
      <c r="I58" s="20">
        <f>-PMT(VLookups!$C$16/12,180,-FV(VLookups!$C$16/12,48,,-VLookups!$C$15))</f>
        <v>-1138.3540184987783</v>
      </c>
      <c r="J58" s="19">
        <v>0</v>
      </c>
      <c r="K58" s="21">
        <f>K57-VLookups!$C$24</f>
        <v>-559</v>
      </c>
      <c r="L58" s="19">
        <v>0</v>
      </c>
      <c r="M58" s="19">
        <v>0</v>
      </c>
      <c r="N58" s="9" t="s">
        <v>36</v>
      </c>
      <c r="O58" s="19">
        <v>0</v>
      </c>
      <c r="P58" s="19">
        <v>0</v>
      </c>
      <c r="Q58" s="9" t="s">
        <v>36</v>
      </c>
      <c r="R58" s="21">
        <f>R46*(1+VLookups!$C$45)</f>
        <v>-1900.8716547614999</v>
      </c>
      <c r="S58" s="19">
        <v>0</v>
      </c>
      <c r="T58" s="19">
        <v>0</v>
      </c>
      <c r="U58" s="9" t="s">
        <v>36</v>
      </c>
      <c r="V58" s="21">
        <f>V57-VLookups!$C$54</f>
        <v>-770</v>
      </c>
      <c r="W58" s="19">
        <v>0</v>
      </c>
      <c r="X58" s="19">
        <v>0</v>
      </c>
      <c r="Y58" s="20">
        <f>Y57*(1+VLookups!$C$57/12)</f>
        <v>-175.03634372486059</v>
      </c>
      <c r="Z58" s="20">
        <f>-E58*VLookups!$J$3</f>
        <v>-344.25690018749987</v>
      </c>
      <c r="AA58" s="19">
        <v>0</v>
      </c>
      <c r="AB58" s="20">
        <f t="shared" si="0"/>
        <v>1031.3760319760927</v>
      </c>
      <c r="AC58" s="20">
        <f t="shared" si="1"/>
        <v>65469.638284880195</v>
      </c>
    </row>
    <row r="59" spans="2:29" x14ac:dyDescent="0.25">
      <c r="B59" s="9">
        <v>55</v>
      </c>
      <c r="C59" s="9">
        <f t="shared" si="2"/>
        <v>27</v>
      </c>
      <c r="D59" s="9">
        <v>7</v>
      </c>
      <c r="E59" s="20">
        <v>8606.4225046874963</v>
      </c>
      <c r="F59" s="20">
        <f>'B-B-HS'!E59*-VLookups!$C$10*2</f>
        <v>-516.38535028124977</v>
      </c>
      <c r="G59" s="19">
        <v>0</v>
      </c>
      <c r="H59" s="20">
        <f>(-VLookups!$C$13)*(E59+F59/2)</f>
        <v>-2429.3348803981398</v>
      </c>
      <c r="I59" s="20">
        <f>-PMT(VLookups!$C$16/12,180,-FV(VLookups!$C$16/12,48,,-VLookups!$C$15))</f>
        <v>-1138.3540184987783</v>
      </c>
      <c r="J59" s="19">
        <v>0</v>
      </c>
      <c r="K59" s="21">
        <f>K58-VLookups!$C$24</f>
        <v>-562</v>
      </c>
      <c r="L59" s="19">
        <v>0</v>
      </c>
      <c r="M59" s="19">
        <v>0</v>
      </c>
      <c r="N59" s="9" t="s">
        <v>36</v>
      </c>
      <c r="O59" s="19">
        <v>0</v>
      </c>
      <c r="P59" s="19">
        <v>0</v>
      </c>
      <c r="Q59" s="9" t="s">
        <v>36</v>
      </c>
      <c r="R59" s="21">
        <f>R47*(1+VLookups!$C$45)</f>
        <v>-1900.8716547614999</v>
      </c>
      <c r="S59" s="19">
        <v>0</v>
      </c>
      <c r="T59" s="19">
        <v>0</v>
      </c>
      <c r="U59" s="9" t="s">
        <v>36</v>
      </c>
      <c r="V59" s="21">
        <f>V58-VLookups!$C$54</f>
        <v>-775</v>
      </c>
      <c r="W59" s="19">
        <v>0</v>
      </c>
      <c r="X59" s="19">
        <v>0</v>
      </c>
      <c r="Y59" s="20">
        <f>Y58*(1+VLookups!$C$57/12)</f>
        <v>-175.5468663940581</v>
      </c>
      <c r="Z59" s="20">
        <f>-E59*VLookups!$J$3</f>
        <v>-344.25690018749987</v>
      </c>
      <c r="AA59" s="19">
        <v>0</v>
      </c>
      <c r="AB59" s="20">
        <f t="shared" si="0"/>
        <v>1022.8655093068953</v>
      </c>
      <c r="AC59" s="20">
        <f t="shared" si="1"/>
        <v>66601.619857995232</v>
      </c>
    </row>
    <row r="60" spans="2:29" x14ac:dyDescent="0.25">
      <c r="B60" s="9">
        <v>56</v>
      </c>
      <c r="C60" s="9">
        <f t="shared" si="2"/>
        <v>27</v>
      </c>
      <c r="D60" s="9">
        <v>8</v>
      </c>
      <c r="E60" s="20">
        <v>8606.4225046874963</v>
      </c>
      <c r="F60" s="20">
        <f>'B-B-HS'!E60*-VLookups!$C$10*2</f>
        <v>-516.38535028124977</v>
      </c>
      <c r="G60" s="19">
        <v>0</v>
      </c>
      <c r="H60" s="20">
        <f>(-VLookups!$C$13)*(E60+F60/2)</f>
        <v>-2429.3348803981398</v>
      </c>
      <c r="I60" s="20">
        <f>-PMT(VLookups!$C$16/12,180,-FV(VLookups!$C$16/12,48,,-VLookups!$C$15))</f>
        <v>-1138.3540184987783</v>
      </c>
      <c r="J60" s="19">
        <v>0</v>
      </c>
      <c r="K60" s="21">
        <f>K59-VLookups!$C$24</f>
        <v>-565</v>
      </c>
      <c r="L60" s="19">
        <v>0</v>
      </c>
      <c r="M60" s="19">
        <v>0</v>
      </c>
      <c r="N60" s="9" t="s">
        <v>36</v>
      </c>
      <c r="O60" s="19">
        <v>0</v>
      </c>
      <c r="P60" s="19">
        <v>0</v>
      </c>
      <c r="Q60" s="9" t="s">
        <v>36</v>
      </c>
      <c r="R60" s="21">
        <f>R48*(1+VLookups!$C$45)</f>
        <v>-1900.8716547614999</v>
      </c>
      <c r="S60" s="19">
        <v>0</v>
      </c>
      <c r="T60" s="19">
        <v>0</v>
      </c>
      <c r="U60" s="9" t="s">
        <v>36</v>
      </c>
      <c r="V60" s="21">
        <f>V59-VLookups!$C$54</f>
        <v>-780</v>
      </c>
      <c r="W60" s="19">
        <v>0</v>
      </c>
      <c r="X60" s="19">
        <v>0</v>
      </c>
      <c r="Y60" s="20">
        <f>Y59*(1+VLookups!$C$57/12)</f>
        <v>-176.05887808770743</v>
      </c>
      <c r="Z60" s="20">
        <f>-E60*VLookups!$J$3</f>
        <v>-344.25690018749987</v>
      </c>
      <c r="AA60" s="19">
        <v>0</v>
      </c>
      <c r="AB60" s="20">
        <f t="shared" si="0"/>
        <v>1014.353497613246</v>
      </c>
      <c r="AC60" s="20">
        <f t="shared" si="1"/>
        <v>67726.976055371808</v>
      </c>
    </row>
    <row r="61" spans="2:29" x14ac:dyDescent="0.25">
      <c r="B61" s="9">
        <v>57</v>
      </c>
      <c r="C61" s="9">
        <f t="shared" si="2"/>
        <v>27</v>
      </c>
      <c r="D61" s="9">
        <v>9</v>
      </c>
      <c r="E61" s="20">
        <v>8606.4225046874963</v>
      </c>
      <c r="F61" s="20">
        <f>'B-B-HS'!E61*-VLookups!$C$10*2</f>
        <v>-516.38535028124977</v>
      </c>
      <c r="G61" s="19">
        <v>0</v>
      </c>
      <c r="H61" s="20">
        <f>(-VLookups!$C$13)*(E61+F61/2)</f>
        <v>-2429.3348803981398</v>
      </c>
      <c r="I61" s="20">
        <f>-PMT(VLookups!$C$16/12,180,-FV(VLookups!$C$16/12,48,,-VLookups!$C$15))</f>
        <v>-1138.3540184987783</v>
      </c>
      <c r="J61" s="19">
        <v>0</v>
      </c>
      <c r="K61" s="21">
        <f>K60-VLookups!$C$24</f>
        <v>-568</v>
      </c>
      <c r="L61" s="19">
        <v>0</v>
      </c>
      <c r="M61" s="19">
        <v>0</v>
      </c>
      <c r="N61" s="9" t="s">
        <v>36</v>
      </c>
      <c r="O61" s="19">
        <v>0</v>
      </c>
      <c r="P61" s="19">
        <v>0</v>
      </c>
      <c r="Q61" s="9" t="s">
        <v>36</v>
      </c>
      <c r="R61" s="21">
        <f>R49*(1+VLookups!$C$45)</f>
        <v>-1900.8716547614999</v>
      </c>
      <c r="S61" s="19">
        <v>0</v>
      </c>
      <c r="T61" s="19">
        <v>0</v>
      </c>
      <c r="U61" s="9" t="s">
        <v>36</v>
      </c>
      <c r="V61" s="21">
        <f>V60-VLookups!$C$54</f>
        <v>-785</v>
      </c>
      <c r="W61" s="19">
        <v>0</v>
      </c>
      <c r="X61" s="19">
        <v>0</v>
      </c>
      <c r="Y61" s="20">
        <f>Y60*(1+VLookups!$C$57/12)</f>
        <v>-176.57238314879658</v>
      </c>
      <c r="Z61" s="20">
        <f>-E61*VLookups!$J$3</f>
        <v>-344.25690018749987</v>
      </c>
      <c r="AA61" s="19">
        <v>0</v>
      </c>
      <c r="AB61" s="20">
        <f t="shared" si="0"/>
        <v>1005.8399925521567</v>
      </c>
      <c r="AC61" s="20">
        <f t="shared" si="1"/>
        <v>68845.694341349576</v>
      </c>
    </row>
    <row r="62" spans="2:29" x14ac:dyDescent="0.25">
      <c r="B62" s="9">
        <v>58</v>
      </c>
      <c r="C62" s="9">
        <f t="shared" si="2"/>
        <v>27</v>
      </c>
      <c r="D62" s="9">
        <v>10</v>
      </c>
      <c r="E62" s="20">
        <v>8606.4225046874963</v>
      </c>
      <c r="F62" s="20">
        <f>'B-B-HS'!E62*-VLookups!$C$10*2</f>
        <v>-516.38535028124977</v>
      </c>
      <c r="G62" s="19">
        <v>0</v>
      </c>
      <c r="H62" s="20">
        <f>(-VLookups!$C$13)*(E62+F62/2)</f>
        <v>-2429.3348803981398</v>
      </c>
      <c r="I62" s="20">
        <f>-PMT(VLookups!$C$16/12,180,-FV(VLookups!$C$16/12,48,,-VLookups!$C$15))</f>
        <v>-1138.3540184987783</v>
      </c>
      <c r="J62" s="19">
        <v>0</v>
      </c>
      <c r="K62" s="21">
        <f>K61-VLookups!$C$24</f>
        <v>-571</v>
      </c>
      <c r="L62" s="19">
        <v>0</v>
      </c>
      <c r="M62" s="19">
        <v>0</v>
      </c>
      <c r="N62" s="9" t="s">
        <v>36</v>
      </c>
      <c r="O62" s="19">
        <v>0</v>
      </c>
      <c r="P62" s="19">
        <v>0</v>
      </c>
      <c r="Q62" s="9" t="s">
        <v>36</v>
      </c>
      <c r="R62" s="21">
        <f>R50*(1+VLookups!$C$45)</f>
        <v>-1900.8716547614999</v>
      </c>
      <c r="S62" s="19">
        <v>0</v>
      </c>
      <c r="T62" s="19">
        <v>0</v>
      </c>
      <c r="U62" s="9" t="s">
        <v>36</v>
      </c>
      <c r="V62" s="21">
        <f>V61-VLookups!$C$54</f>
        <v>-790</v>
      </c>
      <c r="W62" s="19">
        <v>0</v>
      </c>
      <c r="X62" s="19">
        <v>0</v>
      </c>
      <c r="Y62" s="20">
        <f>Y61*(1+VLookups!$C$57/12)</f>
        <v>-177.08738593298057</v>
      </c>
      <c r="Z62" s="20">
        <f>-E62*VLookups!$J$3</f>
        <v>-344.25690018749987</v>
      </c>
      <c r="AA62" s="19">
        <v>0</v>
      </c>
      <c r="AB62" s="20">
        <f t="shared" si="0"/>
        <v>997.32498976797274</v>
      </c>
      <c r="AC62" s="20">
        <f t="shared" si="1"/>
        <v>69957.762155019809</v>
      </c>
    </row>
    <row r="63" spans="2:29" x14ac:dyDescent="0.25">
      <c r="B63" s="9">
        <v>59</v>
      </c>
      <c r="C63" s="9">
        <f t="shared" si="2"/>
        <v>27</v>
      </c>
      <c r="D63" s="9">
        <v>11</v>
      </c>
      <c r="E63" s="20">
        <v>8606.4225046874963</v>
      </c>
      <c r="F63" s="20">
        <f>'B-B-HS'!E63*-VLookups!$C$10*2</f>
        <v>-516.38535028124977</v>
      </c>
      <c r="G63" s="19">
        <v>0</v>
      </c>
      <c r="H63" s="20">
        <f>(-VLookups!$C$13)*(E63+F63/2)</f>
        <v>-2429.3348803981398</v>
      </c>
      <c r="I63" s="20">
        <f>-PMT(VLookups!$C$16/12,180,-FV(VLookups!$C$16/12,48,,-VLookups!$C$15))</f>
        <v>-1138.3540184987783</v>
      </c>
      <c r="J63" s="19">
        <v>0</v>
      </c>
      <c r="K63" s="21">
        <f>K62-VLookups!$C$24</f>
        <v>-574</v>
      </c>
      <c r="L63" s="19">
        <v>0</v>
      </c>
      <c r="M63" s="19">
        <v>0</v>
      </c>
      <c r="N63" s="9" t="s">
        <v>36</v>
      </c>
      <c r="O63" s="19">
        <v>0</v>
      </c>
      <c r="P63" s="19">
        <v>0</v>
      </c>
      <c r="Q63" s="9" t="s">
        <v>36</v>
      </c>
      <c r="R63" s="21">
        <f>R51*(1+VLookups!$C$45)</f>
        <v>-1900.8716547614999</v>
      </c>
      <c r="S63" s="19">
        <v>0</v>
      </c>
      <c r="T63" s="19">
        <v>0</v>
      </c>
      <c r="U63" s="9" t="s">
        <v>36</v>
      </c>
      <c r="V63" s="21">
        <f>V62-VLookups!$C$54</f>
        <v>-795</v>
      </c>
      <c r="W63" s="19">
        <v>0</v>
      </c>
      <c r="X63" s="19">
        <v>0</v>
      </c>
      <c r="Y63" s="20">
        <f>Y62*(1+VLookups!$C$57/12)</f>
        <v>-177.60389080861842</v>
      </c>
      <c r="Z63" s="20">
        <f>-E63*VLookups!$J$3</f>
        <v>-344.25690018749987</v>
      </c>
      <c r="AA63" s="19">
        <v>0</v>
      </c>
      <c r="AB63" s="20">
        <f t="shared" si="0"/>
        <v>988.80848489233495</v>
      </c>
      <c r="AC63" s="20">
        <f t="shared" si="1"/>
        <v>71063.166910170505</v>
      </c>
    </row>
    <row r="64" spans="2:29" x14ac:dyDescent="0.25">
      <c r="B64" s="9">
        <v>60</v>
      </c>
      <c r="C64" s="9">
        <f t="shared" si="2"/>
        <v>28</v>
      </c>
      <c r="D64" s="9">
        <v>0</v>
      </c>
      <c r="E64" s="20">
        <v>8907.6472923515576</v>
      </c>
      <c r="F64" s="20">
        <f>'B-B-HS'!E64*-VLookups!$C$10*2</f>
        <v>-534.45883754109343</v>
      </c>
      <c r="G64" s="19">
        <v>0</v>
      </c>
      <c r="H64" s="20">
        <f>(-VLookups!$C$13)*(E64+F64/2)</f>
        <v>-2514.3616012120747</v>
      </c>
      <c r="I64" s="20">
        <f>-PMT(VLookups!$C$16/12,180,-FV(VLookups!$C$16/12,48,,-VLookups!$C$15))</f>
        <v>-1138.3540184987783</v>
      </c>
      <c r="J64" s="19">
        <v>0</v>
      </c>
      <c r="K64" s="21">
        <f>K63-VLookups!$C$24</f>
        <v>-577</v>
      </c>
      <c r="L64" s="20">
        <f>-VLookups!$C$27</f>
        <v>-5000</v>
      </c>
      <c r="M64" s="19">
        <v>0</v>
      </c>
      <c r="N64" s="22">
        <v>0</v>
      </c>
      <c r="O64" s="19">
        <v>0</v>
      </c>
      <c r="P64" s="19">
        <v>0</v>
      </c>
      <c r="Q64" s="9" t="s">
        <v>36</v>
      </c>
      <c r="R64" s="21">
        <f>R52*(1+VLookups!$C$45)</f>
        <v>-2016.8248257019513</v>
      </c>
      <c r="S64" s="19">
        <v>0</v>
      </c>
      <c r="T64" s="19">
        <v>0</v>
      </c>
      <c r="U64" s="9" t="s">
        <v>36</v>
      </c>
      <c r="V64" s="21">
        <f>V63-VLookups!$C$54</f>
        <v>-800</v>
      </c>
      <c r="W64" s="21">
        <f>-VLookups!$C$59</f>
        <v>-200</v>
      </c>
      <c r="X64" s="19">
        <v>0</v>
      </c>
      <c r="Y64" s="20">
        <f>Y63*(1+VLookups!$C$57/12)</f>
        <v>-178.12190215681022</v>
      </c>
      <c r="Z64" s="20">
        <f>-E64*VLookups!$J$3</f>
        <v>-356.30589169406232</v>
      </c>
      <c r="AA64" s="19">
        <v>0</v>
      </c>
      <c r="AB64" s="20">
        <f t="shared" si="0"/>
        <v>-4140.5503656826659</v>
      </c>
      <c r="AC64" s="20">
        <f t="shared" si="1"/>
        <v>67041.05515600479</v>
      </c>
    </row>
    <row r="65" spans="2:29" x14ac:dyDescent="0.25">
      <c r="B65" s="9">
        <v>61</v>
      </c>
      <c r="C65" s="9">
        <f t="shared" si="2"/>
        <v>28</v>
      </c>
      <c r="D65" s="9">
        <v>1</v>
      </c>
      <c r="E65" s="20">
        <v>8907.6472923515576</v>
      </c>
      <c r="F65" s="20">
        <f>'B-B-HS'!E65*-VLookups!$C$10*2</f>
        <v>-534.45883754109343</v>
      </c>
      <c r="G65" s="19">
        <v>0</v>
      </c>
      <c r="H65" s="20">
        <f>(-VLookups!$C$13)*(E65+F65/2)</f>
        <v>-2514.3616012120747</v>
      </c>
      <c r="I65" s="20">
        <f>-PMT(VLookups!$C$16/12,180,-FV(VLookups!$C$16/12,48,,-VLookups!$C$15))</f>
        <v>-1138.3540184987783</v>
      </c>
      <c r="J65" s="19">
        <v>0</v>
      </c>
      <c r="K65" s="19">
        <v>0</v>
      </c>
      <c r="L65" s="20">
        <f>VLookups!$C$30</f>
        <v>-471.78084110027339</v>
      </c>
      <c r="M65" s="20">
        <f>-VLookups!$C$32</f>
        <v>-66</v>
      </c>
      <c r="N65" s="22">
        <v>1</v>
      </c>
      <c r="O65" s="19">
        <v>0</v>
      </c>
      <c r="P65" s="19">
        <v>0</v>
      </c>
      <c r="Q65" s="9" t="s">
        <v>36</v>
      </c>
      <c r="R65" s="21">
        <f>R53*(1+VLookups!$C$45)</f>
        <v>-2016.8248257019513</v>
      </c>
      <c r="S65" s="19">
        <v>0</v>
      </c>
      <c r="T65" s="19">
        <v>0</v>
      </c>
      <c r="U65" s="9" t="s">
        <v>36</v>
      </c>
      <c r="V65" s="21">
        <f>V64-VLookups!$C$54</f>
        <v>-805</v>
      </c>
      <c r="W65" s="21">
        <f>-VLookups!$C$59</f>
        <v>-200</v>
      </c>
      <c r="X65" s="19">
        <v>0</v>
      </c>
      <c r="Y65" s="20">
        <f>Y64*(1+VLookups!$C$57/12)</f>
        <v>-178.64142437143425</v>
      </c>
      <c r="Z65" s="20">
        <f>-E65*VLookups!$J$3</f>
        <v>-356.30589169406232</v>
      </c>
      <c r="AA65" s="19">
        <v>0</v>
      </c>
      <c r="AB65" s="20">
        <f t="shared" si="0"/>
        <v>893.1492710024371</v>
      </c>
      <c r="AC65" s="20">
        <f t="shared" si="1"/>
        <v>68045.939518933897</v>
      </c>
    </row>
    <row r="66" spans="2:29" x14ac:dyDescent="0.25">
      <c r="B66" s="9">
        <v>62</v>
      </c>
      <c r="C66" s="9">
        <f t="shared" si="2"/>
        <v>28</v>
      </c>
      <c r="D66" s="9">
        <v>2</v>
      </c>
      <c r="E66" s="20">
        <v>8907.6472923515576</v>
      </c>
      <c r="F66" s="20">
        <f>'B-B-HS'!E66*-VLookups!$C$10*2</f>
        <v>-534.45883754109343</v>
      </c>
      <c r="G66" s="19">
        <v>0</v>
      </c>
      <c r="H66" s="20">
        <f>(-VLookups!$C$13)*(E66+F66/2)</f>
        <v>-2514.3616012120747</v>
      </c>
      <c r="I66" s="20">
        <f>-PMT(VLookups!$C$16/12,180,-FV(VLookups!$C$16/12,48,,-VLookups!$C$15))</f>
        <v>-1138.3540184987783</v>
      </c>
      <c r="J66" s="19">
        <v>0</v>
      </c>
      <c r="K66" s="19">
        <v>0</v>
      </c>
      <c r="L66" s="20">
        <f>VLookups!$C$30</f>
        <v>-471.78084110027339</v>
      </c>
      <c r="M66" s="20">
        <f>M65-VLookups!$C$33</f>
        <v>-67</v>
      </c>
      <c r="N66" s="22">
        <v>2</v>
      </c>
      <c r="O66" s="19">
        <v>0</v>
      </c>
      <c r="P66" s="19">
        <v>0</v>
      </c>
      <c r="Q66" s="9" t="s">
        <v>36</v>
      </c>
      <c r="R66" s="21">
        <f>R54*(1+VLookups!$C$45)</f>
        <v>-2016.8248257019513</v>
      </c>
      <c r="S66" s="19">
        <v>0</v>
      </c>
      <c r="T66" s="19">
        <v>0</v>
      </c>
      <c r="U66" s="9" t="s">
        <v>36</v>
      </c>
      <c r="V66" s="21">
        <f>V65-VLookups!$C$54</f>
        <v>-810</v>
      </c>
      <c r="W66" s="21">
        <f>-VLookups!$C$59</f>
        <v>-200</v>
      </c>
      <c r="X66" s="19">
        <v>0</v>
      </c>
      <c r="Y66" s="20">
        <f>Y65*(1+VLookups!$C$57/12)</f>
        <v>-179.16246185918428</v>
      </c>
      <c r="Z66" s="20">
        <f>-E66*VLookups!$J$3</f>
        <v>-356.30589169406232</v>
      </c>
      <c r="AA66" s="19">
        <v>0</v>
      </c>
      <c r="AB66" s="20">
        <f t="shared" si="0"/>
        <v>886.62823351468717</v>
      </c>
      <c r="AC66" s="20">
        <f t="shared" si="1"/>
        <v>69045.977651646812</v>
      </c>
    </row>
    <row r="67" spans="2:29" x14ac:dyDescent="0.25">
      <c r="B67" s="9">
        <v>63</v>
      </c>
      <c r="C67" s="9">
        <f t="shared" si="2"/>
        <v>28</v>
      </c>
      <c r="D67" s="9">
        <v>3</v>
      </c>
      <c r="E67" s="20">
        <v>8907.6472923515576</v>
      </c>
      <c r="F67" s="20">
        <f>'B-B-HS'!E67*-VLookups!$C$10*2</f>
        <v>-534.45883754109343</v>
      </c>
      <c r="G67" s="19">
        <v>0</v>
      </c>
      <c r="H67" s="20">
        <f>(-VLookups!$C$13)*(E67+F67/2)</f>
        <v>-2514.3616012120747</v>
      </c>
      <c r="I67" s="20">
        <f>-PMT(VLookups!$C$16/12,180,-FV(VLookups!$C$16/12,48,,-VLookups!$C$15))</f>
        <v>-1138.3540184987783</v>
      </c>
      <c r="J67" s="19">
        <v>0</v>
      </c>
      <c r="K67" s="19">
        <v>0</v>
      </c>
      <c r="L67" s="20">
        <f>VLookups!$C$30</f>
        <v>-471.78084110027339</v>
      </c>
      <c r="M67" s="20">
        <f>M66-VLookups!$C$33</f>
        <v>-68</v>
      </c>
      <c r="N67" s="22">
        <v>3</v>
      </c>
      <c r="O67" s="19">
        <v>0</v>
      </c>
      <c r="P67" s="19">
        <v>0</v>
      </c>
      <c r="Q67" s="9" t="s">
        <v>36</v>
      </c>
      <c r="R67" s="21">
        <f>R55*(1+VLookups!$C$45)</f>
        <v>-2016.8248257019513</v>
      </c>
      <c r="S67" s="19">
        <v>0</v>
      </c>
      <c r="T67" s="19">
        <v>0</v>
      </c>
      <c r="U67" s="9" t="s">
        <v>36</v>
      </c>
      <c r="V67" s="21">
        <f>V66-VLookups!$C$54</f>
        <v>-815</v>
      </c>
      <c r="W67" s="21">
        <f>-VLookups!$C$59</f>
        <v>-200</v>
      </c>
      <c r="X67" s="19">
        <v>0</v>
      </c>
      <c r="Y67" s="20">
        <f>Y66*(1+VLookups!$C$57/12)</f>
        <v>-179.68501903960689</v>
      </c>
      <c r="Z67" s="20">
        <f>-E67*VLookups!$J$3</f>
        <v>-356.30589169406232</v>
      </c>
      <c r="AA67" s="19">
        <v>0</v>
      </c>
      <c r="AB67" s="20">
        <f t="shared" si="0"/>
        <v>880.10567633426456</v>
      </c>
      <c r="AC67" s="20">
        <f t="shared" si="1"/>
        <v>70041.159957400494</v>
      </c>
    </row>
    <row r="68" spans="2:29" x14ac:dyDescent="0.25">
      <c r="B68" s="9">
        <v>64</v>
      </c>
      <c r="C68" s="9">
        <f t="shared" si="2"/>
        <v>28</v>
      </c>
      <c r="D68" s="9">
        <v>4</v>
      </c>
      <c r="E68" s="20">
        <v>8907.6472923515576</v>
      </c>
      <c r="F68" s="20">
        <f>'B-B-HS'!E68*-VLookups!$C$10*2</f>
        <v>-534.45883754109343</v>
      </c>
      <c r="G68" s="19">
        <v>0</v>
      </c>
      <c r="H68" s="20">
        <f>(-VLookups!$C$13)*(E68+F68/2)</f>
        <v>-2514.3616012120747</v>
      </c>
      <c r="I68" s="20">
        <f>-PMT(VLookups!$C$16/12,180,-FV(VLookups!$C$16/12,48,,-VLookups!$C$15))</f>
        <v>-1138.3540184987783</v>
      </c>
      <c r="J68" s="19">
        <v>0</v>
      </c>
      <c r="K68" s="19">
        <v>0</v>
      </c>
      <c r="L68" s="20">
        <f>VLookups!$C$30</f>
        <v>-471.78084110027339</v>
      </c>
      <c r="M68" s="20">
        <f>M67-VLookups!$C$33</f>
        <v>-69</v>
      </c>
      <c r="N68" s="22">
        <v>4</v>
      </c>
      <c r="O68" s="19">
        <v>0</v>
      </c>
      <c r="P68" s="19">
        <v>0</v>
      </c>
      <c r="Q68" s="9" t="s">
        <v>36</v>
      </c>
      <c r="R68" s="21">
        <f>R56*(1+VLookups!$C$45)</f>
        <v>-2016.8248257019513</v>
      </c>
      <c r="S68" s="19">
        <v>0</v>
      </c>
      <c r="T68" s="19">
        <v>0</v>
      </c>
      <c r="U68" s="9" t="s">
        <v>36</v>
      </c>
      <c r="V68" s="21">
        <f>V67-VLookups!$C$54</f>
        <v>-820</v>
      </c>
      <c r="W68" s="21">
        <f>-VLookups!$C$59</f>
        <v>-200</v>
      </c>
      <c r="X68" s="19">
        <v>0</v>
      </c>
      <c r="Y68" s="20">
        <f>Y67*(1+VLookups!$C$57/12)</f>
        <v>-180.20910034513906</v>
      </c>
      <c r="Z68" s="20">
        <f>-E68*VLookups!$J$3</f>
        <v>-356.30589169406232</v>
      </c>
      <c r="AA68" s="19">
        <v>0</v>
      </c>
      <c r="AB68" s="20">
        <f t="shared" si="0"/>
        <v>873.58159502873229</v>
      </c>
      <c r="AC68" s="20">
        <f t="shared" si="1"/>
        <v>71031.476819024901</v>
      </c>
    </row>
    <row r="69" spans="2:29" x14ac:dyDescent="0.25">
      <c r="B69" s="9">
        <v>65</v>
      </c>
      <c r="C69" s="9">
        <f t="shared" si="2"/>
        <v>28</v>
      </c>
      <c r="D69" s="9">
        <v>5</v>
      </c>
      <c r="E69" s="20">
        <v>8907.6472923515576</v>
      </c>
      <c r="F69" s="20">
        <f>'B-B-HS'!E69*-VLookups!$C$10*2</f>
        <v>-534.45883754109343</v>
      </c>
      <c r="G69" s="19">
        <v>0</v>
      </c>
      <c r="H69" s="20">
        <f>(-VLookups!$C$13)*(E69+F69/2)</f>
        <v>-2514.3616012120747</v>
      </c>
      <c r="I69" s="20">
        <f>-PMT(VLookups!$C$16/12,180,-FV(VLookups!$C$16/12,48,,-VLookups!$C$15))</f>
        <v>-1138.3540184987783</v>
      </c>
      <c r="J69" s="19">
        <v>0</v>
      </c>
      <c r="K69" s="19">
        <v>0</v>
      </c>
      <c r="L69" s="20">
        <f>VLookups!$C$30</f>
        <v>-471.78084110027339</v>
      </c>
      <c r="M69" s="20">
        <f>M68-VLookups!$C$33</f>
        <v>-70</v>
      </c>
      <c r="N69" s="22">
        <v>5</v>
      </c>
      <c r="O69" s="19">
        <v>0</v>
      </c>
      <c r="P69" s="19">
        <v>0</v>
      </c>
      <c r="Q69" s="9" t="s">
        <v>36</v>
      </c>
      <c r="R69" s="21">
        <f>R57*(1+VLookups!$C$45)</f>
        <v>-2016.8248257019513</v>
      </c>
      <c r="S69" s="19">
        <v>0</v>
      </c>
      <c r="T69" s="19">
        <v>0</v>
      </c>
      <c r="U69" s="9" t="s">
        <v>36</v>
      </c>
      <c r="V69" s="21">
        <f>V68-VLookups!$C$54</f>
        <v>-825</v>
      </c>
      <c r="W69" s="21">
        <f>-VLookups!$C$59</f>
        <v>-200</v>
      </c>
      <c r="X69" s="19">
        <v>0</v>
      </c>
      <c r="Y69" s="20">
        <f>Y68*(1+VLookups!$C$57/12)</f>
        <v>-180.73471022114572</v>
      </c>
      <c r="Z69" s="20">
        <f>-E69*VLookups!$J$3</f>
        <v>-356.30589169406232</v>
      </c>
      <c r="AA69" s="19">
        <v>0</v>
      </c>
      <c r="AB69" s="20">
        <f t="shared" ref="AB69:AB132" si="3">SUM(E69,F69/2,H69,I69,K69,L69,M69,O69,P69,R69,S69,T69,V69,W69,X69,Y69,G69,J69,Z69,AA69)</f>
        <v>867.05598515272584</v>
      </c>
      <c r="AC69" s="20">
        <f t="shared" ref="AC69:AC132" si="4">AB69+(AC68*(1+($AC$2/12)))</f>
        <v>72016.918598876</v>
      </c>
    </row>
    <row r="70" spans="2:29" x14ac:dyDescent="0.25">
      <c r="B70" s="9">
        <v>66</v>
      </c>
      <c r="C70" s="9">
        <f t="shared" si="2"/>
        <v>28</v>
      </c>
      <c r="D70" s="9">
        <v>6</v>
      </c>
      <c r="E70" s="20">
        <v>8907.6472923515576</v>
      </c>
      <c r="F70" s="20">
        <f>'B-B-HS'!E70*-VLookups!$C$10*2</f>
        <v>-534.45883754109343</v>
      </c>
      <c r="G70" s="19">
        <v>0</v>
      </c>
      <c r="H70" s="20">
        <f>(-VLookups!$C$13)*(E70+F70/2)</f>
        <v>-2514.3616012120747</v>
      </c>
      <c r="I70" s="20">
        <f>-PMT(VLookups!$C$16/12,180,-FV(VLookups!$C$16/12,48,,-VLookups!$C$15))</f>
        <v>-1138.3540184987783</v>
      </c>
      <c r="J70" s="19">
        <v>0</v>
      </c>
      <c r="K70" s="19">
        <v>0</v>
      </c>
      <c r="L70" s="20">
        <f>VLookups!$C$30</f>
        <v>-471.78084110027339</v>
      </c>
      <c r="M70" s="20">
        <f>M69-VLookups!$C$33</f>
        <v>-71</v>
      </c>
      <c r="N70" s="22">
        <v>6</v>
      </c>
      <c r="O70" s="19">
        <v>0</v>
      </c>
      <c r="P70" s="19">
        <v>0</v>
      </c>
      <c r="Q70" s="9" t="s">
        <v>36</v>
      </c>
      <c r="R70" s="21">
        <f>R58*(1+VLookups!$C$45)</f>
        <v>-2016.8248257019513</v>
      </c>
      <c r="S70" s="19">
        <v>0</v>
      </c>
      <c r="T70" s="19">
        <v>0</v>
      </c>
      <c r="U70" s="9" t="s">
        <v>36</v>
      </c>
      <c r="V70" s="21">
        <f>V69-VLookups!$C$54</f>
        <v>-830</v>
      </c>
      <c r="W70" s="21">
        <f>-VLookups!$C$59</f>
        <v>-200</v>
      </c>
      <c r="X70" s="19">
        <v>0</v>
      </c>
      <c r="Y70" s="20">
        <f>Y69*(1+VLookups!$C$57/12)</f>
        <v>-181.2618531259574</v>
      </c>
      <c r="Z70" s="20">
        <f>-E70*VLookups!$J$3</f>
        <v>-356.30589169406232</v>
      </c>
      <c r="AA70" s="19">
        <v>0</v>
      </c>
      <c r="AB70" s="20">
        <f t="shared" si="3"/>
        <v>860.52884224791399</v>
      </c>
      <c r="AC70" s="20">
        <f t="shared" si="4"/>
        <v>72997.475638788717</v>
      </c>
    </row>
    <row r="71" spans="2:29" x14ac:dyDescent="0.25">
      <c r="B71" s="9">
        <v>67</v>
      </c>
      <c r="C71" s="9">
        <f t="shared" si="2"/>
        <v>28</v>
      </c>
      <c r="D71" s="9">
        <v>7</v>
      </c>
      <c r="E71" s="20">
        <v>8907.6472923515576</v>
      </c>
      <c r="F71" s="20">
        <f>'B-B-HS'!E71*-VLookups!$C$10*2</f>
        <v>-534.45883754109343</v>
      </c>
      <c r="G71" s="19">
        <v>0</v>
      </c>
      <c r="H71" s="20">
        <f>(-VLookups!$C$13)*(E71+F71/2)</f>
        <v>-2514.3616012120747</v>
      </c>
      <c r="I71" s="20">
        <f>-PMT(VLookups!$C$16/12,180,-FV(VLookups!$C$16/12,48,,-VLookups!$C$15))</f>
        <v>-1138.3540184987783</v>
      </c>
      <c r="J71" s="19">
        <v>0</v>
      </c>
      <c r="K71" s="19">
        <v>0</v>
      </c>
      <c r="L71" s="20">
        <f>VLookups!$C$30</f>
        <v>-471.78084110027339</v>
      </c>
      <c r="M71" s="20">
        <f>M70-VLookups!$C$33</f>
        <v>-72</v>
      </c>
      <c r="N71" s="22">
        <v>7</v>
      </c>
      <c r="O71" s="19">
        <v>0</v>
      </c>
      <c r="P71" s="19">
        <v>0</v>
      </c>
      <c r="Q71" s="9" t="s">
        <v>36</v>
      </c>
      <c r="R71" s="21">
        <f>R59*(1+VLookups!$C$45)</f>
        <v>-2016.8248257019513</v>
      </c>
      <c r="S71" s="19">
        <v>0</v>
      </c>
      <c r="T71" s="19">
        <v>0</v>
      </c>
      <c r="U71" s="9" t="s">
        <v>36</v>
      </c>
      <c r="V71" s="21">
        <f>V70-VLookups!$C$54</f>
        <v>-835</v>
      </c>
      <c r="W71" s="21">
        <f>-VLookups!$C$59</f>
        <v>-200</v>
      </c>
      <c r="X71" s="19">
        <v>0</v>
      </c>
      <c r="Y71" s="20">
        <f>Y70*(1+VLookups!$C$57/12)</f>
        <v>-181.79053353090811</v>
      </c>
      <c r="Z71" s="20">
        <f>-E71*VLookups!$J$3</f>
        <v>-356.30589169406232</v>
      </c>
      <c r="AA71" s="19">
        <v>0</v>
      </c>
      <c r="AB71" s="20">
        <f t="shared" si="3"/>
        <v>854.00016184296339</v>
      </c>
      <c r="AC71" s="20">
        <f t="shared" si="4"/>
        <v>73973.138260029664</v>
      </c>
    </row>
    <row r="72" spans="2:29" x14ac:dyDescent="0.25">
      <c r="B72" s="9">
        <v>68</v>
      </c>
      <c r="C72" s="9">
        <f t="shared" si="2"/>
        <v>28</v>
      </c>
      <c r="D72" s="9">
        <v>8</v>
      </c>
      <c r="E72" s="20">
        <v>8907.6472923515576</v>
      </c>
      <c r="F72" s="20">
        <f>'B-B-HS'!E72*-VLookups!$C$10*2</f>
        <v>-534.45883754109343</v>
      </c>
      <c r="G72" s="19">
        <v>0</v>
      </c>
      <c r="H72" s="20">
        <f>(-VLookups!$C$13)*(E72+F72/2)</f>
        <v>-2514.3616012120747</v>
      </c>
      <c r="I72" s="20">
        <f>-PMT(VLookups!$C$16/12,180,-FV(VLookups!$C$16/12,48,,-VLookups!$C$15))</f>
        <v>-1138.3540184987783</v>
      </c>
      <c r="J72" s="19">
        <v>0</v>
      </c>
      <c r="K72" s="19">
        <v>0</v>
      </c>
      <c r="L72" s="20">
        <f>VLookups!$C$30</f>
        <v>-471.78084110027339</v>
      </c>
      <c r="M72" s="20">
        <f>M71-VLookups!$C$33</f>
        <v>-73</v>
      </c>
      <c r="N72" s="22">
        <v>8</v>
      </c>
      <c r="O72" s="19">
        <v>0</v>
      </c>
      <c r="P72" s="19">
        <v>0</v>
      </c>
      <c r="Q72" s="9" t="s">
        <v>36</v>
      </c>
      <c r="R72" s="21">
        <f>R60*(1+VLookups!$C$45)</f>
        <v>-2016.8248257019513</v>
      </c>
      <c r="S72" s="19">
        <v>0</v>
      </c>
      <c r="T72" s="19">
        <v>0</v>
      </c>
      <c r="U72" s="9" t="s">
        <v>36</v>
      </c>
      <c r="V72" s="21">
        <f>V71-VLookups!$C$54</f>
        <v>-840</v>
      </c>
      <c r="W72" s="21">
        <f>-VLookups!$C$59</f>
        <v>-200</v>
      </c>
      <c r="X72" s="19">
        <v>0</v>
      </c>
      <c r="Y72" s="20">
        <f>Y71*(1+VLookups!$C$57/12)</f>
        <v>-182.32075592037324</v>
      </c>
      <c r="Z72" s="20">
        <f>-E72*VLookups!$J$3</f>
        <v>-356.30589169406232</v>
      </c>
      <c r="AA72" s="19">
        <v>0</v>
      </c>
      <c r="AB72" s="20">
        <f t="shared" si="3"/>
        <v>847.46993945349811</v>
      </c>
      <c r="AC72" s="20">
        <f t="shared" si="4"/>
        <v>74943.896763249882</v>
      </c>
    </row>
    <row r="73" spans="2:29" x14ac:dyDescent="0.25">
      <c r="B73" s="9">
        <v>69</v>
      </c>
      <c r="C73" s="9">
        <f t="shared" si="2"/>
        <v>28</v>
      </c>
      <c r="D73" s="9">
        <v>9</v>
      </c>
      <c r="E73" s="20">
        <v>8907.6472923515576</v>
      </c>
      <c r="F73" s="20">
        <f>'B-B-HS'!E73*-VLookups!$C$10*2</f>
        <v>-534.45883754109343</v>
      </c>
      <c r="G73" s="19">
        <v>0</v>
      </c>
      <c r="H73" s="20">
        <f>(-VLookups!$C$13)*(E73+F73/2)</f>
        <v>-2514.3616012120747</v>
      </c>
      <c r="I73" s="20">
        <f>-PMT(VLookups!$C$16/12,180,-FV(VLookups!$C$16/12,48,,-VLookups!$C$15))</f>
        <v>-1138.3540184987783</v>
      </c>
      <c r="J73" s="19">
        <v>0</v>
      </c>
      <c r="K73" s="19">
        <v>0</v>
      </c>
      <c r="L73" s="20">
        <f>VLookups!$C$30</f>
        <v>-471.78084110027339</v>
      </c>
      <c r="M73" s="20">
        <f>M72-VLookups!$C$33</f>
        <v>-74</v>
      </c>
      <c r="N73" s="22">
        <v>9</v>
      </c>
      <c r="O73" s="19">
        <v>0</v>
      </c>
      <c r="P73" s="19">
        <v>0</v>
      </c>
      <c r="Q73" s="9" t="s">
        <v>36</v>
      </c>
      <c r="R73" s="21">
        <f>R61*(1+VLookups!$C$45)</f>
        <v>-2016.8248257019513</v>
      </c>
      <c r="S73" s="19">
        <v>0</v>
      </c>
      <c r="T73" s="19">
        <v>0</v>
      </c>
      <c r="U73" s="9" t="s">
        <v>36</v>
      </c>
      <c r="V73" s="21">
        <f>V72-VLookups!$C$54</f>
        <v>-845</v>
      </c>
      <c r="W73" s="21">
        <f>-VLookups!$C$59</f>
        <v>-200</v>
      </c>
      <c r="X73" s="19">
        <v>0</v>
      </c>
      <c r="Y73" s="20">
        <f>Y72*(1+VLookups!$C$57/12)</f>
        <v>-182.85252479180767</v>
      </c>
      <c r="Z73" s="20">
        <f>-E73*VLookups!$J$3</f>
        <v>-356.30589169406232</v>
      </c>
      <c r="AA73" s="19">
        <v>0</v>
      </c>
      <c r="AB73" s="20">
        <f t="shared" si="3"/>
        <v>840.93817058206389</v>
      </c>
      <c r="AC73" s="20">
        <f t="shared" si="4"/>
        <v>75909.741428437366</v>
      </c>
    </row>
    <row r="74" spans="2:29" x14ac:dyDescent="0.25">
      <c r="B74" s="9">
        <v>70</v>
      </c>
      <c r="C74" s="9">
        <f t="shared" si="2"/>
        <v>28</v>
      </c>
      <c r="D74" s="9">
        <v>10</v>
      </c>
      <c r="E74" s="20">
        <v>8907.6472923515576</v>
      </c>
      <c r="F74" s="20">
        <f>'B-B-HS'!E74*-VLookups!$C$10*2</f>
        <v>-534.45883754109343</v>
      </c>
      <c r="G74" s="19">
        <v>0</v>
      </c>
      <c r="H74" s="20">
        <f>(-VLookups!$C$13)*(E74+F74/2)</f>
        <v>-2514.3616012120747</v>
      </c>
      <c r="I74" s="20">
        <f>-PMT(VLookups!$C$16/12,180,-FV(VLookups!$C$16/12,48,,-VLookups!$C$15))</f>
        <v>-1138.3540184987783</v>
      </c>
      <c r="J74" s="19">
        <v>0</v>
      </c>
      <c r="K74" s="19">
        <v>0</v>
      </c>
      <c r="L74" s="20">
        <f>VLookups!$C$30</f>
        <v>-471.78084110027339</v>
      </c>
      <c r="M74" s="20">
        <f>M73-VLookups!$C$33</f>
        <v>-75</v>
      </c>
      <c r="N74" s="22">
        <v>10</v>
      </c>
      <c r="O74" s="19">
        <v>0</v>
      </c>
      <c r="P74" s="19">
        <v>0</v>
      </c>
      <c r="Q74" s="9" t="s">
        <v>36</v>
      </c>
      <c r="R74" s="21">
        <f>R62*(1+VLookups!$C$45)</f>
        <v>-2016.8248257019513</v>
      </c>
      <c r="S74" s="19">
        <v>0</v>
      </c>
      <c r="T74" s="19">
        <v>0</v>
      </c>
      <c r="U74" s="9" t="s">
        <v>36</v>
      </c>
      <c r="V74" s="21">
        <f>V73-VLookups!$C$54</f>
        <v>-850</v>
      </c>
      <c r="W74" s="21">
        <f>-VLookups!$C$59</f>
        <v>-200</v>
      </c>
      <c r="X74" s="19">
        <v>0</v>
      </c>
      <c r="Y74" s="20">
        <f>Y73*(1+VLookups!$C$57/12)</f>
        <v>-183.38584465578379</v>
      </c>
      <c r="Z74" s="20">
        <f>-E74*VLookups!$J$3</f>
        <v>-356.30589169406232</v>
      </c>
      <c r="AA74" s="19">
        <v>0</v>
      </c>
      <c r="AB74" s="20">
        <f t="shared" si="3"/>
        <v>834.40485071808769</v>
      </c>
      <c r="AC74" s="20">
        <f t="shared" si="4"/>
        <v>76870.662514869517</v>
      </c>
    </row>
    <row r="75" spans="2:29" x14ac:dyDescent="0.25">
      <c r="B75" s="9">
        <v>71</v>
      </c>
      <c r="C75" s="9">
        <f t="shared" si="2"/>
        <v>28</v>
      </c>
      <c r="D75" s="9">
        <v>11</v>
      </c>
      <c r="E75" s="20">
        <v>8907.6472923515576</v>
      </c>
      <c r="F75" s="20">
        <f>'B-B-HS'!E75*-VLookups!$C$10*2</f>
        <v>-534.45883754109343</v>
      </c>
      <c r="G75" s="19">
        <v>0</v>
      </c>
      <c r="H75" s="20">
        <f>(-VLookups!$C$13)*(E75+F75/2)</f>
        <v>-2514.3616012120747</v>
      </c>
      <c r="I75" s="20">
        <f>-PMT(VLookups!$C$16/12,180,-FV(VLookups!$C$16/12,48,,-VLookups!$C$15))</f>
        <v>-1138.3540184987783</v>
      </c>
      <c r="J75" s="19">
        <v>0</v>
      </c>
      <c r="K75" s="19">
        <v>0</v>
      </c>
      <c r="L75" s="20">
        <f>VLookups!$C$30</f>
        <v>-471.78084110027339</v>
      </c>
      <c r="M75" s="20">
        <f>M74-VLookups!$C$33</f>
        <v>-76</v>
      </c>
      <c r="N75" s="22">
        <v>11</v>
      </c>
      <c r="O75" s="19">
        <v>0</v>
      </c>
      <c r="P75" s="19">
        <v>0</v>
      </c>
      <c r="Q75" s="9" t="s">
        <v>36</v>
      </c>
      <c r="R75" s="21">
        <f>R63*(1+VLookups!$C$45)</f>
        <v>-2016.8248257019513</v>
      </c>
      <c r="S75" s="19">
        <v>0</v>
      </c>
      <c r="T75" s="19">
        <v>0</v>
      </c>
      <c r="U75" s="9" t="s">
        <v>36</v>
      </c>
      <c r="V75" s="21">
        <f>V74-VLookups!$C$54</f>
        <v>-855</v>
      </c>
      <c r="W75" s="21">
        <f>-VLookups!$C$59</f>
        <v>-200</v>
      </c>
      <c r="X75" s="19">
        <v>0</v>
      </c>
      <c r="Y75" s="20">
        <f>Y74*(1+VLookups!$C$57/12)</f>
        <v>-183.92072003602982</v>
      </c>
      <c r="Z75" s="20">
        <f>-E75*VLookups!$J$3</f>
        <v>-356.30589169406232</v>
      </c>
      <c r="AA75" s="19">
        <v>0</v>
      </c>
      <c r="AB75" s="20">
        <f t="shared" si="3"/>
        <v>827.86997533784177</v>
      </c>
      <c r="AC75" s="20">
        <f t="shared" si="4"/>
        <v>77826.650261065486</v>
      </c>
    </row>
    <row r="76" spans="2:29" x14ac:dyDescent="0.25">
      <c r="B76" s="9">
        <v>72</v>
      </c>
      <c r="C76" s="9">
        <f t="shared" si="2"/>
        <v>29</v>
      </c>
      <c r="D76" s="9">
        <v>0</v>
      </c>
      <c r="E76" s="20">
        <v>9219.4149475838622</v>
      </c>
      <c r="F76" s="20">
        <f>'B-B-HS'!E76*-VLookups!$C$10*2</f>
        <v>-553.16489685503166</v>
      </c>
      <c r="G76" s="19">
        <v>0</v>
      </c>
      <c r="H76" s="20">
        <f>(-VLookups!$C$13)*(E76+F76/2)</f>
        <v>-2602.3642572544968</v>
      </c>
      <c r="I76" s="20">
        <f>-PMT(VLookups!$C$16/12,180,-FV(VLookups!$C$16/12,48,,-VLookups!$C$15))</f>
        <v>-1138.3540184987783</v>
      </c>
      <c r="J76" s="19">
        <v>0</v>
      </c>
      <c r="K76" s="19">
        <v>0</v>
      </c>
      <c r="L76" s="20">
        <f>VLookups!$C$30</f>
        <v>-471.78084110027339</v>
      </c>
      <c r="M76" s="20">
        <f>M75-VLookups!$C$33</f>
        <v>-77</v>
      </c>
      <c r="N76" s="22">
        <v>12</v>
      </c>
      <c r="O76" s="19">
        <v>0</v>
      </c>
      <c r="P76" s="19">
        <v>0</v>
      </c>
      <c r="Q76" s="9" t="s">
        <v>36</v>
      </c>
      <c r="R76" s="21">
        <f>R64*(1+VLookups!$C$45)</f>
        <v>-2139.8511400697703</v>
      </c>
      <c r="S76" s="19">
        <v>0</v>
      </c>
      <c r="T76" s="19">
        <v>0</v>
      </c>
      <c r="U76" s="9" t="s">
        <v>36</v>
      </c>
      <c r="V76" s="21">
        <f>V75-VLookups!$C$54</f>
        <v>-860</v>
      </c>
      <c r="W76" s="21">
        <f>-VLookups!$C$59</f>
        <v>-200</v>
      </c>
      <c r="X76" s="19">
        <v>0</v>
      </c>
      <c r="Y76" s="20">
        <f>Y75*(1+VLookups!$C$57/12)</f>
        <v>-184.45715546946823</v>
      </c>
      <c r="Z76" s="20">
        <f>-E76*VLookups!$J$3</f>
        <v>-368.77659790335451</v>
      </c>
      <c r="AA76" s="19">
        <v>0</v>
      </c>
      <c r="AB76" s="20">
        <f t="shared" si="3"/>
        <v>900.24848886020391</v>
      </c>
      <c r="AC76" s="20">
        <f t="shared" si="4"/>
        <v>78856.609833694136</v>
      </c>
    </row>
    <row r="77" spans="2:29" x14ac:dyDescent="0.25">
      <c r="B77" s="9">
        <v>73</v>
      </c>
      <c r="C77" s="9">
        <f t="shared" si="2"/>
        <v>29</v>
      </c>
      <c r="D77" s="9">
        <v>1</v>
      </c>
      <c r="E77" s="20">
        <v>9219.4149475838622</v>
      </c>
      <c r="F77" s="20">
        <f>'B-B-HS'!E77*-VLookups!$C$10*2</f>
        <v>-553.16489685503166</v>
      </c>
      <c r="G77" s="19">
        <v>0</v>
      </c>
      <c r="H77" s="20">
        <f>(-VLookups!$C$13)*(E77+F77/2)</f>
        <v>-2602.3642572544968</v>
      </c>
      <c r="I77" s="20">
        <f>-PMT(VLookups!$C$16/12,180,-FV(VLookups!$C$16/12,48,,-VLookups!$C$15))</f>
        <v>-1138.3540184987783</v>
      </c>
      <c r="J77" s="19">
        <v>0</v>
      </c>
      <c r="K77" s="19">
        <v>0</v>
      </c>
      <c r="L77" s="20">
        <f>VLookups!$C$30</f>
        <v>-471.78084110027339</v>
      </c>
      <c r="M77" s="20">
        <f>M76-VLookups!$C$33</f>
        <v>-78</v>
      </c>
      <c r="N77" s="22">
        <v>13</v>
      </c>
      <c r="O77" s="19">
        <v>0</v>
      </c>
      <c r="P77" s="19">
        <v>0</v>
      </c>
      <c r="Q77" s="9" t="s">
        <v>36</v>
      </c>
      <c r="R77" s="21">
        <f>R65*(1+VLookups!$C$45)</f>
        <v>-2139.8511400697703</v>
      </c>
      <c r="S77" s="19">
        <v>0</v>
      </c>
      <c r="T77" s="19">
        <v>0</v>
      </c>
      <c r="U77" s="9" t="s">
        <v>36</v>
      </c>
      <c r="V77" s="21">
        <f>V76-VLookups!$C$54</f>
        <v>-865</v>
      </c>
      <c r="W77" s="21">
        <f>-VLookups!$C$59</f>
        <v>-200</v>
      </c>
      <c r="X77" s="19">
        <v>0</v>
      </c>
      <c r="Y77" s="20">
        <f>Y76*(1+VLookups!$C$57/12)</f>
        <v>-184.99515550625418</v>
      </c>
      <c r="Z77" s="20">
        <f>-E77*VLookups!$J$3</f>
        <v>-368.77659790335451</v>
      </c>
      <c r="AA77" s="19">
        <v>0</v>
      </c>
      <c r="AB77" s="20">
        <f t="shared" si="3"/>
        <v>893.71048882341802</v>
      </c>
      <c r="AC77" s="20">
        <f t="shared" si="4"/>
        <v>79881.748005573711</v>
      </c>
    </row>
    <row r="78" spans="2:29" x14ac:dyDescent="0.25">
      <c r="B78" s="9">
        <v>74</v>
      </c>
      <c r="C78" s="9">
        <f t="shared" si="2"/>
        <v>29</v>
      </c>
      <c r="D78" s="9">
        <v>2</v>
      </c>
      <c r="E78" s="20">
        <v>9219.4149475838622</v>
      </c>
      <c r="F78" s="20">
        <f>'B-B-HS'!E78*-VLookups!$C$10*2</f>
        <v>-553.16489685503166</v>
      </c>
      <c r="G78" s="19">
        <v>0</v>
      </c>
      <c r="H78" s="20">
        <f>(-VLookups!$C$13)*(E78+F78/2)</f>
        <v>-2602.3642572544968</v>
      </c>
      <c r="I78" s="20">
        <f>-PMT(VLookups!$C$16/12,180,-FV(VLookups!$C$16/12,48,,-VLookups!$C$15))</f>
        <v>-1138.3540184987783</v>
      </c>
      <c r="J78" s="19">
        <v>0</v>
      </c>
      <c r="K78" s="19">
        <v>0</v>
      </c>
      <c r="L78" s="20">
        <f>VLookups!$C$30</f>
        <v>-471.78084110027339</v>
      </c>
      <c r="M78" s="20">
        <f>M77-VLookups!$C$33</f>
        <v>-79</v>
      </c>
      <c r="N78" s="22">
        <v>14</v>
      </c>
      <c r="O78" s="19">
        <v>0</v>
      </c>
      <c r="P78" s="19">
        <v>0</v>
      </c>
      <c r="Q78" s="9" t="s">
        <v>36</v>
      </c>
      <c r="R78" s="21">
        <f>R66*(1+VLookups!$C$45)</f>
        <v>-2139.8511400697703</v>
      </c>
      <c r="S78" s="19">
        <v>0</v>
      </c>
      <c r="T78" s="19">
        <v>0</v>
      </c>
      <c r="U78" s="9" t="s">
        <v>36</v>
      </c>
      <c r="V78" s="21">
        <f>V77-VLookups!$C$54</f>
        <v>-870</v>
      </c>
      <c r="W78" s="21">
        <f>-VLookups!$C$59</f>
        <v>-200</v>
      </c>
      <c r="X78" s="19">
        <v>0</v>
      </c>
      <c r="Y78" s="20">
        <f>Y77*(1+VLookups!$C$57/12)</f>
        <v>-185.5347247098141</v>
      </c>
      <c r="Z78" s="20">
        <f>-E78*VLookups!$J$3</f>
        <v>-368.77659790335451</v>
      </c>
      <c r="AA78" s="19">
        <v>0</v>
      </c>
      <c r="AB78" s="20">
        <f t="shared" si="3"/>
        <v>887.17091961985807</v>
      </c>
      <c r="AC78" s="20">
        <f t="shared" si="4"/>
        <v>80902.055171869535</v>
      </c>
    </row>
    <row r="79" spans="2:29" x14ac:dyDescent="0.25">
      <c r="B79" s="9">
        <v>75</v>
      </c>
      <c r="C79" s="9">
        <f t="shared" si="2"/>
        <v>29</v>
      </c>
      <c r="D79" s="9">
        <v>3</v>
      </c>
      <c r="E79" s="20">
        <v>9219.4149475838622</v>
      </c>
      <c r="F79" s="20">
        <f>'B-B-HS'!E79*-VLookups!$C$10*2</f>
        <v>-553.16489685503166</v>
      </c>
      <c r="G79" s="19">
        <v>0</v>
      </c>
      <c r="H79" s="20">
        <f>(-VLookups!$C$13)*(E79+F79/2)</f>
        <v>-2602.3642572544968</v>
      </c>
      <c r="I79" s="20">
        <f>-PMT(VLookups!$C$16/12,180,-FV(VLookups!$C$16/12,48,,-VLookups!$C$15))</f>
        <v>-1138.3540184987783</v>
      </c>
      <c r="J79" s="19">
        <v>0</v>
      </c>
      <c r="K79" s="19">
        <v>0</v>
      </c>
      <c r="L79" s="20">
        <f>VLookups!$C$30</f>
        <v>-471.78084110027339</v>
      </c>
      <c r="M79" s="20">
        <f>M78-VLookups!$C$33</f>
        <v>-80</v>
      </c>
      <c r="N79" s="22">
        <v>15</v>
      </c>
      <c r="O79" s="19">
        <v>0</v>
      </c>
      <c r="P79" s="19">
        <v>0</v>
      </c>
      <c r="Q79" s="9" t="s">
        <v>36</v>
      </c>
      <c r="R79" s="21">
        <f>R67*(1+VLookups!$C$45)</f>
        <v>-2139.8511400697703</v>
      </c>
      <c r="S79" s="19">
        <v>0</v>
      </c>
      <c r="T79" s="19">
        <v>0</v>
      </c>
      <c r="U79" s="9" t="s">
        <v>36</v>
      </c>
      <c r="V79" s="21">
        <f>V78-VLookups!$C$54</f>
        <v>-875</v>
      </c>
      <c r="W79" s="21">
        <f>-VLookups!$C$59</f>
        <v>-200</v>
      </c>
      <c r="X79" s="19">
        <v>0</v>
      </c>
      <c r="Y79" s="20">
        <f>Y78*(1+VLookups!$C$57/12)</f>
        <v>-186.07586765688438</v>
      </c>
      <c r="Z79" s="20">
        <f>-E79*VLookups!$J$3</f>
        <v>-368.77659790335451</v>
      </c>
      <c r="AA79" s="19">
        <v>0</v>
      </c>
      <c r="AB79" s="20">
        <f t="shared" si="3"/>
        <v>880.62977667278778</v>
      </c>
      <c r="AC79" s="20">
        <f t="shared" si="4"/>
        <v>81917.521707162115</v>
      </c>
    </row>
    <row r="80" spans="2:29" x14ac:dyDescent="0.25">
      <c r="B80" s="9">
        <v>76</v>
      </c>
      <c r="C80" s="9">
        <f t="shared" si="2"/>
        <v>29</v>
      </c>
      <c r="D80" s="9">
        <v>4</v>
      </c>
      <c r="E80" s="20">
        <v>9219.4149475838622</v>
      </c>
      <c r="F80" s="20">
        <f>'B-B-HS'!E80*-VLookups!$C$10*2</f>
        <v>-553.16489685503166</v>
      </c>
      <c r="G80" s="19">
        <v>0</v>
      </c>
      <c r="H80" s="20">
        <f>(-VLookups!$C$13)*(E80+F80/2)</f>
        <v>-2602.3642572544968</v>
      </c>
      <c r="I80" s="20">
        <f>-PMT(VLookups!$C$16/12,180,-FV(VLookups!$C$16/12,48,,-VLookups!$C$15))</f>
        <v>-1138.3540184987783</v>
      </c>
      <c r="J80" s="19">
        <v>0</v>
      </c>
      <c r="K80" s="19">
        <v>0</v>
      </c>
      <c r="L80" s="20">
        <f>VLookups!$C$30</f>
        <v>-471.78084110027339</v>
      </c>
      <c r="M80" s="20">
        <f>M79-VLookups!$C$33</f>
        <v>-81</v>
      </c>
      <c r="N80" s="22">
        <v>16</v>
      </c>
      <c r="O80" s="19">
        <v>0</v>
      </c>
      <c r="P80" s="19">
        <v>0</v>
      </c>
      <c r="Q80" s="9" t="s">
        <v>36</v>
      </c>
      <c r="R80" s="21">
        <f>R68*(1+VLookups!$C$45)</f>
        <v>-2139.8511400697703</v>
      </c>
      <c r="S80" s="19">
        <v>0</v>
      </c>
      <c r="T80" s="19">
        <v>0</v>
      </c>
      <c r="U80" s="9" t="s">
        <v>36</v>
      </c>
      <c r="V80" s="21">
        <f>V79-VLookups!$C$54</f>
        <v>-880</v>
      </c>
      <c r="W80" s="21">
        <f>-VLookups!$C$59</f>
        <v>-200</v>
      </c>
      <c r="X80" s="19">
        <v>0</v>
      </c>
      <c r="Y80" s="20">
        <f>Y79*(1+VLookups!$C$57/12)</f>
        <v>-186.6185889375503</v>
      </c>
      <c r="Z80" s="20">
        <f>-E80*VLookups!$J$3</f>
        <v>-368.77659790335451</v>
      </c>
      <c r="AA80" s="19">
        <v>0</v>
      </c>
      <c r="AB80" s="20">
        <f t="shared" si="3"/>
        <v>874.08705539212178</v>
      </c>
      <c r="AC80" s="20">
        <f t="shared" si="4"/>
        <v>82928.13796539951</v>
      </c>
    </row>
    <row r="81" spans="2:29" x14ac:dyDescent="0.25">
      <c r="B81" s="9">
        <v>77</v>
      </c>
      <c r="C81" s="9">
        <f t="shared" ref="C81:C144" si="5">C69+1</f>
        <v>29</v>
      </c>
      <c r="D81" s="9">
        <v>5</v>
      </c>
      <c r="E81" s="20">
        <v>9219.4149475838622</v>
      </c>
      <c r="F81" s="20">
        <f>'B-B-HS'!E81*-VLookups!$C$10*2</f>
        <v>-553.16489685503166</v>
      </c>
      <c r="G81" s="19">
        <v>0</v>
      </c>
      <c r="H81" s="20">
        <f>(-VLookups!$C$13)*(E81+F81/2)</f>
        <v>-2602.3642572544968</v>
      </c>
      <c r="I81" s="20">
        <f>-PMT(VLookups!$C$16/12,180,-FV(VLookups!$C$16/12,48,,-VLookups!$C$15))</f>
        <v>-1138.3540184987783</v>
      </c>
      <c r="J81" s="19">
        <v>0</v>
      </c>
      <c r="K81" s="19">
        <v>0</v>
      </c>
      <c r="L81" s="20">
        <f>VLookups!$C$30</f>
        <v>-471.78084110027339</v>
      </c>
      <c r="M81" s="20">
        <f>M80-VLookups!$C$33</f>
        <v>-82</v>
      </c>
      <c r="N81" s="22">
        <v>17</v>
      </c>
      <c r="O81" s="19">
        <v>0</v>
      </c>
      <c r="P81" s="19">
        <v>0</v>
      </c>
      <c r="Q81" s="9" t="s">
        <v>36</v>
      </c>
      <c r="R81" s="21">
        <f>R69*(1+VLookups!$C$45)</f>
        <v>-2139.8511400697703</v>
      </c>
      <c r="S81" s="19">
        <v>0</v>
      </c>
      <c r="T81" s="19">
        <v>0</v>
      </c>
      <c r="U81" s="9" t="s">
        <v>36</v>
      </c>
      <c r="V81" s="21">
        <f>V80-VLookups!$C$54</f>
        <v>-885</v>
      </c>
      <c r="W81" s="21">
        <f>-VLookups!$C$59</f>
        <v>-200</v>
      </c>
      <c r="X81" s="19">
        <v>0</v>
      </c>
      <c r="Y81" s="20">
        <f>Y80*(1+VLookups!$C$57/12)</f>
        <v>-187.16289315528482</v>
      </c>
      <c r="Z81" s="20">
        <f>-E81*VLookups!$J$3</f>
        <v>-368.77659790335451</v>
      </c>
      <c r="AA81" s="19">
        <v>0</v>
      </c>
      <c r="AB81" s="20">
        <f t="shared" si="3"/>
        <v>867.54275117438738</v>
      </c>
      <c r="AC81" s="20">
        <f t="shared" si="4"/>
        <v>83933.89427984957</v>
      </c>
    </row>
    <row r="82" spans="2:29" x14ac:dyDescent="0.25">
      <c r="B82" s="9">
        <v>78</v>
      </c>
      <c r="C82" s="9">
        <f t="shared" si="5"/>
        <v>29</v>
      </c>
      <c r="D82" s="9">
        <v>6</v>
      </c>
      <c r="E82" s="20">
        <v>9219.4149475838622</v>
      </c>
      <c r="F82" s="20">
        <f>'B-B-HS'!E82*-VLookups!$C$10*2</f>
        <v>-553.16489685503166</v>
      </c>
      <c r="G82" s="19">
        <v>0</v>
      </c>
      <c r="H82" s="20">
        <f>(-VLookups!$C$13)*(E82+F82/2)</f>
        <v>-2602.3642572544968</v>
      </c>
      <c r="I82" s="20">
        <f>-PMT(VLookups!$C$16/12,180,-FV(VLookups!$C$16/12,48,,-VLookups!$C$15))</f>
        <v>-1138.3540184987783</v>
      </c>
      <c r="J82" s="19">
        <v>0</v>
      </c>
      <c r="K82" s="19">
        <v>0</v>
      </c>
      <c r="L82" s="20">
        <f>VLookups!$C$30</f>
        <v>-471.78084110027339</v>
      </c>
      <c r="M82" s="20">
        <f>M81-VLookups!$C$33</f>
        <v>-83</v>
      </c>
      <c r="N82" s="22">
        <v>18</v>
      </c>
      <c r="O82" s="19">
        <v>0</v>
      </c>
      <c r="P82" s="19">
        <v>0</v>
      </c>
      <c r="Q82" s="9" t="s">
        <v>36</v>
      </c>
      <c r="R82" s="21">
        <f>R70*(1+VLookups!$C$45)</f>
        <v>-2139.8511400697703</v>
      </c>
      <c r="S82" s="19">
        <v>0</v>
      </c>
      <c r="T82" s="19">
        <v>0</v>
      </c>
      <c r="U82" s="9" t="s">
        <v>36</v>
      </c>
      <c r="V82" s="21">
        <f>V81-VLookups!$C$54</f>
        <v>-890</v>
      </c>
      <c r="W82" s="21">
        <f>-VLookups!$C$59</f>
        <v>-200</v>
      </c>
      <c r="X82" s="19">
        <v>0</v>
      </c>
      <c r="Y82" s="20">
        <f>Y81*(1+VLookups!$C$57/12)</f>
        <v>-187.70878492698773</v>
      </c>
      <c r="Z82" s="20">
        <f>-E82*VLookups!$J$3</f>
        <v>-368.77659790335451</v>
      </c>
      <c r="AA82" s="19">
        <v>0</v>
      </c>
      <c r="AB82" s="20">
        <f t="shared" si="3"/>
        <v>860.99685940268432</v>
      </c>
      <c r="AC82" s="20">
        <f t="shared" si="4"/>
        <v>84934.780963052006</v>
      </c>
    </row>
    <row r="83" spans="2:29" x14ac:dyDescent="0.25">
      <c r="B83" s="9">
        <v>79</v>
      </c>
      <c r="C83" s="9">
        <f t="shared" si="5"/>
        <v>29</v>
      </c>
      <c r="D83" s="9">
        <v>7</v>
      </c>
      <c r="E83" s="20">
        <v>9219.4149475838622</v>
      </c>
      <c r="F83" s="20">
        <f>'B-B-HS'!E83*-VLookups!$C$10*2</f>
        <v>-553.16489685503166</v>
      </c>
      <c r="G83" s="19">
        <v>0</v>
      </c>
      <c r="H83" s="20">
        <f>(-VLookups!$C$13)*(E83+F83/2)</f>
        <v>-2602.3642572544968</v>
      </c>
      <c r="I83" s="20">
        <f>-PMT(VLookups!$C$16/12,180,-FV(VLookups!$C$16/12,48,,-VLookups!$C$15))</f>
        <v>-1138.3540184987783</v>
      </c>
      <c r="J83" s="19">
        <v>0</v>
      </c>
      <c r="K83" s="19">
        <v>0</v>
      </c>
      <c r="L83" s="20">
        <f>VLookups!$C$30</f>
        <v>-471.78084110027339</v>
      </c>
      <c r="M83" s="20">
        <f>M82-VLookups!$C$33</f>
        <v>-84</v>
      </c>
      <c r="N83" s="22">
        <v>19</v>
      </c>
      <c r="O83" s="19">
        <v>0</v>
      </c>
      <c r="P83" s="19">
        <v>0</v>
      </c>
      <c r="Q83" s="9" t="s">
        <v>36</v>
      </c>
      <c r="R83" s="21">
        <f>R71*(1+VLookups!$C$45)</f>
        <v>-2139.8511400697703</v>
      </c>
      <c r="S83" s="19">
        <v>0</v>
      </c>
      <c r="T83" s="19">
        <v>0</v>
      </c>
      <c r="U83" s="9" t="s">
        <v>36</v>
      </c>
      <c r="V83" s="21">
        <f>V82-VLookups!$C$54</f>
        <v>-895</v>
      </c>
      <c r="W83" s="21">
        <f>-VLookups!$C$59</f>
        <v>-200</v>
      </c>
      <c r="X83" s="19">
        <v>0</v>
      </c>
      <c r="Y83" s="20">
        <f>Y82*(1+VLookups!$C$57/12)</f>
        <v>-188.25626888302477</v>
      </c>
      <c r="Z83" s="20">
        <f>-E83*VLookups!$J$3</f>
        <v>-368.77659790335451</v>
      </c>
      <c r="AA83" s="19">
        <v>0</v>
      </c>
      <c r="AB83" s="20">
        <f t="shared" si="3"/>
        <v>854.44937544664731</v>
      </c>
      <c r="AC83" s="20">
        <f t="shared" si="4"/>
        <v>85930.78830677041</v>
      </c>
    </row>
    <row r="84" spans="2:29" x14ac:dyDescent="0.25">
      <c r="B84" s="9">
        <v>80</v>
      </c>
      <c r="C84" s="9">
        <f t="shared" si="5"/>
        <v>29</v>
      </c>
      <c r="D84" s="9">
        <v>8</v>
      </c>
      <c r="E84" s="20">
        <v>9219.4149475838622</v>
      </c>
      <c r="F84" s="20">
        <f>'B-B-HS'!E84*-VLookups!$C$10*2</f>
        <v>-553.16489685503166</v>
      </c>
      <c r="G84" s="19">
        <v>0</v>
      </c>
      <c r="H84" s="20">
        <f>(-VLookups!$C$13)*(E84+F84/2)</f>
        <v>-2602.3642572544968</v>
      </c>
      <c r="I84" s="20">
        <f>-PMT(VLookups!$C$16/12,180,-FV(VLookups!$C$16/12,48,,-VLookups!$C$15))</f>
        <v>-1138.3540184987783</v>
      </c>
      <c r="J84" s="19">
        <v>0</v>
      </c>
      <c r="K84" s="19">
        <v>0</v>
      </c>
      <c r="L84" s="20">
        <f>VLookups!$C$30</f>
        <v>-471.78084110027339</v>
      </c>
      <c r="M84" s="20">
        <f>M83-VLookups!$C$33</f>
        <v>-85</v>
      </c>
      <c r="N84" s="22">
        <v>20</v>
      </c>
      <c r="O84" s="19">
        <v>0</v>
      </c>
      <c r="P84" s="19">
        <v>0</v>
      </c>
      <c r="Q84" s="9" t="s">
        <v>36</v>
      </c>
      <c r="R84" s="21">
        <f>R72*(1+VLookups!$C$45)</f>
        <v>-2139.8511400697703</v>
      </c>
      <c r="S84" s="19">
        <v>0</v>
      </c>
      <c r="T84" s="19">
        <v>0</v>
      </c>
      <c r="U84" s="9" t="s">
        <v>36</v>
      </c>
      <c r="V84" s="21">
        <f>V83-VLookups!$C$54</f>
        <v>-900</v>
      </c>
      <c r="W84" s="21">
        <f>-VLookups!$C$59</f>
        <v>-200</v>
      </c>
      <c r="X84" s="19">
        <v>0</v>
      </c>
      <c r="Y84" s="20">
        <f>Y83*(1+VLookups!$C$57/12)</f>
        <v>-188.80534966726694</v>
      </c>
      <c r="Z84" s="20">
        <f>-E84*VLookups!$J$3</f>
        <v>-368.77659790335451</v>
      </c>
      <c r="AA84" s="19">
        <v>0</v>
      </c>
      <c r="AB84" s="20">
        <f t="shared" si="3"/>
        <v>847.90029466240526</v>
      </c>
      <c r="AC84" s="20">
        <f t="shared" si="4"/>
        <v>86921.906581944102</v>
      </c>
    </row>
    <row r="85" spans="2:29" x14ac:dyDescent="0.25">
      <c r="B85" s="9">
        <v>81</v>
      </c>
      <c r="C85" s="9">
        <f t="shared" si="5"/>
        <v>29</v>
      </c>
      <c r="D85" s="9">
        <v>9</v>
      </c>
      <c r="E85" s="20">
        <v>9219.4149475838622</v>
      </c>
      <c r="F85" s="20">
        <f>'B-B-HS'!E85*-VLookups!$C$10*2</f>
        <v>-553.16489685503166</v>
      </c>
      <c r="G85" s="19">
        <v>0</v>
      </c>
      <c r="H85" s="20">
        <f>(-VLookups!$C$13)*(E85+F85/2)</f>
        <v>-2602.3642572544968</v>
      </c>
      <c r="I85" s="20">
        <f>-PMT(VLookups!$C$16/12,180,-FV(VLookups!$C$16/12,48,,-VLookups!$C$15))</f>
        <v>-1138.3540184987783</v>
      </c>
      <c r="J85" s="19">
        <v>0</v>
      </c>
      <c r="K85" s="19">
        <v>0</v>
      </c>
      <c r="L85" s="20">
        <f>VLookups!$C$30</f>
        <v>-471.78084110027339</v>
      </c>
      <c r="M85" s="20">
        <f>M84-VLookups!$C$33</f>
        <v>-86</v>
      </c>
      <c r="N85" s="22">
        <v>21</v>
      </c>
      <c r="O85" s="19">
        <v>0</v>
      </c>
      <c r="P85" s="19">
        <v>0</v>
      </c>
      <c r="Q85" s="9" t="s">
        <v>36</v>
      </c>
      <c r="R85" s="21">
        <f>R73*(1+VLookups!$C$45)</f>
        <v>-2139.8511400697703</v>
      </c>
      <c r="S85" s="19">
        <v>0</v>
      </c>
      <c r="T85" s="19">
        <v>0</v>
      </c>
      <c r="U85" s="9" t="s">
        <v>36</v>
      </c>
      <c r="V85" s="21">
        <f>V84-VLookups!$C$54</f>
        <v>-905</v>
      </c>
      <c r="W85" s="21">
        <f>-VLookups!$C$59</f>
        <v>-200</v>
      </c>
      <c r="X85" s="19">
        <v>0</v>
      </c>
      <c r="Y85" s="20">
        <f>Y84*(1+VLookups!$C$57/12)</f>
        <v>-189.35603193712981</v>
      </c>
      <c r="Z85" s="20">
        <f>-E85*VLookups!$J$3</f>
        <v>-368.77659790335451</v>
      </c>
      <c r="AA85" s="19">
        <v>0</v>
      </c>
      <c r="AB85" s="20">
        <f t="shared" si="3"/>
        <v>841.34961239254244</v>
      </c>
      <c r="AC85" s="20">
        <f t="shared" si="4"/>
        <v>87908.126038639894</v>
      </c>
    </row>
    <row r="86" spans="2:29" x14ac:dyDescent="0.25">
      <c r="B86" s="9">
        <v>82</v>
      </c>
      <c r="C86" s="9">
        <f t="shared" si="5"/>
        <v>29</v>
      </c>
      <c r="D86" s="9">
        <v>10</v>
      </c>
      <c r="E86" s="20">
        <v>9219.4149475838622</v>
      </c>
      <c r="F86" s="20">
        <f>'B-B-HS'!E86*-VLookups!$C$10*2</f>
        <v>-553.16489685503166</v>
      </c>
      <c r="G86" s="19">
        <v>0</v>
      </c>
      <c r="H86" s="20">
        <f>(-VLookups!$C$13)*(E86+F86/2)</f>
        <v>-2602.3642572544968</v>
      </c>
      <c r="I86" s="20">
        <f>-PMT(VLookups!$C$16/12,180,-FV(VLookups!$C$16/12,48,,-VLookups!$C$15))</f>
        <v>-1138.3540184987783</v>
      </c>
      <c r="J86" s="19">
        <v>0</v>
      </c>
      <c r="K86" s="19">
        <v>0</v>
      </c>
      <c r="L86" s="20">
        <f>VLookups!$C$30</f>
        <v>-471.78084110027339</v>
      </c>
      <c r="M86" s="20">
        <f>M85-VLookups!$C$33</f>
        <v>-87</v>
      </c>
      <c r="N86" s="22">
        <v>22</v>
      </c>
      <c r="O86" s="19">
        <v>0</v>
      </c>
      <c r="P86" s="19">
        <v>0</v>
      </c>
      <c r="Q86" s="9" t="s">
        <v>36</v>
      </c>
      <c r="R86" s="21">
        <f>R74*(1+VLookups!$C$45)</f>
        <v>-2139.8511400697703</v>
      </c>
      <c r="S86" s="19">
        <v>0</v>
      </c>
      <c r="T86" s="19">
        <v>0</v>
      </c>
      <c r="U86" s="9" t="s">
        <v>36</v>
      </c>
      <c r="V86" s="21">
        <f>V85-VLookups!$C$54</f>
        <v>-910</v>
      </c>
      <c r="W86" s="21">
        <f>-VLookups!$C$59</f>
        <v>-200</v>
      </c>
      <c r="X86" s="19">
        <v>0</v>
      </c>
      <c r="Y86" s="20">
        <f>Y85*(1+VLookups!$C$57/12)</f>
        <v>-189.90832036361311</v>
      </c>
      <c r="Z86" s="20">
        <f>-E86*VLookups!$J$3</f>
        <v>-368.77659790335451</v>
      </c>
      <c r="AA86" s="19">
        <v>0</v>
      </c>
      <c r="AB86" s="20">
        <f t="shared" si="3"/>
        <v>834.79732396605914</v>
      </c>
      <c r="AC86" s="20">
        <f t="shared" si="4"/>
        <v>88889.436906003699</v>
      </c>
    </row>
    <row r="87" spans="2:29" x14ac:dyDescent="0.25">
      <c r="B87" s="9">
        <v>83</v>
      </c>
      <c r="C87" s="9">
        <f t="shared" si="5"/>
        <v>29</v>
      </c>
      <c r="D87" s="9">
        <v>11</v>
      </c>
      <c r="E87" s="20">
        <v>9219.4149475838622</v>
      </c>
      <c r="F87" s="20">
        <f>'B-B-HS'!E87*-VLookups!$C$10*2</f>
        <v>-553.16489685503166</v>
      </c>
      <c r="G87" s="19">
        <v>0</v>
      </c>
      <c r="H87" s="20">
        <f>(-VLookups!$C$13)*(E87+F87/2)</f>
        <v>-2602.3642572544968</v>
      </c>
      <c r="I87" s="20">
        <f>-PMT(VLookups!$C$16/12,180,-FV(VLookups!$C$16/12,48,,-VLookups!$C$15))</f>
        <v>-1138.3540184987783</v>
      </c>
      <c r="J87" s="19">
        <v>0</v>
      </c>
      <c r="K87" s="19">
        <v>0</v>
      </c>
      <c r="L87" s="20">
        <f>VLookups!$C$30</f>
        <v>-471.78084110027339</v>
      </c>
      <c r="M87" s="20">
        <f>M86-VLookups!$C$33</f>
        <v>-88</v>
      </c>
      <c r="N87" s="22">
        <v>23</v>
      </c>
      <c r="O87" s="19">
        <v>0</v>
      </c>
      <c r="P87" s="19">
        <v>0</v>
      </c>
      <c r="Q87" s="9" t="s">
        <v>36</v>
      </c>
      <c r="R87" s="21">
        <f>R75*(1+VLookups!$C$45)</f>
        <v>-2139.8511400697703</v>
      </c>
      <c r="S87" s="19">
        <v>0</v>
      </c>
      <c r="T87" s="19">
        <v>0</v>
      </c>
      <c r="U87" s="9" t="s">
        <v>36</v>
      </c>
      <c r="V87" s="21">
        <f>V86-VLookups!$C$54</f>
        <v>-915</v>
      </c>
      <c r="W87" s="21">
        <f>-VLookups!$C$59</f>
        <v>-200</v>
      </c>
      <c r="X87" s="19">
        <v>0</v>
      </c>
      <c r="Y87" s="20">
        <f>Y86*(1+VLookups!$C$57/12)</f>
        <v>-190.46221963134033</v>
      </c>
      <c r="Z87" s="20">
        <f>-E87*VLookups!$J$3</f>
        <v>-368.77659790335451</v>
      </c>
      <c r="AA87" s="19">
        <v>0</v>
      </c>
      <c r="AB87" s="20">
        <f t="shared" si="3"/>
        <v>828.24342469833186</v>
      </c>
      <c r="AC87" s="20">
        <f t="shared" si="4"/>
        <v>89865.829392212036</v>
      </c>
    </row>
    <row r="88" spans="2:29" x14ac:dyDescent="0.25">
      <c r="B88" s="9">
        <v>84</v>
      </c>
      <c r="C88" s="9">
        <f t="shared" si="5"/>
        <v>30</v>
      </c>
      <c r="D88" s="9">
        <v>0</v>
      </c>
      <c r="E88" s="20">
        <v>9542.0944707492963</v>
      </c>
      <c r="F88" s="20">
        <f>'B-B-HS'!E88*-VLookups!$C$10*2</f>
        <v>-572.52566824495773</v>
      </c>
      <c r="G88" s="19">
        <v>0</v>
      </c>
      <c r="H88" s="20">
        <f>(-VLookups!$C$13)*(E88+F88/2)</f>
        <v>-2693.4470062584041</v>
      </c>
      <c r="I88" s="20">
        <f>-PMT(VLookups!$C$16/12,180,-FV(VLookups!$C$16/12,48,,-VLookups!$C$15))</f>
        <v>-1138.3540184987783</v>
      </c>
      <c r="J88" s="19">
        <v>0</v>
      </c>
      <c r="K88" s="19">
        <v>0</v>
      </c>
      <c r="L88" s="20">
        <f>VLookups!$C$30</f>
        <v>-471.78084110027339</v>
      </c>
      <c r="M88" s="20">
        <f>M87-VLookups!$C$33</f>
        <v>-89</v>
      </c>
      <c r="N88" s="22">
        <v>24</v>
      </c>
      <c r="O88" s="19">
        <v>0</v>
      </c>
      <c r="P88" s="19">
        <v>0</v>
      </c>
      <c r="Q88" s="9" t="s">
        <v>36</v>
      </c>
      <c r="R88" s="21">
        <f>R76*(1+VLookups!$C$45)</f>
        <v>-2270.3820596140263</v>
      </c>
      <c r="S88" s="19">
        <v>0</v>
      </c>
      <c r="T88" s="19">
        <v>0</v>
      </c>
      <c r="U88" s="9" t="s">
        <v>36</v>
      </c>
      <c r="V88" s="21">
        <f>V87-VLookups!$C$54</f>
        <v>-920</v>
      </c>
      <c r="W88" s="21">
        <f>-VLookups!$C$59</f>
        <v>-200</v>
      </c>
      <c r="X88" s="19">
        <v>0</v>
      </c>
      <c r="Y88" s="20">
        <f>Y87*(1+VLookups!$C$57/12)</f>
        <v>-191.01773443859841</v>
      </c>
      <c r="Z88" s="20">
        <f>-E88*VLookups!$J$3</f>
        <v>-381.68377882997186</v>
      </c>
      <c r="AA88" s="19">
        <v>0</v>
      </c>
      <c r="AB88" s="20">
        <f t="shared" si="3"/>
        <v>900.16619788676542</v>
      </c>
      <c r="AC88" s="20">
        <f t="shared" si="4"/>
        <v>90915.771972419156</v>
      </c>
    </row>
    <row r="89" spans="2:29" x14ac:dyDescent="0.25">
      <c r="B89" s="9">
        <v>85</v>
      </c>
      <c r="C89" s="9">
        <f t="shared" si="5"/>
        <v>30</v>
      </c>
      <c r="D89" s="9">
        <v>1</v>
      </c>
      <c r="E89" s="20">
        <v>9542.0944707492963</v>
      </c>
      <c r="F89" s="20">
        <f>'B-B-HS'!E89*-VLookups!$C$10*2</f>
        <v>-572.52566824495773</v>
      </c>
      <c r="G89" s="19">
        <v>0</v>
      </c>
      <c r="H89" s="20">
        <f>(-VLookups!$C$13)*(E89+F89/2)</f>
        <v>-2693.4470062584041</v>
      </c>
      <c r="I89" s="20">
        <f>-PMT(VLookups!$C$16/12,180,-FV(VLookups!$C$16/12,48,,-VLookups!$C$15))</f>
        <v>-1138.3540184987783</v>
      </c>
      <c r="J89" s="19">
        <v>0</v>
      </c>
      <c r="K89" s="19">
        <v>0</v>
      </c>
      <c r="L89" s="20">
        <f>VLookups!$C$30</f>
        <v>-471.78084110027339</v>
      </c>
      <c r="M89" s="20">
        <f>M88-VLookups!$C$33</f>
        <v>-90</v>
      </c>
      <c r="N89" s="22">
        <v>25</v>
      </c>
      <c r="O89" s="19">
        <v>0</v>
      </c>
      <c r="P89" s="19">
        <v>0</v>
      </c>
      <c r="Q89" s="9" t="s">
        <v>36</v>
      </c>
      <c r="R89" s="21">
        <f>R77*(1+VLookups!$C$45)</f>
        <v>-2270.3820596140263</v>
      </c>
      <c r="S89" s="19">
        <v>0</v>
      </c>
      <c r="T89" s="19">
        <v>0</v>
      </c>
      <c r="U89" s="9" t="s">
        <v>36</v>
      </c>
      <c r="V89" s="21">
        <f>V88-VLookups!$C$54</f>
        <v>-925</v>
      </c>
      <c r="W89" s="21">
        <f>-VLookups!$C$59</f>
        <v>-200</v>
      </c>
      <c r="X89" s="19">
        <v>0</v>
      </c>
      <c r="Y89" s="20">
        <f>Y88*(1+VLookups!$C$57/12)</f>
        <v>-191.57486949737765</v>
      </c>
      <c r="Z89" s="20">
        <f>-E89*VLookups!$J$3</f>
        <v>-381.68377882997186</v>
      </c>
      <c r="AA89" s="19">
        <v>0</v>
      </c>
      <c r="AB89" s="20">
        <f t="shared" si="3"/>
        <v>893.60906282798612</v>
      </c>
      <c r="AC89" s="20">
        <f t="shared" si="4"/>
        <v>91960.907321867853</v>
      </c>
    </row>
    <row r="90" spans="2:29" x14ac:dyDescent="0.25">
      <c r="B90" s="9">
        <v>86</v>
      </c>
      <c r="C90" s="9">
        <f t="shared" si="5"/>
        <v>30</v>
      </c>
      <c r="D90" s="9">
        <v>2</v>
      </c>
      <c r="E90" s="20">
        <v>9542.0944707492963</v>
      </c>
      <c r="F90" s="20">
        <f>'B-B-HS'!E90*-VLookups!$C$10*2</f>
        <v>-572.52566824495773</v>
      </c>
      <c r="G90" s="19">
        <v>0</v>
      </c>
      <c r="H90" s="20">
        <f>(-VLookups!$C$13)*(E90+F90/2)</f>
        <v>-2693.4470062584041</v>
      </c>
      <c r="I90" s="20">
        <f>-PMT(VLookups!$C$16/12,180,-FV(VLookups!$C$16/12,48,,-VLookups!$C$15))</f>
        <v>-1138.3540184987783</v>
      </c>
      <c r="J90" s="19">
        <v>0</v>
      </c>
      <c r="K90" s="19">
        <v>0</v>
      </c>
      <c r="L90" s="20">
        <f>VLookups!$C$30</f>
        <v>-471.78084110027339</v>
      </c>
      <c r="M90" s="20">
        <f>M89-VLookups!$C$33</f>
        <v>-91</v>
      </c>
      <c r="N90" s="22">
        <v>26</v>
      </c>
      <c r="O90" s="19">
        <v>0</v>
      </c>
      <c r="P90" s="19">
        <v>0</v>
      </c>
      <c r="Q90" s="9" t="s">
        <v>36</v>
      </c>
      <c r="R90" s="21">
        <f>R78*(1+VLookups!$C$45)</f>
        <v>-2270.3820596140263</v>
      </c>
      <c r="S90" s="19">
        <v>0</v>
      </c>
      <c r="T90" s="19">
        <v>0</v>
      </c>
      <c r="U90" s="9" t="s">
        <v>36</v>
      </c>
      <c r="V90" s="21">
        <f>V89-VLookups!$C$54</f>
        <v>-930</v>
      </c>
      <c r="W90" s="21">
        <f>-VLookups!$C$59</f>
        <v>-200</v>
      </c>
      <c r="X90" s="19">
        <v>0</v>
      </c>
      <c r="Y90" s="20">
        <f>Y89*(1+VLookups!$C$57/12)</f>
        <v>-192.13362953341166</v>
      </c>
      <c r="Z90" s="20">
        <f>-E90*VLookups!$J$3</f>
        <v>-381.68377882997186</v>
      </c>
      <c r="AA90" s="19">
        <v>0</v>
      </c>
      <c r="AB90" s="20">
        <f t="shared" si="3"/>
        <v>887.05030279195205</v>
      </c>
      <c r="AC90" s="20">
        <f t="shared" si="4"/>
        <v>93001.225803529582</v>
      </c>
    </row>
    <row r="91" spans="2:29" x14ac:dyDescent="0.25">
      <c r="B91" s="9">
        <v>87</v>
      </c>
      <c r="C91" s="9">
        <f t="shared" si="5"/>
        <v>30</v>
      </c>
      <c r="D91" s="9">
        <v>3</v>
      </c>
      <c r="E91" s="20">
        <v>9542.0944707492963</v>
      </c>
      <c r="F91" s="20">
        <f>'B-B-HS'!E91*-VLookups!$C$10*2</f>
        <v>-572.52566824495773</v>
      </c>
      <c r="G91" s="19">
        <v>0</v>
      </c>
      <c r="H91" s="20">
        <f>(-VLookups!$C$13)*(E91+F91/2)</f>
        <v>-2693.4470062584041</v>
      </c>
      <c r="I91" s="20">
        <f>-PMT(VLookups!$C$16/12,180,-FV(VLookups!$C$16/12,48,,-VLookups!$C$15))</f>
        <v>-1138.3540184987783</v>
      </c>
      <c r="J91" s="19">
        <v>0</v>
      </c>
      <c r="K91" s="19">
        <v>0</v>
      </c>
      <c r="L91" s="20">
        <f>VLookups!$C$30</f>
        <v>-471.78084110027339</v>
      </c>
      <c r="M91" s="20">
        <f>M90-VLookups!$C$33</f>
        <v>-92</v>
      </c>
      <c r="N91" s="22">
        <v>27</v>
      </c>
      <c r="O91" s="19">
        <v>0</v>
      </c>
      <c r="P91" s="19">
        <v>0</v>
      </c>
      <c r="Q91" s="9" t="s">
        <v>36</v>
      </c>
      <c r="R91" s="21">
        <f>R79*(1+VLookups!$C$45)</f>
        <v>-2270.3820596140263</v>
      </c>
      <c r="S91" s="19">
        <v>0</v>
      </c>
      <c r="T91" s="19">
        <v>0</v>
      </c>
      <c r="U91" s="9" t="s">
        <v>36</v>
      </c>
      <c r="V91" s="21">
        <f>V90-VLookups!$C$54</f>
        <v>-935</v>
      </c>
      <c r="W91" s="21">
        <f>-VLookups!$C$59</f>
        <v>-200</v>
      </c>
      <c r="X91" s="19">
        <v>0</v>
      </c>
      <c r="Y91" s="20">
        <f>Y90*(1+VLookups!$C$57/12)</f>
        <v>-192.69401928621744</v>
      </c>
      <c r="Z91" s="20">
        <f>-E91*VLookups!$J$3</f>
        <v>-381.68377882997186</v>
      </c>
      <c r="AA91" s="19">
        <v>0</v>
      </c>
      <c r="AB91" s="20">
        <f t="shared" si="3"/>
        <v>880.48991303914624</v>
      </c>
      <c r="AC91" s="20">
        <f t="shared" si="4"/>
        <v>94036.717759574603</v>
      </c>
    </row>
    <row r="92" spans="2:29" x14ac:dyDescent="0.25">
      <c r="B92" s="9">
        <v>88</v>
      </c>
      <c r="C92" s="9">
        <f t="shared" si="5"/>
        <v>30</v>
      </c>
      <c r="D92" s="9">
        <v>4</v>
      </c>
      <c r="E92" s="20">
        <v>9542.0944707492963</v>
      </c>
      <c r="F92" s="20">
        <f>'B-B-HS'!E92*-VLookups!$C$10*2</f>
        <v>-572.52566824495773</v>
      </c>
      <c r="G92" s="19">
        <v>0</v>
      </c>
      <c r="H92" s="20">
        <f>(-VLookups!$C$13)*(E92+F92/2)</f>
        <v>-2693.4470062584041</v>
      </c>
      <c r="I92" s="20">
        <f>-PMT(VLookups!$C$16/12,180,-FV(VLookups!$C$16/12,48,,-VLookups!$C$15))</f>
        <v>-1138.3540184987783</v>
      </c>
      <c r="J92" s="19">
        <v>0</v>
      </c>
      <c r="K92" s="19">
        <v>0</v>
      </c>
      <c r="L92" s="20">
        <f>VLookups!$C$30</f>
        <v>-471.78084110027339</v>
      </c>
      <c r="M92" s="20">
        <f>M91-VLookups!$C$33</f>
        <v>-93</v>
      </c>
      <c r="N92" s="22">
        <v>28</v>
      </c>
      <c r="O92" s="19">
        <v>0</v>
      </c>
      <c r="P92" s="19">
        <v>0</v>
      </c>
      <c r="Q92" s="9" t="s">
        <v>36</v>
      </c>
      <c r="R92" s="21">
        <f>R80*(1+VLookups!$C$45)</f>
        <v>-2270.3820596140263</v>
      </c>
      <c r="S92" s="19">
        <v>0</v>
      </c>
      <c r="T92" s="19">
        <v>0</v>
      </c>
      <c r="U92" s="9" t="s">
        <v>36</v>
      </c>
      <c r="V92" s="21">
        <f>V91-VLookups!$C$54</f>
        <v>-940</v>
      </c>
      <c r="W92" s="21">
        <f>-VLookups!$C$59</f>
        <v>-200</v>
      </c>
      <c r="X92" s="19">
        <v>0</v>
      </c>
      <c r="Y92" s="20">
        <f>Y91*(1+VLookups!$C$57/12)</f>
        <v>-193.25604350913557</v>
      </c>
      <c r="Z92" s="20">
        <f>-E92*VLookups!$J$3</f>
        <v>-381.68377882997186</v>
      </c>
      <c r="AA92" s="19">
        <v>0</v>
      </c>
      <c r="AB92" s="20">
        <f t="shared" si="3"/>
        <v>873.92788881622835</v>
      </c>
      <c r="AC92" s="20">
        <f t="shared" si="4"/>
        <v>95067.373511323458</v>
      </c>
    </row>
    <row r="93" spans="2:29" x14ac:dyDescent="0.25">
      <c r="B93" s="9">
        <v>89</v>
      </c>
      <c r="C93" s="9">
        <f t="shared" si="5"/>
        <v>30</v>
      </c>
      <c r="D93" s="9">
        <v>5</v>
      </c>
      <c r="E93" s="20">
        <v>9542.0944707492963</v>
      </c>
      <c r="F93" s="20">
        <f>'B-B-HS'!E93*-VLookups!$C$10*2</f>
        <v>-572.52566824495773</v>
      </c>
      <c r="G93" s="19">
        <v>0</v>
      </c>
      <c r="H93" s="20">
        <f>(-VLookups!$C$13)*(E93+F93/2)</f>
        <v>-2693.4470062584041</v>
      </c>
      <c r="I93" s="20">
        <f>-PMT(VLookups!$C$16/12,180,-FV(VLookups!$C$16/12,48,,-VLookups!$C$15))</f>
        <v>-1138.3540184987783</v>
      </c>
      <c r="J93" s="19">
        <v>0</v>
      </c>
      <c r="K93" s="19">
        <v>0</v>
      </c>
      <c r="L93" s="20">
        <f>VLookups!$C$30</f>
        <v>-471.78084110027339</v>
      </c>
      <c r="M93" s="20">
        <f>M92-VLookups!$C$33</f>
        <v>-94</v>
      </c>
      <c r="N93" s="22">
        <v>29</v>
      </c>
      <c r="O93" s="19">
        <v>0</v>
      </c>
      <c r="P93" s="19">
        <v>0</v>
      </c>
      <c r="Q93" s="9" t="s">
        <v>36</v>
      </c>
      <c r="R93" s="21">
        <f>R81*(1+VLookups!$C$45)</f>
        <v>-2270.3820596140263</v>
      </c>
      <c r="S93" s="19">
        <v>0</v>
      </c>
      <c r="T93" s="19">
        <v>0</v>
      </c>
      <c r="U93" s="9" t="s">
        <v>36</v>
      </c>
      <c r="V93" s="21">
        <f>V92-VLookups!$C$54</f>
        <v>-945</v>
      </c>
      <c r="W93" s="21">
        <f>-VLookups!$C$59</f>
        <v>-200</v>
      </c>
      <c r="X93" s="19">
        <v>0</v>
      </c>
      <c r="Y93" s="20">
        <f>Y92*(1+VLookups!$C$57/12)</f>
        <v>-193.81970696937054</v>
      </c>
      <c r="Z93" s="20">
        <f>-E93*VLookups!$J$3</f>
        <v>-381.68377882997186</v>
      </c>
      <c r="AA93" s="19">
        <v>0</v>
      </c>
      <c r="AB93" s="20">
        <f t="shared" si="3"/>
        <v>867.3642253559932</v>
      </c>
      <c r="AC93" s="20">
        <f t="shared" si="4"/>
        <v>96093.18335919833</v>
      </c>
    </row>
    <row r="94" spans="2:29" x14ac:dyDescent="0.25">
      <c r="B94" s="9">
        <v>90</v>
      </c>
      <c r="C94" s="9">
        <f t="shared" si="5"/>
        <v>30</v>
      </c>
      <c r="D94" s="9">
        <v>6</v>
      </c>
      <c r="E94" s="20">
        <v>9542.0944707492963</v>
      </c>
      <c r="F94" s="20">
        <f>'B-B-HS'!E94*-VLookups!$C$10*2</f>
        <v>-572.52566824495773</v>
      </c>
      <c r="G94" s="19">
        <v>0</v>
      </c>
      <c r="H94" s="20">
        <f>(-VLookups!$C$13)*(E94+F94/2)</f>
        <v>-2693.4470062584041</v>
      </c>
      <c r="I94" s="20">
        <f>-PMT(VLookups!$C$16/12,180,-FV(VLookups!$C$16/12,48,,-VLookups!$C$15))</f>
        <v>-1138.3540184987783</v>
      </c>
      <c r="J94" s="19">
        <v>0</v>
      </c>
      <c r="K94" s="19">
        <v>0</v>
      </c>
      <c r="L94" s="20">
        <f>VLookups!$C$30</f>
        <v>-471.78084110027339</v>
      </c>
      <c r="M94" s="20">
        <f>M93-VLookups!$C$33</f>
        <v>-95</v>
      </c>
      <c r="N94" s="22">
        <v>30</v>
      </c>
      <c r="O94" s="19">
        <v>0</v>
      </c>
      <c r="P94" s="19">
        <v>0</v>
      </c>
      <c r="Q94" s="9" t="s">
        <v>36</v>
      </c>
      <c r="R94" s="21">
        <f>R82*(1+VLookups!$C$45)</f>
        <v>-2270.3820596140263</v>
      </c>
      <c r="S94" s="19">
        <v>0</v>
      </c>
      <c r="T94" s="19">
        <v>0</v>
      </c>
      <c r="U94" s="9" t="s">
        <v>36</v>
      </c>
      <c r="V94" s="21">
        <f>V93-VLookups!$C$54</f>
        <v>-950</v>
      </c>
      <c r="W94" s="21">
        <f>-VLookups!$C$59</f>
        <v>-200</v>
      </c>
      <c r="X94" s="19">
        <v>0</v>
      </c>
      <c r="Y94" s="20">
        <f>Y93*(1+VLookups!$C$57/12)</f>
        <v>-194.3850144480312</v>
      </c>
      <c r="Z94" s="20">
        <f>-E94*VLookups!$J$3</f>
        <v>-381.68377882997186</v>
      </c>
      <c r="AA94" s="19">
        <v>0</v>
      </c>
      <c r="AB94" s="20">
        <f t="shared" si="3"/>
        <v>860.79891787733266</v>
      </c>
      <c r="AC94" s="20">
        <f t="shared" si="4"/>
        <v>97114.137582674331</v>
      </c>
    </row>
    <row r="95" spans="2:29" x14ac:dyDescent="0.25">
      <c r="B95" s="9">
        <v>91</v>
      </c>
      <c r="C95" s="9">
        <f t="shared" si="5"/>
        <v>30</v>
      </c>
      <c r="D95" s="9">
        <v>7</v>
      </c>
      <c r="E95" s="20">
        <v>9542.0944707492963</v>
      </c>
      <c r="F95" s="20">
        <f>'B-B-HS'!E95*-VLookups!$C$10*2</f>
        <v>-572.52566824495773</v>
      </c>
      <c r="G95" s="19">
        <v>0</v>
      </c>
      <c r="H95" s="20">
        <f>(-VLookups!$C$13)*(E95+F95/2)</f>
        <v>-2693.4470062584041</v>
      </c>
      <c r="I95" s="20">
        <f>-PMT(VLookups!$C$16/12,180,-FV(VLookups!$C$16/12,48,,-VLookups!$C$15))</f>
        <v>-1138.3540184987783</v>
      </c>
      <c r="J95" s="19">
        <v>0</v>
      </c>
      <c r="K95" s="19">
        <v>0</v>
      </c>
      <c r="L95" s="20">
        <f>VLookups!$C$30</f>
        <v>-471.78084110027339</v>
      </c>
      <c r="M95" s="20">
        <f>M94-VLookups!$C$33</f>
        <v>-96</v>
      </c>
      <c r="N95" s="22">
        <v>31</v>
      </c>
      <c r="O95" s="19">
        <v>0</v>
      </c>
      <c r="P95" s="19">
        <v>0</v>
      </c>
      <c r="Q95" s="9" t="s">
        <v>36</v>
      </c>
      <c r="R95" s="21">
        <f>R83*(1+VLookups!$C$45)</f>
        <v>-2270.3820596140263</v>
      </c>
      <c r="S95" s="19">
        <v>0</v>
      </c>
      <c r="T95" s="19">
        <v>0</v>
      </c>
      <c r="U95" s="9" t="s">
        <v>36</v>
      </c>
      <c r="V95" s="21">
        <f>V94-VLookups!$C$54</f>
        <v>-955</v>
      </c>
      <c r="W95" s="21">
        <f>-VLookups!$C$59</f>
        <v>-200</v>
      </c>
      <c r="X95" s="19">
        <v>0</v>
      </c>
      <c r="Y95" s="20">
        <f>Y94*(1+VLookups!$C$57/12)</f>
        <v>-194.9519707401713</v>
      </c>
      <c r="Z95" s="20">
        <f>-E95*VLookups!$J$3</f>
        <v>-381.68377882997186</v>
      </c>
      <c r="AA95" s="19">
        <v>0</v>
      </c>
      <c r="AB95" s="20">
        <f t="shared" si="3"/>
        <v>854.23196158519238</v>
      </c>
      <c r="AC95" s="20">
        <f t="shared" si="4"/>
        <v>98130.226440230646</v>
      </c>
    </row>
    <row r="96" spans="2:29" x14ac:dyDescent="0.25">
      <c r="B96" s="9">
        <v>92</v>
      </c>
      <c r="C96" s="9">
        <f t="shared" si="5"/>
        <v>30</v>
      </c>
      <c r="D96" s="9">
        <v>8</v>
      </c>
      <c r="E96" s="20">
        <v>9542.0944707492963</v>
      </c>
      <c r="F96" s="20">
        <f>'B-B-HS'!E96*-VLookups!$C$10*2</f>
        <v>-572.52566824495773</v>
      </c>
      <c r="G96" s="19">
        <v>0</v>
      </c>
      <c r="H96" s="20">
        <f>(-VLookups!$C$13)*(E96+F96/2)</f>
        <v>-2693.4470062584041</v>
      </c>
      <c r="I96" s="20">
        <f>-PMT(VLookups!$C$16/12,180,-FV(VLookups!$C$16/12,48,,-VLookups!$C$15))</f>
        <v>-1138.3540184987783</v>
      </c>
      <c r="J96" s="19">
        <v>0</v>
      </c>
      <c r="K96" s="19">
        <v>0</v>
      </c>
      <c r="L96" s="20">
        <f>VLookups!$C$30</f>
        <v>-471.78084110027339</v>
      </c>
      <c r="M96" s="20">
        <f>M95-VLookups!$C$33</f>
        <v>-97</v>
      </c>
      <c r="N96" s="22">
        <v>32</v>
      </c>
      <c r="O96" s="19">
        <v>0</v>
      </c>
      <c r="P96" s="19">
        <v>0</v>
      </c>
      <c r="Q96" s="9" t="s">
        <v>36</v>
      </c>
      <c r="R96" s="21">
        <f>R84*(1+VLookups!$C$45)</f>
        <v>-2270.3820596140263</v>
      </c>
      <c r="S96" s="19">
        <v>0</v>
      </c>
      <c r="T96" s="19">
        <v>0</v>
      </c>
      <c r="U96" s="9" t="s">
        <v>36</v>
      </c>
      <c r="V96" s="21">
        <f>V95-VLookups!$C$54</f>
        <v>-960</v>
      </c>
      <c r="W96" s="21">
        <f>-VLookups!$C$59</f>
        <v>-200</v>
      </c>
      <c r="X96" s="19">
        <v>0</v>
      </c>
      <c r="Y96" s="20">
        <f>Y95*(1+VLookups!$C$57/12)</f>
        <v>-195.52058065483013</v>
      </c>
      <c r="Z96" s="20">
        <f>-E96*VLookups!$J$3</f>
        <v>-381.68377882997186</v>
      </c>
      <c r="AA96" s="19">
        <v>0</v>
      </c>
      <c r="AB96" s="20">
        <f t="shared" si="3"/>
        <v>847.66335167053364</v>
      </c>
      <c r="AC96" s="20">
        <f t="shared" si="4"/>
        <v>99141.440169301568</v>
      </c>
    </row>
    <row r="97" spans="2:29" x14ac:dyDescent="0.25">
      <c r="B97" s="9">
        <v>93</v>
      </c>
      <c r="C97" s="9">
        <f t="shared" si="5"/>
        <v>30</v>
      </c>
      <c r="D97" s="9">
        <v>9</v>
      </c>
      <c r="E97" s="20">
        <v>9542.0944707492963</v>
      </c>
      <c r="F97" s="20">
        <f>'B-B-HS'!E97*-VLookups!$C$10*2</f>
        <v>-572.52566824495773</v>
      </c>
      <c r="G97" s="19">
        <v>0</v>
      </c>
      <c r="H97" s="20">
        <f>(-VLookups!$C$13)*(E97+F97/2)</f>
        <v>-2693.4470062584041</v>
      </c>
      <c r="I97" s="20">
        <f>-PMT(VLookups!$C$16/12,180,-FV(VLookups!$C$16/12,48,,-VLookups!$C$15))</f>
        <v>-1138.3540184987783</v>
      </c>
      <c r="J97" s="19">
        <v>0</v>
      </c>
      <c r="K97" s="19">
        <v>0</v>
      </c>
      <c r="L97" s="20">
        <f>VLookups!$C$30</f>
        <v>-471.78084110027339</v>
      </c>
      <c r="M97" s="20">
        <f>M96-VLookups!$C$33</f>
        <v>-98</v>
      </c>
      <c r="N97" s="22">
        <v>33</v>
      </c>
      <c r="O97" s="19">
        <v>0</v>
      </c>
      <c r="P97" s="19">
        <v>0</v>
      </c>
      <c r="Q97" s="9" t="s">
        <v>36</v>
      </c>
      <c r="R97" s="21">
        <f>R85*(1+VLookups!$C$45)</f>
        <v>-2270.3820596140263</v>
      </c>
      <c r="S97" s="19">
        <v>0</v>
      </c>
      <c r="T97" s="19">
        <v>0</v>
      </c>
      <c r="U97" s="9" t="s">
        <v>36</v>
      </c>
      <c r="V97" s="21">
        <f>V96-VLookups!$C$54</f>
        <v>-965</v>
      </c>
      <c r="W97" s="21">
        <f>-VLookups!$C$59</f>
        <v>-200</v>
      </c>
      <c r="X97" s="19">
        <v>0</v>
      </c>
      <c r="Y97" s="20">
        <f>Y96*(1+VLookups!$C$57/12)</f>
        <v>-196.09084901507339</v>
      </c>
      <c r="Z97" s="20">
        <f>-E97*VLookups!$J$3</f>
        <v>-381.68377882997186</v>
      </c>
      <c r="AA97" s="19">
        <v>0</v>
      </c>
      <c r="AB97" s="20">
        <f t="shared" si="3"/>
        <v>841.09308331029035</v>
      </c>
      <c r="AC97" s="20">
        <f t="shared" si="4"/>
        <v>100147.76898622737</v>
      </c>
    </row>
    <row r="98" spans="2:29" x14ac:dyDescent="0.25">
      <c r="B98" s="9">
        <v>94</v>
      </c>
      <c r="C98" s="9">
        <f t="shared" si="5"/>
        <v>30</v>
      </c>
      <c r="D98" s="9">
        <v>10</v>
      </c>
      <c r="E98" s="20">
        <v>9542.0944707492963</v>
      </c>
      <c r="F98" s="20">
        <f>'B-B-HS'!E98*-VLookups!$C$10*2</f>
        <v>-572.52566824495773</v>
      </c>
      <c r="G98" s="19">
        <v>0</v>
      </c>
      <c r="H98" s="20">
        <f>(-VLookups!$C$13)*(E98+F98/2)</f>
        <v>-2693.4470062584041</v>
      </c>
      <c r="I98" s="20">
        <f>-PMT(VLookups!$C$16/12,180,-FV(VLookups!$C$16/12,48,,-VLookups!$C$15))</f>
        <v>-1138.3540184987783</v>
      </c>
      <c r="J98" s="19">
        <v>0</v>
      </c>
      <c r="K98" s="19">
        <v>0</v>
      </c>
      <c r="L98" s="20">
        <f>VLookups!$C$30</f>
        <v>-471.78084110027339</v>
      </c>
      <c r="M98" s="20">
        <f>M97-VLookups!$C$33</f>
        <v>-99</v>
      </c>
      <c r="N98" s="22">
        <v>34</v>
      </c>
      <c r="O98" s="19">
        <v>0</v>
      </c>
      <c r="P98" s="19">
        <v>0</v>
      </c>
      <c r="Q98" s="9" t="s">
        <v>36</v>
      </c>
      <c r="R98" s="21">
        <f>R86*(1+VLookups!$C$45)</f>
        <v>-2270.3820596140263</v>
      </c>
      <c r="S98" s="19">
        <v>0</v>
      </c>
      <c r="T98" s="19">
        <v>0</v>
      </c>
      <c r="U98" s="9" t="s">
        <v>36</v>
      </c>
      <c r="V98" s="21">
        <f>V97-VLookups!$C$54</f>
        <v>-970</v>
      </c>
      <c r="W98" s="21">
        <f>-VLookups!$C$59</f>
        <v>-200</v>
      </c>
      <c r="X98" s="19">
        <v>0</v>
      </c>
      <c r="Y98" s="20">
        <f>Y97*(1+VLookups!$C$57/12)</f>
        <v>-196.66278065803402</v>
      </c>
      <c r="Z98" s="20">
        <f>-E98*VLookups!$J$3</f>
        <v>-381.68377882997186</v>
      </c>
      <c r="AA98" s="19">
        <v>0</v>
      </c>
      <c r="AB98" s="20">
        <f t="shared" si="3"/>
        <v>834.52115166732972</v>
      </c>
      <c r="AC98" s="20">
        <f t="shared" si="4"/>
        <v>101149.20308620509</v>
      </c>
    </row>
    <row r="99" spans="2:29" x14ac:dyDescent="0.25">
      <c r="B99" s="9">
        <v>95</v>
      </c>
      <c r="C99" s="9">
        <f t="shared" si="5"/>
        <v>30</v>
      </c>
      <c r="D99" s="9">
        <v>11</v>
      </c>
      <c r="E99" s="20">
        <v>9542.0944707492963</v>
      </c>
      <c r="F99" s="20">
        <f>'B-B-HS'!E99*-VLookups!$C$10*2</f>
        <v>-572.52566824495773</v>
      </c>
      <c r="G99" s="19">
        <v>0</v>
      </c>
      <c r="H99" s="20">
        <f>(-VLookups!$C$13)*(E99+F99/2)</f>
        <v>-2693.4470062584041</v>
      </c>
      <c r="I99" s="20">
        <f>-PMT(VLookups!$C$16/12,180,-FV(VLookups!$C$16/12,48,,-VLookups!$C$15))</f>
        <v>-1138.3540184987783</v>
      </c>
      <c r="J99" s="19">
        <v>0</v>
      </c>
      <c r="K99" s="19">
        <v>0</v>
      </c>
      <c r="L99" s="20">
        <f>VLookups!$C$30</f>
        <v>-471.78084110027339</v>
      </c>
      <c r="M99" s="20">
        <f>M98-VLookups!$C$33</f>
        <v>-100</v>
      </c>
      <c r="N99" s="22">
        <v>35</v>
      </c>
      <c r="O99" s="19">
        <v>0</v>
      </c>
      <c r="P99" s="19">
        <v>0</v>
      </c>
      <c r="Q99" s="9" t="s">
        <v>36</v>
      </c>
      <c r="R99" s="21">
        <f>R87*(1+VLookups!$C$45)</f>
        <v>-2270.3820596140263</v>
      </c>
      <c r="S99" s="19">
        <v>0</v>
      </c>
      <c r="T99" s="19">
        <v>0</v>
      </c>
      <c r="U99" s="9" t="s">
        <v>36</v>
      </c>
      <c r="V99" s="21">
        <f>V98-VLookups!$C$54</f>
        <v>-975</v>
      </c>
      <c r="W99" s="21">
        <f>-VLookups!$C$59</f>
        <v>-200</v>
      </c>
      <c r="X99" s="19">
        <v>0</v>
      </c>
      <c r="Y99" s="20">
        <f>Y98*(1+VLookups!$C$57/12)</f>
        <v>-197.2363804349533</v>
      </c>
      <c r="Z99" s="20">
        <f>-E99*VLookups!$J$3</f>
        <v>-381.68377882997186</v>
      </c>
      <c r="AA99" s="19">
        <v>0</v>
      </c>
      <c r="AB99" s="20">
        <f t="shared" si="3"/>
        <v>827.94755189041041</v>
      </c>
      <c r="AC99" s="20">
        <f t="shared" si="4"/>
        <v>102145.73264323917</v>
      </c>
    </row>
    <row r="100" spans="2:29" x14ac:dyDescent="0.25">
      <c r="B100" s="9">
        <v>96</v>
      </c>
      <c r="C100" s="9">
        <f t="shared" si="5"/>
        <v>31</v>
      </c>
      <c r="D100" s="9">
        <v>0</v>
      </c>
      <c r="E100" s="20">
        <v>9876.0677772255203</v>
      </c>
      <c r="F100" s="20">
        <f>'B-B-HS'!E100*-VLookups!$C$10*2</f>
        <v>-592.56406663353118</v>
      </c>
      <c r="G100" s="19">
        <v>0</v>
      </c>
      <c r="H100" s="20">
        <f>(-VLookups!$C$13)*(E100+F100/2)</f>
        <v>-2787.7176514774478</v>
      </c>
      <c r="I100" s="20">
        <f>-PMT(VLookups!$C$16/12,180,-FV(VLookups!$C$16/12,48,,-VLookups!$C$15))</f>
        <v>-1138.3540184987783</v>
      </c>
      <c r="J100" s="19">
        <v>0</v>
      </c>
      <c r="K100" s="19">
        <v>0</v>
      </c>
      <c r="L100" s="20">
        <f>VLookups!$C$30</f>
        <v>-471.78084110027339</v>
      </c>
      <c r="M100" s="20">
        <f>M99-VLookups!$C$33</f>
        <v>-101</v>
      </c>
      <c r="N100" s="22">
        <v>36</v>
      </c>
      <c r="O100" s="19">
        <v>0</v>
      </c>
      <c r="P100" s="19">
        <v>0</v>
      </c>
      <c r="Q100" s="9" t="s">
        <v>36</v>
      </c>
      <c r="R100" s="21">
        <f>R88*(1+VLookups!$C$45)</f>
        <v>-2408.8753652504815</v>
      </c>
      <c r="S100" s="19">
        <v>0</v>
      </c>
      <c r="T100" s="19">
        <v>0</v>
      </c>
      <c r="U100" s="9" t="s">
        <v>36</v>
      </c>
      <c r="V100" s="21">
        <f>V99-VLookups!$C$54</f>
        <v>-980</v>
      </c>
      <c r="W100" s="21">
        <f>-VLookups!$C$59</f>
        <v>-200</v>
      </c>
      <c r="X100" s="19">
        <v>0</v>
      </c>
      <c r="Y100" s="20">
        <f>Y99*(1+VLookups!$C$57/12)</f>
        <v>-197.81165321122191</v>
      </c>
      <c r="Z100" s="20">
        <f>-E100*VLookups!$J$3</f>
        <v>-395.04271108902083</v>
      </c>
      <c r="AA100" s="19">
        <v>0</v>
      </c>
      <c r="AB100" s="20">
        <f t="shared" si="3"/>
        <v>899.20350328153188</v>
      </c>
      <c r="AC100" s="20">
        <f t="shared" si="4"/>
        <v>103215.17903425945</v>
      </c>
    </row>
    <row r="101" spans="2:29" x14ac:dyDescent="0.25">
      <c r="B101" s="9">
        <v>97</v>
      </c>
      <c r="C101" s="9">
        <f t="shared" si="5"/>
        <v>31</v>
      </c>
      <c r="D101" s="9">
        <v>1</v>
      </c>
      <c r="E101" s="20">
        <v>9876.0677772255203</v>
      </c>
      <c r="F101" s="20">
        <f>'B-B-HS'!E101*-VLookups!$C$10*2</f>
        <v>-592.56406663353118</v>
      </c>
      <c r="G101" s="19">
        <v>0</v>
      </c>
      <c r="H101" s="20">
        <f>(-VLookups!$C$13)*(E101+F101/2)</f>
        <v>-2787.7176514774478</v>
      </c>
      <c r="I101" s="20">
        <f>-PMT(VLookups!$C$16/12,180,-FV(VLookups!$C$16/12,48,,-VLookups!$C$15))</f>
        <v>-1138.3540184987783</v>
      </c>
      <c r="J101" s="19">
        <v>0</v>
      </c>
      <c r="K101" s="19">
        <v>0</v>
      </c>
      <c r="L101" s="20">
        <f>VLookups!$C$30</f>
        <v>-471.78084110027339</v>
      </c>
      <c r="M101" s="20">
        <f>M100-VLookups!$C$33</f>
        <v>-102</v>
      </c>
      <c r="N101" s="22">
        <v>37</v>
      </c>
      <c r="O101" s="19">
        <v>0</v>
      </c>
      <c r="P101" s="19">
        <v>0</v>
      </c>
      <c r="Q101" s="9" t="s">
        <v>36</v>
      </c>
      <c r="R101" s="21">
        <f>R89*(1+VLookups!$C$45)</f>
        <v>-2408.8753652504815</v>
      </c>
      <c r="S101" s="19">
        <v>0</v>
      </c>
      <c r="T101" s="19">
        <v>0</v>
      </c>
      <c r="U101" s="9" t="s">
        <v>36</v>
      </c>
      <c r="V101" s="21">
        <f>V100-VLookups!$C$54</f>
        <v>-985</v>
      </c>
      <c r="W101" s="21">
        <f>-VLookups!$C$59</f>
        <v>-200</v>
      </c>
      <c r="X101" s="19">
        <v>0</v>
      </c>
      <c r="Y101" s="20">
        <f>Y100*(1+VLookups!$C$57/12)</f>
        <v>-198.38860386642131</v>
      </c>
      <c r="Z101" s="20">
        <f>-E101*VLookups!$J$3</f>
        <v>-395.04271108902083</v>
      </c>
      <c r="AA101" s="19">
        <v>0</v>
      </c>
      <c r="AB101" s="20">
        <f t="shared" si="3"/>
        <v>892.62655262633245</v>
      </c>
      <c r="AC101" s="20">
        <f t="shared" si="4"/>
        <v>104279.83088527621</v>
      </c>
    </row>
    <row r="102" spans="2:29" x14ac:dyDescent="0.25">
      <c r="B102" s="9">
        <v>98</v>
      </c>
      <c r="C102" s="9">
        <f t="shared" si="5"/>
        <v>31</v>
      </c>
      <c r="D102" s="9">
        <v>2</v>
      </c>
      <c r="E102" s="20">
        <v>9876.0677772255203</v>
      </c>
      <c r="F102" s="20">
        <f>'B-B-HS'!E102*-VLookups!$C$10*2</f>
        <v>-592.56406663353118</v>
      </c>
      <c r="G102" s="19">
        <v>0</v>
      </c>
      <c r="H102" s="20">
        <f>(-VLookups!$C$13)*(E102+F102/2)</f>
        <v>-2787.7176514774478</v>
      </c>
      <c r="I102" s="20">
        <f>-PMT(VLookups!$C$16/12,180,-FV(VLookups!$C$16/12,48,,-VLookups!$C$15))</f>
        <v>-1138.3540184987783</v>
      </c>
      <c r="J102" s="19">
        <v>0</v>
      </c>
      <c r="K102" s="19">
        <v>0</v>
      </c>
      <c r="L102" s="20">
        <f>VLookups!$C$30</f>
        <v>-471.78084110027339</v>
      </c>
      <c r="M102" s="20">
        <f>M101-VLookups!$C$33</f>
        <v>-103</v>
      </c>
      <c r="N102" s="22">
        <v>38</v>
      </c>
      <c r="O102" s="19">
        <v>0</v>
      </c>
      <c r="P102" s="19">
        <v>0</v>
      </c>
      <c r="Q102" s="9" t="s">
        <v>36</v>
      </c>
      <c r="R102" s="21">
        <f>R90*(1+VLookups!$C$45)</f>
        <v>-2408.8753652504815</v>
      </c>
      <c r="S102" s="19">
        <v>0</v>
      </c>
      <c r="T102" s="19">
        <v>0</v>
      </c>
      <c r="U102" s="9" t="s">
        <v>36</v>
      </c>
      <c r="V102" s="21">
        <f>V101-VLookups!$C$54</f>
        <v>-990</v>
      </c>
      <c r="W102" s="21">
        <f>-VLookups!$C$59</f>
        <v>-200</v>
      </c>
      <c r="X102" s="19">
        <v>0</v>
      </c>
      <c r="Y102" s="20">
        <f>Y101*(1+VLookups!$C$57/12)</f>
        <v>-198.96723729436505</v>
      </c>
      <c r="Z102" s="20">
        <f>-E102*VLookups!$J$3</f>
        <v>-395.04271108902083</v>
      </c>
      <c r="AA102" s="19">
        <v>0</v>
      </c>
      <c r="AB102" s="20">
        <f t="shared" si="3"/>
        <v>886.04791919838874</v>
      </c>
      <c r="AC102" s="20">
        <f t="shared" si="4"/>
        <v>105339.67852261674</v>
      </c>
    </row>
    <row r="103" spans="2:29" x14ac:dyDescent="0.25">
      <c r="B103" s="9">
        <v>99</v>
      </c>
      <c r="C103" s="9">
        <f t="shared" si="5"/>
        <v>31</v>
      </c>
      <c r="D103" s="9">
        <v>3</v>
      </c>
      <c r="E103" s="20">
        <v>9876.0677772255203</v>
      </c>
      <c r="F103" s="20">
        <f>'B-B-HS'!E103*-VLookups!$C$10*2</f>
        <v>-592.56406663353118</v>
      </c>
      <c r="G103" s="19">
        <v>0</v>
      </c>
      <c r="H103" s="20">
        <f>(-VLookups!$C$13)*(E103+F103/2)</f>
        <v>-2787.7176514774478</v>
      </c>
      <c r="I103" s="20">
        <f>-PMT(VLookups!$C$16/12,180,-FV(VLookups!$C$16/12,48,,-VLookups!$C$15))</f>
        <v>-1138.3540184987783</v>
      </c>
      <c r="J103" s="19">
        <v>0</v>
      </c>
      <c r="K103" s="19">
        <v>0</v>
      </c>
      <c r="L103" s="20">
        <f>VLookups!$C$30</f>
        <v>-471.78084110027339</v>
      </c>
      <c r="M103" s="20">
        <f>M102-VLookups!$C$33</f>
        <v>-104</v>
      </c>
      <c r="N103" s="22">
        <v>39</v>
      </c>
      <c r="O103" s="19">
        <v>0</v>
      </c>
      <c r="P103" s="19">
        <v>0</v>
      </c>
      <c r="Q103" s="9" t="s">
        <v>36</v>
      </c>
      <c r="R103" s="21">
        <f>R91*(1+VLookups!$C$45)</f>
        <v>-2408.8753652504815</v>
      </c>
      <c r="S103" s="19">
        <v>0</v>
      </c>
      <c r="T103" s="19">
        <v>0</v>
      </c>
      <c r="U103" s="9" t="s">
        <v>36</v>
      </c>
      <c r="V103" s="21">
        <f>V102-VLookups!$C$54</f>
        <v>-995</v>
      </c>
      <c r="W103" s="21">
        <f>-VLookups!$C$59</f>
        <v>-200</v>
      </c>
      <c r="X103" s="19">
        <v>0</v>
      </c>
      <c r="Y103" s="20">
        <f>Y102*(1+VLookups!$C$57/12)</f>
        <v>-199.54755840314027</v>
      </c>
      <c r="Z103" s="20">
        <f>-E103*VLookups!$J$3</f>
        <v>-395.04271108902083</v>
      </c>
      <c r="AA103" s="19">
        <v>0</v>
      </c>
      <c r="AB103" s="20">
        <f t="shared" si="3"/>
        <v>879.46759808961349</v>
      </c>
      <c r="AC103" s="20">
        <f t="shared" si="4"/>
        <v>106394.71225157738</v>
      </c>
    </row>
    <row r="104" spans="2:29" x14ac:dyDescent="0.25">
      <c r="B104" s="9">
        <v>100</v>
      </c>
      <c r="C104" s="9">
        <f t="shared" si="5"/>
        <v>31</v>
      </c>
      <c r="D104" s="9">
        <v>4</v>
      </c>
      <c r="E104" s="20">
        <v>9876.0677772255203</v>
      </c>
      <c r="F104" s="20">
        <f>'B-B-HS'!E104*-VLookups!$C$10*2</f>
        <v>-592.56406663353118</v>
      </c>
      <c r="G104" s="19">
        <v>0</v>
      </c>
      <c r="H104" s="20">
        <f>(-VLookups!$C$13)*(E104+F104/2)</f>
        <v>-2787.7176514774478</v>
      </c>
      <c r="I104" s="20">
        <f>-PMT(VLookups!$C$16/12,180,-FV(VLookups!$C$16/12,48,,-VLookups!$C$15))</f>
        <v>-1138.3540184987783</v>
      </c>
      <c r="J104" s="19">
        <v>0</v>
      </c>
      <c r="K104" s="19">
        <v>0</v>
      </c>
      <c r="L104" s="20">
        <f>VLookups!$C$30</f>
        <v>-471.78084110027339</v>
      </c>
      <c r="M104" s="20">
        <f>M103-VLookups!$C$33</f>
        <v>-105</v>
      </c>
      <c r="N104" s="22">
        <v>40</v>
      </c>
      <c r="O104" s="19">
        <v>0</v>
      </c>
      <c r="P104" s="19">
        <v>0</v>
      </c>
      <c r="Q104" s="9" t="s">
        <v>36</v>
      </c>
      <c r="R104" s="21">
        <f>R92*(1+VLookups!$C$45)</f>
        <v>-2408.8753652504815</v>
      </c>
      <c r="S104" s="19">
        <v>0</v>
      </c>
      <c r="T104" s="19">
        <v>0</v>
      </c>
      <c r="U104" s="9" t="s">
        <v>36</v>
      </c>
      <c r="V104" s="21">
        <f>V103-VLookups!$C$54</f>
        <v>-1000</v>
      </c>
      <c r="W104" s="21">
        <f>-VLookups!$C$59</f>
        <v>-200</v>
      </c>
      <c r="X104" s="19">
        <v>0</v>
      </c>
      <c r="Y104" s="20">
        <f>Y103*(1+VLookups!$C$57/12)</f>
        <v>-200.12957211514944</v>
      </c>
      <c r="Z104" s="20">
        <f>-E104*VLookups!$J$3</f>
        <v>-395.04271108902083</v>
      </c>
      <c r="AA104" s="19">
        <v>0</v>
      </c>
      <c r="AB104" s="20">
        <f t="shared" si="3"/>
        <v>872.88558437760446</v>
      </c>
      <c r="AC104" s="20">
        <f t="shared" si="4"/>
        <v>107444.92235637429</v>
      </c>
    </row>
    <row r="105" spans="2:29" x14ac:dyDescent="0.25">
      <c r="B105" s="9">
        <v>101</v>
      </c>
      <c r="C105" s="9">
        <f t="shared" si="5"/>
        <v>31</v>
      </c>
      <c r="D105" s="9">
        <v>5</v>
      </c>
      <c r="E105" s="20">
        <v>9876.0677772255203</v>
      </c>
      <c r="F105" s="20">
        <f>'B-B-HS'!E105*-VLookups!$C$10*2</f>
        <v>-592.56406663353118</v>
      </c>
      <c r="G105" s="19">
        <v>0</v>
      </c>
      <c r="H105" s="20">
        <f>(-VLookups!$C$13)*(E105+F105/2)</f>
        <v>-2787.7176514774478</v>
      </c>
      <c r="I105" s="20">
        <f>-PMT(VLookups!$C$16/12,180,-FV(VLookups!$C$16/12,48,,-VLookups!$C$15))</f>
        <v>-1138.3540184987783</v>
      </c>
      <c r="J105" s="19">
        <v>0</v>
      </c>
      <c r="K105" s="19">
        <v>0</v>
      </c>
      <c r="L105" s="20">
        <f>VLookups!$C$30</f>
        <v>-471.78084110027339</v>
      </c>
      <c r="M105" s="20">
        <f>M104-VLookups!$C$33</f>
        <v>-106</v>
      </c>
      <c r="N105" s="22">
        <v>41</v>
      </c>
      <c r="O105" s="19">
        <v>0</v>
      </c>
      <c r="P105" s="19">
        <v>0</v>
      </c>
      <c r="Q105" s="9" t="s">
        <v>36</v>
      </c>
      <c r="R105" s="21">
        <f>R93*(1+VLookups!$C$45)</f>
        <v>-2408.8753652504815</v>
      </c>
      <c r="S105" s="19">
        <v>0</v>
      </c>
      <c r="T105" s="19">
        <v>0</v>
      </c>
      <c r="U105" s="9" t="s">
        <v>36</v>
      </c>
      <c r="V105" s="21">
        <f>V104-VLookups!$C$54</f>
        <v>-1005</v>
      </c>
      <c r="W105" s="21">
        <f>-VLookups!$C$59</f>
        <v>-200</v>
      </c>
      <c r="X105" s="19">
        <v>0</v>
      </c>
      <c r="Y105" s="20">
        <f>Y104*(1+VLookups!$C$57/12)</f>
        <v>-200.71328336715197</v>
      </c>
      <c r="Z105" s="20">
        <f>-E105*VLookups!$J$3</f>
        <v>-395.04271108902083</v>
      </c>
      <c r="AA105" s="19">
        <v>0</v>
      </c>
      <c r="AB105" s="20">
        <f t="shared" si="3"/>
        <v>866.3018731256019</v>
      </c>
      <c r="AC105" s="20">
        <f t="shared" si="4"/>
        <v>108490.29910009385</v>
      </c>
    </row>
    <row r="106" spans="2:29" x14ac:dyDescent="0.25">
      <c r="B106" s="9">
        <v>102</v>
      </c>
      <c r="C106" s="9">
        <f t="shared" si="5"/>
        <v>31</v>
      </c>
      <c r="D106" s="9">
        <v>6</v>
      </c>
      <c r="E106" s="20">
        <v>9876.0677772255203</v>
      </c>
      <c r="F106" s="20">
        <f>'B-B-HS'!E106*-VLookups!$C$10*2</f>
        <v>-592.56406663353118</v>
      </c>
      <c r="G106" s="19">
        <v>0</v>
      </c>
      <c r="H106" s="20">
        <f>(-VLookups!$C$13)*(E106+F106/2)</f>
        <v>-2787.7176514774478</v>
      </c>
      <c r="I106" s="20">
        <f>-PMT(VLookups!$C$16/12,180,-FV(VLookups!$C$16/12,48,,-VLookups!$C$15))</f>
        <v>-1138.3540184987783</v>
      </c>
      <c r="J106" s="19">
        <v>0</v>
      </c>
      <c r="K106" s="19">
        <v>0</v>
      </c>
      <c r="L106" s="20">
        <f>VLookups!$C$30</f>
        <v>-471.78084110027339</v>
      </c>
      <c r="M106" s="20">
        <f>M105-VLookups!$C$33</f>
        <v>-107</v>
      </c>
      <c r="N106" s="22">
        <v>42</v>
      </c>
      <c r="O106" s="19">
        <v>0</v>
      </c>
      <c r="P106" s="19">
        <v>0</v>
      </c>
      <c r="Q106" s="9" t="s">
        <v>36</v>
      </c>
      <c r="R106" s="21">
        <f>R94*(1+VLookups!$C$45)</f>
        <v>-2408.8753652504815</v>
      </c>
      <c r="S106" s="19">
        <v>0</v>
      </c>
      <c r="T106" s="19">
        <v>0</v>
      </c>
      <c r="U106" s="9" t="s">
        <v>36</v>
      </c>
      <c r="V106" s="21">
        <f>V105-VLookups!$C$54</f>
        <v>-1010</v>
      </c>
      <c r="W106" s="21">
        <f>-VLookups!$C$59</f>
        <v>-200</v>
      </c>
      <c r="X106" s="19">
        <v>0</v>
      </c>
      <c r="Y106" s="20">
        <f>Y105*(1+VLookups!$C$57/12)</f>
        <v>-201.29869711030616</v>
      </c>
      <c r="Z106" s="20">
        <f>-E106*VLookups!$J$3</f>
        <v>-395.04271108902083</v>
      </c>
      <c r="AA106" s="19">
        <v>0</v>
      </c>
      <c r="AB106" s="20">
        <f t="shared" si="3"/>
        <v>859.71645938244762</v>
      </c>
      <c r="AC106" s="20">
        <f t="shared" si="4"/>
        <v>109530.83272464311</v>
      </c>
    </row>
    <row r="107" spans="2:29" x14ac:dyDescent="0.25">
      <c r="B107" s="9">
        <v>103</v>
      </c>
      <c r="C107" s="9">
        <f t="shared" si="5"/>
        <v>31</v>
      </c>
      <c r="D107" s="9">
        <v>7</v>
      </c>
      <c r="E107" s="20">
        <v>9876.0677772255203</v>
      </c>
      <c r="F107" s="20">
        <f>'B-B-HS'!E107*-VLookups!$C$10*2</f>
        <v>-592.56406663353118</v>
      </c>
      <c r="G107" s="19">
        <v>0</v>
      </c>
      <c r="H107" s="20">
        <f>(-VLookups!$C$13)*(E107+F107/2)</f>
        <v>-2787.7176514774478</v>
      </c>
      <c r="I107" s="20">
        <f>-PMT(VLookups!$C$16/12,180,-FV(VLookups!$C$16/12,48,,-VLookups!$C$15))</f>
        <v>-1138.3540184987783</v>
      </c>
      <c r="J107" s="19">
        <v>0</v>
      </c>
      <c r="K107" s="19">
        <v>0</v>
      </c>
      <c r="L107" s="20">
        <f>VLookups!$C$30</f>
        <v>-471.78084110027339</v>
      </c>
      <c r="M107" s="20">
        <f>M106-VLookups!$C$33</f>
        <v>-108</v>
      </c>
      <c r="N107" s="22">
        <v>43</v>
      </c>
      <c r="O107" s="19">
        <v>0</v>
      </c>
      <c r="P107" s="19">
        <v>0</v>
      </c>
      <c r="Q107" s="9" t="s">
        <v>36</v>
      </c>
      <c r="R107" s="21">
        <f>R95*(1+VLookups!$C$45)</f>
        <v>-2408.8753652504815</v>
      </c>
      <c r="S107" s="19">
        <v>0</v>
      </c>
      <c r="T107" s="19">
        <v>0</v>
      </c>
      <c r="U107" s="9" t="s">
        <v>36</v>
      </c>
      <c r="V107" s="21">
        <f>V106-VLookups!$C$54</f>
        <v>-1015</v>
      </c>
      <c r="W107" s="21">
        <f>-VLookups!$C$59</f>
        <v>-200</v>
      </c>
      <c r="X107" s="19">
        <v>0</v>
      </c>
      <c r="Y107" s="20">
        <f>Y106*(1+VLookups!$C$57/12)</f>
        <v>-201.88581831021122</v>
      </c>
      <c r="Z107" s="20">
        <f>-E107*VLookups!$J$3</f>
        <v>-395.04271108902083</v>
      </c>
      <c r="AA107" s="19">
        <v>0</v>
      </c>
      <c r="AB107" s="20">
        <f t="shared" si="3"/>
        <v>853.12933818254271</v>
      </c>
      <c r="AC107" s="20">
        <f t="shared" si="4"/>
        <v>110566.51345070006</v>
      </c>
    </row>
    <row r="108" spans="2:29" x14ac:dyDescent="0.25">
      <c r="B108" s="9">
        <v>104</v>
      </c>
      <c r="C108" s="9">
        <f t="shared" si="5"/>
        <v>31</v>
      </c>
      <c r="D108" s="9">
        <v>8</v>
      </c>
      <c r="E108" s="20">
        <v>9876.0677772255203</v>
      </c>
      <c r="F108" s="20">
        <f>'B-B-HS'!E108*-VLookups!$C$10*2</f>
        <v>-592.56406663353118</v>
      </c>
      <c r="G108" s="19">
        <v>0</v>
      </c>
      <c r="H108" s="20">
        <f>(-VLookups!$C$13)*(E108+F108/2)</f>
        <v>-2787.7176514774478</v>
      </c>
      <c r="I108" s="20">
        <f>-PMT(VLookups!$C$16/12,180,-FV(VLookups!$C$16/12,48,,-VLookups!$C$15))</f>
        <v>-1138.3540184987783</v>
      </c>
      <c r="J108" s="19">
        <v>0</v>
      </c>
      <c r="K108" s="19">
        <v>0</v>
      </c>
      <c r="L108" s="20">
        <f>VLookups!$C$30</f>
        <v>-471.78084110027339</v>
      </c>
      <c r="M108" s="20">
        <f>M107-VLookups!$C$33</f>
        <v>-109</v>
      </c>
      <c r="N108" s="22">
        <v>44</v>
      </c>
      <c r="O108" s="19">
        <v>0</v>
      </c>
      <c r="P108" s="19">
        <v>0</v>
      </c>
      <c r="Q108" s="9" t="s">
        <v>36</v>
      </c>
      <c r="R108" s="21">
        <f>R96*(1+VLookups!$C$45)</f>
        <v>-2408.8753652504815</v>
      </c>
      <c r="S108" s="19">
        <v>0</v>
      </c>
      <c r="T108" s="19">
        <v>0</v>
      </c>
      <c r="U108" s="9" t="s">
        <v>36</v>
      </c>
      <c r="V108" s="21">
        <f>V107-VLookups!$C$54</f>
        <v>-1020</v>
      </c>
      <c r="W108" s="21">
        <f>-VLookups!$C$59</f>
        <v>-200</v>
      </c>
      <c r="X108" s="19">
        <v>0</v>
      </c>
      <c r="Y108" s="20">
        <f>Y107*(1+VLookups!$C$57/12)</f>
        <v>-202.47465194694934</v>
      </c>
      <c r="Z108" s="20">
        <f>-E108*VLookups!$J$3</f>
        <v>-395.04271108902083</v>
      </c>
      <c r="AA108" s="19">
        <v>0</v>
      </c>
      <c r="AB108" s="20">
        <f t="shared" si="3"/>
        <v>846.54050454580454</v>
      </c>
      <c r="AC108" s="20">
        <f t="shared" si="4"/>
        <v>111597.3314776637</v>
      </c>
    </row>
    <row r="109" spans="2:29" x14ac:dyDescent="0.25">
      <c r="B109" s="9">
        <v>105</v>
      </c>
      <c r="C109" s="9">
        <f t="shared" si="5"/>
        <v>31</v>
      </c>
      <c r="D109" s="9">
        <v>9</v>
      </c>
      <c r="E109" s="20">
        <v>9876.0677772255203</v>
      </c>
      <c r="F109" s="20">
        <f>'B-B-HS'!E109*-VLookups!$C$10*2</f>
        <v>-592.56406663353118</v>
      </c>
      <c r="G109" s="19">
        <v>0</v>
      </c>
      <c r="H109" s="20">
        <f>(-VLookups!$C$13)*(E109+F109/2)</f>
        <v>-2787.7176514774478</v>
      </c>
      <c r="I109" s="20">
        <f>-PMT(VLookups!$C$16/12,180,-FV(VLookups!$C$16/12,48,,-VLookups!$C$15))</f>
        <v>-1138.3540184987783</v>
      </c>
      <c r="J109" s="19">
        <v>0</v>
      </c>
      <c r="K109" s="19">
        <v>0</v>
      </c>
      <c r="L109" s="20">
        <f>VLookups!$C$30</f>
        <v>-471.78084110027339</v>
      </c>
      <c r="M109" s="20">
        <f>M108-VLookups!$C$33</f>
        <v>-110</v>
      </c>
      <c r="N109" s="22">
        <v>45</v>
      </c>
      <c r="O109" s="19">
        <v>0</v>
      </c>
      <c r="P109" s="19">
        <v>0</v>
      </c>
      <c r="Q109" s="9" t="s">
        <v>36</v>
      </c>
      <c r="R109" s="21">
        <f>R97*(1+VLookups!$C$45)</f>
        <v>-2408.8753652504815</v>
      </c>
      <c r="S109" s="19">
        <v>0</v>
      </c>
      <c r="T109" s="19">
        <v>0</v>
      </c>
      <c r="U109" s="9" t="s">
        <v>36</v>
      </c>
      <c r="V109" s="21">
        <f>V108-VLookups!$C$54</f>
        <v>-1025</v>
      </c>
      <c r="W109" s="21">
        <f>-VLookups!$C$59</f>
        <v>-200</v>
      </c>
      <c r="X109" s="19">
        <v>0</v>
      </c>
      <c r="Y109" s="20">
        <f>Y108*(1+VLookups!$C$57/12)</f>
        <v>-203.06520301512793</v>
      </c>
      <c r="Z109" s="20">
        <f>-E109*VLookups!$J$3</f>
        <v>-395.04271108902083</v>
      </c>
      <c r="AA109" s="19">
        <v>0</v>
      </c>
      <c r="AB109" s="20">
        <f t="shared" si="3"/>
        <v>839.94995347762585</v>
      </c>
      <c r="AC109" s="20">
        <f t="shared" si="4"/>
        <v>112623.2769836041</v>
      </c>
    </row>
    <row r="110" spans="2:29" x14ac:dyDescent="0.25">
      <c r="B110" s="9">
        <v>106</v>
      </c>
      <c r="C110" s="9">
        <f t="shared" si="5"/>
        <v>31</v>
      </c>
      <c r="D110" s="9">
        <v>10</v>
      </c>
      <c r="E110" s="20">
        <v>9876.0677772255203</v>
      </c>
      <c r="F110" s="20">
        <f>'B-B-HS'!E110*-VLookups!$C$10*2</f>
        <v>-592.56406663353118</v>
      </c>
      <c r="G110" s="19">
        <v>0</v>
      </c>
      <c r="H110" s="20">
        <f>(-VLookups!$C$13)*(E110+F110/2)</f>
        <v>-2787.7176514774478</v>
      </c>
      <c r="I110" s="20">
        <f>-PMT(VLookups!$C$16/12,180,-FV(VLookups!$C$16/12,48,,-VLookups!$C$15))</f>
        <v>-1138.3540184987783</v>
      </c>
      <c r="J110" s="19">
        <v>0</v>
      </c>
      <c r="K110" s="19">
        <v>0</v>
      </c>
      <c r="L110" s="20">
        <f>VLookups!$C$30</f>
        <v>-471.78084110027339</v>
      </c>
      <c r="M110" s="20">
        <f>M109-VLookups!$C$33</f>
        <v>-111</v>
      </c>
      <c r="N110" s="22">
        <v>46</v>
      </c>
      <c r="O110" s="19">
        <v>0</v>
      </c>
      <c r="P110" s="19">
        <v>0</v>
      </c>
      <c r="Q110" s="9" t="s">
        <v>36</v>
      </c>
      <c r="R110" s="21">
        <f>R98*(1+VLookups!$C$45)</f>
        <v>-2408.8753652504815</v>
      </c>
      <c r="S110" s="19">
        <v>0</v>
      </c>
      <c r="T110" s="19">
        <v>0</v>
      </c>
      <c r="U110" s="9" t="s">
        <v>36</v>
      </c>
      <c r="V110" s="21">
        <f>V109-VLookups!$C$54</f>
        <v>-1030</v>
      </c>
      <c r="W110" s="21">
        <f>-VLookups!$C$59</f>
        <v>-200</v>
      </c>
      <c r="X110" s="19">
        <v>0</v>
      </c>
      <c r="Y110" s="20">
        <f>Y109*(1+VLookups!$C$57/12)</f>
        <v>-203.65747652392207</v>
      </c>
      <c r="Z110" s="20">
        <f>-E110*VLookups!$J$3</f>
        <v>-395.04271108902083</v>
      </c>
      <c r="AA110" s="19">
        <v>0</v>
      </c>
      <c r="AB110" s="20">
        <f t="shared" si="3"/>
        <v>833.3576799688318</v>
      </c>
      <c r="AC110" s="20">
        <f t="shared" si="4"/>
        <v>113644.34012521227</v>
      </c>
    </row>
    <row r="111" spans="2:29" x14ac:dyDescent="0.25">
      <c r="B111" s="9">
        <v>107</v>
      </c>
      <c r="C111" s="9">
        <f t="shared" si="5"/>
        <v>31</v>
      </c>
      <c r="D111" s="9">
        <v>11</v>
      </c>
      <c r="E111" s="20">
        <v>9876.0677772255203</v>
      </c>
      <c r="F111" s="20">
        <f>'B-B-HS'!E111*-VLookups!$C$10*2</f>
        <v>-592.56406663353118</v>
      </c>
      <c r="G111" s="19">
        <v>0</v>
      </c>
      <c r="H111" s="20">
        <f>(-VLookups!$C$13)*(E111+F111/2)</f>
        <v>-2787.7176514774478</v>
      </c>
      <c r="I111" s="20">
        <f>-PMT(VLookups!$C$16/12,180,-FV(VLookups!$C$16/12,48,,-VLookups!$C$15))</f>
        <v>-1138.3540184987783</v>
      </c>
      <c r="J111" s="19">
        <v>0</v>
      </c>
      <c r="K111" s="19">
        <v>0</v>
      </c>
      <c r="L111" s="20">
        <f>VLookups!$C$30</f>
        <v>-471.78084110027339</v>
      </c>
      <c r="M111" s="20">
        <f>M110-VLookups!$C$33</f>
        <v>-112</v>
      </c>
      <c r="N111" s="22">
        <v>47</v>
      </c>
      <c r="O111" s="19">
        <v>0</v>
      </c>
      <c r="P111" s="19">
        <v>0</v>
      </c>
      <c r="Q111" s="9" t="s">
        <v>36</v>
      </c>
      <c r="R111" s="21">
        <f>R99*(1+VLookups!$C$45)</f>
        <v>-2408.8753652504815</v>
      </c>
      <c r="S111" s="19">
        <v>0</v>
      </c>
      <c r="T111" s="19">
        <v>0</v>
      </c>
      <c r="U111" s="9" t="s">
        <v>36</v>
      </c>
      <c r="V111" s="21">
        <f>V110-VLookups!$C$54</f>
        <v>-1035</v>
      </c>
      <c r="W111" s="21">
        <f>-VLookups!$C$59</f>
        <v>-200</v>
      </c>
      <c r="X111" s="19">
        <v>0</v>
      </c>
      <c r="Y111" s="20">
        <f>Y110*(1+VLookups!$C$57/12)</f>
        <v>-204.25147749711684</v>
      </c>
      <c r="Z111" s="20">
        <f>-E111*VLookups!$J$3</f>
        <v>-395.04271108902083</v>
      </c>
      <c r="AA111" s="19">
        <v>0</v>
      </c>
      <c r="AB111" s="20">
        <f t="shared" si="3"/>
        <v>826.76367899563695</v>
      </c>
      <c r="AC111" s="20">
        <f t="shared" si="4"/>
        <v>114660.51103774992</v>
      </c>
    </row>
    <row r="112" spans="2:29" x14ac:dyDescent="0.25">
      <c r="B112" s="9">
        <v>108</v>
      </c>
      <c r="C112" s="9">
        <f t="shared" si="5"/>
        <v>32</v>
      </c>
      <c r="D112" s="9">
        <v>0</v>
      </c>
      <c r="E112" s="20">
        <v>10221.730149428413</v>
      </c>
      <c r="F112" s="20">
        <f>'B-B-HS'!E112*-VLookups!$C$10*2</f>
        <v>-613.30380896570477</v>
      </c>
      <c r="G112" s="19">
        <v>0</v>
      </c>
      <c r="H112" s="20">
        <f>(-VLookups!$C$13)*(E112+F112/2)</f>
        <v>-2885.2877692791585</v>
      </c>
      <c r="I112" s="20">
        <f>-PMT(VLookups!$C$16/12,180,-FV(VLookups!$C$16/12,48,,-VLookups!$C$15))</f>
        <v>-1138.3540184987783</v>
      </c>
      <c r="J112" s="19">
        <v>0</v>
      </c>
      <c r="K112" s="19">
        <v>0</v>
      </c>
      <c r="L112" s="20">
        <f>VLookups!$C$30</f>
        <v>-471.78084110027339</v>
      </c>
      <c r="M112" s="20">
        <f>M111-VLookups!$C$33</f>
        <v>-113</v>
      </c>
      <c r="N112" s="22">
        <v>48</v>
      </c>
      <c r="O112" s="19">
        <v>0</v>
      </c>
      <c r="P112" s="19">
        <v>0</v>
      </c>
      <c r="Q112" s="9" t="s">
        <v>36</v>
      </c>
      <c r="R112" s="21">
        <f>R100*(1+VLookups!$C$45)</f>
        <v>-2555.8167625307606</v>
      </c>
      <c r="S112" s="19">
        <v>0</v>
      </c>
      <c r="T112" s="19">
        <v>0</v>
      </c>
      <c r="U112" s="9" t="s">
        <v>36</v>
      </c>
      <c r="V112" s="21">
        <f>V111-VLookups!$C$54</f>
        <v>-1040</v>
      </c>
      <c r="W112" s="21">
        <f>-VLookups!$C$59</f>
        <v>-200</v>
      </c>
      <c r="X112" s="19">
        <v>0</v>
      </c>
      <c r="Y112" s="20">
        <f>Y111*(1+VLookups!$C$57/12)</f>
        <v>-204.84721097315008</v>
      </c>
      <c r="Z112" s="20">
        <f>-E112*VLookups!$J$3</f>
        <v>-408.86920597713652</v>
      </c>
      <c r="AA112" s="19">
        <v>0</v>
      </c>
      <c r="AB112" s="20">
        <f t="shared" si="3"/>
        <v>897.12243658630268</v>
      </c>
      <c r="AC112" s="20">
        <f t="shared" si="4"/>
        <v>115748.73432606581</v>
      </c>
    </row>
    <row r="113" spans="2:29" x14ac:dyDescent="0.25">
      <c r="B113" s="9">
        <v>109</v>
      </c>
      <c r="C113" s="9">
        <f t="shared" si="5"/>
        <v>32</v>
      </c>
      <c r="D113" s="9">
        <v>1</v>
      </c>
      <c r="E113" s="20">
        <v>10221.730149428413</v>
      </c>
      <c r="F113" s="20">
        <f>'B-B-HS'!E113*-VLookups!$C$10*2</f>
        <v>-613.30380896570477</v>
      </c>
      <c r="G113" s="19">
        <v>0</v>
      </c>
      <c r="H113" s="20">
        <f>(-VLookups!$C$13)*(E113+F113/2)</f>
        <v>-2885.2877692791585</v>
      </c>
      <c r="I113" s="20">
        <f>-PMT(VLookups!$C$16/12,180,-FV(VLookups!$C$16/12,48,,-VLookups!$C$15))</f>
        <v>-1138.3540184987783</v>
      </c>
      <c r="J113" s="19">
        <v>0</v>
      </c>
      <c r="K113" s="19">
        <v>0</v>
      </c>
      <c r="L113" s="20">
        <f>VLookups!$C$30</f>
        <v>-471.78084110027339</v>
      </c>
      <c r="M113" s="20">
        <f>M112-VLookups!$C$33</f>
        <v>-114</v>
      </c>
      <c r="N113" s="22">
        <v>49</v>
      </c>
      <c r="O113" s="19">
        <v>0</v>
      </c>
      <c r="P113" s="19">
        <v>0</v>
      </c>
      <c r="Q113" s="9" t="s">
        <v>36</v>
      </c>
      <c r="R113" s="21">
        <f>R101*(1+VLookups!$C$45)</f>
        <v>-2555.8167625307606</v>
      </c>
      <c r="S113" s="19">
        <v>0</v>
      </c>
      <c r="T113" s="19">
        <v>0</v>
      </c>
      <c r="U113" s="9" t="s">
        <v>36</v>
      </c>
      <c r="V113" s="21">
        <f>V112-VLookups!$C$54</f>
        <v>-1045</v>
      </c>
      <c r="W113" s="21">
        <f>-VLookups!$C$59</f>
        <v>-200</v>
      </c>
      <c r="X113" s="19">
        <v>0</v>
      </c>
      <c r="Y113" s="20">
        <f>Y112*(1+VLookups!$C$57/12)</f>
        <v>-205.4446820051551</v>
      </c>
      <c r="Z113" s="20">
        <f>-E113*VLookups!$J$3</f>
        <v>-408.86920597713652</v>
      </c>
      <c r="AA113" s="19">
        <v>0</v>
      </c>
      <c r="AB113" s="20">
        <f t="shared" si="3"/>
        <v>890.52496555429775</v>
      </c>
      <c r="AC113" s="20">
        <f t="shared" si="4"/>
        <v>116832.17384883022</v>
      </c>
    </row>
    <row r="114" spans="2:29" x14ac:dyDescent="0.25">
      <c r="B114" s="9">
        <v>110</v>
      </c>
      <c r="C114" s="9">
        <f t="shared" si="5"/>
        <v>32</v>
      </c>
      <c r="D114" s="9">
        <v>2</v>
      </c>
      <c r="E114" s="20">
        <v>10221.730149428413</v>
      </c>
      <c r="F114" s="20">
        <f>'B-B-HS'!E114*-VLookups!$C$10*2</f>
        <v>-613.30380896570477</v>
      </c>
      <c r="G114" s="19">
        <v>0</v>
      </c>
      <c r="H114" s="20">
        <f>(-VLookups!$C$13)*(E114+F114/2)</f>
        <v>-2885.2877692791585</v>
      </c>
      <c r="I114" s="20">
        <f>-PMT(VLookups!$C$16/12,180,-FV(VLookups!$C$16/12,48,,-VLookups!$C$15))</f>
        <v>-1138.3540184987783</v>
      </c>
      <c r="J114" s="19">
        <v>0</v>
      </c>
      <c r="K114" s="19">
        <v>0</v>
      </c>
      <c r="L114" s="20">
        <f>VLookups!$C$30</f>
        <v>-471.78084110027339</v>
      </c>
      <c r="M114" s="20">
        <f>M113-VLookups!$C$33</f>
        <v>-115</v>
      </c>
      <c r="N114" s="22">
        <v>50</v>
      </c>
      <c r="O114" s="19">
        <v>0</v>
      </c>
      <c r="P114" s="19">
        <v>0</v>
      </c>
      <c r="Q114" s="9" t="s">
        <v>36</v>
      </c>
      <c r="R114" s="21">
        <f>R102*(1+VLookups!$C$45)</f>
        <v>-2555.8167625307606</v>
      </c>
      <c r="S114" s="19">
        <v>0</v>
      </c>
      <c r="T114" s="19">
        <v>0</v>
      </c>
      <c r="U114" s="9" t="s">
        <v>36</v>
      </c>
      <c r="V114" s="21">
        <f>V113-VLookups!$C$54</f>
        <v>-1050</v>
      </c>
      <c r="W114" s="21">
        <f>-VLookups!$C$59</f>
        <v>-200</v>
      </c>
      <c r="X114" s="19">
        <v>0</v>
      </c>
      <c r="Y114" s="20">
        <f>Y113*(1+VLookups!$C$57/12)</f>
        <v>-206.04389566100346</v>
      </c>
      <c r="Z114" s="20">
        <f>-E114*VLookups!$J$3</f>
        <v>-408.86920597713652</v>
      </c>
      <c r="AA114" s="19">
        <v>0</v>
      </c>
      <c r="AB114" s="20">
        <f t="shared" si="3"/>
        <v>883.92575189844933</v>
      </c>
      <c r="AC114" s="20">
        <f t="shared" si="4"/>
        <v>117910.81989047673</v>
      </c>
    </row>
    <row r="115" spans="2:29" x14ac:dyDescent="0.25">
      <c r="B115" s="9">
        <v>111</v>
      </c>
      <c r="C115" s="9">
        <f t="shared" si="5"/>
        <v>32</v>
      </c>
      <c r="D115" s="9">
        <v>3</v>
      </c>
      <c r="E115" s="20">
        <v>10221.730149428413</v>
      </c>
      <c r="F115" s="20">
        <f>'B-B-HS'!E115*-VLookups!$C$10*2</f>
        <v>-613.30380896570477</v>
      </c>
      <c r="G115" s="19">
        <v>0</v>
      </c>
      <c r="H115" s="20">
        <f>(-VLookups!$C$13)*(E115+F115/2)</f>
        <v>-2885.2877692791585</v>
      </c>
      <c r="I115" s="20">
        <f>-PMT(VLookups!$C$16/12,180,-FV(VLookups!$C$16/12,48,,-VLookups!$C$15))</f>
        <v>-1138.3540184987783</v>
      </c>
      <c r="J115" s="19">
        <v>0</v>
      </c>
      <c r="K115" s="19">
        <v>0</v>
      </c>
      <c r="L115" s="20">
        <f>VLookups!$C$30</f>
        <v>-471.78084110027339</v>
      </c>
      <c r="M115" s="20">
        <f>M114-VLookups!$C$33</f>
        <v>-116</v>
      </c>
      <c r="N115" s="22">
        <v>51</v>
      </c>
      <c r="O115" s="19">
        <v>0</v>
      </c>
      <c r="P115" s="19">
        <v>0</v>
      </c>
      <c r="Q115" s="9" t="s">
        <v>36</v>
      </c>
      <c r="R115" s="21">
        <f>R103*(1+VLookups!$C$45)</f>
        <v>-2555.8167625307606</v>
      </c>
      <c r="S115" s="19">
        <v>0</v>
      </c>
      <c r="T115" s="19">
        <v>0</v>
      </c>
      <c r="U115" s="9" t="s">
        <v>36</v>
      </c>
      <c r="V115" s="21">
        <f>V114-VLookups!$C$54</f>
        <v>-1055</v>
      </c>
      <c r="W115" s="21">
        <f>-VLookups!$C$59</f>
        <v>-200</v>
      </c>
      <c r="X115" s="19">
        <v>0</v>
      </c>
      <c r="Y115" s="20">
        <f>Y114*(1+VLookups!$C$57/12)</f>
        <v>-206.64485702334807</v>
      </c>
      <c r="Z115" s="20">
        <f>-E115*VLookups!$J$3</f>
        <v>-408.86920597713652</v>
      </c>
      <c r="AA115" s="19">
        <v>0</v>
      </c>
      <c r="AB115" s="20">
        <f t="shared" si="3"/>
        <v>877.32479053610473</v>
      </c>
      <c r="AC115" s="20">
        <f t="shared" si="4"/>
        <v>118984.66271416364</v>
      </c>
    </row>
    <row r="116" spans="2:29" x14ac:dyDescent="0.25">
      <c r="B116" s="9">
        <v>112</v>
      </c>
      <c r="C116" s="9">
        <f t="shared" si="5"/>
        <v>32</v>
      </c>
      <c r="D116" s="9">
        <v>4</v>
      </c>
      <c r="E116" s="20">
        <v>10221.730149428413</v>
      </c>
      <c r="F116" s="20">
        <f>'B-B-HS'!E116*-VLookups!$C$10*2</f>
        <v>-613.30380896570477</v>
      </c>
      <c r="G116" s="19">
        <v>0</v>
      </c>
      <c r="H116" s="20">
        <f>(-VLookups!$C$13)*(E116+F116/2)</f>
        <v>-2885.2877692791585</v>
      </c>
      <c r="I116" s="20">
        <f>-PMT(VLookups!$C$16/12,180,-FV(VLookups!$C$16/12,48,,-VLookups!$C$15))</f>
        <v>-1138.3540184987783</v>
      </c>
      <c r="J116" s="19">
        <v>0</v>
      </c>
      <c r="K116" s="19">
        <v>0</v>
      </c>
      <c r="L116" s="20">
        <f>VLookups!$C$30</f>
        <v>-471.78084110027339</v>
      </c>
      <c r="M116" s="20">
        <f>M115-VLookups!$C$33</f>
        <v>-117</v>
      </c>
      <c r="N116" s="22">
        <v>52</v>
      </c>
      <c r="O116" s="19">
        <v>0</v>
      </c>
      <c r="P116" s="19">
        <v>0</v>
      </c>
      <c r="Q116" s="9" t="s">
        <v>36</v>
      </c>
      <c r="R116" s="21">
        <f>R104*(1+VLookups!$C$45)</f>
        <v>-2555.8167625307606</v>
      </c>
      <c r="S116" s="19">
        <v>0</v>
      </c>
      <c r="T116" s="19">
        <v>0</v>
      </c>
      <c r="U116" s="9" t="s">
        <v>36</v>
      </c>
      <c r="V116" s="21">
        <f>V115-VLookups!$C$54</f>
        <v>-1060</v>
      </c>
      <c r="W116" s="21">
        <f>-VLookups!$C$59</f>
        <v>-200</v>
      </c>
      <c r="X116" s="19">
        <v>0</v>
      </c>
      <c r="Y116" s="20">
        <f>Y115*(1+VLookups!$C$57/12)</f>
        <v>-207.24757118966616</v>
      </c>
      <c r="Z116" s="20">
        <f>-E116*VLookups!$J$3</f>
        <v>-408.86920597713652</v>
      </c>
      <c r="AA116" s="19">
        <v>0</v>
      </c>
      <c r="AB116" s="20">
        <f t="shared" si="3"/>
        <v>870.72207636978669</v>
      </c>
      <c r="AC116" s="20">
        <f t="shared" si="4"/>
        <v>120053.6925617237</v>
      </c>
    </row>
    <row r="117" spans="2:29" x14ac:dyDescent="0.25">
      <c r="B117" s="9">
        <v>113</v>
      </c>
      <c r="C117" s="9">
        <f t="shared" si="5"/>
        <v>32</v>
      </c>
      <c r="D117" s="9">
        <v>5</v>
      </c>
      <c r="E117" s="20">
        <v>10221.730149428413</v>
      </c>
      <c r="F117" s="20">
        <f>'B-B-HS'!E117*-VLookups!$C$10*2</f>
        <v>-613.30380896570477</v>
      </c>
      <c r="G117" s="19">
        <v>0</v>
      </c>
      <c r="H117" s="20">
        <f>(-VLookups!$C$13)*(E117+F117/2)</f>
        <v>-2885.2877692791585</v>
      </c>
      <c r="I117" s="20">
        <f>-PMT(VLookups!$C$16/12,180,-FV(VLookups!$C$16/12,48,,-VLookups!$C$15))</f>
        <v>-1138.3540184987783</v>
      </c>
      <c r="J117" s="19">
        <v>0</v>
      </c>
      <c r="K117" s="19">
        <v>0</v>
      </c>
      <c r="L117" s="20">
        <f>VLookups!$C$30</f>
        <v>-471.78084110027339</v>
      </c>
      <c r="M117" s="20">
        <f>M116-VLookups!$C$33</f>
        <v>-118</v>
      </c>
      <c r="N117" s="22">
        <v>53</v>
      </c>
      <c r="O117" s="19">
        <v>0</v>
      </c>
      <c r="P117" s="19">
        <v>0</v>
      </c>
      <c r="Q117" s="9" t="s">
        <v>36</v>
      </c>
      <c r="R117" s="21">
        <f>R105*(1+VLookups!$C$45)</f>
        <v>-2555.8167625307606</v>
      </c>
      <c r="S117" s="19">
        <v>0</v>
      </c>
      <c r="T117" s="19">
        <v>0</v>
      </c>
      <c r="U117" s="9" t="s">
        <v>36</v>
      </c>
      <c r="V117" s="21">
        <f>V116-VLookups!$C$54</f>
        <v>-1065</v>
      </c>
      <c r="W117" s="21">
        <f>-VLookups!$C$59</f>
        <v>-200</v>
      </c>
      <c r="X117" s="19">
        <v>0</v>
      </c>
      <c r="Y117" s="20">
        <f>Y116*(1+VLookups!$C$57/12)</f>
        <v>-207.85204327230269</v>
      </c>
      <c r="Z117" s="20">
        <f>-E117*VLookups!$J$3</f>
        <v>-408.86920597713652</v>
      </c>
      <c r="AA117" s="19">
        <v>0</v>
      </c>
      <c r="AB117" s="20">
        <f t="shared" si="3"/>
        <v>864.11760428715024</v>
      </c>
      <c r="AC117" s="20">
        <f t="shared" si="4"/>
        <v>121117.89965361373</v>
      </c>
    </row>
    <row r="118" spans="2:29" x14ac:dyDescent="0.25">
      <c r="B118" s="9">
        <v>114</v>
      </c>
      <c r="C118" s="9">
        <f t="shared" si="5"/>
        <v>32</v>
      </c>
      <c r="D118" s="9">
        <v>6</v>
      </c>
      <c r="E118" s="20">
        <v>10221.730149428413</v>
      </c>
      <c r="F118" s="20">
        <f>'B-B-HS'!E118*-VLookups!$C$10*2</f>
        <v>-613.30380896570477</v>
      </c>
      <c r="G118" s="19">
        <v>0</v>
      </c>
      <c r="H118" s="20">
        <f>(-VLookups!$C$13)*(E118+F118/2)</f>
        <v>-2885.2877692791585</v>
      </c>
      <c r="I118" s="20">
        <f>-PMT(VLookups!$C$16/12,180,-FV(VLookups!$C$16/12,48,,-VLookups!$C$15))</f>
        <v>-1138.3540184987783</v>
      </c>
      <c r="J118" s="19">
        <v>0</v>
      </c>
      <c r="K118" s="19">
        <v>0</v>
      </c>
      <c r="L118" s="20">
        <f>VLookups!$C$30</f>
        <v>-471.78084110027339</v>
      </c>
      <c r="M118" s="20">
        <f>M117-VLookups!$C$33</f>
        <v>-119</v>
      </c>
      <c r="N118" s="22">
        <v>54</v>
      </c>
      <c r="O118" s="19">
        <v>0</v>
      </c>
      <c r="P118" s="19">
        <v>0</v>
      </c>
      <c r="Q118" s="9" t="s">
        <v>36</v>
      </c>
      <c r="R118" s="21">
        <f>R106*(1+VLookups!$C$45)</f>
        <v>-2555.8167625307606</v>
      </c>
      <c r="S118" s="19">
        <v>0</v>
      </c>
      <c r="T118" s="19">
        <v>0</v>
      </c>
      <c r="U118" s="9" t="s">
        <v>36</v>
      </c>
      <c r="V118" s="21">
        <f>V117-VLookups!$C$54</f>
        <v>-1070</v>
      </c>
      <c r="W118" s="21">
        <f>-VLookups!$C$59</f>
        <v>-200</v>
      </c>
      <c r="X118" s="19">
        <v>0</v>
      </c>
      <c r="Y118" s="20">
        <f>Y117*(1+VLookups!$C$57/12)</f>
        <v>-208.45827839851358</v>
      </c>
      <c r="Z118" s="20">
        <f>-E118*VLookups!$J$3</f>
        <v>-408.86920597713652</v>
      </c>
      <c r="AA118" s="19">
        <v>0</v>
      </c>
      <c r="AB118" s="20">
        <f t="shared" si="3"/>
        <v>857.51136916093924</v>
      </c>
      <c r="AC118" s="20">
        <f t="shared" si="4"/>
        <v>122177.27418886403</v>
      </c>
    </row>
    <row r="119" spans="2:29" x14ac:dyDescent="0.25">
      <c r="B119" s="9">
        <v>115</v>
      </c>
      <c r="C119" s="9">
        <f t="shared" si="5"/>
        <v>32</v>
      </c>
      <c r="D119" s="9">
        <v>7</v>
      </c>
      <c r="E119" s="20">
        <v>10221.730149428413</v>
      </c>
      <c r="F119" s="20">
        <f>'B-B-HS'!E119*-VLookups!$C$10*2</f>
        <v>-613.30380896570477</v>
      </c>
      <c r="G119" s="19">
        <v>0</v>
      </c>
      <c r="H119" s="20">
        <f>(-VLookups!$C$13)*(E119+F119/2)</f>
        <v>-2885.2877692791585</v>
      </c>
      <c r="I119" s="20">
        <f>-PMT(VLookups!$C$16/12,180,-FV(VLookups!$C$16/12,48,,-VLookups!$C$15))</f>
        <v>-1138.3540184987783</v>
      </c>
      <c r="J119" s="19">
        <v>0</v>
      </c>
      <c r="K119" s="19">
        <v>0</v>
      </c>
      <c r="L119" s="20">
        <f>VLookups!$C$30</f>
        <v>-471.78084110027339</v>
      </c>
      <c r="M119" s="20">
        <f>M118-VLookups!$C$33</f>
        <v>-120</v>
      </c>
      <c r="N119" s="22">
        <v>55</v>
      </c>
      <c r="O119" s="19">
        <v>0</v>
      </c>
      <c r="P119" s="19">
        <v>0</v>
      </c>
      <c r="Q119" s="9" t="s">
        <v>36</v>
      </c>
      <c r="R119" s="21">
        <f>R107*(1+VLookups!$C$45)</f>
        <v>-2555.8167625307606</v>
      </c>
      <c r="S119" s="19">
        <v>0</v>
      </c>
      <c r="T119" s="19">
        <v>0</v>
      </c>
      <c r="U119" s="9" t="s">
        <v>36</v>
      </c>
      <c r="V119" s="21">
        <f>V118-VLookups!$C$54</f>
        <v>-1075</v>
      </c>
      <c r="W119" s="21">
        <f>-VLookups!$C$59</f>
        <v>-200</v>
      </c>
      <c r="X119" s="19">
        <v>0</v>
      </c>
      <c r="Y119" s="20">
        <f>Y118*(1+VLookups!$C$57/12)</f>
        <v>-209.06628171050926</v>
      </c>
      <c r="Z119" s="20">
        <f>-E119*VLookups!$J$3</f>
        <v>-408.86920597713652</v>
      </c>
      <c r="AA119" s="19">
        <v>0</v>
      </c>
      <c r="AB119" s="20">
        <f t="shared" si="3"/>
        <v>850.90336584894362</v>
      </c>
      <c r="AC119" s="20">
        <f t="shared" si="4"/>
        <v>123231.80634502776</v>
      </c>
    </row>
    <row r="120" spans="2:29" x14ac:dyDescent="0.25">
      <c r="B120" s="9">
        <v>116</v>
      </c>
      <c r="C120" s="9">
        <f t="shared" si="5"/>
        <v>32</v>
      </c>
      <c r="D120" s="9">
        <v>8</v>
      </c>
      <c r="E120" s="20">
        <v>10221.730149428413</v>
      </c>
      <c r="F120" s="20">
        <f>'B-B-HS'!E120*-VLookups!$C$10*2</f>
        <v>-613.30380896570477</v>
      </c>
      <c r="G120" s="19">
        <v>0</v>
      </c>
      <c r="H120" s="20">
        <f>(-VLookups!$C$13)*(E120+F120/2)</f>
        <v>-2885.2877692791585</v>
      </c>
      <c r="I120" s="20">
        <f>-PMT(VLookups!$C$16/12,180,-FV(VLookups!$C$16/12,48,,-VLookups!$C$15))</f>
        <v>-1138.3540184987783</v>
      </c>
      <c r="J120" s="19">
        <v>0</v>
      </c>
      <c r="K120" s="19">
        <v>0</v>
      </c>
      <c r="L120" s="20">
        <f>VLookups!$C$30</f>
        <v>-471.78084110027339</v>
      </c>
      <c r="M120" s="20">
        <f>M119-VLookups!$C$33</f>
        <v>-121</v>
      </c>
      <c r="N120" s="22">
        <v>56</v>
      </c>
      <c r="O120" s="19">
        <v>0</v>
      </c>
      <c r="P120" s="19">
        <v>0</v>
      </c>
      <c r="Q120" s="9" t="s">
        <v>36</v>
      </c>
      <c r="R120" s="21">
        <f>R108*(1+VLookups!$C$45)</f>
        <v>-2555.8167625307606</v>
      </c>
      <c r="S120" s="19">
        <v>0</v>
      </c>
      <c r="T120" s="19">
        <v>0</v>
      </c>
      <c r="U120" s="9" t="s">
        <v>36</v>
      </c>
      <c r="V120" s="21">
        <f>V119-VLookups!$C$54</f>
        <v>-1080</v>
      </c>
      <c r="W120" s="21">
        <f>-VLookups!$C$59</f>
        <v>-200</v>
      </c>
      <c r="X120" s="19">
        <v>0</v>
      </c>
      <c r="Y120" s="20">
        <f>Y119*(1+VLookups!$C$57/12)</f>
        <v>-209.67605836549825</v>
      </c>
      <c r="Z120" s="20">
        <f>-E120*VLookups!$J$3</f>
        <v>-408.86920597713652</v>
      </c>
      <c r="AA120" s="19">
        <v>0</v>
      </c>
      <c r="AB120" s="20">
        <f t="shared" si="3"/>
        <v>844.29358919395463</v>
      </c>
      <c r="AC120" s="20">
        <f t="shared" si="4"/>
        <v>124281.48627813009</v>
      </c>
    </row>
    <row r="121" spans="2:29" x14ac:dyDescent="0.25">
      <c r="B121" s="9">
        <v>117</v>
      </c>
      <c r="C121" s="9">
        <f t="shared" si="5"/>
        <v>32</v>
      </c>
      <c r="D121" s="9">
        <v>9</v>
      </c>
      <c r="E121" s="20">
        <v>10221.730149428413</v>
      </c>
      <c r="F121" s="20">
        <f>'B-B-HS'!E121*-VLookups!$C$10*2</f>
        <v>-613.30380896570477</v>
      </c>
      <c r="G121" s="19">
        <v>0</v>
      </c>
      <c r="H121" s="20">
        <f>(-VLookups!$C$13)*(E121+F121/2)</f>
        <v>-2885.2877692791585</v>
      </c>
      <c r="I121" s="20">
        <f>-PMT(VLookups!$C$16/12,180,-FV(VLookups!$C$16/12,48,,-VLookups!$C$15))</f>
        <v>-1138.3540184987783</v>
      </c>
      <c r="J121" s="19">
        <v>0</v>
      </c>
      <c r="K121" s="19">
        <v>0</v>
      </c>
      <c r="L121" s="20">
        <f>VLookups!$C$30</f>
        <v>-471.78084110027339</v>
      </c>
      <c r="M121" s="20">
        <f>M120-VLookups!$C$33</f>
        <v>-122</v>
      </c>
      <c r="N121" s="22">
        <v>57</v>
      </c>
      <c r="O121" s="19">
        <v>0</v>
      </c>
      <c r="P121" s="19">
        <v>0</v>
      </c>
      <c r="Q121" s="9" t="s">
        <v>36</v>
      </c>
      <c r="R121" s="21">
        <f>R109*(1+VLookups!$C$45)</f>
        <v>-2555.8167625307606</v>
      </c>
      <c r="S121" s="19">
        <v>0</v>
      </c>
      <c r="T121" s="19">
        <v>0</v>
      </c>
      <c r="U121" s="9" t="s">
        <v>36</v>
      </c>
      <c r="V121" s="21">
        <f>V120-VLookups!$C$54</f>
        <v>-1085</v>
      </c>
      <c r="W121" s="21">
        <f>-VLookups!$C$59</f>
        <v>-200</v>
      </c>
      <c r="X121" s="19">
        <v>0</v>
      </c>
      <c r="Y121" s="20">
        <f>Y120*(1+VLookups!$C$57/12)</f>
        <v>-210.28761353573097</v>
      </c>
      <c r="Z121" s="20">
        <f>-E121*VLookups!$J$3</f>
        <v>-408.86920597713652</v>
      </c>
      <c r="AA121" s="19">
        <v>0</v>
      </c>
      <c r="AB121" s="20">
        <f t="shared" si="3"/>
        <v>837.68203402372183</v>
      </c>
      <c r="AC121" s="20">
        <f t="shared" si="4"/>
        <v>125326.30412261737</v>
      </c>
    </row>
    <row r="122" spans="2:29" x14ac:dyDescent="0.25">
      <c r="B122" s="9">
        <v>118</v>
      </c>
      <c r="C122" s="9">
        <f t="shared" si="5"/>
        <v>32</v>
      </c>
      <c r="D122" s="9">
        <v>10</v>
      </c>
      <c r="E122" s="20">
        <v>10221.730149428413</v>
      </c>
      <c r="F122" s="20">
        <f>'B-B-HS'!E122*-VLookups!$C$10*2</f>
        <v>-613.30380896570477</v>
      </c>
      <c r="G122" s="19">
        <v>0</v>
      </c>
      <c r="H122" s="20">
        <f>(-VLookups!$C$13)*(E122+F122/2)</f>
        <v>-2885.2877692791585</v>
      </c>
      <c r="I122" s="20">
        <f>-PMT(VLookups!$C$16/12,180,-FV(VLookups!$C$16/12,48,,-VLookups!$C$15))</f>
        <v>-1138.3540184987783</v>
      </c>
      <c r="J122" s="19">
        <v>0</v>
      </c>
      <c r="K122" s="19">
        <v>0</v>
      </c>
      <c r="L122" s="20">
        <f>VLookups!$C$30</f>
        <v>-471.78084110027339</v>
      </c>
      <c r="M122" s="20">
        <f>M121-VLookups!$C$33</f>
        <v>-123</v>
      </c>
      <c r="N122" s="22">
        <v>58</v>
      </c>
      <c r="O122" s="19">
        <v>0</v>
      </c>
      <c r="P122" s="19">
        <v>0</v>
      </c>
      <c r="Q122" s="9" t="s">
        <v>36</v>
      </c>
      <c r="R122" s="21">
        <f>R110*(1+VLookups!$C$45)</f>
        <v>-2555.8167625307606</v>
      </c>
      <c r="S122" s="19">
        <v>0</v>
      </c>
      <c r="T122" s="19">
        <v>0</v>
      </c>
      <c r="U122" s="9" t="s">
        <v>36</v>
      </c>
      <c r="V122" s="21">
        <f>V121-VLookups!$C$54</f>
        <v>-1090</v>
      </c>
      <c r="W122" s="21">
        <f>-VLookups!$C$59</f>
        <v>-200</v>
      </c>
      <c r="X122" s="19">
        <v>0</v>
      </c>
      <c r="Y122" s="20">
        <f>Y121*(1+VLookups!$C$57/12)</f>
        <v>-210.90095240854353</v>
      </c>
      <c r="Z122" s="20">
        <f>-E122*VLookups!$J$3</f>
        <v>-408.86920597713652</v>
      </c>
      <c r="AA122" s="19">
        <v>0</v>
      </c>
      <c r="AB122" s="20">
        <f t="shared" si="3"/>
        <v>831.06869515090921</v>
      </c>
      <c r="AC122" s="20">
        <f t="shared" si="4"/>
        <v>126366.24999130597</v>
      </c>
    </row>
    <row r="123" spans="2:29" x14ac:dyDescent="0.25">
      <c r="B123" s="9">
        <v>119</v>
      </c>
      <c r="C123" s="9">
        <f t="shared" si="5"/>
        <v>32</v>
      </c>
      <c r="D123" s="9">
        <v>11</v>
      </c>
      <c r="E123" s="20">
        <v>10221.730149428413</v>
      </c>
      <c r="F123" s="20">
        <f>'B-B-HS'!E123*-VLookups!$C$10*2</f>
        <v>-613.30380896570477</v>
      </c>
      <c r="G123" s="19">
        <v>0</v>
      </c>
      <c r="H123" s="20">
        <f>(-VLookups!$C$13)*(E123+F123/2)</f>
        <v>-2885.2877692791585</v>
      </c>
      <c r="I123" s="20">
        <f>-PMT(VLookups!$C$16/12,180,-FV(VLookups!$C$16/12,48,,-VLookups!$C$15))</f>
        <v>-1138.3540184987783</v>
      </c>
      <c r="J123" s="19">
        <v>0</v>
      </c>
      <c r="K123" s="19">
        <v>0</v>
      </c>
      <c r="L123" s="20">
        <f>VLookups!$C$30</f>
        <v>-471.78084110027339</v>
      </c>
      <c r="M123" s="20">
        <f>M122-VLookups!$C$33</f>
        <v>-124</v>
      </c>
      <c r="N123" s="22">
        <v>59</v>
      </c>
      <c r="O123" s="19">
        <v>0</v>
      </c>
      <c r="P123" s="19">
        <v>0</v>
      </c>
      <c r="Q123" s="9" t="s">
        <v>36</v>
      </c>
      <c r="R123" s="21">
        <f>R111*(1+VLookups!$C$45)</f>
        <v>-2555.8167625307606</v>
      </c>
      <c r="S123" s="19">
        <v>0</v>
      </c>
      <c r="T123" s="19">
        <v>0</v>
      </c>
      <c r="U123" s="9" t="s">
        <v>36</v>
      </c>
      <c r="V123" s="21">
        <f>V122-VLookups!$C$54</f>
        <v>-1095</v>
      </c>
      <c r="W123" s="21">
        <f>-VLookups!$C$59</f>
        <v>-200</v>
      </c>
      <c r="X123" s="19">
        <v>0</v>
      </c>
      <c r="Y123" s="20">
        <f>Y122*(1+VLookups!$C$57/12)</f>
        <v>-211.51608018640178</v>
      </c>
      <c r="Z123" s="20">
        <f>-E123*VLookups!$J$3</f>
        <v>-408.86920597713652</v>
      </c>
      <c r="AA123" s="19">
        <v>0</v>
      </c>
      <c r="AB123" s="20">
        <f t="shared" si="3"/>
        <v>824.4535673730511</v>
      </c>
      <c r="AC123" s="20">
        <f t="shared" si="4"/>
        <v>127401.31397533121</v>
      </c>
    </row>
    <row r="124" spans="2:29" x14ac:dyDescent="0.25">
      <c r="B124" s="9">
        <v>120</v>
      </c>
      <c r="C124" s="9">
        <f t="shared" si="5"/>
        <v>33</v>
      </c>
      <c r="D124" s="9">
        <v>0</v>
      </c>
      <c r="E124" s="20">
        <v>10579.490704658407</v>
      </c>
      <c r="F124" s="20">
        <f>'B-B-HS'!E124*-VLookups!$C$10*2</f>
        <v>-634.76944227950435</v>
      </c>
      <c r="G124" s="19">
        <v>0</v>
      </c>
      <c r="H124" s="20">
        <f>(-VLookups!$C$13)*(E124+F124/2)</f>
        <v>-2986.2728412039291</v>
      </c>
      <c r="I124" s="20">
        <f>-PMT(VLookups!$C$16/12,180,-FV(VLookups!$C$16/12,48,,-VLookups!$C$15))</f>
        <v>-1138.3540184987783</v>
      </c>
      <c r="J124" s="19">
        <v>0</v>
      </c>
      <c r="K124" s="19">
        <v>0</v>
      </c>
      <c r="L124" s="20">
        <f>VLookups!$C$30</f>
        <v>-471.78084110027339</v>
      </c>
      <c r="M124" s="20">
        <f>M123-VLookups!$C$33</f>
        <v>-125</v>
      </c>
      <c r="N124" s="22">
        <v>60</v>
      </c>
      <c r="O124" s="19">
        <v>0</v>
      </c>
      <c r="P124" s="19">
        <v>0</v>
      </c>
      <c r="Q124" s="9" t="s">
        <v>36</v>
      </c>
      <c r="R124" s="21">
        <f>R112*(1+VLookups!$C$45)</f>
        <v>-2711.7215850451366</v>
      </c>
      <c r="S124" s="19">
        <v>0</v>
      </c>
      <c r="T124" s="19">
        <v>0</v>
      </c>
      <c r="U124" s="9" t="s">
        <v>36</v>
      </c>
      <c r="V124" s="21">
        <f>V123-VLookups!$C$54</f>
        <v>-1100</v>
      </c>
      <c r="W124" s="21">
        <f>-VLookups!$C$59</f>
        <v>-200</v>
      </c>
      <c r="X124" s="19">
        <v>0</v>
      </c>
      <c r="Y124" s="20">
        <f>Y123*(1+VLookups!$C$57/12)</f>
        <v>-212.13300208694545</v>
      </c>
      <c r="Z124" s="20">
        <f>-E124*VLookups!$J$3</f>
        <v>-423.17962818633629</v>
      </c>
      <c r="AA124" s="19">
        <v>0</v>
      </c>
      <c r="AB124" s="20">
        <f t="shared" si="3"/>
        <v>893.66406739725699</v>
      </c>
      <c r="AC124" s="20">
        <f t="shared" si="4"/>
        <v>128507.31356602069</v>
      </c>
    </row>
    <row r="125" spans="2:29" x14ac:dyDescent="0.25">
      <c r="B125" s="9">
        <v>121</v>
      </c>
      <c r="C125" s="9">
        <f t="shared" si="5"/>
        <v>33</v>
      </c>
      <c r="D125" s="9">
        <v>1</v>
      </c>
      <c r="E125" s="20">
        <v>10579.490704658407</v>
      </c>
      <c r="F125" s="20">
        <f>'B-B-HS'!E125*-VLookups!$C$10*2</f>
        <v>-634.76944227950435</v>
      </c>
      <c r="G125" s="19">
        <v>0</v>
      </c>
      <c r="H125" s="20">
        <f>(-VLookups!$C$13)*(E125+F125/2)</f>
        <v>-2986.2728412039291</v>
      </c>
      <c r="I125" s="20">
        <f>-PMT(VLookups!$C$16/12,180,-FV(VLookups!$C$16/12,48,,-VLookups!$C$15))</f>
        <v>-1138.3540184987783</v>
      </c>
      <c r="J125" s="19">
        <v>0</v>
      </c>
      <c r="K125" s="19">
        <v>0</v>
      </c>
      <c r="L125" s="19">
        <v>0</v>
      </c>
      <c r="M125" s="20">
        <f>M124-VLookups!$C$33</f>
        <v>-126</v>
      </c>
      <c r="N125" s="22">
        <v>61</v>
      </c>
      <c r="O125" s="19">
        <v>0</v>
      </c>
      <c r="P125" s="19">
        <v>0</v>
      </c>
      <c r="Q125" s="9" t="s">
        <v>36</v>
      </c>
      <c r="R125" s="21">
        <f>R113*(1+VLookups!$C$45)</f>
        <v>-2711.7215850451366</v>
      </c>
      <c r="S125" s="19">
        <v>0</v>
      </c>
      <c r="T125" s="19">
        <v>0</v>
      </c>
      <c r="U125" s="9" t="s">
        <v>36</v>
      </c>
      <c r="V125" s="21">
        <f>V124-VLookups!$C$54</f>
        <v>-1105</v>
      </c>
      <c r="W125" s="21">
        <f>-VLookups!$C$59</f>
        <v>-200</v>
      </c>
      <c r="X125" s="19">
        <v>0</v>
      </c>
      <c r="Y125" s="20">
        <f>Y124*(1+VLookups!$C$57/12)</f>
        <v>-212.75172334303238</v>
      </c>
      <c r="Z125" s="20">
        <f>-E125*VLookups!$J$3</f>
        <v>-423.17962818633629</v>
      </c>
      <c r="AA125" s="19">
        <v>0</v>
      </c>
      <c r="AB125" s="20">
        <f t="shared" si="3"/>
        <v>1358.8261872414434</v>
      </c>
      <c r="AC125" s="20">
        <f t="shared" si="4"/>
        <v>130080.31860920551</v>
      </c>
    </row>
    <row r="126" spans="2:29" x14ac:dyDescent="0.25">
      <c r="B126" s="9">
        <v>122</v>
      </c>
      <c r="C126" s="9">
        <f t="shared" si="5"/>
        <v>33</v>
      </c>
      <c r="D126" s="9">
        <v>2</v>
      </c>
      <c r="E126" s="20">
        <v>10579.490704658407</v>
      </c>
      <c r="F126" s="20">
        <f>'B-B-HS'!E126*-VLookups!$C$10*2</f>
        <v>-634.76944227950435</v>
      </c>
      <c r="G126" s="19">
        <v>0</v>
      </c>
      <c r="H126" s="20">
        <f>(-VLookups!$C$13)*(E126+F126/2)</f>
        <v>-2986.2728412039291</v>
      </c>
      <c r="I126" s="20">
        <f>-PMT(VLookups!$C$16/12,180,-FV(VLookups!$C$16/12,48,,-VLookups!$C$15))</f>
        <v>-1138.3540184987783</v>
      </c>
      <c r="J126" s="19">
        <v>0</v>
      </c>
      <c r="K126" s="19">
        <v>0</v>
      </c>
      <c r="L126" s="19">
        <v>0</v>
      </c>
      <c r="M126" s="20">
        <f>M125-VLookups!$C$33</f>
        <v>-127</v>
      </c>
      <c r="N126" s="22">
        <v>62</v>
      </c>
      <c r="O126" s="19">
        <v>0</v>
      </c>
      <c r="P126" s="19">
        <v>0</v>
      </c>
      <c r="Q126" s="9" t="s">
        <v>36</v>
      </c>
      <c r="R126" s="21">
        <f>R114*(1+VLookups!$C$45)</f>
        <v>-2711.7215850451366</v>
      </c>
      <c r="S126" s="19">
        <v>0</v>
      </c>
      <c r="T126" s="19">
        <v>0</v>
      </c>
      <c r="U126" s="9" t="s">
        <v>36</v>
      </c>
      <c r="V126" s="21">
        <f>V125-VLookups!$C$54</f>
        <v>-1110</v>
      </c>
      <c r="W126" s="21">
        <f>-VLookups!$C$59</f>
        <v>-200</v>
      </c>
      <c r="X126" s="19">
        <v>0</v>
      </c>
      <c r="Y126" s="20">
        <f>Y125*(1+VLookups!$C$57/12)</f>
        <v>-213.37224920278288</v>
      </c>
      <c r="Z126" s="20">
        <f>-E126*VLookups!$J$3</f>
        <v>-423.17962818633629</v>
      </c>
      <c r="AA126" s="19">
        <v>0</v>
      </c>
      <c r="AB126" s="20">
        <f t="shared" si="3"/>
        <v>1352.2056613816931</v>
      </c>
      <c r="AC126" s="20">
        <f t="shared" si="4"/>
        <v>131649.32480160255</v>
      </c>
    </row>
    <row r="127" spans="2:29" x14ac:dyDescent="0.25">
      <c r="B127" s="9">
        <v>123</v>
      </c>
      <c r="C127" s="9">
        <f t="shared" si="5"/>
        <v>33</v>
      </c>
      <c r="D127" s="9">
        <v>3</v>
      </c>
      <c r="E127" s="20">
        <v>10579.490704658407</v>
      </c>
      <c r="F127" s="20">
        <f>'B-B-HS'!E127*-VLookups!$C$10*2</f>
        <v>-634.76944227950435</v>
      </c>
      <c r="G127" s="19">
        <v>0</v>
      </c>
      <c r="H127" s="20">
        <f>(-VLookups!$C$13)*(E127+F127/2)</f>
        <v>-2986.2728412039291</v>
      </c>
      <c r="I127" s="20">
        <f>-PMT(VLookups!$C$16/12,180,-FV(VLookups!$C$16/12,48,,-VLookups!$C$15))</f>
        <v>-1138.3540184987783</v>
      </c>
      <c r="J127" s="19">
        <v>0</v>
      </c>
      <c r="K127" s="19">
        <v>0</v>
      </c>
      <c r="L127" s="19">
        <v>0</v>
      </c>
      <c r="M127" s="20">
        <f>M126-VLookups!$C$33</f>
        <v>-128</v>
      </c>
      <c r="N127" s="22">
        <v>63</v>
      </c>
      <c r="O127" s="19">
        <v>0</v>
      </c>
      <c r="P127" s="19">
        <v>0</v>
      </c>
      <c r="Q127" s="9" t="s">
        <v>36</v>
      </c>
      <c r="R127" s="21">
        <f>R115*(1+VLookups!$C$45)</f>
        <v>-2711.7215850451366</v>
      </c>
      <c r="S127" s="19">
        <v>0</v>
      </c>
      <c r="T127" s="19">
        <v>0</v>
      </c>
      <c r="U127" s="9" t="s">
        <v>36</v>
      </c>
      <c r="V127" s="21">
        <f>V126-VLookups!$C$54</f>
        <v>-1115</v>
      </c>
      <c r="W127" s="21">
        <f>-VLookups!$C$59</f>
        <v>-200</v>
      </c>
      <c r="X127" s="19">
        <v>0</v>
      </c>
      <c r="Y127" s="20">
        <f>Y126*(1+VLookups!$C$57/12)</f>
        <v>-213.99458492962432</v>
      </c>
      <c r="Z127" s="20">
        <f>-E127*VLookups!$J$3</f>
        <v>-423.17962818633629</v>
      </c>
      <c r="AA127" s="19">
        <v>0</v>
      </c>
      <c r="AB127" s="20">
        <f t="shared" si="3"/>
        <v>1345.5833256548515</v>
      </c>
      <c r="AC127" s="20">
        <f t="shared" si="4"/>
        <v>133214.3236685934</v>
      </c>
    </row>
    <row r="128" spans="2:29" x14ac:dyDescent="0.25">
      <c r="B128" s="9">
        <v>124</v>
      </c>
      <c r="C128" s="9">
        <f t="shared" si="5"/>
        <v>33</v>
      </c>
      <c r="D128" s="9">
        <v>4</v>
      </c>
      <c r="E128" s="20">
        <v>10579.490704658407</v>
      </c>
      <c r="F128" s="20">
        <f>'B-B-HS'!E128*-VLookups!$C$10*2</f>
        <v>-634.76944227950435</v>
      </c>
      <c r="G128" s="19">
        <v>0</v>
      </c>
      <c r="H128" s="20">
        <f>(-VLookups!$C$13)*(E128+F128/2)</f>
        <v>-2986.2728412039291</v>
      </c>
      <c r="I128" s="20">
        <f>-PMT(VLookups!$C$16/12,180,-FV(VLookups!$C$16/12,48,,-VLookups!$C$15))</f>
        <v>-1138.3540184987783</v>
      </c>
      <c r="J128" s="19">
        <v>0</v>
      </c>
      <c r="K128" s="19">
        <v>0</v>
      </c>
      <c r="L128" s="19">
        <v>0</v>
      </c>
      <c r="M128" s="20">
        <f>M127-VLookups!$C$33</f>
        <v>-129</v>
      </c>
      <c r="N128" s="22">
        <v>64</v>
      </c>
      <c r="O128" s="19">
        <v>0</v>
      </c>
      <c r="P128" s="19">
        <v>0</v>
      </c>
      <c r="Q128" s="9" t="s">
        <v>36</v>
      </c>
      <c r="R128" s="21">
        <f>R116*(1+VLookups!$C$45)</f>
        <v>-2711.7215850451366</v>
      </c>
      <c r="S128" s="19">
        <v>0</v>
      </c>
      <c r="T128" s="19">
        <v>0</v>
      </c>
      <c r="U128" s="9" t="s">
        <v>36</v>
      </c>
      <c r="V128" s="21">
        <f>V127-VLookups!$C$54</f>
        <v>-1120</v>
      </c>
      <c r="W128" s="21">
        <f>-VLookups!$C$59</f>
        <v>-200</v>
      </c>
      <c r="X128" s="19">
        <v>0</v>
      </c>
      <c r="Y128" s="20">
        <f>Y127*(1+VLookups!$C$57/12)</f>
        <v>-214.61873580233572</v>
      </c>
      <c r="Z128" s="20">
        <f>-E128*VLookups!$J$3</f>
        <v>-423.17962818633629</v>
      </c>
      <c r="AA128" s="19">
        <v>0</v>
      </c>
      <c r="AB128" s="20">
        <f t="shared" si="3"/>
        <v>1338.9591747821401</v>
      </c>
      <c r="AC128" s="20">
        <f t="shared" si="4"/>
        <v>134775.30671615654</v>
      </c>
    </row>
    <row r="129" spans="2:29" x14ac:dyDescent="0.25">
      <c r="B129" s="9">
        <v>125</v>
      </c>
      <c r="C129" s="9">
        <f t="shared" si="5"/>
        <v>33</v>
      </c>
      <c r="D129" s="9">
        <v>5</v>
      </c>
      <c r="E129" s="20">
        <v>10579.490704658407</v>
      </c>
      <c r="F129" s="20">
        <f>'B-B-HS'!E129*-VLookups!$C$10*2</f>
        <v>-634.76944227950435</v>
      </c>
      <c r="G129" s="19">
        <v>0</v>
      </c>
      <c r="H129" s="20">
        <f>(-VLookups!$C$13)*(E129+F129/2)</f>
        <v>-2986.2728412039291</v>
      </c>
      <c r="I129" s="20">
        <f>-PMT(VLookups!$C$16/12,180,-FV(VLookups!$C$16/12,48,,-VLookups!$C$15))</f>
        <v>-1138.3540184987783</v>
      </c>
      <c r="J129" s="19">
        <v>0</v>
      </c>
      <c r="K129" s="19">
        <v>0</v>
      </c>
      <c r="L129" s="19">
        <v>0</v>
      </c>
      <c r="M129" s="20">
        <f>M128-VLookups!$C$33</f>
        <v>-130</v>
      </c>
      <c r="N129" s="22">
        <v>65</v>
      </c>
      <c r="O129" s="19">
        <v>0</v>
      </c>
      <c r="P129" s="19">
        <v>0</v>
      </c>
      <c r="Q129" s="9" t="s">
        <v>36</v>
      </c>
      <c r="R129" s="21">
        <f>R117*(1+VLookups!$C$45)</f>
        <v>-2711.7215850451366</v>
      </c>
      <c r="S129" s="19">
        <v>0</v>
      </c>
      <c r="T129" s="19">
        <v>0</v>
      </c>
      <c r="U129" s="9" t="s">
        <v>36</v>
      </c>
      <c r="V129" s="21">
        <f>V128-VLookups!$C$54</f>
        <v>-1125</v>
      </c>
      <c r="W129" s="21">
        <f>-VLookups!$C$59</f>
        <v>-200</v>
      </c>
      <c r="X129" s="19">
        <v>0</v>
      </c>
      <c r="Y129" s="20">
        <f>Y128*(1+VLookups!$C$57/12)</f>
        <v>-215.24470711509252</v>
      </c>
      <c r="Z129" s="20">
        <f>-E129*VLookups!$J$3</f>
        <v>-423.17962818633629</v>
      </c>
      <c r="AA129" s="19">
        <v>0</v>
      </c>
      <c r="AB129" s="20">
        <f t="shared" si="3"/>
        <v>1332.3332034693833</v>
      </c>
      <c r="AC129" s="20">
        <f t="shared" si="4"/>
        <v>136332.26543081951</v>
      </c>
    </row>
    <row r="130" spans="2:29" x14ac:dyDescent="0.25">
      <c r="B130" s="9">
        <v>126</v>
      </c>
      <c r="C130" s="9">
        <f t="shared" si="5"/>
        <v>33</v>
      </c>
      <c r="D130" s="9">
        <v>6</v>
      </c>
      <c r="E130" s="20">
        <v>10579.490704658407</v>
      </c>
      <c r="F130" s="20">
        <f>'B-B-HS'!E130*-VLookups!$C$10*2</f>
        <v>-634.76944227950435</v>
      </c>
      <c r="G130" s="19">
        <v>0</v>
      </c>
      <c r="H130" s="20">
        <f>(-VLookups!$C$13)*(E130+F130/2)</f>
        <v>-2986.2728412039291</v>
      </c>
      <c r="I130" s="20">
        <f>-PMT(VLookups!$C$16/12,180,-FV(VLookups!$C$16/12,48,,-VLookups!$C$15))</f>
        <v>-1138.3540184987783</v>
      </c>
      <c r="J130" s="19">
        <v>0</v>
      </c>
      <c r="K130" s="19">
        <v>0</v>
      </c>
      <c r="L130" s="19">
        <v>0</v>
      </c>
      <c r="M130" s="20">
        <f>M129-VLookups!$C$33</f>
        <v>-131</v>
      </c>
      <c r="N130" s="22">
        <v>66</v>
      </c>
      <c r="O130" s="19">
        <v>0</v>
      </c>
      <c r="P130" s="19">
        <v>0</v>
      </c>
      <c r="Q130" s="9" t="s">
        <v>36</v>
      </c>
      <c r="R130" s="21">
        <f>R118*(1+VLookups!$C$45)</f>
        <v>-2711.7215850451366</v>
      </c>
      <c r="S130" s="19">
        <v>0</v>
      </c>
      <c r="T130" s="19">
        <v>0</v>
      </c>
      <c r="U130" s="9" t="s">
        <v>36</v>
      </c>
      <c r="V130" s="21">
        <f>V129-VLookups!$C$54</f>
        <v>-1130</v>
      </c>
      <c r="W130" s="21">
        <f>-VLookups!$C$59</f>
        <v>-200</v>
      </c>
      <c r="X130" s="19">
        <v>0</v>
      </c>
      <c r="Y130" s="20">
        <f>Y129*(1+VLookups!$C$57/12)</f>
        <v>-215.87250417751156</v>
      </c>
      <c r="Z130" s="20">
        <f>-E130*VLookups!$J$3</f>
        <v>-423.17962818633629</v>
      </c>
      <c r="AA130" s="19">
        <v>0</v>
      </c>
      <c r="AB130" s="20">
        <f t="shared" si="3"/>
        <v>1325.7054064069644</v>
      </c>
      <c r="AC130" s="20">
        <f t="shared" si="4"/>
        <v>137885.19127961117</v>
      </c>
    </row>
    <row r="131" spans="2:29" x14ac:dyDescent="0.25">
      <c r="B131" s="9">
        <v>127</v>
      </c>
      <c r="C131" s="9">
        <f t="shared" si="5"/>
        <v>33</v>
      </c>
      <c r="D131" s="9">
        <v>7</v>
      </c>
      <c r="E131" s="20">
        <v>10579.490704658407</v>
      </c>
      <c r="F131" s="20">
        <f>'B-B-HS'!E131*-VLookups!$C$10*2</f>
        <v>-634.76944227950435</v>
      </c>
      <c r="G131" s="19">
        <v>0</v>
      </c>
      <c r="H131" s="20">
        <f>(-VLookups!$C$13)*(E131+F131/2)</f>
        <v>-2986.2728412039291</v>
      </c>
      <c r="I131" s="20">
        <f>-PMT(VLookups!$C$16/12,180,-FV(VLookups!$C$16/12,48,,-VLookups!$C$15))</f>
        <v>-1138.3540184987783</v>
      </c>
      <c r="J131" s="19">
        <v>0</v>
      </c>
      <c r="K131" s="19">
        <v>0</v>
      </c>
      <c r="L131" s="19">
        <v>0</v>
      </c>
      <c r="M131" s="20">
        <f>M130-VLookups!$C$33</f>
        <v>-132</v>
      </c>
      <c r="N131" s="22">
        <v>67</v>
      </c>
      <c r="O131" s="19">
        <v>0</v>
      </c>
      <c r="P131" s="19">
        <v>0</v>
      </c>
      <c r="Q131" s="9" t="s">
        <v>36</v>
      </c>
      <c r="R131" s="21">
        <f>R119*(1+VLookups!$C$45)</f>
        <v>-2711.7215850451366</v>
      </c>
      <c r="S131" s="19">
        <v>0</v>
      </c>
      <c r="T131" s="19">
        <v>0</v>
      </c>
      <c r="U131" s="9" t="s">
        <v>36</v>
      </c>
      <c r="V131" s="21">
        <f>V130-VLookups!$C$54</f>
        <v>-1135</v>
      </c>
      <c r="W131" s="21">
        <f>-VLookups!$C$59</f>
        <v>-200</v>
      </c>
      <c r="X131" s="19">
        <v>0</v>
      </c>
      <c r="Y131" s="20">
        <f>Y130*(1+VLookups!$C$57/12)</f>
        <v>-216.50213231469596</v>
      </c>
      <c r="Z131" s="20">
        <f>-E131*VLookups!$J$3</f>
        <v>-423.17962818633629</v>
      </c>
      <c r="AA131" s="19">
        <v>0</v>
      </c>
      <c r="AB131" s="20">
        <f t="shared" si="3"/>
        <v>1319.0757782697799</v>
      </c>
      <c r="AC131" s="20">
        <f t="shared" si="4"/>
        <v>139434.07571001365</v>
      </c>
    </row>
    <row r="132" spans="2:29" x14ac:dyDescent="0.25">
      <c r="B132" s="9">
        <v>128</v>
      </c>
      <c r="C132" s="9">
        <f t="shared" si="5"/>
        <v>33</v>
      </c>
      <c r="D132" s="9">
        <v>8</v>
      </c>
      <c r="E132" s="20">
        <v>10579.490704658407</v>
      </c>
      <c r="F132" s="20">
        <f>'B-B-HS'!E132*-VLookups!$C$10*2</f>
        <v>-634.76944227950435</v>
      </c>
      <c r="G132" s="19">
        <v>0</v>
      </c>
      <c r="H132" s="20">
        <f>(-VLookups!$C$13)*(E132+F132/2)</f>
        <v>-2986.2728412039291</v>
      </c>
      <c r="I132" s="20">
        <f>-PMT(VLookups!$C$16/12,180,-FV(VLookups!$C$16/12,48,,-VLookups!$C$15))</f>
        <v>-1138.3540184987783</v>
      </c>
      <c r="J132" s="19">
        <v>0</v>
      </c>
      <c r="K132" s="19">
        <v>0</v>
      </c>
      <c r="L132" s="19">
        <v>0</v>
      </c>
      <c r="M132" s="20">
        <f>M131-VLookups!$C$33</f>
        <v>-133</v>
      </c>
      <c r="N132" s="22">
        <v>68</v>
      </c>
      <c r="O132" s="19">
        <v>0</v>
      </c>
      <c r="P132" s="19">
        <v>0</v>
      </c>
      <c r="Q132" s="9" t="s">
        <v>36</v>
      </c>
      <c r="R132" s="21">
        <f>R120*(1+VLookups!$C$45)</f>
        <v>-2711.7215850451366</v>
      </c>
      <c r="S132" s="19">
        <v>0</v>
      </c>
      <c r="T132" s="19">
        <v>0</v>
      </c>
      <c r="U132" s="9" t="s">
        <v>36</v>
      </c>
      <c r="V132" s="21">
        <f>V131-VLookups!$C$54</f>
        <v>-1140</v>
      </c>
      <c r="W132" s="21">
        <f>-VLookups!$C$59</f>
        <v>-200</v>
      </c>
      <c r="X132" s="19">
        <v>0</v>
      </c>
      <c r="Y132" s="20">
        <f>Y131*(1+VLookups!$C$57/12)</f>
        <v>-217.13359686728049</v>
      </c>
      <c r="Z132" s="20">
        <f>-E132*VLookups!$J$3</f>
        <v>-423.17962818633629</v>
      </c>
      <c r="AA132" s="19">
        <v>0</v>
      </c>
      <c r="AB132" s="20">
        <f t="shared" si="3"/>
        <v>1312.4443137171954</v>
      </c>
      <c r="AC132" s="20">
        <f t="shared" si="4"/>
        <v>140978.91014991421</v>
      </c>
    </row>
    <row r="133" spans="2:29" x14ac:dyDescent="0.25">
      <c r="B133" s="9">
        <v>129</v>
      </c>
      <c r="C133" s="9">
        <f t="shared" si="5"/>
        <v>33</v>
      </c>
      <c r="D133" s="9">
        <v>9</v>
      </c>
      <c r="E133" s="20">
        <v>10579.490704658407</v>
      </c>
      <c r="F133" s="20">
        <f>'B-B-HS'!E133*-VLookups!$C$10*2</f>
        <v>-634.76944227950435</v>
      </c>
      <c r="G133" s="19">
        <v>0</v>
      </c>
      <c r="H133" s="20">
        <f>(-VLookups!$C$13)*(E133+F133/2)</f>
        <v>-2986.2728412039291</v>
      </c>
      <c r="I133" s="20">
        <f>-PMT(VLookups!$C$16/12,180,-FV(VLookups!$C$16/12,48,,-VLookups!$C$15))</f>
        <v>-1138.3540184987783</v>
      </c>
      <c r="J133" s="19">
        <v>0</v>
      </c>
      <c r="K133" s="19">
        <v>0</v>
      </c>
      <c r="L133" s="19">
        <v>0</v>
      </c>
      <c r="M133" s="20">
        <f>M132-VLookups!$C$33</f>
        <v>-134</v>
      </c>
      <c r="N133" s="22">
        <v>69</v>
      </c>
      <c r="O133" s="19">
        <v>0</v>
      </c>
      <c r="P133" s="19">
        <v>0</v>
      </c>
      <c r="Q133" s="9" t="s">
        <v>36</v>
      </c>
      <c r="R133" s="21">
        <f>R121*(1+VLookups!$C$45)</f>
        <v>-2711.7215850451366</v>
      </c>
      <c r="S133" s="19">
        <v>0</v>
      </c>
      <c r="T133" s="19">
        <v>0</v>
      </c>
      <c r="U133" s="9" t="s">
        <v>36</v>
      </c>
      <c r="V133" s="21">
        <f>V132-VLookups!$C$54</f>
        <v>-1145</v>
      </c>
      <c r="W133" s="21">
        <f>-VLookups!$C$59</f>
        <v>-200</v>
      </c>
      <c r="X133" s="19">
        <v>0</v>
      </c>
      <c r="Y133" s="20">
        <f>Y132*(1+VLookups!$C$57/12)</f>
        <v>-217.76690319147673</v>
      </c>
      <c r="Z133" s="20">
        <f>-E133*VLookups!$J$3</f>
        <v>-423.17962818633629</v>
      </c>
      <c r="AA133" s="19">
        <v>0</v>
      </c>
      <c r="AB133" s="20">
        <f t="shared" ref="AB133:AB196" si="6">SUM(E133,F133/2,H133,I133,K133,L133,M133,O133,P133,R133,S133,T133,V133,W133,X133,Y133,G133,J133,Z133,AA133)</f>
        <v>1305.811007392999</v>
      </c>
      <c r="AC133" s="20">
        <f t="shared" ref="AC133:AC196" si="7">AB133+(AC132*(1+($AC$2/12)))</f>
        <v>142519.68600755709</v>
      </c>
    </row>
    <row r="134" spans="2:29" x14ac:dyDescent="0.25">
      <c r="B134" s="9">
        <v>130</v>
      </c>
      <c r="C134" s="9">
        <f t="shared" si="5"/>
        <v>33</v>
      </c>
      <c r="D134" s="9">
        <v>10</v>
      </c>
      <c r="E134" s="20">
        <v>10579.490704658407</v>
      </c>
      <c r="F134" s="20">
        <f>'B-B-HS'!E134*-VLookups!$C$10*2</f>
        <v>-634.76944227950435</v>
      </c>
      <c r="G134" s="19">
        <v>0</v>
      </c>
      <c r="H134" s="20">
        <f>(-VLookups!$C$13)*(E134+F134/2)</f>
        <v>-2986.2728412039291</v>
      </c>
      <c r="I134" s="20">
        <f>-PMT(VLookups!$C$16/12,180,-FV(VLookups!$C$16/12,48,,-VLookups!$C$15))</f>
        <v>-1138.3540184987783</v>
      </c>
      <c r="J134" s="19">
        <v>0</v>
      </c>
      <c r="K134" s="19">
        <v>0</v>
      </c>
      <c r="L134" s="19">
        <v>0</v>
      </c>
      <c r="M134" s="20">
        <f>M133-VLookups!$C$33</f>
        <v>-135</v>
      </c>
      <c r="N134" s="22">
        <v>70</v>
      </c>
      <c r="O134" s="19">
        <v>0</v>
      </c>
      <c r="P134" s="19">
        <v>0</v>
      </c>
      <c r="Q134" s="9" t="s">
        <v>36</v>
      </c>
      <c r="R134" s="21">
        <f>R122*(1+VLookups!$C$45)</f>
        <v>-2711.7215850451366</v>
      </c>
      <c r="S134" s="19">
        <v>0</v>
      </c>
      <c r="T134" s="19">
        <v>0</v>
      </c>
      <c r="U134" s="9" t="s">
        <v>36</v>
      </c>
      <c r="V134" s="21">
        <f>V133-VLookups!$C$54</f>
        <v>-1150</v>
      </c>
      <c r="W134" s="21">
        <f>-VLookups!$C$59</f>
        <v>-200</v>
      </c>
      <c r="X134" s="19">
        <v>0</v>
      </c>
      <c r="Y134" s="20">
        <f>Y133*(1+VLookups!$C$57/12)</f>
        <v>-218.40205665911853</v>
      </c>
      <c r="Z134" s="20">
        <f>-E134*VLookups!$J$3</f>
        <v>-423.17962818633629</v>
      </c>
      <c r="AA134" s="19">
        <v>0</v>
      </c>
      <c r="AB134" s="20">
        <f t="shared" si="6"/>
        <v>1299.1758539253574</v>
      </c>
      <c r="AC134" s="20">
        <f t="shared" si="7"/>
        <v>144056.39467149504</v>
      </c>
    </row>
    <row r="135" spans="2:29" x14ac:dyDescent="0.25">
      <c r="B135" s="9">
        <v>131</v>
      </c>
      <c r="C135" s="9">
        <f t="shared" si="5"/>
        <v>33</v>
      </c>
      <c r="D135" s="9">
        <v>11</v>
      </c>
      <c r="E135" s="20">
        <v>10579.490704658407</v>
      </c>
      <c r="F135" s="20">
        <f>'B-B-HS'!E135*-VLookups!$C$10*2</f>
        <v>-634.76944227950435</v>
      </c>
      <c r="G135" s="19">
        <v>0</v>
      </c>
      <c r="H135" s="20">
        <f>(-VLookups!$C$13)*(E135+F135/2)</f>
        <v>-2986.2728412039291</v>
      </c>
      <c r="I135" s="20">
        <f>-PMT(VLookups!$C$16/12,180,-FV(VLookups!$C$16/12,48,,-VLookups!$C$15))</f>
        <v>-1138.3540184987783</v>
      </c>
      <c r="J135" s="19">
        <v>0</v>
      </c>
      <c r="K135" s="19">
        <v>0</v>
      </c>
      <c r="L135" s="19">
        <v>0</v>
      </c>
      <c r="M135" s="20">
        <f>M134-VLookups!$C$33</f>
        <v>-136</v>
      </c>
      <c r="N135" s="22">
        <v>71</v>
      </c>
      <c r="O135" s="19">
        <v>0</v>
      </c>
      <c r="P135" s="19">
        <v>0</v>
      </c>
      <c r="Q135" s="9" t="s">
        <v>36</v>
      </c>
      <c r="R135" s="21">
        <f>R123*(1+VLookups!$C$45)</f>
        <v>-2711.7215850451366</v>
      </c>
      <c r="S135" s="19">
        <v>0</v>
      </c>
      <c r="T135" s="19">
        <v>0</v>
      </c>
      <c r="U135" s="9" t="s">
        <v>36</v>
      </c>
      <c r="V135" s="21">
        <f>V134-VLookups!$C$54</f>
        <v>-1155</v>
      </c>
      <c r="W135" s="21">
        <f>-VLookups!$C$59</f>
        <v>-200</v>
      </c>
      <c r="X135" s="19">
        <v>0</v>
      </c>
      <c r="Y135" s="20">
        <f>Y134*(1+VLookups!$C$57/12)</f>
        <v>-219.03906265770763</v>
      </c>
      <c r="Z135" s="20">
        <f>-E135*VLookups!$J$3</f>
        <v>-423.17962818633629</v>
      </c>
      <c r="AA135" s="19">
        <v>0</v>
      </c>
      <c r="AB135" s="20">
        <f t="shared" si="6"/>
        <v>1292.5388479267681</v>
      </c>
      <c r="AC135" s="20">
        <f t="shared" si="7"/>
        <v>145589.02751054097</v>
      </c>
    </row>
    <row r="136" spans="2:29" x14ac:dyDescent="0.25">
      <c r="B136" s="9">
        <v>132</v>
      </c>
      <c r="C136" s="9">
        <f t="shared" si="5"/>
        <v>34</v>
      </c>
      <c r="D136" s="9">
        <v>0</v>
      </c>
      <c r="E136" s="20">
        <v>10949.77287932145</v>
      </c>
      <c r="F136" s="20">
        <f>'B-B-HS'!E136*-VLookups!$C$10*2</f>
        <v>-656.98637275928695</v>
      </c>
      <c r="G136" s="19">
        <v>0</v>
      </c>
      <c r="H136" s="20">
        <f>(-VLookups!$C$13)*(E136+F136/2)</f>
        <v>-3090.7923906460665</v>
      </c>
      <c r="I136" s="20">
        <f>-PMT(VLookups!$C$16/12,180,-FV(VLookups!$C$16/12,48,,-VLookups!$C$15))</f>
        <v>-1138.3540184987783</v>
      </c>
      <c r="J136" s="19">
        <v>0</v>
      </c>
      <c r="K136" s="19">
        <v>0</v>
      </c>
      <c r="L136" s="19">
        <v>0</v>
      </c>
      <c r="M136" s="20">
        <f>M135-VLookups!$C$33</f>
        <v>-137</v>
      </c>
      <c r="N136" s="22">
        <v>72</v>
      </c>
      <c r="O136" s="19">
        <v>0</v>
      </c>
      <c r="P136" s="19">
        <v>0</v>
      </c>
      <c r="Q136" s="9" t="s">
        <v>36</v>
      </c>
      <c r="R136" s="21">
        <f>R124*(1+VLookups!$C$45)</f>
        <v>-2877.1366017328896</v>
      </c>
      <c r="S136" s="19">
        <v>0</v>
      </c>
      <c r="T136" s="19">
        <v>0</v>
      </c>
      <c r="U136" s="9" t="s">
        <v>36</v>
      </c>
      <c r="V136" s="21">
        <f>V135-VLookups!$C$54</f>
        <v>-1160</v>
      </c>
      <c r="W136" s="21">
        <f>-VLookups!$C$59</f>
        <v>-200</v>
      </c>
      <c r="X136" s="19">
        <v>0</v>
      </c>
      <c r="Y136" s="20">
        <f>Y135*(1+VLookups!$C$57/12)</f>
        <v>-219.67792659045929</v>
      </c>
      <c r="Z136" s="20">
        <f>-E136*VLookups!$J$3</f>
        <v>-437.99091517285802</v>
      </c>
      <c r="AA136" s="19">
        <v>0</v>
      </c>
      <c r="AB136" s="20">
        <f t="shared" si="6"/>
        <v>1360.3278403007553</v>
      </c>
      <c r="AC136" s="20">
        <f t="shared" si="7"/>
        <v>147192.00373002596</v>
      </c>
    </row>
    <row r="137" spans="2:29" x14ac:dyDescent="0.25">
      <c r="B137" s="9">
        <v>133</v>
      </c>
      <c r="C137" s="9">
        <f t="shared" si="5"/>
        <v>34</v>
      </c>
      <c r="D137" s="9">
        <v>1</v>
      </c>
      <c r="E137" s="20">
        <v>10949.77287932145</v>
      </c>
      <c r="F137" s="20">
        <f>'B-B-HS'!E137*-VLookups!$C$10*2</f>
        <v>-656.98637275928695</v>
      </c>
      <c r="G137" s="19">
        <v>0</v>
      </c>
      <c r="H137" s="20">
        <f>(-VLookups!$C$13)*(E137+F137/2)</f>
        <v>-3090.7923906460665</v>
      </c>
      <c r="I137" s="20">
        <f>-PMT(VLookups!$C$16/12,180,-FV(VLookups!$C$16/12,48,,-VLookups!$C$15))</f>
        <v>-1138.3540184987783</v>
      </c>
      <c r="J137" s="19">
        <v>0</v>
      </c>
      <c r="K137" s="19">
        <v>0</v>
      </c>
      <c r="L137" s="19">
        <v>0</v>
      </c>
      <c r="M137" s="20">
        <f>M136-VLookups!$C$33</f>
        <v>-138</v>
      </c>
      <c r="N137" s="22">
        <v>73</v>
      </c>
      <c r="O137" s="19">
        <v>0</v>
      </c>
      <c r="P137" s="19">
        <v>0</v>
      </c>
      <c r="Q137" s="9" t="s">
        <v>36</v>
      </c>
      <c r="R137" s="21">
        <f>R125*(1+VLookups!$C$45)</f>
        <v>-2877.1366017328896</v>
      </c>
      <c r="S137" s="19">
        <v>0</v>
      </c>
      <c r="T137" s="19">
        <v>0</v>
      </c>
      <c r="U137" s="9" t="s">
        <v>36</v>
      </c>
      <c r="V137" s="21">
        <f>V136-VLookups!$C$54</f>
        <v>-1165</v>
      </c>
      <c r="W137" s="21">
        <f>-VLookups!$C$59</f>
        <v>-200</v>
      </c>
      <c r="X137" s="19">
        <v>0</v>
      </c>
      <c r="Y137" s="20">
        <f>Y136*(1+VLookups!$C$57/12)</f>
        <v>-220.31865387634812</v>
      </c>
      <c r="Z137" s="20">
        <f>-E137*VLookups!$J$3</f>
        <v>-437.99091517285802</v>
      </c>
      <c r="AA137" s="19">
        <v>0</v>
      </c>
      <c r="AB137" s="20">
        <f t="shared" si="6"/>
        <v>1353.6871130148663</v>
      </c>
      <c r="AC137" s="20">
        <f t="shared" si="7"/>
        <v>148791.01084925752</v>
      </c>
    </row>
    <row r="138" spans="2:29" x14ac:dyDescent="0.25">
      <c r="B138" s="9">
        <v>134</v>
      </c>
      <c r="C138" s="9">
        <f t="shared" si="5"/>
        <v>34</v>
      </c>
      <c r="D138" s="9">
        <v>2</v>
      </c>
      <c r="E138" s="20">
        <v>10949.77287932145</v>
      </c>
      <c r="F138" s="20">
        <f>'B-B-HS'!E138*-VLookups!$C$10*2</f>
        <v>-656.98637275928695</v>
      </c>
      <c r="G138" s="19">
        <v>0</v>
      </c>
      <c r="H138" s="20">
        <f>(-VLookups!$C$13)*(E138+F138/2)</f>
        <v>-3090.7923906460665</v>
      </c>
      <c r="I138" s="20">
        <f>-PMT(VLookups!$C$16/12,180,-FV(VLookups!$C$16/12,48,,-VLookups!$C$15))</f>
        <v>-1138.3540184987783</v>
      </c>
      <c r="J138" s="19">
        <v>0</v>
      </c>
      <c r="K138" s="19">
        <v>0</v>
      </c>
      <c r="L138" s="19">
        <v>0</v>
      </c>
      <c r="M138" s="20">
        <f>M137-VLookups!$C$33</f>
        <v>-139</v>
      </c>
      <c r="N138" s="22">
        <v>74</v>
      </c>
      <c r="O138" s="19">
        <v>0</v>
      </c>
      <c r="P138" s="19">
        <v>0</v>
      </c>
      <c r="Q138" s="9" t="s">
        <v>36</v>
      </c>
      <c r="R138" s="21">
        <f>R126*(1+VLookups!$C$45)</f>
        <v>-2877.1366017328896</v>
      </c>
      <c r="S138" s="19">
        <v>0</v>
      </c>
      <c r="T138" s="19">
        <v>0</v>
      </c>
      <c r="U138" s="9" t="s">
        <v>36</v>
      </c>
      <c r="V138" s="21">
        <f>V137-VLookups!$C$54</f>
        <v>-1170</v>
      </c>
      <c r="W138" s="21">
        <f>-VLookups!$C$59</f>
        <v>-200</v>
      </c>
      <c r="X138" s="19">
        <v>0</v>
      </c>
      <c r="Y138" s="20">
        <f>Y137*(1+VLookups!$C$57/12)</f>
        <v>-220.96124995015413</v>
      </c>
      <c r="Z138" s="20">
        <f>-E138*VLookups!$J$3</f>
        <v>-437.99091517285802</v>
      </c>
      <c r="AA138" s="19">
        <v>0</v>
      </c>
      <c r="AB138" s="20">
        <f t="shared" si="6"/>
        <v>1347.0445169410605</v>
      </c>
      <c r="AC138" s="20">
        <f t="shared" si="7"/>
        <v>150386.0403842807</v>
      </c>
    </row>
    <row r="139" spans="2:29" x14ac:dyDescent="0.25">
      <c r="B139" s="9">
        <v>135</v>
      </c>
      <c r="C139" s="9">
        <f t="shared" si="5"/>
        <v>34</v>
      </c>
      <c r="D139" s="9">
        <v>3</v>
      </c>
      <c r="E139" s="20">
        <v>10949.77287932145</v>
      </c>
      <c r="F139" s="20">
        <f>'B-B-HS'!E139*-VLookups!$C$10*2</f>
        <v>-656.98637275928695</v>
      </c>
      <c r="G139" s="19">
        <v>0</v>
      </c>
      <c r="H139" s="20">
        <f>(-VLookups!$C$13)*(E139+F139/2)</f>
        <v>-3090.7923906460665</v>
      </c>
      <c r="I139" s="20">
        <f>-PMT(VLookups!$C$16/12,180,-FV(VLookups!$C$16/12,48,,-VLookups!$C$15))</f>
        <v>-1138.3540184987783</v>
      </c>
      <c r="J139" s="19">
        <v>0</v>
      </c>
      <c r="K139" s="19">
        <v>0</v>
      </c>
      <c r="L139" s="19">
        <v>0</v>
      </c>
      <c r="M139" s="20">
        <f>M138-VLookups!$C$33</f>
        <v>-140</v>
      </c>
      <c r="N139" s="22">
        <v>75</v>
      </c>
      <c r="O139" s="19">
        <v>0</v>
      </c>
      <c r="P139" s="19">
        <v>0</v>
      </c>
      <c r="Q139" s="9" t="s">
        <v>36</v>
      </c>
      <c r="R139" s="21">
        <f>R127*(1+VLookups!$C$45)</f>
        <v>-2877.1366017328896</v>
      </c>
      <c r="S139" s="19">
        <v>0</v>
      </c>
      <c r="T139" s="19">
        <v>0</v>
      </c>
      <c r="U139" s="9" t="s">
        <v>36</v>
      </c>
      <c r="V139" s="21">
        <f>V138-VLookups!$C$54</f>
        <v>-1175</v>
      </c>
      <c r="W139" s="21">
        <f>-VLookups!$C$59</f>
        <v>-200</v>
      </c>
      <c r="X139" s="19">
        <v>0</v>
      </c>
      <c r="Y139" s="20">
        <f>Y138*(1+VLookups!$C$57/12)</f>
        <v>-221.60572026250875</v>
      </c>
      <c r="Z139" s="20">
        <f>-E139*VLookups!$J$3</f>
        <v>-437.99091517285802</v>
      </c>
      <c r="AA139" s="19">
        <v>0</v>
      </c>
      <c r="AB139" s="20">
        <f t="shared" si="6"/>
        <v>1340.4000466287057</v>
      </c>
      <c r="AC139" s="20">
        <f t="shared" si="7"/>
        <v>151977.08383154985</v>
      </c>
    </row>
    <row r="140" spans="2:29" x14ac:dyDescent="0.25">
      <c r="B140" s="9">
        <v>136</v>
      </c>
      <c r="C140" s="9">
        <f t="shared" si="5"/>
        <v>34</v>
      </c>
      <c r="D140" s="9">
        <v>4</v>
      </c>
      <c r="E140" s="20">
        <v>10949.77287932145</v>
      </c>
      <c r="F140" s="20">
        <f>'B-B-HS'!E140*-VLookups!$C$10*2</f>
        <v>-656.98637275928695</v>
      </c>
      <c r="G140" s="19">
        <v>0</v>
      </c>
      <c r="H140" s="20">
        <f>(-VLookups!$C$13)*(E140+F140/2)</f>
        <v>-3090.7923906460665</v>
      </c>
      <c r="I140" s="20">
        <f>-PMT(VLookups!$C$16/12,180,-FV(VLookups!$C$16/12,48,,-VLookups!$C$15))</f>
        <v>-1138.3540184987783</v>
      </c>
      <c r="J140" s="19">
        <v>0</v>
      </c>
      <c r="K140" s="19">
        <v>0</v>
      </c>
      <c r="L140" s="19">
        <v>0</v>
      </c>
      <c r="M140" s="20">
        <f>M139-VLookups!$C$33</f>
        <v>-141</v>
      </c>
      <c r="N140" s="22">
        <v>76</v>
      </c>
      <c r="O140" s="19">
        <v>0</v>
      </c>
      <c r="P140" s="19">
        <v>0</v>
      </c>
      <c r="Q140" s="9" t="s">
        <v>36</v>
      </c>
      <c r="R140" s="21">
        <f>R128*(1+VLookups!$C$45)</f>
        <v>-2877.1366017328896</v>
      </c>
      <c r="S140" s="19">
        <v>0</v>
      </c>
      <c r="T140" s="19">
        <v>0</v>
      </c>
      <c r="U140" s="9" t="s">
        <v>36</v>
      </c>
      <c r="V140" s="21">
        <f>V139-VLookups!$C$54</f>
        <v>-1180</v>
      </c>
      <c r="W140" s="21">
        <f>-VLookups!$C$59</f>
        <v>-200</v>
      </c>
      <c r="X140" s="19">
        <v>0</v>
      </c>
      <c r="Y140" s="20">
        <f>Y139*(1+VLookups!$C$57/12)</f>
        <v>-222.25207027994108</v>
      </c>
      <c r="Z140" s="20">
        <f>-E140*VLookups!$J$3</f>
        <v>-437.99091517285802</v>
      </c>
      <c r="AA140" s="19">
        <v>0</v>
      </c>
      <c r="AB140" s="20">
        <f t="shared" si="6"/>
        <v>1333.7536966112734</v>
      </c>
      <c r="AC140" s="20">
        <f t="shared" si="7"/>
        <v>153564.13266788039</v>
      </c>
    </row>
    <row r="141" spans="2:29" x14ac:dyDescent="0.25">
      <c r="B141" s="9">
        <v>137</v>
      </c>
      <c r="C141" s="9">
        <f t="shared" si="5"/>
        <v>34</v>
      </c>
      <c r="D141" s="9">
        <v>5</v>
      </c>
      <c r="E141" s="20">
        <v>10949.77287932145</v>
      </c>
      <c r="F141" s="20">
        <f>'B-B-HS'!E141*-VLookups!$C$10*2</f>
        <v>-656.98637275928695</v>
      </c>
      <c r="G141" s="19">
        <v>0</v>
      </c>
      <c r="H141" s="20">
        <f>(-VLookups!$C$13)*(E141+F141/2)</f>
        <v>-3090.7923906460665</v>
      </c>
      <c r="I141" s="20">
        <f>-PMT(VLookups!$C$16/12,180,-FV(VLookups!$C$16/12,48,,-VLookups!$C$15))</f>
        <v>-1138.3540184987783</v>
      </c>
      <c r="J141" s="19">
        <v>0</v>
      </c>
      <c r="K141" s="19">
        <v>0</v>
      </c>
      <c r="L141" s="19">
        <v>0</v>
      </c>
      <c r="M141" s="20">
        <f>M140-VLookups!$C$33</f>
        <v>-142</v>
      </c>
      <c r="N141" s="22">
        <v>77</v>
      </c>
      <c r="O141" s="19">
        <v>0</v>
      </c>
      <c r="P141" s="19">
        <v>0</v>
      </c>
      <c r="Q141" s="9" t="s">
        <v>36</v>
      </c>
      <c r="R141" s="21">
        <f>R129*(1+VLookups!$C$45)</f>
        <v>-2877.1366017328896</v>
      </c>
      <c r="S141" s="19">
        <v>0</v>
      </c>
      <c r="T141" s="19">
        <v>0</v>
      </c>
      <c r="U141" s="9" t="s">
        <v>36</v>
      </c>
      <c r="V141" s="21">
        <f>V140-VLookups!$C$54</f>
        <v>-1185</v>
      </c>
      <c r="W141" s="21">
        <f>-VLookups!$C$59</f>
        <v>-200</v>
      </c>
      <c r="X141" s="19">
        <v>0</v>
      </c>
      <c r="Y141" s="20">
        <f>Y140*(1+VLookups!$C$57/12)</f>
        <v>-222.90030548492425</v>
      </c>
      <c r="Z141" s="20">
        <f>-E141*VLookups!$J$3</f>
        <v>-437.99091517285802</v>
      </c>
      <c r="AA141" s="19">
        <v>0</v>
      </c>
      <c r="AB141" s="20">
        <f t="shared" si="6"/>
        <v>1327.1054614062903</v>
      </c>
      <c r="AC141" s="20">
        <f t="shared" si="7"/>
        <v>155147.17835039983</v>
      </c>
    </row>
    <row r="142" spans="2:29" x14ac:dyDescent="0.25">
      <c r="B142" s="9">
        <v>138</v>
      </c>
      <c r="C142" s="9">
        <f t="shared" si="5"/>
        <v>34</v>
      </c>
      <c r="D142" s="9">
        <v>6</v>
      </c>
      <c r="E142" s="20">
        <v>10949.77287932145</v>
      </c>
      <c r="F142" s="20">
        <f>'B-B-HS'!E142*-VLookups!$C$10*2</f>
        <v>-656.98637275928695</v>
      </c>
      <c r="G142" s="19">
        <v>0</v>
      </c>
      <c r="H142" s="20">
        <f>(-VLookups!$C$13)*(E142+F142/2)</f>
        <v>-3090.7923906460665</v>
      </c>
      <c r="I142" s="20">
        <f>-PMT(VLookups!$C$16/12,180,-FV(VLookups!$C$16/12,48,,-VLookups!$C$15))</f>
        <v>-1138.3540184987783</v>
      </c>
      <c r="J142" s="19">
        <v>0</v>
      </c>
      <c r="K142" s="19">
        <v>0</v>
      </c>
      <c r="L142" s="19">
        <v>0</v>
      </c>
      <c r="M142" s="20">
        <f>M141-VLookups!$C$33</f>
        <v>-143</v>
      </c>
      <c r="N142" s="22">
        <v>78</v>
      </c>
      <c r="O142" s="19">
        <v>0</v>
      </c>
      <c r="P142" s="19">
        <v>0</v>
      </c>
      <c r="Q142" s="9" t="s">
        <v>36</v>
      </c>
      <c r="R142" s="21">
        <f>R130*(1+VLookups!$C$45)</f>
        <v>-2877.1366017328896</v>
      </c>
      <c r="S142" s="19">
        <v>0</v>
      </c>
      <c r="T142" s="19">
        <v>0</v>
      </c>
      <c r="U142" s="9" t="s">
        <v>36</v>
      </c>
      <c r="V142" s="21">
        <f>V141-VLookups!$C$54</f>
        <v>-1190</v>
      </c>
      <c r="W142" s="21">
        <f>-VLookups!$C$59</f>
        <v>-200</v>
      </c>
      <c r="X142" s="19">
        <v>0</v>
      </c>
      <c r="Y142" s="20">
        <f>Y141*(1+VLookups!$C$57/12)</f>
        <v>-223.55043137592193</v>
      </c>
      <c r="Z142" s="20">
        <f>-E142*VLookups!$J$3</f>
        <v>-437.99091517285802</v>
      </c>
      <c r="AA142" s="19">
        <v>0</v>
      </c>
      <c r="AB142" s="20">
        <f t="shared" si="6"/>
        <v>1320.4553355152925</v>
      </c>
      <c r="AC142" s="20">
        <f t="shared" si="7"/>
        <v>156726.21231649912</v>
      </c>
    </row>
    <row r="143" spans="2:29" x14ac:dyDescent="0.25">
      <c r="B143" s="9">
        <v>139</v>
      </c>
      <c r="C143" s="9">
        <f t="shared" si="5"/>
        <v>34</v>
      </c>
      <c r="D143" s="9">
        <v>7</v>
      </c>
      <c r="E143" s="20">
        <v>10949.77287932145</v>
      </c>
      <c r="F143" s="20">
        <f>'B-B-HS'!E143*-VLookups!$C$10*2</f>
        <v>-656.98637275928695</v>
      </c>
      <c r="G143" s="19">
        <v>0</v>
      </c>
      <c r="H143" s="20">
        <f>(-VLookups!$C$13)*(E143+F143/2)</f>
        <v>-3090.7923906460665</v>
      </c>
      <c r="I143" s="20">
        <f>-PMT(VLookups!$C$16/12,180,-FV(VLookups!$C$16/12,48,,-VLookups!$C$15))</f>
        <v>-1138.3540184987783</v>
      </c>
      <c r="J143" s="19">
        <v>0</v>
      </c>
      <c r="K143" s="19">
        <v>0</v>
      </c>
      <c r="L143" s="19">
        <v>0</v>
      </c>
      <c r="M143" s="20">
        <f>M142-VLookups!$C$33</f>
        <v>-144</v>
      </c>
      <c r="N143" s="22">
        <v>79</v>
      </c>
      <c r="O143" s="19">
        <v>0</v>
      </c>
      <c r="P143" s="19">
        <v>0</v>
      </c>
      <c r="Q143" s="9" t="s">
        <v>36</v>
      </c>
      <c r="R143" s="21">
        <f>R131*(1+VLookups!$C$45)</f>
        <v>-2877.1366017328896</v>
      </c>
      <c r="S143" s="19">
        <v>0</v>
      </c>
      <c r="T143" s="19">
        <v>0</v>
      </c>
      <c r="U143" s="9" t="s">
        <v>36</v>
      </c>
      <c r="V143" s="21">
        <f>V142-VLookups!$C$54</f>
        <v>-1195</v>
      </c>
      <c r="W143" s="21">
        <f>-VLookups!$C$59</f>
        <v>-200</v>
      </c>
      <c r="X143" s="19">
        <v>0</v>
      </c>
      <c r="Y143" s="20">
        <f>Y142*(1+VLookups!$C$57/12)</f>
        <v>-224.20245346743505</v>
      </c>
      <c r="Z143" s="20">
        <f>-E143*VLookups!$J$3</f>
        <v>-437.99091517285802</v>
      </c>
      <c r="AA143" s="19">
        <v>0</v>
      </c>
      <c r="AB143" s="20">
        <f t="shared" si="6"/>
        <v>1313.8033134237794</v>
      </c>
      <c r="AC143" s="20">
        <f t="shared" si="7"/>
        <v>158301.22598378375</v>
      </c>
    </row>
    <row r="144" spans="2:29" x14ac:dyDescent="0.25">
      <c r="B144" s="9">
        <v>140</v>
      </c>
      <c r="C144" s="9">
        <f t="shared" si="5"/>
        <v>34</v>
      </c>
      <c r="D144" s="9">
        <v>8</v>
      </c>
      <c r="E144" s="20">
        <v>10949.77287932145</v>
      </c>
      <c r="F144" s="20">
        <f>'B-B-HS'!E144*-VLookups!$C$10*2</f>
        <v>-656.98637275928695</v>
      </c>
      <c r="G144" s="19">
        <v>0</v>
      </c>
      <c r="H144" s="20">
        <f>(-VLookups!$C$13)*(E144+F144/2)</f>
        <v>-3090.7923906460665</v>
      </c>
      <c r="I144" s="20">
        <f>-PMT(VLookups!$C$16/12,180,-FV(VLookups!$C$16/12,48,,-VLookups!$C$15))</f>
        <v>-1138.3540184987783</v>
      </c>
      <c r="J144" s="19">
        <v>0</v>
      </c>
      <c r="K144" s="19">
        <v>0</v>
      </c>
      <c r="L144" s="19">
        <v>0</v>
      </c>
      <c r="M144" s="20">
        <f>M143-VLookups!$C$33</f>
        <v>-145</v>
      </c>
      <c r="N144" s="22">
        <v>80</v>
      </c>
      <c r="O144" s="19">
        <v>0</v>
      </c>
      <c r="P144" s="19">
        <v>0</v>
      </c>
      <c r="Q144" s="9" t="s">
        <v>36</v>
      </c>
      <c r="R144" s="21">
        <f>R132*(1+VLookups!$C$45)</f>
        <v>-2877.1366017328896</v>
      </c>
      <c r="S144" s="19">
        <v>0</v>
      </c>
      <c r="T144" s="19">
        <v>0</v>
      </c>
      <c r="U144" s="9" t="s">
        <v>36</v>
      </c>
      <c r="V144" s="21">
        <f>V143-VLookups!$C$54</f>
        <v>-1200</v>
      </c>
      <c r="W144" s="21">
        <f>-VLookups!$C$59</f>
        <v>-200</v>
      </c>
      <c r="X144" s="19">
        <v>0</v>
      </c>
      <c r="Y144" s="20">
        <f>Y143*(1+VLookups!$C$57/12)</f>
        <v>-224.85637729004841</v>
      </c>
      <c r="Z144" s="20">
        <f>-E144*VLookups!$J$3</f>
        <v>-437.99091517285802</v>
      </c>
      <c r="AA144" s="19">
        <v>0</v>
      </c>
      <c r="AB144" s="20">
        <f t="shared" si="6"/>
        <v>1307.1493896011661</v>
      </c>
      <c r="AC144" s="20">
        <f t="shared" si="7"/>
        <v>159872.21075002456</v>
      </c>
    </row>
    <row r="145" spans="2:29" x14ac:dyDescent="0.25">
      <c r="B145" s="9">
        <v>141</v>
      </c>
      <c r="C145" s="9">
        <f t="shared" ref="C145:C208" si="8">C133+1</f>
        <v>34</v>
      </c>
      <c r="D145" s="9">
        <v>9</v>
      </c>
      <c r="E145" s="20">
        <v>10949.77287932145</v>
      </c>
      <c r="F145" s="20">
        <f>'B-B-HS'!E145*-VLookups!$C$10*2</f>
        <v>-656.98637275928695</v>
      </c>
      <c r="G145" s="19">
        <v>0</v>
      </c>
      <c r="H145" s="20">
        <f>(-VLookups!$C$13)*(E145+F145/2)</f>
        <v>-3090.7923906460665</v>
      </c>
      <c r="I145" s="20">
        <f>-PMT(VLookups!$C$16/12,180,-FV(VLookups!$C$16/12,48,,-VLookups!$C$15))</f>
        <v>-1138.3540184987783</v>
      </c>
      <c r="J145" s="19">
        <v>0</v>
      </c>
      <c r="K145" s="19">
        <v>0</v>
      </c>
      <c r="L145" s="19">
        <v>0</v>
      </c>
      <c r="M145" s="20">
        <f>M144-VLookups!$C$33</f>
        <v>-146</v>
      </c>
      <c r="N145" s="22">
        <v>81</v>
      </c>
      <c r="O145" s="19">
        <v>0</v>
      </c>
      <c r="P145" s="19">
        <v>0</v>
      </c>
      <c r="Q145" s="9" t="s">
        <v>36</v>
      </c>
      <c r="R145" s="21">
        <f>R133*(1+VLookups!$C$45)</f>
        <v>-2877.1366017328896</v>
      </c>
      <c r="S145" s="19">
        <v>0</v>
      </c>
      <c r="T145" s="19">
        <v>0</v>
      </c>
      <c r="U145" s="9" t="s">
        <v>36</v>
      </c>
      <c r="V145" s="21">
        <f>V144-VLookups!$C$54</f>
        <v>-1205</v>
      </c>
      <c r="W145" s="21">
        <f>-VLookups!$C$59</f>
        <v>-200</v>
      </c>
      <c r="X145" s="19">
        <v>0</v>
      </c>
      <c r="Y145" s="20">
        <f>Y144*(1+VLookups!$C$57/12)</f>
        <v>-225.51220839047772</v>
      </c>
      <c r="Z145" s="20">
        <f>-E145*VLookups!$J$3</f>
        <v>-437.99091517285802</v>
      </c>
      <c r="AA145" s="19">
        <v>0</v>
      </c>
      <c r="AB145" s="20">
        <f t="shared" si="6"/>
        <v>1300.4935585007368</v>
      </c>
      <c r="AC145" s="20">
        <f t="shared" si="7"/>
        <v>161439.1579931087</v>
      </c>
    </row>
    <row r="146" spans="2:29" x14ac:dyDescent="0.25">
      <c r="B146" s="9">
        <v>142</v>
      </c>
      <c r="C146" s="9">
        <f t="shared" si="8"/>
        <v>34</v>
      </c>
      <c r="D146" s="9">
        <v>10</v>
      </c>
      <c r="E146" s="20">
        <v>10949.77287932145</v>
      </c>
      <c r="F146" s="20">
        <f>'B-B-HS'!E146*-VLookups!$C$10*2</f>
        <v>-656.98637275928695</v>
      </c>
      <c r="G146" s="19">
        <v>0</v>
      </c>
      <c r="H146" s="20">
        <f>(-VLookups!$C$13)*(E146+F146/2)</f>
        <v>-3090.7923906460665</v>
      </c>
      <c r="I146" s="20">
        <f>-PMT(VLookups!$C$16/12,180,-FV(VLookups!$C$16/12,48,,-VLookups!$C$15))</f>
        <v>-1138.3540184987783</v>
      </c>
      <c r="J146" s="19">
        <v>0</v>
      </c>
      <c r="K146" s="19">
        <v>0</v>
      </c>
      <c r="L146" s="19">
        <v>0</v>
      </c>
      <c r="M146" s="20">
        <f>M145-VLookups!$C$33</f>
        <v>-147</v>
      </c>
      <c r="N146" s="22">
        <v>82</v>
      </c>
      <c r="O146" s="19">
        <v>0</v>
      </c>
      <c r="P146" s="19">
        <v>0</v>
      </c>
      <c r="Q146" s="9" t="s">
        <v>36</v>
      </c>
      <c r="R146" s="21">
        <f>R134*(1+VLookups!$C$45)</f>
        <v>-2877.1366017328896</v>
      </c>
      <c r="S146" s="19">
        <v>0</v>
      </c>
      <c r="T146" s="19">
        <v>0</v>
      </c>
      <c r="U146" s="9" t="s">
        <v>36</v>
      </c>
      <c r="V146" s="21">
        <f>V145-VLookups!$C$54</f>
        <v>-1210</v>
      </c>
      <c r="W146" s="21">
        <f>-VLookups!$C$59</f>
        <v>-200</v>
      </c>
      <c r="X146" s="19">
        <v>0</v>
      </c>
      <c r="Y146" s="20">
        <f>Y145*(1+VLookups!$C$57/12)</f>
        <v>-226.16995233161663</v>
      </c>
      <c r="Z146" s="20">
        <f>-E146*VLookups!$J$3</f>
        <v>-437.99091517285802</v>
      </c>
      <c r="AA146" s="19">
        <v>0</v>
      </c>
      <c r="AB146" s="20">
        <f t="shared" si="6"/>
        <v>1293.835814559598</v>
      </c>
      <c r="AC146" s="20">
        <f t="shared" si="7"/>
        <v>163002.05907099016</v>
      </c>
    </row>
    <row r="147" spans="2:29" ht="15.75" customHeight="1" x14ac:dyDescent="0.25">
      <c r="B147" s="9">
        <v>143</v>
      </c>
      <c r="C147" s="9">
        <f t="shared" si="8"/>
        <v>34</v>
      </c>
      <c r="D147" s="9">
        <v>11</v>
      </c>
      <c r="E147" s="20">
        <v>10949.77287932145</v>
      </c>
      <c r="F147" s="20">
        <f>'B-B-HS'!E147*-VLookups!$C$10*2</f>
        <v>-656.98637275928695</v>
      </c>
      <c r="G147" s="19">
        <v>0</v>
      </c>
      <c r="H147" s="20">
        <f>(-VLookups!$C$13)*(E147+F147/2)</f>
        <v>-3090.7923906460665</v>
      </c>
      <c r="I147" s="20">
        <f>-PMT(VLookups!$C$16/12,180,-FV(VLookups!$C$16/12,48,,-VLookups!$C$15))</f>
        <v>-1138.3540184987783</v>
      </c>
      <c r="J147" s="19">
        <v>0</v>
      </c>
      <c r="K147" s="19">
        <v>0</v>
      </c>
      <c r="L147" s="19">
        <v>0</v>
      </c>
      <c r="M147" s="20">
        <f>M146-VLookups!$C$33</f>
        <v>-148</v>
      </c>
      <c r="N147" s="22">
        <v>83</v>
      </c>
      <c r="O147" s="19">
        <v>0</v>
      </c>
      <c r="P147" s="19">
        <v>0</v>
      </c>
      <c r="Q147" s="9" t="s">
        <v>36</v>
      </c>
      <c r="R147" s="21">
        <f>R135*(1+VLookups!$C$45)</f>
        <v>-2877.1366017328896</v>
      </c>
      <c r="S147" s="19">
        <v>0</v>
      </c>
      <c r="T147" s="19">
        <v>0</v>
      </c>
      <c r="U147" s="9" t="s">
        <v>36</v>
      </c>
      <c r="V147" s="21">
        <f>V146-VLookups!$C$54</f>
        <v>-1215</v>
      </c>
      <c r="W147" s="21">
        <f>-VLookups!$C$59</f>
        <v>-200</v>
      </c>
      <c r="X147" s="19">
        <v>0</v>
      </c>
      <c r="Y147" s="20">
        <f>Y146*(1+VLookups!$C$57/12)</f>
        <v>-226.82961469258385</v>
      </c>
      <c r="Z147" s="20">
        <f>-E147*VLookups!$J$3</f>
        <v>-437.99091517285802</v>
      </c>
      <c r="AA147" s="19">
        <v>0</v>
      </c>
      <c r="AB147" s="20">
        <f t="shared" si="6"/>
        <v>1287.1761521986307</v>
      </c>
      <c r="AC147" s="20">
        <f t="shared" si="7"/>
        <v>164560.90532164046</v>
      </c>
    </row>
    <row r="148" spans="2:29" x14ac:dyDescent="0.25">
      <c r="B148" s="9">
        <v>144</v>
      </c>
      <c r="C148" s="9">
        <f t="shared" si="8"/>
        <v>35</v>
      </c>
      <c r="D148" s="9">
        <v>0</v>
      </c>
      <c r="E148" s="20">
        <v>11333.014930097699</v>
      </c>
      <c r="F148" s="20">
        <f>'B-B-HS'!E148*-VLookups!$C$10*2</f>
        <v>-679.98089580586191</v>
      </c>
      <c r="G148" s="19">
        <v>0</v>
      </c>
      <c r="H148" s="20">
        <f>(-VLookups!$C$13)*(E148+F148/2)</f>
        <v>-3198.9701243186782</v>
      </c>
      <c r="I148" s="20">
        <f>-PMT(VLookups!$C$16/12,180,-FV(VLookups!$C$16/12,48,,-VLookups!$C$15))</f>
        <v>-1138.3540184987783</v>
      </c>
      <c r="J148" s="19">
        <v>0</v>
      </c>
      <c r="K148" s="19">
        <v>0</v>
      </c>
      <c r="L148" s="19">
        <v>0</v>
      </c>
      <c r="M148" s="20">
        <f>M147-VLookups!$C$33</f>
        <v>-149</v>
      </c>
      <c r="N148" s="22">
        <v>84</v>
      </c>
      <c r="O148" s="19">
        <v>0</v>
      </c>
      <c r="P148" s="19">
        <v>0</v>
      </c>
      <c r="Q148" s="9" t="s">
        <v>36</v>
      </c>
      <c r="R148" s="21">
        <f>R136*(1+VLookups!$C$45)</f>
        <v>-3052.6419344385959</v>
      </c>
      <c r="S148" s="21">
        <f>-VLookups!$C$47</f>
        <v>-50000</v>
      </c>
      <c r="T148" s="19">
        <v>0</v>
      </c>
      <c r="U148" s="9">
        <v>0</v>
      </c>
      <c r="V148" s="21">
        <f>V147-VLookups!$C$54</f>
        <v>-1220</v>
      </c>
      <c r="W148" s="21">
        <f>-VLookups!$C$59</f>
        <v>-200</v>
      </c>
      <c r="X148" s="21">
        <f>-VLookups!$C$62</f>
        <v>-125</v>
      </c>
      <c r="Y148" s="20">
        <f>Y147*(1+VLookups!$C$57/12)</f>
        <v>-227.49120106877055</v>
      </c>
      <c r="Z148" s="20">
        <f>-E148*VLookups!$J$3</f>
        <v>-453.32059720390799</v>
      </c>
      <c r="AA148" s="19">
        <v>0</v>
      </c>
      <c r="AB148" s="20">
        <f t="shared" si="6"/>
        <v>-48771.753393333958</v>
      </c>
      <c r="AC148" s="20">
        <f t="shared" si="7"/>
        <v>116063.42010384257</v>
      </c>
    </row>
    <row r="149" spans="2:29" x14ac:dyDescent="0.25">
      <c r="B149" s="9">
        <v>145</v>
      </c>
      <c r="C149" s="9">
        <f t="shared" si="8"/>
        <v>35</v>
      </c>
      <c r="D149" s="9">
        <v>1</v>
      </c>
      <c r="E149" s="20">
        <v>11333.014930097699</v>
      </c>
      <c r="F149" s="20">
        <f>'B-B-HS'!E149*-VLookups!$C$10*2</f>
        <v>-679.98089580586191</v>
      </c>
      <c r="G149" s="19">
        <v>0</v>
      </c>
      <c r="H149" s="20">
        <f>(-VLookups!$C$13)*(E149+F149/2)</f>
        <v>-3198.9701243186782</v>
      </c>
      <c r="I149" s="20">
        <f>-PMT(VLookups!$C$16/12,180,-FV(VLookups!$C$16/12,48,,-VLookups!$C$15))</f>
        <v>-1138.3540184987783</v>
      </c>
      <c r="J149" s="19">
        <v>0</v>
      </c>
      <c r="K149" s="19">
        <v>0</v>
      </c>
      <c r="L149" s="19">
        <v>0</v>
      </c>
      <c r="M149" s="20">
        <f>M148-VLookups!$C$33</f>
        <v>-150</v>
      </c>
      <c r="N149" s="22">
        <v>85</v>
      </c>
      <c r="O149" s="19">
        <v>0</v>
      </c>
      <c r="P149" s="19">
        <v>0</v>
      </c>
      <c r="Q149" s="9" t="s">
        <v>36</v>
      </c>
      <c r="R149" s="19">
        <v>0</v>
      </c>
      <c r="S149" s="20">
        <f>VLookups!$C$50</f>
        <v>-3580.614715990946</v>
      </c>
      <c r="T149" s="19">
        <v>0</v>
      </c>
      <c r="U149" s="9">
        <v>1</v>
      </c>
      <c r="V149" s="21">
        <f>V148-VLookups!$C$54</f>
        <v>-1225</v>
      </c>
      <c r="W149" s="21">
        <f>-VLookups!$C$59</f>
        <v>-200</v>
      </c>
      <c r="X149" s="21">
        <f>-VLookups!$C$62</f>
        <v>-125</v>
      </c>
      <c r="Y149" s="20">
        <f>Y148*(1+VLookups!$C$57/12)</f>
        <v>-228.1547170718878</v>
      </c>
      <c r="Z149" s="20">
        <f>-E149*VLookups!$J$3</f>
        <v>-453.32059720390799</v>
      </c>
      <c r="AA149" s="19">
        <v>0</v>
      </c>
      <c r="AB149" s="20">
        <f t="shared" si="6"/>
        <v>693.61030911057037</v>
      </c>
      <c r="AC149" s="20">
        <f t="shared" si="7"/>
        <v>116950.46944645955</v>
      </c>
    </row>
    <row r="150" spans="2:29" x14ac:dyDescent="0.25">
      <c r="B150" s="9">
        <v>146</v>
      </c>
      <c r="C150" s="9">
        <f t="shared" si="8"/>
        <v>35</v>
      </c>
      <c r="D150" s="9">
        <v>2</v>
      </c>
      <c r="E150" s="20">
        <v>11333.014930097699</v>
      </c>
      <c r="F150" s="20">
        <f>'B-B-HS'!E150*-VLookups!$C$10*2</f>
        <v>-679.98089580586191</v>
      </c>
      <c r="G150" s="19">
        <v>0</v>
      </c>
      <c r="H150" s="20">
        <f>(-VLookups!$C$13)*(E150+F150/2)</f>
        <v>-3198.9701243186782</v>
      </c>
      <c r="I150" s="20">
        <f>-PMT(VLookups!$C$16/12,180,-FV(VLookups!$C$16/12,48,,-VLookups!$C$15))</f>
        <v>-1138.3540184987783</v>
      </c>
      <c r="J150" s="19">
        <v>0</v>
      </c>
      <c r="K150" s="19">
        <v>0</v>
      </c>
      <c r="L150" s="19">
        <v>0</v>
      </c>
      <c r="M150" s="20">
        <f>M149-VLookups!$C$33</f>
        <v>-151</v>
      </c>
      <c r="N150" s="22">
        <v>86</v>
      </c>
      <c r="O150" s="19">
        <v>0</v>
      </c>
      <c r="P150" s="19">
        <v>0</v>
      </c>
      <c r="Q150" s="9" t="s">
        <v>36</v>
      </c>
      <c r="R150" s="19">
        <v>0</v>
      </c>
      <c r="S150" s="20">
        <f>VLookups!$C$50</f>
        <v>-3580.614715990946</v>
      </c>
      <c r="T150" s="19">
        <v>0</v>
      </c>
      <c r="U150" s="9">
        <v>2</v>
      </c>
      <c r="V150" s="21">
        <f>V149-VLookups!$C$54</f>
        <v>-1230</v>
      </c>
      <c r="W150" s="21">
        <f>-VLookups!$C$59</f>
        <v>-200</v>
      </c>
      <c r="X150" s="21">
        <f>-VLookups!$C$62</f>
        <v>-125</v>
      </c>
      <c r="Y150" s="20">
        <f>Y149*(1+VLookups!$C$57/12)</f>
        <v>-228.82016833001416</v>
      </c>
      <c r="Z150" s="20">
        <f>-E150*VLookups!$J$3</f>
        <v>-453.32059720390799</v>
      </c>
      <c r="AA150" s="19">
        <v>0</v>
      </c>
      <c r="AB150" s="20">
        <f t="shared" si="6"/>
        <v>686.94485785244387</v>
      </c>
      <c r="AC150" s="20">
        <f t="shared" si="7"/>
        <v>117832.33175338943</v>
      </c>
    </row>
    <row r="151" spans="2:29" x14ac:dyDescent="0.25">
      <c r="B151" s="9">
        <v>147</v>
      </c>
      <c r="C151" s="9">
        <f t="shared" si="8"/>
        <v>35</v>
      </c>
      <c r="D151" s="9">
        <v>3</v>
      </c>
      <c r="E151" s="20">
        <v>11333.014930097699</v>
      </c>
      <c r="F151" s="20">
        <f>'B-B-HS'!E151*-VLookups!$C$10*2</f>
        <v>-679.98089580586191</v>
      </c>
      <c r="G151" s="19">
        <v>0</v>
      </c>
      <c r="H151" s="20">
        <f>(-VLookups!$C$13)*(E151+F151/2)</f>
        <v>-3198.9701243186782</v>
      </c>
      <c r="I151" s="20">
        <f>-PMT(VLookups!$C$16/12,180,-FV(VLookups!$C$16/12,48,,-VLookups!$C$15))</f>
        <v>-1138.3540184987783</v>
      </c>
      <c r="J151" s="19">
        <v>0</v>
      </c>
      <c r="K151" s="19">
        <v>0</v>
      </c>
      <c r="L151" s="19">
        <v>0</v>
      </c>
      <c r="M151" s="20">
        <f>M150-VLookups!$C$33</f>
        <v>-152</v>
      </c>
      <c r="N151" s="22">
        <v>87</v>
      </c>
      <c r="O151" s="19">
        <v>0</v>
      </c>
      <c r="P151" s="19">
        <v>0</v>
      </c>
      <c r="Q151" s="9" t="s">
        <v>36</v>
      </c>
      <c r="R151" s="19">
        <v>0</v>
      </c>
      <c r="S151" s="20">
        <f>VLookups!$C$50</f>
        <v>-3580.614715990946</v>
      </c>
      <c r="T151" s="19">
        <v>0</v>
      </c>
      <c r="U151" s="9">
        <v>3</v>
      </c>
      <c r="V151" s="21">
        <f>V150-VLookups!$C$54</f>
        <v>-1235</v>
      </c>
      <c r="W151" s="21">
        <f>-VLookups!$C$59</f>
        <v>-200</v>
      </c>
      <c r="X151" s="21">
        <f>-VLookups!$C$62</f>
        <v>-125</v>
      </c>
      <c r="Y151" s="20">
        <f>Y150*(1+VLookups!$C$57/12)</f>
        <v>-229.48756048764338</v>
      </c>
      <c r="Z151" s="20">
        <f>-E151*VLookups!$J$3</f>
        <v>-453.32059720390799</v>
      </c>
      <c r="AA151" s="19">
        <v>0</v>
      </c>
      <c r="AB151" s="20">
        <f t="shared" si="6"/>
        <v>680.27746569481474</v>
      </c>
      <c r="AC151" s="20">
        <f t="shared" si="7"/>
        <v>118708.99643867323</v>
      </c>
    </row>
    <row r="152" spans="2:29" x14ac:dyDescent="0.25">
      <c r="B152" s="9">
        <v>148</v>
      </c>
      <c r="C152" s="9">
        <f t="shared" si="8"/>
        <v>35</v>
      </c>
      <c r="D152" s="9">
        <v>4</v>
      </c>
      <c r="E152" s="20">
        <v>11333.014930097699</v>
      </c>
      <c r="F152" s="20">
        <f>'B-B-HS'!E152*-VLookups!$C$10*2</f>
        <v>-679.98089580586191</v>
      </c>
      <c r="G152" s="19">
        <v>0</v>
      </c>
      <c r="H152" s="20">
        <f>(-VLookups!$C$13)*(E152+F152/2)</f>
        <v>-3198.9701243186782</v>
      </c>
      <c r="I152" s="20">
        <f>-PMT(VLookups!$C$16/12,180,-FV(VLookups!$C$16/12,48,,-VLookups!$C$15))</f>
        <v>-1138.3540184987783</v>
      </c>
      <c r="J152" s="19">
        <v>0</v>
      </c>
      <c r="K152" s="19">
        <v>0</v>
      </c>
      <c r="L152" s="19">
        <v>0</v>
      </c>
      <c r="M152" s="20">
        <f>M151-VLookups!$C$33</f>
        <v>-153</v>
      </c>
      <c r="N152" s="22">
        <v>88</v>
      </c>
      <c r="O152" s="19">
        <v>0</v>
      </c>
      <c r="P152" s="19">
        <v>0</v>
      </c>
      <c r="Q152" s="9" t="s">
        <v>36</v>
      </c>
      <c r="R152" s="19">
        <v>0</v>
      </c>
      <c r="S152" s="20">
        <f>VLookups!$C$50</f>
        <v>-3580.614715990946</v>
      </c>
      <c r="T152" s="19">
        <v>0</v>
      </c>
      <c r="U152" s="9">
        <v>4</v>
      </c>
      <c r="V152" s="21">
        <f>V151-VLookups!$C$54</f>
        <v>-1240</v>
      </c>
      <c r="W152" s="21">
        <f>-VLookups!$C$59</f>
        <v>-200</v>
      </c>
      <c r="X152" s="21">
        <f>-VLookups!$C$62</f>
        <v>-125</v>
      </c>
      <c r="Y152" s="20">
        <f>Y151*(1+VLookups!$C$57/12)</f>
        <v>-230.15689920573234</v>
      </c>
      <c r="Z152" s="20">
        <f>-E152*VLookups!$J$3</f>
        <v>-453.32059720390799</v>
      </c>
      <c r="AA152" s="19">
        <v>0</v>
      </c>
      <c r="AB152" s="20">
        <f t="shared" si="6"/>
        <v>673.60812697672577</v>
      </c>
      <c r="AC152" s="20">
        <f t="shared" si="7"/>
        <v>119580.45289304775</v>
      </c>
    </row>
    <row r="153" spans="2:29" x14ac:dyDescent="0.25">
      <c r="B153" s="9">
        <v>149</v>
      </c>
      <c r="C153" s="9">
        <f t="shared" si="8"/>
        <v>35</v>
      </c>
      <c r="D153" s="9">
        <v>5</v>
      </c>
      <c r="E153" s="20">
        <v>11333.014930097699</v>
      </c>
      <c r="F153" s="20">
        <f>'B-B-HS'!E153*-VLookups!$C$10*2</f>
        <v>-679.98089580586191</v>
      </c>
      <c r="G153" s="19">
        <v>0</v>
      </c>
      <c r="H153" s="20">
        <f>(-VLookups!$C$13)*(E153+F153/2)</f>
        <v>-3198.9701243186782</v>
      </c>
      <c r="I153" s="20">
        <f>-PMT(VLookups!$C$16/12,180,-FV(VLookups!$C$16/12,48,,-VLookups!$C$15))</f>
        <v>-1138.3540184987783</v>
      </c>
      <c r="J153" s="19">
        <v>0</v>
      </c>
      <c r="K153" s="19">
        <v>0</v>
      </c>
      <c r="L153" s="19">
        <v>0</v>
      </c>
      <c r="M153" s="20">
        <f>M152-VLookups!$C$33</f>
        <v>-154</v>
      </c>
      <c r="N153" s="22">
        <v>89</v>
      </c>
      <c r="O153" s="19">
        <v>0</v>
      </c>
      <c r="P153" s="19">
        <v>0</v>
      </c>
      <c r="Q153" s="9" t="s">
        <v>36</v>
      </c>
      <c r="R153" s="19">
        <v>0</v>
      </c>
      <c r="S153" s="20">
        <f>VLookups!$C$50</f>
        <v>-3580.614715990946</v>
      </c>
      <c r="T153" s="19">
        <v>0</v>
      </c>
      <c r="U153" s="9">
        <v>5</v>
      </c>
      <c r="V153" s="21">
        <f>V152-VLookups!$C$54</f>
        <v>-1245</v>
      </c>
      <c r="W153" s="21">
        <f>-VLookups!$C$59</f>
        <v>-200</v>
      </c>
      <c r="X153" s="21">
        <f>-VLookups!$C$62</f>
        <v>-125</v>
      </c>
      <c r="Y153" s="20">
        <f>Y152*(1+VLookups!$C$57/12)</f>
        <v>-230.82819016174906</v>
      </c>
      <c r="Z153" s="20">
        <f>-E153*VLookups!$J$3</f>
        <v>-453.32059720390799</v>
      </c>
      <c r="AA153" s="19">
        <v>0</v>
      </c>
      <c r="AB153" s="20">
        <f t="shared" si="6"/>
        <v>666.93683602070905</v>
      </c>
      <c r="AC153" s="20">
        <f t="shared" si="7"/>
        <v>120446.69048389023</v>
      </c>
    </row>
    <row r="154" spans="2:29" x14ac:dyDescent="0.25">
      <c r="B154" s="9">
        <v>150</v>
      </c>
      <c r="C154" s="9">
        <f t="shared" si="8"/>
        <v>35</v>
      </c>
      <c r="D154" s="9">
        <v>6</v>
      </c>
      <c r="E154" s="20">
        <v>11333.014930097699</v>
      </c>
      <c r="F154" s="20">
        <f>'B-B-HS'!E154*-VLookups!$C$10*2</f>
        <v>-679.98089580586191</v>
      </c>
      <c r="G154" s="19">
        <v>0</v>
      </c>
      <c r="H154" s="20">
        <f>(-VLookups!$C$13)*(E154+F154/2)</f>
        <v>-3198.9701243186782</v>
      </c>
      <c r="I154" s="20">
        <f>-PMT(VLookups!$C$16/12,180,-FV(VLookups!$C$16/12,48,,-VLookups!$C$15))</f>
        <v>-1138.3540184987783</v>
      </c>
      <c r="J154" s="19">
        <v>0</v>
      </c>
      <c r="K154" s="19">
        <v>0</v>
      </c>
      <c r="L154" s="19">
        <v>0</v>
      </c>
      <c r="M154" s="20">
        <f>M153-VLookups!$C$33</f>
        <v>-155</v>
      </c>
      <c r="N154" s="22">
        <v>90</v>
      </c>
      <c r="O154" s="19">
        <v>0</v>
      </c>
      <c r="P154" s="19">
        <v>0</v>
      </c>
      <c r="Q154" s="9" t="s">
        <v>36</v>
      </c>
      <c r="R154" s="19">
        <v>0</v>
      </c>
      <c r="S154" s="20">
        <f>VLookups!$C$50</f>
        <v>-3580.614715990946</v>
      </c>
      <c r="T154" s="19">
        <v>0</v>
      </c>
      <c r="U154" s="9">
        <v>6</v>
      </c>
      <c r="V154" s="21">
        <f>V153-VLookups!$C$54</f>
        <v>-1250</v>
      </c>
      <c r="W154" s="21">
        <f>-VLookups!$C$59</f>
        <v>-200</v>
      </c>
      <c r="X154" s="21">
        <f>-VLookups!$C$62</f>
        <v>-125</v>
      </c>
      <c r="Y154" s="20">
        <f>Y153*(1+VLookups!$C$57/12)</f>
        <v>-231.50143904972083</v>
      </c>
      <c r="Z154" s="20">
        <f>-E154*VLookups!$J$3</f>
        <v>-453.32059720390799</v>
      </c>
      <c r="AA154" s="19">
        <v>0</v>
      </c>
      <c r="AB154" s="20">
        <f t="shared" si="6"/>
        <v>660.26358713273726</v>
      </c>
      <c r="AC154" s="20">
        <f t="shared" si="7"/>
        <v>121307.69855516279</v>
      </c>
    </row>
    <row r="155" spans="2:29" x14ac:dyDescent="0.25">
      <c r="B155" s="9">
        <v>151</v>
      </c>
      <c r="C155" s="9">
        <f t="shared" si="8"/>
        <v>35</v>
      </c>
      <c r="D155" s="9">
        <v>7</v>
      </c>
      <c r="E155" s="20">
        <v>11333.014930097699</v>
      </c>
      <c r="F155" s="20">
        <f>'B-B-HS'!E155*-VLookups!$C$10*2</f>
        <v>-679.98089580586191</v>
      </c>
      <c r="G155" s="19">
        <v>0</v>
      </c>
      <c r="H155" s="20">
        <f>(-VLookups!$C$13)*(E155+F155/2)</f>
        <v>-3198.9701243186782</v>
      </c>
      <c r="I155" s="20">
        <f>-PMT(VLookups!$C$16/12,180,-FV(VLookups!$C$16/12,48,,-VLookups!$C$15))</f>
        <v>-1138.3540184987783</v>
      </c>
      <c r="J155" s="19">
        <v>0</v>
      </c>
      <c r="K155" s="19">
        <v>0</v>
      </c>
      <c r="L155" s="19">
        <v>0</v>
      </c>
      <c r="M155" s="20">
        <f>M154-VLookups!$C$33</f>
        <v>-156</v>
      </c>
      <c r="N155" s="22">
        <v>91</v>
      </c>
      <c r="O155" s="19">
        <v>0</v>
      </c>
      <c r="P155" s="19">
        <v>0</v>
      </c>
      <c r="Q155" s="9" t="s">
        <v>36</v>
      </c>
      <c r="R155" s="19">
        <v>0</v>
      </c>
      <c r="S155" s="20">
        <f>VLookups!$C$50</f>
        <v>-3580.614715990946</v>
      </c>
      <c r="T155" s="19">
        <v>0</v>
      </c>
      <c r="U155" s="9">
        <v>7</v>
      </c>
      <c r="V155" s="21">
        <f>V154-VLookups!$C$54</f>
        <v>-1255</v>
      </c>
      <c r="W155" s="21">
        <f>-VLookups!$C$59</f>
        <v>-200</v>
      </c>
      <c r="X155" s="21">
        <f>-VLookups!$C$62</f>
        <v>-125</v>
      </c>
      <c r="Y155" s="20">
        <f>Y154*(1+VLookups!$C$57/12)</f>
        <v>-232.17665158028251</v>
      </c>
      <c r="Z155" s="20">
        <f>-E155*VLookups!$J$3</f>
        <v>-453.32059720390799</v>
      </c>
      <c r="AA155" s="19">
        <v>0</v>
      </c>
      <c r="AB155" s="20">
        <f t="shared" si="6"/>
        <v>653.58837460217569</v>
      </c>
      <c r="AC155" s="20">
        <f t="shared" si="7"/>
        <v>122163.46642735691</v>
      </c>
    </row>
    <row r="156" spans="2:29" x14ac:dyDescent="0.25">
      <c r="B156" s="9">
        <v>152</v>
      </c>
      <c r="C156" s="9">
        <f t="shared" si="8"/>
        <v>35</v>
      </c>
      <c r="D156" s="9">
        <v>8</v>
      </c>
      <c r="E156" s="20">
        <v>11333.014930097699</v>
      </c>
      <c r="F156" s="20">
        <f>'B-B-HS'!E156*-VLookups!$C$10*2</f>
        <v>-679.98089580586191</v>
      </c>
      <c r="G156" s="19">
        <v>0</v>
      </c>
      <c r="H156" s="20">
        <f>(-VLookups!$C$13)*(E156+F156/2)</f>
        <v>-3198.9701243186782</v>
      </c>
      <c r="I156" s="20">
        <f>-PMT(VLookups!$C$16/12,180,-FV(VLookups!$C$16/12,48,,-VLookups!$C$15))</f>
        <v>-1138.3540184987783</v>
      </c>
      <c r="J156" s="19">
        <v>0</v>
      </c>
      <c r="K156" s="19">
        <v>0</v>
      </c>
      <c r="L156" s="19">
        <v>0</v>
      </c>
      <c r="M156" s="20">
        <f>M155-VLookups!$C$33</f>
        <v>-157</v>
      </c>
      <c r="N156" s="22">
        <v>92</v>
      </c>
      <c r="O156" s="19">
        <v>0</v>
      </c>
      <c r="P156" s="19">
        <v>0</v>
      </c>
      <c r="Q156" s="9" t="s">
        <v>36</v>
      </c>
      <c r="R156" s="19">
        <v>0</v>
      </c>
      <c r="S156" s="20">
        <f>VLookups!$C$50</f>
        <v>-3580.614715990946</v>
      </c>
      <c r="T156" s="19">
        <v>0</v>
      </c>
      <c r="U156" s="9">
        <v>8</v>
      </c>
      <c r="V156" s="21">
        <f>V155-VLookups!$C$54</f>
        <v>-1260</v>
      </c>
      <c r="W156" s="21">
        <f>-VLookups!$C$59</f>
        <v>-200</v>
      </c>
      <c r="X156" s="21">
        <f>-VLookups!$C$62</f>
        <v>-125</v>
      </c>
      <c r="Y156" s="20">
        <f>Y155*(1+VLookups!$C$57/12)</f>
        <v>-232.853833480725</v>
      </c>
      <c r="Z156" s="20">
        <f>-E156*VLookups!$J$3</f>
        <v>-453.32059720390799</v>
      </c>
      <c r="AA156" s="19">
        <v>0</v>
      </c>
      <c r="AB156" s="20">
        <f t="shared" si="6"/>
        <v>646.91119270173317</v>
      </c>
      <c r="AC156" s="20">
        <f t="shared" si="7"/>
        <v>123013.98339743758</v>
      </c>
    </row>
    <row r="157" spans="2:29" x14ac:dyDescent="0.25">
      <c r="B157" s="9">
        <v>153</v>
      </c>
      <c r="C157" s="9">
        <f t="shared" si="8"/>
        <v>35</v>
      </c>
      <c r="D157" s="9">
        <v>9</v>
      </c>
      <c r="E157" s="20">
        <v>11333.014930097699</v>
      </c>
      <c r="F157" s="20">
        <f>'B-B-HS'!E157*-VLookups!$C$10*2</f>
        <v>-679.98089580586191</v>
      </c>
      <c r="G157" s="19">
        <v>0</v>
      </c>
      <c r="H157" s="20">
        <f>(-VLookups!$C$13)*(E157+F157/2)</f>
        <v>-3198.9701243186782</v>
      </c>
      <c r="I157" s="20">
        <f>-PMT(VLookups!$C$16/12,180,-FV(VLookups!$C$16/12,48,,-VLookups!$C$15))</f>
        <v>-1138.3540184987783</v>
      </c>
      <c r="J157" s="19">
        <v>0</v>
      </c>
      <c r="K157" s="19">
        <v>0</v>
      </c>
      <c r="L157" s="19">
        <v>0</v>
      </c>
      <c r="M157" s="20">
        <f>M156-VLookups!$C$33</f>
        <v>-158</v>
      </c>
      <c r="N157" s="22">
        <v>93</v>
      </c>
      <c r="O157" s="19">
        <v>0</v>
      </c>
      <c r="P157" s="19">
        <v>0</v>
      </c>
      <c r="Q157" s="9" t="s">
        <v>36</v>
      </c>
      <c r="R157" s="19">
        <v>0</v>
      </c>
      <c r="S157" s="20">
        <f>VLookups!$C$50</f>
        <v>-3580.614715990946</v>
      </c>
      <c r="T157" s="19">
        <v>0</v>
      </c>
      <c r="U157" s="9">
        <v>9</v>
      </c>
      <c r="V157" s="21">
        <f>V156-VLookups!$C$54</f>
        <v>-1265</v>
      </c>
      <c r="W157" s="21">
        <f>-VLookups!$C$59</f>
        <v>-200</v>
      </c>
      <c r="X157" s="21">
        <f>-VLookups!$C$62</f>
        <v>-125</v>
      </c>
      <c r="Y157" s="20">
        <f>Y156*(1+VLookups!$C$57/12)</f>
        <v>-233.53299049504378</v>
      </c>
      <c r="Z157" s="20">
        <f>-E157*VLookups!$J$3</f>
        <v>-453.32059720390799</v>
      </c>
      <c r="AA157" s="19">
        <v>0</v>
      </c>
      <c r="AB157" s="20">
        <f t="shared" si="6"/>
        <v>640.23203568741428</v>
      </c>
      <c r="AC157" s="20">
        <f t="shared" si="7"/>
        <v>123859.23873878739</v>
      </c>
    </row>
    <row r="158" spans="2:29" x14ac:dyDescent="0.25">
      <c r="B158" s="9">
        <v>154</v>
      </c>
      <c r="C158" s="9">
        <f t="shared" si="8"/>
        <v>35</v>
      </c>
      <c r="D158" s="9">
        <v>10</v>
      </c>
      <c r="E158" s="20">
        <v>11333.014930097699</v>
      </c>
      <c r="F158" s="20">
        <f>'B-B-HS'!E158*-VLookups!$C$10*2</f>
        <v>-679.98089580586191</v>
      </c>
      <c r="G158" s="19">
        <v>0</v>
      </c>
      <c r="H158" s="20">
        <f>(-VLookups!$C$13)*(E158+F158/2)</f>
        <v>-3198.9701243186782</v>
      </c>
      <c r="I158" s="20">
        <f>-PMT(VLookups!$C$16/12,180,-FV(VLookups!$C$16/12,48,,-VLookups!$C$15))</f>
        <v>-1138.3540184987783</v>
      </c>
      <c r="J158" s="19">
        <v>0</v>
      </c>
      <c r="K158" s="19">
        <v>0</v>
      </c>
      <c r="L158" s="19">
        <v>0</v>
      </c>
      <c r="M158" s="20">
        <f>M157-VLookups!$C$33</f>
        <v>-159</v>
      </c>
      <c r="N158" s="22">
        <v>94</v>
      </c>
      <c r="O158" s="19">
        <v>0</v>
      </c>
      <c r="P158" s="19">
        <v>0</v>
      </c>
      <c r="Q158" s="9" t="s">
        <v>36</v>
      </c>
      <c r="R158" s="19">
        <v>0</v>
      </c>
      <c r="S158" s="20">
        <f>VLookups!$C$50</f>
        <v>-3580.614715990946</v>
      </c>
      <c r="T158" s="19">
        <v>0</v>
      </c>
      <c r="U158" s="9">
        <v>10</v>
      </c>
      <c r="V158" s="21">
        <f>V157-VLookups!$C$54</f>
        <v>-1270</v>
      </c>
      <c r="W158" s="21">
        <f>-VLookups!$C$59</f>
        <v>-200</v>
      </c>
      <c r="X158" s="21">
        <f>-VLookups!$C$62</f>
        <v>-125</v>
      </c>
      <c r="Y158" s="20">
        <f>Y157*(1+VLookups!$C$57/12)</f>
        <v>-234.21412838398766</v>
      </c>
      <c r="Z158" s="20">
        <f>-E158*VLookups!$J$3</f>
        <v>-453.32059720390799</v>
      </c>
      <c r="AA158" s="19">
        <v>0</v>
      </c>
      <c r="AB158" s="20">
        <f t="shared" si="6"/>
        <v>633.55089779847049</v>
      </c>
      <c r="AC158" s="20">
        <f t="shared" si="7"/>
        <v>124699.22170115051</v>
      </c>
    </row>
    <row r="159" spans="2:29" x14ac:dyDescent="0.25">
      <c r="B159" s="9">
        <v>155</v>
      </c>
      <c r="C159" s="9">
        <f t="shared" si="8"/>
        <v>35</v>
      </c>
      <c r="D159" s="9">
        <v>11</v>
      </c>
      <c r="E159" s="20">
        <v>11333.014930097699</v>
      </c>
      <c r="F159" s="20">
        <f>'B-B-HS'!E159*-VLookups!$C$10*2</f>
        <v>-679.98089580586191</v>
      </c>
      <c r="G159" s="19">
        <v>0</v>
      </c>
      <c r="H159" s="20">
        <f>(-VLookups!$C$13)*(E159+F159/2)</f>
        <v>-3198.9701243186782</v>
      </c>
      <c r="I159" s="20">
        <f>-PMT(VLookups!$C$16/12,180,-FV(VLookups!$C$16/12,48,,-VLookups!$C$15))</f>
        <v>-1138.3540184987783</v>
      </c>
      <c r="J159" s="19">
        <v>0</v>
      </c>
      <c r="K159" s="19">
        <v>0</v>
      </c>
      <c r="L159" s="19">
        <v>0</v>
      </c>
      <c r="M159" s="20">
        <f>M158-VLookups!$C$33</f>
        <v>-160</v>
      </c>
      <c r="N159" s="22">
        <v>95</v>
      </c>
      <c r="O159" s="19">
        <v>0</v>
      </c>
      <c r="P159" s="19">
        <v>0</v>
      </c>
      <c r="Q159" s="9" t="s">
        <v>36</v>
      </c>
      <c r="R159" s="19">
        <v>0</v>
      </c>
      <c r="S159" s="20">
        <f>VLookups!$C$50</f>
        <v>-3580.614715990946</v>
      </c>
      <c r="T159" s="19">
        <v>0</v>
      </c>
      <c r="U159" s="9">
        <v>11</v>
      </c>
      <c r="V159" s="21">
        <f>V158-VLookups!$C$54</f>
        <v>-1275</v>
      </c>
      <c r="W159" s="21">
        <f>-VLookups!$C$59</f>
        <v>-200</v>
      </c>
      <c r="X159" s="21">
        <f>-VLookups!$C$62</f>
        <v>-125</v>
      </c>
      <c r="Y159" s="20">
        <f>Y158*(1+VLookups!$C$57/12)</f>
        <v>-234.89725292510764</v>
      </c>
      <c r="Z159" s="20">
        <f>-E159*VLookups!$J$3</f>
        <v>-453.32059720390799</v>
      </c>
      <c r="AA159" s="19">
        <v>0</v>
      </c>
      <c r="AB159" s="20">
        <f t="shared" si="6"/>
        <v>626.86777325735034</v>
      </c>
      <c r="AC159" s="20">
        <f t="shared" si="7"/>
        <v>125533.92151057646</v>
      </c>
    </row>
    <row r="160" spans="2:29" x14ac:dyDescent="0.25">
      <c r="B160" s="9">
        <v>156</v>
      </c>
      <c r="C160" s="9">
        <f t="shared" si="8"/>
        <v>36</v>
      </c>
      <c r="D160" s="9">
        <v>0</v>
      </c>
      <c r="E160" s="20">
        <v>11729.670452651118</v>
      </c>
      <c r="F160" s="20">
        <f>'B-B-HS'!E160*-VLookups!$C$10*2</f>
        <v>-703.78022715906707</v>
      </c>
      <c r="G160" s="19">
        <v>0</v>
      </c>
      <c r="H160" s="20">
        <f>(-VLookups!$C$13)*(E160+F160/2)</f>
        <v>-3310.9340786698317</v>
      </c>
      <c r="I160" s="20">
        <f>-PMT(VLookups!$C$16/12,180,-FV(VLookups!$C$16/12,48,,-VLookups!$C$15))</f>
        <v>-1138.3540184987783</v>
      </c>
      <c r="J160" s="19">
        <v>0</v>
      </c>
      <c r="K160" s="19">
        <v>0</v>
      </c>
      <c r="L160" s="19">
        <v>0</v>
      </c>
      <c r="M160" s="20">
        <f>M159-VLookups!$C$33</f>
        <v>-161</v>
      </c>
      <c r="N160" s="22">
        <v>96</v>
      </c>
      <c r="O160" s="19">
        <v>0</v>
      </c>
      <c r="P160" s="19">
        <v>0</v>
      </c>
      <c r="Q160" s="9" t="s">
        <v>36</v>
      </c>
      <c r="R160" s="19">
        <v>0</v>
      </c>
      <c r="S160" s="20">
        <f>VLookups!$C$50</f>
        <v>-3580.614715990946</v>
      </c>
      <c r="T160" s="19">
        <v>0</v>
      </c>
      <c r="U160" s="9">
        <v>12</v>
      </c>
      <c r="V160" s="21">
        <f>V159-VLookups!$C$54</f>
        <v>-1280</v>
      </c>
      <c r="W160" s="21">
        <f>-VLookups!$C$59</f>
        <v>-200</v>
      </c>
      <c r="X160" s="21">
        <f>-VLookups!$C$62</f>
        <v>-125</v>
      </c>
      <c r="Y160" s="20">
        <f>Y159*(1+VLookups!$C$57/12)</f>
        <v>-235.58236991280586</v>
      </c>
      <c r="Z160" s="20">
        <f>-E160*VLookups!$J$3</f>
        <v>-469.18681810604477</v>
      </c>
      <c r="AA160" s="19">
        <v>0</v>
      </c>
      <c r="AB160" s="20">
        <f t="shared" si="6"/>
        <v>877.10833789317871</v>
      </c>
      <c r="AC160" s="20">
        <f t="shared" si="7"/>
        <v>126620.25305098727</v>
      </c>
    </row>
    <row r="161" spans="2:29" x14ac:dyDescent="0.25">
      <c r="B161" s="9">
        <v>157</v>
      </c>
      <c r="C161" s="9">
        <f t="shared" si="8"/>
        <v>36</v>
      </c>
      <c r="D161" s="9">
        <v>1</v>
      </c>
      <c r="E161" s="20">
        <v>11729.670452651118</v>
      </c>
      <c r="F161" s="20">
        <f>'B-B-HS'!E161*-VLookups!$C$10*2</f>
        <v>-703.78022715906707</v>
      </c>
      <c r="G161" s="19">
        <v>0</v>
      </c>
      <c r="H161" s="20">
        <f>(-VLookups!$C$13)*(E161+F161/2)</f>
        <v>-3310.9340786698317</v>
      </c>
      <c r="I161" s="20">
        <f>-PMT(VLookups!$C$16/12,180,-FV(VLookups!$C$16/12,48,,-VLookups!$C$15))</f>
        <v>-1138.3540184987783</v>
      </c>
      <c r="J161" s="19">
        <v>0</v>
      </c>
      <c r="K161" s="19">
        <v>0</v>
      </c>
      <c r="L161" s="19">
        <v>0</v>
      </c>
      <c r="M161" s="20">
        <f>M160-VLookups!$C$33</f>
        <v>-162</v>
      </c>
      <c r="N161" s="22">
        <v>97</v>
      </c>
      <c r="O161" s="19">
        <v>0</v>
      </c>
      <c r="P161" s="19">
        <v>0</v>
      </c>
      <c r="Q161" s="9" t="s">
        <v>36</v>
      </c>
      <c r="R161" s="19">
        <v>0</v>
      </c>
      <c r="S161" s="20">
        <f>VLookups!$C$50</f>
        <v>-3580.614715990946</v>
      </c>
      <c r="T161" s="19">
        <v>0</v>
      </c>
      <c r="U161" s="9">
        <v>13</v>
      </c>
      <c r="V161" s="21">
        <f>V160-VLookups!$C$54</f>
        <v>-1285</v>
      </c>
      <c r="W161" s="21">
        <f>-VLookups!$C$59</f>
        <v>-200</v>
      </c>
      <c r="X161" s="21">
        <f>-VLookups!$C$62</f>
        <v>-125</v>
      </c>
      <c r="Y161" s="20">
        <f>Y160*(1+VLookups!$C$57/12)</f>
        <v>-236.26948515838487</v>
      </c>
      <c r="Z161" s="20">
        <f>-E161*VLookups!$J$3</f>
        <v>-469.18681810604477</v>
      </c>
      <c r="AA161" s="19">
        <v>0</v>
      </c>
      <c r="AB161" s="20">
        <f t="shared" si="6"/>
        <v>870.42122264759973</v>
      </c>
      <c r="AC161" s="20">
        <f t="shared" si="7"/>
        <v>127701.70802871985</v>
      </c>
    </row>
    <row r="162" spans="2:29" x14ac:dyDescent="0.25">
      <c r="B162" s="9">
        <v>158</v>
      </c>
      <c r="C162" s="9">
        <f t="shared" si="8"/>
        <v>36</v>
      </c>
      <c r="D162" s="9">
        <v>2</v>
      </c>
      <c r="E162" s="20">
        <v>11729.670452651118</v>
      </c>
      <c r="F162" s="20">
        <f>'B-B-HS'!E162*-VLookups!$C$10*2</f>
        <v>-703.78022715906707</v>
      </c>
      <c r="G162" s="19">
        <v>0</v>
      </c>
      <c r="H162" s="20">
        <f>(-VLookups!$C$13)*(E162+F162/2)</f>
        <v>-3310.9340786698317</v>
      </c>
      <c r="I162" s="20">
        <f>-PMT(VLookups!$C$16/12,180,-FV(VLookups!$C$16/12,48,,-VLookups!$C$15))</f>
        <v>-1138.3540184987783</v>
      </c>
      <c r="J162" s="19">
        <v>0</v>
      </c>
      <c r="K162" s="19">
        <v>0</v>
      </c>
      <c r="L162" s="19">
        <v>0</v>
      </c>
      <c r="M162" s="20">
        <f>M161-VLookups!$C$33</f>
        <v>-163</v>
      </c>
      <c r="N162" s="22">
        <v>98</v>
      </c>
      <c r="O162" s="19">
        <v>0</v>
      </c>
      <c r="P162" s="19">
        <v>0</v>
      </c>
      <c r="Q162" s="9" t="s">
        <v>36</v>
      </c>
      <c r="R162" s="19">
        <v>0</v>
      </c>
      <c r="S162" s="20">
        <f>VLookups!$C$50</f>
        <v>-3580.614715990946</v>
      </c>
      <c r="T162" s="19">
        <v>0</v>
      </c>
      <c r="U162" s="9">
        <v>14</v>
      </c>
      <c r="V162" s="21">
        <f>V161-VLookups!$C$54</f>
        <v>-1290</v>
      </c>
      <c r="W162" s="21">
        <f>-VLookups!$C$59</f>
        <v>-200</v>
      </c>
      <c r="X162" s="21">
        <f>-VLookups!$C$62</f>
        <v>-125</v>
      </c>
      <c r="Y162" s="20">
        <f>Y161*(1+VLookups!$C$57/12)</f>
        <v>-236.95860449009683</v>
      </c>
      <c r="Z162" s="20">
        <f>-E162*VLookups!$J$3</f>
        <v>-469.18681810604477</v>
      </c>
      <c r="AA162" s="19">
        <v>0</v>
      </c>
      <c r="AB162" s="20">
        <f t="shared" si="6"/>
        <v>863.7321033158878</v>
      </c>
      <c r="AC162" s="20">
        <f t="shared" si="7"/>
        <v>128778.27631208362</v>
      </c>
    </row>
    <row r="163" spans="2:29" x14ac:dyDescent="0.25">
      <c r="B163" s="9">
        <v>159</v>
      </c>
      <c r="C163" s="9">
        <f t="shared" si="8"/>
        <v>36</v>
      </c>
      <c r="D163" s="9">
        <v>3</v>
      </c>
      <c r="E163" s="20">
        <v>11729.670452651118</v>
      </c>
      <c r="F163" s="20">
        <f>'B-B-HS'!E163*-VLookups!$C$10*2</f>
        <v>-703.78022715906707</v>
      </c>
      <c r="G163" s="19">
        <v>0</v>
      </c>
      <c r="H163" s="20">
        <f>(-VLookups!$C$13)*(E163+F163/2)</f>
        <v>-3310.9340786698317</v>
      </c>
      <c r="I163" s="20">
        <f>-PMT(VLookups!$C$16/12,180,-FV(VLookups!$C$16/12,48,,-VLookups!$C$15))</f>
        <v>-1138.3540184987783</v>
      </c>
      <c r="J163" s="19">
        <v>0</v>
      </c>
      <c r="K163" s="19">
        <v>0</v>
      </c>
      <c r="L163" s="19">
        <v>0</v>
      </c>
      <c r="M163" s="20">
        <f>M162-VLookups!$C$33</f>
        <v>-164</v>
      </c>
      <c r="N163" s="22">
        <v>99</v>
      </c>
      <c r="O163" s="19">
        <v>0</v>
      </c>
      <c r="P163" s="19">
        <v>0</v>
      </c>
      <c r="Q163" s="9" t="s">
        <v>36</v>
      </c>
      <c r="R163" s="19">
        <v>0</v>
      </c>
      <c r="S163" s="20">
        <f>VLookups!$C$50</f>
        <v>-3580.614715990946</v>
      </c>
      <c r="T163" s="19">
        <v>0</v>
      </c>
      <c r="U163" s="9">
        <v>15</v>
      </c>
      <c r="V163" s="21">
        <f>V162-VLookups!$C$54</f>
        <v>-1295</v>
      </c>
      <c r="W163" s="21">
        <f>-VLookups!$C$59</f>
        <v>-200</v>
      </c>
      <c r="X163" s="21">
        <f>-VLookups!$C$62</f>
        <v>-125</v>
      </c>
      <c r="Y163" s="20">
        <f>Y162*(1+VLookups!$C$57/12)</f>
        <v>-237.64973375319295</v>
      </c>
      <c r="Z163" s="20">
        <f>-E163*VLookups!$J$3</f>
        <v>-469.18681810604477</v>
      </c>
      <c r="AA163" s="19">
        <v>0</v>
      </c>
      <c r="AB163" s="20">
        <f t="shared" si="6"/>
        <v>857.04097405279163</v>
      </c>
      <c r="AC163" s="20">
        <f t="shared" si="7"/>
        <v>129849.94774665656</v>
      </c>
    </row>
    <row r="164" spans="2:29" x14ac:dyDescent="0.25">
      <c r="B164" s="9">
        <v>160</v>
      </c>
      <c r="C164" s="9">
        <f t="shared" si="8"/>
        <v>36</v>
      </c>
      <c r="D164" s="9">
        <v>4</v>
      </c>
      <c r="E164" s="20">
        <v>11729.670452651118</v>
      </c>
      <c r="F164" s="20">
        <f>'B-B-HS'!E164*-VLookups!$C$10*2</f>
        <v>-703.78022715906707</v>
      </c>
      <c r="G164" s="19">
        <v>0</v>
      </c>
      <c r="H164" s="20">
        <f>(-VLookups!$C$13)*(E164+F164/2)</f>
        <v>-3310.9340786698317</v>
      </c>
      <c r="I164" s="20">
        <f>-PMT(VLookups!$C$16/12,180,-FV(VLookups!$C$16/12,48,,-VLookups!$C$15))</f>
        <v>-1138.3540184987783</v>
      </c>
      <c r="J164" s="19">
        <v>0</v>
      </c>
      <c r="K164" s="19">
        <v>0</v>
      </c>
      <c r="L164" s="19">
        <v>0</v>
      </c>
      <c r="M164" s="20">
        <f>M163-VLookups!$C$33</f>
        <v>-165</v>
      </c>
      <c r="N164" s="22">
        <v>100</v>
      </c>
      <c r="O164" s="19">
        <v>0</v>
      </c>
      <c r="P164" s="19">
        <v>0</v>
      </c>
      <c r="Q164" s="9" t="s">
        <v>36</v>
      </c>
      <c r="R164" s="19">
        <v>0</v>
      </c>
      <c r="S164" s="20">
        <f>VLookups!$C$50</f>
        <v>-3580.614715990946</v>
      </c>
      <c r="T164" s="19">
        <v>0</v>
      </c>
      <c r="U164" s="9">
        <v>16</v>
      </c>
      <c r="V164" s="21">
        <f>V163-VLookups!$C$54</f>
        <v>-1300</v>
      </c>
      <c r="W164" s="21">
        <f>-VLookups!$C$59</f>
        <v>-200</v>
      </c>
      <c r="X164" s="21">
        <f>-VLookups!$C$62</f>
        <v>-125</v>
      </c>
      <c r="Y164" s="20">
        <f>Y163*(1+VLookups!$C$57/12)</f>
        <v>-238.34287880997309</v>
      </c>
      <c r="Z164" s="20">
        <f>-E164*VLookups!$J$3</f>
        <v>-469.18681810604477</v>
      </c>
      <c r="AA164" s="19">
        <v>0</v>
      </c>
      <c r="AB164" s="20">
        <f t="shared" si="6"/>
        <v>850.34782899601146</v>
      </c>
      <c r="AC164" s="20">
        <f t="shared" si="7"/>
        <v>130916.71215523034</v>
      </c>
    </row>
    <row r="165" spans="2:29" x14ac:dyDescent="0.25">
      <c r="B165" s="9">
        <v>161</v>
      </c>
      <c r="C165" s="9">
        <f t="shared" si="8"/>
        <v>36</v>
      </c>
      <c r="D165" s="9">
        <v>5</v>
      </c>
      <c r="E165" s="20">
        <v>11729.670452651118</v>
      </c>
      <c r="F165" s="20">
        <f>'B-B-HS'!E165*-VLookups!$C$10*2</f>
        <v>-703.78022715906707</v>
      </c>
      <c r="G165" s="19">
        <v>0</v>
      </c>
      <c r="H165" s="20">
        <f>(-VLookups!$C$13)*(E165+F165/2)</f>
        <v>-3310.9340786698317</v>
      </c>
      <c r="I165" s="20">
        <f>-PMT(VLookups!$C$16/12,180,-FV(VLookups!$C$16/12,48,,-VLookups!$C$15))</f>
        <v>-1138.3540184987783</v>
      </c>
      <c r="J165" s="19">
        <v>0</v>
      </c>
      <c r="K165" s="19">
        <v>0</v>
      </c>
      <c r="L165" s="19">
        <v>0</v>
      </c>
      <c r="M165" s="20">
        <f>M164-VLookups!$C$33</f>
        <v>-166</v>
      </c>
      <c r="N165" s="22">
        <v>101</v>
      </c>
      <c r="O165" s="19">
        <v>0</v>
      </c>
      <c r="P165" s="19">
        <v>0</v>
      </c>
      <c r="Q165" s="9" t="s">
        <v>36</v>
      </c>
      <c r="R165" s="19">
        <v>0</v>
      </c>
      <c r="S165" s="20">
        <f>VLookups!$C$50</f>
        <v>-3580.614715990946</v>
      </c>
      <c r="T165" s="19">
        <v>0</v>
      </c>
      <c r="U165" s="9">
        <v>17</v>
      </c>
      <c r="V165" s="21">
        <f>V164-VLookups!$C$54</f>
        <v>-1305</v>
      </c>
      <c r="W165" s="21">
        <f>-VLookups!$C$59</f>
        <v>-200</v>
      </c>
      <c r="X165" s="21">
        <f>-VLookups!$C$62</f>
        <v>-125</v>
      </c>
      <c r="Y165" s="20">
        <f>Y164*(1+VLookups!$C$57/12)</f>
        <v>-239.03804553983551</v>
      </c>
      <c r="Z165" s="20">
        <f>-E165*VLookups!$J$3</f>
        <v>-469.18681810604477</v>
      </c>
      <c r="AA165" s="19">
        <v>0</v>
      </c>
      <c r="AB165" s="20">
        <f t="shared" si="6"/>
        <v>843.65266226614904</v>
      </c>
      <c r="AC165" s="20">
        <f t="shared" si="7"/>
        <v>131978.55933775523</v>
      </c>
    </row>
    <row r="166" spans="2:29" x14ac:dyDescent="0.25">
      <c r="B166" s="9">
        <v>162</v>
      </c>
      <c r="C166" s="9">
        <f t="shared" si="8"/>
        <v>36</v>
      </c>
      <c r="D166" s="9">
        <v>6</v>
      </c>
      <c r="E166" s="20">
        <v>11729.670452651118</v>
      </c>
      <c r="F166" s="20">
        <f>'B-B-HS'!E166*-VLookups!$C$10*2</f>
        <v>-703.78022715906707</v>
      </c>
      <c r="G166" s="19">
        <v>0</v>
      </c>
      <c r="H166" s="20">
        <f>(-VLookups!$C$13)*(E166+F166/2)</f>
        <v>-3310.9340786698317</v>
      </c>
      <c r="I166" s="20">
        <f>-PMT(VLookups!$C$16/12,180,-FV(VLookups!$C$16/12,48,,-VLookups!$C$15))</f>
        <v>-1138.3540184987783</v>
      </c>
      <c r="J166" s="19">
        <v>0</v>
      </c>
      <c r="K166" s="19">
        <v>0</v>
      </c>
      <c r="L166" s="19">
        <v>0</v>
      </c>
      <c r="M166" s="20">
        <f>M165-VLookups!$C$33</f>
        <v>-167</v>
      </c>
      <c r="N166" s="22">
        <v>102</v>
      </c>
      <c r="O166" s="19">
        <v>0</v>
      </c>
      <c r="P166" s="19">
        <v>0</v>
      </c>
      <c r="Q166" s="9" t="s">
        <v>36</v>
      </c>
      <c r="R166" s="19">
        <v>0</v>
      </c>
      <c r="S166" s="20">
        <f>VLookups!$C$50</f>
        <v>-3580.614715990946</v>
      </c>
      <c r="T166" s="19">
        <v>0</v>
      </c>
      <c r="U166" s="9">
        <v>18</v>
      </c>
      <c r="V166" s="21">
        <f>V165-VLookups!$C$54</f>
        <v>-1310</v>
      </c>
      <c r="W166" s="21">
        <f>-VLookups!$C$59</f>
        <v>-200</v>
      </c>
      <c r="X166" s="21">
        <f>-VLookups!$C$62</f>
        <v>-125</v>
      </c>
      <c r="Y166" s="20">
        <f>Y165*(1+VLookups!$C$57/12)</f>
        <v>-239.73523983932671</v>
      </c>
      <c r="Z166" s="20">
        <f>-E166*VLookups!$J$3</f>
        <v>-469.18681810604477</v>
      </c>
      <c r="AA166" s="19">
        <v>0</v>
      </c>
      <c r="AB166" s="20">
        <f t="shared" si="6"/>
        <v>836.95546796665781</v>
      </c>
      <c r="AC166" s="20">
        <f t="shared" si="7"/>
        <v>133035.47907128482</v>
      </c>
    </row>
    <row r="167" spans="2:29" x14ac:dyDescent="0.25">
      <c r="B167" s="9">
        <v>163</v>
      </c>
      <c r="C167" s="9">
        <f t="shared" si="8"/>
        <v>36</v>
      </c>
      <c r="D167" s="9">
        <v>7</v>
      </c>
      <c r="E167" s="20">
        <v>11729.670452651118</v>
      </c>
      <c r="F167" s="20">
        <f>'B-B-HS'!E167*-VLookups!$C$10*2</f>
        <v>-703.78022715906707</v>
      </c>
      <c r="G167" s="19">
        <v>0</v>
      </c>
      <c r="H167" s="20">
        <f>(-VLookups!$C$13)*(E167+F167/2)</f>
        <v>-3310.9340786698317</v>
      </c>
      <c r="I167" s="20">
        <f>-PMT(VLookups!$C$16/12,180,-FV(VLookups!$C$16/12,48,,-VLookups!$C$15))</f>
        <v>-1138.3540184987783</v>
      </c>
      <c r="J167" s="19">
        <v>0</v>
      </c>
      <c r="K167" s="19">
        <v>0</v>
      </c>
      <c r="L167" s="19">
        <v>0</v>
      </c>
      <c r="M167" s="20">
        <f>M166-VLookups!$C$33</f>
        <v>-168</v>
      </c>
      <c r="N167" s="22">
        <v>103</v>
      </c>
      <c r="O167" s="19">
        <v>0</v>
      </c>
      <c r="P167" s="19">
        <v>0</v>
      </c>
      <c r="Q167" s="9" t="s">
        <v>36</v>
      </c>
      <c r="R167" s="19">
        <v>0</v>
      </c>
      <c r="S167" s="20">
        <f>VLookups!$C$50</f>
        <v>-3580.614715990946</v>
      </c>
      <c r="T167" s="19">
        <v>0</v>
      </c>
      <c r="U167" s="9">
        <v>19</v>
      </c>
      <c r="V167" s="21">
        <f>V166-VLookups!$C$54</f>
        <v>-1315</v>
      </c>
      <c r="W167" s="21">
        <f>-VLookups!$C$59</f>
        <v>-200</v>
      </c>
      <c r="X167" s="21">
        <f>-VLookups!$C$62</f>
        <v>-125</v>
      </c>
      <c r="Y167" s="20">
        <f>Y166*(1+VLookups!$C$57/12)</f>
        <v>-240.43446762219142</v>
      </c>
      <c r="Z167" s="20">
        <f>-E167*VLookups!$J$3</f>
        <v>-469.18681810604477</v>
      </c>
      <c r="AA167" s="19">
        <v>0</v>
      </c>
      <c r="AB167" s="20">
        <f t="shared" si="6"/>
        <v>830.25624018379312</v>
      </c>
      <c r="AC167" s="20">
        <f t="shared" si="7"/>
        <v>134087.46110992075</v>
      </c>
    </row>
    <row r="168" spans="2:29" x14ac:dyDescent="0.25">
      <c r="B168" s="9">
        <v>164</v>
      </c>
      <c r="C168" s="9">
        <f t="shared" si="8"/>
        <v>36</v>
      </c>
      <c r="D168" s="9">
        <v>8</v>
      </c>
      <c r="E168" s="20">
        <v>11729.670452651118</v>
      </c>
      <c r="F168" s="20">
        <f>'B-B-HS'!E168*-VLookups!$C$10*2</f>
        <v>-703.78022715906707</v>
      </c>
      <c r="G168" s="19">
        <v>0</v>
      </c>
      <c r="H168" s="20">
        <f>(-VLookups!$C$13)*(E168+F168/2)</f>
        <v>-3310.9340786698317</v>
      </c>
      <c r="I168" s="20">
        <f>-PMT(VLookups!$C$16/12,180,-FV(VLookups!$C$16/12,48,,-VLookups!$C$15))</f>
        <v>-1138.3540184987783</v>
      </c>
      <c r="J168" s="19">
        <v>0</v>
      </c>
      <c r="K168" s="19">
        <v>0</v>
      </c>
      <c r="L168" s="19">
        <v>0</v>
      </c>
      <c r="M168" s="20">
        <f>M167-VLookups!$C$33</f>
        <v>-169</v>
      </c>
      <c r="N168" s="22">
        <v>104</v>
      </c>
      <c r="O168" s="19">
        <v>0</v>
      </c>
      <c r="P168" s="19">
        <v>0</v>
      </c>
      <c r="Q168" s="9" t="s">
        <v>36</v>
      </c>
      <c r="R168" s="19">
        <v>0</v>
      </c>
      <c r="S168" s="20">
        <f>VLookups!$C$50</f>
        <v>-3580.614715990946</v>
      </c>
      <c r="T168" s="19">
        <v>0</v>
      </c>
      <c r="U168" s="9">
        <v>20</v>
      </c>
      <c r="V168" s="21">
        <f>V167-VLookups!$C$54</f>
        <v>-1320</v>
      </c>
      <c r="W168" s="21">
        <f>-VLookups!$C$59</f>
        <v>-200</v>
      </c>
      <c r="X168" s="21">
        <f>-VLookups!$C$62</f>
        <v>-125</v>
      </c>
      <c r="Y168" s="20">
        <f>Y167*(1+VLookups!$C$57/12)</f>
        <v>-241.13573481942282</v>
      </c>
      <c r="Z168" s="20">
        <f>-E168*VLookups!$J$3</f>
        <v>-469.18681810604477</v>
      </c>
      <c r="AA168" s="19">
        <v>0</v>
      </c>
      <c r="AB168" s="20">
        <f t="shared" si="6"/>
        <v>823.55497298656178</v>
      </c>
      <c r="AC168" s="20">
        <f t="shared" si="7"/>
        <v>135134.49518475719</v>
      </c>
    </row>
    <row r="169" spans="2:29" x14ac:dyDescent="0.25">
      <c r="B169" s="9">
        <v>165</v>
      </c>
      <c r="C169" s="9">
        <f t="shared" si="8"/>
        <v>36</v>
      </c>
      <c r="D169" s="9">
        <v>9</v>
      </c>
      <c r="E169" s="20">
        <v>11729.670452651118</v>
      </c>
      <c r="F169" s="20">
        <f>'B-B-HS'!E169*-VLookups!$C$10*2</f>
        <v>-703.78022715906707</v>
      </c>
      <c r="G169" s="19">
        <v>0</v>
      </c>
      <c r="H169" s="20">
        <f>(-VLookups!$C$13)*(E169+F169/2)</f>
        <v>-3310.9340786698317</v>
      </c>
      <c r="I169" s="20">
        <f>-PMT(VLookups!$C$16/12,180,-FV(VLookups!$C$16/12,48,,-VLookups!$C$15))</f>
        <v>-1138.3540184987783</v>
      </c>
      <c r="J169" s="19">
        <v>0</v>
      </c>
      <c r="K169" s="19">
        <v>0</v>
      </c>
      <c r="L169" s="19">
        <v>0</v>
      </c>
      <c r="M169" s="20">
        <f>M168-VLookups!$C$33</f>
        <v>-170</v>
      </c>
      <c r="N169" s="22">
        <v>105</v>
      </c>
      <c r="O169" s="19">
        <v>0</v>
      </c>
      <c r="P169" s="19">
        <v>0</v>
      </c>
      <c r="Q169" s="9" t="s">
        <v>36</v>
      </c>
      <c r="R169" s="19">
        <v>0</v>
      </c>
      <c r="S169" s="20">
        <f>VLookups!$C$50</f>
        <v>-3580.614715990946</v>
      </c>
      <c r="T169" s="19">
        <v>0</v>
      </c>
      <c r="U169" s="9">
        <v>21</v>
      </c>
      <c r="V169" s="21">
        <f>V168-VLookups!$C$54</f>
        <v>-1325</v>
      </c>
      <c r="W169" s="21">
        <f>-VLookups!$C$59</f>
        <v>-200</v>
      </c>
      <c r="X169" s="21">
        <f>-VLookups!$C$62</f>
        <v>-125</v>
      </c>
      <c r="Y169" s="20">
        <f>Y168*(1+VLookups!$C$57/12)</f>
        <v>-241.8390473793128</v>
      </c>
      <c r="Z169" s="20">
        <f>-E169*VLookups!$J$3</f>
        <v>-469.18681810604477</v>
      </c>
      <c r="AA169" s="19">
        <v>0</v>
      </c>
      <c r="AB169" s="20">
        <f t="shared" si="6"/>
        <v>816.85166042667174</v>
      </c>
      <c r="AC169" s="20">
        <f t="shared" si="7"/>
        <v>136176.57100382514</v>
      </c>
    </row>
    <row r="170" spans="2:29" x14ac:dyDescent="0.25">
      <c r="B170" s="9">
        <v>166</v>
      </c>
      <c r="C170" s="9">
        <f t="shared" si="8"/>
        <v>36</v>
      </c>
      <c r="D170" s="9">
        <v>10</v>
      </c>
      <c r="E170" s="20">
        <v>11729.670452651118</v>
      </c>
      <c r="F170" s="20">
        <f>'B-B-HS'!E170*-VLookups!$C$10*2</f>
        <v>-703.78022715906707</v>
      </c>
      <c r="G170" s="19">
        <v>0</v>
      </c>
      <c r="H170" s="20">
        <f>(-VLookups!$C$13)*(E170+F170/2)</f>
        <v>-3310.9340786698317</v>
      </c>
      <c r="I170" s="20">
        <f>-PMT(VLookups!$C$16/12,180,-FV(VLookups!$C$16/12,48,,-VLookups!$C$15))</f>
        <v>-1138.3540184987783</v>
      </c>
      <c r="J170" s="19">
        <v>0</v>
      </c>
      <c r="K170" s="19">
        <v>0</v>
      </c>
      <c r="L170" s="19">
        <v>0</v>
      </c>
      <c r="M170" s="20">
        <f>M169-VLookups!$C$33</f>
        <v>-171</v>
      </c>
      <c r="N170" s="22">
        <v>106</v>
      </c>
      <c r="O170" s="19">
        <v>0</v>
      </c>
      <c r="P170" s="19">
        <v>0</v>
      </c>
      <c r="Q170" s="9" t="s">
        <v>36</v>
      </c>
      <c r="R170" s="19">
        <v>0</v>
      </c>
      <c r="S170" s="20">
        <f>VLookups!$C$50</f>
        <v>-3580.614715990946</v>
      </c>
      <c r="T170" s="19">
        <v>0</v>
      </c>
      <c r="U170" s="9">
        <v>22</v>
      </c>
      <c r="V170" s="21">
        <f>V169-VLookups!$C$54</f>
        <v>-1330</v>
      </c>
      <c r="W170" s="21">
        <f>-VLookups!$C$59</f>
        <v>-200</v>
      </c>
      <c r="X170" s="21">
        <f>-VLookups!$C$62</f>
        <v>-125</v>
      </c>
      <c r="Y170" s="20">
        <f>Y169*(1+VLookups!$C$57/12)</f>
        <v>-242.54441126750245</v>
      </c>
      <c r="Z170" s="20">
        <f>-E170*VLookups!$J$3</f>
        <v>-469.18681810604477</v>
      </c>
      <c r="AA170" s="19">
        <v>0</v>
      </c>
      <c r="AB170" s="20">
        <f t="shared" si="6"/>
        <v>810.14629653848215</v>
      </c>
      <c r="AC170" s="20">
        <f t="shared" si="7"/>
        <v>137213.67825203665</v>
      </c>
    </row>
    <row r="171" spans="2:29" x14ac:dyDescent="0.25">
      <c r="B171" s="9">
        <v>167</v>
      </c>
      <c r="C171" s="9">
        <f t="shared" si="8"/>
        <v>36</v>
      </c>
      <c r="D171" s="9">
        <v>11</v>
      </c>
      <c r="E171" s="20">
        <v>11729.670452651118</v>
      </c>
      <c r="F171" s="20">
        <f>'B-B-HS'!E171*-VLookups!$C$10*2</f>
        <v>-703.78022715906707</v>
      </c>
      <c r="G171" s="19">
        <v>0</v>
      </c>
      <c r="H171" s="20">
        <f>(-VLookups!$C$13)*(E171+F171/2)</f>
        <v>-3310.9340786698317</v>
      </c>
      <c r="I171" s="20">
        <f>-PMT(VLookups!$C$16/12,180,-FV(VLookups!$C$16/12,48,,-VLookups!$C$15))</f>
        <v>-1138.3540184987783</v>
      </c>
      <c r="J171" s="19">
        <v>0</v>
      </c>
      <c r="K171" s="19">
        <v>0</v>
      </c>
      <c r="L171" s="19">
        <v>0</v>
      </c>
      <c r="M171" s="20">
        <f>M170-VLookups!$C$33</f>
        <v>-172</v>
      </c>
      <c r="N171" s="22">
        <v>107</v>
      </c>
      <c r="O171" s="19">
        <v>0</v>
      </c>
      <c r="P171" s="19">
        <v>0</v>
      </c>
      <c r="Q171" s="9" t="s">
        <v>36</v>
      </c>
      <c r="R171" s="19">
        <v>0</v>
      </c>
      <c r="S171" s="20">
        <f>VLookups!$C$50</f>
        <v>-3580.614715990946</v>
      </c>
      <c r="T171" s="19">
        <v>0</v>
      </c>
      <c r="U171" s="9">
        <v>23</v>
      </c>
      <c r="V171" s="21">
        <f>V170-VLookups!$C$54</f>
        <v>-1335</v>
      </c>
      <c r="W171" s="21">
        <f>-VLookups!$C$59</f>
        <v>-200</v>
      </c>
      <c r="X171" s="21">
        <f>-VLookups!$C$62</f>
        <v>-125</v>
      </c>
      <c r="Y171" s="20">
        <f>Y170*(1+VLookups!$C$57/12)</f>
        <v>-243.25183246703267</v>
      </c>
      <c r="Z171" s="20">
        <f>-E171*VLookups!$J$3</f>
        <v>-469.18681810604477</v>
      </c>
      <c r="AA171" s="19">
        <v>0</v>
      </c>
      <c r="AB171" s="20">
        <f t="shared" si="6"/>
        <v>803.4388753389519</v>
      </c>
      <c r="AC171" s="20">
        <f t="shared" si="7"/>
        <v>138245.80659112902</v>
      </c>
    </row>
    <row r="172" spans="2:29" x14ac:dyDescent="0.25">
      <c r="B172" s="9">
        <v>168</v>
      </c>
      <c r="C172" s="9">
        <f t="shared" si="8"/>
        <v>37</v>
      </c>
      <c r="D172" s="9">
        <v>0</v>
      </c>
      <c r="E172" s="20">
        <v>12140.208918493907</v>
      </c>
      <c r="F172" s="20">
        <f>'B-B-HS'!E172*-VLookups!$C$10*2</f>
        <v>-728.4125351096344</v>
      </c>
      <c r="G172" s="19">
        <v>0</v>
      </c>
      <c r="H172" s="20">
        <f>(-VLookups!$C$13)*(E172+F172/2)</f>
        <v>-3426.8167714232754</v>
      </c>
      <c r="I172" s="20">
        <f>-PMT(VLookups!$C$16/12,180,-FV(VLookups!$C$16/12,48,,-VLookups!$C$15))</f>
        <v>-1138.3540184987783</v>
      </c>
      <c r="J172" s="19">
        <v>0</v>
      </c>
      <c r="K172" s="19">
        <v>0</v>
      </c>
      <c r="L172" s="19">
        <v>0</v>
      </c>
      <c r="M172" s="20">
        <f>M171-VLookups!$C$33</f>
        <v>-173</v>
      </c>
      <c r="N172" s="22">
        <v>108</v>
      </c>
      <c r="O172" s="19">
        <v>0</v>
      </c>
      <c r="P172" s="19">
        <v>0</v>
      </c>
      <c r="Q172" s="9" t="s">
        <v>36</v>
      </c>
      <c r="R172" s="19">
        <v>0</v>
      </c>
      <c r="S172" s="20">
        <f>VLookups!$C$50</f>
        <v>-3580.614715990946</v>
      </c>
      <c r="T172" s="19">
        <v>0</v>
      </c>
      <c r="U172" s="9">
        <v>24</v>
      </c>
      <c r="V172" s="21">
        <f>V171-VLookups!$C$54</f>
        <v>-1340</v>
      </c>
      <c r="W172" s="21">
        <f>-VLookups!$C$59</f>
        <v>-200</v>
      </c>
      <c r="X172" s="21">
        <f>-VLookups!$C$62</f>
        <v>-125</v>
      </c>
      <c r="Y172" s="20">
        <f>Y171*(1+VLookups!$C$57/12)</f>
        <v>-243.96131697839485</v>
      </c>
      <c r="Z172" s="20">
        <f>-E172*VLookups!$J$3</f>
        <v>-485.60835673975629</v>
      </c>
      <c r="AA172" s="19">
        <v>0</v>
      </c>
      <c r="AB172" s="20">
        <f t="shared" si="6"/>
        <v>1062.6474713079401</v>
      </c>
      <c r="AC172" s="20">
        <f t="shared" si="7"/>
        <v>139538.86374008885</v>
      </c>
    </row>
    <row r="173" spans="2:29" x14ac:dyDescent="0.25">
      <c r="B173" s="9">
        <v>169</v>
      </c>
      <c r="C173" s="9">
        <f t="shared" si="8"/>
        <v>37</v>
      </c>
      <c r="D173" s="9">
        <v>1</v>
      </c>
      <c r="E173" s="20">
        <v>12140.208918493907</v>
      </c>
      <c r="F173" s="20">
        <f>'B-B-HS'!E173*-VLookups!$C$10*2</f>
        <v>-728.4125351096344</v>
      </c>
      <c r="G173" s="19">
        <v>0</v>
      </c>
      <c r="H173" s="20">
        <f>(-VLookups!$C$13)*(E173+F173/2)</f>
        <v>-3426.8167714232754</v>
      </c>
      <c r="I173" s="20">
        <f>-PMT(VLookups!$C$16/12,180,-FV(VLookups!$C$16/12,48,,-VLookups!$C$15))</f>
        <v>-1138.3540184987783</v>
      </c>
      <c r="J173" s="19">
        <v>0</v>
      </c>
      <c r="K173" s="19">
        <v>0</v>
      </c>
      <c r="L173" s="19">
        <v>0</v>
      </c>
      <c r="M173" s="20">
        <f>M172-VLookups!$C$33</f>
        <v>-174</v>
      </c>
      <c r="N173" s="22">
        <v>109</v>
      </c>
      <c r="O173" s="19">
        <v>0</v>
      </c>
      <c r="P173" s="19">
        <v>0</v>
      </c>
      <c r="Q173" s="9" t="s">
        <v>36</v>
      </c>
      <c r="R173" s="19">
        <v>0</v>
      </c>
      <c r="S173" s="20">
        <f>VLookups!$C$50</f>
        <v>-3580.614715990946</v>
      </c>
      <c r="T173" s="19">
        <v>0</v>
      </c>
      <c r="U173" s="9">
        <v>25</v>
      </c>
      <c r="V173" s="21">
        <f>V172-VLookups!$C$54</f>
        <v>-1345</v>
      </c>
      <c r="W173" s="21">
        <f>-VLookups!$C$59</f>
        <v>-200</v>
      </c>
      <c r="X173" s="21">
        <f>-VLookups!$C$62</f>
        <v>-125</v>
      </c>
      <c r="Y173" s="20">
        <f>Y172*(1+VLookups!$C$57/12)</f>
        <v>-244.67287081958185</v>
      </c>
      <c r="Z173" s="20">
        <f>-E173*VLookups!$J$3</f>
        <v>-485.60835673975629</v>
      </c>
      <c r="AA173" s="19">
        <v>0</v>
      </c>
      <c r="AB173" s="20">
        <f t="shared" si="6"/>
        <v>1055.9359174667529</v>
      </c>
      <c r="AC173" s="20">
        <f t="shared" si="7"/>
        <v>140827.36443045578</v>
      </c>
    </row>
    <row r="174" spans="2:29" x14ac:dyDescent="0.25">
      <c r="B174" s="9">
        <v>170</v>
      </c>
      <c r="C174" s="9">
        <f t="shared" si="8"/>
        <v>37</v>
      </c>
      <c r="D174" s="9">
        <v>2</v>
      </c>
      <c r="E174" s="20">
        <v>12140.208918493907</v>
      </c>
      <c r="F174" s="20">
        <f>'B-B-HS'!E174*-VLookups!$C$10*2</f>
        <v>-728.4125351096344</v>
      </c>
      <c r="G174" s="19">
        <v>0</v>
      </c>
      <c r="H174" s="20">
        <f>(-VLookups!$C$13)*(E174+F174/2)</f>
        <v>-3426.8167714232754</v>
      </c>
      <c r="I174" s="20">
        <f>-PMT(VLookups!$C$16/12,180,-FV(VLookups!$C$16/12,48,,-VLookups!$C$15))</f>
        <v>-1138.3540184987783</v>
      </c>
      <c r="J174" s="19">
        <v>0</v>
      </c>
      <c r="K174" s="19">
        <v>0</v>
      </c>
      <c r="L174" s="19">
        <v>0</v>
      </c>
      <c r="M174" s="20">
        <f>M173-VLookups!$C$33</f>
        <v>-175</v>
      </c>
      <c r="N174" s="22">
        <v>110</v>
      </c>
      <c r="O174" s="19">
        <v>0</v>
      </c>
      <c r="P174" s="19">
        <v>0</v>
      </c>
      <c r="Q174" s="9" t="s">
        <v>36</v>
      </c>
      <c r="R174" s="19">
        <v>0</v>
      </c>
      <c r="S174" s="20">
        <f>VLookups!$C$50</f>
        <v>-3580.614715990946</v>
      </c>
      <c r="T174" s="19">
        <v>0</v>
      </c>
      <c r="U174" s="9">
        <v>26</v>
      </c>
      <c r="V174" s="21">
        <f>V173-VLookups!$C$54</f>
        <v>-1350</v>
      </c>
      <c r="W174" s="21">
        <f>-VLookups!$C$59</f>
        <v>-200</v>
      </c>
      <c r="X174" s="21">
        <f>-VLookups!$C$62</f>
        <v>-125</v>
      </c>
      <c r="Y174" s="20">
        <f>Y173*(1+VLookups!$C$57/12)</f>
        <v>-245.38650002613898</v>
      </c>
      <c r="Z174" s="20">
        <f>-E174*VLookups!$J$3</f>
        <v>-485.60835673975629</v>
      </c>
      <c r="AA174" s="19">
        <v>0</v>
      </c>
      <c r="AB174" s="20">
        <f t="shared" si="6"/>
        <v>1049.2222882601959</v>
      </c>
      <c r="AC174" s="20">
        <f t="shared" si="7"/>
        <v>142111.29899276677</v>
      </c>
    </row>
    <row r="175" spans="2:29" x14ac:dyDescent="0.25">
      <c r="B175" s="9">
        <v>171</v>
      </c>
      <c r="C175" s="9">
        <f t="shared" si="8"/>
        <v>37</v>
      </c>
      <c r="D175" s="9">
        <v>3</v>
      </c>
      <c r="E175" s="20">
        <v>12140.208918493907</v>
      </c>
      <c r="F175" s="20">
        <f>'B-B-HS'!E175*-VLookups!$C$10*2</f>
        <v>-728.4125351096344</v>
      </c>
      <c r="G175" s="19">
        <v>0</v>
      </c>
      <c r="H175" s="20">
        <f>(-VLookups!$C$13)*(E175+F175/2)</f>
        <v>-3426.8167714232754</v>
      </c>
      <c r="I175" s="20">
        <f>-PMT(VLookups!$C$16/12,180,-FV(VLookups!$C$16/12,48,,-VLookups!$C$15))</f>
        <v>-1138.3540184987783</v>
      </c>
      <c r="J175" s="19">
        <v>0</v>
      </c>
      <c r="K175" s="19">
        <v>0</v>
      </c>
      <c r="L175" s="19">
        <v>0</v>
      </c>
      <c r="M175" s="20">
        <f>M174-VLookups!$C$33</f>
        <v>-176</v>
      </c>
      <c r="N175" s="22">
        <v>111</v>
      </c>
      <c r="O175" s="19">
        <v>0</v>
      </c>
      <c r="P175" s="19">
        <v>0</v>
      </c>
      <c r="Q175" s="9" t="s">
        <v>36</v>
      </c>
      <c r="R175" s="19">
        <v>0</v>
      </c>
      <c r="S175" s="20">
        <f>VLookups!$C$50</f>
        <v>-3580.614715990946</v>
      </c>
      <c r="T175" s="19">
        <v>0</v>
      </c>
      <c r="U175" s="9">
        <v>27</v>
      </c>
      <c r="V175" s="21">
        <f>V174-VLookups!$C$54</f>
        <v>-1355</v>
      </c>
      <c r="W175" s="21">
        <f>-VLookups!$C$59</f>
        <v>-200</v>
      </c>
      <c r="X175" s="21">
        <f>-VLookups!$C$62</f>
        <v>-125</v>
      </c>
      <c r="Y175" s="20">
        <f>Y174*(1+VLookups!$C$57/12)</f>
        <v>-246.10221065121522</v>
      </c>
      <c r="Z175" s="20">
        <f>-E175*VLookups!$J$3</f>
        <v>-485.60835673975629</v>
      </c>
      <c r="AA175" s="19">
        <v>0</v>
      </c>
      <c r="AB175" s="20">
        <f t="shared" si="6"/>
        <v>1042.5065776351196</v>
      </c>
      <c r="AC175" s="20">
        <f t="shared" si="7"/>
        <v>143390.65773538983</v>
      </c>
    </row>
    <row r="176" spans="2:29" x14ac:dyDescent="0.25">
      <c r="B176" s="9">
        <v>172</v>
      </c>
      <c r="C176" s="9">
        <f t="shared" si="8"/>
        <v>37</v>
      </c>
      <c r="D176" s="9">
        <v>4</v>
      </c>
      <c r="E176" s="20">
        <v>12140.208918493907</v>
      </c>
      <c r="F176" s="20">
        <f>'B-B-HS'!E176*-VLookups!$C$10*2</f>
        <v>-728.4125351096344</v>
      </c>
      <c r="G176" s="19">
        <v>0</v>
      </c>
      <c r="H176" s="20">
        <f>(-VLookups!$C$13)*(E176+F176/2)</f>
        <v>-3426.8167714232754</v>
      </c>
      <c r="I176" s="20">
        <f>-PMT(VLookups!$C$16/12,180,-FV(VLookups!$C$16/12,48,,-VLookups!$C$15))</f>
        <v>-1138.3540184987783</v>
      </c>
      <c r="J176" s="19">
        <v>0</v>
      </c>
      <c r="K176" s="19">
        <v>0</v>
      </c>
      <c r="L176" s="19">
        <v>0</v>
      </c>
      <c r="M176" s="20">
        <f>M175-VLookups!$C$33</f>
        <v>-177</v>
      </c>
      <c r="N176" s="22">
        <v>112</v>
      </c>
      <c r="O176" s="19">
        <v>0</v>
      </c>
      <c r="P176" s="19">
        <v>0</v>
      </c>
      <c r="Q176" s="9" t="s">
        <v>36</v>
      </c>
      <c r="R176" s="19">
        <v>0</v>
      </c>
      <c r="S176" s="20">
        <f>VLookups!$C$50</f>
        <v>-3580.614715990946</v>
      </c>
      <c r="T176" s="19">
        <v>0</v>
      </c>
      <c r="U176" s="9">
        <v>28</v>
      </c>
      <c r="V176" s="21">
        <f>V175-VLookups!$C$54</f>
        <v>-1360</v>
      </c>
      <c r="W176" s="21">
        <f>-VLookups!$C$59</f>
        <v>-200</v>
      </c>
      <c r="X176" s="21">
        <f>-VLookups!$C$62</f>
        <v>-125</v>
      </c>
      <c r="Y176" s="20">
        <f>Y175*(1+VLookups!$C$57/12)</f>
        <v>-246.8200087656146</v>
      </c>
      <c r="Z176" s="20">
        <f>-E176*VLookups!$J$3</f>
        <v>-485.60835673975629</v>
      </c>
      <c r="AA176" s="19">
        <v>0</v>
      </c>
      <c r="AB176" s="20">
        <f t="shared" si="6"/>
        <v>1035.7887795207203</v>
      </c>
      <c r="AC176" s="20">
        <f t="shared" si="7"/>
        <v>144665.43094446955</v>
      </c>
    </row>
    <row r="177" spans="2:29" x14ac:dyDescent="0.25">
      <c r="B177" s="9">
        <v>173</v>
      </c>
      <c r="C177" s="9">
        <f t="shared" si="8"/>
        <v>37</v>
      </c>
      <c r="D177" s="9">
        <v>5</v>
      </c>
      <c r="E177" s="20">
        <v>12140.208918493907</v>
      </c>
      <c r="F177" s="20">
        <f>'B-B-HS'!E177*-VLookups!$C$10*2</f>
        <v>-728.4125351096344</v>
      </c>
      <c r="G177" s="19">
        <v>0</v>
      </c>
      <c r="H177" s="20">
        <f>(-VLookups!$C$13)*(E177+F177/2)</f>
        <v>-3426.8167714232754</v>
      </c>
      <c r="I177" s="20">
        <f>-PMT(VLookups!$C$16/12,180,-FV(VLookups!$C$16/12,48,,-VLookups!$C$15))</f>
        <v>-1138.3540184987783</v>
      </c>
      <c r="J177" s="19">
        <v>0</v>
      </c>
      <c r="K177" s="19">
        <v>0</v>
      </c>
      <c r="L177" s="19">
        <v>0</v>
      </c>
      <c r="M177" s="20">
        <f>M176-VLookups!$C$33</f>
        <v>-178</v>
      </c>
      <c r="N177" s="22">
        <v>113</v>
      </c>
      <c r="O177" s="19">
        <v>0</v>
      </c>
      <c r="P177" s="19">
        <v>0</v>
      </c>
      <c r="Q177" s="9" t="s">
        <v>36</v>
      </c>
      <c r="R177" s="19">
        <v>0</v>
      </c>
      <c r="S177" s="20">
        <f>VLookups!$C$50</f>
        <v>-3580.614715990946</v>
      </c>
      <c r="T177" s="19">
        <v>0</v>
      </c>
      <c r="U177" s="9">
        <v>29</v>
      </c>
      <c r="V177" s="21">
        <f>V176-VLookups!$C$54</f>
        <v>-1365</v>
      </c>
      <c r="W177" s="21">
        <f>-VLookups!$C$59</f>
        <v>-200</v>
      </c>
      <c r="X177" s="21">
        <f>-VLookups!$C$62</f>
        <v>-125</v>
      </c>
      <c r="Y177" s="20">
        <f>Y176*(1+VLookups!$C$57/12)</f>
        <v>-247.53990045784764</v>
      </c>
      <c r="Z177" s="20">
        <f>-E177*VLookups!$J$3</f>
        <v>-485.60835673975629</v>
      </c>
      <c r="AA177" s="19">
        <v>0</v>
      </c>
      <c r="AB177" s="20">
        <f t="shared" si="6"/>
        <v>1029.0688878284873</v>
      </c>
      <c r="AC177" s="20">
        <f t="shared" si="7"/>
        <v>145935.60888387216</v>
      </c>
    </row>
    <row r="178" spans="2:29" x14ac:dyDescent="0.25">
      <c r="B178" s="9">
        <v>174</v>
      </c>
      <c r="C178" s="9">
        <f t="shared" si="8"/>
        <v>37</v>
      </c>
      <c r="D178" s="9">
        <v>6</v>
      </c>
      <c r="E178" s="20">
        <v>12140.208918493907</v>
      </c>
      <c r="F178" s="20">
        <f>'B-B-HS'!E178*-VLookups!$C$10*2</f>
        <v>-728.4125351096344</v>
      </c>
      <c r="G178" s="19">
        <v>0</v>
      </c>
      <c r="H178" s="20">
        <f>(-VLookups!$C$13)*(E178+F178/2)</f>
        <v>-3426.8167714232754</v>
      </c>
      <c r="I178" s="20">
        <f>-PMT(VLookups!$C$16/12,180,-FV(VLookups!$C$16/12,48,,-VLookups!$C$15))</f>
        <v>-1138.3540184987783</v>
      </c>
      <c r="J178" s="19">
        <v>0</v>
      </c>
      <c r="K178" s="19">
        <v>0</v>
      </c>
      <c r="L178" s="19">
        <v>0</v>
      </c>
      <c r="M178" s="20">
        <f>M177-VLookups!$C$33</f>
        <v>-179</v>
      </c>
      <c r="N178" s="22">
        <v>114</v>
      </c>
      <c r="O178" s="19">
        <v>0</v>
      </c>
      <c r="P178" s="19">
        <v>0</v>
      </c>
      <c r="Q178" s="9" t="s">
        <v>36</v>
      </c>
      <c r="R178" s="19">
        <v>0</v>
      </c>
      <c r="S178" s="20">
        <f>VLookups!$C$50</f>
        <v>-3580.614715990946</v>
      </c>
      <c r="T178" s="19">
        <v>0</v>
      </c>
      <c r="U178" s="9">
        <v>30</v>
      </c>
      <c r="V178" s="21">
        <f>V177-VLookups!$C$54</f>
        <v>-1370</v>
      </c>
      <c r="W178" s="21">
        <f>-VLookups!$C$59</f>
        <v>-200</v>
      </c>
      <c r="X178" s="21">
        <f>-VLookups!$C$62</f>
        <v>-125</v>
      </c>
      <c r="Y178" s="20">
        <f>Y177*(1+VLookups!$C$57/12)</f>
        <v>-248.26189183418302</v>
      </c>
      <c r="Z178" s="20">
        <f>-E178*VLookups!$J$3</f>
        <v>-485.60835673975629</v>
      </c>
      <c r="AA178" s="19">
        <v>0</v>
      </c>
      <c r="AB178" s="20">
        <f t="shared" si="6"/>
        <v>1022.3468964521519</v>
      </c>
      <c r="AC178" s="20">
        <f t="shared" si="7"/>
        <v>147201.18179513077</v>
      </c>
    </row>
    <row r="179" spans="2:29" x14ac:dyDescent="0.25">
      <c r="B179" s="9">
        <v>175</v>
      </c>
      <c r="C179" s="9">
        <f t="shared" si="8"/>
        <v>37</v>
      </c>
      <c r="D179" s="9">
        <v>7</v>
      </c>
      <c r="E179" s="20">
        <v>12140.208918493907</v>
      </c>
      <c r="F179" s="20">
        <f>'B-B-HS'!E179*-VLookups!$C$10*2</f>
        <v>-728.4125351096344</v>
      </c>
      <c r="G179" s="19">
        <v>0</v>
      </c>
      <c r="H179" s="20">
        <f>(-VLookups!$C$13)*(E179+F179/2)</f>
        <v>-3426.8167714232754</v>
      </c>
      <c r="I179" s="20">
        <f>-PMT(VLookups!$C$16/12,180,-FV(VLookups!$C$16/12,48,,-VLookups!$C$15))</f>
        <v>-1138.3540184987783</v>
      </c>
      <c r="J179" s="19">
        <v>0</v>
      </c>
      <c r="K179" s="19">
        <v>0</v>
      </c>
      <c r="L179" s="19">
        <v>0</v>
      </c>
      <c r="M179" s="20">
        <f>M178-VLookups!$C$33</f>
        <v>-180</v>
      </c>
      <c r="N179" s="22">
        <v>115</v>
      </c>
      <c r="O179" s="19">
        <v>0</v>
      </c>
      <c r="P179" s="19">
        <v>0</v>
      </c>
      <c r="Q179" s="9" t="s">
        <v>36</v>
      </c>
      <c r="R179" s="19">
        <v>0</v>
      </c>
      <c r="S179" s="20">
        <f>VLookups!$C$50</f>
        <v>-3580.614715990946</v>
      </c>
      <c r="T179" s="19">
        <v>0</v>
      </c>
      <c r="U179" s="9">
        <v>31</v>
      </c>
      <c r="V179" s="21">
        <f>V178-VLookups!$C$54</f>
        <v>-1375</v>
      </c>
      <c r="W179" s="21">
        <f>-VLookups!$C$59</f>
        <v>-200</v>
      </c>
      <c r="X179" s="21">
        <f>-VLookups!$C$62</f>
        <v>-125</v>
      </c>
      <c r="Y179" s="20">
        <f>Y178*(1+VLookups!$C$57/12)</f>
        <v>-248.9859890186994</v>
      </c>
      <c r="Z179" s="20">
        <f>-E179*VLookups!$J$3</f>
        <v>-485.60835673975629</v>
      </c>
      <c r="AA179" s="19">
        <v>0</v>
      </c>
      <c r="AB179" s="20">
        <f t="shared" si="6"/>
        <v>1015.6227992676354</v>
      </c>
      <c r="AC179" s="20">
        <f t="shared" si="7"/>
        <v>148462.1398973903</v>
      </c>
    </row>
    <row r="180" spans="2:29" x14ac:dyDescent="0.25">
      <c r="B180" s="9">
        <v>176</v>
      </c>
      <c r="C180" s="9">
        <f t="shared" si="8"/>
        <v>37</v>
      </c>
      <c r="D180" s="9">
        <v>8</v>
      </c>
      <c r="E180" s="20">
        <v>12140.208918493907</v>
      </c>
      <c r="F180" s="20">
        <f>'B-B-HS'!E180*-VLookups!$C$10*2</f>
        <v>-728.4125351096344</v>
      </c>
      <c r="G180" s="19">
        <v>0</v>
      </c>
      <c r="H180" s="20">
        <f>(-VLookups!$C$13)*(E180+F180/2)</f>
        <v>-3426.8167714232754</v>
      </c>
      <c r="I180" s="20">
        <f>-PMT(VLookups!$C$16/12,180,-FV(VLookups!$C$16/12,48,,-VLookups!$C$15))</f>
        <v>-1138.3540184987783</v>
      </c>
      <c r="J180" s="19">
        <v>0</v>
      </c>
      <c r="K180" s="19">
        <v>0</v>
      </c>
      <c r="L180" s="19">
        <v>0</v>
      </c>
      <c r="M180" s="20">
        <f>M179-VLookups!$C$33</f>
        <v>-181</v>
      </c>
      <c r="N180" s="22">
        <v>116</v>
      </c>
      <c r="O180" s="19">
        <v>0</v>
      </c>
      <c r="P180" s="19">
        <v>0</v>
      </c>
      <c r="Q180" s="9" t="s">
        <v>36</v>
      </c>
      <c r="R180" s="19">
        <v>0</v>
      </c>
      <c r="S180" s="20">
        <f>VLookups!$C$50</f>
        <v>-3580.614715990946</v>
      </c>
      <c r="T180" s="19">
        <v>0</v>
      </c>
      <c r="U180" s="9">
        <v>32</v>
      </c>
      <c r="V180" s="21">
        <f>V179-VLookups!$C$54</f>
        <v>-1380</v>
      </c>
      <c r="W180" s="21">
        <f>-VLookups!$C$59</f>
        <v>-200</v>
      </c>
      <c r="X180" s="21">
        <f>-VLookups!$C$62</f>
        <v>-125</v>
      </c>
      <c r="Y180" s="20">
        <f>Y179*(1+VLookups!$C$57/12)</f>
        <v>-249.71219815333728</v>
      </c>
      <c r="Z180" s="20">
        <f>-E180*VLookups!$J$3</f>
        <v>-485.60835673975629</v>
      </c>
      <c r="AA180" s="19">
        <v>0</v>
      </c>
      <c r="AB180" s="20">
        <f t="shared" si="6"/>
        <v>1008.8965901329975</v>
      </c>
      <c r="AC180" s="20">
        <f t="shared" si="7"/>
        <v>149718.47338735228</v>
      </c>
    </row>
    <row r="181" spans="2:29" x14ac:dyDescent="0.25">
      <c r="B181" s="9">
        <v>177</v>
      </c>
      <c r="C181" s="9">
        <f t="shared" si="8"/>
        <v>37</v>
      </c>
      <c r="D181" s="9">
        <v>9</v>
      </c>
      <c r="E181" s="20">
        <v>12140.208918493907</v>
      </c>
      <c r="F181" s="20">
        <f>'B-B-HS'!E181*-VLookups!$C$10*2</f>
        <v>-728.4125351096344</v>
      </c>
      <c r="G181" s="19">
        <v>0</v>
      </c>
      <c r="H181" s="20">
        <f>(-VLookups!$C$13)*(E181+F181/2)</f>
        <v>-3426.8167714232754</v>
      </c>
      <c r="I181" s="20">
        <f>-PMT(VLookups!$C$16/12,180,-FV(VLookups!$C$16/12,48,,-VLookups!$C$15))</f>
        <v>-1138.3540184987783</v>
      </c>
      <c r="J181" s="19">
        <v>0</v>
      </c>
      <c r="K181" s="19">
        <v>0</v>
      </c>
      <c r="L181" s="19">
        <v>0</v>
      </c>
      <c r="M181" s="20">
        <f>M180-VLookups!$C$33</f>
        <v>-182</v>
      </c>
      <c r="N181" s="22">
        <v>117</v>
      </c>
      <c r="O181" s="19">
        <v>0</v>
      </c>
      <c r="P181" s="19">
        <v>0</v>
      </c>
      <c r="Q181" s="9" t="s">
        <v>36</v>
      </c>
      <c r="R181" s="19">
        <v>0</v>
      </c>
      <c r="S181" s="20">
        <f>VLookups!$C$50</f>
        <v>-3580.614715990946</v>
      </c>
      <c r="T181" s="19">
        <v>0</v>
      </c>
      <c r="U181" s="9">
        <v>33</v>
      </c>
      <c r="V181" s="21">
        <f>V180-VLookups!$C$54</f>
        <v>-1385</v>
      </c>
      <c r="W181" s="21">
        <f>-VLookups!$C$59</f>
        <v>-200</v>
      </c>
      <c r="X181" s="21">
        <f>-VLookups!$C$62</f>
        <v>-125</v>
      </c>
      <c r="Y181" s="20">
        <f>Y180*(1+VLookups!$C$57/12)</f>
        <v>-250.44052539795118</v>
      </c>
      <c r="Z181" s="20">
        <f>-E181*VLookups!$J$3</f>
        <v>-485.60835673975629</v>
      </c>
      <c r="AA181" s="19">
        <v>0</v>
      </c>
      <c r="AB181" s="20">
        <f t="shared" si="6"/>
        <v>1002.1682628883837</v>
      </c>
      <c r="AC181" s="20">
        <f t="shared" si="7"/>
        <v>150970.1724392196</v>
      </c>
    </row>
    <row r="182" spans="2:29" x14ac:dyDescent="0.25">
      <c r="B182" s="9">
        <v>178</v>
      </c>
      <c r="C182" s="9">
        <f t="shared" si="8"/>
        <v>37</v>
      </c>
      <c r="D182" s="9">
        <v>10</v>
      </c>
      <c r="E182" s="20">
        <v>12140.208918493907</v>
      </c>
      <c r="F182" s="20">
        <f>'B-B-HS'!E182*-VLookups!$C$10*2</f>
        <v>-728.4125351096344</v>
      </c>
      <c r="G182" s="19">
        <v>0</v>
      </c>
      <c r="H182" s="20">
        <f>(-VLookups!$C$13)*(E182+F182/2)</f>
        <v>-3426.8167714232754</v>
      </c>
      <c r="I182" s="20">
        <f>-PMT(VLookups!$C$16/12,180,-FV(VLookups!$C$16/12,48,,-VLookups!$C$15))</f>
        <v>-1138.3540184987783</v>
      </c>
      <c r="J182" s="19">
        <v>0</v>
      </c>
      <c r="K182" s="19">
        <v>0</v>
      </c>
      <c r="L182" s="19">
        <v>0</v>
      </c>
      <c r="M182" s="20">
        <f>M181-VLookups!$C$33</f>
        <v>-183</v>
      </c>
      <c r="N182" s="22">
        <v>118</v>
      </c>
      <c r="O182" s="19">
        <v>0</v>
      </c>
      <c r="P182" s="19">
        <v>0</v>
      </c>
      <c r="Q182" s="9" t="s">
        <v>36</v>
      </c>
      <c r="R182" s="19">
        <v>0</v>
      </c>
      <c r="S182" s="20">
        <f>VLookups!$C$50</f>
        <v>-3580.614715990946</v>
      </c>
      <c r="T182" s="19">
        <v>0</v>
      </c>
      <c r="U182" s="9">
        <v>34</v>
      </c>
      <c r="V182" s="21">
        <f>V181-VLookups!$C$54</f>
        <v>-1390</v>
      </c>
      <c r="W182" s="21">
        <f>-VLookups!$C$59</f>
        <v>-200</v>
      </c>
      <c r="X182" s="21">
        <f>-VLookups!$C$62</f>
        <v>-125</v>
      </c>
      <c r="Y182" s="20">
        <f>Y181*(1+VLookups!$C$57/12)</f>
        <v>-251.17097693036186</v>
      </c>
      <c r="Z182" s="20">
        <f>-E182*VLookups!$J$3</f>
        <v>-485.60835673975629</v>
      </c>
      <c r="AA182" s="19">
        <v>0</v>
      </c>
      <c r="AB182" s="20">
        <f t="shared" si="6"/>
        <v>995.43781135597305</v>
      </c>
      <c r="AC182" s="20">
        <f t="shared" si="7"/>
        <v>152217.22720464095</v>
      </c>
    </row>
    <row r="183" spans="2:29" x14ac:dyDescent="0.25">
      <c r="B183" s="9">
        <v>179</v>
      </c>
      <c r="C183" s="9">
        <f t="shared" si="8"/>
        <v>37</v>
      </c>
      <c r="D183" s="9">
        <v>11</v>
      </c>
      <c r="E183" s="20">
        <v>12140.208918493907</v>
      </c>
      <c r="F183" s="20">
        <f>'B-B-HS'!E183*-VLookups!$C$10*2</f>
        <v>-728.4125351096344</v>
      </c>
      <c r="G183" s="19">
        <v>0</v>
      </c>
      <c r="H183" s="20">
        <f>(-VLookups!$C$13)*(E183+F183/2)</f>
        <v>-3426.8167714232754</v>
      </c>
      <c r="I183" s="20">
        <f>-PMT(VLookups!$C$16/12,180,-FV(VLookups!$C$16/12,48,,-VLookups!$C$15))</f>
        <v>-1138.3540184987783</v>
      </c>
      <c r="J183" s="19">
        <v>0</v>
      </c>
      <c r="K183" s="19">
        <v>0</v>
      </c>
      <c r="L183" s="19">
        <v>0</v>
      </c>
      <c r="M183" s="20">
        <f>M182-VLookups!$C$33</f>
        <v>-184</v>
      </c>
      <c r="N183" s="22">
        <v>119</v>
      </c>
      <c r="O183" s="19">
        <v>0</v>
      </c>
      <c r="P183" s="19">
        <v>0</v>
      </c>
      <c r="Q183" s="9" t="s">
        <v>36</v>
      </c>
      <c r="R183" s="19">
        <v>0</v>
      </c>
      <c r="S183" s="20">
        <f>VLookups!$C$50</f>
        <v>-3580.614715990946</v>
      </c>
      <c r="T183" s="19">
        <v>0</v>
      </c>
      <c r="U183" s="9">
        <v>35</v>
      </c>
      <c r="V183" s="21">
        <f>V182-VLookups!$C$54</f>
        <v>-1395</v>
      </c>
      <c r="W183" s="21">
        <f>-VLookups!$C$59</f>
        <v>-200</v>
      </c>
      <c r="X183" s="21">
        <f>-VLookups!$C$62</f>
        <v>-125</v>
      </c>
      <c r="Y183" s="20">
        <f>Y182*(1+VLookups!$C$57/12)</f>
        <v>-251.90355894640876</v>
      </c>
      <c r="Z183" s="20">
        <f>-E183*VLookups!$J$3</f>
        <v>-485.60835673975629</v>
      </c>
      <c r="AA183" s="19">
        <v>0</v>
      </c>
      <c r="AB183" s="20">
        <f t="shared" si="6"/>
        <v>988.70522933992606</v>
      </c>
      <c r="AC183" s="20">
        <f t="shared" si="7"/>
        <v>153459.62781265526</v>
      </c>
    </row>
    <row r="184" spans="2:29" x14ac:dyDescent="0.25">
      <c r="B184" s="9">
        <v>180</v>
      </c>
      <c r="C184" s="9">
        <f t="shared" si="8"/>
        <v>38</v>
      </c>
      <c r="D184" s="9">
        <v>0</v>
      </c>
      <c r="E184" s="20">
        <v>12565.116230641193</v>
      </c>
      <c r="F184" s="20">
        <f>'B-B-HS'!E184*-VLookups!$C$10*2</f>
        <v>-753.90697383847157</v>
      </c>
      <c r="G184" s="19">
        <v>0</v>
      </c>
      <c r="H184" s="20">
        <f>(-VLookups!$C$13)*(E184+F184/2)</f>
        <v>-3546.75535842309</v>
      </c>
      <c r="I184" s="20">
        <f>-PMT(VLookups!$C$16/12,180,-FV(VLookups!$C$16/12,48,,-VLookups!$C$15))</f>
        <v>-1138.3540184987783</v>
      </c>
      <c r="J184" s="19">
        <v>0</v>
      </c>
      <c r="K184" s="19">
        <v>0</v>
      </c>
      <c r="L184" s="19">
        <v>0</v>
      </c>
      <c r="M184" s="20">
        <f>M183-VLookups!$C$33</f>
        <v>-185</v>
      </c>
      <c r="N184" s="22">
        <v>120</v>
      </c>
      <c r="O184" s="19">
        <v>0</v>
      </c>
      <c r="P184" s="19">
        <v>0</v>
      </c>
      <c r="Q184" s="9" t="s">
        <v>36</v>
      </c>
      <c r="R184" s="19">
        <v>0</v>
      </c>
      <c r="S184" s="20">
        <f>VLookups!$C$50</f>
        <v>-3580.614715990946</v>
      </c>
      <c r="T184" s="19">
        <v>0</v>
      </c>
      <c r="U184" s="9">
        <v>36</v>
      </c>
      <c r="V184" s="21">
        <f>V183-VLookups!$C$54</f>
        <v>-1400</v>
      </c>
      <c r="W184" s="21">
        <f>-VLookups!$C$59</f>
        <v>-200</v>
      </c>
      <c r="X184" s="21">
        <f>-VLookups!$C$62</f>
        <v>-125</v>
      </c>
      <c r="Y184" s="20">
        <f>Y183*(1+VLookups!$C$57/12)</f>
        <v>-252.63827766000247</v>
      </c>
      <c r="Z184" s="20">
        <f>-E184*VLookups!$J$3</f>
        <v>-502.60464922564773</v>
      </c>
      <c r="AA184" s="19">
        <v>0</v>
      </c>
      <c r="AB184" s="20">
        <f t="shared" si="6"/>
        <v>1257.1957239234935</v>
      </c>
      <c r="AC184" s="20">
        <f t="shared" si="7"/>
        <v>154972.5895829332</v>
      </c>
    </row>
    <row r="185" spans="2:29" x14ac:dyDescent="0.25">
      <c r="B185" s="9">
        <v>181</v>
      </c>
      <c r="C185" s="9">
        <f t="shared" si="8"/>
        <v>38</v>
      </c>
      <c r="D185" s="9">
        <v>1</v>
      </c>
      <c r="E185" s="20">
        <v>12565.116230641193</v>
      </c>
      <c r="F185" s="20">
        <f>'B-B-HS'!E185*-VLookups!$C$10*2</f>
        <v>-753.90697383847157</v>
      </c>
      <c r="G185" s="19">
        <v>0</v>
      </c>
      <c r="H185" s="20">
        <f>(-VLookups!$C$13)*(E185+F185/2)</f>
        <v>-3546.75535842309</v>
      </c>
      <c r="I185" s="19">
        <v>0</v>
      </c>
      <c r="J185" s="19">
        <v>0</v>
      </c>
      <c r="K185" s="19">
        <v>0</v>
      </c>
      <c r="L185" s="19">
        <v>0</v>
      </c>
      <c r="M185" s="20">
        <f>M184-VLookups!$C$33</f>
        <v>-186</v>
      </c>
      <c r="N185" s="22">
        <v>121</v>
      </c>
      <c r="O185" s="19">
        <v>0</v>
      </c>
      <c r="P185" s="19">
        <v>0</v>
      </c>
      <c r="Q185" s="9" t="s">
        <v>36</v>
      </c>
      <c r="R185" s="19">
        <v>0</v>
      </c>
      <c r="S185" s="20">
        <f>VLookups!$C$50</f>
        <v>-3580.614715990946</v>
      </c>
      <c r="T185" s="19">
        <v>0</v>
      </c>
      <c r="U185" s="9">
        <v>37</v>
      </c>
      <c r="V185" s="21">
        <f>V184-VLookups!$C$54</f>
        <v>-1405</v>
      </c>
      <c r="W185" s="21">
        <f>-VLookups!$C$59</f>
        <v>-200</v>
      </c>
      <c r="X185" s="21">
        <f>-VLookups!$C$62</f>
        <v>-125</v>
      </c>
      <c r="Y185" s="20">
        <f>Y184*(1+VLookups!$C$57/12)</f>
        <v>-253.37513930317749</v>
      </c>
      <c r="Z185" s="20">
        <f>-E185*VLookups!$J$3</f>
        <v>-502.60464922564773</v>
      </c>
      <c r="AA185" s="19">
        <v>0</v>
      </c>
      <c r="AB185" s="20">
        <f t="shared" si="6"/>
        <v>2388.8128807790963</v>
      </c>
      <c r="AC185" s="20">
        <f t="shared" si="7"/>
        <v>157619.69011301719</v>
      </c>
    </row>
    <row r="186" spans="2:29" x14ac:dyDescent="0.25">
      <c r="B186" s="9">
        <v>182</v>
      </c>
      <c r="C186" s="9">
        <f t="shared" si="8"/>
        <v>38</v>
      </c>
      <c r="D186" s="9">
        <v>2</v>
      </c>
      <c r="E186" s="20">
        <v>12565.116230641193</v>
      </c>
      <c r="F186" s="20">
        <f>'B-B-HS'!E186*-VLookups!$C$10*2</f>
        <v>-753.90697383847157</v>
      </c>
      <c r="G186" s="19">
        <v>0</v>
      </c>
      <c r="H186" s="20">
        <f>(-VLookups!$C$13)*(E186+F186/2)</f>
        <v>-3546.75535842309</v>
      </c>
      <c r="I186" s="19">
        <v>0</v>
      </c>
      <c r="J186" s="19">
        <v>0</v>
      </c>
      <c r="K186" s="19">
        <v>0</v>
      </c>
      <c r="L186" s="19">
        <v>0</v>
      </c>
      <c r="M186" s="20">
        <f>M185-VLookups!$C$33</f>
        <v>-187</v>
      </c>
      <c r="N186" s="22">
        <v>122</v>
      </c>
      <c r="O186" s="19">
        <v>0</v>
      </c>
      <c r="P186" s="19">
        <v>0</v>
      </c>
      <c r="Q186" s="9" t="s">
        <v>36</v>
      </c>
      <c r="R186" s="19">
        <v>0</v>
      </c>
      <c r="S186" s="20">
        <f>VLookups!$C$50</f>
        <v>-3580.614715990946</v>
      </c>
      <c r="T186" s="19">
        <v>0</v>
      </c>
      <c r="U186" s="9">
        <v>38</v>
      </c>
      <c r="V186" s="21">
        <f>V185-VLookups!$C$54</f>
        <v>-1410</v>
      </c>
      <c r="W186" s="21">
        <f>-VLookups!$C$59</f>
        <v>-200</v>
      </c>
      <c r="X186" s="21">
        <f>-VLookups!$C$62</f>
        <v>-125</v>
      </c>
      <c r="Y186" s="20">
        <f>Y185*(1+VLookups!$C$57/12)</f>
        <v>-254.11415012614509</v>
      </c>
      <c r="Z186" s="20">
        <f>-E186*VLookups!$J$3</f>
        <v>-502.60464922564773</v>
      </c>
      <c r="AA186" s="19">
        <v>0</v>
      </c>
      <c r="AB186" s="20">
        <f t="shared" si="6"/>
        <v>2382.0738699561289</v>
      </c>
      <c r="AC186" s="20">
        <f t="shared" si="7"/>
        <v>160264.46346649501</v>
      </c>
    </row>
    <row r="187" spans="2:29" x14ac:dyDescent="0.25">
      <c r="B187" s="9">
        <v>183</v>
      </c>
      <c r="C187" s="9">
        <f t="shared" si="8"/>
        <v>38</v>
      </c>
      <c r="D187" s="9">
        <v>3</v>
      </c>
      <c r="E187" s="20">
        <v>12565.116230641193</v>
      </c>
      <c r="F187" s="20">
        <f>'B-B-HS'!E187*-VLookups!$C$10*2</f>
        <v>-753.90697383847157</v>
      </c>
      <c r="G187" s="19">
        <v>0</v>
      </c>
      <c r="H187" s="20">
        <f>(-VLookups!$C$13)*(E187+F187/2)</f>
        <v>-3546.75535842309</v>
      </c>
      <c r="I187" s="19">
        <v>0</v>
      </c>
      <c r="J187" s="19">
        <v>0</v>
      </c>
      <c r="K187" s="19">
        <v>0</v>
      </c>
      <c r="L187" s="19">
        <v>0</v>
      </c>
      <c r="M187" s="20">
        <f>M186-VLookups!$C$33</f>
        <v>-188</v>
      </c>
      <c r="N187" s="22">
        <v>123</v>
      </c>
      <c r="O187" s="19">
        <v>0</v>
      </c>
      <c r="P187" s="19">
        <v>0</v>
      </c>
      <c r="Q187" s="9" t="s">
        <v>36</v>
      </c>
      <c r="R187" s="19">
        <v>0</v>
      </c>
      <c r="S187" s="20">
        <f>VLookups!$C$50</f>
        <v>-3580.614715990946</v>
      </c>
      <c r="T187" s="19">
        <v>0</v>
      </c>
      <c r="U187" s="9">
        <v>39</v>
      </c>
      <c r="V187" s="21">
        <f>V186-VLookups!$C$54</f>
        <v>-1415</v>
      </c>
      <c r="W187" s="21">
        <f>-VLookups!$C$59</f>
        <v>-200</v>
      </c>
      <c r="X187" s="21">
        <f>-VLookups!$C$62</f>
        <v>-125</v>
      </c>
      <c r="Y187" s="20">
        <f>Y186*(1+VLookups!$C$57/12)</f>
        <v>-254.85531639734634</v>
      </c>
      <c r="Z187" s="20">
        <f>-E187*VLookups!$J$3</f>
        <v>-502.60464922564773</v>
      </c>
      <c r="AA187" s="19">
        <v>0</v>
      </c>
      <c r="AB187" s="20">
        <f t="shared" si="6"/>
        <v>2375.3327036849273</v>
      </c>
      <c r="AC187" s="20">
        <f t="shared" si="7"/>
        <v>162906.90360929078</v>
      </c>
    </row>
    <row r="188" spans="2:29" x14ac:dyDescent="0.25">
      <c r="B188" s="9">
        <v>184</v>
      </c>
      <c r="C188" s="9">
        <f t="shared" si="8"/>
        <v>38</v>
      </c>
      <c r="D188" s="9">
        <v>4</v>
      </c>
      <c r="E188" s="20">
        <v>12565.116230641193</v>
      </c>
      <c r="F188" s="20">
        <f>'B-B-HS'!E188*-VLookups!$C$10*2</f>
        <v>-753.90697383847157</v>
      </c>
      <c r="G188" s="19">
        <v>0</v>
      </c>
      <c r="H188" s="20">
        <f>(-VLookups!$C$13)*(E188+F188/2)</f>
        <v>-3546.75535842309</v>
      </c>
      <c r="I188" s="19">
        <v>0</v>
      </c>
      <c r="J188" s="19">
        <v>0</v>
      </c>
      <c r="K188" s="19">
        <v>0</v>
      </c>
      <c r="L188" s="19">
        <v>0</v>
      </c>
      <c r="M188" s="20">
        <f>M187-VLookups!$C$33</f>
        <v>-189</v>
      </c>
      <c r="N188" s="22">
        <v>124</v>
      </c>
      <c r="O188" s="19">
        <v>0</v>
      </c>
      <c r="P188" s="19">
        <v>0</v>
      </c>
      <c r="Q188" s="9" t="s">
        <v>36</v>
      </c>
      <c r="R188" s="19">
        <v>0</v>
      </c>
      <c r="S188" s="20">
        <f>VLookups!$C$50</f>
        <v>-3580.614715990946</v>
      </c>
      <c r="T188" s="19">
        <v>0</v>
      </c>
      <c r="U188" s="9">
        <v>40</v>
      </c>
      <c r="V188" s="21">
        <f>V187-VLookups!$C$54</f>
        <v>-1420</v>
      </c>
      <c r="W188" s="21">
        <f>-VLookups!$C$59</f>
        <v>-200</v>
      </c>
      <c r="X188" s="21">
        <f>-VLookups!$C$62</f>
        <v>-125</v>
      </c>
      <c r="Y188" s="20">
        <f>Y187*(1+VLookups!$C$57/12)</f>
        <v>-255.59864440350526</v>
      </c>
      <c r="Z188" s="20">
        <f>-E188*VLookups!$J$3</f>
        <v>-502.60464922564773</v>
      </c>
      <c r="AA188" s="19">
        <v>0</v>
      </c>
      <c r="AB188" s="20">
        <f t="shared" si="6"/>
        <v>2368.5893756787686</v>
      </c>
      <c r="AC188" s="20">
        <f t="shared" si="7"/>
        <v>165547.00449098504</v>
      </c>
    </row>
    <row r="189" spans="2:29" x14ac:dyDescent="0.25">
      <c r="B189" s="9">
        <v>185</v>
      </c>
      <c r="C189" s="9">
        <f t="shared" si="8"/>
        <v>38</v>
      </c>
      <c r="D189" s="9">
        <v>5</v>
      </c>
      <c r="E189" s="20">
        <v>12565.116230641193</v>
      </c>
      <c r="F189" s="20">
        <f>'B-B-HS'!E189*-VLookups!$C$10*2</f>
        <v>-753.90697383847157</v>
      </c>
      <c r="G189" s="19">
        <v>0</v>
      </c>
      <c r="H189" s="20">
        <f>(-VLookups!$C$13)*(E189+F189/2)</f>
        <v>-3546.75535842309</v>
      </c>
      <c r="I189" s="19">
        <v>0</v>
      </c>
      <c r="J189" s="19">
        <v>0</v>
      </c>
      <c r="K189" s="19">
        <v>0</v>
      </c>
      <c r="L189" s="19">
        <v>0</v>
      </c>
      <c r="M189" s="20">
        <f>M188-VLookups!$C$33</f>
        <v>-190</v>
      </c>
      <c r="N189" s="22">
        <v>125</v>
      </c>
      <c r="O189" s="19">
        <v>0</v>
      </c>
      <c r="P189" s="19">
        <v>0</v>
      </c>
      <c r="Q189" s="9" t="s">
        <v>36</v>
      </c>
      <c r="R189" s="19">
        <v>0</v>
      </c>
      <c r="S189" s="20">
        <f>VLookups!$C$50</f>
        <v>-3580.614715990946</v>
      </c>
      <c r="T189" s="19">
        <v>0</v>
      </c>
      <c r="U189" s="9">
        <v>41</v>
      </c>
      <c r="V189" s="21">
        <f>V188-VLookups!$C$54</f>
        <v>-1425</v>
      </c>
      <c r="W189" s="21">
        <f>-VLookups!$C$59</f>
        <v>-200</v>
      </c>
      <c r="X189" s="21">
        <f>-VLookups!$C$62</f>
        <v>-125</v>
      </c>
      <c r="Y189" s="20">
        <f>Y188*(1+VLookups!$C$57/12)</f>
        <v>-256.34414044968213</v>
      </c>
      <c r="Z189" s="20">
        <f>-E189*VLookups!$J$3</f>
        <v>-502.60464922564773</v>
      </c>
      <c r="AA189" s="19">
        <v>0</v>
      </c>
      <c r="AB189" s="20">
        <f t="shared" si="6"/>
        <v>2361.8438796325918</v>
      </c>
      <c r="AC189" s="20">
        <f t="shared" si="7"/>
        <v>168184.76004476927</v>
      </c>
    </row>
    <row r="190" spans="2:29" x14ac:dyDescent="0.25">
      <c r="B190" s="9">
        <v>186</v>
      </c>
      <c r="C190" s="9">
        <f t="shared" si="8"/>
        <v>38</v>
      </c>
      <c r="D190" s="9">
        <v>6</v>
      </c>
      <c r="E190" s="20">
        <v>12565.116230641193</v>
      </c>
      <c r="F190" s="20">
        <f>'B-B-HS'!E190*-VLookups!$C$10*2</f>
        <v>-753.90697383847157</v>
      </c>
      <c r="G190" s="19">
        <v>0</v>
      </c>
      <c r="H190" s="20">
        <f>(-VLookups!$C$13)*(E190+F190/2)</f>
        <v>-3546.75535842309</v>
      </c>
      <c r="I190" s="19">
        <v>0</v>
      </c>
      <c r="J190" s="19">
        <v>0</v>
      </c>
      <c r="K190" s="19">
        <v>0</v>
      </c>
      <c r="L190" s="19">
        <v>0</v>
      </c>
      <c r="M190" s="20">
        <f>M189-VLookups!$C$33</f>
        <v>-191</v>
      </c>
      <c r="N190" s="22">
        <v>126</v>
      </c>
      <c r="O190" s="19">
        <v>0</v>
      </c>
      <c r="P190" s="19">
        <v>0</v>
      </c>
      <c r="Q190" s="9" t="s">
        <v>36</v>
      </c>
      <c r="R190" s="19">
        <v>0</v>
      </c>
      <c r="S190" s="20">
        <f>VLookups!$C$50</f>
        <v>-3580.614715990946</v>
      </c>
      <c r="T190" s="19">
        <v>0</v>
      </c>
      <c r="U190" s="9">
        <v>42</v>
      </c>
      <c r="V190" s="21">
        <f>V189-VLookups!$C$54</f>
        <v>-1430</v>
      </c>
      <c r="W190" s="21">
        <f>-VLookups!$C$59</f>
        <v>-200</v>
      </c>
      <c r="X190" s="21">
        <f>-VLookups!$C$62</f>
        <v>-125</v>
      </c>
      <c r="Y190" s="20">
        <f>Y189*(1+VLookups!$C$57/12)</f>
        <v>-257.09181085932704</v>
      </c>
      <c r="Z190" s="20">
        <f>-E190*VLookups!$J$3</f>
        <v>-502.60464922564773</v>
      </c>
      <c r="AA190" s="19">
        <v>0</v>
      </c>
      <c r="AB190" s="20">
        <f t="shared" si="6"/>
        <v>2355.096209222947</v>
      </c>
      <c r="AC190" s="20">
        <f t="shared" si="7"/>
        <v>170820.16418740017</v>
      </c>
    </row>
    <row r="191" spans="2:29" x14ac:dyDescent="0.25">
      <c r="B191" s="9">
        <v>187</v>
      </c>
      <c r="C191" s="9">
        <f t="shared" si="8"/>
        <v>38</v>
      </c>
      <c r="D191" s="9">
        <v>7</v>
      </c>
      <c r="E191" s="20">
        <v>12565.116230641193</v>
      </c>
      <c r="F191" s="20">
        <f>'B-B-HS'!E191*-VLookups!$C$10*2</f>
        <v>-753.90697383847157</v>
      </c>
      <c r="G191" s="19">
        <v>0</v>
      </c>
      <c r="H191" s="20">
        <f>(-VLookups!$C$13)*(E191+F191/2)</f>
        <v>-3546.75535842309</v>
      </c>
      <c r="I191" s="19">
        <v>0</v>
      </c>
      <c r="J191" s="19">
        <v>0</v>
      </c>
      <c r="K191" s="19">
        <v>0</v>
      </c>
      <c r="L191" s="19">
        <v>0</v>
      </c>
      <c r="M191" s="20">
        <f>M190-VLookups!$C$33</f>
        <v>-192</v>
      </c>
      <c r="N191" s="22">
        <v>127</v>
      </c>
      <c r="O191" s="19">
        <v>0</v>
      </c>
      <c r="P191" s="19">
        <v>0</v>
      </c>
      <c r="Q191" s="9" t="s">
        <v>36</v>
      </c>
      <c r="R191" s="19">
        <v>0</v>
      </c>
      <c r="S191" s="20">
        <f>VLookups!$C$50</f>
        <v>-3580.614715990946</v>
      </c>
      <c r="T191" s="19">
        <v>0</v>
      </c>
      <c r="U191" s="9">
        <v>43</v>
      </c>
      <c r="V191" s="21">
        <f>V190-VLookups!$C$54</f>
        <v>-1435</v>
      </c>
      <c r="W191" s="21">
        <f>-VLookups!$C$59</f>
        <v>-200</v>
      </c>
      <c r="X191" s="21">
        <f>-VLookups!$C$62</f>
        <v>-125</v>
      </c>
      <c r="Y191" s="20">
        <f>Y190*(1+VLookups!$C$57/12)</f>
        <v>-257.84166197433342</v>
      </c>
      <c r="Z191" s="20">
        <f>-E191*VLookups!$J$3</f>
        <v>-502.60464922564773</v>
      </c>
      <c r="AA191" s="19">
        <v>0</v>
      </c>
      <c r="AB191" s="20">
        <f t="shared" si="6"/>
        <v>2348.3463581079404</v>
      </c>
      <c r="AC191" s="20">
        <f t="shared" si="7"/>
        <v>173453.21081915376</v>
      </c>
    </row>
    <row r="192" spans="2:29" x14ac:dyDescent="0.25">
      <c r="B192" s="9">
        <v>188</v>
      </c>
      <c r="C192" s="9">
        <f t="shared" si="8"/>
        <v>38</v>
      </c>
      <c r="D192" s="9">
        <v>8</v>
      </c>
      <c r="E192" s="20">
        <v>12565.116230641193</v>
      </c>
      <c r="F192" s="20">
        <f>'B-B-HS'!E192*-VLookups!$C$10*2</f>
        <v>-753.90697383847157</v>
      </c>
      <c r="G192" s="19">
        <v>0</v>
      </c>
      <c r="H192" s="20">
        <f>(-VLookups!$C$13)*(E192+F192/2)</f>
        <v>-3546.75535842309</v>
      </c>
      <c r="I192" s="19">
        <v>0</v>
      </c>
      <c r="J192" s="19">
        <v>0</v>
      </c>
      <c r="K192" s="19">
        <v>0</v>
      </c>
      <c r="L192" s="19">
        <v>0</v>
      </c>
      <c r="M192" s="20">
        <f>M191-VLookups!$C$33</f>
        <v>-193</v>
      </c>
      <c r="N192" s="22">
        <v>128</v>
      </c>
      <c r="O192" s="19">
        <v>0</v>
      </c>
      <c r="P192" s="19">
        <v>0</v>
      </c>
      <c r="Q192" s="9" t="s">
        <v>36</v>
      </c>
      <c r="R192" s="19">
        <v>0</v>
      </c>
      <c r="S192" s="20">
        <f>VLookups!$C$50</f>
        <v>-3580.614715990946</v>
      </c>
      <c r="T192" s="19">
        <v>0</v>
      </c>
      <c r="U192" s="9">
        <v>44</v>
      </c>
      <c r="V192" s="21">
        <f>V191-VLookups!$C$54</f>
        <v>-1440</v>
      </c>
      <c r="W192" s="21">
        <f>-VLookups!$C$59</f>
        <v>-200</v>
      </c>
      <c r="X192" s="21">
        <f>-VLookups!$C$62</f>
        <v>-125</v>
      </c>
      <c r="Y192" s="20">
        <f>Y191*(1+VLookups!$C$57/12)</f>
        <v>-258.59370015509188</v>
      </c>
      <c r="Z192" s="20">
        <f>-E192*VLookups!$J$3</f>
        <v>-502.60464922564773</v>
      </c>
      <c r="AA192" s="19">
        <v>0</v>
      </c>
      <c r="AB192" s="20">
        <f t="shared" si="6"/>
        <v>2341.5943199271819</v>
      </c>
      <c r="AC192" s="20">
        <f t="shared" si="7"/>
        <v>176083.89382377954</v>
      </c>
    </row>
    <row r="193" spans="2:29" x14ac:dyDescent="0.25">
      <c r="B193" s="9">
        <v>189</v>
      </c>
      <c r="C193" s="9">
        <f t="shared" si="8"/>
        <v>38</v>
      </c>
      <c r="D193" s="9">
        <v>9</v>
      </c>
      <c r="E193" s="20">
        <v>12565.116230641193</v>
      </c>
      <c r="F193" s="20">
        <f>'B-B-HS'!E193*-VLookups!$C$10*2</f>
        <v>-753.90697383847157</v>
      </c>
      <c r="G193" s="19">
        <v>0</v>
      </c>
      <c r="H193" s="20">
        <f>(-VLookups!$C$13)*(E193+F193/2)</f>
        <v>-3546.75535842309</v>
      </c>
      <c r="I193" s="19">
        <v>0</v>
      </c>
      <c r="J193" s="19">
        <v>0</v>
      </c>
      <c r="K193" s="19">
        <v>0</v>
      </c>
      <c r="L193" s="19">
        <v>0</v>
      </c>
      <c r="M193" s="20">
        <f>M192-VLookups!$C$33</f>
        <v>-194</v>
      </c>
      <c r="N193" s="22">
        <v>129</v>
      </c>
      <c r="O193" s="19">
        <v>0</v>
      </c>
      <c r="P193" s="19">
        <v>0</v>
      </c>
      <c r="Q193" s="9" t="s">
        <v>36</v>
      </c>
      <c r="R193" s="19">
        <v>0</v>
      </c>
      <c r="S193" s="20">
        <f>VLookups!$C$50</f>
        <v>-3580.614715990946</v>
      </c>
      <c r="T193" s="19">
        <v>0</v>
      </c>
      <c r="U193" s="9">
        <v>45</v>
      </c>
      <c r="V193" s="21">
        <f>V192-VLookups!$C$54</f>
        <v>-1445</v>
      </c>
      <c r="W193" s="21">
        <f>-VLookups!$C$59</f>
        <v>-200</v>
      </c>
      <c r="X193" s="21">
        <f>-VLookups!$C$62</f>
        <v>-125</v>
      </c>
      <c r="Y193" s="20">
        <f>Y192*(1+VLookups!$C$57/12)</f>
        <v>-259.34793178054423</v>
      </c>
      <c r="Z193" s="20">
        <f>-E193*VLookups!$J$3</f>
        <v>-502.60464922564773</v>
      </c>
      <c r="AA193" s="19">
        <v>0</v>
      </c>
      <c r="AB193" s="20">
        <f t="shared" si="6"/>
        <v>2334.8400883017298</v>
      </c>
      <c r="AC193" s="20">
        <f t="shared" si="7"/>
        <v>178712.20706845421</v>
      </c>
    </row>
    <row r="194" spans="2:29" x14ac:dyDescent="0.25">
      <c r="B194" s="9">
        <v>190</v>
      </c>
      <c r="C194" s="9">
        <f t="shared" si="8"/>
        <v>38</v>
      </c>
      <c r="D194" s="9">
        <v>10</v>
      </c>
      <c r="E194" s="20">
        <v>12565.116230641193</v>
      </c>
      <c r="F194" s="20">
        <f>'B-B-HS'!E194*-VLookups!$C$10*2</f>
        <v>-753.90697383847157</v>
      </c>
      <c r="G194" s="19">
        <v>0</v>
      </c>
      <c r="H194" s="20">
        <f>(-VLookups!$C$13)*(E194+F194/2)</f>
        <v>-3546.75535842309</v>
      </c>
      <c r="I194" s="19">
        <v>0</v>
      </c>
      <c r="J194" s="19">
        <v>0</v>
      </c>
      <c r="K194" s="19">
        <v>0</v>
      </c>
      <c r="L194" s="19">
        <v>0</v>
      </c>
      <c r="M194" s="20">
        <f>M193-VLookups!$C$33</f>
        <v>-195</v>
      </c>
      <c r="N194" s="22">
        <v>130</v>
      </c>
      <c r="O194" s="19">
        <v>0</v>
      </c>
      <c r="P194" s="19">
        <v>0</v>
      </c>
      <c r="Q194" s="9" t="s">
        <v>36</v>
      </c>
      <c r="R194" s="19">
        <v>0</v>
      </c>
      <c r="S194" s="20">
        <f>VLookups!$C$50</f>
        <v>-3580.614715990946</v>
      </c>
      <c r="T194" s="19">
        <v>0</v>
      </c>
      <c r="U194" s="9">
        <v>46</v>
      </c>
      <c r="V194" s="21">
        <f>V193-VLookups!$C$54</f>
        <v>-1450</v>
      </c>
      <c r="W194" s="21">
        <f>-VLookups!$C$59</f>
        <v>-200</v>
      </c>
      <c r="X194" s="21">
        <f>-VLookups!$C$62</f>
        <v>-125</v>
      </c>
      <c r="Y194" s="20">
        <f>Y193*(1+VLookups!$C$57/12)</f>
        <v>-260.10436324823746</v>
      </c>
      <c r="Z194" s="20">
        <f>-E194*VLookups!$J$3</f>
        <v>-502.60464922564773</v>
      </c>
      <c r="AA194" s="19">
        <v>0</v>
      </c>
      <c r="AB194" s="20">
        <f t="shared" si="6"/>
        <v>2328.0836568340364</v>
      </c>
      <c r="AC194" s="20">
        <f t="shared" si="7"/>
        <v>181338.14440373567</v>
      </c>
    </row>
    <row r="195" spans="2:29" x14ac:dyDescent="0.25">
      <c r="B195" s="9">
        <v>191</v>
      </c>
      <c r="C195" s="9">
        <f t="shared" si="8"/>
        <v>38</v>
      </c>
      <c r="D195" s="9">
        <v>11</v>
      </c>
      <c r="E195" s="20">
        <v>12565.116230641193</v>
      </c>
      <c r="F195" s="20">
        <f>'B-B-HS'!E195*-VLookups!$C$10*2</f>
        <v>-753.90697383847157</v>
      </c>
      <c r="G195" s="19">
        <v>0</v>
      </c>
      <c r="H195" s="20">
        <f>(-VLookups!$C$13)*(E195+F195/2)</f>
        <v>-3546.75535842309</v>
      </c>
      <c r="I195" s="19">
        <v>0</v>
      </c>
      <c r="J195" s="19">
        <v>0</v>
      </c>
      <c r="K195" s="19">
        <v>0</v>
      </c>
      <c r="L195" s="19">
        <v>0</v>
      </c>
      <c r="M195" s="20">
        <f>M194-VLookups!$C$33</f>
        <v>-196</v>
      </c>
      <c r="N195" s="22">
        <v>131</v>
      </c>
      <c r="O195" s="19">
        <v>0</v>
      </c>
      <c r="P195" s="19">
        <v>0</v>
      </c>
      <c r="Q195" s="9" t="s">
        <v>36</v>
      </c>
      <c r="R195" s="19">
        <v>0</v>
      </c>
      <c r="S195" s="20">
        <f>VLookups!$C$50</f>
        <v>-3580.614715990946</v>
      </c>
      <c r="T195" s="19">
        <v>0</v>
      </c>
      <c r="U195" s="9">
        <v>47</v>
      </c>
      <c r="V195" s="21">
        <f>V194-VLookups!$C$54</f>
        <v>-1455</v>
      </c>
      <c r="W195" s="21">
        <f>-VLookups!$C$59</f>
        <v>-200</v>
      </c>
      <c r="X195" s="21">
        <f>-VLookups!$C$62</f>
        <v>-125</v>
      </c>
      <c r="Y195" s="20">
        <f>Y194*(1+VLookups!$C$57/12)</f>
        <v>-260.86300097437817</v>
      </c>
      <c r="Z195" s="20">
        <f>-E195*VLookups!$J$3</f>
        <v>-502.60464922564773</v>
      </c>
      <c r="AA195" s="19">
        <v>0</v>
      </c>
      <c r="AB195" s="20">
        <f t="shared" si="6"/>
        <v>2321.3250191078955</v>
      </c>
      <c r="AC195" s="20">
        <f t="shared" si="7"/>
        <v>183961.69966351648</v>
      </c>
    </row>
    <row r="196" spans="2:29" x14ac:dyDescent="0.25">
      <c r="B196" s="9">
        <v>192</v>
      </c>
      <c r="C196" s="9">
        <f t="shared" si="8"/>
        <v>39</v>
      </c>
      <c r="D196" s="9">
        <v>0</v>
      </c>
      <c r="E196" s="20">
        <v>13004.895298713634</v>
      </c>
      <c r="F196" s="20">
        <f>'B-B-HS'!E196*-VLookups!$C$10*2</f>
        <v>-780.29371792281802</v>
      </c>
      <c r="G196" s="19">
        <v>0</v>
      </c>
      <c r="H196" s="20">
        <f>(-VLookups!$C$13)*(E196+F196/2)</f>
        <v>-3670.8917959678984</v>
      </c>
      <c r="I196" s="19">
        <v>0</v>
      </c>
      <c r="J196" s="19">
        <v>0</v>
      </c>
      <c r="K196" s="19">
        <v>0</v>
      </c>
      <c r="L196" s="19">
        <v>0</v>
      </c>
      <c r="M196" s="20">
        <f>M195-VLookups!$C$33</f>
        <v>-197</v>
      </c>
      <c r="N196" s="22">
        <v>132</v>
      </c>
      <c r="O196" s="19">
        <v>0</v>
      </c>
      <c r="P196" s="19">
        <v>0</v>
      </c>
      <c r="Q196" s="9" t="s">
        <v>36</v>
      </c>
      <c r="R196" s="19">
        <v>0</v>
      </c>
      <c r="S196" s="20">
        <f>VLookups!$C$50</f>
        <v>-3580.614715990946</v>
      </c>
      <c r="T196" s="19">
        <v>0</v>
      </c>
      <c r="U196" s="9">
        <v>48</v>
      </c>
      <c r="V196" s="21">
        <f>V195-VLookups!$C$54</f>
        <v>-1460</v>
      </c>
      <c r="W196" s="21">
        <f>-VLookups!$C$59</f>
        <v>-200</v>
      </c>
      <c r="X196" s="21">
        <f>-VLookups!$C$62</f>
        <v>-125</v>
      </c>
      <c r="Y196" s="20">
        <f>Y195*(1+VLookups!$C$57/12)</f>
        <v>-261.62385139388675</v>
      </c>
      <c r="Z196" s="20">
        <f>-E196*VLookups!$J$3</f>
        <v>-520.19581194854538</v>
      </c>
      <c r="AA196" s="19">
        <v>0</v>
      </c>
      <c r="AB196" s="20">
        <f t="shared" si="6"/>
        <v>2599.4222644509491</v>
      </c>
      <c r="AC196" s="20">
        <f t="shared" si="7"/>
        <v>186867.72476073998</v>
      </c>
    </row>
    <row r="197" spans="2:29" x14ac:dyDescent="0.25">
      <c r="B197" s="9">
        <v>193</v>
      </c>
      <c r="C197" s="9">
        <f t="shared" si="8"/>
        <v>39</v>
      </c>
      <c r="D197" s="9">
        <v>1</v>
      </c>
      <c r="E197" s="20">
        <v>13004.895298713634</v>
      </c>
      <c r="F197" s="20">
        <f>'B-B-HS'!E197*-VLookups!$C$10*2</f>
        <v>-780.29371792281802</v>
      </c>
      <c r="G197" s="19">
        <v>0</v>
      </c>
      <c r="H197" s="20">
        <f>(-VLookups!$C$13)*(E197+F197/2)</f>
        <v>-3670.8917959678984</v>
      </c>
      <c r="I197" s="19">
        <v>0</v>
      </c>
      <c r="J197" s="19">
        <v>0</v>
      </c>
      <c r="K197" s="19">
        <v>0</v>
      </c>
      <c r="L197" s="19">
        <v>0</v>
      </c>
      <c r="M197" s="20">
        <f>M196-VLookups!$C$33</f>
        <v>-198</v>
      </c>
      <c r="N197" s="22">
        <v>133</v>
      </c>
      <c r="O197" s="19">
        <v>0</v>
      </c>
      <c r="P197" s="19">
        <v>0</v>
      </c>
      <c r="Q197" s="9" t="s">
        <v>36</v>
      </c>
      <c r="R197" s="19">
        <v>0</v>
      </c>
      <c r="S197" s="20">
        <f>VLookups!$C$50</f>
        <v>-3580.614715990946</v>
      </c>
      <c r="T197" s="19">
        <v>0</v>
      </c>
      <c r="U197" s="9">
        <v>49</v>
      </c>
      <c r="V197" s="21">
        <f>V196-VLookups!$C$54</f>
        <v>-1465</v>
      </c>
      <c r="W197" s="21">
        <f>-VLookups!$C$59</f>
        <v>-200</v>
      </c>
      <c r="X197" s="21">
        <f>-VLookups!$C$62</f>
        <v>-125</v>
      </c>
      <c r="Y197" s="20">
        <f>Y196*(1+VLookups!$C$57/12)</f>
        <v>-262.38692096045224</v>
      </c>
      <c r="Z197" s="20">
        <f>-E197*VLookups!$J$3</f>
        <v>-520.19581194854538</v>
      </c>
      <c r="AA197" s="19">
        <v>0</v>
      </c>
      <c r="AB197" s="20">
        <f t="shared" ref="AB197:AB260" si="9">SUM(E197,F197/2,H197,I197,K197,L197,M197,O197,P197,R197,S197,T197,V197,W197,X197,Y197,G197,J197,Z197,AA197)</f>
        <v>2592.6591948843839</v>
      </c>
      <c r="AC197" s="20">
        <f t="shared" ref="AC197:AC260" si="10">AB197+(AC196*(1+($AC$2/12)))</f>
        <v>189771.83016355895</v>
      </c>
    </row>
    <row r="198" spans="2:29" x14ac:dyDescent="0.25">
      <c r="B198" s="9">
        <v>194</v>
      </c>
      <c r="C198" s="9">
        <f t="shared" si="8"/>
        <v>39</v>
      </c>
      <c r="D198" s="9">
        <v>2</v>
      </c>
      <c r="E198" s="20">
        <v>13004.895298713634</v>
      </c>
      <c r="F198" s="20">
        <f>'B-B-HS'!E198*-VLookups!$C$10*2</f>
        <v>-780.29371792281802</v>
      </c>
      <c r="G198" s="19">
        <v>0</v>
      </c>
      <c r="H198" s="20">
        <f>(-VLookups!$C$13)*(E198+F198/2)</f>
        <v>-3670.8917959678984</v>
      </c>
      <c r="I198" s="19">
        <v>0</v>
      </c>
      <c r="J198" s="19">
        <v>0</v>
      </c>
      <c r="K198" s="19">
        <v>0</v>
      </c>
      <c r="L198" s="19">
        <v>0</v>
      </c>
      <c r="M198" s="20">
        <f>M197-VLookups!$C$33</f>
        <v>-199</v>
      </c>
      <c r="N198" s="22">
        <v>134</v>
      </c>
      <c r="O198" s="19">
        <v>0</v>
      </c>
      <c r="P198" s="19">
        <v>0</v>
      </c>
      <c r="Q198" s="9" t="s">
        <v>36</v>
      </c>
      <c r="R198" s="19">
        <v>0</v>
      </c>
      <c r="S198" s="20">
        <f>VLookups!$C$50</f>
        <v>-3580.614715990946</v>
      </c>
      <c r="T198" s="19">
        <v>0</v>
      </c>
      <c r="U198" s="9">
        <v>50</v>
      </c>
      <c r="V198" s="21">
        <f>V197-VLookups!$C$54</f>
        <v>-1470</v>
      </c>
      <c r="W198" s="21">
        <f>-VLookups!$C$59</f>
        <v>-200</v>
      </c>
      <c r="X198" s="21">
        <f>-VLookups!$C$62</f>
        <v>-125</v>
      </c>
      <c r="Y198" s="20">
        <f>Y197*(1+VLookups!$C$57/12)</f>
        <v>-263.15221614658691</v>
      </c>
      <c r="Z198" s="20">
        <f>-E198*VLookups!$J$3</f>
        <v>-520.19581194854538</v>
      </c>
      <c r="AA198" s="19">
        <v>0</v>
      </c>
      <c r="AB198" s="20">
        <f t="shared" si="9"/>
        <v>2585.8938996982492</v>
      </c>
      <c r="AC198" s="20">
        <f t="shared" si="10"/>
        <v>192674.01044686313</v>
      </c>
    </row>
    <row r="199" spans="2:29" x14ac:dyDescent="0.25">
      <c r="B199" s="9">
        <v>195</v>
      </c>
      <c r="C199" s="9">
        <f t="shared" si="8"/>
        <v>39</v>
      </c>
      <c r="D199" s="9">
        <v>3</v>
      </c>
      <c r="E199" s="20">
        <v>13004.895298713634</v>
      </c>
      <c r="F199" s="20">
        <f>'B-B-HS'!E199*-VLookups!$C$10*2</f>
        <v>-780.29371792281802</v>
      </c>
      <c r="G199" s="19">
        <v>0</v>
      </c>
      <c r="H199" s="20">
        <f>(-VLookups!$C$13)*(E199+F199/2)</f>
        <v>-3670.8917959678984</v>
      </c>
      <c r="I199" s="19">
        <v>0</v>
      </c>
      <c r="J199" s="19">
        <v>0</v>
      </c>
      <c r="K199" s="19">
        <v>0</v>
      </c>
      <c r="L199" s="19">
        <v>0</v>
      </c>
      <c r="M199" s="20">
        <f>M198-VLookups!$C$33</f>
        <v>-200</v>
      </c>
      <c r="N199" s="22">
        <v>135</v>
      </c>
      <c r="O199" s="19">
        <v>0</v>
      </c>
      <c r="P199" s="19">
        <v>0</v>
      </c>
      <c r="Q199" s="9" t="s">
        <v>36</v>
      </c>
      <c r="R199" s="19">
        <v>0</v>
      </c>
      <c r="S199" s="20">
        <f>VLookups!$C$50</f>
        <v>-3580.614715990946</v>
      </c>
      <c r="T199" s="19">
        <v>0</v>
      </c>
      <c r="U199" s="9">
        <v>51</v>
      </c>
      <c r="V199" s="21">
        <f>V198-VLookups!$C$54</f>
        <v>-1475</v>
      </c>
      <c r="W199" s="21">
        <f>-VLookups!$C$59</f>
        <v>-200</v>
      </c>
      <c r="X199" s="21">
        <f>-VLookups!$C$62</f>
        <v>-125</v>
      </c>
      <c r="Y199" s="20">
        <f>Y198*(1+VLookups!$C$57/12)</f>
        <v>-263.91974344368111</v>
      </c>
      <c r="Z199" s="20">
        <f>-E199*VLookups!$J$3</f>
        <v>-520.19581194854538</v>
      </c>
      <c r="AA199" s="19">
        <v>0</v>
      </c>
      <c r="AB199" s="20">
        <f t="shared" si="9"/>
        <v>2579.1263724011551</v>
      </c>
      <c r="AC199" s="20">
        <f t="shared" si="10"/>
        <v>195574.26017000907</v>
      </c>
    </row>
    <row r="200" spans="2:29" x14ac:dyDescent="0.25">
      <c r="B200" s="9">
        <v>196</v>
      </c>
      <c r="C200" s="9">
        <f t="shared" si="8"/>
        <v>39</v>
      </c>
      <c r="D200" s="9">
        <v>4</v>
      </c>
      <c r="E200" s="20">
        <v>13004.895298713634</v>
      </c>
      <c r="F200" s="20">
        <f>'B-B-HS'!E200*-VLookups!$C$10*2</f>
        <v>-780.29371792281802</v>
      </c>
      <c r="G200" s="19">
        <v>0</v>
      </c>
      <c r="H200" s="20">
        <f>(-VLookups!$C$13)*(E200+F200/2)</f>
        <v>-3670.8917959678984</v>
      </c>
      <c r="I200" s="19">
        <v>0</v>
      </c>
      <c r="J200" s="19">
        <v>0</v>
      </c>
      <c r="K200" s="19">
        <v>0</v>
      </c>
      <c r="L200" s="19">
        <v>0</v>
      </c>
      <c r="M200" s="20">
        <f>M199-VLookups!$C$33</f>
        <v>-201</v>
      </c>
      <c r="N200" s="22">
        <v>136</v>
      </c>
      <c r="O200" s="19">
        <v>0</v>
      </c>
      <c r="P200" s="19">
        <v>0</v>
      </c>
      <c r="Q200" s="9" t="s">
        <v>36</v>
      </c>
      <c r="R200" s="19">
        <v>0</v>
      </c>
      <c r="S200" s="20">
        <f>VLookups!$C$50</f>
        <v>-3580.614715990946</v>
      </c>
      <c r="T200" s="19">
        <v>0</v>
      </c>
      <c r="U200" s="9">
        <v>52</v>
      </c>
      <c r="V200" s="21">
        <f>V199-VLookups!$C$54</f>
        <v>-1480</v>
      </c>
      <c r="W200" s="21">
        <f>-VLookups!$C$59</f>
        <v>-200</v>
      </c>
      <c r="X200" s="21">
        <f>-VLookups!$C$62</f>
        <v>-125</v>
      </c>
      <c r="Y200" s="20">
        <f>Y199*(1+VLookups!$C$57/12)</f>
        <v>-264.68950936205852</v>
      </c>
      <c r="Z200" s="20">
        <f>-E200*VLookups!$J$3</f>
        <v>-520.19581194854538</v>
      </c>
      <c r="AA200" s="19">
        <v>0</v>
      </c>
      <c r="AB200" s="20">
        <f t="shared" si="9"/>
        <v>2572.3566064827774</v>
      </c>
      <c r="AC200" s="20">
        <f t="shared" si="10"/>
        <v>198472.57387677522</v>
      </c>
    </row>
    <row r="201" spans="2:29" x14ac:dyDescent="0.25">
      <c r="B201" s="9">
        <v>197</v>
      </c>
      <c r="C201" s="9">
        <f t="shared" si="8"/>
        <v>39</v>
      </c>
      <c r="D201" s="9">
        <v>5</v>
      </c>
      <c r="E201" s="20">
        <v>13004.895298713634</v>
      </c>
      <c r="F201" s="20">
        <f>'B-B-HS'!E201*-VLookups!$C$10*2</f>
        <v>-780.29371792281802</v>
      </c>
      <c r="G201" s="19">
        <v>0</v>
      </c>
      <c r="H201" s="20">
        <f>(-VLookups!$C$13)*(E201+F201/2)</f>
        <v>-3670.8917959678984</v>
      </c>
      <c r="I201" s="19">
        <v>0</v>
      </c>
      <c r="J201" s="19">
        <v>0</v>
      </c>
      <c r="K201" s="19">
        <v>0</v>
      </c>
      <c r="L201" s="19">
        <v>0</v>
      </c>
      <c r="M201" s="20">
        <f>M200-VLookups!$C$33</f>
        <v>-202</v>
      </c>
      <c r="N201" s="22">
        <v>137</v>
      </c>
      <c r="O201" s="19">
        <v>0</v>
      </c>
      <c r="P201" s="19">
        <v>0</v>
      </c>
      <c r="Q201" s="9" t="s">
        <v>36</v>
      </c>
      <c r="R201" s="19">
        <v>0</v>
      </c>
      <c r="S201" s="20">
        <f>VLookups!$C$50</f>
        <v>-3580.614715990946</v>
      </c>
      <c r="T201" s="19">
        <v>0</v>
      </c>
      <c r="U201" s="9">
        <v>53</v>
      </c>
      <c r="V201" s="21">
        <f>V200-VLookups!$C$54</f>
        <v>-1485</v>
      </c>
      <c r="W201" s="21">
        <f>-VLookups!$C$59</f>
        <v>-200</v>
      </c>
      <c r="X201" s="21">
        <f>-VLookups!$C$62</f>
        <v>-125</v>
      </c>
      <c r="Y201" s="20">
        <f>Y200*(1+VLookups!$C$57/12)</f>
        <v>-265.4615204310312</v>
      </c>
      <c r="Z201" s="20">
        <f>-E201*VLookups!$J$3</f>
        <v>-520.19581194854538</v>
      </c>
      <c r="AA201" s="19">
        <v>0</v>
      </c>
      <c r="AB201" s="20">
        <f t="shared" si="9"/>
        <v>2565.5845954138049</v>
      </c>
      <c r="AC201" s="20">
        <f t="shared" si="10"/>
        <v>201368.94609531699</v>
      </c>
    </row>
    <row r="202" spans="2:29" x14ac:dyDescent="0.25">
      <c r="B202" s="9">
        <v>198</v>
      </c>
      <c r="C202" s="9">
        <f t="shared" si="8"/>
        <v>39</v>
      </c>
      <c r="D202" s="9">
        <v>6</v>
      </c>
      <c r="E202" s="20">
        <v>13004.895298713634</v>
      </c>
      <c r="F202" s="20">
        <f>'B-B-HS'!E202*-VLookups!$C$10*2</f>
        <v>-780.29371792281802</v>
      </c>
      <c r="G202" s="19">
        <v>0</v>
      </c>
      <c r="H202" s="20">
        <f>(-VLookups!$C$13)*(E202+F202/2)</f>
        <v>-3670.8917959678984</v>
      </c>
      <c r="I202" s="19">
        <v>0</v>
      </c>
      <c r="J202" s="19">
        <v>0</v>
      </c>
      <c r="K202" s="19">
        <v>0</v>
      </c>
      <c r="L202" s="19">
        <v>0</v>
      </c>
      <c r="M202" s="20">
        <f>M201-VLookups!$C$33</f>
        <v>-203</v>
      </c>
      <c r="N202" s="22">
        <v>138</v>
      </c>
      <c r="O202" s="19">
        <v>0</v>
      </c>
      <c r="P202" s="19">
        <v>0</v>
      </c>
      <c r="Q202" s="9" t="s">
        <v>36</v>
      </c>
      <c r="R202" s="19">
        <v>0</v>
      </c>
      <c r="S202" s="20">
        <f>VLookups!$C$50</f>
        <v>-3580.614715990946</v>
      </c>
      <c r="T202" s="19">
        <v>0</v>
      </c>
      <c r="U202" s="9">
        <v>54</v>
      </c>
      <c r="V202" s="21">
        <f>V201-VLookups!$C$54</f>
        <v>-1490</v>
      </c>
      <c r="W202" s="21">
        <f>-VLookups!$C$59</f>
        <v>-200</v>
      </c>
      <c r="X202" s="21">
        <f>-VLookups!$C$62</f>
        <v>-125</v>
      </c>
      <c r="Y202" s="20">
        <f>Y201*(1+VLookups!$C$57/12)</f>
        <v>-266.23578319895506</v>
      </c>
      <c r="Z202" s="20">
        <f>-E202*VLookups!$J$3</f>
        <v>-520.19581194854538</v>
      </c>
      <c r="AA202" s="19">
        <v>0</v>
      </c>
      <c r="AB202" s="20">
        <f t="shared" si="9"/>
        <v>2558.8103326458809</v>
      </c>
      <c r="AC202" s="20">
        <f t="shared" si="10"/>
        <v>204263.37133812177</v>
      </c>
    </row>
    <row r="203" spans="2:29" x14ac:dyDescent="0.25">
      <c r="B203" s="9">
        <v>199</v>
      </c>
      <c r="C203" s="9">
        <f t="shared" si="8"/>
        <v>39</v>
      </c>
      <c r="D203" s="9">
        <v>7</v>
      </c>
      <c r="E203" s="20">
        <v>13004.895298713634</v>
      </c>
      <c r="F203" s="20">
        <f>'B-B-HS'!E203*-VLookups!$C$10*2</f>
        <v>-780.29371792281802</v>
      </c>
      <c r="G203" s="19">
        <v>0</v>
      </c>
      <c r="H203" s="20">
        <f>(-VLookups!$C$13)*(E203+F203/2)</f>
        <v>-3670.8917959678984</v>
      </c>
      <c r="I203" s="19">
        <v>0</v>
      </c>
      <c r="J203" s="19">
        <v>0</v>
      </c>
      <c r="K203" s="19">
        <v>0</v>
      </c>
      <c r="L203" s="19">
        <v>0</v>
      </c>
      <c r="M203" s="20">
        <f>M202-VLookups!$C$33</f>
        <v>-204</v>
      </c>
      <c r="N203" s="22">
        <v>139</v>
      </c>
      <c r="O203" s="19">
        <v>0</v>
      </c>
      <c r="P203" s="19">
        <v>0</v>
      </c>
      <c r="Q203" s="9" t="s">
        <v>36</v>
      </c>
      <c r="R203" s="19">
        <v>0</v>
      </c>
      <c r="S203" s="20">
        <f>VLookups!$C$50</f>
        <v>-3580.614715990946</v>
      </c>
      <c r="T203" s="19">
        <v>0</v>
      </c>
      <c r="U203" s="9">
        <v>55</v>
      </c>
      <c r="V203" s="21">
        <f>V202-VLookups!$C$54</f>
        <v>-1495</v>
      </c>
      <c r="W203" s="21">
        <f>-VLookups!$C$59</f>
        <v>-200</v>
      </c>
      <c r="X203" s="21">
        <f>-VLookups!$C$62</f>
        <v>-125</v>
      </c>
      <c r="Y203" s="20">
        <f>Y202*(1+VLookups!$C$57/12)</f>
        <v>-267.01230423328536</v>
      </c>
      <c r="Z203" s="20">
        <f>-E203*VLookups!$J$3</f>
        <v>-520.19581194854538</v>
      </c>
      <c r="AA203" s="19">
        <v>0</v>
      </c>
      <c r="AB203" s="20">
        <f t="shared" si="9"/>
        <v>2552.0338116115508</v>
      </c>
      <c r="AC203" s="20">
        <f t="shared" si="10"/>
        <v>207155.84410196354</v>
      </c>
    </row>
    <row r="204" spans="2:29" x14ac:dyDescent="0.25">
      <c r="B204" s="9">
        <v>200</v>
      </c>
      <c r="C204" s="9">
        <f t="shared" si="8"/>
        <v>39</v>
      </c>
      <c r="D204" s="9">
        <v>8</v>
      </c>
      <c r="E204" s="20">
        <v>13004.895298713634</v>
      </c>
      <c r="F204" s="20">
        <f>'B-B-HS'!E204*-VLookups!$C$10*2</f>
        <v>-780.29371792281802</v>
      </c>
      <c r="G204" s="19">
        <v>0</v>
      </c>
      <c r="H204" s="20">
        <f>(-VLookups!$C$13)*(E204+F204/2)</f>
        <v>-3670.8917959678984</v>
      </c>
      <c r="I204" s="19">
        <v>0</v>
      </c>
      <c r="J204" s="19">
        <v>0</v>
      </c>
      <c r="K204" s="19">
        <v>0</v>
      </c>
      <c r="L204" s="19">
        <v>0</v>
      </c>
      <c r="M204" s="20">
        <f>M203-VLookups!$C$33</f>
        <v>-205</v>
      </c>
      <c r="N204" s="22">
        <v>140</v>
      </c>
      <c r="O204" s="19">
        <v>0</v>
      </c>
      <c r="P204" s="19">
        <v>0</v>
      </c>
      <c r="Q204" s="9" t="s">
        <v>36</v>
      </c>
      <c r="R204" s="19">
        <v>0</v>
      </c>
      <c r="S204" s="20">
        <f>VLookups!$C$50</f>
        <v>-3580.614715990946</v>
      </c>
      <c r="T204" s="19">
        <v>0</v>
      </c>
      <c r="U204" s="9">
        <v>56</v>
      </c>
      <c r="V204" s="21">
        <f>V203-VLookups!$C$54</f>
        <v>-1500</v>
      </c>
      <c r="W204" s="21">
        <f>-VLookups!$C$59</f>
        <v>-200</v>
      </c>
      <c r="X204" s="21">
        <f>-VLookups!$C$62</f>
        <v>-125</v>
      </c>
      <c r="Y204" s="20">
        <f>Y203*(1+VLookups!$C$57/12)</f>
        <v>-267.79109012063248</v>
      </c>
      <c r="Z204" s="20">
        <f>-E204*VLookups!$J$3</f>
        <v>-520.19581194854538</v>
      </c>
      <c r="AA204" s="19">
        <v>0</v>
      </c>
      <c r="AB204" s="20">
        <f t="shared" si="9"/>
        <v>2545.2550257242037</v>
      </c>
      <c r="AC204" s="20">
        <f t="shared" si="10"/>
        <v>210046.35886785769</v>
      </c>
    </row>
    <row r="205" spans="2:29" x14ac:dyDescent="0.25">
      <c r="B205" s="9">
        <v>201</v>
      </c>
      <c r="C205" s="9">
        <f t="shared" si="8"/>
        <v>39</v>
      </c>
      <c r="D205" s="9">
        <v>9</v>
      </c>
      <c r="E205" s="20">
        <v>13004.895298713634</v>
      </c>
      <c r="F205" s="20">
        <f>'B-B-HS'!E205*-VLookups!$C$10*2</f>
        <v>-780.29371792281802</v>
      </c>
      <c r="G205" s="19">
        <v>0</v>
      </c>
      <c r="H205" s="20">
        <f>(-VLookups!$C$13)*(E205+F205/2)</f>
        <v>-3670.8917959678984</v>
      </c>
      <c r="I205" s="19">
        <v>0</v>
      </c>
      <c r="J205" s="19">
        <v>0</v>
      </c>
      <c r="K205" s="19">
        <v>0</v>
      </c>
      <c r="L205" s="19">
        <v>0</v>
      </c>
      <c r="M205" s="20">
        <f>M204-VLookups!$C$33</f>
        <v>-206</v>
      </c>
      <c r="N205" s="22">
        <v>141</v>
      </c>
      <c r="O205" s="19">
        <v>0</v>
      </c>
      <c r="P205" s="19">
        <v>0</v>
      </c>
      <c r="Q205" s="9" t="s">
        <v>36</v>
      </c>
      <c r="R205" s="19">
        <v>0</v>
      </c>
      <c r="S205" s="20">
        <f>VLookups!$C$50</f>
        <v>-3580.614715990946</v>
      </c>
      <c r="T205" s="19">
        <v>0</v>
      </c>
      <c r="U205" s="9">
        <v>57</v>
      </c>
      <c r="V205" s="21">
        <f>V204-VLookups!$C$54</f>
        <v>-1505</v>
      </c>
      <c r="W205" s="21">
        <f>-VLookups!$C$59</f>
        <v>-200</v>
      </c>
      <c r="X205" s="21">
        <f>-VLookups!$C$62</f>
        <v>-125</v>
      </c>
      <c r="Y205" s="20">
        <f>Y204*(1+VLookups!$C$57/12)</f>
        <v>-268.57214746681768</v>
      </c>
      <c r="Z205" s="20">
        <f>-E205*VLookups!$J$3</f>
        <v>-520.19581194854538</v>
      </c>
      <c r="AA205" s="19">
        <v>0</v>
      </c>
      <c r="AB205" s="20">
        <f t="shared" si="9"/>
        <v>2538.4739683780185</v>
      </c>
      <c r="AC205" s="20">
        <f t="shared" si="10"/>
        <v>212934.91010101547</v>
      </c>
    </row>
    <row r="206" spans="2:29" x14ac:dyDescent="0.25">
      <c r="B206" s="9">
        <v>202</v>
      </c>
      <c r="C206" s="9">
        <f t="shared" si="8"/>
        <v>39</v>
      </c>
      <c r="D206" s="9">
        <v>10</v>
      </c>
      <c r="E206" s="20">
        <v>13004.895298713634</v>
      </c>
      <c r="F206" s="20">
        <f>'B-B-HS'!E206*-VLookups!$C$10*2</f>
        <v>-780.29371792281802</v>
      </c>
      <c r="G206" s="19">
        <v>0</v>
      </c>
      <c r="H206" s="20">
        <f>(-VLookups!$C$13)*(E206+F206/2)</f>
        <v>-3670.8917959678984</v>
      </c>
      <c r="I206" s="19">
        <v>0</v>
      </c>
      <c r="J206" s="19">
        <v>0</v>
      </c>
      <c r="K206" s="19">
        <v>0</v>
      </c>
      <c r="L206" s="19">
        <v>0</v>
      </c>
      <c r="M206" s="20">
        <f>M205-VLookups!$C$33</f>
        <v>-207</v>
      </c>
      <c r="N206" s="22">
        <v>142</v>
      </c>
      <c r="O206" s="19">
        <v>0</v>
      </c>
      <c r="P206" s="19">
        <v>0</v>
      </c>
      <c r="Q206" s="9" t="s">
        <v>36</v>
      </c>
      <c r="R206" s="19">
        <v>0</v>
      </c>
      <c r="S206" s="20">
        <f>VLookups!$C$50</f>
        <v>-3580.614715990946</v>
      </c>
      <c r="T206" s="19">
        <v>0</v>
      </c>
      <c r="U206" s="9">
        <v>58</v>
      </c>
      <c r="V206" s="21">
        <f>V205-VLookups!$C$54</f>
        <v>-1510</v>
      </c>
      <c r="W206" s="21">
        <f>-VLookups!$C$59</f>
        <v>-200</v>
      </c>
      <c r="X206" s="21">
        <f>-VLookups!$C$62</f>
        <v>-125</v>
      </c>
      <c r="Y206" s="20">
        <f>Y205*(1+VLookups!$C$57/12)</f>
        <v>-269.35548289692923</v>
      </c>
      <c r="Z206" s="20">
        <f>-E206*VLookups!$J$3</f>
        <v>-520.19581194854538</v>
      </c>
      <c r="AA206" s="19">
        <v>0</v>
      </c>
      <c r="AB206" s="20">
        <f t="shared" si="9"/>
        <v>2531.690632947907</v>
      </c>
      <c r="AC206" s="20">
        <f t="shared" si="10"/>
        <v>215821.49225079839</v>
      </c>
    </row>
    <row r="207" spans="2:29" x14ac:dyDescent="0.25">
      <c r="B207" s="9">
        <v>203</v>
      </c>
      <c r="C207" s="9">
        <f t="shared" si="8"/>
        <v>39</v>
      </c>
      <c r="D207" s="9">
        <v>11</v>
      </c>
      <c r="E207" s="20">
        <v>13004.895298713634</v>
      </c>
      <c r="F207" s="20">
        <f>'B-B-HS'!E207*-VLookups!$C$10*2</f>
        <v>-780.29371792281802</v>
      </c>
      <c r="G207" s="19">
        <v>0</v>
      </c>
      <c r="H207" s="20">
        <f>(-VLookups!$C$13)*(E207+F207/2)</f>
        <v>-3670.8917959678984</v>
      </c>
      <c r="I207" s="19">
        <v>0</v>
      </c>
      <c r="J207" s="19">
        <v>0</v>
      </c>
      <c r="K207" s="19">
        <v>0</v>
      </c>
      <c r="L207" s="19">
        <v>0</v>
      </c>
      <c r="M207" s="20">
        <f>M206-VLookups!$C$33</f>
        <v>-208</v>
      </c>
      <c r="N207" s="22">
        <v>143</v>
      </c>
      <c r="O207" s="19">
        <v>0</v>
      </c>
      <c r="P207" s="19">
        <v>0</v>
      </c>
      <c r="Q207" s="9" t="s">
        <v>36</v>
      </c>
      <c r="R207" s="19">
        <v>0</v>
      </c>
      <c r="S207" s="20">
        <f>VLookups!$C$50</f>
        <v>-3580.614715990946</v>
      </c>
      <c r="T207" s="19">
        <v>0</v>
      </c>
      <c r="U207" s="9">
        <v>59</v>
      </c>
      <c r="V207" s="21">
        <f>V206-VLookups!$C$54</f>
        <v>-1515</v>
      </c>
      <c r="W207" s="21">
        <f>-VLookups!$C$59</f>
        <v>-200</v>
      </c>
      <c r="X207" s="21">
        <f>-VLookups!$C$62</f>
        <v>-125</v>
      </c>
      <c r="Y207" s="20">
        <f>Y206*(1+VLookups!$C$57/12)</f>
        <v>-270.14110305537861</v>
      </c>
      <c r="Z207" s="20">
        <f>-E207*VLookups!$J$3</f>
        <v>-520.19581194854538</v>
      </c>
      <c r="AA207" s="19">
        <v>0</v>
      </c>
      <c r="AB207" s="20">
        <f t="shared" si="9"/>
        <v>2524.9050127894575</v>
      </c>
      <c r="AC207" s="20">
        <f t="shared" si="10"/>
        <v>218706.0997506725</v>
      </c>
    </row>
    <row r="208" spans="2:29" x14ac:dyDescent="0.25">
      <c r="B208" s="9">
        <v>204</v>
      </c>
      <c r="C208" s="9">
        <f t="shared" si="8"/>
        <v>40</v>
      </c>
      <c r="D208" s="9">
        <v>0</v>
      </c>
      <c r="E208" s="20">
        <v>13460.06663416861</v>
      </c>
      <c r="F208" s="20">
        <f>'B-B-HS'!E208*-VLookups!$C$10*2</f>
        <v>-807.60399805011662</v>
      </c>
      <c r="G208" s="19">
        <v>0</v>
      </c>
      <c r="H208" s="20">
        <f>(-VLookups!$C$13)*(E208+F208/2)</f>
        <v>-3799.3730088267744</v>
      </c>
      <c r="I208" s="19">
        <v>0</v>
      </c>
      <c r="J208" s="19">
        <v>0</v>
      </c>
      <c r="K208" s="19">
        <v>0</v>
      </c>
      <c r="L208" s="19">
        <v>0</v>
      </c>
      <c r="M208" s="20">
        <f>M207-VLookups!$C$33</f>
        <v>-209</v>
      </c>
      <c r="N208" s="22">
        <v>144</v>
      </c>
      <c r="O208" s="19">
        <v>0</v>
      </c>
      <c r="P208" s="19">
        <v>0</v>
      </c>
      <c r="Q208" s="9" t="s">
        <v>36</v>
      </c>
      <c r="R208" s="19">
        <v>0</v>
      </c>
      <c r="S208" s="20">
        <f>VLookups!$C$50</f>
        <v>-3580.614715990946</v>
      </c>
      <c r="T208" s="19">
        <v>0</v>
      </c>
      <c r="U208" s="9">
        <v>60</v>
      </c>
      <c r="V208" s="21">
        <f>V207-VLookups!$C$54</f>
        <v>-1520</v>
      </c>
      <c r="W208" s="21">
        <f>-VLookups!$C$59</f>
        <v>-200</v>
      </c>
      <c r="X208" s="21">
        <f>-VLookups!$C$62</f>
        <v>-125</v>
      </c>
      <c r="Y208" s="20">
        <f>Y207*(1+VLookups!$C$57/12)</f>
        <v>-270.92901460595681</v>
      </c>
      <c r="Z208" s="20">
        <f>-E208*VLookups!$J$3</f>
        <v>-538.40266536674437</v>
      </c>
      <c r="AA208" s="19">
        <v>0</v>
      </c>
      <c r="AB208" s="20">
        <f t="shared" si="9"/>
        <v>2812.9452303531307</v>
      </c>
      <c r="AC208" s="20">
        <f t="shared" si="10"/>
        <v>221883.55514727675</v>
      </c>
    </row>
    <row r="209" spans="2:29" x14ac:dyDescent="0.25">
      <c r="B209" s="9">
        <v>205</v>
      </c>
      <c r="C209" s="9">
        <f t="shared" ref="C209:C272" si="11">C197+1</f>
        <v>40</v>
      </c>
      <c r="D209" s="9">
        <v>1</v>
      </c>
      <c r="E209" s="20">
        <v>13460.06663416861</v>
      </c>
      <c r="F209" s="20">
        <f>'B-B-HS'!E209*-VLookups!$C$10*2</f>
        <v>-807.60399805011662</v>
      </c>
      <c r="G209" s="19">
        <v>0</v>
      </c>
      <c r="H209" s="20">
        <f>(-VLookups!$C$13)*(E209+F209/2)</f>
        <v>-3799.3730088267744</v>
      </c>
      <c r="I209" s="19">
        <v>0</v>
      </c>
      <c r="J209" s="19">
        <v>0</v>
      </c>
      <c r="K209" s="19">
        <v>0</v>
      </c>
      <c r="L209" s="19">
        <v>0</v>
      </c>
      <c r="M209" s="20">
        <f>M208-VLookups!$C$33</f>
        <v>-210</v>
      </c>
      <c r="N209" s="22">
        <v>145</v>
      </c>
      <c r="O209" s="19">
        <v>0</v>
      </c>
      <c r="P209" s="19">
        <v>0</v>
      </c>
      <c r="Q209" s="9" t="s">
        <v>36</v>
      </c>
      <c r="R209" s="19">
        <v>0</v>
      </c>
      <c r="S209" s="20">
        <f>VLookups!$C$50</f>
        <v>-3580.614715990946</v>
      </c>
      <c r="T209" s="19">
        <v>0</v>
      </c>
      <c r="U209" s="9">
        <v>61</v>
      </c>
      <c r="V209" s="21">
        <f>V208-VLookups!$C$54</f>
        <v>-1525</v>
      </c>
      <c r="W209" s="21">
        <f>-VLookups!$C$59</f>
        <v>-200</v>
      </c>
      <c r="X209" s="21">
        <f>-VLookups!$C$62</f>
        <v>-125</v>
      </c>
      <c r="Y209" s="20">
        <f>Y208*(1+VLookups!$C$57/12)</f>
        <v>-271.71922423189085</v>
      </c>
      <c r="Z209" s="20">
        <f>-E209*VLookups!$J$3</f>
        <v>-538.40266536674437</v>
      </c>
      <c r="AA209" s="19">
        <v>0</v>
      </c>
      <c r="AB209" s="20">
        <f t="shared" si="9"/>
        <v>2806.1550207271966</v>
      </c>
      <c r="AC209" s="20">
        <f t="shared" si="10"/>
        <v>225059.51609324943</v>
      </c>
    </row>
    <row r="210" spans="2:29" x14ac:dyDescent="0.25">
      <c r="B210" s="9">
        <v>206</v>
      </c>
      <c r="C210" s="9">
        <f t="shared" si="11"/>
        <v>40</v>
      </c>
      <c r="D210" s="9">
        <v>2</v>
      </c>
      <c r="E210" s="20">
        <v>13460.06663416861</v>
      </c>
      <c r="F210" s="20">
        <f>'B-B-HS'!E210*-VLookups!$C$10*2</f>
        <v>-807.60399805011662</v>
      </c>
      <c r="G210" s="19">
        <v>0</v>
      </c>
      <c r="H210" s="20">
        <f>(-VLookups!$C$13)*(E210+F210/2)</f>
        <v>-3799.3730088267744</v>
      </c>
      <c r="I210" s="19">
        <v>0</v>
      </c>
      <c r="J210" s="19">
        <v>0</v>
      </c>
      <c r="K210" s="19">
        <v>0</v>
      </c>
      <c r="L210" s="19">
        <v>0</v>
      </c>
      <c r="M210" s="20">
        <f>M209-VLookups!$C$33</f>
        <v>-211</v>
      </c>
      <c r="N210" s="22">
        <v>146</v>
      </c>
      <c r="O210" s="19">
        <v>0</v>
      </c>
      <c r="P210" s="19">
        <v>0</v>
      </c>
      <c r="Q210" s="9" t="s">
        <v>36</v>
      </c>
      <c r="R210" s="19">
        <v>0</v>
      </c>
      <c r="S210" s="20">
        <f>VLookups!$C$50</f>
        <v>-3580.614715990946</v>
      </c>
      <c r="T210" s="19">
        <v>0</v>
      </c>
      <c r="U210" s="9">
        <v>62</v>
      </c>
      <c r="V210" s="21">
        <f>V209-VLookups!$C$54</f>
        <v>-1530</v>
      </c>
      <c r="W210" s="21">
        <f>-VLookups!$C$59</f>
        <v>-200</v>
      </c>
      <c r="X210" s="21">
        <f>-VLookups!$C$62</f>
        <v>-125</v>
      </c>
      <c r="Y210" s="20">
        <f>Y209*(1+VLookups!$C$57/12)</f>
        <v>-272.51173863590054</v>
      </c>
      <c r="Z210" s="20">
        <f>-E210*VLookups!$J$3</f>
        <v>-538.40266536674437</v>
      </c>
      <c r="AA210" s="19">
        <v>0</v>
      </c>
      <c r="AB210" s="20">
        <f t="shared" si="9"/>
        <v>2799.3625063231866</v>
      </c>
      <c r="AC210" s="20">
        <f t="shared" si="10"/>
        <v>228233.97779306138</v>
      </c>
    </row>
    <row r="211" spans="2:29" x14ac:dyDescent="0.25">
      <c r="B211" s="9">
        <v>207</v>
      </c>
      <c r="C211" s="9">
        <f t="shared" si="11"/>
        <v>40</v>
      </c>
      <c r="D211" s="9">
        <v>3</v>
      </c>
      <c r="E211" s="20">
        <v>13460.06663416861</v>
      </c>
      <c r="F211" s="20">
        <f>'B-B-HS'!E211*-VLookups!$C$10*2</f>
        <v>-807.60399805011662</v>
      </c>
      <c r="G211" s="19">
        <v>0</v>
      </c>
      <c r="H211" s="20">
        <f>(-VLookups!$C$13)*(E211+F211/2)</f>
        <v>-3799.3730088267744</v>
      </c>
      <c r="I211" s="19">
        <v>0</v>
      </c>
      <c r="J211" s="19">
        <v>0</v>
      </c>
      <c r="K211" s="19">
        <v>0</v>
      </c>
      <c r="L211" s="19">
        <v>0</v>
      </c>
      <c r="M211" s="20">
        <f>M210-VLookups!$C$33</f>
        <v>-212</v>
      </c>
      <c r="N211" s="22">
        <v>147</v>
      </c>
      <c r="O211" s="19">
        <v>0</v>
      </c>
      <c r="P211" s="19">
        <v>0</v>
      </c>
      <c r="Q211" s="9" t="s">
        <v>36</v>
      </c>
      <c r="R211" s="19">
        <v>0</v>
      </c>
      <c r="S211" s="20">
        <f>VLookups!$C$50</f>
        <v>-3580.614715990946</v>
      </c>
      <c r="T211" s="19">
        <v>0</v>
      </c>
      <c r="U211" s="9">
        <v>63</v>
      </c>
      <c r="V211" s="21">
        <f>V210-VLookups!$C$54</f>
        <v>-1535</v>
      </c>
      <c r="W211" s="21">
        <f>-VLookups!$C$59</f>
        <v>-200</v>
      </c>
      <c r="X211" s="21">
        <f>-VLookups!$C$62</f>
        <v>-125</v>
      </c>
      <c r="Y211" s="20">
        <f>Y210*(1+VLookups!$C$57/12)</f>
        <v>-273.30656454025524</v>
      </c>
      <c r="Z211" s="20">
        <f>-E211*VLookups!$J$3</f>
        <v>-538.40266536674437</v>
      </c>
      <c r="AA211" s="19">
        <v>0</v>
      </c>
      <c r="AB211" s="20">
        <f t="shared" si="9"/>
        <v>2792.567680418832</v>
      </c>
      <c r="AC211" s="20">
        <f t="shared" si="10"/>
        <v>231406.93543646866</v>
      </c>
    </row>
    <row r="212" spans="2:29" x14ac:dyDescent="0.25">
      <c r="B212" s="9">
        <v>208</v>
      </c>
      <c r="C212" s="9">
        <f t="shared" si="11"/>
        <v>40</v>
      </c>
      <c r="D212" s="9">
        <v>4</v>
      </c>
      <c r="E212" s="20">
        <v>13460.06663416861</v>
      </c>
      <c r="F212" s="20">
        <f>'B-B-HS'!E212*-VLookups!$C$10*2</f>
        <v>-807.60399805011662</v>
      </c>
      <c r="G212" s="19">
        <v>0</v>
      </c>
      <c r="H212" s="20">
        <f>(-VLookups!$C$13)*(E212+F212/2)</f>
        <v>-3799.3730088267744</v>
      </c>
      <c r="I212" s="19">
        <v>0</v>
      </c>
      <c r="J212" s="19">
        <v>0</v>
      </c>
      <c r="K212" s="19">
        <v>0</v>
      </c>
      <c r="L212" s="19">
        <v>0</v>
      </c>
      <c r="M212" s="20">
        <f>M211-VLookups!$C$33</f>
        <v>-213</v>
      </c>
      <c r="N212" s="22">
        <v>148</v>
      </c>
      <c r="O212" s="19">
        <v>0</v>
      </c>
      <c r="P212" s="19">
        <v>0</v>
      </c>
      <c r="Q212" s="9" t="s">
        <v>36</v>
      </c>
      <c r="R212" s="19">
        <v>0</v>
      </c>
      <c r="S212" s="20">
        <f>VLookups!$C$50</f>
        <v>-3580.614715990946</v>
      </c>
      <c r="T212" s="19">
        <v>0</v>
      </c>
      <c r="U212" s="9">
        <v>64</v>
      </c>
      <c r="V212" s="21">
        <f>V211-VLookups!$C$54</f>
        <v>-1540</v>
      </c>
      <c r="W212" s="21">
        <f>-VLookups!$C$59</f>
        <v>-200</v>
      </c>
      <c r="X212" s="21">
        <f>-VLookups!$C$62</f>
        <v>-125</v>
      </c>
      <c r="Y212" s="20">
        <f>Y211*(1+VLookups!$C$57/12)</f>
        <v>-274.103708686831</v>
      </c>
      <c r="Z212" s="20">
        <f>-E212*VLookups!$J$3</f>
        <v>-538.40266536674437</v>
      </c>
      <c r="AA212" s="19">
        <v>0</v>
      </c>
      <c r="AB212" s="20">
        <f t="shared" si="9"/>
        <v>2785.7705362722563</v>
      </c>
      <c r="AC212" s="20">
        <f t="shared" si="10"/>
        <v>234578.38419846838</v>
      </c>
    </row>
    <row r="213" spans="2:29" x14ac:dyDescent="0.25">
      <c r="B213" s="9">
        <v>209</v>
      </c>
      <c r="C213" s="9">
        <f t="shared" si="11"/>
        <v>40</v>
      </c>
      <c r="D213" s="9">
        <v>5</v>
      </c>
      <c r="E213" s="20">
        <v>13460.06663416861</v>
      </c>
      <c r="F213" s="20">
        <f>'B-B-HS'!E213*-VLookups!$C$10*2</f>
        <v>-807.60399805011662</v>
      </c>
      <c r="G213" s="19">
        <v>0</v>
      </c>
      <c r="H213" s="20">
        <f>(-VLookups!$C$13)*(E213+F213/2)</f>
        <v>-3799.3730088267744</v>
      </c>
      <c r="I213" s="19">
        <v>0</v>
      </c>
      <c r="J213" s="19">
        <v>0</v>
      </c>
      <c r="K213" s="19">
        <v>0</v>
      </c>
      <c r="L213" s="19">
        <v>0</v>
      </c>
      <c r="M213" s="20">
        <f>M212-VLookups!$C$33</f>
        <v>-214</v>
      </c>
      <c r="N213" s="22">
        <v>149</v>
      </c>
      <c r="O213" s="19">
        <v>0</v>
      </c>
      <c r="P213" s="19">
        <v>0</v>
      </c>
      <c r="Q213" s="9" t="s">
        <v>36</v>
      </c>
      <c r="R213" s="19">
        <v>0</v>
      </c>
      <c r="S213" s="20">
        <f>VLookups!$C$50</f>
        <v>-3580.614715990946</v>
      </c>
      <c r="T213" s="19">
        <v>0</v>
      </c>
      <c r="U213" s="9">
        <v>65</v>
      </c>
      <c r="V213" s="21">
        <f>V212-VLookups!$C$54</f>
        <v>-1545</v>
      </c>
      <c r="W213" s="21">
        <f>-VLookups!$C$59</f>
        <v>-200</v>
      </c>
      <c r="X213" s="21">
        <f>-VLookups!$C$62</f>
        <v>-125</v>
      </c>
      <c r="Y213" s="20">
        <f>Y212*(1+VLookups!$C$57/12)</f>
        <v>-274.90317783716762</v>
      </c>
      <c r="Z213" s="20">
        <f>-E213*VLookups!$J$3</f>
        <v>-538.40266536674437</v>
      </c>
      <c r="AA213" s="19">
        <v>0</v>
      </c>
      <c r="AB213" s="20">
        <f t="shared" si="9"/>
        <v>2778.9710671219195</v>
      </c>
      <c r="AC213" s="20">
        <f t="shared" si="10"/>
        <v>237748.31923925443</v>
      </c>
    </row>
    <row r="214" spans="2:29" x14ac:dyDescent="0.25">
      <c r="B214" s="9">
        <v>210</v>
      </c>
      <c r="C214" s="9">
        <f t="shared" si="11"/>
        <v>40</v>
      </c>
      <c r="D214" s="9">
        <v>6</v>
      </c>
      <c r="E214" s="20">
        <v>13460.06663416861</v>
      </c>
      <c r="F214" s="20">
        <f>'B-B-HS'!E214*-VLookups!$C$10*2</f>
        <v>-807.60399805011662</v>
      </c>
      <c r="G214" s="19">
        <v>0</v>
      </c>
      <c r="H214" s="20">
        <f>(-VLookups!$C$13)*(E214+F214/2)</f>
        <v>-3799.3730088267744</v>
      </c>
      <c r="I214" s="19">
        <v>0</v>
      </c>
      <c r="J214" s="19">
        <v>0</v>
      </c>
      <c r="K214" s="19">
        <v>0</v>
      </c>
      <c r="L214" s="19">
        <v>0</v>
      </c>
      <c r="M214" s="20">
        <f>M213-VLookups!$C$33</f>
        <v>-215</v>
      </c>
      <c r="N214" s="22">
        <v>150</v>
      </c>
      <c r="O214" s="19">
        <v>0</v>
      </c>
      <c r="P214" s="19">
        <v>0</v>
      </c>
      <c r="Q214" s="9" t="s">
        <v>36</v>
      </c>
      <c r="R214" s="19">
        <v>0</v>
      </c>
      <c r="S214" s="20">
        <f>VLookups!$C$50</f>
        <v>-3580.614715990946</v>
      </c>
      <c r="T214" s="19">
        <v>0</v>
      </c>
      <c r="U214" s="9">
        <v>66</v>
      </c>
      <c r="V214" s="21">
        <f>V213-VLookups!$C$54</f>
        <v>-1550</v>
      </c>
      <c r="W214" s="21">
        <f>-VLookups!$C$59</f>
        <v>-200</v>
      </c>
      <c r="X214" s="21">
        <f>-VLookups!$C$62</f>
        <v>-125</v>
      </c>
      <c r="Y214" s="20">
        <f>Y213*(1+VLookups!$C$57/12)</f>
        <v>-275.70497877252603</v>
      </c>
      <c r="Z214" s="20">
        <f>-E214*VLookups!$J$3</f>
        <v>-538.40266536674437</v>
      </c>
      <c r="AA214" s="19">
        <v>0</v>
      </c>
      <c r="AB214" s="20">
        <f t="shared" si="9"/>
        <v>2772.1692661865613</v>
      </c>
      <c r="AC214" s="20">
        <f t="shared" si="10"/>
        <v>240916.7357041731</v>
      </c>
    </row>
    <row r="215" spans="2:29" x14ac:dyDescent="0.25">
      <c r="B215" s="9">
        <v>211</v>
      </c>
      <c r="C215" s="9">
        <f t="shared" si="11"/>
        <v>40</v>
      </c>
      <c r="D215" s="9">
        <v>7</v>
      </c>
      <c r="E215" s="20">
        <v>13460.06663416861</v>
      </c>
      <c r="F215" s="20">
        <f>'B-B-HS'!E215*-VLookups!$C$10*2</f>
        <v>-807.60399805011662</v>
      </c>
      <c r="G215" s="19">
        <v>0</v>
      </c>
      <c r="H215" s="20">
        <f>(-VLookups!$C$13)*(E215+F215/2)</f>
        <v>-3799.3730088267744</v>
      </c>
      <c r="I215" s="19">
        <v>0</v>
      </c>
      <c r="J215" s="19">
        <v>0</v>
      </c>
      <c r="K215" s="19">
        <v>0</v>
      </c>
      <c r="L215" s="19">
        <v>0</v>
      </c>
      <c r="M215" s="20">
        <f>M214-VLookups!$C$33</f>
        <v>-216</v>
      </c>
      <c r="N215" s="22">
        <v>151</v>
      </c>
      <c r="O215" s="19">
        <v>0</v>
      </c>
      <c r="P215" s="19">
        <v>0</v>
      </c>
      <c r="Q215" s="9" t="s">
        <v>36</v>
      </c>
      <c r="R215" s="19">
        <v>0</v>
      </c>
      <c r="S215" s="20">
        <f>VLookups!$C$50</f>
        <v>-3580.614715990946</v>
      </c>
      <c r="T215" s="19">
        <v>0</v>
      </c>
      <c r="U215" s="9">
        <v>67</v>
      </c>
      <c r="V215" s="21">
        <f>V214-VLookups!$C$54</f>
        <v>-1555</v>
      </c>
      <c r="W215" s="21">
        <f>-VLookups!$C$59</f>
        <v>-200</v>
      </c>
      <c r="X215" s="21">
        <f>-VLookups!$C$62</f>
        <v>-125</v>
      </c>
      <c r="Y215" s="20">
        <f>Y214*(1+VLookups!$C$57/12)</f>
        <v>-276.5091182939459</v>
      </c>
      <c r="Z215" s="20">
        <f>-E215*VLookups!$J$3</f>
        <v>-538.40266536674437</v>
      </c>
      <c r="AA215" s="19">
        <v>0</v>
      </c>
      <c r="AB215" s="20">
        <f t="shared" si="9"/>
        <v>2765.3651266651414</v>
      </c>
      <c r="AC215" s="20">
        <f t="shared" si="10"/>
        <v>244083.62872367853</v>
      </c>
    </row>
    <row r="216" spans="2:29" x14ac:dyDescent="0.25">
      <c r="B216" s="9">
        <v>212</v>
      </c>
      <c r="C216" s="9">
        <f t="shared" si="11"/>
        <v>40</v>
      </c>
      <c r="D216" s="9">
        <v>8</v>
      </c>
      <c r="E216" s="20">
        <v>13460.06663416861</v>
      </c>
      <c r="F216" s="20">
        <f>'B-B-HS'!E216*-VLookups!$C$10*2</f>
        <v>-807.60399805011662</v>
      </c>
      <c r="G216" s="19">
        <v>0</v>
      </c>
      <c r="H216" s="20">
        <f>(-VLookups!$C$13)*(E216+F216/2)</f>
        <v>-3799.3730088267744</v>
      </c>
      <c r="I216" s="19">
        <v>0</v>
      </c>
      <c r="J216" s="19">
        <v>0</v>
      </c>
      <c r="K216" s="19">
        <v>0</v>
      </c>
      <c r="L216" s="19">
        <v>0</v>
      </c>
      <c r="M216" s="20">
        <f>M215-VLookups!$C$33</f>
        <v>-217</v>
      </c>
      <c r="N216" s="22">
        <v>152</v>
      </c>
      <c r="O216" s="19">
        <v>0</v>
      </c>
      <c r="P216" s="19">
        <v>0</v>
      </c>
      <c r="Q216" s="9" t="s">
        <v>36</v>
      </c>
      <c r="R216" s="19">
        <v>0</v>
      </c>
      <c r="S216" s="20">
        <f>VLookups!$C$50</f>
        <v>-3580.614715990946</v>
      </c>
      <c r="T216" s="19">
        <v>0</v>
      </c>
      <c r="U216" s="9">
        <v>68</v>
      </c>
      <c r="V216" s="21">
        <f>V215-VLookups!$C$54</f>
        <v>-1560</v>
      </c>
      <c r="W216" s="21">
        <f>-VLookups!$C$59</f>
        <v>-200</v>
      </c>
      <c r="X216" s="21">
        <f>-VLookups!$C$62</f>
        <v>-125</v>
      </c>
      <c r="Y216" s="20">
        <f>Y215*(1+VLookups!$C$57/12)</f>
        <v>-277.31560322230325</v>
      </c>
      <c r="Z216" s="20">
        <f>-E216*VLookups!$J$3</f>
        <v>-538.40266536674437</v>
      </c>
      <c r="AA216" s="19">
        <v>0</v>
      </c>
      <c r="AB216" s="20">
        <f t="shared" si="9"/>
        <v>2758.558641736784</v>
      </c>
      <c r="AC216" s="20">
        <f t="shared" si="10"/>
        <v>247248.99341328812</v>
      </c>
    </row>
    <row r="217" spans="2:29" x14ac:dyDescent="0.25">
      <c r="B217" s="9">
        <v>213</v>
      </c>
      <c r="C217" s="9">
        <f t="shared" si="11"/>
        <v>40</v>
      </c>
      <c r="D217" s="9">
        <v>9</v>
      </c>
      <c r="E217" s="20">
        <v>13460.06663416861</v>
      </c>
      <c r="F217" s="20">
        <f>'B-B-HS'!E217*-VLookups!$C$10*2</f>
        <v>-807.60399805011662</v>
      </c>
      <c r="G217" s="19">
        <v>0</v>
      </c>
      <c r="H217" s="20">
        <f>(-VLookups!$C$13)*(E217+F217/2)</f>
        <v>-3799.3730088267744</v>
      </c>
      <c r="I217" s="19">
        <v>0</v>
      </c>
      <c r="J217" s="19">
        <v>0</v>
      </c>
      <c r="K217" s="19">
        <v>0</v>
      </c>
      <c r="L217" s="19">
        <v>0</v>
      </c>
      <c r="M217" s="20">
        <f>M216-VLookups!$C$33</f>
        <v>-218</v>
      </c>
      <c r="N217" s="22">
        <v>153</v>
      </c>
      <c r="O217" s="19">
        <v>0</v>
      </c>
      <c r="P217" s="19">
        <v>0</v>
      </c>
      <c r="Q217" s="9" t="s">
        <v>36</v>
      </c>
      <c r="R217" s="19">
        <v>0</v>
      </c>
      <c r="S217" s="20">
        <f>VLookups!$C$50</f>
        <v>-3580.614715990946</v>
      </c>
      <c r="T217" s="19">
        <v>0</v>
      </c>
      <c r="U217" s="9">
        <v>69</v>
      </c>
      <c r="V217" s="21">
        <f>V216-VLookups!$C$54</f>
        <v>-1565</v>
      </c>
      <c r="W217" s="21">
        <f>-VLookups!$C$59</f>
        <v>-200</v>
      </c>
      <c r="X217" s="21">
        <f>-VLookups!$C$62</f>
        <v>-125</v>
      </c>
      <c r="Y217" s="20">
        <f>Y216*(1+VLookups!$C$57/12)</f>
        <v>-278.12444039836828</v>
      </c>
      <c r="Z217" s="20">
        <f>-E217*VLookups!$J$3</f>
        <v>-538.40266536674437</v>
      </c>
      <c r="AA217" s="19">
        <v>0</v>
      </c>
      <c r="AB217" s="20">
        <f t="shared" si="9"/>
        <v>2751.749804560719</v>
      </c>
      <c r="AC217" s="20">
        <f t="shared" si="10"/>
        <v>250412.82487353764</v>
      </c>
    </row>
    <row r="218" spans="2:29" x14ac:dyDescent="0.25">
      <c r="B218" s="9">
        <v>214</v>
      </c>
      <c r="C218" s="9">
        <f t="shared" si="11"/>
        <v>40</v>
      </c>
      <c r="D218" s="9">
        <v>10</v>
      </c>
      <c r="E218" s="20">
        <v>13460.06663416861</v>
      </c>
      <c r="F218" s="20">
        <f>'B-B-HS'!E218*-VLookups!$C$10*2</f>
        <v>-807.60399805011662</v>
      </c>
      <c r="G218" s="19">
        <v>0</v>
      </c>
      <c r="H218" s="20">
        <f>(-VLookups!$C$13)*(E218+F218/2)</f>
        <v>-3799.3730088267744</v>
      </c>
      <c r="I218" s="19">
        <v>0</v>
      </c>
      <c r="J218" s="19">
        <v>0</v>
      </c>
      <c r="K218" s="19">
        <v>0</v>
      </c>
      <c r="L218" s="19">
        <v>0</v>
      </c>
      <c r="M218" s="20">
        <f>M217-VLookups!$C$33</f>
        <v>-219</v>
      </c>
      <c r="N218" s="22">
        <v>154</v>
      </c>
      <c r="O218" s="19">
        <v>0</v>
      </c>
      <c r="P218" s="19">
        <v>0</v>
      </c>
      <c r="Q218" s="9" t="s">
        <v>36</v>
      </c>
      <c r="R218" s="19">
        <v>0</v>
      </c>
      <c r="S218" s="20">
        <f>VLookups!$C$50</f>
        <v>-3580.614715990946</v>
      </c>
      <c r="T218" s="19">
        <v>0</v>
      </c>
      <c r="U218" s="9">
        <v>70</v>
      </c>
      <c r="V218" s="21">
        <f>V217-VLookups!$C$54</f>
        <v>-1570</v>
      </c>
      <c r="W218" s="21">
        <f>-VLookups!$C$59</f>
        <v>-200</v>
      </c>
      <c r="X218" s="21">
        <f>-VLookups!$C$62</f>
        <v>-125</v>
      </c>
      <c r="Y218" s="20">
        <f>Y217*(1+VLookups!$C$57/12)</f>
        <v>-278.9356366828635</v>
      </c>
      <c r="Z218" s="20">
        <f>-E218*VLookups!$J$3</f>
        <v>-538.40266536674437</v>
      </c>
      <c r="AA218" s="19">
        <v>0</v>
      </c>
      <c r="AB218" s="20">
        <f t="shared" si="9"/>
        <v>2744.9386082762239</v>
      </c>
      <c r="AC218" s="20">
        <f t="shared" si="10"/>
        <v>253575.11818993645</v>
      </c>
    </row>
    <row r="219" spans="2:29" x14ac:dyDescent="0.25">
      <c r="B219" s="9">
        <v>215</v>
      </c>
      <c r="C219" s="9">
        <f t="shared" si="11"/>
        <v>40</v>
      </c>
      <c r="D219" s="9">
        <v>11</v>
      </c>
      <c r="E219" s="20">
        <v>13460.06663416861</v>
      </c>
      <c r="F219" s="20">
        <f>'B-B-HS'!E219*-VLookups!$C$10*2</f>
        <v>-807.60399805011662</v>
      </c>
      <c r="G219" s="19">
        <v>0</v>
      </c>
      <c r="H219" s="20">
        <f>(-VLookups!$C$13)*(E219+F219/2)</f>
        <v>-3799.3730088267744</v>
      </c>
      <c r="I219" s="19">
        <v>0</v>
      </c>
      <c r="J219" s="19">
        <v>0</v>
      </c>
      <c r="K219" s="19">
        <v>0</v>
      </c>
      <c r="L219" s="19">
        <v>0</v>
      </c>
      <c r="M219" s="20">
        <f>M218-VLookups!$C$33</f>
        <v>-220</v>
      </c>
      <c r="N219" s="22">
        <v>155</v>
      </c>
      <c r="O219" s="19">
        <v>0</v>
      </c>
      <c r="P219" s="19">
        <v>0</v>
      </c>
      <c r="Q219" s="9" t="s">
        <v>36</v>
      </c>
      <c r="R219" s="19">
        <v>0</v>
      </c>
      <c r="S219" s="20">
        <f>VLookups!$C$50</f>
        <v>-3580.614715990946</v>
      </c>
      <c r="T219" s="19">
        <v>0</v>
      </c>
      <c r="U219" s="9">
        <v>71</v>
      </c>
      <c r="V219" s="21">
        <f>V218-VLookups!$C$54</f>
        <v>-1575</v>
      </c>
      <c r="W219" s="21">
        <f>-VLookups!$C$59</f>
        <v>-200</v>
      </c>
      <c r="X219" s="21">
        <f>-VLookups!$C$62</f>
        <v>-125</v>
      </c>
      <c r="Y219" s="20">
        <f>Y218*(1+VLookups!$C$57/12)</f>
        <v>-279.74919895652187</v>
      </c>
      <c r="Z219" s="20">
        <f>-E219*VLookups!$J$3</f>
        <v>-538.40266536674437</v>
      </c>
      <c r="AA219" s="19">
        <v>0</v>
      </c>
      <c r="AB219" s="20">
        <f t="shared" si="9"/>
        <v>2738.1250460025653</v>
      </c>
      <c r="AC219" s="20">
        <f t="shared" si="10"/>
        <v>256735.86843292223</v>
      </c>
    </row>
    <row r="220" spans="2:29" x14ac:dyDescent="0.25">
      <c r="B220" s="9">
        <v>216</v>
      </c>
      <c r="C220" s="9">
        <f t="shared" si="11"/>
        <v>41</v>
      </c>
      <c r="D220" s="9">
        <v>0</v>
      </c>
      <c r="E220" s="20">
        <v>13931.16896636451</v>
      </c>
      <c r="F220" s="20">
        <f>'B-B-HS'!E220*-VLookups!$C$10*2</f>
        <v>-835.87013798187058</v>
      </c>
      <c r="G220" s="19">
        <v>0</v>
      </c>
      <c r="H220" s="20">
        <f>(-VLookups!$C$13)*(E220+F220/2)</f>
        <v>-3932.3510641357107</v>
      </c>
      <c r="I220" s="19">
        <v>0</v>
      </c>
      <c r="J220" s="19">
        <v>0</v>
      </c>
      <c r="K220" s="19">
        <v>0</v>
      </c>
      <c r="L220" s="19">
        <v>0</v>
      </c>
      <c r="M220" s="20">
        <f>M219-VLookups!$C$33</f>
        <v>-221</v>
      </c>
      <c r="N220" s="22">
        <v>156</v>
      </c>
      <c r="O220" s="19">
        <v>0</v>
      </c>
      <c r="P220" s="19">
        <v>0</v>
      </c>
      <c r="Q220" s="9" t="s">
        <v>36</v>
      </c>
      <c r="R220" s="19">
        <v>0</v>
      </c>
      <c r="S220" s="20">
        <f>VLookups!$C$50</f>
        <v>-3580.614715990946</v>
      </c>
      <c r="T220" s="19">
        <v>0</v>
      </c>
      <c r="U220" s="9">
        <v>72</v>
      </c>
      <c r="V220" s="21">
        <f>V219-VLookups!$C$54</f>
        <v>-1580</v>
      </c>
      <c r="W220" s="21">
        <f>-VLookups!$C$59</f>
        <v>-200</v>
      </c>
      <c r="X220" s="21">
        <f>-VLookups!$C$62</f>
        <v>-125</v>
      </c>
      <c r="Y220" s="20">
        <f>Y219*(1+VLookups!$C$57/12)</f>
        <v>-280.56513412014505</v>
      </c>
      <c r="Z220" s="20">
        <f>-E220*VLookups!$J$3</f>
        <v>-557.24675865458039</v>
      </c>
      <c r="AA220" s="19">
        <v>0</v>
      </c>
      <c r="AB220" s="20">
        <f t="shared" si="9"/>
        <v>3036.4562244721938</v>
      </c>
      <c r="AC220" s="20">
        <f t="shared" si="10"/>
        <v>260200.2177714493</v>
      </c>
    </row>
    <row r="221" spans="2:29" x14ac:dyDescent="0.25">
      <c r="B221" s="9">
        <v>217</v>
      </c>
      <c r="C221" s="9">
        <f t="shared" si="11"/>
        <v>41</v>
      </c>
      <c r="D221" s="9">
        <v>1</v>
      </c>
      <c r="E221" s="20">
        <v>13931.16896636451</v>
      </c>
      <c r="F221" s="20">
        <f>'B-B-HS'!E221*-VLookups!$C$10*2</f>
        <v>-835.87013798187058</v>
      </c>
      <c r="G221" s="19">
        <v>0</v>
      </c>
      <c r="H221" s="20">
        <f>(-VLookups!$C$13)*(E221+F221/2)</f>
        <v>-3932.3510641357107</v>
      </c>
      <c r="I221" s="19">
        <v>0</v>
      </c>
      <c r="J221" s="19">
        <v>0</v>
      </c>
      <c r="K221" s="19">
        <v>0</v>
      </c>
      <c r="L221" s="19">
        <v>0</v>
      </c>
      <c r="M221" s="20">
        <f>M220-VLookups!$C$33</f>
        <v>-222</v>
      </c>
      <c r="N221" s="22">
        <v>157</v>
      </c>
      <c r="O221" s="19">
        <v>0</v>
      </c>
      <c r="P221" s="19">
        <v>0</v>
      </c>
      <c r="Q221" s="9" t="s">
        <v>36</v>
      </c>
      <c r="R221" s="19">
        <v>0</v>
      </c>
      <c r="S221" s="20">
        <f>VLookups!$C$50</f>
        <v>-3580.614715990946</v>
      </c>
      <c r="T221" s="19">
        <v>0</v>
      </c>
      <c r="U221" s="9">
        <v>73</v>
      </c>
      <c r="V221" s="21">
        <f>V220-VLookups!$C$54</f>
        <v>-1585</v>
      </c>
      <c r="W221" s="21">
        <f>-VLookups!$C$59</f>
        <v>-200</v>
      </c>
      <c r="X221" s="21">
        <f>-VLookups!$C$62</f>
        <v>-125</v>
      </c>
      <c r="Y221" s="20">
        <f>Y220*(1+VLookups!$C$57/12)</f>
        <v>-281.38344909466213</v>
      </c>
      <c r="Z221" s="20">
        <f>-E221*VLookups!$J$3</f>
        <v>-557.24675865458039</v>
      </c>
      <c r="AA221" s="19">
        <v>0</v>
      </c>
      <c r="AB221" s="20">
        <f t="shared" si="9"/>
        <v>3029.6379094976769</v>
      </c>
      <c r="AC221" s="20">
        <f t="shared" si="10"/>
        <v>263663.52271056606</v>
      </c>
    </row>
    <row r="222" spans="2:29" x14ac:dyDescent="0.25">
      <c r="B222" s="9">
        <v>218</v>
      </c>
      <c r="C222" s="9">
        <f t="shared" si="11"/>
        <v>41</v>
      </c>
      <c r="D222" s="9">
        <v>2</v>
      </c>
      <c r="E222" s="20">
        <v>13931.16896636451</v>
      </c>
      <c r="F222" s="20">
        <f>'B-B-HS'!E222*-VLookups!$C$10*2</f>
        <v>-835.87013798187058</v>
      </c>
      <c r="G222" s="19">
        <v>0</v>
      </c>
      <c r="H222" s="20">
        <f>(-VLookups!$C$13)*(E222+F222/2)</f>
        <v>-3932.3510641357107</v>
      </c>
      <c r="I222" s="19">
        <v>0</v>
      </c>
      <c r="J222" s="19">
        <v>0</v>
      </c>
      <c r="K222" s="19">
        <v>0</v>
      </c>
      <c r="L222" s="19">
        <v>0</v>
      </c>
      <c r="M222" s="20">
        <f>M221-VLookups!$C$33</f>
        <v>-223</v>
      </c>
      <c r="N222" s="22">
        <v>158</v>
      </c>
      <c r="O222" s="19">
        <v>0</v>
      </c>
      <c r="P222" s="19">
        <v>0</v>
      </c>
      <c r="Q222" s="9" t="s">
        <v>36</v>
      </c>
      <c r="R222" s="19">
        <v>0</v>
      </c>
      <c r="S222" s="20">
        <f>VLookups!$C$50</f>
        <v>-3580.614715990946</v>
      </c>
      <c r="T222" s="19">
        <v>0</v>
      </c>
      <c r="U222" s="9">
        <v>74</v>
      </c>
      <c r="V222" s="21">
        <f>V221-VLookups!$C$54</f>
        <v>-1590</v>
      </c>
      <c r="W222" s="21">
        <f>-VLookups!$C$59</f>
        <v>-200</v>
      </c>
      <c r="X222" s="21">
        <f>-VLookups!$C$62</f>
        <v>-125</v>
      </c>
      <c r="Y222" s="20">
        <f>Y221*(1+VLookups!$C$57/12)</f>
        <v>-282.20415082118825</v>
      </c>
      <c r="Z222" s="20">
        <f>-E222*VLookups!$J$3</f>
        <v>-557.24675865458039</v>
      </c>
      <c r="AA222" s="19">
        <v>0</v>
      </c>
      <c r="AB222" s="20">
        <f t="shared" si="9"/>
        <v>3022.8172077711506</v>
      </c>
      <c r="AC222" s="20">
        <f t="shared" si="10"/>
        <v>267125.77912285487</v>
      </c>
    </row>
    <row r="223" spans="2:29" x14ac:dyDescent="0.25">
      <c r="B223" s="9">
        <v>219</v>
      </c>
      <c r="C223" s="9">
        <f t="shared" si="11"/>
        <v>41</v>
      </c>
      <c r="D223" s="9">
        <v>3</v>
      </c>
      <c r="E223" s="20">
        <v>13931.16896636451</v>
      </c>
      <c r="F223" s="20">
        <f>'B-B-HS'!E223*-VLookups!$C$10*2</f>
        <v>-835.87013798187058</v>
      </c>
      <c r="G223" s="19">
        <v>0</v>
      </c>
      <c r="H223" s="20">
        <f>(-VLookups!$C$13)*(E223+F223/2)</f>
        <v>-3932.3510641357107</v>
      </c>
      <c r="I223" s="19">
        <v>0</v>
      </c>
      <c r="J223" s="19">
        <v>0</v>
      </c>
      <c r="K223" s="19">
        <v>0</v>
      </c>
      <c r="L223" s="19">
        <v>0</v>
      </c>
      <c r="M223" s="20">
        <f>M222-VLookups!$C$33</f>
        <v>-224</v>
      </c>
      <c r="N223" s="22">
        <v>159</v>
      </c>
      <c r="O223" s="19">
        <v>0</v>
      </c>
      <c r="P223" s="19">
        <v>0</v>
      </c>
      <c r="Q223" s="9" t="s">
        <v>36</v>
      </c>
      <c r="R223" s="19">
        <v>0</v>
      </c>
      <c r="S223" s="20">
        <f>VLookups!$C$50</f>
        <v>-3580.614715990946</v>
      </c>
      <c r="T223" s="19">
        <v>0</v>
      </c>
      <c r="U223" s="9">
        <v>75</v>
      </c>
      <c r="V223" s="21">
        <f>V222-VLookups!$C$54</f>
        <v>-1595</v>
      </c>
      <c r="W223" s="21">
        <f>-VLookups!$C$59</f>
        <v>-200</v>
      </c>
      <c r="X223" s="21">
        <f>-VLookups!$C$62</f>
        <v>-125</v>
      </c>
      <c r="Y223" s="20">
        <f>Y222*(1+VLookups!$C$57/12)</f>
        <v>-283.02724626108341</v>
      </c>
      <c r="Z223" s="20">
        <f>-E223*VLookups!$J$3</f>
        <v>-557.24675865458039</v>
      </c>
      <c r="AA223" s="19">
        <v>0</v>
      </c>
      <c r="AB223" s="20">
        <f t="shared" si="9"/>
        <v>3015.9941123312556</v>
      </c>
      <c r="AC223" s="20">
        <f t="shared" si="10"/>
        <v>270586.98286705755</v>
      </c>
    </row>
    <row r="224" spans="2:29" x14ac:dyDescent="0.25">
      <c r="B224" s="9">
        <v>220</v>
      </c>
      <c r="C224" s="9">
        <f t="shared" si="11"/>
        <v>41</v>
      </c>
      <c r="D224" s="9">
        <v>4</v>
      </c>
      <c r="E224" s="20">
        <v>13931.16896636451</v>
      </c>
      <c r="F224" s="20">
        <f>'B-B-HS'!E224*-VLookups!$C$10*2</f>
        <v>-835.87013798187058</v>
      </c>
      <c r="G224" s="19">
        <v>0</v>
      </c>
      <c r="H224" s="20">
        <f>(-VLookups!$C$13)*(E224+F224/2)</f>
        <v>-3932.3510641357107</v>
      </c>
      <c r="I224" s="19">
        <v>0</v>
      </c>
      <c r="J224" s="19">
        <v>0</v>
      </c>
      <c r="K224" s="19">
        <v>0</v>
      </c>
      <c r="L224" s="19">
        <v>0</v>
      </c>
      <c r="M224" s="20">
        <f>M223-VLookups!$C$33</f>
        <v>-225</v>
      </c>
      <c r="N224" s="22">
        <v>160</v>
      </c>
      <c r="O224" s="19">
        <v>0</v>
      </c>
      <c r="P224" s="19">
        <v>0</v>
      </c>
      <c r="Q224" s="9" t="s">
        <v>36</v>
      </c>
      <c r="R224" s="19">
        <v>0</v>
      </c>
      <c r="S224" s="20">
        <f>VLookups!$C$50</f>
        <v>-3580.614715990946</v>
      </c>
      <c r="T224" s="19">
        <v>0</v>
      </c>
      <c r="U224" s="9">
        <v>76</v>
      </c>
      <c r="V224" s="21">
        <f>V223-VLookups!$C$54</f>
        <v>-1600</v>
      </c>
      <c r="W224" s="21">
        <f>-VLookups!$C$59</f>
        <v>-200</v>
      </c>
      <c r="X224" s="21">
        <f>-VLookups!$C$62</f>
        <v>-125</v>
      </c>
      <c r="Y224" s="20">
        <f>Y223*(1+VLookups!$C$57/12)</f>
        <v>-283.85274239601159</v>
      </c>
      <c r="Z224" s="20">
        <f>-E224*VLookups!$J$3</f>
        <v>-557.24675865458039</v>
      </c>
      <c r="AA224" s="19">
        <v>0</v>
      </c>
      <c r="AB224" s="20">
        <f t="shared" si="9"/>
        <v>3009.1686161963271</v>
      </c>
      <c r="AC224" s="20">
        <f t="shared" si="10"/>
        <v>274047.12978803233</v>
      </c>
    </row>
    <row r="225" spans="2:29" x14ac:dyDescent="0.25">
      <c r="B225" s="9">
        <v>221</v>
      </c>
      <c r="C225" s="9">
        <f t="shared" si="11"/>
        <v>41</v>
      </c>
      <c r="D225" s="9">
        <v>5</v>
      </c>
      <c r="E225" s="20">
        <v>13931.16896636451</v>
      </c>
      <c r="F225" s="20">
        <f>'B-B-HS'!E225*-VLookups!$C$10*2</f>
        <v>-835.87013798187058</v>
      </c>
      <c r="G225" s="19">
        <v>0</v>
      </c>
      <c r="H225" s="20">
        <f>(-VLookups!$C$13)*(E225+F225/2)</f>
        <v>-3932.3510641357107</v>
      </c>
      <c r="I225" s="19">
        <v>0</v>
      </c>
      <c r="J225" s="19">
        <v>0</v>
      </c>
      <c r="K225" s="19">
        <v>0</v>
      </c>
      <c r="L225" s="19">
        <v>0</v>
      </c>
      <c r="M225" s="20">
        <f>M224-VLookups!$C$33</f>
        <v>-226</v>
      </c>
      <c r="N225" s="22">
        <v>161</v>
      </c>
      <c r="O225" s="19">
        <v>0</v>
      </c>
      <c r="P225" s="19">
        <v>0</v>
      </c>
      <c r="Q225" s="9" t="s">
        <v>36</v>
      </c>
      <c r="R225" s="19">
        <v>0</v>
      </c>
      <c r="S225" s="20">
        <f>VLookups!$C$50</f>
        <v>-3580.614715990946</v>
      </c>
      <c r="T225" s="19">
        <v>0</v>
      </c>
      <c r="U225" s="9">
        <v>77</v>
      </c>
      <c r="V225" s="21">
        <f>V224-VLookups!$C$54</f>
        <v>-1605</v>
      </c>
      <c r="W225" s="21">
        <f>-VLookups!$C$59</f>
        <v>-200</v>
      </c>
      <c r="X225" s="21">
        <f>-VLookups!$C$62</f>
        <v>-125</v>
      </c>
      <c r="Y225" s="20">
        <f>Y224*(1+VLookups!$C$57/12)</f>
        <v>-284.68064622799994</v>
      </c>
      <c r="Z225" s="20">
        <f>-E225*VLookups!$J$3</f>
        <v>-557.24675865458039</v>
      </c>
      <c r="AA225" s="19">
        <v>0</v>
      </c>
      <c r="AB225" s="20">
        <f t="shared" si="9"/>
        <v>3002.3407123643387</v>
      </c>
      <c r="AC225" s="20">
        <f t="shared" si="10"/>
        <v>277506.21571671008</v>
      </c>
    </row>
    <row r="226" spans="2:29" x14ac:dyDescent="0.25">
      <c r="B226" s="9">
        <v>222</v>
      </c>
      <c r="C226" s="9">
        <f t="shared" si="11"/>
        <v>41</v>
      </c>
      <c r="D226" s="9">
        <v>6</v>
      </c>
      <c r="E226" s="20">
        <v>13931.16896636451</v>
      </c>
      <c r="F226" s="20">
        <f>'B-B-HS'!E226*-VLookups!$C$10*2</f>
        <v>-835.87013798187058</v>
      </c>
      <c r="G226" s="19">
        <v>0</v>
      </c>
      <c r="H226" s="20">
        <f>(-VLookups!$C$13)*(E226+F226/2)</f>
        <v>-3932.3510641357107</v>
      </c>
      <c r="I226" s="19">
        <v>0</v>
      </c>
      <c r="J226" s="19">
        <v>0</v>
      </c>
      <c r="K226" s="19">
        <v>0</v>
      </c>
      <c r="L226" s="19">
        <v>0</v>
      </c>
      <c r="M226" s="20">
        <f>M225-VLookups!$C$33</f>
        <v>-227</v>
      </c>
      <c r="N226" s="22">
        <v>162</v>
      </c>
      <c r="O226" s="19">
        <v>0</v>
      </c>
      <c r="P226" s="19">
        <v>0</v>
      </c>
      <c r="Q226" s="9" t="s">
        <v>36</v>
      </c>
      <c r="R226" s="19">
        <v>0</v>
      </c>
      <c r="S226" s="20">
        <f>VLookups!$C$50</f>
        <v>-3580.614715990946</v>
      </c>
      <c r="T226" s="19">
        <v>0</v>
      </c>
      <c r="U226" s="9">
        <v>78</v>
      </c>
      <c r="V226" s="21">
        <f>V225-VLookups!$C$54</f>
        <v>-1610</v>
      </c>
      <c r="W226" s="21">
        <f>-VLookups!$C$59</f>
        <v>-200</v>
      </c>
      <c r="X226" s="21">
        <f>-VLookups!$C$62</f>
        <v>-125</v>
      </c>
      <c r="Y226" s="20">
        <f>Y225*(1+VLookups!$C$57/12)</f>
        <v>-285.51096477949829</v>
      </c>
      <c r="Z226" s="20">
        <f>-E226*VLookups!$J$3</f>
        <v>-557.24675865458039</v>
      </c>
      <c r="AA226" s="19">
        <v>0</v>
      </c>
      <c r="AB226" s="20">
        <f t="shared" si="9"/>
        <v>2995.5103938128404</v>
      </c>
      <c r="AC226" s="20">
        <f t="shared" si="10"/>
        <v>280964.23647005076</v>
      </c>
    </row>
    <row r="227" spans="2:29" x14ac:dyDescent="0.25">
      <c r="B227" s="9">
        <v>223</v>
      </c>
      <c r="C227" s="9">
        <f t="shared" si="11"/>
        <v>41</v>
      </c>
      <c r="D227" s="9">
        <v>7</v>
      </c>
      <c r="E227" s="20">
        <v>13931.16896636451</v>
      </c>
      <c r="F227" s="20">
        <f>'B-B-HS'!E227*-VLookups!$C$10*2</f>
        <v>-835.87013798187058</v>
      </c>
      <c r="G227" s="19">
        <v>0</v>
      </c>
      <c r="H227" s="20">
        <f>(-VLookups!$C$13)*(E227+F227/2)</f>
        <v>-3932.3510641357107</v>
      </c>
      <c r="I227" s="19">
        <v>0</v>
      </c>
      <c r="J227" s="19">
        <v>0</v>
      </c>
      <c r="K227" s="19">
        <v>0</v>
      </c>
      <c r="L227" s="19">
        <v>0</v>
      </c>
      <c r="M227" s="20">
        <f>M226-VLookups!$C$33</f>
        <v>-228</v>
      </c>
      <c r="N227" s="22">
        <v>163</v>
      </c>
      <c r="O227" s="19">
        <v>0</v>
      </c>
      <c r="P227" s="19">
        <v>0</v>
      </c>
      <c r="Q227" s="9" t="s">
        <v>36</v>
      </c>
      <c r="R227" s="19">
        <v>0</v>
      </c>
      <c r="S227" s="20">
        <f>VLookups!$C$50</f>
        <v>-3580.614715990946</v>
      </c>
      <c r="T227" s="19">
        <v>0</v>
      </c>
      <c r="U227" s="9">
        <v>79</v>
      </c>
      <c r="V227" s="21">
        <f>V226-VLookups!$C$54</f>
        <v>-1615</v>
      </c>
      <c r="W227" s="21">
        <f>-VLookups!$C$59</f>
        <v>-200</v>
      </c>
      <c r="X227" s="21">
        <f>-VLookups!$C$62</f>
        <v>-125</v>
      </c>
      <c r="Y227" s="20">
        <f>Y226*(1+VLookups!$C$57/12)</f>
        <v>-286.34370509343853</v>
      </c>
      <c r="Z227" s="20">
        <f>-E227*VLookups!$J$3</f>
        <v>-557.24675865458039</v>
      </c>
      <c r="AA227" s="19">
        <v>0</v>
      </c>
      <c r="AB227" s="20">
        <f t="shared" si="9"/>
        <v>2988.6776534989003</v>
      </c>
      <c r="AC227" s="20">
        <f t="shared" si="10"/>
        <v>284421.18785099976</v>
      </c>
    </row>
    <row r="228" spans="2:29" x14ac:dyDescent="0.25">
      <c r="B228" s="9">
        <v>224</v>
      </c>
      <c r="C228" s="9">
        <f t="shared" si="11"/>
        <v>41</v>
      </c>
      <c r="D228" s="9">
        <v>8</v>
      </c>
      <c r="E228" s="20">
        <v>13931.16896636451</v>
      </c>
      <c r="F228" s="20">
        <f>'B-B-HS'!E228*-VLookups!$C$10*2</f>
        <v>-835.87013798187058</v>
      </c>
      <c r="G228" s="19">
        <v>0</v>
      </c>
      <c r="H228" s="20">
        <f>(-VLookups!$C$13)*(E228+F228/2)</f>
        <v>-3932.3510641357107</v>
      </c>
      <c r="I228" s="19">
        <v>0</v>
      </c>
      <c r="J228" s="19">
        <v>0</v>
      </c>
      <c r="K228" s="19">
        <v>0</v>
      </c>
      <c r="L228" s="19">
        <v>0</v>
      </c>
      <c r="M228" s="20">
        <f>M227-VLookups!$C$33</f>
        <v>-229</v>
      </c>
      <c r="N228" s="22">
        <v>164</v>
      </c>
      <c r="O228" s="19">
        <v>0</v>
      </c>
      <c r="P228" s="19">
        <v>0</v>
      </c>
      <c r="Q228" s="9" t="s">
        <v>36</v>
      </c>
      <c r="R228" s="19">
        <v>0</v>
      </c>
      <c r="S228" s="20">
        <f>VLookups!$C$50</f>
        <v>-3580.614715990946</v>
      </c>
      <c r="T228" s="19">
        <v>0</v>
      </c>
      <c r="U228" s="9">
        <v>80</v>
      </c>
      <c r="V228" s="21">
        <f>V227-VLookups!$C$54</f>
        <v>-1620</v>
      </c>
      <c r="W228" s="21">
        <f>-VLookups!$C$59</f>
        <v>-200</v>
      </c>
      <c r="X228" s="21">
        <f>-VLookups!$C$62</f>
        <v>-125</v>
      </c>
      <c r="Y228" s="20">
        <f>Y227*(1+VLookups!$C$57/12)</f>
        <v>-287.17887423329438</v>
      </c>
      <c r="Z228" s="20">
        <f>-E228*VLookups!$J$3</f>
        <v>-557.24675865458039</v>
      </c>
      <c r="AA228" s="19">
        <v>0</v>
      </c>
      <c r="AB228" s="20">
        <f t="shared" si="9"/>
        <v>2981.8424843590446</v>
      </c>
      <c r="AC228" s="20">
        <f t="shared" si="10"/>
        <v>287877.06564844382</v>
      </c>
    </row>
    <row r="229" spans="2:29" x14ac:dyDescent="0.25">
      <c r="B229" s="9">
        <v>225</v>
      </c>
      <c r="C229" s="9">
        <f t="shared" si="11"/>
        <v>41</v>
      </c>
      <c r="D229" s="9">
        <v>9</v>
      </c>
      <c r="E229" s="20">
        <v>13931.16896636451</v>
      </c>
      <c r="F229" s="20">
        <f>'B-B-HS'!E229*-VLookups!$C$10*2</f>
        <v>-835.87013798187058</v>
      </c>
      <c r="G229" s="19">
        <v>0</v>
      </c>
      <c r="H229" s="20">
        <f>(-VLookups!$C$13)*(E229+F229/2)</f>
        <v>-3932.3510641357107</v>
      </c>
      <c r="I229" s="19">
        <v>0</v>
      </c>
      <c r="J229" s="19">
        <v>0</v>
      </c>
      <c r="K229" s="19">
        <v>0</v>
      </c>
      <c r="L229" s="19">
        <v>0</v>
      </c>
      <c r="M229" s="20">
        <f>M228-VLookups!$C$33</f>
        <v>-230</v>
      </c>
      <c r="N229" s="22">
        <v>165</v>
      </c>
      <c r="O229" s="19">
        <v>0</v>
      </c>
      <c r="P229" s="19">
        <v>0</v>
      </c>
      <c r="Q229" s="9" t="s">
        <v>36</v>
      </c>
      <c r="R229" s="19">
        <v>0</v>
      </c>
      <c r="S229" s="20">
        <f>VLookups!$C$50</f>
        <v>-3580.614715990946</v>
      </c>
      <c r="T229" s="19">
        <v>0</v>
      </c>
      <c r="U229" s="9">
        <v>81</v>
      </c>
      <c r="V229" s="21">
        <f>V228-VLookups!$C$54</f>
        <v>-1625</v>
      </c>
      <c r="W229" s="21">
        <f>-VLookups!$C$59</f>
        <v>-200</v>
      </c>
      <c r="X229" s="21">
        <f>-VLookups!$C$62</f>
        <v>-125</v>
      </c>
      <c r="Y229" s="20">
        <f>Y228*(1+VLookups!$C$57/12)</f>
        <v>-288.01647928314151</v>
      </c>
      <c r="Z229" s="20">
        <f>-E229*VLookups!$J$3</f>
        <v>-557.24675865458039</v>
      </c>
      <c r="AA229" s="19">
        <v>0</v>
      </c>
      <c r="AB229" s="20">
        <f t="shared" si="9"/>
        <v>2975.0048793091973</v>
      </c>
      <c r="AC229" s="20">
        <f t="shared" si="10"/>
        <v>291331.86563716712</v>
      </c>
    </row>
    <row r="230" spans="2:29" x14ac:dyDescent="0.25">
      <c r="B230" s="9">
        <v>226</v>
      </c>
      <c r="C230" s="9">
        <f t="shared" si="11"/>
        <v>41</v>
      </c>
      <c r="D230" s="9">
        <v>10</v>
      </c>
      <c r="E230" s="20">
        <v>13931.16896636451</v>
      </c>
      <c r="F230" s="20">
        <f>'B-B-HS'!E230*-VLookups!$C$10*2</f>
        <v>-835.87013798187058</v>
      </c>
      <c r="G230" s="19">
        <v>0</v>
      </c>
      <c r="H230" s="20">
        <f>(-VLookups!$C$13)*(E230+F230/2)</f>
        <v>-3932.3510641357107</v>
      </c>
      <c r="I230" s="19">
        <v>0</v>
      </c>
      <c r="J230" s="19">
        <v>0</v>
      </c>
      <c r="K230" s="19">
        <v>0</v>
      </c>
      <c r="L230" s="19">
        <v>0</v>
      </c>
      <c r="M230" s="20">
        <f>M229-VLookups!$C$33</f>
        <v>-231</v>
      </c>
      <c r="N230" s="22">
        <v>166</v>
      </c>
      <c r="O230" s="19">
        <v>0</v>
      </c>
      <c r="P230" s="19">
        <v>0</v>
      </c>
      <c r="Q230" s="9" t="s">
        <v>36</v>
      </c>
      <c r="R230" s="19">
        <v>0</v>
      </c>
      <c r="S230" s="20">
        <f>VLookups!$C$50</f>
        <v>-3580.614715990946</v>
      </c>
      <c r="T230" s="19">
        <v>0</v>
      </c>
      <c r="U230" s="9">
        <v>82</v>
      </c>
      <c r="V230" s="21">
        <f>V229-VLookups!$C$54</f>
        <v>-1630</v>
      </c>
      <c r="W230" s="21">
        <f>-VLookups!$C$59</f>
        <v>-200</v>
      </c>
      <c r="X230" s="21">
        <f>-VLookups!$C$62</f>
        <v>-125</v>
      </c>
      <c r="Y230" s="20">
        <f>Y229*(1+VLookups!$C$57/12)</f>
        <v>-288.85652734771736</v>
      </c>
      <c r="Z230" s="20">
        <f>-E230*VLookups!$J$3</f>
        <v>-557.24675865458039</v>
      </c>
      <c r="AA230" s="19">
        <v>0</v>
      </c>
      <c r="AB230" s="20">
        <f t="shared" si="9"/>
        <v>2968.1648312446214</v>
      </c>
      <c r="AC230" s="20">
        <f t="shared" si="10"/>
        <v>294785.58357780706</v>
      </c>
    </row>
    <row r="231" spans="2:29" x14ac:dyDescent="0.25">
      <c r="B231" s="9">
        <v>227</v>
      </c>
      <c r="C231" s="9">
        <f t="shared" si="11"/>
        <v>41</v>
      </c>
      <c r="D231" s="9">
        <v>11</v>
      </c>
      <c r="E231" s="20">
        <v>13931.16896636451</v>
      </c>
      <c r="F231" s="20">
        <f>'B-B-HS'!E231*-VLookups!$C$10*2</f>
        <v>-835.87013798187058</v>
      </c>
      <c r="G231" s="19">
        <v>0</v>
      </c>
      <c r="H231" s="20">
        <f>(-VLookups!$C$13)*(E231+F231/2)</f>
        <v>-3932.3510641357107</v>
      </c>
      <c r="I231" s="19">
        <v>0</v>
      </c>
      <c r="J231" s="19">
        <v>0</v>
      </c>
      <c r="K231" s="19">
        <v>0</v>
      </c>
      <c r="L231" s="19">
        <v>0</v>
      </c>
      <c r="M231" s="20">
        <f>M230-VLookups!$C$33</f>
        <v>-232</v>
      </c>
      <c r="N231" s="22">
        <v>167</v>
      </c>
      <c r="O231" s="19">
        <v>0</v>
      </c>
      <c r="P231" s="19">
        <v>0</v>
      </c>
      <c r="Q231" s="9" t="s">
        <v>36</v>
      </c>
      <c r="R231" s="19">
        <v>0</v>
      </c>
      <c r="S231" s="20">
        <f>VLookups!$C$50</f>
        <v>-3580.614715990946</v>
      </c>
      <c r="T231" s="19">
        <v>0</v>
      </c>
      <c r="U231" s="9">
        <v>83</v>
      </c>
      <c r="V231" s="21">
        <f>V230-VLookups!$C$54</f>
        <v>-1635</v>
      </c>
      <c r="W231" s="21">
        <f>-VLookups!$C$59</f>
        <v>-200</v>
      </c>
      <c r="X231" s="21">
        <f>-VLookups!$C$62</f>
        <v>-125</v>
      </c>
      <c r="Y231" s="20">
        <f>Y230*(1+VLookups!$C$57/12)</f>
        <v>-289.69902555248154</v>
      </c>
      <c r="Z231" s="20">
        <f>-E231*VLookups!$J$3</f>
        <v>-557.24675865458039</v>
      </c>
      <c r="AA231" s="19">
        <v>0</v>
      </c>
      <c r="AB231" s="20">
        <f t="shared" si="9"/>
        <v>2961.3223330398573</v>
      </c>
      <c r="AC231" s="20">
        <f t="shared" si="10"/>
        <v>298238.21521680994</v>
      </c>
    </row>
    <row r="232" spans="2:29" x14ac:dyDescent="0.25">
      <c r="B232" s="9">
        <v>228</v>
      </c>
      <c r="C232" s="9">
        <f t="shared" si="11"/>
        <v>42</v>
      </c>
      <c r="D232" s="9">
        <v>0</v>
      </c>
      <c r="E232" s="20">
        <v>14418.759880187266</v>
      </c>
      <c r="F232" s="20">
        <f>'B-B-HS'!E232*-VLookups!$C$10*2</f>
        <v>-865.12559281123595</v>
      </c>
      <c r="G232" s="19">
        <v>0</v>
      </c>
      <c r="H232" s="20">
        <f>(-VLookups!$C$13)*(E232+F232/2)</f>
        <v>-4069.9833513804601</v>
      </c>
      <c r="I232" s="19">
        <v>0</v>
      </c>
      <c r="J232" s="19">
        <v>0</v>
      </c>
      <c r="K232" s="19">
        <v>0</v>
      </c>
      <c r="L232" s="19">
        <v>0</v>
      </c>
      <c r="M232" s="20">
        <f>M231-VLookups!$C$33</f>
        <v>-233</v>
      </c>
      <c r="N232" s="22">
        <v>168</v>
      </c>
      <c r="O232" s="19">
        <v>0</v>
      </c>
      <c r="P232" s="19">
        <v>0</v>
      </c>
      <c r="Q232" s="9" t="s">
        <v>36</v>
      </c>
      <c r="R232" s="19">
        <v>0</v>
      </c>
      <c r="S232" s="20">
        <f>VLookups!$C$50</f>
        <v>-3580.614715990946</v>
      </c>
      <c r="T232" s="19">
        <v>0</v>
      </c>
      <c r="U232" s="9">
        <v>84</v>
      </c>
      <c r="V232" s="21">
        <f>V231-VLookups!$C$54</f>
        <v>-1640</v>
      </c>
      <c r="W232" s="21">
        <f>-VLookups!$C$59</f>
        <v>-200</v>
      </c>
      <c r="X232" s="21">
        <f>-VLookups!$C$62</f>
        <v>-125</v>
      </c>
      <c r="Y232" s="20">
        <f>Y231*(1+VLookups!$C$57/12)</f>
        <v>-290.5439810436763</v>
      </c>
      <c r="Z232" s="20">
        <f>-E232*VLookups!$J$3</f>
        <v>-576.75039520749067</v>
      </c>
      <c r="AA232" s="19">
        <v>0</v>
      </c>
      <c r="AB232" s="20">
        <f t="shared" si="9"/>
        <v>3270.3046401590741</v>
      </c>
      <c r="AC232" s="20">
        <f t="shared" si="10"/>
        <v>302005.58354899706</v>
      </c>
    </row>
    <row r="233" spans="2:29" x14ac:dyDescent="0.25">
      <c r="B233" s="9">
        <v>229</v>
      </c>
      <c r="C233" s="9">
        <f t="shared" si="11"/>
        <v>42</v>
      </c>
      <c r="D233" s="9">
        <v>1</v>
      </c>
      <c r="E233" s="20">
        <v>14418.759880187266</v>
      </c>
      <c r="F233" s="20">
        <f>'B-B-HS'!E233*-VLookups!$C$10*2</f>
        <v>-865.12559281123595</v>
      </c>
      <c r="G233" s="19">
        <v>0</v>
      </c>
      <c r="H233" s="20">
        <f>(-VLookups!$C$13)*(E233+F233/2)</f>
        <v>-4069.9833513804601</v>
      </c>
      <c r="I233" s="19">
        <v>0</v>
      </c>
      <c r="J233" s="19">
        <v>0</v>
      </c>
      <c r="K233" s="19">
        <v>0</v>
      </c>
      <c r="L233" s="19">
        <v>0</v>
      </c>
      <c r="M233" s="20">
        <f>M232-VLookups!$C$33</f>
        <v>-234</v>
      </c>
      <c r="N233" s="22">
        <v>169</v>
      </c>
      <c r="O233" s="19">
        <v>0</v>
      </c>
      <c r="P233" s="19">
        <v>0</v>
      </c>
      <c r="Q233" s="9" t="s">
        <v>36</v>
      </c>
      <c r="R233" s="19">
        <v>0</v>
      </c>
      <c r="S233" s="20">
        <f>VLookups!$C$50</f>
        <v>-3580.614715990946</v>
      </c>
      <c r="T233" s="19">
        <v>0</v>
      </c>
      <c r="U233" s="9">
        <v>85</v>
      </c>
      <c r="V233" s="21">
        <f>V232-VLookups!$C$54</f>
        <v>-1645</v>
      </c>
      <c r="W233" s="21">
        <f>-VLookups!$C$59</f>
        <v>-200</v>
      </c>
      <c r="X233" s="21">
        <f>-VLookups!$C$62</f>
        <v>-125</v>
      </c>
      <c r="Y233" s="20">
        <f>Y232*(1+VLookups!$C$57/12)</f>
        <v>-291.39140098838703</v>
      </c>
      <c r="Z233" s="20">
        <f>-E233*VLookups!$J$3</f>
        <v>-576.75039520749067</v>
      </c>
      <c r="AA233" s="19">
        <v>0</v>
      </c>
      <c r="AB233" s="20">
        <f t="shared" si="9"/>
        <v>3263.4572202143636</v>
      </c>
      <c r="AC233" s="20">
        <f t="shared" si="10"/>
        <v>305772.38340845978</v>
      </c>
    </row>
    <row r="234" spans="2:29" x14ac:dyDescent="0.25">
      <c r="B234" s="9">
        <v>230</v>
      </c>
      <c r="C234" s="9">
        <f t="shared" si="11"/>
        <v>42</v>
      </c>
      <c r="D234" s="9">
        <v>2</v>
      </c>
      <c r="E234" s="20">
        <v>14418.759880187266</v>
      </c>
      <c r="F234" s="20">
        <f>'B-B-HS'!E234*-VLookups!$C$10*2</f>
        <v>-865.12559281123595</v>
      </c>
      <c r="G234" s="19">
        <v>0</v>
      </c>
      <c r="H234" s="20">
        <f>(-VLookups!$C$13)*(E234+F234/2)</f>
        <v>-4069.9833513804601</v>
      </c>
      <c r="I234" s="19">
        <v>0</v>
      </c>
      <c r="J234" s="19">
        <v>0</v>
      </c>
      <c r="K234" s="19">
        <v>0</v>
      </c>
      <c r="L234" s="19">
        <v>0</v>
      </c>
      <c r="M234" s="20">
        <f>M233-VLookups!$C$33</f>
        <v>-235</v>
      </c>
      <c r="N234" s="22">
        <v>170</v>
      </c>
      <c r="O234" s="19">
        <v>0</v>
      </c>
      <c r="P234" s="19">
        <v>0</v>
      </c>
      <c r="Q234" s="9" t="s">
        <v>36</v>
      </c>
      <c r="R234" s="19">
        <v>0</v>
      </c>
      <c r="S234" s="20">
        <f>VLookups!$C$50</f>
        <v>-3580.614715990946</v>
      </c>
      <c r="T234" s="19">
        <v>0</v>
      </c>
      <c r="U234" s="9">
        <v>86</v>
      </c>
      <c r="V234" s="21">
        <f>V233-VLookups!$C$54</f>
        <v>-1650</v>
      </c>
      <c r="W234" s="21">
        <f>-VLookups!$C$59</f>
        <v>-200</v>
      </c>
      <c r="X234" s="21">
        <f>-VLookups!$C$62</f>
        <v>-125</v>
      </c>
      <c r="Y234" s="20">
        <f>Y233*(1+VLookups!$C$57/12)</f>
        <v>-292.24129257460316</v>
      </c>
      <c r="Z234" s="20">
        <f>-E234*VLookups!$J$3</f>
        <v>-576.75039520749067</v>
      </c>
      <c r="AA234" s="19">
        <v>0</v>
      </c>
      <c r="AB234" s="20">
        <f t="shared" si="9"/>
        <v>3256.6073286281476</v>
      </c>
      <c r="AC234" s="20">
        <f t="shared" si="10"/>
        <v>309538.61137610202</v>
      </c>
    </row>
    <row r="235" spans="2:29" x14ac:dyDescent="0.25">
      <c r="B235" s="9">
        <v>231</v>
      </c>
      <c r="C235" s="9">
        <f t="shared" si="11"/>
        <v>42</v>
      </c>
      <c r="D235" s="9">
        <v>3</v>
      </c>
      <c r="E235" s="20">
        <v>14418.759880187266</v>
      </c>
      <c r="F235" s="20">
        <f>'B-B-HS'!E235*-VLookups!$C$10*2</f>
        <v>-865.12559281123595</v>
      </c>
      <c r="G235" s="19">
        <v>0</v>
      </c>
      <c r="H235" s="20">
        <f>(-VLookups!$C$13)*(E235+F235/2)</f>
        <v>-4069.9833513804601</v>
      </c>
      <c r="I235" s="19">
        <v>0</v>
      </c>
      <c r="J235" s="19">
        <v>0</v>
      </c>
      <c r="K235" s="19">
        <v>0</v>
      </c>
      <c r="L235" s="19">
        <v>0</v>
      </c>
      <c r="M235" s="20">
        <f>M234-VLookups!$C$33</f>
        <v>-236</v>
      </c>
      <c r="N235" s="22">
        <v>171</v>
      </c>
      <c r="O235" s="19">
        <v>0</v>
      </c>
      <c r="P235" s="19">
        <v>0</v>
      </c>
      <c r="Q235" s="9" t="s">
        <v>36</v>
      </c>
      <c r="R235" s="19">
        <v>0</v>
      </c>
      <c r="S235" s="20">
        <f>VLookups!$C$50</f>
        <v>-3580.614715990946</v>
      </c>
      <c r="T235" s="19">
        <v>0</v>
      </c>
      <c r="U235" s="9">
        <v>87</v>
      </c>
      <c r="V235" s="21">
        <f>V234-VLookups!$C$54</f>
        <v>-1655</v>
      </c>
      <c r="W235" s="21">
        <f>-VLookups!$C$59</f>
        <v>-200</v>
      </c>
      <c r="X235" s="21">
        <f>-VLookups!$C$62</f>
        <v>-125</v>
      </c>
      <c r="Y235" s="20">
        <f>Y234*(1+VLookups!$C$57/12)</f>
        <v>-293.09366301127909</v>
      </c>
      <c r="Z235" s="20">
        <f>-E235*VLookups!$J$3</f>
        <v>-576.75039520749067</v>
      </c>
      <c r="AA235" s="19">
        <v>0</v>
      </c>
      <c r="AB235" s="20">
        <f t="shared" si="9"/>
        <v>3249.7549581914714</v>
      </c>
      <c r="AC235" s="20">
        <f t="shared" si="10"/>
        <v>313304.26401992037</v>
      </c>
    </row>
    <row r="236" spans="2:29" x14ac:dyDescent="0.25">
      <c r="B236" s="9">
        <v>232</v>
      </c>
      <c r="C236" s="9">
        <f t="shared" si="11"/>
        <v>42</v>
      </c>
      <c r="D236" s="9">
        <v>4</v>
      </c>
      <c r="E236" s="20">
        <v>14418.759880187266</v>
      </c>
      <c r="F236" s="20">
        <f>'B-B-HS'!E236*-VLookups!$C$10*2</f>
        <v>-865.12559281123595</v>
      </c>
      <c r="G236" s="19">
        <v>0</v>
      </c>
      <c r="H236" s="20">
        <f>(-VLookups!$C$13)*(E236+F236/2)</f>
        <v>-4069.9833513804601</v>
      </c>
      <c r="I236" s="19">
        <v>0</v>
      </c>
      <c r="J236" s="19">
        <v>0</v>
      </c>
      <c r="K236" s="19">
        <v>0</v>
      </c>
      <c r="L236" s="19">
        <v>0</v>
      </c>
      <c r="M236" s="20">
        <f>M235-VLookups!$C$33</f>
        <v>-237</v>
      </c>
      <c r="N236" s="22">
        <v>172</v>
      </c>
      <c r="O236" s="19">
        <v>0</v>
      </c>
      <c r="P236" s="19">
        <v>0</v>
      </c>
      <c r="Q236" s="9" t="s">
        <v>36</v>
      </c>
      <c r="R236" s="19">
        <v>0</v>
      </c>
      <c r="S236" s="20">
        <f>VLookups!$C$50</f>
        <v>-3580.614715990946</v>
      </c>
      <c r="T236" s="19">
        <v>0</v>
      </c>
      <c r="U236" s="9">
        <v>88</v>
      </c>
      <c r="V236" s="21">
        <f>V235-VLookups!$C$54</f>
        <v>-1660</v>
      </c>
      <c r="W236" s="21">
        <f>-VLookups!$C$59</f>
        <v>-200</v>
      </c>
      <c r="X236" s="21">
        <f>-VLookups!$C$62</f>
        <v>-125</v>
      </c>
      <c r="Y236" s="20">
        <f>Y235*(1+VLookups!$C$57/12)</f>
        <v>-293.94851952839531</v>
      </c>
      <c r="Z236" s="20">
        <f>-E236*VLookups!$J$3</f>
        <v>-576.75039520749067</v>
      </c>
      <c r="AA236" s="19">
        <v>0</v>
      </c>
      <c r="AB236" s="20">
        <f t="shared" si="9"/>
        <v>3242.9001016743555</v>
      </c>
      <c r="AC236" s="20">
        <f t="shared" si="10"/>
        <v>317069.3378949613</v>
      </c>
    </row>
    <row r="237" spans="2:29" x14ac:dyDescent="0.25">
      <c r="B237" s="9">
        <v>233</v>
      </c>
      <c r="C237" s="9">
        <f t="shared" si="11"/>
        <v>42</v>
      </c>
      <c r="D237" s="9">
        <v>5</v>
      </c>
      <c r="E237" s="20">
        <v>14418.759880187266</v>
      </c>
      <c r="F237" s="20">
        <f>'B-B-HS'!E237*-VLookups!$C$10*2</f>
        <v>-865.12559281123595</v>
      </c>
      <c r="G237" s="19">
        <v>0</v>
      </c>
      <c r="H237" s="20">
        <f>(-VLookups!$C$13)*(E237+F237/2)</f>
        <v>-4069.9833513804601</v>
      </c>
      <c r="I237" s="19">
        <v>0</v>
      </c>
      <c r="J237" s="19">
        <v>0</v>
      </c>
      <c r="K237" s="19">
        <v>0</v>
      </c>
      <c r="L237" s="19">
        <v>0</v>
      </c>
      <c r="M237" s="20">
        <f>M236-VLookups!$C$33</f>
        <v>-238</v>
      </c>
      <c r="N237" s="22">
        <v>173</v>
      </c>
      <c r="O237" s="19">
        <v>0</v>
      </c>
      <c r="P237" s="19">
        <v>0</v>
      </c>
      <c r="Q237" s="9" t="s">
        <v>36</v>
      </c>
      <c r="R237" s="19">
        <v>0</v>
      </c>
      <c r="S237" s="20">
        <f>VLookups!$C$50</f>
        <v>-3580.614715990946</v>
      </c>
      <c r="T237" s="19">
        <v>0</v>
      </c>
      <c r="U237" s="9">
        <v>89</v>
      </c>
      <c r="V237" s="21">
        <f>V236-VLookups!$C$54</f>
        <v>-1665</v>
      </c>
      <c r="W237" s="21">
        <f>-VLookups!$C$59</f>
        <v>-200</v>
      </c>
      <c r="X237" s="21">
        <f>-VLookups!$C$62</f>
        <v>-125</v>
      </c>
      <c r="Y237" s="20">
        <f>Y236*(1+VLookups!$C$57/12)</f>
        <v>-294.8058693770198</v>
      </c>
      <c r="Z237" s="20">
        <f>-E237*VLookups!$J$3</f>
        <v>-576.75039520749067</v>
      </c>
      <c r="AA237" s="19">
        <v>0</v>
      </c>
      <c r="AB237" s="20">
        <f t="shared" si="9"/>
        <v>3236.0427518257306</v>
      </c>
      <c r="AC237" s="20">
        <f t="shared" si="10"/>
        <v>320833.82954327861</v>
      </c>
    </row>
    <row r="238" spans="2:29" x14ac:dyDescent="0.25">
      <c r="B238" s="9">
        <v>234</v>
      </c>
      <c r="C238" s="9">
        <f t="shared" si="11"/>
        <v>42</v>
      </c>
      <c r="D238" s="9">
        <v>6</v>
      </c>
      <c r="E238" s="20">
        <v>14418.759880187266</v>
      </c>
      <c r="F238" s="20">
        <f>'B-B-HS'!E238*-VLookups!$C$10*2</f>
        <v>-865.12559281123595</v>
      </c>
      <c r="G238" s="19">
        <v>0</v>
      </c>
      <c r="H238" s="20">
        <f>(-VLookups!$C$13)*(E238+F238/2)</f>
        <v>-4069.9833513804601</v>
      </c>
      <c r="I238" s="19">
        <v>0</v>
      </c>
      <c r="J238" s="19">
        <v>0</v>
      </c>
      <c r="K238" s="19">
        <v>0</v>
      </c>
      <c r="L238" s="19">
        <v>0</v>
      </c>
      <c r="M238" s="20">
        <f>M237-VLookups!$C$33</f>
        <v>-239</v>
      </c>
      <c r="N238" s="22">
        <v>174</v>
      </c>
      <c r="O238" s="19">
        <v>0</v>
      </c>
      <c r="P238" s="19">
        <v>0</v>
      </c>
      <c r="Q238" s="9" t="s">
        <v>36</v>
      </c>
      <c r="R238" s="19">
        <v>0</v>
      </c>
      <c r="S238" s="20">
        <f>VLookups!$C$50</f>
        <v>-3580.614715990946</v>
      </c>
      <c r="T238" s="19">
        <v>0</v>
      </c>
      <c r="U238" s="9">
        <v>90</v>
      </c>
      <c r="V238" s="21">
        <f>V237-VLookups!$C$54</f>
        <v>-1670</v>
      </c>
      <c r="W238" s="21">
        <f>-VLookups!$C$59</f>
        <v>-200</v>
      </c>
      <c r="X238" s="21">
        <f>-VLookups!$C$62</f>
        <v>-125</v>
      </c>
      <c r="Y238" s="20">
        <f>Y237*(1+VLookups!$C$57/12)</f>
        <v>-295.66571982936944</v>
      </c>
      <c r="Z238" s="20">
        <f>-E238*VLookups!$J$3</f>
        <v>-576.75039520749067</v>
      </c>
      <c r="AA238" s="19">
        <v>0</v>
      </c>
      <c r="AB238" s="20">
        <f t="shared" si="9"/>
        <v>3229.1829013733809</v>
      </c>
      <c r="AC238" s="20">
        <f t="shared" si="10"/>
        <v>324597.73549389077</v>
      </c>
    </row>
    <row r="239" spans="2:29" x14ac:dyDescent="0.25">
      <c r="B239" s="9">
        <v>235</v>
      </c>
      <c r="C239" s="9">
        <f t="shared" si="11"/>
        <v>42</v>
      </c>
      <c r="D239" s="9">
        <v>7</v>
      </c>
      <c r="E239" s="20">
        <v>14418.759880187266</v>
      </c>
      <c r="F239" s="20">
        <f>'B-B-HS'!E239*-VLookups!$C$10*2</f>
        <v>-865.12559281123595</v>
      </c>
      <c r="G239" s="19">
        <v>0</v>
      </c>
      <c r="H239" s="20">
        <f>(-VLookups!$C$13)*(E239+F239/2)</f>
        <v>-4069.9833513804601</v>
      </c>
      <c r="I239" s="19">
        <v>0</v>
      </c>
      <c r="J239" s="19">
        <v>0</v>
      </c>
      <c r="K239" s="19">
        <v>0</v>
      </c>
      <c r="L239" s="19">
        <v>0</v>
      </c>
      <c r="M239" s="20">
        <f>M238-VLookups!$C$33</f>
        <v>-240</v>
      </c>
      <c r="N239" s="22">
        <v>175</v>
      </c>
      <c r="O239" s="19">
        <v>0</v>
      </c>
      <c r="P239" s="19">
        <v>0</v>
      </c>
      <c r="Q239" s="9" t="s">
        <v>36</v>
      </c>
      <c r="R239" s="19">
        <v>0</v>
      </c>
      <c r="S239" s="20">
        <f>VLookups!$C$50</f>
        <v>-3580.614715990946</v>
      </c>
      <c r="T239" s="19">
        <v>0</v>
      </c>
      <c r="U239" s="9">
        <v>91</v>
      </c>
      <c r="V239" s="21">
        <f>V238-VLookups!$C$54</f>
        <v>-1675</v>
      </c>
      <c r="W239" s="21">
        <f>-VLookups!$C$59</f>
        <v>-200</v>
      </c>
      <c r="X239" s="21">
        <f>-VLookups!$C$62</f>
        <v>-125</v>
      </c>
      <c r="Y239" s="20">
        <f>Y238*(1+VLookups!$C$57/12)</f>
        <v>-296.52807817887179</v>
      </c>
      <c r="Z239" s="20">
        <f>-E239*VLookups!$J$3</f>
        <v>-576.75039520749067</v>
      </c>
      <c r="AA239" s="19">
        <v>0</v>
      </c>
      <c r="AB239" s="20">
        <f t="shared" si="9"/>
        <v>3222.3205430238786</v>
      </c>
      <c r="AC239" s="20">
        <f t="shared" si="10"/>
        <v>328361.05226273782</v>
      </c>
    </row>
    <row r="240" spans="2:29" x14ac:dyDescent="0.25">
      <c r="B240" s="9">
        <v>236</v>
      </c>
      <c r="C240" s="9">
        <f t="shared" si="11"/>
        <v>42</v>
      </c>
      <c r="D240" s="9">
        <v>8</v>
      </c>
      <c r="E240" s="20">
        <v>14418.759880187266</v>
      </c>
      <c r="F240" s="20">
        <f>'B-B-HS'!E240*-VLookups!$C$10*2</f>
        <v>-865.12559281123595</v>
      </c>
      <c r="G240" s="19">
        <v>0</v>
      </c>
      <c r="H240" s="20">
        <f>(-VLookups!$C$13)*(E240+F240/2)</f>
        <v>-4069.9833513804601</v>
      </c>
      <c r="I240" s="19">
        <v>0</v>
      </c>
      <c r="J240" s="19">
        <v>0</v>
      </c>
      <c r="K240" s="19">
        <v>0</v>
      </c>
      <c r="L240" s="19">
        <v>0</v>
      </c>
      <c r="M240" s="20">
        <f>M239-VLookups!$C$33</f>
        <v>-241</v>
      </c>
      <c r="N240" s="22">
        <v>176</v>
      </c>
      <c r="O240" s="19">
        <v>0</v>
      </c>
      <c r="P240" s="19">
        <v>0</v>
      </c>
      <c r="Q240" s="9" t="s">
        <v>36</v>
      </c>
      <c r="R240" s="19">
        <v>0</v>
      </c>
      <c r="S240" s="20">
        <f>VLookups!$C$50</f>
        <v>-3580.614715990946</v>
      </c>
      <c r="T240" s="19">
        <v>0</v>
      </c>
      <c r="U240" s="9">
        <v>92</v>
      </c>
      <c r="V240" s="21">
        <f>V239-VLookups!$C$54</f>
        <v>-1680</v>
      </c>
      <c r="W240" s="21">
        <f>-VLookups!$C$59</f>
        <v>-200</v>
      </c>
      <c r="X240" s="21">
        <f>-VLookups!$C$62</f>
        <v>-125</v>
      </c>
      <c r="Y240" s="20">
        <f>Y239*(1+VLookups!$C$57/12)</f>
        <v>-297.39295174022686</v>
      </c>
      <c r="Z240" s="20">
        <f>-E240*VLookups!$J$3</f>
        <v>-576.75039520749067</v>
      </c>
      <c r="AA240" s="19">
        <v>0</v>
      </c>
      <c r="AB240" s="20">
        <f t="shared" si="9"/>
        <v>3215.4556694625239</v>
      </c>
      <c r="AC240" s="20">
        <f t="shared" si="10"/>
        <v>332123.77635263826</v>
      </c>
    </row>
    <row r="241" spans="2:29" x14ac:dyDescent="0.25">
      <c r="B241" s="9">
        <v>237</v>
      </c>
      <c r="C241" s="9">
        <f t="shared" si="11"/>
        <v>42</v>
      </c>
      <c r="D241" s="9">
        <v>9</v>
      </c>
      <c r="E241" s="20">
        <v>14418.759880187266</v>
      </c>
      <c r="F241" s="20">
        <f>'B-B-HS'!E241*-VLookups!$C$10*2</f>
        <v>-865.12559281123595</v>
      </c>
      <c r="G241" s="19">
        <v>0</v>
      </c>
      <c r="H241" s="20">
        <f>(-VLookups!$C$13)*(E241+F241/2)</f>
        <v>-4069.9833513804601</v>
      </c>
      <c r="I241" s="19">
        <v>0</v>
      </c>
      <c r="J241" s="19">
        <v>0</v>
      </c>
      <c r="K241" s="19">
        <v>0</v>
      </c>
      <c r="L241" s="19">
        <v>0</v>
      </c>
      <c r="M241" s="20">
        <f>M240-VLookups!$C$33</f>
        <v>-242</v>
      </c>
      <c r="N241" s="22">
        <v>177</v>
      </c>
      <c r="O241" s="19">
        <v>0</v>
      </c>
      <c r="P241" s="19">
        <v>0</v>
      </c>
      <c r="Q241" s="9" t="s">
        <v>36</v>
      </c>
      <c r="R241" s="19">
        <v>0</v>
      </c>
      <c r="S241" s="20">
        <f>VLookups!$C$50</f>
        <v>-3580.614715990946</v>
      </c>
      <c r="T241" s="19">
        <v>0</v>
      </c>
      <c r="U241" s="9">
        <v>93</v>
      </c>
      <c r="V241" s="21">
        <f>V240-VLookups!$C$54</f>
        <v>-1685</v>
      </c>
      <c r="W241" s="21">
        <f>-VLookups!$C$59</f>
        <v>-200</v>
      </c>
      <c r="X241" s="21">
        <f>-VLookups!$C$62</f>
        <v>-125</v>
      </c>
      <c r="Y241" s="20">
        <f>Y240*(1+VLookups!$C$57/12)</f>
        <v>-298.26034784946921</v>
      </c>
      <c r="Z241" s="20">
        <f>-E241*VLookups!$J$3</f>
        <v>-576.75039520749067</v>
      </c>
      <c r="AA241" s="19">
        <v>0</v>
      </c>
      <c r="AB241" s="20">
        <f t="shared" si="9"/>
        <v>3208.5882733532812</v>
      </c>
      <c r="AC241" s="20">
        <f t="shared" si="10"/>
        <v>335885.90425324597</v>
      </c>
    </row>
    <row r="242" spans="2:29" x14ac:dyDescent="0.25">
      <c r="B242" s="9">
        <v>238</v>
      </c>
      <c r="C242" s="9">
        <f t="shared" si="11"/>
        <v>42</v>
      </c>
      <c r="D242" s="9">
        <v>10</v>
      </c>
      <c r="E242" s="20">
        <v>14418.759880187266</v>
      </c>
      <c r="F242" s="20">
        <f>'B-B-HS'!E242*-VLookups!$C$10*2</f>
        <v>-865.12559281123595</v>
      </c>
      <c r="G242" s="19">
        <v>0</v>
      </c>
      <c r="H242" s="20">
        <f>(-VLookups!$C$13)*(E242+F242/2)</f>
        <v>-4069.9833513804601</v>
      </c>
      <c r="I242" s="19">
        <v>0</v>
      </c>
      <c r="J242" s="19">
        <v>0</v>
      </c>
      <c r="K242" s="19">
        <v>0</v>
      </c>
      <c r="L242" s="19">
        <v>0</v>
      </c>
      <c r="M242" s="20">
        <f>M241-VLookups!$C$33</f>
        <v>-243</v>
      </c>
      <c r="N242" s="22">
        <v>178</v>
      </c>
      <c r="O242" s="19">
        <v>0</v>
      </c>
      <c r="P242" s="19">
        <v>0</v>
      </c>
      <c r="Q242" s="9" t="s">
        <v>36</v>
      </c>
      <c r="R242" s="19">
        <v>0</v>
      </c>
      <c r="S242" s="20">
        <f>VLookups!$C$50</f>
        <v>-3580.614715990946</v>
      </c>
      <c r="T242" s="19">
        <v>0</v>
      </c>
      <c r="U242" s="9">
        <v>94</v>
      </c>
      <c r="V242" s="21">
        <f>V241-VLookups!$C$54</f>
        <v>-1690</v>
      </c>
      <c r="W242" s="21">
        <f>-VLookups!$C$59</f>
        <v>-200</v>
      </c>
      <c r="X242" s="21">
        <f>-VLookups!$C$62</f>
        <v>-125</v>
      </c>
      <c r="Y242" s="20">
        <f>Y241*(1+VLookups!$C$57/12)</f>
        <v>-299.13027386403019</v>
      </c>
      <c r="Z242" s="20">
        <f>-E242*VLookups!$J$3</f>
        <v>-576.75039520749067</v>
      </c>
      <c r="AA242" s="19">
        <v>0</v>
      </c>
      <c r="AB242" s="20">
        <f t="shared" si="9"/>
        <v>3201.7183473387204</v>
      </c>
      <c r="AC242" s="20">
        <f t="shared" si="10"/>
        <v>339647.43244100676</v>
      </c>
    </row>
    <row r="243" spans="2:29" x14ac:dyDescent="0.25">
      <c r="B243" s="9">
        <v>239</v>
      </c>
      <c r="C243" s="9">
        <f t="shared" si="11"/>
        <v>42</v>
      </c>
      <c r="D243" s="9">
        <v>11</v>
      </c>
      <c r="E243" s="20">
        <v>14418.759880187266</v>
      </c>
      <c r="F243" s="20">
        <f>'B-B-HS'!E243*-VLookups!$C$10*2</f>
        <v>-865.12559281123595</v>
      </c>
      <c r="G243" s="19">
        <v>0</v>
      </c>
      <c r="H243" s="20">
        <f>(-VLookups!$C$13)*(E243+F243/2)</f>
        <v>-4069.9833513804601</v>
      </c>
      <c r="I243" s="19">
        <v>0</v>
      </c>
      <c r="J243" s="19">
        <v>0</v>
      </c>
      <c r="K243" s="19">
        <v>0</v>
      </c>
      <c r="L243" s="19">
        <v>0</v>
      </c>
      <c r="M243" s="20">
        <f>M242-VLookups!$C$33</f>
        <v>-244</v>
      </c>
      <c r="N243" s="22">
        <v>179</v>
      </c>
      <c r="O243" s="19">
        <v>0</v>
      </c>
      <c r="P243" s="19">
        <v>0</v>
      </c>
      <c r="Q243" s="9" t="s">
        <v>36</v>
      </c>
      <c r="R243" s="19">
        <v>0</v>
      </c>
      <c r="S243" s="20">
        <f>VLookups!$C$50</f>
        <v>-3580.614715990946</v>
      </c>
      <c r="T243" s="19">
        <v>0</v>
      </c>
      <c r="U243" s="9">
        <v>95</v>
      </c>
      <c r="V243" s="21">
        <f>V242-VLookups!$C$54</f>
        <v>-1695</v>
      </c>
      <c r="W243" s="21">
        <f>-VLookups!$C$59</f>
        <v>-200</v>
      </c>
      <c r="X243" s="21">
        <f>-VLookups!$C$62</f>
        <v>-125</v>
      </c>
      <c r="Y243" s="20">
        <f>Y242*(1+VLookups!$C$57/12)</f>
        <v>-300.00273716280026</v>
      </c>
      <c r="Z243" s="20">
        <f>-E243*VLookups!$J$3</f>
        <v>-576.75039520749067</v>
      </c>
      <c r="AA243" s="19">
        <v>0</v>
      </c>
      <c r="AB243" s="20">
        <f t="shared" si="9"/>
        <v>3194.8458840399503</v>
      </c>
      <c r="AC243" s="20">
        <f t="shared" si="10"/>
        <v>343408.35737911507</v>
      </c>
    </row>
    <row r="244" spans="2:29" x14ac:dyDescent="0.25">
      <c r="B244" s="9">
        <v>240</v>
      </c>
      <c r="C244" s="9">
        <f t="shared" si="11"/>
        <v>43</v>
      </c>
      <c r="D244" s="9">
        <v>0</v>
      </c>
      <c r="E244" s="20">
        <v>14923.416475993819</v>
      </c>
      <c r="F244" s="20">
        <f>'B-B-HS'!E244*-VLookups!$C$10*2</f>
        <v>-895.40498855962915</v>
      </c>
      <c r="G244" s="19">
        <v>0</v>
      </c>
      <c r="H244" s="20">
        <f>(-VLookups!$C$13)*(E244+F244/2)</f>
        <v>-4212.4327686787756</v>
      </c>
      <c r="I244" s="19">
        <v>0</v>
      </c>
      <c r="J244" s="19">
        <v>0</v>
      </c>
      <c r="K244" s="19">
        <v>0</v>
      </c>
      <c r="L244" s="21">
        <f>VLookups!$C$31</f>
        <v>3000</v>
      </c>
      <c r="M244" s="20">
        <f>M243-VLookups!$C$33</f>
        <v>-245</v>
      </c>
      <c r="N244" s="22">
        <v>180</v>
      </c>
      <c r="O244" s="21">
        <f>-VLookups!$C$36</f>
        <v>-10000</v>
      </c>
      <c r="P244" s="19">
        <v>0</v>
      </c>
      <c r="Q244" s="22">
        <v>0</v>
      </c>
      <c r="R244" s="19">
        <v>0</v>
      </c>
      <c r="S244" s="20">
        <f>VLookups!$C$50</f>
        <v>-3580.614715990946</v>
      </c>
      <c r="T244" s="19">
        <v>0</v>
      </c>
      <c r="U244" s="9">
        <v>96</v>
      </c>
      <c r="V244" s="21">
        <f>V243-VLookups!$C$54</f>
        <v>-1700</v>
      </c>
      <c r="W244" s="21">
        <f>-VLookups!$C$59</f>
        <v>-200</v>
      </c>
      <c r="X244" s="21">
        <f>-VLookups!$C$62</f>
        <v>-125</v>
      </c>
      <c r="Y244" s="20">
        <f>Y243*(1+VLookups!$C$57/12)</f>
        <v>-300.87774514619178</v>
      </c>
      <c r="Z244" s="20">
        <f>-E244*VLookups!$J$3</f>
        <v>-596.93665903975284</v>
      </c>
      <c r="AA244" s="19">
        <v>0</v>
      </c>
      <c r="AB244" s="20">
        <f t="shared" si="9"/>
        <v>-3485.1479071416625</v>
      </c>
      <c r="AC244" s="20">
        <f t="shared" si="10"/>
        <v>340495.55673427193</v>
      </c>
    </row>
    <row r="245" spans="2:29" x14ac:dyDescent="0.25">
      <c r="B245" s="9">
        <v>241</v>
      </c>
      <c r="C245" s="9">
        <f t="shared" si="11"/>
        <v>43</v>
      </c>
      <c r="D245" s="9">
        <v>1</v>
      </c>
      <c r="E245" s="20">
        <v>14923.416475993819</v>
      </c>
      <c r="F245" s="20">
        <f>'B-B-HS'!E245*-VLookups!$C$10*2</f>
        <v>-895.40498855962915</v>
      </c>
      <c r="G245" s="19">
        <v>0</v>
      </c>
      <c r="H245" s="20">
        <f>(-VLookups!$C$13)*(E245+F245/2)</f>
        <v>-4212.4327686787756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9"/>
      <c r="O245" s="20">
        <f>VLookups!$C$39</f>
        <v>-1132.2740186406561</v>
      </c>
      <c r="P245" s="20">
        <f>-VLookups!$C$41</f>
        <v>-100</v>
      </c>
      <c r="Q245" s="22">
        <v>1</v>
      </c>
      <c r="R245" s="19">
        <v>0</v>
      </c>
      <c r="S245" s="20">
        <f>VLookups!$C$50</f>
        <v>-3580.614715990946</v>
      </c>
      <c r="T245" s="19">
        <v>0</v>
      </c>
      <c r="U245" s="9">
        <v>97</v>
      </c>
      <c r="V245" s="21">
        <f>V244-VLookups!$C$54</f>
        <v>-1705</v>
      </c>
      <c r="W245" s="21">
        <f>-VLookups!$C$60</f>
        <v>-300</v>
      </c>
      <c r="X245" s="21">
        <f>-VLookups!$C$62</f>
        <v>-125</v>
      </c>
      <c r="Y245" s="20">
        <f>Y244*(1+VLookups!$C$57/12)</f>
        <v>-301.75530523620154</v>
      </c>
      <c r="Z245" s="20">
        <f>-E245*VLookups!$J$3</f>
        <v>-596.93665903975284</v>
      </c>
      <c r="AA245" s="19">
        <v>0</v>
      </c>
      <c r="AB245" s="20">
        <f t="shared" si="9"/>
        <v>2421.7005141276732</v>
      </c>
      <c r="AC245" s="20">
        <f t="shared" si="10"/>
        <v>343484.74984295672</v>
      </c>
    </row>
    <row r="246" spans="2:29" x14ac:dyDescent="0.25">
      <c r="B246" s="9">
        <v>242</v>
      </c>
      <c r="C246" s="9">
        <f t="shared" si="11"/>
        <v>43</v>
      </c>
      <c r="D246" s="9">
        <v>2</v>
      </c>
      <c r="E246" s="20">
        <v>14923.416475993819</v>
      </c>
      <c r="F246" s="20">
        <f>'B-B-HS'!E246*-VLookups!$C$10*2</f>
        <v>-895.40498855962915</v>
      </c>
      <c r="G246" s="19">
        <v>0</v>
      </c>
      <c r="H246" s="20">
        <f>(-VLookups!$C$13)*(E246+F246/2)</f>
        <v>-4212.4327686787756</v>
      </c>
      <c r="I246" s="19">
        <v>0</v>
      </c>
      <c r="J246" s="19">
        <v>0</v>
      </c>
      <c r="K246" s="19">
        <v>0</v>
      </c>
      <c r="L246" s="19">
        <v>0</v>
      </c>
      <c r="M246" s="19">
        <v>0</v>
      </c>
      <c r="N246" s="20" t="s">
        <v>36</v>
      </c>
      <c r="O246" s="20">
        <f>VLookups!$C$39</f>
        <v>-1132.2740186406561</v>
      </c>
      <c r="P246" s="20">
        <f>P245-VLookups!$C$42</f>
        <v>-101.5</v>
      </c>
      <c r="Q246" s="22">
        <v>2</v>
      </c>
      <c r="R246" s="19">
        <v>0</v>
      </c>
      <c r="S246" s="20">
        <f>VLookups!$C$50</f>
        <v>-3580.614715990946</v>
      </c>
      <c r="T246" s="19">
        <v>0</v>
      </c>
      <c r="U246" s="9">
        <v>98</v>
      </c>
      <c r="V246" s="21">
        <f>V245-VLookups!$C$54</f>
        <v>-1710</v>
      </c>
      <c r="W246" s="21">
        <f>-VLookups!$C$60</f>
        <v>-300</v>
      </c>
      <c r="X246" s="21">
        <f>-VLookups!$C$62</f>
        <v>-125</v>
      </c>
      <c r="Y246" s="20">
        <f>Y245*(1+VLookups!$C$57/12)</f>
        <v>-302.63542487647379</v>
      </c>
      <c r="Z246" s="20">
        <f>-E246*VLookups!$J$3</f>
        <v>-596.93665903975284</v>
      </c>
      <c r="AA246" s="19">
        <v>0</v>
      </c>
      <c r="AB246" s="20">
        <f t="shared" si="9"/>
        <v>2414.3203944874003</v>
      </c>
      <c r="AC246" s="20">
        <f t="shared" si="10"/>
        <v>346471.54482051573</v>
      </c>
    </row>
    <row r="247" spans="2:29" x14ac:dyDescent="0.25">
      <c r="B247" s="9">
        <v>243</v>
      </c>
      <c r="C247" s="9">
        <f t="shared" si="11"/>
        <v>43</v>
      </c>
      <c r="D247" s="9">
        <v>3</v>
      </c>
      <c r="E247" s="20">
        <v>14923.416475993819</v>
      </c>
      <c r="F247" s="20">
        <f>'B-B-HS'!E247*-VLookups!$C$10*2</f>
        <v>-895.40498855962915</v>
      </c>
      <c r="G247" s="19">
        <v>0</v>
      </c>
      <c r="H247" s="20">
        <f>(-VLookups!$C$13)*(E247+F247/2)</f>
        <v>-4212.4327686787756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20" t="s">
        <v>36</v>
      </c>
      <c r="O247" s="20">
        <f>VLookups!$C$39</f>
        <v>-1132.2740186406561</v>
      </c>
      <c r="P247" s="20">
        <f>P246-VLookups!$C$42</f>
        <v>-103</v>
      </c>
      <c r="Q247" s="22">
        <v>3</v>
      </c>
      <c r="R247" s="19">
        <v>0</v>
      </c>
      <c r="S247" s="20">
        <f>VLookups!$C$50</f>
        <v>-3580.614715990946</v>
      </c>
      <c r="T247" s="19">
        <v>0</v>
      </c>
      <c r="U247" s="9">
        <v>99</v>
      </c>
      <c r="V247" s="21">
        <f>V246-VLookups!$C$54</f>
        <v>-1715</v>
      </c>
      <c r="W247" s="21">
        <f>-VLookups!$C$60</f>
        <v>-300</v>
      </c>
      <c r="X247" s="21">
        <f>-VLookups!$C$62</f>
        <v>-125</v>
      </c>
      <c r="Y247" s="20">
        <f>Y246*(1+VLookups!$C$57/12)</f>
        <v>-303.51811153236349</v>
      </c>
      <c r="Z247" s="20">
        <f>-E247*VLookups!$J$3</f>
        <v>-596.93665903975284</v>
      </c>
      <c r="AA247" s="19">
        <v>0</v>
      </c>
      <c r="AB247" s="20">
        <f t="shared" si="9"/>
        <v>2406.937707831511</v>
      </c>
      <c r="AC247" s="20">
        <f t="shared" si="10"/>
        <v>349455.9351030481</v>
      </c>
    </row>
    <row r="248" spans="2:29" x14ac:dyDescent="0.25">
      <c r="B248" s="9">
        <v>244</v>
      </c>
      <c r="C248" s="9">
        <f t="shared" si="11"/>
        <v>43</v>
      </c>
      <c r="D248" s="9">
        <v>4</v>
      </c>
      <c r="E248" s="20">
        <v>14923.416475993819</v>
      </c>
      <c r="F248" s="20">
        <f>'B-B-HS'!E248*-VLookups!$C$10*2</f>
        <v>-895.40498855962915</v>
      </c>
      <c r="G248" s="19">
        <v>0</v>
      </c>
      <c r="H248" s="20">
        <f>(-VLookups!$C$13)*(E248+F248/2)</f>
        <v>-4212.4327686787756</v>
      </c>
      <c r="I248" s="19">
        <v>0</v>
      </c>
      <c r="J248" s="19">
        <v>0</v>
      </c>
      <c r="K248" s="19">
        <v>0</v>
      </c>
      <c r="L248" s="19">
        <v>0</v>
      </c>
      <c r="M248" s="19">
        <v>0</v>
      </c>
      <c r="N248" s="20" t="s">
        <v>36</v>
      </c>
      <c r="O248" s="20">
        <f>VLookups!$C$39</f>
        <v>-1132.2740186406561</v>
      </c>
      <c r="P248" s="20">
        <f>P247-VLookups!$C$42</f>
        <v>-104.5</v>
      </c>
      <c r="Q248" s="22">
        <v>4</v>
      </c>
      <c r="R248" s="19">
        <v>0</v>
      </c>
      <c r="S248" s="20">
        <f>VLookups!$C$50</f>
        <v>-3580.614715990946</v>
      </c>
      <c r="T248" s="19">
        <v>0</v>
      </c>
      <c r="U248" s="9">
        <v>100</v>
      </c>
      <c r="V248" s="21">
        <f>V247-VLookups!$C$54</f>
        <v>-1720</v>
      </c>
      <c r="W248" s="21">
        <f>-VLookups!$C$60</f>
        <v>-300</v>
      </c>
      <c r="X248" s="21">
        <f>-VLookups!$C$62</f>
        <v>-125</v>
      </c>
      <c r="Y248" s="20">
        <f>Y247*(1+VLookups!$C$57/12)</f>
        <v>-304.40337269099956</v>
      </c>
      <c r="Z248" s="20">
        <f>-E248*VLookups!$J$3</f>
        <v>-596.93665903975284</v>
      </c>
      <c r="AA248" s="19">
        <v>0</v>
      </c>
      <c r="AB248" s="20">
        <f t="shared" si="9"/>
        <v>2399.5524466728748</v>
      </c>
      <c r="AC248" s="20">
        <f t="shared" si="10"/>
        <v>352437.91410822608</v>
      </c>
    </row>
    <row r="249" spans="2:29" x14ac:dyDescent="0.25">
      <c r="B249" s="9">
        <v>245</v>
      </c>
      <c r="C249" s="9">
        <f t="shared" si="11"/>
        <v>43</v>
      </c>
      <c r="D249" s="9">
        <v>5</v>
      </c>
      <c r="E249" s="20">
        <v>14923.416475993819</v>
      </c>
      <c r="F249" s="20">
        <f>'B-B-HS'!E249*-VLookups!$C$10*2</f>
        <v>-895.40498855962915</v>
      </c>
      <c r="G249" s="19">
        <v>0</v>
      </c>
      <c r="H249" s="20">
        <f>(-VLookups!$C$13)*(E249+F249/2)</f>
        <v>-4212.4327686787756</v>
      </c>
      <c r="I249" s="19">
        <v>0</v>
      </c>
      <c r="J249" s="19">
        <v>0</v>
      </c>
      <c r="K249" s="19">
        <v>0</v>
      </c>
      <c r="L249" s="19">
        <v>0</v>
      </c>
      <c r="M249" s="19">
        <v>0</v>
      </c>
      <c r="N249" s="20" t="s">
        <v>36</v>
      </c>
      <c r="O249" s="20">
        <f>VLookups!$C$39</f>
        <v>-1132.2740186406561</v>
      </c>
      <c r="P249" s="20">
        <f>P248-VLookups!$C$42</f>
        <v>-106</v>
      </c>
      <c r="Q249" s="22">
        <v>5</v>
      </c>
      <c r="R249" s="19">
        <v>0</v>
      </c>
      <c r="S249" s="20">
        <f>VLookups!$C$50</f>
        <v>-3580.614715990946</v>
      </c>
      <c r="T249" s="19">
        <v>0</v>
      </c>
      <c r="U249" s="9">
        <v>101</v>
      </c>
      <c r="V249" s="21">
        <f>V248-VLookups!$C$54</f>
        <v>-1725</v>
      </c>
      <c r="W249" s="21">
        <f>-VLookups!$C$60</f>
        <v>-300</v>
      </c>
      <c r="X249" s="21">
        <f>-VLookups!$C$62</f>
        <v>-125</v>
      </c>
      <c r="Y249" s="20">
        <f>Y248*(1+VLookups!$C$57/12)</f>
        <v>-305.29121586134829</v>
      </c>
      <c r="Z249" s="20">
        <f>-E249*VLookups!$J$3</f>
        <v>-596.93665903975284</v>
      </c>
      <c r="AA249" s="19">
        <v>0</v>
      </c>
      <c r="AB249" s="20">
        <f t="shared" si="9"/>
        <v>2392.164603502526</v>
      </c>
      <c r="AC249" s="20">
        <f t="shared" si="10"/>
        <v>355417.47523524234</v>
      </c>
    </row>
    <row r="250" spans="2:29" x14ac:dyDescent="0.25">
      <c r="B250" s="9">
        <v>246</v>
      </c>
      <c r="C250" s="9">
        <f t="shared" si="11"/>
        <v>43</v>
      </c>
      <c r="D250" s="9">
        <v>6</v>
      </c>
      <c r="E250" s="20">
        <v>14923.416475993819</v>
      </c>
      <c r="F250" s="20">
        <f>'B-B-HS'!E250*-VLookups!$C$10*2</f>
        <v>-895.40498855962915</v>
      </c>
      <c r="G250" s="19">
        <v>0</v>
      </c>
      <c r="H250" s="20">
        <f>(-VLookups!$C$13)*(E250+F250/2)</f>
        <v>-4212.4327686787756</v>
      </c>
      <c r="I250" s="19">
        <v>0</v>
      </c>
      <c r="J250" s="19">
        <v>0</v>
      </c>
      <c r="K250" s="19">
        <v>0</v>
      </c>
      <c r="L250" s="19">
        <v>0</v>
      </c>
      <c r="M250" s="19">
        <v>0</v>
      </c>
      <c r="N250" s="20" t="s">
        <v>36</v>
      </c>
      <c r="O250" s="20">
        <f>VLookups!$C$39</f>
        <v>-1132.2740186406561</v>
      </c>
      <c r="P250" s="20">
        <f>P249-VLookups!$C$42</f>
        <v>-107.5</v>
      </c>
      <c r="Q250" s="22">
        <v>6</v>
      </c>
      <c r="R250" s="19">
        <v>0</v>
      </c>
      <c r="S250" s="20">
        <f>VLookups!$C$50</f>
        <v>-3580.614715990946</v>
      </c>
      <c r="T250" s="19">
        <v>0</v>
      </c>
      <c r="U250" s="9">
        <v>102</v>
      </c>
      <c r="V250" s="21">
        <f>V249-VLookups!$C$54</f>
        <v>-1730</v>
      </c>
      <c r="W250" s="21">
        <f>-VLookups!$C$60</f>
        <v>-300</v>
      </c>
      <c r="X250" s="21">
        <f>-VLookups!$C$62</f>
        <v>-125</v>
      </c>
      <c r="Y250" s="20">
        <f>Y249*(1+VLookups!$C$57/12)</f>
        <v>-306.18164857427723</v>
      </c>
      <c r="Z250" s="20">
        <f>-E250*VLookups!$J$3</f>
        <v>-596.93665903975284</v>
      </c>
      <c r="AA250" s="19">
        <v>0</v>
      </c>
      <c r="AB250" s="20">
        <f t="shared" si="9"/>
        <v>2384.7741707895966</v>
      </c>
      <c r="AC250" s="20">
        <f t="shared" si="10"/>
        <v>358394.61186475732</v>
      </c>
    </row>
    <row r="251" spans="2:29" x14ac:dyDescent="0.25">
      <c r="B251" s="9">
        <v>247</v>
      </c>
      <c r="C251" s="9">
        <f t="shared" si="11"/>
        <v>43</v>
      </c>
      <c r="D251" s="9">
        <v>7</v>
      </c>
      <c r="E251" s="20">
        <v>14923.416475993819</v>
      </c>
      <c r="F251" s="20">
        <f>'B-B-HS'!E251*-VLookups!$C$10*2</f>
        <v>-895.40498855962915</v>
      </c>
      <c r="G251" s="19">
        <v>0</v>
      </c>
      <c r="H251" s="20">
        <f>(-VLookups!$C$13)*(E251+F251/2)</f>
        <v>-4212.4327686787756</v>
      </c>
      <c r="I251" s="19">
        <v>0</v>
      </c>
      <c r="J251" s="19">
        <v>0</v>
      </c>
      <c r="K251" s="19">
        <v>0</v>
      </c>
      <c r="L251" s="19">
        <v>0</v>
      </c>
      <c r="M251" s="19">
        <v>0</v>
      </c>
      <c r="N251" s="20" t="s">
        <v>36</v>
      </c>
      <c r="O251" s="20">
        <f>VLookups!$C$39</f>
        <v>-1132.2740186406561</v>
      </c>
      <c r="P251" s="20">
        <f>P250-VLookups!$C$42</f>
        <v>-109</v>
      </c>
      <c r="Q251" s="22">
        <v>7</v>
      </c>
      <c r="R251" s="19">
        <v>0</v>
      </c>
      <c r="S251" s="20">
        <f>VLookups!$C$50</f>
        <v>-3580.614715990946</v>
      </c>
      <c r="T251" s="19">
        <v>0</v>
      </c>
      <c r="U251" s="9">
        <v>103</v>
      </c>
      <c r="V251" s="21">
        <f>V250-VLookups!$C$54</f>
        <v>-1735</v>
      </c>
      <c r="W251" s="21">
        <f>-VLookups!$C$60</f>
        <v>-300</v>
      </c>
      <c r="X251" s="21">
        <f>-VLookups!$C$62</f>
        <v>-125</v>
      </c>
      <c r="Y251" s="20">
        <f>Y250*(1+VLookups!$C$57/12)</f>
        <v>-307.07467838261886</v>
      </c>
      <c r="Z251" s="20">
        <f>-E251*VLookups!$J$3</f>
        <v>-596.93665903975284</v>
      </c>
      <c r="AA251" s="19">
        <v>0</v>
      </c>
      <c r="AB251" s="20">
        <f t="shared" si="9"/>
        <v>2377.3811409812552</v>
      </c>
      <c r="AC251" s="20">
        <f t="shared" si="10"/>
        <v>361369.31735884654</v>
      </c>
    </row>
    <row r="252" spans="2:29" x14ac:dyDescent="0.25">
      <c r="B252" s="9">
        <v>248</v>
      </c>
      <c r="C252" s="9">
        <f t="shared" si="11"/>
        <v>43</v>
      </c>
      <c r="D252" s="9">
        <v>8</v>
      </c>
      <c r="E252" s="20">
        <v>14923.416475993819</v>
      </c>
      <c r="F252" s="20">
        <f>'B-B-HS'!E252*-VLookups!$C$10*2</f>
        <v>-895.40498855962915</v>
      </c>
      <c r="G252" s="19">
        <v>0</v>
      </c>
      <c r="H252" s="20">
        <f>(-VLookups!$C$13)*(E252+F252/2)</f>
        <v>-4212.4327686787756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20" t="s">
        <v>36</v>
      </c>
      <c r="O252" s="20">
        <f>VLookups!$C$39</f>
        <v>-1132.2740186406561</v>
      </c>
      <c r="P252" s="20">
        <f>P251-VLookups!$C$42</f>
        <v>-110.5</v>
      </c>
      <c r="Q252" s="22">
        <v>8</v>
      </c>
      <c r="R252" s="19">
        <v>0</v>
      </c>
      <c r="S252" s="20">
        <f>VLookups!$C$50</f>
        <v>-3580.614715990946</v>
      </c>
      <c r="T252" s="19">
        <v>0</v>
      </c>
      <c r="U252" s="9">
        <v>104</v>
      </c>
      <c r="V252" s="21">
        <f>V251-VLookups!$C$54</f>
        <v>-1740</v>
      </c>
      <c r="W252" s="21">
        <f>-VLookups!$C$60</f>
        <v>-300</v>
      </c>
      <c r="X252" s="21">
        <f>-VLookups!$C$62</f>
        <v>-125</v>
      </c>
      <c r="Y252" s="20">
        <f>Y251*(1+VLookups!$C$57/12)</f>
        <v>-307.97031286123485</v>
      </c>
      <c r="Z252" s="20">
        <f>-E252*VLookups!$J$3</f>
        <v>-596.93665903975284</v>
      </c>
      <c r="AA252" s="19">
        <v>0</v>
      </c>
      <c r="AB252" s="20">
        <f t="shared" si="9"/>
        <v>2369.9855065026395</v>
      </c>
      <c r="AC252" s="20">
        <f t="shared" si="10"/>
        <v>364341.58506094728</v>
      </c>
    </row>
    <row r="253" spans="2:29" x14ac:dyDescent="0.25">
      <c r="B253" s="9">
        <v>249</v>
      </c>
      <c r="C253" s="9">
        <f t="shared" si="11"/>
        <v>43</v>
      </c>
      <c r="D253" s="9">
        <v>9</v>
      </c>
      <c r="E253" s="20">
        <v>14923.416475993819</v>
      </c>
      <c r="F253" s="20">
        <f>'B-B-HS'!E253*-VLookups!$C$10*2</f>
        <v>-895.40498855962915</v>
      </c>
      <c r="G253" s="19">
        <v>0</v>
      </c>
      <c r="H253" s="20">
        <f>(-VLookups!$C$13)*(E253+F253/2)</f>
        <v>-4212.4327686787756</v>
      </c>
      <c r="I253" s="19">
        <v>0</v>
      </c>
      <c r="J253" s="19">
        <v>0</v>
      </c>
      <c r="K253" s="19">
        <v>0</v>
      </c>
      <c r="L253" s="19">
        <v>0</v>
      </c>
      <c r="M253" s="19">
        <v>0</v>
      </c>
      <c r="N253" s="20" t="s">
        <v>36</v>
      </c>
      <c r="O253" s="20">
        <f>VLookups!$C$39</f>
        <v>-1132.2740186406561</v>
      </c>
      <c r="P253" s="20">
        <f>P252-VLookups!$C$42</f>
        <v>-112</v>
      </c>
      <c r="Q253" s="22">
        <v>9</v>
      </c>
      <c r="R253" s="19">
        <v>0</v>
      </c>
      <c r="S253" s="20">
        <f>VLookups!$C$50</f>
        <v>-3580.614715990946</v>
      </c>
      <c r="T253" s="19">
        <v>0</v>
      </c>
      <c r="U253" s="9">
        <v>105</v>
      </c>
      <c r="V253" s="21">
        <f>V252-VLookups!$C$54</f>
        <v>-1745</v>
      </c>
      <c r="W253" s="21">
        <f>-VLookups!$C$60</f>
        <v>-300</v>
      </c>
      <c r="X253" s="21">
        <f>-VLookups!$C$62</f>
        <v>-125</v>
      </c>
      <c r="Y253" s="20">
        <f>Y252*(1+VLookups!$C$57/12)</f>
        <v>-308.8685596070801</v>
      </c>
      <c r="Z253" s="20">
        <f>-E253*VLookups!$J$3</f>
        <v>-596.93665903975284</v>
      </c>
      <c r="AA253" s="19">
        <v>0</v>
      </c>
      <c r="AB253" s="20">
        <f t="shared" si="9"/>
        <v>2362.5872597567941</v>
      </c>
      <c r="AC253" s="20">
        <f t="shared" si="10"/>
        <v>367311.40829580568</v>
      </c>
    </row>
    <row r="254" spans="2:29" x14ac:dyDescent="0.25">
      <c r="B254" s="9">
        <v>250</v>
      </c>
      <c r="C254" s="9">
        <f t="shared" si="11"/>
        <v>43</v>
      </c>
      <c r="D254" s="9">
        <v>10</v>
      </c>
      <c r="E254" s="20">
        <v>14923.416475993819</v>
      </c>
      <c r="F254" s="20">
        <f>'B-B-HS'!E254*-VLookups!$C$10*2</f>
        <v>-895.40498855962915</v>
      </c>
      <c r="G254" s="19">
        <v>0</v>
      </c>
      <c r="H254" s="20">
        <f>(-VLookups!$C$13)*(E254+F254/2)</f>
        <v>-4212.4327686787756</v>
      </c>
      <c r="I254" s="19">
        <v>0</v>
      </c>
      <c r="J254" s="19">
        <v>0</v>
      </c>
      <c r="K254" s="19">
        <v>0</v>
      </c>
      <c r="L254" s="19">
        <v>0</v>
      </c>
      <c r="M254" s="19">
        <v>0</v>
      </c>
      <c r="N254" s="20" t="s">
        <v>36</v>
      </c>
      <c r="O254" s="20">
        <f>VLookups!$C$39</f>
        <v>-1132.2740186406561</v>
      </c>
      <c r="P254" s="20">
        <f>P253-VLookups!$C$42</f>
        <v>-113.5</v>
      </c>
      <c r="Q254" s="22">
        <v>10</v>
      </c>
      <c r="R254" s="19">
        <v>0</v>
      </c>
      <c r="S254" s="20">
        <f>VLookups!$C$50</f>
        <v>-3580.614715990946</v>
      </c>
      <c r="T254" s="19">
        <v>0</v>
      </c>
      <c r="U254" s="9">
        <v>106</v>
      </c>
      <c r="V254" s="21">
        <f>V253-VLookups!$C$54</f>
        <v>-1750</v>
      </c>
      <c r="W254" s="21">
        <f>-VLookups!$C$60</f>
        <v>-300</v>
      </c>
      <c r="X254" s="21">
        <f>-VLookups!$C$62</f>
        <v>-125</v>
      </c>
      <c r="Y254" s="20">
        <f>Y253*(1+VLookups!$C$57/12)</f>
        <v>-309.76942623926743</v>
      </c>
      <c r="Z254" s="20">
        <f>-E254*VLookups!$J$3</f>
        <v>-596.93665903975284</v>
      </c>
      <c r="AA254" s="19">
        <v>0</v>
      </c>
      <c r="AB254" s="20">
        <f t="shared" si="9"/>
        <v>2355.1863931246071</v>
      </c>
      <c r="AC254" s="20">
        <f t="shared" si="10"/>
        <v>370278.78036942333</v>
      </c>
    </row>
    <row r="255" spans="2:29" x14ac:dyDescent="0.25">
      <c r="B255" s="9">
        <v>251</v>
      </c>
      <c r="C255" s="9">
        <f t="shared" si="11"/>
        <v>43</v>
      </c>
      <c r="D255" s="9">
        <v>11</v>
      </c>
      <c r="E255" s="20">
        <v>14923.416475993819</v>
      </c>
      <c r="F255" s="20">
        <f>'B-B-HS'!E255*-VLookups!$C$10*2</f>
        <v>-895.40498855962915</v>
      </c>
      <c r="G255" s="19">
        <v>0</v>
      </c>
      <c r="H255" s="20">
        <f>(-VLookups!$C$13)*(E255+F255/2)</f>
        <v>-4212.4327686787756</v>
      </c>
      <c r="I255" s="19">
        <v>0</v>
      </c>
      <c r="J255" s="19">
        <v>0</v>
      </c>
      <c r="K255" s="19">
        <v>0</v>
      </c>
      <c r="L255" s="19">
        <v>0</v>
      </c>
      <c r="M255" s="19">
        <v>0</v>
      </c>
      <c r="N255" s="20" t="s">
        <v>36</v>
      </c>
      <c r="O255" s="20">
        <f>VLookups!$C$39</f>
        <v>-1132.2740186406561</v>
      </c>
      <c r="P255" s="20">
        <f>P254-VLookups!$C$42</f>
        <v>-115</v>
      </c>
      <c r="Q255" s="22">
        <v>11</v>
      </c>
      <c r="R255" s="19">
        <v>0</v>
      </c>
      <c r="S255" s="20">
        <f>VLookups!$C$50</f>
        <v>-3580.614715990946</v>
      </c>
      <c r="T255" s="19">
        <v>0</v>
      </c>
      <c r="U255" s="9">
        <v>107</v>
      </c>
      <c r="V255" s="21">
        <f>V254-VLookups!$C$54</f>
        <v>-1755</v>
      </c>
      <c r="W255" s="21">
        <f>-VLookups!$C$60</f>
        <v>-300</v>
      </c>
      <c r="X255" s="21">
        <f>-VLookups!$C$62</f>
        <v>-125</v>
      </c>
      <c r="Y255" s="20">
        <f>Y254*(1+VLookups!$C$57/12)</f>
        <v>-310.67292039913195</v>
      </c>
      <c r="Z255" s="20">
        <f>-E255*VLookups!$J$3</f>
        <v>-596.93665903975284</v>
      </c>
      <c r="AA255" s="19">
        <v>0</v>
      </c>
      <c r="AB255" s="20">
        <f t="shared" si="9"/>
        <v>2347.7828989647423</v>
      </c>
      <c r="AC255" s="20">
        <f t="shared" si="10"/>
        <v>373243.69456900383</v>
      </c>
    </row>
    <row r="256" spans="2:29" x14ac:dyDescent="0.25">
      <c r="B256" s="9">
        <v>252</v>
      </c>
      <c r="C256" s="9">
        <f t="shared" si="11"/>
        <v>44</v>
      </c>
      <c r="D256" s="9">
        <v>0</v>
      </c>
      <c r="E256" s="20">
        <v>15445.736052653601</v>
      </c>
      <c r="F256" s="20">
        <f>'B-B-HS'!E256*-VLookups!$C$10*2</f>
        <v>-926.74416315921599</v>
      </c>
      <c r="G256" s="19">
        <v>0</v>
      </c>
      <c r="H256" s="20">
        <f>(-VLookups!$C$13)*(E256+F256/2)</f>
        <v>-4359.867915582533</v>
      </c>
      <c r="I256" s="19">
        <v>0</v>
      </c>
      <c r="J256" s="19">
        <v>0</v>
      </c>
      <c r="K256" s="19">
        <v>0</v>
      </c>
      <c r="L256" s="19">
        <v>0</v>
      </c>
      <c r="M256" s="19">
        <v>0</v>
      </c>
      <c r="N256" s="20" t="s">
        <v>36</v>
      </c>
      <c r="O256" s="20">
        <f>VLookups!$C$39</f>
        <v>-1132.2740186406561</v>
      </c>
      <c r="P256" s="20">
        <f>P255-VLookups!$C$42</f>
        <v>-116.5</v>
      </c>
      <c r="Q256" s="22">
        <v>12</v>
      </c>
      <c r="R256" s="19">
        <v>0</v>
      </c>
      <c r="S256" s="20">
        <f>VLookups!$C$50</f>
        <v>-3580.614715990946</v>
      </c>
      <c r="T256" s="19">
        <v>0</v>
      </c>
      <c r="U256" s="9">
        <v>108</v>
      </c>
      <c r="V256" s="21">
        <f>V255-VLookups!$C$54</f>
        <v>-1760</v>
      </c>
      <c r="W256" s="21">
        <f>-VLookups!$C$60</f>
        <v>-300</v>
      </c>
      <c r="X256" s="21">
        <f>-VLookups!$C$62</f>
        <v>-125</v>
      </c>
      <c r="Y256" s="20">
        <f>Y255*(1+VLookups!$C$57/12)</f>
        <v>-311.57904975029606</v>
      </c>
      <c r="Z256" s="20">
        <f>-E256*VLookups!$J$3</f>
        <v>-617.82944210614403</v>
      </c>
      <c r="AA256" s="19">
        <v>0</v>
      </c>
      <c r="AB256" s="20">
        <f t="shared" si="9"/>
        <v>2678.6988290034196</v>
      </c>
      <c r="AC256" s="20">
        <f t="shared" si="10"/>
        <v>376544.46622228896</v>
      </c>
    </row>
    <row r="257" spans="2:29" x14ac:dyDescent="0.25">
      <c r="B257" s="9">
        <v>253</v>
      </c>
      <c r="C257" s="9">
        <f t="shared" si="11"/>
        <v>44</v>
      </c>
      <c r="D257" s="9">
        <v>1</v>
      </c>
      <c r="E257" s="20">
        <v>15445.736052653601</v>
      </c>
      <c r="F257" s="20">
        <f>'B-B-HS'!E257*-VLookups!$C$10*2</f>
        <v>-926.74416315921599</v>
      </c>
      <c r="G257" s="19">
        <v>0</v>
      </c>
      <c r="H257" s="20">
        <f>(-VLookups!$C$13)*(E257+F257/2)</f>
        <v>-4359.867915582533</v>
      </c>
      <c r="I257" s="19">
        <v>0</v>
      </c>
      <c r="J257" s="19">
        <v>0</v>
      </c>
      <c r="K257" s="19">
        <v>0</v>
      </c>
      <c r="L257" s="19">
        <v>0</v>
      </c>
      <c r="M257" s="19">
        <v>0</v>
      </c>
      <c r="N257" s="20" t="s">
        <v>36</v>
      </c>
      <c r="O257" s="20">
        <f>VLookups!$C$39</f>
        <v>-1132.2740186406561</v>
      </c>
      <c r="P257" s="20">
        <f>P256-VLookups!$C$42</f>
        <v>-118</v>
      </c>
      <c r="Q257" s="22">
        <v>13</v>
      </c>
      <c r="R257" s="19">
        <v>0</v>
      </c>
      <c r="S257" s="20">
        <f>VLookups!$C$50</f>
        <v>-3580.614715990946</v>
      </c>
      <c r="T257" s="19">
        <v>0</v>
      </c>
      <c r="U257" s="9">
        <v>109</v>
      </c>
      <c r="V257" s="21">
        <f>V256-VLookups!$C$54</f>
        <v>-1765</v>
      </c>
      <c r="W257" s="21">
        <f>-VLookups!$C$60</f>
        <v>-300</v>
      </c>
      <c r="X257" s="21">
        <f>-VLookups!$C$62</f>
        <v>-125</v>
      </c>
      <c r="Y257" s="20">
        <f>Y256*(1+VLookups!$C$57/12)</f>
        <v>-312.48782197873442</v>
      </c>
      <c r="Z257" s="20">
        <f>-E257*VLookups!$J$3</f>
        <v>-617.82944210614403</v>
      </c>
      <c r="AA257" s="19">
        <v>0</v>
      </c>
      <c r="AB257" s="20">
        <f t="shared" si="9"/>
        <v>2671.2900567749816</v>
      </c>
      <c r="AC257" s="20">
        <f t="shared" si="10"/>
        <v>379843.33038943441</v>
      </c>
    </row>
    <row r="258" spans="2:29" x14ac:dyDescent="0.25">
      <c r="B258" s="9">
        <v>254</v>
      </c>
      <c r="C258" s="9">
        <f t="shared" si="11"/>
        <v>44</v>
      </c>
      <c r="D258" s="9">
        <v>2</v>
      </c>
      <c r="E258" s="20">
        <v>15445.736052653601</v>
      </c>
      <c r="F258" s="20">
        <f>'B-B-HS'!E258*-VLookups!$C$10*2</f>
        <v>-926.74416315921599</v>
      </c>
      <c r="G258" s="19">
        <v>0</v>
      </c>
      <c r="H258" s="20">
        <f>(-VLookups!$C$13)*(E258+F258/2)</f>
        <v>-4359.867915582533</v>
      </c>
      <c r="I258" s="19">
        <v>0</v>
      </c>
      <c r="J258" s="19">
        <v>0</v>
      </c>
      <c r="K258" s="19">
        <v>0</v>
      </c>
      <c r="L258" s="19">
        <v>0</v>
      </c>
      <c r="M258" s="19">
        <v>0</v>
      </c>
      <c r="N258" s="20" t="s">
        <v>36</v>
      </c>
      <c r="O258" s="20">
        <f>VLookups!$C$39</f>
        <v>-1132.2740186406561</v>
      </c>
      <c r="P258" s="20">
        <f>P257-VLookups!$C$42</f>
        <v>-119.5</v>
      </c>
      <c r="Q258" s="22">
        <v>14</v>
      </c>
      <c r="R258" s="19">
        <v>0</v>
      </c>
      <c r="S258" s="20">
        <f>VLookups!$C$50</f>
        <v>-3580.614715990946</v>
      </c>
      <c r="T258" s="19">
        <v>0</v>
      </c>
      <c r="U258" s="9">
        <v>110</v>
      </c>
      <c r="V258" s="21">
        <f>V257-VLookups!$C$54</f>
        <v>-1770</v>
      </c>
      <c r="W258" s="21">
        <f>-VLookups!$C$60</f>
        <v>-300</v>
      </c>
      <c r="X258" s="21">
        <f>-VLookups!$C$62</f>
        <v>-125</v>
      </c>
      <c r="Y258" s="20">
        <f>Y257*(1+VLookups!$C$57/12)</f>
        <v>-313.39924479283906</v>
      </c>
      <c r="Z258" s="20">
        <f>-E258*VLookups!$J$3</f>
        <v>-617.82944210614403</v>
      </c>
      <c r="AA258" s="19">
        <v>0</v>
      </c>
      <c r="AB258" s="20">
        <f t="shared" si="9"/>
        <v>2663.8786339608769</v>
      </c>
      <c r="AC258" s="20">
        <f t="shared" si="10"/>
        <v>383140.28124071099</v>
      </c>
    </row>
    <row r="259" spans="2:29" x14ac:dyDescent="0.25">
      <c r="B259" s="9">
        <v>255</v>
      </c>
      <c r="C259" s="9">
        <f t="shared" si="11"/>
        <v>44</v>
      </c>
      <c r="D259" s="9">
        <v>3</v>
      </c>
      <c r="E259" s="20">
        <v>15445.736052653601</v>
      </c>
      <c r="F259" s="20">
        <f>'B-B-HS'!E259*-VLookups!$C$10*2</f>
        <v>-926.74416315921599</v>
      </c>
      <c r="G259" s="19">
        <v>0</v>
      </c>
      <c r="H259" s="20">
        <f>(-VLookups!$C$13)*(E259+F259/2)</f>
        <v>-4359.867915582533</v>
      </c>
      <c r="I259" s="19">
        <v>0</v>
      </c>
      <c r="J259" s="19">
        <v>0</v>
      </c>
      <c r="K259" s="19">
        <v>0</v>
      </c>
      <c r="L259" s="19">
        <v>0</v>
      </c>
      <c r="M259" s="19">
        <v>0</v>
      </c>
      <c r="N259" s="20" t="s">
        <v>36</v>
      </c>
      <c r="O259" s="20">
        <f>VLookups!$C$39</f>
        <v>-1132.2740186406561</v>
      </c>
      <c r="P259" s="20">
        <f>P258-VLookups!$C$42</f>
        <v>-121</v>
      </c>
      <c r="Q259" s="22">
        <v>15</v>
      </c>
      <c r="R259" s="19">
        <v>0</v>
      </c>
      <c r="S259" s="20">
        <f>VLookups!$C$50</f>
        <v>-3580.614715990946</v>
      </c>
      <c r="T259" s="19">
        <v>0</v>
      </c>
      <c r="U259" s="9">
        <v>111</v>
      </c>
      <c r="V259" s="21">
        <f>V258-VLookups!$C$54</f>
        <v>-1775</v>
      </c>
      <c r="W259" s="21">
        <f>-VLookups!$C$60</f>
        <v>-300</v>
      </c>
      <c r="X259" s="21">
        <f>-VLookups!$C$62</f>
        <v>-125</v>
      </c>
      <c r="Y259" s="20">
        <f>Y258*(1+VLookups!$C$57/12)</f>
        <v>-314.31332592348485</v>
      </c>
      <c r="Z259" s="20">
        <f>-E259*VLookups!$J$3</f>
        <v>-617.82944210614403</v>
      </c>
      <c r="AA259" s="19">
        <v>0</v>
      </c>
      <c r="AB259" s="20">
        <f t="shared" si="9"/>
        <v>2656.4645528302312</v>
      </c>
      <c r="AC259" s="20">
        <f t="shared" si="10"/>
        <v>386435.31292894238</v>
      </c>
    </row>
    <row r="260" spans="2:29" x14ac:dyDescent="0.25">
      <c r="B260" s="9">
        <v>256</v>
      </c>
      <c r="C260" s="9">
        <f t="shared" si="11"/>
        <v>44</v>
      </c>
      <c r="D260" s="9">
        <v>4</v>
      </c>
      <c r="E260" s="20">
        <v>15445.736052653601</v>
      </c>
      <c r="F260" s="20">
        <f>'B-B-HS'!E260*-VLookups!$C$10*2</f>
        <v>-926.74416315921599</v>
      </c>
      <c r="G260" s="19">
        <v>0</v>
      </c>
      <c r="H260" s="20">
        <f>(-VLookups!$C$13)*(E260+F260/2)</f>
        <v>-4359.867915582533</v>
      </c>
      <c r="I260" s="19">
        <v>0</v>
      </c>
      <c r="J260" s="19">
        <v>0</v>
      </c>
      <c r="K260" s="19">
        <v>0</v>
      </c>
      <c r="L260" s="19">
        <v>0</v>
      </c>
      <c r="M260" s="19">
        <v>0</v>
      </c>
      <c r="N260" s="20" t="s">
        <v>36</v>
      </c>
      <c r="O260" s="20">
        <f>VLookups!$C$39</f>
        <v>-1132.2740186406561</v>
      </c>
      <c r="P260" s="20">
        <f>P259-VLookups!$C$42</f>
        <v>-122.5</v>
      </c>
      <c r="Q260" s="22">
        <v>16</v>
      </c>
      <c r="R260" s="19">
        <v>0</v>
      </c>
      <c r="S260" s="20">
        <f>VLookups!$C$50</f>
        <v>-3580.614715990946</v>
      </c>
      <c r="T260" s="19">
        <v>0</v>
      </c>
      <c r="U260" s="9">
        <v>112</v>
      </c>
      <c r="V260" s="21">
        <f>V259-VLookups!$C$54</f>
        <v>-1780</v>
      </c>
      <c r="W260" s="21">
        <f>-VLookups!$C$60</f>
        <v>-300</v>
      </c>
      <c r="X260" s="21">
        <f>-VLookups!$C$62</f>
        <v>-125</v>
      </c>
      <c r="Y260" s="20">
        <f>Y259*(1+VLookups!$C$57/12)</f>
        <v>-315.23007312409504</v>
      </c>
      <c r="Z260" s="20">
        <f>-E260*VLookups!$J$3</f>
        <v>-617.82944210614403</v>
      </c>
      <c r="AA260" s="19">
        <v>0</v>
      </c>
      <c r="AB260" s="20">
        <f t="shared" si="9"/>
        <v>2649.0478056296211</v>
      </c>
      <c r="AC260" s="20">
        <f t="shared" si="10"/>
        <v>389728.41958945355</v>
      </c>
    </row>
    <row r="261" spans="2:29" x14ac:dyDescent="0.25">
      <c r="B261" s="9">
        <v>257</v>
      </c>
      <c r="C261" s="9">
        <f t="shared" si="11"/>
        <v>44</v>
      </c>
      <c r="D261" s="9">
        <v>5</v>
      </c>
      <c r="E261" s="20">
        <v>15445.736052653601</v>
      </c>
      <c r="F261" s="20">
        <f>'B-B-HS'!E261*-VLookups!$C$10*2</f>
        <v>-926.74416315921599</v>
      </c>
      <c r="G261" s="19">
        <v>0</v>
      </c>
      <c r="H261" s="20">
        <f>(-VLookups!$C$13)*(E261+F261/2)</f>
        <v>-4359.867915582533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20" t="s">
        <v>36</v>
      </c>
      <c r="O261" s="20">
        <f>VLookups!$C$39</f>
        <v>-1132.2740186406561</v>
      </c>
      <c r="P261" s="20">
        <f>P260-VLookups!$C$42</f>
        <v>-124</v>
      </c>
      <c r="Q261" s="22">
        <v>17</v>
      </c>
      <c r="R261" s="19">
        <v>0</v>
      </c>
      <c r="S261" s="20">
        <f>VLookups!$C$50</f>
        <v>-3580.614715990946</v>
      </c>
      <c r="T261" s="19">
        <v>0</v>
      </c>
      <c r="U261" s="9">
        <v>113</v>
      </c>
      <c r="V261" s="21">
        <f>V260-VLookups!$C$54</f>
        <v>-1785</v>
      </c>
      <c r="W261" s="21">
        <f>-VLookups!$C$60</f>
        <v>-300</v>
      </c>
      <c r="X261" s="21">
        <f>-VLookups!$C$62</f>
        <v>-125</v>
      </c>
      <c r="Y261" s="20">
        <f>Y260*(1+VLookups!$C$57/12)</f>
        <v>-316.14949417070699</v>
      </c>
      <c r="Z261" s="20">
        <f>-E261*VLookups!$J$3</f>
        <v>-617.82944210614403</v>
      </c>
      <c r="AA261" s="19">
        <v>0</v>
      </c>
      <c r="AB261" s="20">
        <f t="shared" ref="AB261:AB324" si="12">SUM(E261,F261/2,H261,I261,K261,L261,M261,O261,P261,R261,S261,T261,V261,W261,X261,Y261,G261,J261,Z261,AA261)</f>
        <v>2641.6283845830089</v>
      </c>
      <c r="AC261" s="20">
        <f t="shared" ref="AC261:AC324" si="13">AB261+(AC260*(1+($AC$2/12)))</f>
        <v>393019.59534001898</v>
      </c>
    </row>
    <row r="262" spans="2:29" x14ac:dyDescent="0.25">
      <c r="B262" s="9">
        <v>258</v>
      </c>
      <c r="C262" s="9">
        <f t="shared" si="11"/>
        <v>44</v>
      </c>
      <c r="D262" s="9">
        <v>6</v>
      </c>
      <c r="E262" s="20">
        <v>15445.736052653601</v>
      </c>
      <c r="F262" s="20">
        <f>'B-B-HS'!E262*-VLookups!$C$10*2</f>
        <v>-926.74416315921599</v>
      </c>
      <c r="G262" s="19">
        <v>0</v>
      </c>
      <c r="H262" s="20">
        <f>(-VLookups!$C$13)*(E262+F262/2)</f>
        <v>-4359.867915582533</v>
      </c>
      <c r="I262" s="19">
        <v>0</v>
      </c>
      <c r="J262" s="19">
        <v>0</v>
      </c>
      <c r="K262" s="19">
        <v>0</v>
      </c>
      <c r="L262" s="19">
        <v>0</v>
      </c>
      <c r="M262" s="19">
        <v>0</v>
      </c>
      <c r="N262" s="20" t="s">
        <v>36</v>
      </c>
      <c r="O262" s="20">
        <f>VLookups!$C$39</f>
        <v>-1132.2740186406561</v>
      </c>
      <c r="P262" s="20">
        <f>P261-VLookups!$C$42</f>
        <v>-125.5</v>
      </c>
      <c r="Q262" s="22">
        <v>18</v>
      </c>
      <c r="R262" s="19">
        <v>0</v>
      </c>
      <c r="S262" s="20">
        <f>VLookups!$C$50</f>
        <v>-3580.614715990946</v>
      </c>
      <c r="T262" s="19">
        <v>0</v>
      </c>
      <c r="U262" s="9">
        <v>114</v>
      </c>
      <c r="V262" s="21">
        <f>V261-VLookups!$C$54</f>
        <v>-1790</v>
      </c>
      <c r="W262" s="21">
        <f>-VLookups!$C$60</f>
        <v>-300</v>
      </c>
      <c r="X262" s="21">
        <f>-VLookups!$C$62</f>
        <v>-125</v>
      </c>
      <c r="Y262" s="20">
        <f>Y261*(1+VLookups!$C$57/12)</f>
        <v>-317.07159686203823</v>
      </c>
      <c r="Z262" s="20">
        <f>-E262*VLookups!$J$3</f>
        <v>-617.82944210614403</v>
      </c>
      <c r="AA262" s="19">
        <v>0</v>
      </c>
      <c r="AB262" s="20">
        <f t="shared" si="12"/>
        <v>2634.2062818916775</v>
      </c>
      <c r="AC262" s="20">
        <f t="shared" si="13"/>
        <v>396308.83428081067</v>
      </c>
    </row>
    <row r="263" spans="2:29" x14ac:dyDescent="0.25">
      <c r="B263" s="9">
        <v>259</v>
      </c>
      <c r="C263" s="9">
        <f t="shared" si="11"/>
        <v>44</v>
      </c>
      <c r="D263" s="9">
        <v>7</v>
      </c>
      <c r="E263" s="20">
        <v>15445.736052653601</v>
      </c>
      <c r="F263" s="20">
        <f>'B-B-HS'!E263*-VLookups!$C$10*2</f>
        <v>-926.74416315921599</v>
      </c>
      <c r="G263" s="19">
        <v>0</v>
      </c>
      <c r="H263" s="20">
        <f>(-VLookups!$C$13)*(E263+F263/2)</f>
        <v>-4359.867915582533</v>
      </c>
      <c r="I263" s="19">
        <v>0</v>
      </c>
      <c r="J263" s="19">
        <v>0</v>
      </c>
      <c r="K263" s="19">
        <v>0</v>
      </c>
      <c r="L263" s="19">
        <v>0</v>
      </c>
      <c r="M263" s="19">
        <v>0</v>
      </c>
      <c r="N263" s="20" t="s">
        <v>36</v>
      </c>
      <c r="O263" s="20">
        <f>VLookups!$C$39</f>
        <v>-1132.2740186406561</v>
      </c>
      <c r="P263" s="20">
        <f>P262-VLookups!$C$42</f>
        <v>-127</v>
      </c>
      <c r="Q263" s="22">
        <v>19</v>
      </c>
      <c r="R263" s="19">
        <v>0</v>
      </c>
      <c r="S263" s="20">
        <f>VLookups!$C$50</f>
        <v>-3580.614715990946</v>
      </c>
      <c r="T263" s="19">
        <v>0</v>
      </c>
      <c r="U263" s="9">
        <v>115</v>
      </c>
      <c r="V263" s="21">
        <f>V262-VLookups!$C$54</f>
        <v>-1795</v>
      </c>
      <c r="W263" s="21">
        <f>-VLookups!$C$60</f>
        <v>-300</v>
      </c>
      <c r="X263" s="21">
        <f>-VLookups!$C$62</f>
        <v>-125</v>
      </c>
      <c r="Y263" s="20">
        <f>Y262*(1+VLookups!$C$57/12)</f>
        <v>-317.99638901955251</v>
      </c>
      <c r="Z263" s="20">
        <f>-E263*VLookups!$J$3</f>
        <v>-617.82944210614403</v>
      </c>
      <c r="AA263" s="19">
        <v>0</v>
      </c>
      <c r="AB263" s="20">
        <f t="shared" si="12"/>
        <v>2626.7814897341632</v>
      </c>
      <c r="AC263" s="20">
        <f t="shared" si="13"/>
        <v>399596.1304943462</v>
      </c>
    </row>
    <row r="264" spans="2:29" x14ac:dyDescent="0.25">
      <c r="B264" s="9">
        <v>260</v>
      </c>
      <c r="C264" s="9">
        <f t="shared" si="11"/>
        <v>44</v>
      </c>
      <c r="D264" s="9">
        <v>8</v>
      </c>
      <c r="E264" s="20">
        <v>15445.736052653601</v>
      </c>
      <c r="F264" s="20">
        <f>'B-B-HS'!E264*-VLookups!$C$10*2</f>
        <v>-926.74416315921599</v>
      </c>
      <c r="G264" s="19">
        <v>0</v>
      </c>
      <c r="H264" s="20">
        <f>(-VLookups!$C$13)*(E264+F264/2)</f>
        <v>-4359.867915582533</v>
      </c>
      <c r="I264" s="19">
        <v>0</v>
      </c>
      <c r="J264" s="19">
        <v>0</v>
      </c>
      <c r="K264" s="19">
        <v>0</v>
      </c>
      <c r="L264" s="19">
        <v>0</v>
      </c>
      <c r="M264" s="19">
        <v>0</v>
      </c>
      <c r="N264" s="20" t="s">
        <v>36</v>
      </c>
      <c r="O264" s="20">
        <f>VLookups!$C$39</f>
        <v>-1132.2740186406561</v>
      </c>
      <c r="P264" s="20">
        <f>P263-VLookups!$C$42</f>
        <v>-128.5</v>
      </c>
      <c r="Q264" s="22">
        <v>20</v>
      </c>
      <c r="R264" s="19">
        <v>0</v>
      </c>
      <c r="S264" s="20">
        <f>VLookups!$C$50</f>
        <v>-3580.614715990946</v>
      </c>
      <c r="T264" s="19">
        <v>0</v>
      </c>
      <c r="U264" s="9">
        <v>116</v>
      </c>
      <c r="V264" s="21">
        <f>V263-VLookups!$C$54</f>
        <v>-1800</v>
      </c>
      <c r="W264" s="21">
        <f>-VLookups!$C$60</f>
        <v>-300</v>
      </c>
      <c r="X264" s="21">
        <f>-VLookups!$C$62</f>
        <v>-125</v>
      </c>
      <c r="Y264" s="20">
        <f>Y263*(1+VLookups!$C$57/12)</f>
        <v>-318.92387848752622</v>
      </c>
      <c r="Z264" s="20">
        <f>-E264*VLookups!$J$3</f>
        <v>-617.82944210614403</v>
      </c>
      <c r="AA264" s="19">
        <v>0</v>
      </c>
      <c r="AB264" s="20">
        <f t="shared" si="12"/>
        <v>2619.3540002661898</v>
      </c>
      <c r="AC264" s="20">
        <f t="shared" si="13"/>
        <v>402881.47804543632</v>
      </c>
    </row>
    <row r="265" spans="2:29" x14ac:dyDescent="0.25">
      <c r="B265" s="9">
        <v>261</v>
      </c>
      <c r="C265" s="9">
        <f t="shared" si="11"/>
        <v>44</v>
      </c>
      <c r="D265" s="9">
        <v>9</v>
      </c>
      <c r="E265" s="20">
        <v>15445.736052653601</v>
      </c>
      <c r="F265" s="20">
        <f>'B-B-HS'!E265*-VLookups!$C$10*2</f>
        <v>-926.74416315921599</v>
      </c>
      <c r="G265" s="19">
        <v>0</v>
      </c>
      <c r="H265" s="20">
        <f>(-VLookups!$C$13)*(E265+F265/2)</f>
        <v>-4359.867915582533</v>
      </c>
      <c r="I265" s="19">
        <v>0</v>
      </c>
      <c r="J265" s="19">
        <v>0</v>
      </c>
      <c r="K265" s="19">
        <v>0</v>
      </c>
      <c r="L265" s="19">
        <v>0</v>
      </c>
      <c r="M265" s="19">
        <v>0</v>
      </c>
      <c r="N265" s="20" t="s">
        <v>36</v>
      </c>
      <c r="O265" s="20">
        <f>VLookups!$C$39</f>
        <v>-1132.2740186406561</v>
      </c>
      <c r="P265" s="20">
        <f>P264-VLookups!$C$42</f>
        <v>-130</v>
      </c>
      <c r="Q265" s="22">
        <v>21</v>
      </c>
      <c r="R265" s="19">
        <v>0</v>
      </c>
      <c r="S265" s="20">
        <f>VLookups!$C$50</f>
        <v>-3580.614715990946</v>
      </c>
      <c r="T265" s="19">
        <v>0</v>
      </c>
      <c r="U265" s="9">
        <v>117</v>
      </c>
      <c r="V265" s="21">
        <f>V264-VLookups!$C$54</f>
        <v>-1805</v>
      </c>
      <c r="W265" s="21">
        <f>-VLookups!$C$60</f>
        <v>-300</v>
      </c>
      <c r="X265" s="21">
        <f>-VLookups!$C$62</f>
        <v>-125</v>
      </c>
      <c r="Y265" s="20">
        <f>Y264*(1+VLookups!$C$57/12)</f>
        <v>-319.85407313311487</v>
      </c>
      <c r="Z265" s="20">
        <f>-E265*VLookups!$J$3</f>
        <v>-617.82944210614403</v>
      </c>
      <c r="AA265" s="19">
        <v>0</v>
      </c>
      <c r="AB265" s="20">
        <f t="shared" si="12"/>
        <v>2611.9238056206009</v>
      </c>
      <c r="AC265" s="20">
        <f t="shared" si="13"/>
        <v>406164.87098113267</v>
      </c>
    </row>
    <row r="266" spans="2:29" x14ac:dyDescent="0.25">
      <c r="B266" s="9">
        <v>262</v>
      </c>
      <c r="C266" s="9">
        <f t="shared" si="11"/>
        <v>44</v>
      </c>
      <c r="D266" s="9">
        <v>10</v>
      </c>
      <c r="E266" s="20">
        <v>15445.736052653601</v>
      </c>
      <c r="F266" s="20">
        <f>'B-B-HS'!E266*-VLookups!$C$10*2</f>
        <v>-926.74416315921599</v>
      </c>
      <c r="G266" s="19">
        <v>0</v>
      </c>
      <c r="H266" s="20">
        <f>(-VLookups!$C$13)*(E266+F266/2)</f>
        <v>-4359.867915582533</v>
      </c>
      <c r="I266" s="19">
        <v>0</v>
      </c>
      <c r="J266" s="19">
        <v>0</v>
      </c>
      <c r="K266" s="19">
        <v>0</v>
      </c>
      <c r="L266" s="19">
        <v>0</v>
      </c>
      <c r="M266" s="19">
        <v>0</v>
      </c>
      <c r="N266" s="20" t="s">
        <v>36</v>
      </c>
      <c r="O266" s="20">
        <f>VLookups!$C$39</f>
        <v>-1132.2740186406561</v>
      </c>
      <c r="P266" s="20">
        <f>P265-VLookups!$C$42</f>
        <v>-131.5</v>
      </c>
      <c r="Q266" s="22">
        <v>22</v>
      </c>
      <c r="R266" s="19">
        <v>0</v>
      </c>
      <c r="S266" s="20">
        <f>VLookups!$C$50</f>
        <v>-3580.614715990946</v>
      </c>
      <c r="T266" s="19">
        <v>0</v>
      </c>
      <c r="U266" s="9">
        <v>118</v>
      </c>
      <c r="V266" s="21">
        <f>V265-VLookups!$C$54</f>
        <v>-1810</v>
      </c>
      <c r="W266" s="21">
        <f>-VLookups!$C$60</f>
        <v>-300</v>
      </c>
      <c r="X266" s="21">
        <f>-VLookups!$C$62</f>
        <v>-125</v>
      </c>
      <c r="Y266" s="20">
        <f>Y265*(1+VLookups!$C$57/12)</f>
        <v>-320.78698084641979</v>
      </c>
      <c r="Z266" s="20">
        <f>-E266*VLookups!$J$3</f>
        <v>-617.82944210614403</v>
      </c>
      <c r="AA266" s="19">
        <v>0</v>
      </c>
      <c r="AB266" s="20">
        <f t="shared" si="12"/>
        <v>2604.4908979072961</v>
      </c>
      <c r="AC266" s="20">
        <f t="shared" si="13"/>
        <v>409446.30333067517</v>
      </c>
    </row>
    <row r="267" spans="2:29" x14ac:dyDescent="0.25">
      <c r="B267" s="9">
        <v>263</v>
      </c>
      <c r="C267" s="9">
        <f t="shared" si="11"/>
        <v>44</v>
      </c>
      <c r="D267" s="9">
        <v>11</v>
      </c>
      <c r="E267" s="20">
        <v>15445.736052653601</v>
      </c>
      <c r="F267" s="20">
        <f>'B-B-HS'!E267*-VLookups!$C$10*2</f>
        <v>-926.74416315921599</v>
      </c>
      <c r="G267" s="19">
        <v>0</v>
      </c>
      <c r="H267" s="20">
        <f>(-VLookups!$C$13)*(E267+F267/2)</f>
        <v>-4359.867915582533</v>
      </c>
      <c r="I267" s="19">
        <v>0</v>
      </c>
      <c r="J267" s="19">
        <v>0</v>
      </c>
      <c r="K267" s="19">
        <v>0</v>
      </c>
      <c r="L267" s="19">
        <v>0</v>
      </c>
      <c r="M267" s="19">
        <v>0</v>
      </c>
      <c r="N267" s="20" t="s">
        <v>36</v>
      </c>
      <c r="O267" s="20">
        <f>VLookups!$C$39</f>
        <v>-1132.2740186406561</v>
      </c>
      <c r="P267" s="20">
        <f>P266-VLookups!$C$42</f>
        <v>-133</v>
      </c>
      <c r="Q267" s="22">
        <v>23</v>
      </c>
      <c r="R267" s="19">
        <v>0</v>
      </c>
      <c r="S267" s="20">
        <f>VLookups!$C$50</f>
        <v>-3580.614715990946</v>
      </c>
      <c r="T267" s="19">
        <v>0</v>
      </c>
      <c r="U267" s="9">
        <v>119</v>
      </c>
      <c r="V267" s="21">
        <f>V266-VLookups!$C$54</f>
        <v>-1815</v>
      </c>
      <c r="W267" s="21">
        <f>-VLookups!$C$60</f>
        <v>-300</v>
      </c>
      <c r="X267" s="21">
        <f>-VLookups!$C$62</f>
        <v>-125</v>
      </c>
      <c r="Y267" s="20">
        <f>Y266*(1+VLookups!$C$57/12)</f>
        <v>-321.7226095405552</v>
      </c>
      <c r="Z267" s="20">
        <f>-E267*VLookups!$J$3</f>
        <v>-617.82944210614403</v>
      </c>
      <c r="AA267" s="19">
        <v>0</v>
      </c>
      <c r="AB267" s="20">
        <f t="shared" si="12"/>
        <v>2597.0552692131605</v>
      </c>
      <c r="AC267" s="20">
        <f t="shared" si="13"/>
        <v>412725.76910543948</v>
      </c>
    </row>
    <row r="268" spans="2:29" x14ac:dyDescent="0.25">
      <c r="B268" s="9">
        <v>264</v>
      </c>
      <c r="C268" s="9">
        <f t="shared" si="11"/>
        <v>45</v>
      </c>
      <c r="D268" s="9">
        <v>0</v>
      </c>
      <c r="E268" s="20">
        <v>15986.336814496475</v>
      </c>
      <c r="F268" s="20">
        <f>'B-B-HS'!E268*-VLookups!$C$10*2</f>
        <v>-959.18020886978843</v>
      </c>
      <c r="G268" s="19">
        <v>0</v>
      </c>
      <c r="H268" s="20">
        <f>(-VLookups!$C$13)*(E268+F268/2)</f>
        <v>-4512.463292627921</v>
      </c>
      <c r="I268" s="19">
        <v>0</v>
      </c>
      <c r="J268" s="19">
        <v>0</v>
      </c>
      <c r="K268" s="19">
        <v>0</v>
      </c>
      <c r="L268" s="19">
        <v>0</v>
      </c>
      <c r="M268" s="19">
        <v>0</v>
      </c>
      <c r="N268" s="20" t="s">
        <v>36</v>
      </c>
      <c r="O268" s="20">
        <f>VLookups!$C$39</f>
        <v>-1132.2740186406561</v>
      </c>
      <c r="P268" s="20">
        <f>P267-VLookups!$C$42</f>
        <v>-134.5</v>
      </c>
      <c r="Q268" s="22">
        <v>24</v>
      </c>
      <c r="R268" s="19">
        <v>0</v>
      </c>
      <c r="S268" s="20">
        <f>VLookups!$C$50</f>
        <v>-3580.614715990946</v>
      </c>
      <c r="T268" s="19">
        <v>0</v>
      </c>
      <c r="U268" s="9">
        <v>120</v>
      </c>
      <c r="V268" s="21">
        <f>V267-VLookups!$C$54</f>
        <v>-1820</v>
      </c>
      <c r="W268" s="21">
        <f>-VLookups!$C$60</f>
        <v>-300</v>
      </c>
      <c r="X268" s="21">
        <f>-VLookups!$C$62</f>
        <v>-125</v>
      </c>
      <c r="Y268" s="20">
        <f>Y267*(1+VLookups!$C$57/12)</f>
        <v>-322.66096715171517</v>
      </c>
      <c r="Z268" s="20">
        <f>-E268*VLookups!$J$3</f>
        <v>-639.45347257985907</v>
      </c>
      <c r="AA268" s="19">
        <v>0</v>
      </c>
      <c r="AB268" s="20">
        <f t="shared" si="12"/>
        <v>2939.7802430704846</v>
      </c>
      <c r="AC268" s="20">
        <f t="shared" si="13"/>
        <v>416353.4256303524</v>
      </c>
    </row>
    <row r="269" spans="2:29" x14ac:dyDescent="0.25">
      <c r="B269" s="9">
        <v>265</v>
      </c>
      <c r="C269" s="9">
        <f t="shared" si="11"/>
        <v>45</v>
      </c>
      <c r="D269" s="9">
        <v>1</v>
      </c>
      <c r="E269" s="20">
        <v>15986.336814496475</v>
      </c>
      <c r="F269" s="20">
        <f>'B-B-HS'!E269*-VLookups!$C$10*2</f>
        <v>-959.18020886978843</v>
      </c>
      <c r="G269" s="19">
        <v>0</v>
      </c>
      <c r="H269" s="20">
        <f>(-VLookups!$C$13)*(E269+F269/2)</f>
        <v>-4512.463292627921</v>
      </c>
      <c r="I269" s="19">
        <v>0</v>
      </c>
      <c r="J269" s="19">
        <v>0</v>
      </c>
      <c r="K269" s="19">
        <v>0</v>
      </c>
      <c r="L269" s="19">
        <v>0</v>
      </c>
      <c r="M269" s="19">
        <v>0</v>
      </c>
      <c r="N269" s="20" t="s">
        <v>36</v>
      </c>
      <c r="O269" s="20">
        <f>VLookups!$C$39</f>
        <v>-1132.2740186406561</v>
      </c>
      <c r="P269" s="20">
        <f>P268-VLookups!$C$42</f>
        <v>-136</v>
      </c>
      <c r="Q269" s="22">
        <v>25</v>
      </c>
      <c r="R269" s="19">
        <v>0</v>
      </c>
      <c r="S269" s="20">
        <f>VLookups!$C$50</f>
        <v>-3580.614715990946</v>
      </c>
      <c r="T269" s="19">
        <v>0</v>
      </c>
      <c r="U269" s="9">
        <v>121</v>
      </c>
      <c r="V269" s="21">
        <f>V268-VLookups!$C$54</f>
        <v>-1825</v>
      </c>
      <c r="W269" s="21">
        <f>-VLookups!$C$60</f>
        <v>-300</v>
      </c>
      <c r="X269" s="21">
        <f>-VLookups!$C$62</f>
        <v>-125</v>
      </c>
      <c r="Y269" s="20">
        <f>Y268*(1+VLookups!$C$57/12)</f>
        <v>-323.60206163924101</v>
      </c>
      <c r="Z269" s="20">
        <f>-E269*VLookups!$J$3</f>
        <v>-639.45347257985907</v>
      </c>
      <c r="AA269" s="19">
        <v>0</v>
      </c>
      <c r="AB269" s="20">
        <f t="shared" si="12"/>
        <v>2932.3391485829588</v>
      </c>
      <c r="AC269" s="20">
        <f t="shared" si="13"/>
        <v>419979.68715498596</v>
      </c>
    </row>
    <row r="270" spans="2:29" x14ac:dyDescent="0.25">
      <c r="B270" s="9">
        <v>266</v>
      </c>
      <c r="C270" s="9">
        <f t="shared" si="11"/>
        <v>45</v>
      </c>
      <c r="D270" s="9">
        <v>2</v>
      </c>
      <c r="E270" s="20">
        <v>15986.336814496475</v>
      </c>
      <c r="F270" s="20">
        <f>'B-B-HS'!E270*-VLookups!$C$10*2</f>
        <v>-959.18020886978843</v>
      </c>
      <c r="G270" s="19">
        <v>0</v>
      </c>
      <c r="H270" s="20">
        <f>(-VLookups!$C$13)*(E270+F270/2)</f>
        <v>-4512.463292627921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20" t="s">
        <v>36</v>
      </c>
      <c r="O270" s="20">
        <f>VLookups!$C$39</f>
        <v>-1132.2740186406561</v>
      </c>
      <c r="P270" s="20">
        <f>P269-VLookups!$C$42</f>
        <v>-137.5</v>
      </c>
      <c r="Q270" s="22">
        <v>26</v>
      </c>
      <c r="R270" s="19">
        <v>0</v>
      </c>
      <c r="S270" s="20">
        <f>VLookups!$C$50</f>
        <v>-3580.614715990946</v>
      </c>
      <c r="T270" s="19">
        <v>0</v>
      </c>
      <c r="U270" s="9">
        <v>122</v>
      </c>
      <c r="V270" s="21">
        <f>V269-VLookups!$C$54</f>
        <v>-1830</v>
      </c>
      <c r="W270" s="21">
        <f>-VLookups!$C$60</f>
        <v>-300</v>
      </c>
      <c r="X270" s="21">
        <f>-VLookups!$C$62</f>
        <v>-125</v>
      </c>
      <c r="Y270" s="20">
        <f>Y269*(1+VLookups!$C$57/12)</f>
        <v>-324.54590098568883</v>
      </c>
      <c r="Z270" s="20">
        <f>-E270*VLookups!$J$3</f>
        <v>-639.45347257985907</v>
      </c>
      <c r="AA270" s="19">
        <v>0</v>
      </c>
      <c r="AB270" s="20">
        <f t="shared" si="12"/>
        <v>2924.8953092365114</v>
      </c>
      <c r="AC270" s="20">
        <f t="shared" si="13"/>
        <v>423604.54860948079</v>
      </c>
    </row>
    <row r="271" spans="2:29" x14ac:dyDescent="0.25">
      <c r="B271" s="9">
        <v>267</v>
      </c>
      <c r="C271" s="9">
        <f t="shared" si="11"/>
        <v>45</v>
      </c>
      <c r="D271" s="9">
        <v>3</v>
      </c>
      <c r="E271" s="20">
        <v>15986.336814496475</v>
      </c>
      <c r="F271" s="20">
        <f>'B-B-HS'!E271*-VLookups!$C$10*2</f>
        <v>-959.18020886978843</v>
      </c>
      <c r="G271" s="19">
        <v>0</v>
      </c>
      <c r="H271" s="20">
        <f>(-VLookups!$C$13)*(E271+F271/2)</f>
        <v>-4512.463292627921</v>
      </c>
      <c r="I271" s="19">
        <v>0</v>
      </c>
      <c r="J271" s="19">
        <v>0</v>
      </c>
      <c r="K271" s="19">
        <v>0</v>
      </c>
      <c r="L271" s="19">
        <v>0</v>
      </c>
      <c r="M271" s="19">
        <v>0</v>
      </c>
      <c r="N271" s="20" t="s">
        <v>36</v>
      </c>
      <c r="O271" s="20">
        <f>VLookups!$C$39</f>
        <v>-1132.2740186406561</v>
      </c>
      <c r="P271" s="20">
        <f>P270-VLookups!$C$42</f>
        <v>-139</v>
      </c>
      <c r="Q271" s="22">
        <v>27</v>
      </c>
      <c r="R271" s="19">
        <v>0</v>
      </c>
      <c r="S271" s="20">
        <f>VLookups!$C$50</f>
        <v>-3580.614715990946</v>
      </c>
      <c r="T271" s="19">
        <v>0</v>
      </c>
      <c r="U271" s="9">
        <v>123</v>
      </c>
      <c r="V271" s="21">
        <f>V270-VLookups!$C$54</f>
        <v>-1835</v>
      </c>
      <c r="W271" s="21">
        <f>-VLookups!$C$60</f>
        <v>-300</v>
      </c>
      <c r="X271" s="21">
        <f>-VLookups!$C$62</f>
        <v>-125</v>
      </c>
      <c r="Y271" s="20">
        <f>Y270*(1+VLookups!$C$57/12)</f>
        <v>-325.4924931968971</v>
      </c>
      <c r="Z271" s="20">
        <f>-E271*VLookups!$J$3</f>
        <v>-639.45347257985907</v>
      </c>
      <c r="AA271" s="19">
        <v>0</v>
      </c>
      <c r="AB271" s="20">
        <f t="shared" si="12"/>
        <v>2917.4487170253028</v>
      </c>
      <c r="AC271" s="20">
        <f t="shared" si="13"/>
        <v>427228.00490752188</v>
      </c>
    </row>
    <row r="272" spans="2:29" x14ac:dyDescent="0.25">
      <c r="B272" s="9">
        <v>268</v>
      </c>
      <c r="C272" s="9">
        <f t="shared" si="11"/>
        <v>45</v>
      </c>
      <c r="D272" s="9">
        <v>4</v>
      </c>
      <c r="E272" s="20">
        <v>15986.336814496475</v>
      </c>
      <c r="F272" s="20">
        <f>'B-B-HS'!E272*-VLookups!$C$10*2</f>
        <v>-959.18020886978843</v>
      </c>
      <c r="G272" s="19">
        <v>0</v>
      </c>
      <c r="H272" s="20">
        <f>(-VLookups!$C$13)*(E272+F272/2)</f>
        <v>-4512.463292627921</v>
      </c>
      <c r="I272" s="19">
        <v>0</v>
      </c>
      <c r="J272" s="19">
        <v>0</v>
      </c>
      <c r="K272" s="19">
        <v>0</v>
      </c>
      <c r="L272" s="19">
        <v>0</v>
      </c>
      <c r="M272" s="19">
        <v>0</v>
      </c>
      <c r="N272" s="20" t="s">
        <v>36</v>
      </c>
      <c r="O272" s="20">
        <f>VLookups!$C$39</f>
        <v>-1132.2740186406561</v>
      </c>
      <c r="P272" s="20">
        <f>P271-VLookups!$C$42</f>
        <v>-140.5</v>
      </c>
      <c r="Q272" s="22">
        <v>28</v>
      </c>
      <c r="R272" s="19">
        <v>0</v>
      </c>
      <c r="S272" s="20">
        <f>VLookups!$C$50</f>
        <v>-3580.614715990946</v>
      </c>
      <c r="T272" s="19">
        <v>0</v>
      </c>
      <c r="U272" s="9">
        <v>124</v>
      </c>
      <c r="V272" s="21">
        <f>V271-VLookups!$C$54</f>
        <v>-1840</v>
      </c>
      <c r="W272" s="21">
        <f>-VLookups!$C$60</f>
        <v>-300</v>
      </c>
      <c r="X272" s="21">
        <f>-VLookups!$C$62</f>
        <v>-125</v>
      </c>
      <c r="Y272" s="20">
        <f>Y271*(1+VLookups!$C$57/12)</f>
        <v>-326.44184630205473</v>
      </c>
      <c r="Z272" s="20">
        <f>-E272*VLookups!$J$3</f>
        <v>-639.45347257985907</v>
      </c>
      <c r="AA272" s="19">
        <v>0</v>
      </c>
      <c r="AB272" s="20">
        <f t="shared" si="12"/>
        <v>2909.9993639201452</v>
      </c>
      <c r="AC272" s="20">
        <f t="shared" si="13"/>
        <v>430850.05094628793</v>
      </c>
    </row>
    <row r="273" spans="2:29" x14ac:dyDescent="0.25">
      <c r="B273" s="9">
        <v>269</v>
      </c>
      <c r="C273" s="9">
        <f t="shared" ref="C273:C336" si="14">C261+1</f>
        <v>45</v>
      </c>
      <c r="D273" s="9">
        <v>5</v>
      </c>
      <c r="E273" s="20">
        <v>15986.336814496475</v>
      </c>
      <c r="F273" s="20">
        <f>'B-B-HS'!E273*-VLookups!$C$10*2</f>
        <v>-959.18020886978843</v>
      </c>
      <c r="G273" s="19">
        <v>0</v>
      </c>
      <c r="H273" s="20">
        <f>(-VLookups!$C$13)*(E273+F273/2)</f>
        <v>-4512.463292627921</v>
      </c>
      <c r="I273" s="19">
        <v>0</v>
      </c>
      <c r="J273" s="19">
        <v>0</v>
      </c>
      <c r="K273" s="19">
        <v>0</v>
      </c>
      <c r="L273" s="19">
        <v>0</v>
      </c>
      <c r="M273" s="19">
        <v>0</v>
      </c>
      <c r="N273" s="20" t="s">
        <v>36</v>
      </c>
      <c r="O273" s="20">
        <f>VLookups!$C$39</f>
        <v>-1132.2740186406561</v>
      </c>
      <c r="P273" s="20">
        <f>P272-VLookups!$C$42</f>
        <v>-142</v>
      </c>
      <c r="Q273" s="22">
        <v>29</v>
      </c>
      <c r="R273" s="19">
        <v>0</v>
      </c>
      <c r="S273" s="20">
        <f>VLookups!$C$50</f>
        <v>-3580.614715990946</v>
      </c>
      <c r="T273" s="19">
        <v>0</v>
      </c>
      <c r="U273" s="9">
        <v>125</v>
      </c>
      <c r="V273" s="21">
        <f>V272-VLookups!$C$54</f>
        <v>-1845</v>
      </c>
      <c r="W273" s="21">
        <f>-VLookups!$C$60</f>
        <v>-300</v>
      </c>
      <c r="X273" s="21">
        <f>-VLookups!$C$62</f>
        <v>-125</v>
      </c>
      <c r="Y273" s="20">
        <f>Y272*(1+VLookups!$C$57/12)</f>
        <v>-327.39396835376908</v>
      </c>
      <c r="Z273" s="20">
        <f>-E273*VLookups!$J$3</f>
        <v>-639.45347257985907</v>
      </c>
      <c r="AA273" s="19">
        <v>0</v>
      </c>
      <c r="AB273" s="20">
        <f t="shared" si="12"/>
        <v>2902.5472418684308</v>
      </c>
      <c r="AC273" s="20">
        <f t="shared" si="13"/>
        <v>434470.68160640023</v>
      </c>
    </row>
    <row r="274" spans="2:29" x14ac:dyDescent="0.25">
      <c r="B274" s="9">
        <v>270</v>
      </c>
      <c r="C274" s="9">
        <f t="shared" si="14"/>
        <v>45</v>
      </c>
      <c r="D274" s="9">
        <v>6</v>
      </c>
      <c r="E274" s="20">
        <v>15986.336814496475</v>
      </c>
      <c r="F274" s="20">
        <f>'B-B-HS'!E274*-VLookups!$C$10*2</f>
        <v>-959.18020886978843</v>
      </c>
      <c r="G274" s="19">
        <v>0</v>
      </c>
      <c r="H274" s="20">
        <f>(-VLookups!$C$13)*(E274+F274/2)</f>
        <v>-4512.463292627921</v>
      </c>
      <c r="I274" s="19">
        <v>0</v>
      </c>
      <c r="J274" s="19">
        <v>0</v>
      </c>
      <c r="K274" s="19">
        <v>0</v>
      </c>
      <c r="L274" s="19">
        <v>0</v>
      </c>
      <c r="M274" s="19">
        <v>0</v>
      </c>
      <c r="N274" s="20" t="s">
        <v>36</v>
      </c>
      <c r="O274" s="20">
        <f>VLookups!$C$39</f>
        <v>-1132.2740186406561</v>
      </c>
      <c r="P274" s="20">
        <f>P273-VLookups!$C$42</f>
        <v>-143.5</v>
      </c>
      <c r="Q274" s="22">
        <v>30</v>
      </c>
      <c r="R274" s="19">
        <v>0</v>
      </c>
      <c r="S274" s="20">
        <f>VLookups!$C$50</f>
        <v>-3580.614715990946</v>
      </c>
      <c r="T274" s="19">
        <v>0</v>
      </c>
      <c r="U274" s="9">
        <v>126</v>
      </c>
      <c r="V274" s="21">
        <f>V273-VLookups!$C$54</f>
        <v>-1850</v>
      </c>
      <c r="W274" s="21">
        <f>-VLookups!$C$60</f>
        <v>-300</v>
      </c>
      <c r="X274" s="21">
        <f>-VLookups!$C$62</f>
        <v>-125</v>
      </c>
      <c r="Y274" s="20">
        <f>Y273*(1+VLookups!$C$57/12)</f>
        <v>-328.34886742813427</v>
      </c>
      <c r="Z274" s="20">
        <f>-E274*VLookups!$J$3</f>
        <v>-639.45347257985907</v>
      </c>
      <c r="AA274" s="19">
        <v>0</v>
      </c>
      <c r="AB274" s="20">
        <f t="shared" si="12"/>
        <v>2895.0923427940656</v>
      </c>
      <c r="AC274" s="20">
        <f t="shared" si="13"/>
        <v>438089.89175187162</v>
      </c>
    </row>
    <row r="275" spans="2:29" x14ac:dyDescent="0.25">
      <c r="B275" s="9">
        <v>271</v>
      </c>
      <c r="C275" s="9">
        <f t="shared" si="14"/>
        <v>45</v>
      </c>
      <c r="D275" s="9">
        <v>7</v>
      </c>
      <c r="E275" s="20">
        <v>15986.336814496475</v>
      </c>
      <c r="F275" s="20">
        <f>'B-B-HS'!E275*-VLookups!$C$10*2</f>
        <v>-959.18020886978843</v>
      </c>
      <c r="G275" s="19">
        <v>0</v>
      </c>
      <c r="H275" s="20">
        <f>(-VLookups!$C$13)*(E275+F275/2)</f>
        <v>-4512.463292627921</v>
      </c>
      <c r="I275" s="19">
        <v>0</v>
      </c>
      <c r="J275" s="19">
        <v>0</v>
      </c>
      <c r="K275" s="19">
        <v>0</v>
      </c>
      <c r="L275" s="19">
        <v>0</v>
      </c>
      <c r="M275" s="19">
        <v>0</v>
      </c>
      <c r="N275" s="20" t="s">
        <v>36</v>
      </c>
      <c r="O275" s="20">
        <f>VLookups!$C$39</f>
        <v>-1132.2740186406561</v>
      </c>
      <c r="P275" s="20">
        <f>P274-VLookups!$C$42</f>
        <v>-145</v>
      </c>
      <c r="Q275" s="22">
        <v>31</v>
      </c>
      <c r="R275" s="19">
        <v>0</v>
      </c>
      <c r="S275" s="20">
        <f>VLookups!$C$50</f>
        <v>-3580.614715990946</v>
      </c>
      <c r="T275" s="19">
        <v>0</v>
      </c>
      <c r="U275" s="9">
        <v>127</v>
      </c>
      <c r="V275" s="21">
        <f>V274-VLookups!$C$54</f>
        <v>-1855</v>
      </c>
      <c r="W275" s="21">
        <f>-VLookups!$C$60</f>
        <v>-300</v>
      </c>
      <c r="X275" s="21">
        <f>-VLookups!$C$62</f>
        <v>-125</v>
      </c>
      <c r="Y275" s="20">
        <f>Y274*(1+VLookups!$C$57/12)</f>
        <v>-329.30655162479968</v>
      </c>
      <c r="Z275" s="20">
        <f>-E275*VLookups!$J$3</f>
        <v>-639.45347257985907</v>
      </c>
      <c r="AA275" s="19">
        <v>0</v>
      </c>
      <c r="AB275" s="20">
        <f t="shared" si="12"/>
        <v>2887.6346585974002</v>
      </c>
      <c r="AC275" s="20">
        <f t="shared" si="13"/>
        <v>441707.67623005551</v>
      </c>
    </row>
    <row r="276" spans="2:29" x14ac:dyDescent="0.25">
      <c r="B276" s="9">
        <v>272</v>
      </c>
      <c r="C276" s="9">
        <f t="shared" si="14"/>
        <v>45</v>
      </c>
      <c r="D276" s="9">
        <v>8</v>
      </c>
      <c r="E276" s="20">
        <v>15986.336814496475</v>
      </c>
      <c r="F276" s="20">
        <f>'B-B-HS'!E276*-VLookups!$C$10*2</f>
        <v>-959.18020886978843</v>
      </c>
      <c r="G276" s="19">
        <v>0</v>
      </c>
      <c r="H276" s="20">
        <f>(-VLookups!$C$13)*(E276+F276/2)</f>
        <v>-4512.463292627921</v>
      </c>
      <c r="I276" s="19">
        <v>0</v>
      </c>
      <c r="J276" s="19">
        <v>0</v>
      </c>
      <c r="K276" s="19">
        <v>0</v>
      </c>
      <c r="L276" s="19">
        <v>0</v>
      </c>
      <c r="M276" s="19">
        <v>0</v>
      </c>
      <c r="N276" s="20" t="s">
        <v>36</v>
      </c>
      <c r="O276" s="20">
        <f>VLookups!$C$39</f>
        <v>-1132.2740186406561</v>
      </c>
      <c r="P276" s="20">
        <f>P275-VLookups!$C$42</f>
        <v>-146.5</v>
      </c>
      <c r="Q276" s="22">
        <v>32</v>
      </c>
      <c r="R276" s="19">
        <v>0</v>
      </c>
      <c r="S276" s="20">
        <f>VLookups!$C$50</f>
        <v>-3580.614715990946</v>
      </c>
      <c r="T276" s="19">
        <v>0</v>
      </c>
      <c r="U276" s="9">
        <v>128</v>
      </c>
      <c r="V276" s="21">
        <f>V275-VLookups!$C$54</f>
        <v>-1860</v>
      </c>
      <c r="W276" s="21">
        <f>-VLookups!$C$60</f>
        <v>-300</v>
      </c>
      <c r="X276" s="21">
        <f>-VLookups!$C$62</f>
        <v>-125</v>
      </c>
      <c r="Y276" s="20">
        <f>Y275*(1+VLookups!$C$57/12)</f>
        <v>-330.26702906703866</v>
      </c>
      <c r="Z276" s="20">
        <f>-E276*VLookups!$J$3</f>
        <v>-639.45347257985907</v>
      </c>
      <c r="AA276" s="19">
        <v>0</v>
      </c>
      <c r="AB276" s="20">
        <f t="shared" si="12"/>
        <v>2880.1741811551615</v>
      </c>
      <c r="AC276" s="20">
        <f t="shared" si="13"/>
        <v>445324.0298715941</v>
      </c>
    </row>
    <row r="277" spans="2:29" x14ac:dyDescent="0.25">
      <c r="B277" s="9">
        <v>273</v>
      </c>
      <c r="C277" s="9">
        <f t="shared" si="14"/>
        <v>45</v>
      </c>
      <c r="D277" s="9">
        <v>9</v>
      </c>
      <c r="E277" s="20">
        <v>15986.336814496475</v>
      </c>
      <c r="F277" s="20">
        <f>'B-B-HS'!E277*-VLookups!$C$10*2</f>
        <v>-959.18020886978843</v>
      </c>
      <c r="G277" s="19">
        <v>0</v>
      </c>
      <c r="H277" s="20">
        <f>(-VLookups!$C$13)*(E277+F277/2)</f>
        <v>-4512.463292627921</v>
      </c>
      <c r="I277" s="19">
        <v>0</v>
      </c>
      <c r="J277" s="19">
        <v>0</v>
      </c>
      <c r="K277" s="19">
        <v>0</v>
      </c>
      <c r="L277" s="19">
        <v>0</v>
      </c>
      <c r="M277" s="19">
        <v>0</v>
      </c>
      <c r="N277" s="20" t="s">
        <v>36</v>
      </c>
      <c r="O277" s="20">
        <f>VLookups!$C$39</f>
        <v>-1132.2740186406561</v>
      </c>
      <c r="P277" s="20">
        <f>P276-VLookups!$C$42</f>
        <v>-148</v>
      </c>
      <c r="Q277" s="22">
        <v>33</v>
      </c>
      <c r="R277" s="19">
        <v>0</v>
      </c>
      <c r="S277" s="20">
        <f>VLookups!$C$50</f>
        <v>-3580.614715990946</v>
      </c>
      <c r="T277" s="19">
        <v>0</v>
      </c>
      <c r="U277" s="9">
        <v>129</v>
      </c>
      <c r="V277" s="21">
        <f>V276-VLookups!$C$54</f>
        <v>-1865</v>
      </c>
      <c r="W277" s="21">
        <f>-VLookups!$C$60</f>
        <v>-300</v>
      </c>
      <c r="X277" s="21">
        <f>-VLookups!$C$62</f>
        <v>-125</v>
      </c>
      <c r="Y277" s="20">
        <f>Y276*(1+VLookups!$C$57/12)</f>
        <v>-331.23030790181753</v>
      </c>
      <c r="Z277" s="20">
        <f>-E277*VLookups!$J$3</f>
        <v>-639.45347257985907</v>
      </c>
      <c r="AA277" s="19">
        <v>0</v>
      </c>
      <c r="AB277" s="20">
        <f t="shared" si="12"/>
        <v>2872.7109023203825</v>
      </c>
      <c r="AC277" s="20">
        <f t="shared" si="13"/>
        <v>448938.94749036717</v>
      </c>
    </row>
    <row r="278" spans="2:29" x14ac:dyDescent="0.25">
      <c r="B278" s="9">
        <v>274</v>
      </c>
      <c r="C278" s="9">
        <f t="shared" si="14"/>
        <v>45</v>
      </c>
      <c r="D278" s="9">
        <v>10</v>
      </c>
      <c r="E278" s="20">
        <v>15986.336814496475</v>
      </c>
      <c r="F278" s="20">
        <f>'B-B-HS'!E278*-VLookups!$C$10*2</f>
        <v>-959.18020886978843</v>
      </c>
      <c r="G278" s="19">
        <v>0</v>
      </c>
      <c r="H278" s="20">
        <f>(-VLookups!$C$13)*(E278+F278/2)</f>
        <v>-4512.463292627921</v>
      </c>
      <c r="I278" s="19">
        <v>0</v>
      </c>
      <c r="J278" s="19">
        <v>0</v>
      </c>
      <c r="K278" s="19">
        <v>0</v>
      </c>
      <c r="L278" s="19">
        <v>0</v>
      </c>
      <c r="M278" s="19">
        <v>0</v>
      </c>
      <c r="N278" s="20" t="s">
        <v>36</v>
      </c>
      <c r="O278" s="20">
        <f>VLookups!$C$39</f>
        <v>-1132.2740186406561</v>
      </c>
      <c r="P278" s="20">
        <f>P277-VLookups!$C$42</f>
        <v>-149.5</v>
      </c>
      <c r="Q278" s="22">
        <v>34</v>
      </c>
      <c r="R278" s="19">
        <v>0</v>
      </c>
      <c r="S278" s="20">
        <f>VLookups!$C$50</f>
        <v>-3580.614715990946</v>
      </c>
      <c r="T278" s="19">
        <v>0</v>
      </c>
      <c r="U278" s="9">
        <v>130</v>
      </c>
      <c r="V278" s="21">
        <f>V277-VLookups!$C$54</f>
        <v>-1870</v>
      </c>
      <c r="W278" s="21">
        <f>-VLookups!$C$60</f>
        <v>-300</v>
      </c>
      <c r="X278" s="21">
        <f>-VLookups!$C$62</f>
        <v>-125</v>
      </c>
      <c r="Y278" s="20">
        <f>Y277*(1+VLookups!$C$57/12)</f>
        <v>-332.19639629986449</v>
      </c>
      <c r="Z278" s="20">
        <f>-E278*VLookups!$J$3</f>
        <v>-639.45347257985907</v>
      </c>
      <c r="AA278" s="19">
        <v>0</v>
      </c>
      <c r="AB278" s="20">
        <f t="shared" si="12"/>
        <v>2865.2448139223357</v>
      </c>
      <c r="AC278" s="20">
        <f t="shared" si="13"/>
        <v>452552.42388344015</v>
      </c>
    </row>
    <row r="279" spans="2:29" x14ac:dyDescent="0.25">
      <c r="B279" s="9">
        <v>275</v>
      </c>
      <c r="C279" s="9">
        <f t="shared" si="14"/>
        <v>45</v>
      </c>
      <c r="D279" s="9">
        <v>11</v>
      </c>
      <c r="E279" s="20">
        <v>15986.336814496475</v>
      </c>
      <c r="F279" s="20">
        <f>'B-B-HS'!E279*-VLookups!$C$10*2</f>
        <v>-959.18020886978843</v>
      </c>
      <c r="G279" s="19">
        <v>0</v>
      </c>
      <c r="H279" s="20">
        <f>(-VLookups!$C$13)*(E279+F279/2)</f>
        <v>-4512.463292627921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20" t="s">
        <v>36</v>
      </c>
      <c r="O279" s="20">
        <f>VLookups!$C$39</f>
        <v>-1132.2740186406561</v>
      </c>
      <c r="P279" s="20">
        <f>P278-VLookups!$C$42</f>
        <v>-151</v>
      </c>
      <c r="Q279" s="22">
        <v>35</v>
      </c>
      <c r="R279" s="19">
        <v>0</v>
      </c>
      <c r="S279" s="20">
        <f>VLookups!$C$50</f>
        <v>-3580.614715990946</v>
      </c>
      <c r="T279" s="19">
        <v>0</v>
      </c>
      <c r="U279" s="9">
        <v>131</v>
      </c>
      <c r="V279" s="21">
        <f>V278-VLookups!$C$54</f>
        <v>-1875</v>
      </c>
      <c r="W279" s="21">
        <f>-VLookups!$C$60</f>
        <v>-300</v>
      </c>
      <c r="X279" s="21">
        <f>-VLookups!$C$62</f>
        <v>-125</v>
      </c>
      <c r="Y279" s="20">
        <f>Y278*(1+VLookups!$C$57/12)</f>
        <v>-333.16530245573909</v>
      </c>
      <c r="Z279" s="20">
        <f>-E279*VLookups!$J$3</f>
        <v>-639.45347257985907</v>
      </c>
      <c r="AA279" s="19">
        <v>0</v>
      </c>
      <c r="AB279" s="20">
        <f t="shared" si="12"/>
        <v>2857.7759077664609</v>
      </c>
      <c r="AC279" s="20">
        <f t="shared" si="13"/>
        <v>456164.45383101236</v>
      </c>
    </row>
    <row r="280" spans="2:29" x14ac:dyDescent="0.25">
      <c r="B280" s="9">
        <v>276</v>
      </c>
      <c r="C280" s="9">
        <f t="shared" si="14"/>
        <v>46</v>
      </c>
      <c r="D280" s="9">
        <v>0</v>
      </c>
      <c r="E280" s="20">
        <v>16545.85860300385</v>
      </c>
      <c r="F280" s="20">
        <f>'B-B-HS'!E280*-VLookups!$C$10*2</f>
        <v>-992.75151618023096</v>
      </c>
      <c r="G280" s="19">
        <v>0</v>
      </c>
      <c r="H280" s="20">
        <f>(-VLookups!$C$13)*(E280+F280/2)</f>
        <v>-4670.3995078698972</v>
      </c>
      <c r="I280" s="19">
        <v>0</v>
      </c>
      <c r="J280" s="19">
        <v>0</v>
      </c>
      <c r="K280" s="19">
        <v>0</v>
      </c>
      <c r="L280" s="19">
        <v>0</v>
      </c>
      <c r="M280" s="19">
        <v>0</v>
      </c>
      <c r="N280" s="20" t="s">
        <v>36</v>
      </c>
      <c r="O280" s="20">
        <f>VLookups!$C$39</f>
        <v>-1132.2740186406561</v>
      </c>
      <c r="P280" s="20">
        <f>P279-VLookups!$C$42</f>
        <v>-152.5</v>
      </c>
      <c r="Q280" s="22">
        <v>36</v>
      </c>
      <c r="R280" s="19">
        <v>0</v>
      </c>
      <c r="S280" s="20">
        <f>VLookups!$C$50</f>
        <v>-3580.614715990946</v>
      </c>
      <c r="T280" s="19">
        <v>0</v>
      </c>
      <c r="U280" s="9">
        <v>132</v>
      </c>
      <c r="V280" s="21">
        <f>V279-VLookups!$C$54</f>
        <v>-1880</v>
      </c>
      <c r="W280" s="21">
        <f>-VLookups!$C$60</f>
        <v>-300</v>
      </c>
      <c r="X280" s="21">
        <f>-VLookups!$C$62</f>
        <v>-125</v>
      </c>
      <c r="Y280" s="20">
        <f>Y279*(1+VLookups!$C$57/12)</f>
        <v>-334.13703458790167</v>
      </c>
      <c r="Z280" s="20">
        <f>-E280*VLookups!$J$3</f>
        <v>-661.83434412015401</v>
      </c>
      <c r="AA280" s="19">
        <v>0</v>
      </c>
      <c r="AB280" s="20">
        <f t="shared" si="12"/>
        <v>3212.7232237041803</v>
      </c>
      <c r="AC280" s="20">
        <f t="shared" si="13"/>
        <v>460137.45114443492</v>
      </c>
    </row>
    <row r="281" spans="2:29" x14ac:dyDescent="0.25">
      <c r="B281" s="9">
        <v>277</v>
      </c>
      <c r="C281" s="9">
        <f t="shared" si="14"/>
        <v>46</v>
      </c>
      <c r="D281" s="9">
        <v>1</v>
      </c>
      <c r="E281" s="20">
        <v>16545.85860300385</v>
      </c>
      <c r="F281" s="20">
        <f>'B-B-HS'!E281*-VLookups!$C$10*2</f>
        <v>-992.75151618023096</v>
      </c>
      <c r="G281" s="19">
        <v>0</v>
      </c>
      <c r="H281" s="20">
        <f>(-VLookups!$C$13)*(E281+F281/2)</f>
        <v>-4670.3995078698972</v>
      </c>
      <c r="I281" s="19">
        <v>0</v>
      </c>
      <c r="J281" s="19">
        <v>0</v>
      </c>
      <c r="K281" s="19">
        <v>0</v>
      </c>
      <c r="L281" s="19">
        <v>0</v>
      </c>
      <c r="M281" s="19">
        <v>0</v>
      </c>
      <c r="N281" s="20" t="s">
        <v>36</v>
      </c>
      <c r="O281" s="20">
        <f>VLookups!$C$39</f>
        <v>-1132.2740186406561</v>
      </c>
      <c r="P281" s="20">
        <f>P280-VLookups!$C$42</f>
        <v>-154</v>
      </c>
      <c r="Q281" s="22">
        <v>37</v>
      </c>
      <c r="R281" s="19">
        <v>0</v>
      </c>
      <c r="S281" s="20">
        <f>VLookups!$C$50</f>
        <v>-3580.614715990946</v>
      </c>
      <c r="T281" s="19">
        <v>0</v>
      </c>
      <c r="U281" s="9">
        <v>133</v>
      </c>
      <c r="V281" s="21">
        <f>V280-VLookups!$C$54</f>
        <v>-1885</v>
      </c>
      <c r="W281" s="21">
        <f>-VLookups!$C$60</f>
        <v>-300</v>
      </c>
      <c r="X281" s="21">
        <f>-VLookups!$C$62</f>
        <v>-125</v>
      </c>
      <c r="Y281" s="20">
        <f>Y280*(1+VLookups!$C$57/12)</f>
        <v>-335.11160093878306</v>
      </c>
      <c r="Z281" s="20">
        <f>-E281*VLookups!$J$3</f>
        <v>-661.83434412015401</v>
      </c>
      <c r="AA281" s="19">
        <v>0</v>
      </c>
      <c r="AB281" s="20">
        <f t="shared" si="12"/>
        <v>3205.2486573532992</v>
      </c>
      <c r="AC281" s="20">
        <f t="shared" si="13"/>
        <v>464109.59555369563</v>
      </c>
    </row>
    <row r="282" spans="2:29" x14ac:dyDescent="0.25">
      <c r="B282" s="9">
        <v>278</v>
      </c>
      <c r="C282" s="9">
        <f t="shared" si="14"/>
        <v>46</v>
      </c>
      <c r="D282" s="9">
        <v>2</v>
      </c>
      <c r="E282" s="20">
        <v>16545.85860300385</v>
      </c>
      <c r="F282" s="20">
        <f>'B-B-HS'!E282*-VLookups!$C$10*2</f>
        <v>-992.75151618023096</v>
      </c>
      <c r="G282" s="19">
        <v>0</v>
      </c>
      <c r="H282" s="20">
        <f>(-VLookups!$C$13)*(E282+F282/2)</f>
        <v>-4670.3995078698972</v>
      </c>
      <c r="I282" s="19">
        <v>0</v>
      </c>
      <c r="J282" s="19">
        <v>0</v>
      </c>
      <c r="K282" s="19">
        <v>0</v>
      </c>
      <c r="L282" s="19">
        <v>0</v>
      </c>
      <c r="M282" s="19">
        <v>0</v>
      </c>
      <c r="N282" s="20" t="s">
        <v>36</v>
      </c>
      <c r="O282" s="20">
        <f>VLookups!$C$39</f>
        <v>-1132.2740186406561</v>
      </c>
      <c r="P282" s="20">
        <f>P281-VLookups!$C$42</f>
        <v>-155.5</v>
      </c>
      <c r="Q282" s="22">
        <v>38</v>
      </c>
      <c r="R282" s="19">
        <v>0</v>
      </c>
      <c r="S282" s="20">
        <f>VLookups!$C$50</f>
        <v>-3580.614715990946</v>
      </c>
      <c r="T282" s="19">
        <v>0</v>
      </c>
      <c r="U282" s="9">
        <v>134</v>
      </c>
      <c r="V282" s="21">
        <f>V281-VLookups!$C$54</f>
        <v>-1890</v>
      </c>
      <c r="W282" s="21">
        <f>-VLookups!$C$60</f>
        <v>-300</v>
      </c>
      <c r="X282" s="21">
        <f>-VLookups!$C$62</f>
        <v>-125</v>
      </c>
      <c r="Y282" s="20">
        <f>Y281*(1+VLookups!$C$57/12)</f>
        <v>-336.0890097748545</v>
      </c>
      <c r="Z282" s="20">
        <f>-E282*VLookups!$J$3</f>
        <v>-661.83434412015401</v>
      </c>
      <c r="AA282" s="19">
        <v>0</v>
      </c>
      <c r="AB282" s="20">
        <f t="shared" si="12"/>
        <v>3197.7712485172278</v>
      </c>
      <c r="AC282" s="20">
        <f t="shared" si="13"/>
        <v>468080.88279480237</v>
      </c>
    </row>
    <row r="283" spans="2:29" x14ac:dyDescent="0.25">
      <c r="B283" s="9">
        <v>279</v>
      </c>
      <c r="C283" s="9">
        <f t="shared" si="14"/>
        <v>46</v>
      </c>
      <c r="D283" s="9">
        <v>3</v>
      </c>
      <c r="E283" s="20">
        <v>16545.85860300385</v>
      </c>
      <c r="F283" s="20">
        <f>'B-B-HS'!E283*-VLookups!$C$10*2</f>
        <v>-992.75151618023096</v>
      </c>
      <c r="G283" s="19">
        <v>0</v>
      </c>
      <c r="H283" s="20">
        <f>(-VLookups!$C$13)*(E283+F283/2)</f>
        <v>-4670.3995078698972</v>
      </c>
      <c r="I283" s="19">
        <v>0</v>
      </c>
      <c r="J283" s="19">
        <v>0</v>
      </c>
      <c r="K283" s="19">
        <v>0</v>
      </c>
      <c r="L283" s="19">
        <v>0</v>
      </c>
      <c r="M283" s="19">
        <v>0</v>
      </c>
      <c r="N283" s="20" t="s">
        <v>36</v>
      </c>
      <c r="O283" s="20">
        <f>VLookups!$C$39</f>
        <v>-1132.2740186406561</v>
      </c>
      <c r="P283" s="20">
        <f>P282-VLookups!$C$42</f>
        <v>-157</v>
      </c>
      <c r="Q283" s="22">
        <v>39</v>
      </c>
      <c r="R283" s="19">
        <v>0</v>
      </c>
      <c r="S283" s="20">
        <f>VLookups!$C$50</f>
        <v>-3580.614715990946</v>
      </c>
      <c r="T283" s="19">
        <v>0</v>
      </c>
      <c r="U283" s="9">
        <v>135</v>
      </c>
      <c r="V283" s="21">
        <f>V282-VLookups!$C$54</f>
        <v>-1895</v>
      </c>
      <c r="W283" s="21">
        <f>-VLookups!$C$60</f>
        <v>-300</v>
      </c>
      <c r="X283" s="21">
        <f>-VLookups!$C$62</f>
        <v>-125</v>
      </c>
      <c r="Y283" s="20">
        <f>Y282*(1+VLookups!$C$57/12)</f>
        <v>-337.06926938669784</v>
      </c>
      <c r="Z283" s="20">
        <f>-E283*VLookups!$J$3</f>
        <v>-661.83434412015401</v>
      </c>
      <c r="AA283" s="19">
        <v>0</v>
      </c>
      <c r="AB283" s="20">
        <f t="shared" si="12"/>
        <v>3190.2909889053844</v>
      </c>
      <c r="AC283" s="20">
        <f t="shared" si="13"/>
        <v>472051.30858836579</v>
      </c>
    </row>
    <row r="284" spans="2:29" x14ac:dyDescent="0.25">
      <c r="B284" s="9">
        <v>280</v>
      </c>
      <c r="C284" s="9">
        <f t="shared" si="14"/>
        <v>46</v>
      </c>
      <c r="D284" s="9">
        <v>4</v>
      </c>
      <c r="E284" s="20">
        <v>16545.85860300385</v>
      </c>
      <c r="F284" s="20">
        <f>'B-B-HS'!E284*-VLookups!$C$10*2</f>
        <v>-992.75151618023096</v>
      </c>
      <c r="G284" s="19">
        <v>0</v>
      </c>
      <c r="H284" s="20">
        <f>(-VLookups!$C$13)*(E284+F284/2)</f>
        <v>-4670.3995078698972</v>
      </c>
      <c r="I284" s="19">
        <v>0</v>
      </c>
      <c r="J284" s="19">
        <v>0</v>
      </c>
      <c r="K284" s="19">
        <v>0</v>
      </c>
      <c r="L284" s="19">
        <v>0</v>
      </c>
      <c r="M284" s="19">
        <v>0</v>
      </c>
      <c r="N284" s="20" t="s">
        <v>36</v>
      </c>
      <c r="O284" s="20">
        <f>VLookups!$C$39</f>
        <v>-1132.2740186406561</v>
      </c>
      <c r="P284" s="20">
        <f>P283-VLookups!$C$42</f>
        <v>-158.5</v>
      </c>
      <c r="Q284" s="22">
        <v>40</v>
      </c>
      <c r="R284" s="19">
        <v>0</v>
      </c>
      <c r="S284" s="20">
        <f>VLookups!$C$50</f>
        <v>-3580.614715990946</v>
      </c>
      <c r="T284" s="19">
        <v>0</v>
      </c>
      <c r="U284" s="9">
        <v>136</v>
      </c>
      <c r="V284" s="21">
        <f>V283-VLookups!$C$54</f>
        <v>-1900</v>
      </c>
      <c r="W284" s="21">
        <f>-VLookups!$C$60</f>
        <v>-300</v>
      </c>
      <c r="X284" s="21">
        <f>-VLookups!$C$62</f>
        <v>-125</v>
      </c>
      <c r="Y284" s="20">
        <f>Y283*(1+VLookups!$C$57/12)</f>
        <v>-338.05238808907569</v>
      </c>
      <c r="Z284" s="20">
        <f>-E284*VLookups!$J$3</f>
        <v>-661.83434412015401</v>
      </c>
      <c r="AA284" s="19">
        <v>0</v>
      </c>
      <c r="AB284" s="20">
        <f t="shared" si="12"/>
        <v>3182.8078702030066</v>
      </c>
      <c r="AC284" s="20">
        <f t="shared" si="13"/>
        <v>476020.86863954942</v>
      </c>
    </row>
    <row r="285" spans="2:29" x14ac:dyDescent="0.25">
      <c r="B285" s="9">
        <v>281</v>
      </c>
      <c r="C285" s="9">
        <f t="shared" si="14"/>
        <v>46</v>
      </c>
      <c r="D285" s="9">
        <v>5</v>
      </c>
      <c r="E285" s="20">
        <v>16545.85860300385</v>
      </c>
      <c r="F285" s="20">
        <f>'B-B-HS'!E285*-VLookups!$C$10*2</f>
        <v>-992.75151618023096</v>
      </c>
      <c r="G285" s="19">
        <v>0</v>
      </c>
      <c r="H285" s="20">
        <f>(-VLookups!$C$13)*(E285+F285/2)</f>
        <v>-4670.3995078698972</v>
      </c>
      <c r="I285" s="19">
        <v>0</v>
      </c>
      <c r="J285" s="19">
        <v>0</v>
      </c>
      <c r="K285" s="19">
        <v>0</v>
      </c>
      <c r="L285" s="19">
        <v>0</v>
      </c>
      <c r="M285" s="19">
        <v>0</v>
      </c>
      <c r="N285" s="20" t="s">
        <v>36</v>
      </c>
      <c r="O285" s="20">
        <f>VLookups!$C$39</f>
        <v>-1132.2740186406561</v>
      </c>
      <c r="P285" s="20">
        <f>P284-VLookups!$C$42</f>
        <v>-160</v>
      </c>
      <c r="Q285" s="22">
        <v>41</v>
      </c>
      <c r="R285" s="19">
        <v>0</v>
      </c>
      <c r="S285" s="20">
        <f>VLookups!$C$50</f>
        <v>-3580.614715990946</v>
      </c>
      <c r="T285" s="19">
        <v>0</v>
      </c>
      <c r="U285" s="9">
        <v>137</v>
      </c>
      <c r="V285" s="21">
        <f>V284-VLookups!$C$54</f>
        <v>-1905</v>
      </c>
      <c r="W285" s="21">
        <f>-VLookups!$C$60</f>
        <v>-300</v>
      </c>
      <c r="X285" s="21">
        <f>-VLookups!$C$62</f>
        <v>-125</v>
      </c>
      <c r="Y285" s="20">
        <f>Y284*(1+VLookups!$C$57/12)</f>
        <v>-339.03837422100219</v>
      </c>
      <c r="Z285" s="20">
        <f>-E285*VLookups!$J$3</f>
        <v>-661.83434412015401</v>
      </c>
      <c r="AA285" s="19">
        <v>0</v>
      </c>
      <c r="AB285" s="20">
        <f t="shared" si="12"/>
        <v>3175.3218840710797</v>
      </c>
      <c r="AC285" s="20">
        <f t="shared" si="13"/>
        <v>479989.55863801978</v>
      </c>
    </row>
    <row r="286" spans="2:29" x14ac:dyDescent="0.25">
      <c r="B286" s="9">
        <v>282</v>
      </c>
      <c r="C286" s="9">
        <f t="shared" si="14"/>
        <v>46</v>
      </c>
      <c r="D286" s="9">
        <v>6</v>
      </c>
      <c r="E286" s="20">
        <v>16545.85860300385</v>
      </c>
      <c r="F286" s="20">
        <f>'B-B-HS'!E286*-VLookups!$C$10*2</f>
        <v>-992.75151618023096</v>
      </c>
      <c r="G286" s="19">
        <v>0</v>
      </c>
      <c r="H286" s="20">
        <f>(-VLookups!$C$13)*(E286+F286/2)</f>
        <v>-4670.3995078698972</v>
      </c>
      <c r="I286" s="19">
        <v>0</v>
      </c>
      <c r="J286" s="19">
        <v>0</v>
      </c>
      <c r="K286" s="19">
        <v>0</v>
      </c>
      <c r="L286" s="19">
        <v>0</v>
      </c>
      <c r="M286" s="19">
        <v>0</v>
      </c>
      <c r="N286" s="20" t="s">
        <v>36</v>
      </c>
      <c r="O286" s="20">
        <f>VLookups!$C$39</f>
        <v>-1132.2740186406561</v>
      </c>
      <c r="P286" s="20">
        <f>P285-VLookups!$C$42</f>
        <v>-161.5</v>
      </c>
      <c r="Q286" s="22">
        <v>42</v>
      </c>
      <c r="R286" s="19">
        <v>0</v>
      </c>
      <c r="S286" s="20">
        <f>VLookups!$C$50</f>
        <v>-3580.614715990946</v>
      </c>
      <c r="T286" s="19">
        <v>0</v>
      </c>
      <c r="U286" s="9">
        <v>138</v>
      </c>
      <c r="V286" s="21">
        <f>V285-VLookups!$C$54</f>
        <v>-1910</v>
      </c>
      <c r="W286" s="21">
        <f>-VLookups!$C$60</f>
        <v>-300</v>
      </c>
      <c r="X286" s="21">
        <f>-VLookups!$C$62</f>
        <v>-125</v>
      </c>
      <c r="Y286" s="20">
        <f>Y285*(1+VLookups!$C$57/12)</f>
        <v>-340.02723614581345</v>
      </c>
      <c r="Z286" s="20">
        <f>-E286*VLookups!$J$3</f>
        <v>-661.83434412015401</v>
      </c>
      <c r="AA286" s="19">
        <v>0</v>
      </c>
      <c r="AB286" s="20">
        <f t="shared" si="12"/>
        <v>3167.8330221462688</v>
      </c>
      <c r="AC286" s="20">
        <f t="shared" si="13"/>
        <v>483957.3742578961</v>
      </c>
    </row>
    <row r="287" spans="2:29" x14ac:dyDescent="0.25">
      <c r="B287" s="9">
        <v>283</v>
      </c>
      <c r="C287" s="9">
        <f t="shared" si="14"/>
        <v>46</v>
      </c>
      <c r="D287" s="9">
        <v>7</v>
      </c>
      <c r="E287" s="20">
        <v>16545.85860300385</v>
      </c>
      <c r="F287" s="20">
        <f>'B-B-HS'!E287*-VLookups!$C$10*2</f>
        <v>-992.75151618023096</v>
      </c>
      <c r="G287" s="19">
        <v>0</v>
      </c>
      <c r="H287" s="20">
        <f>(-VLookups!$C$13)*(E287+F287/2)</f>
        <v>-4670.3995078698972</v>
      </c>
      <c r="I287" s="19">
        <v>0</v>
      </c>
      <c r="J287" s="19">
        <v>0</v>
      </c>
      <c r="K287" s="19">
        <v>0</v>
      </c>
      <c r="L287" s="19">
        <v>0</v>
      </c>
      <c r="M287" s="19">
        <v>0</v>
      </c>
      <c r="N287" s="20" t="s">
        <v>36</v>
      </c>
      <c r="O287" s="20">
        <f>VLookups!$C$39</f>
        <v>-1132.2740186406561</v>
      </c>
      <c r="P287" s="20">
        <f>P286-VLookups!$C$42</f>
        <v>-163</v>
      </c>
      <c r="Q287" s="22">
        <v>43</v>
      </c>
      <c r="R287" s="19">
        <v>0</v>
      </c>
      <c r="S287" s="20">
        <f>VLookups!$C$50</f>
        <v>-3580.614715990946</v>
      </c>
      <c r="T287" s="19">
        <v>0</v>
      </c>
      <c r="U287" s="9">
        <v>139</v>
      </c>
      <c r="V287" s="21">
        <f>V286-VLookups!$C$54</f>
        <v>-1915</v>
      </c>
      <c r="W287" s="21">
        <f>-VLookups!$C$60</f>
        <v>-300</v>
      </c>
      <c r="X287" s="21">
        <f>-VLookups!$C$62</f>
        <v>-125</v>
      </c>
      <c r="Y287" s="20">
        <f>Y286*(1+VLookups!$C$57/12)</f>
        <v>-341.01898225123875</v>
      </c>
      <c r="Z287" s="20">
        <f>-E287*VLookups!$J$3</f>
        <v>-661.83434412015401</v>
      </c>
      <c r="AA287" s="19">
        <v>0</v>
      </c>
      <c r="AB287" s="20">
        <f t="shared" si="12"/>
        <v>3160.3412760408432</v>
      </c>
      <c r="AC287" s="20">
        <f t="shared" si="13"/>
        <v>487924.31115770008</v>
      </c>
    </row>
    <row r="288" spans="2:29" x14ac:dyDescent="0.25">
      <c r="B288" s="9">
        <v>284</v>
      </c>
      <c r="C288" s="9">
        <f t="shared" si="14"/>
        <v>46</v>
      </c>
      <c r="D288" s="9">
        <v>8</v>
      </c>
      <c r="E288" s="20">
        <v>16545.85860300385</v>
      </c>
      <c r="F288" s="20">
        <f>'B-B-HS'!E288*-VLookups!$C$10*2</f>
        <v>-992.75151618023096</v>
      </c>
      <c r="G288" s="19">
        <v>0</v>
      </c>
      <c r="H288" s="20">
        <f>(-VLookups!$C$13)*(E288+F288/2)</f>
        <v>-4670.3995078698972</v>
      </c>
      <c r="I288" s="19">
        <v>0</v>
      </c>
      <c r="J288" s="19">
        <v>0</v>
      </c>
      <c r="K288" s="19">
        <v>0</v>
      </c>
      <c r="L288" s="19">
        <v>0</v>
      </c>
      <c r="M288" s="19">
        <v>0</v>
      </c>
      <c r="N288" s="20" t="s">
        <v>36</v>
      </c>
      <c r="O288" s="20">
        <f>VLookups!$C$39</f>
        <v>-1132.2740186406561</v>
      </c>
      <c r="P288" s="20">
        <f>P287-VLookups!$C$42</f>
        <v>-164.5</v>
      </c>
      <c r="Q288" s="22">
        <v>44</v>
      </c>
      <c r="R288" s="19">
        <v>0</v>
      </c>
      <c r="S288" s="20">
        <f>VLookups!$C$50</f>
        <v>-3580.614715990946</v>
      </c>
      <c r="T288" s="19">
        <v>0</v>
      </c>
      <c r="U288" s="9">
        <v>140</v>
      </c>
      <c r="V288" s="21">
        <f>V287-VLookups!$C$54</f>
        <v>-1920</v>
      </c>
      <c r="W288" s="21">
        <f>-VLookups!$C$60</f>
        <v>-300</v>
      </c>
      <c r="X288" s="21">
        <f>-VLookups!$C$62</f>
        <v>-125</v>
      </c>
      <c r="Y288" s="20">
        <f>Y287*(1+VLookups!$C$57/12)</f>
        <v>-342.01362094947154</v>
      </c>
      <c r="Z288" s="20">
        <f>-E288*VLookups!$J$3</f>
        <v>-661.83434412015401</v>
      </c>
      <c r="AA288" s="19">
        <v>0</v>
      </c>
      <c r="AB288" s="20">
        <f t="shared" si="12"/>
        <v>3152.8466373426104</v>
      </c>
      <c r="AC288" s="20">
        <f t="shared" si="13"/>
        <v>491890.36498030555</v>
      </c>
    </row>
    <row r="289" spans="2:29" x14ac:dyDescent="0.25">
      <c r="B289" s="9">
        <v>285</v>
      </c>
      <c r="C289" s="9">
        <f t="shared" si="14"/>
        <v>46</v>
      </c>
      <c r="D289" s="9">
        <v>9</v>
      </c>
      <c r="E289" s="20">
        <v>16545.85860300385</v>
      </c>
      <c r="F289" s="20">
        <f>'B-B-HS'!E289*-VLookups!$C$10*2</f>
        <v>-992.75151618023096</v>
      </c>
      <c r="G289" s="19">
        <v>0</v>
      </c>
      <c r="H289" s="20">
        <f>(-VLookups!$C$13)*(E289+F289/2)</f>
        <v>-4670.3995078698972</v>
      </c>
      <c r="I289" s="19">
        <v>0</v>
      </c>
      <c r="J289" s="19">
        <v>0</v>
      </c>
      <c r="K289" s="19">
        <v>0</v>
      </c>
      <c r="L289" s="19">
        <v>0</v>
      </c>
      <c r="M289" s="19">
        <v>0</v>
      </c>
      <c r="N289" s="20" t="s">
        <v>36</v>
      </c>
      <c r="O289" s="20">
        <f>VLookups!$C$39</f>
        <v>-1132.2740186406561</v>
      </c>
      <c r="P289" s="20">
        <f>P288-VLookups!$C$42</f>
        <v>-166</v>
      </c>
      <c r="Q289" s="22">
        <v>45</v>
      </c>
      <c r="R289" s="19">
        <v>0</v>
      </c>
      <c r="S289" s="20">
        <f>VLookups!$C$50</f>
        <v>-3580.614715990946</v>
      </c>
      <c r="T289" s="19">
        <v>0</v>
      </c>
      <c r="U289" s="9">
        <v>141</v>
      </c>
      <c r="V289" s="21">
        <f>V288-VLookups!$C$54</f>
        <v>-1925</v>
      </c>
      <c r="W289" s="21">
        <f>-VLookups!$C$60</f>
        <v>-300</v>
      </c>
      <c r="X289" s="21">
        <f>-VLookups!$C$62</f>
        <v>-125</v>
      </c>
      <c r="Y289" s="20">
        <f>Y288*(1+VLookups!$C$57/12)</f>
        <v>-343.01116067724087</v>
      </c>
      <c r="Z289" s="20">
        <f>-E289*VLookups!$J$3</f>
        <v>-661.83434412015401</v>
      </c>
      <c r="AA289" s="19">
        <v>0</v>
      </c>
      <c r="AB289" s="20">
        <f t="shared" si="12"/>
        <v>3145.3490976148414</v>
      </c>
      <c r="AC289" s="20">
        <f t="shared" si="13"/>
        <v>495855.53135288757</v>
      </c>
    </row>
    <row r="290" spans="2:29" x14ac:dyDescent="0.25">
      <c r="B290" s="9">
        <v>286</v>
      </c>
      <c r="C290" s="9">
        <f t="shared" si="14"/>
        <v>46</v>
      </c>
      <c r="D290" s="9">
        <v>10</v>
      </c>
      <c r="E290" s="20">
        <v>16545.85860300385</v>
      </c>
      <c r="F290" s="20">
        <f>'B-B-HS'!E290*-VLookups!$C$10*2</f>
        <v>-992.75151618023096</v>
      </c>
      <c r="G290" s="19">
        <v>0</v>
      </c>
      <c r="H290" s="20">
        <f>(-VLookups!$C$13)*(E290+F290/2)</f>
        <v>-4670.3995078698972</v>
      </c>
      <c r="I290" s="19">
        <v>0</v>
      </c>
      <c r="J290" s="19">
        <v>0</v>
      </c>
      <c r="K290" s="19">
        <v>0</v>
      </c>
      <c r="L290" s="19">
        <v>0</v>
      </c>
      <c r="M290" s="19">
        <v>0</v>
      </c>
      <c r="N290" s="20" t="s">
        <v>36</v>
      </c>
      <c r="O290" s="20">
        <f>VLookups!$C$39</f>
        <v>-1132.2740186406561</v>
      </c>
      <c r="P290" s="20">
        <f>P289-VLookups!$C$42</f>
        <v>-167.5</v>
      </c>
      <c r="Q290" s="22">
        <v>46</v>
      </c>
      <c r="R290" s="19">
        <v>0</v>
      </c>
      <c r="S290" s="20">
        <f>VLookups!$C$50</f>
        <v>-3580.614715990946</v>
      </c>
      <c r="T290" s="19">
        <v>0</v>
      </c>
      <c r="U290" s="9">
        <v>142</v>
      </c>
      <c r="V290" s="21">
        <f>V289-VLookups!$C$54</f>
        <v>-1930</v>
      </c>
      <c r="W290" s="21">
        <f>-VLookups!$C$60</f>
        <v>-300</v>
      </c>
      <c r="X290" s="21">
        <f>-VLookups!$C$62</f>
        <v>-125</v>
      </c>
      <c r="Y290" s="20">
        <f>Y289*(1+VLookups!$C$57/12)</f>
        <v>-344.01160989588283</v>
      </c>
      <c r="Z290" s="20">
        <f>-E290*VLookups!$J$3</f>
        <v>-661.83434412015401</v>
      </c>
      <c r="AA290" s="19">
        <v>0</v>
      </c>
      <c r="AB290" s="20">
        <f t="shared" si="12"/>
        <v>3137.8486483961992</v>
      </c>
      <c r="AC290" s="20">
        <f t="shared" si="13"/>
        <v>499819.80588687194</v>
      </c>
    </row>
    <row r="291" spans="2:29" x14ac:dyDescent="0.25">
      <c r="B291" s="9">
        <v>287</v>
      </c>
      <c r="C291" s="9">
        <f t="shared" si="14"/>
        <v>46</v>
      </c>
      <c r="D291" s="9">
        <v>11</v>
      </c>
      <c r="E291" s="20">
        <v>16545.85860300385</v>
      </c>
      <c r="F291" s="20">
        <f>'B-B-HS'!E291*-VLookups!$C$10*2</f>
        <v>-992.75151618023096</v>
      </c>
      <c r="G291" s="19">
        <v>0</v>
      </c>
      <c r="H291" s="20">
        <f>(-VLookups!$C$13)*(E291+F291/2)</f>
        <v>-4670.3995078698972</v>
      </c>
      <c r="I291" s="19">
        <v>0</v>
      </c>
      <c r="J291" s="19">
        <v>0</v>
      </c>
      <c r="K291" s="19">
        <v>0</v>
      </c>
      <c r="L291" s="19">
        <v>0</v>
      </c>
      <c r="M291" s="19">
        <v>0</v>
      </c>
      <c r="N291" s="20" t="s">
        <v>36</v>
      </c>
      <c r="O291" s="20">
        <f>VLookups!$C$39</f>
        <v>-1132.2740186406561</v>
      </c>
      <c r="P291" s="20">
        <f>P290-VLookups!$C$42</f>
        <v>-169</v>
      </c>
      <c r="Q291" s="22">
        <v>47</v>
      </c>
      <c r="R291" s="19">
        <v>0</v>
      </c>
      <c r="S291" s="20">
        <f>VLookups!$C$50</f>
        <v>-3580.614715990946</v>
      </c>
      <c r="T291" s="19">
        <v>0</v>
      </c>
      <c r="U291" s="9">
        <v>143</v>
      </c>
      <c r="V291" s="21">
        <f>V290-VLookups!$C$54</f>
        <v>-1935</v>
      </c>
      <c r="W291" s="21">
        <f>-VLookups!$C$60</f>
        <v>-300</v>
      </c>
      <c r="X291" s="21">
        <f>-VLookups!$C$62</f>
        <v>-125</v>
      </c>
      <c r="Y291" s="20">
        <f>Y290*(1+VLookups!$C$57/12)</f>
        <v>-345.0149770914125</v>
      </c>
      <c r="Z291" s="20">
        <f>-E291*VLookups!$J$3</f>
        <v>-661.83434412015401</v>
      </c>
      <c r="AA291" s="19">
        <v>0</v>
      </c>
      <c r="AB291" s="20">
        <f t="shared" si="12"/>
        <v>3130.3452812006694</v>
      </c>
      <c r="AC291" s="20">
        <f t="shared" si="13"/>
        <v>503783.18417788408</v>
      </c>
    </row>
    <row r="292" spans="2:29" x14ac:dyDescent="0.25">
      <c r="B292" s="9">
        <v>288</v>
      </c>
      <c r="C292" s="9">
        <f t="shared" si="14"/>
        <v>47</v>
      </c>
      <c r="D292" s="9">
        <v>0</v>
      </c>
      <c r="E292" s="20">
        <v>17124.963654108982</v>
      </c>
      <c r="F292" s="20">
        <f>'B-B-HS'!E292*-VLookups!$C$10*2</f>
        <v>-1027.4978192465389</v>
      </c>
      <c r="G292" s="19">
        <v>0</v>
      </c>
      <c r="H292" s="20">
        <f>(-VLookups!$C$13)*(E292+F292/2)</f>
        <v>-4833.8634906453426</v>
      </c>
      <c r="I292" s="19">
        <v>0</v>
      </c>
      <c r="J292" s="19">
        <v>0</v>
      </c>
      <c r="K292" s="19">
        <v>0</v>
      </c>
      <c r="L292" s="19">
        <v>0</v>
      </c>
      <c r="M292" s="19">
        <v>0</v>
      </c>
      <c r="N292" s="20" t="s">
        <v>36</v>
      </c>
      <c r="O292" s="20">
        <f>VLookups!$C$39</f>
        <v>-1132.2740186406561</v>
      </c>
      <c r="P292" s="20">
        <f>P291-VLookups!$C$42</f>
        <v>-170.5</v>
      </c>
      <c r="Q292" s="22">
        <v>48</v>
      </c>
      <c r="R292" s="19">
        <v>0</v>
      </c>
      <c r="S292" s="20">
        <f>VLookups!$C$50</f>
        <v>-3580.614715990946</v>
      </c>
      <c r="T292" s="19">
        <v>0</v>
      </c>
      <c r="U292" s="9">
        <v>144</v>
      </c>
      <c r="V292" s="21">
        <f>V291-VLookups!$C$54</f>
        <v>-1940</v>
      </c>
      <c r="W292" s="21">
        <f>-VLookups!$C$60</f>
        <v>-300</v>
      </c>
      <c r="X292" s="21">
        <f>-VLookups!$C$62</f>
        <v>-125</v>
      </c>
      <c r="Y292" s="20">
        <f>Y291*(1+VLookups!$C$57/12)</f>
        <v>-346.02127077459579</v>
      </c>
      <c r="Z292" s="20">
        <f>-E292*VLookups!$J$3</f>
        <v>-684.99854616435925</v>
      </c>
      <c r="AA292" s="19">
        <v>0</v>
      </c>
      <c r="AB292" s="20">
        <f t="shared" si="12"/>
        <v>3497.9427022698119</v>
      </c>
      <c r="AC292" s="20">
        <f t="shared" si="13"/>
        <v>508120.76552045037</v>
      </c>
    </row>
    <row r="293" spans="2:29" x14ac:dyDescent="0.25">
      <c r="B293" s="9">
        <v>289</v>
      </c>
      <c r="C293" s="9">
        <f t="shared" si="14"/>
        <v>47</v>
      </c>
      <c r="D293" s="9">
        <v>1</v>
      </c>
      <c r="E293" s="20">
        <v>17124.963654108982</v>
      </c>
      <c r="F293" s="20">
        <f>'B-B-HS'!E293*-VLookups!$C$10*2</f>
        <v>-1027.4978192465389</v>
      </c>
      <c r="G293" s="19">
        <v>0</v>
      </c>
      <c r="H293" s="20">
        <f>(-VLookups!$C$13)*(E293+F293/2)</f>
        <v>-4833.8634906453426</v>
      </c>
      <c r="I293" s="19">
        <v>0</v>
      </c>
      <c r="J293" s="19">
        <v>0</v>
      </c>
      <c r="K293" s="19">
        <v>0</v>
      </c>
      <c r="L293" s="19">
        <v>0</v>
      </c>
      <c r="M293" s="19">
        <v>0</v>
      </c>
      <c r="N293" s="20" t="s">
        <v>36</v>
      </c>
      <c r="O293" s="20">
        <f>VLookups!$C$39</f>
        <v>-1132.2740186406561</v>
      </c>
      <c r="P293" s="20">
        <f>P292-VLookups!$C$42</f>
        <v>-172</v>
      </c>
      <c r="Q293" s="22">
        <v>49</v>
      </c>
      <c r="R293" s="19">
        <v>0</v>
      </c>
      <c r="S293" s="20">
        <f>VLookups!$C$50</f>
        <v>-3580.614715990946</v>
      </c>
      <c r="T293" s="19">
        <v>0</v>
      </c>
      <c r="U293" s="9">
        <v>145</v>
      </c>
      <c r="V293" s="21">
        <f>V292-VLookups!$C$54</f>
        <v>-1945</v>
      </c>
      <c r="W293" s="21">
        <f>-VLookups!$C$60</f>
        <v>-300</v>
      </c>
      <c r="X293" s="21">
        <f>-VLookups!$C$62</f>
        <v>-125</v>
      </c>
      <c r="Y293" s="20">
        <f>Y292*(1+VLookups!$C$57/12)</f>
        <v>-347.03049948102171</v>
      </c>
      <c r="Z293" s="20">
        <f>-E293*VLookups!$J$3</f>
        <v>-684.99854616435925</v>
      </c>
      <c r="AA293" s="19">
        <v>0</v>
      </c>
      <c r="AB293" s="20">
        <f t="shared" si="12"/>
        <v>3490.4334735633856</v>
      </c>
      <c r="AC293" s="20">
        <f t="shared" si="13"/>
        <v>512458.06693654787</v>
      </c>
    </row>
    <row r="294" spans="2:29" x14ac:dyDescent="0.25">
      <c r="B294" s="9">
        <v>290</v>
      </c>
      <c r="C294" s="9">
        <f t="shared" si="14"/>
        <v>47</v>
      </c>
      <c r="D294" s="9">
        <v>2</v>
      </c>
      <c r="E294" s="20">
        <v>17124.963654108982</v>
      </c>
      <c r="F294" s="20">
        <f>'B-B-HS'!E294*-VLookups!$C$10*2</f>
        <v>-1027.4978192465389</v>
      </c>
      <c r="G294" s="19">
        <v>0</v>
      </c>
      <c r="H294" s="20">
        <f>(-VLookups!$C$13)*(E294+F294/2)</f>
        <v>-4833.8634906453426</v>
      </c>
      <c r="I294" s="19">
        <v>0</v>
      </c>
      <c r="J294" s="19">
        <v>0</v>
      </c>
      <c r="K294" s="19">
        <v>0</v>
      </c>
      <c r="L294" s="19">
        <v>0</v>
      </c>
      <c r="M294" s="19">
        <v>0</v>
      </c>
      <c r="N294" s="20" t="s">
        <v>36</v>
      </c>
      <c r="O294" s="20">
        <f>VLookups!$C$39</f>
        <v>-1132.2740186406561</v>
      </c>
      <c r="P294" s="20">
        <f>P293-VLookups!$C$42</f>
        <v>-173.5</v>
      </c>
      <c r="Q294" s="22">
        <v>50</v>
      </c>
      <c r="R294" s="19">
        <v>0</v>
      </c>
      <c r="S294" s="20">
        <f>VLookups!$C$50</f>
        <v>-3580.614715990946</v>
      </c>
      <c r="T294" s="19">
        <v>0</v>
      </c>
      <c r="U294" s="9">
        <v>146</v>
      </c>
      <c r="V294" s="21">
        <f>V293-VLookups!$C$54</f>
        <v>-1950</v>
      </c>
      <c r="W294" s="21">
        <f>-VLookups!$C$60</f>
        <v>-300</v>
      </c>
      <c r="X294" s="21">
        <f>-VLookups!$C$62</f>
        <v>-125</v>
      </c>
      <c r="Y294" s="20">
        <f>Y293*(1+VLookups!$C$57/12)</f>
        <v>-348.0426717711747</v>
      </c>
      <c r="Z294" s="20">
        <f>-E294*VLookups!$J$3</f>
        <v>-684.99854616435925</v>
      </c>
      <c r="AA294" s="19">
        <v>0</v>
      </c>
      <c r="AB294" s="20">
        <f t="shared" si="12"/>
        <v>3482.9213012732334</v>
      </c>
      <c r="AC294" s="20">
        <f t="shared" si="13"/>
        <v>516795.08501604869</v>
      </c>
    </row>
    <row r="295" spans="2:29" x14ac:dyDescent="0.25">
      <c r="B295" s="9">
        <v>291</v>
      </c>
      <c r="C295" s="9">
        <f t="shared" si="14"/>
        <v>47</v>
      </c>
      <c r="D295" s="9">
        <v>3</v>
      </c>
      <c r="E295" s="20">
        <v>17124.963654108982</v>
      </c>
      <c r="F295" s="20">
        <f>'B-B-HS'!E295*-VLookups!$C$10*2</f>
        <v>-1027.4978192465389</v>
      </c>
      <c r="G295" s="19">
        <v>0</v>
      </c>
      <c r="H295" s="20">
        <f>(-VLookups!$C$13)*(E295+F295/2)</f>
        <v>-4833.8634906453426</v>
      </c>
      <c r="I295" s="19">
        <v>0</v>
      </c>
      <c r="J295" s="19">
        <v>0</v>
      </c>
      <c r="K295" s="19">
        <v>0</v>
      </c>
      <c r="L295" s="19">
        <v>0</v>
      </c>
      <c r="M295" s="19">
        <v>0</v>
      </c>
      <c r="N295" s="20" t="s">
        <v>36</v>
      </c>
      <c r="O295" s="20">
        <f>VLookups!$C$39</f>
        <v>-1132.2740186406561</v>
      </c>
      <c r="P295" s="20">
        <f>P294-VLookups!$C$42</f>
        <v>-175</v>
      </c>
      <c r="Q295" s="22">
        <v>51</v>
      </c>
      <c r="R295" s="19">
        <v>0</v>
      </c>
      <c r="S295" s="20">
        <f>VLookups!$C$50</f>
        <v>-3580.614715990946</v>
      </c>
      <c r="T295" s="19">
        <v>0</v>
      </c>
      <c r="U295" s="9">
        <v>147</v>
      </c>
      <c r="V295" s="21">
        <f>V294-VLookups!$C$54</f>
        <v>-1955</v>
      </c>
      <c r="W295" s="21">
        <f>-VLookups!$C$60</f>
        <v>-300</v>
      </c>
      <c r="X295" s="21">
        <f>-VLookups!$C$62</f>
        <v>-125</v>
      </c>
      <c r="Y295" s="20">
        <f>Y294*(1+VLookups!$C$57/12)</f>
        <v>-349.05779623050728</v>
      </c>
      <c r="Z295" s="20">
        <f>-E295*VLookups!$J$3</f>
        <v>-684.99854616435925</v>
      </c>
      <c r="AA295" s="19">
        <v>0</v>
      </c>
      <c r="AB295" s="20">
        <f t="shared" si="12"/>
        <v>3475.4061768139009</v>
      </c>
      <c r="AC295" s="20">
        <f t="shared" si="13"/>
        <v>521131.81633455597</v>
      </c>
    </row>
    <row r="296" spans="2:29" x14ac:dyDescent="0.25">
      <c r="B296" s="9">
        <v>292</v>
      </c>
      <c r="C296" s="9">
        <f t="shared" si="14"/>
        <v>47</v>
      </c>
      <c r="D296" s="9">
        <v>4</v>
      </c>
      <c r="E296" s="20">
        <v>17124.963654108982</v>
      </c>
      <c r="F296" s="20">
        <f>'B-B-HS'!E296*-VLookups!$C$10*2</f>
        <v>-1027.4978192465389</v>
      </c>
      <c r="G296" s="19">
        <v>0</v>
      </c>
      <c r="H296" s="20">
        <f>(-VLookups!$C$13)*(E296+F296/2)</f>
        <v>-4833.8634906453426</v>
      </c>
      <c r="I296" s="19">
        <v>0</v>
      </c>
      <c r="J296" s="19">
        <v>0</v>
      </c>
      <c r="K296" s="19">
        <v>0</v>
      </c>
      <c r="L296" s="19">
        <v>0</v>
      </c>
      <c r="M296" s="19">
        <v>0</v>
      </c>
      <c r="N296" s="20" t="s">
        <v>36</v>
      </c>
      <c r="O296" s="20">
        <f>VLookups!$C$39</f>
        <v>-1132.2740186406561</v>
      </c>
      <c r="P296" s="20">
        <f>P295-VLookups!$C$42</f>
        <v>-176.5</v>
      </c>
      <c r="Q296" s="22">
        <v>52</v>
      </c>
      <c r="R296" s="19">
        <v>0</v>
      </c>
      <c r="S296" s="20">
        <f>VLookups!$C$50</f>
        <v>-3580.614715990946</v>
      </c>
      <c r="T296" s="19">
        <v>0</v>
      </c>
      <c r="U296" s="9">
        <v>148</v>
      </c>
      <c r="V296" s="21">
        <f>V295-VLookups!$C$54</f>
        <v>-1960</v>
      </c>
      <c r="W296" s="21">
        <f>-VLookups!$C$60</f>
        <v>-300</v>
      </c>
      <c r="X296" s="21">
        <f>-VLookups!$C$62</f>
        <v>-125</v>
      </c>
      <c r="Y296" s="20">
        <f>Y295*(1+VLookups!$C$57/12)</f>
        <v>-350.07588146951292</v>
      </c>
      <c r="Z296" s="20">
        <f>-E296*VLookups!$J$3</f>
        <v>-684.99854616435925</v>
      </c>
      <c r="AA296" s="19">
        <v>0</v>
      </c>
      <c r="AB296" s="20">
        <f t="shared" si="12"/>
        <v>3467.888091574895</v>
      </c>
      <c r="AC296" s="20">
        <f t="shared" si="13"/>
        <v>525468.25745335512</v>
      </c>
    </row>
    <row r="297" spans="2:29" x14ac:dyDescent="0.25">
      <c r="B297" s="9">
        <v>293</v>
      </c>
      <c r="C297" s="9">
        <f t="shared" si="14"/>
        <v>47</v>
      </c>
      <c r="D297" s="9">
        <v>5</v>
      </c>
      <c r="E297" s="20">
        <v>17124.963654108982</v>
      </c>
      <c r="F297" s="20">
        <f>'B-B-HS'!E297*-VLookups!$C$10*2</f>
        <v>-1027.4978192465389</v>
      </c>
      <c r="G297" s="19">
        <v>0</v>
      </c>
      <c r="H297" s="20">
        <f>(-VLookups!$C$13)*(E297+F297/2)</f>
        <v>-4833.8634906453426</v>
      </c>
      <c r="I297" s="19">
        <v>0</v>
      </c>
      <c r="J297" s="19">
        <v>0</v>
      </c>
      <c r="K297" s="19">
        <v>0</v>
      </c>
      <c r="L297" s="19">
        <v>0</v>
      </c>
      <c r="M297" s="19">
        <v>0</v>
      </c>
      <c r="N297" s="20" t="s">
        <v>36</v>
      </c>
      <c r="O297" s="20">
        <f>VLookups!$C$39</f>
        <v>-1132.2740186406561</v>
      </c>
      <c r="P297" s="20">
        <f>P296-VLookups!$C$42</f>
        <v>-178</v>
      </c>
      <c r="Q297" s="22">
        <v>53</v>
      </c>
      <c r="R297" s="19">
        <v>0</v>
      </c>
      <c r="S297" s="20">
        <f>VLookups!$C$50</f>
        <v>-3580.614715990946</v>
      </c>
      <c r="T297" s="19">
        <v>0</v>
      </c>
      <c r="U297" s="9">
        <v>149</v>
      </c>
      <c r="V297" s="21">
        <f>V296-VLookups!$C$54</f>
        <v>-1965</v>
      </c>
      <c r="W297" s="21">
        <f>-VLookups!$C$60</f>
        <v>-300</v>
      </c>
      <c r="X297" s="21">
        <f>-VLookups!$C$62</f>
        <v>-125</v>
      </c>
      <c r="Y297" s="20">
        <f>Y296*(1+VLookups!$C$57/12)</f>
        <v>-351.09693612379903</v>
      </c>
      <c r="Z297" s="20">
        <f>-E297*VLookups!$J$3</f>
        <v>-684.99854616435925</v>
      </c>
      <c r="AA297" s="19">
        <v>0</v>
      </c>
      <c r="AB297" s="20">
        <f t="shared" si="12"/>
        <v>3460.3670369206084</v>
      </c>
      <c r="AC297" s="20">
        <f t="shared" si="13"/>
        <v>529804.40491936472</v>
      </c>
    </row>
    <row r="298" spans="2:29" x14ac:dyDescent="0.25">
      <c r="B298" s="9">
        <v>294</v>
      </c>
      <c r="C298" s="9">
        <f t="shared" si="14"/>
        <v>47</v>
      </c>
      <c r="D298" s="9">
        <v>6</v>
      </c>
      <c r="E298" s="20">
        <v>17124.963654108982</v>
      </c>
      <c r="F298" s="20">
        <f>'B-B-HS'!E298*-VLookups!$C$10*2</f>
        <v>-1027.4978192465389</v>
      </c>
      <c r="G298" s="19">
        <v>0</v>
      </c>
      <c r="H298" s="20">
        <f>(-VLookups!$C$13)*(E298+F298/2)</f>
        <v>-4833.8634906453426</v>
      </c>
      <c r="I298" s="19">
        <v>0</v>
      </c>
      <c r="J298" s="19">
        <v>0</v>
      </c>
      <c r="K298" s="19">
        <v>0</v>
      </c>
      <c r="L298" s="19">
        <v>0</v>
      </c>
      <c r="M298" s="19">
        <v>0</v>
      </c>
      <c r="N298" s="20" t="s">
        <v>36</v>
      </c>
      <c r="O298" s="20">
        <f>VLookups!$C$39</f>
        <v>-1132.2740186406561</v>
      </c>
      <c r="P298" s="20">
        <f>P297-VLookups!$C$42</f>
        <v>-179.5</v>
      </c>
      <c r="Q298" s="22">
        <v>54</v>
      </c>
      <c r="R298" s="19">
        <v>0</v>
      </c>
      <c r="S298" s="20">
        <f>VLookups!$C$50</f>
        <v>-3580.614715990946</v>
      </c>
      <c r="T298" s="19">
        <v>0</v>
      </c>
      <c r="U298" s="9">
        <v>150</v>
      </c>
      <c r="V298" s="21">
        <f>V297-VLookups!$C$54</f>
        <v>-1970</v>
      </c>
      <c r="W298" s="21">
        <f>-VLookups!$C$60</f>
        <v>-300</v>
      </c>
      <c r="X298" s="21">
        <f>-VLookups!$C$62</f>
        <v>-125</v>
      </c>
      <c r="Y298" s="20">
        <f>Y297*(1+VLookups!$C$57/12)</f>
        <v>-352.12096885416008</v>
      </c>
      <c r="Z298" s="20">
        <f>-E298*VLookups!$J$3</f>
        <v>-684.99854616435925</v>
      </c>
      <c r="AA298" s="19">
        <v>0</v>
      </c>
      <c r="AB298" s="20">
        <f t="shared" si="12"/>
        <v>3452.8430041902475</v>
      </c>
      <c r="AC298" s="20">
        <f t="shared" si="13"/>
        <v>534140.25526508724</v>
      </c>
    </row>
    <row r="299" spans="2:29" x14ac:dyDescent="0.25">
      <c r="B299" s="9">
        <v>295</v>
      </c>
      <c r="C299" s="9">
        <f t="shared" si="14"/>
        <v>47</v>
      </c>
      <c r="D299" s="9">
        <v>7</v>
      </c>
      <c r="E299" s="20">
        <v>17124.963654108982</v>
      </c>
      <c r="F299" s="20">
        <f>'B-B-HS'!E299*-VLookups!$C$10*2</f>
        <v>-1027.4978192465389</v>
      </c>
      <c r="G299" s="19">
        <v>0</v>
      </c>
      <c r="H299" s="20">
        <f>(-VLookups!$C$13)*(E299+F299/2)</f>
        <v>-4833.8634906453426</v>
      </c>
      <c r="I299" s="19">
        <v>0</v>
      </c>
      <c r="J299" s="19">
        <v>0</v>
      </c>
      <c r="K299" s="19">
        <v>0</v>
      </c>
      <c r="L299" s="19">
        <v>0</v>
      </c>
      <c r="M299" s="19">
        <v>0</v>
      </c>
      <c r="N299" s="20" t="s">
        <v>36</v>
      </c>
      <c r="O299" s="20">
        <f>VLookups!$C$39</f>
        <v>-1132.2740186406561</v>
      </c>
      <c r="P299" s="20">
        <f>P298-VLookups!$C$42</f>
        <v>-181</v>
      </c>
      <c r="Q299" s="22">
        <v>55</v>
      </c>
      <c r="R299" s="19">
        <v>0</v>
      </c>
      <c r="S299" s="20">
        <f>VLookups!$C$50</f>
        <v>-3580.614715990946</v>
      </c>
      <c r="T299" s="19">
        <v>0</v>
      </c>
      <c r="U299" s="9">
        <v>151</v>
      </c>
      <c r="V299" s="21">
        <f>V298-VLookups!$C$54</f>
        <v>-1975</v>
      </c>
      <c r="W299" s="21">
        <f>-VLookups!$C$60</f>
        <v>-300</v>
      </c>
      <c r="X299" s="21">
        <f>-VLookups!$C$62</f>
        <v>-125</v>
      </c>
      <c r="Y299" s="20">
        <f>Y298*(1+VLookups!$C$57/12)</f>
        <v>-353.1479883466514</v>
      </c>
      <c r="Z299" s="20">
        <f>-E299*VLookups!$J$3</f>
        <v>-684.99854616435925</v>
      </c>
      <c r="AA299" s="19">
        <v>0</v>
      </c>
      <c r="AB299" s="20">
        <f t="shared" si="12"/>
        <v>3445.315984697756</v>
      </c>
      <c r="AC299" s="20">
        <f t="shared" si="13"/>
        <v>538475.80500856019</v>
      </c>
    </row>
    <row r="300" spans="2:29" x14ac:dyDescent="0.25">
      <c r="B300" s="9">
        <v>296</v>
      </c>
      <c r="C300" s="9">
        <f t="shared" si="14"/>
        <v>47</v>
      </c>
      <c r="D300" s="9">
        <v>8</v>
      </c>
      <c r="E300" s="20">
        <v>17124.963654108982</v>
      </c>
      <c r="F300" s="20">
        <f>'B-B-HS'!E300*-VLookups!$C$10*2</f>
        <v>-1027.4978192465389</v>
      </c>
      <c r="G300" s="19">
        <v>0</v>
      </c>
      <c r="H300" s="20">
        <f>(-VLookups!$C$13)*(E300+F300/2)</f>
        <v>-4833.8634906453426</v>
      </c>
      <c r="I300" s="19">
        <v>0</v>
      </c>
      <c r="J300" s="19">
        <v>0</v>
      </c>
      <c r="K300" s="19">
        <v>0</v>
      </c>
      <c r="L300" s="19">
        <v>0</v>
      </c>
      <c r="M300" s="19">
        <v>0</v>
      </c>
      <c r="N300" s="20" t="s">
        <v>36</v>
      </c>
      <c r="O300" s="20">
        <f>VLookups!$C$39</f>
        <v>-1132.2740186406561</v>
      </c>
      <c r="P300" s="20">
        <f>P299-VLookups!$C$42</f>
        <v>-182.5</v>
      </c>
      <c r="Q300" s="22">
        <v>56</v>
      </c>
      <c r="R300" s="19">
        <v>0</v>
      </c>
      <c r="S300" s="20">
        <f>VLookups!$C$50</f>
        <v>-3580.614715990946</v>
      </c>
      <c r="T300" s="19">
        <v>0</v>
      </c>
      <c r="U300" s="9">
        <v>152</v>
      </c>
      <c r="V300" s="21">
        <f>V299-VLookups!$C$54</f>
        <v>-1980</v>
      </c>
      <c r="W300" s="21">
        <f>-VLookups!$C$60</f>
        <v>-300</v>
      </c>
      <c r="X300" s="21">
        <f>-VLookups!$C$62</f>
        <v>-125</v>
      </c>
      <c r="Y300" s="20">
        <f>Y299*(1+VLookups!$C$57/12)</f>
        <v>-354.1780033126625</v>
      </c>
      <c r="Z300" s="20">
        <f>-E300*VLookups!$J$3</f>
        <v>-684.99854616435925</v>
      </c>
      <c r="AA300" s="19">
        <v>0</v>
      </c>
      <c r="AB300" s="20">
        <f t="shared" si="12"/>
        <v>3437.7859697317454</v>
      </c>
      <c r="AC300" s="20">
        <f t="shared" si="13"/>
        <v>542811.05065330619</v>
      </c>
    </row>
    <row r="301" spans="2:29" x14ac:dyDescent="0.25">
      <c r="B301" s="9">
        <v>297</v>
      </c>
      <c r="C301" s="9">
        <f t="shared" si="14"/>
        <v>47</v>
      </c>
      <c r="D301" s="9">
        <v>9</v>
      </c>
      <c r="E301" s="20">
        <v>17124.963654108982</v>
      </c>
      <c r="F301" s="20">
        <f>'B-B-HS'!E301*-VLookups!$C$10*2</f>
        <v>-1027.4978192465389</v>
      </c>
      <c r="G301" s="19">
        <v>0</v>
      </c>
      <c r="H301" s="20">
        <f>(-VLookups!$C$13)*(E301+F301/2)</f>
        <v>-4833.8634906453426</v>
      </c>
      <c r="I301" s="19">
        <v>0</v>
      </c>
      <c r="J301" s="19">
        <v>0</v>
      </c>
      <c r="K301" s="19">
        <v>0</v>
      </c>
      <c r="L301" s="19">
        <v>0</v>
      </c>
      <c r="M301" s="19">
        <v>0</v>
      </c>
      <c r="N301" s="20" t="s">
        <v>36</v>
      </c>
      <c r="O301" s="20">
        <f>VLookups!$C$39</f>
        <v>-1132.2740186406561</v>
      </c>
      <c r="P301" s="20">
        <f>P300-VLookups!$C$42</f>
        <v>-184</v>
      </c>
      <c r="Q301" s="22">
        <v>57</v>
      </c>
      <c r="R301" s="19">
        <v>0</v>
      </c>
      <c r="S301" s="20">
        <f>VLookups!$C$50</f>
        <v>-3580.614715990946</v>
      </c>
      <c r="T301" s="19">
        <v>0</v>
      </c>
      <c r="U301" s="9">
        <v>153</v>
      </c>
      <c r="V301" s="21">
        <f>V300-VLookups!$C$54</f>
        <v>-1985</v>
      </c>
      <c r="W301" s="21">
        <f>-VLookups!$C$60</f>
        <v>-300</v>
      </c>
      <c r="X301" s="21">
        <f>-VLookups!$C$62</f>
        <v>-125</v>
      </c>
      <c r="Y301" s="20">
        <f>Y300*(1+VLookups!$C$57/12)</f>
        <v>-355.21102248899109</v>
      </c>
      <c r="Z301" s="20">
        <f>-E301*VLookups!$J$3</f>
        <v>-684.99854616435925</v>
      </c>
      <c r="AA301" s="19">
        <v>0</v>
      </c>
      <c r="AB301" s="20">
        <f t="shared" si="12"/>
        <v>3430.2529505554166</v>
      </c>
      <c r="AC301" s="20">
        <f t="shared" si="13"/>
        <v>547145.98868828383</v>
      </c>
    </row>
    <row r="302" spans="2:29" x14ac:dyDescent="0.25">
      <c r="B302" s="9">
        <v>298</v>
      </c>
      <c r="C302" s="9">
        <f t="shared" si="14"/>
        <v>47</v>
      </c>
      <c r="D302" s="9">
        <v>10</v>
      </c>
      <c r="E302" s="20">
        <v>17124.963654108982</v>
      </c>
      <c r="F302" s="20">
        <f>'B-B-HS'!E302*-VLookups!$C$10*2</f>
        <v>-1027.4978192465389</v>
      </c>
      <c r="G302" s="19">
        <v>0</v>
      </c>
      <c r="H302" s="20">
        <f>(-VLookups!$C$13)*(E302+F302/2)</f>
        <v>-4833.8634906453426</v>
      </c>
      <c r="I302" s="19">
        <v>0</v>
      </c>
      <c r="J302" s="19">
        <v>0</v>
      </c>
      <c r="K302" s="19">
        <v>0</v>
      </c>
      <c r="L302" s="19">
        <v>0</v>
      </c>
      <c r="M302" s="19">
        <v>0</v>
      </c>
      <c r="N302" s="20" t="s">
        <v>36</v>
      </c>
      <c r="O302" s="20">
        <f>VLookups!$C$39</f>
        <v>-1132.2740186406561</v>
      </c>
      <c r="P302" s="20">
        <f>P301-VLookups!$C$42</f>
        <v>-185.5</v>
      </c>
      <c r="Q302" s="22">
        <v>58</v>
      </c>
      <c r="R302" s="19">
        <v>0</v>
      </c>
      <c r="S302" s="20">
        <f>VLookups!$C$50</f>
        <v>-3580.614715990946</v>
      </c>
      <c r="T302" s="19">
        <v>0</v>
      </c>
      <c r="U302" s="9">
        <v>154</v>
      </c>
      <c r="V302" s="21">
        <f>V301-VLookups!$C$54</f>
        <v>-1990</v>
      </c>
      <c r="W302" s="21">
        <f>-VLookups!$C$60</f>
        <v>-300</v>
      </c>
      <c r="X302" s="21">
        <f>-VLookups!$C$62</f>
        <v>-125</v>
      </c>
      <c r="Y302" s="20">
        <f>Y301*(1+VLookups!$C$57/12)</f>
        <v>-356.2470546379173</v>
      </c>
      <c r="Z302" s="20">
        <f>-E302*VLookups!$J$3</f>
        <v>-684.99854616435925</v>
      </c>
      <c r="AA302" s="19">
        <v>0</v>
      </c>
      <c r="AB302" s="20">
        <f t="shared" si="12"/>
        <v>3422.7169184064905</v>
      </c>
      <c r="AC302" s="20">
        <f t="shared" si="13"/>
        <v>551480.61558783753</v>
      </c>
    </row>
    <row r="303" spans="2:29" x14ac:dyDescent="0.25">
      <c r="B303" s="9">
        <v>299</v>
      </c>
      <c r="C303" s="9">
        <f t="shared" si="14"/>
        <v>47</v>
      </c>
      <c r="D303" s="9">
        <v>11</v>
      </c>
      <c r="E303" s="20">
        <v>17124.963654108982</v>
      </c>
      <c r="F303" s="20">
        <f>'B-B-HS'!E303*-VLookups!$C$10*2</f>
        <v>-1027.4978192465389</v>
      </c>
      <c r="G303" s="19">
        <v>0</v>
      </c>
      <c r="H303" s="20">
        <f>(-VLookups!$C$13)*(E303+F303/2)</f>
        <v>-4833.8634906453426</v>
      </c>
      <c r="I303" s="19">
        <v>0</v>
      </c>
      <c r="J303" s="19">
        <v>0</v>
      </c>
      <c r="K303" s="19">
        <v>0</v>
      </c>
      <c r="L303" s="19">
        <v>0</v>
      </c>
      <c r="M303" s="19">
        <v>0</v>
      </c>
      <c r="N303" s="20" t="s">
        <v>36</v>
      </c>
      <c r="O303" s="20">
        <f>VLookups!$C$39</f>
        <v>-1132.2740186406561</v>
      </c>
      <c r="P303" s="20">
        <f>P302-VLookups!$C$42</f>
        <v>-187</v>
      </c>
      <c r="Q303" s="22">
        <v>59</v>
      </c>
      <c r="R303" s="19">
        <v>0</v>
      </c>
      <c r="S303" s="20">
        <f>VLookups!$C$50</f>
        <v>-3580.614715990946</v>
      </c>
      <c r="T303" s="19">
        <v>0</v>
      </c>
      <c r="U303" s="9">
        <v>155</v>
      </c>
      <c r="V303" s="21">
        <f>V302-VLookups!$C$54</f>
        <v>-1995</v>
      </c>
      <c r="W303" s="21">
        <f>-VLookups!$C$60</f>
        <v>-300</v>
      </c>
      <c r="X303" s="21">
        <f>-VLookups!$C$62</f>
        <v>-125</v>
      </c>
      <c r="Y303" s="20">
        <f>Y302*(1+VLookups!$C$57/12)</f>
        <v>-357.28610854727788</v>
      </c>
      <c r="Z303" s="20">
        <f>-E303*VLookups!$J$3</f>
        <v>-684.99854616435925</v>
      </c>
      <c r="AA303" s="19">
        <v>0</v>
      </c>
      <c r="AB303" s="20">
        <f t="shared" si="12"/>
        <v>3415.17786449713</v>
      </c>
      <c r="AC303" s="20">
        <f t="shared" si="13"/>
        <v>555814.92781164777</v>
      </c>
    </row>
    <row r="304" spans="2:29" x14ac:dyDescent="0.25">
      <c r="B304" s="9">
        <v>300</v>
      </c>
      <c r="C304" s="9">
        <f t="shared" si="14"/>
        <v>48</v>
      </c>
      <c r="D304" s="9">
        <v>0</v>
      </c>
      <c r="E304" s="20">
        <v>17724.337382002795</v>
      </c>
      <c r="F304" s="20">
        <f>'B-B-HS'!E304*-VLookups!$C$10*2</f>
        <v>-1063.4602429201677</v>
      </c>
      <c r="G304" s="19">
        <v>0</v>
      </c>
      <c r="H304" s="20">
        <f>(-VLookups!$C$13)*(E304+F304/2)</f>
        <v>-5003.0487128179293</v>
      </c>
      <c r="I304" s="19">
        <v>0</v>
      </c>
      <c r="J304" s="19">
        <v>0</v>
      </c>
      <c r="K304" s="19">
        <v>0</v>
      </c>
      <c r="L304" s="19">
        <v>0</v>
      </c>
      <c r="M304" s="19">
        <v>0</v>
      </c>
      <c r="N304" s="20" t="s">
        <v>36</v>
      </c>
      <c r="O304" s="20">
        <f>VLookups!$C$39</f>
        <v>-1132.2740186406561</v>
      </c>
      <c r="P304" s="20">
        <f>P303-VLookups!$C$42</f>
        <v>-188.5</v>
      </c>
      <c r="Q304" s="22">
        <v>60</v>
      </c>
      <c r="R304" s="19">
        <v>0</v>
      </c>
      <c r="S304" s="20">
        <f>VLookups!$C$50</f>
        <v>-3580.614715990946</v>
      </c>
      <c r="T304" s="19">
        <v>0</v>
      </c>
      <c r="U304" s="9">
        <v>156</v>
      </c>
      <c r="V304" s="21">
        <f>V303-VLookups!$C$54</f>
        <v>-2000</v>
      </c>
      <c r="W304" s="21">
        <f>-VLookups!$C$60</f>
        <v>-300</v>
      </c>
      <c r="X304" s="21">
        <f>-VLookups!$C$62</f>
        <v>-125</v>
      </c>
      <c r="Y304" s="20">
        <f>Y303*(1+VLookups!$C$57/12)</f>
        <v>-358.32819303054077</v>
      </c>
      <c r="Z304" s="20">
        <f>-E304*VLookups!$J$3</f>
        <v>-708.97349528011182</v>
      </c>
      <c r="AA304" s="19">
        <v>0</v>
      </c>
      <c r="AB304" s="20">
        <f t="shared" si="12"/>
        <v>3795.8681247825261</v>
      </c>
      <c r="AC304" s="20">
        <f t="shared" si="13"/>
        <v>560537.15414944978</v>
      </c>
    </row>
    <row r="305" spans="2:29" x14ac:dyDescent="0.25">
      <c r="B305" s="9">
        <v>301</v>
      </c>
      <c r="C305" s="9">
        <f t="shared" si="14"/>
        <v>48</v>
      </c>
      <c r="D305" s="9">
        <v>1</v>
      </c>
      <c r="E305" s="20">
        <v>17724.337382002795</v>
      </c>
      <c r="F305" s="20">
        <f>'B-B-HS'!E305*-VLookups!$C$10*2</f>
        <v>-1063.4602429201677</v>
      </c>
      <c r="G305" s="19">
        <v>0</v>
      </c>
      <c r="H305" s="20">
        <f>(-VLookups!$C$13)*(E305+F305/2)</f>
        <v>-5003.0487128179293</v>
      </c>
      <c r="I305" s="19">
        <v>0</v>
      </c>
      <c r="J305" s="19">
        <v>0</v>
      </c>
      <c r="K305" s="19">
        <v>0</v>
      </c>
      <c r="L305" s="19">
        <v>0</v>
      </c>
      <c r="M305" s="19">
        <v>0</v>
      </c>
      <c r="N305" s="20" t="s">
        <v>36</v>
      </c>
      <c r="O305" s="19">
        <v>0</v>
      </c>
      <c r="P305" s="20">
        <f>P304-VLookups!$C$42</f>
        <v>-190</v>
      </c>
      <c r="Q305" s="22">
        <v>61</v>
      </c>
      <c r="R305" s="19">
        <v>0</v>
      </c>
      <c r="S305" s="20">
        <f>VLookups!$C$50</f>
        <v>-3580.614715990946</v>
      </c>
      <c r="T305" s="19">
        <v>0</v>
      </c>
      <c r="U305" s="9">
        <v>157</v>
      </c>
      <c r="V305" s="21">
        <f>V304-VLookups!$C$54</f>
        <v>-2005</v>
      </c>
      <c r="W305" s="21">
        <f>-VLookups!$C$60</f>
        <v>-300</v>
      </c>
      <c r="X305" s="21">
        <f>-VLookups!$C$62</f>
        <v>-125</v>
      </c>
      <c r="Y305" s="20">
        <f>Y304*(1+VLookups!$C$57/12)</f>
        <v>-359.37331692687985</v>
      </c>
      <c r="Z305" s="20">
        <f>-E305*VLookups!$J$3</f>
        <v>-708.97349528011182</v>
      </c>
      <c r="AA305" s="19">
        <v>0</v>
      </c>
      <c r="AB305" s="20">
        <f t="shared" si="12"/>
        <v>4920.5970195268437</v>
      </c>
      <c r="AC305" s="20">
        <f t="shared" si="13"/>
        <v>566391.97975922574</v>
      </c>
    </row>
    <row r="306" spans="2:29" x14ac:dyDescent="0.25">
      <c r="B306" s="9">
        <v>302</v>
      </c>
      <c r="C306" s="9">
        <f t="shared" si="14"/>
        <v>48</v>
      </c>
      <c r="D306" s="9">
        <v>2</v>
      </c>
      <c r="E306" s="20">
        <v>17724.337382002795</v>
      </c>
      <c r="F306" s="20">
        <f>'B-B-HS'!E306*-VLookups!$C$10*2</f>
        <v>-1063.4602429201677</v>
      </c>
      <c r="G306" s="19">
        <v>0</v>
      </c>
      <c r="H306" s="20">
        <f>(-VLookups!$C$13)*(E306+F306/2)</f>
        <v>-5003.0487128179293</v>
      </c>
      <c r="I306" s="19">
        <v>0</v>
      </c>
      <c r="J306" s="19">
        <v>0</v>
      </c>
      <c r="K306" s="19">
        <v>0</v>
      </c>
      <c r="L306" s="19">
        <v>0</v>
      </c>
      <c r="M306" s="19">
        <v>0</v>
      </c>
      <c r="N306" s="20" t="s">
        <v>36</v>
      </c>
      <c r="O306" s="19">
        <v>0</v>
      </c>
      <c r="P306" s="20">
        <f>P305-VLookups!$C$42</f>
        <v>-191.5</v>
      </c>
      <c r="Q306" s="22">
        <v>62</v>
      </c>
      <c r="R306" s="19">
        <v>0</v>
      </c>
      <c r="S306" s="20">
        <f>VLookups!$C$50</f>
        <v>-3580.614715990946</v>
      </c>
      <c r="T306" s="19">
        <v>0</v>
      </c>
      <c r="U306" s="9">
        <v>158</v>
      </c>
      <c r="V306" s="21">
        <f>V305-VLookups!$C$54</f>
        <v>-2010</v>
      </c>
      <c r="W306" s="21">
        <f>-VLookups!$C$60</f>
        <v>-300</v>
      </c>
      <c r="X306" s="21">
        <f>-VLookups!$C$62</f>
        <v>-125</v>
      </c>
      <c r="Y306" s="20">
        <f>Y305*(1+VLookups!$C$57/12)</f>
        <v>-360.4214891012499</v>
      </c>
      <c r="Z306" s="20">
        <f>-E306*VLookups!$J$3</f>
        <v>-708.97349528011182</v>
      </c>
      <c r="AA306" s="19">
        <v>0</v>
      </c>
      <c r="AB306" s="20">
        <f t="shared" si="12"/>
        <v>4913.0488473524738</v>
      </c>
      <c r="AC306" s="20">
        <f t="shared" si="13"/>
        <v>572249.01523951034</v>
      </c>
    </row>
    <row r="307" spans="2:29" x14ac:dyDescent="0.25">
      <c r="B307" s="9">
        <v>303</v>
      </c>
      <c r="C307" s="9">
        <f t="shared" si="14"/>
        <v>48</v>
      </c>
      <c r="D307" s="9">
        <v>3</v>
      </c>
      <c r="E307" s="20">
        <v>17724.337382002795</v>
      </c>
      <c r="F307" s="20">
        <f>'B-B-HS'!E307*-VLookups!$C$10*2</f>
        <v>-1063.4602429201677</v>
      </c>
      <c r="G307" s="19">
        <v>0</v>
      </c>
      <c r="H307" s="20">
        <f>(-VLookups!$C$13)*(E307+F307/2)</f>
        <v>-5003.0487128179293</v>
      </c>
      <c r="I307" s="19">
        <v>0</v>
      </c>
      <c r="J307" s="19">
        <v>0</v>
      </c>
      <c r="K307" s="19">
        <v>0</v>
      </c>
      <c r="L307" s="19">
        <v>0</v>
      </c>
      <c r="M307" s="19">
        <v>0</v>
      </c>
      <c r="N307" s="20" t="s">
        <v>36</v>
      </c>
      <c r="O307" s="19">
        <v>0</v>
      </c>
      <c r="P307" s="20">
        <f>P306-VLookups!$C$42</f>
        <v>-193</v>
      </c>
      <c r="Q307" s="22">
        <v>63</v>
      </c>
      <c r="R307" s="19">
        <v>0</v>
      </c>
      <c r="S307" s="20">
        <f>VLookups!$C$50</f>
        <v>-3580.614715990946</v>
      </c>
      <c r="T307" s="19">
        <v>0</v>
      </c>
      <c r="U307" s="9">
        <v>159</v>
      </c>
      <c r="V307" s="21">
        <f>V306-VLookups!$C$54</f>
        <v>-2015</v>
      </c>
      <c r="W307" s="21">
        <f>-VLookups!$C$60</f>
        <v>-300</v>
      </c>
      <c r="X307" s="21">
        <f>-VLookups!$C$62</f>
        <v>-125</v>
      </c>
      <c r="Y307" s="20">
        <f>Y306*(1+VLookups!$C$57/12)</f>
        <v>-361.47271844446186</v>
      </c>
      <c r="Z307" s="20">
        <f>-E307*VLookups!$J$3</f>
        <v>-708.97349528011182</v>
      </c>
      <c r="AA307" s="19">
        <v>0</v>
      </c>
      <c r="AB307" s="20">
        <f t="shared" si="12"/>
        <v>4905.4976180092617</v>
      </c>
      <c r="AC307" s="20">
        <f t="shared" si="13"/>
        <v>578108.26121625211</v>
      </c>
    </row>
    <row r="308" spans="2:29" x14ac:dyDescent="0.25">
      <c r="B308" s="9">
        <v>304</v>
      </c>
      <c r="C308" s="9">
        <f t="shared" si="14"/>
        <v>48</v>
      </c>
      <c r="D308" s="9">
        <v>4</v>
      </c>
      <c r="E308" s="20">
        <v>17724.337382002795</v>
      </c>
      <c r="F308" s="20">
        <f>'B-B-HS'!E308*-VLookups!$C$10*2</f>
        <v>-1063.4602429201677</v>
      </c>
      <c r="G308" s="19">
        <v>0</v>
      </c>
      <c r="H308" s="20">
        <f>(-VLookups!$C$13)*(E308+F308/2)</f>
        <v>-5003.0487128179293</v>
      </c>
      <c r="I308" s="19">
        <v>0</v>
      </c>
      <c r="J308" s="19">
        <v>0</v>
      </c>
      <c r="K308" s="19">
        <v>0</v>
      </c>
      <c r="L308" s="19">
        <v>0</v>
      </c>
      <c r="M308" s="19">
        <v>0</v>
      </c>
      <c r="N308" s="20" t="s">
        <v>36</v>
      </c>
      <c r="O308" s="19">
        <v>0</v>
      </c>
      <c r="P308" s="20">
        <f>P307-VLookups!$C$42</f>
        <v>-194.5</v>
      </c>
      <c r="Q308" s="22">
        <v>64</v>
      </c>
      <c r="R308" s="19">
        <v>0</v>
      </c>
      <c r="S308" s="20">
        <f>VLookups!$C$50</f>
        <v>-3580.614715990946</v>
      </c>
      <c r="T308" s="19">
        <v>0</v>
      </c>
      <c r="U308" s="9">
        <v>160</v>
      </c>
      <c r="V308" s="21">
        <f>V307-VLookups!$C$54</f>
        <v>-2020</v>
      </c>
      <c r="W308" s="21">
        <f>-VLookups!$C$60</f>
        <v>-300</v>
      </c>
      <c r="X308" s="21">
        <f>-VLookups!$C$62</f>
        <v>-125</v>
      </c>
      <c r="Y308" s="20">
        <f>Y307*(1+VLookups!$C$57/12)</f>
        <v>-362.52701387325823</v>
      </c>
      <c r="Z308" s="20">
        <f>-E308*VLookups!$J$3</f>
        <v>-708.97349528011182</v>
      </c>
      <c r="AA308" s="19">
        <v>0</v>
      </c>
      <c r="AB308" s="20">
        <f t="shared" si="12"/>
        <v>4897.9433225804651</v>
      </c>
      <c r="AC308" s="20">
        <f t="shared" si="13"/>
        <v>583969.71830752632</v>
      </c>
    </row>
    <row r="309" spans="2:29" x14ac:dyDescent="0.25">
      <c r="B309" s="9">
        <v>305</v>
      </c>
      <c r="C309" s="9">
        <f t="shared" si="14"/>
        <v>48</v>
      </c>
      <c r="D309" s="9">
        <v>5</v>
      </c>
      <c r="E309" s="20">
        <v>17724.337382002795</v>
      </c>
      <c r="F309" s="20">
        <f>'B-B-HS'!E309*-VLookups!$C$10*2</f>
        <v>-1063.4602429201677</v>
      </c>
      <c r="G309" s="19">
        <v>0</v>
      </c>
      <c r="H309" s="20">
        <f>(-VLookups!$C$13)*(E309+F309/2)</f>
        <v>-5003.0487128179293</v>
      </c>
      <c r="I309" s="19">
        <v>0</v>
      </c>
      <c r="J309" s="19">
        <v>0</v>
      </c>
      <c r="K309" s="19">
        <v>0</v>
      </c>
      <c r="L309" s="19">
        <v>0</v>
      </c>
      <c r="M309" s="19">
        <v>0</v>
      </c>
      <c r="N309" s="20" t="s">
        <v>36</v>
      </c>
      <c r="O309" s="19">
        <v>0</v>
      </c>
      <c r="P309" s="20">
        <f>P308-VLookups!$C$42</f>
        <v>-196</v>
      </c>
      <c r="Q309" s="22">
        <v>65</v>
      </c>
      <c r="R309" s="19">
        <v>0</v>
      </c>
      <c r="S309" s="20">
        <f>VLookups!$C$50</f>
        <v>-3580.614715990946</v>
      </c>
      <c r="T309" s="19">
        <v>0</v>
      </c>
      <c r="U309" s="9">
        <v>161</v>
      </c>
      <c r="V309" s="21">
        <f>V308-VLookups!$C$54</f>
        <v>-2025</v>
      </c>
      <c r="W309" s="21">
        <f>-VLookups!$C$60</f>
        <v>-300</v>
      </c>
      <c r="X309" s="21">
        <f>-VLookups!$C$62</f>
        <v>-125</v>
      </c>
      <c r="Y309" s="20">
        <f>Y308*(1+VLookups!$C$57/12)</f>
        <v>-363.58438433038856</v>
      </c>
      <c r="Z309" s="20">
        <f>-E309*VLookups!$J$3</f>
        <v>-708.97349528011182</v>
      </c>
      <c r="AA309" s="19">
        <v>0</v>
      </c>
      <c r="AB309" s="20">
        <f t="shared" si="12"/>
        <v>4890.3859521233353</v>
      </c>
      <c r="AC309" s="20">
        <f t="shared" si="13"/>
        <v>589833.38712349557</v>
      </c>
    </row>
    <row r="310" spans="2:29" x14ac:dyDescent="0.25">
      <c r="B310" s="9">
        <v>306</v>
      </c>
      <c r="C310" s="9">
        <f t="shared" si="14"/>
        <v>48</v>
      </c>
      <c r="D310" s="9">
        <v>6</v>
      </c>
      <c r="E310" s="20">
        <v>17724.337382002795</v>
      </c>
      <c r="F310" s="20">
        <f>'B-B-HS'!E310*-VLookups!$C$10*2</f>
        <v>-1063.4602429201677</v>
      </c>
      <c r="G310" s="19">
        <v>0</v>
      </c>
      <c r="H310" s="20">
        <f>(-VLookups!$C$13)*(E310+F310/2)</f>
        <v>-5003.0487128179293</v>
      </c>
      <c r="I310" s="19">
        <v>0</v>
      </c>
      <c r="J310" s="19">
        <v>0</v>
      </c>
      <c r="K310" s="19">
        <v>0</v>
      </c>
      <c r="L310" s="19">
        <v>0</v>
      </c>
      <c r="M310" s="19">
        <v>0</v>
      </c>
      <c r="N310" s="20" t="s">
        <v>36</v>
      </c>
      <c r="O310" s="19">
        <v>0</v>
      </c>
      <c r="P310" s="20">
        <f>P309-VLookups!$C$42</f>
        <v>-197.5</v>
      </c>
      <c r="Q310" s="22">
        <v>66</v>
      </c>
      <c r="R310" s="19">
        <v>0</v>
      </c>
      <c r="S310" s="20">
        <f>VLookups!$C$50</f>
        <v>-3580.614715990946</v>
      </c>
      <c r="T310" s="19">
        <v>0</v>
      </c>
      <c r="U310" s="9">
        <v>162</v>
      </c>
      <c r="V310" s="21">
        <f>V309-VLookups!$C$54</f>
        <v>-2030</v>
      </c>
      <c r="W310" s="21">
        <f>-VLookups!$C$60</f>
        <v>-300</v>
      </c>
      <c r="X310" s="21">
        <f>-VLookups!$C$62</f>
        <v>-125</v>
      </c>
      <c r="Y310" s="20">
        <f>Y309*(1+VLookups!$C$57/12)</f>
        <v>-364.64483878468553</v>
      </c>
      <c r="Z310" s="20">
        <f>-E310*VLookups!$J$3</f>
        <v>-708.97349528011182</v>
      </c>
      <c r="AA310" s="19">
        <v>0</v>
      </c>
      <c r="AB310" s="20">
        <f t="shared" si="12"/>
        <v>4882.8254976690378</v>
      </c>
      <c r="AC310" s="20">
        <f t="shared" si="13"/>
        <v>595699.26826637052</v>
      </c>
    </row>
    <row r="311" spans="2:29" x14ac:dyDescent="0.25">
      <c r="B311" s="9">
        <v>307</v>
      </c>
      <c r="C311" s="9">
        <f t="shared" si="14"/>
        <v>48</v>
      </c>
      <c r="D311" s="9">
        <v>7</v>
      </c>
      <c r="E311" s="20">
        <v>17724.337382002795</v>
      </c>
      <c r="F311" s="20">
        <f>'B-B-HS'!E311*-VLookups!$C$10*2</f>
        <v>-1063.4602429201677</v>
      </c>
      <c r="G311" s="19">
        <v>0</v>
      </c>
      <c r="H311" s="20">
        <f>(-VLookups!$C$13)*(E311+F311/2)</f>
        <v>-5003.0487128179293</v>
      </c>
      <c r="I311" s="19">
        <v>0</v>
      </c>
      <c r="J311" s="19">
        <v>0</v>
      </c>
      <c r="K311" s="19">
        <v>0</v>
      </c>
      <c r="L311" s="19">
        <v>0</v>
      </c>
      <c r="M311" s="19">
        <v>0</v>
      </c>
      <c r="N311" s="20" t="s">
        <v>36</v>
      </c>
      <c r="O311" s="19">
        <v>0</v>
      </c>
      <c r="P311" s="20">
        <f>P310-VLookups!$C$42</f>
        <v>-199</v>
      </c>
      <c r="Q311" s="22">
        <v>67</v>
      </c>
      <c r="R311" s="19">
        <v>0</v>
      </c>
      <c r="S311" s="20">
        <f>VLookups!$C$50</f>
        <v>-3580.614715990946</v>
      </c>
      <c r="T311" s="19">
        <v>0</v>
      </c>
      <c r="U311" s="9">
        <v>163</v>
      </c>
      <c r="V311" s="21">
        <f>V310-VLookups!$C$54</f>
        <v>-2035</v>
      </c>
      <c r="W311" s="21">
        <f>-VLookups!$C$60</f>
        <v>-300</v>
      </c>
      <c r="X311" s="21">
        <f>-VLookups!$C$62</f>
        <v>-125</v>
      </c>
      <c r="Y311" s="20">
        <f>Y310*(1+VLookups!$C$57/12)</f>
        <v>-365.70838623114088</v>
      </c>
      <c r="Z311" s="20">
        <f>-E311*VLookups!$J$3</f>
        <v>-708.97349528011182</v>
      </c>
      <c r="AA311" s="19">
        <v>0</v>
      </c>
      <c r="AB311" s="20">
        <f t="shared" si="12"/>
        <v>4875.2619502225825</v>
      </c>
      <c r="AC311" s="20">
        <f t="shared" si="13"/>
        <v>601567.36233037035</v>
      </c>
    </row>
    <row r="312" spans="2:29" x14ac:dyDescent="0.25">
      <c r="B312" s="9">
        <v>308</v>
      </c>
      <c r="C312" s="9">
        <f t="shared" si="14"/>
        <v>48</v>
      </c>
      <c r="D312" s="9">
        <v>8</v>
      </c>
      <c r="E312" s="20">
        <v>17724.337382002795</v>
      </c>
      <c r="F312" s="20">
        <f>'B-B-HS'!E312*-VLookups!$C$10*2</f>
        <v>-1063.4602429201677</v>
      </c>
      <c r="G312" s="19">
        <v>0</v>
      </c>
      <c r="H312" s="20">
        <f>(-VLookups!$C$13)*(E312+F312/2)</f>
        <v>-5003.0487128179293</v>
      </c>
      <c r="I312" s="19">
        <v>0</v>
      </c>
      <c r="J312" s="19">
        <v>0</v>
      </c>
      <c r="K312" s="19">
        <v>0</v>
      </c>
      <c r="L312" s="19">
        <v>0</v>
      </c>
      <c r="M312" s="19">
        <v>0</v>
      </c>
      <c r="N312" s="20" t="s">
        <v>36</v>
      </c>
      <c r="O312" s="19">
        <v>0</v>
      </c>
      <c r="P312" s="20">
        <f>P311-VLookups!$C$42</f>
        <v>-200.5</v>
      </c>
      <c r="Q312" s="22">
        <v>68</v>
      </c>
      <c r="R312" s="19">
        <v>0</v>
      </c>
      <c r="S312" s="20">
        <f>VLookups!$C$50</f>
        <v>-3580.614715990946</v>
      </c>
      <c r="T312" s="19">
        <v>0</v>
      </c>
      <c r="U312" s="9">
        <v>164</v>
      </c>
      <c r="V312" s="21">
        <f>V311-VLookups!$C$54</f>
        <v>-2040</v>
      </c>
      <c r="W312" s="21">
        <f>-VLookups!$C$60</f>
        <v>-300</v>
      </c>
      <c r="X312" s="21">
        <f>-VLookups!$C$62</f>
        <v>-125</v>
      </c>
      <c r="Y312" s="20">
        <f>Y311*(1+VLookups!$C$57/12)</f>
        <v>-366.77503569098172</v>
      </c>
      <c r="Z312" s="20">
        <f>-E312*VLookups!$J$3</f>
        <v>-708.97349528011182</v>
      </c>
      <c r="AA312" s="19">
        <v>0</v>
      </c>
      <c r="AB312" s="20">
        <f t="shared" si="12"/>
        <v>4867.6953007627417</v>
      </c>
      <c r="AC312" s="20">
        <f t="shared" si="13"/>
        <v>607437.66990168381</v>
      </c>
    </row>
    <row r="313" spans="2:29" x14ac:dyDescent="0.25">
      <c r="B313" s="9">
        <v>309</v>
      </c>
      <c r="C313" s="9">
        <f t="shared" si="14"/>
        <v>48</v>
      </c>
      <c r="D313" s="9">
        <v>9</v>
      </c>
      <c r="E313" s="20">
        <v>17724.337382002795</v>
      </c>
      <c r="F313" s="20">
        <f>'B-B-HS'!E313*-VLookups!$C$10*2</f>
        <v>-1063.4602429201677</v>
      </c>
      <c r="G313" s="19">
        <v>0</v>
      </c>
      <c r="H313" s="20">
        <f>(-VLookups!$C$13)*(E313+F313/2)</f>
        <v>-5003.0487128179293</v>
      </c>
      <c r="I313" s="19">
        <v>0</v>
      </c>
      <c r="J313" s="19">
        <v>0</v>
      </c>
      <c r="K313" s="19">
        <v>0</v>
      </c>
      <c r="L313" s="19">
        <v>0</v>
      </c>
      <c r="M313" s="19">
        <v>0</v>
      </c>
      <c r="N313" s="20" t="s">
        <v>36</v>
      </c>
      <c r="O313" s="19">
        <v>0</v>
      </c>
      <c r="P313" s="20">
        <f>P312-VLookups!$C$42</f>
        <v>-202</v>
      </c>
      <c r="Q313" s="22">
        <v>69</v>
      </c>
      <c r="R313" s="19">
        <v>0</v>
      </c>
      <c r="S313" s="20">
        <f>VLookups!$C$50</f>
        <v>-3580.614715990946</v>
      </c>
      <c r="T313" s="19">
        <v>0</v>
      </c>
      <c r="U313" s="9">
        <v>165</v>
      </c>
      <c r="V313" s="21">
        <f>V312-VLookups!$C$54</f>
        <v>-2045</v>
      </c>
      <c r="W313" s="21">
        <f>-VLookups!$C$60</f>
        <v>-300</v>
      </c>
      <c r="X313" s="21">
        <f>-VLookups!$C$62</f>
        <v>-125</v>
      </c>
      <c r="Y313" s="20">
        <f>Y312*(1+VLookups!$C$57/12)</f>
        <v>-367.84479621174711</v>
      </c>
      <c r="Z313" s="20">
        <f>-E313*VLookups!$J$3</f>
        <v>-708.97349528011182</v>
      </c>
      <c r="AA313" s="19">
        <v>0</v>
      </c>
      <c r="AB313" s="20">
        <f t="shared" si="12"/>
        <v>4860.1255402419765</v>
      </c>
      <c r="AC313" s="20">
        <f t="shared" si="13"/>
        <v>613310.19155842857</v>
      </c>
    </row>
    <row r="314" spans="2:29" x14ac:dyDescent="0.25">
      <c r="B314" s="9">
        <v>310</v>
      </c>
      <c r="C314" s="9">
        <f t="shared" si="14"/>
        <v>48</v>
      </c>
      <c r="D314" s="9">
        <v>10</v>
      </c>
      <c r="E314" s="20">
        <v>17724.337382002795</v>
      </c>
      <c r="F314" s="20">
        <f>'B-B-HS'!E314*-VLookups!$C$10*2</f>
        <v>-1063.4602429201677</v>
      </c>
      <c r="G314" s="19">
        <v>0</v>
      </c>
      <c r="H314" s="20">
        <f>(-VLookups!$C$13)*(E314+F314/2)</f>
        <v>-5003.0487128179293</v>
      </c>
      <c r="I314" s="19">
        <v>0</v>
      </c>
      <c r="J314" s="19">
        <v>0</v>
      </c>
      <c r="K314" s="19">
        <v>0</v>
      </c>
      <c r="L314" s="19">
        <v>0</v>
      </c>
      <c r="M314" s="19">
        <v>0</v>
      </c>
      <c r="N314" s="20" t="s">
        <v>36</v>
      </c>
      <c r="O314" s="19">
        <v>0</v>
      </c>
      <c r="P314" s="20">
        <f>P313-VLookups!$C$42</f>
        <v>-203.5</v>
      </c>
      <c r="Q314" s="22">
        <v>70</v>
      </c>
      <c r="R314" s="19">
        <v>0</v>
      </c>
      <c r="S314" s="20">
        <f>VLookups!$C$50</f>
        <v>-3580.614715990946</v>
      </c>
      <c r="T314" s="19">
        <v>0</v>
      </c>
      <c r="U314" s="9">
        <v>166</v>
      </c>
      <c r="V314" s="21">
        <f>V313-VLookups!$C$54</f>
        <v>-2050</v>
      </c>
      <c r="W314" s="21">
        <f>-VLookups!$C$60</f>
        <v>-300</v>
      </c>
      <c r="X314" s="21">
        <f>-VLookups!$C$62</f>
        <v>-125</v>
      </c>
      <c r="Y314" s="20">
        <f>Y313*(1+VLookups!$C$57/12)</f>
        <v>-368.91767686736472</v>
      </c>
      <c r="Z314" s="20">
        <f>-E314*VLookups!$J$3</f>
        <v>-708.97349528011182</v>
      </c>
      <c r="AA314" s="19">
        <v>0</v>
      </c>
      <c r="AB314" s="20">
        <f t="shared" si="12"/>
        <v>4852.5526595863585</v>
      </c>
      <c r="AC314" s="20">
        <f t="shared" si="13"/>
        <v>619184.92787061224</v>
      </c>
    </row>
    <row r="315" spans="2:29" x14ac:dyDescent="0.25">
      <c r="B315" s="9">
        <v>311</v>
      </c>
      <c r="C315" s="9">
        <f t="shared" si="14"/>
        <v>48</v>
      </c>
      <c r="D315" s="9">
        <v>11</v>
      </c>
      <c r="E315" s="20">
        <v>17724.337382002795</v>
      </c>
      <c r="F315" s="20">
        <f>'B-B-HS'!E315*-VLookups!$C$10*2</f>
        <v>-1063.4602429201677</v>
      </c>
      <c r="G315" s="19">
        <v>0</v>
      </c>
      <c r="H315" s="20">
        <f>(-VLookups!$C$13)*(E315+F315/2)</f>
        <v>-5003.0487128179293</v>
      </c>
      <c r="I315" s="19">
        <v>0</v>
      </c>
      <c r="J315" s="19">
        <v>0</v>
      </c>
      <c r="K315" s="19">
        <v>0</v>
      </c>
      <c r="L315" s="19">
        <v>0</v>
      </c>
      <c r="M315" s="19">
        <v>0</v>
      </c>
      <c r="N315" s="20" t="s">
        <v>36</v>
      </c>
      <c r="O315" s="19">
        <v>0</v>
      </c>
      <c r="P315" s="20">
        <f>P314-VLookups!$C$42</f>
        <v>-205</v>
      </c>
      <c r="Q315" s="22">
        <v>71</v>
      </c>
      <c r="R315" s="19">
        <v>0</v>
      </c>
      <c r="S315" s="20">
        <f>VLookups!$C$50</f>
        <v>-3580.614715990946</v>
      </c>
      <c r="T315" s="19">
        <v>0</v>
      </c>
      <c r="U315" s="9">
        <v>167</v>
      </c>
      <c r="V315" s="21">
        <f>V314-VLookups!$C$54</f>
        <v>-2055</v>
      </c>
      <c r="W315" s="21">
        <f>-VLookups!$C$60</f>
        <v>-300</v>
      </c>
      <c r="X315" s="21">
        <f>-VLookups!$C$62</f>
        <v>-125</v>
      </c>
      <c r="Y315" s="20">
        <f>Y314*(1+VLookups!$C$57/12)</f>
        <v>-369.99368675822785</v>
      </c>
      <c r="Z315" s="20">
        <f>-E315*VLookups!$J$3</f>
        <v>-708.97349528011182</v>
      </c>
      <c r="AA315" s="19">
        <v>0</v>
      </c>
      <c r="AB315" s="20">
        <f t="shared" si="12"/>
        <v>4844.9766496954953</v>
      </c>
      <c r="AC315" s="20">
        <f t="shared" si="13"/>
        <v>625061.87940009218</v>
      </c>
    </row>
    <row r="316" spans="2:29" x14ac:dyDescent="0.25">
      <c r="B316" s="9">
        <v>312</v>
      </c>
      <c r="C316" s="9">
        <f t="shared" si="14"/>
        <v>49</v>
      </c>
      <c r="D316" s="9">
        <v>0</v>
      </c>
      <c r="E316" s="20">
        <v>18344.68919037289</v>
      </c>
      <c r="F316" s="20">
        <f>'B-B-HS'!E316*-VLookups!$C$10*2</f>
        <v>-1100.6813514223734</v>
      </c>
      <c r="G316" s="19">
        <v>0</v>
      </c>
      <c r="H316" s="20">
        <f>(-VLookups!$C$13)*(E316+F316/2)</f>
        <v>-5178.1554177665557</v>
      </c>
      <c r="I316" s="19">
        <v>0</v>
      </c>
      <c r="J316" s="19">
        <v>0</v>
      </c>
      <c r="K316" s="19">
        <v>0</v>
      </c>
      <c r="L316" s="19">
        <v>0</v>
      </c>
      <c r="M316" s="19">
        <v>0</v>
      </c>
      <c r="N316" s="20" t="s">
        <v>36</v>
      </c>
      <c r="O316" s="19">
        <v>0</v>
      </c>
      <c r="P316" s="20">
        <f>P315-VLookups!$C$42</f>
        <v>-206.5</v>
      </c>
      <c r="Q316" s="22">
        <v>72</v>
      </c>
      <c r="R316" s="19">
        <v>0</v>
      </c>
      <c r="S316" s="20">
        <f>VLookups!$C$50</f>
        <v>-3580.614715990946</v>
      </c>
      <c r="T316" s="19">
        <v>0</v>
      </c>
      <c r="U316" s="9">
        <v>168</v>
      </c>
      <c r="V316" s="21">
        <f>V315-VLookups!$C$54</f>
        <v>-2060</v>
      </c>
      <c r="W316" s="21">
        <f>-VLookups!$C$60</f>
        <v>-300</v>
      </c>
      <c r="X316" s="21">
        <f>-VLookups!$C$62</f>
        <v>-125</v>
      </c>
      <c r="Y316" s="20">
        <f>Y315*(1+VLookups!$C$57/12)</f>
        <v>-371.07283501127267</v>
      </c>
      <c r="Z316" s="20">
        <f>-E316*VLookups!$J$3</f>
        <v>-733.78756761491559</v>
      </c>
      <c r="AA316" s="19">
        <v>0</v>
      </c>
      <c r="AB316" s="20">
        <f t="shared" si="12"/>
        <v>5239.2179782780113</v>
      </c>
      <c r="AC316" s="20">
        <f t="shared" si="13"/>
        <v>631342.86717737047</v>
      </c>
    </row>
    <row r="317" spans="2:29" x14ac:dyDescent="0.25">
      <c r="B317" s="9">
        <v>313</v>
      </c>
      <c r="C317" s="9">
        <f t="shared" si="14"/>
        <v>49</v>
      </c>
      <c r="D317" s="9">
        <v>1</v>
      </c>
      <c r="E317" s="20">
        <v>18344.68919037289</v>
      </c>
      <c r="F317" s="20">
        <f>'B-B-HS'!E317*-VLookups!$C$10*2</f>
        <v>-1100.6813514223734</v>
      </c>
      <c r="G317" s="19">
        <v>0</v>
      </c>
      <c r="H317" s="20">
        <f>(-VLookups!$C$13)*(E317+F317/2)</f>
        <v>-5178.1554177665557</v>
      </c>
      <c r="I317" s="19">
        <v>0</v>
      </c>
      <c r="J317" s="19">
        <v>0</v>
      </c>
      <c r="K317" s="19">
        <v>0</v>
      </c>
      <c r="L317" s="19">
        <v>0</v>
      </c>
      <c r="M317" s="19">
        <v>0</v>
      </c>
      <c r="N317" s="20" t="s">
        <v>36</v>
      </c>
      <c r="O317" s="19">
        <v>0</v>
      </c>
      <c r="P317" s="20">
        <f>P316-VLookups!$C$42</f>
        <v>-208</v>
      </c>
      <c r="Q317" s="22">
        <v>73</v>
      </c>
      <c r="R317" s="19">
        <v>0</v>
      </c>
      <c r="S317" s="20">
        <f>VLookups!$C$50</f>
        <v>-3580.614715990946</v>
      </c>
      <c r="T317" s="19">
        <v>0</v>
      </c>
      <c r="U317" s="9">
        <v>169</v>
      </c>
      <c r="V317" s="21">
        <f>V316-VLookups!$C$54</f>
        <v>-2065</v>
      </c>
      <c r="W317" s="21">
        <f>-VLookups!$C$60</f>
        <v>-300</v>
      </c>
      <c r="X317" s="21">
        <f>-VLookups!$C$62</f>
        <v>-125</v>
      </c>
      <c r="Y317" s="20">
        <f>Y316*(1+VLookups!$C$57/12)</f>
        <v>-372.15513078005557</v>
      </c>
      <c r="Z317" s="20">
        <f>-E317*VLookups!$J$3</f>
        <v>-733.78756761491559</v>
      </c>
      <c r="AA317" s="19">
        <v>0</v>
      </c>
      <c r="AB317" s="20">
        <f t="shared" si="12"/>
        <v>5231.6356825092298</v>
      </c>
      <c r="AC317" s="20">
        <f t="shared" si="13"/>
        <v>637626.74097184208</v>
      </c>
    </row>
    <row r="318" spans="2:29" x14ac:dyDescent="0.25">
      <c r="B318" s="9">
        <v>314</v>
      </c>
      <c r="C318" s="9">
        <f t="shared" si="14"/>
        <v>49</v>
      </c>
      <c r="D318" s="9">
        <v>2</v>
      </c>
      <c r="E318" s="20">
        <v>18344.68919037289</v>
      </c>
      <c r="F318" s="20">
        <f>'B-B-HS'!E318*-VLookups!$C$10*2</f>
        <v>-1100.6813514223734</v>
      </c>
      <c r="G318" s="19">
        <v>0</v>
      </c>
      <c r="H318" s="20">
        <f>(-VLookups!$C$13)*(E318+F318/2)</f>
        <v>-5178.1554177665557</v>
      </c>
      <c r="I318" s="19">
        <v>0</v>
      </c>
      <c r="J318" s="19">
        <v>0</v>
      </c>
      <c r="K318" s="19">
        <v>0</v>
      </c>
      <c r="L318" s="19">
        <v>0</v>
      </c>
      <c r="M318" s="19">
        <v>0</v>
      </c>
      <c r="N318" s="20" t="s">
        <v>36</v>
      </c>
      <c r="O318" s="19">
        <v>0</v>
      </c>
      <c r="P318" s="20">
        <f>P317-VLookups!$C$42</f>
        <v>-209.5</v>
      </c>
      <c r="Q318" s="22">
        <v>74</v>
      </c>
      <c r="R318" s="19">
        <v>0</v>
      </c>
      <c r="S318" s="20">
        <f>VLookups!$C$50</f>
        <v>-3580.614715990946</v>
      </c>
      <c r="T318" s="19">
        <v>0</v>
      </c>
      <c r="U318" s="9">
        <v>170</v>
      </c>
      <c r="V318" s="21">
        <f>V317-VLookups!$C$54</f>
        <v>-2070</v>
      </c>
      <c r="W318" s="21">
        <f>-VLookups!$C$60</f>
        <v>-300</v>
      </c>
      <c r="X318" s="21">
        <f>-VLookups!$C$62</f>
        <v>-125</v>
      </c>
      <c r="Y318" s="20">
        <f>Y317*(1+VLookups!$C$57/12)</f>
        <v>-373.24058324483076</v>
      </c>
      <c r="Z318" s="20">
        <f>-E318*VLookups!$J$3</f>
        <v>-733.78756761491559</v>
      </c>
      <c r="AA318" s="19">
        <v>0</v>
      </c>
      <c r="AB318" s="20">
        <f t="shared" si="12"/>
        <v>5224.0502300444532</v>
      </c>
      <c r="AC318" s="20">
        <f t="shared" si="13"/>
        <v>643913.50243683963</v>
      </c>
    </row>
    <row r="319" spans="2:29" x14ac:dyDescent="0.25">
      <c r="B319" s="9">
        <v>315</v>
      </c>
      <c r="C319" s="9">
        <f t="shared" si="14"/>
        <v>49</v>
      </c>
      <c r="D319" s="9">
        <v>3</v>
      </c>
      <c r="E319" s="20">
        <v>18344.68919037289</v>
      </c>
      <c r="F319" s="20">
        <f>'B-B-HS'!E319*-VLookups!$C$10*2</f>
        <v>-1100.6813514223734</v>
      </c>
      <c r="G319" s="19">
        <v>0</v>
      </c>
      <c r="H319" s="20">
        <f>(-VLookups!$C$13)*(E319+F319/2)</f>
        <v>-5178.1554177665557</v>
      </c>
      <c r="I319" s="19">
        <v>0</v>
      </c>
      <c r="J319" s="19">
        <v>0</v>
      </c>
      <c r="K319" s="19">
        <v>0</v>
      </c>
      <c r="L319" s="19">
        <v>0</v>
      </c>
      <c r="M319" s="19">
        <v>0</v>
      </c>
      <c r="N319" s="20" t="s">
        <v>36</v>
      </c>
      <c r="O319" s="19">
        <v>0</v>
      </c>
      <c r="P319" s="20">
        <f>P318-VLookups!$C$42</f>
        <v>-211</v>
      </c>
      <c r="Q319" s="22">
        <v>75</v>
      </c>
      <c r="R319" s="19">
        <v>0</v>
      </c>
      <c r="S319" s="20">
        <f>VLookups!$C$50</f>
        <v>-3580.614715990946</v>
      </c>
      <c r="T319" s="19">
        <v>0</v>
      </c>
      <c r="U319" s="9">
        <v>171</v>
      </c>
      <c r="V319" s="21">
        <f>V318-VLookups!$C$54</f>
        <v>-2075</v>
      </c>
      <c r="W319" s="21">
        <f>-VLookups!$C$60</f>
        <v>-300</v>
      </c>
      <c r="X319" s="21">
        <f>-VLookups!$C$62</f>
        <v>-125</v>
      </c>
      <c r="Y319" s="20">
        <f>Y318*(1+VLookups!$C$57/12)</f>
        <v>-374.3292016126282</v>
      </c>
      <c r="Z319" s="20">
        <f>-E319*VLookups!$J$3</f>
        <v>-733.78756761491559</v>
      </c>
      <c r="AA319" s="19">
        <v>0</v>
      </c>
      <c r="AB319" s="20">
        <f t="shared" si="12"/>
        <v>5216.4616116766574</v>
      </c>
      <c r="AC319" s="20">
        <f t="shared" si="13"/>
        <v>650203.15321924433</v>
      </c>
    </row>
    <row r="320" spans="2:29" x14ac:dyDescent="0.25">
      <c r="B320" s="9">
        <v>316</v>
      </c>
      <c r="C320" s="9">
        <f t="shared" si="14"/>
        <v>49</v>
      </c>
      <c r="D320" s="9">
        <v>4</v>
      </c>
      <c r="E320" s="20">
        <v>18344.68919037289</v>
      </c>
      <c r="F320" s="20">
        <f>'B-B-HS'!E320*-VLookups!$C$10*2</f>
        <v>-1100.6813514223734</v>
      </c>
      <c r="G320" s="19">
        <v>0</v>
      </c>
      <c r="H320" s="20">
        <f>(-VLookups!$C$13)*(E320+F320/2)</f>
        <v>-5178.1554177665557</v>
      </c>
      <c r="I320" s="19">
        <v>0</v>
      </c>
      <c r="J320" s="19">
        <v>0</v>
      </c>
      <c r="K320" s="19">
        <v>0</v>
      </c>
      <c r="L320" s="19">
        <v>0</v>
      </c>
      <c r="M320" s="19">
        <v>0</v>
      </c>
      <c r="N320" s="20" t="s">
        <v>36</v>
      </c>
      <c r="O320" s="19">
        <v>0</v>
      </c>
      <c r="P320" s="20">
        <f>P319-VLookups!$C$42</f>
        <v>-212.5</v>
      </c>
      <c r="Q320" s="22">
        <v>76</v>
      </c>
      <c r="R320" s="19">
        <v>0</v>
      </c>
      <c r="S320" s="20">
        <f>VLookups!$C$50</f>
        <v>-3580.614715990946</v>
      </c>
      <c r="T320" s="19">
        <v>0</v>
      </c>
      <c r="U320" s="9">
        <v>172</v>
      </c>
      <c r="V320" s="21">
        <f>V319-VLookups!$C$54</f>
        <v>-2080</v>
      </c>
      <c r="W320" s="21">
        <f>-VLookups!$C$60</f>
        <v>-300</v>
      </c>
      <c r="X320" s="21">
        <f>-VLookups!$C$62</f>
        <v>-125</v>
      </c>
      <c r="Y320" s="20">
        <f>Y319*(1+VLookups!$C$57/12)</f>
        <v>-375.4209951173317</v>
      </c>
      <c r="Z320" s="20">
        <f>-E320*VLookups!$J$3</f>
        <v>-733.78756761491559</v>
      </c>
      <c r="AA320" s="19">
        <v>0</v>
      </c>
      <c r="AB320" s="20">
        <f t="shared" si="12"/>
        <v>5208.8698181719537</v>
      </c>
      <c r="AC320" s="20">
        <f t="shared" si="13"/>
        <v>656495.69495944842</v>
      </c>
    </row>
    <row r="321" spans="2:29" x14ac:dyDescent="0.25">
      <c r="B321" s="9">
        <v>317</v>
      </c>
      <c r="C321" s="9">
        <f t="shared" si="14"/>
        <v>49</v>
      </c>
      <c r="D321" s="9">
        <v>5</v>
      </c>
      <c r="E321" s="20">
        <v>18344.68919037289</v>
      </c>
      <c r="F321" s="20">
        <f>'B-B-HS'!E321*-VLookups!$C$10*2</f>
        <v>-1100.6813514223734</v>
      </c>
      <c r="G321" s="19">
        <v>0</v>
      </c>
      <c r="H321" s="20">
        <f>(-VLookups!$C$13)*(E321+F321/2)</f>
        <v>-5178.1554177665557</v>
      </c>
      <c r="I321" s="19">
        <v>0</v>
      </c>
      <c r="J321" s="19">
        <v>0</v>
      </c>
      <c r="K321" s="19">
        <v>0</v>
      </c>
      <c r="L321" s="19">
        <v>0</v>
      </c>
      <c r="M321" s="19">
        <v>0</v>
      </c>
      <c r="N321" s="20" t="s">
        <v>36</v>
      </c>
      <c r="O321" s="19">
        <v>0</v>
      </c>
      <c r="P321" s="20">
        <f>P320-VLookups!$C$42</f>
        <v>-214</v>
      </c>
      <c r="Q321" s="22">
        <v>77</v>
      </c>
      <c r="R321" s="19">
        <v>0</v>
      </c>
      <c r="S321" s="20">
        <f>VLookups!$C$50</f>
        <v>-3580.614715990946</v>
      </c>
      <c r="T321" s="19">
        <v>0</v>
      </c>
      <c r="U321" s="9">
        <v>173</v>
      </c>
      <c r="V321" s="21">
        <f>V320-VLookups!$C$54</f>
        <v>-2085</v>
      </c>
      <c r="W321" s="21">
        <f>-VLookups!$C$60</f>
        <v>-300</v>
      </c>
      <c r="X321" s="21">
        <f>-VLookups!$C$62</f>
        <v>-125</v>
      </c>
      <c r="Y321" s="20">
        <f>Y320*(1+VLookups!$C$57/12)</f>
        <v>-376.51597301975727</v>
      </c>
      <c r="Z321" s="20">
        <f>-E321*VLookups!$J$3</f>
        <v>-733.78756761491559</v>
      </c>
      <c r="AA321" s="19">
        <v>0</v>
      </c>
      <c r="AB321" s="20">
        <f t="shared" si="12"/>
        <v>5201.274840269527</v>
      </c>
      <c r="AC321" s="20">
        <f t="shared" si="13"/>
        <v>662791.12929131696</v>
      </c>
    </row>
    <row r="322" spans="2:29" x14ac:dyDescent="0.25">
      <c r="B322" s="9">
        <v>318</v>
      </c>
      <c r="C322" s="9">
        <f t="shared" si="14"/>
        <v>49</v>
      </c>
      <c r="D322" s="9">
        <v>6</v>
      </c>
      <c r="E322" s="20">
        <v>18344.68919037289</v>
      </c>
      <c r="F322" s="20">
        <f>'B-B-HS'!E322*-VLookups!$C$10*2</f>
        <v>-1100.6813514223734</v>
      </c>
      <c r="G322" s="19">
        <v>0</v>
      </c>
      <c r="H322" s="20">
        <f>(-VLookups!$C$13)*(E322+F322/2)</f>
        <v>-5178.1554177665557</v>
      </c>
      <c r="I322" s="19">
        <v>0</v>
      </c>
      <c r="J322" s="19">
        <v>0</v>
      </c>
      <c r="K322" s="19">
        <v>0</v>
      </c>
      <c r="L322" s="19">
        <v>0</v>
      </c>
      <c r="M322" s="19">
        <v>0</v>
      </c>
      <c r="N322" s="20" t="s">
        <v>36</v>
      </c>
      <c r="O322" s="19">
        <v>0</v>
      </c>
      <c r="P322" s="20">
        <f>P321-VLookups!$C$42</f>
        <v>-215.5</v>
      </c>
      <c r="Q322" s="22">
        <v>78</v>
      </c>
      <c r="R322" s="19">
        <v>0</v>
      </c>
      <c r="S322" s="20">
        <f>VLookups!$C$50</f>
        <v>-3580.614715990946</v>
      </c>
      <c r="T322" s="19">
        <v>0</v>
      </c>
      <c r="U322" s="9">
        <v>174</v>
      </c>
      <c r="V322" s="21">
        <f>V321-VLookups!$C$54</f>
        <v>-2090</v>
      </c>
      <c r="W322" s="21">
        <f>-VLookups!$C$60</f>
        <v>-300</v>
      </c>
      <c r="X322" s="21">
        <f>-VLookups!$C$62</f>
        <v>-125</v>
      </c>
      <c r="Y322" s="20">
        <f>Y321*(1+VLookups!$C$57/12)</f>
        <v>-377.61414460773159</v>
      </c>
      <c r="Z322" s="20">
        <f>-E322*VLookups!$J$3</f>
        <v>-733.78756761491559</v>
      </c>
      <c r="AA322" s="19">
        <v>0</v>
      </c>
      <c r="AB322" s="20">
        <f t="shared" si="12"/>
        <v>5193.6766686815536</v>
      </c>
      <c r="AC322" s="20">
        <f t="shared" si="13"/>
        <v>669089.4578421507</v>
      </c>
    </row>
    <row r="323" spans="2:29" x14ac:dyDescent="0.25">
      <c r="B323" s="9">
        <v>319</v>
      </c>
      <c r="C323" s="9">
        <f t="shared" si="14"/>
        <v>49</v>
      </c>
      <c r="D323" s="9">
        <v>7</v>
      </c>
      <c r="E323" s="20">
        <v>18344.68919037289</v>
      </c>
      <c r="F323" s="20">
        <f>'B-B-HS'!E323*-VLookups!$C$10*2</f>
        <v>-1100.6813514223734</v>
      </c>
      <c r="G323" s="19">
        <v>0</v>
      </c>
      <c r="H323" s="20">
        <f>(-VLookups!$C$13)*(E323+F323/2)</f>
        <v>-5178.1554177665557</v>
      </c>
      <c r="I323" s="19">
        <v>0</v>
      </c>
      <c r="J323" s="19">
        <v>0</v>
      </c>
      <c r="K323" s="19">
        <v>0</v>
      </c>
      <c r="L323" s="19">
        <v>0</v>
      </c>
      <c r="M323" s="19">
        <v>0</v>
      </c>
      <c r="N323" s="20" t="s">
        <v>36</v>
      </c>
      <c r="O323" s="19">
        <v>0</v>
      </c>
      <c r="P323" s="20">
        <f>P322-VLookups!$C$42</f>
        <v>-217</v>
      </c>
      <c r="Q323" s="22">
        <v>79</v>
      </c>
      <c r="R323" s="19">
        <v>0</v>
      </c>
      <c r="S323" s="20">
        <f>VLookups!$C$50</f>
        <v>-3580.614715990946</v>
      </c>
      <c r="T323" s="19">
        <v>0</v>
      </c>
      <c r="U323" s="9">
        <v>175</v>
      </c>
      <c r="V323" s="21">
        <f>V322-VLookups!$C$54</f>
        <v>-2095</v>
      </c>
      <c r="W323" s="21">
        <f>-VLookups!$C$60</f>
        <v>-300</v>
      </c>
      <c r="X323" s="21">
        <f>-VLookups!$C$62</f>
        <v>-125</v>
      </c>
      <c r="Y323" s="20">
        <f>Y322*(1+VLookups!$C$57/12)</f>
        <v>-378.71551919617082</v>
      </c>
      <c r="Z323" s="20">
        <f>-E323*VLookups!$J$3</f>
        <v>-733.78756761491559</v>
      </c>
      <c r="AA323" s="19">
        <v>0</v>
      </c>
      <c r="AB323" s="20">
        <f t="shared" si="12"/>
        <v>5186.0752940931143</v>
      </c>
      <c r="AC323" s="20">
        <f t="shared" si="13"/>
        <v>675390.68223264744</v>
      </c>
    </row>
    <row r="324" spans="2:29" x14ac:dyDescent="0.25">
      <c r="B324" s="9">
        <v>320</v>
      </c>
      <c r="C324" s="9">
        <f t="shared" si="14"/>
        <v>49</v>
      </c>
      <c r="D324" s="9">
        <v>8</v>
      </c>
      <c r="E324" s="20">
        <v>18344.68919037289</v>
      </c>
      <c r="F324" s="20">
        <f>'B-B-HS'!E324*-VLookups!$C$10*2</f>
        <v>-1100.6813514223734</v>
      </c>
      <c r="G324" s="19">
        <v>0</v>
      </c>
      <c r="H324" s="20">
        <f>(-VLookups!$C$13)*(E324+F324/2)</f>
        <v>-5178.1554177665557</v>
      </c>
      <c r="I324" s="19">
        <v>0</v>
      </c>
      <c r="J324" s="19">
        <v>0</v>
      </c>
      <c r="K324" s="19">
        <v>0</v>
      </c>
      <c r="L324" s="19">
        <v>0</v>
      </c>
      <c r="M324" s="19">
        <v>0</v>
      </c>
      <c r="N324" s="20" t="s">
        <v>36</v>
      </c>
      <c r="O324" s="19">
        <v>0</v>
      </c>
      <c r="P324" s="20">
        <f>P323-VLookups!$C$42</f>
        <v>-218.5</v>
      </c>
      <c r="Q324" s="22">
        <v>80</v>
      </c>
      <c r="R324" s="19">
        <v>0</v>
      </c>
      <c r="S324" s="20">
        <f>VLookups!$C$50</f>
        <v>-3580.614715990946</v>
      </c>
      <c r="T324" s="19">
        <v>0</v>
      </c>
      <c r="U324" s="9">
        <v>176</v>
      </c>
      <c r="V324" s="21">
        <f>V323-VLookups!$C$54</f>
        <v>-2100</v>
      </c>
      <c r="W324" s="21">
        <f>-VLookups!$C$60</f>
        <v>-300</v>
      </c>
      <c r="X324" s="21">
        <f>-VLookups!$C$62</f>
        <v>-125</v>
      </c>
      <c r="Y324" s="20">
        <f>Y323*(1+VLookups!$C$57/12)</f>
        <v>-379.82010612715965</v>
      </c>
      <c r="Z324" s="20">
        <f>-E324*VLookups!$J$3</f>
        <v>-733.78756761491559</v>
      </c>
      <c r="AA324" s="19">
        <v>0</v>
      </c>
      <c r="AB324" s="20">
        <f t="shared" si="12"/>
        <v>5178.4707071621251</v>
      </c>
      <c r="AC324" s="20">
        <f t="shared" si="13"/>
        <v>681694.80407686403</v>
      </c>
    </row>
    <row r="325" spans="2:29" x14ac:dyDescent="0.25">
      <c r="B325" s="9">
        <v>321</v>
      </c>
      <c r="C325" s="9">
        <f t="shared" si="14"/>
        <v>49</v>
      </c>
      <c r="D325" s="9">
        <v>9</v>
      </c>
      <c r="E325" s="20">
        <v>18344.68919037289</v>
      </c>
      <c r="F325" s="20">
        <f>'B-B-HS'!E325*-VLookups!$C$10*2</f>
        <v>-1100.6813514223734</v>
      </c>
      <c r="G325" s="19">
        <v>0</v>
      </c>
      <c r="H325" s="20">
        <f>(-VLookups!$C$13)*(E325+F325/2)</f>
        <v>-5178.1554177665557</v>
      </c>
      <c r="I325" s="19">
        <v>0</v>
      </c>
      <c r="J325" s="19">
        <v>0</v>
      </c>
      <c r="K325" s="19">
        <v>0</v>
      </c>
      <c r="L325" s="19">
        <v>0</v>
      </c>
      <c r="M325" s="19">
        <v>0</v>
      </c>
      <c r="N325" s="20" t="s">
        <v>36</v>
      </c>
      <c r="O325" s="19">
        <v>0</v>
      </c>
      <c r="P325" s="20">
        <f>P324-VLookups!$C$42</f>
        <v>-220</v>
      </c>
      <c r="Q325" s="22">
        <v>81</v>
      </c>
      <c r="R325" s="19">
        <v>0</v>
      </c>
      <c r="S325" s="20">
        <f>VLookups!$C$50</f>
        <v>-3580.614715990946</v>
      </c>
      <c r="T325" s="19">
        <v>0</v>
      </c>
      <c r="U325" s="9">
        <v>177</v>
      </c>
      <c r="V325" s="21">
        <f>V324-VLookups!$C$54</f>
        <v>-2105</v>
      </c>
      <c r="W325" s="21">
        <f>-VLookups!$C$60</f>
        <v>-300</v>
      </c>
      <c r="X325" s="21">
        <f>-VLookups!$C$62</f>
        <v>-125</v>
      </c>
      <c r="Y325" s="20">
        <f>Y324*(1+VLookups!$C$57/12)</f>
        <v>-380.92791477003055</v>
      </c>
      <c r="Z325" s="20">
        <f>-E325*VLookups!$J$3</f>
        <v>-733.78756761491559</v>
      </c>
      <c r="AA325" s="19">
        <v>0</v>
      </c>
      <c r="AB325" s="20">
        <f t="shared" ref="AB325:AB388" si="15">SUM(E325,F325/2,H325,I325,K325,L325,M325,O325,P325,R325,S325,T325,V325,W325,X325,Y325,G325,J325,Z325,AA325)</f>
        <v>5170.8628985192536</v>
      </c>
      <c r="AC325" s="20">
        <f t="shared" ref="AC325:AC388" si="16">AB325+(AC324*(1+($AC$2/12)))</f>
        <v>688001.82498217805</v>
      </c>
    </row>
    <row r="326" spans="2:29" x14ac:dyDescent="0.25">
      <c r="B326" s="9">
        <v>322</v>
      </c>
      <c r="C326" s="9">
        <f t="shared" si="14"/>
        <v>49</v>
      </c>
      <c r="D326" s="9">
        <v>10</v>
      </c>
      <c r="E326" s="20">
        <v>18344.68919037289</v>
      </c>
      <c r="F326" s="20">
        <f>'B-B-HS'!E326*-VLookups!$C$10*2</f>
        <v>-1100.6813514223734</v>
      </c>
      <c r="G326" s="19">
        <v>0</v>
      </c>
      <c r="H326" s="20">
        <f>(-VLookups!$C$13)*(E326+F326/2)</f>
        <v>-5178.1554177665557</v>
      </c>
      <c r="I326" s="19">
        <v>0</v>
      </c>
      <c r="J326" s="19">
        <v>0</v>
      </c>
      <c r="K326" s="19">
        <v>0</v>
      </c>
      <c r="L326" s="19">
        <v>0</v>
      </c>
      <c r="M326" s="19">
        <v>0</v>
      </c>
      <c r="N326" s="20" t="s">
        <v>36</v>
      </c>
      <c r="O326" s="19">
        <v>0</v>
      </c>
      <c r="P326" s="20">
        <f>P325-VLookups!$C$42</f>
        <v>-221.5</v>
      </c>
      <c r="Q326" s="22">
        <v>82</v>
      </c>
      <c r="R326" s="19">
        <v>0</v>
      </c>
      <c r="S326" s="20">
        <f>VLookups!$C$50</f>
        <v>-3580.614715990946</v>
      </c>
      <c r="T326" s="19">
        <v>0</v>
      </c>
      <c r="U326" s="9">
        <v>178</v>
      </c>
      <c r="V326" s="21">
        <f>V325-VLookups!$C$54</f>
        <v>-2110</v>
      </c>
      <c r="W326" s="21">
        <f>-VLookups!$C$60</f>
        <v>-300</v>
      </c>
      <c r="X326" s="21">
        <f>-VLookups!$C$62</f>
        <v>-125</v>
      </c>
      <c r="Y326" s="20">
        <f>Y325*(1+VLookups!$C$57/12)</f>
        <v>-382.03895452144315</v>
      </c>
      <c r="Z326" s="20">
        <f>-E326*VLookups!$J$3</f>
        <v>-733.78756761491559</v>
      </c>
      <c r="AA326" s="19">
        <v>0</v>
      </c>
      <c r="AB326" s="20">
        <f t="shared" si="15"/>
        <v>5163.2518587678424</v>
      </c>
      <c r="AC326" s="20">
        <f t="shared" si="16"/>
        <v>694311.74654924951</v>
      </c>
    </row>
    <row r="327" spans="2:29" x14ac:dyDescent="0.25">
      <c r="B327" s="9">
        <v>323</v>
      </c>
      <c r="C327" s="9">
        <f t="shared" si="14"/>
        <v>49</v>
      </c>
      <c r="D327" s="9">
        <v>11</v>
      </c>
      <c r="E327" s="20">
        <v>18344.68919037289</v>
      </c>
      <c r="F327" s="20">
        <f>'B-B-HS'!E327*-VLookups!$C$10*2</f>
        <v>-1100.6813514223734</v>
      </c>
      <c r="G327" s="19">
        <v>0</v>
      </c>
      <c r="H327" s="20">
        <f>(-VLookups!$C$13)*(E327+F327/2)</f>
        <v>-5178.1554177665557</v>
      </c>
      <c r="I327" s="19">
        <v>0</v>
      </c>
      <c r="J327" s="19">
        <v>0</v>
      </c>
      <c r="K327" s="19">
        <v>0</v>
      </c>
      <c r="L327" s="19">
        <v>0</v>
      </c>
      <c r="M327" s="19">
        <v>0</v>
      </c>
      <c r="N327" s="20" t="s">
        <v>36</v>
      </c>
      <c r="O327" s="19">
        <v>0</v>
      </c>
      <c r="P327" s="20">
        <f>P326-VLookups!$C$42</f>
        <v>-223</v>
      </c>
      <c r="Q327" s="22">
        <v>83</v>
      </c>
      <c r="R327" s="19">
        <v>0</v>
      </c>
      <c r="S327" s="20">
        <f>VLookups!$C$50</f>
        <v>-3580.614715990946</v>
      </c>
      <c r="T327" s="19">
        <v>0</v>
      </c>
      <c r="U327" s="9">
        <v>179</v>
      </c>
      <c r="V327" s="21">
        <f>V326-VLookups!$C$54</f>
        <v>-2115</v>
      </c>
      <c r="W327" s="21">
        <f>-VLookups!$C$60</f>
        <v>-300</v>
      </c>
      <c r="X327" s="21">
        <f>-VLookups!$C$62</f>
        <v>-125</v>
      </c>
      <c r="Y327" s="20">
        <f>Y326*(1+VLookups!$C$57/12)</f>
        <v>-383.15323480546402</v>
      </c>
      <c r="Z327" s="20">
        <f>-E327*VLookups!$J$3</f>
        <v>-733.78756761491559</v>
      </c>
      <c r="AA327" s="19">
        <v>0</v>
      </c>
      <c r="AB327" s="20">
        <f t="shared" si="15"/>
        <v>5155.6375784838201</v>
      </c>
      <c r="AC327" s="20">
        <f t="shared" si="16"/>
        <v>700624.57037198206</v>
      </c>
    </row>
    <row r="328" spans="2:29" x14ac:dyDescent="0.25">
      <c r="B328" s="9">
        <v>324</v>
      </c>
      <c r="C328" s="9">
        <f t="shared" si="14"/>
        <v>50</v>
      </c>
      <c r="D328" s="9">
        <v>0</v>
      </c>
      <c r="E328" s="20">
        <v>18986.75331203594</v>
      </c>
      <c r="F328" s="20">
        <f>'B-B-HS'!E328*-VLookups!$C$10*2</f>
        <v>-1139.2051987221564</v>
      </c>
      <c r="G328" s="19">
        <v>0</v>
      </c>
      <c r="H328" s="20">
        <f>(-VLookups!$C$13)*(E328+F328/2)</f>
        <v>-5359.3908573883855</v>
      </c>
      <c r="I328" s="19">
        <v>0</v>
      </c>
      <c r="J328" s="19">
        <v>0</v>
      </c>
      <c r="K328" s="19">
        <v>0</v>
      </c>
      <c r="L328" s="19">
        <v>0</v>
      </c>
      <c r="M328" s="19">
        <v>0</v>
      </c>
      <c r="N328" s="20" t="s">
        <v>36</v>
      </c>
      <c r="O328" s="19">
        <v>0</v>
      </c>
      <c r="P328" s="20">
        <f>P327-VLookups!$C$42</f>
        <v>-224.5</v>
      </c>
      <c r="Q328" s="22">
        <v>84</v>
      </c>
      <c r="R328" s="19">
        <v>0</v>
      </c>
      <c r="S328" s="20">
        <f>VLookups!$C$50</f>
        <v>-3580.614715990946</v>
      </c>
      <c r="T328" s="19">
        <v>0</v>
      </c>
      <c r="U328" s="9">
        <v>180</v>
      </c>
      <c r="V328" s="21">
        <f>V327-VLookups!$C$54</f>
        <v>-2120</v>
      </c>
      <c r="W328" s="21">
        <f>-VLookups!$C$60</f>
        <v>-300</v>
      </c>
      <c r="X328" s="21">
        <f>-VLookups!$C$62</f>
        <v>-125</v>
      </c>
      <c r="Y328" s="20">
        <f>Y327*(1+VLookups!$C$57/12)</f>
        <v>-384.27076507364666</v>
      </c>
      <c r="Z328" s="20">
        <f>-E328*VLookups!$J$3</f>
        <v>-759.47013248143764</v>
      </c>
      <c r="AA328" s="19">
        <v>0</v>
      </c>
      <c r="AB328" s="20">
        <f t="shared" si="15"/>
        <v>5563.9042417404471</v>
      </c>
      <c r="AC328" s="20">
        <f t="shared" si="16"/>
        <v>707356.18223100924</v>
      </c>
    </row>
    <row r="329" spans="2:29" x14ac:dyDescent="0.25">
      <c r="B329" s="9">
        <v>325</v>
      </c>
      <c r="C329" s="9">
        <f t="shared" si="14"/>
        <v>50</v>
      </c>
      <c r="D329" s="9">
        <v>1</v>
      </c>
      <c r="E329" s="20">
        <v>18986.75331203594</v>
      </c>
      <c r="F329" s="20">
        <f>'B-B-HS'!E329*-VLookups!$C$10*2</f>
        <v>-1139.2051987221564</v>
      </c>
      <c r="G329" s="19">
        <v>0</v>
      </c>
      <c r="H329" s="20">
        <f>(-VLookups!$C$13)*(E329+F329/2)</f>
        <v>-5359.3908573883855</v>
      </c>
      <c r="I329" s="19">
        <v>0</v>
      </c>
      <c r="J329" s="19">
        <v>0</v>
      </c>
      <c r="K329" s="19">
        <v>0</v>
      </c>
      <c r="L329" s="19">
        <v>0</v>
      </c>
      <c r="M329" s="19">
        <v>0</v>
      </c>
      <c r="N329" s="20" t="s">
        <v>36</v>
      </c>
      <c r="O329" s="19">
        <v>0</v>
      </c>
      <c r="P329" s="20">
        <f>P328-VLookups!$C$42</f>
        <v>-226</v>
      </c>
      <c r="Q329" s="22">
        <v>85</v>
      </c>
      <c r="R329" s="19">
        <v>0</v>
      </c>
      <c r="S329" s="20">
        <f>VLookups!$C$50</f>
        <v>-3580.614715990946</v>
      </c>
      <c r="T329" s="19">
        <v>0</v>
      </c>
      <c r="U329" s="9">
        <v>181</v>
      </c>
      <c r="V329" s="21">
        <f>V328-VLookups!$C$54</f>
        <v>-2125</v>
      </c>
      <c r="W329" s="21">
        <f>-VLookups!$C$60</f>
        <v>-300</v>
      </c>
      <c r="X329" s="21">
        <f>-VLookups!$C$62</f>
        <v>-125</v>
      </c>
      <c r="Y329" s="20">
        <f>Y328*(1+VLookups!$C$57/12)</f>
        <v>-385.39155480511147</v>
      </c>
      <c r="Z329" s="20">
        <f>-E329*VLookups!$J$3</f>
        <v>-759.47013248143764</v>
      </c>
      <c r="AA329" s="19">
        <v>0</v>
      </c>
      <c r="AB329" s="20">
        <f t="shared" si="15"/>
        <v>5556.2834520089818</v>
      </c>
      <c r="AC329" s="20">
        <f t="shared" si="16"/>
        <v>714091.39265340322</v>
      </c>
    </row>
    <row r="330" spans="2:29" x14ac:dyDescent="0.25">
      <c r="B330" s="9">
        <v>326</v>
      </c>
      <c r="C330" s="9">
        <f t="shared" si="14"/>
        <v>50</v>
      </c>
      <c r="D330" s="9">
        <v>2</v>
      </c>
      <c r="E330" s="20">
        <v>18986.75331203594</v>
      </c>
      <c r="F330" s="20">
        <f>'B-B-HS'!E330*-VLookups!$C$10*2</f>
        <v>-1139.2051987221564</v>
      </c>
      <c r="G330" s="19">
        <v>0</v>
      </c>
      <c r="H330" s="20">
        <f>(-VLookups!$C$13)*(E330+F330/2)</f>
        <v>-5359.3908573883855</v>
      </c>
      <c r="I330" s="19">
        <v>0</v>
      </c>
      <c r="J330" s="19">
        <v>0</v>
      </c>
      <c r="K330" s="19">
        <v>0</v>
      </c>
      <c r="L330" s="19">
        <v>0</v>
      </c>
      <c r="M330" s="19">
        <v>0</v>
      </c>
      <c r="N330" s="20" t="s">
        <v>36</v>
      </c>
      <c r="O330" s="19">
        <v>0</v>
      </c>
      <c r="P330" s="20">
        <f>P329-VLookups!$C$42</f>
        <v>-227.5</v>
      </c>
      <c r="Q330" s="22">
        <v>86</v>
      </c>
      <c r="R330" s="19">
        <v>0</v>
      </c>
      <c r="S330" s="20">
        <f>VLookups!$C$50</f>
        <v>-3580.614715990946</v>
      </c>
      <c r="T330" s="19">
        <v>0</v>
      </c>
      <c r="U330" s="9">
        <v>182</v>
      </c>
      <c r="V330" s="21">
        <f>V329-VLookups!$C$54</f>
        <v>-2130</v>
      </c>
      <c r="W330" s="21">
        <f>-VLookups!$C$60</f>
        <v>-300</v>
      </c>
      <c r="X330" s="21">
        <f>-VLookups!$C$62</f>
        <v>-125</v>
      </c>
      <c r="Y330" s="20">
        <f>Y329*(1+VLookups!$C$57/12)</f>
        <v>-386.51561350662638</v>
      </c>
      <c r="Z330" s="20">
        <f>-E330*VLookups!$J$3</f>
        <v>-759.47013248143764</v>
      </c>
      <c r="AA330" s="19">
        <v>0</v>
      </c>
      <c r="AB330" s="20">
        <f t="shared" si="15"/>
        <v>5548.6593933074673</v>
      </c>
      <c r="AC330" s="20">
        <f t="shared" si="16"/>
        <v>720830.2043677998</v>
      </c>
    </row>
    <row r="331" spans="2:29" x14ac:dyDescent="0.25">
      <c r="B331" s="9">
        <v>327</v>
      </c>
      <c r="C331" s="9">
        <f t="shared" si="14"/>
        <v>50</v>
      </c>
      <c r="D331" s="9">
        <v>3</v>
      </c>
      <c r="E331" s="20">
        <v>18986.75331203594</v>
      </c>
      <c r="F331" s="20">
        <f>'B-B-HS'!E331*-VLookups!$C$10*2</f>
        <v>-1139.2051987221564</v>
      </c>
      <c r="G331" s="19">
        <v>0</v>
      </c>
      <c r="H331" s="20">
        <f>(-VLookups!$C$13)*(E331+F331/2)</f>
        <v>-5359.3908573883855</v>
      </c>
      <c r="I331" s="19">
        <v>0</v>
      </c>
      <c r="J331" s="19">
        <v>0</v>
      </c>
      <c r="K331" s="19">
        <v>0</v>
      </c>
      <c r="L331" s="19">
        <v>0</v>
      </c>
      <c r="M331" s="19">
        <v>0</v>
      </c>
      <c r="N331" s="20" t="s">
        <v>36</v>
      </c>
      <c r="O331" s="19">
        <v>0</v>
      </c>
      <c r="P331" s="20">
        <f>P330-VLookups!$C$42</f>
        <v>-229</v>
      </c>
      <c r="Q331" s="22">
        <v>87</v>
      </c>
      <c r="R331" s="19">
        <v>0</v>
      </c>
      <c r="S331" s="20">
        <f>VLookups!$C$50</f>
        <v>-3580.614715990946</v>
      </c>
      <c r="T331" s="19">
        <v>0</v>
      </c>
      <c r="U331" s="9">
        <v>183</v>
      </c>
      <c r="V331" s="21">
        <f>V330-VLookups!$C$54</f>
        <v>-2135</v>
      </c>
      <c r="W331" s="21">
        <f>-VLookups!$C$60</f>
        <v>-300</v>
      </c>
      <c r="X331" s="21">
        <f>-VLookups!$C$62</f>
        <v>-125</v>
      </c>
      <c r="Y331" s="20">
        <f>Y330*(1+VLookups!$C$57/12)</f>
        <v>-387.64295071268737</v>
      </c>
      <c r="Z331" s="20">
        <f>-E331*VLookups!$J$3</f>
        <v>-759.47013248143764</v>
      </c>
      <c r="AA331" s="19">
        <v>0</v>
      </c>
      <c r="AB331" s="20">
        <f t="shared" si="15"/>
        <v>5541.0320561014059</v>
      </c>
      <c r="AC331" s="20">
        <f t="shared" si="16"/>
        <v>727572.62009784754</v>
      </c>
    </row>
    <row r="332" spans="2:29" x14ac:dyDescent="0.25">
      <c r="B332" s="9">
        <v>328</v>
      </c>
      <c r="C332" s="9">
        <f t="shared" si="14"/>
        <v>50</v>
      </c>
      <c r="D332" s="9">
        <v>4</v>
      </c>
      <c r="E332" s="20">
        <v>18986.75331203594</v>
      </c>
      <c r="F332" s="20">
        <f>'B-B-HS'!E332*-VLookups!$C$10*2</f>
        <v>-1139.2051987221564</v>
      </c>
      <c r="G332" s="19">
        <v>0</v>
      </c>
      <c r="H332" s="20">
        <f>(-VLookups!$C$13)*(E332+F332/2)</f>
        <v>-5359.3908573883855</v>
      </c>
      <c r="I332" s="19">
        <v>0</v>
      </c>
      <c r="J332" s="19">
        <v>0</v>
      </c>
      <c r="K332" s="19">
        <v>0</v>
      </c>
      <c r="L332" s="19">
        <v>0</v>
      </c>
      <c r="M332" s="19">
        <v>0</v>
      </c>
      <c r="N332" s="20" t="s">
        <v>36</v>
      </c>
      <c r="O332" s="19">
        <v>0</v>
      </c>
      <c r="P332" s="20">
        <f>P331-VLookups!$C$42</f>
        <v>-230.5</v>
      </c>
      <c r="Q332" s="22">
        <v>88</v>
      </c>
      <c r="R332" s="19">
        <v>0</v>
      </c>
      <c r="S332" s="20">
        <f>VLookups!$C$50</f>
        <v>-3580.614715990946</v>
      </c>
      <c r="T332" s="19">
        <v>0</v>
      </c>
      <c r="U332" s="9">
        <v>184</v>
      </c>
      <c r="V332" s="21">
        <f>V331-VLookups!$C$54</f>
        <v>-2140</v>
      </c>
      <c r="W332" s="21">
        <f>-VLookups!$C$60</f>
        <v>-300</v>
      </c>
      <c r="X332" s="21">
        <f>-VLookups!$C$62</f>
        <v>-125</v>
      </c>
      <c r="Y332" s="20">
        <f>Y331*(1+VLookups!$C$57/12)</f>
        <v>-388.77357598559939</v>
      </c>
      <c r="Z332" s="20">
        <f>-E332*VLookups!$J$3</f>
        <v>-759.47013248143764</v>
      </c>
      <c r="AA332" s="19">
        <v>0</v>
      </c>
      <c r="AB332" s="20">
        <f t="shared" si="15"/>
        <v>5533.4014308284941</v>
      </c>
      <c r="AC332" s="20">
        <f t="shared" si="16"/>
        <v>734318.64256217249</v>
      </c>
    </row>
    <row r="333" spans="2:29" x14ac:dyDescent="0.25">
      <c r="B333" s="9">
        <v>329</v>
      </c>
      <c r="C333" s="9">
        <f t="shared" si="14"/>
        <v>50</v>
      </c>
      <c r="D333" s="9">
        <v>5</v>
      </c>
      <c r="E333" s="20">
        <v>18986.75331203594</v>
      </c>
      <c r="F333" s="20">
        <f>'B-B-HS'!E333*-VLookups!$C$10*2</f>
        <v>-1139.2051987221564</v>
      </c>
      <c r="G333" s="19">
        <v>0</v>
      </c>
      <c r="H333" s="20">
        <f>(-VLookups!$C$13)*(E333+F333/2)</f>
        <v>-5359.3908573883855</v>
      </c>
      <c r="I333" s="19">
        <v>0</v>
      </c>
      <c r="J333" s="19">
        <v>0</v>
      </c>
      <c r="K333" s="19">
        <v>0</v>
      </c>
      <c r="L333" s="19">
        <v>0</v>
      </c>
      <c r="M333" s="19">
        <v>0</v>
      </c>
      <c r="N333" s="20" t="s">
        <v>36</v>
      </c>
      <c r="O333" s="19">
        <v>0</v>
      </c>
      <c r="P333" s="20">
        <f>P332-VLookups!$C$42</f>
        <v>-232</v>
      </c>
      <c r="Q333" s="22">
        <v>89</v>
      </c>
      <c r="R333" s="19">
        <v>0</v>
      </c>
      <c r="S333" s="20">
        <f>VLookups!$C$50</f>
        <v>-3580.614715990946</v>
      </c>
      <c r="T333" s="19">
        <v>0</v>
      </c>
      <c r="U333" s="9">
        <v>185</v>
      </c>
      <c r="V333" s="21">
        <f>V332-VLookups!$C$54</f>
        <v>-2145</v>
      </c>
      <c r="W333" s="21">
        <f>-VLookups!$C$60</f>
        <v>-300</v>
      </c>
      <c r="X333" s="21">
        <f>-VLookups!$C$62</f>
        <v>-125</v>
      </c>
      <c r="Y333" s="20">
        <f>Y332*(1+VLookups!$C$57/12)</f>
        <v>-389.90749891555737</v>
      </c>
      <c r="Z333" s="20">
        <f>-E333*VLookups!$J$3</f>
        <v>-759.47013248143764</v>
      </c>
      <c r="AA333" s="19">
        <v>0</v>
      </c>
      <c r="AB333" s="20">
        <f t="shared" si="15"/>
        <v>5525.7675078985367</v>
      </c>
      <c r="AC333" s="20">
        <f t="shared" si="16"/>
        <v>741068.27447434131</v>
      </c>
    </row>
    <row r="334" spans="2:29" x14ac:dyDescent="0.25">
      <c r="B334" s="9">
        <v>330</v>
      </c>
      <c r="C334" s="9">
        <f t="shared" si="14"/>
        <v>50</v>
      </c>
      <c r="D334" s="9">
        <v>6</v>
      </c>
      <c r="E334" s="20">
        <v>18986.75331203594</v>
      </c>
      <c r="F334" s="20">
        <f>'B-B-HS'!E334*-VLookups!$C$10*2</f>
        <v>-1139.2051987221564</v>
      </c>
      <c r="G334" s="19">
        <v>0</v>
      </c>
      <c r="H334" s="20">
        <f>(-VLookups!$C$13)*(E334+F334/2)</f>
        <v>-5359.3908573883855</v>
      </c>
      <c r="I334" s="19">
        <v>0</v>
      </c>
      <c r="J334" s="19">
        <v>0</v>
      </c>
      <c r="K334" s="19">
        <v>0</v>
      </c>
      <c r="L334" s="19">
        <v>0</v>
      </c>
      <c r="M334" s="19">
        <v>0</v>
      </c>
      <c r="N334" s="20" t="s">
        <v>36</v>
      </c>
      <c r="O334" s="19">
        <v>0</v>
      </c>
      <c r="P334" s="20">
        <f>P333-VLookups!$C$42</f>
        <v>-233.5</v>
      </c>
      <c r="Q334" s="22">
        <v>90</v>
      </c>
      <c r="R334" s="19">
        <v>0</v>
      </c>
      <c r="S334" s="20">
        <f>VLookups!$C$50</f>
        <v>-3580.614715990946</v>
      </c>
      <c r="T334" s="19">
        <v>0</v>
      </c>
      <c r="U334" s="9">
        <v>186</v>
      </c>
      <c r="V334" s="21">
        <f>V333-VLookups!$C$54</f>
        <v>-2150</v>
      </c>
      <c r="W334" s="21">
        <f>-VLookups!$C$60</f>
        <v>-300</v>
      </c>
      <c r="X334" s="21">
        <f>-VLookups!$C$62</f>
        <v>-125</v>
      </c>
      <c r="Y334" s="20">
        <f>Y333*(1+VLookups!$C$57/12)</f>
        <v>-391.04472912072777</v>
      </c>
      <c r="Z334" s="20">
        <f>-E334*VLookups!$J$3</f>
        <v>-759.47013248143764</v>
      </c>
      <c r="AA334" s="19">
        <v>0</v>
      </c>
      <c r="AB334" s="20">
        <f t="shared" si="15"/>
        <v>5518.1302776933662</v>
      </c>
      <c r="AC334" s="20">
        <f t="shared" si="16"/>
        <v>747821.51854282524</v>
      </c>
    </row>
    <row r="335" spans="2:29" x14ac:dyDescent="0.25">
      <c r="B335" s="9">
        <v>331</v>
      </c>
      <c r="C335" s="9">
        <f t="shared" si="14"/>
        <v>50</v>
      </c>
      <c r="D335" s="9">
        <v>7</v>
      </c>
      <c r="E335" s="20">
        <v>18986.75331203594</v>
      </c>
      <c r="F335" s="20">
        <f>'B-B-HS'!E335*-VLookups!$C$10*2</f>
        <v>-1139.2051987221564</v>
      </c>
      <c r="G335" s="19">
        <v>0</v>
      </c>
      <c r="H335" s="20">
        <f>(-VLookups!$C$13)*(E335+F335/2)</f>
        <v>-5359.3908573883855</v>
      </c>
      <c r="I335" s="19">
        <v>0</v>
      </c>
      <c r="J335" s="19">
        <v>0</v>
      </c>
      <c r="K335" s="19">
        <v>0</v>
      </c>
      <c r="L335" s="19">
        <v>0</v>
      </c>
      <c r="M335" s="19">
        <v>0</v>
      </c>
      <c r="N335" s="20" t="s">
        <v>36</v>
      </c>
      <c r="O335" s="19">
        <v>0</v>
      </c>
      <c r="P335" s="20">
        <f>P334-VLookups!$C$42</f>
        <v>-235</v>
      </c>
      <c r="Q335" s="22">
        <v>91</v>
      </c>
      <c r="R335" s="19">
        <v>0</v>
      </c>
      <c r="S335" s="20">
        <f>VLookups!$C$50</f>
        <v>-3580.614715990946</v>
      </c>
      <c r="T335" s="19">
        <v>0</v>
      </c>
      <c r="U335" s="9">
        <v>187</v>
      </c>
      <c r="V335" s="21">
        <f>V334-VLookups!$C$54</f>
        <v>-2155</v>
      </c>
      <c r="W335" s="21">
        <f>-VLookups!$C$60</f>
        <v>-300</v>
      </c>
      <c r="X335" s="21">
        <f>-VLookups!$C$62</f>
        <v>-125</v>
      </c>
      <c r="Y335" s="20">
        <f>Y334*(1+VLookups!$C$57/12)</f>
        <v>-392.18527624732991</v>
      </c>
      <c r="Z335" s="20">
        <f>-E335*VLookups!$J$3</f>
        <v>-759.47013248143764</v>
      </c>
      <c r="AA335" s="19">
        <v>0</v>
      </c>
      <c r="AB335" s="20">
        <f t="shared" si="15"/>
        <v>5510.4897305667637</v>
      </c>
      <c r="AC335" s="20">
        <f t="shared" si="16"/>
        <v>754578.3774709634</v>
      </c>
    </row>
    <row r="336" spans="2:29" x14ac:dyDescent="0.25">
      <c r="B336" s="9">
        <v>332</v>
      </c>
      <c r="C336" s="9">
        <f t="shared" si="14"/>
        <v>50</v>
      </c>
      <c r="D336" s="9">
        <v>8</v>
      </c>
      <c r="E336" s="20">
        <v>18986.75331203594</v>
      </c>
      <c r="F336" s="20">
        <f>'B-B-HS'!E336*-VLookups!$C$10*2</f>
        <v>-1139.2051987221564</v>
      </c>
      <c r="G336" s="19">
        <v>0</v>
      </c>
      <c r="H336" s="20">
        <f>(-VLookups!$C$13)*(E336+F336/2)</f>
        <v>-5359.3908573883855</v>
      </c>
      <c r="I336" s="19">
        <v>0</v>
      </c>
      <c r="J336" s="19">
        <v>0</v>
      </c>
      <c r="K336" s="19">
        <v>0</v>
      </c>
      <c r="L336" s="19">
        <v>0</v>
      </c>
      <c r="M336" s="19">
        <v>0</v>
      </c>
      <c r="N336" s="20" t="s">
        <v>36</v>
      </c>
      <c r="O336" s="19">
        <v>0</v>
      </c>
      <c r="P336" s="20">
        <f>P335-VLookups!$C$42</f>
        <v>-236.5</v>
      </c>
      <c r="Q336" s="22">
        <v>92</v>
      </c>
      <c r="R336" s="19">
        <v>0</v>
      </c>
      <c r="S336" s="20">
        <f>VLookups!$C$50</f>
        <v>-3580.614715990946</v>
      </c>
      <c r="T336" s="19">
        <v>0</v>
      </c>
      <c r="U336" s="9">
        <v>188</v>
      </c>
      <c r="V336" s="21">
        <f>V335-VLookups!$C$54</f>
        <v>-2160</v>
      </c>
      <c r="W336" s="21">
        <f>-VLookups!$C$60</f>
        <v>-300</v>
      </c>
      <c r="X336" s="21">
        <f>-VLookups!$C$62</f>
        <v>-125</v>
      </c>
      <c r="Y336" s="20">
        <f>Y335*(1+VLookups!$C$57/12)</f>
        <v>-393.32914996971795</v>
      </c>
      <c r="Z336" s="20">
        <f>-E336*VLookups!$J$3</f>
        <v>-759.47013248143764</v>
      </c>
      <c r="AA336" s="19">
        <v>0</v>
      </c>
      <c r="AB336" s="20">
        <f t="shared" si="15"/>
        <v>5502.8458568443757</v>
      </c>
      <c r="AC336" s="20">
        <f t="shared" si="16"/>
        <v>761338.85395692603</v>
      </c>
    </row>
    <row r="337" spans="2:29" x14ac:dyDescent="0.25">
      <c r="B337" s="9">
        <v>333</v>
      </c>
      <c r="C337" s="9">
        <f t="shared" ref="C337:C400" si="17">C325+1</f>
        <v>50</v>
      </c>
      <c r="D337" s="9">
        <v>9</v>
      </c>
      <c r="E337" s="20">
        <v>18986.75331203594</v>
      </c>
      <c r="F337" s="20">
        <f>'B-B-HS'!E337*-VLookups!$C$10*2</f>
        <v>-1139.2051987221564</v>
      </c>
      <c r="G337" s="19">
        <v>0</v>
      </c>
      <c r="H337" s="20">
        <f>(-VLookups!$C$13)*(E337+F337/2)</f>
        <v>-5359.3908573883855</v>
      </c>
      <c r="I337" s="19">
        <v>0</v>
      </c>
      <c r="J337" s="19">
        <v>0</v>
      </c>
      <c r="K337" s="19">
        <v>0</v>
      </c>
      <c r="L337" s="19">
        <v>0</v>
      </c>
      <c r="M337" s="19">
        <v>0</v>
      </c>
      <c r="N337" s="20" t="s">
        <v>36</v>
      </c>
      <c r="O337" s="19">
        <v>0</v>
      </c>
      <c r="P337" s="20">
        <f>P336-VLookups!$C$42</f>
        <v>-238</v>
      </c>
      <c r="Q337" s="22">
        <v>93</v>
      </c>
      <c r="R337" s="19">
        <v>0</v>
      </c>
      <c r="S337" s="20">
        <f>VLookups!$C$50</f>
        <v>-3580.614715990946</v>
      </c>
      <c r="T337" s="19">
        <v>0</v>
      </c>
      <c r="U337" s="9">
        <v>189</v>
      </c>
      <c r="V337" s="21">
        <f>V336-VLookups!$C$54</f>
        <v>-2165</v>
      </c>
      <c r="W337" s="21">
        <f>-VLookups!$C$60</f>
        <v>-300</v>
      </c>
      <c r="X337" s="21">
        <f>-VLookups!$C$62</f>
        <v>-125</v>
      </c>
      <c r="Y337" s="20">
        <f>Y336*(1+VLookups!$C$57/12)</f>
        <v>-394.47635999046298</v>
      </c>
      <c r="Z337" s="20">
        <f>-E337*VLookups!$J$3</f>
        <v>-759.47013248143764</v>
      </c>
      <c r="AA337" s="19">
        <v>0</v>
      </c>
      <c r="AB337" s="20">
        <f t="shared" si="15"/>
        <v>5495.198646823631</v>
      </c>
      <c r="AC337" s="20">
        <f t="shared" si="16"/>
        <v>768102.95069367788</v>
      </c>
    </row>
    <row r="338" spans="2:29" x14ac:dyDescent="0.25">
      <c r="B338" s="9">
        <v>334</v>
      </c>
      <c r="C338" s="9">
        <f t="shared" si="17"/>
        <v>50</v>
      </c>
      <c r="D338" s="9">
        <v>10</v>
      </c>
      <c r="E338" s="20">
        <v>18986.75331203594</v>
      </c>
      <c r="F338" s="20">
        <f>'B-B-HS'!E338*-VLookups!$C$10*2</f>
        <v>-1139.2051987221564</v>
      </c>
      <c r="G338" s="19">
        <v>0</v>
      </c>
      <c r="H338" s="20">
        <f>(-VLookups!$C$13)*(E338+F338/2)</f>
        <v>-5359.3908573883855</v>
      </c>
      <c r="I338" s="19">
        <v>0</v>
      </c>
      <c r="J338" s="19">
        <v>0</v>
      </c>
      <c r="K338" s="19">
        <v>0</v>
      </c>
      <c r="L338" s="19">
        <v>0</v>
      </c>
      <c r="M338" s="19">
        <v>0</v>
      </c>
      <c r="N338" s="20" t="s">
        <v>36</v>
      </c>
      <c r="O338" s="19">
        <v>0</v>
      </c>
      <c r="P338" s="20">
        <f>P337-VLookups!$C$42</f>
        <v>-239.5</v>
      </c>
      <c r="Q338" s="22">
        <v>94</v>
      </c>
      <c r="R338" s="19">
        <v>0</v>
      </c>
      <c r="S338" s="20">
        <f>VLookups!$C$50</f>
        <v>-3580.614715990946</v>
      </c>
      <c r="T338" s="19">
        <v>0</v>
      </c>
      <c r="U338" s="9">
        <v>190</v>
      </c>
      <c r="V338" s="21">
        <f>V337-VLookups!$C$54</f>
        <v>-2170</v>
      </c>
      <c r="W338" s="21">
        <f>-VLookups!$C$60</f>
        <v>-300</v>
      </c>
      <c r="X338" s="21">
        <f>-VLookups!$C$62</f>
        <v>-125</v>
      </c>
      <c r="Y338" s="20">
        <f>Y337*(1+VLookups!$C$57/12)</f>
        <v>-395.62691604043516</v>
      </c>
      <c r="Z338" s="20">
        <f>-E338*VLookups!$J$3</f>
        <v>-759.47013248143764</v>
      </c>
      <c r="AA338" s="19">
        <v>0</v>
      </c>
      <c r="AB338" s="20">
        <f t="shared" si="15"/>
        <v>5487.5480907736583</v>
      </c>
      <c r="AC338" s="20">
        <f t="shared" si="16"/>
        <v>774870.67036894104</v>
      </c>
    </row>
    <row r="339" spans="2:29" x14ac:dyDescent="0.25">
      <c r="B339" s="9">
        <v>335</v>
      </c>
      <c r="C339" s="9">
        <f t="shared" si="17"/>
        <v>50</v>
      </c>
      <c r="D339" s="9">
        <v>11</v>
      </c>
      <c r="E339" s="20">
        <v>18986.75331203594</v>
      </c>
      <c r="F339" s="20">
        <f>'B-B-HS'!E339*-VLookups!$C$10*2</f>
        <v>-1139.2051987221564</v>
      </c>
      <c r="G339" s="19">
        <v>0</v>
      </c>
      <c r="H339" s="20">
        <f>(-VLookups!$C$13)*(E339+F339/2)</f>
        <v>-5359.3908573883855</v>
      </c>
      <c r="I339" s="19">
        <v>0</v>
      </c>
      <c r="J339" s="19">
        <v>0</v>
      </c>
      <c r="K339" s="19">
        <v>0</v>
      </c>
      <c r="L339" s="19">
        <v>0</v>
      </c>
      <c r="M339" s="19">
        <v>0</v>
      </c>
      <c r="N339" s="20" t="s">
        <v>36</v>
      </c>
      <c r="O339" s="19">
        <v>0</v>
      </c>
      <c r="P339" s="20">
        <f>P338-VLookups!$C$42</f>
        <v>-241</v>
      </c>
      <c r="Q339" s="22">
        <v>95</v>
      </c>
      <c r="R339" s="19">
        <v>0</v>
      </c>
      <c r="S339" s="20">
        <f>VLookups!$C$50</f>
        <v>-3580.614715990946</v>
      </c>
      <c r="T339" s="19">
        <v>0</v>
      </c>
      <c r="U339" s="9">
        <v>191</v>
      </c>
      <c r="V339" s="21">
        <f>V338-VLookups!$C$54</f>
        <v>-2175</v>
      </c>
      <c r="W339" s="21">
        <f>-VLookups!$C$60</f>
        <v>-300</v>
      </c>
      <c r="X339" s="21">
        <f>-VLookups!$C$62</f>
        <v>-125</v>
      </c>
      <c r="Y339" s="20">
        <f>Y338*(1+VLookups!$C$57/12)</f>
        <v>-396.78082787888644</v>
      </c>
      <c r="Z339" s="20">
        <f>-E339*VLookups!$J$3</f>
        <v>-759.47013248143764</v>
      </c>
      <c r="AA339" s="19">
        <v>0</v>
      </c>
      <c r="AB339" s="20">
        <f t="shared" si="15"/>
        <v>5479.8941789352075</v>
      </c>
      <c r="AC339" s="20">
        <f t="shared" si="16"/>
        <v>781642.01566515781</v>
      </c>
    </row>
    <row r="340" spans="2:29" x14ac:dyDescent="0.25">
      <c r="B340" s="9">
        <v>336</v>
      </c>
      <c r="C340" s="9">
        <f t="shared" si="17"/>
        <v>51</v>
      </c>
      <c r="D340" s="9">
        <v>0</v>
      </c>
      <c r="E340" s="20">
        <v>19651.289677957197</v>
      </c>
      <c r="F340" s="20">
        <f>'B-B-HS'!E340*-VLookups!$C$10*2</f>
        <v>-1179.0773806774318</v>
      </c>
      <c r="G340" s="19">
        <v>0</v>
      </c>
      <c r="H340" s="20">
        <f>(-VLookups!$C$13)*(E340+F340/2)</f>
        <v>-5546.9695373969789</v>
      </c>
      <c r="I340" s="19">
        <v>0</v>
      </c>
      <c r="J340" s="19">
        <v>0</v>
      </c>
      <c r="K340" s="19">
        <v>0</v>
      </c>
      <c r="L340" s="19">
        <v>0</v>
      </c>
      <c r="M340" s="19">
        <v>0</v>
      </c>
      <c r="N340" s="20" t="s">
        <v>36</v>
      </c>
      <c r="O340" s="19">
        <v>0</v>
      </c>
      <c r="P340" s="20">
        <f>P339-VLookups!$C$42</f>
        <v>-242.5</v>
      </c>
      <c r="Q340" s="22">
        <v>96</v>
      </c>
      <c r="R340" s="19">
        <v>0</v>
      </c>
      <c r="S340" s="20">
        <f>VLookups!$C$50</f>
        <v>-3580.614715990946</v>
      </c>
      <c r="T340" s="19">
        <v>0</v>
      </c>
      <c r="U340" s="9">
        <v>192</v>
      </c>
      <c r="V340" s="21">
        <f>V339-VLookups!$C$54</f>
        <v>-2180</v>
      </c>
      <c r="W340" s="21">
        <f>-VLookups!$C$60</f>
        <v>-300</v>
      </c>
      <c r="X340" s="21">
        <f>-VLookups!$C$62</f>
        <v>-125</v>
      </c>
      <c r="Y340" s="20">
        <f>Y339*(1+VLookups!$C$57/12)</f>
        <v>-397.93810529353323</v>
      </c>
      <c r="Z340" s="20">
        <f>-E340*VLookups!$J$3</f>
        <v>-786.0515871182879</v>
      </c>
      <c r="AA340" s="19">
        <v>0</v>
      </c>
      <c r="AB340" s="20">
        <f t="shared" si="15"/>
        <v>5902.6770418187343</v>
      </c>
      <c r="AC340" s="20">
        <f t="shared" si="16"/>
        <v>788847.42939975183</v>
      </c>
    </row>
    <row r="341" spans="2:29" x14ac:dyDescent="0.25">
      <c r="B341" s="9">
        <v>337</v>
      </c>
      <c r="C341" s="9">
        <f t="shared" si="17"/>
        <v>51</v>
      </c>
      <c r="D341" s="9">
        <v>1</v>
      </c>
      <c r="E341" s="20">
        <v>19651.289677957197</v>
      </c>
      <c r="F341" s="20">
        <f>'B-B-HS'!E341*-VLookups!$C$10*2</f>
        <v>-1179.0773806774318</v>
      </c>
      <c r="G341" s="19">
        <v>0</v>
      </c>
      <c r="H341" s="20">
        <f>(-VLookups!$C$13)*(E341+F341/2)</f>
        <v>-5546.9695373969789</v>
      </c>
      <c r="I341" s="19">
        <v>0</v>
      </c>
      <c r="J341" s="19">
        <v>0</v>
      </c>
      <c r="K341" s="19">
        <v>0</v>
      </c>
      <c r="L341" s="19">
        <v>0</v>
      </c>
      <c r="M341" s="19">
        <v>0</v>
      </c>
      <c r="N341" s="20" t="s">
        <v>36</v>
      </c>
      <c r="O341" s="19">
        <v>0</v>
      </c>
      <c r="P341" s="20">
        <f>P340-VLookups!$C$42</f>
        <v>-244</v>
      </c>
      <c r="Q341" s="22">
        <v>97</v>
      </c>
      <c r="R341" s="19">
        <v>0</v>
      </c>
      <c r="S341" s="20">
        <f>VLookups!$C$50</f>
        <v>-3580.614715990946</v>
      </c>
      <c r="T341" s="19">
        <v>0</v>
      </c>
      <c r="U341" s="9">
        <v>193</v>
      </c>
      <c r="V341" s="21">
        <f>V340-VLookups!$C$54</f>
        <v>-2185</v>
      </c>
      <c r="W341" s="21">
        <f>-VLookups!$C$60</f>
        <v>-300</v>
      </c>
      <c r="X341" s="21">
        <f>-VLookups!$C$62</f>
        <v>-125</v>
      </c>
      <c r="Y341" s="20">
        <f>Y340*(1+VLookups!$C$57/12)</f>
        <v>-399.09875810063937</v>
      </c>
      <c r="Z341" s="20">
        <f>-E341*VLookups!$J$3</f>
        <v>-786.0515871182879</v>
      </c>
      <c r="AA341" s="19">
        <v>0</v>
      </c>
      <c r="AB341" s="20">
        <f t="shared" si="15"/>
        <v>5895.0163890116282</v>
      </c>
      <c r="AC341" s="20">
        <f t="shared" si="16"/>
        <v>796057.19150442979</v>
      </c>
    </row>
    <row r="342" spans="2:29" x14ac:dyDescent="0.25">
      <c r="B342" s="9">
        <v>338</v>
      </c>
      <c r="C342" s="9">
        <f t="shared" si="17"/>
        <v>51</v>
      </c>
      <c r="D342" s="9">
        <v>2</v>
      </c>
      <c r="E342" s="20">
        <v>19651.289677957197</v>
      </c>
      <c r="F342" s="20">
        <f>'B-B-HS'!E342*-VLookups!$C$10*2</f>
        <v>-1179.0773806774318</v>
      </c>
      <c r="G342" s="19">
        <v>0</v>
      </c>
      <c r="H342" s="20">
        <f>(-VLookups!$C$13)*(E342+F342/2)</f>
        <v>-5546.9695373969789</v>
      </c>
      <c r="I342" s="19">
        <v>0</v>
      </c>
      <c r="J342" s="19">
        <v>0</v>
      </c>
      <c r="K342" s="19">
        <v>0</v>
      </c>
      <c r="L342" s="19">
        <v>0</v>
      </c>
      <c r="M342" s="19">
        <v>0</v>
      </c>
      <c r="N342" s="20" t="s">
        <v>36</v>
      </c>
      <c r="O342" s="19">
        <v>0</v>
      </c>
      <c r="P342" s="20">
        <f>P341-VLookups!$C$42</f>
        <v>-245.5</v>
      </c>
      <c r="Q342" s="22">
        <v>98</v>
      </c>
      <c r="R342" s="19">
        <v>0</v>
      </c>
      <c r="S342" s="20">
        <f>VLookups!$C$50</f>
        <v>-3580.614715990946</v>
      </c>
      <c r="T342" s="19">
        <v>0</v>
      </c>
      <c r="U342" s="9">
        <v>194</v>
      </c>
      <c r="V342" s="21">
        <f>V341-VLookups!$C$54</f>
        <v>-2190</v>
      </c>
      <c r="W342" s="21">
        <f>-VLookups!$C$60</f>
        <v>-300</v>
      </c>
      <c r="X342" s="21">
        <f>-VLookups!$C$62</f>
        <v>-125</v>
      </c>
      <c r="Y342" s="20">
        <f>Y341*(1+VLookups!$C$57/12)</f>
        <v>-400.26279614509957</v>
      </c>
      <c r="Z342" s="20">
        <f>-E342*VLookups!$J$3</f>
        <v>-786.0515871182879</v>
      </c>
      <c r="AA342" s="19">
        <v>0</v>
      </c>
      <c r="AB342" s="20">
        <f t="shared" si="15"/>
        <v>5887.3523509671677</v>
      </c>
      <c r="AC342" s="20">
        <f t="shared" si="16"/>
        <v>803271.30584123766</v>
      </c>
    </row>
    <row r="343" spans="2:29" x14ac:dyDescent="0.25">
      <c r="B343" s="9">
        <v>339</v>
      </c>
      <c r="C343" s="9">
        <f t="shared" si="17"/>
        <v>51</v>
      </c>
      <c r="D343" s="9">
        <v>3</v>
      </c>
      <c r="E343" s="20">
        <v>19651.289677957197</v>
      </c>
      <c r="F343" s="20">
        <f>'B-B-HS'!E343*-VLookups!$C$10*2</f>
        <v>-1179.0773806774318</v>
      </c>
      <c r="G343" s="19">
        <v>0</v>
      </c>
      <c r="H343" s="20">
        <f>(-VLookups!$C$13)*(E343+F343/2)</f>
        <v>-5546.9695373969789</v>
      </c>
      <c r="I343" s="19">
        <v>0</v>
      </c>
      <c r="J343" s="19">
        <v>0</v>
      </c>
      <c r="K343" s="19">
        <v>0</v>
      </c>
      <c r="L343" s="19">
        <v>0</v>
      </c>
      <c r="M343" s="19">
        <v>0</v>
      </c>
      <c r="N343" s="20" t="s">
        <v>36</v>
      </c>
      <c r="O343" s="19">
        <v>0</v>
      </c>
      <c r="P343" s="20">
        <f>P342-VLookups!$C$42</f>
        <v>-247</v>
      </c>
      <c r="Q343" s="22">
        <v>99</v>
      </c>
      <c r="R343" s="19">
        <v>0</v>
      </c>
      <c r="S343" s="20">
        <f>VLookups!$C$50</f>
        <v>-3580.614715990946</v>
      </c>
      <c r="T343" s="19">
        <v>0</v>
      </c>
      <c r="U343" s="9">
        <v>195</v>
      </c>
      <c r="V343" s="21">
        <f>V342-VLookups!$C$54</f>
        <v>-2195</v>
      </c>
      <c r="W343" s="21">
        <f>-VLookups!$C$60</f>
        <v>-300</v>
      </c>
      <c r="X343" s="21">
        <f>-VLookups!$C$62</f>
        <v>-125</v>
      </c>
      <c r="Y343" s="20">
        <f>Y342*(1+VLookups!$C$57/12)</f>
        <v>-401.4302293005228</v>
      </c>
      <c r="Z343" s="20">
        <f>-E343*VLookups!$J$3</f>
        <v>-786.0515871182879</v>
      </c>
      <c r="AA343" s="19">
        <v>0</v>
      </c>
      <c r="AB343" s="20">
        <f t="shared" si="15"/>
        <v>5879.6849178117445</v>
      </c>
      <c r="AC343" s="20">
        <f t="shared" si="16"/>
        <v>810489.77626878489</v>
      </c>
    </row>
    <row r="344" spans="2:29" x14ac:dyDescent="0.25">
      <c r="B344" s="9">
        <v>340</v>
      </c>
      <c r="C344" s="9">
        <f t="shared" si="17"/>
        <v>51</v>
      </c>
      <c r="D344" s="9">
        <v>4</v>
      </c>
      <c r="E344" s="20">
        <v>19651.289677957197</v>
      </c>
      <c r="F344" s="20">
        <f>'B-B-HS'!E344*-VLookups!$C$10*2</f>
        <v>-1179.0773806774318</v>
      </c>
      <c r="G344" s="19">
        <v>0</v>
      </c>
      <c r="H344" s="20">
        <f>(-VLookups!$C$13)*(E344+F344/2)</f>
        <v>-5546.9695373969789</v>
      </c>
      <c r="I344" s="19">
        <v>0</v>
      </c>
      <c r="J344" s="19">
        <v>0</v>
      </c>
      <c r="K344" s="19">
        <v>0</v>
      </c>
      <c r="L344" s="19">
        <v>0</v>
      </c>
      <c r="M344" s="19">
        <v>0</v>
      </c>
      <c r="N344" s="20" t="s">
        <v>36</v>
      </c>
      <c r="O344" s="19">
        <v>0</v>
      </c>
      <c r="P344" s="20">
        <f>P343-VLookups!$C$42</f>
        <v>-248.5</v>
      </c>
      <c r="Q344" s="22">
        <v>100</v>
      </c>
      <c r="R344" s="19">
        <v>0</v>
      </c>
      <c r="S344" s="20">
        <f>VLookups!$C$50</f>
        <v>-3580.614715990946</v>
      </c>
      <c r="T344" s="19">
        <v>0</v>
      </c>
      <c r="U344" s="9">
        <v>196</v>
      </c>
      <c r="V344" s="21">
        <f>V343-VLookups!$C$54</f>
        <v>-2200</v>
      </c>
      <c r="W344" s="21">
        <f>-VLookups!$C$60</f>
        <v>-300</v>
      </c>
      <c r="X344" s="21">
        <f>-VLookups!$C$62</f>
        <v>-125</v>
      </c>
      <c r="Y344" s="20">
        <f>Y343*(1+VLookups!$C$57/12)</f>
        <v>-402.60106746931598</v>
      </c>
      <c r="Z344" s="20">
        <f>-E344*VLookups!$J$3</f>
        <v>-786.0515871182879</v>
      </c>
      <c r="AA344" s="19">
        <v>0</v>
      </c>
      <c r="AB344" s="20">
        <f t="shared" si="15"/>
        <v>5872.0140796429514</v>
      </c>
      <c r="AC344" s="20">
        <f t="shared" si="16"/>
        <v>817712.60664220923</v>
      </c>
    </row>
    <row r="345" spans="2:29" x14ac:dyDescent="0.25">
      <c r="B345" s="9">
        <v>341</v>
      </c>
      <c r="C345" s="9">
        <f t="shared" si="17"/>
        <v>51</v>
      </c>
      <c r="D345" s="9">
        <v>5</v>
      </c>
      <c r="E345" s="20">
        <v>19651.289677957197</v>
      </c>
      <c r="F345" s="20">
        <f>'B-B-HS'!E345*-VLookups!$C$10*2</f>
        <v>-1179.0773806774318</v>
      </c>
      <c r="G345" s="19">
        <v>0</v>
      </c>
      <c r="H345" s="20">
        <f>(-VLookups!$C$13)*(E345+F345/2)</f>
        <v>-5546.9695373969789</v>
      </c>
      <c r="I345" s="19">
        <v>0</v>
      </c>
      <c r="J345" s="19">
        <v>0</v>
      </c>
      <c r="K345" s="19">
        <v>0</v>
      </c>
      <c r="L345" s="19">
        <v>0</v>
      </c>
      <c r="M345" s="19">
        <v>0</v>
      </c>
      <c r="N345" s="20" t="s">
        <v>36</v>
      </c>
      <c r="O345" s="19">
        <v>0</v>
      </c>
      <c r="P345" s="20">
        <f>P344-VLookups!$C$42</f>
        <v>-250</v>
      </c>
      <c r="Q345" s="22">
        <v>101</v>
      </c>
      <c r="R345" s="19">
        <v>0</v>
      </c>
      <c r="S345" s="20">
        <f>VLookups!$C$50</f>
        <v>-3580.614715990946</v>
      </c>
      <c r="T345" s="19">
        <v>0</v>
      </c>
      <c r="U345" s="9">
        <v>197</v>
      </c>
      <c r="V345" s="21">
        <f>V344-VLookups!$C$54</f>
        <v>-2205</v>
      </c>
      <c r="W345" s="21">
        <f>-VLookups!$C$60</f>
        <v>-300</v>
      </c>
      <c r="X345" s="21">
        <f>-VLookups!$C$62</f>
        <v>-125</v>
      </c>
      <c r="Y345" s="20">
        <f>Y344*(1+VLookups!$C$57/12)</f>
        <v>-403.77532058276813</v>
      </c>
      <c r="Z345" s="20">
        <f>-E345*VLookups!$J$3</f>
        <v>-786.0515871182879</v>
      </c>
      <c r="AA345" s="19">
        <v>0</v>
      </c>
      <c r="AB345" s="20">
        <f t="shared" si="15"/>
        <v>5864.3398265294991</v>
      </c>
      <c r="AC345" s="20">
        <f t="shared" si="16"/>
        <v>824939.80081314244</v>
      </c>
    </row>
    <row r="346" spans="2:29" x14ac:dyDescent="0.25">
      <c r="B346" s="9">
        <v>342</v>
      </c>
      <c r="C346" s="9">
        <f t="shared" si="17"/>
        <v>51</v>
      </c>
      <c r="D346" s="9">
        <v>6</v>
      </c>
      <c r="E346" s="20">
        <v>19651.289677957197</v>
      </c>
      <c r="F346" s="20">
        <f>'B-B-HS'!E346*-VLookups!$C$10*2</f>
        <v>-1179.0773806774318</v>
      </c>
      <c r="G346" s="19">
        <v>0</v>
      </c>
      <c r="H346" s="20">
        <f>(-VLookups!$C$13)*(E346+F346/2)</f>
        <v>-5546.9695373969789</v>
      </c>
      <c r="I346" s="19">
        <v>0</v>
      </c>
      <c r="J346" s="19">
        <v>0</v>
      </c>
      <c r="K346" s="19">
        <v>0</v>
      </c>
      <c r="L346" s="19">
        <v>0</v>
      </c>
      <c r="M346" s="19">
        <v>0</v>
      </c>
      <c r="N346" s="20" t="s">
        <v>36</v>
      </c>
      <c r="O346" s="19">
        <v>0</v>
      </c>
      <c r="P346" s="20">
        <f>P345-VLookups!$C$42</f>
        <v>-251.5</v>
      </c>
      <c r="Q346" s="22">
        <v>102</v>
      </c>
      <c r="R346" s="19">
        <v>0</v>
      </c>
      <c r="S346" s="20">
        <f>VLookups!$C$50</f>
        <v>-3580.614715990946</v>
      </c>
      <c r="T346" s="19">
        <v>0</v>
      </c>
      <c r="U346" s="9">
        <v>198</v>
      </c>
      <c r="V346" s="21">
        <f>V345-VLookups!$C$54</f>
        <v>-2210</v>
      </c>
      <c r="W346" s="21">
        <f>-VLookups!$C$60</f>
        <v>-300</v>
      </c>
      <c r="X346" s="21">
        <f>-VLookups!$C$62</f>
        <v>-125</v>
      </c>
      <c r="Y346" s="20">
        <f>Y345*(1+VLookups!$C$57/12)</f>
        <v>-404.95299860113454</v>
      </c>
      <c r="Z346" s="20">
        <f>-E346*VLookups!$J$3</f>
        <v>-786.0515871182879</v>
      </c>
      <c r="AA346" s="19">
        <v>0</v>
      </c>
      <c r="AB346" s="20">
        <f t="shared" si="15"/>
        <v>5856.6621485111327</v>
      </c>
      <c r="AC346" s="20">
        <f t="shared" si="16"/>
        <v>832171.36262967554</v>
      </c>
    </row>
    <row r="347" spans="2:29" x14ac:dyDescent="0.25">
      <c r="B347" s="9">
        <v>343</v>
      </c>
      <c r="C347" s="9">
        <f t="shared" si="17"/>
        <v>51</v>
      </c>
      <c r="D347" s="9">
        <v>7</v>
      </c>
      <c r="E347" s="20">
        <v>19651.289677957197</v>
      </c>
      <c r="F347" s="20">
        <f>'B-B-HS'!E347*-VLookups!$C$10*2</f>
        <v>-1179.0773806774318</v>
      </c>
      <c r="G347" s="19">
        <v>0</v>
      </c>
      <c r="H347" s="20">
        <f>(-VLookups!$C$13)*(E347+F347/2)</f>
        <v>-5546.9695373969789</v>
      </c>
      <c r="I347" s="19">
        <v>0</v>
      </c>
      <c r="J347" s="19">
        <v>0</v>
      </c>
      <c r="K347" s="19">
        <v>0</v>
      </c>
      <c r="L347" s="19">
        <v>0</v>
      </c>
      <c r="M347" s="19">
        <v>0</v>
      </c>
      <c r="N347" s="20" t="s">
        <v>36</v>
      </c>
      <c r="O347" s="19">
        <v>0</v>
      </c>
      <c r="P347" s="20">
        <f>P346-VLookups!$C$42</f>
        <v>-253</v>
      </c>
      <c r="Q347" s="22">
        <v>103</v>
      </c>
      <c r="R347" s="19">
        <v>0</v>
      </c>
      <c r="S347" s="20">
        <f>VLookups!$C$50</f>
        <v>-3580.614715990946</v>
      </c>
      <c r="T347" s="19">
        <v>0</v>
      </c>
      <c r="U347" s="9">
        <v>199</v>
      </c>
      <c r="V347" s="21">
        <f>V346-VLookups!$C$54</f>
        <v>-2215</v>
      </c>
      <c r="W347" s="21">
        <f>-VLookups!$C$60</f>
        <v>-300</v>
      </c>
      <c r="X347" s="21">
        <f>-VLookups!$C$62</f>
        <v>-125</v>
      </c>
      <c r="Y347" s="20">
        <f>Y346*(1+VLookups!$C$57/12)</f>
        <v>-406.13411151372117</v>
      </c>
      <c r="Z347" s="20">
        <f>-E347*VLookups!$J$3</f>
        <v>-786.0515871182879</v>
      </c>
      <c r="AA347" s="19">
        <v>0</v>
      </c>
      <c r="AB347" s="20">
        <f t="shared" si="15"/>
        <v>5848.9810355985464</v>
      </c>
      <c r="AC347" s="20">
        <f t="shared" si="16"/>
        <v>839407.29593632359</v>
      </c>
    </row>
    <row r="348" spans="2:29" x14ac:dyDescent="0.25">
      <c r="B348" s="9">
        <v>344</v>
      </c>
      <c r="C348" s="9">
        <f t="shared" si="17"/>
        <v>51</v>
      </c>
      <c r="D348" s="9">
        <v>8</v>
      </c>
      <c r="E348" s="20">
        <v>19651.289677957197</v>
      </c>
      <c r="F348" s="20">
        <f>'B-B-HS'!E348*-VLookups!$C$10*2</f>
        <v>-1179.0773806774318</v>
      </c>
      <c r="G348" s="19">
        <v>0</v>
      </c>
      <c r="H348" s="20">
        <f>(-VLookups!$C$13)*(E348+F348/2)</f>
        <v>-5546.9695373969789</v>
      </c>
      <c r="I348" s="19">
        <v>0</v>
      </c>
      <c r="J348" s="19">
        <v>0</v>
      </c>
      <c r="K348" s="19">
        <v>0</v>
      </c>
      <c r="L348" s="19">
        <v>0</v>
      </c>
      <c r="M348" s="19">
        <v>0</v>
      </c>
      <c r="N348" s="20" t="s">
        <v>36</v>
      </c>
      <c r="O348" s="19">
        <v>0</v>
      </c>
      <c r="P348" s="20">
        <f>P347-VLookups!$C$42</f>
        <v>-254.5</v>
      </c>
      <c r="Q348" s="22">
        <v>104</v>
      </c>
      <c r="R348" s="19">
        <v>0</v>
      </c>
      <c r="S348" s="20">
        <f>VLookups!$C$50</f>
        <v>-3580.614715990946</v>
      </c>
      <c r="T348" s="19">
        <v>0</v>
      </c>
      <c r="U348" s="9">
        <v>200</v>
      </c>
      <c r="V348" s="21">
        <f>V347-VLookups!$C$54</f>
        <v>-2220</v>
      </c>
      <c r="W348" s="21">
        <f>-VLookups!$C$60</f>
        <v>-300</v>
      </c>
      <c r="X348" s="21">
        <f>-VLookups!$C$62</f>
        <v>-125</v>
      </c>
      <c r="Y348" s="20">
        <f>Y347*(1+VLookups!$C$57/12)</f>
        <v>-407.31866933896953</v>
      </c>
      <c r="Z348" s="20">
        <f>-E348*VLookups!$J$3</f>
        <v>-786.0515871182879</v>
      </c>
      <c r="AA348" s="19">
        <v>0</v>
      </c>
      <c r="AB348" s="20">
        <f t="shared" si="15"/>
        <v>5841.2964777732977</v>
      </c>
      <c r="AC348" s="20">
        <f t="shared" si="16"/>
        <v>846647.6045739908</v>
      </c>
    </row>
    <row r="349" spans="2:29" x14ac:dyDescent="0.25">
      <c r="B349" s="9">
        <v>345</v>
      </c>
      <c r="C349" s="9">
        <f t="shared" si="17"/>
        <v>51</v>
      </c>
      <c r="D349" s="9">
        <v>9</v>
      </c>
      <c r="E349" s="20">
        <v>19651.289677957197</v>
      </c>
      <c r="F349" s="20">
        <f>'B-B-HS'!E349*-VLookups!$C$10*2</f>
        <v>-1179.0773806774318</v>
      </c>
      <c r="G349" s="19">
        <v>0</v>
      </c>
      <c r="H349" s="20">
        <f>(-VLookups!$C$13)*(E349+F349/2)</f>
        <v>-5546.9695373969789</v>
      </c>
      <c r="I349" s="19">
        <v>0</v>
      </c>
      <c r="J349" s="19">
        <v>0</v>
      </c>
      <c r="K349" s="19">
        <v>0</v>
      </c>
      <c r="L349" s="19">
        <v>0</v>
      </c>
      <c r="M349" s="19">
        <v>0</v>
      </c>
      <c r="N349" s="20" t="s">
        <v>36</v>
      </c>
      <c r="O349" s="19">
        <v>0</v>
      </c>
      <c r="P349" s="20">
        <f>P348-VLookups!$C$42</f>
        <v>-256</v>
      </c>
      <c r="Q349" s="22">
        <v>105</v>
      </c>
      <c r="R349" s="19">
        <v>0</v>
      </c>
      <c r="S349" s="20">
        <f>VLookups!$C$50</f>
        <v>-3580.614715990946</v>
      </c>
      <c r="T349" s="19">
        <v>0</v>
      </c>
      <c r="U349" s="9">
        <v>201</v>
      </c>
      <c r="V349" s="21">
        <f>V348-VLookups!$C$54</f>
        <v>-2225</v>
      </c>
      <c r="W349" s="21">
        <f>-VLookups!$C$60</f>
        <v>-300</v>
      </c>
      <c r="X349" s="21">
        <f>-VLookups!$C$62</f>
        <v>-125</v>
      </c>
      <c r="Y349" s="20">
        <f>Y348*(1+VLookups!$C$57/12)</f>
        <v>-408.50668212454156</v>
      </c>
      <c r="Z349" s="20">
        <f>-E349*VLookups!$J$3</f>
        <v>-786.0515871182879</v>
      </c>
      <c r="AA349" s="19">
        <v>0</v>
      </c>
      <c r="AB349" s="20">
        <f t="shared" si="15"/>
        <v>5833.6084649877257</v>
      </c>
      <c r="AC349" s="20">
        <f t="shared" si="16"/>
        <v>853892.29237993516</v>
      </c>
    </row>
    <row r="350" spans="2:29" x14ac:dyDescent="0.25">
      <c r="B350" s="9">
        <v>346</v>
      </c>
      <c r="C350" s="9">
        <f t="shared" si="17"/>
        <v>51</v>
      </c>
      <c r="D350" s="9">
        <v>10</v>
      </c>
      <c r="E350" s="20">
        <v>19651.289677957197</v>
      </c>
      <c r="F350" s="20">
        <f>'B-B-HS'!E350*-VLookups!$C$10*2</f>
        <v>-1179.0773806774318</v>
      </c>
      <c r="G350" s="19">
        <v>0</v>
      </c>
      <c r="H350" s="20">
        <f>(-VLookups!$C$13)*(E350+F350/2)</f>
        <v>-5546.9695373969789</v>
      </c>
      <c r="I350" s="19">
        <v>0</v>
      </c>
      <c r="J350" s="19">
        <v>0</v>
      </c>
      <c r="K350" s="19">
        <v>0</v>
      </c>
      <c r="L350" s="19">
        <v>0</v>
      </c>
      <c r="M350" s="19">
        <v>0</v>
      </c>
      <c r="N350" s="20" t="s">
        <v>36</v>
      </c>
      <c r="O350" s="19">
        <v>0</v>
      </c>
      <c r="P350" s="20">
        <f>P349-VLookups!$C$42</f>
        <v>-257.5</v>
      </c>
      <c r="Q350" s="22">
        <v>106</v>
      </c>
      <c r="R350" s="19">
        <v>0</v>
      </c>
      <c r="S350" s="20">
        <f>VLookups!$C$50</f>
        <v>-3580.614715990946</v>
      </c>
      <c r="T350" s="19">
        <v>0</v>
      </c>
      <c r="U350" s="9">
        <v>202</v>
      </c>
      <c r="V350" s="21">
        <f>V349-VLookups!$C$54</f>
        <v>-2230</v>
      </c>
      <c r="W350" s="21">
        <f>-VLookups!$C$60</f>
        <v>-300</v>
      </c>
      <c r="X350" s="21">
        <f>-VLookups!$C$62</f>
        <v>-125</v>
      </c>
      <c r="Y350" s="20">
        <f>Y349*(1+VLookups!$C$57/12)</f>
        <v>-409.6981599474048</v>
      </c>
      <c r="Z350" s="20">
        <f>-E350*VLookups!$J$3</f>
        <v>-786.0515871182879</v>
      </c>
      <c r="AA350" s="19">
        <v>0</v>
      </c>
      <c r="AB350" s="20">
        <f t="shared" si="15"/>
        <v>5825.9169871648628</v>
      </c>
      <c r="AC350" s="20">
        <f t="shared" si="16"/>
        <v>861141.36318773334</v>
      </c>
    </row>
    <row r="351" spans="2:29" x14ac:dyDescent="0.25">
      <c r="B351" s="9">
        <v>347</v>
      </c>
      <c r="C351" s="9">
        <f t="shared" si="17"/>
        <v>51</v>
      </c>
      <c r="D351" s="9">
        <v>11</v>
      </c>
      <c r="E351" s="20">
        <v>19651.289677957197</v>
      </c>
      <c r="F351" s="20">
        <f>'B-B-HS'!E351*-VLookups!$C$10*2</f>
        <v>-1179.0773806774318</v>
      </c>
      <c r="G351" s="19">
        <v>0</v>
      </c>
      <c r="H351" s="20">
        <f>(-VLookups!$C$13)*(E351+F351/2)</f>
        <v>-5546.9695373969789</v>
      </c>
      <c r="I351" s="19">
        <v>0</v>
      </c>
      <c r="J351" s="19">
        <v>0</v>
      </c>
      <c r="K351" s="19">
        <v>0</v>
      </c>
      <c r="L351" s="19">
        <v>0</v>
      </c>
      <c r="M351" s="19">
        <v>0</v>
      </c>
      <c r="N351" s="20" t="s">
        <v>36</v>
      </c>
      <c r="O351" s="19">
        <v>0</v>
      </c>
      <c r="P351" s="20">
        <f>P350-VLookups!$C$42</f>
        <v>-259</v>
      </c>
      <c r="Q351" s="22">
        <v>107</v>
      </c>
      <c r="R351" s="19">
        <v>0</v>
      </c>
      <c r="S351" s="20">
        <f>VLookups!$C$50</f>
        <v>-3580.614715990946</v>
      </c>
      <c r="T351" s="19">
        <v>0</v>
      </c>
      <c r="U351" s="9">
        <v>203</v>
      </c>
      <c r="V351" s="21">
        <f>V350-VLookups!$C$54</f>
        <v>-2235</v>
      </c>
      <c r="W351" s="21">
        <f>-VLookups!$C$60</f>
        <v>-300</v>
      </c>
      <c r="X351" s="21">
        <f>-VLookups!$C$62</f>
        <v>-125</v>
      </c>
      <c r="Y351" s="20">
        <f>Y350*(1+VLookups!$C$57/12)</f>
        <v>-410.89311291391806</v>
      </c>
      <c r="Z351" s="20">
        <f>-E351*VLookups!$J$3</f>
        <v>-786.0515871182879</v>
      </c>
      <c r="AA351" s="19">
        <v>0</v>
      </c>
      <c r="AB351" s="20">
        <f t="shared" si="15"/>
        <v>5818.2220341983493</v>
      </c>
      <c r="AC351" s="20">
        <f t="shared" si="16"/>
        <v>868394.82082724466</v>
      </c>
    </row>
    <row r="352" spans="2:29" x14ac:dyDescent="0.25">
      <c r="B352" s="9">
        <v>348</v>
      </c>
      <c r="C352" s="9">
        <f t="shared" si="17"/>
        <v>52</v>
      </c>
      <c r="D352" s="9">
        <v>0</v>
      </c>
      <c r="E352" s="20">
        <v>20339.084816685696</v>
      </c>
      <c r="F352" s="20">
        <f>'B-B-HS'!E352*-VLookups!$C$10*2</f>
        <v>-1220.3450890011418</v>
      </c>
      <c r="G352" s="19">
        <v>0</v>
      </c>
      <c r="H352" s="20">
        <f>(-VLookups!$C$13)*(E352+F352/2)</f>
        <v>-5741.113471205872</v>
      </c>
      <c r="I352" s="19">
        <v>0</v>
      </c>
      <c r="J352" s="19">
        <v>0</v>
      </c>
      <c r="K352" s="19">
        <v>0</v>
      </c>
      <c r="L352" s="19">
        <v>0</v>
      </c>
      <c r="M352" s="19">
        <v>0</v>
      </c>
      <c r="N352" s="20" t="s">
        <v>36</v>
      </c>
      <c r="O352" s="19">
        <v>0</v>
      </c>
      <c r="P352" s="20">
        <f>P351-VLookups!$C$42</f>
        <v>-260.5</v>
      </c>
      <c r="Q352" s="22">
        <v>108</v>
      </c>
      <c r="R352" s="19">
        <v>0</v>
      </c>
      <c r="S352" s="20">
        <f>VLookups!$C$50</f>
        <v>-3580.614715990946</v>
      </c>
      <c r="T352" s="19">
        <v>0</v>
      </c>
      <c r="U352" s="9">
        <v>204</v>
      </c>
      <c r="V352" s="21">
        <f>V351-VLookups!$C$54</f>
        <v>-2240</v>
      </c>
      <c r="W352" s="21">
        <f>-VLookups!$C$60</f>
        <v>-300</v>
      </c>
      <c r="X352" s="21">
        <f>-VLookups!$C$62</f>
        <v>-125</v>
      </c>
      <c r="Y352" s="20">
        <f>Y351*(1+VLookups!$C$57/12)</f>
        <v>-412.091551159917</v>
      </c>
      <c r="Z352" s="20">
        <f>-E352*VLookups!$J$3</f>
        <v>-813.56339266742782</v>
      </c>
      <c r="AA352" s="19">
        <v>0</v>
      </c>
      <c r="AB352" s="20">
        <f t="shared" si="15"/>
        <v>6256.0291411609596</v>
      </c>
      <c r="AC352" s="20">
        <f t="shared" si="16"/>
        <v>876098.17466978449</v>
      </c>
    </row>
    <row r="353" spans="2:29" x14ac:dyDescent="0.25">
      <c r="B353" s="9">
        <v>349</v>
      </c>
      <c r="C353" s="9">
        <f t="shared" si="17"/>
        <v>52</v>
      </c>
      <c r="D353" s="9">
        <v>1</v>
      </c>
      <c r="E353" s="20">
        <v>20339.084816685696</v>
      </c>
      <c r="F353" s="20">
        <f>'B-B-HS'!E353*-VLookups!$C$10*2</f>
        <v>-1220.3450890011418</v>
      </c>
      <c r="G353" s="19">
        <v>0</v>
      </c>
      <c r="H353" s="20">
        <f>(-VLookups!$C$13)*(E353+F353/2)</f>
        <v>-5741.113471205872</v>
      </c>
      <c r="I353" s="19">
        <v>0</v>
      </c>
      <c r="J353" s="19">
        <v>0</v>
      </c>
      <c r="K353" s="19">
        <v>0</v>
      </c>
      <c r="L353" s="19">
        <v>0</v>
      </c>
      <c r="M353" s="19">
        <v>0</v>
      </c>
      <c r="N353" s="20" t="s">
        <v>36</v>
      </c>
      <c r="O353" s="19">
        <v>0</v>
      </c>
      <c r="P353" s="20">
        <f>P352-VLookups!$C$42</f>
        <v>-262</v>
      </c>
      <c r="Q353" s="22">
        <v>109</v>
      </c>
      <c r="R353" s="19">
        <v>0</v>
      </c>
      <c r="S353" s="20">
        <f>VLookups!$C$50</f>
        <v>-3580.614715990946</v>
      </c>
      <c r="T353" s="19">
        <v>0</v>
      </c>
      <c r="U353" s="9">
        <v>205</v>
      </c>
      <c r="V353" s="21">
        <f>V352-VLookups!$C$54</f>
        <v>-2245</v>
      </c>
      <c r="W353" s="21">
        <f>-VLookups!$C$60</f>
        <v>-300</v>
      </c>
      <c r="X353" s="21">
        <f>-VLookups!$C$62</f>
        <v>-125</v>
      </c>
      <c r="Y353" s="20">
        <f>Y352*(1+VLookups!$C$57/12)</f>
        <v>-413.2934848508001</v>
      </c>
      <c r="Z353" s="20">
        <f>-E353*VLookups!$J$3</f>
        <v>-813.56339266742782</v>
      </c>
      <c r="AA353" s="19">
        <v>0</v>
      </c>
      <c r="AB353" s="20">
        <f t="shared" si="15"/>
        <v>6248.3272074700762</v>
      </c>
      <c r="AC353" s="20">
        <f t="shared" si="16"/>
        <v>883806.66550170421</v>
      </c>
    </row>
    <row r="354" spans="2:29" x14ac:dyDescent="0.25">
      <c r="B354" s="9">
        <v>350</v>
      </c>
      <c r="C354" s="9">
        <f t="shared" si="17"/>
        <v>52</v>
      </c>
      <c r="D354" s="9">
        <v>2</v>
      </c>
      <c r="E354" s="20">
        <v>20339.084816685696</v>
      </c>
      <c r="F354" s="20">
        <f>'B-B-HS'!E354*-VLookups!$C$10*2</f>
        <v>-1220.3450890011418</v>
      </c>
      <c r="G354" s="19">
        <v>0</v>
      </c>
      <c r="H354" s="20">
        <f>(-VLookups!$C$13)*(E354+F354/2)</f>
        <v>-5741.113471205872</v>
      </c>
      <c r="I354" s="19">
        <v>0</v>
      </c>
      <c r="J354" s="19">
        <v>0</v>
      </c>
      <c r="K354" s="19">
        <v>0</v>
      </c>
      <c r="L354" s="19">
        <v>0</v>
      </c>
      <c r="M354" s="19">
        <v>0</v>
      </c>
      <c r="N354" s="20" t="s">
        <v>36</v>
      </c>
      <c r="O354" s="19">
        <v>0</v>
      </c>
      <c r="P354" s="20">
        <f>P353-VLookups!$C$42</f>
        <v>-263.5</v>
      </c>
      <c r="Q354" s="22">
        <v>110</v>
      </c>
      <c r="R354" s="19">
        <v>0</v>
      </c>
      <c r="S354" s="20">
        <f>VLookups!$C$50</f>
        <v>-3580.614715990946</v>
      </c>
      <c r="T354" s="19">
        <v>0</v>
      </c>
      <c r="U354" s="9">
        <v>206</v>
      </c>
      <c r="V354" s="21">
        <f>V353-VLookups!$C$54</f>
        <v>-2250</v>
      </c>
      <c r="W354" s="21">
        <f>-VLookups!$C$60</f>
        <v>-300</v>
      </c>
      <c r="X354" s="21">
        <f>-VLookups!$C$62</f>
        <v>-125</v>
      </c>
      <c r="Y354" s="20">
        <f>Y353*(1+VLookups!$C$57/12)</f>
        <v>-414.49892418161494</v>
      </c>
      <c r="Z354" s="20">
        <f>-E354*VLookups!$J$3</f>
        <v>-813.56339266742782</v>
      </c>
      <c r="AA354" s="19">
        <v>0</v>
      </c>
      <c r="AB354" s="20">
        <f t="shared" si="15"/>
        <v>6240.6217681392618</v>
      </c>
      <c r="AC354" s="20">
        <f t="shared" si="16"/>
        <v>891520.29837901308</v>
      </c>
    </row>
    <row r="355" spans="2:29" x14ac:dyDescent="0.25">
      <c r="B355" s="9">
        <v>351</v>
      </c>
      <c r="C355" s="9">
        <f t="shared" si="17"/>
        <v>52</v>
      </c>
      <c r="D355" s="9">
        <v>3</v>
      </c>
      <c r="E355" s="20">
        <v>20339.084816685696</v>
      </c>
      <c r="F355" s="20">
        <f>'B-B-HS'!E355*-VLookups!$C$10*2</f>
        <v>-1220.3450890011418</v>
      </c>
      <c r="G355" s="19">
        <v>0</v>
      </c>
      <c r="H355" s="20">
        <f>(-VLookups!$C$13)*(E355+F355/2)</f>
        <v>-5741.113471205872</v>
      </c>
      <c r="I355" s="19">
        <v>0</v>
      </c>
      <c r="J355" s="19">
        <v>0</v>
      </c>
      <c r="K355" s="19">
        <v>0</v>
      </c>
      <c r="L355" s="19">
        <v>0</v>
      </c>
      <c r="M355" s="19">
        <v>0</v>
      </c>
      <c r="N355" s="20" t="s">
        <v>36</v>
      </c>
      <c r="O355" s="19">
        <v>0</v>
      </c>
      <c r="P355" s="20">
        <f>P354-VLookups!$C$42</f>
        <v>-265</v>
      </c>
      <c r="Q355" s="22">
        <v>111</v>
      </c>
      <c r="R355" s="19">
        <v>0</v>
      </c>
      <c r="S355" s="20">
        <f>VLookups!$C$50</f>
        <v>-3580.614715990946</v>
      </c>
      <c r="T355" s="19">
        <v>0</v>
      </c>
      <c r="U355" s="9">
        <v>207</v>
      </c>
      <c r="V355" s="21">
        <f>V354-VLookups!$C$54</f>
        <v>-2255</v>
      </c>
      <c r="W355" s="21">
        <f>-VLookups!$C$60</f>
        <v>-300</v>
      </c>
      <c r="X355" s="21">
        <f>-VLookups!$C$62</f>
        <v>-125</v>
      </c>
      <c r="Y355" s="20">
        <f>Y354*(1+VLookups!$C$57/12)</f>
        <v>-415.70787937714465</v>
      </c>
      <c r="Z355" s="20">
        <f>-E355*VLookups!$J$3</f>
        <v>-813.56339266742782</v>
      </c>
      <c r="AA355" s="19">
        <v>0</v>
      </c>
      <c r="AB355" s="20">
        <f t="shared" si="15"/>
        <v>6232.9128129437322</v>
      </c>
      <c r="AC355" s="20">
        <f t="shared" si="16"/>
        <v>899239.07835592178</v>
      </c>
    </row>
    <row r="356" spans="2:29" x14ac:dyDescent="0.25">
      <c r="B356" s="9">
        <v>352</v>
      </c>
      <c r="C356" s="9">
        <f t="shared" si="17"/>
        <v>52</v>
      </c>
      <c r="D356" s="9">
        <v>4</v>
      </c>
      <c r="E356" s="20">
        <v>20339.084816685696</v>
      </c>
      <c r="F356" s="20">
        <f>'B-B-HS'!E356*-VLookups!$C$10*2</f>
        <v>-1220.3450890011418</v>
      </c>
      <c r="G356" s="19">
        <v>0</v>
      </c>
      <c r="H356" s="20">
        <f>(-VLookups!$C$13)*(E356+F356/2)</f>
        <v>-5741.113471205872</v>
      </c>
      <c r="I356" s="19">
        <v>0</v>
      </c>
      <c r="J356" s="19">
        <v>0</v>
      </c>
      <c r="K356" s="19">
        <v>0</v>
      </c>
      <c r="L356" s="19">
        <v>0</v>
      </c>
      <c r="M356" s="19">
        <v>0</v>
      </c>
      <c r="N356" s="20" t="s">
        <v>36</v>
      </c>
      <c r="O356" s="19">
        <v>0</v>
      </c>
      <c r="P356" s="20">
        <f>P355-VLookups!$C$42</f>
        <v>-266.5</v>
      </c>
      <c r="Q356" s="22">
        <v>112</v>
      </c>
      <c r="R356" s="19">
        <v>0</v>
      </c>
      <c r="S356" s="20">
        <f>VLookups!$C$50</f>
        <v>-3580.614715990946</v>
      </c>
      <c r="T356" s="19">
        <v>0</v>
      </c>
      <c r="U356" s="9">
        <v>208</v>
      </c>
      <c r="V356" s="21">
        <f>V355-VLookups!$C$54</f>
        <v>-2260</v>
      </c>
      <c r="W356" s="21">
        <f>-VLookups!$C$60</f>
        <v>-300</v>
      </c>
      <c r="X356" s="21">
        <f>-VLookups!$C$62</f>
        <v>-125</v>
      </c>
      <c r="Y356" s="20">
        <f>Y355*(1+VLookups!$C$57/12)</f>
        <v>-416.92036069199469</v>
      </c>
      <c r="Z356" s="20">
        <f>-E356*VLookups!$J$3</f>
        <v>-813.56339266742782</v>
      </c>
      <c r="AA356" s="19">
        <v>0</v>
      </c>
      <c r="AB356" s="20">
        <f t="shared" si="15"/>
        <v>6225.2003316288819</v>
      </c>
      <c r="AC356" s="20">
        <f t="shared" si="16"/>
        <v>906963.01048481057</v>
      </c>
    </row>
    <row r="357" spans="2:29" x14ac:dyDescent="0.25">
      <c r="B357" s="9">
        <v>353</v>
      </c>
      <c r="C357" s="9">
        <f t="shared" si="17"/>
        <v>52</v>
      </c>
      <c r="D357" s="9">
        <v>5</v>
      </c>
      <c r="E357" s="20">
        <v>20339.084816685696</v>
      </c>
      <c r="F357" s="20">
        <f>'B-B-HS'!E357*-VLookups!$C$10*2</f>
        <v>-1220.3450890011418</v>
      </c>
      <c r="G357" s="19">
        <v>0</v>
      </c>
      <c r="H357" s="20">
        <f>(-VLookups!$C$13)*(E357+F357/2)</f>
        <v>-5741.113471205872</v>
      </c>
      <c r="I357" s="19">
        <v>0</v>
      </c>
      <c r="J357" s="19">
        <v>0</v>
      </c>
      <c r="K357" s="19">
        <v>0</v>
      </c>
      <c r="L357" s="19">
        <v>0</v>
      </c>
      <c r="M357" s="19">
        <v>0</v>
      </c>
      <c r="N357" s="20" t="s">
        <v>36</v>
      </c>
      <c r="O357" s="19">
        <v>0</v>
      </c>
      <c r="P357" s="20">
        <f>P356-VLookups!$C$42</f>
        <v>-268</v>
      </c>
      <c r="Q357" s="22">
        <v>113</v>
      </c>
      <c r="R357" s="19">
        <v>0</v>
      </c>
      <c r="S357" s="20">
        <f>VLookups!$C$50</f>
        <v>-3580.614715990946</v>
      </c>
      <c r="T357" s="19">
        <v>0</v>
      </c>
      <c r="U357" s="9">
        <v>209</v>
      </c>
      <c r="V357" s="21">
        <f>V356-VLookups!$C$54</f>
        <v>-2265</v>
      </c>
      <c r="W357" s="21">
        <f>-VLookups!$C$60</f>
        <v>-300</v>
      </c>
      <c r="X357" s="21">
        <f>-VLookups!$C$62</f>
        <v>-125</v>
      </c>
      <c r="Y357" s="20">
        <f>Y356*(1+VLookups!$C$57/12)</f>
        <v>-418.1363784106797</v>
      </c>
      <c r="Z357" s="20">
        <f>-E357*VLookups!$J$3</f>
        <v>-813.56339266742782</v>
      </c>
      <c r="AA357" s="19">
        <v>0</v>
      </c>
      <c r="AB357" s="20">
        <f t="shared" si="15"/>
        <v>6217.4843139101968</v>
      </c>
      <c r="AC357" s="20">
        <f t="shared" si="16"/>
        <v>914692.09981619555</v>
      </c>
    </row>
    <row r="358" spans="2:29" x14ac:dyDescent="0.25">
      <c r="B358" s="9">
        <v>354</v>
      </c>
      <c r="C358" s="9">
        <f t="shared" si="17"/>
        <v>52</v>
      </c>
      <c r="D358" s="9">
        <v>6</v>
      </c>
      <c r="E358" s="20">
        <v>20339.084816685696</v>
      </c>
      <c r="F358" s="20">
        <f>'B-B-HS'!E358*-VLookups!$C$10*2</f>
        <v>-1220.3450890011418</v>
      </c>
      <c r="G358" s="19">
        <v>0</v>
      </c>
      <c r="H358" s="20">
        <f>(-VLookups!$C$13)*(E358+F358/2)</f>
        <v>-5741.113471205872</v>
      </c>
      <c r="I358" s="19">
        <v>0</v>
      </c>
      <c r="J358" s="19">
        <v>0</v>
      </c>
      <c r="K358" s="19">
        <v>0</v>
      </c>
      <c r="L358" s="19">
        <v>0</v>
      </c>
      <c r="M358" s="19">
        <v>0</v>
      </c>
      <c r="N358" s="20" t="s">
        <v>36</v>
      </c>
      <c r="O358" s="19">
        <v>0</v>
      </c>
      <c r="P358" s="20">
        <f>P357-VLookups!$C$42</f>
        <v>-269.5</v>
      </c>
      <c r="Q358" s="22">
        <v>114</v>
      </c>
      <c r="R358" s="19">
        <v>0</v>
      </c>
      <c r="S358" s="20">
        <f>VLookups!$C$50</f>
        <v>-3580.614715990946</v>
      </c>
      <c r="T358" s="19">
        <v>0</v>
      </c>
      <c r="U358" s="9">
        <v>210</v>
      </c>
      <c r="V358" s="21">
        <f>V357-VLookups!$C$54</f>
        <v>-2270</v>
      </c>
      <c r="W358" s="21">
        <f>-VLookups!$C$60</f>
        <v>-300</v>
      </c>
      <c r="X358" s="21">
        <f>-VLookups!$C$62</f>
        <v>-125</v>
      </c>
      <c r="Y358" s="20">
        <f>Y357*(1+VLookups!$C$57/12)</f>
        <v>-419.35594284771088</v>
      </c>
      <c r="Z358" s="20">
        <f>-E358*VLookups!$J$3</f>
        <v>-813.56339266742782</v>
      </c>
      <c r="AA358" s="19">
        <v>0</v>
      </c>
      <c r="AB358" s="20">
        <f t="shared" si="15"/>
        <v>6209.7647494731655</v>
      </c>
      <c r="AC358" s="20">
        <f t="shared" si="16"/>
        <v>922426.35139869573</v>
      </c>
    </row>
    <row r="359" spans="2:29" x14ac:dyDescent="0.25">
      <c r="B359" s="9">
        <v>355</v>
      </c>
      <c r="C359" s="9">
        <f t="shared" si="17"/>
        <v>52</v>
      </c>
      <c r="D359" s="9">
        <v>7</v>
      </c>
      <c r="E359" s="20">
        <v>20339.084816685696</v>
      </c>
      <c r="F359" s="20">
        <f>'B-B-HS'!E359*-VLookups!$C$10*2</f>
        <v>-1220.3450890011418</v>
      </c>
      <c r="G359" s="19">
        <v>0</v>
      </c>
      <c r="H359" s="20">
        <f>(-VLookups!$C$13)*(E359+F359/2)</f>
        <v>-5741.113471205872</v>
      </c>
      <c r="I359" s="19">
        <v>0</v>
      </c>
      <c r="J359" s="19">
        <v>0</v>
      </c>
      <c r="K359" s="19">
        <v>0</v>
      </c>
      <c r="L359" s="19">
        <v>0</v>
      </c>
      <c r="M359" s="19">
        <v>0</v>
      </c>
      <c r="N359" s="20" t="s">
        <v>36</v>
      </c>
      <c r="O359" s="19">
        <v>0</v>
      </c>
      <c r="P359" s="20">
        <f>P358-VLookups!$C$42</f>
        <v>-271</v>
      </c>
      <c r="Q359" s="22">
        <v>115</v>
      </c>
      <c r="R359" s="19">
        <v>0</v>
      </c>
      <c r="S359" s="20">
        <f>VLookups!$C$50</f>
        <v>-3580.614715990946</v>
      </c>
      <c r="T359" s="19">
        <v>0</v>
      </c>
      <c r="U359" s="9">
        <v>211</v>
      </c>
      <c r="V359" s="21">
        <f>V358-VLookups!$C$54</f>
        <v>-2275</v>
      </c>
      <c r="W359" s="21">
        <f>-VLookups!$C$60</f>
        <v>-300</v>
      </c>
      <c r="X359" s="21">
        <f>-VLookups!$C$62</f>
        <v>-125</v>
      </c>
      <c r="Y359" s="20">
        <f>Y358*(1+VLookups!$C$57/12)</f>
        <v>-420.57906434768336</v>
      </c>
      <c r="Z359" s="20">
        <f>-E359*VLookups!$J$3</f>
        <v>-813.56339266742782</v>
      </c>
      <c r="AA359" s="19">
        <v>0</v>
      </c>
      <c r="AB359" s="20">
        <f t="shared" si="15"/>
        <v>6202.0416279731935</v>
      </c>
      <c r="AC359" s="20">
        <f t="shared" si="16"/>
        <v>930165.77027900016</v>
      </c>
    </row>
    <row r="360" spans="2:29" x14ac:dyDescent="0.25">
      <c r="B360" s="9">
        <v>356</v>
      </c>
      <c r="C360" s="9">
        <f t="shared" si="17"/>
        <v>52</v>
      </c>
      <c r="D360" s="9">
        <v>8</v>
      </c>
      <c r="E360" s="20">
        <v>20339.084816685696</v>
      </c>
      <c r="F360" s="20">
        <f>'B-B-HS'!E360*-VLookups!$C$10*2</f>
        <v>-1220.3450890011418</v>
      </c>
      <c r="G360" s="19">
        <v>0</v>
      </c>
      <c r="H360" s="20">
        <f>(-VLookups!$C$13)*(E360+F360/2)</f>
        <v>-5741.113471205872</v>
      </c>
      <c r="I360" s="19">
        <v>0</v>
      </c>
      <c r="J360" s="19">
        <v>0</v>
      </c>
      <c r="K360" s="19">
        <v>0</v>
      </c>
      <c r="L360" s="19">
        <v>0</v>
      </c>
      <c r="M360" s="19">
        <v>0</v>
      </c>
      <c r="N360" s="20" t="s">
        <v>36</v>
      </c>
      <c r="O360" s="19">
        <v>0</v>
      </c>
      <c r="P360" s="20">
        <f>P359-VLookups!$C$42</f>
        <v>-272.5</v>
      </c>
      <c r="Q360" s="22">
        <v>116</v>
      </c>
      <c r="R360" s="19">
        <v>0</v>
      </c>
      <c r="S360" s="20">
        <f>VLookups!$C$50</f>
        <v>-3580.614715990946</v>
      </c>
      <c r="T360" s="19">
        <v>0</v>
      </c>
      <c r="U360" s="9">
        <v>212</v>
      </c>
      <c r="V360" s="21">
        <f>V359-VLookups!$C$54</f>
        <v>-2280</v>
      </c>
      <c r="W360" s="21">
        <f>-VLookups!$C$60</f>
        <v>-300</v>
      </c>
      <c r="X360" s="21">
        <f>-VLookups!$C$62</f>
        <v>-125</v>
      </c>
      <c r="Y360" s="20">
        <f>Y359*(1+VLookups!$C$57/12)</f>
        <v>-421.80575328536412</v>
      </c>
      <c r="Z360" s="20">
        <f>-E360*VLookups!$J$3</f>
        <v>-813.56339266742782</v>
      </c>
      <c r="AA360" s="19">
        <v>0</v>
      </c>
      <c r="AB360" s="20">
        <f t="shared" si="15"/>
        <v>6194.314939035512</v>
      </c>
      <c r="AC360" s="20">
        <f t="shared" si="16"/>
        <v>937910.36150183412</v>
      </c>
    </row>
    <row r="361" spans="2:29" x14ac:dyDescent="0.25">
      <c r="B361" s="9">
        <v>357</v>
      </c>
      <c r="C361" s="9">
        <f t="shared" si="17"/>
        <v>52</v>
      </c>
      <c r="D361" s="9">
        <v>9</v>
      </c>
      <c r="E361" s="20">
        <v>20339.084816685696</v>
      </c>
      <c r="F361" s="20">
        <f>'B-B-HS'!E361*-VLookups!$C$10*2</f>
        <v>-1220.3450890011418</v>
      </c>
      <c r="G361" s="19">
        <v>0</v>
      </c>
      <c r="H361" s="20">
        <f>(-VLookups!$C$13)*(E361+F361/2)</f>
        <v>-5741.113471205872</v>
      </c>
      <c r="I361" s="19">
        <v>0</v>
      </c>
      <c r="J361" s="19">
        <v>0</v>
      </c>
      <c r="K361" s="19">
        <v>0</v>
      </c>
      <c r="L361" s="19">
        <v>0</v>
      </c>
      <c r="M361" s="19">
        <v>0</v>
      </c>
      <c r="N361" s="20" t="s">
        <v>36</v>
      </c>
      <c r="O361" s="19">
        <v>0</v>
      </c>
      <c r="P361" s="20">
        <f>P360-VLookups!$C$42</f>
        <v>-274</v>
      </c>
      <c r="Q361" s="22">
        <v>117</v>
      </c>
      <c r="R361" s="19">
        <v>0</v>
      </c>
      <c r="S361" s="20">
        <f>VLookups!$C$50</f>
        <v>-3580.614715990946</v>
      </c>
      <c r="T361" s="19">
        <v>0</v>
      </c>
      <c r="U361" s="9">
        <v>213</v>
      </c>
      <c r="V361" s="21">
        <f>V360-VLookups!$C$54</f>
        <v>-2285</v>
      </c>
      <c r="W361" s="21">
        <f>-VLookups!$C$60</f>
        <v>-300</v>
      </c>
      <c r="X361" s="21">
        <f>-VLookups!$C$62</f>
        <v>-125</v>
      </c>
      <c r="Y361" s="20">
        <f>Y360*(1+VLookups!$C$57/12)</f>
        <v>-423.03602006577978</v>
      </c>
      <c r="Z361" s="20">
        <f>-E361*VLookups!$J$3</f>
        <v>-813.56339266742782</v>
      </c>
      <c r="AA361" s="19">
        <v>0</v>
      </c>
      <c r="AB361" s="20">
        <f t="shared" si="15"/>
        <v>6186.5846722550968</v>
      </c>
      <c r="AC361" s="20">
        <f t="shared" si="16"/>
        <v>945660.13010992564</v>
      </c>
    </row>
    <row r="362" spans="2:29" x14ac:dyDescent="0.25">
      <c r="B362" s="9">
        <v>358</v>
      </c>
      <c r="C362" s="9">
        <f t="shared" si="17"/>
        <v>52</v>
      </c>
      <c r="D362" s="9">
        <v>10</v>
      </c>
      <c r="E362" s="20">
        <v>20339.084816685696</v>
      </c>
      <c r="F362" s="20">
        <f>'B-B-HS'!E362*-VLookups!$C$10*2</f>
        <v>-1220.3450890011418</v>
      </c>
      <c r="G362" s="19">
        <v>0</v>
      </c>
      <c r="H362" s="20">
        <f>(-VLookups!$C$13)*(E362+F362/2)</f>
        <v>-5741.113471205872</v>
      </c>
      <c r="I362" s="19">
        <v>0</v>
      </c>
      <c r="J362" s="19">
        <v>0</v>
      </c>
      <c r="K362" s="19">
        <v>0</v>
      </c>
      <c r="L362" s="19">
        <v>0</v>
      </c>
      <c r="M362" s="19">
        <v>0</v>
      </c>
      <c r="N362" s="20" t="s">
        <v>36</v>
      </c>
      <c r="O362" s="19">
        <v>0</v>
      </c>
      <c r="P362" s="20">
        <f>P361-VLookups!$C$42</f>
        <v>-275.5</v>
      </c>
      <c r="Q362" s="22">
        <v>118</v>
      </c>
      <c r="R362" s="19">
        <v>0</v>
      </c>
      <c r="S362" s="20">
        <f>VLookups!$C$50</f>
        <v>-3580.614715990946</v>
      </c>
      <c r="T362" s="19">
        <v>0</v>
      </c>
      <c r="U362" s="9">
        <v>214</v>
      </c>
      <c r="V362" s="21">
        <f>V361-VLookups!$C$54</f>
        <v>-2290</v>
      </c>
      <c r="W362" s="21">
        <f>-VLookups!$C$60</f>
        <v>-300</v>
      </c>
      <c r="X362" s="21">
        <f>-VLookups!$C$62</f>
        <v>-125</v>
      </c>
      <c r="Y362" s="20">
        <f>Y361*(1+VLookups!$C$57/12)</f>
        <v>-424.26987512430497</v>
      </c>
      <c r="Z362" s="20">
        <f>-E362*VLookups!$J$3</f>
        <v>-813.56339266742782</v>
      </c>
      <c r="AA362" s="19">
        <v>0</v>
      </c>
      <c r="AB362" s="20">
        <f t="shared" si="15"/>
        <v>6178.8508171965714</v>
      </c>
      <c r="AC362" s="20">
        <f t="shared" si="16"/>
        <v>953415.08114397211</v>
      </c>
    </row>
    <row r="363" spans="2:29" x14ac:dyDescent="0.25">
      <c r="B363" s="9">
        <v>359</v>
      </c>
      <c r="C363" s="9">
        <f t="shared" si="17"/>
        <v>52</v>
      </c>
      <c r="D363" s="9">
        <v>11</v>
      </c>
      <c r="E363" s="20">
        <v>20339.084816685696</v>
      </c>
      <c r="F363" s="20">
        <f>'B-B-HS'!E363*-VLookups!$C$10*2</f>
        <v>-1220.3450890011418</v>
      </c>
      <c r="G363" s="19">
        <v>0</v>
      </c>
      <c r="H363" s="20">
        <f>(-VLookups!$C$13)*(E363+F363/2)</f>
        <v>-5741.113471205872</v>
      </c>
      <c r="I363" s="19">
        <v>0</v>
      </c>
      <c r="J363" s="19">
        <v>0</v>
      </c>
      <c r="K363" s="19">
        <v>0</v>
      </c>
      <c r="L363" s="19">
        <v>0</v>
      </c>
      <c r="M363" s="19">
        <v>0</v>
      </c>
      <c r="N363" s="20" t="s">
        <v>36</v>
      </c>
      <c r="O363" s="19">
        <v>0</v>
      </c>
      <c r="P363" s="20">
        <f>P362-VLookups!$C$42</f>
        <v>-277</v>
      </c>
      <c r="Q363" s="22">
        <v>119</v>
      </c>
      <c r="R363" s="19">
        <v>0</v>
      </c>
      <c r="S363" s="20">
        <f>VLookups!$C$50</f>
        <v>-3580.614715990946</v>
      </c>
      <c r="T363" s="19">
        <v>0</v>
      </c>
      <c r="U363" s="9">
        <v>215</v>
      </c>
      <c r="V363" s="21">
        <f>V362-VLookups!$C$54</f>
        <v>-2295</v>
      </c>
      <c r="W363" s="21">
        <f>-VLookups!$C$60</f>
        <v>-300</v>
      </c>
      <c r="X363" s="21">
        <f>-VLookups!$C$62</f>
        <v>-125</v>
      </c>
      <c r="Y363" s="20">
        <f>Y362*(1+VLookups!$C$57/12)</f>
        <v>-425.50732892675086</v>
      </c>
      <c r="Z363" s="20">
        <f>-E363*VLookups!$J$3</f>
        <v>-813.56339266742782</v>
      </c>
      <c r="AA363" s="19">
        <v>0</v>
      </c>
      <c r="AB363" s="20">
        <f t="shared" si="15"/>
        <v>6171.1133633941254</v>
      </c>
      <c r="AC363" s="20">
        <f t="shared" si="16"/>
        <v>961175.21964260621</v>
      </c>
    </row>
    <row r="364" spans="2:29" x14ac:dyDescent="0.25">
      <c r="B364" s="9">
        <v>360</v>
      </c>
      <c r="C364" s="9">
        <f t="shared" si="17"/>
        <v>53</v>
      </c>
      <c r="D364" s="9">
        <v>0</v>
      </c>
      <c r="E364" s="20">
        <v>21050.952785269692</v>
      </c>
      <c r="F364" s="20">
        <f>'B-B-HS'!E364*-VLookups!$C$10*2</f>
        <v>-1263.0571671161815</v>
      </c>
      <c r="G364" s="19">
        <v>0</v>
      </c>
      <c r="H364" s="20">
        <f>(-VLookups!$C$13)*(E364+F364/2)</f>
        <v>-5942.0524426980764</v>
      </c>
      <c r="I364" s="19">
        <v>0</v>
      </c>
      <c r="J364" s="19">
        <v>0</v>
      </c>
      <c r="K364" s="19">
        <v>0</v>
      </c>
      <c r="L364" s="19">
        <v>0</v>
      </c>
      <c r="M364" s="19">
        <v>0</v>
      </c>
      <c r="N364" s="20" t="s">
        <v>36</v>
      </c>
      <c r="O364" s="19">
        <v>0</v>
      </c>
      <c r="P364" s="20">
        <f>P363-VLookups!$C$42</f>
        <v>-278.5</v>
      </c>
      <c r="Q364" s="22">
        <v>120</v>
      </c>
      <c r="R364" s="19">
        <v>0</v>
      </c>
      <c r="S364" s="20">
        <f>VLookups!$C$50</f>
        <v>-3580.614715990946</v>
      </c>
      <c r="T364" s="19">
        <v>0</v>
      </c>
      <c r="U364" s="9">
        <v>216</v>
      </c>
      <c r="V364" s="21">
        <f>V363-VLookups!$C$54</f>
        <v>-2300</v>
      </c>
      <c r="W364" s="21">
        <f>-VLookups!$C$60</f>
        <v>-300</v>
      </c>
      <c r="X364" s="21">
        <f>-VLookups!$C$62</f>
        <v>-125</v>
      </c>
      <c r="Y364" s="20">
        <f>Y363*(1+VLookups!$C$57/12)</f>
        <v>-426.74839196945391</v>
      </c>
      <c r="Z364" s="20">
        <f>-E364*VLookups!$J$3</f>
        <v>-842.03811141078768</v>
      </c>
      <c r="AA364" s="19">
        <v>0</v>
      </c>
      <c r="AB364" s="20">
        <f t="shared" si="15"/>
        <v>6624.4705396423369</v>
      </c>
      <c r="AC364" s="20">
        <f t="shared" si="16"/>
        <v>969401.64888165297</v>
      </c>
    </row>
    <row r="365" spans="2:29" x14ac:dyDescent="0.25">
      <c r="B365" s="9">
        <v>361</v>
      </c>
      <c r="C365" s="9">
        <f t="shared" si="17"/>
        <v>53</v>
      </c>
      <c r="D365" s="9">
        <v>1</v>
      </c>
      <c r="E365" s="20">
        <v>21050.952785269692</v>
      </c>
      <c r="F365" s="20">
        <f>'B-B-HS'!E365*-VLookups!$C$10*2</f>
        <v>-1263.0571671161815</v>
      </c>
      <c r="G365" s="19">
        <v>0</v>
      </c>
      <c r="H365" s="20">
        <f>(-VLookups!$C$13)*(E365+F365/2)</f>
        <v>-5942.0524426980764</v>
      </c>
      <c r="I365" s="19">
        <v>0</v>
      </c>
      <c r="J365" s="19">
        <v>0</v>
      </c>
      <c r="K365" s="19">
        <v>0</v>
      </c>
      <c r="L365" s="19">
        <v>0</v>
      </c>
      <c r="M365" s="19">
        <v>0</v>
      </c>
      <c r="N365" s="20" t="s">
        <v>36</v>
      </c>
      <c r="O365" s="19">
        <v>0</v>
      </c>
      <c r="P365" s="20">
        <f>P364-VLookups!$C$42</f>
        <v>-280</v>
      </c>
      <c r="Q365" s="22">
        <v>121</v>
      </c>
      <c r="R365" s="19">
        <v>0</v>
      </c>
      <c r="S365" s="20">
        <f>VLookups!$C$50</f>
        <v>-3580.614715990946</v>
      </c>
      <c r="T365" s="19">
        <v>0</v>
      </c>
      <c r="U365" s="9">
        <v>217</v>
      </c>
      <c r="V365" s="21">
        <f>V364-VLookups!$C$54</f>
        <v>-2305</v>
      </c>
      <c r="W365" s="21">
        <f>-VLookups!$C$60</f>
        <v>-300</v>
      </c>
      <c r="X365" s="21">
        <f>-VLookups!$C$62</f>
        <v>-125</v>
      </c>
      <c r="Y365" s="20">
        <f>Y364*(1+VLookups!$C$57/12)</f>
        <v>-427.9930747793648</v>
      </c>
      <c r="Z365" s="20">
        <f>-E365*VLookups!$J$3</f>
        <v>-842.03811141078768</v>
      </c>
      <c r="AA365" s="19">
        <v>0</v>
      </c>
      <c r="AB365" s="20">
        <f t="shared" si="15"/>
        <v>6616.725856832426</v>
      </c>
      <c r="AC365" s="20">
        <f t="shared" si="16"/>
        <v>977634.04415328824</v>
      </c>
    </row>
    <row r="366" spans="2:29" x14ac:dyDescent="0.25">
      <c r="B366" s="9">
        <v>362</v>
      </c>
      <c r="C366" s="9">
        <f t="shared" si="17"/>
        <v>53</v>
      </c>
      <c r="D366" s="9">
        <v>2</v>
      </c>
      <c r="E366" s="20">
        <v>21050.952785269692</v>
      </c>
      <c r="F366" s="20">
        <f>'B-B-HS'!E366*-VLookups!$C$10*2</f>
        <v>-1263.0571671161815</v>
      </c>
      <c r="G366" s="19">
        <v>0</v>
      </c>
      <c r="H366" s="20">
        <f>(-VLookups!$C$13)*(E366+F366/2)</f>
        <v>-5942.0524426980764</v>
      </c>
      <c r="I366" s="19">
        <v>0</v>
      </c>
      <c r="J366" s="19">
        <v>0</v>
      </c>
      <c r="K366" s="19">
        <v>0</v>
      </c>
      <c r="L366" s="19">
        <v>0</v>
      </c>
      <c r="M366" s="19">
        <v>0</v>
      </c>
      <c r="N366" s="20" t="s">
        <v>36</v>
      </c>
      <c r="O366" s="19">
        <v>0</v>
      </c>
      <c r="P366" s="20">
        <f>P365-VLookups!$C$42</f>
        <v>-281.5</v>
      </c>
      <c r="Q366" s="22">
        <v>122</v>
      </c>
      <c r="R366" s="19">
        <v>0</v>
      </c>
      <c r="S366" s="20">
        <f>VLookups!$C$50</f>
        <v>-3580.614715990946</v>
      </c>
      <c r="T366" s="19">
        <v>0</v>
      </c>
      <c r="U366" s="9">
        <v>218</v>
      </c>
      <c r="V366" s="21">
        <f>V365-VLookups!$C$54</f>
        <v>-2310</v>
      </c>
      <c r="W366" s="21">
        <f>-VLookups!$C$60</f>
        <v>-300</v>
      </c>
      <c r="X366" s="21">
        <f>-VLookups!$C$62</f>
        <v>-125</v>
      </c>
      <c r="Y366" s="20">
        <f>Y365*(1+VLookups!$C$57/12)</f>
        <v>-429.24138791413793</v>
      </c>
      <c r="Z366" s="20">
        <f>-E366*VLookups!$J$3</f>
        <v>-842.03811141078768</v>
      </c>
      <c r="AA366" s="19">
        <v>0</v>
      </c>
      <c r="AB366" s="20">
        <f t="shared" si="15"/>
        <v>6608.9775436976533</v>
      </c>
      <c r="AC366" s="20">
        <f t="shared" si="16"/>
        <v>985872.41177057475</v>
      </c>
    </row>
    <row r="367" spans="2:29" x14ac:dyDescent="0.25">
      <c r="B367" s="9">
        <v>363</v>
      </c>
      <c r="C367" s="9">
        <f t="shared" si="17"/>
        <v>53</v>
      </c>
      <c r="D367" s="9">
        <v>3</v>
      </c>
      <c r="E367" s="20">
        <v>21050.952785269692</v>
      </c>
      <c r="F367" s="20">
        <f>'B-B-HS'!E367*-VLookups!$C$10*2</f>
        <v>-1263.0571671161815</v>
      </c>
      <c r="G367" s="19">
        <v>0</v>
      </c>
      <c r="H367" s="20">
        <f>(-VLookups!$C$13)*(E367+F367/2)</f>
        <v>-5942.0524426980764</v>
      </c>
      <c r="I367" s="19">
        <v>0</v>
      </c>
      <c r="J367" s="19">
        <v>0</v>
      </c>
      <c r="K367" s="19">
        <v>0</v>
      </c>
      <c r="L367" s="19">
        <v>0</v>
      </c>
      <c r="M367" s="19">
        <v>0</v>
      </c>
      <c r="N367" s="20" t="s">
        <v>36</v>
      </c>
      <c r="O367" s="19">
        <v>0</v>
      </c>
      <c r="P367" s="20">
        <f>P366-VLookups!$C$42</f>
        <v>-283</v>
      </c>
      <c r="Q367" s="22">
        <v>123</v>
      </c>
      <c r="R367" s="19">
        <v>0</v>
      </c>
      <c r="S367" s="20">
        <f>VLookups!$C$50</f>
        <v>-3580.614715990946</v>
      </c>
      <c r="T367" s="19">
        <v>0</v>
      </c>
      <c r="U367" s="9">
        <v>219</v>
      </c>
      <c r="V367" s="21">
        <f>V366-VLookups!$C$54</f>
        <v>-2315</v>
      </c>
      <c r="W367" s="21">
        <f>-VLookups!$C$60</f>
        <v>-300</v>
      </c>
      <c r="X367" s="21">
        <f>-VLookups!$C$62</f>
        <v>-125</v>
      </c>
      <c r="Y367" s="20">
        <f>Y366*(1+VLookups!$C$57/12)</f>
        <v>-430.49334196222082</v>
      </c>
      <c r="Z367" s="20">
        <f>-E367*VLookups!$J$3</f>
        <v>-842.03811141078768</v>
      </c>
      <c r="AA367" s="19">
        <v>0</v>
      </c>
      <c r="AB367" s="20">
        <f t="shared" si="15"/>
        <v>6601.2255896495699</v>
      </c>
      <c r="AC367" s="20">
        <f t="shared" si="16"/>
        <v>994116.75804650865</v>
      </c>
    </row>
    <row r="368" spans="2:29" x14ac:dyDescent="0.25">
      <c r="B368" s="9">
        <v>364</v>
      </c>
      <c r="C368" s="9">
        <f t="shared" si="17"/>
        <v>53</v>
      </c>
      <c r="D368" s="9">
        <v>4</v>
      </c>
      <c r="E368" s="20">
        <v>21050.952785269692</v>
      </c>
      <c r="F368" s="20">
        <f>'B-B-HS'!E368*-VLookups!$C$10*2</f>
        <v>-1263.0571671161815</v>
      </c>
      <c r="G368" s="19">
        <v>0</v>
      </c>
      <c r="H368" s="20">
        <f>(-VLookups!$C$13)*(E368+F368/2)</f>
        <v>-5942.0524426980764</v>
      </c>
      <c r="I368" s="19">
        <v>0</v>
      </c>
      <c r="J368" s="19">
        <v>0</v>
      </c>
      <c r="K368" s="19">
        <v>0</v>
      </c>
      <c r="L368" s="19">
        <v>0</v>
      </c>
      <c r="M368" s="19">
        <v>0</v>
      </c>
      <c r="N368" s="20" t="s">
        <v>36</v>
      </c>
      <c r="O368" s="19">
        <v>0</v>
      </c>
      <c r="P368" s="20">
        <f>P367-VLookups!$C$42</f>
        <v>-284.5</v>
      </c>
      <c r="Q368" s="22">
        <v>124</v>
      </c>
      <c r="R368" s="19">
        <v>0</v>
      </c>
      <c r="S368" s="20">
        <f>VLookups!$C$50</f>
        <v>-3580.614715990946</v>
      </c>
      <c r="T368" s="19">
        <v>0</v>
      </c>
      <c r="U368" s="9">
        <v>220</v>
      </c>
      <c r="V368" s="21">
        <f>V367-VLookups!$C$54</f>
        <v>-2320</v>
      </c>
      <c r="W368" s="21">
        <f>-VLookups!$C$60</f>
        <v>-300</v>
      </c>
      <c r="X368" s="21">
        <f>-VLookups!$C$62</f>
        <v>-125</v>
      </c>
      <c r="Y368" s="20">
        <f>Y367*(1+VLookups!$C$57/12)</f>
        <v>-431.74894754294399</v>
      </c>
      <c r="Z368" s="20">
        <f>-E368*VLookups!$J$3</f>
        <v>-842.03811141078768</v>
      </c>
      <c r="AA368" s="19">
        <v>0</v>
      </c>
      <c r="AB368" s="20">
        <f t="shared" si="15"/>
        <v>6593.4699840688472</v>
      </c>
      <c r="AC368" s="20">
        <f t="shared" si="16"/>
        <v>1002367.0892939884</v>
      </c>
    </row>
    <row r="369" spans="2:29" x14ac:dyDescent="0.25">
      <c r="B369" s="9">
        <v>365</v>
      </c>
      <c r="C369" s="9">
        <f t="shared" si="17"/>
        <v>53</v>
      </c>
      <c r="D369" s="9">
        <v>5</v>
      </c>
      <c r="E369" s="20">
        <v>21050.952785269692</v>
      </c>
      <c r="F369" s="20">
        <f>'B-B-HS'!E369*-VLookups!$C$10*2</f>
        <v>-1263.0571671161815</v>
      </c>
      <c r="G369" s="19">
        <v>0</v>
      </c>
      <c r="H369" s="20">
        <f>(-VLookups!$C$13)*(E369+F369/2)</f>
        <v>-5942.0524426980764</v>
      </c>
      <c r="I369" s="19">
        <v>0</v>
      </c>
      <c r="J369" s="19">
        <v>0</v>
      </c>
      <c r="K369" s="19">
        <v>0</v>
      </c>
      <c r="L369" s="19">
        <v>0</v>
      </c>
      <c r="M369" s="19">
        <v>0</v>
      </c>
      <c r="N369" s="20" t="s">
        <v>36</v>
      </c>
      <c r="O369" s="19">
        <v>0</v>
      </c>
      <c r="P369" s="20">
        <f>P368-VLookups!$C$42</f>
        <v>-286</v>
      </c>
      <c r="Q369" s="22">
        <v>125</v>
      </c>
      <c r="R369" s="19">
        <v>0</v>
      </c>
      <c r="S369" s="20">
        <f>VLookups!$C$50</f>
        <v>-3580.614715990946</v>
      </c>
      <c r="T369" s="19">
        <v>0</v>
      </c>
      <c r="U369" s="9">
        <v>221</v>
      </c>
      <c r="V369" s="21">
        <f>V368-VLookups!$C$54</f>
        <v>-2325</v>
      </c>
      <c r="W369" s="21">
        <f>-VLookups!$C$60</f>
        <v>-300</v>
      </c>
      <c r="X369" s="21">
        <f>-VLookups!$C$62</f>
        <v>-125</v>
      </c>
      <c r="Y369" s="20">
        <f>Y368*(1+VLookups!$C$57/12)</f>
        <v>-433.00821530661091</v>
      </c>
      <c r="Z369" s="20">
        <f>-E369*VLookups!$J$3</f>
        <v>-842.03811141078768</v>
      </c>
      <c r="AA369" s="19">
        <v>0</v>
      </c>
      <c r="AB369" s="20">
        <f t="shared" si="15"/>
        <v>6585.7107163051805</v>
      </c>
      <c r="AC369" s="20">
        <f t="shared" si="16"/>
        <v>1010623.4118257837</v>
      </c>
    </row>
    <row r="370" spans="2:29" x14ac:dyDescent="0.25">
      <c r="B370" s="9">
        <v>366</v>
      </c>
      <c r="C370" s="9">
        <f t="shared" si="17"/>
        <v>53</v>
      </c>
      <c r="D370" s="9">
        <v>6</v>
      </c>
      <c r="E370" s="20">
        <v>21050.952785269692</v>
      </c>
      <c r="F370" s="20">
        <f>'B-B-HS'!E370*-VLookups!$C$10*2</f>
        <v>-1263.0571671161815</v>
      </c>
      <c r="G370" s="19">
        <v>0</v>
      </c>
      <c r="H370" s="20">
        <f>(-VLookups!$C$13)*(E370+F370/2)</f>
        <v>-5942.0524426980764</v>
      </c>
      <c r="I370" s="19">
        <v>0</v>
      </c>
      <c r="J370" s="19">
        <v>0</v>
      </c>
      <c r="K370" s="19">
        <v>0</v>
      </c>
      <c r="L370" s="19">
        <v>0</v>
      </c>
      <c r="M370" s="19">
        <v>0</v>
      </c>
      <c r="N370" s="20" t="s">
        <v>36</v>
      </c>
      <c r="O370" s="19">
        <v>0</v>
      </c>
      <c r="P370" s="20">
        <f>P369-VLookups!$C$42</f>
        <v>-287.5</v>
      </c>
      <c r="Q370" s="22">
        <v>126</v>
      </c>
      <c r="R370" s="19">
        <v>0</v>
      </c>
      <c r="S370" s="20">
        <f>VLookups!$C$50</f>
        <v>-3580.614715990946</v>
      </c>
      <c r="T370" s="19">
        <v>0</v>
      </c>
      <c r="U370" s="9">
        <v>222</v>
      </c>
      <c r="V370" s="21">
        <f>V369-VLookups!$C$54</f>
        <v>-2330</v>
      </c>
      <c r="W370" s="21">
        <f>-VLookups!$C$60</f>
        <v>-300</v>
      </c>
      <c r="X370" s="21">
        <f>-VLookups!$C$62</f>
        <v>-125</v>
      </c>
      <c r="Y370" s="20">
        <f>Y369*(1+VLookups!$C$57/12)</f>
        <v>-434.27115593458853</v>
      </c>
      <c r="Z370" s="20">
        <f>-E370*VLookups!$J$3</f>
        <v>-842.03811141078768</v>
      </c>
      <c r="AA370" s="19">
        <v>0</v>
      </c>
      <c r="AB370" s="20">
        <f t="shared" si="15"/>
        <v>6577.9477756772021</v>
      </c>
      <c r="AC370" s="20">
        <f t="shared" si="16"/>
        <v>1018885.7319545039</v>
      </c>
    </row>
    <row r="371" spans="2:29" x14ac:dyDescent="0.25">
      <c r="B371" s="9">
        <v>367</v>
      </c>
      <c r="C371" s="9">
        <f t="shared" si="17"/>
        <v>53</v>
      </c>
      <c r="D371" s="9">
        <v>7</v>
      </c>
      <c r="E371" s="20">
        <v>21050.952785269692</v>
      </c>
      <c r="F371" s="20">
        <f>'B-B-HS'!E371*-VLookups!$C$10*2</f>
        <v>-1263.0571671161815</v>
      </c>
      <c r="G371" s="19">
        <v>0</v>
      </c>
      <c r="H371" s="20">
        <f>(-VLookups!$C$13)*(E371+F371/2)</f>
        <v>-5942.0524426980764</v>
      </c>
      <c r="I371" s="19">
        <v>0</v>
      </c>
      <c r="J371" s="19">
        <v>0</v>
      </c>
      <c r="K371" s="19">
        <v>0</v>
      </c>
      <c r="L371" s="19">
        <v>0</v>
      </c>
      <c r="M371" s="19">
        <v>0</v>
      </c>
      <c r="N371" s="20" t="s">
        <v>36</v>
      </c>
      <c r="O371" s="19">
        <v>0</v>
      </c>
      <c r="P371" s="20">
        <f>P370-VLookups!$C$42</f>
        <v>-289</v>
      </c>
      <c r="Q371" s="22">
        <v>127</v>
      </c>
      <c r="R371" s="19">
        <v>0</v>
      </c>
      <c r="S371" s="20">
        <f>VLookups!$C$50</f>
        <v>-3580.614715990946</v>
      </c>
      <c r="T371" s="19">
        <v>0</v>
      </c>
      <c r="U371" s="9">
        <v>223</v>
      </c>
      <c r="V371" s="21">
        <f>V370-VLookups!$C$54</f>
        <v>-2335</v>
      </c>
      <c r="W371" s="21">
        <f>-VLookups!$C$60</f>
        <v>-300</v>
      </c>
      <c r="X371" s="21">
        <f>-VLookups!$C$62</f>
        <v>-125</v>
      </c>
      <c r="Y371" s="20">
        <f>Y370*(1+VLookups!$C$57/12)</f>
        <v>-435.53778013939774</v>
      </c>
      <c r="Z371" s="20">
        <f>-E371*VLookups!$J$3</f>
        <v>-842.03811141078768</v>
      </c>
      <c r="AA371" s="19">
        <v>0</v>
      </c>
      <c r="AB371" s="20">
        <f t="shared" si="15"/>
        <v>6570.1811514723931</v>
      </c>
      <c r="AC371" s="20">
        <f t="shared" si="16"/>
        <v>1027154.0559925672</v>
      </c>
    </row>
    <row r="372" spans="2:29" x14ac:dyDescent="0.25">
      <c r="B372" s="9">
        <v>368</v>
      </c>
      <c r="C372" s="9">
        <f t="shared" si="17"/>
        <v>53</v>
      </c>
      <c r="D372" s="9">
        <v>8</v>
      </c>
      <c r="E372" s="20">
        <v>21050.952785269692</v>
      </c>
      <c r="F372" s="20">
        <f>'B-B-HS'!E372*-VLookups!$C$10*2</f>
        <v>-1263.0571671161815</v>
      </c>
      <c r="G372" s="19">
        <v>0</v>
      </c>
      <c r="H372" s="20">
        <f>(-VLookups!$C$13)*(E372+F372/2)</f>
        <v>-5942.0524426980764</v>
      </c>
      <c r="I372" s="19">
        <v>0</v>
      </c>
      <c r="J372" s="19">
        <v>0</v>
      </c>
      <c r="K372" s="19">
        <v>0</v>
      </c>
      <c r="L372" s="19">
        <v>0</v>
      </c>
      <c r="M372" s="19">
        <v>0</v>
      </c>
      <c r="N372" s="20" t="s">
        <v>36</v>
      </c>
      <c r="O372" s="19">
        <v>0</v>
      </c>
      <c r="P372" s="20">
        <f>P371-VLookups!$C$42</f>
        <v>-290.5</v>
      </c>
      <c r="Q372" s="22">
        <v>128</v>
      </c>
      <c r="R372" s="19">
        <v>0</v>
      </c>
      <c r="S372" s="20">
        <f>VLookups!$C$50</f>
        <v>-3580.614715990946</v>
      </c>
      <c r="T372" s="19">
        <v>0</v>
      </c>
      <c r="U372" s="9">
        <v>224</v>
      </c>
      <c r="V372" s="21">
        <f>V371-VLookups!$C$54</f>
        <v>-2340</v>
      </c>
      <c r="W372" s="21">
        <f>-VLookups!$C$60</f>
        <v>-300</v>
      </c>
      <c r="X372" s="21">
        <f>-VLookups!$C$62</f>
        <v>-125</v>
      </c>
      <c r="Y372" s="20">
        <f>Y371*(1+VLookups!$C$57/12)</f>
        <v>-436.80809866480433</v>
      </c>
      <c r="Z372" s="20">
        <f>-E372*VLookups!$J$3</f>
        <v>-842.03811141078768</v>
      </c>
      <c r="AA372" s="19">
        <v>0</v>
      </c>
      <c r="AB372" s="20">
        <f t="shared" si="15"/>
        <v>6562.4108329469864</v>
      </c>
      <c r="AC372" s="20">
        <f t="shared" si="16"/>
        <v>1035428.3902521685</v>
      </c>
    </row>
    <row r="373" spans="2:29" x14ac:dyDescent="0.25">
      <c r="B373" s="9">
        <v>369</v>
      </c>
      <c r="C373" s="9">
        <f t="shared" si="17"/>
        <v>53</v>
      </c>
      <c r="D373" s="9">
        <v>9</v>
      </c>
      <c r="E373" s="20">
        <v>21050.952785269692</v>
      </c>
      <c r="F373" s="20">
        <f>'B-B-HS'!E373*-VLookups!$C$10*2</f>
        <v>-1263.0571671161815</v>
      </c>
      <c r="G373" s="19">
        <v>0</v>
      </c>
      <c r="H373" s="20">
        <f>(-VLookups!$C$13)*(E373+F373/2)</f>
        <v>-5942.0524426980764</v>
      </c>
      <c r="I373" s="19">
        <v>0</v>
      </c>
      <c r="J373" s="19">
        <v>0</v>
      </c>
      <c r="K373" s="19">
        <v>0</v>
      </c>
      <c r="L373" s="19">
        <v>0</v>
      </c>
      <c r="M373" s="19">
        <v>0</v>
      </c>
      <c r="N373" s="20" t="s">
        <v>36</v>
      </c>
      <c r="O373" s="19">
        <v>0</v>
      </c>
      <c r="P373" s="20">
        <f>P372-VLookups!$C$42</f>
        <v>-292</v>
      </c>
      <c r="Q373" s="22">
        <v>129</v>
      </c>
      <c r="R373" s="19">
        <v>0</v>
      </c>
      <c r="S373" s="20">
        <f>VLookups!$C$50</f>
        <v>-3580.614715990946</v>
      </c>
      <c r="T373" s="19">
        <v>0</v>
      </c>
      <c r="U373" s="9">
        <v>225</v>
      </c>
      <c r="V373" s="21">
        <f>V372-VLookups!$C$54</f>
        <v>-2345</v>
      </c>
      <c r="W373" s="21">
        <f>-VLookups!$C$60</f>
        <v>-300</v>
      </c>
      <c r="X373" s="21">
        <f>-VLookups!$C$62</f>
        <v>-125</v>
      </c>
      <c r="Y373" s="20">
        <f>Y372*(1+VLookups!$C$57/12)</f>
        <v>-438.08212228591003</v>
      </c>
      <c r="Z373" s="20">
        <f>-E373*VLookups!$J$3</f>
        <v>-842.03811141078768</v>
      </c>
      <c r="AA373" s="19">
        <v>0</v>
      </c>
      <c r="AB373" s="20">
        <f t="shared" si="15"/>
        <v>6554.6368093258807</v>
      </c>
      <c r="AC373" s="20">
        <f t="shared" si="16"/>
        <v>1043708.7410452481</v>
      </c>
    </row>
    <row r="374" spans="2:29" x14ac:dyDescent="0.25">
      <c r="B374" s="9">
        <v>370</v>
      </c>
      <c r="C374" s="9">
        <f t="shared" si="17"/>
        <v>53</v>
      </c>
      <c r="D374" s="9">
        <v>10</v>
      </c>
      <c r="E374" s="20">
        <v>21050.952785269692</v>
      </c>
      <c r="F374" s="20">
        <f>'B-B-HS'!E374*-VLookups!$C$10*2</f>
        <v>-1263.0571671161815</v>
      </c>
      <c r="G374" s="19">
        <v>0</v>
      </c>
      <c r="H374" s="20">
        <f>(-VLookups!$C$13)*(E374+F374/2)</f>
        <v>-5942.0524426980764</v>
      </c>
      <c r="I374" s="19">
        <v>0</v>
      </c>
      <c r="J374" s="19">
        <v>0</v>
      </c>
      <c r="K374" s="19">
        <v>0</v>
      </c>
      <c r="L374" s="19">
        <v>0</v>
      </c>
      <c r="M374" s="19">
        <v>0</v>
      </c>
      <c r="N374" s="20" t="s">
        <v>36</v>
      </c>
      <c r="O374" s="19">
        <v>0</v>
      </c>
      <c r="P374" s="20">
        <f>P373-VLookups!$C$42</f>
        <v>-293.5</v>
      </c>
      <c r="Q374" s="22">
        <v>130</v>
      </c>
      <c r="R374" s="19">
        <v>0</v>
      </c>
      <c r="S374" s="20">
        <f>VLookups!$C$50</f>
        <v>-3580.614715990946</v>
      </c>
      <c r="T374" s="19">
        <v>0</v>
      </c>
      <c r="U374" s="9">
        <v>226</v>
      </c>
      <c r="V374" s="21">
        <f>V373-VLookups!$C$54</f>
        <v>-2350</v>
      </c>
      <c r="W374" s="21">
        <f>-VLookups!$C$60</f>
        <v>-300</v>
      </c>
      <c r="X374" s="21">
        <f>-VLookups!$C$62</f>
        <v>-125</v>
      </c>
      <c r="Y374" s="20">
        <f>Y373*(1+VLookups!$C$57/12)</f>
        <v>-439.35986180924397</v>
      </c>
      <c r="Z374" s="20">
        <f>-E374*VLookups!$J$3</f>
        <v>-842.03811141078768</v>
      </c>
      <c r="AA374" s="19">
        <v>0</v>
      </c>
      <c r="AB374" s="20">
        <f t="shared" si="15"/>
        <v>6546.8590698025473</v>
      </c>
      <c r="AC374" s="20">
        <f t="shared" si="16"/>
        <v>1051995.1146834595</v>
      </c>
    </row>
    <row r="375" spans="2:29" x14ac:dyDescent="0.25">
      <c r="B375" s="9">
        <v>371</v>
      </c>
      <c r="C375" s="9">
        <f t="shared" si="17"/>
        <v>53</v>
      </c>
      <c r="D375" s="9">
        <v>11</v>
      </c>
      <c r="E375" s="20">
        <v>21050.952785269692</v>
      </c>
      <c r="F375" s="20">
        <f>'B-B-HS'!E375*-VLookups!$C$10*2</f>
        <v>-1263.0571671161815</v>
      </c>
      <c r="G375" s="19">
        <v>0</v>
      </c>
      <c r="H375" s="20">
        <f>(-VLookups!$C$13)*(E375+F375/2)</f>
        <v>-5942.0524426980764</v>
      </c>
      <c r="I375" s="19">
        <v>0</v>
      </c>
      <c r="J375" s="19">
        <v>0</v>
      </c>
      <c r="K375" s="19">
        <v>0</v>
      </c>
      <c r="L375" s="19">
        <v>0</v>
      </c>
      <c r="M375" s="19">
        <v>0</v>
      </c>
      <c r="N375" s="20" t="s">
        <v>36</v>
      </c>
      <c r="O375" s="19">
        <v>0</v>
      </c>
      <c r="P375" s="20">
        <f>P374-VLookups!$C$42</f>
        <v>-295</v>
      </c>
      <c r="Q375" s="22">
        <v>131</v>
      </c>
      <c r="R375" s="19">
        <v>0</v>
      </c>
      <c r="S375" s="20">
        <f>VLookups!$C$50</f>
        <v>-3580.614715990946</v>
      </c>
      <c r="T375" s="19">
        <v>0</v>
      </c>
      <c r="U375" s="9">
        <v>227</v>
      </c>
      <c r="V375" s="21">
        <f>V374-VLookups!$C$54</f>
        <v>-2355</v>
      </c>
      <c r="W375" s="21">
        <f>-VLookups!$C$60</f>
        <v>-300</v>
      </c>
      <c r="X375" s="21">
        <f>-VLookups!$C$62</f>
        <v>-125</v>
      </c>
      <c r="Y375" s="20">
        <f>Y374*(1+VLookups!$C$57/12)</f>
        <v>-440.64132807285426</v>
      </c>
      <c r="Z375" s="20">
        <f>-E375*VLookups!$J$3</f>
        <v>-842.03811141078768</v>
      </c>
      <c r="AA375" s="19">
        <v>0</v>
      </c>
      <c r="AB375" s="20">
        <f t="shared" si="15"/>
        <v>6539.0776035389372</v>
      </c>
      <c r="AC375" s="20">
        <f t="shared" si="16"/>
        <v>1060287.5174781377</v>
      </c>
    </row>
    <row r="376" spans="2:29" x14ac:dyDescent="0.25">
      <c r="B376" s="9">
        <v>372</v>
      </c>
      <c r="C376" s="9">
        <f t="shared" si="17"/>
        <v>54</v>
      </c>
      <c r="D376" s="9">
        <v>0</v>
      </c>
      <c r="E376" s="20">
        <v>21787.736132754129</v>
      </c>
      <c r="F376" s="20">
        <f>'B-B-HS'!E376*-VLookups!$C$10*2</f>
        <v>-1307.2641679652477</v>
      </c>
      <c r="G376" s="19">
        <v>0</v>
      </c>
      <c r="H376" s="20">
        <f>(-VLookups!$C$13)*(E376+F376/2)</f>
        <v>-6150.024278192509</v>
      </c>
      <c r="I376" s="19">
        <v>0</v>
      </c>
      <c r="J376" s="19">
        <v>0</v>
      </c>
      <c r="K376" s="19">
        <v>0</v>
      </c>
      <c r="L376" s="19">
        <v>0</v>
      </c>
      <c r="M376" s="19">
        <v>0</v>
      </c>
      <c r="N376" s="20" t="s">
        <v>36</v>
      </c>
      <c r="O376" s="19">
        <v>0</v>
      </c>
      <c r="P376" s="20">
        <f>P375-VLookups!$C$42</f>
        <v>-296.5</v>
      </c>
      <c r="Q376" s="22">
        <v>132</v>
      </c>
      <c r="R376" s="19">
        <v>0</v>
      </c>
      <c r="S376" s="20">
        <f>VLookups!$C$50</f>
        <v>-3580.614715990946</v>
      </c>
      <c r="T376" s="19">
        <v>0</v>
      </c>
      <c r="U376" s="9">
        <v>228</v>
      </c>
      <c r="V376" s="21">
        <f>V375-VLookups!$C$54</f>
        <v>-2360</v>
      </c>
      <c r="W376" s="21">
        <f>-VLookups!$C$60</f>
        <v>-300</v>
      </c>
      <c r="X376" s="21">
        <f>-VLookups!$C$62</f>
        <v>-125</v>
      </c>
      <c r="Y376" s="20">
        <f>Y375*(1+VLookups!$C$57/12)</f>
        <v>-441.92653194640008</v>
      </c>
      <c r="Z376" s="20">
        <f>-E376*VLookups!$J$3</f>
        <v>-871.50944531016523</v>
      </c>
      <c r="AA376" s="19">
        <v>0</v>
      </c>
      <c r="AB376" s="20">
        <f t="shared" si="15"/>
        <v>7008.5290773314882</v>
      </c>
      <c r="AC376" s="20">
        <f t="shared" si="16"/>
        <v>1069063.1924179329</v>
      </c>
    </row>
    <row r="377" spans="2:29" x14ac:dyDescent="0.25">
      <c r="B377" s="9">
        <v>373</v>
      </c>
      <c r="C377" s="9">
        <f t="shared" si="17"/>
        <v>54</v>
      </c>
      <c r="D377" s="9">
        <v>1</v>
      </c>
      <c r="E377" s="20">
        <v>21787.736132754129</v>
      </c>
      <c r="F377" s="20">
        <f>'B-B-HS'!E377*-VLookups!$C$10*2</f>
        <v>-1307.2641679652477</v>
      </c>
      <c r="G377" s="19">
        <v>0</v>
      </c>
      <c r="H377" s="20">
        <f>(-VLookups!$C$13)*(E377+F377/2)</f>
        <v>-6150.024278192509</v>
      </c>
      <c r="I377" s="19">
        <v>0</v>
      </c>
      <c r="J377" s="19">
        <v>0</v>
      </c>
      <c r="K377" s="19">
        <v>0</v>
      </c>
      <c r="L377" s="19">
        <v>0</v>
      </c>
      <c r="M377" s="19">
        <v>0</v>
      </c>
      <c r="N377" s="20" t="s">
        <v>36</v>
      </c>
      <c r="O377" s="19">
        <v>0</v>
      </c>
      <c r="P377" s="20">
        <f>P376-VLookups!$C$42</f>
        <v>-298</v>
      </c>
      <c r="Q377" s="22">
        <v>133</v>
      </c>
      <c r="R377" s="19">
        <v>0</v>
      </c>
      <c r="S377" s="20">
        <f>VLookups!$C$50</f>
        <v>-3580.614715990946</v>
      </c>
      <c r="T377" s="19">
        <v>0</v>
      </c>
      <c r="U377" s="9">
        <v>229</v>
      </c>
      <c r="V377" s="21">
        <f>V376-VLookups!$C$54</f>
        <v>-2365</v>
      </c>
      <c r="W377" s="21">
        <f>-VLookups!$C$60</f>
        <v>-300</v>
      </c>
      <c r="X377" s="21">
        <f>-VLookups!$C$62</f>
        <v>-125</v>
      </c>
      <c r="Y377" s="20">
        <f>Y376*(1+VLookups!$C$57/12)</f>
        <v>-443.21548433124377</v>
      </c>
      <c r="Z377" s="20">
        <f>-E377*VLookups!$J$3</f>
        <v>-871.50944531016523</v>
      </c>
      <c r="AA377" s="19">
        <v>0</v>
      </c>
      <c r="AB377" s="20">
        <f t="shared" si="15"/>
        <v>7000.7401249466448</v>
      </c>
      <c r="AC377" s="20">
        <f t="shared" si="16"/>
        <v>1077845.7045302428</v>
      </c>
    </row>
    <row r="378" spans="2:29" x14ac:dyDescent="0.25">
      <c r="B378" s="9">
        <v>374</v>
      </c>
      <c r="C378" s="9">
        <f t="shared" si="17"/>
        <v>54</v>
      </c>
      <c r="D378" s="9">
        <v>2</v>
      </c>
      <c r="E378" s="20">
        <v>21787.736132754129</v>
      </c>
      <c r="F378" s="20">
        <f>'B-B-HS'!E378*-VLookups!$C$10*2</f>
        <v>-1307.2641679652477</v>
      </c>
      <c r="G378" s="19">
        <v>0</v>
      </c>
      <c r="H378" s="20">
        <f>(-VLookups!$C$13)*(E378+F378/2)</f>
        <v>-6150.024278192509</v>
      </c>
      <c r="I378" s="19">
        <v>0</v>
      </c>
      <c r="J378" s="19">
        <v>0</v>
      </c>
      <c r="K378" s="19">
        <v>0</v>
      </c>
      <c r="L378" s="19">
        <v>0</v>
      </c>
      <c r="M378" s="19">
        <v>0</v>
      </c>
      <c r="N378" s="20" t="s">
        <v>36</v>
      </c>
      <c r="O378" s="19">
        <v>0</v>
      </c>
      <c r="P378" s="20">
        <f>P377-VLookups!$C$42</f>
        <v>-299.5</v>
      </c>
      <c r="Q378" s="22">
        <v>134</v>
      </c>
      <c r="R378" s="19">
        <v>0</v>
      </c>
      <c r="S378" s="20">
        <f>VLookups!$C$50</f>
        <v>-3580.614715990946</v>
      </c>
      <c r="T378" s="19">
        <v>0</v>
      </c>
      <c r="U378" s="9">
        <v>230</v>
      </c>
      <c r="V378" s="21">
        <f>V377-VLookups!$C$54</f>
        <v>-2370</v>
      </c>
      <c r="W378" s="21">
        <f>-VLookups!$C$60</f>
        <v>-300</v>
      </c>
      <c r="X378" s="21">
        <f>-VLookups!$C$62</f>
        <v>-125</v>
      </c>
      <c r="Y378" s="20">
        <f>Y377*(1+VLookups!$C$57/12)</f>
        <v>-444.50819616054326</v>
      </c>
      <c r="Z378" s="20">
        <f>-E378*VLookups!$J$3</f>
        <v>-871.50944531016523</v>
      </c>
      <c r="AA378" s="19">
        <v>0</v>
      </c>
      <c r="AB378" s="20">
        <f t="shared" si="15"/>
        <v>6992.9474131173456</v>
      </c>
      <c r="AC378" s="20">
        <f t="shared" si="16"/>
        <v>1086635.0614509108</v>
      </c>
    </row>
    <row r="379" spans="2:29" x14ac:dyDescent="0.25">
      <c r="B379" s="9">
        <v>375</v>
      </c>
      <c r="C379" s="9">
        <f t="shared" si="17"/>
        <v>54</v>
      </c>
      <c r="D379" s="9">
        <v>3</v>
      </c>
      <c r="E379" s="20">
        <v>21787.736132754129</v>
      </c>
      <c r="F379" s="20">
        <f>'B-B-HS'!E379*-VLookups!$C$10*2</f>
        <v>-1307.2641679652477</v>
      </c>
      <c r="G379" s="19">
        <v>0</v>
      </c>
      <c r="H379" s="20">
        <f>(-VLookups!$C$13)*(E379+F379/2)</f>
        <v>-6150.024278192509</v>
      </c>
      <c r="I379" s="19">
        <v>0</v>
      </c>
      <c r="J379" s="19">
        <v>0</v>
      </c>
      <c r="K379" s="19">
        <v>0</v>
      </c>
      <c r="L379" s="19">
        <v>0</v>
      </c>
      <c r="M379" s="19">
        <v>0</v>
      </c>
      <c r="N379" s="20" t="s">
        <v>36</v>
      </c>
      <c r="O379" s="19">
        <v>0</v>
      </c>
      <c r="P379" s="20">
        <f>P378-VLookups!$C$42</f>
        <v>-301</v>
      </c>
      <c r="Q379" s="22">
        <v>135</v>
      </c>
      <c r="R379" s="19">
        <v>0</v>
      </c>
      <c r="S379" s="20">
        <f>VLookups!$C$50</f>
        <v>-3580.614715990946</v>
      </c>
      <c r="T379" s="19">
        <v>0</v>
      </c>
      <c r="U379" s="9">
        <v>231</v>
      </c>
      <c r="V379" s="21">
        <f>V378-VLookups!$C$54</f>
        <v>-2375</v>
      </c>
      <c r="W379" s="21">
        <f>-VLookups!$C$60</f>
        <v>-300</v>
      </c>
      <c r="X379" s="21">
        <f>-VLookups!$C$62</f>
        <v>-125</v>
      </c>
      <c r="Y379" s="20">
        <f>Y378*(1+VLookups!$C$57/12)</f>
        <v>-445.80467839934488</v>
      </c>
      <c r="Z379" s="20">
        <f>-E379*VLookups!$J$3</f>
        <v>-871.50944531016523</v>
      </c>
      <c r="AA379" s="19">
        <v>0</v>
      </c>
      <c r="AB379" s="20">
        <f t="shared" si="15"/>
        <v>6985.1509308785435</v>
      </c>
      <c r="AC379" s="20">
        <f t="shared" si="16"/>
        <v>1095431.2708175408</v>
      </c>
    </row>
    <row r="380" spans="2:29" x14ac:dyDescent="0.25">
      <c r="B380" s="9">
        <v>376</v>
      </c>
      <c r="C380" s="9">
        <f t="shared" si="17"/>
        <v>54</v>
      </c>
      <c r="D380" s="9">
        <v>4</v>
      </c>
      <c r="E380" s="20">
        <v>21787.736132754129</v>
      </c>
      <c r="F380" s="20">
        <f>'B-B-HS'!E380*-VLookups!$C$10*2</f>
        <v>-1307.2641679652477</v>
      </c>
      <c r="G380" s="19">
        <v>0</v>
      </c>
      <c r="H380" s="20">
        <f>(-VLookups!$C$13)*(E380+F380/2)</f>
        <v>-6150.024278192509</v>
      </c>
      <c r="I380" s="19">
        <v>0</v>
      </c>
      <c r="J380" s="19">
        <v>0</v>
      </c>
      <c r="K380" s="19">
        <v>0</v>
      </c>
      <c r="L380" s="19">
        <v>0</v>
      </c>
      <c r="M380" s="19">
        <v>0</v>
      </c>
      <c r="N380" s="20" t="s">
        <v>36</v>
      </c>
      <c r="O380" s="19">
        <v>0</v>
      </c>
      <c r="P380" s="20">
        <f>P379-VLookups!$C$42</f>
        <v>-302.5</v>
      </c>
      <c r="Q380" s="22">
        <v>136</v>
      </c>
      <c r="R380" s="19">
        <v>0</v>
      </c>
      <c r="S380" s="20">
        <f>VLookups!$C$50</f>
        <v>-3580.614715990946</v>
      </c>
      <c r="T380" s="19">
        <v>0</v>
      </c>
      <c r="U380" s="9">
        <v>232</v>
      </c>
      <c r="V380" s="21">
        <f>V379-VLookups!$C$54</f>
        <v>-2380</v>
      </c>
      <c r="W380" s="21">
        <f>-VLookups!$C$60</f>
        <v>-300</v>
      </c>
      <c r="X380" s="21">
        <f>-VLookups!$C$62</f>
        <v>-125</v>
      </c>
      <c r="Y380" s="20">
        <f>Y379*(1+VLookups!$C$57/12)</f>
        <v>-447.10494204467631</v>
      </c>
      <c r="Z380" s="20">
        <f>-E380*VLookups!$J$3</f>
        <v>-871.50944531016523</v>
      </c>
      <c r="AA380" s="19">
        <v>0</v>
      </c>
      <c r="AB380" s="20">
        <f t="shared" si="15"/>
        <v>6977.3506672332123</v>
      </c>
      <c r="AC380" s="20">
        <f t="shared" si="16"/>
        <v>1104234.3402694699</v>
      </c>
    </row>
    <row r="381" spans="2:29" x14ac:dyDescent="0.25">
      <c r="B381" s="9">
        <v>377</v>
      </c>
      <c r="C381" s="9">
        <f t="shared" si="17"/>
        <v>54</v>
      </c>
      <c r="D381" s="9">
        <v>5</v>
      </c>
      <c r="E381" s="20">
        <v>21787.736132754129</v>
      </c>
      <c r="F381" s="20">
        <f>'B-B-HS'!E381*-VLookups!$C$10*2</f>
        <v>-1307.2641679652477</v>
      </c>
      <c r="G381" s="19">
        <v>0</v>
      </c>
      <c r="H381" s="20">
        <f>(-VLookups!$C$13)*(E381+F381/2)</f>
        <v>-6150.024278192509</v>
      </c>
      <c r="I381" s="19">
        <v>0</v>
      </c>
      <c r="J381" s="19">
        <v>0</v>
      </c>
      <c r="K381" s="19">
        <v>0</v>
      </c>
      <c r="L381" s="19">
        <v>0</v>
      </c>
      <c r="M381" s="19">
        <v>0</v>
      </c>
      <c r="N381" s="20" t="s">
        <v>36</v>
      </c>
      <c r="O381" s="19">
        <v>0</v>
      </c>
      <c r="P381" s="20">
        <f>P380-VLookups!$C$42</f>
        <v>-304</v>
      </c>
      <c r="Q381" s="22">
        <v>137</v>
      </c>
      <c r="R381" s="19">
        <v>0</v>
      </c>
      <c r="S381" s="20">
        <f>VLookups!$C$50</f>
        <v>-3580.614715990946</v>
      </c>
      <c r="T381" s="19">
        <v>0</v>
      </c>
      <c r="U381" s="9">
        <v>233</v>
      </c>
      <c r="V381" s="21">
        <f>V380-VLookups!$C$54</f>
        <v>-2385</v>
      </c>
      <c r="W381" s="21">
        <f>-VLookups!$C$60</f>
        <v>-300</v>
      </c>
      <c r="X381" s="21">
        <f>-VLookups!$C$62</f>
        <v>-125</v>
      </c>
      <c r="Y381" s="20">
        <f>Y380*(1+VLookups!$C$57/12)</f>
        <v>-448.40899812563993</v>
      </c>
      <c r="Z381" s="20">
        <f>-E381*VLookups!$J$3</f>
        <v>-871.50944531016523</v>
      </c>
      <c r="AA381" s="19">
        <v>0</v>
      </c>
      <c r="AB381" s="20">
        <f t="shared" si="15"/>
        <v>6969.5466111522483</v>
      </c>
      <c r="AC381" s="20">
        <f t="shared" si="16"/>
        <v>1113044.277447738</v>
      </c>
    </row>
    <row r="382" spans="2:29" x14ac:dyDescent="0.25">
      <c r="B382" s="9">
        <v>378</v>
      </c>
      <c r="C382" s="9">
        <f t="shared" si="17"/>
        <v>54</v>
      </c>
      <c r="D382" s="9">
        <v>6</v>
      </c>
      <c r="E382" s="20">
        <v>21787.736132754129</v>
      </c>
      <c r="F382" s="20">
        <f>'B-B-HS'!E382*-VLookups!$C$10*2</f>
        <v>-1307.2641679652477</v>
      </c>
      <c r="G382" s="19">
        <v>0</v>
      </c>
      <c r="H382" s="20">
        <f>(-VLookups!$C$13)*(E382+F382/2)</f>
        <v>-6150.024278192509</v>
      </c>
      <c r="I382" s="19">
        <v>0</v>
      </c>
      <c r="J382" s="19">
        <v>0</v>
      </c>
      <c r="K382" s="19">
        <v>0</v>
      </c>
      <c r="L382" s="19">
        <v>0</v>
      </c>
      <c r="M382" s="19">
        <v>0</v>
      </c>
      <c r="N382" s="20" t="s">
        <v>36</v>
      </c>
      <c r="O382" s="19">
        <v>0</v>
      </c>
      <c r="P382" s="20">
        <f>P381-VLookups!$C$42</f>
        <v>-305.5</v>
      </c>
      <c r="Q382" s="22">
        <v>138</v>
      </c>
      <c r="R382" s="19">
        <v>0</v>
      </c>
      <c r="S382" s="20">
        <f>VLookups!$C$50</f>
        <v>-3580.614715990946</v>
      </c>
      <c r="T382" s="19">
        <v>0</v>
      </c>
      <c r="U382" s="9">
        <v>234</v>
      </c>
      <c r="V382" s="21">
        <f>V381-VLookups!$C$54</f>
        <v>-2390</v>
      </c>
      <c r="W382" s="21">
        <f>-VLookups!$C$60</f>
        <v>-300</v>
      </c>
      <c r="X382" s="21">
        <f>-VLookups!$C$62</f>
        <v>-125</v>
      </c>
      <c r="Y382" s="20">
        <f>Y381*(1+VLookups!$C$57/12)</f>
        <v>-449.71685770350638</v>
      </c>
      <c r="Z382" s="20">
        <f>-E382*VLookups!$J$3</f>
        <v>-871.50944531016523</v>
      </c>
      <c r="AA382" s="19">
        <v>0</v>
      </c>
      <c r="AB382" s="20">
        <f t="shared" si="15"/>
        <v>6961.7387515743821</v>
      </c>
      <c r="AC382" s="20">
        <f t="shared" si="16"/>
        <v>1121861.0899950587</v>
      </c>
    </row>
    <row r="383" spans="2:29" x14ac:dyDescent="0.25">
      <c r="B383" s="9">
        <v>379</v>
      </c>
      <c r="C383" s="9">
        <f t="shared" si="17"/>
        <v>54</v>
      </c>
      <c r="D383" s="9">
        <v>7</v>
      </c>
      <c r="E383" s="20">
        <v>21787.736132754129</v>
      </c>
      <c r="F383" s="20">
        <f>'B-B-HS'!E383*-VLookups!$C$10*2</f>
        <v>-1307.2641679652477</v>
      </c>
      <c r="G383" s="19">
        <v>0</v>
      </c>
      <c r="H383" s="20">
        <f>(-VLookups!$C$13)*(E383+F383/2)</f>
        <v>-6150.024278192509</v>
      </c>
      <c r="I383" s="19">
        <v>0</v>
      </c>
      <c r="J383" s="19">
        <v>0</v>
      </c>
      <c r="K383" s="19">
        <v>0</v>
      </c>
      <c r="L383" s="19">
        <v>0</v>
      </c>
      <c r="M383" s="19">
        <v>0</v>
      </c>
      <c r="N383" s="20" t="s">
        <v>36</v>
      </c>
      <c r="O383" s="19">
        <v>0</v>
      </c>
      <c r="P383" s="20">
        <f>P382-VLookups!$C$42</f>
        <v>-307</v>
      </c>
      <c r="Q383" s="22">
        <v>139</v>
      </c>
      <c r="R383" s="19">
        <v>0</v>
      </c>
      <c r="S383" s="20">
        <f>VLookups!$C$50</f>
        <v>-3580.614715990946</v>
      </c>
      <c r="T383" s="19">
        <v>0</v>
      </c>
      <c r="U383" s="9">
        <v>235</v>
      </c>
      <c r="V383" s="21">
        <f>V382-VLookups!$C$54</f>
        <v>-2395</v>
      </c>
      <c r="W383" s="21">
        <f>-VLookups!$C$60</f>
        <v>-300</v>
      </c>
      <c r="X383" s="21">
        <f>-VLookups!$C$62</f>
        <v>-125</v>
      </c>
      <c r="Y383" s="20">
        <f>Y382*(1+VLookups!$C$57/12)</f>
        <v>-451.0285318718083</v>
      </c>
      <c r="Z383" s="20">
        <f>-E383*VLookups!$J$3</f>
        <v>-871.50944531016523</v>
      </c>
      <c r="AA383" s="19">
        <v>0</v>
      </c>
      <c r="AB383" s="20">
        <f t="shared" si="15"/>
        <v>6953.9270774060806</v>
      </c>
      <c r="AC383" s="20">
        <f t="shared" si="16"/>
        <v>1130684.7855557899</v>
      </c>
    </row>
    <row r="384" spans="2:29" x14ac:dyDescent="0.25">
      <c r="B384" s="9">
        <v>380</v>
      </c>
      <c r="C384" s="9">
        <f t="shared" si="17"/>
        <v>54</v>
      </c>
      <c r="D384" s="9">
        <v>8</v>
      </c>
      <c r="E384" s="20">
        <v>21787.736132754129</v>
      </c>
      <c r="F384" s="20">
        <f>'B-B-HS'!E384*-VLookups!$C$10*2</f>
        <v>-1307.2641679652477</v>
      </c>
      <c r="G384" s="19">
        <v>0</v>
      </c>
      <c r="H384" s="20">
        <f>(-VLookups!$C$13)*(E384+F384/2)</f>
        <v>-6150.024278192509</v>
      </c>
      <c r="I384" s="19">
        <v>0</v>
      </c>
      <c r="J384" s="19">
        <v>0</v>
      </c>
      <c r="K384" s="19">
        <v>0</v>
      </c>
      <c r="L384" s="19">
        <v>0</v>
      </c>
      <c r="M384" s="19">
        <v>0</v>
      </c>
      <c r="N384" s="20" t="s">
        <v>36</v>
      </c>
      <c r="O384" s="19">
        <v>0</v>
      </c>
      <c r="P384" s="20">
        <f>P383-VLookups!$C$42</f>
        <v>-308.5</v>
      </c>
      <c r="Q384" s="22">
        <v>140</v>
      </c>
      <c r="R384" s="19">
        <v>0</v>
      </c>
      <c r="S384" s="20">
        <f>VLookups!$C$50</f>
        <v>-3580.614715990946</v>
      </c>
      <c r="T384" s="19">
        <v>0</v>
      </c>
      <c r="U384" s="9">
        <v>236</v>
      </c>
      <c r="V384" s="21">
        <f>V383-VLookups!$C$54</f>
        <v>-2400</v>
      </c>
      <c r="W384" s="21">
        <f>-VLookups!$C$60</f>
        <v>-300</v>
      </c>
      <c r="X384" s="21">
        <f>-VLookups!$C$62</f>
        <v>-125</v>
      </c>
      <c r="Y384" s="20">
        <f>Y383*(1+VLookups!$C$57/12)</f>
        <v>-452.34403175643439</v>
      </c>
      <c r="Z384" s="20">
        <f>-E384*VLookups!$J$3</f>
        <v>-871.50944531016523</v>
      </c>
      <c r="AA384" s="19">
        <v>0</v>
      </c>
      <c r="AB384" s="20">
        <f t="shared" si="15"/>
        <v>6946.1115775214539</v>
      </c>
      <c r="AC384" s="20">
        <f t="shared" si="16"/>
        <v>1139515.3717759044</v>
      </c>
    </row>
    <row r="385" spans="2:29" x14ac:dyDescent="0.25">
      <c r="B385" s="9">
        <v>381</v>
      </c>
      <c r="C385" s="9">
        <f t="shared" si="17"/>
        <v>54</v>
      </c>
      <c r="D385" s="9">
        <v>9</v>
      </c>
      <c r="E385" s="20">
        <v>21787.736132754129</v>
      </c>
      <c r="F385" s="20">
        <f>'B-B-HS'!E385*-VLookups!$C$10*2</f>
        <v>-1307.2641679652477</v>
      </c>
      <c r="G385" s="19">
        <v>0</v>
      </c>
      <c r="H385" s="20">
        <f>(-VLookups!$C$13)*(E385+F385/2)</f>
        <v>-6150.024278192509</v>
      </c>
      <c r="I385" s="19">
        <v>0</v>
      </c>
      <c r="J385" s="19">
        <v>0</v>
      </c>
      <c r="K385" s="19">
        <v>0</v>
      </c>
      <c r="L385" s="19">
        <v>0</v>
      </c>
      <c r="M385" s="19">
        <v>0</v>
      </c>
      <c r="N385" s="20" t="s">
        <v>36</v>
      </c>
      <c r="O385" s="19">
        <v>0</v>
      </c>
      <c r="P385" s="20">
        <f>P384-VLookups!$C$42</f>
        <v>-310</v>
      </c>
      <c r="Q385" s="22">
        <v>141</v>
      </c>
      <c r="R385" s="19">
        <v>0</v>
      </c>
      <c r="S385" s="20">
        <f>VLookups!$C$50</f>
        <v>-3580.614715990946</v>
      </c>
      <c r="T385" s="19">
        <v>0</v>
      </c>
      <c r="U385" s="9">
        <v>237</v>
      </c>
      <c r="V385" s="21">
        <f>V384-VLookups!$C$54</f>
        <v>-2405</v>
      </c>
      <c r="W385" s="21">
        <f>-VLookups!$C$60</f>
        <v>-300</v>
      </c>
      <c r="X385" s="21">
        <f>-VLookups!$C$62</f>
        <v>-125</v>
      </c>
      <c r="Y385" s="20">
        <f>Y384*(1+VLookups!$C$57/12)</f>
        <v>-453.66336851572402</v>
      </c>
      <c r="Z385" s="20">
        <f>-E385*VLookups!$J$3</f>
        <v>-871.50944531016523</v>
      </c>
      <c r="AA385" s="19">
        <v>0</v>
      </c>
      <c r="AB385" s="20">
        <f t="shared" si="15"/>
        <v>6938.2922407621645</v>
      </c>
      <c r="AC385" s="20">
        <f t="shared" si="16"/>
        <v>1148352.8563029598</v>
      </c>
    </row>
    <row r="386" spans="2:29" x14ac:dyDescent="0.25">
      <c r="B386" s="9">
        <v>382</v>
      </c>
      <c r="C386" s="9">
        <f t="shared" si="17"/>
        <v>54</v>
      </c>
      <c r="D386" s="9">
        <v>10</v>
      </c>
      <c r="E386" s="20">
        <v>21787.736132754129</v>
      </c>
      <c r="F386" s="20">
        <f>'B-B-HS'!E386*-VLookups!$C$10*2</f>
        <v>-1307.2641679652477</v>
      </c>
      <c r="G386" s="19">
        <v>0</v>
      </c>
      <c r="H386" s="20">
        <f>(-VLookups!$C$13)*(E386+F386/2)</f>
        <v>-6150.024278192509</v>
      </c>
      <c r="I386" s="19">
        <v>0</v>
      </c>
      <c r="J386" s="19">
        <v>0</v>
      </c>
      <c r="K386" s="19">
        <v>0</v>
      </c>
      <c r="L386" s="19">
        <v>0</v>
      </c>
      <c r="M386" s="19">
        <v>0</v>
      </c>
      <c r="N386" s="20" t="s">
        <v>36</v>
      </c>
      <c r="O386" s="19">
        <v>0</v>
      </c>
      <c r="P386" s="20">
        <f>P385-VLookups!$C$42</f>
        <v>-311.5</v>
      </c>
      <c r="Q386" s="22">
        <v>142</v>
      </c>
      <c r="R386" s="19">
        <v>0</v>
      </c>
      <c r="S386" s="20">
        <f>VLookups!$C$50</f>
        <v>-3580.614715990946</v>
      </c>
      <c r="T386" s="19">
        <v>0</v>
      </c>
      <c r="U386" s="9">
        <v>238</v>
      </c>
      <c r="V386" s="21">
        <f>V385-VLookups!$C$54</f>
        <v>-2410</v>
      </c>
      <c r="W386" s="21">
        <f>-VLookups!$C$60</f>
        <v>-300</v>
      </c>
      <c r="X386" s="21">
        <f>-VLookups!$C$62</f>
        <v>-125</v>
      </c>
      <c r="Y386" s="20">
        <f>Y385*(1+VLookups!$C$57/12)</f>
        <v>-454.98655334056156</v>
      </c>
      <c r="Z386" s="20">
        <f>-E386*VLookups!$J$3</f>
        <v>-871.50944531016523</v>
      </c>
      <c r="AA386" s="19">
        <v>0</v>
      </c>
      <c r="AB386" s="20">
        <f t="shared" si="15"/>
        <v>6930.4690559373266</v>
      </c>
      <c r="AC386" s="20">
        <f t="shared" si="16"/>
        <v>1157197.2467860689</v>
      </c>
    </row>
    <row r="387" spans="2:29" x14ac:dyDescent="0.25">
      <c r="B387" s="9">
        <v>383</v>
      </c>
      <c r="C387" s="9">
        <f t="shared" si="17"/>
        <v>54</v>
      </c>
      <c r="D387" s="9">
        <v>11</v>
      </c>
      <c r="E387" s="20">
        <v>21787.736132754129</v>
      </c>
      <c r="F387" s="20">
        <f>'B-B-HS'!E387*-VLookups!$C$10*2</f>
        <v>-1307.2641679652477</v>
      </c>
      <c r="G387" s="19">
        <v>0</v>
      </c>
      <c r="H387" s="20">
        <f>(-VLookups!$C$13)*(E387+F387/2)</f>
        <v>-6150.024278192509</v>
      </c>
      <c r="I387" s="19">
        <v>0</v>
      </c>
      <c r="J387" s="19">
        <v>0</v>
      </c>
      <c r="K387" s="19">
        <v>0</v>
      </c>
      <c r="L387" s="19">
        <v>0</v>
      </c>
      <c r="M387" s="19">
        <v>0</v>
      </c>
      <c r="N387" s="20" t="s">
        <v>36</v>
      </c>
      <c r="O387" s="19">
        <v>0</v>
      </c>
      <c r="P387" s="20">
        <f>P386-VLookups!$C$42</f>
        <v>-313</v>
      </c>
      <c r="Q387" s="22">
        <v>143</v>
      </c>
      <c r="R387" s="19">
        <v>0</v>
      </c>
      <c r="S387" s="20">
        <f>VLookups!$C$50</f>
        <v>-3580.614715990946</v>
      </c>
      <c r="T387" s="19">
        <v>0</v>
      </c>
      <c r="U387" s="9">
        <v>239</v>
      </c>
      <c r="V387" s="21">
        <f>V386-VLookups!$C$54</f>
        <v>-2415</v>
      </c>
      <c r="W387" s="21">
        <f>-VLookups!$C$60</f>
        <v>-300</v>
      </c>
      <c r="X387" s="21">
        <f>-VLookups!$C$62</f>
        <v>-125</v>
      </c>
      <c r="Y387" s="20">
        <f>Y386*(1+VLookups!$C$57/12)</f>
        <v>-456.31359745447151</v>
      </c>
      <c r="Z387" s="20">
        <f>-E387*VLookups!$J$3</f>
        <v>-871.50944531016523</v>
      </c>
      <c r="AA387" s="19">
        <v>0</v>
      </c>
      <c r="AB387" s="20">
        <f t="shared" si="15"/>
        <v>6922.6420118234173</v>
      </c>
      <c r="AC387" s="20">
        <f t="shared" si="16"/>
        <v>1166048.5508758691</v>
      </c>
    </row>
    <row r="388" spans="2:29" x14ac:dyDescent="0.25">
      <c r="B388" s="9">
        <v>384</v>
      </c>
      <c r="C388" s="9">
        <f t="shared" si="17"/>
        <v>55</v>
      </c>
      <c r="D388" s="9">
        <v>0</v>
      </c>
      <c r="E388" s="20">
        <v>22550.306897400522</v>
      </c>
      <c r="F388" s="20">
        <f>'B-B-HS'!E388*-VLookups!$C$10*2</f>
        <v>-1353.0184138440313</v>
      </c>
      <c r="G388" s="19">
        <v>0</v>
      </c>
      <c r="H388" s="20">
        <f>(-VLookups!$C$13)*(E388+F388/2)</f>
        <v>-6365.2751279292461</v>
      </c>
      <c r="I388" s="19">
        <v>0</v>
      </c>
      <c r="J388" s="19">
        <v>0</v>
      </c>
      <c r="K388" s="19">
        <v>0</v>
      </c>
      <c r="L388" s="19">
        <v>0</v>
      </c>
      <c r="M388" s="19">
        <v>0</v>
      </c>
      <c r="N388" s="20" t="s">
        <v>36</v>
      </c>
      <c r="O388" s="19">
        <v>0</v>
      </c>
      <c r="P388" s="20">
        <f>P387-VLookups!$C$42</f>
        <v>-314.5</v>
      </c>
      <c r="Q388" s="22">
        <v>144</v>
      </c>
      <c r="R388" s="19">
        <v>0</v>
      </c>
      <c r="S388" s="20">
        <f>VLookups!$C$50</f>
        <v>-3580.614715990946</v>
      </c>
      <c r="T388" s="19">
        <v>0</v>
      </c>
      <c r="U388" s="9">
        <v>240</v>
      </c>
      <c r="V388" s="21">
        <f>V387-VLookups!$C$54</f>
        <v>-2420</v>
      </c>
      <c r="W388" s="21">
        <f>-VLookups!$C$60</f>
        <v>-300</v>
      </c>
      <c r="X388" s="21">
        <f>-VLookups!$C$62</f>
        <v>-125</v>
      </c>
      <c r="Y388" s="20">
        <f>Y387*(1+VLookups!$C$57/12)</f>
        <v>-457.64451211371374</v>
      </c>
      <c r="Z388" s="20">
        <f>-E388*VLookups!$J$3</f>
        <v>-902.01227589602092</v>
      </c>
      <c r="AA388" s="19">
        <v>0</v>
      </c>
      <c r="AB388" s="20">
        <f t="shared" si="15"/>
        <v>7408.7510585485816</v>
      </c>
      <c r="AC388" s="20">
        <f t="shared" si="16"/>
        <v>1175400.7161858776</v>
      </c>
    </row>
    <row r="389" spans="2:29" x14ac:dyDescent="0.25">
      <c r="B389" s="9">
        <v>385</v>
      </c>
      <c r="C389" s="9">
        <f t="shared" si="17"/>
        <v>55</v>
      </c>
      <c r="D389" s="9">
        <v>1</v>
      </c>
      <c r="E389" s="20">
        <v>22550.306897400522</v>
      </c>
      <c r="F389" s="20">
        <f>'B-B-HS'!E389*-VLookups!$C$10*2</f>
        <v>-1353.0184138440313</v>
      </c>
      <c r="G389" s="19">
        <v>0</v>
      </c>
      <c r="H389" s="20">
        <f>(-VLookups!$C$13)*(E389+F389/2)</f>
        <v>-6365.2751279292461</v>
      </c>
      <c r="I389" s="19">
        <v>0</v>
      </c>
      <c r="J389" s="19">
        <v>0</v>
      </c>
      <c r="K389" s="19">
        <v>0</v>
      </c>
      <c r="L389" s="19">
        <v>0</v>
      </c>
      <c r="M389" s="19">
        <v>0</v>
      </c>
      <c r="N389" s="20" t="s">
        <v>36</v>
      </c>
      <c r="O389" s="19">
        <v>0</v>
      </c>
      <c r="P389" s="20">
        <f>P388-VLookups!$C$42</f>
        <v>-316</v>
      </c>
      <c r="Q389" s="22">
        <v>145</v>
      </c>
      <c r="R389" s="19">
        <v>0</v>
      </c>
      <c r="S389" s="20">
        <f>VLookups!$C$50</f>
        <v>-3580.614715990946</v>
      </c>
      <c r="T389" s="19">
        <v>0</v>
      </c>
      <c r="U389" s="9">
        <v>241</v>
      </c>
      <c r="V389" s="21">
        <f>V388-VLookups!$C$54</f>
        <v>-2425</v>
      </c>
      <c r="W389" s="21">
        <f>-VLookups!$C$60</f>
        <v>-300</v>
      </c>
      <c r="X389" s="21">
        <f>-VLookups!$C$62</f>
        <v>-125</v>
      </c>
      <c r="Y389" s="20">
        <f>Y388*(1+VLookups!$C$57/12)</f>
        <v>-458.97930860737875</v>
      </c>
      <c r="Z389" s="20">
        <f>-E389*VLookups!$J$3</f>
        <v>-902.01227589602092</v>
      </c>
      <c r="AA389" s="19">
        <v>0</v>
      </c>
      <c r="AB389" s="20">
        <f t="shared" ref="AB389:AB452" si="18">SUM(E389,F389/2,H389,I389,K389,L389,M389,O389,P389,R389,S389,T389,V389,W389,X389,Y389,G389,J389,Z389,AA389)</f>
        <v>7400.9162620549159</v>
      </c>
      <c r="AC389" s="20">
        <f t="shared" ref="AC389:AC452" si="19">AB389+(AC388*(1+($AC$2/12)))</f>
        <v>1184760.6336415755</v>
      </c>
    </row>
    <row r="390" spans="2:29" x14ac:dyDescent="0.25">
      <c r="B390" s="9">
        <v>386</v>
      </c>
      <c r="C390" s="9">
        <f t="shared" si="17"/>
        <v>55</v>
      </c>
      <c r="D390" s="9">
        <v>2</v>
      </c>
      <c r="E390" s="20">
        <v>22550.306897400522</v>
      </c>
      <c r="F390" s="20">
        <f>'B-B-HS'!E390*-VLookups!$C$10*2</f>
        <v>-1353.0184138440313</v>
      </c>
      <c r="G390" s="19">
        <v>0</v>
      </c>
      <c r="H390" s="20">
        <f>(-VLookups!$C$13)*(E390+F390/2)</f>
        <v>-6365.2751279292461</v>
      </c>
      <c r="I390" s="19">
        <v>0</v>
      </c>
      <c r="J390" s="19">
        <v>0</v>
      </c>
      <c r="K390" s="19">
        <v>0</v>
      </c>
      <c r="L390" s="19">
        <v>0</v>
      </c>
      <c r="M390" s="19">
        <v>0</v>
      </c>
      <c r="N390" s="20" t="s">
        <v>36</v>
      </c>
      <c r="O390" s="19">
        <v>0</v>
      </c>
      <c r="P390" s="20">
        <f>P389-VLookups!$C$42</f>
        <v>-317.5</v>
      </c>
      <c r="Q390" s="22">
        <v>146</v>
      </c>
      <c r="R390" s="19">
        <v>0</v>
      </c>
      <c r="S390" s="20">
        <f>VLookups!$C$50</f>
        <v>-3580.614715990946</v>
      </c>
      <c r="T390" s="19">
        <v>0</v>
      </c>
      <c r="U390" s="9">
        <v>242</v>
      </c>
      <c r="V390" s="21">
        <f>V389-VLookups!$C$54</f>
        <v>-2430</v>
      </c>
      <c r="W390" s="21">
        <f>-VLookups!$C$60</f>
        <v>-300</v>
      </c>
      <c r="X390" s="21">
        <f>-VLookups!$C$62</f>
        <v>-125</v>
      </c>
      <c r="Y390" s="20">
        <f>Y389*(1+VLookups!$C$57/12)</f>
        <v>-460.31799825748362</v>
      </c>
      <c r="Z390" s="20">
        <f>-E390*VLookups!$J$3</f>
        <v>-902.01227589602092</v>
      </c>
      <c r="AA390" s="19">
        <v>0</v>
      </c>
      <c r="AB390" s="20">
        <f t="shared" si="18"/>
        <v>7393.0775724048108</v>
      </c>
      <c r="AC390" s="20">
        <f t="shared" si="19"/>
        <v>1194128.3122700497</v>
      </c>
    </row>
    <row r="391" spans="2:29" x14ac:dyDescent="0.25">
      <c r="B391" s="9">
        <v>387</v>
      </c>
      <c r="C391" s="9">
        <f t="shared" si="17"/>
        <v>55</v>
      </c>
      <c r="D391" s="9">
        <v>3</v>
      </c>
      <c r="E391" s="20">
        <v>22550.306897400522</v>
      </c>
      <c r="F391" s="20">
        <f>'B-B-HS'!E391*-VLookups!$C$10*2</f>
        <v>-1353.0184138440313</v>
      </c>
      <c r="G391" s="19">
        <v>0</v>
      </c>
      <c r="H391" s="20">
        <f>(-VLookups!$C$13)*(E391+F391/2)</f>
        <v>-6365.2751279292461</v>
      </c>
      <c r="I391" s="19">
        <v>0</v>
      </c>
      <c r="J391" s="19">
        <v>0</v>
      </c>
      <c r="K391" s="19">
        <v>0</v>
      </c>
      <c r="L391" s="19">
        <v>0</v>
      </c>
      <c r="M391" s="19">
        <v>0</v>
      </c>
      <c r="N391" s="20" t="s">
        <v>36</v>
      </c>
      <c r="O391" s="19">
        <v>0</v>
      </c>
      <c r="P391" s="20">
        <f>P390-VLookups!$C$42</f>
        <v>-319</v>
      </c>
      <c r="Q391" s="22">
        <v>147</v>
      </c>
      <c r="R391" s="19">
        <v>0</v>
      </c>
      <c r="S391" s="20">
        <f>VLookups!$C$50</f>
        <v>-3580.614715990946</v>
      </c>
      <c r="T391" s="19">
        <v>0</v>
      </c>
      <c r="U391" s="9">
        <v>243</v>
      </c>
      <c r="V391" s="21">
        <f>V390-VLookups!$C$54</f>
        <v>-2435</v>
      </c>
      <c r="W391" s="21">
        <f>-VLookups!$C$60</f>
        <v>-300</v>
      </c>
      <c r="X391" s="21">
        <f>-VLookups!$C$62</f>
        <v>-125</v>
      </c>
      <c r="Y391" s="20">
        <f>Y390*(1+VLookups!$C$57/12)</f>
        <v>-461.66059241906794</v>
      </c>
      <c r="Z391" s="20">
        <f>-E391*VLookups!$J$3</f>
        <v>-902.01227589602092</v>
      </c>
      <c r="AA391" s="19">
        <v>0</v>
      </c>
      <c r="AB391" s="20">
        <f t="shared" si="18"/>
        <v>7385.2349782432266</v>
      </c>
      <c r="AC391" s="20">
        <f t="shared" si="19"/>
        <v>1203503.7611020764</v>
      </c>
    </row>
    <row r="392" spans="2:29" x14ac:dyDescent="0.25">
      <c r="B392" s="9">
        <v>388</v>
      </c>
      <c r="C392" s="9">
        <f t="shared" si="17"/>
        <v>55</v>
      </c>
      <c r="D392" s="9">
        <v>4</v>
      </c>
      <c r="E392" s="20">
        <v>22550.306897400522</v>
      </c>
      <c r="F392" s="20">
        <f>'B-B-HS'!E392*-VLookups!$C$10*2</f>
        <v>-1353.0184138440313</v>
      </c>
      <c r="G392" s="19">
        <v>0</v>
      </c>
      <c r="H392" s="20">
        <f>(-VLookups!$C$13)*(E392+F392/2)</f>
        <v>-6365.2751279292461</v>
      </c>
      <c r="I392" s="19">
        <v>0</v>
      </c>
      <c r="J392" s="19">
        <v>0</v>
      </c>
      <c r="K392" s="19">
        <v>0</v>
      </c>
      <c r="L392" s="19">
        <v>0</v>
      </c>
      <c r="M392" s="19">
        <v>0</v>
      </c>
      <c r="N392" s="20" t="s">
        <v>36</v>
      </c>
      <c r="O392" s="19">
        <v>0</v>
      </c>
      <c r="P392" s="20">
        <f>P391-VLookups!$C$42</f>
        <v>-320.5</v>
      </c>
      <c r="Q392" s="22">
        <v>148</v>
      </c>
      <c r="R392" s="19">
        <v>0</v>
      </c>
      <c r="S392" s="20">
        <f>VLookups!$C$50</f>
        <v>-3580.614715990946</v>
      </c>
      <c r="T392" s="19">
        <v>0</v>
      </c>
      <c r="U392" s="9">
        <v>244</v>
      </c>
      <c r="V392" s="21">
        <f>V391-VLookups!$C$54</f>
        <v>-2440</v>
      </c>
      <c r="W392" s="21">
        <f>-VLookups!$C$60</f>
        <v>-300</v>
      </c>
      <c r="X392" s="21">
        <f>-VLookups!$C$62</f>
        <v>-125</v>
      </c>
      <c r="Y392" s="20">
        <f>Y391*(1+VLookups!$C$57/12)</f>
        <v>-463.0071024802902</v>
      </c>
      <c r="Z392" s="20">
        <f>-E392*VLookups!$J$3</f>
        <v>-902.01227589602092</v>
      </c>
      <c r="AA392" s="19">
        <v>0</v>
      </c>
      <c r="AB392" s="20">
        <f t="shared" si="18"/>
        <v>7377.3884681820036</v>
      </c>
      <c r="AC392" s="20">
        <f t="shared" si="19"/>
        <v>1212886.9891720952</v>
      </c>
    </row>
    <row r="393" spans="2:29" x14ac:dyDescent="0.25">
      <c r="B393" s="9">
        <v>389</v>
      </c>
      <c r="C393" s="9">
        <f t="shared" si="17"/>
        <v>55</v>
      </c>
      <c r="D393" s="9">
        <v>5</v>
      </c>
      <c r="E393" s="20">
        <v>22550.306897400522</v>
      </c>
      <c r="F393" s="20">
        <f>'B-B-HS'!E393*-VLookups!$C$10*2</f>
        <v>-1353.0184138440313</v>
      </c>
      <c r="G393" s="19">
        <v>0</v>
      </c>
      <c r="H393" s="20">
        <f>(-VLookups!$C$13)*(E393+F393/2)</f>
        <v>-6365.2751279292461</v>
      </c>
      <c r="I393" s="19">
        <v>0</v>
      </c>
      <c r="J393" s="19">
        <v>0</v>
      </c>
      <c r="K393" s="19">
        <v>0</v>
      </c>
      <c r="L393" s="19">
        <v>0</v>
      </c>
      <c r="M393" s="19">
        <v>0</v>
      </c>
      <c r="N393" s="20" t="s">
        <v>36</v>
      </c>
      <c r="O393" s="19">
        <v>0</v>
      </c>
      <c r="P393" s="20">
        <f>P392-VLookups!$C$42</f>
        <v>-322</v>
      </c>
      <c r="Q393" s="22">
        <v>149</v>
      </c>
      <c r="R393" s="19">
        <v>0</v>
      </c>
      <c r="S393" s="20">
        <f>VLookups!$C$50</f>
        <v>-3580.614715990946</v>
      </c>
      <c r="T393" s="19">
        <v>0</v>
      </c>
      <c r="U393" s="9">
        <v>245</v>
      </c>
      <c r="V393" s="21">
        <f>V392-VLookups!$C$54</f>
        <v>-2445</v>
      </c>
      <c r="W393" s="21">
        <f>-VLookups!$C$60</f>
        <v>-300</v>
      </c>
      <c r="X393" s="21">
        <f>-VLookups!$C$62</f>
        <v>-125</v>
      </c>
      <c r="Y393" s="20">
        <f>Y392*(1+VLookups!$C$57/12)</f>
        <v>-464.35753986252439</v>
      </c>
      <c r="Z393" s="20">
        <f>-E393*VLookups!$J$3</f>
        <v>-902.01227589602092</v>
      </c>
      <c r="AA393" s="19">
        <v>0</v>
      </c>
      <c r="AB393" s="20">
        <f t="shared" si="18"/>
        <v>7369.5380307997693</v>
      </c>
      <c r="AC393" s="20">
        <f t="shared" si="19"/>
        <v>1222278.0055181817</v>
      </c>
    </row>
    <row r="394" spans="2:29" x14ac:dyDescent="0.25">
      <c r="B394" s="9">
        <v>390</v>
      </c>
      <c r="C394" s="9">
        <f t="shared" si="17"/>
        <v>55</v>
      </c>
      <c r="D394" s="9">
        <v>6</v>
      </c>
      <c r="E394" s="20">
        <v>22550.306897400522</v>
      </c>
      <c r="F394" s="20">
        <f>'B-B-HS'!E394*-VLookups!$C$10*2</f>
        <v>-1353.0184138440313</v>
      </c>
      <c r="G394" s="19">
        <v>0</v>
      </c>
      <c r="H394" s="20">
        <f>(-VLookups!$C$13)*(E394+F394/2)</f>
        <v>-6365.2751279292461</v>
      </c>
      <c r="I394" s="19">
        <v>0</v>
      </c>
      <c r="J394" s="19">
        <v>0</v>
      </c>
      <c r="K394" s="19">
        <v>0</v>
      </c>
      <c r="L394" s="19">
        <v>0</v>
      </c>
      <c r="M394" s="19">
        <v>0</v>
      </c>
      <c r="N394" s="20" t="s">
        <v>36</v>
      </c>
      <c r="O394" s="19">
        <v>0</v>
      </c>
      <c r="P394" s="20">
        <f>P393-VLookups!$C$42</f>
        <v>-323.5</v>
      </c>
      <c r="Q394" s="22">
        <v>150</v>
      </c>
      <c r="R394" s="19">
        <v>0</v>
      </c>
      <c r="S394" s="20">
        <f>VLookups!$C$50</f>
        <v>-3580.614715990946</v>
      </c>
      <c r="T394" s="19">
        <v>0</v>
      </c>
      <c r="U394" s="9">
        <v>246</v>
      </c>
      <c r="V394" s="21">
        <f>V393-VLookups!$C$54</f>
        <v>-2450</v>
      </c>
      <c r="W394" s="21">
        <f>-VLookups!$C$60</f>
        <v>-300</v>
      </c>
      <c r="X394" s="21">
        <f>-VLookups!$C$62</f>
        <v>-125</v>
      </c>
      <c r="Y394" s="20">
        <f>Y393*(1+VLookups!$C$57/12)</f>
        <v>-465.71191602045678</v>
      </c>
      <c r="Z394" s="20">
        <f>-E394*VLookups!$J$3</f>
        <v>-902.01227589602092</v>
      </c>
      <c r="AA394" s="19">
        <v>0</v>
      </c>
      <c r="AB394" s="20">
        <f t="shared" si="18"/>
        <v>7361.6836546418381</v>
      </c>
      <c r="AC394" s="20">
        <f t="shared" si="19"/>
        <v>1231676.8191820204</v>
      </c>
    </row>
    <row r="395" spans="2:29" x14ac:dyDescent="0.25">
      <c r="B395" s="9">
        <v>391</v>
      </c>
      <c r="C395" s="9">
        <f t="shared" si="17"/>
        <v>55</v>
      </c>
      <c r="D395" s="9">
        <v>7</v>
      </c>
      <c r="E395" s="20">
        <v>22550.306897400522</v>
      </c>
      <c r="F395" s="20">
        <f>'B-B-HS'!E395*-VLookups!$C$10*2</f>
        <v>-1353.0184138440313</v>
      </c>
      <c r="G395" s="19">
        <v>0</v>
      </c>
      <c r="H395" s="20">
        <f>(-VLookups!$C$13)*(E395+F395/2)</f>
        <v>-6365.2751279292461</v>
      </c>
      <c r="I395" s="19">
        <v>0</v>
      </c>
      <c r="J395" s="19">
        <v>0</v>
      </c>
      <c r="K395" s="19">
        <v>0</v>
      </c>
      <c r="L395" s="19">
        <v>0</v>
      </c>
      <c r="M395" s="19">
        <v>0</v>
      </c>
      <c r="N395" s="20" t="s">
        <v>36</v>
      </c>
      <c r="O395" s="19">
        <v>0</v>
      </c>
      <c r="P395" s="20">
        <f>P394-VLookups!$C$42</f>
        <v>-325</v>
      </c>
      <c r="Q395" s="22">
        <v>151</v>
      </c>
      <c r="R395" s="19">
        <v>0</v>
      </c>
      <c r="S395" s="20">
        <f>VLookups!$C$50</f>
        <v>-3580.614715990946</v>
      </c>
      <c r="T395" s="19">
        <v>0</v>
      </c>
      <c r="U395" s="9">
        <v>247</v>
      </c>
      <c r="V395" s="21">
        <f>V394-VLookups!$C$54</f>
        <v>-2455</v>
      </c>
      <c r="W395" s="21">
        <f>-VLookups!$C$60</f>
        <v>-300</v>
      </c>
      <c r="X395" s="21">
        <f>-VLookups!$C$62</f>
        <v>-125</v>
      </c>
      <c r="Y395" s="20">
        <f>Y394*(1+VLookups!$C$57/12)</f>
        <v>-467.07024244218314</v>
      </c>
      <c r="Z395" s="20">
        <f>-E395*VLookups!$J$3</f>
        <v>-902.01227589602092</v>
      </c>
      <c r="AA395" s="19">
        <v>0</v>
      </c>
      <c r="AB395" s="20">
        <f t="shared" si="18"/>
        <v>7353.8253282201113</v>
      </c>
      <c r="AC395" s="20">
        <f t="shared" si="19"/>
        <v>1241083.4392088773</v>
      </c>
    </row>
    <row r="396" spans="2:29" x14ac:dyDescent="0.25">
      <c r="B396" s="9">
        <v>392</v>
      </c>
      <c r="C396" s="9">
        <f t="shared" si="17"/>
        <v>55</v>
      </c>
      <c r="D396" s="9">
        <v>8</v>
      </c>
      <c r="E396" s="20">
        <v>22550.306897400522</v>
      </c>
      <c r="F396" s="20">
        <f>'B-B-HS'!E396*-VLookups!$C$10*2</f>
        <v>-1353.0184138440313</v>
      </c>
      <c r="G396" s="19">
        <v>0</v>
      </c>
      <c r="H396" s="20">
        <f>(-VLookups!$C$13)*(E396+F396/2)</f>
        <v>-6365.2751279292461</v>
      </c>
      <c r="I396" s="19">
        <v>0</v>
      </c>
      <c r="J396" s="19">
        <v>0</v>
      </c>
      <c r="K396" s="19">
        <v>0</v>
      </c>
      <c r="L396" s="19">
        <v>0</v>
      </c>
      <c r="M396" s="19">
        <v>0</v>
      </c>
      <c r="N396" s="20" t="s">
        <v>36</v>
      </c>
      <c r="O396" s="19">
        <v>0</v>
      </c>
      <c r="P396" s="20">
        <f>P395-VLookups!$C$42</f>
        <v>-326.5</v>
      </c>
      <c r="Q396" s="22">
        <v>152</v>
      </c>
      <c r="R396" s="19">
        <v>0</v>
      </c>
      <c r="S396" s="20">
        <f>VLookups!$C$50</f>
        <v>-3580.614715990946</v>
      </c>
      <c r="T396" s="19">
        <v>0</v>
      </c>
      <c r="U396" s="9">
        <v>248</v>
      </c>
      <c r="V396" s="21">
        <f>V395-VLookups!$C$54</f>
        <v>-2460</v>
      </c>
      <c r="W396" s="21">
        <f>-VLookups!$C$60</f>
        <v>-300</v>
      </c>
      <c r="X396" s="21">
        <f>-VLookups!$C$62</f>
        <v>-125</v>
      </c>
      <c r="Y396" s="20">
        <f>Y395*(1+VLookups!$C$57/12)</f>
        <v>-468.43253064930616</v>
      </c>
      <c r="Z396" s="20">
        <f>-E396*VLookups!$J$3</f>
        <v>-902.01227589602092</v>
      </c>
      <c r="AA396" s="19">
        <v>0</v>
      </c>
      <c r="AB396" s="20">
        <f t="shared" si="18"/>
        <v>7345.9630400129881</v>
      </c>
      <c r="AC396" s="20">
        <f t="shared" si="19"/>
        <v>1250497.8746475719</v>
      </c>
    </row>
    <row r="397" spans="2:29" x14ac:dyDescent="0.25">
      <c r="B397" s="9">
        <v>393</v>
      </c>
      <c r="C397" s="9">
        <f t="shared" si="17"/>
        <v>55</v>
      </c>
      <c r="D397" s="9">
        <v>9</v>
      </c>
      <c r="E397" s="20">
        <v>22550.306897400522</v>
      </c>
      <c r="F397" s="20">
        <f>'B-B-HS'!E397*-VLookups!$C$10*2</f>
        <v>-1353.0184138440313</v>
      </c>
      <c r="G397" s="19">
        <v>0</v>
      </c>
      <c r="H397" s="20">
        <f>(-VLookups!$C$13)*(E397+F397/2)</f>
        <v>-6365.2751279292461</v>
      </c>
      <c r="I397" s="19">
        <v>0</v>
      </c>
      <c r="J397" s="19">
        <v>0</v>
      </c>
      <c r="K397" s="19">
        <v>0</v>
      </c>
      <c r="L397" s="19">
        <v>0</v>
      </c>
      <c r="M397" s="19">
        <v>0</v>
      </c>
      <c r="N397" s="20" t="s">
        <v>36</v>
      </c>
      <c r="O397" s="19">
        <v>0</v>
      </c>
      <c r="P397" s="20">
        <f>P396-VLookups!$C$42</f>
        <v>-328</v>
      </c>
      <c r="Q397" s="22">
        <v>153</v>
      </c>
      <c r="R397" s="19">
        <v>0</v>
      </c>
      <c r="S397" s="20">
        <f>VLookups!$C$50</f>
        <v>-3580.614715990946</v>
      </c>
      <c r="T397" s="19">
        <v>0</v>
      </c>
      <c r="U397" s="9">
        <v>249</v>
      </c>
      <c r="V397" s="21">
        <f>V396-VLookups!$C$54</f>
        <v>-2465</v>
      </c>
      <c r="W397" s="21">
        <f>-VLookups!$C$60</f>
        <v>-300</v>
      </c>
      <c r="X397" s="21">
        <f>-VLookups!$C$62</f>
        <v>-125</v>
      </c>
      <c r="Y397" s="20">
        <f>Y396*(1+VLookups!$C$57/12)</f>
        <v>-469.79879219703332</v>
      </c>
      <c r="Z397" s="20">
        <f>-E397*VLookups!$J$3</f>
        <v>-902.01227589602092</v>
      </c>
      <c r="AA397" s="19">
        <v>0</v>
      </c>
      <c r="AB397" s="20">
        <f t="shared" si="18"/>
        <v>7338.0967784652621</v>
      </c>
      <c r="AC397" s="20">
        <f t="shared" si="19"/>
        <v>1259920.1345504499</v>
      </c>
    </row>
    <row r="398" spans="2:29" x14ac:dyDescent="0.25">
      <c r="B398" s="9">
        <v>394</v>
      </c>
      <c r="C398" s="9">
        <f t="shared" si="17"/>
        <v>55</v>
      </c>
      <c r="D398" s="9">
        <v>10</v>
      </c>
      <c r="E398" s="20">
        <v>22550.306897400522</v>
      </c>
      <c r="F398" s="20">
        <f>'B-B-HS'!E398*-VLookups!$C$10*2</f>
        <v>-1353.0184138440313</v>
      </c>
      <c r="G398" s="19">
        <v>0</v>
      </c>
      <c r="H398" s="20">
        <f>(-VLookups!$C$13)*(E398+F398/2)</f>
        <v>-6365.2751279292461</v>
      </c>
      <c r="I398" s="19">
        <v>0</v>
      </c>
      <c r="J398" s="19">
        <v>0</v>
      </c>
      <c r="K398" s="19">
        <v>0</v>
      </c>
      <c r="L398" s="19">
        <v>0</v>
      </c>
      <c r="M398" s="19">
        <v>0</v>
      </c>
      <c r="N398" s="20" t="s">
        <v>36</v>
      </c>
      <c r="O398" s="19">
        <v>0</v>
      </c>
      <c r="P398" s="20">
        <f>P397-VLookups!$C$42</f>
        <v>-329.5</v>
      </c>
      <c r="Q398" s="22">
        <v>154</v>
      </c>
      <c r="R398" s="19">
        <v>0</v>
      </c>
      <c r="S398" s="20">
        <f>VLookups!$C$50</f>
        <v>-3580.614715990946</v>
      </c>
      <c r="T398" s="19">
        <v>0</v>
      </c>
      <c r="U398" s="9">
        <v>250</v>
      </c>
      <c r="V398" s="21">
        <f>V397-VLookups!$C$54</f>
        <v>-2470</v>
      </c>
      <c r="W398" s="21">
        <f>-VLookups!$C$60</f>
        <v>-300</v>
      </c>
      <c r="X398" s="21">
        <f>-VLookups!$C$62</f>
        <v>-125</v>
      </c>
      <c r="Y398" s="20">
        <f>Y397*(1+VLookups!$C$57/12)</f>
        <v>-471.1690386742747</v>
      </c>
      <c r="Z398" s="20">
        <f>-E398*VLookups!$J$3</f>
        <v>-902.01227589602092</v>
      </c>
      <c r="AA398" s="19">
        <v>0</v>
      </c>
      <c r="AB398" s="20">
        <f t="shared" si="18"/>
        <v>7330.2265319880207</v>
      </c>
      <c r="AC398" s="20">
        <f t="shared" si="19"/>
        <v>1269350.2279733554</v>
      </c>
    </row>
    <row r="399" spans="2:29" x14ac:dyDescent="0.25">
      <c r="B399" s="9">
        <v>395</v>
      </c>
      <c r="C399" s="9">
        <f t="shared" si="17"/>
        <v>55</v>
      </c>
      <c r="D399" s="9">
        <v>11</v>
      </c>
      <c r="E399" s="20">
        <v>22550.306897400522</v>
      </c>
      <c r="F399" s="20">
        <f>'B-B-HS'!E399*-VLookups!$C$10*2</f>
        <v>-1353.0184138440313</v>
      </c>
      <c r="G399" s="19">
        <v>0</v>
      </c>
      <c r="H399" s="20">
        <f>(-VLookups!$C$13)*(E399+F399/2)</f>
        <v>-6365.2751279292461</v>
      </c>
      <c r="I399" s="19">
        <v>0</v>
      </c>
      <c r="J399" s="19">
        <v>0</v>
      </c>
      <c r="K399" s="19">
        <v>0</v>
      </c>
      <c r="L399" s="19">
        <v>0</v>
      </c>
      <c r="M399" s="19">
        <v>0</v>
      </c>
      <c r="N399" s="20" t="s">
        <v>36</v>
      </c>
      <c r="O399" s="19">
        <v>0</v>
      </c>
      <c r="P399" s="20">
        <f>P398-VLookups!$C$42</f>
        <v>-331</v>
      </c>
      <c r="Q399" s="22">
        <v>155</v>
      </c>
      <c r="R399" s="19">
        <v>0</v>
      </c>
      <c r="S399" s="20">
        <f>VLookups!$C$50</f>
        <v>-3580.614715990946</v>
      </c>
      <c r="T399" s="19">
        <v>0</v>
      </c>
      <c r="U399" s="9">
        <v>251</v>
      </c>
      <c r="V399" s="21">
        <f>V398-VLookups!$C$54</f>
        <v>-2475</v>
      </c>
      <c r="W399" s="21">
        <f>-VLookups!$C$60</f>
        <v>-300</v>
      </c>
      <c r="X399" s="21">
        <f>-VLookups!$C$62</f>
        <v>-125</v>
      </c>
      <c r="Y399" s="20">
        <f>Y398*(1+VLookups!$C$57/12)</f>
        <v>-472.54328170374134</v>
      </c>
      <c r="Z399" s="20">
        <f>-E399*VLookups!$J$3</f>
        <v>-902.01227589602092</v>
      </c>
      <c r="AA399" s="19">
        <v>0</v>
      </c>
      <c r="AB399" s="20">
        <f t="shared" si="18"/>
        <v>7322.3522889585529</v>
      </c>
      <c r="AC399" s="20">
        <f t="shared" si="19"/>
        <v>1278788.1639756029</v>
      </c>
    </row>
    <row r="400" spans="2:29" x14ac:dyDescent="0.25">
      <c r="B400" s="9">
        <v>396</v>
      </c>
      <c r="C400" s="9">
        <f t="shared" si="17"/>
        <v>56</v>
      </c>
      <c r="D400" s="9">
        <v>0</v>
      </c>
      <c r="E400" s="20">
        <v>23339.567638809538</v>
      </c>
      <c r="F400" s="20">
        <f>'B-B-HS'!E400*-VLookups!$C$10*2</f>
        <v>-1400.3740583285721</v>
      </c>
      <c r="G400" s="19">
        <v>0</v>
      </c>
      <c r="H400" s="20">
        <f>(-VLookups!$C$13)*(E400+F400/2)</f>
        <v>-6588.0597574067697</v>
      </c>
      <c r="I400" s="19">
        <v>0</v>
      </c>
      <c r="J400" s="19">
        <v>0</v>
      </c>
      <c r="K400" s="19">
        <v>0</v>
      </c>
      <c r="L400" s="19">
        <v>0</v>
      </c>
      <c r="M400" s="19">
        <v>0</v>
      </c>
      <c r="N400" s="20" t="s">
        <v>36</v>
      </c>
      <c r="O400" s="19">
        <v>0</v>
      </c>
      <c r="P400" s="20">
        <f>P399-VLookups!$C$42</f>
        <v>-332.5</v>
      </c>
      <c r="Q400" s="22">
        <v>156</v>
      </c>
      <c r="R400" s="19">
        <v>0</v>
      </c>
      <c r="S400" s="20">
        <f>VLookups!$C$50</f>
        <v>-3580.614715990946</v>
      </c>
      <c r="T400" s="19">
        <v>0</v>
      </c>
      <c r="U400" s="9">
        <v>252</v>
      </c>
      <c r="V400" s="21">
        <f>V399-VLookups!$C$54</f>
        <v>-2480</v>
      </c>
      <c r="W400" s="21">
        <f>-VLookups!$C$60</f>
        <v>-300</v>
      </c>
      <c r="X400" s="21">
        <f>-VLookups!$C$62</f>
        <v>-125</v>
      </c>
      <c r="Y400" s="20">
        <f>Y399*(1+VLookups!$C$57/12)</f>
        <v>-473.92153294204394</v>
      </c>
      <c r="Z400" s="20">
        <f>-E400*VLookups!$J$3</f>
        <v>-933.58270555238153</v>
      </c>
      <c r="AA400" s="19">
        <v>0</v>
      </c>
      <c r="AB400" s="20">
        <f t="shared" si="18"/>
        <v>7825.7018977531143</v>
      </c>
      <c r="AC400" s="20">
        <f t="shared" si="19"/>
        <v>1288745.1794799822</v>
      </c>
    </row>
    <row r="401" spans="2:29" x14ac:dyDescent="0.25">
      <c r="B401" s="9">
        <v>397</v>
      </c>
      <c r="C401" s="9">
        <f t="shared" ref="C401:C464" si="20">C389+1</f>
        <v>56</v>
      </c>
      <c r="D401" s="9">
        <v>1</v>
      </c>
      <c r="E401" s="20">
        <v>23339.567638809538</v>
      </c>
      <c r="F401" s="20">
        <f>'B-B-HS'!E401*-VLookups!$C$10*2</f>
        <v>-1400.3740583285721</v>
      </c>
      <c r="G401" s="19">
        <v>0</v>
      </c>
      <c r="H401" s="20">
        <f>(-VLookups!$C$13)*(E401+F401/2)</f>
        <v>-6588.0597574067697</v>
      </c>
      <c r="I401" s="19">
        <v>0</v>
      </c>
      <c r="J401" s="19">
        <v>0</v>
      </c>
      <c r="K401" s="19">
        <v>0</v>
      </c>
      <c r="L401" s="19">
        <v>0</v>
      </c>
      <c r="M401" s="19">
        <v>0</v>
      </c>
      <c r="N401" s="20" t="s">
        <v>36</v>
      </c>
      <c r="O401" s="19">
        <v>0</v>
      </c>
      <c r="P401" s="20">
        <f>P400-VLookups!$C$42</f>
        <v>-334</v>
      </c>
      <c r="Q401" s="22">
        <v>157</v>
      </c>
      <c r="R401" s="19">
        <v>0</v>
      </c>
      <c r="S401" s="20">
        <f>VLookups!$C$50</f>
        <v>-3580.614715990946</v>
      </c>
      <c r="T401" s="19">
        <v>0</v>
      </c>
      <c r="U401" s="9">
        <v>253</v>
      </c>
      <c r="V401" s="21">
        <f>V400-VLookups!$C$54</f>
        <v>-2485</v>
      </c>
      <c r="W401" s="21">
        <f>-VLookups!$C$60</f>
        <v>-300</v>
      </c>
      <c r="X401" s="21">
        <f>-VLookups!$C$62</f>
        <v>-125</v>
      </c>
      <c r="Y401" s="20">
        <f>Y400*(1+VLookups!$C$57/12)</f>
        <v>-475.30380407979158</v>
      </c>
      <c r="Z401" s="20">
        <f>-E401*VLookups!$J$3</f>
        <v>-933.58270555238153</v>
      </c>
      <c r="AA401" s="19">
        <v>0</v>
      </c>
      <c r="AB401" s="20">
        <f t="shared" si="18"/>
        <v>7817.8196266153673</v>
      </c>
      <c r="AC401" s="20">
        <f t="shared" si="19"/>
        <v>1298710.9077390644</v>
      </c>
    </row>
    <row r="402" spans="2:29" x14ac:dyDescent="0.25">
      <c r="B402" s="9">
        <v>398</v>
      </c>
      <c r="C402" s="9">
        <f t="shared" si="20"/>
        <v>56</v>
      </c>
      <c r="D402" s="9">
        <v>2</v>
      </c>
      <c r="E402" s="20">
        <v>23339.567638809538</v>
      </c>
      <c r="F402" s="20">
        <f>'B-B-HS'!E402*-VLookups!$C$10*2</f>
        <v>-1400.3740583285721</v>
      </c>
      <c r="G402" s="19">
        <v>0</v>
      </c>
      <c r="H402" s="20">
        <f>(-VLookups!$C$13)*(E402+F402/2)</f>
        <v>-6588.0597574067697</v>
      </c>
      <c r="I402" s="19">
        <v>0</v>
      </c>
      <c r="J402" s="19">
        <v>0</v>
      </c>
      <c r="K402" s="19">
        <v>0</v>
      </c>
      <c r="L402" s="19">
        <v>0</v>
      </c>
      <c r="M402" s="19">
        <v>0</v>
      </c>
      <c r="N402" s="20" t="s">
        <v>36</v>
      </c>
      <c r="O402" s="19">
        <v>0</v>
      </c>
      <c r="P402" s="20">
        <f>P401-VLookups!$C$42</f>
        <v>-335.5</v>
      </c>
      <c r="Q402" s="22">
        <v>158</v>
      </c>
      <c r="R402" s="19">
        <v>0</v>
      </c>
      <c r="S402" s="20">
        <f>VLookups!$C$50</f>
        <v>-3580.614715990946</v>
      </c>
      <c r="T402" s="19">
        <v>0</v>
      </c>
      <c r="U402" s="9">
        <v>254</v>
      </c>
      <c r="V402" s="21">
        <f>V401-VLookups!$C$54</f>
        <v>-2490</v>
      </c>
      <c r="W402" s="21">
        <f>-VLookups!$C$60</f>
        <v>-300</v>
      </c>
      <c r="X402" s="21">
        <f>-VLookups!$C$62</f>
        <v>-125</v>
      </c>
      <c r="Y402" s="20">
        <f>Y401*(1+VLookups!$C$57/12)</f>
        <v>-476.69010684169098</v>
      </c>
      <c r="Z402" s="20">
        <f>-E402*VLookups!$J$3</f>
        <v>-933.58270555238153</v>
      </c>
      <c r="AA402" s="19">
        <v>0</v>
      </c>
      <c r="AB402" s="20">
        <f t="shared" si="18"/>
        <v>7809.9333238534664</v>
      </c>
      <c r="AC402" s="20">
        <f t="shared" si="19"/>
        <v>1308685.359242483</v>
      </c>
    </row>
    <row r="403" spans="2:29" x14ac:dyDescent="0.25">
      <c r="B403" s="9">
        <v>399</v>
      </c>
      <c r="C403" s="9">
        <f t="shared" si="20"/>
        <v>56</v>
      </c>
      <c r="D403" s="9">
        <v>3</v>
      </c>
      <c r="E403" s="20">
        <v>23339.567638809538</v>
      </c>
      <c r="F403" s="20">
        <f>'B-B-HS'!E403*-VLookups!$C$10*2</f>
        <v>-1400.3740583285721</v>
      </c>
      <c r="G403" s="19">
        <v>0</v>
      </c>
      <c r="H403" s="20">
        <f>(-VLookups!$C$13)*(E403+F403/2)</f>
        <v>-6588.0597574067697</v>
      </c>
      <c r="I403" s="19">
        <v>0</v>
      </c>
      <c r="J403" s="19">
        <v>0</v>
      </c>
      <c r="K403" s="19">
        <v>0</v>
      </c>
      <c r="L403" s="19">
        <v>0</v>
      </c>
      <c r="M403" s="19">
        <v>0</v>
      </c>
      <c r="N403" s="20" t="s">
        <v>36</v>
      </c>
      <c r="O403" s="19">
        <v>0</v>
      </c>
      <c r="P403" s="20">
        <f>P402-VLookups!$C$42</f>
        <v>-337</v>
      </c>
      <c r="Q403" s="22">
        <v>159</v>
      </c>
      <c r="R403" s="19">
        <v>0</v>
      </c>
      <c r="S403" s="20">
        <f>VLookups!$C$50</f>
        <v>-3580.614715990946</v>
      </c>
      <c r="T403" s="19">
        <v>0</v>
      </c>
      <c r="U403" s="9">
        <v>255</v>
      </c>
      <c r="V403" s="21">
        <f>V402-VLookups!$C$54</f>
        <v>-2495</v>
      </c>
      <c r="W403" s="21">
        <f>-VLookups!$C$60</f>
        <v>-300</v>
      </c>
      <c r="X403" s="21">
        <f>-VLookups!$C$62</f>
        <v>-125</v>
      </c>
      <c r="Y403" s="20">
        <f>Y402*(1+VLookups!$C$57/12)</f>
        <v>-478.08045298664592</v>
      </c>
      <c r="Z403" s="20">
        <f>-E403*VLookups!$J$3</f>
        <v>-933.58270555238153</v>
      </c>
      <c r="AA403" s="19">
        <v>0</v>
      </c>
      <c r="AB403" s="20">
        <f t="shared" si="18"/>
        <v>7802.0429777085128</v>
      </c>
      <c r="AC403" s="20">
        <f t="shared" si="19"/>
        <v>1318668.5444855958</v>
      </c>
    </row>
    <row r="404" spans="2:29" x14ac:dyDescent="0.25">
      <c r="B404" s="9">
        <v>400</v>
      </c>
      <c r="C404" s="9">
        <f t="shared" si="20"/>
        <v>56</v>
      </c>
      <c r="D404" s="9">
        <v>4</v>
      </c>
      <c r="E404" s="20">
        <v>23339.567638809538</v>
      </c>
      <c r="F404" s="20">
        <f>'B-B-HS'!E404*-VLookups!$C$10*2</f>
        <v>-1400.3740583285721</v>
      </c>
      <c r="G404" s="19">
        <v>0</v>
      </c>
      <c r="H404" s="20">
        <f>(-VLookups!$C$13)*(E404+F404/2)</f>
        <v>-6588.0597574067697</v>
      </c>
      <c r="I404" s="19">
        <v>0</v>
      </c>
      <c r="J404" s="19">
        <v>0</v>
      </c>
      <c r="K404" s="19">
        <v>0</v>
      </c>
      <c r="L404" s="19">
        <v>0</v>
      </c>
      <c r="M404" s="19">
        <v>0</v>
      </c>
      <c r="N404" s="20" t="s">
        <v>36</v>
      </c>
      <c r="O404" s="19">
        <v>0</v>
      </c>
      <c r="P404" s="20">
        <f>P403-VLookups!$C$42</f>
        <v>-338.5</v>
      </c>
      <c r="Q404" s="22">
        <v>160</v>
      </c>
      <c r="R404" s="19">
        <v>0</v>
      </c>
      <c r="S404" s="20">
        <f>VLookups!$C$50</f>
        <v>-3580.614715990946</v>
      </c>
      <c r="T404" s="19">
        <v>0</v>
      </c>
      <c r="U404" s="9">
        <v>256</v>
      </c>
      <c r="V404" s="21">
        <f>V403-VLookups!$C$54</f>
        <v>-2500</v>
      </c>
      <c r="W404" s="21">
        <f>-VLookups!$C$60</f>
        <v>-300</v>
      </c>
      <c r="X404" s="21">
        <f>-VLookups!$C$62</f>
        <v>-125</v>
      </c>
      <c r="Y404" s="20">
        <f>Y403*(1+VLookups!$C$57/12)</f>
        <v>-479.47485430785696</v>
      </c>
      <c r="Z404" s="20">
        <f>-E404*VLookups!$J$3</f>
        <v>-933.58270555238153</v>
      </c>
      <c r="AA404" s="19">
        <v>0</v>
      </c>
      <c r="AB404" s="20">
        <f t="shared" si="18"/>
        <v>7794.1485763873015</v>
      </c>
      <c r="AC404" s="20">
        <f t="shared" si="19"/>
        <v>1328660.4739694591</v>
      </c>
    </row>
    <row r="405" spans="2:29" x14ac:dyDescent="0.25">
      <c r="B405" s="9">
        <v>401</v>
      </c>
      <c r="C405" s="9">
        <f t="shared" si="20"/>
        <v>56</v>
      </c>
      <c r="D405" s="9">
        <v>5</v>
      </c>
      <c r="E405" s="20">
        <v>23339.567638809538</v>
      </c>
      <c r="F405" s="20">
        <f>'B-B-HS'!E405*-VLookups!$C$10*2</f>
        <v>-1400.3740583285721</v>
      </c>
      <c r="G405" s="19">
        <v>0</v>
      </c>
      <c r="H405" s="20">
        <f>(-VLookups!$C$13)*(E405+F405/2)</f>
        <v>-6588.0597574067697</v>
      </c>
      <c r="I405" s="19">
        <v>0</v>
      </c>
      <c r="J405" s="19">
        <v>0</v>
      </c>
      <c r="K405" s="19">
        <v>0</v>
      </c>
      <c r="L405" s="19">
        <v>0</v>
      </c>
      <c r="M405" s="19">
        <v>0</v>
      </c>
      <c r="N405" s="20" t="s">
        <v>36</v>
      </c>
      <c r="O405" s="19">
        <v>0</v>
      </c>
      <c r="P405" s="20">
        <f>P404-VLookups!$C$42</f>
        <v>-340</v>
      </c>
      <c r="Q405" s="22">
        <v>161</v>
      </c>
      <c r="R405" s="19">
        <v>0</v>
      </c>
      <c r="S405" s="20">
        <f>VLookups!$C$50</f>
        <v>-3580.614715990946</v>
      </c>
      <c r="T405" s="19">
        <v>0</v>
      </c>
      <c r="U405" s="9">
        <v>257</v>
      </c>
      <c r="V405" s="21">
        <f>V404-VLookups!$C$54</f>
        <v>-2505</v>
      </c>
      <c r="W405" s="21">
        <f>-VLookups!$C$60</f>
        <v>-300</v>
      </c>
      <c r="X405" s="21">
        <f>-VLookups!$C$62</f>
        <v>-125</v>
      </c>
      <c r="Y405" s="20">
        <f>Y404*(1+VLookups!$C$57/12)</f>
        <v>-480.87332263292154</v>
      </c>
      <c r="Z405" s="20">
        <f>-E405*VLookups!$J$3</f>
        <v>-933.58270555238153</v>
      </c>
      <c r="AA405" s="19">
        <v>0</v>
      </c>
      <c r="AB405" s="20">
        <f t="shared" si="18"/>
        <v>7786.250108062236</v>
      </c>
      <c r="AC405" s="20">
        <f t="shared" si="19"/>
        <v>1338661.1582008039</v>
      </c>
    </row>
    <row r="406" spans="2:29" x14ac:dyDescent="0.25">
      <c r="B406" s="9">
        <v>402</v>
      </c>
      <c r="C406" s="9">
        <f t="shared" si="20"/>
        <v>56</v>
      </c>
      <c r="D406" s="9">
        <v>6</v>
      </c>
      <c r="E406" s="20">
        <v>23339.567638809538</v>
      </c>
      <c r="F406" s="20">
        <f>'B-B-HS'!E406*-VLookups!$C$10*2</f>
        <v>-1400.3740583285721</v>
      </c>
      <c r="G406" s="19">
        <v>0</v>
      </c>
      <c r="H406" s="20">
        <f>(-VLookups!$C$13)*(E406+F406/2)</f>
        <v>-6588.0597574067697</v>
      </c>
      <c r="I406" s="19">
        <v>0</v>
      </c>
      <c r="J406" s="19">
        <v>0</v>
      </c>
      <c r="K406" s="19">
        <v>0</v>
      </c>
      <c r="L406" s="19">
        <v>0</v>
      </c>
      <c r="M406" s="19">
        <v>0</v>
      </c>
      <c r="N406" s="20" t="s">
        <v>36</v>
      </c>
      <c r="O406" s="19">
        <v>0</v>
      </c>
      <c r="P406" s="20">
        <f>P405-VLookups!$C$42</f>
        <v>-341.5</v>
      </c>
      <c r="Q406" s="22">
        <v>162</v>
      </c>
      <c r="R406" s="19">
        <v>0</v>
      </c>
      <c r="S406" s="20">
        <f>VLookups!$C$50</f>
        <v>-3580.614715990946</v>
      </c>
      <c r="T406" s="19">
        <v>0</v>
      </c>
      <c r="U406" s="9">
        <v>258</v>
      </c>
      <c r="V406" s="21">
        <f>V405-VLookups!$C$54</f>
        <v>-2510</v>
      </c>
      <c r="W406" s="21">
        <f>-VLookups!$C$60</f>
        <v>-300</v>
      </c>
      <c r="X406" s="21">
        <f>-VLookups!$C$62</f>
        <v>-125</v>
      </c>
      <c r="Y406" s="20">
        <f>Y405*(1+VLookups!$C$57/12)</f>
        <v>-482.27586982393422</v>
      </c>
      <c r="Z406" s="20">
        <f>-E406*VLookups!$J$3</f>
        <v>-933.58270555238153</v>
      </c>
      <c r="AA406" s="19">
        <v>0</v>
      </c>
      <c r="AB406" s="20">
        <f t="shared" si="18"/>
        <v>7778.3475608712242</v>
      </c>
      <c r="AC406" s="20">
        <f t="shared" si="19"/>
        <v>1348670.6076920098</v>
      </c>
    </row>
    <row r="407" spans="2:29" x14ac:dyDescent="0.25">
      <c r="B407" s="9">
        <v>403</v>
      </c>
      <c r="C407" s="9">
        <f t="shared" si="20"/>
        <v>56</v>
      </c>
      <c r="D407" s="9">
        <v>7</v>
      </c>
      <c r="E407" s="20">
        <v>23339.567638809538</v>
      </c>
      <c r="F407" s="20">
        <f>'B-B-HS'!E407*-VLookups!$C$10*2</f>
        <v>-1400.3740583285721</v>
      </c>
      <c r="G407" s="19">
        <v>0</v>
      </c>
      <c r="H407" s="20">
        <f>(-VLookups!$C$13)*(E407+F407/2)</f>
        <v>-6588.0597574067697</v>
      </c>
      <c r="I407" s="19">
        <v>0</v>
      </c>
      <c r="J407" s="19">
        <v>0</v>
      </c>
      <c r="K407" s="19">
        <v>0</v>
      </c>
      <c r="L407" s="19">
        <v>0</v>
      </c>
      <c r="M407" s="19">
        <v>0</v>
      </c>
      <c r="N407" s="20" t="s">
        <v>36</v>
      </c>
      <c r="O407" s="19">
        <v>0</v>
      </c>
      <c r="P407" s="20">
        <f>P406-VLookups!$C$42</f>
        <v>-343</v>
      </c>
      <c r="Q407" s="22">
        <v>163</v>
      </c>
      <c r="R407" s="19">
        <v>0</v>
      </c>
      <c r="S407" s="20">
        <f>VLookups!$C$50</f>
        <v>-3580.614715990946</v>
      </c>
      <c r="T407" s="19">
        <v>0</v>
      </c>
      <c r="U407" s="9">
        <v>259</v>
      </c>
      <c r="V407" s="21">
        <f>V406-VLookups!$C$54</f>
        <v>-2515</v>
      </c>
      <c r="W407" s="21">
        <f>-VLookups!$C$60</f>
        <v>-300</v>
      </c>
      <c r="X407" s="21">
        <f>-VLookups!$C$62</f>
        <v>-125</v>
      </c>
      <c r="Y407" s="20">
        <f>Y406*(1+VLookups!$C$57/12)</f>
        <v>-483.68250777758738</v>
      </c>
      <c r="Z407" s="20">
        <f>-E407*VLookups!$J$3</f>
        <v>-933.58270555238153</v>
      </c>
      <c r="AA407" s="19">
        <v>0</v>
      </c>
      <c r="AB407" s="20">
        <f t="shared" si="18"/>
        <v>7770.4409229175717</v>
      </c>
      <c r="AC407" s="20">
        <f t="shared" si="19"/>
        <v>1358688.8329610808</v>
      </c>
    </row>
    <row r="408" spans="2:29" x14ac:dyDescent="0.25">
      <c r="B408" s="9">
        <v>404</v>
      </c>
      <c r="C408" s="9">
        <f t="shared" si="20"/>
        <v>56</v>
      </c>
      <c r="D408" s="9">
        <v>8</v>
      </c>
      <c r="E408" s="20">
        <v>23339.567638809538</v>
      </c>
      <c r="F408" s="20">
        <f>'B-B-HS'!E408*-VLookups!$C$10*2</f>
        <v>-1400.3740583285721</v>
      </c>
      <c r="G408" s="19">
        <v>0</v>
      </c>
      <c r="H408" s="20">
        <f>(-VLookups!$C$13)*(E408+F408/2)</f>
        <v>-6588.0597574067697</v>
      </c>
      <c r="I408" s="19">
        <v>0</v>
      </c>
      <c r="J408" s="19">
        <v>0</v>
      </c>
      <c r="K408" s="19">
        <v>0</v>
      </c>
      <c r="L408" s="19">
        <v>0</v>
      </c>
      <c r="M408" s="19">
        <v>0</v>
      </c>
      <c r="N408" s="20" t="s">
        <v>36</v>
      </c>
      <c r="O408" s="19">
        <v>0</v>
      </c>
      <c r="P408" s="20">
        <f>P407-VLookups!$C$42</f>
        <v>-344.5</v>
      </c>
      <c r="Q408" s="22">
        <v>164</v>
      </c>
      <c r="R408" s="19">
        <v>0</v>
      </c>
      <c r="S408" s="20">
        <f>VLookups!$C$50</f>
        <v>-3580.614715990946</v>
      </c>
      <c r="T408" s="19">
        <v>0</v>
      </c>
      <c r="U408" s="9">
        <v>260</v>
      </c>
      <c r="V408" s="21">
        <f>V407-VLookups!$C$54</f>
        <v>-2520</v>
      </c>
      <c r="W408" s="21">
        <f>-VLookups!$C$60</f>
        <v>-300</v>
      </c>
      <c r="X408" s="21">
        <f>-VLookups!$C$62</f>
        <v>-125</v>
      </c>
      <c r="Y408" s="20">
        <f>Y407*(1+VLookups!$C$57/12)</f>
        <v>-485.09324842527201</v>
      </c>
      <c r="Z408" s="20">
        <f>-E408*VLookups!$J$3</f>
        <v>-933.58270555238153</v>
      </c>
      <c r="AA408" s="19">
        <v>0</v>
      </c>
      <c r="AB408" s="20">
        <f t="shared" si="18"/>
        <v>7762.5301822698866</v>
      </c>
      <c r="AC408" s="20">
        <f t="shared" si="19"/>
        <v>1368715.8445316192</v>
      </c>
    </row>
    <row r="409" spans="2:29" x14ac:dyDescent="0.25">
      <c r="B409" s="9">
        <v>405</v>
      </c>
      <c r="C409" s="9">
        <f t="shared" si="20"/>
        <v>56</v>
      </c>
      <c r="D409" s="9">
        <v>9</v>
      </c>
      <c r="E409" s="20">
        <v>23339.567638809538</v>
      </c>
      <c r="F409" s="20">
        <f>'B-B-HS'!E409*-VLookups!$C$10*2</f>
        <v>-1400.3740583285721</v>
      </c>
      <c r="G409" s="19">
        <v>0</v>
      </c>
      <c r="H409" s="20">
        <f>(-VLookups!$C$13)*(E409+F409/2)</f>
        <v>-6588.0597574067697</v>
      </c>
      <c r="I409" s="19">
        <v>0</v>
      </c>
      <c r="J409" s="19">
        <v>0</v>
      </c>
      <c r="K409" s="19">
        <v>0</v>
      </c>
      <c r="L409" s="19">
        <v>0</v>
      </c>
      <c r="M409" s="19">
        <v>0</v>
      </c>
      <c r="N409" s="20" t="s">
        <v>36</v>
      </c>
      <c r="O409" s="19">
        <v>0</v>
      </c>
      <c r="P409" s="20">
        <f>P408-VLookups!$C$42</f>
        <v>-346</v>
      </c>
      <c r="Q409" s="22">
        <v>165</v>
      </c>
      <c r="R409" s="19">
        <v>0</v>
      </c>
      <c r="S409" s="20">
        <f>VLookups!$C$50</f>
        <v>-3580.614715990946</v>
      </c>
      <c r="T409" s="19">
        <v>0</v>
      </c>
      <c r="U409" s="9">
        <v>261</v>
      </c>
      <c r="V409" s="21">
        <f>V408-VLookups!$C$54</f>
        <v>-2525</v>
      </c>
      <c r="W409" s="21">
        <f>-VLookups!$C$60</f>
        <v>-300</v>
      </c>
      <c r="X409" s="21">
        <f>-VLookups!$C$62</f>
        <v>-125</v>
      </c>
      <c r="Y409" s="20">
        <f>Y408*(1+VLookups!$C$57/12)</f>
        <v>-486.50810373317904</v>
      </c>
      <c r="Z409" s="20">
        <f>-E409*VLookups!$J$3</f>
        <v>-933.58270555238153</v>
      </c>
      <c r="AA409" s="19">
        <v>0</v>
      </c>
      <c r="AB409" s="20">
        <f t="shared" si="18"/>
        <v>7754.6153269619799</v>
      </c>
      <c r="AC409" s="20">
        <f t="shared" si="19"/>
        <v>1378751.6529328006</v>
      </c>
    </row>
    <row r="410" spans="2:29" x14ac:dyDescent="0.25">
      <c r="B410" s="9">
        <v>406</v>
      </c>
      <c r="C410" s="9">
        <f t="shared" si="20"/>
        <v>56</v>
      </c>
      <c r="D410" s="9">
        <v>10</v>
      </c>
      <c r="E410" s="20">
        <v>23339.567638809538</v>
      </c>
      <c r="F410" s="20">
        <f>'B-B-HS'!E410*-VLookups!$C$10*2</f>
        <v>-1400.3740583285721</v>
      </c>
      <c r="G410" s="19">
        <v>0</v>
      </c>
      <c r="H410" s="20">
        <f>(-VLookups!$C$13)*(E410+F410/2)</f>
        <v>-6588.0597574067697</v>
      </c>
      <c r="I410" s="19">
        <v>0</v>
      </c>
      <c r="J410" s="19">
        <v>0</v>
      </c>
      <c r="K410" s="19">
        <v>0</v>
      </c>
      <c r="L410" s="19">
        <v>0</v>
      </c>
      <c r="M410" s="19">
        <v>0</v>
      </c>
      <c r="N410" s="20" t="s">
        <v>36</v>
      </c>
      <c r="O410" s="19">
        <v>0</v>
      </c>
      <c r="P410" s="20">
        <f>P409-VLookups!$C$42</f>
        <v>-347.5</v>
      </c>
      <c r="Q410" s="22">
        <v>166</v>
      </c>
      <c r="R410" s="19">
        <v>0</v>
      </c>
      <c r="S410" s="20">
        <f>VLookups!$C$50</f>
        <v>-3580.614715990946</v>
      </c>
      <c r="T410" s="19">
        <v>0</v>
      </c>
      <c r="U410" s="9">
        <v>262</v>
      </c>
      <c r="V410" s="21">
        <f>V409-VLookups!$C$54</f>
        <v>-2530</v>
      </c>
      <c r="W410" s="21">
        <f>-VLookups!$C$60</f>
        <v>-300</v>
      </c>
      <c r="X410" s="21">
        <f>-VLookups!$C$62</f>
        <v>-125</v>
      </c>
      <c r="Y410" s="20">
        <f>Y409*(1+VLookups!$C$57/12)</f>
        <v>-487.9270857024008</v>
      </c>
      <c r="Z410" s="20">
        <f>-E410*VLookups!$J$3</f>
        <v>-933.58270555238153</v>
      </c>
      <c r="AA410" s="19">
        <v>0</v>
      </c>
      <c r="AB410" s="20">
        <f t="shared" si="18"/>
        <v>7746.696344992758</v>
      </c>
      <c r="AC410" s="20">
        <f t="shared" si="19"/>
        <v>1388796.2686993482</v>
      </c>
    </row>
    <row r="411" spans="2:29" x14ac:dyDescent="0.25">
      <c r="B411" s="9">
        <v>407</v>
      </c>
      <c r="C411" s="9">
        <f t="shared" si="20"/>
        <v>56</v>
      </c>
      <c r="D411" s="9">
        <v>11</v>
      </c>
      <c r="E411" s="20">
        <v>23339.567638809538</v>
      </c>
      <c r="F411" s="20">
        <f>'B-B-HS'!E411*-VLookups!$C$10*2</f>
        <v>-1400.3740583285721</v>
      </c>
      <c r="G411" s="19">
        <v>0</v>
      </c>
      <c r="H411" s="20">
        <f>(-VLookups!$C$13)*(E411+F411/2)</f>
        <v>-6588.0597574067697</v>
      </c>
      <c r="I411" s="19">
        <v>0</v>
      </c>
      <c r="J411" s="19">
        <v>0</v>
      </c>
      <c r="K411" s="19">
        <v>0</v>
      </c>
      <c r="L411" s="19">
        <v>0</v>
      </c>
      <c r="M411" s="19">
        <v>0</v>
      </c>
      <c r="N411" s="20" t="s">
        <v>36</v>
      </c>
      <c r="O411" s="19">
        <v>0</v>
      </c>
      <c r="P411" s="20">
        <f>P410-VLookups!$C$42</f>
        <v>-349</v>
      </c>
      <c r="Q411" s="22">
        <v>167</v>
      </c>
      <c r="R411" s="19">
        <v>0</v>
      </c>
      <c r="S411" s="20">
        <f>VLookups!$C$50</f>
        <v>-3580.614715990946</v>
      </c>
      <c r="T411" s="19">
        <v>0</v>
      </c>
      <c r="U411" s="9">
        <v>263</v>
      </c>
      <c r="V411" s="21">
        <f>V410-VLookups!$C$54</f>
        <v>-2535</v>
      </c>
      <c r="W411" s="21">
        <f>-VLookups!$C$60</f>
        <v>-300</v>
      </c>
      <c r="X411" s="21">
        <f>-VLookups!$C$62</f>
        <v>-125</v>
      </c>
      <c r="Y411" s="20">
        <f>Y410*(1+VLookups!$C$57/12)</f>
        <v>-489.35020636903283</v>
      </c>
      <c r="Z411" s="20">
        <f>-E411*VLookups!$J$3</f>
        <v>-933.58270555238153</v>
      </c>
      <c r="AA411" s="19">
        <v>0</v>
      </c>
      <c r="AB411" s="20">
        <f t="shared" si="18"/>
        <v>7738.7732243261262</v>
      </c>
      <c r="AC411" s="20">
        <f t="shared" si="19"/>
        <v>1398849.7023715065</v>
      </c>
    </row>
    <row r="412" spans="2:29" x14ac:dyDescent="0.25">
      <c r="B412" s="9">
        <v>408</v>
      </c>
      <c r="C412" s="9">
        <f t="shared" si="20"/>
        <v>57</v>
      </c>
      <c r="D412" s="9">
        <v>0</v>
      </c>
      <c r="E412" s="20">
        <v>24156.452506167869</v>
      </c>
      <c r="F412" s="20">
        <f>'B-B-HS'!E412*-VLookups!$C$10*2</f>
        <v>-1449.387150370072</v>
      </c>
      <c r="G412" s="19">
        <v>0</v>
      </c>
      <c r="H412" s="20">
        <f>(-VLookups!$C$13)*(E412+F412/2)</f>
        <v>-6818.6418489160051</v>
      </c>
      <c r="I412" s="19">
        <v>0</v>
      </c>
      <c r="J412" s="19">
        <v>0</v>
      </c>
      <c r="K412" s="19">
        <v>0</v>
      </c>
      <c r="L412" s="19">
        <v>0</v>
      </c>
      <c r="M412" s="19">
        <v>0</v>
      </c>
      <c r="N412" s="20" t="s">
        <v>36</v>
      </c>
      <c r="O412" s="19">
        <v>0</v>
      </c>
      <c r="P412" s="20">
        <f>P411-VLookups!$C$42</f>
        <v>-350.5</v>
      </c>
      <c r="Q412" s="22">
        <v>168</v>
      </c>
      <c r="R412" s="19">
        <v>0</v>
      </c>
      <c r="S412" s="20">
        <f>VLookups!$C$50</f>
        <v>-3580.614715990946</v>
      </c>
      <c r="T412" s="19">
        <v>0</v>
      </c>
      <c r="U412" s="9">
        <v>264</v>
      </c>
      <c r="V412" s="21">
        <f>V411-VLookups!$C$54</f>
        <v>-2540</v>
      </c>
      <c r="W412" s="21">
        <f>-VLookups!$C$60</f>
        <v>-300</v>
      </c>
      <c r="X412" s="21">
        <f>-VLookups!$C$62</f>
        <v>-125</v>
      </c>
      <c r="Y412" s="20">
        <f>Y411*(1+VLookups!$C$57/12)</f>
        <v>-490.77747780427586</v>
      </c>
      <c r="Z412" s="20">
        <f>-E412*VLookups!$J$3</f>
        <v>-966.25810024671478</v>
      </c>
      <c r="AA412" s="19">
        <v>0</v>
      </c>
      <c r="AB412" s="20">
        <f t="shared" si="18"/>
        <v>8259.9667880248908</v>
      </c>
      <c r="AC412" s="20">
        <f t="shared" si="19"/>
        <v>1409441.0853301506</v>
      </c>
    </row>
    <row r="413" spans="2:29" x14ac:dyDescent="0.25">
      <c r="B413" s="9">
        <v>409</v>
      </c>
      <c r="C413" s="9">
        <f t="shared" si="20"/>
        <v>57</v>
      </c>
      <c r="D413" s="9">
        <v>1</v>
      </c>
      <c r="E413" s="20">
        <v>24156.452506167869</v>
      </c>
      <c r="F413" s="20">
        <f>'B-B-HS'!E413*-VLookups!$C$10*2</f>
        <v>-1449.387150370072</v>
      </c>
      <c r="G413" s="19">
        <v>0</v>
      </c>
      <c r="H413" s="20">
        <f>(-VLookups!$C$13)*(E413+F413/2)</f>
        <v>-6818.6418489160051</v>
      </c>
      <c r="I413" s="19">
        <v>0</v>
      </c>
      <c r="J413" s="19">
        <v>0</v>
      </c>
      <c r="K413" s="19">
        <v>0</v>
      </c>
      <c r="L413" s="19">
        <v>0</v>
      </c>
      <c r="M413" s="19">
        <v>0</v>
      </c>
      <c r="N413" s="20" t="s">
        <v>36</v>
      </c>
      <c r="O413" s="19">
        <v>0</v>
      </c>
      <c r="P413" s="20">
        <f>P412-VLookups!$C$42</f>
        <v>-352</v>
      </c>
      <c r="Q413" s="22">
        <v>169</v>
      </c>
      <c r="R413" s="19">
        <v>0</v>
      </c>
      <c r="S413" s="20">
        <f>VLookups!$C$50</f>
        <v>-3580.614715990946</v>
      </c>
      <c r="T413" s="19">
        <v>0</v>
      </c>
      <c r="U413" s="9">
        <v>265</v>
      </c>
      <c r="V413" s="21">
        <f>V412-VLookups!$C$54</f>
        <v>-2545</v>
      </c>
      <c r="W413" s="21">
        <f>-VLookups!$C$60</f>
        <v>-300</v>
      </c>
      <c r="X413" s="21">
        <f>-VLookups!$C$62</f>
        <v>-125</v>
      </c>
      <c r="Y413" s="20">
        <f>Y412*(1+VLookups!$C$57/12)</f>
        <v>-492.20891211453835</v>
      </c>
      <c r="Z413" s="20">
        <f>-E413*VLookups!$J$3</f>
        <v>-966.25810024671478</v>
      </c>
      <c r="AA413" s="19">
        <v>0</v>
      </c>
      <c r="AB413" s="20">
        <f t="shared" si="18"/>
        <v>8252.0353537146293</v>
      </c>
      <c r="AC413" s="20">
        <f t="shared" si="19"/>
        <v>1420042.1891594154</v>
      </c>
    </row>
    <row r="414" spans="2:29" x14ac:dyDescent="0.25">
      <c r="B414" s="9">
        <v>410</v>
      </c>
      <c r="C414" s="9">
        <f t="shared" si="20"/>
        <v>57</v>
      </c>
      <c r="D414" s="9">
        <v>2</v>
      </c>
      <c r="E414" s="20">
        <v>24156.452506167869</v>
      </c>
      <c r="F414" s="20">
        <f>'B-B-HS'!E414*-VLookups!$C$10*2</f>
        <v>-1449.387150370072</v>
      </c>
      <c r="G414" s="19">
        <v>0</v>
      </c>
      <c r="H414" s="20">
        <f>(-VLookups!$C$13)*(E414+F414/2)</f>
        <v>-6818.6418489160051</v>
      </c>
      <c r="I414" s="19">
        <v>0</v>
      </c>
      <c r="J414" s="19">
        <v>0</v>
      </c>
      <c r="K414" s="19">
        <v>0</v>
      </c>
      <c r="L414" s="19">
        <v>0</v>
      </c>
      <c r="M414" s="19">
        <v>0</v>
      </c>
      <c r="N414" s="20" t="s">
        <v>36</v>
      </c>
      <c r="O414" s="19">
        <v>0</v>
      </c>
      <c r="P414" s="20">
        <f>P413-VLookups!$C$42</f>
        <v>-353.5</v>
      </c>
      <c r="Q414" s="22">
        <v>170</v>
      </c>
      <c r="R414" s="19">
        <v>0</v>
      </c>
      <c r="S414" s="20">
        <f>VLookups!$C$50</f>
        <v>-3580.614715990946</v>
      </c>
      <c r="T414" s="19">
        <v>0</v>
      </c>
      <c r="U414" s="9">
        <v>266</v>
      </c>
      <c r="V414" s="21">
        <f>V413-VLookups!$C$54</f>
        <v>-2550</v>
      </c>
      <c r="W414" s="21">
        <f>-VLookups!$C$60</f>
        <v>-300</v>
      </c>
      <c r="X414" s="21">
        <f>-VLookups!$C$62</f>
        <v>-125</v>
      </c>
      <c r="Y414" s="20">
        <f>Y413*(1+VLookups!$C$57/12)</f>
        <v>-493.6445214415391</v>
      </c>
      <c r="Z414" s="20">
        <f>-E414*VLookups!$J$3</f>
        <v>-966.25810024671478</v>
      </c>
      <c r="AA414" s="19">
        <v>0</v>
      </c>
      <c r="AB414" s="20">
        <f t="shared" si="18"/>
        <v>8244.0997443876277</v>
      </c>
      <c r="AC414" s="20">
        <f t="shared" si="19"/>
        <v>1430653.0258857354</v>
      </c>
    </row>
    <row r="415" spans="2:29" x14ac:dyDescent="0.25">
      <c r="B415" s="9">
        <v>411</v>
      </c>
      <c r="C415" s="9">
        <f t="shared" si="20"/>
        <v>57</v>
      </c>
      <c r="D415" s="9">
        <v>3</v>
      </c>
      <c r="E415" s="20">
        <v>24156.452506167869</v>
      </c>
      <c r="F415" s="20">
        <f>'B-B-HS'!E415*-VLookups!$C$10*2</f>
        <v>-1449.387150370072</v>
      </c>
      <c r="G415" s="19">
        <v>0</v>
      </c>
      <c r="H415" s="20">
        <f>(-VLookups!$C$13)*(E415+F415/2)</f>
        <v>-6818.6418489160051</v>
      </c>
      <c r="I415" s="19">
        <v>0</v>
      </c>
      <c r="J415" s="19">
        <v>0</v>
      </c>
      <c r="K415" s="19">
        <v>0</v>
      </c>
      <c r="L415" s="19">
        <v>0</v>
      </c>
      <c r="M415" s="19">
        <v>0</v>
      </c>
      <c r="N415" s="20" t="s">
        <v>36</v>
      </c>
      <c r="O415" s="19">
        <v>0</v>
      </c>
      <c r="P415" s="20">
        <f>P414-VLookups!$C$42</f>
        <v>-355</v>
      </c>
      <c r="Q415" s="22">
        <v>171</v>
      </c>
      <c r="R415" s="19">
        <v>0</v>
      </c>
      <c r="S415" s="20">
        <f>VLookups!$C$50</f>
        <v>-3580.614715990946</v>
      </c>
      <c r="T415" s="19">
        <v>0</v>
      </c>
      <c r="U415" s="9">
        <v>267</v>
      </c>
      <c r="V415" s="21">
        <f>V414-VLookups!$C$54</f>
        <v>-2555</v>
      </c>
      <c r="W415" s="21">
        <f>-VLookups!$C$60</f>
        <v>-300</v>
      </c>
      <c r="X415" s="21">
        <f>-VLookups!$C$62</f>
        <v>-125</v>
      </c>
      <c r="Y415" s="20">
        <f>Y414*(1+VLookups!$C$57/12)</f>
        <v>-495.08431796241024</v>
      </c>
      <c r="Z415" s="20">
        <f>-E415*VLookups!$J$3</f>
        <v>-966.25810024671478</v>
      </c>
      <c r="AA415" s="19">
        <v>0</v>
      </c>
      <c r="AB415" s="20">
        <f t="shared" si="18"/>
        <v>8236.1599478667576</v>
      </c>
      <c r="AC415" s="20">
        <f t="shared" si="19"/>
        <v>1441273.6075434119</v>
      </c>
    </row>
    <row r="416" spans="2:29" x14ac:dyDescent="0.25">
      <c r="B416" s="9">
        <v>412</v>
      </c>
      <c r="C416" s="9">
        <f t="shared" si="20"/>
        <v>57</v>
      </c>
      <c r="D416" s="9">
        <v>4</v>
      </c>
      <c r="E416" s="20">
        <v>24156.452506167869</v>
      </c>
      <c r="F416" s="20">
        <f>'B-B-HS'!E416*-VLookups!$C$10*2</f>
        <v>-1449.387150370072</v>
      </c>
      <c r="G416" s="19">
        <v>0</v>
      </c>
      <c r="H416" s="20">
        <f>(-VLookups!$C$13)*(E416+F416/2)</f>
        <v>-6818.6418489160051</v>
      </c>
      <c r="I416" s="19">
        <v>0</v>
      </c>
      <c r="J416" s="19">
        <v>0</v>
      </c>
      <c r="K416" s="19">
        <v>0</v>
      </c>
      <c r="L416" s="19">
        <v>0</v>
      </c>
      <c r="M416" s="19">
        <v>0</v>
      </c>
      <c r="N416" s="20" t="s">
        <v>36</v>
      </c>
      <c r="O416" s="19">
        <v>0</v>
      </c>
      <c r="P416" s="20">
        <f>P415-VLookups!$C$42</f>
        <v>-356.5</v>
      </c>
      <c r="Q416" s="22">
        <v>172</v>
      </c>
      <c r="R416" s="19">
        <v>0</v>
      </c>
      <c r="S416" s="20">
        <f>VLookups!$C$50</f>
        <v>-3580.614715990946</v>
      </c>
      <c r="T416" s="19">
        <v>0</v>
      </c>
      <c r="U416" s="9">
        <v>268</v>
      </c>
      <c r="V416" s="21">
        <f>V415-VLookups!$C$54</f>
        <v>-2560</v>
      </c>
      <c r="W416" s="21">
        <f>-VLookups!$C$60</f>
        <v>-300</v>
      </c>
      <c r="X416" s="21">
        <f>-VLookups!$C$62</f>
        <v>-125</v>
      </c>
      <c r="Y416" s="20">
        <f>Y415*(1+VLookups!$C$57/12)</f>
        <v>-496.52831388980059</v>
      </c>
      <c r="Z416" s="20">
        <f>-E416*VLookups!$J$3</f>
        <v>-966.25810024671478</v>
      </c>
      <c r="AA416" s="19">
        <v>0</v>
      </c>
      <c r="AB416" s="20">
        <f t="shared" si="18"/>
        <v>8228.2159519393663</v>
      </c>
      <c r="AC416" s="20">
        <f t="shared" si="19"/>
        <v>1451903.9461745904</v>
      </c>
    </row>
    <row r="417" spans="2:29" x14ac:dyDescent="0.25">
      <c r="B417" s="9">
        <v>413</v>
      </c>
      <c r="C417" s="9">
        <f t="shared" si="20"/>
        <v>57</v>
      </c>
      <c r="D417" s="9">
        <v>5</v>
      </c>
      <c r="E417" s="20">
        <v>24156.452506167869</v>
      </c>
      <c r="F417" s="20">
        <f>'B-B-HS'!E417*-VLookups!$C$10*2</f>
        <v>-1449.387150370072</v>
      </c>
      <c r="G417" s="19">
        <v>0</v>
      </c>
      <c r="H417" s="20">
        <f>(-VLookups!$C$13)*(E417+F417/2)</f>
        <v>-6818.6418489160051</v>
      </c>
      <c r="I417" s="19">
        <v>0</v>
      </c>
      <c r="J417" s="19">
        <v>0</v>
      </c>
      <c r="K417" s="19">
        <v>0</v>
      </c>
      <c r="L417" s="19">
        <v>0</v>
      </c>
      <c r="M417" s="19">
        <v>0</v>
      </c>
      <c r="N417" s="20" t="s">
        <v>36</v>
      </c>
      <c r="O417" s="19">
        <v>0</v>
      </c>
      <c r="P417" s="20">
        <f>P416-VLookups!$C$42</f>
        <v>-358</v>
      </c>
      <c r="Q417" s="22">
        <v>173</v>
      </c>
      <c r="R417" s="19">
        <v>0</v>
      </c>
      <c r="S417" s="20">
        <f>VLookups!$C$50</f>
        <v>-3580.614715990946</v>
      </c>
      <c r="T417" s="19">
        <v>0</v>
      </c>
      <c r="U417" s="9">
        <v>269</v>
      </c>
      <c r="V417" s="21">
        <f>V416-VLookups!$C$54</f>
        <v>-2565</v>
      </c>
      <c r="W417" s="21">
        <f>-VLookups!$C$60</f>
        <v>-300</v>
      </c>
      <c r="X417" s="21">
        <f>-VLookups!$C$62</f>
        <v>-125</v>
      </c>
      <c r="Y417" s="20">
        <f>Y416*(1+VLookups!$C$57/12)</f>
        <v>-497.9765214719792</v>
      </c>
      <c r="Z417" s="20">
        <f>-E417*VLookups!$J$3</f>
        <v>-966.25810024671478</v>
      </c>
      <c r="AA417" s="19">
        <v>0</v>
      </c>
      <c r="AB417" s="20">
        <f t="shared" si="18"/>
        <v>8220.2677443571883</v>
      </c>
      <c r="AC417" s="20">
        <f t="shared" si="19"/>
        <v>1462544.0538292388</v>
      </c>
    </row>
    <row r="418" spans="2:29" x14ac:dyDescent="0.25">
      <c r="B418" s="9">
        <v>414</v>
      </c>
      <c r="C418" s="9">
        <f t="shared" si="20"/>
        <v>57</v>
      </c>
      <c r="D418" s="9">
        <v>6</v>
      </c>
      <c r="E418" s="20">
        <v>24156.452506167869</v>
      </c>
      <c r="F418" s="20">
        <f>'B-B-HS'!E418*-VLookups!$C$10*2</f>
        <v>-1449.387150370072</v>
      </c>
      <c r="G418" s="19">
        <v>0</v>
      </c>
      <c r="H418" s="20">
        <f>(-VLookups!$C$13)*(E418+F418/2)</f>
        <v>-6818.6418489160051</v>
      </c>
      <c r="I418" s="19">
        <v>0</v>
      </c>
      <c r="J418" s="19">
        <v>0</v>
      </c>
      <c r="K418" s="19">
        <v>0</v>
      </c>
      <c r="L418" s="19">
        <v>0</v>
      </c>
      <c r="M418" s="19">
        <v>0</v>
      </c>
      <c r="N418" s="20" t="s">
        <v>36</v>
      </c>
      <c r="O418" s="19">
        <v>0</v>
      </c>
      <c r="P418" s="20">
        <f>P417-VLookups!$C$42</f>
        <v>-359.5</v>
      </c>
      <c r="Q418" s="22">
        <v>174</v>
      </c>
      <c r="R418" s="19">
        <v>0</v>
      </c>
      <c r="S418" s="20">
        <f>VLookups!$C$50</f>
        <v>-3580.614715990946</v>
      </c>
      <c r="T418" s="19">
        <v>0</v>
      </c>
      <c r="U418" s="9">
        <v>270</v>
      </c>
      <c r="V418" s="21">
        <f>V417-VLookups!$C$54</f>
        <v>-2570</v>
      </c>
      <c r="W418" s="21">
        <f>-VLookups!$C$60</f>
        <v>-300</v>
      </c>
      <c r="X418" s="21">
        <f>-VLookups!$C$62</f>
        <v>-125</v>
      </c>
      <c r="Y418" s="20">
        <f>Y417*(1+VLookups!$C$57/12)</f>
        <v>-499.42895299293912</v>
      </c>
      <c r="Z418" s="20">
        <f>-E418*VLookups!$J$3</f>
        <v>-966.25810024671478</v>
      </c>
      <c r="AA418" s="19">
        <v>0</v>
      </c>
      <c r="AB418" s="20">
        <f t="shared" si="18"/>
        <v>8212.3153128362283</v>
      </c>
      <c r="AC418" s="20">
        <f t="shared" si="19"/>
        <v>1473193.9425651238</v>
      </c>
    </row>
    <row r="419" spans="2:29" x14ac:dyDescent="0.25">
      <c r="B419" s="9">
        <v>415</v>
      </c>
      <c r="C419" s="9">
        <f t="shared" si="20"/>
        <v>57</v>
      </c>
      <c r="D419" s="9">
        <v>7</v>
      </c>
      <c r="E419" s="20">
        <v>24156.452506167869</v>
      </c>
      <c r="F419" s="20">
        <f>'B-B-HS'!E419*-VLookups!$C$10*2</f>
        <v>-1449.387150370072</v>
      </c>
      <c r="G419" s="19">
        <v>0</v>
      </c>
      <c r="H419" s="20">
        <f>(-VLookups!$C$13)*(E419+F419/2)</f>
        <v>-6818.6418489160051</v>
      </c>
      <c r="I419" s="19">
        <v>0</v>
      </c>
      <c r="J419" s="19">
        <v>0</v>
      </c>
      <c r="K419" s="19">
        <v>0</v>
      </c>
      <c r="L419" s="19">
        <v>0</v>
      </c>
      <c r="M419" s="19">
        <v>0</v>
      </c>
      <c r="N419" s="20" t="s">
        <v>36</v>
      </c>
      <c r="O419" s="19">
        <v>0</v>
      </c>
      <c r="P419" s="20">
        <f>P418-VLookups!$C$42</f>
        <v>-361</v>
      </c>
      <c r="Q419" s="22">
        <v>175</v>
      </c>
      <c r="R419" s="19">
        <v>0</v>
      </c>
      <c r="S419" s="20">
        <f>VLookups!$C$50</f>
        <v>-3580.614715990946</v>
      </c>
      <c r="T419" s="19">
        <v>0</v>
      </c>
      <c r="U419" s="9">
        <v>271</v>
      </c>
      <c r="V419" s="21">
        <f>V418-VLookups!$C$54</f>
        <v>-2575</v>
      </c>
      <c r="W419" s="21">
        <f>-VLookups!$C$60</f>
        <v>-300</v>
      </c>
      <c r="X419" s="21">
        <f>-VLookups!$C$62</f>
        <v>-125</v>
      </c>
      <c r="Y419" s="20">
        <f>Y418*(1+VLookups!$C$57/12)</f>
        <v>-500.88562077250185</v>
      </c>
      <c r="Z419" s="20">
        <f>-E419*VLookups!$J$3</f>
        <v>-966.25810024671478</v>
      </c>
      <c r="AA419" s="19">
        <v>0</v>
      </c>
      <c r="AB419" s="20">
        <f t="shared" si="18"/>
        <v>8204.3586450566654</v>
      </c>
      <c r="AC419" s="20">
        <f t="shared" si="19"/>
        <v>1483853.624447789</v>
      </c>
    </row>
    <row r="420" spans="2:29" x14ac:dyDescent="0.25">
      <c r="B420" s="9">
        <v>416</v>
      </c>
      <c r="C420" s="9">
        <f t="shared" si="20"/>
        <v>57</v>
      </c>
      <c r="D420" s="9">
        <v>8</v>
      </c>
      <c r="E420" s="20">
        <v>24156.452506167869</v>
      </c>
      <c r="F420" s="20">
        <f>'B-B-HS'!E420*-VLookups!$C$10*2</f>
        <v>-1449.387150370072</v>
      </c>
      <c r="G420" s="19">
        <v>0</v>
      </c>
      <c r="H420" s="20">
        <f>(-VLookups!$C$13)*(E420+F420/2)</f>
        <v>-6818.6418489160051</v>
      </c>
      <c r="I420" s="19">
        <v>0</v>
      </c>
      <c r="J420" s="19">
        <v>0</v>
      </c>
      <c r="K420" s="19">
        <v>0</v>
      </c>
      <c r="L420" s="19">
        <v>0</v>
      </c>
      <c r="M420" s="19">
        <v>0</v>
      </c>
      <c r="N420" s="20" t="s">
        <v>36</v>
      </c>
      <c r="O420" s="19">
        <v>0</v>
      </c>
      <c r="P420" s="20">
        <f>P419-VLookups!$C$42</f>
        <v>-362.5</v>
      </c>
      <c r="Q420" s="22">
        <v>176</v>
      </c>
      <c r="R420" s="19">
        <v>0</v>
      </c>
      <c r="S420" s="20">
        <f>VLookups!$C$50</f>
        <v>-3580.614715990946</v>
      </c>
      <c r="T420" s="19">
        <v>0</v>
      </c>
      <c r="U420" s="9">
        <v>272</v>
      </c>
      <c r="V420" s="21">
        <f>V419-VLookups!$C$54</f>
        <v>-2580</v>
      </c>
      <c r="W420" s="21">
        <f>-VLookups!$C$60</f>
        <v>-300</v>
      </c>
      <c r="X420" s="21">
        <f>-VLookups!$C$62</f>
        <v>-125</v>
      </c>
      <c r="Y420" s="20">
        <f>Y419*(1+VLookups!$C$57/12)</f>
        <v>-502.34653716642168</v>
      </c>
      <c r="Z420" s="20">
        <f>-E420*VLookups!$J$3</f>
        <v>-966.25810024671478</v>
      </c>
      <c r="AA420" s="19">
        <v>0</v>
      </c>
      <c r="AB420" s="20">
        <f t="shared" si="18"/>
        <v>8196.3977286627451</v>
      </c>
      <c r="AC420" s="20">
        <f t="shared" si="19"/>
        <v>1494523.1115505314</v>
      </c>
    </row>
    <row r="421" spans="2:29" x14ac:dyDescent="0.25">
      <c r="B421" s="9">
        <v>417</v>
      </c>
      <c r="C421" s="9">
        <f t="shared" si="20"/>
        <v>57</v>
      </c>
      <c r="D421" s="9">
        <v>9</v>
      </c>
      <c r="E421" s="20">
        <v>24156.452506167869</v>
      </c>
      <c r="F421" s="20">
        <f>'B-B-HS'!E421*-VLookups!$C$10*2</f>
        <v>-1449.387150370072</v>
      </c>
      <c r="G421" s="19">
        <v>0</v>
      </c>
      <c r="H421" s="20">
        <f>(-VLookups!$C$13)*(E421+F421/2)</f>
        <v>-6818.6418489160051</v>
      </c>
      <c r="I421" s="19">
        <v>0</v>
      </c>
      <c r="J421" s="19">
        <v>0</v>
      </c>
      <c r="K421" s="19">
        <v>0</v>
      </c>
      <c r="L421" s="19">
        <v>0</v>
      </c>
      <c r="M421" s="19">
        <v>0</v>
      </c>
      <c r="N421" s="20" t="s">
        <v>36</v>
      </c>
      <c r="O421" s="19">
        <v>0</v>
      </c>
      <c r="P421" s="20">
        <f>P420-VLookups!$C$42</f>
        <v>-364</v>
      </c>
      <c r="Q421" s="22">
        <v>177</v>
      </c>
      <c r="R421" s="19">
        <v>0</v>
      </c>
      <c r="S421" s="20">
        <f>VLookups!$C$50</f>
        <v>-3580.614715990946</v>
      </c>
      <c r="T421" s="19">
        <v>0</v>
      </c>
      <c r="U421" s="9">
        <v>273</v>
      </c>
      <c r="V421" s="21">
        <f>V420-VLookups!$C$54</f>
        <v>-2585</v>
      </c>
      <c r="W421" s="21">
        <f>-VLookups!$C$60</f>
        <v>-300</v>
      </c>
      <c r="X421" s="21">
        <f>-VLookups!$C$62</f>
        <v>-125</v>
      </c>
      <c r="Y421" s="20">
        <f>Y420*(1+VLookups!$C$57/12)</f>
        <v>-503.81171456649042</v>
      </c>
      <c r="Z421" s="20">
        <f>-E421*VLookups!$J$3</f>
        <v>-966.25810024671478</v>
      </c>
      <c r="AA421" s="19">
        <v>0</v>
      </c>
      <c r="AB421" s="20">
        <f t="shared" si="18"/>
        <v>8188.4325512626756</v>
      </c>
      <c r="AC421" s="20">
        <f t="shared" si="19"/>
        <v>1505202.4159543782</v>
      </c>
    </row>
    <row r="422" spans="2:29" x14ac:dyDescent="0.25">
      <c r="B422" s="9">
        <v>418</v>
      </c>
      <c r="C422" s="9">
        <f t="shared" si="20"/>
        <v>57</v>
      </c>
      <c r="D422" s="9">
        <v>10</v>
      </c>
      <c r="E422" s="20">
        <v>24156.452506167869</v>
      </c>
      <c r="F422" s="20">
        <f>'B-B-HS'!E422*-VLookups!$C$10*2</f>
        <v>-1449.387150370072</v>
      </c>
      <c r="G422" s="19">
        <v>0</v>
      </c>
      <c r="H422" s="20">
        <f>(-VLookups!$C$13)*(E422+F422/2)</f>
        <v>-6818.6418489160051</v>
      </c>
      <c r="I422" s="19">
        <v>0</v>
      </c>
      <c r="J422" s="19">
        <v>0</v>
      </c>
      <c r="K422" s="19">
        <v>0</v>
      </c>
      <c r="L422" s="19">
        <v>0</v>
      </c>
      <c r="M422" s="19">
        <v>0</v>
      </c>
      <c r="N422" s="20" t="s">
        <v>36</v>
      </c>
      <c r="O422" s="19">
        <v>0</v>
      </c>
      <c r="P422" s="20">
        <f>P421-VLookups!$C$42</f>
        <v>-365.5</v>
      </c>
      <c r="Q422" s="22">
        <v>178</v>
      </c>
      <c r="R422" s="19">
        <v>0</v>
      </c>
      <c r="S422" s="20">
        <f>VLookups!$C$50</f>
        <v>-3580.614715990946</v>
      </c>
      <c r="T422" s="19">
        <v>0</v>
      </c>
      <c r="U422" s="9">
        <v>274</v>
      </c>
      <c r="V422" s="21">
        <f>V421-VLookups!$C$54</f>
        <v>-2590</v>
      </c>
      <c r="W422" s="21">
        <f>-VLookups!$C$60</f>
        <v>-300</v>
      </c>
      <c r="X422" s="21">
        <f>-VLookups!$C$62</f>
        <v>-125</v>
      </c>
      <c r="Y422" s="20">
        <f>Y421*(1+VLookups!$C$57/12)</f>
        <v>-505.28116540064269</v>
      </c>
      <c r="Z422" s="20">
        <f>-E422*VLookups!$J$3</f>
        <v>-966.25810024671478</v>
      </c>
      <c r="AA422" s="19">
        <v>0</v>
      </c>
      <c r="AB422" s="20">
        <f t="shared" si="18"/>
        <v>8180.4631004285247</v>
      </c>
      <c r="AC422" s="20">
        <f t="shared" si="19"/>
        <v>1515891.549748064</v>
      </c>
    </row>
    <row r="423" spans="2:29" x14ac:dyDescent="0.25">
      <c r="B423" s="9">
        <v>419</v>
      </c>
      <c r="C423" s="9">
        <f t="shared" si="20"/>
        <v>57</v>
      </c>
      <c r="D423" s="9">
        <v>11</v>
      </c>
      <c r="E423" s="20">
        <v>24156.452506167869</v>
      </c>
      <c r="F423" s="20">
        <f>'B-B-HS'!E423*-VLookups!$C$10*2</f>
        <v>-1449.387150370072</v>
      </c>
      <c r="G423" s="19">
        <v>0</v>
      </c>
      <c r="H423" s="20">
        <f>(-VLookups!$C$13)*(E423+F423/2)</f>
        <v>-6818.6418489160051</v>
      </c>
      <c r="I423" s="19">
        <v>0</v>
      </c>
      <c r="J423" s="19">
        <v>0</v>
      </c>
      <c r="K423" s="19">
        <v>0</v>
      </c>
      <c r="L423" s="19">
        <v>0</v>
      </c>
      <c r="M423" s="19">
        <v>0</v>
      </c>
      <c r="N423" s="20" t="s">
        <v>36</v>
      </c>
      <c r="O423" s="19">
        <v>0</v>
      </c>
      <c r="P423" s="20">
        <f>P422-VLookups!$C$42</f>
        <v>-367</v>
      </c>
      <c r="Q423" s="22">
        <v>179</v>
      </c>
      <c r="R423" s="19">
        <v>0</v>
      </c>
      <c r="S423" s="20">
        <f>VLookups!$C$50</f>
        <v>-3580.614715990946</v>
      </c>
      <c r="T423" s="19">
        <v>0</v>
      </c>
      <c r="U423" s="9">
        <v>275</v>
      </c>
      <c r="V423" s="21">
        <f>V422-VLookups!$C$54</f>
        <v>-2595</v>
      </c>
      <c r="W423" s="21">
        <f>-VLookups!$C$60</f>
        <v>-300</v>
      </c>
      <c r="X423" s="21">
        <f>-VLookups!$C$62</f>
        <v>-125</v>
      </c>
      <c r="Y423" s="20">
        <f>Y422*(1+VLookups!$C$57/12)</f>
        <v>-506.75490213306125</v>
      </c>
      <c r="Z423" s="20">
        <f>-E423*VLookups!$J$3</f>
        <v>-966.25810024671478</v>
      </c>
      <c r="AA423" s="19">
        <v>0</v>
      </c>
      <c r="AB423" s="20">
        <f t="shared" si="18"/>
        <v>8172.4893636961051</v>
      </c>
      <c r="AC423" s="20">
        <f t="shared" si="19"/>
        <v>1526590.5250280071</v>
      </c>
    </row>
    <row r="424" spans="2:29" x14ac:dyDescent="0.25">
      <c r="B424" s="9">
        <v>420</v>
      </c>
      <c r="C424" s="9">
        <f t="shared" si="20"/>
        <v>58</v>
      </c>
      <c r="D424" s="9">
        <v>0</v>
      </c>
      <c r="E424" s="20">
        <v>25001.928343883741</v>
      </c>
      <c r="F424" s="20">
        <f>'B-B-HS'!E424*-VLookups!$C$10*2</f>
        <v>-1500.1157006330245</v>
      </c>
      <c r="G424" s="19">
        <v>0</v>
      </c>
      <c r="H424" s="20">
        <f>(-VLookups!$C$13)*(E424+F424/2)</f>
        <v>-7057.2943136280646</v>
      </c>
      <c r="I424" s="19">
        <v>0</v>
      </c>
      <c r="J424" s="19">
        <v>0</v>
      </c>
      <c r="K424" s="19">
        <v>0</v>
      </c>
      <c r="L424" s="19">
        <v>0</v>
      </c>
      <c r="M424" s="19">
        <v>0</v>
      </c>
      <c r="N424" s="20" t="s">
        <v>36</v>
      </c>
      <c r="O424" s="19">
        <v>0</v>
      </c>
      <c r="P424" s="20">
        <f>P423-VLookups!$C$42</f>
        <v>-368.5</v>
      </c>
      <c r="Q424" s="22">
        <v>180</v>
      </c>
      <c r="R424" s="19">
        <v>0</v>
      </c>
      <c r="S424" s="20">
        <f>VLookups!$C$50</f>
        <v>-3580.614715990946</v>
      </c>
      <c r="T424" s="19">
        <v>0</v>
      </c>
      <c r="U424" s="9">
        <v>276</v>
      </c>
      <c r="V424" s="21">
        <f>V423-VLookups!$C$54</f>
        <v>-2600</v>
      </c>
      <c r="W424" s="21">
        <f>-VLookups!$C$60</f>
        <v>-300</v>
      </c>
      <c r="X424" s="21">
        <f>-VLookups!$C$62</f>
        <v>-125</v>
      </c>
      <c r="Y424" s="20">
        <f>Y423*(1+VLookups!$C$57/12)</f>
        <v>-508.23293726428267</v>
      </c>
      <c r="Z424" s="20">
        <f>-E424*VLookups!$J$3</f>
        <v>-1000.0771337553497</v>
      </c>
      <c r="AA424" s="19">
        <v>0</v>
      </c>
      <c r="AB424" s="20">
        <f t="shared" si="18"/>
        <v>8712.1513929285829</v>
      </c>
      <c r="AC424" s="20">
        <f t="shared" si="19"/>
        <v>1537846.993962649</v>
      </c>
    </row>
    <row r="425" spans="2:29" x14ac:dyDescent="0.25">
      <c r="B425" s="9">
        <v>421</v>
      </c>
      <c r="C425" s="9">
        <f t="shared" si="20"/>
        <v>58</v>
      </c>
      <c r="D425" s="9">
        <v>1</v>
      </c>
      <c r="E425" s="20">
        <v>25001.928343883741</v>
      </c>
      <c r="F425" s="20">
        <f>'B-B-HS'!E425*-VLookups!$C$10*2</f>
        <v>-1500.1157006330245</v>
      </c>
      <c r="G425" s="19">
        <v>0</v>
      </c>
      <c r="H425" s="20">
        <f>(-VLookups!$C$13)*(E425+F425/2)</f>
        <v>-7057.2943136280646</v>
      </c>
      <c r="I425" s="19">
        <v>0</v>
      </c>
      <c r="J425" s="19">
        <v>0</v>
      </c>
      <c r="K425" s="19">
        <v>0</v>
      </c>
      <c r="L425" s="19">
        <v>0</v>
      </c>
      <c r="M425" s="19">
        <v>0</v>
      </c>
      <c r="N425" s="20" t="s">
        <v>36</v>
      </c>
      <c r="O425" s="19">
        <v>0</v>
      </c>
      <c r="P425" s="20">
        <f>P424-VLookups!$C$42</f>
        <v>-370</v>
      </c>
      <c r="Q425" s="22">
        <v>181</v>
      </c>
      <c r="R425" s="19">
        <v>0</v>
      </c>
      <c r="S425" s="20">
        <f>VLookups!$C$50</f>
        <v>-3580.614715990946</v>
      </c>
      <c r="T425" s="19">
        <v>0</v>
      </c>
      <c r="U425" s="9">
        <v>277</v>
      </c>
      <c r="V425" s="21">
        <f>V424-VLookups!$C$54</f>
        <v>-2605</v>
      </c>
      <c r="W425" s="21">
        <f>-VLookups!$C$60</f>
        <v>-300</v>
      </c>
      <c r="X425" s="21">
        <f>-VLookups!$C$62</f>
        <v>-125</v>
      </c>
      <c r="Y425" s="20">
        <f>Y424*(1+VLookups!$C$57/12)</f>
        <v>-509.71528333130351</v>
      </c>
      <c r="Z425" s="20">
        <f>-E425*VLookups!$J$3</f>
        <v>-1000.0771337553497</v>
      </c>
      <c r="AA425" s="19">
        <v>0</v>
      </c>
      <c r="AB425" s="20">
        <f t="shared" si="18"/>
        <v>8704.1690468615634</v>
      </c>
      <c r="AC425" s="20">
        <f t="shared" si="19"/>
        <v>1549114.2413327817</v>
      </c>
    </row>
    <row r="426" spans="2:29" x14ac:dyDescent="0.25">
      <c r="B426" s="9">
        <v>422</v>
      </c>
      <c r="C426" s="9">
        <f t="shared" si="20"/>
        <v>58</v>
      </c>
      <c r="D426" s="9">
        <v>2</v>
      </c>
      <c r="E426" s="20">
        <v>25001.928343883741</v>
      </c>
      <c r="F426" s="20">
        <f>'B-B-HS'!E426*-VLookups!$C$10*2</f>
        <v>-1500.1157006330245</v>
      </c>
      <c r="G426" s="19">
        <v>0</v>
      </c>
      <c r="H426" s="20">
        <f>(-VLookups!$C$13)*(E426+F426/2)</f>
        <v>-7057.2943136280646</v>
      </c>
      <c r="I426" s="19">
        <v>0</v>
      </c>
      <c r="J426" s="19">
        <v>0</v>
      </c>
      <c r="K426" s="19">
        <v>0</v>
      </c>
      <c r="L426" s="19">
        <v>0</v>
      </c>
      <c r="M426" s="19">
        <v>0</v>
      </c>
      <c r="N426" s="20" t="s">
        <v>36</v>
      </c>
      <c r="O426" s="19">
        <v>0</v>
      </c>
      <c r="P426" s="20">
        <f>P425-VLookups!$C$42</f>
        <v>-371.5</v>
      </c>
      <c r="Q426" s="22">
        <v>182</v>
      </c>
      <c r="R426" s="19">
        <v>0</v>
      </c>
      <c r="S426" s="20">
        <f>VLookups!$C$50</f>
        <v>-3580.614715990946</v>
      </c>
      <c r="T426" s="19">
        <v>0</v>
      </c>
      <c r="U426" s="9">
        <v>278</v>
      </c>
      <c r="V426" s="21">
        <f>V425-VLookups!$C$54</f>
        <v>-2610</v>
      </c>
      <c r="W426" s="21">
        <f>-VLookups!$C$60</f>
        <v>-300</v>
      </c>
      <c r="X426" s="21">
        <f>-VLookups!$C$62</f>
        <v>-125</v>
      </c>
      <c r="Y426" s="20">
        <f>Y425*(1+VLookups!$C$57/12)</f>
        <v>-511.20195290768646</v>
      </c>
      <c r="Z426" s="20">
        <f>-E426*VLookups!$J$3</f>
        <v>-1000.0771337553497</v>
      </c>
      <c r="AA426" s="19">
        <v>0</v>
      </c>
      <c r="AB426" s="20">
        <f t="shared" si="18"/>
        <v>8696.1823772851822</v>
      </c>
      <c r="AC426" s="20">
        <f t="shared" si="19"/>
        <v>1560392.280778955</v>
      </c>
    </row>
    <row r="427" spans="2:29" x14ac:dyDescent="0.25">
      <c r="B427" s="9">
        <v>423</v>
      </c>
      <c r="C427" s="9">
        <f t="shared" si="20"/>
        <v>58</v>
      </c>
      <c r="D427" s="9">
        <v>3</v>
      </c>
      <c r="E427" s="20">
        <v>25001.928343883741</v>
      </c>
      <c r="F427" s="20">
        <f>'B-B-HS'!E427*-VLookups!$C$10*2</f>
        <v>-1500.1157006330245</v>
      </c>
      <c r="G427" s="19">
        <v>0</v>
      </c>
      <c r="H427" s="20">
        <f>(-VLookups!$C$13)*(E427+F427/2)</f>
        <v>-7057.2943136280646</v>
      </c>
      <c r="I427" s="19">
        <v>0</v>
      </c>
      <c r="J427" s="19">
        <v>0</v>
      </c>
      <c r="K427" s="19">
        <v>0</v>
      </c>
      <c r="L427" s="19">
        <v>0</v>
      </c>
      <c r="M427" s="19">
        <v>0</v>
      </c>
      <c r="N427" s="20" t="s">
        <v>36</v>
      </c>
      <c r="O427" s="19">
        <v>0</v>
      </c>
      <c r="P427" s="20">
        <f>P426-VLookups!$C$42</f>
        <v>-373</v>
      </c>
      <c r="Q427" s="22">
        <v>183</v>
      </c>
      <c r="R427" s="19">
        <v>0</v>
      </c>
      <c r="S427" s="20">
        <f>VLookups!$C$50</f>
        <v>-3580.614715990946</v>
      </c>
      <c r="T427" s="19">
        <v>0</v>
      </c>
      <c r="U427" s="9">
        <v>279</v>
      </c>
      <c r="V427" s="21">
        <f>V426-VLookups!$C$54</f>
        <v>-2615</v>
      </c>
      <c r="W427" s="21">
        <f>-VLookups!$C$60</f>
        <v>-300</v>
      </c>
      <c r="X427" s="21">
        <f>-VLookups!$C$62</f>
        <v>-125</v>
      </c>
      <c r="Y427" s="20">
        <f>Y426*(1+VLookups!$C$57/12)</f>
        <v>-512.69295860366719</v>
      </c>
      <c r="Z427" s="20">
        <f>-E427*VLookups!$J$3</f>
        <v>-1000.0771337553497</v>
      </c>
      <c r="AA427" s="19">
        <v>0</v>
      </c>
      <c r="AB427" s="20">
        <f t="shared" si="18"/>
        <v>8688.1913715892006</v>
      </c>
      <c r="AC427" s="20">
        <f t="shared" si="19"/>
        <v>1571681.1259518424</v>
      </c>
    </row>
    <row r="428" spans="2:29" x14ac:dyDescent="0.25">
      <c r="B428" s="9">
        <v>424</v>
      </c>
      <c r="C428" s="9">
        <f t="shared" si="20"/>
        <v>58</v>
      </c>
      <c r="D428" s="9">
        <v>4</v>
      </c>
      <c r="E428" s="20">
        <v>25001.928343883741</v>
      </c>
      <c r="F428" s="20">
        <f>'B-B-HS'!E428*-VLookups!$C$10*2</f>
        <v>-1500.1157006330245</v>
      </c>
      <c r="G428" s="19">
        <v>0</v>
      </c>
      <c r="H428" s="20">
        <f>(-VLookups!$C$13)*(E428+F428/2)</f>
        <v>-7057.2943136280646</v>
      </c>
      <c r="I428" s="19">
        <v>0</v>
      </c>
      <c r="J428" s="19">
        <v>0</v>
      </c>
      <c r="K428" s="19">
        <v>0</v>
      </c>
      <c r="L428" s="19">
        <v>0</v>
      </c>
      <c r="M428" s="19">
        <v>0</v>
      </c>
      <c r="N428" s="20" t="s">
        <v>36</v>
      </c>
      <c r="O428" s="19">
        <v>0</v>
      </c>
      <c r="P428" s="20">
        <f>P427-VLookups!$C$42</f>
        <v>-374.5</v>
      </c>
      <c r="Q428" s="22">
        <v>184</v>
      </c>
      <c r="R428" s="19">
        <v>0</v>
      </c>
      <c r="S428" s="20">
        <f>VLookups!$C$50</f>
        <v>-3580.614715990946</v>
      </c>
      <c r="T428" s="19">
        <v>0</v>
      </c>
      <c r="U428" s="9">
        <v>280</v>
      </c>
      <c r="V428" s="21">
        <f>V427-VLookups!$C$54</f>
        <v>-2620</v>
      </c>
      <c r="W428" s="21">
        <f>-VLookups!$C$60</f>
        <v>-300</v>
      </c>
      <c r="X428" s="21">
        <f>-VLookups!$C$62</f>
        <v>-125</v>
      </c>
      <c r="Y428" s="20">
        <f>Y427*(1+VLookups!$C$57/12)</f>
        <v>-514.18831306626123</v>
      </c>
      <c r="Z428" s="20">
        <f>-E428*VLookups!$J$3</f>
        <v>-1000.0771337553497</v>
      </c>
      <c r="AA428" s="19">
        <v>0</v>
      </c>
      <c r="AB428" s="20">
        <f t="shared" si="18"/>
        <v>8680.1960171266073</v>
      </c>
      <c r="AC428" s="20">
        <f t="shared" si="19"/>
        <v>1582980.7905122221</v>
      </c>
    </row>
    <row r="429" spans="2:29" x14ac:dyDescent="0.25">
      <c r="B429" s="9">
        <v>425</v>
      </c>
      <c r="C429" s="9">
        <f t="shared" si="20"/>
        <v>58</v>
      </c>
      <c r="D429" s="9">
        <v>5</v>
      </c>
      <c r="E429" s="20">
        <v>25001.928343883741</v>
      </c>
      <c r="F429" s="20">
        <f>'B-B-HS'!E429*-VLookups!$C$10*2</f>
        <v>-1500.1157006330245</v>
      </c>
      <c r="G429" s="19">
        <v>0</v>
      </c>
      <c r="H429" s="20">
        <f>(-VLookups!$C$13)*(E429+F429/2)</f>
        <v>-7057.2943136280646</v>
      </c>
      <c r="I429" s="19">
        <v>0</v>
      </c>
      <c r="J429" s="19">
        <v>0</v>
      </c>
      <c r="K429" s="19">
        <v>0</v>
      </c>
      <c r="L429" s="19">
        <v>0</v>
      </c>
      <c r="M429" s="19">
        <v>0</v>
      </c>
      <c r="N429" s="20" t="s">
        <v>36</v>
      </c>
      <c r="O429" s="19">
        <v>0</v>
      </c>
      <c r="P429" s="20">
        <f>P428-VLookups!$C$42</f>
        <v>-376</v>
      </c>
      <c r="Q429" s="22">
        <v>185</v>
      </c>
      <c r="R429" s="19">
        <v>0</v>
      </c>
      <c r="S429" s="20">
        <f>VLookups!$C$50</f>
        <v>-3580.614715990946</v>
      </c>
      <c r="T429" s="19">
        <v>0</v>
      </c>
      <c r="U429" s="9">
        <v>281</v>
      </c>
      <c r="V429" s="21">
        <f>V428-VLookups!$C$54</f>
        <v>-2625</v>
      </c>
      <c r="W429" s="21">
        <f>-VLookups!$C$60</f>
        <v>-300</v>
      </c>
      <c r="X429" s="21">
        <f>-VLookups!$C$62</f>
        <v>-125</v>
      </c>
      <c r="Y429" s="20">
        <f>Y428*(1+VLookups!$C$57/12)</f>
        <v>-515.68802897937121</v>
      </c>
      <c r="Z429" s="20">
        <f>-E429*VLookups!$J$3</f>
        <v>-1000.0771337553497</v>
      </c>
      <c r="AA429" s="19">
        <v>0</v>
      </c>
      <c r="AB429" s="20">
        <f t="shared" si="18"/>
        <v>8672.1963012134947</v>
      </c>
      <c r="AC429" s="20">
        <f t="shared" si="19"/>
        <v>1594291.288130956</v>
      </c>
    </row>
    <row r="430" spans="2:29" x14ac:dyDescent="0.25">
      <c r="B430" s="9">
        <v>426</v>
      </c>
      <c r="C430" s="9">
        <f t="shared" si="20"/>
        <v>58</v>
      </c>
      <c r="D430" s="9">
        <v>6</v>
      </c>
      <c r="E430" s="20">
        <v>25001.928343883741</v>
      </c>
      <c r="F430" s="20">
        <f>'B-B-HS'!E430*-VLookups!$C$10*2</f>
        <v>-1500.1157006330245</v>
      </c>
      <c r="G430" s="19">
        <v>0</v>
      </c>
      <c r="H430" s="20">
        <f>(-VLookups!$C$13)*(E430+F430/2)</f>
        <v>-7057.2943136280646</v>
      </c>
      <c r="I430" s="19">
        <v>0</v>
      </c>
      <c r="J430" s="19">
        <v>0</v>
      </c>
      <c r="K430" s="19">
        <v>0</v>
      </c>
      <c r="L430" s="19">
        <v>0</v>
      </c>
      <c r="M430" s="19">
        <v>0</v>
      </c>
      <c r="N430" s="20" t="s">
        <v>36</v>
      </c>
      <c r="O430" s="19">
        <v>0</v>
      </c>
      <c r="P430" s="20">
        <f>P429-VLookups!$C$42</f>
        <v>-377.5</v>
      </c>
      <c r="Q430" s="22">
        <v>186</v>
      </c>
      <c r="R430" s="19">
        <v>0</v>
      </c>
      <c r="S430" s="20">
        <f>VLookups!$C$50</f>
        <v>-3580.614715990946</v>
      </c>
      <c r="T430" s="19">
        <v>0</v>
      </c>
      <c r="U430" s="9">
        <v>282</v>
      </c>
      <c r="V430" s="21">
        <f>V429-VLookups!$C$54</f>
        <v>-2630</v>
      </c>
      <c r="W430" s="21">
        <f>-VLookups!$C$60</f>
        <v>-300</v>
      </c>
      <c r="X430" s="21">
        <f>-VLookups!$C$62</f>
        <v>-125</v>
      </c>
      <c r="Y430" s="20">
        <f>Y429*(1+VLookups!$C$57/12)</f>
        <v>-517.19211906389444</v>
      </c>
      <c r="Z430" s="20">
        <f>-E430*VLookups!$J$3</f>
        <v>-1000.0771337553497</v>
      </c>
      <c r="AA430" s="19">
        <v>0</v>
      </c>
      <c r="AB430" s="20">
        <f t="shared" si="18"/>
        <v>8664.1922111289714</v>
      </c>
      <c r="AC430" s="20">
        <f t="shared" si="19"/>
        <v>1605612.6324889699</v>
      </c>
    </row>
    <row r="431" spans="2:29" x14ac:dyDescent="0.25">
      <c r="B431" s="9">
        <v>427</v>
      </c>
      <c r="C431" s="9">
        <f t="shared" si="20"/>
        <v>58</v>
      </c>
      <c r="D431" s="9">
        <v>7</v>
      </c>
      <c r="E431" s="20">
        <v>25001.928343883741</v>
      </c>
      <c r="F431" s="20">
        <f>'B-B-HS'!E431*-VLookups!$C$10*2</f>
        <v>-1500.1157006330245</v>
      </c>
      <c r="G431" s="19">
        <v>0</v>
      </c>
      <c r="H431" s="20">
        <f>(-VLookups!$C$13)*(E431+F431/2)</f>
        <v>-7057.2943136280646</v>
      </c>
      <c r="I431" s="19">
        <v>0</v>
      </c>
      <c r="J431" s="19">
        <v>0</v>
      </c>
      <c r="K431" s="19">
        <v>0</v>
      </c>
      <c r="L431" s="19">
        <v>0</v>
      </c>
      <c r="M431" s="19">
        <v>0</v>
      </c>
      <c r="N431" s="20" t="s">
        <v>36</v>
      </c>
      <c r="O431" s="19">
        <v>0</v>
      </c>
      <c r="P431" s="20">
        <f>P430-VLookups!$C$42</f>
        <v>-379</v>
      </c>
      <c r="Q431" s="22">
        <v>187</v>
      </c>
      <c r="R431" s="19">
        <v>0</v>
      </c>
      <c r="S431" s="20">
        <f>VLookups!$C$50</f>
        <v>-3580.614715990946</v>
      </c>
      <c r="T431" s="19">
        <v>0</v>
      </c>
      <c r="U431" s="9">
        <v>283</v>
      </c>
      <c r="V431" s="21">
        <f>V430-VLookups!$C$54</f>
        <v>-2635</v>
      </c>
      <c r="W431" s="21">
        <f>-VLookups!$C$60</f>
        <v>-300</v>
      </c>
      <c r="X431" s="21">
        <f>-VLookups!$C$62</f>
        <v>-125</v>
      </c>
      <c r="Y431" s="20">
        <f>Y430*(1+VLookups!$C$57/12)</f>
        <v>-518.70059607783082</v>
      </c>
      <c r="Z431" s="20">
        <f>-E431*VLookups!$J$3</f>
        <v>-1000.0771337553497</v>
      </c>
      <c r="AA431" s="19">
        <v>0</v>
      </c>
      <c r="AB431" s="20">
        <f t="shared" si="18"/>
        <v>8656.1837341150349</v>
      </c>
      <c r="AC431" s="20">
        <f t="shared" si="19"/>
        <v>1616944.8372772334</v>
      </c>
    </row>
    <row r="432" spans="2:29" x14ac:dyDescent="0.25">
      <c r="B432" s="9">
        <v>428</v>
      </c>
      <c r="C432" s="9">
        <f t="shared" si="20"/>
        <v>58</v>
      </c>
      <c r="D432" s="9">
        <v>8</v>
      </c>
      <c r="E432" s="20">
        <v>25001.928343883741</v>
      </c>
      <c r="F432" s="20">
        <f>'B-B-HS'!E432*-VLookups!$C$10*2</f>
        <v>-1500.1157006330245</v>
      </c>
      <c r="G432" s="19">
        <v>0</v>
      </c>
      <c r="H432" s="20">
        <f>(-VLookups!$C$13)*(E432+F432/2)</f>
        <v>-7057.2943136280646</v>
      </c>
      <c r="I432" s="19">
        <v>0</v>
      </c>
      <c r="J432" s="19">
        <v>0</v>
      </c>
      <c r="K432" s="19">
        <v>0</v>
      </c>
      <c r="L432" s="19">
        <v>0</v>
      </c>
      <c r="M432" s="19">
        <v>0</v>
      </c>
      <c r="N432" s="20" t="s">
        <v>36</v>
      </c>
      <c r="O432" s="19">
        <v>0</v>
      </c>
      <c r="P432" s="20">
        <f>P431-VLookups!$C$42</f>
        <v>-380.5</v>
      </c>
      <c r="Q432" s="22">
        <v>188</v>
      </c>
      <c r="R432" s="19">
        <v>0</v>
      </c>
      <c r="S432" s="20">
        <f>VLookups!$C$50</f>
        <v>-3580.614715990946</v>
      </c>
      <c r="T432" s="19">
        <v>0</v>
      </c>
      <c r="U432" s="9">
        <v>284</v>
      </c>
      <c r="V432" s="21">
        <f>V431-VLookups!$C$54</f>
        <v>-2640</v>
      </c>
      <c r="W432" s="21">
        <f>-VLookups!$C$60</f>
        <v>-300</v>
      </c>
      <c r="X432" s="21">
        <f>-VLookups!$C$62</f>
        <v>-125</v>
      </c>
      <c r="Y432" s="20">
        <f>Y431*(1+VLookups!$C$57/12)</f>
        <v>-520.21347281639112</v>
      </c>
      <c r="Z432" s="20">
        <f>-E432*VLookups!$J$3</f>
        <v>-1000.0771337553497</v>
      </c>
      <c r="AA432" s="19">
        <v>0</v>
      </c>
      <c r="AB432" s="20">
        <f t="shared" si="18"/>
        <v>8648.1708573764772</v>
      </c>
      <c r="AC432" s="20">
        <f t="shared" si="19"/>
        <v>1628287.9161967386</v>
      </c>
    </row>
    <row r="433" spans="2:29" x14ac:dyDescent="0.25">
      <c r="B433" s="9">
        <v>429</v>
      </c>
      <c r="C433" s="9">
        <f t="shared" si="20"/>
        <v>58</v>
      </c>
      <c r="D433" s="9">
        <v>9</v>
      </c>
      <c r="E433" s="20">
        <v>25001.928343883741</v>
      </c>
      <c r="F433" s="20">
        <f>'B-B-HS'!E433*-VLookups!$C$10*2</f>
        <v>-1500.1157006330245</v>
      </c>
      <c r="G433" s="19">
        <v>0</v>
      </c>
      <c r="H433" s="20">
        <f>(-VLookups!$C$13)*(E433+F433/2)</f>
        <v>-7057.2943136280646</v>
      </c>
      <c r="I433" s="19">
        <v>0</v>
      </c>
      <c r="J433" s="19">
        <v>0</v>
      </c>
      <c r="K433" s="19">
        <v>0</v>
      </c>
      <c r="L433" s="19">
        <v>0</v>
      </c>
      <c r="M433" s="19">
        <v>0</v>
      </c>
      <c r="N433" s="20" t="s">
        <v>36</v>
      </c>
      <c r="O433" s="19">
        <v>0</v>
      </c>
      <c r="P433" s="20">
        <f>P432-VLookups!$C$42</f>
        <v>-382</v>
      </c>
      <c r="Q433" s="22">
        <v>189</v>
      </c>
      <c r="R433" s="19">
        <v>0</v>
      </c>
      <c r="S433" s="20">
        <f>VLookups!$C$50</f>
        <v>-3580.614715990946</v>
      </c>
      <c r="T433" s="19">
        <v>0</v>
      </c>
      <c r="U433" s="9">
        <v>285</v>
      </c>
      <c r="V433" s="21">
        <f>V432-VLookups!$C$54</f>
        <v>-2645</v>
      </c>
      <c r="W433" s="21">
        <f>-VLookups!$C$60</f>
        <v>-300</v>
      </c>
      <c r="X433" s="21">
        <f>-VLookups!$C$62</f>
        <v>-125</v>
      </c>
      <c r="Y433" s="20">
        <f>Y432*(1+VLookups!$C$57/12)</f>
        <v>-521.73076211210559</v>
      </c>
      <c r="Z433" s="20">
        <f>-E433*VLookups!$J$3</f>
        <v>-1000.0771337553497</v>
      </c>
      <c r="AA433" s="19">
        <v>0</v>
      </c>
      <c r="AB433" s="20">
        <f t="shared" si="18"/>
        <v>8640.153568080761</v>
      </c>
      <c r="AC433" s="20">
        <f t="shared" si="19"/>
        <v>1639641.8829584809</v>
      </c>
    </row>
    <row r="434" spans="2:29" x14ac:dyDescent="0.25">
      <c r="B434" s="9">
        <v>430</v>
      </c>
      <c r="C434" s="9">
        <f t="shared" si="20"/>
        <v>58</v>
      </c>
      <c r="D434" s="9">
        <v>10</v>
      </c>
      <c r="E434" s="20">
        <v>25001.928343883741</v>
      </c>
      <c r="F434" s="20">
        <f>'B-B-HS'!E434*-VLookups!$C$10*2</f>
        <v>-1500.1157006330245</v>
      </c>
      <c r="G434" s="19">
        <v>0</v>
      </c>
      <c r="H434" s="20">
        <f>(-VLookups!$C$13)*(E434+F434/2)</f>
        <v>-7057.2943136280646</v>
      </c>
      <c r="I434" s="19">
        <v>0</v>
      </c>
      <c r="J434" s="19">
        <v>0</v>
      </c>
      <c r="K434" s="19">
        <v>0</v>
      </c>
      <c r="L434" s="19">
        <v>0</v>
      </c>
      <c r="M434" s="19">
        <v>0</v>
      </c>
      <c r="N434" s="20" t="s">
        <v>36</v>
      </c>
      <c r="O434" s="19">
        <v>0</v>
      </c>
      <c r="P434" s="20">
        <f>P433-VLookups!$C$42</f>
        <v>-383.5</v>
      </c>
      <c r="Q434" s="22">
        <v>190</v>
      </c>
      <c r="R434" s="19">
        <v>0</v>
      </c>
      <c r="S434" s="20">
        <f>VLookups!$C$50</f>
        <v>-3580.614715990946</v>
      </c>
      <c r="T434" s="19">
        <v>0</v>
      </c>
      <c r="U434" s="9">
        <v>286</v>
      </c>
      <c r="V434" s="21">
        <f>V433-VLookups!$C$54</f>
        <v>-2650</v>
      </c>
      <c r="W434" s="21">
        <f>-VLookups!$C$60</f>
        <v>-300</v>
      </c>
      <c r="X434" s="21">
        <f>-VLookups!$C$62</f>
        <v>-125</v>
      </c>
      <c r="Y434" s="20">
        <f>Y433*(1+VLookups!$C$57/12)</f>
        <v>-523.25247683493262</v>
      </c>
      <c r="Z434" s="20">
        <f>-E434*VLookups!$J$3</f>
        <v>-1000.0771337553497</v>
      </c>
      <c r="AA434" s="19">
        <v>0</v>
      </c>
      <c r="AB434" s="20">
        <f t="shared" si="18"/>
        <v>8632.1318533579361</v>
      </c>
      <c r="AC434" s="20">
        <f t="shared" si="19"/>
        <v>1651006.7512834363</v>
      </c>
    </row>
    <row r="435" spans="2:29" x14ac:dyDescent="0.25">
      <c r="B435" s="9">
        <v>431</v>
      </c>
      <c r="C435" s="9">
        <f t="shared" si="20"/>
        <v>58</v>
      </c>
      <c r="D435" s="9">
        <v>11</v>
      </c>
      <c r="E435" s="20">
        <v>25001.928343883741</v>
      </c>
      <c r="F435" s="20">
        <f>'B-B-HS'!E435*-VLookups!$C$10*2</f>
        <v>-1500.1157006330245</v>
      </c>
      <c r="G435" s="19">
        <v>0</v>
      </c>
      <c r="H435" s="20">
        <f>(-VLookups!$C$13)*(E435+F435/2)</f>
        <v>-7057.2943136280646</v>
      </c>
      <c r="I435" s="19">
        <v>0</v>
      </c>
      <c r="J435" s="19">
        <v>0</v>
      </c>
      <c r="K435" s="19">
        <v>0</v>
      </c>
      <c r="L435" s="19">
        <v>0</v>
      </c>
      <c r="M435" s="19">
        <v>0</v>
      </c>
      <c r="N435" s="20" t="s">
        <v>36</v>
      </c>
      <c r="O435" s="19">
        <v>0</v>
      </c>
      <c r="P435" s="20">
        <f>P434-VLookups!$C$42</f>
        <v>-385</v>
      </c>
      <c r="Q435" s="22">
        <v>191</v>
      </c>
      <c r="R435" s="19">
        <v>0</v>
      </c>
      <c r="S435" s="20">
        <f>VLookups!$C$50</f>
        <v>-3580.614715990946</v>
      </c>
      <c r="T435" s="19">
        <v>0</v>
      </c>
      <c r="U435" s="9">
        <v>287</v>
      </c>
      <c r="V435" s="21">
        <f>V434-VLookups!$C$54</f>
        <v>-2655</v>
      </c>
      <c r="W435" s="21">
        <f>-VLookups!$C$60</f>
        <v>-300</v>
      </c>
      <c r="X435" s="21">
        <f>-VLookups!$C$62</f>
        <v>-125</v>
      </c>
      <c r="Y435" s="20">
        <f>Y434*(1+VLookups!$C$57/12)</f>
        <v>-524.7786298923678</v>
      </c>
      <c r="Z435" s="20">
        <f>-E435*VLookups!$J$3</f>
        <v>-1000.0771337553497</v>
      </c>
      <c r="AA435" s="19">
        <v>0</v>
      </c>
      <c r="AB435" s="20">
        <f t="shared" si="18"/>
        <v>8624.1057003005008</v>
      </c>
      <c r="AC435" s="20">
        <f t="shared" si="19"/>
        <v>1662382.5349025426</v>
      </c>
    </row>
    <row r="436" spans="2:29" x14ac:dyDescent="0.25">
      <c r="B436" s="9">
        <v>432</v>
      </c>
      <c r="C436" s="9">
        <f t="shared" si="20"/>
        <v>59</v>
      </c>
      <c r="D436" s="9">
        <v>0</v>
      </c>
      <c r="E436" s="20">
        <v>25876.995835919672</v>
      </c>
      <c r="F436" s="20">
        <f>'B-B-HS'!E436*-VLookups!$C$10*2</f>
        <v>-1552.6197501551803</v>
      </c>
      <c r="G436" s="19">
        <v>0</v>
      </c>
      <c r="H436" s="20">
        <f>(-VLookups!$C$13)*(E436+F436/2)</f>
        <v>-7304.2996146050464</v>
      </c>
      <c r="I436" s="19">
        <v>0</v>
      </c>
      <c r="J436" s="19">
        <v>0</v>
      </c>
      <c r="K436" s="19">
        <v>0</v>
      </c>
      <c r="L436" s="19">
        <v>0</v>
      </c>
      <c r="M436" s="19">
        <v>0</v>
      </c>
      <c r="N436" s="20" t="s">
        <v>36</v>
      </c>
      <c r="O436" s="19">
        <v>0</v>
      </c>
      <c r="P436" s="20">
        <f>P435-VLookups!$C$42</f>
        <v>-386.5</v>
      </c>
      <c r="Q436" s="22">
        <v>192</v>
      </c>
      <c r="R436" s="19">
        <v>0</v>
      </c>
      <c r="S436" s="20">
        <f>VLookups!$C$50</f>
        <v>-3580.614715990946</v>
      </c>
      <c r="T436" s="19">
        <v>0</v>
      </c>
      <c r="U436" s="9">
        <v>288</v>
      </c>
      <c r="V436" s="21">
        <f>V435-VLookups!$C$54</f>
        <v>-2660</v>
      </c>
      <c r="W436" s="21">
        <f>-VLookups!$C$60</f>
        <v>-300</v>
      </c>
      <c r="X436" s="21">
        <f>-VLookups!$C$62</f>
        <v>-125</v>
      </c>
      <c r="Y436" s="20">
        <f>Y435*(1+VLookups!$C$57/12)</f>
        <v>-526.30923422955391</v>
      </c>
      <c r="Z436" s="20">
        <f>-E436*VLookups!$J$3</f>
        <v>-1035.0798334367869</v>
      </c>
      <c r="AA436" s="19">
        <v>0</v>
      </c>
      <c r="AB436" s="20">
        <f t="shared" si="18"/>
        <v>9182.8825625797508</v>
      </c>
      <c r="AC436" s="20">
        <f t="shared" si="19"/>
        <v>1674336.0550232935</v>
      </c>
    </row>
    <row r="437" spans="2:29" x14ac:dyDescent="0.25">
      <c r="B437" s="9">
        <v>433</v>
      </c>
      <c r="C437" s="9">
        <f t="shared" si="20"/>
        <v>59</v>
      </c>
      <c r="D437" s="9">
        <v>1</v>
      </c>
      <c r="E437" s="20">
        <v>25876.995835919672</v>
      </c>
      <c r="F437" s="20">
        <f>'B-B-HS'!E437*-VLookups!$C$10*2</f>
        <v>-1552.6197501551803</v>
      </c>
      <c r="G437" s="19">
        <v>0</v>
      </c>
      <c r="H437" s="20">
        <f>(-VLookups!$C$13)*(E437+F437/2)</f>
        <v>-7304.2996146050464</v>
      </c>
      <c r="I437" s="19">
        <v>0</v>
      </c>
      <c r="J437" s="19">
        <v>0</v>
      </c>
      <c r="K437" s="19">
        <v>0</v>
      </c>
      <c r="L437" s="19">
        <v>0</v>
      </c>
      <c r="M437" s="19">
        <v>0</v>
      </c>
      <c r="N437" s="20" t="s">
        <v>36</v>
      </c>
      <c r="O437" s="19">
        <v>0</v>
      </c>
      <c r="P437" s="20">
        <f>P436-VLookups!$C$42</f>
        <v>-388</v>
      </c>
      <c r="Q437" s="22">
        <v>193</v>
      </c>
      <c r="R437" s="19">
        <v>0</v>
      </c>
      <c r="S437" s="20">
        <f>VLookups!$C$50</f>
        <v>-3580.614715990946</v>
      </c>
      <c r="T437" s="19">
        <v>0</v>
      </c>
      <c r="U437" s="9">
        <v>289</v>
      </c>
      <c r="V437" s="21">
        <f>V436-VLookups!$C$54</f>
        <v>-2665</v>
      </c>
      <c r="W437" s="21">
        <f>-VLookups!$C$60</f>
        <v>-300</v>
      </c>
      <c r="X437" s="21">
        <f>-VLookups!$C$62</f>
        <v>-125</v>
      </c>
      <c r="Y437" s="20">
        <f>Y436*(1+VLookups!$C$57/12)</f>
        <v>-527.84430282939013</v>
      </c>
      <c r="Z437" s="20">
        <f>-E437*VLookups!$J$3</f>
        <v>-1035.0798334367869</v>
      </c>
      <c r="AA437" s="19">
        <v>0</v>
      </c>
      <c r="AB437" s="20">
        <f t="shared" si="18"/>
        <v>9174.8474939799144</v>
      </c>
      <c r="AC437" s="20">
        <f t="shared" si="19"/>
        <v>1686301.4626089789</v>
      </c>
    </row>
    <row r="438" spans="2:29" x14ac:dyDescent="0.25">
      <c r="B438" s="9">
        <v>434</v>
      </c>
      <c r="C438" s="9">
        <f t="shared" si="20"/>
        <v>59</v>
      </c>
      <c r="D438" s="9">
        <v>2</v>
      </c>
      <c r="E438" s="20">
        <v>25876.995835919672</v>
      </c>
      <c r="F438" s="20">
        <f>'B-B-HS'!E438*-VLookups!$C$10*2</f>
        <v>-1552.6197501551803</v>
      </c>
      <c r="G438" s="19">
        <v>0</v>
      </c>
      <c r="H438" s="20">
        <f>(-VLookups!$C$13)*(E438+F438/2)</f>
        <v>-7304.2996146050464</v>
      </c>
      <c r="I438" s="19">
        <v>0</v>
      </c>
      <c r="J438" s="19">
        <v>0</v>
      </c>
      <c r="K438" s="19">
        <v>0</v>
      </c>
      <c r="L438" s="19">
        <v>0</v>
      </c>
      <c r="M438" s="19">
        <v>0</v>
      </c>
      <c r="N438" s="20" t="s">
        <v>36</v>
      </c>
      <c r="O438" s="19">
        <v>0</v>
      </c>
      <c r="P438" s="20">
        <f>P437-VLookups!$C$42</f>
        <v>-389.5</v>
      </c>
      <c r="Q438" s="22">
        <v>194</v>
      </c>
      <c r="R438" s="19">
        <v>0</v>
      </c>
      <c r="S438" s="20">
        <f>VLookups!$C$50</f>
        <v>-3580.614715990946</v>
      </c>
      <c r="T438" s="19">
        <v>0</v>
      </c>
      <c r="U438" s="9">
        <v>290</v>
      </c>
      <c r="V438" s="21">
        <f>V437-VLookups!$C$54</f>
        <v>-2670</v>
      </c>
      <c r="W438" s="21">
        <f>-VLookups!$C$60</f>
        <v>-300</v>
      </c>
      <c r="X438" s="21">
        <f>-VLookups!$C$62</f>
        <v>-125</v>
      </c>
      <c r="Y438" s="20">
        <f>Y437*(1+VLookups!$C$57/12)</f>
        <v>-529.38384871264248</v>
      </c>
      <c r="Z438" s="20">
        <f>-E438*VLookups!$J$3</f>
        <v>-1035.0798334367869</v>
      </c>
      <c r="AA438" s="19">
        <v>0</v>
      </c>
      <c r="AB438" s="20">
        <f t="shared" si="18"/>
        <v>9166.8079480966608</v>
      </c>
      <c r="AC438" s="20">
        <f t="shared" si="19"/>
        <v>1698278.7729947572</v>
      </c>
    </row>
    <row r="439" spans="2:29" x14ac:dyDescent="0.25">
      <c r="B439" s="9">
        <v>435</v>
      </c>
      <c r="C439" s="9">
        <f t="shared" si="20"/>
        <v>59</v>
      </c>
      <c r="D439" s="9">
        <v>3</v>
      </c>
      <c r="E439" s="20">
        <v>25876.995835919672</v>
      </c>
      <c r="F439" s="20">
        <f>'B-B-HS'!E439*-VLookups!$C$10*2</f>
        <v>-1552.6197501551803</v>
      </c>
      <c r="G439" s="19">
        <v>0</v>
      </c>
      <c r="H439" s="20">
        <f>(-VLookups!$C$13)*(E439+F439/2)</f>
        <v>-7304.2996146050464</v>
      </c>
      <c r="I439" s="19">
        <v>0</v>
      </c>
      <c r="J439" s="19">
        <v>0</v>
      </c>
      <c r="K439" s="19">
        <v>0</v>
      </c>
      <c r="L439" s="19">
        <v>0</v>
      </c>
      <c r="M439" s="19">
        <v>0</v>
      </c>
      <c r="N439" s="20" t="s">
        <v>36</v>
      </c>
      <c r="O439" s="19">
        <v>0</v>
      </c>
      <c r="P439" s="20">
        <f>P438-VLookups!$C$42</f>
        <v>-391</v>
      </c>
      <c r="Q439" s="22">
        <v>195</v>
      </c>
      <c r="R439" s="19">
        <v>0</v>
      </c>
      <c r="S439" s="20">
        <f>VLookups!$C$50</f>
        <v>-3580.614715990946</v>
      </c>
      <c r="T439" s="19">
        <v>0</v>
      </c>
      <c r="U439" s="9">
        <v>291</v>
      </c>
      <c r="V439" s="21">
        <f>V438-VLookups!$C$54</f>
        <v>-2675</v>
      </c>
      <c r="W439" s="21">
        <f>-VLookups!$C$60</f>
        <v>-300</v>
      </c>
      <c r="X439" s="21">
        <f>-VLookups!$C$62</f>
        <v>-125</v>
      </c>
      <c r="Y439" s="20">
        <f>Y438*(1+VLookups!$C$57/12)</f>
        <v>-530.92788493805438</v>
      </c>
      <c r="Z439" s="20">
        <f>-E439*VLookups!$J$3</f>
        <v>-1035.0798334367869</v>
      </c>
      <c r="AA439" s="19">
        <v>0</v>
      </c>
      <c r="AB439" s="20">
        <f t="shared" si="18"/>
        <v>9158.7639118712505</v>
      </c>
      <c r="AC439" s="20">
        <f t="shared" si="19"/>
        <v>1710268.0015282864</v>
      </c>
    </row>
    <row r="440" spans="2:29" x14ac:dyDescent="0.25">
      <c r="B440" s="9">
        <v>436</v>
      </c>
      <c r="C440" s="9">
        <f t="shared" si="20"/>
        <v>59</v>
      </c>
      <c r="D440" s="9">
        <v>4</v>
      </c>
      <c r="E440" s="20">
        <v>25876.995835919672</v>
      </c>
      <c r="F440" s="20">
        <f>'B-B-HS'!E440*-VLookups!$C$10*2</f>
        <v>-1552.6197501551803</v>
      </c>
      <c r="G440" s="19">
        <v>0</v>
      </c>
      <c r="H440" s="20">
        <f>(-VLookups!$C$13)*(E440+F440/2)</f>
        <v>-7304.2996146050464</v>
      </c>
      <c r="I440" s="19">
        <v>0</v>
      </c>
      <c r="J440" s="19">
        <v>0</v>
      </c>
      <c r="K440" s="19">
        <v>0</v>
      </c>
      <c r="L440" s="19">
        <v>0</v>
      </c>
      <c r="M440" s="19">
        <v>0</v>
      </c>
      <c r="N440" s="20" t="s">
        <v>36</v>
      </c>
      <c r="O440" s="19">
        <v>0</v>
      </c>
      <c r="P440" s="20">
        <f>P439-VLookups!$C$42</f>
        <v>-392.5</v>
      </c>
      <c r="Q440" s="22">
        <v>196</v>
      </c>
      <c r="R440" s="19">
        <v>0</v>
      </c>
      <c r="S440" s="20">
        <f>VLookups!$C$50</f>
        <v>-3580.614715990946</v>
      </c>
      <c r="T440" s="19">
        <v>0</v>
      </c>
      <c r="U440" s="9">
        <v>292</v>
      </c>
      <c r="V440" s="21">
        <f>V439-VLookups!$C$54</f>
        <v>-2680</v>
      </c>
      <c r="W440" s="21">
        <f>-VLookups!$C$60</f>
        <v>-300</v>
      </c>
      <c r="X440" s="21">
        <f>-VLookups!$C$62</f>
        <v>-125</v>
      </c>
      <c r="Y440" s="20">
        <f>Y439*(1+VLookups!$C$57/12)</f>
        <v>-532.47642460245709</v>
      </c>
      <c r="Z440" s="20">
        <f>-E440*VLookups!$J$3</f>
        <v>-1035.0798334367869</v>
      </c>
      <c r="AA440" s="19">
        <v>0</v>
      </c>
      <c r="AB440" s="20">
        <f t="shared" si="18"/>
        <v>9150.715372206847</v>
      </c>
      <c r="AC440" s="20">
        <f t="shared" si="19"/>
        <v>1722269.1635697072</v>
      </c>
    </row>
    <row r="441" spans="2:29" x14ac:dyDescent="0.25">
      <c r="B441" s="9">
        <v>437</v>
      </c>
      <c r="C441" s="9">
        <f t="shared" si="20"/>
        <v>59</v>
      </c>
      <c r="D441" s="9">
        <v>5</v>
      </c>
      <c r="E441" s="20">
        <v>25876.995835919672</v>
      </c>
      <c r="F441" s="20">
        <f>'B-B-HS'!E441*-VLookups!$C$10*2</f>
        <v>-1552.6197501551803</v>
      </c>
      <c r="G441" s="19">
        <v>0</v>
      </c>
      <c r="H441" s="20">
        <f>(-VLookups!$C$13)*(E441+F441/2)</f>
        <v>-7304.2996146050464</v>
      </c>
      <c r="I441" s="19">
        <v>0</v>
      </c>
      <c r="J441" s="19">
        <v>0</v>
      </c>
      <c r="K441" s="19">
        <v>0</v>
      </c>
      <c r="L441" s="19">
        <v>0</v>
      </c>
      <c r="M441" s="19">
        <v>0</v>
      </c>
      <c r="N441" s="20" t="s">
        <v>36</v>
      </c>
      <c r="O441" s="19">
        <v>0</v>
      </c>
      <c r="P441" s="20">
        <f>P440-VLookups!$C$42</f>
        <v>-394</v>
      </c>
      <c r="Q441" s="22">
        <v>197</v>
      </c>
      <c r="R441" s="19">
        <v>0</v>
      </c>
      <c r="S441" s="20">
        <f>VLookups!$C$50</f>
        <v>-3580.614715990946</v>
      </c>
      <c r="T441" s="19">
        <v>0</v>
      </c>
      <c r="U441" s="9">
        <v>293</v>
      </c>
      <c r="V441" s="21">
        <f>V440-VLookups!$C$54</f>
        <v>-2685</v>
      </c>
      <c r="W441" s="21">
        <f>-VLookups!$C$60</f>
        <v>-300</v>
      </c>
      <c r="X441" s="21">
        <f>-VLookups!$C$62</f>
        <v>-125</v>
      </c>
      <c r="Y441" s="20">
        <f>Y440*(1+VLookups!$C$57/12)</f>
        <v>-534.02948084088098</v>
      </c>
      <c r="Z441" s="20">
        <f>-E441*VLookups!$J$3</f>
        <v>-1035.0798334367869</v>
      </c>
      <c r="AA441" s="19">
        <v>0</v>
      </c>
      <c r="AB441" s="20">
        <f t="shared" si="18"/>
        <v>9142.6623159684223</v>
      </c>
      <c r="AC441" s="20">
        <f t="shared" si="19"/>
        <v>1734282.2744916251</v>
      </c>
    </row>
    <row r="442" spans="2:29" x14ac:dyDescent="0.25">
      <c r="B442" s="9">
        <v>438</v>
      </c>
      <c r="C442" s="9">
        <f t="shared" si="20"/>
        <v>59</v>
      </c>
      <c r="D442" s="9">
        <v>6</v>
      </c>
      <c r="E442" s="20">
        <v>25876.995835919672</v>
      </c>
      <c r="F442" s="20">
        <f>'B-B-HS'!E442*-VLookups!$C$10*2</f>
        <v>-1552.6197501551803</v>
      </c>
      <c r="G442" s="19">
        <v>0</v>
      </c>
      <c r="H442" s="20">
        <f>(-VLookups!$C$13)*(E442+F442/2)</f>
        <v>-7304.2996146050464</v>
      </c>
      <c r="I442" s="19">
        <v>0</v>
      </c>
      <c r="J442" s="19">
        <v>0</v>
      </c>
      <c r="K442" s="19">
        <v>0</v>
      </c>
      <c r="L442" s="19">
        <v>0</v>
      </c>
      <c r="M442" s="19">
        <v>0</v>
      </c>
      <c r="N442" s="20" t="s">
        <v>36</v>
      </c>
      <c r="O442" s="19">
        <v>0</v>
      </c>
      <c r="P442" s="20">
        <f>P441-VLookups!$C$42</f>
        <v>-395.5</v>
      </c>
      <c r="Q442" s="22">
        <v>198</v>
      </c>
      <c r="R442" s="19">
        <v>0</v>
      </c>
      <c r="S442" s="20">
        <f>VLookups!$C$50</f>
        <v>-3580.614715990946</v>
      </c>
      <c r="T442" s="19">
        <v>0</v>
      </c>
      <c r="U442" s="9">
        <v>294</v>
      </c>
      <c r="V442" s="21">
        <f>V441-VLookups!$C$54</f>
        <v>-2690</v>
      </c>
      <c r="W442" s="21">
        <f>-VLookups!$C$60</f>
        <v>-300</v>
      </c>
      <c r="X442" s="21">
        <f>-VLookups!$C$62</f>
        <v>-125</v>
      </c>
      <c r="Y442" s="20">
        <f>Y441*(1+VLookups!$C$57/12)</f>
        <v>-535.58706682666684</v>
      </c>
      <c r="Z442" s="20">
        <f>-E442*VLookups!$J$3</f>
        <v>-1035.0798334367869</v>
      </c>
      <c r="AA442" s="19">
        <v>0</v>
      </c>
      <c r="AB442" s="20">
        <f t="shared" si="18"/>
        <v>9134.6047299826369</v>
      </c>
      <c r="AC442" s="20">
        <f t="shared" si="19"/>
        <v>1746307.3496790938</v>
      </c>
    </row>
    <row r="443" spans="2:29" x14ac:dyDescent="0.25">
      <c r="B443" s="9">
        <v>439</v>
      </c>
      <c r="C443" s="9">
        <f t="shared" si="20"/>
        <v>59</v>
      </c>
      <c r="D443" s="9">
        <v>7</v>
      </c>
      <c r="E443" s="20">
        <v>25876.995835919672</v>
      </c>
      <c r="F443" s="20">
        <f>'B-B-HS'!E443*-VLookups!$C$10*2</f>
        <v>-1552.6197501551803</v>
      </c>
      <c r="G443" s="19">
        <v>0</v>
      </c>
      <c r="H443" s="20">
        <f>(-VLookups!$C$13)*(E443+F443/2)</f>
        <v>-7304.2996146050464</v>
      </c>
      <c r="I443" s="19">
        <v>0</v>
      </c>
      <c r="J443" s="19">
        <v>0</v>
      </c>
      <c r="K443" s="19">
        <v>0</v>
      </c>
      <c r="L443" s="19">
        <v>0</v>
      </c>
      <c r="M443" s="19">
        <v>0</v>
      </c>
      <c r="N443" s="20" t="s">
        <v>36</v>
      </c>
      <c r="O443" s="19">
        <v>0</v>
      </c>
      <c r="P443" s="20">
        <f>P442-VLookups!$C$42</f>
        <v>-397</v>
      </c>
      <c r="Q443" s="22">
        <v>199</v>
      </c>
      <c r="R443" s="19">
        <v>0</v>
      </c>
      <c r="S443" s="20">
        <f>VLookups!$C$50</f>
        <v>-3580.614715990946</v>
      </c>
      <c r="T443" s="19">
        <v>0</v>
      </c>
      <c r="U443" s="9">
        <v>295</v>
      </c>
      <c r="V443" s="21">
        <f>V442-VLookups!$C$54</f>
        <v>-2695</v>
      </c>
      <c r="W443" s="21">
        <f>-VLookups!$C$60</f>
        <v>-300</v>
      </c>
      <c r="X443" s="21">
        <f>-VLookups!$C$62</f>
        <v>-125</v>
      </c>
      <c r="Y443" s="20">
        <f>Y442*(1+VLookups!$C$57/12)</f>
        <v>-537.14919577157798</v>
      </c>
      <c r="Z443" s="20">
        <f>-E443*VLookups!$J$3</f>
        <v>-1035.0798334367869</v>
      </c>
      <c r="AA443" s="19">
        <v>0</v>
      </c>
      <c r="AB443" s="20">
        <f t="shared" si="18"/>
        <v>9126.5426010377269</v>
      </c>
      <c r="AC443" s="20">
        <f t="shared" si="19"/>
        <v>1758344.4045295969</v>
      </c>
    </row>
    <row r="444" spans="2:29" x14ac:dyDescent="0.25">
      <c r="B444" s="9">
        <v>440</v>
      </c>
      <c r="C444" s="9">
        <f t="shared" si="20"/>
        <v>59</v>
      </c>
      <c r="D444" s="9">
        <v>8</v>
      </c>
      <c r="E444" s="20">
        <v>25876.995835919672</v>
      </c>
      <c r="F444" s="20">
        <f>'B-B-HS'!E444*-VLookups!$C$10*2</f>
        <v>-1552.6197501551803</v>
      </c>
      <c r="G444" s="19">
        <v>0</v>
      </c>
      <c r="H444" s="20">
        <f>(-VLookups!$C$13)*(E444+F444/2)</f>
        <v>-7304.2996146050464</v>
      </c>
      <c r="I444" s="19">
        <v>0</v>
      </c>
      <c r="J444" s="19">
        <v>0</v>
      </c>
      <c r="K444" s="19">
        <v>0</v>
      </c>
      <c r="L444" s="19">
        <v>0</v>
      </c>
      <c r="M444" s="19">
        <v>0</v>
      </c>
      <c r="N444" s="20" t="s">
        <v>36</v>
      </c>
      <c r="O444" s="19">
        <v>0</v>
      </c>
      <c r="P444" s="20">
        <f>P443-VLookups!$C$42</f>
        <v>-398.5</v>
      </c>
      <c r="Q444" s="22">
        <v>200</v>
      </c>
      <c r="R444" s="19">
        <v>0</v>
      </c>
      <c r="S444" s="20">
        <f>VLookups!$C$50</f>
        <v>-3580.614715990946</v>
      </c>
      <c r="T444" s="19">
        <v>0</v>
      </c>
      <c r="U444" s="9">
        <v>296</v>
      </c>
      <c r="V444" s="21">
        <f>V443-VLookups!$C$54</f>
        <v>-2700</v>
      </c>
      <c r="W444" s="21">
        <f>-VLookups!$C$60</f>
        <v>-300</v>
      </c>
      <c r="X444" s="21">
        <f>-VLookups!$C$62</f>
        <v>-125</v>
      </c>
      <c r="Y444" s="20">
        <f>Y443*(1+VLookups!$C$57/12)</f>
        <v>-538.71588092591173</v>
      </c>
      <c r="Z444" s="20">
        <f>-E444*VLookups!$J$3</f>
        <v>-1035.0798334367869</v>
      </c>
      <c r="AA444" s="19">
        <v>0</v>
      </c>
      <c r="AB444" s="20">
        <f t="shared" si="18"/>
        <v>9118.4759158833913</v>
      </c>
      <c r="AC444" s="20">
        <f t="shared" si="19"/>
        <v>1770393.4544530297</v>
      </c>
    </row>
    <row r="445" spans="2:29" x14ac:dyDescent="0.25">
      <c r="B445" s="9">
        <v>441</v>
      </c>
      <c r="C445" s="9">
        <f t="shared" si="20"/>
        <v>59</v>
      </c>
      <c r="D445" s="9">
        <v>9</v>
      </c>
      <c r="E445" s="20">
        <v>25876.995835919672</v>
      </c>
      <c r="F445" s="20">
        <f>'B-B-HS'!E445*-VLookups!$C$10*2</f>
        <v>-1552.6197501551803</v>
      </c>
      <c r="G445" s="19">
        <v>0</v>
      </c>
      <c r="H445" s="20">
        <f>(-VLookups!$C$13)*(E445+F445/2)</f>
        <v>-7304.2996146050464</v>
      </c>
      <c r="I445" s="19">
        <v>0</v>
      </c>
      <c r="J445" s="19">
        <v>0</v>
      </c>
      <c r="K445" s="19">
        <v>0</v>
      </c>
      <c r="L445" s="19">
        <v>0</v>
      </c>
      <c r="M445" s="19">
        <v>0</v>
      </c>
      <c r="N445" s="20" t="s">
        <v>36</v>
      </c>
      <c r="O445" s="19">
        <v>0</v>
      </c>
      <c r="P445" s="20">
        <f>P444-VLookups!$C$42</f>
        <v>-400</v>
      </c>
      <c r="Q445" s="22">
        <v>201</v>
      </c>
      <c r="R445" s="19">
        <v>0</v>
      </c>
      <c r="S445" s="20">
        <f>VLookups!$C$50</f>
        <v>-3580.614715990946</v>
      </c>
      <c r="T445" s="19">
        <v>0</v>
      </c>
      <c r="U445" s="9">
        <v>297</v>
      </c>
      <c r="V445" s="21">
        <f>V444-VLookups!$C$54</f>
        <v>-2705</v>
      </c>
      <c r="W445" s="21">
        <f>-VLookups!$C$60</f>
        <v>-300</v>
      </c>
      <c r="X445" s="21">
        <f>-VLookups!$C$62</f>
        <v>-125</v>
      </c>
      <c r="Y445" s="20">
        <f>Y444*(1+VLookups!$C$57/12)</f>
        <v>-540.28713557861226</v>
      </c>
      <c r="Z445" s="20">
        <f>-E445*VLookups!$J$3</f>
        <v>-1035.0798334367869</v>
      </c>
      <c r="AA445" s="19">
        <v>0</v>
      </c>
      <c r="AB445" s="20">
        <f t="shared" si="18"/>
        <v>9110.404661230692</v>
      </c>
      <c r="AC445" s="20">
        <f t="shared" si="19"/>
        <v>1782454.5148716823</v>
      </c>
    </row>
    <row r="446" spans="2:29" x14ac:dyDescent="0.25">
      <c r="B446" s="9">
        <v>442</v>
      </c>
      <c r="C446" s="9">
        <f t="shared" si="20"/>
        <v>59</v>
      </c>
      <c r="D446" s="9">
        <v>10</v>
      </c>
      <c r="E446" s="20">
        <v>25876.995835919672</v>
      </c>
      <c r="F446" s="20">
        <f>'B-B-HS'!E446*-VLookups!$C$10*2</f>
        <v>-1552.6197501551803</v>
      </c>
      <c r="G446" s="19">
        <v>0</v>
      </c>
      <c r="H446" s="20">
        <f>(-VLookups!$C$13)*(E446+F446/2)</f>
        <v>-7304.2996146050464</v>
      </c>
      <c r="I446" s="19">
        <v>0</v>
      </c>
      <c r="J446" s="19">
        <v>0</v>
      </c>
      <c r="K446" s="19">
        <v>0</v>
      </c>
      <c r="L446" s="19">
        <v>0</v>
      </c>
      <c r="M446" s="19">
        <v>0</v>
      </c>
      <c r="N446" s="20" t="s">
        <v>36</v>
      </c>
      <c r="O446" s="19">
        <v>0</v>
      </c>
      <c r="P446" s="20">
        <f>P445-VLookups!$C$42</f>
        <v>-401.5</v>
      </c>
      <c r="Q446" s="22">
        <v>202</v>
      </c>
      <c r="R446" s="19">
        <v>0</v>
      </c>
      <c r="S446" s="20">
        <f>VLookups!$C$50</f>
        <v>-3580.614715990946</v>
      </c>
      <c r="T446" s="19">
        <v>0</v>
      </c>
      <c r="U446" s="9">
        <v>298</v>
      </c>
      <c r="V446" s="21">
        <f>V445-VLookups!$C$54</f>
        <v>-2710</v>
      </c>
      <c r="W446" s="21">
        <f>-VLookups!$C$60</f>
        <v>-300</v>
      </c>
      <c r="X446" s="21">
        <f>-VLookups!$C$62</f>
        <v>-125</v>
      </c>
      <c r="Y446" s="20">
        <f>Y445*(1+VLookups!$C$57/12)</f>
        <v>-541.86297305738321</v>
      </c>
      <c r="Z446" s="20">
        <f>-E446*VLookups!$J$3</f>
        <v>-1035.0798334367869</v>
      </c>
      <c r="AA446" s="19">
        <v>0</v>
      </c>
      <c r="AB446" s="20">
        <f t="shared" si="18"/>
        <v>9102.3288237519209</v>
      </c>
      <c r="AC446" s="20">
        <f t="shared" si="19"/>
        <v>1794527.6012202206</v>
      </c>
    </row>
    <row r="447" spans="2:29" x14ac:dyDescent="0.25">
      <c r="B447" s="9">
        <v>443</v>
      </c>
      <c r="C447" s="9">
        <f t="shared" si="20"/>
        <v>59</v>
      </c>
      <c r="D447" s="9">
        <v>11</v>
      </c>
      <c r="E447" s="20">
        <v>25876.995835919672</v>
      </c>
      <c r="F447" s="20">
        <f>'B-B-HS'!E447*-VLookups!$C$10*2</f>
        <v>-1552.6197501551803</v>
      </c>
      <c r="G447" s="19">
        <v>0</v>
      </c>
      <c r="H447" s="20">
        <f>(-VLookups!$C$13)*(E447+F447/2)</f>
        <v>-7304.2996146050464</v>
      </c>
      <c r="I447" s="19">
        <v>0</v>
      </c>
      <c r="J447" s="19">
        <v>0</v>
      </c>
      <c r="K447" s="19">
        <v>0</v>
      </c>
      <c r="L447" s="19">
        <v>0</v>
      </c>
      <c r="M447" s="19">
        <v>0</v>
      </c>
      <c r="N447" s="20" t="s">
        <v>36</v>
      </c>
      <c r="O447" s="19">
        <v>0</v>
      </c>
      <c r="P447" s="20">
        <f>P446-VLookups!$C$42</f>
        <v>-403</v>
      </c>
      <c r="Q447" s="22">
        <v>203</v>
      </c>
      <c r="R447" s="19">
        <v>0</v>
      </c>
      <c r="S447" s="20">
        <f>VLookups!$C$50</f>
        <v>-3580.614715990946</v>
      </c>
      <c r="T447" s="19">
        <v>0</v>
      </c>
      <c r="U447" s="9">
        <v>299</v>
      </c>
      <c r="V447" s="21">
        <f>V446-VLookups!$C$54</f>
        <v>-2715</v>
      </c>
      <c r="W447" s="21">
        <f>-VLookups!$C$60</f>
        <v>-300</v>
      </c>
      <c r="X447" s="21">
        <f>-VLookups!$C$62</f>
        <v>-125</v>
      </c>
      <c r="Y447" s="20">
        <f>Y446*(1+VLookups!$C$57/12)</f>
        <v>-543.4434067288006</v>
      </c>
      <c r="Z447" s="20">
        <f>-E447*VLookups!$J$3</f>
        <v>-1035.0798334367869</v>
      </c>
      <c r="AA447" s="19">
        <v>0</v>
      </c>
      <c r="AB447" s="20">
        <f t="shared" si="18"/>
        <v>9094.2483900805037</v>
      </c>
      <c r="AC447" s="20">
        <f t="shared" si="19"/>
        <v>1806612.7289456681</v>
      </c>
    </row>
    <row r="448" spans="2:29" x14ac:dyDescent="0.25">
      <c r="B448" s="9">
        <v>444</v>
      </c>
      <c r="C448" s="9">
        <f t="shared" si="20"/>
        <v>60</v>
      </c>
      <c r="D448" s="9">
        <v>0</v>
      </c>
      <c r="E448" s="20">
        <v>26782.69069017686</v>
      </c>
      <c r="F448" s="20">
        <f>'B-B-HS'!E448*-VLookups!$C$10*2</f>
        <v>-1606.9614414106115</v>
      </c>
      <c r="G448" s="19">
        <v>0</v>
      </c>
      <c r="H448" s="20">
        <f>(-VLookups!$C$13)*(E448+F448/2)</f>
        <v>-7559.9501011162229</v>
      </c>
      <c r="I448" s="19">
        <v>0</v>
      </c>
      <c r="J448" s="19">
        <v>0</v>
      </c>
      <c r="K448" s="19">
        <v>0</v>
      </c>
      <c r="L448" s="19">
        <v>0</v>
      </c>
      <c r="M448" s="19">
        <v>0</v>
      </c>
      <c r="N448" s="20" t="s">
        <v>36</v>
      </c>
      <c r="O448" s="19">
        <v>0</v>
      </c>
      <c r="P448" s="20">
        <f>P447-VLookups!$C$42</f>
        <v>-404.5</v>
      </c>
      <c r="Q448" s="22">
        <v>204</v>
      </c>
      <c r="R448" s="19">
        <v>0</v>
      </c>
      <c r="S448" s="20">
        <f>VLookups!$C$50</f>
        <v>-3580.614715990946</v>
      </c>
      <c r="T448" s="19">
        <v>0</v>
      </c>
      <c r="U448" s="9">
        <v>300</v>
      </c>
      <c r="V448" s="21">
        <f>V447-VLookups!$C$54</f>
        <v>-2720</v>
      </c>
      <c r="W448" s="21">
        <f>-VLookups!$C$60</f>
        <v>-300</v>
      </c>
      <c r="X448" s="21">
        <f>-VLookups!$C$62</f>
        <v>-125</v>
      </c>
      <c r="Y448" s="20">
        <f>Y447*(1+VLookups!$C$57/12)</f>
        <v>-545.02844999842625</v>
      </c>
      <c r="Z448" s="20">
        <f>-E448*VLookups!$J$3</f>
        <v>-1071.3076276070744</v>
      </c>
      <c r="AA448" s="19">
        <v>0</v>
      </c>
      <c r="AB448" s="20">
        <f t="shared" si="18"/>
        <v>9672.8090747588831</v>
      </c>
      <c r="AC448" s="20">
        <f t="shared" si="19"/>
        <v>1819296.5592353365</v>
      </c>
    </row>
    <row r="449" spans="2:29" x14ac:dyDescent="0.25">
      <c r="B449" s="9">
        <v>445</v>
      </c>
      <c r="C449" s="9">
        <f t="shared" si="20"/>
        <v>60</v>
      </c>
      <c r="D449" s="9">
        <v>1</v>
      </c>
      <c r="E449" s="20">
        <v>26782.69069017686</v>
      </c>
      <c r="F449" s="20">
        <f>'B-B-HS'!E449*-VLookups!$C$10*2</f>
        <v>-1606.9614414106115</v>
      </c>
      <c r="G449" s="19">
        <v>0</v>
      </c>
      <c r="H449" s="20">
        <f>(-VLookups!$C$13)*(E449+F449/2)</f>
        <v>-7559.9501011162229</v>
      </c>
      <c r="I449" s="19">
        <v>0</v>
      </c>
      <c r="J449" s="19">
        <v>0</v>
      </c>
      <c r="K449" s="19">
        <v>0</v>
      </c>
      <c r="L449" s="19">
        <v>0</v>
      </c>
      <c r="M449" s="19">
        <v>0</v>
      </c>
      <c r="N449" s="20" t="s">
        <v>36</v>
      </c>
      <c r="O449" s="19">
        <v>0</v>
      </c>
      <c r="P449" s="20">
        <f>P448-VLookups!$C$42</f>
        <v>-406</v>
      </c>
      <c r="Q449" s="22">
        <v>205</v>
      </c>
      <c r="R449" s="19">
        <v>0</v>
      </c>
      <c r="S449" s="20">
        <f>VLookups!$C$50</f>
        <v>-3580.614715990946</v>
      </c>
      <c r="T449" s="19">
        <v>0</v>
      </c>
      <c r="U449" s="9">
        <v>301</v>
      </c>
      <c r="V449" s="21">
        <f>V448-VLookups!$C$54</f>
        <v>-2725</v>
      </c>
      <c r="W449" s="21">
        <f>-VLookups!$C$60</f>
        <v>-300</v>
      </c>
      <c r="X449" s="21">
        <f>-VLookups!$C$62</f>
        <v>-125</v>
      </c>
      <c r="Y449" s="20">
        <f>Y448*(1+VLookups!$C$57/12)</f>
        <v>-546.61811631092166</v>
      </c>
      <c r="Z449" s="20">
        <f>-E449*VLookups!$J$3</f>
        <v>-1071.3076276070744</v>
      </c>
      <c r="AA449" s="19">
        <v>0</v>
      </c>
      <c r="AB449" s="20">
        <f t="shared" si="18"/>
        <v>9664.7194084463881</v>
      </c>
      <c r="AC449" s="20">
        <f t="shared" si="19"/>
        <v>1831993.4395758419</v>
      </c>
    </row>
    <row r="450" spans="2:29" x14ac:dyDescent="0.25">
      <c r="B450" s="9">
        <v>446</v>
      </c>
      <c r="C450" s="9">
        <f t="shared" si="20"/>
        <v>60</v>
      </c>
      <c r="D450" s="9">
        <v>2</v>
      </c>
      <c r="E450" s="20">
        <v>26782.69069017686</v>
      </c>
      <c r="F450" s="20">
        <f>'B-B-HS'!E450*-VLookups!$C$10*2</f>
        <v>-1606.9614414106115</v>
      </c>
      <c r="G450" s="19">
        <v>0</v>
      </c>
      <c r="H450" s="20">
        <f>(-VLookups!$C$13)*(E450+F450/2)</f>
        <v>-7559.9501011162229</v>
      </c>
      <c r="I450" s="19">
        <v>0</v>
      </c>
      <c r="J450" s="19">
        <v>0</v>
      </c>
      <c r="K450" s="19">
        <v>0</v>
      </c>
      <c r="L450" s="19">
        <v>0</v>
      </c>
      <c r="M450" s="19">
        <v>0</v>
      </c>
      <c r="N450" s="20" t="s">
        <v>36</v>
      </c>
      <c r="O450" s="19">
        <v>0</v>
      </c>
      <c r="P450" s="20">
        <f>P449-VLookups!$C$42</f>
        <v>-407.5</v>
      </c>
      <c r="Q450" s="22">
        <v>206</v>
      </c>
      <c r="R450" s="19">
        <v>0</v>
      </c>
      <c r="S450" s="20">
        <f>VLookups!$C$50</f>
        <v>-3580.614715990946</v>
      </c>
      <c r="T450" s="19">
        <v>0</v>
      </c>
      <c r="U450" s="9">
        <v>302</v>
      </c>
      <c r="V450" s="21">
        <f>V449-VLookups!$C$54</f>
        <v>-2730</v>
      </c>
      <c r="W450" s="21">
        <f>-VLookups!$C$60</f>
        <v>-300</v>
      </c>
      <c r="X450" s="21">
        <f>-VLookups!$C$62</f>
        <v>-125</v>
      </c>
      <c r="Y450" s="20">
        <f>Y449*(1+VLookups!$C$57/12)</f>
        <v>-548.21241915016185</v>
      </c>
      <c r="Z450" s="20">
        <f>-E450*VLookups!$J$3</f>
        <v>-1071.3076276070744</v>
      </c>
      <c r="AA450" s="19">
        <v>0</v>
      </c>
      <c r="AB450" s="20">
        <f t="shared" si="18"/>
        <v>9656.6251056071469</v>
      </c>
      <c r="AC450" s="20">
        <f t="shared" si="19"/>
        <v>1844703.387080742</v>
      </c>
    </row>
    <row r="451" spans="2:29" x14ac:dyDescent="0.25">
      <c r="B451" s="9">
        <v>447</v>
      </c>
      <c r="C451" s="9">
        <f t="shared" si="20"/>
        <v>60</v>
      </c>
      <c r="D451" s="9">
        <v>3</v>
      </c>
      <c r="E451" s="20">
        <v>26782.69069017686</v>
      </c>
      <c r="F451" s="20">
        <f>'B-B-HS'!E451*-VLookups!$C$10*2</f>
        <v>-1606.9614414106115</v>
      </c>
      <c r="G451" s="19">
        <v>0</v>
      </c>
      <c r="H451" s="20">
        <f>(-VLookups!$C$13)*(E451+F451/2)</f>
        <v>-7559.9501011162229</v>
      </c>
      <c r="I451" s="19">
        <v>0</v>
      </c>
      <c r="J451" s="19">
        <v>0</v>
      </c>
      <c r="K451" s="19">
        <v>0</v>
      </c>
      <c r="L451" s="19">
        <v>0</v>
      </c>
      <c r="M451" s="19">
        <v>0</v>
      </c>
      <c r="N451" s="20" t="s">
        <v>36</v>
      </c>
      <c r="O451" s="19">
        <v>0</v>
      </c>
      <c r="P451" s="20">
        <f>P450-VLookups!$C$42</f>
        <v>-409</v>
      </c>
      <c r="Q451" s="22">
        <v>207</v>
      </c>
      <c r="R451" s="19">
        <v>0</v>
      </c>
      <c r="S451" s="20">
        <f>VLookups!$C$50</f>
        <v>-3580.614715990946</v>
      </c>
      <c r="T451" s="19">
        <v>0</v>
      </c>
      <c r="U451" s="9">
        <v>303</v>
      </c>
      <c r="V451" s="21">
        <f>V450-VLookups!$C$54</f>
        <v>-2735</v>
      </c>
      <c r="W451" s="21">
        <f>-VLookups!$C$60</f>
        <v>-300</v>
      </c>
      <c r="X451" s="21">
        <f>-VLookups!$C$62</f>
        <v>-125</v>
      </c>
      <c r="Y451" s="20">
        <f>Y450*(1+VLookups!$C$57/12)</f>
        <v>-549.81137203934986</v>
      </c>
      <c r="Z451" s="20">
        <f>-E451*VLookups!$J$3</f>
        <v>-1071.3076276070744</v>
      </c>
      <c r="AA451" s="19">
        <v>0</v>
      </c>
      <c r="AB451" s="20">
        <f t="shared" si="18"/>
        <v>9648.5261527179591</v>
      </c>
      <c r="AC451" s="20">
        <f t="shared" si="19"/>
        <v>1857426.4188785946</v>
      </c>
    </row>
    <row r="452" spans="2:29" x14ac:dyDescent="0.25">
      <c r="B452" s="9">
        <v>448</v>
      </c>
      <c r="C452" s="9">
        <f t="shared" si="20"/>
        <v>60</v>
      </c>
      <c r="D452" s="9">
        <v>4</v>
      </c>
      <c r="E452" s="20">
        <v>26782.69069017686</v>
      </c>
      <c r="F452" s="20">
        <f>'B-B-HS'!E452*-VLookups!$C$10*2</f>
        <v>-1606.9614414106115</v>
      </c>
      <c r="G452" s="19">
        <v>0</v>
      </c>
      <c r="H452" s="20">
        <f>(-VLookups!$C$13)*(E452+F452/2)</f>
        <v>-7559.9501011162229</v>
      </c>
      <c r="I452" s="19">
        <v>0</v>
      </c>
      <c r="J452" s="19">
        <v>0</v>
      </c>
      <c r="K452" s="19">
        <v>0</v>
      </c>
      <c r="L452" s="19">
        <v>0</v>
      </c>
      <c r="M452" s="19">
        <v>0</v>
      </c>
      <c r="N452" s="20" t="s">
        <v>36</v>
      </c>
      <c r="O452" s="19">
        <v>0</v>
      </c>
      <c r="P452" s="20">
        <f>P451-VLookups!$C$42</f>
        <v>-410.5</v>
      </c>
      <c r="Q452" s="22">
        <v>208</v>
      </c>
      <c r="R452" s="19">
        <v>0</v>
      </c>
      <c r="S452" s="20">
        <f>VLookups!$C$50</f>
        <v>-3580.614715990946</v>
      </c>
      <c r="T452" s="19">
        <v>0</v>
      </c>
      <c r="U452" s="9">
        <v>304</v>
      </c>
      <c r="V452" s="21">
        <f>V451-VLookups!$C$54</f>
        <v>-2740</v>
      </c>
      <c r="W452" s="21">
        <f>-VLookups!$C$60</f>
        <v>-300</v>
      </c>
      <c r="X452" s="21">
        <f>-VLookups!$C$62</f>
        <v>-125</v>
      </c>
      <c r="Y452" s="20">
        <f>Y451*(1+VLookups!$C$57/12)</f>
        <v>-551.41498854113127</v>
      </c>
      <c r="Z452" s="20">
        <f>-E452*VLookups!$J$3</f>
        <v>-1071.3076276070744</v>
      </c>
      <c r="AA452" s="19">
        <v>0</v>
      </c>
      <c r="AB452" s="20">
        <f t="shared" si="18"/>
        <v>9640.4225362161778</v>
      </c>
      <c r="AC452" s="20">
        <f t="shared" si="19"/>
        <v>1870162.5521129419</v>
      </c>
    </row>
    <row r="453" spans="2:29" x14ac:dyDescent="0.25">
      <c r="B453" s="9">
        <v>449</v>
      </c>
      <c r="C453" s="9">
        <f t="shared" si="20"/>
        <v>60</v>
      </c>
      <c r="D453" s="9">
        <v>5</v>
      </c>
      <c r="E453" s="20">
        <v>26782.69069017686</v>
      </c>
      <c r="F453" s="20">
        <f>'B-B-HS'!E453*-VLookups!$C$10*2</f>
        <v>-1606.9614414106115</v>
      </c>
      <c r="G453" s="19">
        <v>0</v>
      </c>
      <c r="H453" s="20">
        <f>(-VLookups!$C$13)*(E453+F453/2)</f>
        <v>-7559.9501011162229</v>
      </c>
      <c r="I453" s="19">
        <v>0</v>
      </c>
      <c r="J453" s="19">
        <v>0</v>
      </c>
      <c r="K453" s="19">
        <v>0</v>
      </c>
      <c r="L453" s="19">
        <v>0</v>
      </c>
      <c r="M453" s="19">
        <v>0</v>
      </c>
      <c r="N453" s="20" t="s">
        <v>36</v>
      </c>
      <c r="O453" s="19">
        <v>0</v>
      </c>
      <c r="P453" s="20">
        <f>P452-VLookups!$C$42</f>
        <v>-412</v>
      </c>
      <c r="Q453" s="22">
        <v>209</v>
      </c>
      <c r="R453" s="19">
        <v>0</v>
      </c>
      <c r="S453" s="20">
        <f>VLookups!$C$50</f>
        <v>-3580.614715990946</v>
      </c>
      <c r="T453" s="19">
        <v>0</v>
      </c>
      <c r="U453" s="9">
        <v>305</v>
      </c>
      <c r="V453" s="21">
        <f>V452-VLookups!$C$54</f>
        <v>-2745</v>
      </c>
      <c r="W453" s="21">
        <f>-VLookups!$C$60</f>
        <v>-300</v>
      </c>
      <c r="X453" s="21">
        <f>-VLookups!$C$62</f>
        <v>-125</v>
      </c>
      <c r="Y453" s="20">
        <f>Y452*(1+VLookups!$C$57/12)</f>
        <v>-553.02328225770952</v>
      </c>
      <c r="Z453" s="20">
        <f>-E453*VLookups!$J$3</f>
        <v>-1071.3076276070744</v>
      </c>
      <c r="AA453" s="19">
        <v>0</v>
      </c>
      <c r="AB453" s="20">
        <f t="shared" ref="AB453:AB508" si="21">SUM(E453,F453/2,H453,I453,K453,L453,M453,O453,P453,R453,S453,T453,V453,W453,X453,Y453,G453,J453,Z453,AA453)</f>
        <v>9632.3142424996004</v>
      </c>
      <c r="AC453" s="20">
        <f t="shared" ref="AC453:AC508" si="22">AB453+(AC452*(1+($AC$2/12)))</f>
        <v>1882911.8039422964</v>
      </c>
    </row>
    <row r="454" spans="2:29" x14ac:dyDescent="0.25">
      <c r="B454" s="9">
        <v>450</v>
      </c>
      <c r="C454" s="9">
        <f t="shared" si="20"/>
        <v>60</v>
      </c>
      <c r="D454" s="9">
        <v>6</v>
      </c>
      <c r="E454" s="20">
        <v>26782.69069017686</v>
      </c>
      <c r="F454" s="20">
        <f>'B-B-HS'!E454*-VLookups!$C$10*2</f>
        <v>-1606.9614414106115</v>
      </c>
      <c r="G454" s="19">
        <v>0</v>
      </c>
      <c r="H454" s="20">
        <f>(-VLookups!$C$13)*(E454+F454/2)</f>
        <v>-7559.9501011162229</v>
      </c>
      <c r="I454" s="19">
        <v>0</v>
      </c>
      <c r="J454" s="19">
        <v>0</v>
      </c>
      <c r="K454" s="19">
        <v>0</v>
      </c>
      <c r="L454" s="19">
        <v>0</v>
      </c>
      <c r="M454" s="19">
        <v>0</v>
      </c>
      <c r="N454" s="20" t="s">
        <v>36</v>
      </c>
      <c r="O454" s="19">
        <v>0</v>
      </c>
      <c r="P454" s="20">
        <f>P453-VLookups!$C$42</f>
        <v>-413.5</v>
      </c>
      <c r="Q454" s="22">
        <v>210</v>
      </c>
      <c r="R454" s="19">
        <v>0</v>
      </c>
      <c r="S454" s="20">
        <f>VLookups!$C$50</f>
        <v>-3580.614715990946</v>
      </c>
      <c r="T454" s="19">
        <v>0</v>
      </c>
      <c r="U454" s="9">
        <v>306</v>
      </c>
      <c r="V454" s="21">
        <f>V453-VLookups!$C$54</f>
        <v>-2750</v>
      </c>
      <c r="W454" s="21">
        <f>-VLookups!$C$60</f>
        <v>-300</v>
      </c>
      <c r="X454" s="21">
        <f>-VLookups!$C$62</f>
        <v>-125</v>
      </c>
      <c r="Y454" s="20">
        <f>Y453*(1+VLookups!$C$57/12)</f>
        <v>-554.63626683096118</v>
      </c>
      <c r="Z454" s="20">
        <f>-E454*VLookups!$J$3</f>
        <v>-1071.3076276070744</v>
      </c>
      <c r="AA454" s="19">
        <v>0</v>
      </c>
      <c r="AB454" s="20">
        <f t="shared" si="21"/>
        <v>9624.2012579263483</v>
      </c>
      <c r="AC454" s="20">
        <f t="shared" si="22"/>
        <v>1895674.1915401267</v>
      </c>
    </row>
    <row r="455" spans="2:29" x14ac:dyDescent="0.25">
      <c r="B455" s="9">
        <v>451</v>
      </c>
      <c r="C455" s="9">
        <f t="shared" si="20"/>
        <v>60</v>
      </c>
      <c r="D455" s="9">
        <v>7</v>
      </c>
      <c r="E455" s="20">
        <v>26782.69069017686</v>
      </c>
      <c r="F455" s="20">
        <f>'B-B-HS'!E455*-VLookups!$C$10*2</f>
        <v>-1606.9614414106115</v>
      </c>
      <c r="G455" s="19">
        <v>0</v>
      </c>
      <c r="H455" s="20">
        <f>(-VLookups!$C$13)*(E455+F455/2)</f>
        <v>-7559.9501011162229</v>
      </c>
      <c r="I455" s="19">
        <v>0</v>
      </c>
      <c r="J455" s="19">
        <v>0</v>
      </c>
      <c r="K455" s="19">
        <v>0</v>
      </c>
      <c r="L455" s="19">
        <v>0</v>
      </c>
      <c r="M455" s="19">
        <v>0</v>
      </c>
      <c r="N455" s="20" t="s">
        <v>36</v>
      </c>
      <c r="O455" s="19">
        <v>0</v>
      </c>
      <c r="P455" s="20">
        <f>P454-VLookups!$C$42</f>
        <v>-415</v>
      </c>
      <c r="Q455" s="22">
        <v>211</v>
      </c>
      <c r="R455" s="19">
        <v>0</v>
      </c>
      <c r="S455" s="20">
        <f>VLookups!$C$50</f>
        <v>-3580.614715990946</v>
      </c>
      <c r="T455" s="19">
        <v>0</v>
      </c>
      <c r="U455" s="9">
        <v>307</v>
      </c>
      <c r="V455" s="21">
        <f>V454-VLookups!$C$54</f>
        <v>-2755</v>
      </c>
      <c r="W455" s="21">
        <f>-VLookups!$C$60</f>
        <v>-300</v>
      </c>
      <c r="X455" s="21">
        <f>-VLookups!$C$62</f>
        <v>-125</v>
      </c>
      <c r="Y455" s="20">
        <f>Y454*(1+VLookups!$C$57/12)</f>
        <v>-556.25395594255144</v>
      </c>
      <c r="Z455" s="20">
        <f>-E455*VLookups!$J$3</f>
        <v>-1071.3076276070744</v>
      </c>
      <c r="AA455" s="19">
        <v>0</v>
      </c>
      <c r="AB455" s="20">
        <f t="shared" si="21"/>
        <v>9616.0835688147581</v>
      </c>
      <c r="AC455" s="20">
        <f t="shared" si="22"/>
        <v>1908449.7320948415</v>
      </c>
    </row>
    <row r="456" spans="2:29" x14ac:dyDescent="0.25">
      <c r="B456" s="9">
        <v>452</v>
      </c>
      <c r="C456" s="9">
        <f t="shared" si="20"/>
        <v>60</v>
      </c>
      <c r="D456" s="9">
        <v>8</v>
      </c>
      <c r="E456" s="20">
        <v>26782.69069017686</v>
      </c>
      <c r="F456" s="20">
        <f>'B-B-HS'!E456*-VLookups!$C$10*2</f>
        <v>-1606.9614414106115</v>
      </c>
      <c r="G456" s="19">
        <v>0</v>
      </c>
      <c r="H456" s="20">
        <f>(-VLookups!$C$13)*(E456+F456/2)</f>
        <v>-7559.9501011162229</v>
      </c>
      <c r="I456" s="19">
        <v>0</v>
      </c>
      <c r="J456" s="19">
        <v>0</v>
      </c>
      <c r="K456" s="19">
        <v>0</v>
      </c>
      <c r="L456" s="19">
        <v>0</v>
      </c>
      <c r="M456" s="19">
        <v>0</v>
      </c>
      <c r="N456" s="20" t="s">
        <v>36</v>
      </c>
      <c r="O456" s="19">
        <v>0</v>
      </c>
      <c r="P456" s="20">
        <f>P455-VLookups!$C$42</f>
        <v>-416.5</v>
      </c>
      <c r="Q456" s="22">
        <v>212</v>
      </c>
      <c r="R456" s="19">
        <v>0</v>
      </c>
      <c r="S456" s="20">
        <f>VLookups!$C$50</f>
        <v>-3580.614715990946</v>
      </c>
      <c r="T456" s="19">
        <v>0</v>
      </c>
      <c r="U456" s="9">
        <v>308</v>
      </c>
      <c r="V456" s="21">
        <f>V455-VLookups!$C$54</f>
        <v>-2760</v>
      </c>
      <c r="W456" s="21">
        <f>-VLookups!$C$60</f>
        <v>-300</v>
      </c>
      <c r="X456" s="21">
        <f>-VLookups!$C$62</f>
        <v>-125</v>
      </c>
      <c r="Y456" s="20">
        <f>Y455*(1+VLookups!$C$57/12)</f>
        <v>-557.87636331405054</v>
      </c>
      <c r="Z456" s="20">
        <f>-E456*VLookups!$J$3</f>
        <v>-1071.3076276070744</v>
      </c>
      <c r="AA456" s="19">
        <v>0</v>
      </c>
      <c r="AB456" s="20">
        <f t="shared" si="21"/>
        <v>9607.9611614432597</v>
      </c>
      <c r="AC456" s="20">
        <f t="shared" si="22"/>
        <v>1921238.4428097762</v>
      </c>
    </row>
    <row r="457" spans="2:29" x14ac:dyDescent="0.25">
      <c r="B457" s="9">
        <v>453</v>
      </c>
      <c r="C457" s="9">
        <f t="shared" si="20"/>
        <v>60</v>
      </c>
      <c r="D457" s="9">
        <v>9</v>
      </c>
      <c r="E457" s="20">
        <v>26782.69069017686</v>
      </c>
      <c r="F457" s="20">
        <f>'B-B-HS'!E457*-VLookups!$C$10*2</f>
        <v>-1606.9614414106115</v>
      </c>
      <c r="G457" s="19">
        <v>0</v>
      </c>
      <c r="H457" s="20">
        <f>(-VLookups!$C$13)*(E457+F457/2)</f>
        <v>-7559.9501011162229</v>
      </c>
      <c r="I457" s="19">
        <v>0</v>
      </c>
      <c r="J457" s="19">
        <v>0</v>
      </c>
      <c r="K457" s="19">
        <v>0</v>
      </c>
      <c r="L457" s="19">
        <v>0</v>
      </c>
      <c r="M457" s="19">
        <v>0</v>
      </c>
      <c r="N457" s="20" t="s">
        <v>36</v>
      </c>
      <c r="O457" s="19">
        <v>0</v>
      </c>
      <c r="P457" s="20">
        <f>P456-VLookups!$C$42</f>
        <v>-418</v>
      </c>
      <c r="Q457" s="22">
        <v>213</v>
      </c>
      <c r="R457" s="19">
        <v>0</v>
      </c>
      <c r="S457" s="20">
        <f>VLookups!$C$50</f>
        <v>-3580.614715990946</v>
      </c>
      <c r="T457" s="19">
        <v>0</v>
      </c>
      <c r="U457" s="9">
        <v>309</v>
      </c>
      <c r="V457" s="21">
        <f>V456-VLookups!$C$54</f>
        <v>-2765</v>
      </c>
      <c r="W457" s="21">
        <f>-VLookups!$C$60</f>
        <v>-300</v>
      </c>
      <c r="X457" s="21">
        <f>-VLookups!$C$62</f>
        <v>-125</v>
      </c>
      <c r="Y457" s="20">
        <f>Y456*(1+VLookups!$C$57/12)</f>
        <v>-559.50350270704985</v>
      </c>
      <c r="Z457" s="20">
        <f>-E457*VLookups!$J$3</f>
        <v>-1071.3076276070744</v>
      </c>
      <c r="AA457" s="19">
        <v>0</v>
      </c>
      <c r="AB457" s="20">
        <f t="shared" si="21"/>
        <v>9599.8340220502596</v>
      </c>
      <c r="AC457" s="20">
        <f t="shared" si="22"/>
        <v>1934040.3409031762</v>
      </c>
    </row>
    <row r="458" spans="2:29" x14ac:dyDescent="0.25">
      <c r="B458" s="9">
        <v>454</v>
      </c>
      <c r="C458" s="9">
        <f t="shared" si="20"/>
        <v>60</v>
      </c>
      <c r="D458" s="9">
        <v>10</v>
      </c>
      <c r="E458" s="20">
        <v>26782.69069017686</v>
      </c>
      <c r="F458" s="20">
        <f>'B-B-HS'!E458*-VLookups!$C$10*2</f>
        <v>-1606.9614414106115</v>
      </c>
      <c r="G458" s="19">
        <v>0</v>
      </c>
      <c r="H458" s="20">
        <f>(-VLookups!$C$13)*(E458+F458/2)</f>
        <v>-7559.9501011162229</v>
      </c>
      <c r="I458" s="19">
        <v>0</v>
      </c>
      <c r="J458" s="19">
        <v>0</v>
      </c>
      <c r="K458" s="19">
        <v>0</v>
      </c>
      <c r="L458" s="19">
        <v>0</v>
      </c>
      <c r="M458" s="19">
        <v>0</v>
      </c>
      <c r="N458" s="20" t="s">
        <v>36</v>
      </c>
      <c r="O458" s="19">
        <v>0</v>
      </c>
      <c r="P458" s="20">
        <f>P457-VLookups!$C$42</f>
        <v>-419.5</v>
      </c>
      <c r="Q458" s="22">
        <v>214</v>
      </c>
      <c r="R458" s="19">
        <v>0</v>
      </c>
      <c r="S458" s="20">
        <f>VLookups!$C$50</f>
        <v>-3580.614715990946</v>
      </c>
      <c r="T458" s="19">
        <v>0</v>
      </c>
      <c r="U458" s="9">
        <v>310</v>
      </c>
      <c r="V458" s="21">
        <f>V457-VLookups!$C$54</f>
        <v>-2770</v>
      </c>
      <c r="W458" s="21">
        <f>-VLookups!$C$60</f>
        <v>-300</v>
      </c>
      <c r="X458" s="21">
        <f>-VLookups!$C$62</f>
        <v>-125</v>
      </c>
      <c r="Y458" s="20">
        <f>Y457*(1+VLookups!$C$57/12)</f>
        <v>-561.1353879232787</v>
      </c>
      <c r="Z458" s="20">
        <f>-E458*VLookups!$J$3</f>
        <v>-1071.3076276070744</v>
      </c>
      <c r="AA458" s="19">
        <v>0</v>
      </c>
      <c r="AB458" s="20">
        <f t="shared" si="21"/>
        <v>9591.7021368340302</v>
      </c>
      <c r="AC458" s="20">
        <f t="shared" si="22"/>
        <v>1946855.4436081822</v>
      </c>
    </row>
    <row r="459" spans="2:29" x14ac:dyDescent="0.25">
      <c r="B459" s="9">
        <v>455</v>
      </c>
      <c r="C459" s="9">
        <f t="shared" si="20"/>
        <v>60</v>
      </c>
      <c r="D459" s="9">
        <v>11</v>
      </c>
      <c r="E459" s="20">
        <v>26782.69069017686</v>
      </c>
      <c r="F459" s="20">
        <f>'B-B-HS'!E459*-VLookups!$C$10*2</f>
        <v>-1606.9614414106115</v>
      </c>
      <c r="G459" s="19">
        <v>0</v>
      </c>
      <c r="H459" s="20">
        <f>(-VLookups!$C$13)*(E459+F459/2)</f>
        <v>-7559.9501011162229</v>
      </c>
      <c r="I459" s="19">
        <v>0</v>
      </c>
      <c r="J459" s="19">
        <v>0</v>
      </c>
      <c r="K459" s="19">
        <v>0</v>
      </c>
      <c r="L459" s="19">
        <v>0</v>
      </c>
      <c r="M459" s="19">
        <v>0</v>
      </c>
      <c r="N459" s="20" t="s">
        <v>36</v>
      </c>
      <c r="O459" s="19">
        <v>0</v>
      </c>
      <c r="P459" s="20">
        <f>P458-VLookups!$C$42</f>
        <v>-421</v>
      </c>
      <c r="Q459" s="22">
        <v>215</v>
      </c>
      <c r="R459" s="19">
        <v>0</v>
      </c>
      <c r="S459" s="20">
        <f>VLookups!$C$50</f>
        <v>-3580.614715990946</v>
      </c>
      <c r="T459" s="19">
        <v>0</v>
      </c>
      <c r="U459" s="9">
        <v>311</v>
      </c>
      <c r="V459" s="21">
        <f>V458-VLookups!$C$54</f>
        <v>-2775</v>
      </c>
      <c r="W459" s="21">
        <f>-VLookups!$C$60</f>
        <v>-300</v>
      </c>
      <c r="X459" s="21">
        <f>-VLookups!$C$62</f>
        <v>-125</v>
      </c>
      <c r="Y459" s="20">
        <f>Y458*(1+VLookups!$C$57/12)</f>
        <v>-562.77203280472156</v>
      </c>
      <c r="Z459" s="20">
        <f>-E459*VLookups!$J$3</f>
        <v>-1071.3076276070744</v>
      </c>
      <c r="AA459" s="19">
        <v>0</v>
      </c>
      <c r="AB459" s="20">
        <f t="shared" si="21"/>
        <v>9583.5654919525878</v>
      </c>
      <c r="AC459" s="20">
        <f t="shared" si="22"/>
        <v>1959683.7681728154</v>
      </c>
    </row>
    <row r="460" spans="2:29" x14ac:dyDescent="0.25">
      <c r="B460" s="9">
        <v>456</v>
      </c>
      <c r="C460" s="9">
        <f t="shared" si="20"/>
        <v>61</v>
      </c>
      <c r="D460" s="9">
        <v>0</v>
      </c>
      <c r="E460" s="20">
        <v>27720.084864333046</v>
      </c>
      <c r="F460" s="20">
        <f>'B-B-HS'!E460*-VLookups!$C$10*2</f>
        <v>-1663.2050918599828</v>
      </c>
      <c r="G460" s="19">
        <v>0</v>
      </c>
      <c r="H460" s="20">
        <f>(-VLookups!$C$13)*(E460+F460/2)</f>
        <v>-7824.5483546552896</v>
      </c>
      <c r="I460" s="19">
        <v>0</v>
      </c>
      <c r="J460" s="19">
        <v>0</v>
      </c>
      <c r="K460" s="19">
        <v>0</v>
      </c>
      <c r="L460" s="19">
        <v>0</v>
      </c>
      <c r="M460" s="19">
        <v>0</v>
      </c>
      <c r="N460" s="20" t="s">
        <v>36</v>
      </c>
      <c r="O460" s="19">
        <v>0</v>
      </c>
      <c r="P460" s="20">
        <f>P459-VLookups!$C$42</f>
        <v>-422.5</v>
      </c>
      <c r="Q460" s="22">
        <v>216</v>
      </c>
      <c r="R460" s="19">
        <v>0</v>
      </c>
      <c r="S460" s="20">
        <f>VLookups!$C$50</f>
        <v>-3580.614715990946</v>
      </c>
      <c r="T460" s="19">
        <v>0</v>
      </c>
      <c r="U460" s="9">
        <v>312</v>
      </c>
      <c r="V460" s="21">
        <f>V459-VLookups!$C$54</f>
        <v>-2780</v>
      </c>
      <c r="W460" s="21">
        <f>-VLookups!$C$60</f>
        <v>-300</v>
      </c>
      <c r="X460" s="21">
        <f>-VLookups!$C$62</f>
        <v>-125</v>
      </c>
      <c r="Y460" s="20">
        <f>Y459*(1+VLookups!$C$57/12)</f>
        <v>-564.41345123373537</v>
      </c>
      <c r="Z460" s="20">
        <f>-E460*VLookups!$J$3</f>
        <v>-1108.8033945733218</v>
      </c>
      <c r="AA460" s="19">
        <v>0</v>
      </c>
      <c r="AB460" s="20">
        <f t="shared" si="21"/>
        <v>10182.602401949762</v>
      </c>
      <c r="AC460" s="20">
        <f t="shared" si="22"/>
        <v>1973132.5101883865</v>
      </c>
    </row>
    <row r="461" spans="2:29" x14ac:dyDescent="0.25">
      <c r="B461" s="9">
        <v>457</v>
      </c>
      <c r="C461" s="9">
        <f t="shared" si="20"/>
        <v>61</v>
      </c>
      <c r="D461" s="9">
        <v>1</v>
      </c>
      <c r="E461" s="20">
        <v>27720.084864333046</v>
      </c>
      <c r="F461" s="20">
        <f>'B-B-HS'!E461*-VLookups!$C$10*2</f>
        <v>-1663.2050918599828</v>
      </c>
      <c r="G461" s="19">
        <v>0</v>
      </c>
      <c r="H461" s="20">
        <f>(-VLookups!$C$13)*(E461+F461/2)</f>
        <v>-7824.5483546552896</v>
      </c>
      <c r="I461" s="19">
        <v>0</v>
      </c>
      <c r="J461" s="19">
        <v>0</v>
      </c>
      <c r="K461" s="19">
        <v>0</v>
      </c>
      <c r="L461" s="19">
        <v>0</v>
      </c>
      <c r="M461" s="19">
        <v>0</v>
      </c>
      <c r="N461" s="20" t="s">
        <v>36</v>
      </c>
      <c r="O461" s="19">
        <v>0</v>
      </c>
      <c r="P461" s="20">
        <f>P460-VLookups!$C$42</f>
        <v>-424</v>
      </c>
      <c r="Q461" s="22">
        <v>217</v>
      </c>
      <c r="R461" s="19">
        <v>0</v>
      </c>
      <c r="S461" s="20">
        <f>VLookups!$C$50</f>
        <v>-3580.614715990946</v>
      </c>
      <c r="T461" s="19">
        <v>0</v>
      </c>
      <c r="U461" s="9">
        <v>313</v>
      </c>
      <c r="V461" s="21">
        <f>V460-VLookups!$C$54</f>
        <v>-2785</v>
      </c>
      <c r="W461" s="21">
        <f>-VLookups!$C$60</f>
        <v>-300</v>
      </c>
      <c r="X461" s="21">
        <f>-VLookups!$C$62</f>
        <v>-125</v>
      </c>
      <c r="Y461" s="20">
        <f>Y460*(1+VLookups!$C$57/12)</f>
        <v>-566.05965713316709</v>
      </c>
      <c r="Z461" s="20">
        <f>-E461*VLookups!$J$3</f>
        <v>-1108.8033945733218</v>
      </c>
      <c r="AA461" s="19">
        <v>0</v>
      </c>
      <c r="AB461" s="20">
        <f t="shared" si="21"/>
        <v>10174.456196050331</v>
      </c>
      <c r="AC461" s="20">
        <f t="shared" si="22"/>
        <v>1986595.5205680844</v>
      </c>
    </row>
    <row r="462" spans="2:29" x14ac:dyDescent="0.25">
      <c r="B462" s="9">
        <v>458</v>
      </c>
      <c r="C462" s="9">
        <f t="shared" si="20"/>
        <v>61</v>
      </c>
      <c r="D462" s="9">
        <v>2</v>
      </c>
      <c r="E462" s="20">
        <v>27720.084864333046</v>
      </c>
      <c r="F462" s="20">
        <f>'B-B-HS'!E462*-VLookups!$C$10*2</f>
        <v>-1663.2050918599828</v>
      </c>
      <c r="G462" s="19">
        <v>0</v>
      </c>
      <c r="H462" s="20">
        <f>(-VLookups!$C$13)*(E462+F462/2)</f>
        <v>-7824.5483546552896</v>
      </c>
      <c r="I462" s="19">
        <v>0</v>
      </c>
      <c r="J462" s="19">
        <v>0</v>
      </c>
      <c r="K462" s="19">
        <v>0</v>
      </c>
      <c r="L462" s="19">
        <v>0</v>
      </c>
      <c r="M462" s="19">
        <v>0</v>
      </c>
      <c r="N462" s="20" t="s">
        <v>36</v>
      </c>
      <c r="O462" s="19">
        <v>0</v>
      </c>
      <c r="P462" s="20">
        <f>P461-VLookups!$C$42</f>
        <v>-425.5</v>
      </c>
      <c r="Q462" s="22">
        <v>218</v>
      </c>
      <c r="R462" s="19">
        <v>0</v>
      </c>
      <c r="S462" s="20">
        <f>VLookups!$C$50</f>
        <v>-3580.614715990946</v>
      </c>
      <c r="T462" s="19">
        <v>0</v>
      </c>
      <c r="U462" s="9">
        <v>314</v>
      </c>
      <c r="V462" s="21">
        <f>V461-VLookups!$C$54</f>
        <v>-2790</v>
      </c>
      <c r="W462" s="21">
        <f>-VLookups!$C$60</f>
        <v>-300</v>
      </c>
      <c r="X462" s="21">
        <f>-VLookups!$C$62</f>
        <v>-125</v>
      </c>
      <c r="Y462" s="20">
        <f>Y461*(1+VLookups!$C$57/12)</f>
        <v>-567.71066446647217</v>
      </c>
      <c r="Z462" s="20">
        <f>-E462*VLookups!$J$3</f>
        <v>-1108.8033945733218</v>
      </c>
      <c r="AA462" s="19">
        <v>0</v>
      </c>
      <c r="AB462" s="20">
        <f t="shared" si="21"/>
        <v>10166.305188717024</v>
      </c>
      <c r="AC462" s="20">
        <f t="shared" si="22"/>
        <v>2000072.8182910818</v>
      </c>
    </row>
    <row r="463" spans="2:29" x14ac:dyDescent="0.25">
      <c r="B463" s="9">
        <v>459</v>
      </c>
      <c r="C463" s="9">
        <f t="shared" si="20"/>
        <v>61</v>
      </c>
      <c r="D463" s="9">
        <v>3</v>
      </c>
      <c r="E463" s="20">
        <v>27720.084864333046</v>
      </c>
      <c r="F463" s="20">
        <f>'B-B-HS'!E463*-VLookups!$C$10*2</f>
        <v>-1663.2050918599828</v>
      </c>
      <c r="G463" s="19">
        <v>0</v>
      </c>
      <c r="H463" s="20">
        <f>(-VLookups!$C$13)*(E463+F463/2)</f>
        <v>-7824.5483546552896</v>
      </c>
      <c r="I463" s="19">
        <v>0</v>
      </c>
      <c r="J463" s="19">
        <v>0</v>
      </c>
      <c r="K463" s="19">
        <v>0</v>
      </c>
      <c r="L463" s="19">
        <v>0</v>
      </c>
      <c r="M463" s="19">
        <v>0</v>
      </c>
      <c r="N463" s="20" t="s">
        <v>36</v>
      </c>
      <c r="O463" s="19">
        <v>0</v>
      </c>
      <c r="P463" s="20">
        <f>P462-VLookups!$C$42</f>
        <v>-427</v>
      </c>
      <c r="Q463" s="22">
        <v>219</v>
      </c>
      <c r="R463" s="19">
        <v>0</v>
      </c>
      <c r="S463" s="20">
        <f>VLookups!$C$50</f>
        <v>-3580.614715990946</v>
      </c>
      <c r="T463" s="19">
        <v>0</v>
      </c>
      <c r="U463" s="9">
        <v>315</v>
      </c>
      <c r="V463" s="21">
        <f>V462-VLookups!$C$54</f>
        <v>-2795</v>
      </c>
      <c r="W463" s="21">
        <f>-VLookups!$C$60</f>
        <v>-300</v>
      </c>
      <c r="X463" s="21">
        <f>-VLookups!$C$62</f>
        <v>-125</v>
      </c>
      <c r="Y463" s="20">
        <f>Y462*(1+VLookups!$C$57/12)</f>
        <v>-569.36648723783276</v>
      </c>
      <c r="Z463" s="20">
        <f>-E463*VLookups!$J$3</f>
        <v>-1108.8033945733218</v>
      </c>
      <c r="AA463" s="19">
        <v>0</v>
      </c>
      <c r="AB463" s="20">
        <f t="shared" si="21"/>
        <v>10158.149365945665</v>
      </c>
      <c r="AC463" s="20">
        <f t="shared" si="22"/>
        <v>2013564.4223541794</v>
      </c>
    </row>
    <row r="464" spans="2:29" x14ac:dyDescent="0.25">
      <c r="B464" s="9">
        <v>460</v>
      </c>
      <c r="C464" s="9">
        <f t="shared" si="20"/>
        <v>61</v>
      </c>
      <c r="D464" s="9">
        <v>4</v>
      </c>
      <c r="E464" s="20">
        <v>27720.084864333046</v>
      </c>
      <c r="F464" s="20">
        <f>'B-B-HS'!E464*-VLookups!$C$10*2</f>
        <v>-1663.2050918599828</v>
      </c>
      <c r="G464" s="19">
        <v>0</v>
      </c>
      <c r="H464" s="20">
        <f>(-VLookups!$C$13)*(E464+F464/2)</f>
        <v>-7824.5483546552896</v>
      </c>
      <c r="I464" s="19">
        <v>0</v>
      </c>
      <c r="J464" s="19">
        <v>0</v>
      </c>
      <c r="K464" s="19">
        <v>0</v>
      </c>
      <c r="L464" s="19">
        <v>0</v>
      </c>
      <c r="M464" s="19">
        <v>0</v>
      </c>
      <c r="N464" s="20" t="s">
        <v>36</v>
      </c>
      <c r="O464" s="19">
        <v>0</v>
      </c>
      <c r="P464" s="20">
        <f>P463-VLookups!$C$42</f>
        <v>-428.5</v>
      </c>
      <c r="Q464" s="22">
        <v>220</v>
      </c>
      <c r="R464" s="19">
        <v>0</v>
      </c>
      <c r="S464" s="20">
        <f>VLookups!$C$50</f>
        <v>-3580.614715990946</v>
      </c>
      <c r="T464" s="19">
        <v>0</v>
      </c>
      <c r="U464" s="9">
        <v>316</v>
      </c>
      <c r="V464" s="21">
        <f>V463-VLookups!$C$54</f>
        <v>-2800</v>
      </c>
      <c r="W464" s="21">
        <f>-VLookups!$C$60</f>
        <v>-300</v>
      </c>
      <c r="X464" s="21">
        <f>-VLookups!$C$62</f>
        <v>-125</v>
      </c>
      <c r="Y464" s="20">
        <f>Y463*(1+VLookups!$C$57/12)</f>
        <v>-571.02713949227643</v>
      </c>
      <c r="Z464" s="20">
        <f>-E464*VLookups!$J$3</f>
        <v>-1108.8033945733218</v>
      </c>
      <c r="AA464" s="19">
        <v>0</v>
      </c>
      <c r="AB464" s="20">
        <f t="shared" si="21"/>
        <v>10149.98871369122</v>
      </c>
      <c r="AC464" s="20">
        <f t="shared" si="22"/>
        <v>2027070.3517717945</v>
      </c>
    </row>
    <row r="465" spans="2:29" x14ac:dyDescent="0.25">
      <c r="B465" s="9">
        <v>461</v>
      </c>
      <c r="C465" s="9">
        <f t="shared" ref="C465:C508" si="23">C453+1</f>
        <v>61</v>
      </c>
      <c r="D465" s="9">
        <v>5</v>
      </c>
      <c r="E465" s="20">
        <v>27720.084864333046</v>
      </c>
      <c r="F465" s="20">
        <f>'B-B-HS'!E465*-VLookups!$C$10*2</f>
        <v>-1663.2050918599828</v>
      </c>
      <c r="G465" s="19">
        <v>0</v>
      </c>
      <c r="H465" s="20">
        <f>(-VLookups!$C$13)*(E465+F465/2)</f>
        <v>-7824.5483546552896</v>
      </c>
      <c r="I465" s="19">
        <v>0</v>
      </c>
      <c r="J465" s="19">
        <v>0</v>
      </c>
      <c r="K465" s="19">
        <v>0</v>
      </c>
      <c r="L465" s="19">
        <v>0</v>
      </c>
      <c r="M465" s="19">
        <v>0</v>
      </c>
      <c r="N465" s="20" t="s">
        <v>36</v>
      </c>
      <c r="O465" s="19">
        <v>0</v>
      </c>
      <c r="P465" s="20">
        <f>P464-VLookups!$C$42</f>
        <v>-430</v>
      </c>
      <c r="Q465" s="22">
        <v>221</v>
      </c>
      <c r="R465" s="19">
        <v>0</v>
      </c>
      <c r="S465" s="20">
        <f>VLookups!$C$50</f>
        <v>-3580.614715990946</v>
      </c>
      <c r="T465" s="19">
        <v>0</v>
      </c>
      <c r="U465" s="9">
        <v>317</v>
      </c>
      <c r="V465" s="21">
        <f>V464-VLookups!$C$54</f>
        <v>-2805</v>
      </c>
      <c r="W465" s="21">
        <f>-VLookups!$C$60</f>
        <v>-300</v>
      </c>
      <c r="X465" s="21">
        <f>-VLookups!$C$62</f>
        <v>-125</v>
      </c>
      <c r="Y465" s="20">
        <f>Y464*(1+VLookups!$C$57/12)</f>
        <v>-572.69263531579554</v>
      </c>
      <c r="Z465" s="20">
        <f>-E465*VLookups!$J$3</f>
        <v>-1108.8033945733218</v>
      </c>
      <c r="AA465" s="19">
        <v>0</v>
      </c>
      <c r="AB465" s="20">
        <f t="shared" si="21"/>
        <v>10141.823217867701</v>
      </c>
      <c r="AC465" s="20">
        <f t="shared" si="22"/>
        <v>2040590.6255759485</v>
      </c>
    </row>
    <row r="466" spans="2:29" x14ac:dyDescent="0.25">
      <c r="B466" s="9">
        <v>462</v>
      </c>
      <c r="C466" s="9">
        <f t="shared" si="23"/>
        <v>61</v>
      </c>
      <c r="D466" s="9">
        <v>6</v>
      </c>
      <c r="E466" s="20">
        <v>27720.084864333046</v>
      </c>
      <c r="F466" s="20">
        <f>'B-B-HS'!E466*-VLookups!$C$10*2</f>
        <v>-1663.2050918599828</v>
      </c>
      <c r="G466" s="19">
        <v>0</v>
      </c>
      <c r="H466" s="20">
        <f>(-VLookups!$C$13)*(E466+F466/2)</f>
        <v>-7824.5483546552896</v>
      </c>
      <c r="I466" s="19">
        <v>0</v>
      </c>
      <c r="J466" s="19">
        <v>0</v>
      </c>
      <c r="K466" s="19">
        <v>0</v>
      </c>
      <c r="L466" s="19">
        <v>0</v>
      </c>
      <c r="M466" s="19">
        <v>0</v>
      </c>
      <c r="N466" s="20" t="s">
        <v>36</v>
      </c>
      <c r="O466" s="19">
        <v>0</v>
      </c>
      <c r="P466" s="20">
        <f>P465-VLookups!$C$42</f>
        <v>-431.5</v>
      </c>
      <c r="Q466" s="22">
        <v>222</v>
      </c>
      <c r="R466" s="19">
        <v>0</v>
      </c>
      <c r="S466" s="20">
        <f>VLookups!$C$50</f>
        <v>-3580.614715990946</v>
      </c>
      <c r="T466" s="19">
        <v>0</v>
      </c>
      <c r="U466" s="9">
        <v>318</v>
      </c>
      <c r="V466" s="21">
        <f>V465-VLookups!$C$54</f>
        <v>-2810</v>
      </c>
      <c r="W466" s="21">
        <f>-VLookups!$C$60</f>
        <v>-300</v>
      </c>
      <c r="X466" s="21">
        <f>-VLookups!$C$62</f>
        <v>-125</v>
      </c>
      <c r="Y466" s="20">
        <f>Y465*(1+VLookups!$C$57/12)</f>
        <v>-574.36298883546658</v>
      </c>
      <c r="Z466" s="20">
        <f>-E466*VLookups!$J$3</f>
        <v>-1108.8033945733218</v>
      </c>
      <c r="AA466" s="19">
        <v>0</v>
      </c>
      <c r="AB466" s="20">
        <f t="shared" si="21"/>
        <v>10133.652864348031</v>
      </c>
      <c r="AC466" s="20">
        <f t="shared" si="22"/>
        <v>2054125.2628162566</v>
      </c>
    </row>
    <row r="467" spans="2:29" x14ac:dyDescent="0.25">
      <c r="B467" s="9">
        <v>463</v>
      </c>
      <c r="C467" s="9">
        <f t="shared" si="23"/>
        <v>61</v>
      </c>
      <c r="D467" s="9">
        <v>7</v>
      </c>
      <c r="E467" s="20">
        <v>27720.084864333046</v>
      </c>
      <c r="F467" s="20">
        <f>'B-B-HS'!E467*-VLookups!$C$10*2</f>
        <v>-1663.2050918599828</v>
      </c>
      <c r="G467" s="19">
        <v>0</v>
      </c>
      <c r="H467" s="20">
        <f>(-VLookups!$C$13)*(E467+F467/2)</f>
        <v>-7824.5483546552896</v>
      </c>
      <c r="I467" s="19">
        <v>0</v>
      </c>
      <c r="J467" s="19">
        <v>0</v>
      </c>
      <c r="K467" s="19">
        <v>0</v>
      </c>
      <c r="L467" s="19">
        <v>0</v>
      </c>
      <c r="M467" s="19">
        <v>0</v>
      </c>
      <c r="N467" s="20" t="s">
        <v>36</v>
      </c>
      <c r="O467" s="19">
        <v>0</v>
      </c>
      <c r="P467" s="20">
        <f>P466-VLookups!$C$42</f>
        <v>-433</v>
      </c>
      <c r="Q467" s="22">
        <v>223</v>
      </c>
      <c r="R467" s="19">
        <v>0</v>
      </c>
      <c r="S467" s="20">
        <f>VLookups!$C$50</f>
        <v>-3580.614715990946</v>
      </c>
      <c r="T467" s="19">
        <v>0</v>
      </c>
      <c r="U467" s="9">
        <v>319</v>
      </c>
      <c r="V467" s="21">
        <f>V466-VLookups!$C$54</f>
        <v>-2815</v>
      </c>
      <c r="W467" s="21">
        <f>-VLookups!$C$60</f>
        <v>-300</v>
      </c>
      <c r="X467" s="21">
        <f>-VLookups!$C$62</f>
        <v>-125</v>
      </c>
      <c r="Y467" s="20">
        <f>Y466*(1+VLookups!$C$57/12)</f>
        <v>-576.03821421957002</v>
      </c>
      <c r="Z467" s="20">
        <f>-E467*VLookups!$J$3</f>
        <v>-1108.8033945733218</v>
      </c>
      <c r="AA467" s="19">
        <v>0</v>
      </c>
      <c r="AB467" s="20">
        <f t="shared" si="21"/>
        <v>10125.477638963926</v>
      </c>
      <c r="AC467" s="20">
        <f t="shared" si="22"/>
        <v>2067674.2825599143</v>
      </c>
    </row>
    <row r="468" spans="2:29" x14ac:dyDescent="0.25">
      <c r="B468" s="9">
        <v>464</v>
      </c>
      <c r="C468" s="9">
        <f t="shared" si="23"/>
        <v>61</v>
      </c>
      <c r="D468" s="9">
        <v>8</v>
      </c>
      <c r="E468" s="20">
        <v>27720.084864333046</v>
      </c>
      <c r="F468" s="20">
        <f>'B-B-HS'!E468*-VLookups!$C$10*2</f>
        <v>-1663.2050918599828</v>
      </c>
      <c r="G468" s="19">
        <v>0</v>
      </c>
      <c r="H468" s="20">
        <f>(-VLookups!$C$13)*(E468+F468/2)</f>
        <v>-7824.5483546552896</v>
      </c>
      <c r="I468" s="19">
        <v>0</v>
      </c>
      <c r="J468" s="19">
        <v>0</v>
      </c>
      <c r="K468" s="19">
        <v>0</v>
      </c>
      <c r="L468" s="19">
        <v>0</v>
      </c>
      <c r="M468" s="19">
        <v>0</v>
      </c>
      <c r="N468" s="20" t="s">
        <v>36</v>
      </c>
      <c r="O468" s="19">
        <v>0</v>
      </c>
      <c r="P468" s="20">
        <f>P467-VLookups!$C$42</f>
        <v>-434.5</v>
      </c>
      <c r="Q468" s="22">
        <v>224</v>
      </c>
      <c r="R468" s="19">
        <v>0</v>
      </c>
      <c r="S468" s="20">
        <f>VLookups!$C$50</f>
        <v>-3580.614715990946</v>
      </c>
      <c r="T468" s="19">
        <v>0</v>
      </c>
      <c r="U468" s="9">
        <v>320</v>
      </c>
      <c r="V468" s="21">
        <f>V467-VLookups!$C$54</f>
        <v>-2820</v>
      </c>
      <c r="W468" s="21">
        <f>-VLookups!$C$60</f>
        <v>-300</v>
      </c>
      <c r="X468" s="21">
        <f>-VLookups!$C$62</f>
        <v>-125</v>
      </c>
      <c r="Y468" s="20">
        <f>Y467*(1+VLookups!$C$57/12)</f>
        <v>-577.71832567771048</v>
      </c>
      <c r="Z468" s="20">
        <f>-E468*VLookups!$J$3</f>
        <v>-1108.8033945733218</v>
      </c>
      <c r="AA468" s="19">
        <v>0</v>
      </c>
      <c r="AB468" s="20">
        <f t="shared" si="21"/>
        <v>10117.297527505787</v>
      </c>
      <c r="AC468" s="20">
        <f t="shared" si="22"/>
        <v>2081237.7038916866</v>
      </c>
    </row>
    <row r="469" spans="2:29" x14ac:dyDescent="0.25">
      <c r="B469" s="9">
        <v>465</v>
      </c>
      <c r="C469" s="9">
        <f t="shared" si="23"/>
        <v>61</v>
      </c>
      <c r="D469" s="9">
        <v>9</v>
      </c>
      <c r="E469" s="20">
        <v>27720.084864333046</v>
      </c>
      <c r="F469" s="20">
        <f>'B-B-HS'!E469*-VLookups!$C$10*2</f>
        <v>-1663.2050918599828</v>
      </c>
      <c r="G469" s="19">
        <v>0</v>
      </c>
      <c r="H469" s="20">
        <f>(-VLookups!$C$13)*(E469+F469/2)</f>
        <v>-7824.5483546552896</v>
      </c>
      <c r="I469" s="19">
        <v>0</v>
      </c>
      <c r="J469" s="19">
        <v>0</v>
      </c>
      <c r="K469" s="19">
        <v>0</v>
      </c>
      <c r="L469" s="19">
        <v>0</v>
      </c>
      <c r="M469" s="19">
        <v>0</v>
      </c>
      <c r="N469" s="20" t="s">
        <v>36</v>
      </c>
      <c r="O469" s="19">
        <v>0</v>
      </c>
      <c r="P469" s="20">
        <f>P468-VLookups!$C$42</f>
        <v>-436</v>
      </c>
      <c r="Q469" s="22">
        <v>225</v>
      </c>
      <c r="R469" s="19">
        <v>0</v>
      </c>
      <c r="S469" s="20">
        <f>VLookups!$C$50</f>
        <v>-3580.614715990946</v>
      </c>
      <c r="T469" s="19">
        <v>0</v>
      </c>
      <c r="U469" s="9">
        <v>321</v>
      </c>
      <c r="V469" s="21">
        <f>V468-VLookups!$C$54</f>
        <v>-2825</v>
      </c>
      <c r="W469" s="21">
        <f>-VLookups!$C$60</f>
        <v>-300</v>
      </c>
      <c r="X469" s="21">
        <f>-VLookups!$C$62</f>
        <v>-125</v>
      </c>
      <c r="Y469" s="20">
        <f>Y468*(1+VLookups!$C$57/12)</f>
        <v>-579.40333746093711</v>
      </c>
      <c r="Z469" s="20">
        <f>-E469*VLookups!$J$3</f>
        <v>-1108.8033945733218</v>
      </c>
      <c r="AA469" s="19">
        <v>0</v>
      </c>
      <c r="AB469" s="20">
        <f t="shared" si="21"/>
        <v>10109.11251572256</v>
      </c>
      <c r="AC469" s="20">
        <f t="shared" si="22"/>
        <v>2094815.5459138956</v>
      </c>
    </row>
    <row r="470" spans="2:29" x14ac:dyDescent="0.25">
      <c r="B470" s="9">
        <v>466</v>
      </c>
      <c r="C470" s="9">
        <f t="shared" si="23"/>
        <v>61</v>
      </c>
      <c r="D470" s="9">
        <v>10</v>
      </c>
      <c r="E470" s="20">
        <v>27720.084864333046</v>
      </c>
      <c r="F470" s="20">
        <f>'B-B-HS'!E470*-VLookups!$C$10*2</f>
        <v>-1663.2050918599828</v>
      </c>
      <c r="G470" s="19">
        <v>0</v>
      </c>
      <c r="H470" s="20">
        <f>(-VLookups!$C$13)*(E470+F470/2)</f>
        <v>-7824.5483546552896</v>
      </c>
      <c r="I470" s="19">
        <v>0</v>
      </c>
      <c r="J470" s="19">
        <v>0</v>
      </c>
      <c r="K470" s="19">
        <v>0</v>
      </c>
      <c r="L470" s="19">
        <v>0</v>
      </c>
      <c r="M470" s="19">
        <v>0</v>
      </c>
      <c r="N470" s="20" t="s">
        <v>36</v>
      </c>
      <c r="O470" s="19">
        <v>0</v>
      </c>
      <c r="P470" s="20">
        <f>P469-VLookups!$C$42</f>
        <v>-437.5</v>
      </c>
      <c r="Q470" s="22">
        <v>226</v>
      </c>
      <c r="R470" s="19">
        <v>0</v>
      </c>
      <c r="S470" s="20">
        <f>VLookups!$C$50</f>
        <v>-3580.614715990946</v>
      </c>
      <c r="T470" s="19">
        <v>0</v>
      </c>
      <c r="U470" s="9">
        <v>322</v>
      </c>
      <c r="V470" s="21">
        <f>V469-VLookups!$C$54</f>
        <v>-2830</v>
      </c>
      <c r="W470" s="21">
        <f>-VLookups!$C$60</f>
        <v>-300</v>
      </c>
      <c r="X470" s="21">
        <f>-VLookups!$C$62</f>
        <v>-125</v>
      </c>
      <c r="Y470" s="20">
        <f>Y469*(1+VLookups!$C$57/12)</f>
        <v>-581.0932638618649</v>
      </c>
      <c r="Z470" s="20">
        <f>-E470*VLookups!$J$3</f>
        <v>-1108.8033945733218</v>
      </c>
      <c r="AA470" s="19">
        <v>0</v>
      </c>
      <c r="AB470" s="20">
        <f t="shared" si="21"/>
        <v>10100.922589321632</v>
      </c>
      <c r="AC470" s="20">
        <f t="shared" si="22"/>
        <v>2108407.8277464071</v>
      </c>
    </row>
    <row r="471" spans="2:29" x14ac:dyDescent="0.25">
      <c r="B471" s="9">
        <v>467</v>
      </c>
      <c r="C471" s="9">
        <f t="shared" si="23"/>
        <v>61</v>
      </c>
      <c r="D471" s="9">
        <v>11</v>
      </c>
      <c r="E471" s="20">
        <v>27720.084864333046</v>
      </c>
      <c r="F471" s="20">
        <f>'B-B-HS'!E471*-VLookups!$C$10*2</f>
        <v>-1663.2050918599828</v>
      </c>
      <c r="G471" s="19">
        <v>0</v>
      </c>
      <c r="H471" s="20">
        <f>(-VLookups!$C$13)*(E471+F471/2)</f>
        <v>-7824.5483546552896</v>
      </c>
      <c r="I471" s="19">
        <v>0</v>
      </c>
      <c r="J471" s="19">
        <v>0</v>
      </c>
      <c r="K471" s="19">
        <v>0</v>
      </c>
      <c r="L471" s="19">
        <v>0</v>
      </c>
      <c r="M471" s="19">
        <v>0</v>
      </c>
      <c r="N471" s="20" t="s">
        <v>36</v>
      </c>
      <c r="O471" s="19">
        <v>0</v>
      </c>
      <c r="P471" s="20">
        <f>P470-VLookups!$C$42</f>
        <v>-439</v>
      </c>
      <c r="Q471" s="22">
        <v>227</v>
      </c>
      <c r="R471" s="19">
        <v>0</v>
      </c>
      <c r="S471" s="20">
        <f>VLookups!$C$50</f>
        <v>-3580.614715990946</v>
      </c>
      <c r="T471" s="19">
        <v>0</v>
      </c>
      <c r="U471" s="9">
        <v>323</v>
      </c>
      <c r="V471" s="21">
        <f>V470-VLookups!$C$54</f>
        <v>-2835</v>
      </c>
      <c r="W471" s="21">
        <f>-VLookups!$C$60</f>
        <v>-300</v>
      </c>
      <c r="X471" s="21">
        <f>-VLookups!$C$62</f>
        <v>-125</v>
      </c>
      <c r="Y471" s="20">
        <f>Y470*(1+VLookups!$C$57/12)</f>
        <v>-582.7881192147953</v>
      </c>
      <c r="Z471" s="20">
        <f>-E471*VLookups!$J$3</f>
        <v>-1108.8033945733218</v>
      </c>
      <c r="AA471" s="19">
        <v>0</v>
      </c>
      <c r="AB471" s="20">
        <f t="shared" si="21"/>
        <v>10092.727733968701</v>
      </c>
      <c r="AC471" s="20">
        <f t="shared" si="22"/>
        <v>2122014.56852662</v>
      </c>
    </row>
    <row r="472" spans="2:29" x14ac:dyDescent="0.25">
      <c r="B472" s="9">
        <v>468</v>
      </c>
      <c r="C472" s="9">
        <f t="shared" si="23"/>
        <v>62</v>
      </c>
      <c r="D472" s="9">
        <v>0</v>
      </c>
      <c r="E472" s="20">
        <v>28690.287834584702</v>
      </c>
      <c r="F472" s="20">
        <f>'B-B-HS'!E472*-VLookups!$C$10*2</f>
        <v>-1721.4172700750821</v>
      </c>
      <c r="G472" s="19">
        <v>0</v>
      </c>
      <c r="H472" s="20">
        <f>(-VLookups!$C$13)*(E472+F472/2)</f>
        <v>-8098.4075470682255</v>
      </c>
      <c r="I472" s="19">
        <v>0</v>
      </c>
      <c r="J472" s="19">
        <v>0</v>
      </c>
      <c r="K472" s="19">
        <v>0</v>
      </c>
      <c r="L472" s="19">
        <v>0</v>
      </c>
      <c r="M472" s="19">
        <v>0</v>
      </c>
      <c r="N472" s="20" t="s">
        <v>36</v>
      </c>
      <c r="O472" s="19">
        <v>0</v>
      </c>
      <c r="P472" s="20">
        <f>P471-VLookups!$C$42</f>
        <v>-440.5</v>
      </c>
      <c r="Q472" s="22">
        <v>228</v>
      </c>
      <c r="R472" s="19">
        <v>0</v>
      </c>
      <c r="S472" s="20">
        <f>VLookups!$C$50</f>
        <v>-3580.614715990946</v>
      </c>
      <c r="T472" s="19">
        <v>0</v>
      </c>
      <c r="U472" s="9">
        <v>324</v>
      </c>
      <c r="V472" s="21">
        <f>V471-VLookups!$C$54</f>
        <v>-2840</v>
      </c>
      <c r="W472" s="21">
        <f>-VLookups!$C$60</f>
        <v>-300</v>
      </c>
      <c r="X472" s="21">
        <f>-VLookups!$C$62</f>
        <v>-125</v>
      </c>
      <c r="Y472" s="20">
        <f>Y471*(1+VLookups!$C$57/12)</f>
        <v>-584.48791789583845</v>
      </c>
      <c r="Z472" s="20">
        <f>-E472*VLookups!$J$3</f>
        <v>-1147.611513383388</v>
      </c>
      <c r="AA472" s="19">
        <v>0</v>
      </c>
      <c r="AB472" s="20">
        <f t="shared" si="21"/>
        <v>10712.957505208766</v>
      </c>
      <c r="AC472" s="20">
        <f t="shared" si="22"/>
        <v>2136264.2169793732</v>
      </c>
    </row>
    <row r="473" spans="2:29" x14ac:dyDescent="0.25">
      <c r="B473" s="9">
        <v>469</v>
      </c>
      <c r="C473" s="9">
        <f t="shared" si="23"/>
        <v>62</v>
      </c>
      <c r="D473" s="9">
        <v>1</v>
      </c>
      <c r="E473" s="20">
        <v>28690.287834584702</v>
      </c>
      <c r="F473" s="20">
        <f>'B-B-HS'!E473*-VLookups!$C$10*2</f>
        <v>-1721.4172700750821</v>
      </c>
      <c r="G473" s="19">
        <v>0</v>
      </c>
      <c r="H473" s="20">
        <f>(-VLookups!$C$13)*(E473+F473/2)</f>
        <v>-8098.4075470682255</v>
      </c>
      <c r="I473" s="19">
        <v>0</v>
      </c>
      <c r="J473" s="19">
        <v>0</v>
      </c>
      <c r="K473" s="19">
        <v>0</v>
      </c>
      <c r="L473" s="19">
        <v>0</v>
      </c>
      <c r="M473" s="19">
        <v>0</v>
      </c>
      <c r="N473" s="20" t="s">
        <v>36</v>
      </c>
      <c r="O473" s="19">
        <v>0</v>
      </c>
      <c r="P473" s="20">
        <f>P472-VLookups!$C$42</f>
        <v>-442</v>
      </c>
      <c r="Q473" s="22">
        <v>229</v>
      </c>
      <c r="R473" s="19">
        <v>0</v>
      </c>
      <c r="S473" s="20">
        <f>VLookups!$C$50</f>
        <v>-3580.614715990946</v>
      </c>
      <c r="T473" s="19">
        <v>0</v>
      </c>
      <c r="U473" s="9">
        <v>325</v>
      </c>
      <c r="V473" s="21">
        <f>V472-VLookups!$C$54</f>
        <v>-2845</v>
      </c>
      <c r="W473" s="21">
        <f>-VLookups!$C$60</f>
        <v>-300</v>
      </c>
      <c r="X473" s="21">
        <f>-VLookups!$C$62</f>
        <v>-125</v>
      </c>
      <c r="Y473" s="20">
        <f>Y472*(1+VLookups!$C$57/12)</f>
        <v>-586.19267432303468</v>
      </c>
      <c r="Z473" s="20">
        <f>-E473*VLookups!$J$3</f>
        <v>-1147.611513383388</v>
      </c>
      <c r="AA473" s="19">
        <v>0</v>
      </c>
      <c r="AB473" s="20">
        <f t="shared" si="21"/>
        <v>10704.75274878157</v>
      </c>
      <c r="AC473" s="20">
        <f t="shared" si="22"/>
        <v>2150529.4100897871</v>
      </c>
    </row>
    <row r="474" spans="2:29" x14ac:dyDescent="0.25">
      <c r="B474" s="9">
        <v>470</v>
      </c>
      <c r="C474" s="9">
        <f t="shared" si="23"/>
        <v>62</v>
      </c>
      <c r="D474" s="9">
        <v>2</v>
      </c>
      <c r="E474" s="20">
        <v>28690.287834584702</v>
      </c>
      <c r="F474" s="20">
        <f>'B-B-HS'!E474*-VLookups!$C$10*2</f>
        <v>-1721.4172700750821</v>
      </c>
      <c r="G474" s="19">
        <v>0</v>
      </c>
      <c r="H474" s="20">
        <f>(-VLookups!$C$13)*(E474+F474/2)</f>
        <v>-8098.4075470682255</v>
      </c>
      <c r="I474" s="19">
        <v>0</v>
      </c>
      <c r="J474" s="19">
        <v>0</v>
      </c>
      <c r="K474" s="19">
        <v>0</v>
      </c>
      <c r="L474" s="19">
        <v>0</v>
      </c>
      <c r="M474" s="19">
        <v>0</v>
      </c>
      <c r="N474" s="20" t="s">
        <v>36</v>
      </c>
      <c r="O474" s="19">
        <v>0</v>
      </c>
      <c r="P474" s="20">
        <f>P473-VLookups!$C$42</f>
        <v>-443.5</v>
      </c>
      <c r="Q474" s="22">
        <v>230</v>
      </c>
      <c r="R474" s="19">
        <v>0</v>
      </c>
      <c r="S474" s="20">
        <f>VLookups!$C$50</f>
        <v>-3580.614715990946</v>
      </c>
      <c r="T474" s="19">
        <v>0</v>
      </c>
      <c r="U474" s="9">
        <v>326</v>
      </c>
      <c r="V474" s="21">
        <f>V473-VLookups!$C$54</f>
        <v>-2850</v>
      </c>
      <c r="W474" s="21">
        <f>-VLookups!$C$60</f>
        <v>-300</v>
      </c>
      <c r="X474" s="21">
        <f>-VLookups!$C$62</f>
        <v>-125</v>
      </c>
      <c r="Y474" s="20">
        <f>Y473*(1+VLookups!$C$57/12)</f>
        <v>-587.90240295647686</v>
      </c>
      <c r="Z474" s="20">
        <f>-E474*VLookups!$J$3</f>
        <v>-1147.611513383388</v>
      </c>
      <c r="AA474" s="19">
        <v>0</v>
      </c>
      <c r="AB474" s="20">
        <f t="shared" si="21"/>
        <v>10696.543020148127</v>
      </c>
      <c r="AC474" s="20">
        <f t="shared" si="22"/>
        <v>2164810.1687934184</v>
      </c>
    </row>
    <row r="475" spans="2:29" x14ac:dyDescent="0.25">
      <c r="B475" s="9">
        <v>471</v>
      </c>
      <c r="C475" s="9">
        <f t="shared" si="23"/>
        <v>62</v>
      </c>
      <c r="D475" s="9">
        <v>3</v>
      </c>
      <c r="E475" s="20">
        <v>28690.287834584702</v>
      </c>
      <c r="F475" s="20">
        <f>'B-B-HS'!E475*-VLookups!$C$10*2</f>
        <v>-1721.4172700750821</v>
      </c>
      <c r="G475" s="19">
        <v>0</v>
      </c>
      <c r="H475" s="20">
        <f>(-VLookups!$C$13)*(E475+F475/2)</f>
        <v>-8098.4075470682255</v>
      </c>
      <c r="I475" s="19">
        <v>0</v>
      </c>
      <c r="J475" s="19">
        <v>0</v>
      </c>
      <c r="K475" s="19">
        <v>0</v>
      </c>
      <c r="L475" s="19">
        <v>0</v>
      </c>
      <c r="M475" s="19">
        <v>0</v>
      </c>
      <c r="N475" s="20" t="s">
        <v>36</v>
      </c>
      <c r="O475" s="19">
        <v>0</v>
      </c>
      <c r="P475" s="20">
        <f>P474-VLookups!$C$42</f>
        <v>-445</v>
      </c>
      <c r="Q475" s="22">
        <v>231</v>
      </c>
      <c r="R475" s="19">
        <v>0</v>
      </c>
      <c r="S475" s="20">
        <f>VLookups!$C$50</f>
        <v>-3580.614715990946</v>
      </c>
      <c r="T475" s="19">
        <v>0</v>
      </c>
      <c r="U475" s="9">
        <v>327</v>
      </c>
      <c r="V475" s="21">
        <f>V474-VLookups!$C$54</f>
        <v>-2855</v>
      </c>
      <c r="W475" s="21">
        <f>-VLookups!$C$60</f>
        <v>-300</v>
      </c>
      <c r="X475" s="21">
        <f>-VLookups!$C$62</f>
        <v>-125</v>
      </c>
      <c r="Y475" s="20">
        <f>Y474*(1+VLookups!$C$57/12)</f>
        <v>-589.6171182984333</v>
      </c>
      <c r="Z475" s="20">
        <f>-E475*VLookups!$J$3</f>
        <v>-1147.611513383388</v>
      </c>
      <c r="AA475" s="19">
        <v>0</v>
      </c>
      <c r="AB475" s="20">
        <f t="shared" si="21"/>
        <v>10688.328304806171</v>
      </c>
      <c r="AC475" s="20">
        <f t="shared" si="22"/>
        <v>2179106.5140462136</v>
      </c>
    </row>
    <row r="476" spans="2:29" x14ac:dyDescent="0.25">
      <c r="B476" s="9">
        <v>472</v>
      </c>
      <c r="C476" s="9">
        <f t="shared" si="23"/>
        <v>62</v>
      </c>
      <c r="D476" s="9">
        <v>4</v>
      </c>
      <c r="E476" s="20">
        <v>28690.287834584702</v>
      </c>
      <c r="F476" s="20">
        <f>'B-B-HS'!E476*-VLookups!$C$10*2</f>
        <v>-1721.4172700750821</v>
      </c>
      <c r="G476" s="19">
        <v>0</v>
      </c>
      <c r="H476" s="20">
        <f>(-VLookups!$C$13)*(E476+F476/2)</f>
        <v>-8098.4075470682255</v>
      </c>
      <c r="I476" s="19">
        <v>0</v>
      </c>
      <c r="J476" s="19">
        <v>0</v>
      </c>
      <c r="K476" s="19">
        <v>0</v>
      </c>
      <c r="L476" s="19">
        <v>0</v>
      </c>
      <c r="M476" s="19">
        <v>0</v>
      </c>
      <c r="N476" s="20" t="s">
        <v>36</v>
      </c>
      <c r="O476" s="19">
        <v>0</v>
      </c>
      <c r="P476" s="20">
        <f>P475-VLookups!$C$42</f>
        <v>-446.5</v>
      </c>
      <c r="Q476" s="22">
        <v>232</v>
      </c>
      <c r="R476" s="19">
        <v>0</v>
      </c>
      <c r="S476" s="20">
        <f>VLookups!$C$50</f>
        <v>-3580.614715990946</v>
      </c>
      <c r="T476" s="19">
        <v>0</v>
      </c>
      <c r="U476" s="9">
        <v>328</v>
      </c>
      <c r="V476" s="21">
        <f>V475-VLookups!$C$54</f>
        <v>-2860</v>
      </c>
      <c r="W476" s="21">
        <f>-VLookups!$C$60</f>
        <v>-300</v>
      </c>
      <c r="X476" s="21">
        <f>-VLookups!$C$62</f>
        <v>-125</v>
      </c>
      <c r="Y476" s="20">
        <f>Y475*(1+VLookups!$C$57/12)</f>
        <v>-591.33683489347038</v>
      </c>
      <c r="Z476" s="20">
        <f>-E476*VLookups!$J$3</f>
        <v>-1147.611513383388</v>
      </c>
      <c r="AA476" s="19">
        <v>0</v>
      </c>
      <c r="AB476" s="20">
        <f t="shared" si="21"/>
        <v>10680.108588211133</v>
      </c>
      <c r="AC476" s="20">
        <f t="shared" si="22"/>
        <v>2193418.4668245018</v>
      </c>
    </row>
    <row r="477" spans="2:29" x14ac:dyDescent="0.25">
      <c r="B477" s="9">
        <v>473</v>
      </c>
      <c r="C477" s="9">
        <f t="shared" si="23"/>
        <v>62</v>
      </c>
      <c r="D477" s="9">
        <v>5</v>
      </c>
      <c r="E477" s="20">
        <v>28690.287834584702</v>
      </c>
      <c r="F477" s="20">
        <f>'B-B-HS'!E477*-VLookups!$C$10*2</f>
        <v>-1721.4172700750821</v>
      </c>
      <c r="G477" s="19">
        <v>0</v>
      </c>
      <c r="H477" s="20">
        <f>(-VLookups!$C$13)*(E477+F477/2)</f>
        <v>-8098.4075470682255</v>
      </c>
      <c r="I477" s="19">
        <v>0</v>
      </c>
      <c r="J477" s="19">
        <v>0</v>
      </c>
      <c r="K477" s="19">
        <v>0</v>
      </c>
      <c r="L477" s="19">
        <v>0</v>
      </c>
      <c r="M477" s="19">
        <v>0</v>
      </c>
      <c r="N477" s="20" t="s">
        <v>36</v>
      </c>
      <c r="O477" s="19">
        <v>0</v>
      </c>
      <c r="P477" s="20">
        <f>P476-VLookups!$C$42</f>
        <v>-448</v>
      </c>
      <c r="Q477" s="22">
        <v>233</v>
      </c>
      <c r="R477" s="19">
        <v>0</v>
      </c>
      <c r="S477" s="20">
        <f>VLookups!$C$50</f>
        <v>-3580.614715990946</v>
      </c>
      <c r="T477" s="19">
        <v>0</v>
      </c>
      <c r="U477" s="9">
        <v>329</v>
      </c>
      <c r="V477" s="21">
        <f>V476-VLookups!$C$54</f>
        <v>-2865</v>
      </c>
      <c r="W477" s="21">
        <f>-VLookups!$C$60</f>
        <v>-300</v>
      </c>
      <c r="X477" s="21">
        <f>-VLookups!$C$62</f>
        <v>-125</v>
      </c>
      <c r="Y477" s="20">
        <f>Y476*(1+VLookups!$C$57/12)</f>
        <v>-593.0615673285763</v>
      </c>
      <c r="Z477" s="20">
        <f>-E477*VLookups!$J$3</f>
        <v>-1147.611513383388</v>
      </c>
      <c r="AA477" s="19">
        <v>0</v>
      </c>
      <c r="AB477" s="20">
        <f t="shared" si="21"/>
        <v>10671.883855776028</v>
      </c>
      <c r="AC477" s="20">
        <f t="shared" si="22"/>
        <v>2207746.0481249853</v>
      </c>
    </row>
    <row r="478" spans="2:29" x14ac:dyDescent="0.25">
      <c r="B478" s="9">
        <v>474</v>
      </c>
      <c r="C478" s="9">
        <f t="shared" si="23"/>
        <v>62</v>
      </c>
      <c r="D478" s="9">
        <v>6</v>
      </c>
      <c r="E478" s="20">
        <v>28690.287834584702</v>
      </c>
      <c r="F478" s="20">
        <f>'B-B-HS'!E478*-VLookups!$C$10*2</f>
        <v>-1721.4172700750821</v>
      </c>
      <c r="G478" s="19">
        <v>0</v>
      </c>
      <c r="H478" s="20">
        <f>(-VLookups!$C$13)*(E478+F478/2)</f>
        <v>-8098.4075470682255</v>
      </c>
      <c r="I478" s="19">
        <v>0</v>
      </c>
      <c r="J478" s="19">
        <v>0</v>
      </c>
      <c r="K478" s="19">
        <v>0</v>
      </c>
      <c r="L478" s="19">
        <v>0</v>
      </c>
      <c r="M478" s="19">
        <v>0</v>
      </c>
      <c r="N478" s="20" t="s">
        <v>36</v>
      </c>
      <c r="O478" s="19">
        <v>0</v>
      </c>
      <c r="P478" s="20">
        <f>P477-VLookups!$C$42</f>
        <v>-449.5</v>
      </c>
      <c r="Q478" s="22">
        <v>234</v>
      </c>
      <c r="R478" s="19">
        <v>0</v>
      </c>
      <c r="S478" s="20">
        <f>VLookups!$C$50</f>
        <v>-3580.614715990946</v>
      </c>
      <c r="T478" s="19">
        <v>0</v>
      </c>
      <c r="U478" s="9">
        <v>330</v>
      </c>
      <c r="V478" s="21">
        <f>V477-VLookups!$C$54</f>
        <v>-2870</v>
      </c>
      <c r="W478" s="21">
        <f>-VLookups!$C$60</f>
        <v>-300</v>
      </c>
      <c r="X478" s="21">
        <f>-VLookups!$C$62</f>
        <v>-125</v>
      </c>
      <c r="Y478" s="20">
        <f>Y477*(1+VLookups!$C$57/12)</f>
        <v>-594.79133023328461</v>
      </c>
      <c r="Z478" s="20">
        <f>-E478*VLookups!$J$3</f>
        <v>-1147.611513383388</v>
      </c>
      <c r="AA478" s="19">
        <v>0</v>
      </c>
      <c r="AB478" s="20">
        <f t="shared" si="21"/>
        <v>10663.654092871318</v>
      </c>
      <c r="AC478" s="20">
        <f t="shared" si="22"/>
        <v>2222089.2789647314</v>
      </c>
    </row>
    <row r="479" spans="2:29" x14ac:dyDescent="0.25">
      <c r="B479" s="9">
        <v>475</v>
      </c>
      <c r="C479" s="9">
        <f t="shared" si="23"/>
        <v>62</v>
      </c>
      <c r="D479" s="9">
        <v>7</v>
      </c>
      <c r="E479" s="20">
        <v>28690.287834584702</v>
      </c>
      <c r="F479" s="20">
        <f>'B-B-HS'!E479*-VLookups!$C$10*2</f>
        <v>-1721.4172700750821</v>
      </c>
      <c r="G479" s="19">
        <v>0</v>
      </c>
      <c r="H479" s="20">
        <f>(-VLookups!$C$13)*(E479+F479/2)</f>
        <v>-8098.4075470682255</v>
      </c>
      <c r="I479" s="19">
        <v>0</v>
      </c>
      <c r="J479" s="19">
        <v>0</v>
      </c>
      <c r="K479" s="19">
        <v>0</v>
      </c>
      <c r="L479" s="19">
        <v>0</v>
      </c>
      <c r="M479" s="19">
        <v>0</v>
      </c>
      <c r="N479" s="20" t="s">
        <v>36</v>
      </c>
      <c r="O479" s="19">
        <v>0</v>
      </c>
      <c r="P479" s="20">
        <f>P478-VLookups!$C$42</f>
        <v>-451</v>
      </c>
      <c r="Q479" s="22">
        <v>235</v>
      </c>
      <c r="R479" s="19">
        <v>0</v>
      </c>
      <c r="S479" s="20">
        <f>VLookups!$C$50</f>
        <v>-3580.614715990946</v>
      </c>
      <c r="T479" s="19">
        <v>0</v>
      </c>
      <c r="U479" s="9">
        <v>331</v>
      </c>
      <c r="V479" s="21">
        <f>V478-VLookups!$C$54</f>
        <v>-2875</v>
      </c>
      <c r="W479" s="21">
        <f>-VLookups!$C$60</f>
        <v>-300</v>
      </c>
      <c r="X479" s="21">
        <f>-VLookups!$C$62</f>
        <v>-125</v>
      </c>
      <c r="Y479" s="20">
        <f>Y478*(1+VLookups!$C$57/12)</f>
        <v>-596.52613827979837</v>
      </c>
      <c r="Z479" s="20">
        <f>-E479*VLookups!$J$3</f>
        <v>-1147.611513383388</v>
      </c>
      <c r="AA479" s="19">
        <v>0</v>
      </c>
      <c r="AB479" s="20">
        <f t="shared" si="21"/>
        <v>10655.419284824806</v>
      </c>
      <c r="AC479" s="20">
        <f t="shared" si="22"/>
        <v>2236448.180381164</v>
      </c>
    </row>
    <row r="480" spans="2:29" x14ac:dyDescent="0.25">
      <c r="B480" s="9">
        <v>476</v>
      </c>
      <c r="C480" s="9">
        <f t="shared" si="23"/>
        <v>62</v>
      </c>
      <c r="D480" s="9">
        <v>8</v>
      </c>
      <c r="E480" s="20">
        <v>28690.287834584702</v>
      </c>
      <c r="F480" s="20">
        <f>'B-B-HS'!E480*-VLookups!$C$10*2</f>
        <v>-1721.4172700750821</v>
      </c>
      <c r="G480" s="19">
        <v>0</v>
      </c>
      <c r="H480" s="20">
        <f>(-VLookups!$C$13)*(E480+F480/2)</f>
        <v>-8098.4075470682255</v>
      </c>
      <c r="I480" s="19">
        <v>0</v>
      </c>
      <c r="J480" s="19">
        <v>0</v>
      </c>
      <c r="K480" s="19">
        <v>0</v>
      </c>
      <c r="L480" s="19">
        <v>0</v>
      </c>
      <c r="M480" s="19">
        <v>0</v>
      </c>
      <c r="N480" s="20" t="s">
        <v>36</v>
      </c>
      <c r="O480" s="19">
        <v>0</v>
      </c>
      <c r="P480" s="20">
        <f>P479-VLookups!$C$42</f>
        <v>-452.5</v>
      </c>
      <c r="Q480" s="22">
        <v>236</v>
      </c>
      <c r="R480" s="19">
        <v>0</v>
      </c>
      <c r="S480" s="20">
        <f>VLookups!$C$50</f>
        <v>-3580.614715990946</v>
      </c>
      <c r="T480" s="19">
        <v>0</v>
      </c>
      <c r="U480" s="9">
        <v>332</v>
      </c>
      <c r="V480" s="21">
        <f>V479-VLookups!$C$54</f>
        <v>-2880</v>
      </c>
      <c r="W480" s="21">
        <f>-VLookups!$C$60</f>
        <v>-300</v>
      </c>
      <c r="X480" s="21">
        <f>-VLookups!$C$62</f>
        <v>-125</v>
      </c>
      <c r="Y480" s="20">
        <f>Y479*(1+VLookups!$C$57/12)</f>
        <v>-598.26600618311443</v>
      </c>
      <c r="Z480" s="20">
        <f>-E480*VLookups!$J$3</f>
        <v>-1147.611513383388</v>
      </c>
      <c r="AA480" s="19">
        <v>0</v>
      </c>
      <c r="AB480" s="20">
        <f t="shared" si="21"/>
        <v>10647.17941692149</v>
      </c>
      <c r="AC480" s="20">
        <f t="shared" si="22"/>
        <v>2250822.7734320541</v>
      </c>
    </row>
    <row r="481" spans="2:29" x14ac:dyDescent="0.25">
      <c r="B481" s="9">
        <v>477</v>
      </c>
      <c r="C481" s="9">
        <f t="shared" si="23"/>
        <v>62</v>
      </c>
      <c r="D481" s="9">
        <v>9</v>
      </c>
      <c r="E481" s="20">
        <v>28690.287834584702</v>
      </c>
      <c r="F481" s="20">
        <f>'B-B-HS'!E481*-VLookups!$C$10*2</f>
        <v>-1721.4172700750821</v>
      </c>
      <c r="G481" s="19">
        <v>0</v>
      </c>
      <c r="H481" s="20">
        <f>(-VLookups!$C$13)*(E481+F481/2)</f>
        <v>-8098.4075470682255</v>
      </c>
      <c r="I481" s="19">
        <v>0</v>
      </c>
      <c r="J481" s="19">
        <v>0</v>
      </c>
      <c r="K481" s="19">
        <v>0</v>
      </c>
      <c r="L481" s="19">
        <v>0</v>
      </c>
      <c r="M481" s="19">
        <v>0</v>
      </c>
      <c r="N481" s="20" t="s">
        <v>36</v>
      </c>
      <c r="O481" s="19">
        <v>0</v>
      </c>
      <c r="P481" s="20">
        <f>P480-VLookups!$C$42</f>
        <v>-454</v>
      </c>
      <c r="Q481" s="22">
        <v>237</v>
      </c>
      <c r="R481" s="19">
        <v>0</v>
      </c>
      <c r="S481" s="20">
        <f>VLookups!$C$50</f>
        <v>-3580.614715990946</v>
      </c>
      <c r="T481" s="19">
        <v>0</v>
      </c>
      <c r="U481" s="9">
        <v>333</v>
      </c>
      <c r="V481" s="21">
        <f>V480-VLookups!$C$54</f>
        <v>-2885</v>
      </c>
      <c r="W481" s="21">
        <f>-VLookups!$C$60</f>
        <v>-300</v>
      </c>
      <c r="X481" s="21">
        <f>-VLookups!$C$62</f>
        <v>-125</v>
      </c>
      <c r="Y481" s="20">
        <f>Y480*(1+VLookups!$C$57/12)</f>
        <v>-600.01094870114855</v>
      </c>
      <c r="Z481" s="20">
        <f>-E481*VLookups!$J$3</f>
        <v>-1147.611513383388</v>
      </c>
      <c r="AA481" s="19">
        <v>0</v>
      </c>
      <c r="AB481" s="20">
        <f t="shared" si="21"/>
        <v>10638.934474403455</v>
      </c>
      <c r="AC481" s="20">
        <f t="shared" si="22"/>
        <v>2265213.0791955111</v>
      </c>
    </row>
    <row r="482" spans="2:29" x14ac:dyDescent="0.25">
      <c r="B482" s="9">
        <v>478</v>
      </c>
      <c r="C482" s="9">
        <f t="shared" si="23"/>
        <v>62</v>
      </c>
      <c r="D482" s="9">
        <v>10</v>
      </c>
      <c r="E482" s="20">
        <v>28690.287834584702</v>
      </c>
      <c r="F482" s="20">
        <f>'B-B-HS'!E482*-VLookups!$C$10*2</f>
        <v>-1721.4172700750821</v>
      </c>
      <c r="G482" s="19">
        <v>0</v>
      </c>
      <c r="H482" s="20">
        <f>(-VLookups!$C$13)*(E482+F482/2)</f>
        <v>-8098.4075470682255</v>
      </c>
      <c r="I482" s="19">
        <v>0</v>
      </c>
      <c r="J482" s="19">
        <v>0</v>
      </c>
      <c r="K482" s="19">
        <v>0</v>
      </c>
      <c r="L482" s="19">
        <v>0</v>
      </c>
      <c r="M482" s="19">
        <v>0</v>
      </c>
      <c r="N482" s="20" t="s">
        <v>36</v>
      </c>
      <c r="O482" s="19">
        <v>0</v>
      </c>
      <c r="P482" s="20">
        <f>P481-VLookups!$C$42</f>
        <v>-455.5</v>
      </c>
      <c r="Q482" s="22">
        <v>238</v>
      </c>
      <c r="R482" s="19">
        <v>0</v>
      </c>
      <c r="S482" s="20">
        <f>VLookups!$C$50</f>
        <v>-3580.614715990946</v>
      </c>
      <c r="T482" s="19">
        <v>0</v>
      </c>
      <c r="U482" s="9">
        <v>334</v>
      </c>
      <c r="V482" s="21">
        <f>V481-VLookups!$C$54</f>
        <v>-2890</v>
      </c>
      <c r="W482" s="21">
        <f>-VLookups!$C$60</f>
        <v>-300</v>
      </c>
      <c r="X482" s="21">
        <f>-VLookups!$C$62</f>
        <v>-125</v>
      </c>
      <c r="Y482" s="20">
        <f>Y481*(1+VLookups!$C$57/12)</f>
        <v>-601.76098063486029</v>
      </c>
      <c r="Z482" s="20">
        <f>-E482*VLookups!$J$3</f>
        <v>-1147.611513383388</v>
      </c>
      <c r="AA482" s="19">
        <v>0</v>
      </c>
      <c r="AB482" s="20">
        <f t="shared" si="21"/>
        <v>10630.684442469743</v>
      </c>
      <c r="AC482" s="20">
        <f t="shared" si="22"/>
        <v>2279619.1187699735</v>
      </c>
    </row>
    <row r="483" spans="2:29" x14ac:dyDescent="0.25">
      <c r="B483" s="9">
        <v>479</v>
      </c>
      <c r="C483" s="9">
        <f t="shared" si="23"/>
        <v>62</v>
      </c>
      <c r="D483" s="9">
        <v>11</v>
      </c>
      <c r="E483" s="20">
        <v>28690.287834584702</v>
      </c>
      <c r="F483" s="20">
        <f>'B-B-HS'!E483*-VLookups!$C$10*2</f>
        <v>-1721.4172700750821</v>
      </c>
      <c r="G483" s="19">
        <v>0</v>
      </c>
      <c r="H483" s="20">
        <f>(-VLookups!$C$13)*(E483+F483/2)</f>
        <v>-8098.4075470682255</v>
      </c>
      <c r="I483" s="19">
        <v>0</v>
      </c>
      <c r="J483" s="19">
        <v>0</v>
      </c>
      <c r="K483" s="19">
        <v>0</v>
      </c>
      <c r="L483" s="19">
        <v>0</v>
      </c>
      <c r="M483" s="19">
        <v>0</v>
      </c>
      <c r="N483" s="20" t="s">
        <v>36</v>
      </c>
      <c r="O483" s="19">
        <v>0</v>
      </c>
      <c r="P483" s="20">
        <f>P482-VLookups!$C$42</f>
        <v>-457</v>
      </c>
      <c r="Q483" s="22">
        <v>239</v>
      </c>
      <c r="R483" s="19">
        <v>0</v>
      </c>
      <c r="S483" s="20">
        <f>VLookups!$C$50</f>
        <v>-3580.614715990946</v>
      </c>
      <c r="T483" s="19">
        <v>0</v>
      </c>
      <c r="U483" s="9">
        <v>335</v>
      </c>
      <c r="V483" s="21">
        <f>V482-VLookups!$C$54</f>
        <v>-2895</v>
      </c>
      <c r="W483" s="21">
        <f>-VLookups!$C$60</f>
        <v>-300</v>
      </c>
      <c r="X483" s="21">
        <f>-VLookups!$C$62</f>
        <v>-125</v>
      </c>
      <c r="Y483" s="20">
        <f>Y482*(1+VLookups!$C$57/12)</f>
        <v>-603.51611682837859</v>
      </c>
      <c r="Z483" s="20">
        <f>-E483*VLookups!$J$3</f>
        <v>-1147.611513383388</v>
      </c>
      <c r="AA483" s="19">
        <v>0</v>
      </c>
      <c r="AB483" s="20">
        <f t="shared" si="21"/>
        <v>10622.429306276224</v>
      </c>
      <c r="AC483" s="20">
        <f t="shared" si="22"/>
        <v>2294040.9132741997</v>
      </c>
    </row>
    <row r="484" spans="2:29" x14ac:dyDescent="0.25">
      <c r="B484" s="9">
        <v>480</v>
      </c>
      <c r="C484" s="9">
        <f t="shared" si="23"/>
        <v>63</v>
      </c>
      <c r="D484" s="9">
        <v>0</v>
      </c>
      <c r="E484" s="20">
        <v>29694.447908795166</v>
      </c>
      <c r="F484" s="20">
        <f>'B-B-HS'!E484*-VLookups!$C$10*2</f>
        <v>-1781.66687452771</v>
      </c>
      <c r="G484" s="19">
        <v>0</v>
      </c>
      <c r="H484" s="20">
        <f>(-VLookups!$C$13)*(E484+F484/2)</f>
        <v>-8381.8518112156125</v>
      </c>
      <c r="I484" s="19">
        <v>0</v>
      </c>
      <c r="J484" s="19">
        <v>0</v>
      </c>
      <c r="K484" s="19">
        <v>0</v>
      </c>
      <c r="L484" s="19">
        <v>0</v>
      </c>
      <c r="M484" s="19">
        <v>0</v>
      </c>
      <c r="N484" s="20" t="s">
        <v>36</v>
      </c>
      <c r="O484" s="19">
        <v>0</v>
      </c>
      <c r="P484" s="20">
        <f>P483-VLookups!$C$42</f>
        <v>-458.5</v>
      </c>
      <c r="Q484" s="22">
        <v>240</v>
      </c>
      <c r="R484" s="19">
        <v>0</v>
      </c>
      <c r="S484" s="20">
        <f>VLookups!$C$50</f>
        <v>-3580.614715990946</v>
      </c>
      <c r="T484" s="19">
        <v>0</v>
      </c>
      <c r="U484" s="9">
        <v>336</v>
      </c>
      <c r="V484" s="21">
        <f>V483-VLookups!$C$54</f>
        <v>-2900</v>
      </c>
      <c r="W484" s="21">
        <f>-VLookups!$C$60</f>
        <v>-300</v>
      </c>
      <c r="X484" s="21">
        <f>-VLookups!$C$62</f>
        <v>-125</v>
      </c>
      <c r="Y484" s="20">
        <f>Y483*(1+VLookups!$C$57/12)</f>
        <v>-605.27637216912808</v>
      </c>
      <c r="Z484" s="20">
        <f>-E484*VLookups!$J$3</f>
        <v>-1187.7779163518067</v>
      </c>
      <c r="AA484" s="19">
        <v>0</v>
      </c>
      <c r="AB484" s="20">
        <f t="shared" si="21"/>
        <v>11264.593655803817</v>
      </c>
      <c r="AC484" s="20">
        <f t="shared" si="22"/>
        <v>2309128.9084521271</v>
      </c>
    </row>
    <row r="485" spans="2:29" x14ac:dyDescent="0.25">
      <c r="B485" s="9">
        <v>481</v>
      </c>
      <c r="C485" s="9">
        <f t="shared" si="23"/>
        <v>63</v>
      </c>
      <c r="D485" s="9">
        <v>1</v>
      </c>
      <c r="E485" s="20">
        <v>29694.447908795166</v>
      </c>
      <c r="F485" s="20">
        <f>'B-B-HS'!E485*-VLookups!$C$10*2</f>
        <v>-1781.66687452771</v>
      </c>
      <c r="G485" s="19">
        <v>0</v>
      </c>
      <c r="H485" s="20">
        <f>(-VLookups!$C$13)*(E485+F485/2)</f>
        <v>-8381.8518112156125</v>
      </c>
      <c r="I485" s="19">
        <v>0</v>
      </c>
      <c r="J485" s="19">
        <v>0</v>
      </c>
      <c r="K485" s="19">
        <v>0</v>
      </c>
      <c r="L485" s="19">
        <v>0</v>
      </c>
      <c r="M485" s="19">
        <v>0</v>
      </c>
      <c r="N485" s="20" t="s">
        <v>36</v>
      </c>
      <c r="O485" s="19">
        <v>0</v>
      </c>
      <c r="P485" s="20">
        <f>P484-VLookups!$C$42</f>
        <v>-460</v>
      </c>
      <c r="Q485" s="22">
        <v>241</v>
      </c>
      <c r="R485" s="19">
        <v>0</v>
      </c>
      <c r="S485" s="20">
        <f>VLookups!$C$50</f>
        <v>-3580.614715990946</v>
      </c>
      <c r="T485" s="19">
        <v>0</v>
      </c>
      <c r="U485" s="9">
        <v>337</v>
      </c>
      <c r="V485" s="21">
        <f>V484-VLookups!$C$54</f>
        <v>-2905</v>
      </c>
      <c r="W485" s="21">
        <f>-VLookups!$C$60</f>
        <v>-300</v>
      </c>
      <c r="X485" s="21">
        <f>-VLookups!$C$62</f>
        <v>-125</v>
      </c>
      <c r="Y485" s="20">
        <f>Y484*(1+VLookups!$C$57/12)</f>
        <v>-607.04176158795474</v>
      </c>
      <c r="Z485" s="20">
        <f>-E485*VLookups!$J$3</f>
        <v>-1187.7779163518067</v>
      </c>
      <c r="AA485" s="19">
        <v>0</v>
      </c>
      <c r="AB485" s="20">
        <f t="shared" si="21"/>
        <v>11256.328266384991</v>
      </c>
      <c r="AC485" s="20">
        <f t="shared" si="22"/>
        <v>2324233.784899266</v>
      </c>
    </row>
    <row r="486" spans="2:29" x14ac:dyDescent="0.25">
      <c r="B486" s="9">
        <v>482</v>
      </c>
      <c r="C486" s="9">
        <f t="shared" si="23"/>
        <v>63</v>
      </c>
      <c r="D486" s="9">
        <v>2</v>
      </c>
      <c r="E486" s="20">
        <v>29694.447908795166</v>
      </c>
      <c r="F486" s="20">
        <f>'B-B-HS'!E486*-VLookups!$C$10*2</f>
        <v>-1781.66687452771</v>
      </c>
      <c r="G486" s="19">
        <v>0</v>
      </c>
      <c r="H486" s="20">
        <f>(-VLookups!$C$13)*(E486+F486/2)</f>
        <v>-8381.8518112156125</v>
      </c>
      <c r="I486" s="19">
        <v>0</v>
      </c>
      <c r="J486" s="19">
        <v>0</v>
      </c>
      <c r="K486" s="19">
        <v>0</v>
      </c>
      <c r="L486" s="19">
        <v>0</v>
      </c>
      <c r="M486" s="19">
        <v>0</v>
      </c>
      <c r="N486" s="20" t="s">
        <v>36</v>
      </c>
      <c r="O486" s="19">
        <v>0</v>
      </c>
      <c r="P486" s="20">
        <f>P485-VLookups!$C$42</f>
        <v>-461.5</v>
      </c>
      <c r="Q486" s="22">
        <v>242</v>
      </c>
      <c r="R486" s="19">
        <v>0</v>
      </c>
      <c r="S486" s="20">
        <f>VLookups!$C$50</f>
        <v>-3580.614715990946</v>
      </c>
      <c r="T486" s="19">
        <v>0</v>
      </c>
      <c r="U486" s="9">
        <v>338</v>
      </c>
      <c r="V486" s="21">
        <f>V485-VLookups!$C$54</f>
        <v>-2910</v>
      </c>
      <c r="W486" s="21">
        <f>-VLookups!$C$60</f>
        <v>-300</v>
      </c>
      <c r="X486" s="21">
        <f>-VLookups!$C$62</f>
        <v>-125</v>
      </c>
      <c r="Y486" s="20">
        <f>Y485*(1+VLookups!$C$57/12)</f>
        <v>-608.81230005925295</v>
      </c>
      <c r="Z486" s="20">
        <f>-E486*VLookups!$J$3</f>
        <v>-1187.7779163518067</v>
      </c>
      <c r="AA486" s="19">
        <v>0</v>
      </c>
      <c r="AB486" s="20">
        <f t="shared" si="21"/>
        <v>11248.057727913692</v>
      </c>
      <c r="AC486" s="20">
        <f t="shared" si="22"/>
        <v>2339355.565602012</v>
      </c>
    </row>
    <row r="487" spans="2:29" x14ac:dyDescent="0.25">
      <c r="B487" s="9">
        <v>483</v>
      </c>
      <c r="C487" s="9">
        <f t="shared" si="23"/>
        <v>63</v>
      </c>
      <c r="D487" s="9">
        <v>3</v>
      </c>
      <c r="E487" s="20">
        <v>29694.447908795166</v>
      </c>
      <c r="F487" s="20">
        <f>'B-B-HS'!E487*-VLookups!$C$10*2</f>
        <v>-1781.66687452771</v>
      </c>
      <c r="G487" s="19">
        <v>0</v>
      </c>
      <c r="H487" s="20">
        <f>(-VLookups!$C$13)*(E487+F487/2)</f>
        <v>-8381.8518112156125</v>
      </c>
      <c r="I487" s="19">
        <v>0</v>
      </c>
      <c r="J487" s="19">
        <v>0</v>
      </c>
      <c r="K487" s="19">
        <v>0</v>
      </c>
      <c r="L487" s="19">
        <v>0</v>
      </c>
      <c r="M487" s="19">
        <v>0</v>
      </c>
      <c r="N487" s="20" t="s">
        <v>36</v>
      </c>
      <c r="O487" s="19">
        <v>0</v>
      </c>
      <c r="P487" s="20">
        <f>P486-VLookups!$C$42</f>
        <v>-463</v>
      </c>
      <c r="Q487" s="22">
        <v>243</v>
      </c>
      <c r="R487" s="19">
        <v>0</v>
      </c>
      <c r="S487" s="20">
        <f>VLookups!$C$50</f>
        <v>-3580.614715990946</v>
      </c>
      <c r="T487" s="19">
        <v>0</v>
      </c>
      <c r="U487" s="9">
        <v>339</v>
      </c>
      <c r="V487" s="21">
        <f>V486-VLookups!$C$54</f>
        <v>-2915</v>
      </c>
      <c r="W487" s="21">
        <f>-VLookups!$C$60</f>
        <v>-300</v>
      </c>
      <c r="X487" s="21">
        <f>-VLookups!$C$62</f>
        <v>-125</v>
      </c>
      <c r="Y487" s="20">
        <f>Y486*(1+VLookups!$C$57/12)</f>
        <v>-610.5880026010924</v>
      </c>
      <c r="Z487" s="20">
        <f>-E487*VLookups!$J$3</f>
        <v>-1187.7779163518067</v>
      </c>
      <c r="AA487" s="19">
        <v>0</v>
      </c>
      <c r="AB487" s="20">
        <f t="shared" si="21"/>
        <v>11239.782025371853</v>
      </c>
      <c r="AC487" s="20">
        <f t="shared" si="22"/>
        <v>2354494.2735700537</v>
      </c>
    </row>
    <row r="488" spans="2:29" x14ac:dyDescent="0.25">
      <c r="B488" s="9">
        <v>484</v>
      </c>
      <c r="C488" s="9">
        <f t="shared" si="23"/>
        <v>63</v>
      </c>
      <c r="D488" s="9">
        <v>4</v>
      </c>
      <c r="E488" s="20">
        <v>29694.447908795166</v>
      </c>
      <c r="F488" s="20">
        <f>'B-B-HS'!E488*-VLookups!$C$10*2</f>
        <v>-1781.66687452771</v>
      </c>
      <c r="G488" s="19">
        <v>0</v>
      </c>
      <c r="H488" s="20">
        <f>(-VLookups!$C$13)*(E488+F488/2)</f>
        <v>-8381.8518112156125</v>
      </c>
      <c r="I488" s="19">
        <v>0</v>
      </c>
      <c r="J488" s="19">
        <v>0</v>
      </c>
      <c r="K488" s="19">
        <v>0</v>
      </c>
      <c r="L488" s="19">
        <v>0</v>
      </c>
      <c r="M488" s="19">
        <v>0</v>
      </c>
      <c r="N488" s="20" t="s">
        <v>36</v>
      </c>
      <c r="O488" s="19">
        <v>0</v>
      </c>
      <c r="P488" s="20">
        <f>P487-VLookups!$C$42</f>
        <v>-464.5</v>
      </c>
      <c r="Q488" s="22">
        <v>244</v>
      </c>
      <c r="R488" s="19">
        <v>0</v>
      </c>
      <c r="S488" s="20">
        <f>VLookups!$C$50</f>
        <v>-3580.614715990946</v>
      </c>
      <c r="T488" s="19">
        <v>0</v>
      </c>
      <c r="U488" s="9">
        <v>340</v>
      </c>
      <c r="V488" s="21">
        <f>V487-VLookups!$C$54</f>
        <v>-2920</v>
      </c>
      <c r="W488" s="21">
        <f>-VLookups!$C$60</f>
        <v>-300</v>
      </c>
      <c r="X488" s="21">
        <f>-VLookups!$C$62</f>
        <v>-125</v>
      </c>
      <c r="Y488" s="20">
        <f>Y487*(1+VLookups!$C$57/12)</f>
        <v>-612.36888427534564</v>
      </c>
      <c r="Z488" s="20">
        <f>-E488*VLookups!$J$3</f>
        <v>-1187.7779163518067</v>
      </c>
      <c r="AA488" s="19">
        <v>0</v>
      </c>
      <c r="AB488" s="20">
        <f t="shared" si="21"/>
        <v>11231.5011436976</v>
      </c>
      <c r="AC488" s="20">
        <f t="shared" si="22"/>
        <v>2369649.9318363681</v>
      </c>
    </row>
    <row r="489" spans="2:29" x14ac:dyDescent="0.25">
      <c r="B489" s="9">
        <v>485</v>
      </c>
      <c r="C489" s="9">
        <f t="shared" si="23"/>
        <v>63</v>
      </c>
      <c r="D489" s="9">
        <v>5</v>
      </c>
      <c r="E489" s="20">
        <v>29694.447908795166</v>
      </c>
      <c r="F489" s="20">
        <f>'B-B-HS'!E489*-VLookups!$C$10*2</f>
        <v>-1781.66687452771</v>
      </c>
      <c r="G489" s="19">
        <v>0</v>
      </c>
      <c r="H489" s="20">
        <f>(-VLookups!$C$13)*(E489+F489/2)</f>
        <v>-8381.8518112156125</v>
      </c>
      <c r="I489" s="19">
        <v>0</v>
      </c>
      <c r="J489" s="19">
        <v>0</v>
      </c>
      <c r="K489" s="19">
        <v>0</v>
      </c>
      <c r="L489" s="19">
        <v>0</v>
      </c>
      <c r="M489" s="19">
        <v>0</v>
      </c>
      <c r="N489" s="20" t="s">
        <v>36</v>
      </c>
      <c r="O489" s="19">
        <v>0</v>
      </c>
      <c r="P489" s="20">
        <f>P488-VLookups!$C$42</f>
        <v>-466</v>
      </c>
      <c r="Q489" s="22">
        <v>245</v>
      </c>
      <c r="R489" s="19">
        <v>0</v>
      </c>
      <c r="S489" s="20">
        <f>VLookups!$C$50</f>
        <v>-3580.614715990946</v>
      </c>
      <c r="T489" s="19">
        <v>0</v>
      </c>
      <c r="U489" s="9">
        <v>341</v>
      </c>
      <c r="V489" s="21">
        <f>V488-VLookups!$C$54</f>
        <v>-2925</v>
      </c>
      <c r="W489" s="21">
        <f>-VLookups!$C$60</f>
        <v>-300</v>
      </c>
      <c r="X489" s="21">
        <f>-VLookups!$C$62</f>
        <v>-125</v>
      </c>
      <c r="Y489" s="20">
        <f>Y488*(1+VLookups!$C$57/12)</f>
        <v>-614.15496018781539</v>
      </c>
      <c r="Z489" s="20">
        <f>-E489*VLookups!$J$3</f>
        <v>-1187.7779163518067</v>
      </c>
      <c r="AA489" s="19">
        <v>0</v>
      </c>
      <c r="AB489" s="20">
        <f t="shared" si="21"/>
        <v>11223.21506778513</v>
      </c>
      <c r="AC489" s="20">
        <f t="shared" si="22"/>
        <v>2384822.5634572138</v>
      </c>
    </row>
    <row r="490" spans="2:29" x14ac:dyDescent="0.25">
      <c r="B490" s="9">
        <v>486</v>
      </c>
      <c r="C490" s="9">
        <f t="shared" si="23"/>
        <v>63</v>
      </c>
      <c r="D490" s="9">
        <v>6</v>
      </c>
      <c r="E490" s="20">
        <v>29694.447908795166</v>
      </c>
      <c r="F490" s="20">
        <f>'B-B-HS'!E490*-VLookups!$C$10*2</f>
        <v>-1781.66687452771</v>
      </c>
      <c r="G490" s="19">
        <v>0</v>
      </c>
      <c r="H490" s="20">
        <f>(-VLookups!$C$13)*(E490+F490/2)</f>
        <v>-8381.8518112156125</v>
      </c>
      <c r="I490" s="19">
        <v>0</v>
      </c>
      <c r="J490" s="19">
        <v>0</v>
      </c>
      <c r="K490" s="19">
        <v>0</v>
      </c>
      <c r="L490" s="19">
        <v>0</v>
      </c>
      <c r="M490" s="19">
        <v>0</v>
      </c>
      <c r="N490" s="20" t="s">
        <v>36</v>
      </c>
      <c r="O490" s="19">
        <v>0</v>
      </c>
      <c r="P490" s="20">
        <f>P489-VLookups!$C$42</f>
        <v>-467.5</v>
      </c>
      <c r="Q490" s="22">
        <v>246</v>
      </c>
      <c r="R490" s="19">
        <v>0</v>
      </c>
      <c r="S490" s="20">
        <f>VLookups!$C$50</f>
        <v>-3580.614715990946</v>
      </c>
      <c r="T490" s="19">
        <v>0</v>
      </c>
      <c r="U490" s="9">
        <v>342</v>
      </c>
      <c r="V490" s="21">
        <f>V489-VLookups!$C$54</f>
        <v>-2930</v>
      </c>
      <c r="W490" s="21">
        <f>-VLookups!$C$60</f>
        <v>-300</v>
      </c>
      <c r="X490" s="21">
        <f>-VLookups!$C$62</f>
        <v>-125</v>
      </c>
      <c r="Y490" s="20">
        <f>Y489*(1+VLookups!$C$57/12)</f>
        <v>-615.94624548836316</v>
      </c>
      <c r="Z490" s="20">
        <f>-E490*VLookups!$J$3</f>
        <v>-1187.7779163518067</v>
      </c>
      <c r="AA490" s="19">
        <v>0</v>
      </c>
      <c r="AB490" s="20">
        <f t="shared" si="21"/>
        <v>11214.923782484582</v>
      </c>
      <c r="AC490" s="20">
        <f t="shared" si="22"/>
        <v>2400012.1915121274</v>
      </c>
    </row>
    <row r="491" spans="2:29" x14ac:dyDescent="0.25">
      <c r="B491" s="9">
        <v>487</v>
      </c>
      <c r="C491" s="9">
        <f t="shared" si="23"/>
        <v>63</v>
      </c>
      <c r="D491" s="9">
        <v>7</v>
      </c>
      <c r="E491" s="20">
        <v>29694.447908795166</v>
      </c>
      <c r="F491" s="20">
        <f>'B-B-HS'!E491*-VLookups!$C$10*2</f>
        <v>-1781.66687452771</v>
      </c>
      <c r="G491" s="19">
        <v>0</v>
      </c>
      <c r="H491" s="20">
        <f>(-VLookups!$C$13)*(E491+F491/2)</f>
        <v>-8381.8518112156125</v>
      </c>
      <c r="I491" s="19">
        <v>0</v>
      </c>
      <c r="J491" s="19">
        <v>0</v>
      </c>
      <c r="K491" s="19">
        <v>0</v>
      </c>
      <c r="L491" s="19">
        <v>0</v>
      </c>
      <c r="M491" s="19">
        <v>0</v>
      </c>
      <c r="N491" s="20" t="s">
        <v>36</v>
      </c>
      <c r="O491" s="19">
        <v>0</v>
      </c>
      <c r="P491" s="20">
        <f>P490-VLookups!$C$42</f>
        <v>-469</v>
      </c>
      <c r="Q491" s="22">
        <v>247</v>
      </c>
      <c r="R491" s="19">
        <v>0</v>
      </c>
      <c r="S491" s="20">
        <f>VLookups!$C$50</f>
        <v>-3580.614715990946</v>
      </c>
      <c r="T491" s="19">
        <v>0</v>
      </c>
      <c r="U491" s="9">
        <v>343</v>
      </c>
      <c r="V491" s="21">
        <f>V490-VLookups!$C$54</f>
        <v>-2935</v>
      </c>
      <c r="W491" s="21">
        <f>-VLookups!$C$60</f>
        <v>-300</v>
      </c>
      <c r="X491" s="21">
        <f>-VLookups!$C$62</f>
        <v>-125</v>
      </c>
      <c r="Y491" s="20">
        <f>Y490*(1+VLookups!$C$57/12)</f>
        <v>-617.74275537103756</v>
      </c>
      <c r="Z491" s="20">
        <f>-E491*VLookups!$J$3</f>
        <v>-1187.7779163518067</v>
      </c>
      <c r="AA491" s="19">
        <v>0</v>
      </c>
      <c r="AB491" s="20">
        <f t="shared" si="21"/>
        <v>11206.627272601909</v>
      </c>
      <c r="AC491" s="20">
        <f t="shared" si="22"/>
        <v>2415218.8391039162</v>
      </c>
    </row>
    <row r="492" spans="2:29" x14ac:dyDescent="0.25">
      <c r="B492" s="9">
        <v>488</v>
      </c>
      <c r="C492" s="9">
        <f t="shared" si="23"/>
        <v>63</v>
      </c>
      <c r="D492" s="9">
        <v>8</v>
      </c>
      <c r="E492" s="20">
        <v>29694.447908795166</v>
      </c>
      <c r="F492" s="20">
        <f>'B-B-HS'!E492*-VLookups!$C$10*2</f>
        <v>-1781.66687452771</v>
      </c>
      <c r="G492" s="19">
        <v>0</v>
      </c>
      <c r="H492" s="20">
        <f>(-VLookups!$C$13)*(E492+F492/2)</f>
        <v>-8381.8518112156125</v>
      </c>
      <c r="I492" s="19">
        <v>0</v>
      </c>
      <c r="J492" s="19">
        <v>0</v>
      </c>
      <c r="K492" s="19">
        <v>0</v>
      </c>
      <c r="L492" s="19">
        <v>0</v>
      </c>
      <c r="M492" s="19">
        <v>0</v>
      </c>
      <c r="N492" s="20" t="s">
        <v>36</v>
      </c>
      <c r="O492" s="19">
        <v>0</v>
      </c>
      <c r="P492" s="20">
        <f>P491-VLookups!$C$42</f>
        <v>-470.5</v>
      </c>
      <c r="Q492" s="22">
        <v>248</v>
      </c>
      <c r="R492" s="19">
        <v>0</v>
      </c>
      <c r="S492" s="20">
        <f>VLookups!$C$50</f>
        <v>-3580.614715990946</v>
      </c>
      <c r="T492" s="19">
        <v>0</v>
      </c>
      <c r="U492" s="9">
        <v>344</v>
      </c>
      <c r="V492" s="21">
        <f>V491-VLookups!$C$54</f>
        <v>-2940</v>
      </c>
      <c r="W492" s="21">
        <f>-VLookups!$C$60</f>
        <v>-300</v>
      </c>
      <c r="X492" s="21">
        <f>-VLookups!$C$62</f>
        <v>-125</v>
      </c>
      <c r="Y492" s="20">
        <f>Y491*(1+VLookups!$C$57/12)</f>
        <v>-619.54450507420313</v>
      </c>
      <c r="Z492" s="20">
        <f>-E492*VLookups!$J$3</f>
        <v>-1187.7779163518067</v>
      </c>
      <c r="AA492" s="19">
        <v>0</v>
      </c>
      <c r="AB492" s="20">
        <f t="shared" si="21"/>
        <v>11198.325522898742</v>
      </c>
      <c r="AC492" s="20">
        <f t="shared" si="22"/>
        <v>2430442.5293586547</v>
      </c>
    </row>
    <row r="493" spans="2:29" x14ac:dyDescent="0.25">
      <c r="B493" s="9">
        <v>489</v>
      </c>
      <c r="C493" s="9">
        <f t="shared" si="23"/>
        <v>63</v>
      </c>
      <c r="D493" s="9">
        <v>9</v>
      </c>
      <c r="E493" s="20">
        <v>29694.447908795166</v>
      </c>
      <c r="F493" s="20">
        <f>'B-B-HS'!E493*-VLookups!$C$10*2</f>
        <v>-1781.66687452771</v>
      </c>
      <c r="G493" s="19">
        <v>0</v>
      </c>
      <c r="H493" s="20">
        <f>(-VLookups!$C$13)*(E493+F493/2)</f>
        <v>-8381.8518112156125</v>
      </c>
      <c r="I493" s="19">
        <v>0</v>
      </c>
      <c r="J493" s="19">
        <v>0</v>
      </c>
      <c r="K493" s="19">
        <v>0</v>
      </c>
      <c r="L493" s="19">
        <v>0</v>
      </c>
      <c r="M493" s="19">
        <v>0</v>
      </c>
      <c r="N493" s="20" t="s">
        <v>36</v>
      </c>
      <c r="O493" s="19">
        <v>0</v>
      </c>
      <c r="P493" s="20">
        <f>P492-VLookups!$C$42</f>
        <v>-472</v>
      </c>
      <c r="Q493" s="22">
        <v>249</v>
      </c>
      <c r="R493" s="19">
        <v>0</v>
      </c>
      <c r="S493" s="20">
        <f>VLookups!$C$50</f>
        <v>-3580.614715990946</v>
      </c>
      <c r="T493" s="19">
        <v>0</v>
      </c>
      <c r="U493" s="9">
        <v>345</v>
      </c>
      <c r="V493" s="21">
        <f>V492-VLookups!$C$54</f>
        <v>-2945</v>
      </c>
      <c r="W493" s="21">
        <f>-VLookups!$C$60</f>
        <v>-300</v>
      </c>
      <c r="X493" s="21">
        <f>-VLookups!$C$62</f>
        <v>-125</v>
      </c>
      <c r="Y493" s="20">
        <f>Y492*(1+VLookups!$C$57/12)</f>
        <v>-621.3515098806696</v>
      </c>
      <c r="Z493" s="20">
        <f>-E493*VLookups!$J$3</f>
        <v>-1187.7779163518067</v>
      </c>
      <c r="AA493" s="19">
        <v>0</v>
      </c>
      <c r="AB493" s="20">
        <f t="shared" si="21"/>
        <v>11190.018518092276</v>
      </c>
      <c r="AC493" s="20">
        <f t="shared" si="22"/>
        <v>2445683.2854256779</v>
      </c>
    </row>
    <row r="494" spans="2:29" x14ac:dyDescent="0.25">
      <c r="B494" s="9">
        <v>490</v>
      </c>
      <c r="C494" s="9">
        <f t="shared" si="23"/>
        <v>63</v>
      </c>
      <c r="D494" s="9">
        <v>10</v>
      </c>
      <c r="E494" s="20">
        <v>29694.447908795166</v>
      </c>
      <c r="F494" s="20">
        <f>'B-B-HS'!E494*-VLookups!$C$10*2</f>
        <v>-1781.66687452771</v>
      </c>
      <c r="G494" s="19">
        <v>0</v>
      </c>
      <c r="H494" s="20">
        <f>(-VLookups!$C$13)*(E494+F494/2)</f>
        <v>-8381.8518112156125</v>
      </c>
      <c r="I494" s="19">
        <v>0</v>
      </c>
      <c r="J494" s="19">
        <v>0</v>
      </c>
      <c r="K494" s="19">
        <v>0</v>
      </c>
      <c r="L494" s="19">
        <v>0</v>
      </c>
      <c r="M494" s="19">
        <v>0</v>
      </c>
      <c r="N494" s="20" t="s">
        <v>36</v>
      </c>
      <c r="O494" s="19">
        <v>0</v>
      </c>
      <c r="P494" s="20">
        <f>P493-VLookups!$C$42</f>
        <v>-473.5</v>
      </c>
      <c r="Q494" s="22">
        <v>250</v>
      </c>
      <c r="R494" s="19">
        <v>0</v>
      </c>
      <c r="S494" s="20">
        <f>VLookups!$C$50</f>
        <v>-3580.614715990946</v>
      </c>
      <c r="T494" s="19">
        <v>0</v>
      </c>
      <c r="U494" s="9">
        <v>346</v>
      </c>
      <c r="V494" s="21">
        <f>V493-VLookups!$C$54</f>
        <v>-2950</v>
      </c>
      <c r="W494" s="21">
        <f>-VLookups!$C$60</f>
        <v>-300</v>
      </c>
      <c r="X494" s="21">
        <f>-VLookups!$C$62</f>
        <v>-125</v>
      </c>
      <c r="Y494" s="20">
        <f>Y493*(1+VLookups!$C$57/12)</f>
        <v>-623.16378511782159</v>
      </c>
      <c r="Z494" s="20">
        <f>-E494*VLookups!$J$3</f>
        <v>-1187.7779163518067</v>
      </c>
      <c r="AA494" s="19">
        <v>0</v>
      </c>
      <c r="AB494" s="20">
        <f t="shared" si="21"/>
        <v>11181.706242855123</v>
      </c>
      <c r="AC494" s="20">
        <f t="shared" si="22"/>
        <v>2460941.1304775761</v>
      </c>
    </row>
    <row r="495" spans="2:29" x14ac:dyDescent="0.25">
      <c r="B495" s="9">
        <v>491</v>
      </c>
      <c r="C495" s="9">
        <f t="shared" si="23"/>
        <v>63</v>
      </c>
      <c r="D495" s="9">
        <v>11</v>
      </c>
      <c r="E495" s="20">
        <v>29694.447908795166</v>
      </c>
      <c r="F495" s="20">
        <f>'B-B-HS'!E495*-VLookups!$C$10*2</f>
        <v>-1781.66687452771</v>
      </c>
      <c r="G495" s="19">
        <v>0</v>
      </c>
      <c r="H495" s="20">
        <f>(-VLookups!$C$13)*(E495+F495/2)</f>
        <v>-8381.8518112156125</v>
      </c>
      <c r="I495" s="19">
        <v>0</v>
      </c>
      <c r="J495" s="19">
        <v>0</v>
      </c>
      <c r="K495" s="19">
        <v>0</v>
      </c>
      <c r="L495" s="19">
        <v>0</v>
      </c>
      <c r="M495" s="19">
        <v>0</v>
      </c>
      <c r="N495" s="20" t="s">
        <v>36</v>
      </c>
      <c r="O495" s="19">
        <v>0</v>
      </c>
      <c r="P495" s="20">
        <f>P494-VLookups!$C$42</f>
        <v>-475</v>
      </c>
      <c r="Q495" s="22">
        <v>251</v>
      </c>
      <c r="R495" s="19">
        <v>0</v>
      </c>
      <c r="S495" s="20">
        <f>VLookups!$C$50</f>
        <v>-3580.614715990946</v>
      </c>
      <c r="T495" s="19">
        <v>0</v>
      </c>
      <c r="U495" s="9">
        <v>347</v>
      </c>
      <c r="V495" s="21">
        <f>V494-VLookups!$C$54</f>
        <v>-2955</v>
      </c>
      <c r="W495" s="21">
        <f>-VLookups!$C$60</f>
        <v>-300</v>
      </c>
      <c r="X495" s="21">
        <f>-VLookups!$C$62</f>
        <v>-125</v>
      </c>
      <c r="Y495" s="20">
        <f>Y494*(1+VLookups!$C$57/12)</f>
        <v>-624.98134615774859</v>
      </c>
      <c r="Z495" s="20">
        <f>-E495*VLookups!$J$3</f>
        <v>-1187.7779163518067</v>
      </c>
      <c r="AA495" s="19">
        <v>0</v>
      </c>
      <c r="AB495" s="20">
        <f t="shared" si="21"/>
        <v>11173.388681815197</v>
      </c>
      <c r="AC495" s="20">
        <f t="shared" si="22"/>
        <v>2476216.0877101873</v>
      </c>
    </row>
    <row r="496" spans="2:29" x14ac:dyDescent="0.25">
      <c r="B496" s="9">
        <v>492</v>
      </c>
      <c r="C496" s="9">
        <f t="shared" si="23"/>
        <v>64</v>
      </c>
      <c r="D496" s="9">
        <v>0</v>
      </c>
      <c r="E496" s="20">
        <v>30733.753585602994</v>
      </c>
      <c r="F496" s="20">
        <f>'B-B-HS'!E496*-VLookups!$C$10*2</f>
        <v>-1844.0252151361794</v>
      </c>
      <c r="G496" s="19">
        <v>0</v>
      </c>
      <c r="H496" s="20">
        <f>(-VLookups!$C$13)*(E496+F496/2)</f>
        <v>-8675.2166246081579</v>
      </c>
      <c r="I496" s="19">
        <v>0</v>
      </c>
      <c r="J496" s="19">
        <v>0</v>
      </c>
      <c r="K496" s="19">
        <v>0</v>
      </c>
      <c r="L496" s="19">
        <v>0</v>
      </c>
      <c r="M496" s="19">
        <v>0</v>
      </c>
      <c r="N496" s="20" t="s">
        <v>36</v>
      </c>
      <c r="O496" s="19">
        <v>0</v>
      </c>
      <c r="P496" s="20">
        <f>P495-VLookups!$C$42</f>
        <v>-476.5</v>
      </c>
      <c r="Q496" s="22">
        <v>252</v>
      </c>
      <c r="R496" s="19">
        <v>0</v>
      </c>
      <c r="S496" s="20">
        <f>VLookups!$C$50</f>
        <v>-3580.614715990946</v>
      </c>
      <c r="T496" s="19">
        <v>0</v>
      </c>
      <c r="U496" s="9">
        <v>348</v>
      </c>
      <c r="V496" s="21">
        <f>V495-VLookups!$C$54</f>
        <v>-2960</v>
      </c>
      <c r="W496" s="21">
        <f>-VLookups!$C$60</f>
        <v>-300</v>
      </c>
      <c r="X496" s="21">
        <f>-VLookups!$C$62</f>
        <v>-125</v>
      </c>
      <c r="Y496" s="20">
        <f>Y495*(1+VLookups!$C$57/12)</f>
        <v>-626.80420841737532</v>
      </c>
      <c r="Z496" s="20">
        <f>-E496*VLookups!$J$3</f>
        <v>-1229.3501434241198</v>
      </c>
      <c r="AA496" s="19">
        <v>0</v>
      </c>
      <c r="AB496" s="20">
        <f t="shared" si="21"/>
        <v>11838.255285594307</v>
      </c>
      <c r="AC496" s="20">
        <f t="shared" si="22"/>
        <v>2492181.3698086319</v>
      </c>
    </row>
    <row r="497" spans="2:29" x14ac:dyDescent="0.25">
      <c r="B497" s="9">
        <v>493</v>
      </c>
      <c r="C497" s="9">
        <f t="shared" si="23"/>
        <v>64</v>
      </c>
      <c r="D497" s="9">
        <v>1</v>
      </c>
      <c r="E497" s="20">
        <v>30733.753585602994</v>
      </c>
      <c r="F497" s="20">
        <f>'B-B-HS'!E497*-VLookups!$C$10*2</f>
        <v>-1844.0252151361794</v>
      </c>
      <c r="G497" s="19">
        <v>0</v>
      </c>
      <c r="H497" s="20">
        <f>(-VLookups!$C$13)*(E497+F497/2)</f>
        <v>-8675.2166246081579</v>
      </c>
      <c r="I497" s="19">
        <v>0</v>
      </c>
      <c r="J497" s="19">
        <v>0</v>
      </c>
      <c r="K497" s="19">
        <v>0</v>
      </c>
      <c r="L497" s="19">
        <v>0</v>
      </c>
      <c r="M497" s="19">
        <v>0</v>
      </c>
      <c r="N497" s="20" t="s">
        <v>36</v>
      </c>
      <c r="O497" s="19">
        <v>0</v>
      </c>
      <c r="P497" s="20">
        <f>P496-VLookups!$C$42</f>
        <v>-478</v>
      </c>
      <c r="Q497" s="22">
        <v>253</v>
      </c>
      <c r="R497" s="19">
        <v>0</v>
      </c>
      <c r="S497" s="20">
        <f>VLookups!$C$50</f>
        <v>-3580.614715990946</v>
      </c>
      <c r="T497" s="19">
        <v>0</v>
      </c>
      <c r="U497" s="9">
        <v>349</v>
      </c>
      <c r="V497" s="21">
        <f>V496-VLookups!$C$54</f>
        <v>-2965</v>
      </c>
      <c r="W497" s="21">
        <f>-VLookups!$C$60</f>
        <v>-300</v>
      </c>
      <c r="X497" s="21">
        <f>-VLookups!$C$62</f>
        <v>-125</v>
      </c>
      <c r="Y497" s="20">
        <f>Y496*(1+VLookups!$C$57/12)</f>
        <v>-628.63238735859272</v>
      </c>
      <c r="Z497" s="20">
        <f>-E497*VLookups!$J$3</f>
        <v>-1229.3501434241198</v>
      </c>
      <c r="AA497" s="19">
        <v>0</v>
      </c>
      <c r="AB497" s="20">
        <f t="shared" si="21"/>
        <v>11829.927106653089</v>
      </c>
      <c r="AC497" s="20">
        <f t="shared" si="22"/>
        <v>2508164.9325316325</v>
      </c>
    </row>
    <row r="498" spans="2:29" x14ac:dyDescent="0.25">
      <c r="B498" s="9">
        <v>494</v>
      </c>
      <c r="C498" s="9">
        <f t="shared" si="23"/>
        <v>64</v>
      </c>
      <c r="D498" s="9">
        <v>2</v>
      </c>
      <c r="E498" s="20">
        <v>30733.753585602994</v>
      </c>
      <c r="F498" s="20">
        <f>'B-B-HS'!E498*-VLookups!$C$10*2</f>
        <v>-1844.0252151361794</v>
      </c>
      <c r="G498" s="19">
        <v>0</v>
      </c>
      <c r="H498" s="20">
        <f>(-VLookups!$C$13)*(E498+F498/2)</f>
        <v>-8675.2166246081579</v>
      </c>
      <c r="I498" s="19">
        <v>0</v>
      </c>
      <c r="J498" s="19">
        <v>0</v>
      </c>
      <c r="K498" s="19">
        <v>0</v>
      </c>
      <c r="L498" s="19">
        <v>0</v>
      </c>
      <c r="M498" s="19">
        <v>0</v>
      </c>
      <c r="N498" s="20" t="s">
        <v>36</v>
      </c>
      <c r="O498" s="19">
        <v>0</v>
      </c>
      <c r="P498" s="20">
        <f>P497-VLookups!$C$42</f>
        <v>-479.5</v>
      </c>
      <c r="Q498" s="22">
        <v>254</v>
      </c>
      <c r="R498" s="19">
        <v>0</v>
      </c>
      <c r="S498" s="20">
        <f>VLookups!$C$50</f>
        <v>-3580.614715990946</v>
      </c>
      <c r="T498" s="19">
        <v>0</v>
      </c>
      <c r="U498" s="9">
        <v>350</v>
      </c>
      <c r="V498" s="21">
        <f>V497-VLookups!$C$54</f>
        <v>-2970</v>
      </c>
      <c r="W498" s="21">
        <f>-VLookups!$C$60</f>
        <v>-300</v>
      </c>
      <c r="X498" s="21">
        <f>-VLookups!$C$62</f>
        <v>-125</v>
      </c>
      <c r="Y498" s="20">
        <f>Y497*(1+VLookups!$C$57/12)</f>
        <v>-630.46589848838858</v>
      </c>
      <c r="Z498" s="20">
        <f>-E498*VLookups!$J$3</f>
        <v>-1229.3501434241198</v>
      </c>
      <c r="AA498" s="19">
        <v>0</v>
      </c>
      <c r="AB498" s="20">
        <f t="shared" si="21"/>
        <v>11821.593595523293</v>
      </c>
      <c r="AC498" s="20">
        <f t="shared" si="22"/>
        <v>2524166.8010147088</v>
      </c>
    </row>
    <row r="499" spans="2:29" x14ac:dyDescent="0.25">
      <c r="B499" s="9">
        <v>495</v>
      </c>
      <c r="C499" s="9">
        <f t="shared" si="23"/>
        <v>64</v>
      </c>
      <c r="D499" s="9">
        <v>3</v>
      </c>
      <c r="E499" s="20">
        <v>30733.753585602994</v>
      </c>
      <c r="F499" s="20">
        <f>'B-B-HS'!E499*-VLookups!$C$10*2</f>
        <v>-1844.0252151361794</v>
      </c>
      <c r="G499" s="19">
        <v>0</v>
      </c>
      <c r="H499" s="20">
        <f>(-VLookups!$C$13)*(E499+F499/2)</f>
        <v>-8675.2166246081579</v>
      </c>
      <c r="I499" s="19">
        <v>0</v>
      </c>
      <c r="J499" s="19">
        <v>0</v>
      </c>
      <c r="K499" s="19">
        <v>0</v>
      </c>
      <c r="L499" s="19">
        <v>0</v>
      </c>
      <c r="M499" s="19">
        <v>0</v>
      </c>
      <c r="N499" s="20" t="s">
        <v>36</v>
      </c>
      <c r="O499" s="19">
        <v>0</v>
      </c>
      <c r="P499" s="20">
        <f>P498-VLookups!$C$42</f>
        <v>-481</v>
      </c>
      <c r="Q499" s="22">
        <v>255</v>
      </c>
      <c r="R499" s="19">
        <v>0</v>
      </c>
      <c r="S499" s="20">
        <f>VLookups!$C$50</f>
        <v>-3580.614715990946</v>
      </c>
      <c r="T499" s="19">
        <v>0</v>
      </c>
      <c r="U499" s="9">
        <v>351</v>
      </c>
      <c r="V499" s="21">
        <f>V498-VLookups!$C$54</f>
        <v>-2975</v>
      </c>
      <c r="W499" s="21">
        <f>-VLookups!$C$60</f>
        <v>-300</v>
      </c>
      <c r="X499" s="21">
        <f>-VLookups!$C$62</f>
        <v>-125</v>
      </c>
      <c r="Y499" s="20">
        <f>Y498*(1+VLookups!$C$57/12)</f>
        <v>-632.30475735897971</v>
      </c>
      <c r="Z499" s="20">
        <f>-E499*VLookups!$J$3</f>
        <v>-1229.3501434241198</v>
      </c>
      <c r="AA499" s="19">
        <v>0</v>
      </c>
      <c r="AB499" s="20">
        <f t="shared" si="21"/>
        <v>11813.254736652703</v>
      </c>
      <c r="AC499" s="20">
        <f t="shared" si="22"/>
        <v>2540187.0004197191</v>
      </c>
    </row>
    <row r="500" spans="2:29" x14ac:dyDescent="0.25">
      <c r="B500" s="9">
        <v>496</v>
      </c>
      <c r="C500" s="9">
        <f t="shared" si="23"/>
        <v>64</v>
      </c>
      <c r="D500" s="9">
        <v>4</v>
      </c>
      <c r="E500" s="20">
        <v>30733.753585602994</v>
      </c>
      <c r="F500" s="20">
        <f>'B-B-HS'!E500*-VLookups!$C$10*2</f>
        <v>-1844.0252151361794</v>
      </c>
      <c r="G500" s="19">
        <v>0</v>
      </c>
      <c r="H500" s="20">
        <f>(-VLookups!$C$13)*(E500+F500/2)</f>
        <v>-8675.2166246081579</v>
      </c>
      <c r="I500" s="19">
        <v>0</v>
      </c>
      <c r="J500" s="19">
        <v>0</v>
      </c>
      <c r="K500" s="19">
        <v>0</v>
      </c>
      <c r="L500" s="19">
        <v>0</v>
      </c>
      <c r="M500" s="19">
        <v>0</v>
      </c>
      <c r="N500" s="20" t="s">
        <v>36</v>
      </c>
      <c r="O500" s="19">
        <v>0</v>
      </c>
      <c r="P500" s="20">
        <f>P499-VLookups!$C$42</f>
        <v>-482.5</v>
      </c>
      <c r="Q500" s="22">
        <v>256</v>
      </c>
      <c r="R500" s="19">
        <v>0</v>
      </c>
      <c r="S500" s="20">
        <f>VLookups!$C$50</f>
        <v>-3580.614715990946</v>
      </c>
      <c r="T500" s="19">
        <v>0</v>
      </c>
      <c r="U500" s="9">
        <v>352</v>
      </c>
      <c r="V500" s="21">
        <f>V499-VLookups!$C$54</f>
        <v>-2980</v>
      </c>
      <c r="W500" s="21">
        <f>-VLookups!$C$60</f>
        <v>-300</v>
      </c>
      <c r="X500" s="21">
        <f>-VLookups!$C$62</f>
        <v>-125</v>
      </c>
      <c r="Y500" s="20">
        <f>Y499*(1+VLookups!$C$57/12)</f>
        <v>-634.14897956794346</v>
      </c>
      <c r="Z500" s="20">
        <f>-E500*VLookups!$J$3</f>
        <v>-1229.3501434241198</v>
      </c>
      <c r="AA500" s="19">
        <v>0</v>
      </c>
      <c r="AB500" s="20">
        <f t="shared" si="21"/>
        <v>11804.910514443738</v>
      </c>
      <c r="AC500" s="20">
        <f t="shared" si="22"/>
        <v>2556225.5559348622</v>
      </c>
    </row>
    <row r="501" spans="2:29" x14ac:dyDescent="0.25">
      <c r="B501" s="9">
        <v>497</v>
      </c>
      <c r="C501" s="9">
        <f t="shared" si="23"/>
        <v>64</v>
      </c>
      <c r="D501" s="9">
        <v>5</v>
      </c>
      <c r="E501" s="20">
        <v>30733.753585602994</v>
      </c>
      <c r="F501" s="20">
        <f>'B-B-HS'!E501*-VLookups!$C$10*2</f>
        <v>-1844.0252151361794</v>
      </c>
      <c r="G501" s="19">
        <v>0</v>
      </c>
      <c r="H501" s="20">
        <f>(-VLookups!$C$13)*(E501+F501/2)</f>
        <v>-8675.2166246081579</v>
      </c>
      <c r="I501" s="19">
        <v>0</v>
      </c>
      <c r="J501" s="19">
        <v>0</v>
      </c>
      <c r="K501" s="19">
        <v>0</v>
      </c>
      <c r="L501" s="19">
        <v>0</v>
      </c>
      <c r="M501" s="19">
        <v>0</v>
      </c>
      <c r="N501" s="20" t="s">
        <v>36</v>
      </c>
      <c r="O501" s="19">
        <v>0</v>
      </c>
      <c r="P501" s="20">
        <f>P500-VLookups!$C$42</f>
        <v>-484</v>
      </c>
      <c r="Q501" s="22">
        <v>257</v>
      </c>
      <c r="R501" s="19">
        <v>0</v>
      </c>
      <c r="S501" s="20">
        <f>VLookups!$C$50</f>
        <v>-3580.614715990946</v>
      </c>
      <c r="T501" s="19">
        <v>0</v>
      </c>
      <c r="U501" s="9">
        <v>353</v>
      </c>
      <c r="V501" s="21">
        <f>V500-VLookups!$C$54</f>
        <v>-2985</v>
      </c>
      <c r="W501" s="21">
        <f>-VLookups!$C$60</f>
        <v>-300</v>
      </c>
      <c r="X501" s="21">
        <f>-VLookups!$C$62</f>
        <v>-125</v>
      </c>
      <c r="Y501" s="20">
        <f>Y500*(1+VLookups!$C$57/12)</f>
        <v>-635.99858075834993</v>
      </c>
      <c r="Z501" s="20">
        <f>-E501*VLookups!$J$3</f>
        <v>-1229.3501434241198</v>
      </c>
      <c r="AA501" s="19">
        <v>0</v>
      </c>
      <c r="AB501" s="20">
        <f t="shared" si="21"/>
        <v>11796.560913253332</v>
      </c>
      <c r="AC501" s="20">
        <f t="shared" si="22"/>
        <v>2572282.4927746737</v>
      </c>
    </row>
    <row r="502" spans="2:29" x14ac:dyDescent="0.25">
      <c r="B502" s="9">
        <v>498</v>
      </c>
      <c r="C502" s="9">
        <f t="shared" si="23"/>
        <v>64</v>
      </c>
      <c r="D502" s="9">
        <v>6</v>
      </c>
      <c r="E502" s="20">
        <v>30733.753585602994</v>
      </c>
      <c r="F502" s="20">
        <f>'B-B-HS'!E502*-VLookups!$C$10*2</f>
        <v>-1844.0252151361794</v>
      </c>
      <c r="G502" s="19">
        <v>0</v>
      </c>
      <c r="H502" s="20">
        <f>(-VLookups!$C$13)*(E502+F502/2)</f>
        <v>-8675.2166246081579</v>
      </c>
      <c r="I502" s="19">
        <v>0</v>
      </c>
      <c r="J502" s="19">
        <v>0</v>
      </c>
      <c r="K502" s="19">
        <v>0</v>
      </c>
      <c r="L502" s="19">
        <v>0</v>
      </c>
      <c r="M502" s="19">
        <v>0</v>
      </c>
      <c r="N502" s="20" t="s">
        <v>36</v>
      </c>
      <c r="O502" s="19">
        <v>0</v>
      </c>
      <c r="P502" s="20">
        <f>P501-VLookups!$C$42</f>
        <v>-485.5</v>
      </c>
      <c r="Q502" s="22">
        <v>258</v>
      </c>
      <c r="R502" s="19">
        <v>0</v>
      </c>
      <c r="S502" s="20">
        <f>VLookups!$C$50</f>
        <v>-3580.614715990946</v>
      </c>
      <c r="T502" s="19">
        <v>0</v>
      </c>
      <c r="U502" s="9">
        <v>354</v>
      </c>
      <c r="V502" s="21">
        <f>V501-VLookups!$C$54</f>
        <v>-2990</v>
      </c>
      <c r="W502" s="21">
        <f>-VLookups!$C$60</f>
        <v>-300</v>
      </c>
      <c r="X502" s="21">
        <f>-VLookups!$C$62</f>
        <v>-125</v>
      </c>
      <c r="Y502" s="20">
        <f>Y501*(1+VLookups!$C$57/12)</f>
        <v>-637.85357661889509</v>
      </c>
      <c r="Z502" s="20">
        <f>-E502*VLookups!$J$3</f>
        <v>-1229.3501434241198</v>
      </c>
      <c r="AA502" s="19">
        <v>0</v>
      </c>
      <c r="AB502" s="20">
        <f t="shared" si="21"/>
        <v>11788.205917392788</v>
      </c>
      <c r="AC502" s="20">
        <f t="shared" si="22"/>
        <v>2588357.8361800243</v>
      </c>
    </row>
    <row r="503" spans="2:29" x14ac:dyDescent="0.25">
      <c r="B503" s="9">
        <v>499</v>
      </c>
      <c r="C503" s="9">
        <f t="shared" si="23"/>
        <v>64</v>
      </c>
      <c r="D503" s="9">
        <v>7</v>
      </c>
      <c r="E503" s="20">
        <v>30733.753585602994</v>
      </c>
      <c r="F503" s="20">
        <f>'B-B-HS'!E503*-VLookups!$C$10*2</f>
        <v>-1844.0252151361794</v>
      </c>
      <c r="G503" s="19">
        <v>0</v>
      </c>
      <c r="H503" s="20">
        <f>(-VLookups!$C$13)*(E503+F503/2)</f>
        <v>-8675.2166246081579</v>
      </c>
      <c r="I503" s="19">
        <v>0</v>
      </c>
      <c r="J503" s="19">
        <v>0</v>
      </c>
      <c r="K503" s="19">
        <v>0</v>
      </c>
      <c r="L503" s="19">
        <v>0</v>
      </c>
      <c r="M503" s="19">
        <v>0</v>
      </c>
      <c r="N503" s="20" t="s">
        <v>36</v>
      </c>
      <c r="O503" s="19">
        <v>0</v>
      </c>
      <c r="P503" s="20">
        <f>P502-VLookups!$C$42</f>
        <v>-487</v>
      </c>
      <c r="Q503" s="22">
        <v>259</v>
      </c>
      <c r="R503" s="19">
        <v>0</v>
      </c>
      <c r="S503" s="20">
        <f>VLookups!$C$50</f>
        <v>-3580.614715990946</v>
      </c>
      <c r="T503" s="19">
        <v>0</v>
      </c>
      <c r="U503" s="9">
        <v>355</v>
      </c>
      <c r="V503" s="21">
        <f>V502-VLookups!$C$54</f>
        <v>-2995</v>
      </c>
      <c r="W503" s="21">
        <f>-VLookups!$C$60</f>
        <v>-300</v>
      </c>
      <c r="X503" s="21">
        <f>-VLookups!$C$62</f>
        <v>-125</v>
      </c>
      <c r="Y503" s="20">
        <f>Y502*(1+VLookups!$C$57/12)</f>
        <v>-639.7139828840335</v>
      </c>
      <c r="Z503" s="20">
        <f>-E503*VLookups!$J$3</f>
        <v>-1229.3501434241198</v>
      </c>
      <c r="AA503" s="19">
        <v>0</v>
      </c>
      <c r="AB503" s="20">
        <f t="shared" si="21"/>
        <v>11779.845511127649</v>
      </c>
      <c r="AC503" s="20">
        <f t="shared" si="22"/>
        <v>2604451.6114181187</v>
      </c>
    </row>
    <row r="504" spans="2:29" x14ac:dyDescent="0.25">
      <c r="B504" s="9">
        <v>500</v>
      </c>
      <c r="C504" s="9">
        <f t="shared" si="23"/>
        <v>64</v>
      </c>
      <c r="D504" s="9">
        <v>8</v>
      </c>
      <c r="E504" s="20">
        <v>30733.753585602994</v>
      </c>
      <c r="F504" s="20">
        <f>'B-B-HS'!E504*-VLookups!$C$10*2</f>
        <v>-1844.0252151361794</v>
      </c>
      <c r="G504" s="19">
        <v>0</v>
      </c>
      <c r="H504" s="20">
        <f>(-VLookups!$C$13)*(E504+F504/2)</f>
        <v>-8675.2166246081579</v>
      </c>
      <c r="I504" s="19">
        <v>0</v>
      </c>
      <c r="J504" s="19">
        <v>0</v>
      </c>
      <c r="K504" s="19">
        <v>0</v>
      </c>
      <c r="L504" s="19">
        <v>0</v>
      </c>
      <c r="M504" s="19">
        <v>0</v>
      </c>
      <c r="N504" s="20" t="s">
        <v>36</v>
      </c>
      <c r="O504" s="19">
        <v>0</v>
      </c>
      <c r="P504" s="20">
        <f>P503-VLookups!$C$42</f>
        <v>-488.5</v>
      </c>
      <c r="Q504" s="22">
        <v>260</v>
      </c>
      <c r="R504" s="19">
        <v>0</v>
      </c>
      <c r="S504" s="20">
        <f>VLookups!$C$50</f>
        <v>-3580.614715990946</v>
      </c>
      <c r="T504" s="19">
        <v>0</v>
      </c>
      <c r="U504" s="9">
        <v>356</v>
      </c>
      <c r="V504" s="21">
        <f>V503-VLookups!$C$54</f>
        <v>-3000</v>
      </c>
      <c r="W504" s="21">
        <f>-VLookups!$C$60</f>
        <v>-300</v>
      </c>
      <c r="X504" s="21">
        <f>-VLookups!$C$62</f>
        <v>-125</v>
      </c>
      <c r="Y504" s="20">
        <f>Y503*(1+VLookups!$C$57/12)</f>
        <v>-641.57981533411191</v>
      </c>
      <c r="Z504" s="20">
        <f>-E504*VLookups!$J$3</f>
        <v>-1229.3501434241198</v>
      </c>
      <c r="AA504" s="19">
        <v>0</v>
      </c>
      <c r="AB504" s="20">
        <f t="shared" si="21"/>
        <v>11771.47967867757</v>
      </c>
      <c r="AC504" s="20">
        <f t="shared" si="22"/>
        <v>2620563.8437824929</v>
      </c>
    </row>
    <row r="505" spans="2:29" x14ac:dyDescent="0.25">
      <c r="B505" s="9">
        <v>501</v>
      </c>
      <c r="C505" s="9">
        <f t="shared" si="23"/>
        <v>64</v>
      </c>
      <c r="D505" s="9">
        <v>9</v>
      </c>
      <c r="E505" s="20">
        <v>30733.753585602994</v>
      </c>
      <c r="F505" s="20">
        <f>'B-B-HS'!E505*-VLookups!$C$10*2</f>
        <v>-1844.0252151361794</v>
      </c>
      <c r="G505" s="19">
        <v>0</v>
      </c>
      <c r="H505" s="20">
        <f>(-VLookups!$C$13)*(E505+F505/2)</f>
        <v>-8675.2166246081579</v>
      </c>
      <c r="I505" s="19">
        <v>0</v>
      </c>
      <c r="J505" s="19">
        <v>0</v>
      </c>
      <c r="K505" s="19">
        <v>0</v>
      </c>
      <c r="L505" s="19">
        <v>0</v>
      </c>
      <c r="M505" s="19">
        <v>0</v>
      </c>
      <c r="N505" s="20" t="s">
        <v>36</v>
      </c>
      <c r="O505" s="19">
        <v>0</v>
      </c>
      <c r="P505" s="20">
        <f>P504-VLookups!$C$42</f>
        <v>-490</v>
      </c>
      <c r="Q505" s="22">
        <v>261</v>
      </c>
      <c r="R505" s="19">
        <v>0</v>
      </c>
      <c r="S505" s="20">
        <f>VLookups!$C$50</f>
        <v>-3580.614715990946</v>
      </c>
      <c r="T505" s="19">
        <v>0</v>
      </c>
      <c r="U505" s="9">
        <v>357</v>
      </c>
      <c r="V505" s="21">
        <f>V504-VLookups!$C$54</f>
        <v>-3005</v>
      </c>
      <c r="W505" s="21">
        <f>-VLookups!$C$60</f>
        <v>-300</v>
      </c>
      <c r="X505" s="21">
        <f>-VLookups!$C$62</f>
        <v>-125</v>
      </c>
      <c r="Y505" s="20">
        <f>Y504*(1+VLookups!$C$57/12)</f>
        <v>-643.45108979550309</v>
      </c>
      <c r="Z505" s="20">
        <f>-E505*VLookups!$J$3</f>
        <v>-1229.3501434241198</v>
      </c>
      <c r="AA505" s="19">
        <v>0</v>
      </c>
      <c r="AB505" s="20">
        <f t="shared" si="21"/>
        <v>11763.108404216178</v>
      </c>
      <c r="AC505" s="20">
        <f t="shared" si="22"/>
        <v>2636694.5585930133</v>
      </c>
    </row>
    <row r="506" spans="2:29" x14ac:dyDescent="0.25">
      <c r="B506" s="9">
        <v>502</v>
      </c>
      <c r="C506" s="9">
        <f t="shared" si="23"/>
        <v>64</v>
      </c>
      <c r="D506" s="9">
        <v>10</v>
      </c>
      <c r="E506" s="20">
        <v>30733.753585602994</v>
      </c>
      <c r="F506" s="20">
        <f>'B-B-HS'!E506*-VLookups!$C$10*2</f>
        <v>-1844.0252151361794</v>
      </c>
      <c r="G506" s="19">
        <v>0</v>
      </c>
      <c r="H506" s="20">
        <f>(-VLookups!$C$13)*(E506+F506/2)</f>
        <v>-8675.2166246081579</v>
      </c>
      <c r="I506" s="19">
        <v>0</v>
      </c>
      <c r="J506" s="19">
        <v>0</v>
      </c>
      <c r="K506" s="19">
        <v>0</v>
      </c>
      <c r="L506" s="19">
        <v>0</v>
      </c>
      <c r="M506" s="19">
        <v>0</v>
      </c>
      <c r="N506" s="20" t="s">
        <v>36</v>
      </c>
      <c r="O506" s="19">
        <v>0</v>
      </c>
      <c r="P506" s="20">
        <f>P505-VLookups!$C$42</f>
        <v>-491.5</v>
      </c>
      <c r="Q506" s="22">
        <v>262</v>
      </c>
      <c r="R506" s="19">
        <v>0</v>
      </c>
      <c r="S506" s="20">
        <f>VLookups!$C$50</f>
        <v>-3580.614715990946</v>
      </c>
      <c r="T506" s="19">
        <v>0</v>
      </c>
      <c r="U506" s="9">
        <v>358</v>
      </c>
      <c r="V506" s="21">
        <f>V505-VLookups!$C$54</f>
        <v>-3010</v>
      </c>
      <c r="W506" s="21">
        <f>-VLookups!$C$60</f>
        <v>-300</v>
      </c>
      <c r="X506" s="21">
        <f>-VLookups!$C$62</f>
        <v>-125</v>
      </c>
      <c r="Y506" s="20">
        <f>Y505*(1+VLookups!$C$57/12)</f>
        <v>-645.32782214073995</v>
      </c>
      <c r="Z506" s="20">
        <f>-E506*VLookups!$J$3</f>
        <v>-1229.3501434241198</v>
      </c>
      <c r="AA506" s="19">
        <v>0</v>
      </c>
      <c r="AB506" s="20">
        <f t="shared" si="21"/>
        <v>11754.731671870941</v>
      </c>
      <c r="AC506" s="20">
        <f t="shared" si="22"/>
        <v>2652843.7811958729</v>
      </c>
    </row>
    <row r="507" spans="2:29" x14ac:dyDescent="0.25">
      <c r="B507" s="9">
        <v>503</v>
      </c>
      <c r="C507" s="9">
        <f t="shared" si="23"/>
        <v>64</v>
      </c>
      <c r="D507" s="9">
        <v>11</v>
      </c>
      <c r="E507" s="20">
        <v>30733.753585602994</v>
      </c>
      <c r="F507" s="20">
        <f>'B-B-HS'!E507*-VLookups!$C$10*2</f>
        <v>-1844.0252151361794</v>
      </c>
      <c r="G507" s="19">
        <v>0</v>
      </c>
      <c r="H507" s="20">
        <f>(-VLookups!$C$13)*(E507+F507/2)</f>
        <v>-8675.2166246081579</v>
      </c>
      <c r="I507" s="19">
        <v>0</v>
      </c>
      <c r="J507" s="19">
        <v>0</v>
      </c>
      <c r="K507" s="19">
        <v>0</v>
      </c>
      <c r="L507" s="19">
        <v>0</v>
      </c>
      <c r="M507" s="19">
        <v>0</v>
      </c>
      <c r="N507" s="20" t="s">
        <v>36</v>
      </c>
      <c r="O507" s="19">
        <v>0</v>
      </c>
      <c r="P507" s="20">
        <f>P506-VLookups!$C$42</f>
        <v>-493</v>
      </c>
      <c r="Q507" s="22">
        <v>263</v>
      </c>
      <c r="R507" s="19">
        <v>0</v>
      </c>
      <c r="S507" s="20">
        <f>VLookups!$C$50</f>
        <v>-3580.614715990946</v>
      </c>
      <c r="T507" s="19">
        <v>0</v>
      </c>
      <c r="U507" s="9">
        <v>359</v>
      </c>
      <c r="V507" s="21">
        <f>V506-VLookups!$C$54</f>
        <v>-3015</v>
      </c>
      <c r="W507" s="21">
        <f>-VLookups!$C$60</f>
        <v>-300</v>
      </c>
      <c r="X507" s="21">
        <f>-VLookups!$C$62</f>
        <v>-125</v>
      </c>
      <c r="Y507" s="20">
        <f>Y506*(1+VLookups!$C$57/12)</f>
        <v>-647.21002828865051</v>
      </c>
      <c r="Z507" s="20">
        <f>-E507*VLookups!$J$3</f>
        <v>-1229.3501434241198</v>
      </c>
      <c r="AA507" s="19">
        <v>0</v>
      </c>
      <c r="AB507" s="20">
        <f t="shared" si="21"/>
        <v>11746.349465723029</v>
      </c>
      <c r="AC507" s="20">
        <f t="shared" si="22"/>
        <v>2669011.5369635895</v>
      </c>
    </row>
    <row r="508" spans="2:29" x14ac:dyDescent="0.25">
      <c r="B508" s="9">
        <v>504</v>
      </c>
      <c r="C508" s="9">
        <f t="shared" si="23"/>
        <v>65</v>
      </c>
      <c r="D508" s="9">
        <v>0</v>
      </c>
      <c r="E508" s="20">
        <v>31809.434961099098</v>
      </c>
      <c r="F508" s="20">
        <f>'B-B-HS'!E508*-VLookups!$C$10*2</f>
        <v>-1908.5660976659458</v>
      </c>
      <c r="G508" s="20">
        <f>-FV(VLookups!$C$11/12,B508-B5,,-(NPV(VLookups!$C$11/12,F5:F508)))*(1-VLookups!$C$13)</f>
        <v>1997341.9555308176</v>
      </c>
      <c r="H508" s="20">
        <f>(-VLookups!$C$13)*(E508+F508/2)</f>
        <v>-8978.8492064694437</v>
      </c>
      <c r="I508" s="19">
        <v>0</v>
      </c>
      <c r="J508" s="19">
        <v>0</v>
      </c>
      <c r="K508" s="19">
        <v>0</v>
      </c>
      <c r="L508" s="19">
        <v>0</v>
      </c>
      <c r="M508" s="19">
        <v>0</v>
      </c>
      <c r="N508" s="20" t="s">
        <v>36</v>
      </c>
      <c r="O508" s="21">
        <f>VLookups!$C$40</f>
        <v>5000</v>
      </c>
      <c r="P508" s="20">
        <f>P507-VLookups!$C$42</f>
        <v>-494.5</v>
      </c>
      <c r="Q508" s="22">
        <v>264</v>
      </c>
      <c r="R508" s="19">
        <v>0</v>
      </c>
      <c r="S508" s="20">
        <f>VLookups!$C$50</f>
        <v>-3580.614715990946</v>
      </c>
      <c r="T508" s="19">
        <f>VLookups!$C$51</f>
        <v>4594792.9383306075</v>
      </c>
      <c r="U508" s="9">
        <v>360</v>
      </c>
      <c r="V508" s="21">
        <f>V507-VLookups!$C$54</f>
        <v>-3020</v>
      </c>
      <c r="W508" s="21">
        <f>-VLookups!$C$60</f>
        <v>-300</v>
      </c>
      <c r="X508" s="21">
        <f>-VLookups!$C$62</f>
        <v>-125</v>
      </c>
      <c r="Y508" s="20">
        <f>Y507*(1+VLookups!$C$57/12)</f>
        <v>-649.09772420449247</v>
      </c>
      <c r="Z508" s="20">
        <f>-E508*VLookups!$J$3</f>
        <v>-1272.377398443964</v>
      </c>
      <c r="AA508" s="31">
        <f>FV(VLookups!$H$2/12,B508-B5,,NPV(VLookups!$H$2/12,Z5:Z508))*(1-VLookups!C14)</f>
        <v>6022974.2197082089</v>
      </c>
      <c r="AB508" s="20">
        <f t="shared" si="21"/>
        <v>12632543.826436792</v>
      </c>
      <c r="AC508" s="20">
        <f t="shared" si="22"/>
        <v>15306003.715961987</v>
      </c>
    </row>
    <row r="509" spans="2:29" x14ac:dyDescent="0.25">
      <c r="F509" s="3"/>
    </row>
    <row r="510" spans="2:29" x14ac:dyDescent="0.25">
      <c r="F510" s="3"/>
      <c r="AA510" s="9" t="s">
        <v>84</v>
      </c>
      <c r="AB510" s="20">
        <f>NPV(AC2/12,AB5:AB508)+AB4</f>
        <v>6612384.792570265</v>
      </c>
    </row>
    <row r="511" spans="2:29" x14ac:dyDescent="0.25">
      <c r="AA511" s="9" t="s">
        <v>85</v>
      </c>
      <c r="AB511" s="20">
        <f>-FV(AC2/12,504,,AB510)</f>
        <v>15306003.715962246</v>
      </c>
    </row>
    <row r="515" spans="27:29" x14ac:dyDescent="0.25">
      <c r="AA515" s="9" t="s">
        <v>37</v>
      </c>
      <c r="AB515" s="9" t="s">
        <v>84</v>
      </c>
      <c r="AC515" s="9" t="s">
        <v>85</v>
      </c>
    </row>
    <row r="516" spans="27:29" x14ac:dyDescent="0.25">
      <c r="AA516" s="12">
        <v>0</v>
      </c>
      <c r="AB516" s="20">
        <f>NPV(AA516/12,$AB$5:$AB$508)+$AB$4</f>
        <v>14722683.468175154</v>
      </c>
      <c r="AC516" s="20">
        <f>FV(AA516/12,504,,-AB516)</f>
        <v>14722683.468175154</v>
      </c>
    </row>
    <row r="517" spans="27:29" x14ac:dyDescent="0.25">
      <c r="AA517" s="32">
        <v>0.01</v>
      </c>
      <c r="AB517" s="20">
        <f t="shared" ref="AB517:AB536" si="24">NPV(AA517/12,$AB$5:$AB$508)+$AB$4</f>
        <v>9847408.2418314591</v>
      </c>
      <c r="AC517" s="20">
        <f t="shared" ref="AC517:AC536" si="25">FV(AA517/12,504,,-AB517)</f>
        <v>14984755.661036637</v>
      </c>
    </row>
    <row r="518" spans="27:29" x14ac:dyDescent="0.25">
      <c r="AA518" s="12">
        <v>0.02</v>
      </c>
      <c r="AB518" s="20">
        <f t="shared" si="24"/>
        <v>6612384.792570265</v>
      </c>
      <c r="AC518" s="20">
        <f t="shared" si="25"/>
        <v>15306003.715962246</v>
      </c>
    </row>
    <row r="519" spans="27:29" x14ac:dyDescent="0.25">
      <c r="AA519" s="32">
        <v>0.03</v>
      </c>
      <c r="AB519" s="20">
        <f t="shared" si="24"/>
        <v>4461719.5842751507</v>
      </c>
      <c r="AC519" s="20">
        <f t="shared" si="25"/>
        <v>15704728.868607882</v>
      </c>
    </row>
    <row r="520" spans="27:29" x14ac:dyDescent="0.25">
      <c r="AA520" s="12">
        <v>0.04</v>
      </c>
      <c r="AB520" s="20">
        <f t="shared" si="24"/>
        <v>3028829.8509367872</v>
      </c>
      <c r="AC520" s="20">
        <f t="shared" si="25"/>
        <v>16206016.526748909</v>
      </c>
    </row>
    <row r="521" spans="27:29" x14ac:dyDescent="0.25">
      <c r="AA521" s="32">
        <v>0.05</v>
      </c>
      <c r="AB521" s="20">
        <f t="shared" si="24"/>
        <v>2071739.3153788333</v>
      </c>
      <c r="AC521" s="20">
        <f t="shared" si="25"/>
        <v>16844523.992444772</v>
      </c>
    </row>
    <row r="522" spans="27:29" x14ac:dyDescent="0.25">
      <c r="AA522" s="12">
        <v>0.06</v>
      </c>
      <c r="AB522" s="20">
        <f t="shared" si="24"/>
        <v>1430553.5678270031</v>
      </c>
      <c r="AC522" s="20">
        <f t="shared" si="25"/>
        <v>17668482.476589456</v>
      </c>
    </row>
    <row r="523" spans="27:29" x14ac:dyDescent="0.25">
      <c r="AA523" s="32">
        <v>7.0000000000000007E-2</v>
      </c>
      <c r="AB523" s="20">
        <f t="shared" si="24"/>
        <v>999493.53515190096</v>
      </c>
      <c r="AC523" s="20">
        <f t="shared" si="25"/>
        <v>18745460.357979454</v>
      </c>
    </row>
    <row r="524" spans="27:29" x14ac:dyDescent="0.25">
      <c r="AA524" s="12">
        <v>0.08</v>
      </c>
      <c r="AB524" s="20">
        <f t="shared" si="24"/>
        <v>708490.11526963965</v>
      </c>
      <c r="AC524" s="20">
        <f t="shared" si="25"/>
        <v>20170685.92606324</v>
      </c>
    </row>
    <row r="525" spans="27:29" x14ac:dyDescent="0.25">
      <c r="AA525" s="32">
        <v>0.09</v>
      </c>
      <c r="AB525" s="20">
        <f t="shared" si="24"/>
        <v>511062.08408011717</v>
      </c>
      <c r="AC525" s="20">
        <f t="shared" si="25"/>
        <v>22079095.983873762</v>
      </c>
    </row>
    <row r="526" spans="27:29" x14ac:dyDescent="0.25">
      <c r="AA526" s="12">
        <v>0.1</v>
      </c>
      <c r="AB526" s="20">
        <f t="shared" si="24"/>
        <v>376325.83923803462</v>
      </c>
      <c r="AC526" s="20">
        <f t="shared" si="25"/>
        <v>24662816.424567558</v>
      </c>
    </row>
    <row r="527" spans="27:29" x14ac:dyDescent="0.25">
      <c r="AA527" s="32">
        <v>0.11</v>
      </c>
      <c r="AB527" s="20">
        <f t="shared" si="24"/>
        <v>283724.07431076025</v>
      </c>
      <c r="AC527" s="20">
        <f t="shared" si="25"/>
        <v>28196572.758723486</v>
      </c>
    </row>
    <row r="528" spans="27:29" x14ac:dyDescent="0.25">
      <c r="AA528" s="12">
        <v>0.12</v>
      </c>
      <c r="AB528" s="20">
        <f t="shared" si="24"/>
        <v>219544.92861511465</v>
      </c>
      <c r="AC528" s="20">
        <f t="shared" si="25"/>
        <v>33074691.039833315</v>
      </c>
    </row>
    <row r="529" spans="21:42" x14ac:dyDescent="0.25">
      <c r="AA529" s="32">
        <v>0.13</v>
      </c>
      <c r="AB529" s="20">
        <f t="shared" si="24"/>
        <v>174621.11683873844</v>
      </c>
      <c r="AC529" s="20">
        <f t="shared" si="25"/>
        <v>39865057.082749069</v>
      </c>
    </row>
    <row r="530" spans="21:42" x14ac:dyDescent="0.25">
      <c r="AA530" s="12">
        <v>0.14000000000000001</v>
      </c>
      <c r="AB530" s="20">
        <f t="shared" si="24"/>
        <v>142807.34601627107</v>
      </c>
      <c r="AC530" s="20">
        <f t="shared" si="25"/>
        <v>49387910.984880812</v>
      </c>
    </row>
    <row r="531" spans="21:42" x14ac:dyDescent="0.25">
      <c r="AA531" s="32">
        <v>0.15</v>
      </c>
      <c r="AB531" s="20">
        <f t="shared" si="24"/>
        <v>119971.52963579485</v>
      </c>
      <c r="AC531" s="20">
        <f t="shared" si="25"/>
        <v>62831042.702274382</v>
      </c>
    </row>
    <row r="532" spans="21:42" x14ac:dyDescent="0.25">
      <c r="AA532" s="12">
        <v>0.16</v>
      </c>
      <c r="AB532" s="20">
        <f t="shared" si="24"/>
        <v>103325.51820907934</v>
      </c>
      <c r="AC532" s="20">
        <f t="shared" si="25"/>
        <v>81918379.429809883</v>
      </c>
    </row>
    <row r="533" spans="21:42" x14ac:dyDescent="0.25">
      <c r="AA533" s="32">
        <v>0.17</v>
      </c>
      <c r="AB533" s="20">
        <f t="shared" si="24"/>
        <v>90980.416241249535</v>
      </c>
      <c r="AC533" s="20">
        <f t="shared" si="25"/>
        <v>109156936.68129186</v>
      </c>
    </row>
    <row r="534" spans="21:42" x14ac:dyDescent="0.25">
      <c r="AA534" s="12">
        <v>0.18</v>
      </c>
      <c r="AB534" s="20">
        <f t="shared" si="24"/>
        <v>81650.630058900832</v>
      </c>
      <c r="AC534" s="20">
        <f t="shared" si="25"/>
        <v>148198850.11689666</v>
      </c>
    </row>
    <row r="535" spans="21:42" x14ac:dyDescent="0.25">
      <c r="AA535" s="32">
        <v>0.19</v>
      </c>
      <c r="AB535" s="20">
        <f t="shared" si="24"/>
        <v>74456.534907506022</v>
      </c>
      <c r="AC535" s="20">
        <f t="shared" si="25"/>
        <v>204372493.93726847</v>
      </c>
    </row>
    <row r="536" spans="21:42" x14ac:dyDescent="0.25">
      <c r="AA536" s="12">
        <v>0.2</v>
      </c>
      <c r="AB536" s="20">
        <f t="shared" si="24"/>
        <v>68792.623917994439</v>
      </c>
      <c r="AC536" s="20">
        <f t="shared" si="25"/>
        <v>285462146.36009091</v>
      </c>
    </row>
    <row r="539" spans="21:42" x14ac:dyDescent="0.25">
      <c r="U539" s="9" t="s">
        <v>37</v>
      </c>
      <c r="V539" s="12">
        <v>0</v>
      </c>
      <c r="W539" s="32">
        <v>0.01</v>
      </c>
      <c r="X539" s="12">
        <v>0.02</v>
      </c>
      <c r="Y539" s="32">
        <v>0.03</v>
      </c>
      <c r="Z539" s="12">
        <v>0.04</v>
      </c>
      <c r="AA539" s="32">
        <v>0.05</v>
      </c>
      <c r="AB539" s="12">
        <v>0.06</v>
      </c>
      <c r="AC539" s="32">
        <v>7.0000000000000007E-2</v>
      </c>
      <c r="AD539" s="12">
        <v>0.08</v>
      </c>
      <c r="AE539" s="32">
        <v>0.09</v>
      </c>
      <c r="AF539" s="12">
        <v>0.1</v>
      </c>
      <c r="AG539" s="32">
        <v>0.11</v>
      </c>
      <c r="AH539" s="12">
        <v>0.12</v>
      </c>
      <c r="AI539" s="32">
        <v>0.13</v>
      </c>
      <c r="AJ539" s="12">
        <v>0.14000000000000001</v>
      </c>
      <c r="AK539" s="32">
        <v>0.15</v>
      </c>
      <c r="AL539" s="12">
        <v>0.16</v>
      </c>
      <c r="AM539" s="32">
        <v>0.17</v>
      </c>
      <c r="AN539" s="12">
        <v>0.18</v>
      </c>
      <c r="AO539" s="32">
        <v>0.19</v>
      </c>
      <c r="AP539" s="12">
        <v>0.2</v>
      </c>
    </row>
    <row r="540" spans="21:42" x14ac:dyDescent="0.25">
      <c r="U540" s="9" t="s">
        <v>84</v>
      </c>
      <c r="V540" s="20">
        <f t="shared" ref="V540:AP540" si="26">NPV(V539/12,$AB$5:$AB$508)+$AB$4</f>
        <v>14722683.468175154</v>
      </c>
      <c r="W540" s="20">
        <f t="shared" si="26"/>
        <v>9847408.2418314591</v>
      </c>
      <c r="X540" s="20">
        <f t="shared" si="26"/>
        <v>6612384.792570265</v>
      </c>
      <c r="Y540" s="20">
        <f t="shared" si="26"/>
        <v>4461719.5842751507</v>
      </c>
      <c r="Z540" s="20">
        <f t="shared" si="26"/>
        <v>3028829.8509367872</v>
      </c>
      <c r="AA540" s="20">
        <f t="shared" si="26"/>
        <v>2071739.3153788333</v>
      </c>
      <c r="AB540" s="20">
        <f t="shared" si="26"/>
        <v>1430553.5678270031</v>
      </c>
      <c r="AC540" s="20">
        <f t="shared" si="26"/>
        <v>999493.53515190096</v>
      </c>
      <c r="AD540" s="20">
        <f t="shared" si="26"/>
        <v>708490.11526963965</v>
      </c>
      <c r="AE540" s="20">
        <f t="shared" si="26"/>
        <v>511062.08408011717</v>
      </c>
      <c r="AF540" s="20">
        <f t="shared" si="26"/>
        <v>376325.83923803462</v>
      </c>
      <c r="AG540" s="20">
        <f t="shared" si="26"/>
        <v>283724.07431076025</v>
      </c>
      <c r="AH540" s="20">
        <f t="shared" si="26"/>
        <v>219544.92861511465</v>
      </c>
      <c r="AI540" s="20">
        <f t="shared" si="26"/>
        <v>174621.11683873844</v>
      </c>
      <c r="AJ540" s="20">
        <f t="shared" si="26"/>
        <v>142807.34601627107</v>
      </c>
      <c r="AK540" s="20">
        <f t="shared" si="26"/>
        <v>119971.52963579485</v>
      </c>
      <c r="AL540" s="20">
        <f t="shared" si="26"/>
        <v>103325.51820907934</v>
      </c>
      <c r="AM540" s="20">
        <f t="shared" si="26"/>
        <v>90980.416241249535</v>
      </c>
      <c r="AN540" s="20">
        <f t="shared" si="26"/>
        <v>81650.630058900832</v>
      </c>
      <c r="AO540" s="20">
        <f t="shared" si="26"/>
        <v>74456.534907506022</v>
      </c>
      <c r="AP540" s="20">
        <f t="shared" si="26"/>
        <v>68792.623917994439</v>
      </c>
    </row>
    <row r="541" spans="21:42" x14ac:dyDescent="0.25">
      <c r="U541" s="9" t="s">
        <v>85</v>
      </c>
      <c r="V541" s="20">
        <f t="shared" ref="V541:AP541" si="27">FV(V539/12,504,,-V540)</f>
        <v>14722683.468175154</v>
      </c>
      <c r="W541" s="20">
        <f t="shared" si="27"/>
        <v>14984755.661036637</v>
      </c>
      <c r="X541" s="20">
        <f t="shared" si="27"/>
        <v>15306003.715962246</v>
      </c>
      <c r="Y541" s="20">
        <f t="shared" si="27"/>
        <v>15704728.868607882</v>
      </c>
      <c r="Z541" s="20">
        <f t="shared" si="27"/>
        <v>16206016.526748909</v>
      </c>
      <c r="AA541" s="20">
        <f t="shared" si="27"/>
        <v>16844523.992444772</v>
      </c>
      <c r="AB541" s="20">
        <f t="shared" si="27"/>
        <v>17668482.476589456</v>
      </c>
      <c r="AC541" s="20">
        <f t="shared" si="27"/>
        <v>18745460.357979454</v>
      </c>
      <c r="AD541" s="20">
        <f t="shared" si="27"/>
        <v>20170685.92606324</v>
      </c>
      <c r="AE541" s="20">
        <f t="shared" si="27"/>
        <v>22079095.983873762</v>
      </c>
      <c r="AF541" s="20">
        <f t="shared" si="27"/>
        <v>24662816.424567558</v>
      </c>
      <c r="AG541" s="20">
        <f t="shared" si="27"/>
        <v>28196572.758723486</v>
      </c>
      <c r="AH541" s="20">
        <f t="shared" si="27"/>
        <v>33074691.039833315</v>
      </c>
      <c r="AI541" s="20">
        <f t="shared" si="27"/>
        <v>39865057.082749069</v>
      </c>
      <c r="AJ541" s="20">
        <f t="shared" si="27"/>
        <v>49387910.984880812</v>
      </c>
      <c r="AK541" s="20">
        <f t="shared" si="27"/>
        <v>62831042.702274382</v>
      </c>
      <c r="AL541" s="20">
        <f t="shared" si="27"/>
        <v>81918379.429809883</v>
      </c>
      <c r="AM541" s="20">
        <f t="shared" si="27"/>
        <v>109156936.68129186</v>
      </c>
      <c r="AN541" s="20">
        <f t="shared" si="27"/>
        <v>148198850.11689666</v>
      </c>
      <c r="AO541" s="20">
        <f t="shared" si="27"/>
        <v>204372493.93726847</v>
      </c>
      <c r="AP541" s="20">
        <f t="shared" si="27"/>
        <v>285462146.36009091</v>
      </c>
    </row>
  </sheetData>
  <mergeCells count="6">
    <mergeCell ref="Z2:AA2"/>
    <mergeCell ref="F2:G2"/>
    <mergeCell ref="I2:J2"/>
    <mergeCell ref="K2:Q2"/>
    <mergeCell ref="R2:V2"/>
    <mergeCell ref="W2:Y2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Q541"/>
  <sheetViews>
    <sheetView showOutlineSymbols="0" showWhiteSpace="0" zoomScaleNormal="100" workbookViewId="0">
      <pane xSplit="4" ySplit="3" topLeftCell="E201" activePane="bottomRight" state="frozen"/>
      <selection pane="topRight" activeCell="E1" sqref="E1"/>
      <selection pane="bottomLeft" activeCell="A4" sqref="A4"/>
      <selection pane="bottomRight" activeCell="I209" sqref="I209"/>
    </sheetView>
  </sheetViews>
  <sheetFormatPr defaultColWidth="9.140625" defaultRowHeight="15" x14ac:dyDescent="0.25"/>
  <cols>
    <col min="1" max="1" width="35.5703125" style="1" bestFit="1" customWidth="1"/>
    <col min="2" max="2" width="4" style="1" bestFit="1" customWidth="1"/>
    <col min="3" max="3" width="11" style="1" bestFit="1" customWidth="1"/>
    <col min="4" max="4" width="13.140625" style="1" bestFit="1" customWidth="1"/>
    <col min="5" max="5" width="10.85546875" style="1" bestFit="1" customWidth="1"/>
    <col min="6" max="6" width="17.42578125" style="1" bestFit="1" customWidth="1"/>
    <col min="7" max="7" width="13.5703125" style="1" bestFit="1" customWidth="1"/>
    <col min="8" max="8" width="11.5703125" style="1" bestFit="1" customWidth="1"/>
    <col min="9" max="9" width="14.42578125" style="1" bestFit="1" customWidth="1"/>
    <col min="10" max="10" width="9.140625" style="1" bestFit="1" customWidth="1"/>
    <col min="11" max="11" width="14.140625" style="1" bestFit="1" customWidth="1"/>
    <col min="12" max="12" width="10.5703125" style="1" bestFit="1" customWidth="1"/>
    <col min="13" max="13" width="13.28515625" style="1" bestFit="1" customWidth="1"/>
    <col min="14" max="14" width="12" style="1" bestFit="1" customWidth="1"/>
    <col min="15" max="15" width="10.7109375" style="1" bestFit="1" customWidth="1"/>
    <col min="16" max="16" width="15.85546875" style="1" bestFit="1" customWidth="1"/>
    <col min="17" max="17" width="14.7109375" style="1" bestFit="1" customWidth="1"/>
    <col min="18" max="18" width="15.28515625" style="1" bestFit="1" customWidth="1"/>
    <col min="19" max="19" width="10.5703125" style="1" bestFit="1" customWidth="1"/>
    <col min="20" max="20" width="15.7109375" style="1" bestFit="1" customWidth="1"/>
    <col min="21" max="21" width="12.7109375" style="1" bestFit="1" customWidth="1"/>
    <col min="22" max="22" width="22" style="1" bestFit="1" customWidth="1"/>
    <col min="23" max="28" width="15.5703125" style="1" bestFit="1" customWidth="1"/>
    <col min="29" max="29" width="16.5703125" style="1" bestFit="1" customWidth="1"/>
    <col min="30" max="39" width="15.5703125" style="1" bestFit="1" customWidth="1"/>
    <col min="40" max="43" width="16.5703125" style="1" bestFit="1" customWidth="1"/>
    <col min="44" max="16384" width="9.140625" style="1"/>
  </cols>
  <sheetData>
    <row r="1" spans="1:31" ht="30" x14ac:dyDescent="0.25">
      <c r="A1" s="35" t="s">
        <v>95</v>
      </c>
      <c r="AB1" s="6"/>
    </row>
    <row r="2" spans="1:31" s="27" customFormat="1" x14ac:dyDescent="0.25">
      <c r="A2" s="27" t="s">
        <v>91</v>
      </c>
      <c r="B2" s="23"/>
      <c r="C2" s="23"/>
      <c r="D2" s="23"/>
      <c r="E2" s="23"/>
      <c r="F2" s="71" t="s">
        <v>9</v>
      </c>
      <c r="G2" s="71"/>
      <c r="H2" s="23"/>
      <c r="I2" s="71" t="s">
        <v>10</v>
      </c>
      <c r="J2" s="71"/>
      <c r="K2" s="71" t="s">
        <v>18</v>
      </c>
      <c r="L2" s="71"/>
      <c r="M2" s="71"/>
      <c r="N2" s="71"/>
      <c r="O2" s="71"/>
      <c r="P2" s="71"/>
      <c r="Q2" s="71"/>
      <c r="R2" s="71" t="s">
        <v>28</v>
      </c>
      <c r="S2" s="71"/>
      <c r="T2" s="71"/>
      <c r="U2" s="71"/>
      <c r="V2" s="71"/>
      <c r="W2" s="71" t="s">
        <v>27</v>
      </c>
      <c r="X2" s="71"/>
      <c r="Y2" s="71"/>
      <c r="Z2" s="71" t="s">
        <v>31</v>
      </c>
      <c r="AA2" s="71"/>
      <c r="AB2" s="24" t="s">
        <v>37</v>
      </c>
      <c r="AC2" s="25">
        <v>0.02</v>
      </c>
    </row>
    <row r="3" spans="1:31" s="27" customFormat="1" ht="45" x14ac:dyDescent="0.25">
      <c r="A3" s="27" t="s">
        <v>93</v>
      </c>
      <c r="B3" s="23" t="s">
        <v>0</v>
      </c>
      <c r="C3" s="23" t="s">
        <v>1</v>
      </c>
      <c r="D3" s="23" t="s">
        <v>2</v>
      </c>
      <c r="E3" s="23" t="s">
        <v>3</v>
      </c>
      <c r="F3" s="37" t="s">
        <v>104</v>
      </c>
      <c r="G3" s="23" t="s">
        <v>5</v>
      </c>
      <c r="H3" s="23" t="s">
        <v>6</v>
      </c>
      <c r="I3" s="23" t="s">
        <v>68</v>
      </c>
      <c r="J3" s="23" t="s">
        <v>96</v>
      </c>
      <c r="K3" s="23" t="s">
        <v>18</v>
      </c>
      <c r="L3" s="23" t="s">
        <v>11</v>
      </c>
      <c r="M3" s="23" t="s">
        <v>13</v>
      </c>
      <c r="N3" s="23" t="s">
        <v>14</v>
      </c>
      <c r="O3" s="23" t="s">
        <v>15</v>
      </c>
      <c r="P3" s="23" t="s">
        <v>16</v>
      </c>
      <c r="Q3" s="23" t="s">
        <v>17</v>
      </c>
      <c r="R3" s="23" t="s">
        <v>19</v>
      </c>
      <c r="S3" s="23" t="s">
        <v>20</v>
      </c>
      <c r="T3" s="23" t="s">
        <v>21</v>
      </c>
      <c r="U3" s="23" t="s">
        <v>22</v>
      </c>
      <c r="V3" s="23" t="s">
        <v>88</v>
      </c>
      <c r="W3" s="23" t="s">
        <v>25</v>
      </c>
      <c r="X3" s="23" t="s">
        <v>26</v>
      </c>
      <c r="Y3" s="23" t="s">
        <v>24</v>
      </c>
      <c r="Z3" s="23" t="s">
        <v>29</v>
      </c>
      <c r="AA3" s="23" t="s">
        <v>30</v>
      </c>
      <c r="AB3" s="24" t="s">
        <v>32</v>
      </c>
      <c r="AC3" s="23" t="s">
        <v>33</v>
      </c>
    </row>
    <row r="4" spans="1:31" x14ac:dyDescent="0.25">
      <c r="A4" s="27" t="s">
        <v>35</v>
      </c>
      <c r="B4" s="9">
        <v>0</v>
      </c>
      <c r="C4" s="9">
        <f>23</f>
        <v>23</v>
      </c>
      <c r="D4" s="9">
        <v>0</v>
      </c>
      <c r="E4" s="9">
        <f>VLookups!$C$64+VLookups!C66</f>
        <v>7200</v>
      </c>
      <c r="F4" s="19">
        <v>0</v>
      </c>
      <c r="G4" s="19">
        <v>0</v>
      </c>
      <c r="H4" s="19">
        <v>0</v>
      </c>
      <c r="I4" s="19">
        <v>0</v>
      </c>
      <c r="J4" s="19">
        <v>0</v>
      </c>
      <c r="K4" s="21">
        <f>-VLookups!$C$22</f>
        <v>-200</v>
      </c>
      <c r="L4" s="19">
        <v>0</v>
      </c>
      <c r="M4" s="19">
        <v>0</v>
      </c>
      <c r="N4" s="9" t="s">
        <v>36</v>
      </c>
      <c r="O4" s="19">
        <v>0</v>
      </c>
      <c r="P4" s="19">
        <v>0</v>
      </c>
      <c r="Q4" s="9" t="s">
        <v>36</v>
      </c>
      <c r="R4" s="21">
        <f>-VLookups!$C$44</f>
        <v>-1500</v>
      </c>
      <c r="S4" s="19">
        <v>0</v>
      </c>
      <c r="T4" s="19">
        <v>0</v>
      </c>
      <c r="U4" s="9" t="s">
        <v>36</v>
      </c>
      <c r="V4" s="21">
        <f>-VLookups!$C$53</f>
        <v>-500</v>
      </c>
      <c r="W4" s="19">
        <v>0</v>
      </c>
      <c r="X4" s="19">
        <v>0</v>
      </c>
      <c r="Y4" s="19">
        <v>0</v>
      </c>
      <c r="Z4" s="9" t="s">
        <v>36</v>
      </c>
      <c r="AA4" s="9" t="s">
        <v>36</v>
      </c>
      <c r="AB4" s="20">
        <f>SUM(E4,F4/2,H4,I4,K4,L4,M4,O4,P4,R4,S4,T4,V4,W4,X4,Y4,G4,J4,Z4,AA4)</f>
        <v>5000</v>
      </c>
      <c r="AC4" s="20">
        <f>AB4</f>
        <v>5000</v>
      </c>
    </row>
    <row r="5" spans="1:31" x14ac:dyDescent="0.25">
      <c r="B5" s="9">
        <v>1</v>
      </c>
      <c r="C5" s="9">
        <f>23</f>
        <v>23</v>
      </c>
      <c r="D5" s="9">
        <v>1</v>
      </c>
      <c r="E5" s="9">
        <f>VLookups!$C$64</f>
        <v>2200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21">
        <f>-VLookups!$C$22</f>
        <v>-200</v>
      </c>
      <c r="L5" s="19">
        <v>0</v>
      </c>
      <c r="M5" s="19">
        <v>0</v>
      </c>
      <c r="N5" s="9" t="s">
        <v>36</v>
      </c>
      <c r="O5" s="19">
        <v>0</v>
      </c>
      <c r="P5" s="19">
        <v>0</v>
      </c>
      <c r="Q5" s="9" t="s">
        <v>36</v>
      </c>
      <c r="R5" s="21">
        <f>-VLookups!$C$44</f>
        <v>-1500</v>
      </c>
      <c r="S5" s="19">
        <v>0</v>
      </c>
      <c r="T5" s="19">
        <v>0</v>
      </c>
      <c r="U5" s="9" t="s">
        <v>36</v>
      </c>
      <c r="V5" s="21">
        <f>V4-VLookups!$C$54</f>
        <v>-505</v>
      </c>
      <c r="W5" s="19">
        <v>0</v>
      </c>
      <c r="X5" s="19">
        <v>0</v>
      </c>
      <c r="Y5" s="19">
        <v>0</v>
      </c>
      <c r="Z5" s="9" t="s">
        <v>36</v>
      </c>
      <c r="AA5" s="9" t="s">
        <v>36</v>
      </c>
      <c r="AB5" s="20">
        <f t="shared" ref="AB5:AB68" si="0">SUM(E5,F5/2,H5,I5,K5,L5,M5,O5,P5,R5,S5,T5,V5,W5,X5,Y5,G5,J5,Z5,AA5)</f>
        <v>-5</v>
      </c>
      <c r="AC5" s="20">
        <f>AB5+AC4*(1+$AC$2/12)</f>
        <v>5003.3333333333339</v>
      </c>
    </row>
    <row r="6" spans="1:31" x14ac:dyDescent="0.25">
      <c r="B6" s="9">
        <v>2</v>
      </c>
      <c r="C6" s="9">
        <f>23</f>
        <v>23</v>
      </c>
      <c r="D6" s="9">
        <v>2</v>
      </c>
      <c r="E6" s="9">
        <f>VLookups!$C$64</f>
        <v>2200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21">
        <f>-VLookups!$C$22</f>
        <v>-200</v>
      </c>
      <c r="L6" s="19">
        <v>0</v>
      </c>
      <c r="M6" s="19">
        <v>0</v>
      </c>
      <c r="N6" s="9" t="s">
        <v>36</v>
      </c>
      <c r="O6" s="19">
        <v>0</v>
      </c>
      <c r="P6" s="19">
        <v>0</v>
      </c>
      <c r="Q6" s="9" t="s">
        <v>36</v>
      </c>
      <c r="R6" s="21">
        <f>-VLookups!$C$44</f>
        <v>-1500</v>
      </c>
      <c r="S6" s="19">
        <v>0</v>
      </c>
      <c r="T6" s="19">
        <v>0</v>
      </c>
      <c r="U6" s="9" t="s">
        <v>36</v>
      </c>
      <c r="V6" s="21">
        <f>V5-VLookups!$C$54</f>
        <v>-510</v>
      </c>
      <c r="W6" s="19">
        <v>0</v>
      </c>
      <c r="X6" s="19">
        <v>0</v>
      </c>
      <c r="Y6" s="19">
        <v>0</v>
      </c>
      <c r="Z6" s="9" t="s">
        <v>36</v>
      </c>
      <c r="AA6" s="9" t="s">
        <v>36</v>
      </c>
      <c r="AB6" s="20">
        <f t="shared" si="0"/>
        <v>-10</v>
      </c>
      <c r="AC6" s="20">
        <f t="shared" ref="AC6:AC69" si="1">AB6+AC5*(1+$AC$2/12)</f>
        <v>5001.6722222222234</v>
      </c>
    </row>
    <row r="7" spans="1:31" x14ac:dyDescent="0.25">
      <c r="B7" s="9">
        <v>3</v>
      </c>
      <c r="C7" s="9">
        <f>23</f>
        <v>23</v>
      </c>
      <c r="D7" s="9">
        <v>3</v>
      </c>
      <c r="E7" s="9">
        <f>VLookups!$C$64</f>
        <v>2200</v>
      </c>
      <c r="F7" s="19">
        <v>0</v>
      </c>
      <c r="G7" s="19">
        <v>0</v>
      </c>
      <c r="H7" s="19">
        <v>0</v>
      </c>
      <c r="I7" s="19">
        <v>0</v>
      </c>
      <c r="J7" s="19">
        <v>0</v>
      </c>
      <c r="K7" s="21">
        <f>-VLookups!$C$22</f>
        <v>-200</v>
      </c>
      <c r="L7" s="19">
        <v>0</v>
      </c>
      <c r="M7" s="19">
        <v>0</v>
      </c>
      <c r="N7" s="9" t="s">
        <v>36</v>
      </c>
      <c r="O7" s="19">
        <v>0</v>
      </c>
      <c r="P7" s="19">
        <v>0</v>
      </c>
      <c r="Q7" s="9" t="s">
        <v>36</v>
      </c>
      <c r="R7" s="21">
        <f>-VLookups!$C$44</f>
        <v>-1500</v>
      </c>
      <c r="S7" s="19">
        <v>0</v>
      </c>
      <c r="T7" s="19">
        <v>0</v>
      </c>
      <c r="U7" s="9" t="s">
        <v>36</v>
      </c>
      <c r="V7" s="21">
        <f>V6-VLookups!$C$54</f>
        <v>-515</v>
      </c>
      <c r="W7" s="19">
        <v>0</v>
      </c>
      <c r="X7" s="19">
        <v>0</v>
      </c>
      <c r="Y7" s="19">
        <v>0</v>
      </c>
      <c r="Z7" s="9" t="s">
        <v>36</v>
      </c>
      <c r="AA7" s="9" t="s">
        <v>36</v>
      </c>
      <c r="AB7" s="20">
        <f t="shared" si="0"/>
        <v>-15</v>
      </c>
      <c r="AC7" s="20">
        <f t="shared" si="1"/>
        <v>4995.0083425925941</v>
      </c>
    </row>
    <row r="8" spans="1:31" x14ac:dyDescent="0.25">
      <c r="B8" s="9">
        <v>4</v>
      </c>
      <c r="C8" s="9">
        <f>23</f>
        <v>23</v>
      </c>
      <c r="D8" s="9">
        <v>4</v>
      </c>
      <c r="E8" s="9">
        <f>VLookups!$C$64</f>
        <v>2200</v>
      </c>
      <c r="F8" s="19">
        <v>0</v>
      </c>
      <c r="G8" s="19">
        <v>0</v>
      </c>
      <c r="H8" s="19">
        <v>0</v>
      </c>
      <c r="I8" s="19">
        <v>0</v>
      </c>
      <c r="J8" s="19">
        <v>0</v>
      </c>
      <c r="K8" s="21">
        <f>-VLookups!$C$22</f>
        <v>-200</v>
      </c>
      <c r="L8" s="19">
        <v>0</v>
      </c>
      <c r="M8" s="19">
        <v>0</v>
      </c>
      <c r="N8" s="9" t="s">
        <v>36</v>
      </c>
      <c r="O8" s="19">
        <v>0</v>
      </c>
      <c r="P8" s="19">
        <v>0</v>
      </c>
      <c r="Q8" s="9" t="s">
        <v>36</v>
      </c>
      <c r="R8" s="21">
        <f>-VLookups!$C$44</f>
        <v>-1500</v>
      </c>
      <c r="S8" s="19">
        <v>0</v>
      </c>
      <c r="T8" s="19">
        <v>0</v>
      </c>
      <c r="U8" s="9" t="s">
        <v>36</v>
      </c>
      <c r="V8" s="21">
        <f>V7-VLookups!$C$54</f>
        <v>-520</v>
      </c>
      <c r="W8" s="19">
        <v>0</v>
      </c>
      <c r="X8" s="19">
        <v>0</v>
      </c>
      <c r="Y8" s="19">
        <v>0</v>
      </c>
      <c r="Z8" s="9" t="s">
        <v>36</v>
      </c>
      <c r="AA8" s="9" t="s">
        <v>36</v>
      </c>
      <c r="AB8" s="20">
        <f t="shared" si="0"/>
        <v>-20</v>
      </c>
      <c r="AC8" s="20">
        <f t="shared" si="1"/>
        <v>4983.3333564969153</v>
      </c>
      <c r="AE8" s="6"/>
    </row>
    <row r="9" spans="1:31" x14ac:dyDescent="0.25">
      <c r="B9" s="9">
        <v>5</v>
      </c>
      <c r="C9" s="9">
        <f>23</f>
        <v>23</v>
      </c>
      <c r="D9" s="9">
        <v>5</v>
      </c>
      <c r="E9" s="9">
        <f>VLookups!$C$64</f>
        <v>2200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21">
        <f>-VLookups!$C$22</f>
        <v>-200</v>
      </c>
      <c r="L9" s="19">
        <v>0</v>
      </c>
      <c r="M9" s="19">
        <v>0</v>
      </c>
      <c r="N9" s="9" t="s">
        <v>36</v>
      </c>
      <c r="O9" s="19">
        <v>0</v>
      </c>
      <c r="P9" s="19">
        <v>0</v>
      </c>
      <c r="Q9" s="9" t="s">
        <v>36</v>
      </c>
      <c r="R9" s="21">
        <f>-VLookups!$C$44</f>
        <v>-1500</v>
      </c>
      <c r="S9" s="19">
        <v>0</v>
      </c>
      <c r="T9" s="19">
        <v>0</v>
      </c>
      <c r="U9" s="9" t="s">
        <v>36</v>
      </c>
      <c r="V9" s="21">
        <f>V8-VLookups!$C$54</f>
        <v>-525</v>
      </c>
      <c r="W9" s="19">
        <v>0</v>
      </c>
      <c r="X9" s="19">
        <v>0</v>
      </c>
      <c r="Y9" s="19">
        <v>0</v>
      </c>
      <c r="Z9" s="9" t="s">
        <v>36</v>
      </c>
      <c r="AA9" s="9" t="s">
        <v>36</v>
      </c>
      <c r="AB9" s="20">
        <f t="shared" si="0"/>
        <v>-25</v>
      </c>
      <c r="AC9" s="20">
        <f t="shared" si="1"/>
        <v>4966.6389120910771</v>
      </c>
    </row>
    <row r="10" spans="1:31" x14ac:dyDescent="0.25">
      <c r="B10" s="9">
        <v>6</v>
      </c>
      <c r="C10" s="9">
        <f>23</f>
        <v>23</v>
      </c>
      <c r="D10" s="9">
        <v>6</v>
      </c>
      <c r="E10" s="9">
        <f>VLookups!$C$64</f>
        <v>2200</v>
      </c>
      <c r="F10" s="19">
        <v>0</v>
      </c>
      <c r="G10" s="19">
        <v>0</v>
      </c>
      <c r="H10" s="19">
        <v>0</v>
      </c>
      <c r="I10" s="19">
        <v>0</v>
      </c>
      <c r="J10" s="19">
        <v>0</v>
      </c>
      <c r="K10" s="21">
        <f>-VLookups!$C$22</f>
        <v>-200</v>
      </c>
      <c r="L10" s="19">
        <v>0</v>
      </c>
      <c r="M10" s="19">
        <v>0</v>
      </c>
      <c r="N10" s="9" t="s">
        <v>36</v>
      </c>
      <c r="O10" s="19">
        <v>0</v>
      </c>
      <c r="P10" s="19">
        <v>0</v>
      </c>
      <c r="Q10" s="9" t="s">
        <v>36</v>
      </c>
      <c r="R10" s="21">
        <f>-VLookups!$C$44</f>
        <v>-1500</v>
      </c>
      <c r="S10" s="19">
        <v>0</v>
      </c>
      <c r="T10" s="19">
        <v>0</v>
      </c>
      <c r="U10" s="9" t="s">
        <v>36</v>
      </c>
      <c r="V10" s="21">
        <f>V9-VLookups!$C$54</f>
        <v>-530</v>
      </c>
      <c r="W10" s="19">
        <v>0</v>
      </c>
      <c r="X10" s="19">
        <v>0</v>
      </c>
      <c r="Y10" s="19">
        <v>0</v>
      </c>
      <c r="Z10" s="9" t="s">
        <v>36</v>
      </c>
      <c r="AA10" s="9" t="s">
        <v>36</v>
      </c>
      <c r="AB10" s="20">
        <f t="shared" si="0"/>
        <v>-30</v>
      </c>
      <c r="AC10" s="20">
        <f t="shared" si="1"/>
        <v>4944.9166436112291</v>
      </c>
    </row>
    <row r="11" spans="1:31" x14ac:dyDescent="0.25">
      <c r="B11" s="9">
        <v>7</v>
      </c>
      <c r="C11" s="9">
        <f>23</f>
        <v>23</v>
      </c>
      <c r="D11" s="9">
        <v>7</v>
      </c>
      <c r="E11" s="9">
        <f>VLookups!$C$64</f>
        <v>2200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21">
        <f>-VLookups!$C$22</f>
        <v>-200</v>
      </c>
      <c r="L11" s="19">
        <v>0</v>
      </c>
      <c r="M11" s="19">
        <v>0</v>
      </c>
      <c r="N11" s="9" t="s">
        <v>36</v>
      </c>
      <c r="O11" s="19">
        <v>0</v>
      </c>
      <c r="P11" s="19">
        <v>0</v>
      </c>
      <c r="Q11" s="9" t="s">
        <v>36</v>
      </c>
      <c r="R11" s="21">
        <f>-VLookups!$C$44</f>
        <v>-1500</v>
      </c>
      <c r="S11" s="19">
        <v>0</v>
      </c>
      <c r="T11" s="19">
        <v>0</v>
      </c>
      <c r="U11" s="9" t="s">
        <v>36</v>
      </c>
      <c r="V11" s="21">
        <f>V10-VLookups!$C$54</f>
        <v>-535</v>
      </c>
      <c r="W11" s="19">
        <v>0</v>
      </c>
      <c r="X11" s="19">
        <v>0</v>
      </c>
      <c r="Y11" s="19">
        <v>0</v>
      </c>
      <c r="Z11" s="9" t="s">
        <v>36</v>
      </c>
      <c r="AA11" s="9" t="s">
        <v>36</v>
      </c>
      <c r="AB11" s="20">
        <f t="shared" si="0"/>
        <v>-35</v>
      </c>
      <c r="AC11" s="20">
        <f t="shared" si="1"/>
        <v>4918.1581713505811</v>
      </c>
    </row>
    <row r="12" spans="1:31" x14ac:dyDescent="0.25">
      <c r="B12" s="9">
        <v>8</v>
      </c>
      <c r="C12" s="9">
        <f>23</f>
        <v>23</v>
      </c>
      <c r="D12" s="9">
        <v>8</v>
      </c>
      <c r="E12" s="9">
        <f>VLookups!$C$64</f>
        <v>2200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21">
        <f>-VLookups!$C$22</f>
        <v>-200</v>
      </c>
      <c r="L12" s="19">
        <v>0</v>
      </c>
      <c r="M12" s="19">
        <v>0</v>
      </c>
      <c r="N12" s="9" t="s">
        <v>36</v>
      </c>
      <c r="O12" s="19">
        <v>0</v>
      </c>
      <c r="P12" s="19">
        <v>0</v>
      </c>
      <c r="Q12" s="9" t="s">
        <v>36</v>
      </c>
      <c r="R12" s="21">
        <f>-VLookups!$C$44</f>
        <v>-1500</v>
      </c>
      <c r="S12" s="19">
        <v>0</v>
      </c>
      <c r="T12" s="19">
        <v>0</v>
      </c>
      <c r="U12" s="9" t="s">
        <v>36</v>
      </c>
      <c r="V12" s="21">
        <f>V11-VLookups!$C$54</f>
        <v>-540</v>
      </c>
      <c r="W12" s="19">
        <v>0</v>
      </c>
      <c r="X12" s="19">
        <v>0</v>
      </c>
      <c r="Y12" s="19">
        <v>0</v>
      </c>
      <c r="Z12" s="9" t="s">
        <v>36</v>
      </c>
      <c r="AA12" s="9" t="s">
        <v>36</v>
      </c>
      <c r="AB12" s="20">
        <f t="shared" si="0"/>
        <v>-40</v>
      </c>
      <c r="AC12" s="20">
        <f t="shared" si="1"/>
        <v>4886.3551016361653</v>
      </c>
    </row>
    <row r="13" spans="1:31" x14ac:dyDescent="0.25">
      <c r="B13" s="9">
        <v>9</v>
      </c>
      <c r="C13" s="9">
        <f>23</f>
        <v>23</v>
      </c>
      <c r="D13" s="9">
        <v>9</v>
      </c>
      <c r="E13" s="9">
        <f>VLookups!$C$64</f>
        <v>2200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21">
        <f>-VLookups!$C$22</f>
        <v>-200</v>
      </c>
      <c r="L13" s="19">
        <v>0</v>
      </c>
      <c r="M13" s="19">
        <v>0</v>
      </c>
      <c r="N13" s="9" t="s">
        <v>36</v>
      </c>
      <c r="O13" s="19">
        <v>0</v>
      </c>
      <c r="P13" s="19">
        <v>0</v>
      </c>
      <c r="Q13" s="9" t="s">
        <v>36</v>
      </c>
      <c r="R13" s="21">
        <f>-VLookups!$C$44</f>
        <v>-1500</v>
      </c>
      <c r="S13" s="19">
        <v>0</v>
      </c>
      <c r="T13" s="19">
        <v>0</v>
      </c>
      <c r="U13" s="9" t="s">
        <v>36</v>
      </c>
      <c r="V13" s="21">
        <f>V12-VLookups!$C$54</f>
        <v>-545</v>
      </c>
      <c r="W13" s="19">
        <v>0</v>
      </c>
      <c r="X13" s="19">
        <v>0</v>
      </c>
      <c r="Y13" s="19">
        <v>0</v>
      </c>
      <c r="Z13" s="9" t="s">
        <v>36</v>
      </c>
      <c r="AA13" s="9" t="s">
        <v>36</v>
      </c>
      <c r="AB13" s="20">
        <f t="shared" si="0"/>
        <v>-45</v>
      </c>
      <c r="AC13" s="20">
        <f t="shared" si="1"/>
        <v>4849.499026805559</v>
      </c>
    </row>
    <row r="14" spans="1:31" x14ac:dyDescent="0.25">
      <c r="B14" s="9">
        <v>10</v>
      </c>
      <c r="C14" s="9">
        <f>23</f>
        <v>23</v>
      </c>
      <c r="D14" s="9">
        <v>10</v>
      </c>
      <c r="E14" s="9">
        <f>VLookups!$C$64</f>
        <v>2200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21">
        <f>-VLookups!$C$22</f>
        <v>-200</v>
      </c>
      <c r="L14" s="19">
        <v>0</v>
      </c>
      <c r="M14" s="19">
        <v>0</v>
      </c>
      <c r="N14" s="9" t="s">
        <v>36</v>
      </c>
      <c r="O14" s="19">
        <v>0</v>
      </c>
      <c r="P14" s="19">
        <v>0</v>
      </c>
      <c r="Q14" s="9" t="s">
        <v>36</v>
      </c>
      <c r="R14" s="21">
        <f>-VLookups!$C$44</f>
        <v>-1500</v>
      </c>
      <c r="S14" s="19">
        <v>0</v>
      </c>
      <c r="T14" s="19">
        <v>0</v>
      </c>
      <c r="U14" s="9" t="s">
        <v>36</v>
      </c>
      <c r="V14" s="21">
        <f>V13-VLookups!$C$54</f>
        <v>-550</v>
      </c>
      <c r="W14" s="19">
        <v>0</v>
      </c>
      <c r="X14" s="19">
        <v>0</v>
      </c>
      <c r="Y14" s="19">
        <v>0</v>
      </c>
      <c r="Z14" s="9" t="s">
        <v>36</v>
      </c>
      <c r="AA14" s="9" t="s">
        <v>36</v>
      </c>
      <c r="AB14" s="20">
        <f t="shared" si="0"/>
        <v>-50</v>
      </c>
      <c r="AC14" s="20">
        <f t="shared" si="1"/>
        <v>4807.5815251835684</v>
      </c>
    </row>
    <row r="15" spans="1:31" x14ac:dyDescent="0.25">
      <c r="B15" s="9">
        <v>11</v>
      </c>
      <c r="C15" s="9">
        <f>23</f>
        <v>23</v>
      </c>
      <c r="D15" s="9">
        <v>11</v>
      </c>
      <c r="E15" s="9">
        <f>VLookups!$C$64</f>
        <v>2200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21">
        <f>-VLookups!$C$22</f>
        <v>-200</v>
      </c>
      <c r="L15" s="19">
        <v>0</v>
      </c>
      <c r="M15" s="19">
        <v>0</v>
      </c>
      <c r="N15" s="9" t="s">
        <v>36</v>
      </c>
      <c r="O15" s="19">
        <v>0</v>
      </c>
      <c r="P15" s="19">
        <v>0</v>
      </c>
      <c r="Q15" s="9" t="s">
        <v>36</v>
      </c>
      <c r="R15" s="21">
        <f>-VLookups!$C$44</f>
        <v>-1500</v>
      </c>
      <c r="S15" s="19">
        <v>0</v>
      </c>
      <c r="T15" s="19">
        <v>0</v>
      </c>
      <c r="U15" s="9" t="s">
        <v>36</v>
      </c>
      <c r="V15" s="21">
        <f>V14-VLookups!$C$54</f>
        <v>-555</v>
      </c>
      <c r="W15" s="19">
        <v>0</v>
      </c>
      <c r="X15" s="19">
        <v>0</v>
      </c>
      <c r="Y15" s="19">
        <v>0</v>
      </c>
      <c r="Z15" s="9" t="s">
        <v>36</v>
      </c>
      <c r="AA15" s="9" t="s">
        <v>36</v>
      </c>
      <c r="AB15" s="20">
        <f t="shared" si="0"/>
        <v>-55</v>
      </c>
      <c r="AC15" s="20">
        <f t="shared" si="1"/>
        <v>4760.5941610588743</v>
      </c>
    </row>
    <row r="16" spans="1:31" x14ac:dyDescent="0.25">
      <c r="B16" s="9">
        <v>12</v>
      </c>
      <c r="C16" s="9">
        <f>C4+1</f>
        <v>24</v>
      </c>
      <c r="D16" s="9">
        <f>D4</f>
        <v>0</v>
      </c>
      <c r="E16" s="9">
        <f>VLookups!$C$64</f>
        <v>2200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21">
        <f>-VLookups!$C$22</f>
        <v>-200</v>
      </c>
      <c r="L16" s="19">
        <v>0</v>
      </c>
      <c r="M16" s="19">
        <v>0</v>
      </c>
      <c r="N16" s="9" t="s">
        <v>36</v>
      </c>
      <c r="O16" s="19">
        <v>0</v>
      </c>
      <c r="P16" s="19">
        <v>0</v>
      </c>
      <c r="Q16" s="9" t="s">
        <v>36</v>
      </c>
      <c r="R16" s="21">
        <f>R4*(1+VLookups!$C$45)</f>
        <v>-1591.5</v>
      </c>
      <c r="S16" s="19">
        <v>0</v>
      </c>
      <c r="T16" s="19">
        <v>0</v>
      </c>
      <c r="U16" s="9" t="s">
        <v>36</v>
      </c>
      <c r="V16" s="21">
        <f>V15-VLookups!$C$54</f>
        <v>-560</v>
      </c>
      <c r="W16" s="19">
        <v>0</v>
      </c>
      <c r="X16" s="19">
        <v>0</v>
      </c>
      <c r="Y16" s="19">
        <v>0</v>
      </c>
      <c r="Z16" s="9" t="s">
        <v>36</v>
      </c>
      <c r="AA16" s="9" t="s">
        <v>36</v>
      </c>
      <c r="AB16" s="20">
        <f t="shared" si="0"/>
        <v>-151.5</v>
      </c>
      <c r="AC16" s="20">
        <f t="shared" si="1"/>
        <v>4617.0284846606392</v>
      </c>
    </row>
    <row r="17" spans="2:29" x14ac:dyDescent="0.25">
      <c r="B17" s="9">
        <v>13</v>
      </c>
      <c r="C17" s="9">
        <f t="shared" ref="C17:C80" si="2">C5+1</f>
        <v>24</v>
      </c>
      <c r="D17" s="9">
        <f>D5</f>
        <v>1</v>
      </c>
      <c r="E17" s="9">
        <f>VLookups!$C$64</f>
        <v>2200</v>
      </c>
      <c r="F17" s="19">
        <v>0</v>
      </c>
      <c r="G17" s="19">
        <v>0</v>
      </c>
      <c r="H17" s="19">
        <v>0</v>
      </c>
      <c r="I17" s="19">
        <v>0</v>
      </c>
      <c r="J17" s="19">
        <v>0</v>
      </c>
      <c r="K17" s="21">
        <f>-VLookups!$C$22</f>
        <v>-200</v>
      </c>
      <c r="L17" s="19">
        <v>0</v>
      </c>
      <c r="M17" s="19">
        <v>0</v>
      </c>
      <c r="N17" s="9" t="s">
        <v>36</v>
      </c>
      <c r="O17" s="19">
        <v>0</v>
      </c>
      <c r="P17" s="19">
        <v>0</v>
      </c>
      <c r="Q17" s="9" t="s">
        <v>36</v>
      </c>
      <c r="R17" s="21">
        <f>R5*(1+VLookups!$C$45)</f>
        <v>-1591.5</v>
      </c>
      <c r="S17" s="19">
        <v>0</v>
      </c>
      <c r="T17" s="19">
        <v>0</v>
      </c>
      <c r="U17" s="9" t="s">
        <v>36</v>
      </c>
      <c r="V17" s="21">
        <f>V16-VLookups!$C$54</f>
        <v>-565</v>
      </c>
      <c r="W17" s="19">
        <v>0</v>
      </c>
      <c r="X17" s="19">
        <v>0</v>
      </c>
      <c r="Y17" s="19">
        <v>0</v>
      </c>
      <c r="Z17" s="9" t="s">
        <v>36</v>
      </c>
      <c r="AA17" s="9" t="s">
        <v>36</v>
      </c>
      <c r="AB17" s="20">
        <f t="shared" si="0"/>
        <v>-156.5</v>
      </c>
      <c r="AC17" s="20">
        <f t="shared" si="1"/>
        <v>4468.2235321350736</v>
      </c>
    </row>
    <row r="18" spans="2:29" x14ac:dyDescent="0.25">
      <c r="B18" s="9">
        <v>14</v>
      </c>
      <c r="C18" s="9">
        <f t="shared" si="2"/>
        <v>24</v>
      </c>
      <c r="D18" s="9">
        <f t="shared" ref="D18:D81" si="3">D6</f>
        <v>2</v>
      </c>
      <c r="E18" s="9">
        <f>VLookups!$C$64</f>
        <v>2200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21">
        <f>-VLookups!$C$22</f>
        <v>-200</v>
      </c>
      <c r="L18" s="19">
        <v>0</v>
      </c>
      <c r="M18" s="19">
        <v>0</v>
      </c>
      <c r="N18" s="9" t="s">
        <v>36</v>
      </c>
      <c r="O18" s="19">
        <v>0</v>
      </c>
      <c r="P18" s="19">
        <v>0</v>
      </c>
      <c r="Q18" s="9" t="s">
        <v>36</v>
      </c>
      <c r="R18" s="21">
        <f>R6*(1+VLookups!$C$45)</f>
        <v>-1591.5</v>
      </c>
      <c r="S18" s="19">
        <v>0</v>
      </c>
      <c r="T18" s="19">
        <v>0</v>
      </c>
      <c r="U18" s="9" t="s">
        <v>36</v>
      </c>
      <c r="V18" s="21">
        <f>V17-VLookups!$C$54</f>
        <v>-570</v>
      </c>
      <c r="W18" s="19">
        <v>0</v>
      </c>
      <c r="X18" s="19">
        <v>0</v>
      </c>
      <c r="Y18" s="19">
        <v>0</v>
      </c>
      <c r="Z18" s="9" t="s">
        <v>36</v>
      </c>
      <c r="AA18" s="9" t="s">
        <v>36</v>
      </c>
      <c r="AB18" s="20">
        <f t="shared" si="0"/>
        <v>-161.5</v>
      </c>
      <c r="AC18" s="20">
        <f t="shared" si="1"/>
        <v>4314.1705713552992</v>
      </c>
    </row>
    <row r="19" spans="2:29" x14ac:dyDescent="0.25">
      <c r="B19" s="9">
        <v>15</v>
      </c>
      <c r="C19" s="9">
        <f t="shared" si="2"/>
        <v>24</v>
      </c>
      <c r="D19" s="9">
        <f t="shared" si="3"/>
        <v>3</v>
      </c>
      <c r="E19" s="9">
        <f>VLookups!$C$64</f>
        <v>2200</v>
      </c>
      <c r="F19" s="19">
        <v>0</v>
      </c>
      <c r="G19" s="19">
        <v>0</v>
      </c>
      <c r="H19" s="19">
        <v>0</v>
      </c>
      <c r="I19" s="19">
        <v>0</v>
      </c>
      <c r="J19" s="19">
        <v>0</v>
      </c>
      <c r="K19" s="21">
        <f>-VLookups!$C$22</f>
        <v>-200</v>
      </c>
      <c r="L19" s="19">
        <v>0</v>
      </c>
      <c r="M19" s="19">
        <v>0</v>
      </c>
      <c r="N19" s="9" t="s">
        <v>36</v>
      </c>
      <c r="O19" s="19">
        <v>0</v>
      </c>
      <c r="P19" s="19">
        <v>0</v>
      </c>
      <c r="Q19" s="9" t="s">
        <v>36</v>
      </c>
      <c r="R19" s="21">
        <f>R7*(1+VLookups!$C$45)</f>
        <v>-1591.5</v>
      </c>
      <c r="S19" s="19">
        <v>0</v>
      </c>
      <c r="T19" s="19">
        <v>0</v>
      </c>
      <c r="U19" s="9" t="s">
        <v>36</v>
      </c>
      <c r="V19" s="21">
        <f>V18-VLookups!$C$54</f>
        <v>-575</v>
      </c>
      <c r="W19" s="19">
        <v>0</v>
      </c>
      <c r="X19" s="19">
        <v>0</v>
      </c>
      <c r="Y19" s="19">
        <v>0</v>
      </c>
      <c r="Z19" s="9" t="s">
        <v>36</v>
      </c>
      <c r="AA19" s="9" t="s">
        <v>36</v>
      </c>
      <c r="AB19" s="20">
        <f t="shared" si="0"/>
        <v>-166.5</v>
      </c>
      <c r="AC19" s="20">
        <f t="shared" si="1"/>
        <v>4154.8608556408917</v>
      </c>
    </row>
    <row r="20" spans="2:29" x14ac:dyDescent="0.25">
      <c r="B20" s="9">
        <v>16</v>
      </c>
      <c r="C20" s="9">
        <f t="shared" si="2"/>
        <v>24</v>
      </c>
      <c r="D20" s="9">
        <f t="shared" si="3"/>
        <v>4</v>
      </c>
      <c r="E20" s="9">
        <f>VLookups!$C$64</f>
        <v>2200</v>
      </c>
      <c r="F20" s="19">
        <v>0</v>
      </c>
      <c r="G20" s="19">
        <v>0</v>
      </c>
      <c r="H20" s="19">
        <v>0</v>
      </c>
      <c r="I20" s="19">
        <v>0</v>
      </c>
      <c r="J20" s="19">
        <v>0</v>
      </c>
      <c r="K20" s="21">
        <f>-VLookups!$C$22</f>
        <v>-200</v>
      </c>
      <c r="L20" s="19">
        <v>0</v>
      </c>
      <c r="M20" s="19">
        <v>0</v>
      </c>
      <c r="N20" s="9" t="s">
        <v>36</v>
      </c>
      <c r="O20" s="19">
        <v>0</v>
      </c>
      <c r="P20" s="19">
        <v>0</v>
      </c>
      <c r="Q20" s="9" t="s">
        <v>36</v>
      </c>
      <c r="R20" s="21">
        <f>R8*(1+VLookups!$C$45)</f>
        <v>-1591.5</v>
      </c>
      <c r="S20" s="19">
        <v>0</v>
      </c>
      <c r="T20" s="19">
        <v>0</v>
      </c>
      <c r="U20" s="9" t="s">
        <v>36</v>
      </c>
      <c r="V20" s="21">
        <f>V19-VLookups!$C$54</f>
        <v>-580</v>
      </c>
      <c r="W20" s="19">
        <v>0</v>
      </c>
      <c r="X20" s="19">
        <v>0</v>
      </c>
      <c r="Y20" s="19">
        <v>0</v>
      </c>
      <c r="Z20" s="9" t="s">
        <v>36</v>
      </c>
      <c r="AA20" s="9" t="s">
        <v>36</v>
      </c>
      <c r="AB20" s="20">
        <f t="shared" si="0"/>
        <v>-171.5</v>
      </c>
      <c r="AC20" s="20">
        <f t="shared" si="1"/>
        <v>3990.2856237336264</v>
      </c>
    </row>
    <row r="21" spans="2:29" x14ac:dyDescent="0.25">
      <c r="B21" s="9">
        <v>17</v>
      </c>
      <c r="C21" s="9">
        <f t="shared" si="2"/>
        <v>24</v>
      </c>
      <c r="D21" s="9">
        <f t="shared" si="3"/>
        <v>5</v>
      </c>
      <c r="E21" s="9">
        <f>VLookups!$C$64</f>
        <v>2200</v>
      </c>
      <c r="F21" s="19">
        <v>0</v>
      </c>
      <c r="G21" s="19">
        <v>0</v>
      </c>
      <c r="H21" s="19">
        <v>0</v>
      </c>
      <c r="I21" s="19">
        <v>0</v>
      </c>
      <c r="J21" s="19">
        <v>0</v>
      </c>
      <c r="K21" s="21">
        <f>-VLookups!$C$22</f>
        <v>-200</v>
      </c>
      <c r="L21" s="19">
        <v>0</v>
      </c>
      <c r="M21" s="19">
        <v>0</v>
      </c>
      <c r="N21" s="9" t="s">
        <v>36</v>
      </c>
      <c r="O21" s="19">
        <v>0</v>
      </c>
      <c r="P21" s="19">
        <v>0</v>
      </c>
      <c r="Q21" s="9" t="s">
        <v>36</v>
      </c>
      <c r="R21" s="21">
        <f>R9*(1+VLookups!$C$45)</f>
        <v>-1591.5</v>
      </c>
      <c r="S21" s="19">
        <v>0</v>
      </c>
      <c r="T21" s="19">
        <v>0</v>
      </c>
      <c r="U21" s="9" t="s">
        <v>36</v>
      </c>
      <c r="V21" s="21">
        <f>V20-VLookups!$C$54</f>
        <v>-585</v>
      </c>
      <c r="W21" s="19">
        <v>0</v>
      </c>
      <c r="X21" s="19">
        <v>0</v>
      </c>
      <c r="Y21" s="19">
        <v>0</v>
      </c>
      <c r="Z21" s="9" t="s">
        <v>36</v>
      </c>
      <c r="AA21" s="9" t="s">
        <v>36</v>
      </c>
      <c r="AB21" s="20">
        <f t="shared" si="0"/>
        <v>-176.5</v>
      </c>
      <c r="AC21" s="20">
        <f t="shared" si="1"/>
        <v>3820.4360997731824</v>
      </c>
    </row>
    <row r="22" spans="2:29" x14ac:dyDescent="0.25">
      <c r="B22" s="9">
        <v>18</v>
      </c>
      <c r="C22" s="9">
        <f t="shared" si="2"/>
        <v>24</v>
      </c>
      <c r="D22" s="9">
        <f t="shared" si="3"/>
        <v>6</v>
      </c>
      <c r="E22" s="9">
        <f>VLookups!$C$64</f>
        <v>2200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21">
        <f>-VLookups!$C$22</f>
        <v>-200</v>
      </c>
      <c r="L22" s="19">
        <v>0</v>
      </c>
      <c r="M22" s="19">
        <v>0</v>
      </c>
      <c r="N22" s="9" t="s">
        <v>36</v>
      </c>
      <c r="O22" s="19">
        <v>0</v>
      </c>
      <c r="P22" s="19">
        <v>0</v>
      </c>
      <c r="Q22" s="9" t="s">
        <v>36</v>
      </c>
      <c r="R22" s="21">
        <f>R10*(1+VLookups!$C$45)</f>
        <v>-1591.5</v>
      </c>
      <c r="S22" s="19">
        <v>0</v>
      </c>
      <c r="T22" s="19">
        <v>0</v>
      </c>
      <c r="U22" s="9" t="s">
        <v>36</v>
      </c>
      <c r="V22" s="21">
        <f>V21-VLookups!$C$54</f>
        <v>-590</v>
      </c>
      <c r="W22" s="19">
        <v>0</v>
      </c>
      <c r="X22" s="19">
        <v>0</v>
      </c>
      <c r="Y22" s="19">
        <v>0</v>
      </c>
      <c r="Z22" s="9" t="s">
        <v>36</v>
      </c>
      <c r="AA22" s="9" t="s">
        <v>36</v>
      </c>
      <c r="AB22" s="20">
        <f t="shared" si="0"/>
        <v>-181.5</v>
      </c>
      <c r="AC22" s="20">
        <f t="shared" si="1"/>
        <v>3645.3034932728046</v>
      </c>
    </row>
    <row r="23" spans="2:29" x14ac:dyDescent="0.25">
      <c r="B23" s="9">
        <v>19</v>
      </c>
      <c r="C23" s="9">
        <f t="shared" si="2"/>
        <v>24</v>
      </c>
      <c r="D23" s="9">
        <f t="shared" si="3"/>
        <v>7</v>
      </c>
      <c r="E23" s="9">
        <f>VLookups!$C$64</f>
        <v>2200</v>
      </c>
      <c r="F23" s="19">
        <v>0</v>
      </c>
      <c r="G23" s="19">
        <v>0</v>
      </c>
      <c r="H23" s="19">
        <v>0</v>
      </c>
      <c r="I23" s="19">
        <v>0</v>
      </c>
      <c r="J23" s="19">
        <v>0</v>
      </c>
      <c r="K23" s="21">
        <f>-VLookups!$C$22</f>
        <v>-200</v>
      </c>
      <c r="L23" s="19">
        <v>0</v>
      </c>
      <c r="M23" s="19">
        <v>0</v>
      </c>
      <c r="N23" s="9" t="s">
        <v>36</v>
      </c>
      <c r="O23" s="19">
        <v>0</v>
      </c>
      <c r="P23" s="19">
        <v>0</v>
      </c>
      <c r="Q23" s="9" t="s">
        <v>36</v>
      </c>
      <c r="R23" s="21">
        <f>R11*(1+VLookups!$C$45)</f>
        <v>-1591.5</v>
      </c>
      <c r="S23" s="19">
        <v>0</v>
      </c>
      <c r="T23" s="19">
        <v>0</v>
      </c>
      <c r="U23" s="9" t="s">
        <v>36</v>
      </c>
      <c r="V23" s="21">
        <f>V22-VLookups!$C$54</f>
        <v>-595</v>
      </c>
      <c r="W23" s="19">
        <v>0</v>
      </c>
      <c r="X23" s="19">
        <v>0</v>
      </c>
      <c r="Y23" s="19">
        <v>0</v>
      </c>
      <c r="Z23" s="9" t="s">
        <v>36</v>
      </c>
      <c r="AA23" s="9" t="s">
        <v>36</v>
      </c>
      <c r="AB23" s="20">
        <f t="shared" si="0"/>
        <v>-186.5</v>
      </c>
      <c r="AC23" s="20">
        <f t="shared" si="1"/>
        <v>3464.8789990949263</v>
      </c>
    </row>
    <row r="24" spans="2:29" x14ac:dyDescent="0.25">
      <c r="B24" s="9">
        <v>20</v>
      </c>
      <c r="C24" s="9">
        <f t="shared" si="2"/>
        <v>24</v>
      </c>
      <c r="D24" s="9">
        <f t="shared" si="3"/>
        <v>8</v>
      </c>
      <c r="E24" s="9">
        <f>VLookups!$C$64</f>
        <v>2200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21">
        <f>-VLookups!$C$22</f>
        <v>-200</v>
      </c>
      <c r="L24" s="19">
        <v>0</v>
      </c>
      <c r="M24" s="19">
        <v>0</v>
      </c>
      <c r="N24" s="9" t="s">
        <v>36</v>
      </c>
      <c r="O24" s="19">
        <v>0</v>
      </c>
      <c r="P24" s="19">
        <v>0</v>
      </c>
      <c r="Q24" s="9" t="s">
        <v>36</v>
      </c>
      <c r="R24" s="21">
        <f>R12*(1+VLookups!$C$45)</f>
        <v>-1591.5</v>
      </c>
      <c r="S24" s="19">
        <v>0</v>
      </c>
      <c r="T24" s="19">
        <v>0</v>
      </c>
      <c r="U24" s="9" t="s">
        <v>36</v>
      </c>
      <c r="V24" s="21">
        <f>V23-VLookups!$C$54</f>
        <v>-600</v>
      </c>
      <c r="W24" s="19">
        <v>0</v>
      </c>
      <c r="X24" s="19">
        <v>0</v>
      </c>
      <c r="Y24" s="19">
        <v>0</v>
      </c>
      <c r="Z24" s="9" t="s">
        <v>36</v>
      </c>
      <c r="AA24" s="9" t="s">
        <v>36</v>
      </c>
      <c r="AB24" s="20">
        <f t="shared" si="0"/>
        <v>-191.5</v>
      </c>
      <c r="AC24" s="20">
        <f t="shared" si="1"/>
        <v>3279.1537974267512</v>
      </c>
    </row>
    <row r="25" spans="2:29" x14ac:dyDescent="0.25">
      <c r="B25" s="9">
        <v>21</v>
      </c>
      <c r="C25" s="9">
        <f t="shared" si="2"/>
        <v>24</v>
      </c>
      <c r="D25" s="9">
        <f t="shared" si="3"/>
        <v>9</v>
      </c>
      <c r="E25" s="9">
        <f>VLookups!$C$64</f>
        <v>2200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21">
        <f>-VLookups!$C$22</f>
        <v>-200</v>
      </c>
      <c r="L25" s="19">
        <v>0</v>
      </c>
      <c r="M25" s="19">
        <v>0</v>
      </c>
      <c r="N25" s="9" t="s">
        <v>36</v>
      </c>
      <c r="O25" s="19">
        <v>0</v>
      </c>
      <c r="P25" s="19">
        <v>0</v>
      </c>
      <c r="Q25" s="9" t="s">
        <v>36</v>
      </c>
      <c r="R25" s="21">
        <f>R13*(1+VLookups!$C$45)</f>
        <v>-1591.5</v>
      </c>
      <c r="S25" s="19">
        <v>0</v>
      </c>
      <c r="T25" s="19">
        <v>0</v>
      </c>
      <c r="U25" s="9" t="s">
        <v>36</v>
      </c>
      <c r="V25" s="21">
        <f>V24-VLookups!$C$54</f>
        <v>-605</v>
      </c>
      <c r="W25" s="19">
        <v>0</v>
      </c>
      <c r="X25" s="19">
        <v>0</v>
      </c>
      <c r="Y25" s="19">
        <v>0</v>
      </c>
      <c r="Z25" s="9" t="s">
        <v>36</v>
      </c>
      <c r="AA25" s="9" t="s">
        <v>36</v>
      </c>
      <c r="AB25" s="20">
        <f t="shared" si="0"/>
        <v>-196.5</v>
      </c>
      <c r="AC25" s="20">
        <f t="shared" si="1"/>
        <v>3088.1190537557959</v>
      </c>
    </row>
    <row r="26" spans="2:29" x14ac:dyDescent="0.25">
      <c r="B26" s="9">
        <v>22</v>
      </c>
      <c r="C26" s="9">
        <f t="shared" si="2"/>
        <v>24</v>
      </c>
      <c r="D26" s="9">
        <f t="shared" si="3"/>
        <v>10</v>
      </c>
      <c r="E26" s="9">
        <f>VLookups!$C$64</f>
        <v>2200</v>
      </c>
      <c r="F26" s="19">
        <v>0</v>
      </c>
      <c r="G26" s="19">
        <v>0</v>
      </c>
      <c r="H26" s="19">
        <v>0</v>
      </c>
      <c r="I26" s="19">
        <v>0</v>
      </c>
      <c r="J26" s="19">
        <v>0</v>
      </c>
      <c r="K26" s="21">
        <f>-VLookups!$C$22</f>
        <v>-200</v>
      </c>
      <c r="L26" s="19">
        <v>0</v>
      </c>
      <c r="M26" s="19">
        <v>0</v>
      </c>
      <c r="N26" s="9" t="s">
        <v>36</v>
      </c>
      <c r="O26" s="19">
        <v>0</v>
      </c>
      <c r="P26" s="19">
        <v>0</v>
      </c>
      <c r="Q26" s="9" t="s">
        <v>36</v>
      </c>
      <c r="R26" s="21">
        <f>R14*(1+VLookups!$C$45)</f>
        <v>-1591.5</v>
      </c>
      <c r="S26" s="19">
        <v>0</v>
      </c>
      <c r="T26" s="19">
        <v>0</v>
      </c>
      <c r="U26" s="9" t="s">
        <v>36</v>
      </c>
      <c r="V26" s="21">
        <f>V25-VLookups!$C$54</f>
        <v>-610</v>
      </c>
      <c r="W26" s="19">
        <v>0</v>
      </c>
      <c r="X26" s="19">
        <v>0</v>
      </c>
      <c r="Y26" s="19">
        <v>0</v>
      </c>
      <c r="Z26" s="9" t="s">
        <v>36</v>
      </c>
      <c r="AA26" s="9" t="s">
        <v>36</v>
      </c>
      <c r="AB26" s="20">
        <f t="shared" si="0"/>
        <v>-201.5</v>
      </c>
      <c r="AC26" s="20">
        <f t="shared" si="1"/>
        <v>2891.765918845389</v>
      </c>
    </row>
    <row r="27" spans="2:29" x14ac:dyDescent="0.25">
      <c r="B27" s="9">
        <v>23</v>
      </c>
      <c r="C27" s="9">
        <f t="shared" si="2"/>
        <v>24</v>
      </c>
      <c r="D27" s="9">
        <f t="shared" si="3"/>
        <v>11</v>
      </c>
      <c r="E27" s="9">
        <f>VLookups!$C$64</f>
        <v>2200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21">
        <f>-VLookups!$C$22</f>
        <v>-200</v>
      </c>
      <c r="L27" s="19">
        <v>0</v>
      </c>
      <c r="M27" s="19">
        <v>0</v>
      </c>
      <c r="N27" s="9" t="s">
        <v>36</v>
      </c>
      <c r="O27" s="19">
        <v>0</v>
      </c>
      <c r="P27" s="19">
        <v>0</v>
      </c>
      <c r="Q27" s="9" t="s">
        <v>36</v>
      </c>
      <c r="R27" s="21">
        <f>R15*(1+VLookups!$C$45)</f>
        <v>-1591.5</v>
      </c>
      <c r="S27" s="19">
        <v>0</v>
      </c>
      <c r="T27" s="19">
        <v>0</v>
      </c>
      <c r="U27" s="9" t="s">
        <v>36</v>
      </c>
      <c r="V27" s="21">
        <f>V26-VLookups!$C$54</f>
        <v>-615</v>
      </c>
      <c r="W27" s="19">
        <v>0</v>
      </c>
      <c r="X27" s="19">
        <v>0</v>
      </c>
      <c r="Y27" s="19">
        <v>0</v>
      </c>
      <c r="Z27" s="9" t="s">
        <v>36</v>
      </c>
      <c r="AA27" s="9" t="s">
        <v>36</v>
      </c>
      <c r="AB27" s="20">
        <f t="shared" si="0"/>
        <v>-206.5</v>
      </c>
      <c r="AC27" s="20">
        <f t="shared" si="1"/>
        <v>2690.0855287101313</v>
      </c>
    </row>
    <row r="28" spans="2:29" x14ac:dyDescent="0.25">
      <c r="B28" s="9">
        <v>24</v>
      </c>
      <c r="C28" s="9">
        <f t="shared" si="2"/>
        <v>25</v>
      </c>
      <c r="D28" s="9">
        <f t="shared" si="3"/>
        <v>0</v>
      </c>
      <c r="E28" s="9">
        <f>VLookups!C9</f>
        <v>9899.9999999999982</v>
      </c>
      <c r="F28" s="19">
        <v>0</v>
      </c>
      <c r="G28" s="19">
        <v>0</v>
      </c>
      <c r="H28" s="20">
        <f>(-VLookups!$C$13)*(E28+F28/2)</f>
        <v>-2880.8999999999996</v>
      </c>
      <c r="I28" s="19">
        <v>0</v>
      </c>
      <c r="J28" s="19">
        <v>0</v>
      </c>
      <c r="K28" s="21">
        <f>-VLookups!$C$23</f>
        <v>-400</v>
      </c>
      <c r="L28" s="19">
        <v>0</v>
      </c>
      <c r="M28" s="19">
        <v>0</v>
      </c>
      <c r="N28" s="9" t="s">
        <v>36</v>
      </c>
      <c r="O28" s="19">
        <v>0</v>
      </c>
      <c r="P28" s="19">
        <v>0</v>
      </c>
      <c r="Q28" s="9" t="s">
        <v>36</v>
      </c>
      <c r="R28" s="21">
        <f>R16*(1+VLookups!$C$45)</f>
        <v>-1688.5815</v>
      </c>
      <c r="S28" s="19">
        <v>0</v>
      </c>
      <c r="T28" s="19">
        <v>0</v>
      </c>
      <c r="U28" s="9" t="s">
        <v>36</v>
      </c>
      <c r="V28" s="21">
        <f>V27-VLookups!$C$54</f>
        <v>-620</v>
      </c>
      <c r="W28" s="19">
        <v>0</v>
      </c>
      <c r="X28" s="19">
        <v>0</v>
      </c>
      <c r="Y28" s="19">
        <v>0</v>
      </c>
      <c r="Z28" s="9" t="s">
        <v>36</v>
      </c>
      <c r="AA28" s="9" t="s">
        <v>36</v>
      </c>
      <c r="AB28" s="20">
        <f t="shared" si="0"/>
        <v>4310.5184999999983</v>
      </c>
      <c r="AC28" s="20">
        <f t="shared" si="1"/>
        <v>7005.0875045913126</v>
      </c>
    </row>
    <row r="29" spans="2:29" x14ac:dyDescent="0.25">
      <c r="B29" s="9">
        <v>25</v>
      </c>
      <c r="C29" s="9">
        <f t="shared" si="2"/>
        <v>25</v>
      </c>
      <c r="D29" s="9">
        <f t="shared" si="3"/>
        <v>1</v>
      </c>
      <c r="E29" s="20">
        <f>VLookups!$C$7</f>
        <v>9166.6666666666661</v>
      </c>
      <c r="F29" s="20">
        <f>-E29*VLookups!$C$10*2</f>
        <v>-550</v>
      </c>
      <c r="G29" s="19">
        <v>0</v>
      </c>
      <c r="H29" s="20">
        <f>(-VLookups!$C$13)*(E29+F29/2)</f>
        <v>-2587.4750000000004</v>
      </c>
      <c r="I29" s="20">
        <f>-PMT(VLookups!$C$16/12,180,-FV(VLookups!$C$16/12,72,,-VLookups!$C$15))</f>
        <v>-1244.1079432345916</v>
      </c>
      <c r="J29" s="20">
        <f>-PMT(VLookups!$C$20/12,180,-FV(VLookups!$C$20/12,24,,-VLookups!$C$19))</f>
        <v>-499.96299892623148</v>
      </c>
      <c r="K29" s="21">
        <f>K28-VLookups!$C$24</f>
        <v>-403</v>
      </c>
      <c r="L29" s="19">
        <v>0</v>
      </c>
      <c r="M29" s="19">
        <v>0</v>
      </c>
      <c r="N29" s="9" t="s">
        <v>36</v>
      </c>
      <c r="O29" s="19">
        <v>0</v>
      </c>
      <c r="P29" s="19">
        <v>0</v>
      </c>
      <c r="Q29" s="9" t="s">
        <v>36</v>
      </c>
      <c r="R29" s="21">
        <f>R17*(1+VLookups!$C$45)</f>
        <v>-1688.5815</v>
      </c>
      <c r="S29" s="19">
        <v>0</v>
      </c>
      <c r="T29" s="19">
        <v>0</v>
      </c>
      <c r="U29" s="9" t="s">
        <v>36</v>
      </c>
      <c r="V29" s="21">
        <f>V28-VLookups!$C$54</f>
        <v>-625</v>
      </c>
      <c r="W29" s="19">
        <v>0</v>
      </c>
      <c r="X29" s="19">
        <v>0</v>
      </c>
      <c r="Y29" s="20">
        <f>-VLookups!$C$56</f>
        <v>-150</v>
      </c>
      <c r="Z29" s="9" t="s">
        <v>36</v>
      </c>
      <c r="AA29" s="9" t="s">
        <v>36</v>
      </c>
      <c r="AB29" s="20">
        <f t="shared" si="0"/>
        <v>1693.5392245058426</v>
      </c>
      <c r="AC29" s="20">
        <f t="shared" si="1"/>
        <v>8710.3018749381408</v>
      </c>
    </row>
    <row r="30" spans="2:29" x14ac:dyDescent="0.25">
      <c r="B30" s="9">
        <v>26</v>
      </c>
      <c r="C30" s="9">
        <f t="shared" si="2"/>
        <v>25</v>
      </c>
      <c r="D30" s="9">
        <f t="shared" si="3"/>
        <v>2</v>
      </c>
      <c r="E30" s="20">
        <f>VLookups!$C$7</f>
        <v>9166.6666666666661</v>
      </c>
      <c r="F30" s="20">
        <f>-E30*VLookups!$C$10*2</f>
        <v>-550</v>
      </c>
      <c r="G30" s="19">
        <v>0</v>
      </c>
      <c r="H30" s="20">
        <f>(-VLookups!$C$13)*(E30+F30/2)</f>
        <v>-2587.4750000000004</v>
      </c>
      <c r="I30" s="20">
        <f>-PMT(VLookups!$C$16/12,180,-FV(VLookups!$C$16/12,72,,-VLookups!$C$15))</f>
        <v>-1244.1079432345916</v>
      </c>
      <c r="J30" s="20">
        <f>-PMT(VLookups!$C$20/12,180,-FV(VLookups!$C$20/12,24,,-VLookups!$C$19))</f>
        <v>-499.96299892623148</v>
      </c>
      <c r="K30" s="21">
        <f>K29-VLookups!$C$24</f>
        <v>-406</v>
      </c>
      <c r="L30" s="19">
        <v>0</v>
      </c>
      <c r="M30" s="19">
        <v>0</v>
      </c>
      <c r="N30" s="9" t="s">
        <v>36</v>
      </c>
      <c r="O30" s="19">
        <v>0</v>
      </c>
      <c r="P30" s="19">
        <v>0</v>
      </c>
      <c r="Q30" s="9" t="s">
        <v>36</v>
      </c>
      <c r="R30" s="21">
        <f>R18*(1+VLookups!$C$45)</f>
        <v>-1688.5815</v>
      </c>
      <c r="S30" s="19">
        <v>0</v>
      </c>
      <c r="T30" s="19">
        <v>0</v>
      </c>
      <c r="U30" s="9" t="s">
        <v>36</v>
      </c>
      <c r="V30" s="21">
        <f>V29-VLookups!$C$54</f>
        <v>-630</v>
      </c>
      <c r="W30" s="19">
        <v>0</v>
      </c>
      <c r="X30" s="19">
        <v>0</v>
      </c>
      <c r="Y30" s="20">
        <f>Y29*(1+VLookups!$C$57/12)</f>
        <v>-150.4375</v>
      </c>
      <c r="Z30" s="9" t="s">
        <v>36</v>
      </c>
      <c r="AA30" s="9" t="s">
        <v>36</v>
      </c>
      <c r="AB30" s="20">
        <f t="shared" si="0"/>
        <v>1685.1017245058426</v>
      </c>
      <c r="AC30" s="20">
        <f t="shared" si="1"/>
        <v>10409.920769235549</v>
      </c>
    </row>
    <row r="31" spans="2:29" x14ac:dyDescent="0.25">
      <c r="B31" s="9">
        <v>27</v>
      </c>
      <c r="C31" s="9">
        <f t="shared" si="2"/>
        <v>25</v>
      </c>
      <c r="D31" s="9">
        <f t="shared" si="3"/>
        <v>3</v>
      </c>
      <c r="E31" s="20">
        <f>VLookups!$C$7</f>
        <v>9166.6666666666661</v>
      </c>
      <c r="F31" s="20">
        <f>-E31*VLookups!$C$10*2</f>
        <v>-550</v>
      </c>
      <c r="G31" s="19">
        <v>0</v>
      </c>
      <c r="H31" s="20">
        <f>(-VLookups!$C$13)*(E31+F31/2)</f>
        <v>-2587.4750000000004</v>
      </c>
      <c r="I31" s="20">
        <f>-PMT(VLookups!$C$16/12,180,-FV(VLookups!$C$16/12,72,,-VLookups!$C$15))</f>
        <v>-1244.1079432345916</v>
      </c>
      <c r="J31" s="20">
        <f>-PMT(VLookups!$C$20/12,180,-FV(VLookups!$C$20/12,24,,-VLookups!$C$19))</f>
        <v>-499.96299892623148</v>
      </c>
      <c r="K31" s="21">
        <f>K30-VLookups!$C$24</f>
        <v>-409</v>
      </c>
      <c r="L31" s="19">
        <v>0</v>
      </c>
      <c r="M31" s="19">
        <v>0</v>
      </c>
      <c r="N31" s="9" t="s">
        <v>36</v>
      </c>
      <c r="O31" s="19">
        <v>0</v>
      </c>
      <c r="P31" s="19">
        <v>0</v>
      </c>
      <c r="Q31" s="9" t="s">
        <v>36</v>
      </c>
      <c r="R31" s="21">
        <f>R19*(1+VLookups!$C$45)</f>
        <v>-1688.5815</v>
      </c>
      <c r="S31" s="19">
        <v>0</v>
      </c>
      <c r="T31" s="19">
        <v>0</v>
      </c>
      <c r="U31" s="9" t="s">
        <v>36</v>
      </c>
      <c r="V31" s="21">
        <f>V30-VLookups!$C$54</f>
        <v>-635</v>
      </c>
      <c r="W31" s="19">
        <v>0</v>
      </c>
      <c r="X31" s="19">
        <v>0</v>
      </c>
      <c r="Y31" s="20">
        <f>Y30*(1+VLookups!$C$57/12)</f>
        <v>-150.87627604166667</v>
      </c>
      <c r="Z31" s="9" t="s">
        <v>36</v>
      </c>
      <c r="AA31" s="9" t="s">
        <v>36</v>
      </c>
      <c r="AB31" s="20">
        <f t="shared" si="0"/>
        <v>1676.662948464176</v>
      </c>
      <c r="AC31" s="20">
        <f t="shared" si="1"/>
        <v>12103.93358564845</v>
      </c>
    </row>
    <row r="32" spans="2:29" x14ac:dyDescent="0.25">
      <c r="B32" s="9">
        <v>28</v>
      </c>
      <c r="C32" s="9">
        <f t="shared" si="2"/>
        <v>25</v>
      </c>
      <c r="D32" s="9">
        <f t="shared" si="3"/>
        <v>4</v>
      </c>
      <c r="E32" s="20">
        <f>VLookups!$C$7</f>
        <v>9166.6666666666661</v>
      </c>
      <c r="F32" s="20">
        <f>-E32*VLookups!$C$10*2</f>
        <v>-550</v>
      </c>
      <c r="G32" s="19">
        <v>0</v>
      </c>
      <c r="H32" s="20">
        <f>(-VLookups!$C$13)*(E32+F32/2)</f>
        <v>-2587.4750000000004</v>
      </c>
      <c r="I32" s="20">
        <f>-PMT(VLookups!$C$16/12,180,-FV(VLookups!$C$16/12,72,,-VLookups!$C$15))</f>
        <v>-1244.1079432345916</v>
      </c>
      <c r="J32" s="20">
        <f>-PMT(VLookups!$C$20/12,180,-FV(VLookups!$C$20/12,24,,-VLookups!$C$19))</f>
        <v>-499.96299892623148</v>
      </c>
      <c r="K32" s="21">
        <f>K31-VLookups!$C$24</f>
        <v>-412</v>
      </c>
      <c r="L32" s="19">
        <v>0</v>
      </c>
      <c r="M32" s="19">
        <v>0</v>
      </c>
      <c r="N32" s="9" t="s">
        <v>36</v>
      </c>
      <c r="O32" s="19">
        <v>0</v>
      </c>
      <c r="P32" s="19">
        <v>0</v>
      </c>
      <c r="Q32" s="9" t="s">
        <v>36</v>
      </c>
      <c r="R32" s="21">
        <f>R20*(1+VLookups!$C$45)</f>
        <v>-1688.5815</v>
      </c>
      <c r="S32" s="19">
        <v>0</v>
      </c>
      <c r="T32" s="19">
        <v>0</v>
      </c>
      <c r="U32" s="9" t="s">
        <v>36</v>
      </c>
      <c r="V32" s="21">
        <f>V31-VLookups!$C$54</f>
        <v>-640</v>
      </c>
      <c r="W32" s="19">
        <v>0</v>
      </c>
      <c r="X32" s="19">
        <v>0</v>
      </c>
      <c r="Y32" s="20">
        <f>Y31*(1+VLookups!$C$57/12)</f>
        <v>-151.31633184678819</v>
      </c>
      <c r="Z32" s="9" t="s">
        <v>36</v>
      </c>
      <c r="AA32" s="9" t="s">
        <v>36</v>
      </c>
      <c r="AB32" s="20">
        <f t="shared" si="0"/>
        <v>1668.2228926590544</v>
      </c>
      <c r="AC32" s="20">
        <f t="shared" si="1"/>
        <v>13792.329700950253</v>
      </c>
    </row>
    <row r="33" spans="2:29" x14ac:dyDescent="0.25">
      <c r="B33" s="9">
        <v>29</v>
      </c>
      <c r="C33" s="9">
        <f t="shared" si="2"/>
        <v>25</v>
      </c>
      <c r="D33" s="9">
        <f t="shared" si="3"/>
        <v>5</v>
      </c>
      <c r="E33" s="20">
        <f>VLookups!$C$7</f>
        <v>9166.6666666666661</v>
      </c>
      <c r="F33" s="20">
        <f>-E33*VLookups!$C$10*2</f>
        <v>-550</v>
      </c>
      <c r="G33" s="19">
        <v>0</v>
      </c>
      <c r="H33" s="20">
        <f>(-VLookups!$C$13)*(E33+F33/2)</f>
        <v>-2587.4750000000004</v>
      </c>
      <c r="I33" s="20">
        <f>-PMT(VLookups!$C$16/12,180,-FV(VLookups!$C$16/12,72,,-VLookups!$C$15))</f>
        <v>-1244.1079432345916</v>
      </c>
      <c r="J33" s="20">
        <f>-PMT(VLookups!$C$20/12,180,-FV(VLookups!$C$20/12,24,,-VLookups!$C$19))</f>
        <v>-499.96299892623148</v>
      </c>
      <c r="K33" s="21">
        <f>K32-VLookups!$C$24</f>
        <v>-415</v>
      </c>
      <c r="L33" s="19">
        <v>0</v>
      </c>
      <c r="M33" s="19">
        <v>0</v>
      </c>
      <c r="N33" s="9" t="s">
        <v>36</v>
      </c>
      <c r="O33" s="19">
        <v>0</v>
      </c>
      <c r="P33" s="19">
        <v>0</v>
      </c>
      <c r="Q33" s="9" t="s">
        <v>36</v>
      </c>
      <c r="R33" s="21">
        <f>R21*(1+VLookups!$C$45)</f>
        <v>-1688.5815</v>
      </c>
      <c r="S33" s="19">
        <v>0</v>
      </c>
      <c r="T33" s="19">
        <v>0</v>
      </c>
      <c r="U33" s="9" t="s">
        <v>36</v>
      </c>
      <c r="V33" s="21">
        <f>V32-VLookups!$C$54</f>
        <v>-645</v>
      </c>
      <c r="W33" s="19">
        <v>0</v>
      </c>
      <c r="X33" s="19">
        <v>0</v>
      </c>
      <c r="Y33" s="20">
        <f>Y32*(1+VLookups!$C$57/12)</f>
        <v>-151.757671148008</v>
      </c>
      <c r="Z33" s="9" t="s">
        <v>36</v>
      </c>
      <c r="AA33" s="9" t="s">
        <v>36</v>
      </c>
      <c r="AB33" s="20">
        <f t="shared" si="0"/>
        <v>1659.7815533578348</v>
      </c>
      <c r="AC33" s="20">
        <f t="shared" si="1"/>
        <v>15475.098470476338</v>
      </c>
    </row>
    <row r="34" spans="2:29" x14ac:dyDescent="0.25">
      <c r="B34" s="9">
        <v>30</v>
      </c>
      <c r="C34" s="9">
        <f t="shared" si="2"/>
        <v>25</v>
      </c>
      <c r="D34" s="9">
        <f t="shared" si="3"/>
        <v>6</v>
      </c>
      <c r="E34" s="20">
        <f>VLookups!$C$7</f>
        <v>9166.6666666666661</v>
      </c>
      <c r="F34" s="20">
        <f>-E34*VLookups!$C$10*2</f>
        <v>-550</v>
      </c>
      <c r="G34" s="19">
        <v>0</v>
      </c>
      <c r="H34" s="20">
        <f>(-VLookups!$C$13)*(E34+F34/2)</f>
        <v>-2587.4750000000004</v>
      </c>
      <c r="I34" s="20">
        <f>-PMT(VLookups!$C$16/12,180,-FV(VLookups!$C$16/12,72,,-VLookups!$C$15))</f>
        <v>-1244.1079432345916</v>
      </c>
      <c r="J34" s="20">
        <f>-PMT(VLookups!$C$20/12,180,-FV(VLookups!$C$20/12,24,,-VLookups!$C$19))</f>
        <v>-499.96299892623148</v>
      </c>
      <c r="K34" s="21">
        <f>K33-VLookups!$C$24</f>
        <v>-418</v>
      </c>
      <c r="L34" s="19">
        <v>0</v>
      </c>
      <c r="M34" s="19">
        <v>0</v>
      </c>
      <c r="N34" s="9" t="s">
        <v>36</v>
      </c>
      <c r="O34" s="19">
        <v>0</v>
      </c>
      <c r="P34" s="19">
        <v>0</v>
      </c>
      <c r="Q34" s="9" t="s">
        <v>36</v>
      </c>
      <c r="R34" s="21">
        <f>R22*(1+VLookups!$C$45)</f>
        <v>-1688.5815</v>
      </c>
      <c r="S34" s="19">
        <v>0</v>
      </c>
      <c r="T34" s="19">
        <v>0</v>
      </c>
      <c r="U34" s="9" t="s">
        <v>36</v>
      </c>
      <c r="V34" s="21">
        <f>V33-VLookups!$C$54</f>
        <v>-650</v>
      </c>
      <c r="W34" s="19">
        <v>0</v>
      </c>
      <c r="X34" s="19">
        <v>0</v>
      </c>
      <c r="Y34" s="20">
        <f>Y33*(1+VLookups!$C$57/12)</f>
        <v>-152.20029768885635</v>
      </c>
      <c r="Z34" s="9" t="s">
        <v>36</v>
      </c>
      <c r="AA34" s="9" t="s">
        <v>36</v>
      </c>
      <c r="AB34" s="20">
        <f t="shared" si="0"/>
        <v>1651.3389268169865</v>
      </c>
      <c r="AC34" s="20">
        <f t="shared" si="1"/>
        <v>17152.229228077453</v>
      </c>
    </row>
    <row r="35" spans="2:29" x14ac:dyDescent="0.25">
      <c r="B35" s="9">
        <v>31</v>
      </c>
      <c r="C35" s="9">
        <f t="shared" si="2"/>
        <v>25</v>
      </c>
      <c r="D35" s="9">
        <f t="shared" si="3"/>
        <v>7</v>
      </c>
      <c r="E35" s="20">
        <f>VLookups!$C$7</f>
        <v>9166.6666666666661</v>
      </c>
      <c r="F35" s="20">
        <f>-E35*VLookups!$C$10*2</f>
        <v>-550</v>
      </c>
      <c r="G35" s="19">
        <v>0</v>
      </c>
      <c r="H35" s="20">
        <f>(-VLookups!$C$13)*(E35+F35/2)</f>
        <v>-2587.4750000000004</v>
      </c>
      <c r="I35" s="20">
        <f>-PMT(VLookups!$C$16/12,180,-FV(VLookups!$C$16/12,72,,-VLookups!$C$15))</f>
        <v>-1244.1079432345916</v>
      </c>
      <c r="J35" s="20">
        <f>-PMT(VLookups!$C$20/12,180,-FV(VLookups!$C$20/12,24,,-VLookups!$C$19))</f>
        <v>-499.96299892623148</v>
      </c>
      <c r="K35" s="21">
        <f>K34-VLookups!$C$24</f>
        <v>-421</v>
      </c>
      <c r="L35" s="19">
        <v>0</v>
      </c>
      <c r="M35" s="19">
        <v>0</v>
      </c>
      <c r="N35" s="9" t="s">
        <v>36</v>
      </c>
      <c r="O35" s="19">
        <v>0</v>
      </c>
      <c r="P35" s="19">
        <v>0</v>
      </c>
      <c r="Q35" s="9" t="s">
        <v>36</v>
      </c>
      <c r="R35" s="21">
        <f>R23*(1+VLookups!$C$45)</f>
        <v>-1688.5815</v>
      </c>
      <c r="S35" s="19">
        <v>0</v>
      </c>
      <c r="T35" s="19">
        <v>0</v>
      </c>
      <c r="U35" s="9" t="s">
        <v>36</v>
      </c>
      <c r="V35" s="21">
        <f>V34-VLookups!$C$54</f>
        <v>-655</v>
      </c>
      <c r="W35" s="19">
        <v>0</v>
      </c>
      <c r="X35" s="19">
        <v>0</v>
      </c>
      <c r="Y35" s="20">
        <f>Y34*(1+VLookups!$C$57/12)</f>
        <v>-152.6442152237822</v>
      </c>
      <c r="Z35" s="9" t="s">
        <v>36</v>
      </c>
      <c r="AA35" s="9" t="s">
        <v>36</v>
      </c>
      <c r="AB35" s="20">
        <f t="shared" si="0"/>
        <v>1642.8950092820603</v>
      </c>
      <c r="AC35" s="20">
        <f t="shared" si="1"/>
        <v>18823.711286072976</v>
      </c>
    </row>
    <row r="36" spans="2:29" x14ac:dyDescent="0.25">
      <c r="B36" s="9">
        <v>32</v>
      </c>
      <c r="C36" s="9">
        <f t="shared" si="2"/>
        <v>25</v>
      </c>
      <c r="D36" s="9">
        <f t="shared" si="3"/>
        <v>8</v>
      </c>
      <c r="E36" s="20">
        <f>VLookups!$C$7</f>
        <v>9166.6666666666661</v>
      </c>
      <c r="F36" s="20">
        <f>-E36*VLookups!$C$10*2</f>
        <v>-550</v>
      </c>
      <c r="G36" s="19">
        <v>0</v>
      </c>
      <c r="H36" s="20">
        <f>(-VLookups!$C$13)*(E36+F36/2)</f>
        <v>-2587.4750000000004</v>
      </c>
      <c r="I36" s="20">
        <f>-PMT(VLookups!$C$16/12,180,-FV(VLookups!$C$16/12,72,,-VLookups!$C$15))</f>
        <v>-1244.1079432345916</v>
      </c>
      <c r="J36" s="20">
        <f>-PMT(VLookups!$C$20/12,180,-FV(VLookups!$C$20/12,24,,-VLookups!$C$19))</f>
        <v>-499.96299892623148</v>
      </c>
      <c r="K36" s="21">
        <f>K35-VLookups!$C$24</f>
        <v>-424</v>
      </c>
      <c r="L36" s="19">
        <v>0</v>
      </c>
      <c r="M36" s="19">
        <v>0</v>
      </c>
      <c r="N36" s="9" t="s">
        <v>36</v>
      </c>
      <c r="O36" s="19">
        <v>0</v>
      </c>
      <c r="P36" s="19">
        <v>0</v>
      </c>
      <c r="Q36" s="9" t="s">
        <v>36</v>
      </c>
      <c r="R36" s="21">
        <f>R24*(1+VLookups!$C$45)</f>
        <v>-1688.5815</v>
      </c>
      <c r="S36" s="19">
        <v>0</v>
      </c>
      <c r="T36" s="19">
        <v>0</v>
      </c>
      <c r="U36" s="9" t="s">
        <v>36</v>
      </c>
      <c r="V36" s="21">
        <f>V35-VLookups!$C$54</f>
        <v>-660</v>
      </c>
      <c r="W36" s="19">
        <v>0</v>
      </c>
      <c r="X36" s="19">
        <v>0</v>
      </c>
      <c r="Y36" s="20">
        <f>Y35*(1+VLookups!$C$57/12)</f>
        <v>-153.08942751818489</v>
      </c>
      <c r="Z36" s="9" t="s">
        <v>36</v>
      </c>
      <c r="AA36" s="9" t="s">
        <v>36</v>
      </c>
      <c r="AB36" s="20">
        <f t="shared" si="0"/>
        <v>1634.4497969876577</v>
      </c>
      <c r="AC36" s="20">
        <f t="shared" si="1"/>
        <v>20489.53393520409</v>
      </c>
    </row>
    <row r="37" spans="2:29" x14ac:dyDescent="0.25">
      <c r="B37" s="9">
        <v>33</v>
      </c>
      <c r="C37" s="9">
        <f t="shared" si="2"/>
        <v>25</v>
      </c>
      <c r="D37" s="9">
        <f t="shared" si="3"/>
        <v>9</v>
      </c>
      <c r="E37" s="20">
        <f>VLookups!$C$7</f>
        <v>9166.6666666666661</v>
      </c>
      <c r="F37" s="20">
        <f>-E37*VLookups!$C$10*2</f>
        <v>-550</v>
      </c>
      <c r="G37" s="19">
        <v>0</v>
      </c>
      <c r="H37" s="20">
        <f>(-VLookups!$C$13)*(E37+F37/2)</f>
        <v>-2587.4750000000004</v>
      </c>
      <c r="I37" s="20">
        <f>-PMT(VLookups!$C$16/12,180,-FV(VLookups!$C$16/12,72,,-VLookups!$C$15))</f>
        <v>-1244.1079432345916</v>
      </c>
      <c r="J37" s="20">
        <f>-PMT(VLookups!$C$20/12,180,-FV(VLookups!$C$20/12,24,,-VLookups!$C$19))</f>
        <v>-499.96299892623148</v>
      </c>
      <c r="K37" s="21">
        <f>K36-VLookups!$C$24</f>
        <v>-427</v>
      </c>
      <c r="L37" s="19">
        <v>0</v>
      </c>
      <c r="M37" s="19">
        <v>0</v>
      </c>
      <c r="N37" s="9" t="s">
        <v>36</v>
      </c>
      <c r="O37" s="19">
        <v>0</v>
      </c>
      <c r="P37" s="19">
        <v>0</v>
      </c>
      <c r="Q37" s="9" t="s">
        <v>36</v>
      </c>
      <c r="R37" s="21">
        <f>R25*(1+VLookups!$C$45)</f>
        <v>-1688.5815</v>
      </c>
      <c r="S37" s="19">
        <v>0</v>
      </c>
      <c r="T37" s="19">
        <v>0</v>
      </c>
      <c r="U37" s="9" t="s">
        <v>36</v>
      </c>
      <c r="V37" s="21">
        <f>V36-VLookups!$C$54</f>
        <v>-665</v>
      </c>
      <c r="W37" s="19">
        <v>0</v>
      </c>
      <c r="X37" s="19">
        <v>0</v>
      </c>
      <c r="Y37" s="20">
        <f>Y36*(1+VLookups!$C$57/12)</f>
        <v>-153.53593834844628</v>
      </c>
      <c r="Z37" s="9" t="s">
        <v>36</v>
      </c>
      <c r="AA37" s="9" t="s">
        <v>36</v>
      </c>
      <c r="AB37" s="20">
        <f t="shared" si="0"/>
        <v>1626.0032861573961</v>
      </c>
      <c r="AC37" s="20">
        <f t="shared" si="1"/>
        <v>22149.686444586827</v>
      </c>
    </row>
    <row r="38" spans="2:29" x14ac:dyDescent="0.25">
      <c r="B38" s="9">
        <v>34</v>
      </c>
      <c r="C38" s="9">
        <f t="shared" si="2"/>
        <v>25</v>
      </c>
      <c r="D38" s="9">
        <f t="shared" si="3"/>
        <v>10</v>
      </c>
      <c r="E38" s="20">
        <f>VLookups!$C$7</f>
        <v>9166.6666666666661</v>
      </c>
      <c r="F38" s="20">
        <f>-E38*VLookups!$C$10*2</f>
        <v>-550</v>
      </c>
      <c r="G38" s="19">
        <v>0</v>
      </c>
      <c r="H38" s="20">
        <f>(-VLookups!$C$13)*(E38+F38/2)</f>
        <v>-2587.4750000000004</v>
      </c>
      <c r="I38" s="20">
        <f>-PMT(VLookups!$C$16/12,180,-FV(VLookups!$C$16/12,72,,-VLookups!$C$15))</f>
        <v>-1244.1079432345916</v>
      </c>
      <c r="J38" s="20">
        <f>-PMT(VLookups!$C$20/12,180,-FV(VLookups!$C$20/12,24,,-VLookups!$C$19))</f>
        <v>-499.96299892623148</v>
      </c>
      <c r="K38" s="21">
        <f>K37-VLookups!$C$24</f>
        <v>-430</v>
      </c>
      <c r="L38" s="19">
        <v>0</v>
      </c>
      <c r="M38" s="19">
        <v>0</v>
      </c>
      <c r="N38" s="9" t="s">
        <v>36</v>
      </c>
      <c r="O38" s="19">
        <v>0</v>
      </c>
      <c r="P38" s="19">
        <v>0</v>
      </c>
      <c r="Q38" s="9" t="s">
        <v>36</v>
      </c>
      <c r="R38" s="21">
        <f>R26*(1+VLookups!$C$45)</f>
        <v>-1688.5815</v>
      </c>
      <c r="S38" s="19">
        <v>0</v>
      </c>
      <c r="T38" s="19">
        <v>0</v>
      </c>
      <c r="U38" s="9" t="s">
        <v>36</v>
      </c>
      <c r="V38" s="21">
        <f>V37-VLookups!$C$54</f>
        <v>-670</v>
      </c>
      <c r="W38" s="19">
        <v>0</v>
      </c>
      <c r="X38" s="19">
        <v>0</v>
      </c>
      <c r="Y38" s="20">
        <f>Y37*(1+VLookups!$C$57/12)</f>
        <v>-153.98375150196259</v>
      </c>
      <c r="Z38" s="9" t="s">
        <v>36</v>
      </c>
      <c r="AA38" s="9" t="s">
        <v>36</v>
      </c>
      <c r="AB38" s="20">
        <f t="shared" si="0"/>
        <v>1617.55547300388</v>
      </c>
      <c r="AC38" s="20">
        <f t="shared" si="1"/>
        <v>23804.158061665017</v>
      </c>
    </row>
    <row r="39" spans="2:29" x14ac:dyDescent="0.25">
      <c r="B39" s="9">
        <v>35</v>
      </c>
      <c r="C39" s="9">
        <f t="shared" si="2"/>
        <v>25</v>
      </c>
      <c r="D39" s="9">
        <f t="shared" si="3"/>
        <v>11</v>
      </c>
      <c r="E39" s="20">
        <f>VLookups!$C$7</f>
        <v>9166.6666666666661</v>
      </c>
      <c r="F39" s="20">
        <f>-E39*VLookups!$C$10*2</f>
        <v>-550</v>
      </c>
      <c r="G39" s="19">
        <v>0</v>
      </c>
      <c r="H39" s="20">
        <f>(-VLookups!$C$13)*(E39+F39/2)</f>
        <v>-2587.4750000000004</v>
      </c>
      <c r="I39" s="20">
        <f>-PMT(VLookups!$C$16/12,180,-FV(VLookups!$C$16/12,72,,-VLookups!$C$15))</f>
        <v>-1244.1079432345916</v>
      </c>
      <c r="J39" s="20">
        <f>-PMT(VLookups!$C$20/12,180,-FV(VLookups!$C$20/12,24,,-VLookups!$C$19))</f>
        <v>-499.96299892623148</v>
      </c>
      <c r="K39" s="21">
        <f>K38-VLookups!$C$24</f>
        <v>-433</v>
      </c>
      <c r="L39" s="19">
        <v>0</v>
      </c>
      <c r="M39" s="19">
        <v>0</v>
      </c>
      <c r="N39" s="9" t="s">
        <v>36</v>
      </c>
      <c r="O39" s="19">
        <v>0</v>
      </c>
      <c r="P39" s="19">
        <v>0</v>
      </c>
      <c r="Q39" s="9" t="s">
        <v>36</v>
      </c>
      <c r="R39" s="21">
        <f>R27*(1+VLookups!$C$45)</f>
        <v>-1688.5815</v>
      </c>
      <c r="S39" s="19">
        <v>0</v>
      </c>
      <c r="T39" s="19">
        <v>0</v>
      </c>
      <c r="U39" s="9" t="s">
        <v>36</v>
      </c>
      <c r="V39" s="21">
        <f>V38-VLookups!$C$54</f>
        <v>-675</v>
      </c>
      <c r="W39" s="19">
        <v>0</v>
      </c>
      <c r="X39" s="19">
        <v>0</v>
      </c>
      <c r="Y39" s="20">
        <f>Y38*(1+VLookups!$C$57/12)</f>
        <v>-154.43287077717665</v>
      </c>
      <c r="Z39" s="9" t="s">
        <v>36</v>
      </c>
      <c r="AA39" s="9" t="s">
        <v>36</v>
      </c>
      <c r="AB39" s="20">
        <f t="shared" si="0"/>
        <v>1609.1063537286661</v>
      </c>
      <c r="AC39" s="20">
        <f t="shared" si="1"/>
        <v>25452.938012163126</v>
      </c>
    </row>
    <row r="40" spans="2:29" x14ac:dyDescent="0.25">
      <c r="B40" s="9">
        <v>36</v>
      </c>
      <c r="C40" s="9">
        <f t="shared" si="2"/>
        <v>26</v>
      </c>
      <c r="D40" s="9">
        <f t="shared" si="3"/>
        <v>0</v>
      </c>
      <c r="E40" s="20">
        <f>E29*(1+VLookups!$C$8)</f>
        <v>9487.4999999999982</v>
      </c>
      <c r="F40" s="20">
        <f>-E40*VLookups!$C$10*2</f>
        <v>-569.24999999999989</v>
      </c>
      <c r="G40" s="19">
        <v>0</v>
      </c>
      <c r="H40" s="20">
        <f>(-VLookups!$C$13)*(E40+F40/2)</f>
        <v>-2678.0366249999997</v>
      </c>
      <c r="I40" s="20">
        <f>-PMT(VLookups!$C$16/12,180,-FV(VLookups!$C$16/12,72,,-VLookups!$C$15))</f>
        <v>-1244.1079432345916</v>
      </c>
      <c r="J40" s="20">
        <f>-PMT(VLookups!$C$20/12,180,-FV(VLookups!$C$20/12,24,,-VLookups!$C$19))</f>
        <v>-499.96299892623148</v>
      </c>
      <c r="K40" s="21">
        <f>K39-VLookups!$C$24</f>
        <v>-436</v>
      </c>
      <c r="L40" s="19">
        <v>0</v>
      </c>
      <c r="M40" s="19">
        <v>0</v>
      </c>
      <c r="N40" s="9" t="s">
        <v>36</v>
      </c>
      <c r="O40" s="19">
        <v>0</v>
      </c>
      <c r="P40" s="19">
        <v>0</v>
      </c>
      <c r="Q40" s="9" t="s">
        <v>36</v>
      </c>
      <c r="R40" s="21">
        <f>R28*(1+VLookups!$C$45)</f>
        <v>-1791.5849714999999</v>
      </c>
      <c r="S40" s="19">
        <v>0</v>
      </c>
      <c r="T40" s="19">
        <v>0</v>
      </c>
      <c r="U40" s="9" t="s">
        <v>36</v>
      </c>
      <c r="V40" s="21">
        <f>V39-VLookups!$C$54</f>
        <v>-680</v>
      </c>
      <c r="W40" s="19">
        <v>0</v>
      </c>
      <c r="X40" s="19">
        <v>0</v>
      </c>
      <c r="Y40" s="20">
        <f>Y39*(1+VLookups!$C$57/12)</f>
        <v>-154.88329998361007</v>
      </c>
      <c r="Z40" s="9" t="s">
        <v>36</v>
      </c>
      <c r="AA40" s="9" t="s">
        <v>36</v>
      </c>
      <c r="AB40" s="20">
        <f t="shared" si="0"/>
        <v>1718.2991613555657</v>
      </c>
      <c r="AC40" s="20">
        <f t="shared" si="1"/>
        <v>27213.658736872298</v>
      </c>
    </row>
    <row r="41" spans="2:29" x14ac:dyDescent="0.25">
      <c r="B41" s="9">
        <v>37</v>
      </c>
      <c r="C41" s="9">
        <f t="shared" si="2"/>
        <v>26</v>
      </c>
      <c r="D41" s="9">
        <f t="shared" si="3"/>
        <v>1</v>
      </c>
      <c r="E41" s="20">
        <f>E30*(1+VLookups!$C$8)</f>
        <v>9487.4999999999982</v>
      </c>
      <c r="F41" s="20">
        <f>-E41*VLookups!$C$10*2</f>
        <v>-569.24999999999989</v>
      </c>
      <c r="G41" s="19">
        <v>0</v>
      </c>
      <c r="H41" s="20">
        <f>(-VLookups!$C$13)*(E41+F41/2)</f>
        <v>-2678.0366249999997</v>
      </c>
      <c r="I41" s="20">
        <f>-PMT(VLookups!$C$16/12,180,-FV(VLookups!$C$16/12,72,,-VLookups!$C$15))</f>
        <v>-1244.1079432345916</v>
      </c>
      <c r="J41" s="20">
        <f>-PMT(VLookups!$C$20/12,180,-FV(VLookups!$C$20/12,24,,-VLookups!$C$19))</f>
        <v>-499.96299892623148</v>
      </c>
      <c r="K41" s="21">
        <f>K40-VLookups!$C$24</f>
        <v>-439</v>
      </c>
      <c r="L41" s="19">
        <v>0</v>
      </c>
      <c r="M41" s="19">
        <v>0</v>
      </c>
      <c r="N41" s="9" t="s">
        <v>36</v>
      </c>
      <c r="O41" s="19">
        <v>0</v>
      </c>
      <c r="P41" s="19">
        <v>0</v>
      </c>
      <c r="Q41" s="9" t="s">
        <v>36</v>
      </c>
      <c r="R41" s="21">
        <f>R29*(1+VLookups!$C$45)</f>
        <v>-1791.5849714999999</v>
      </c>
      <c r="S41" s="19">
        <v>0</v>
      </c>
      <c r="T41" s="19">
        <v>0</v>
      </c>
      <c r="U41" s="9" t="s">
        <v>36</v>
      </c>
      <c r="V41" s="21">
        <f>V40-VLookups!$C$54</f>
        <v>-685</v>
      </c>
      <c r="W41" s="19">
        <v>0</v>
      </c>
      <c r="X41" s="19">
        <v>0</v>
      </c>
      <c r="Y41" s="20">
        <f>Y40*(1+VLookups!$C$57/12)</f>
        <v>-155.33504294189561</v>
      </c>
      <c r="Z41" s="9" t="s">
        <v>36</v>
      </c>
      <c r="AA41" s="9" t="s">
        <v>36</v>
      </c>
      <c r="AB41" s="20">
        <f t="shared" si="0"/>
        <v>1709.8474183972801</v>
      </c>
      <c r="AC41" s="20">
        <f t="shared" si="1"/>
        <v>28968.862253164367</v>
      </c>
    </row>
    <row r="42" spans="2:29" x14ac:dyDescent="0.25">
      <c r="B42" s="9">
        <v>38</v>
      </c>
      <c r="C42" s="9">
        <f t="shared" si="2"/>
        <v>26</v>
      </c>
      <c r="D42" s="9">
        <f t="shared" si="3"/>
        <v>2</v>
      </c>
      <c r="E42" s="20">
        <f>E31*(1+VLookups!$C$8)</f>
        <v>9487.4999999999982</v>
      </c>
      <c r="F42" s="20">
        <f>-E42*VLookups!$C$10*2</f>
        <v>-569.24999999999989</v>
      </c>
      <c r="G42" s="19">
        <v>0</v>
      </c>
      <c r="H42" s="20">
        <f>(-VLookups!$C$13)*(E42+F42/2)</f>
        <v>-2678.0366249999997</v>
      </c>
      <c r="I42" s="20">
        <f>-PMT(VLookups!$C$16/12,180,-FV(VLookups!$C$16/12,72,,-VLookups!$C$15))</f>
        <v>-1244.1079432345916</v>
      </c>
      <c r="J42" s="20">
        <f>-PMT(VLookups!$C$20/12,180,-FV(VLookups!$C$20/12,24,,-VLookups!$C$19))</f>
        <v>-499.96299892623148</v>
      </c>
      <c r="K42" s="21">
        <f>K41-VLookups!$C$24</f>
        <v>-442</v>
      </c>
      <c r="L42" s="19">
        <v>0</v>
      </c>
      <c r="M42" s="19">
        <v>0</v>
      </c>
      <c r="N42" s="9" t="s">
        <v>36</v>
      </c>
      <c r="O42" s="19">
        <v>0</v>
      </c>
      <c r="P42" s="19">
        <v>0</v>
      </c>
      <c r="Q42" s="9" t="s">
        <v>36</v>
      </c>
      <c r="R42" s="21">
        <f>R30*(1+VLookups!$C$45)</f>
        <v>-1791.5849714999999</v>
      </c>
      <c r="S42" s="19">
        <v>0</v>
      </c>
      <c r="T42" s="19">
        <v>0</v>
      </c>
      <c r="U42" s="9" t="s">
        <v>36</v>
      </c>
      <c r="V42" s="21">
        <f>V41-VLookups!$C$54</f>
        <v>-690</v>
      </c>
      <c r="W42" s="19">
        <v>0</v>
      </c>
      <c r="X42" s="19">
        <v>0</v>
      </c>
      <c r="Y42" s="20">
        <f>Y41*(1+VLookups!$C$57/12)</f>
        <v>-155.78810348380946</v>
      </c>
      <c r="Z42" s="9" t="s">
        <v>36</v>
      </c>
      <c r="AA42" s="9" t="s">
        <v>36</v>
      </c>
      <c r="AB42" s="20">
        <f t="shared" si="0"/>
        <v>1701.394357855366</v>
      </c>
      <c r="AC42" s="20">
        <f t="shared" si="1"/>
        <v>30718.538048108341</v>
      </c>
    </row>
    <row r="43" spans="2:29" x14ac:dyDescent="0.25">
      <c r="B43" s="9">
        <v>39</v>
      </c>
      <c r="C43" s="9">
        <f t="shared" si="2"/>
        <v>26</v>
      </c>
      <c r="D43" s="9">
        <f t="shared" si="3"/>
        <v>3</v>
      </c>
      <c r="E43" s="20">
        <f>E32*(1+VLookups!$C$8)</f>
        <v>9487.4999999999982</v>
      </c>
      <c r="F43" s="20">
        <f>-E43*VLookups!$C$10*2</f>
        <v>-569.24999999999989</v>
      </c>
      <c r="G43" s="19">
        <v>0</v>
      </c>
      <c r="H43" s="20">
        <f>(-VLookups!$C$13)*(E43+F43/2)</f>
        <v>-2678.0366249999997</v>
      </c>
      <c r="I43" s="20">
        <f>-PMT(VLookups!$C$16/12,180,-FV(VLookups!$C$16/12,72,,-VLookups!$C$15))</f>
        <v>-1244.1079432345916</v>
      </c>
      <c r="J43" s="20">
        <f>-PMT(VLookups!$C$20/12,180,-FV(VLookups!$C$20/12,24,,-VLookups!$C$19))</f>
        <v>-499.96299892623148</v>
      </c>
      <c r="K43" s="21">
        <f>K42-VLookups!$C$24</f>
        <v>-445</v>
      </c>
      <c r="L43" s="19">
        <v>0</v>
      </c>
      <c r="M43" s="19">
        <v>0</v>
      </c>
      <c r="N43" s="9" t="s">
        <v>36</v>
      </c>
      <c r="O43" s="19">
        <v>0</v>
      </c>
      <c r="P43" s="19">
        <v>0</v>
      </c>
      <c r="Q43" s="9" t="s">
        <v>36</v>
      </c>
      <c r="R43" s="21">
        <f>R31*(1+VLookups!$C$45)</f>
        <v>-1791.5849714999999</v>
      </c>
      <c r="S43" s="19">
        <v>0</v>
      </c>
      <c r="T43" s="19">
        <v>0</v>
      </c>
      <c r="U43" s="9" t="s">
        <v>36</v>
      </c>
      <c r="V43" s="21">
        <f>V42-VLookups!$C$54</f>
        <v>-695</v>
      </c>
      <c r="W43" s="19">
        <v>0</v>
      </c>
      <c r="X43" s="19">
        <v>0</v>
      </c>
      <c r="Y43" s="20">
        <f>Y42*(1+VLookups!$C$57/12)</f>
        <v>-156.24248545230392</v>
      </c>
      <c r="Z43" s="9" t="s">
        <v>36</v>
      </c>
      <c r="AA43" s="9" t="s">
        <v>36</v>
      </c>
      <c r="AB43" s="20">
        <f t="shared" si="0"/>
        <v>1692.9399758868719</v>
      </c>
      <c r="AC43" s="20">
        <f t="shared" si="1"/>
        <v>32462.675587408728</v>
      </c>
    </row>
    <row r="44" spans="2:29" x14ac:dyDescent="0.25">
      <c r="B44" s="9">
        <v>40</v>
      </c>
      <c r="C44" s="9">
        <f t="shared" si="2"/>
        <v>26</v>
      </c>
      <c r="D44" s="9">
        <f t="shared" si="3"/>
        <v>4</v>
      </c>
      <c r="E44" s="20">
        <f>E33*(1+VLookups!$C$8)</f>
        <v>9487.4999999999982</v>
      </c>
      <c r="F44" s="20">
        <f>-E44*VLookups!$C$10*2</f>
        <v>-569.24999999999989</v>
      </c>
      <c r="G44" s="19">
        <v>0</v>
      </c>
      <c r="H44" s="20">
        <f>(-VLookups!$C$13)*(E44+F44/2)</f>
        <v>-2678.0366249999997</v>
      </c>
      <c r="I44" s="20">
        <f>-PMT(VLookups!$C$16/12,180,-FV(VLookups!$C$16/12,72,,-VLookups!$C$15))</f>
        <v>-1244.1079432345916</v>
      </c>
      <c r="J44" s="20">
        <f>-PMT(VLookups!$C$20/12,180,-FV(VLookups!$C$20/12,24,,-VLookups!$C$19))</f>
        <v>-499.96299892623148</v>
      </c>
      <c r="K44" s="21">
        <f>K43-VLookups!$C$24</f>
        <v>-448</v>
      </c>
      <c r="L44" s="19">
        <v>0</v>
      </c>
      <c r="M44" s="19">
        <v>0</v>
      </c>
      <c r="N44" s="9" t="s">
        <v>36</v>
      </c>
      <c r="O44" s="19">
        <v>0</v>
      </c>
      <c r="P44" s="19">
        <v>0</v>
      </c>
      <c r="Q44" s="9" t="s">
        <v>36</v>
      </c>
      <c r="R44" s="21">
        <f>R32*(1+VLookups!$C$45)</f>
        <v>-1791.5849714999999</v>
      </c>
      <c r="S44" s="19">
        <v>0</v>
      </c>
      <c r="T44" s="19">
        <v>0</v>
      </c>
      <c r="U44" s="9" t="s">
        <v>36</v>
      </c>
      <c r="V44" s="21">
        <f>V43-VLookups!$C$54</f>
        <v>-700</v>
      </c>
      <c r="W44" s="19">
        <v>0</v>
      </c>
      <c r="X44" s="19">
        <v>0</v>
      </c>
      <c r="Y44" s="20">
        <f>Y43*(1+VLookups!$C$57/12)</f>
        <v>-156.69819270153982</v>
      </c>
      <c r="Z44" s="9" t="s">
        <v>36</v>
      </c>
      <c r="AA44" s="9" t="s">
        <v>36</v>
      </c>
      <c r="AB44" s="20">
        <f t="shared" si="0"/>
        <v>1684.4842686376358</v>
      </c>
      <c r="AC44" s="20">
        <f t="shared" si="1"/>
        <v>34201.264315358712</v>
      </c>
    </row>
    <row r="45" spans="2:29" x14ac:dyDescent="0.25">
      <c r="B45" s="9">
        <v>41</v>
      </c>
      <c r="C45" s="9">
        <f t="shared" si="2"/>
        <v>26</v>
      </c>
      <c r="D45" s="9">
        <f t="shared" si="3"/>
        <v>5</v>
      </c>
      <c r="E45" s="20">
        <f>E34*(1+VLookups!$C$8)</f>
        <v>9487.4999999999982</v>
      </c>
      <c r="F45" s="20">
        <f>-E45*VLookups!$C$10*2</f>
        <v>-569.24999999999989</v>
      </c>
      <c r="G45" s="19">
        <v>0</v>
      </c>
      <c r="H45" s="20">
        <f>(-VLookups!$C$13)*(E45+F45/2)</f>
        <v>-2678.0366249999997</v>
      </c>
      <c r="I45" s="20">
        <f>-PMT(VLookups!$C$16/12,180,-FV(VLookups!$C$16/12,72,,-VLookups!$C$15))</f>
        <v>-1244.1079432345916</v>
      </c>
      <c r="J45" s="20">
        <f>-PMT(VLookups!$C$20/12,180,-FV(VLookups!$C$20/12,24,,-VLookups!$C$19))</f>
        <v>-499.96299892623148</v>
      </c>
      <c r="K45" s="21">
        <f>K44-VLookups!$C$24</f>
        <v>-451</v>
      </c>
      <c r="L45" s="19">
        <v>0</v>
      </c>
      <c r="M45" s="19">
        <v>0</v>
      </c>
      <c r="N45" s="9" t="s">
        <v>36</v>
      </c>
      <c r="O45" s="19">
        <v>0</v>
      </c>
      <c r="P45" s="19">
        <v>0</v>
      </c>
      <c r="Q45" s="9" t="s">
        <v>36</v>
      </c>
      <c r="R45" s="21">
        <f>R33*(1+VLookups!$C$45)</f>
        <v>-1791.5849714999999</v>
      </c>
      <c r="S45" s="19">
        <v>0</v>
      </c>
      <c r="T45" s="19">
        <v>0</v>
      </c>
      <c r="U45" s="9" t="s">
        <v>36</v>
      </c>
      <c r="V45" s="21">
        <f>V44-VLookups!$C$54</f>
        <v>-705</v>
      </c>
      <c r="W45" s="19">
        <v>0</v>
      </c>
      <c r="X45" s="19">
        <v>0</v>
      </c>
      <c r="Y45" s="20">
        <f>Y44*(1+VLookups!$C$57/12)</f>
        <v>-157.15522909691933</v>
      </c>
      <c r="Z45" s="9" t="s">
        <v>36</v>
      </c>
      <c r="AA45" s="9" t="s">
        <v>36</v>
      </c>
      <c r="AB45" s="20">
        <f t="shared" si="0"/>
        <v>1676.0272322422563</v>
      </c>
      <c r="AC45" s="20">
        <f t="shared" si="1"/>
        <v>35934.293654793233</v>
      </c>
    </row>
    <row r="46" spans="2:29" x14ac:dyDescent="0.25">
      <c r="B46" s="9">
        <v>42</v>
      </c>
      <c r="C46" s="9">
        <f t="shared" si="2"/>
        <v>26</v>
      </c>
      <c r="D46" s="9">
        <f t="shared" si="3"/>
        <v>6</v>
      </c>
      <c r="E46" s="20">
        <f>E35*(1+VLookups!$C$8)</f>
        <v>9487.4999999999982</v>
      </c>
      <c r="F46" s="20">
        <f>-E46*VLookups!$C$10*2</f>
        <v>-569.24999999999989</v>
      </c>
      <c r="G46" s="19">
        <v>0</v>
      </c>
      <c r="H46" s="20">
        <f>(-VLookups!$C$13)*(E46+F46/2)</f>
        <v>-2678.0366249999997</v>
      </c>
      <c r="I46" s="20">
        <f>-PMT(VLookups!$C$16/12,180,-FV(VLookups!$C$16/12,72,,-VLookups!$C$15))</f>
        <v>-1244.1079432345916</v>
      </c>
      <c r="J46" s="20">
        <f>-PMT(VLookups!$C$20/12,180,-FV(VLookups!$C$20/12,24,,-VLookups!$C$19))</f>
        <v>-499.96299892623148</v>
      </c>
      <c r="K46" s="21">
        <f>K45-VLookups!$C$24</f>
        <v>-454</v>
      </c>
      <c r="L46" s="19">
        <v>0</v>
      </c>
      <c r="M46" s="19">
        <v>0</v>
      </c>
      <c r="N46" s="9" t="s">
        <v>36</v>
      </c>
      <c r="O46" s="19">
        <v>0</v>
      </c>
      <c r="P46" s="19">
        <v>0</v>
      </c>
      <c r="Q46" s="9" t="s">
        <v>36</v>
      </c>
      <c r="R46" s="21">
        <f>R34*(1+VLookups!$C$45)</f>
        <v>-1791.5849714999999</v>
      </c>
      <c r="S46" s="19">
        <v>0</v>
      </c>
      <c r="T46" s="19">
        <v>0</v>
      </c>
      <c r="U46" s="9" t="s">
        <v>36</v>
      </c>
      <c r="V46" s="21">
        <f>V45-VLookups!$C$54</f>
        <v>-710</v>
      </c>
      <c r="W46" s="19">
        <v>0</v>
      </c>
      <c r="X46" s="19">
        <v>0</v>
      </c>
      <c r="Y46" s="20">
        <f>Y45*(1+VLookups!$C$57/12)</f>
        <v>-157.61359851511867</v>
      </c>
      <c r="Z46" s="9" t="s">
        <v>36</v>
      </c>
      <c r="AA46" s="9" t="s">
        <v>36</v>
      </c>
      <c r="AB46" s="20">
        <f t="shared" si="0"/>
        <v>1667.5688628240571</v>
      </c>
      <c r="AC46" s="20">
        <f t="shared" si="1"/>
        <v>37661.753007041953</v>
      </c>
    </row>
    <row r="47" spans="2:29" x14ac:dyDescent="0.25">
      <c r="B47" s="9">
        <v>43</v>
      </c>
      <c r="C47" s="9">
        <f t="shared" si="2"/>
        <v>26</v>
      </c>
      <c r="D47" s="9">
        <f t="shared" si="3"/>
        <v>7</v>
      </c>
      <c r="E47" s="20">
        <f>E36*(1+VLookups!$C$8)</f>
        <v>9487.4999999999982</v>
      </c>
      <c r="F47" s="20">
        <f>-E47*VLookups!$C$10*2</f>
        <v>-569.24999999999989</v>
      </c>
      <c r="G47" s="19">
        <v>0</v>
      </c>
      <c r="H47" s="20">
        <f>(-VLookups!$C$13)*(E47+F47/2)</f>
        <v>-2678.0366249999997</v>
      </c>
      <c r="I47" s="20">
        <f>-PMT(VLookups!$C$16/12,180,-FV(VLookups!$C$16/12,72,,-VLookups!$C$15))</f>
        <v>-1244.1079432345916</v>
      </c>
      <c r="J47" s="20">
        <f>-PMT(VLookups!$C$20/12,180,-FV(VLookups!$C$20/12,24,,-VLookups!$C$19))</f>
        <v>-499.96299892623148</v>
      </c>
      <c r="K47" s="21">
        <f>K46-VLookups!$C$24</f>
        <v>-457</v>
      </c>
      <c r="L47" s="19">
        <v>0</v>
      </c>
      <c r="M47" s="19">
        <v>0</v>
      </c>
      <c r="N47" s="9" t="s">
        <v>36</v>
      </c>
      <c r="O47" s="19">
        <v>0</v>
      </c>
      <c r="P47" s="19">
        <v>0</v>
      </c>
      <c r="Q47" s="9" t="s">
        <v>36</v>
      </c>
      <c r="R47" s="21">
        <f>R35*(1+VLookups!$C$45)</f>
        <v>-1791.5849714999999</v>
      </c>
      <c r="S47" s="19">
        <v>0</v>
      </c>
      <c r="T47" s="19">
        <v>0</v>
      </c>
      <c r="U47" s="9" t="s">
        <v>36</v>
      </c>
      <c r="V47" s="21">
        <f>V46-VLookups!$C$54</f>
        <v>-715</v>
      </c>
      <c r="W47" s="19">
        <v>0</v>
      </c>
      <c r="X47" s="19">
        <v>0</v>
      </c>
      <c r="Y47" s="20">
        <f>Y46*(1+VLookups!$C$57/12)</f>
        <v>-158.07330484412111</v>
      </c>
      <c r="Z47" s="9" t="s">
        <v>36</v>
      </c>
      <c r="AA47" s="9" t="s">
        <v>36</v>
      </c>
      <c r="AB47" s="20">
        <f t="shared" si="0"/>
        <v>1659.1091564950545</v>
      </c>
      <c r="AC47" s="20">
        <f t="shared" si="1"/>
        <v>39383.63175188208</v>
      </c>
    </row>
    <row r="48" spans="2:29" x14ac:dyDescent="0.25">
      <c r="B48" s="9">
        <v>44</v>
      </c>
      <c r="C48" s="9">
        <f t="shared" si="2"/>
        <v>26</v>
      </c>
      <c r="D48" s="9">
        <f t="shared" si="3"/>
        <v>8</v>
      </c>
      <c r="E48" s="20">
        <f>E37*(1+VLookups!$C$8)</f>
        <v>9487.4999999999982</v>
      </c>
      <c r="F48" s="20">
        <f>-E48*VLookups!$C$10*2</f>
        <v>-569.24999999999989</v>
      </c>
      <c r="G48" s="19">
        <v>0</v>
      </c>
      <c r="H48" s="20">
        <f>(-VLookups!$C$13)*(E48+F48/2)</f>
        <v>-2678.0366249999997</v>
      </c>
      <c r="I48" s="20">
        <f>-PMT(VLookups!$C$16/12,180,-FV(VLookups!$C$16/12,72,,-VLookups!$C$15))</f>
        <v>-1244.1079432345916</v>
      </c>
      <c r="J48" s="20">
        <f>-PMT(VLookups!$C$20/12,180,-FV(VLookups!$C$20/12,24,,-VLookups!$C$19))</f>
        <v>-499.96299892623148</v>
      </c>
      <c r="K48" s="21">
        <f>K47-VLookups!$C$24</f>
        <v>-460</v>
      </c>
      <c r="L48" s="19">
        <v>0</v>
      </c>
      <c r="M48" s="19">
        <v>0</v>
      </c>
      <c r="N48" s="9" t="s">
        <v>36</v>
      </c>
      <c r="O48" s="19">
        <v>0</v>
      </c>
      <c r="P48" s="19">
        <v>0</v>
      </c>
      <c r="Q48" s="9" t="s">
        <v>36</v>
      </c>
      <c r="R48" s="21">
        <f>R36*(1+VLookups!$C$45)</f>
        <v>-1791.5849714999999</v>
      </c>
      <c r="S48" s="19">
        <v>0</v>
      </c>
      <c r="T48" s="19">
        <v>0</v>
      </c>
      <c r="U48" s="9" t="s">
        <v>36</v>
      </c>
      <c r="V48" s="21">
        <f>V47-VLookups!$C$54</f>
        <v>-720</v>
      </c>
      <c r="W48" s="19">
        <v>0</v>
      </c>
      <c r="X48" s="19">
        <v>0</v>
      </c>
      <c r="Y48" s="20">
        <f>Y47*(1+VLookups!$C$57/12)</f>
        <v>-158.53435198324979</v>
      </c>
      <c r="Z48" s="9" t="s">
        <v>36</v>
      </c>
      <c r="AA48" s="9" t="s">
        <v>36</v>
      </c>
      <c r="AB48" s="20">
        <f t="shared" si="0"/>
        <v>1650.6481093559257</v>
      </c>
      <c r="AC48" s="20">
        <f t="shared" si="1"/>
        <v>41099.919247491147</v>
      </c>
    </row>
    <row r="49" spans="2:29" x14ac:dyDescent="0.25">
      <c r="B49" s="9">
        <v>45</v>
      </c>
      <c r="C49" s="9">
        <f t="shared" si="2"/>
        <v>26</v>
      </c>
      <c r="D49" s="9">
        <f t="shared" si="3"/>
        <v>9</v>
      </c>
      <c r="E49" s="20">
        <f>E38*(1+VLookups!$C$8)</f>
        <v>9487.4999999999982</v>
      </c>
      <c r="F49" s="20">
        <f>-E49*VLookups!$C$10*2</f>
        <v>-569.24999999999989</v>
      </c>
      <c r="G49" s="19">
        <v>0</v>
      </c>
      <c r="H49" s="20">
        <f>(-VLookups!$C$13)*(E49+F49/2)</f>
        <v>-2678.0366249999997</v>
      </c>
      <c r="I49" s="20">
        <f>-PMT(VLookups!$C$16/12,180,-FV(VLookups!$C$16/12,72,,-VLookups!$C$15))</f>
        <v>-1244.1079432345916</v>
      </c>
      <c r="J49" s="20">
        <f>-PMT(VLookups!$C$20/12,180,-FV(VLookups!$C$20/12,24,,-VLookups!$C$19))</f>
        <v>-499.96299892623148</v>
      </c>
      <c r="K49" s="21">
        <f>K48-VLookups!$C$24</f>
        <v>-463</v>
      </c>
      <c r="L49" s="19">
        <v>0</v>
      </c>
      <c r="M49" s="19">
        <v>0</v>
      </c>
      <c r="N49" s="9" t="s">
        <v>36</v>
      </c>
      <c r="O49" s="19">
        <v>0</v>
      </c>
      <c r="P49" s="19">
        <v>0</v>
      </c>
      <c r="Q49" s="9" t="s">
        <v>36</v>
      </c>
      <c r="R49" s="21">
        <f>R37*(1+VLookups!$C$45)</f>
        <v>-1791.5849714999999</v>
      </c>
      <c r="S49" s="19">
        <v>0</v>
      </c>
      <c r="T49" s="19">
        <v>0</v>
      </c>
      <c r="U49" s="9" t="s">
        <v>36</v>
      </c>
      <c r="V49" s="21">
        <f>V48-VLookups!$C$54</f>
        <v>-725</v>
      </c>
      <c r="W49" s="19">
        <v>0</v>
      </c>
      <c r="X49" s="19">
        <v>0</v>
      </c>
      <c r="Y49" s="20">
        <f>Y48*(1+VLookups!$C$57/12)</f>
        <v>-158.99674384320093</v>
      </c>
      <c r="Z49" s="9" t="s">
        <v>36</v>
      </c>
      <c r="AA49" s="9" t="s">
        <v>36</v>
      </c>
      <c r="AB49" s="20">
        <f t="shared" si="0"/>
        <v>1642.1857174959748</v>
      </c>
      <c r="AC49" s="20">
        <f t="shared" si="1"/>
        <v>42810.604830399607</v>
      </c>
    </row>
    <row r="50" spans="2:29" x14ac:dyDescent="0.25">
      <c r="B50" s="9">
        <v>46</v>
      </c>
      <c r="C50" s="9">
        <f t="shared" si="2"/>
        <v>26</v>
      </c>
      <c r="D50" s="9">
        <f t="shared" si="3"/>
        <v>10</v>
      </c>
      <c r="E50" s="20">
        <f>E39*(1+VLookups!$C$8)</f>
        <v>9487.4999999999982</v>
      </c>
      <c r="F50" s="20">
        <f>-E50*VLookups!$C$10*2</f>
        <v>-569.24999999999989</v>
      </c>
      <c r="G50" s="19">
        <v>0</v>
      </c>
      <c r="H50" s="20">
        <f>(-VLookups!$C$13)*(E50+F50/2)</f>
        <v>-2678.0366249999997</v>
      </c>
      <c r="I50" s="20">
        <f>-PMT(VLookups!$C$16/12,180,-FV(VLookups!$C$16/12,72,,-VLookups!$C$15))</f>
        <v>-1244.1079432345916</v>
      </c>
      <c r="J50" s="20">
        <f>-PMT(VLookups!$C$20/12,180,-FV(VLookups!$C$20/12,24,,-VLookups!$C$19))</f>
        <v>-499.96299892623148</v>
      </c>
      <c r="K50" s="21">
        <f>K49-VLookups!$C$24</f>
        <v>-466</v>
      </c>
      <c r="L50" s="19">
        <v>0</v>
      </c>
      <c r="M50" s="19">
        <v>0</v>
      </c>
      <c r="N50" s="9" t="s">
        <v>36</v>
      </c>
      <c r="O50" s="19">
        <v>0</v>
      </c>
      <c r="P50" s="19">
        <v>0</v>
      </c>
      <c r="Q50" s="9" t="s">
        <v>36</v>
      </c>
      <c r="R50" s="21">
        <f>R38*(1+VLookups!$C$45)</f>
        <v>-1791.5849714999999</v>
      </c>
      <c r="S50" s="19">
        <v>0</v>
      </c>
      <c r="T50" s="19">
        <v>0</v>
      </c>
      <c r="U50" s="9" t="s">
        <v>36</v>
      </c>
      <c r="V50" s="21">
        <f>V49-VLookups!$C$54</f>
        <v>-730</v>
      </c>
      <c r="W50" s="19">
        <v>0</v>
      </c>
      <c r="X50" s="19">
        <v>0</v>
      </c>
      <c r="Y50" s="20">
        <f>Y49*(1+VLookups!$C$57/12)</f>
        <v>-159.46048434607692</v>
      </c>
      <c r="Z50" s="9" t="s">
        <v>36</v>
      </c>
      <c r="AA50" s="9" t="s">
        <v>36</v>
      </c>
      <c r="AB50" s="20">
        <f t="shared" si="0"/>
        <v>1633.7219769930987</v>
      </c>
      <c r="AC50" s="20">
        <f t="shared" si="1"/>
        <v>44515.67781544337</v>
      </c>
    </row>
    <row r="51" spans="2:29" x14ac:dyDescent="0.25">
      <c r="B51" s="9">
        <v>47</v>
      </c>
      <c r="C51" s="9">
        <f t="shared" si="2"/>
        <v>26</v>
      </c>
      <c r="D51" s="9">
        <f t="shared" si="3"/>
        <v>11</v>
      </c>
      <c r="E51" s="20">
        <v>9487.4999999999982</v>
      </c>
      <c r="F51" s="20">
        <f>-E51*VLookups!$C$10*2</f>
        <v>-569.24999999999989</v>
      </c>
      <c r="G51" s="19">
        <v>0</v>
      </c>
      <c r="H51" s="20">
        <f>(-VLookups!$C$13)*(E51+F51/2)</f>
        <v>-2678.0366249999997</v>
      </c>
      <c r="I51" s="20">
        <f>-PMT(VLookups!$C$16/12,180,-FV(VLookups!$C$16/12,72,,-VLookups!$C$15))</f>
        <v>-1244.1079432345916</v>
      </c>
      <c r="J51" s="20">
        <f>-PMT(VLookups!$C$20/12,180,-FV(VLookups!$C$20/12,24,,-VLookups!$C$19))</f>
        <v>-499.96299892623148</v>
      </c>
      <c r="K51" s="21">
        <f>K50-VLookups!$C$24</f>
        <v>-469</v>
      </c>
      <c r="L51" s="19">
        <v>0</v>
      </c>
      <c r="M51" s="19">
        <v>0</v>
      </c>
      <c r="N51" s="9" t="s">
        <v>36</v>
      </c>
      <c r="O51" s="19">
        <v>0</v>
      </c>
      <c r="P51" s="19">
        <v>0</v>
      </c>
      <c r="Q51" s="9" t="s">
        <v>36</v>
      </c>
      <c r="R51" s="21">
        <f>R39*(1+VLookups!$C$45)</f>
        <v>-1791.5849714999999</v>
      </c>
      <c r="S51" s="19">
        <v>0</v>
      </c>
      <c r="T51" s="19">
        <v>0</v>
      </c>
      <c r="U51" s="9" t="s">
        <v>36</v>
      </c>
      <c r="V51" s="21">
        <f>V50-VLookups!$C$54</f>
        <v>-735</v>
      </c>
      <c r="W51" s="19">
        <v>0</v>
      </c>
      <c r="X51" s="19">
        <v>0</v>
      </c>
      <c r="Y51" s="20">
        <f>Y50*(1+VLookups!$C$57/12)</f>
        <v>-159.92557742541965</v>
      </c>
      <c r="Z51" s="9" t="s">
        <v>36</v>
      </c>
      <c r="AA51" s="9" t="s">
        <v>36</v>
      </c>
      <c r="AB51" s="20">
        <f t="shared" si="0"/>
        <v>1625.2568839137559</v>
      </c>
      <c r="AC51" s="20">
        <f t="shared" si="1"/>
        <v>46215.127495716195</v>
      </c>
    </row>
    <row r="52" spans="2:29" x14ac:dyDescent="0.25">
      <c r="B52" s="9">
        <v>48</v>
      </c>
      <c r="C52" s="9">
        <f t="shared" si="2"/>
        <v>27</v>
      </c>
      <c r="D52" s="9">
        <f t="shared" si="3"/>
        <v>0</v>
      </c>
      <c r="E52" s="20">
        <f>E40*(1+VLookups!$C$8)</f>
        <v>9819.5624999999982</v>
      </c>
      <c r="F52" s="20">
        <f>-E52*VLookups!$C$10*2</f>
        <v>-589.17374999999981</v>
      </c>
      <c r="G52" s="19">
        <v>0</v>
      </c>
      <c r="H52" s="20">
        <f>(-VLookups!$C$13)*(E52+F52/2)</f>
        <v>-2771.7679068749999</v>
      </c>
      <c r="I52" s="20">
        <f>-PMT(VLookups!$C$16/12,180,-FV(VLookups!$C$16/12,72,,-VLookups!$C$15))</f>
        <v>-1244.1079432345916</v>
      </c>
      <c r="J52" s="20">
        <f>-PMT(VLookups!$C$20/12,180,-FV(VLookups!$C$20/12,24,,-VLookups!$C$19))</f>
        <v>-499.96299892623148</v>
      </c>
      <c r="K52" s="21">
        <f>K51-VLookups!$C$24</f>
        <v>-472</v>
      </c>
      <c r="L52" s="19">
        <v>0</v>
      </c>
      <c r="M52" s="19">
        <v>0</v>
      </c>
      <c r="N52" s="9" t="s">
        <v>36</v>
      </c>
      <c r="O52" s="19">
        <v>0</v>
      </c>
      <c r="P52" s="19">
        <v>0</v>
      </c>
      <c r="Q52" s="9" t="s">
        <v>36</v>
      </c>
      <c r="R52" s="21">
        <f>R40*(1+VLookups!$C$45)</f>
        <v>-1900.8716547614999</v>
      </c>
      <c r="S52" s="19">
        <v>0</v>
      </c>
      <c r="T52" s="19">
        <v>0</v>
      </c>
      <c r="U52" s="9" t="s">
        <v>36</v>
      </c>
      <c r="V52" s="21">
        <f>V51-VLookups!$C$54</f>
        <v>-740</v>
      </c>
      <c r="W52" s="19">
        <v>0</v>
      </c>
      <c r="X52" s="19">
        <v>0</v>
      </c>
      <c r="Y52" s="20">
        <f>Y51*(1+VLookups!$C$57/12)</f>
        <v>-160.3920270262438</v>
      </c>
      <c r="Z52" s="9" t="s">
        <v>36</v>
      </c>
      <c r="AA52" s="9" t="s">
        <v>36</v>
      </c>
      <c r="AB52" s="20">
        <f t="shared" si="0"/>
        <v>1735.8730941764322</v>
      </c>
      <c r="AC52" s="20">
        <f t="shared" si="1"/>
        <v>48028.025802385484</v>
      </c>
    </row>
    <row r="53" spans="2:29" x14ac:dyDescent="0.25">
      <c r="B53" s="9">
        <v>49</v>
      </c>
      <c r="C53" s="9">
        <f t="shared" si="2"/>
        <v>27</v>
      </c>
      <c r="D53" s="9">
        <f t="shared" si="3"/>
        <v>1</v>
      </c>
      <c r="E53" s="20">
        <f>E41*(1+VLookups!$C$8)</f>
        <v>9819.5624999999982</v>
      </c>
      <c r="F53" s="20">
        <f>-E53*VLookups!$C$10*2</f>
        <v>-589.17374999999981</v>
      </c>
      <c r="G53" s="19">
        <v>0</v>
      </c>
      <c r="H53" s="20">
        <f>(-VLookups!$C$13)*(E53+F53/2)</f>
        <v>-2771.7679068749999</v>
      </c>
      <c r="I53" s="20">
        <f>-PMT(VLookups!$C$16/12,180,-FV(VLookups!$C$16/12,72,,-VLookups!$C$15))</f>
        <v>-1244.1079432345916</v>
      </c>
      <c r="J53" s="20">
        <f>-PMT(VLookups!$C$20/12,180,-FV(VLookups!$C$20/12,24,,-VLookups!$C$19))</f>
        <v>-499.96299892623148</v>
      </c>
      <c r="K53" s="21">
        <f>K52-VLookups!$C$24</f>
        <v>-475</v>
      </c>
      <c r="L53" s="19">
        <v>0</v>
      </c>
      <c r="M53" s="19">
        <v>0</v>
      </c>
      <c r="N53" s="9" t="s">
        <v>36</v>
      </c>
      <c r="O53" s="19">
        <v>0</v>
      </c>
      <c r="P53" s="19">
        <v>0</v>
      </c>
      <c r="Q53" s="9" t="s">
        <v>36</v>
      </c>
      <c r="R53" s="21">
        <f>R41*(1+VLookups!$C$45)</f>
        <v>-1900.8716547614999</v>
      </c>
      <c r="S53" s="19">
        <v>0</v>
      </c>
      <c r="T53" s="19">
        <v>0</v>
      </c>
      <c r="U53" s="9" t="s">
        <v>36</v>
      </c>
      <c r="V53" s="21">
        <f>V52-VLookups!$C$54</f>
        <v>-745</v>
      </c>
      <c r="W53" s="19">
        <v>0</v>
      </c>
      <c r="X53" s="19">
        <v>0</v>
      </c>
      <c r="Y53" s="20">
        <f>Y52*(1+VLookups!$C$57/12)</f>
        <v>-160.85983710507034</v>
      </c>
      <c r="Z53" s="9" t="s">
        <v>36</v>
      </c>
      <c r="AA53" s="9" t="s">
        <v>36</v>
      </c>
      <c r="AB53" s="20">
        <f t="shared" si="0"/>
        <v>1727.4052840976058</v>
      </c>
      <c r="AC53" s="20">
        <f t="shared" si="1"/>
        <v>49835.477796153733</v>
      </c>
    </row>
    <row r="54" spans="2:29" x14ac:dyDescent="0.25">
      <c r="B54" s="9">
        <v>50</v>
      </c>
      <c r="C54" s="9">
        <f t="shared" si="2"/>
        <v>27</v>
      </c>
      <c r="D54" s="9">
        <f t="shared" si="3"/>
        <v>2</v>
      </c>
      <c r="E54" s="20">
        <f>E42*(1+VLookups!$C$8)</f>
        <v>9819.5624999999982</v>
      </c>
      <c r="F54" s="20">
        <f>-E54*VLookups!$C$10*2</f>
        <v>-589.17374999999981</v>
      </c>
      <c r="G54" s="19">
        <v>0</v>
      </c>
      <c r="H54" s="20">
        <f>(-VLookups!$C$13)*(E54+F54/2)</f>
        <v>-2771.7679068749999</v>
      </c>
      <c r="I54" s="20">
        <f>-PMT(VLookups!$C$16/12,180,-FV(VLookups!$C$16/12,72,,-VLookups!$C$15))</f>
        <v>-1244.1079432345916</v>
      </c>
      <c r="J54" s="20">
        <f>-PMT(VLookups!$C$20/12,180,-FV(VLookups!$C$20/12,24,,-VLookups!$C$19))</f>
        <v>-499.96299892623148</v>
      </c>
      <c r="K54" s="21">
        <f>K53-VLookups!$C$24</f>
        <v>-478</v>
      </c>
      <c r="L54" s="19">
        <v>0</v>
      </c>
      <c r="M54" s="19">
        <v>0</v>
      </c>
      <c r="N54" s="9" t="s">
        <v>36</v>
      </c>
      <c r="O54" s="19">
        <v>0</v>
      </c>
      <c r="P54" s="19">
        <v>0</v>
      </c>
      <c r="Q54" s="9" t="s">
        <v>36</v>
      </c>
      <c r="R54" s="21">
        <f>R42*(1+VLookups!$C$45)</f>
        <v>-1900.8716547614999</v>
      </c>
      <c r="S54" s="19">
        <v>0</v>
      </c>
      <c r="T54" s="19">
        <v>0</v>
      </c>
      <c r="U54" s="9" t="s">
        <v>36</v>
      </c>
      <c r="V54" s="21">
        <f>V53-VLookups!$C$54</f>
        <v>-750</v>
      </c>
      <c r="W54" s="19">
        <v>0</v>
      </c>
      <c r="X54" s="19">
        <v>0</v>
      </c>
      <c r="Y54" s="20">
        <f>Y53*(1+VLookups!$C$57/12)</f>
        <v>-161.32901162996012</v>
      </c>
      <c r="Z54" s="9" t="s">
        <v>36</v>
      </c>
      <c r="AA54" s="9" t="s">
        <v>36</v>
      </c>
      <c r="AB54" s="20">
        <f t="shared" si="0"/>
        <v>1718.9361095727161</v>
      </c>
      <c r="AC54" s="20">
        <f t="shared" si="1"/>
        <v>51637.473035386705</v>
      </c>
    </row>
    <row r="55" spans="2:29" x14ac:dyDescent="0.25">
      <c r="B55" s="9">
        <v>51</v>
      </c>
      <c r="C55" s="9">
        <f t="shared" si="2"/>
        <v>27</v>
      </c>
      <c r="D55" s="9">
        <f t="shared" si="3"/>
        <v>3</v>
      </c>
      <c r="E55" s="20">
        <f>E43*(1+VLookups!$C$8)</f>
        <v>9819.5624999999982</v>
      </c>
      <c r="F55" s="20">
        <f>-E55*VLookups!$C$10*2</f>
        <v>-589.17374999999981</v>
      </c>
      <c r="G55" s="19">
        <v>0</v>
      </c>
      <c r="H55" s="20">
        <f>(-VLookups!$C$13)*(E55+F55/2)</f>
        <v>-2771.7679068749999</v>
      </c>
      <c r="I55" s="20">
        <f>-PMT(VLookups!$C$16/12,180,-FV(VLookups!$C$16/12,72,,-VLookups!$C$15))</f>
        <v>-1244.1079432345916</v>
      </c>
      <c r="J55" s="20">
        <f>-PMT(VLookups!$C$20/12,180,-FV(VLookups!$C$20/12,24,,-VLookups!$C$19))</f>
        <v>-499.96299892623148</v>
      </c>
      <c r="K55" s="21">
        <f>K54-VLookups!$C$24</f>
        <v>-481</v>
      </c>
      <c r="L55" s="19">
        <v>0</v>
      </c>
      <c r="M55" s="19">
        <v>0</v>
      </c>
      <c r="N55" s="9" t="s">
        <v>36</v>
      </c>
      <c r="O55" s="19">
        <v>0</v>
      </c>
      <c r="P55" s="19">
        <v>0</v>
      </c>
      <c r="Q55" s="9" t="s">
        <v>36</v>
      </c>
      <c r="R55" s="21">
        <f>R43*(1+VLookups!$C$45)</f>
        <v>-1900.8716547614999</v>
      </c>
      <c r="S55" s="19">
        <v>0</v>
      </c>
      <c r="T55" s="19">
        <v>0</v>
      </c>
      <c r="U55" s="9" t="s">
        <v>36</v>
      </c>
      <c r="V55" s="21">
        <f>V54-VLookups!$C$54</f>
        <v>-755</v>
      </c>
      <c r="W55" s="19">
        <v>0</v>
      </c>
      <c r="X55" s="19">
        <v>0</v>
      </c>
      <c r="Y55" s="20">
        <f>Y54*(1+VLookups!$C$57/12)</f>
        <v>-161.79955458054749</v>
      </c>
      <c r="Z55" s="9" t="s">
        <v>36</v>
      </c>
      <c r="AA55" s="9" t="s">
        <v>36</v>
      </c>
      <c r="AB55" s="20">
        <f t="shared" si="0"/>
        <v>1710.4655666221286</v>
      </c>
      <c r="AC55" s="20">
        <f t="shared" si="1"/>
        <v>53434.001057067813</v>
      </c>
    </row>
    <row r="56" spans="2:29" x14ac:dyDescent="0.25">
      <c r="B56" s="9">
        <v>52</v>
      </c>
      <c r="C56" s="9">
        <f t="shared" si="2"/>
        <v>27</v>
      </c>
      <c r="D56" s="9">
        <f t="shared" si="3"/>
        <v>4</v>
      </c>
      <c r="E56" s="20">
        <f>E44*(1+VLookups!$C$8)</f>
        <v>9819.5624999999982</v>
      </c>
      <c r="F56" s="20">
        <f>-E56*VLookups!$C$10*2</f>
        <v>-589.17374999999981</v>
      </c>
      <c r="G56" s="19">
        <v>0</v>
      </c>
      <c r="H56" s="20">
        <f>(-VLookups!$C$13)*(E56+F56/2)</f>
        <v>-2771.7679068749999</v>
      </c>
      <c r="I56" s="20">
        <f>-PMT(VLookups!$C$16/12,180,-FV(VLookups!$C$16/12,72,,-VLookups!$C$15))</f>
        <v>-1244.1079432345916</v>
      </c>
      <c r="J56" s="20">
        <f>-PMT(VLookups!$C$20/12,180,-FV(VLookups!$C$20/12,24,,-VLookups!$C$19))</f>
        <v>-499.96299892623148</v>
      </c>
      <c r="K56" s="21">
        <f>K55-VLookups!$C$24</f>
        <v>-484</v>
      </c>
      <c r="L56" s="19">
        <v>0</v>
      </c>
      <c r="M56" s="19">
        <v>0</v>
      </c>
      <c r="N56" s="9" t="s">
        <v>36</v>
      </c>
      <c r="O56" s="19">
        <v>0</v>
      </c>
      <c r="P56" s="19">
        <v>0</v>
      </c>
      <c r="Q56" s="9" t="s">
        <v>36</v>
      </c>
      <c r="R56" s="21">
        <f>R44*(1+VLookups!$C$45)</f>
        <v>-1900.8716547614999</v>
      </c>
      <c r="S56" s="19">
        <v>0</v>
      </c>
      <c r="T56" s="19">
        <v>0</v>
      </c>
      <c r="U56" s="9" t="s">
        <v>36</v>
      </c>
      <c r="V56" s="21">
        <f>V55-VLookups!$C$54</f>
        <v>-760</v>
      </c>
      <c r="W56" s="19">
        <v>0</v>
      </c>
      <c r="X56" s="19">
        <v>0</v>
      </c>
      <c r="Y56" s="20">
        <f>Y55*(1+VLookups!$C$57/12)</f>
        <v>-162.2714699480741</v>
      </c>
      <c r="Z56" s="9" t="s">
        <v>36</v>
      </c>
      <c r="AA56" s="9" t="s">
        <v>36</v>
      </c>
      <c r="AB56" s="20">
        <f t="shared" si="0"/>
        <v>1701.9936512546021</v>
      </c>
      <c r="AC56" s="20">
        <f t="shared" si="1"/>
        <v>55225.051376750867</v>
      </c>
    </row>
    <row r="57" spans="2:29" x14ac:dyDescent="0.25">
      <c r="B57" s="9">
        <v>53</v>
      </c>
      <c r="C57" s="9">
        <f t="shared" si="2"/>
        <v>27</v>
      </c>
      <c r="D57" s="9">
        <f t="shared" si="3"/>
        <v>5</v>
      </c>
      <c r="E57" s="20">
        <f>E45*(1+VLookups!$C$8)</f>
        <v>9819.5624999999982</v>
      </c>
      <c r="F57" s="20">
        <f>-E57*VLookups!$C$10*2</f>
        <v>-589.17374999999981</v>
      </c>
      <c r="G57" s="19">
        <v>0</v>
      </c>
      <c r="H57" s="20">
        <f>(-VLookups!$C$13)*(E57+F57/2)</f>
        <v>-2771.7679068749999</v>
      </c>
      <c r="I57" s="20">
        <f>-PMT(VLookups!$C$16/12,180,-FV(VLookups!$C$16/12,72,,-VLookups!$C$15))</f>
        <v>-1244.1079432345916</v>
      </c>
      <c r="J57" s="20">
        <f>-PMT(VLookups!$C$20/12,180,-FV(VLookups!$C$20/12,24,,-VLookups!$C$19))</f>
        <v>-499.96299892623148</v>
      </c>
      <c r="K57" s="21">
        <f>K56-VLookups!$C$24</f>
        <v>-487</v>
      </c>
      <c r="L57" s="19">
        <v>0</v>
      </c>
      <c r="M57" s="19">
        <v>0</v>
      </c>
      <c r="N57" s="9" t="s">
        <v>36</v>
      </c>
      <c r="O57" s="19">
        <v>0</v>
      </c>
      <c r="P57" s="19">
        <v>0</v>
      </c>
      <c r="Q57" s="9" t="s">
        <v>36</v>
      </c>
      <c r="R57" s="21">
        <f>R45*(1+VLookups!$C$45)</f>
        <v>-1900.8716547614999</v>
      </c>
      <c r="S57" s="19">
        <v>0</v>
      </c>
      <c r="T57" s="19">
        <v>0</v>
      </c>
      <c r="U57" s="9" t="s">
        <v>36</v>
      </c>
      <c r="V57" s="21">
        <f>V56-VLookups!$C$54</f>
        <v>-765</v>
      </c>
      <c r="W57" s="19">
        <v>0</v>
      </c>
      <c r="X57" s="19">
        <v>0</v>
      </c>
      <c r="Y57" s="20">
        <f>Y56*(1+VLookups!$C$57/12)</f>
        <v>-162.74476173542266</v>
      </c>
      <c r="Z57" s="9" t="s">
        <v>36</v>
      </c>
      <c r="AA57" s="9" t="s">
        <v>36</v>
      </c>
      <c r="AB57" s="20">
        <f t="shared" si="0"/>
        <v>1693.5203594672532</v>
      </c>
      <c r="AC57" s="20">
        <f t="shared" si="1"/>
        <v>57010.61348851271</v>
      </c>
    </row>
    <row r="58" spans="2:29" x14ac:dyDescent="0.25">
      <c r="B58" s="9">
        <v>54</v>
      </c>
      <c r="C58" s="9">
        <f t="shared" si="2"/>
        <v>27</v>
      </c>
      <c r="D58" s="9">
        <f t="shared" si="3"/>
        <v>6</v>
      </c>
      <c r="E58" s="20">
        <f>E46*(1+VLookups!$C$8)</f>
        <v>9819.5624999999982</v>
      </c>
      <c r="F58" s="20">
        <f>-E58*VLookups!$C$10*2</f>
        <v>-589.17374999999981</v>
      </c>
      <c r="G58" s="19">
        <v>0</v>
      </c>
      <c r="H58" s="20">
        <f>(-VLookups!$C$13)*(E58+F58/2)</f>
        <v>-2771.7679068749999</v>
      </c>
      <c r="I58" s="20">
        <f>-PMT(VLookups!$C$16/12,180,-FV(VLookups!$C$16/12,72,,-VLookups!$C$15))</f>
        <v>-1244.1079432345916</v>
      </c>
      <c r="J58" s="20">
        <f>-PMT(VLookups!$C$20/12,180,-FV(VLookups!$C$20/12,24,,-VLookups!$C$19))</f>
        <v>-499.96299892623148</v>
      </c>
      <c r="K58" s="21">
        <f>K57-VLookups!$C$24</f>
        <v>-490</v>
      </c>
      <c r="L58" s="19">
        <v>0</v>
      </c>
      <c r="M58" s="19">
        <v>0</v>
      </c>
      <c r="N58" s="9" t="s">
        <v>36</v>
      </c>
      <c r="O58" s="19">
        <v>0</v>
      </c>
      <c r="P58" s="19">
        <v>0</v>
      </c>
      <c r="Q58" s="9" t="s">
        <v>36</v>
      </c>
      <c r="R58" s="21">
        <f>R46*(1+VLookups!$C$45)</f>
        <v>-1900.8716547614999</v>
      </c>
      <c r="S58" s="19">
        <v>0</v>
      </c>
      <c r="T58" s="19">
        <v>0</v>
      </c>
      <c r="U58" s="9" t="s">
        <v>36</v>
      </c>
      <c r="V58" s="21">
        <f>V57-VLookups!$C$54</f>
        <v>-770</v>
      </c>
      <c r="W58" s="19">
        <v>0</v>
      </c>
      <c r="X58" s="19">
        <v>0</v>
      </c>
      <c r="Y58" s="20">
        <f>Y57*(1+VLookups!$C$57/12)</f>
        <v>-163.21943395715098</v>
      </c>
      <c r="Z58" s="9" t="s">
        <v>36</v>
      </c>
      <c r="AA58" s="9" t="s">
        <v>36</v>
      </c>
      <c r="AB58" s="20">
        <f t="shared" si="0"/>
        <v>1685.045687245525</v>
      </c>
      <c r="AC58" s="20">
        <f t="shared" si="1"/>
        <v>58790.676864905756</v>
      </c>
    </row>
    <row r="59" spans="2:29" x14ac:dyDescent="0.25">
      <c r="B59" s="9">
        <v>55</v>
      </c>
      <c r="C59" s="9">
        <f t="shared" si="2"/>
        <v>27</v>
      </c>
      <c r="D59" s="9">
        <f t="shared" si="3"/>
        <v>7</v>
      </c>
      <c r="E59" s="20">
        <f>E47*(1+VLookups!$C$8)</f>
        <v>9819.5624999999982</v>
      </c>
      <c r="F59" s="20">
        <f>-E59*VLookups!$C$10*2</f>
        <v>-589.17374999999981</v>
      </c>
      <c r="G59" s="19">
        <v>0</v>
      </c>
      <c r="H59" s="20">
        <f>(-VLookups!$C$13)*(E59+F59/2)</f>
        <v>-2771.7679068749999</v>
      </c>
      <c r="I59" s="20">
        <f>-PMT(VLookups!$C$16/12,180,-FV(VLookups!$C$16/12,72,,-VLookups!$C$15))</f>
        <v>-1244.1079432345916</v>
      </c>
      <c r="J59" s="20">
        <f>-PMT(VLookups!$C$20/12,180,-FV(VLookups!$C$20/12,24,,-VLookups!$C$19))</f>
        <v>-499.96299892623148</v>
      </c>
      <c r="K59" s="21">
        <f>K58-VLookups!$C$24</f>
        <v>-493</v>
      </c>
      <c r="L59" s="19">
        <v>0</v>
      </c>
      <c r="M59" s="19">
        <v>0</v>
      </c>
      <c r="N59" s="9" t="s">
        <v>36</v>
      </c>
      <c r="O59" s="19">
        <v>0</v>
      </c>
      <c r="P59" s="19">
        <v>0</v>
      </c>
      <c r="Q59" s="9" t="s">
        <v>36</v>
      </c>
      <c r="R59" s="21">
        <f>R47*(1+VLookups!$C$45)</f>
        <v>-1900.8716547614999</v>
      </c>
      <c r="S59" s="19">
        <v>0</v>
      </c>
      <c r="T59" s="19">
        <v>0</v>
      </c>
      <c r="U59" s="9" t="s">
        <v>36</v>
      </c>
      <c r="V59" s="21">
        <f>V58-VLookups!$C$54</f>
        <v>-775</v>
      </c>
      <c r="W59" s="19">
        <v>0</v>
      </c>
      <c r="X59" s="19">
        <v>0</v>
      </c>
      <c r="Y59" s="20">
        <f>Y58*(1+VLookups!$C$57/12)</f>
        <v>-163.69549063952601</v>
      </c>
      <c r="Z59" s="9" t="s">
        <v>36</v>
      </c>
      <c r="AA59" s="9" t="s">
        <v>36</v>
      </c>
      <c r="AB59" s="20">
        <f t="shared" si="0"/>
        <v>1676.5696305631502</v>
      </c>
      <c r="AC59" s="20">
        <f t="shared" si="1"/>
        <v>60565.230956910418</v>
      </c>
    </row>
    <row r="60" spans="2:29" x14ac:dyDescent="0.25">
      <c r="B60" s="9">
        <v>56</v>
      </c>
      <c r="C60" s="9">
        <f t="shared" si="2"/>
        <v>27</v>
      </c>
      <c r="D60" s="9">
        <f t="shared" si="3"/>
        <v>8</v>
      </c>
      <c r="E60" s="20">
        <f>E48*(1+VLookups!$C$8)</f>
        <v>9819.5624999999982</v>
      </c>
      <c r="F60" s="20">
        <f>-E60*VLookups!$C$10*2</f>
        <v>-589.17374999999981</v>
      </c>
      <c r="G60" s="19">
        <v>0</v>
      </c>
      <c r="H60" s="20">
        <f>(-VLookups!$C$13)*(E60+F60/2)</f>
        <v>-2771.7679068749999</v>
      </c>
      <c r="I60" s="20">
        <f>-PMT(VLookups!$C$16/12,180,-FV(VLookups!$C$16/12,72,,-VLookups!$C$15))</f>
        <v>-1244.1079432345916</v>
      </c>
      <c r="J60" s="20">
        <f>-PMT(VLookups!$C$20/12,180,-FV(VLookups!$C$20/12,24,,-VLookups!$C$19))</f>
        <v>-499.96299892623148</v>
      </c>
      <c r="K60" s="21">
        <f>K59-VLookups!$C$24</f>
        <v>-496</v>
      </c>
      <c r="L60" s="19">
        <v>0</v>
      </c>
      <c r="M60" s="19">
        <v>0</v>
      </c>
      <c r="N60" s="9" t="s">
        <v>36</v>
      </c>
      <c r="O60" s="19">
        <v>0</v>
      </c>
      <c r="P60" s="19">
        <v>0</v>
      </c>
      <c r="Q60" s="9" t="s">
        <v>36</v>
      </c>
      <c r="R60" s="21">
        <f>R48*(1+VLookups!$C$45)</f>
        <v>-1900.8716547614999</v>
      </c>
      <c r="S60" s="19">
        <v>0</v>
      </c>
      <c r="T60" s="19">
        <v>0</v>
      </c>
      <c r="U60" s="9" t="s">
        <v>36</v>
      </c>
      <c r="V60" s="21">
        <f>V59-VLookups!$C$54</f>
        <v>-780</v>
      </c>
      <c r="W60" s="19">
        <v>0</v>
      </c>
      <c r="X60" s="19">
        <v>0</v>
      </c>
      <c r="Y60" s="20">
        <f>Y59*(1+VLookups!$C$57/12)</f>
        <v>-164.17293582055797</v>
      </c>
      <c r="Z60" s="9" t="s">
        <v>36</v>
      </c>
      <c r="AA60" s="9" t="s">
        <v>36</v>
      </c>
      <c r="AB60" s="20">
        <f t="shared" si="0"/>
        <v>1668.092185382118</v>
      </c>
      <c r="AC60" s="20">
        <f t="shared" si="1"/>
        <v>62334.26519388739</v>
      </c>
    </row>
    <row r="61" spans="2:29" x14ac:dyDescent="0.25">
      <c r="B61" s="9">
        <v>57</v>
      </c>
      <c r="C61" s="9">
        <f t="shared" si="2"/>
        <v>27</v>
      </c>
      <c r="D61" s="9">
        <f t="shared" si="3"/>
        <v>9</v>
      </c>
      <c r="E61" s="20">
        <f>E49*(1+VLookups!$C$8)</f>
        <v>9819.5624999999982</v>
      </c>
      <c r="F61" s="20">
        <f>-E61*VLookups!$C$10*2</f>
        <v>-589.17374999999981</v>
      </c>
      <c r="G61" s="19">
        <v>0</v>
      </c>
      <c r="H61" s="20">
        <f>(-VLookups!$C$13)*(E61+F61/2)</f>
        <v>-2771.7679068749999</v>
      </c>
      <c r="I61" s="20">
        <f>-PMT(VLookups!$C$16/12,180,-FV(VLookups!$C$16/12,72,,-VLookups!$C$15))</f>
        <v>-1244.1079432345916</v>
      </c>
      <c r="J61" s="20">
        <f>-PMT(VLookups!$C$20/12,180,-FV(VLookups!$C$20/12,24,,-VLookups!$C$19))</f>
        <v>-499.96299892623148</v>
      </c>
      <c r="K61" s="21">
        <f>K60-VLookups!$C$24</f>
        <v>-499</v>
      </c>
      <c r="L61" s="19">
        <v>0</v>
      </c>
      <c r="M61" s="19">
        <v>0</v>
      </c>
      <c r="N61" s="9" t="s">
        <v>36</v>
      </c>
      <c r="O61" s="19">
        <v>0</v>
      </c>
      <c r="P61" s="19">
        <v>0</v>
      </c>
      <c r="Q61" s="9" t="s">
        <v>36</v>
      </c>
      <c r="R61" s="21">
        <f>R49*(1+VLookups!$C$45)</f>
        <v>-1900.8716547614999</v>
      </c>
      <c r="S61" s="19">
        <v>0</v>
      </c>
      <c r="T61" s="19">
        <v>0</v>
      </c>
      <c r="U61" s="9" t="s">
        <v>36</v>
      </c>
      <c r="V61" s="21">
        <f>V60-VLookups!$C$54</f>
        <v>-785</v>
      </c>
      <c r="W61" s="19">
        <v>0</v>
      </c>
      <c r="X61" s="19">
        <v>0</v>
      </c>
      <c r="Y61" s="20">
        <f>Y60*(1+VLookups!$C$57/12)</f>
        <v>-164.65177355003459</v>
      </c>
      <c r="Z61" s="9" t="s">
        <v>36</v>
      </c>
      <c r="AA61" s="9" t="s">
        <v>36</v>
      </c>
      <c r="AB61" s="20">
        <f t="shared" si="0"/>
        <v>1659.6133476526413</v>
      </c>
      <c r="AC61" s="20">
        <f t="shared" si="1"/>
        <v>64097.768983529852</v>
      </c>
    </row>
    <row r="62" spans="2:29" x14ac:dyDescent="0.25">
      <c r="B62" s="9">
        <v>58</v>
      </c>
      <c r="C62" s="9">
        <f t="shared" si="2"/>
        <v>27</v>
      </c>
      <c r="D62" s="9">
        <f t="shared" si="3"/>
        <v>10</v>
      </c>
      <c r="E62" s="20">
        <f>E50*(1+VLookups!$C$8)</f>
        <v>9819.5624999999982</v>
      </c>
      <c r="F62" s="20">
        <f>-E62*VLookups!$C$10*2</f>
        <v>-589.17374999999981</v>
      </c>
      <c r="G62" s="19">
        <v>0</v>
      </c>
      <c r="H62" s="20">
        <f>(-VLookups!$C$13)*(E62+F62/2)</f>
        <v>-2771.7679068749999</v>
      </c>
      <c r="I62" s="20">
        <f>-PMT(VLookups!$C$16/12,180,-FV(VLookups!$C$16/12,72,,-VLookups!$C$15))</f>
        <v>-1244.1079432345916</v>
      </c>
      <c r="J62" s="20">
        <f>-PMT(VLookups!$C$20/12,180,-FV(VLookups!$C$20/12,24,,-VLookups!$C$19))</f>
        <v>-499.96299892623148</v>
      </c>
      <c r="K62" s="21">
        <f>K61-VLookups!$C$24</f>
        <v>-502</v>
      </c>
      <c r="L62" s="19">
        <v>0</v>
      </c>
      <c r="M62" s="19">
        <v>0</v>
      </c>
      <c r="N62" s="9" t="s">
        <v>36</v>
      </c>
      <c r="O62" s="19">
        <v>0</v>
      </c>
      <c r="P62" s="19">
        <v>0</v>
      </c>
      <c r="Q62" s="9" t="s">
        <v>36</v>
      </c>
      <c r="R62" s="21">
        <f>R50*(1+VLookups!$C$45)</f>
        <v>-1900.8716547614999</v>
      </c>
      <c r="S62" s="19">
        <v>0</v>
      </c>
      <c r="T62" s="19">
        <v>0</v>
      </c>
      <c r="U62" s="9" t="s">
        <v>36</v>
      </c>
      <c r="V62" s="21">
        <f>V61-VLookups!$C$54</f>
        <v>-790</v>
      </c>
      <c r="W62" s="19">
        <v>0</v>
      </c>
      <c r="X62" s="19">
        <v>0</v>
      </c>
      <c r="Y62" s="20">
        <f>Y61*(1+VLookups!$C$57/12)</f>
        <v>-165.13200788955552</v>
      </c>
      <c r="Z62" s="9" t="s">
        <v>36</v>
      </c>
      <c r="AA62" s="9" t="s">
        <v>36</v>
      </c>
      <c r="AB62" s="20">
        <f t="shared" si="0"/>
        <v>1651.1331133131205</v>
      </c>
      <c r="AC62" s="20">
        <f t="shared" si="1"/>
        <v>65855.731711815519</v>
      </c>
    </row>
    <row r="63" spans="2:29" x14ac:dyDescent="0.25">
      <c r="B63" s="9">
        <v>59</v>
      </c>
      <c r="C63" s="9">
        <f t="shared" si="2"/>
        <v>27</v>
      </c>
      <c r="D63" s="9">
        <f t="shared" si="3"/>
        <v>11</v>
      </c>
      <c r="E63" s="20">
        <f>E51*(1+VLookups!$C$8)</f>
        <v>9819.5624999999982</v>
      </c>
      <c r="F63" s="20">
        <f>-E63*VLookups!$C$10*2</f>
        <v>-589.17374999999981</v>
      </c>
      <c r="G63" s="19">
        <v>0</v>
      </c>
      <c r="H63" s="20">
        <f>(-VLookups!$C$13)*(E63+F63/2)</f>
        <v>-2771.7679068749999</v>
      </c>
      <c r="I63" s="20">
        <f>-PMT(VLookups!$C$16/12,180,-FV(VLookups!$C$16/12,72,,-VLookups!$C$15))</f>
        <v>-1244.1079432345916</v>
      </c>
      <c r="J63" s="20">
        <f>-PMT(VLookups!$C$20/12,180,-FV(VLookups!$C$20/12,24,,-VLookups!$C$19))</f>
        <v>-499.96299892623148</v>
      </c>
      <c r="K63" s="21">
        <f>K62-VLookups!$C$24</f>
        <v>-505</v>
      </c>
      <c r="L63" s="19">
        <v>0</v>
      </c>
      <c r="M63" s="19">
        <v>0</v>
      </c>
      <c r="N63" s="9" t="s">
        <v>36</v>
      </c>
      <c r="O63" s="19">
        <v>0</v>
      </c>
      <c r="P63" s="19">
        <v>0</v>
      </c>
      <c r="Q63" s="9" t="s">
        <v>36</v>
      </c>
      <c r="R63" s="21">
        <f>R51*(1+VLookups!$C$45)</f>
        <v>-1900.8716547614999</v>
      </c>
      <c r="S63" s="19">
        <v>0</v>
      </c>
      <c r="T63" s="19">
        <v>0</v>
      </c>
      <c r="U63" s="9" t="s">
        <v>36</v>
      </c>
      <c r="V63" s="21">
        <f>V62-VLookups!$C$54</f>
        <v>-795</v>
      </c>
      <c r="W63" s="19">
        <v>0</v>
      </c>
      <c r="X63" s="19">
        <v>0</v>
      </c>
      <c r="Y63" s="20">
        <f>Y62*(1+VLookups!$C$57/12)</f>
        <v>-165.61364291256672</v>
      </c>
      <c r="Z63" s="9" t="s">
        <v>36</v>
      </c>
      <c r="AA63" s="9" t="s">
        <v>36</v>
      </c>
      <c r="AB63" s="20">
        <f t="shared" si="0"/>
        <v>1642.6514782901093</v>
      </c>
      <c r="AC63" s="20">
        <f t="shared" si="1"/>
        <v>67608.142742958647</v>
      </c>
    </row>
    <row r="64" spans="2:29" x14ac:dyDescent="0.25">
      <c r="B64" s="9">
        <v>60</v>
      </c>
      <c r="C64" s="9">
        <f t="shared" si="2"/>
        <v>28</v>
      </c>
      <c r="D64" s="9">
        <f t="shared" si="3"/>
        <v>0</v>
      </c>
      <c r="E64" s="20">
        <f>E52*(1+VLookups!$C$8)</f>
        <v>10163.247187499997</v>
      </c>
      <c r="F64" s="20">
        <f>-E64*VLookups!$C$10*2</f>
        <v>-609.79483124999979</v>
      </c>
      <c r="G64" s="19">
        <v>0</v>
      </c>
      <c r="H64" s="20">
        <f>(-VLookups!$C$13)*(E64+F64/2)</f>
        <v>-2868.7797836156246</v>
      </c>
      <c r="I64" s="20">
        <f>-PMT(VLookups!$C$16/12,180,-FV(VLookups!$C$16/12,72,,-VLookups!$C$15))</f>
        <v>-1244.1079432345916</v>
      </c>
      <c r="J64" s="20">
        <f>-PMT(VLookups!$C$20/12,180,-FV(VLookups!$C$20/12,24,,-VLookups!$C$19))</f>
        <v>-499.96299892623148</v>
      </c>
      <c r="K64" s="19">
        <v>0</v>
      </c>
      <c r="L64" s="20">
        <f>-VLookups!$C$27</f>
        <v>-5000</v>
      </c>
      <c r="M64" s="19">
        <v>0</v>
      </c>
      <c r="N64" s="22">
        <v>0</v>
      </c>
      <c r="O64" s="19">
        <v>0</v>
      </c>
      <c r="P64" s="19">
        <v>0</v>
      </c>
      <c r="Q64" s="9" t="s">
        <v>36</v>
      </c>
      <c r="R64" s="21">
        <f>R52*(1+VLookups!$C$45)</f>
        <v>-2016.8248257019513</v>
      </c>
      <c r="S64" s="19">
        <v>0</v>
      </c>
      <c r="T64" s="19">
        <v>0</v>
      </c>
      <c r="U64" s="9" t="s">
        <v>36</v>
      </c>
      <c r="V64" s="21">
        <f>V63-VLookups!$C$54</f>
        <v>-800</v>
      </c>
      <c r="W64" s="21">
        <f>-VLookups!$C$59</f>
        <v>-200</v>
      </c>
      <c r="X64" s="19">
        <v>0</v>
      </c>
      <c r="Y64" s="20">
        <f>Y63*(1+VLookups!$C$57/12)</f>
        <v>-166.09668270439505</v>
      </c>
      <c r="Z64" s="9" t="s">
        <v>36</v>
      </c>
      <c r="AA64" s="9" t="s">
        <v>36</v>
      </c>
      <c r="AB64" s="20">
        <f t="shared" si="0"/>
        <v>-2937.4224623077966</v>
      </c>
      <c r="AC64" s="20">
        <f t="shared" si="1"/>
        <v>64783.400518555783</v>
      </c>
    </row>
    <row r="65" spans="2:29" x14ac:dyDescent="0.25">
      <c r="B65" s="9">
        <v>61</v>
      </c>
      <c r="C65" s="9">
        <f t="shared" si="2"/>
        <v>28</v>
      </c>
      <c r="D65" s="9">
        <f t="shared" si="3"/>
        <v>1</v>
      </c>
      <c r="E65" s="20">
        <f>E53*(1+VLookups!$C$8)</f>
        <v>10163.247187499997</v>
      </c>
      <c r="F65" s="20">
        <f>-E65*VLookups!$C$10*2</f>
        <v>-609.79483124999979</v>
      </c>
      <c r="G65" s="19">
        <v>0</v>
      </c>
      <c r="H65" s="20">
        <f>(-VLookups!$C$13)*(E65+F65/2)</f>
        <v>-2868.7797836156246</v>
      </c>
      <c r="I65" s="20">
        <f>-PMT(VLookups!$C$16/12,180,-FV(VLookups!$C$16/12,72,,-VLookups!$C$15))</f>
        <v>-1244.1079432345916</v>
      </c>
      <c r="J65" s="20">
        <f>-PMT(VLookups!$C$20/12,180,-FV(VLookups!$C$20/12,24,,-VLookups!$C$19))</f>
        <v>-499.96299892623148</v>
      </c>
      <c r="K65" s="19">
        <v>0</v>
      </c>
      <c r="L65" s="20">
        <f>VLookups!$C$30</f>
        <v>-471.78084110027339</v>
      </c>
      <c r="M65" s="20">
        <f>-VLookups!$C$32</f>
        <v>-66</v>
      </c>
      <c r="N65" s="22">
        <v>1</v>
      </c>
      <c r="O65" s="19">
        <v>0</v>
      </c>
      <c r="P65" s="19">
        <v>0</v>
      </c>
      <c r="Q65" s="9" t="s">
        <v>36</v>
      </c>
      <c r="R65" s="21">
        <f>R53*(1+VLookups!$C$45)</f>
        <v>-2016.8248257019513</v>
      </c>
      <c r="S65" s="19">
        <v>0</v>
      </c>
      <c r="T65" s="19">
        <v>0</v>
      </c>
      <c r="U65" s="9" t="s">
        <v>36</v>
      </c>
      <c r="V65" s="21">
        <f>V64-VLookups!$C$54</f>
        <v>-805</v>
      </c>
      <c r="W65" s="21">
        <f>-VLookups!$C$59</f>
        <v>-200</v>
      </c>
      <c r="X65" s="19">
        <v>0</v>
      </c>
      <c r="Y65" s="20">
        <f>Y64*(1+VLookups!$C$57/12)</f>
        <v>-166.58113136228286</v>
      </c>
      <c r="Z65" s="9" t="s">
        <v>36</v>
      </c>
      <c r="AA65" s="9" t="s">
        <v>36</v>
      </c>
      <c r="AB65" s="20">
        <f t="shared" si="0"/>
        <v>1519.3122479340423</v>
      </c>
      <c r="AC65" s="20">
        <f t="shared" si="1"/>
        <v>66410.68510068742</v>
      </c>
    </row>
    <row r="66" spans="2:29" x14ac:dyDescent="0.25">
      <c r="B66" s="9">
        <v>62</v>
      </c>
      <c r="C66" s="9">
        <f t="shared" si="2"/>
        <v>28</v>
      </c>
      <c r="D66" s="9">
        <f t="shared" si="3"/>
        <v>2</v>
      </c>
      <c r="E66" s="20">
        <f>E54*(1+VLookups!$C$8)</f>
        <v>10163.247187499997</v>
      </c>
      <c r="F66" s="20">
        <f>-E66*VLookups!$C$10*2</f>
        <v>-609.79483124999979</v>
      </c>
      <c r="G66" s="19">
        <v>0</v>
      </c>
      <c r="H66" s="20">
        <f>(-VLookups!$C$13)*(E66+F66/2)</f>
        <v>-2868.7797836156246</v>
      </c>
      <c r="I66" s="20">
        <f>-PMT(VLookups!$C$16/12,180,-FV(VLookups!$C$16/12,72,,-VLookups!$C$15))</f>
        <v>-1244.1079432345916</v>
      </c>
      <c r="J66" s="20">
        <f>-PMT(VLookups!$C$20/12,180,-FV(VLookups!$C$20/12,24,,-VLookups!$C$19))</f>
        <v>-499.96299892623148</v>
      </c>
      <c r="K66" s="19">
        <v>0</v>
      </c>
      <c r="L66" s="20">
        <f>VLookups!$C$30</f>
        <v>-471.78084110027339</v>
      </c>
      <c r="M66" s="20">
        <f>M65-VLookups!$C$33</f>
        <v>-67</v>
      </c>
      <c r="N66" s="22">
        <v>2</v>
      </c>
      <c r="O66" s="19">
        <v>0</v>
      </c>
      <c r="P66" s="19">
        <v>0</v>
      </c>
      <c r="Q66" s="9" t="s">
        <v>36</v>
      </c>
      <c r="R66" s="21">
        <f>R54*(1+VLookups!$C$45)</f>
        <v>-2016.8248257019513</v>
      </c>
      <c r="S66" s="19">
        <v>0</v>
      </c>
      <c r="T66" s="19">
        <v>0</v>
      </c>
      <c r="U66" s="9" t="s">
        <v>36</v>
      </c>
      <c r="V66" s="21">
        <f>V65-VLookups!$C$54</f>
        <v>-810</v>
      </c>
      <c r="W66" s="21">
        <f>-VLookups!$C$59</f>
        <v>-200</v>
      </c>
      <c r="X66" s="19">
        <v>0</v>
      </c>
      <c r="Y66" s="20">
        <f>Y65*(1+VLookups!$C$57/12)</f>
        <v>-167.06699299542285</v>
      </c>
      <c r="Z66" s="9" t="s">
        <v>36</v>
      </c>
      <c r="AA66" s="9" t="s">
        <v>36</v>
      </c>
      <c r="AB66" s="20">
        <f t="shared" si="0"/>
        <v>1512.8263863009022</v>
      </c>
      <c r="AC66" s="20">
        <f t="shared" si="1"/>
        <v>68034.19596215614</v>
      </c>
    </row>
    <row r="67" spans="2:29" x14ac:dyDescent="0.25">
      <c r="B67" s="9">
        <v>63</v>
      </c>
      <c r="C67" s="9">
        <f t="shared" si="2"/>
        <v>28</v>
      </c>
      <c r="D67" s="9">
        <f t="shared" si="3"/>
        <v>3</v>
      </c>
      <c r="E67" s="20">
        <f>E55*(1+VLookups!$C$8)</f>
        <v>10163.247187499997</v>
      </c>
      <c r="F67" s="20">
        <f>-E67*VLookups!$C$10*2</f>
        <v>-609.79483124999979</v>
      </c>
      <c r="G67" s="19">
        <v>0</v>
      </c>
      <c r="H67" s="20">
        <f>(-VLookups!$C$13)*(E67+F67/2)</f>
        <v>-2868.7797836156246</v>
      </c>
      <c r="I67" s="20">
        <f>-PMT(VLookups!$C$16/12,180,-FV(VLookups!$C$16/12,72,,-VLookups!$C$15))</f>
        <v>-1244.1079432345916</v>
      </c>
      <c r="J67" s="20">
        <f>-PMT(VLookups!$C$20/12,180,-FV(VLookups!$C$20/12,24,,-VLookups!$C$19))</f>
        <v>-499.96299892623148</v>
      </c>
      <c r="K67" s="19">
        <v>0</v>
      </c>
      <c r="L67" s="20">
        <f>VLookups!$C$30</f>
        <v>-471.78084110027339</v>
      </c>
      <c r="M67" s="20">
        <f>M66-VLookups!$C$33</f>
        <v>-68</v>
      </c>
      <c r="N67" s="22">
        <v>3</v>
      </c>
      <c r="O67" s="19">
        <v>0</v>
      </c>
      <c r="P67" s="19">
        <v>0</v>
      </c>
      <c r="Q67" s="9" t="s">
        <v>36</v>
      </c>
      <c r="R67" s="21">
        <f>R55*(1+VLookups!$C$45)</f>
        <v>-2016.8248257019513</v>
      </c>
      <c r="S67" s="19">
        <v>0</v>
      </c>
      <c r="T67" s="19">
        <v>0</v>
      </c>
      <c r="U67" s="9" t="s">
        <v>36</v>
      </c>
      <c r="V67" s="21">
        <f>V66-VLookups!$C$54</f>
        <v>-815</v>
      </c>
      <c r="W67" s="21">
        <f>-VLookups!$C$59</f>
        <v>-200</v>
      </c>
      <c r="X67" s="19">
        <v>0</v>
      </c>
      <c r="Y67" s="20">
        <f>Y66*(1+VLookups!$C$57/12)</f>
        <v>-167.55427172499284</v>
      </c>
      <c r="Z67" s="9" t="s">
        <v>36</v>
      </c>
      <c r="AA67" s="9" t="s">
        <v>36</v>
      </c>
      <c r="AB67" s="20">
        <f t="shared" si="0"/>
        <v>1506.3391075713323</v>
      </c>
      <c r="AC67" s="20">
        <f t="shared" si="1"/>
        <v>69653.925396331062</v>
      </c>
    </row>
    <row r="68" spans="2:29" x14ac:dyDescent="0.25">
      <c r="B68" s="9">
        <v>64</v>
      </c>
      <c r="C68" s="9">
        <f t="shared" si="2"/>
        <v>28</v>
      </c>
      <c r="D68" s="9">
        <f t="shared" si="3"/>
        <v>4</v>
      </c>
      <c r="E68" s="20">
        <f>E56*(1+VLookups!$C$8)</f>
        <v>10163.247187499997</v>
      </c>
      <c r="F68" s="20">
        <f>-E68*VLookups!$C$10*2</f>
        <v>-609.79483124999979</v>
      </c>
      <c r="G68" s="19">
        <v>0</v>
      </c>
      <c r="H68" s="20">
        <f>(-VLookups!$C$13)*(E68+F68/2)</f>
        <v>-2868.7797836156246</v>
      </c>
      <c r="I68" s="20">
        <f>-PMT(VLookups!$C$16/12,180,-FV(VLookups!$C$16/12,72,,-VLookups!$C$15))</f>
        <v>-1244.1079432345916</v>
      </c>
      <c r="J68" s="20">
        <f>-PMT(VLookups!$C$20/12,180,-FV(VLookups!$C$20/12,24,,-VLookups!$C$19))</f>
        <v>-499.96299892623148</v>
      </c>
      <c r="K68" s="19">
        <v>0</v>
      </c>
      <c r="L68" s="20">
        <f>VLookups!$C$30</f>
        <v>-471.78084110027339</v>
      </c>
      <c r="M68" s="20">
        <f>M67-VLookups!$C$33</f>
        <v>-69</v>
      </c>
      <c r="N68" s="22">
        <v>4</v>
      </c>
      <c r="O68" s="19">
        <v>0</v>
      </c>
      <c r="P68" s="19">
        <v>0</v>
      </c>
      <c r="Q68" s="9" t="s">
        <v>36</v>
      </c>
      <c r="R68" s="21">
        <f>R56*(1+VLookups!$C$45)</f>
        <v>-2016.8248257019513</v>
      </c>
      <c r="S68" s="19">
        <v>0</v>
      </c>
      <c r="T68" s="19">
        <v>0</v>
      </c>
      <c r="U68" s="9" t="s">
        <v>36</v>
      </c>
      <c r="V68" s="21">
        <f>V67-VLookups!$C$54</f>
        <v>-820</v>
      </c>
      <c r="W68" s="21">
        <f>-VLookups!$C$59</f>
        <v>-200</v>
      </c>
      <c r="X68" s="19">
        <v>0</v>
      </c>
      <c r="Y68" s="20">
        <f>Y67*(1+VLookups!$C$57/12)</f>
        <v>-168.04297168419075</v>
      </c>
      <c r="Z68" s="9" t="s">
        <v>36</v>
      </c>
      <c r="AA68" s="9" t="s">
        <v>36</v>
      </c>
      <c r="AB68" s="20">
        <f t="shared" si="0"/>
        <v>1499.8504076121344</v>
      </c>
      <c r="AC68" s="20">
        <f t="shared" si="1"/>
        <v>71269.865679603754</v>
      </c>
    </row>
    <row r="69" spans="2:29" x14ac:dyDescent="0.25">
      <c r="B69" s="9">
        <v>65</v>
      </c>
      <c r="C69" s="9">
        <f t="shared" si="2"/>
        <v>28</v>
      </c>
      <c r="D69" s="9">
        <f t="shared" si="3"/>
        <v>5</v>
      </c>
      <c r="E69" s="20">
        <f>E57*(1+VLookups!$C$8)</f>
        <v>10163.247187499997</v>
      </c>
      <c r="F69" s="20">
        <f>-E69*VLookups!$C$10*2</f>
        <v>-609.79483124999979</v>
      </c>
      <c r="G69" s="19">
        <v>0</v>
      </c>
      <c r="H69" s="20">
        <f>(-VLookups!$C$13)*(E69+F69/2)</f>
        <v>-2868.7797836156246</v>
      </c>
      <c r="I69" s="20">
        <f>-PMT(VLookups!$C$16/12,180,-FV(VLookups!$C$16/12,72,,-VLookups!$C$15))</f>
        <v>-1244.1079432345916</v>
      </c>
      <c r="J69" s="20">
        <f>-PMT(VLookups!$C$20/12,180,-FV(VLookups!$C$20/12,24,,-VLookups!$C$19))</f>
        <v>-499.96299892623148</v>
      </c>
      <c r="K69" s="19">
        <v>0</v>
      </c>
      <c r="L69" s="20">
        <f>VLookups!$C$30</f>
        <v>-471.78084110027339</v>
      </c>
      <c r="M69" s="20">
        <f>M68-VLookups!$C$33</f>
        <v>-70</v>
      </c>
      <c r="N69" s="22">
        <v>5</v>
      </c>
      <c r="O69" s="19">
        <v>0</v>
      </c>
      <c r="P69" s="19">
        <v>0</v>
      </c>
      <c r="Q69" s="9" t="s">
        <v>36</v>
      </c>
      <c r="R69" s="21">
        <f>R57*(1+VLookups!$C$45)</f>
        <v>-2016.8248257019513</v>
      </c>
      <c r="S69" s="19">
        <v>0</v>
      </c>
      <c r="T69" s="19">
        <v>0</v>
      </c>
      <c r="U69" s="9" t="s">
        <v>36</v>
      </c>
      <c r="V69" s="21">
        <f>V68-VLookups!$C$54</f>
        <v>-825</v>
      </c>
      <c r="W69" s="21">
        <f>-VLookups!$C$59</f>
        <v>-200</v>
      </c>
      <c r="X69" s="19">
        <v>0</v>
      </c>
      <c r="Y69" s="20">
        <f>Y68*(1+VLookups!$C$57/12)</f>
        <v>-168.53309701826964</v>
      </c>
      <c r="Z69" s="9" t="s">
        <v>36</v>
      </c>
      <c r="AA69" s="9" t="s">
        <v>36</v>
      </c>
      <c r="AB69" s="20">
        <f t="shared" ref="AB69:AB132" si="4">SUM(E69,F69/2,H69,I69,K69,L69,M69,O69,P69,R69,S69,T69,V69,W69,X69,Y69,G69,J69,Z69,AA69)</f>
        <v>1493.3602822780554</v>
      </c>
      <c r="AC69" s="20">
        <f t="shared" si="1"/>
        <v>72882.009071347813</v>
      </c>
    </row>
    <row r="70" spans="2:29" x14ac:dyDescent="0.25">
      <c r="B70" s="9">
        <v>66</v>
      </c>
      <c r="C70" s="9">
        <f t="shared" si="2"/>
        <v>28</v>
      </c>
      <c r="D70" s="9">
        <f t="shared" si="3"/>
        <v>6</v>
      </c>
      <c r="E70" s="20">
        <f>E58*(1+VLookups!$C$8)</f>
        <v>10163.247187499997</v>
      </c>
      <c r="F70" s="20">
        <f>-E70*VLookups!$C$10*2</f>
        <v>-609.79483124999979</v>
      </c>
      <c r="G70" s="19">
        <v>0</v>
      </c>
      <c r="H70" s="20">
        <f>(-VLookups!$C$13)*(E70+F70/2)</f>
        <v>-2868.7797836156246</v>
      </c>
      <c r="I70" s="20">
        <f>-PMT(VLookups!$C$16/12,180,-FV(VLookups!$C$16/12,72,,-VLookups!$C$15))</f>
        <v>-1244.1079432345916</v>
      </c>
      <c r="J70" s="20">
        <f>-PMT(VLookups!$C$20/12,180,-FV(VLookups!$C$20/12,24,,-VLookups!$C$19))</f>
        <v>-499.96299892623148</v>
      </c>
      <c r="K70" s="19">
        <v>0</v>
      </c>
      <c r="L70" s="20">
        <f>VLookups!$C$30</f>
        <v>-471.78084110027339</v>
      </c>
      <c r="M70" s="20">
        <f>M69-VLookups!$C$33</f>
        <v>-71</v>
      </c>
      <c r="N70" s="22">
        <v>6</v>
      </c>
      <c r="O70" s="19">
        <v>0</v>
      </c>
      <c r="P70" s="19">
        <v>0</v>
      </c>
      <c r="Q70" s="9" t="s">
        <v>36</v>
      </c>
      <c r="R70" s="21">
        <f>R58*(1+VLookups!$C$45)</f>
        <v>-2016.8248257019513</v>
      </c>
      <c r="S70" s="19">
        <v>0</v>
      </c>
      <c r="T70" s="19">
        <v>0</v>
      </c>
      <c r="U70" s="9" t="s">
        <v>36</v>
      </c>
      <c r="V70" s="21">
        <f>V69-VLookups!$C$54</f>
        <v>-830</v>
      </c>
      <c r="W70" s="21">
        <f>-VLookups!$C$59</f>
        <v>-200</v>
      </c>
      <c r="X70" s="19">
        <v>0</v>
      </c>
      <c r="Y70" s="20">
        <f>Y69*(1+VLookups!$C$57/12)</f>
        <v>-169.02465188457293</v>
      </c>
      <c r="Z70" s="9" t="s">
        <v>36</v>
      </c>
      <c r="AA70" s="9" t="s">
        <v>36</v>
      </c>
      <c r="AB70" s="20">
        <f t="shared" si="4"/>
        <v>1486.8687274117522</v>
      </c>
      <c r="AC70" s="20">
        <f t="shared" ref="AC70:AC133" si="5">AB70+AC69*(1+$AC$2/12)</f>
        <v>74490.347813878485</v>
      </c>
    </row>
    <row r="71" spans="2:29" x14ac:dyDescent="0.25">
      <c r="B71" s="9">
        <v>67</v>
      </c>
      <c r="C71" s="9">
        <f t="shared" si="2"/>
        <v>28</v>
      </c>
      <c r="D71" s="9">
        <f t="shared" si="3"/>
        <v>7</v>
      </c>
      <c r="E71" s="20">
        <f>E59*(1+VLookups!$C$8)</f>
        <v>10163.247187499997</v>
      </c>
      <c r="F71" s="20">
        <f>-E71*VLookups!$C$10*2</f>
        <v>-609.79483124999979</v>
      </c>
      <c r="G71" s="19">
        <v>0</v>
      </c>
      <c r="H71" s="20">
        <f>(-VLookups!$C$13)*(E71+F71/2)</f>
        <v>-2868.7797836156246</v>
      </c>
      <c r="I71" s="20">
        <f>-PMT(VLookups!$C$16/12,180,-FV(VLookups!$C$16/12,72,,-VLookups!$C$15))</f>
        <v>-1244.1079432345916</v>
      </c>
      <c r="J71" s="20">
        <f>-PMT(VLookups!$C$20/12,180,-FV(VLookups!$C$20/12,24,,-VLookups!$C$19))</f>
        <v>-499.96299892623148</v>
      </c>
      <c r="K71" s="19">
        <v>0</v>
      </c>
      <c r="L71" s="20">
        <f>VLookups!$C$30</f>
        <v>-471.78084110027339</v>
      </c>
      <c r="M71" s="20">
        <f>M70-VLookups!$C$33</f>
        <v>-72</v>
      </c>
      <c r="N71" s="22">
        <v>7</v>
      </c>
      <c r="O71" s="19">
        <v>0</v>
      </c>
      <c r="P71" s="19">
        <v>0</v>
      </c>
      <c r="Q71" s="9" t="s">
        <v>36</v>
      </c>
      <c r="R71" s="21">
        <f>R59*(1+VLookups!$C$45)</f>
        <v>-2016.8248257019513</v>
      </c>
      <c r="S71" s="19">
        <v>0</v>
      </c>
      <c r="T71" s="19">
        <v>0</v>
      </c>
      <c r="U71" s="9" t="s">
        <v>36</v>
      </c>
      <c r="V71" s="21">
        <f>V70-VLookups!$C$54</f>
        <v>-835</v>
      </c>
      <c r="W71" s="21">
        <f>-VLookups!$C$59</f>
        <v>-200</v>
      </c>
      <c r="X71" s="19">
        <v>0</v>
      </c>
      <c r="Y71" s="20">
        <f>Y70*(1+VLookups!$C$57/12)</f>
        <v>-169.51764045256959</v>
      </c>
      <c r="Z71" s="9" t="s">
        <v>36</v>
      </c>
      <c r="AA71" s="9" t="s">
        <v>36</v>
      </c>
      <c r="AB71" s="20">
        <f t="shared" si="4"/>
        <v>1480.3757388437555</v>
      </c>
      <c r="AC71" s="20">
        <f t="shared" si="5"/>
        <v>76094.874132412035</v>
      </c>
    </row>
    <row r="72" spans="2:29" x14ac:dyDescent="0.25">
      <c r="B72" s="9">
        <v>68</v>
      </c>
      <c r="C72" s="9">
        <f t="shared" si="2"/>
        <v>28</v>
      </c>
      <c r="D72" s="9">
        <f t="shared" si="3"/>
        <v>8</v>
      </c>
      <c r="E72" s="20">
        <f>E60*(1+VLookups!$C$8)</f>
        <v>10163.247187499997</v>
      </c>
      <c r="F72" s="20">
        <f>-E72*VLookups!$C$10*2</f>
        <v>-609.79483124999979</v>
      </c>
      <c r="G72" s="19">
        <v>0</v>
      </c>
      <c r="H72" s="20">
        <f>(-VLookups!$C$13)*(E72+F72/2)</f>
        <v>-2868.7797836156246</v>
      </c>
      <c r="I72" s="20">
        <f>-PMT(VLookups!$C$16/12,180,-FV(VLookups!$C$16/12,72,,-VLookups!$C$15))</f>
        <v>-1244.1079432345916</v>
      </c>
      <c r="J72" s="20">
        <f>-PMT(VLookups!$C$20/12,180,-FV(VLookups!$C$20/12,24,,-VLookups!$C$19))</f>
        <v>-499.96299892623148</v>
      </c>
      <c r="K72" s="19">
        <v>0</v>
      </c>
      <c r="L72" s="20">
        <f>VLookups!$C$30</f>
        <v>-471.78084110027339</v>
      </c>
      <c r="M72" s="20">
        <f>M71-VLookups!$C$33</f>
        <v>-73</v>
      </c>
      <c r="N72" s="22">
        <v>8</v>
      </c>
      <c r="O72" s="19">
        <v>0</v>
      </c>
      <c r="P72" s="19">
        <v>0</v>
      </c>
      <c r="Q72" s="9" t="s">
        <v>36</v>
      </c>
      <c r="R72" s="21">
        <f>R60*(1+VLookups!$C$45)</f>
        <v>-2016.8248257019513</v>
      </c>
      <c r="S72" s="19">
        <v>0</v>
      </c>
      <c r="T72" s="19">
        <v>0</v>
      </c>
      <c r="U72" s="9" t="s">
        <v>36</v>
      </c>
      <c r="V72" s="21">
        <f>V71-VLookups!$C$54</f>
        <v>-840</v>
      </c>
      <c r="W72" s="21">
        <f>-VLookups!$C$59</f>
        <v>-200</v>
      </c>
      <c r="X72" s="19">
        <v>0</v>
      </c>
      <c r="Y72" s="20">
        <f>Y71*(1+VLookups!$C$57/12)</f>
        <v>-170.0120669038896</v>
      </c>
      <c r="Z72" s="9" t="s">
        <v>36</v>
      </c>
      <c r="AA72" s="9" t="s">
        <v>36</v>
      </c>
      <c r="AB72" s="20">
        <f t="shared" si="4"/>
        <v>1473.8813123924353</v>
      </c>
      <c r="AC72" s="20">
        <f t="shared" si="5"/>
        <v>77695.580235025162</v>
      </c>
    </row>
    <row r="73" spans="2:29" x14ac:dyDescent="0.25">
      <c r="B73" s="9">
        <v>69</v>
      </c>
      <c r="C73" s="9">
        <f t="shared" si="2"/>
        <v>28</v>
      </c>
      <c r="D73" s="9">
        <f t="shared" si="3"/>
        <v>9</v>
      </c>
      <c r="E73" s="20">
        <f>E61*(1+VLookups!$C$8)</f>
        <v>10163.247187499997</v>
      </c>
      <c r="F73" s="20">
        <f>-E73*VLookups!$C$10*2</f>
        <v>-609.79483124999979</v>
      </c>
      <c r="G73" s="19">
        <v>0</v>
      </c>
      <c r="H73" s="20">
        <f>(-VLookups!$C$13)*(E73+F73/2)</f>
        <v>-2868.7797836156246</v>
      </c>
      <c r="I73" s="20">
        <f>-PMT(VLookups!$C$16/12,180,-FV(VLookups!$C$16/12,72,,-VLookups!$C$15))</f>
        <v>-1244.1079432345916</v>
      </c>
      <c r="J73" s="20">
        <f>-PMT(VLookups!$C$20/12,180,-FV(VLookups!$C$20/12,24,,-VLookups!$C$19))</f>
        <v>-499.96299892623148</v>
      </c>
      <c r="K73" s="19">
        <v>0</v>
      </c>
      <c r="L73" s="20">
        <f>VLookups!$C$30</f>
        <v>-471.78084110027339</v>
      </c>
      <c r="M73" s="20">
        <f>M72-VLookups!$C$33</f>
        <v>-74</v>
      </c>
      <c r="N73" s="22">
        <v>9</v>
      </c>
      <c r="O73" s="19">
        <v>0</v>
      </c>
      <c r="P73" s="19">
        <v>0</v>
      </c>
      <c r="Q73" s="9" t="s">
        <v>36</v>
      </c>
      <c r="R73" s="21">
        <f>R61*(1+VLookups!$C$45)</f>
        <v>-2016.8248257019513</v>
      </c>
      <c r="S73" s="19">
        <v>0</v>
      </c>
      <c r="T73" s="19">
        <v>0</v>
      </c>
      <c r="U73" s="9" t="s">
        <v>36</v>
      </c>
      <c r="V73" s="21">
        <f>V72-VLookups!$C$54</f>
        <v>-845</v>
      </c>
      <c r="W73" s="21">
        <f>-VLookups!$C$59</f>
        <v>-200</v>
      </c>
      <c r="X73" s="19">
        <v>0</v>
      </c>
      <c r="Y73" s="20">
        <f>Y72*(1+VLookups!$C$57/12)</f>
        <v>-170.50793543235929</v>
      </c>
      <c r="Z73" s="9" t="s">
        <v>36</v>
      </c>
      <c r="AA73" s="9" t="s">
        <v>36</v>
      </c>
      <c r="AB73" s="20">
        <f t="shared" si="4"/>
        <v>1467.3854438639657</v>
      </c>
      <c r="AC73" s="20">
        <f t="shared" si="5"/>
        <v>79292.458312614181</v>
      </c>
    </row>
    <row r="74" spans="2:29" x14ac:dyDescent="0.25">
      <c r="B74" s="9">
        <v>70</v>
      </c>
      <c r="C74" s="9">
        <f t="shared" si="2"/>
        <v>28</v>
      </c>
      <c r="D74" s="9">
        <f t="shared" si="3"/>
        <v>10</v>
      </c>
      <c r="E74" s="20">
        <f>E62*(1+VLookups!$C$8)</f>
        <v>10163.247187499997</v>
      </c>
      <c r="F74" s="20">
        <f>-E74*VLookups!$C$10*2</f>
        <v>-609.79483124999979</v>
      </c>
      <c r="G74" s="19">
        <v>0</v>
      </c>
      <c r="H74" s="20">
        <f>(-VLookups!$C$13)*(E74+F74/2)</f>
        <v>-2868.7797836156246</v>
      </c>
      <c r="I74" s="20">
        <f>-PMT(VLookups!$C$16/12,180,-FV(VLookups!$C$16/12,72,,-VLookups!$C$15))</f>
        <v>-1244.1079432345916</v>
      </c>
      <c r="J74" s="20">
        <f>-PMT(VLookups!$C$20/12,180,-FV(VLookups!$C$20/12,24,,-VLookups!$C$19))</f>
        <v>-499.96299892623148</v>
      </c>
      <c r="K74" s="19">
        <v>0</v>
      </c>
      <c r="L74" s="20">
        <f>VLookups!$C$30</f>
        <v>-471.78084110027339</v>
      </c>
      <c r="M74" s="20">
        <f>M73-VLookups!$C$33</f>
        <v>-75</v>
      </c>
      <c r="N74" s="22">
        <v>10</v>
      </c>
      <c r="O74" s="19">
        <v>0</v>
      </c>
      <c r="P74" s="19">
        <v>0</v>
      </c>
      <c r="Q74" s="9" t="s">
        <v>36</v>
      </c>
      <c r="R74" s="21">
        <f>R62*(1+VLookups!$C$45)</f>
        <v>-2016.8248257019513</v>
      </c>
      <c r="S74" s="19">
        <v>0</v>
      </c>
      <c r="T74" s="19">
        <v>0</v>
      </c>
      <c r="U74" s="9" t="s">
        <v>36</v>
      </c>
      <c r="V74" s="21">
        <f>V73-VLookups!$C$54</f>
        <v>-850</v>
      </c>
      <c r="W74" s="21">
        <f>-VLookups!$C$59</f>
        <v>-200</v>
      </c>
      <c r="X74" s="19">
        <v>0</v>
      </c>
      <c r="Y74" s="20">
        <f>Y73*(1+VLookups!$C$57/12)</f>
        <v>-171.005250244037</v>
      </c>
      <c r="Z74" s="9" t="s">
        <v>36</v>
      </c>
      <c r="AA74" s="9" t="s">
        <v>36</v>
      </c>
      <c r="AB74" s="20">
        <f t="shared" si="4"/>
        <v>1460.8881290522881</v>
      </c>
      <c r="AC74" s="20">
        <f t="shared" si="5"/>
        <v>80885.500538854161</v>
      </c>
    </row>
    <row r="75" spans="2:29" x14ac:dyDescent="0.25">
      <c r="B75" s="9">
        <v>71</v>
      </c>
      <c r="C75" s="9">
        <f t="shared" si="2"/>
        <v>28</v>
      </c>
      <c r="D75" s="9">
        <f t="shared" si="3"/>
        <v>11</v>
      </c>
      <c r="E75" s="20">
        <f>E63*(1+VLookups!$C$8)</f>
        <v>10163.247187499997</v>
      </c>
      <c r="F75" s="20">
        <f>-E75*VLookups!$C$10*2</f>
        <v>-609.79483124999979</v>
      </c>
      <c r="G75" s="19">
        <v>0</v>
      </c>
      <c r="H75" s="20">
        <f>(-VLookups!$C$13)*(E75+F75/2)</f>
        <v>-2868.7797836156246</v>
      </c>
      <c r="I75" s="20">
        <f>-PMT(VLookups!$C$16/12,180,-FV(VLookups!$C$16/12,72,,-VLookups!$C$15))</f>
        <v>-1244.1079432345916</v>
      </c>
      <c r="J75" s="20">
        <f>-PMT(VLookups!$C$20/12,180,-FV(VLookups!$C$20/12,24,,-VLookups!$C$19))</f>
        <v>-499.96299892623148</v>
      </c>
      <c r="K75" s="19">
        <v>0</v>
      </c>
      <c r="L75" s="20">
        <f>VLookups!$C$30</f>
        <v>-471.78084110027339</v>
      </c>
      <c r="M75" s="20">
        <f>M74-VLookups!$C$33</f>
        <v>-76</v>
      </c>
      <c r="N75" s="22">
        <v>11</v>
      </c>
      <c r="O75" s="19">
        <v>0</v>
      </c>
      <c r="P75" s="19">
        <v>0</v>
      </c>
      <c r="Q75" s="9" t="s">
        <v>36</v>
      </c>
      <c r="R75" s="21">
        <f>R63*(1+VLookups!$C$45)</f>
        <v>-2016.8248257019513</v>
      </c>
      <c r="S75" s="19">
        <v>0</v>
      </c>
      <c r="T75" s="19">
        <v>0</v>
      </c>
      <c r="U75" s="9" t="s">
        <v>36</v>
      </c>
      <c r="V75" s="21">
        <f>V74-VLookups!$C$54</f>
        <v>-855</v>
      </c>
      <c r="W75" s="21">
        <f>-VLookups!$C$59</f>
        <v>-200</v>
      </c>
      <c r="X75" s="19">
        <v>0</v>
      </c>
      <c r="Y75" s="20">
        <f>Y74*(1+VLookups!$C$57/12)</f>
        <v>-171.50401555724878</v>
      </c>
      <c r="Z75" s="9" t="s">
        <v>36</v>
      </c>
      <c r="AA75" s="9" t="s">
        <v>36</v>
      </c>
      <c r="AB75" s="20">
        <f t="shared" si="4"/>
        <v>1454.3893637390763</v>
      </c>
      <c r="AC75" s="20">
        <f t="shared" si="5"/>
        <v>82474.699070157993</v>
      </c>
    </row>
    <row r="76" spans="2:29" x14ac:dyDescent="0.25">
      <c r="B76" s="9">
        <v>72</v>
      </c>
      <c r="C76" s="9">
        <f t="shared" si="2"/>
        <v>29</v>
      </c>
      <c r="D76" s="9">
        <f t="shared" si="3"/>
        <v>0</v>
      </c>
      <c r="E76" s="20">
        <f>E64*(1+VLookups!$C$8)</f>
        <v>10518.960839062496</v>
      </c>
      <c r="F76" s="20">
        <f>-E76*VLookups!$C$10*2</f>
        <v>-631.13765034374978</v>
      </c>
      <c r="G76" s="19">
        <v>0</v>
      </c>
      <c r="H76" s="20">
        <f>(-VLookups!$C$13)*(E76+F76/2)</f>
        <v>-2969.1870760421712</v>
      </c>
      <c r="I76" s="20">
        <f>-PMT(VLookups!$C$16/12,180,-FV(VLookups!$C$16/12,72,,-VLookups!$C$15))</f>
        <v>-1244.1079432345916</v>
      </c>
      <c r="J76" s="20">
        <f>-PMT(VLookups!$C$20/12,180,-FV(VLookups!$C$20/12,24,,-VLookups!$C$19))</f>
        <v>-499.96299892623148</v>
      </c>
      <c r="K76" s="19">
        <v>0</v>
      </c>
      <c r="L76" s="20">
        <f>VLookups!$C$30</f>
        <v>-471.78084110027339</v>
      </c>
      <c r="M76" s="20">
        <f>M75-VLookups!$C$33</f>
        <v>-77</v>
      </c>
      <c r="N76" s="22">
        <v>12</v>
      </c>
      <c r="O76" s="19">
        <v>0</v>
      </c>
      <c r="P76" s="19">
        <v>0</v>
      </c>
      <c r="Q76" s="9" t="s">
        <v>36</v>
      </c>
      <c r="R76" s="21">
        <f>R64*(1+VLookups!$C$45)</f>
        <v>-2139.8511400697703</v>
      </c>
      <c r="S76" s="19">
        <v>0</v>
      </c>
      <c r="T76" s="19">
        <v>0</v>
      </c>
      <c r="U76" s="9" t="s">
        <v>36</v>
      </c>
      <c r="V76" s="21">
        <f>V75-VLookups!$C$54</f>
        <v>-860</v>
      </c>
      <c r="W76" s="21">
        <f>-VLookups!$C$59</f>
        <v>-200</v>
      </c>
      <c r="X76" s="19">
        <v>0</v>
      </c>
      <c r="Y76" s="20">
        <f>Y75*(1+VLookups!$C$57/12)</f>
        <v>-172.00423560262408</v>
      </c>
      <c r="Z76" s="9" t="s">
        <v>36</v>
      </c>
      <c r="AA76" s="9" t="s">
        <v>36</v>
      </c>
      <c r="AB76" s="20">
        <f t="shared" si="4"/>
        <v>1569.4977789149591</v>
      </c>
      <c r="AC76" s="20">
        <f t="shared" si="5"/>
        <v>84181.654680856547</v>
      </c>
    </row>
    <row r="77" spans="2:29" x14ac:dyDescent="0.25">
      <c r="B77" s="9">
        <v>73</v>
      </c>
      <c r="C77" s="9">
        <f t="shared" si="2"/>
        <v>29</v>
      </c>
      <c r="D77" s="9">
        <f t="shared" si="3"/>
        <v>1</v>
      </c>
      <c r="E77" s="20">
        <f>E65*(1+VLookups!$C$8)</f>
        <v>10518.960839062496</v>
      </c>
      <c r="F77" s="20">
        <f>-E77*VLookups!$C$10*2</f>
        <v>-631.13765034374978</v>
      </c>
      <c r="G77" s="19">
        <v>0</v>
      </c>
      <c r="H77" s="20">
        <f>(-VLookups!$C$13)*(E77+F77/2)</f>
        <v>-2969.1870760421712</v>
      </c>
      <c r="I77" s="20">
        <f>-PMT(VLookups!$C$16/12,180,-FV(VLookups!$C$16/12,72,,-VLookups!$C$15))</f>
        <v>-1244.1079432345916</v>
      </c>
      <c r="J77" s="20">
        <f>-PMT(VLookups!$C$20/12,180,-FV(VLookups!$C$20/12,24,,-VLookups!$C$19))</f>
        <v>-499.96299892623148</v>
      </c>
      <c r="K77" s="19">
        <v>0</v>
      </c>
      <c r="L77" s="20">
        <f>VLookups!$C$30</f>
        <v>-471.78084110027339</v>
      </c>
      <c r="M77" s="20">
        <f>M76-VLookups!$C$33</f>
        <v>-78</v>
      </c>
      <c r="N77" s="22">
        <v>13</v>
      </c>
      <c r="O77" s="19">
        <v>0</v>
      </c>
      <c r="P77" s="19">
        <v>0</v>
      </c>
      <c r="Q77" s="9" t="s">
        <v>36</v>
      </c>
      <c r="R77" s="21">
        <f>R65*(1+VLookups!$C$45)</f>
        <v>-2139.8511400697703</v>
      </c>
      <c r="S77" s="19">
        <v>0</v>
      </c>
      <c r="T77" s="19">
        <v>0</v>
      </c>
      <c r="U77" s="9" t="s">
        <v>36</v>
      </c>
      <c r="V77" s="21">
        <f>V76-VLookups!$C$54</f>
        <v>-865</v>
      </c>
      <c r="W77" s="21">
        <f>-VLookups!$C$59</f>
        <v>-200</v>
      </c>
      <c r="X77" s="19">
        <v>0</v>
      </c>
      <c r="Y77" s="20">
        <f>Y76*(1+VLookups!$C$57/12)</f>
        <v>-172.50591462313173</v>
      </c>
      <c r="Z77" s="9" t="s">
        <v>36</v>
      </c>
      <c r="AA77" s="9" t="s">
        <v>36</v>
      </c>
      <c r="AB77" s="20">
        <f t="shared" si="4"/>
        <v>1562.9960998944514</v>
      </c>
      <c r="AC77" s="20">
        <f t="shared" si="5"/>
        <v>85884.953538552421</v>
      </c>
    </row>
    <row r="78" spans="2:29" x14ac:dyDescent="0.25">
      <c r="B78" s="9">
        <v>74</v>
      </c>
      <c r="C78" s="9">
        <f t="shared" si="2"/>
        <v>29</v>
      </c>
      <c r="D78" s="9">
        <f t="shared" si="3"/>
        <v>2</v>
      </c>
      <c r="E78" s="20">
        <f>E66*(1+VLookups!$C$8)</f>
        <v>10518.960839062496</v>
      </c>
      <c r="F78" s="20">
        <f>-E78*VLookups!$C$10*2</f>
        <v>-631.13765034374978</v>
      </c>
      <c r="G78" s="19">
        <v>0</v>
      </c>
      <c r="H78" s="20">
        <f>(-VLookups!$C$13)*(E78+F78/2)</f>
        <v>-2969.1870760421712</v>
      </c>
      <c r="I78" s="20">
        <f>-PMT(VLookups!$C$16/12,180,-FV(VLookups!$C$16/12,72,,-VLookups!$C$15))</f>
        <v>-1244.1079432345916</v>
      </c>
      <c r="J78" s="20">
        <f>-PMT(VLookups!$C$20/12,180,-FV(VLookups!$C$20/12,24,,-VLookups!$C$19))</f>
        <v>-499.96299892623148</v>
      </c>
      <c r="K78" s="19">
        <v>0</v>
      </c>
      <c r="L78" s="20">
        <f>VLookups!$C$30</f>
        <v>-471.78084110027339</v>
      </c>
      <c r="M78" s="20">
        <f>M77-VLookups!$C$33</f>
        <v>-79</v>
      </c>
      <c r="N78" s="22">
        <v>14</v>
      </c>
      <c r="O78" s="19">
        <v>0</v>
      </c>
      <c r="P78" s="19">
        <v>0</v>
      </c>
      <c r="Q78" s="9" t="s">
        <v>36</v>
      </c>
      <c r="R78" s="21">
        <f>R66*(1+VLookups!$C$45)</f>
        <v>-2139.8511400697703</v>
      </c>
      <c r="S78" s="19">
        <v>0</v>
      </c>
      <c r="T78" s="19">
        <v>0</v>
      </c>
      <c r="U78" s="9" t="s">
        <v>36</v>
      </c>
      <c r="V78" s="21">
        <f>V77-VLookups!$C$54</f>
        <v>-870</v>
      </c>
      <c r="W78" s="21">
        <f>-VLookups!$C$59</f>
        <v>-200</v>
      </c>
      <c r="X78" s="19">
        <v>0</v>
      </c>
      <c r="Y78" s="20">
        <f>Y77*(1+VLookups!$C$57/12)</f>
        <v>-173.00905687411586</v>
      </c>
      <c r="Z78" s="9" t="s">
        <v>36</v>
      </c>
      <c r="AA78" s="9" t="s">
        <v>36</v>
      </c>
      <c r="AB78" s="20">
        <f t="shared" si="4"/>
        <v>1556.4929576434677</v>
      </c>
      <c r="AC78" s="20">
        <f t="shared" si="5"/>
        <v>87584.588085426818</v>
      </c>
    </row>
    <row r="79" spans="2:29" x14ac:dyDescent="0.25">
      <c r="B79" s="9">
        <v>75</v>
      </c>
      <c r="C79" s="9">
        <f t="shared" si="2"/>
        <v>29</v>
      </c>
      <c r="D79" s="9">
        <f t="shared" si="3"/>
        <v>3</v>
      </c>
      <c r="E79" s="20">
        <f>E67*(1+VLookups!$C$8)</f>
        <v>10518.960839062496</v>
      </c>
      <c r="F79" s="20">
        <f>-E79*VLookups!$C$10*2</f>
        <v>-631.13765034374978</v>
      </c>
      <c r="G79" s="19">
        <v>0</v>
      </c>
      <c r="H79" s="20">
        <f>(-VLookups!$C$13)*(E79+F79/2)</f>
        <v>-2969.1870760421712</v>
      </c>
      <c r="I79" s="20">
        <f>-PMT(VLookups!$C$16/12,180,-FV(VLookups!$C$16/12,72,,-VLookups!$C$15))</f>
        <v>-1244.1079432345916</v>
      </c>
      <c r="J79" s="20">
        <f>-PMT(VLookups!$C$20/12,180,-FV(VLookups!$C$20/12,24,,-VLookups!$C$19))</f>
        <v>-499.96299892623148</v>
      </c>
      <c r="K79" s="19">
        <v>0</v>
      </c>
      <c r="L79" s="20">
        <f>VLookups!$C$30</f>
        <v>-471.78084110027339</v>
      </c>
      <c r="M79" s="20">
        <f>M78-VLookups!$C$33</f>
        <v>-80</v>
      </c>
      <c r="N79" s="22">
        <v>15</v>
      </c>
      <c r="O79" s="19">
        <v>0</v>
      </c>
      <c r="P79" s="19">
        <v>0</v>
      </c>
      <c r="Q79" s="9" t="s">
        <v>36</v>
      </c>
      <c r="R79" s="21">
        <f>R67*(1+VLookups!$C$45)</f>
        <v>-2139.8511400697703</v>
      </c>
      <c r="S79" s="19">
        <v>0</v>
      </c>
      <c r="T79" s="19">
        <v>0</v>
      </c>
      <c r="U79" s="9" t="s">
        <v>36</v>
      </c>
      <c r="V79" s="21">
        <f>V78-VLookups!$C$54</f>
        <v>-875</v>
      </c>
      <c r="W79" s="21">
        <f>-VLookups!$C$59</f>
        <v>-200</v>
      </c>
      <c r="X79" s="19">
        <v>0</v>
      </c>
      <c r="Y79" s="20">
        <f>Y78*(1+VLookups!$C$57/12)</f>
        <v>-173.51366662333203</v>
      </c>
      <c r="Z79" s="9" t="s">
        <v>36</v>
      </c>
      <c r="AA79" s="9" t="s">
        <v>36</v>
      </c>
      <c r="AB79" s="20">
        <f t="shared" si="4"/>
        <v>1549.9883478942513</v>
      </c>
      <c r="AC79" s="20">
        <f t="shared" si="5"/>
        <v>89280.550746796784</v>
      </c>
    </row>
    <row r="80" spans="2:29" x14ac:dyDescent="0.25">
      <c r="B80" s="9">
        <v>76</v>
      </c>
      <c r="C80" s="9">
        <f t="shared" si="2"/>
        <v>29</v>
      </c>
      <c r="D80" s="9">
        <f t="shared" si="3"/>
        <v>4</v>
      </c>
      <c r="E80" s="20">
        <f>E68*(1+VLookups!$C$8)</f>
        <v>10518.960839062496</v>
      </c>
      <c r="F80" s="20">
        <f>-E80*VLookups!$C$10*2</f>
        <v>-631.13765034374978</v>
      </c>
      <c r="G80" s="19">
        <v>0</v>
      </c>
      <c r="H80" s="20">
        <f>(-VLookups!$C$13)*(E80+F80/2)</f>
        <v>-2969.1870760421712</v>
      </c>
      <c r="I80" s="20">
        <f>-PMT(VLookups!$C$16/12,180,-FV(VLookups!$C$16/12,72,,-VLookups!$C$15))</f>
        <v>-1244.1079432345916</v>
      </c>
      <c r="J80" s="20">
        <f>-PMT(VLookups!$C$20/12,180,-FV(VLookups!$C$20/12,24,,-VLookups!$C$19))</f>
        <v>-499.96299892623148</v>
      </c>
      <c r="K80" s="19">
        <v>0</v>
      </c>
      <c r="L80" s="20">
        <f>VLookups!$C$30</f>
        <v>-471.78084110027339</v>
      </c>
      <c r="M80" s="20">
        <f>M79-VLookups!$C$33</f>
        <v>-81</v>
      </c>
      <c r="N80" s="22">
        <v>16</v>
      </c>
      <c r="O80" s="19">
        <v>0</v>
      </c>
      <c r="P80" s="19">
        <v>0</v>
      </c>
      <c r="Q80" s="9" t="s">
        <v>36</v>
      </c>
      <c r="R80" s="21">
        <f>R68*(1+VLookups!$C$45)</f>
        <v>-2139.8511400697703</v>
      </c>
      <c r="S80" s="19">
        <v>0</v>
      </c>
      <c r="T80" s="19">
        <v>0</v>
      </c>
      <c r="U80" s="9" t="s">
        <v>36</v>
      </c>
      <c r="V80" s="21">
        <f>V79-VLookups!$C$54</f>
        <v>-880</v>
      </c>
      <c r="W80" s="21">
        <f>-VLookups!$C$59</f>
        <v>-200</v>
      </c>
      <c r="X80" s="19">
        <v>0</v>
      </c>
      <c r="Y80" s="20">
        <f>Y79*(1+VLookups!$C$57/12)</f>
        <v>-174.01974815098342</v>
      </c>
      <c r="Z80" s="9" t="s">
        <v>36</v>
      </c>
      <c r="AA80" s="9" t="s">
        <v>36</v>
      </c>
      <c r="AB80" s="20">
        <f t="shared" si="4"/>
        <v>1543.4822663666</v>
      </c>
      <c r="AC80" s="20">
        <f t="shared" si="5"/>
        <v>90972.833931074711</v>
      </c>
    </row>
    <row r="81" spans="2:29" x14ac:dyDescent="0.25">
      <c r="B81" s="9">
        <v>77</v>
      </c>
      <c r="C81" s="9">
        <f t="shared" ref="C81:C144" si="6">C69+1</f>
        <v>29</v>
      </c>
      <c r="D81" s="9">
        <f t="shared" si="3"/>
        <v>5</v>
      </c>
      <c r="E81" s="20">
        <f>E69*(1+VLookups!$C$8)</f>
        <v>10518.960839062496</v>
      </c>
      <c r="F81" s="20">
        <f>-E81*VLookups!$C$10*2</f>
        <v>-631.13765034374978</v>
      </c>
      <c r="G81" s="19">
        <v>0</v>
      </c>
      <c r="H81" s="20">
        <f>(-VLookups!$C$13)*(E81+F81/2)</f>
        <v>-2969.1870760421712</v>
      </c>
      <c r="I81" s="20">
        <f>-PMT(VLookups!$C$16/12,180,-FV(VLookups!$C$16/12,72,,-VLookups!$C$15))</f>
        <v>-1244.1079432345916</v>
      </c>
      <c r="J81" s="20">
        <f>-PMT(VLookups!$C$20/12,180,-FV(VLookups!$C$20/12,24,,-VLookups!$C$19))</f>
        <v>-499.96299892623148</v>
      </c>
      <c r="K81" s="19">
        <v>0</v>
      </c>
      <c r="L81" s="20">
        <f>VLookups!$C$30</f>
        <v>-471.78084110027339</v>
      </c>
      <c r="M81" s="20">
        <f>M80-VLookups!$C$33</f>
        <v>-82</v>
      </c>
      <c r="N81" s="22">
        <v>17</v>
      </c>
      <c r="O81" s="19">
        <v>0</v>
      </c>
      <c r="P81" s="19">
        <v>0</v>
      </c>
      <c r="Q81" s="9" t="s">
        <v>36</v>
      </c>
      <c r="R81" s="21">
        <f>R69*(1+VLookups!$C$45)</f>
        <v>-2139.8511400697703</v>
      </c>
      <c r="S81" s="19">
        <v>0</v>
      </c>
      <c r="T81" s="19">
        <v>0</v>
      </c>
      <c r="U81" s="9" t="s">
        <v>36</v>
      </c>
      <c r="V81" s="21">
        <f>V80-VLookups!$C$54</f>
        <v>-885</v>
      </c>
      <c r="W81" s="21">
        <f>-VLookups!$C$59</f>
        <v>-200</v>
      </c>
      <c r="X81" s="19">
        <v>0</v>
      </c>
      <c r="Y81" s="20">
        <f>Y80*(1+VLookups!$C$57/12)</f>
        <v>-174.52730574975712</v>
      </c>
      <c r="Z81" s="9" t="s">
        <v>36</v>
      </c>
      <c r="AA81" s="9" t="s">
        <v>36</v>
      </c>
      <c r="AB81" s="20">
        <f t="shared" si="4"/>
        <v>1536.9747087678263</v>
      </c>
      <c r="AC81" s="20">
        <f t="shared" si="5"/>
        <v>92661.430029727664</v>
      </c>
    </row>
    <row r="82" spans="2:29" x14ac:dyDescent="0.25">
      <c r="B82" s="9">
        <v>78</v>
      </c>
      <c r="C82" s="9">
        <f t="shared" si="6"/>
        <v>29</v>
      </c>
      <c r="D82" s="9">
        <f t="shared" ref="D82:D145" si="7">D70</f>
        <v>6</v>
      </c>
      <c r="E82" s="20">
        <f>E70*(1+VLookups!$C$8)</f>
        <v>10518.960839062496</v>
      </c>
      <c r="F82" s="20">
        <f>-E82*VLookups!$C$10*2</f>
        <v>-631.13765034374978</v>
      </c>
      <c r="G82" s="19">
        <v>0</v>
      </c>
      <c r="H82" s="20">
        <f>(-VLookups!$C$13)*(E82+F82/2)</f>
        <v>-2969.1870760421712</v>
      </c>
      <c r="I82" s="20">
        <f>-PMT(VLookups!$C$16/12,180,-FV(VLookups!$C$16/12,72,,-VLookups!$C$15))</f>
        <v>-1244.1079432345916</v>
      </c>
      <c r="J82" s="20">
        <f>-PMT(VLookups!$C$20/12,180,-FV(VLookups!$C$20/12,24,,-VLookups!$C$19))</f>
        <v>-499.96299892623148</v>
      </c>
      <c r="K82" s="19">
        <v>0</v>
      </c>
      <c r="L82" s="20">
        <f>VLookups!$C$30</f>
        <v>-471.78084110027339</v>
      </c>
      <c r="M82" s="20">
        <f>M81-VLookups!$C$33</f>
        <v>-83</v>
      </c>
      <c r="N82" s="22">
        <v>18</v>
      </c>
      <c r="O82" s="19">
        <v>0</v>
      </c>
      <c r="P82" s="19">
        <v>0</v>
      </c>
      <c r="Q82" s="9" t="s">
        <v>36</v>
      </c>
      <c r="R82" s="21">
        <f>R70*(1+VLookups!$C$45)</f>
        <v>-2139.8511400697703</v>
      </c>
      <c r="S82" s="19">
        <v>0</v>
      </c>
      <c r="T82" s="19">
        <v>0</v>
      </c>
      <c r="U82" s="9" t="s">
        <v>36</v>
      </c>
      <c r="V82" s="21">
        <f>V81-VLookups!$C$54</f>
        <v>-890</v>
      </c>
      <c r="W82" s="21">
        <f>-VLookups!$C$59</f>
        <v>-200</v>
      </c>
      <c r="X82" s="19">
        <v>0</v>
      </c>
      <c r="Y82" s="20">
        <f>Y81*(1+VLookups!$C$57/12)</f>
        <v>-175.03634372486059</v>
      </c>
      <c r="Z82" s="9" t="s">
        <v>36</v>
      </c>
      <c r="AA82" s="9" t="s">
        <v>36</v>
      </c>
      <c r="AB82" s="20">
        <f t="shared" si="4"/>
        <v>1530.4656707927227</v>
      </c>
      <c r="AC82" s="20">
        <f t="shared" si="5"/>
        <v>94346.331417236608</v>
      </c>
    </row>
    <row r="83" spans="2:29" x14ac:dyDescent="0.25">
      <c r="B83" s="9">
        <v>79</v>
      </c>
      <c r="C83" s="9">
        <f t="shared" si="6"/>
        <v>29</v>
      </c>
      <c r="D83" s="9">
        <f t="shared" si="7"/>
        <v>7</v>
      </c>
      <c r="E83" s="20">
        <f>E71*(1+VLookups!$C$8)</f>
        <v>10518.960839062496</v>
      </c>
      <c r="F83" s="20">
        <f>-E83*VLookups!$C$10*2</f>
        <v>-631.13765034374978</v>
      </c>
      <c r="G83" s="19">
        <v>0</v>
      </c>
      <c r="H83" s="20">
        <f>(-VLookups!$C$13)*(E83+F83/2)</f>
        <v>-2969.1870760421712</v>
      </c>
      <c r="I83" s="20">
        <f>-PMT(VLookups!$C$16/12,180,-FV(VLookups!$C$16/12,72,,-VLookups!$C$15))</f>
        <v>-1244.1079432345916</v>
      </c>
      <c r="J83" s="20">
        <f>-PMT(VLookups!$C$20/12,180,-FV(VLookups!$C$20/12,24,,-VLookups!$C$19))</f>
        <v>-499.96299892623148</v>
      </c>
      <c r="K83" s="19">
        <v>0</v>
      </c>
      <c r="L83" s="20">
        <f>VLookups!$C$30</f>
        <v>-471.78084110027339</v>
      </c>
      <c r="M83" s="20">
        <f>M82-VLookups!$C$33</f>
        <v>-84</v>
      </c>
      <c r="N83" s="22">
        <v>19</v>
      </c>
      <c r="O83" s="19">
        <v>0</v>
      </c>
      <c r="P83" s="19">
        <v>0</v>
      </c>
      <c r="Q83" s="9" t="s">
        <v>36</v>
      </c>
      <c r="R83" s="21">
        <f>R71*(1+VLookups!$C$45)</f>
        <v>-2139.8511400697703</v>
      </c>
      <c r="S83" s="19">
        <v>0</v>
      </c>
      <c r="T83" s="19">
        <v>0</v>
      </c>
      <c r="U83" s="9" t="s">
        <v>36</v>
      </c>
      <c r="V83" s="21">
        <f>V82-VLookups!$C$54</f>
        <v>-895</v>
      </c>
      <c r="W83" s="21">
        <f>-VLookups!$C$59</f>
        <v>-200</v>
      </c>
      <c r="X83" s="19">
        <v>0</v>
      </c>
      <c r="Y83" s="20">
        <f>Y82*(1+VLookups!$C$57/12)</f>
        <v>-175.5468663940581</v>
      </c>
      <c r="Z83" s="9" t="s">
        <v>36</v>
      </c>
      <c r="AA83" s="9" t="s">
        <v>36</v>
      </c>
      <c r="AB83" s="20">
        <f t="shared" si="4"/>
        <v>1523.9551481235253</v>
      </c>
      <c r="AC83" s="20">
        <f t="shared" si="5"/>
        <v>96027.530451055529</v>
      </c>
    </row>
    <row r="84" spans="2:29" x14ac:dyDescent="0.25">
      <c r="B84" s="9">
        <v>80</v>
      </c>
      <c r="C84" s="9">
        <f t="shared" si="6"/>
        <v>29</v>
      </c>
      <c r="D84" s="9">
        <f t="shared" si="7"/>
        <v>8</v>
      </c>
      <c r="E84" s="20">
        <f>E72*(1+VLookups!$C$8)</f>
        <v>10518.960839062496</v>
      </c>
      <c r="F84" s="20">
        <f>-E84*VLookups!$C$10*2</f>
        <v>-631.13765034374978</v>
      </c>
      <c r="G84" s="19">
        <v>0</v>
      </c>
      <c r="H84" s="20">
        <f>(-VLookups!$C$13)*(E84+F84/2)</f>
        <v>-2969.1870760421712</v>
      </c>
      <c r="I84" s="20">
        <f>-PMT(VLookups!$C$16/12,180,-FV(VLookups!$C$16/12,72,,-VLookups!$C$15))</f>
        <v>-1244.1079432345916</v>
      </c>
      <c r="J84" s="20">
        <f>-PMT(VLookups!$C$20/12,180,-FV(VLookups!$C$20/12,24,,-VLookups!$C$19))</f>
        <v>-499.96299892623148</v>
      </c>
      <c r="K84" s="19">
        <v>0</v>
      </c>
      <c r="L84" s="20">
        <f>VLookups!$C$30</f>
        <v>-471.78084110027339</v>
      </c>
      <c r="M84" s="20">
        <f>M83-VLookups!$C$33</f>
        <v>-85</v>
      </c>
      <c r="N84" s="22">
        <v>20</v>
      </c>
      <c r="O84" s="19">
        <v>0</v>
      </c>
      <c r="P84" s="19">
        <v>0</v>
      </c>
      <c r="Q84" s="9" t="s">
        <v>36</v>
      </c>
      <c r="R84" s="21">
        <f>R72*(1+VLookups!$C$45)</f>
        <v>-2139.8511400697703</v>
      </c>
      <c r="S84" s="19">
        <v>0</v>
      </c>
      <c r="T84" s="19">
        <v>0</v>
      </c>
      <c r="U84" s="9" t="s">
        <v>36</v>
      </c>
      <c r="V84" s="21">
        <f>V83-VLookups!$C$54</f>
        <v>-900</v>
      </c>
      <c r="W84" s="21">
        <f>-VLookups!$C$59</f>
        <v>-200</v>
      </c>
      <c r="X84" s="19">
        <v>0</v>
      </c>
      <c r="Y84" s="20">
        <f>Y83*(1+VLookups!$C$57/12)</f>
        <v>-176.05887808770743</v>
      </c>
      <c r="Z84" s="9" t="s">
        <v>36</v>
      </c>
      <c r="AA84" s="9" t="s">
        <v>36</v>
      </c>
      <c r="AB84" s="20">
        <f t="shared" si="4"/>
        <v>1517.4431364298759</v>
      </c>
      <c r="AC84" s="20">
        <f t="shared" si="5"/>
        <v>97705.0194715705</v>
      </c>
    </row>
    <row r="85" spans="2:29" x14ac:dyDescent="0.25">
      <c r="B85" s="9">
        <v>81</v>
      </c>
      <c r="C85" s="9">
        <f t="shared" si="6"/>
        <v>29</v>
      </c>
      <c r="D85" s="9">
        <f t="shared" si="7"/>
        <v>9</v>
      </c>
      <c r="E85" s="20">
        <f>E73*(1+VLookups!$C$8)</f>
        <v>10518.960839062496</v>
      </c>
      <c r="F85" s="20">
        <f>-E85*VLookups!$C$10*2</f>
        <v>-631.13765034374978</v>
      </c>
      <c r="G85" s="19">
        <v>0</v>
      </c>
      <c r="H85" s="20">
        <f>(-VLookups!$C$13)*(E85+F85/2)</f>
        <v>-2969.1870760421712</v>
      </c>
      <c r="I85" s="20">
        <f>-PMT(VLookups!$C$16/12,180,-FV(VLookups!$C$16/12,72,,-VLookups!$C$15))</f>
        <v>-1244.1079432345916</v>
      </c>
      <c r="J85" s="20">
        <f>-PMT(VLookups!$C$20/12,180,-FV(VLookups!$C$20/12,24,,-VLookups!$C$19))</f>
        <v>-499.96299892623148</v>
      </c>
      <c r="K85" s="19">
        <v>0</v>
      </c>
      <c r="L85" s="20">
        <f>VLookups!$C$30</f>
        <v>-471.78084110027339</v>
      </c>
      <c r="M85" s="20">
        <f>M84-VLookups!$C$33</f>
        <v>-86</v>
      </c>
      <c r="N85" s="22">
        <v>21</v>
      </c>
      <c r="O85" s="19">
        <v>0</v>
      </c>
      <c r="P85" s="19">
        <v>0</v>
      </c>
      <c r="Q85" s="9" t="s">
        <v>36</v>
      </c>
      <c r="R85" s="21">
        <f>R73*(1+VLookups!$C$45)</f>
        <v>-2139.8511400697703</v>
      </c>
      <c r="S85" s="19">
        <v>0</v>
      </c>
      <c r="T85" s="19">
        <v>0</v>
      </c>
      <c r="U85" s="9" t="s">
        <v>36</v>
      </c>
      <c r="V85" s="21">
        <f>V84-VLookups!$C$54</f>
        <v>-905</v>
      </c>
      <c r="W85" s="21">
        <f>-VLookups!$C$59</f>
        <v>-200</v>
      </c>
      <c r="X85" s="19">
        <v>0</v>
      </c>
      <c r="Y85" s="20">
        <f>Y84*(1+VLookups!$C$57/12)</f>
        <v>-176.57238314879658</v>
      </c>
      <c r="Z85" s="9" t="s">
        <v>36</v>
      </c>
      <c r="AA85" s="9" t="s">
        <v>36</v>
      </c>
      <c r="AB85" s="20">
        <f t="shared" si="4"/>
        <v>1510.9296313687867</v>
      </c>
      <c r="AC85" s="20">
        <f t="shared" si="5"/>
        <v>99378.790802058575</v>
      </c>
    </row>
    <row r="86" spans="2:29" x14ac:dyDescent="0.25">
      <c r="B86" s="9">
        <v>82</v>
      </c>
      <c r="C86" s="9">
        <f t="shared" si="6"/>
        <v>29</v>
      </c>
      <c r="D86" s="9">
        <f t="shared" si="7"/>
        <v>10</v>
      </c>
      <c r="E86" s="20">
        <f>E74*(1+VLookups!$C$8)</f>
        <v>10518.960839062496</v>
      </c>
      <c r="F86" s="20">
        <f>-E86*VLookups!$C$10*2</f>
        <v>-631.13765034374978</v>
      </c>
      <c r="G86" s="19">
        <v>0</v>
      </c>
      <c r="H86" s="20">
        <f>(-VLookups!$C$13)*(E86+F86/2)</f>
        <v>-2969.1870760421712</v>
      </c>
      <c r="I86" s="20">
        <f>-PMT(VLookups!$C$16/12,180,-FV(VLookups!$C$16/12,72,,-VLookups!$C$15))</f>
        <v>-1244.1079432345916</v>
      </c>
      <c r="J86" s="20">
        <f>-PMT(VLookups!$C$20/12,180,-FV(VLookups!$C$20/12,24,,-VLookups!$C$19))</f>
        <v>-499.96299892623148</v>
      </c>
      <c r="K86" s="19">
        <v>0</v>
      </c>
      <c r="L86" s="20">
        <f>VLookups!$C$30</f>
        <v>-471.78084110027339</v>
      </c>
      <c r="M86" s="20">
        <f>M85-VLookups!$C$33</f>
        <v>-87</v>
      </c>
      <c r="N86" s="22">
        <v>22</v>
      </c>
      <c r="O86" s="19">
        <v>0</v>
      </c>
      <c r="P86" s="19">
        <v>0</v>
      </c>
      <c r="Q86" s="9" t="s">
        <v>36</v>
      </c>
      <c r="R86" s="21">
        <f>R74*(1+VLookups!$C$45)</f>
        <v>-2139.8511400697703</v>
      </c>
      <c r="S86" s="19">
        <v>0</v>
      </c>
      <c r="T86" s="19">
        <v>0</v>
      </c>
      <c r="U86" s="9" t="s">
        <v>36</v>
      </c>
      <c r="V86" s="21">
        <f>V85-VLookups!$C$54</f>
        <v>-910</v>
      </c>
      <c r="W86" s="21">
        <f>-VLookups!$C$59</f>
        <v>-200</v>
      </c>
      <c r="X86" s="19">
        <v>0</v>
      </c>
      <c r="Y86" s="20">
        <f>Y85*(1+VLookups!$C$57/12)</f>
        <v>-177.08738593298057</v>
      </c>
      <c r="Z86" s="9" t="s">
        <v>36</v>
      </c>
      <c r="AA86" s="9" t="s">
        <v>36</v>
      </c>
      <c r="AB86" s="20">
        <f t="shared" si="4"/>
        <v>1504.4146285846027</v>
      </c>
      <c r="AC86" s="20">
        <f t="shared" si="5"/>
        <v>101048.83674864662</v>
      </c>
    </row>
    <row r="87" spans="2:29" x14ac:dyDescent="0.25">
      <c r="B87" s="9">
        <v>83</v>
      </c>
      <c r="C87" s="9">
        <f t="shared" si="6"/>
        <v>29</v>
      </c>
      <c r="D87" s="9">
        <f t="shared" si="7"/>
        <v>11</v>
      </c>
      <c r="E87" s="20">
        <f>E75*(1+VLookups!$C$8)</f>
        <v>10518.960839062496</v>
      </c>
      <c r="F87" s="20">
        <f>-E87*VLookups!$C$10*2</f>
        <v>-631.13765034374978</v>
      </c>
      <c r="G87" s="19">
        <v>0</v>
      </c>
      <c r="H87" s="20">
        <f>(-VLookups!$C$13)*(E87+F87/2)</f>
        <v>-2969.1870760421712</v>
      </c>
      <c r="I87" s="20">
        <f>-PMT(VLookups!$C$16/12,180,-FV(VLookups!$C$16/12,72,,-VLookups!$C$15))</f>
        <v>-1244.1079432345916</v>
      </c>
      <c r="J87" s="20">
        <f>-PMT(VLookups!$C$20/12,180,-FV(VLookups!$C$20/12,24,,-VLookups!$C$19))</f>
        <v>-499.96299892623148</v>
      </c>
      <c r="K87" s="19">
        <v>0</v>
      </c>
      <c r="L87" s="20">
        <f>VLookups!$C$30</f>
        <v>-471.78084110027339</v>
      </c>
      <c r="M87" s="20">
        <f>M86-VLookups!$C$33</f>
        <v>-88</v>
      </c>
      <c r="N87" s="22">
        <v>23</v>
      </c>
      <c r="O87" s="19">
        <v>0</v>
      </c>
      <c r="P87" s="19">
        <v>0</v>
      </c>
      <c r="Q87" s="9" t="s">
        <v>36</v>
      </c>
      <c r="R87" s="21">
        <f>R75*(1+VLookups!$C$45)</f>
        <v>-2139.8511400697703</v>
      </c>
      <c r="S87" s="19">
        <v>0</v>
      </c>
      <c r="T87" s="19">
        <v>0</v>
      </c>
      <c r="U87" s="9" t="s">
        <v>36</v>
      </c>
      <c r="V87" s="21">
        <f>V86-VLookups!$C$54</f>
        <v>-915</v>
      </c>
      <c r="W87" s="21">
        <f>-VLookups!$C$59</f>
        <v>-200</v>
      </c>
      <c r="X87" s="19">
        <v>0</v>
      </c>
      <c r="Y87" s="20">
        <f>Y86*(1+VLookups!$C$57/12)</f>
        <v>-177.60389080861842</v>
      </c>
      <c r="Z87" s="9" t="s">
        <v>36</v>
      </c>
      <c r="AA87" s="9" t="s">
        <v>36</v>
      </c>
      <c r="AB87" s="20">
        <f t="shared" si="4"/>
        <v>1497.8981237089649</v>
      </c>
      <c r="AC87" s="20">
        <f t="shared" si="5"/>
        <v>102715.14960026999</v>
      </c>
    </row>
    <row r="88" spans="2:29" x14ac:dyDescent="0.25">
      <c r="B88" s="9">
        <v>84</v>
      </c>
      <c r="C88" s="9">
        <f t="shared" si="6"/>
        <v>30</v>
      </c>
      <c r="D88" s="9">
        <f t="shared" si="7"/>
        <v>0</v>
      </c>
      <c r="E88" s="20">
        <f>E76*(1+VLookups!$C$8)</f>
        <v>10887.124468429683</v>
      </c>
      <c r="F88" s="20">
        <f>-E88*VLookups!$C$10*2</f>
        <v>-653.22746810578099</v>
      </c>
      <c r="G88" s="19">
        <v>0</v>
      </c>
      <c r="H88" s="20">
        <f>(-VLookups!$C$13)*(E88+F88/2)</f>
        <v>-3073.108623703647</v>
      </c>
      <c r="I88" s="20">
        <f>-PMT(VLookups!$C$16/12,180,-FV(VLookups!$C$16/12,72,,-VLookups!$C$15))</f>
        <v>-1244.1079432345916</v>
      </c>
      <c r="J88" s="20">
        <f>-PMT(VLookups!$C$20/12,180,-FV(VLookups!$C$20/12,24,,-VLookups!$C$19))</f>
        <v>-499.96299892623148</v>
      </c>
      <c r="K88" s="19">
        <v>0</v>
      </c>
      <c r="L88" s="20">
        <f>VLookups!$C$30</f>
        <v>-471.78084110027339</v>
      </c>
      <c r="M88" s="20">
        <f>M87-VLookups!$C$33</f>
        <v>-89</v>
      </c>
      <c r="N88" s="22">
        <v>24</v>
      </c>
      <c r="O88" s="19">
        <v>0</v>
      </c>
      <c r="P88" s="19">
        <v>0</v>
      </c>
      <c r="Q88" s="9" t="s">
        <v>36</v>
      </c>
      <c r="R88" s="21">
        <f>R76*(1+VLookups!$C$45)</f>
        <v>-2270.3820596140263</v>
      </c>
      <c r="S88" s="19">
        <v>0</v>
      </c>
      <c r="T88" s="19">
        <v>0</v>
      </c>
      <c r="U88" s="9" t="s">
        <v>36</v>
      </c>
      <c r="V88" s="21">
        <f>V87-VLookups!$C$54</f>
        <v>-920</v>
      </c>
      <c r="W88" s="21">
        <f>-VLookups!$C$59</f>
        <v>-200</v>
      </c>
      <c r="X88" s="19">
        <v>0</v>
      </c>
      <c r="Y88" s="20">
        <f>Y87*(1+VLookups!$C$57/12)</f>
        <v>-178.12190215681022</v>
      </c>
      <c r="Z88" s="9" t="s">
        <v>36</v>
      </c>
      <c r="AA88" s="9" t="s">
        <v>36</v>
      </c>
      <c r="AB88" s="20">
        <f t="shared" si="4"/>
        <v>1614.0463656412123</v>
      </c>
      <c r="AC88" s="20">
        <f t="shared" si="5"/>
        <v>104500.38788191165</v>
      </c>
    </row>
    <row r="89" spans="2:29" x14ac:dyDescent="0.25">
      <c r="B89" s="9">
        <v>85</v>
      </c>
      <c r="C89" s="9">
        <f t="shared" si="6"/>
        <v>30</v>
      </c>
      <c r="D89" s="9">
        <f t="shared" si="7"/>
        <v>1</v>
      </c>
      <c r="E89" s="20">
        <f>E77*(1+VLookups!$C$8)</f>
        <v>10887.124468429683</v>
      </c>
      <c r="F89" s="20">
        <f>-E89*VLookups!$C$10*2</f>
        <v>-653.22746810578099</v>
      </c>
      <c r="G89" s="19">
        <v>0</v>
      </c>
      <c r="H89" s="20">
        <f>(-VLookups!$C$13)*(E89+F89/2)</f>
        <v>-3073.108623703647</v>
      </c>
      <c r="I89" s="20">
        <f>-PMT(VLookups!$C$16/12,180,-FV(VLookups!$C$16/12,72,,-VLookups!$C$15))</f>
        <v>-1244.1079432345916</v>
      </c>
      <c r="J89" s="20">
        <f>-PMT(VLookups!$C$20/12,180,-FV(VLookups!$C$20/12,24,,-VLookups!$C$19))</f>
        <v>-499.96299892623148</v>
      </c>
      <c r="K89" s="19">
        <v>0</v>
      </c>
      <c r="L89" s="20">
        <f>VLookups!$C$30</f>
        <v>-471.78084110027339</v>
      </c>
      <c r="M89" s="20">
        <f>M88-VLookups!$C$33</f>
        <v>-90</v>
      </c>
      <c r="N89" s="22">
        <v>25</v>
      </c>
      <c r="O89" s="19">
        <v>0</v>
      </c>
      <c r="P89" s="19">
        <v>0</v>
      </c>
      <c r="Q89" s="9" t="s">
        <v>36</v>
      </c>
      <c r="R89" s="21">
        <f>R77*(1+VLookups!$C$45)</f>
        <v>-2270.3820596140263</v>
      </c>
      <c r="S89" s="19">
        <v>0</v>
      </c>
      <c r="T89" s="19">
        <v>0</v>
      </c>
      <c r="U89" s="9" t="s">
        <v>36</v>
      </c>
      <c r="V89" s="21">
        <f>V88-VLookups!$C$54</f>
        <v>-925</v>
      </c>
      <c r="W89" s="21">
        <f>-VLookups!$C$59</f>
        <v>-200</v>
      </c>
      <c r="X89" s="19">
        <v>0</v>
      </c>
      <c r="Y89" s="20">
        <f>Y88*(1+VLookups!$C$57/12)</f>
        <v>-178.64142437143425</v>
      </c>
      <c r="Z89" s="9" t="s">
        <v>36</v>
      </c>
      <c r="AA89" s="9" t="s">
        <v>36</v>
      </c>
      <c r="AB89" s="20">
        <f t="shared" si="4"/>
        <v>1607.5268434265884</v>
      </c>
      <c r="AC89" s="20">
        <f t="shared" si="5"/>
        <v>106282.08203847476</v>
      </c>
    </row>
    <row r="90" spans="2:29" x14ac:dyDescent="0.25">
      <c r="B90" s="9">
        <v>86</v>
      </c>
      <c r="C90" s="9">
        <f t="shared" si="6"/>
        <v>30</v>
      </c>
      <c r="D90" s="9">
        <f t="shared" si="7"/>
        <v>2</v>
      </c>
      <c r="E90" s="20">
        <f>E78*(1+VLookups!$C$8)</f>
        <v>10887.124468429683</v>
      </c>
      <c r="F90" s="20">
        <f>-E90*VLookups!$C$10*2</f>
        <v>-653.22746810578099</v>
      </c>
      <c r="G90" s="19">
        <v>0</v>
      </c>
      <c r="H90" s="20">
        <f>(-VLookups!$C$13)*(E90+F90/2)</f>
        <v>-3073.108623703647</v>
      </c>
      <c r="I90" s="20">
        <f>-PMT(VLookups!$C$16/12,180,-FV(VLookups!$C$16/12,72,,-VLookups!$C$15))</f>
        <v>-1244.1079432345916</v>
      </c>
      <c r="J90" s="20">
        <f>-PMT(VLookups!$C$20/12,180,-FV(VLookups!$C$20/12,24,,-VLookups!$C$19))</f>
        <v>-499.96299892623148</v>
      </c>
      <c r="K90" s="19">
        <v>0</v>
      </c>
      <c r="L90" s="20">
        <f>VLookups!$C$30</f>
        <v>-471.78084110027339</v>
      </c>
      <c r="M90" s="20">
        <f>M89-VLookups!$C$33</f>
        <v>-91</v>
      </c>
      <c r="N90" s="22">
        <v>26</v>
      </c>
      <c r="O90" s="19">
        <v>0</v>
      </c>
      <c r="P90" s="19">
        <v>0</v>
      </c>
      <c r="Q90" s="9" t="s">
        <v>36</v>
      </c>
      <c r="R90" s="21">
        <f>R78*(1+VLookups!$C$45)</f>
        <v>-2270.3820596140263</v>
      </c>
      <c r="S90" s="19">
        <v>0</v>
      </c>
      <c r="T90" s="19">
        <v>0</v>
      </c>
      <c r="U90" s="9" t="s">
        <v>36</v>
      </c>
      <c r="V90" s="21">
        <f>V89-VLookups!$C$54</f>
        <v>-930</v>
      </c>
      <c r="W90" s="21">
        <f>-VLookups!$C$59</f>
        <v>-200</v>
      </c>
      <c r="X90" s="19">
        <v>0</v>
      </c>
      <c r="Y90" s="20">
        <f>Y89*(1+VLookups!$C$57/12)</f>
        <v>-179.16246185918428</v>
      </c>
      <c r="Z90" s="9" t="s">
        <v>36</v>
      </c>
      <c r="AA90" s="9" t="s">
        <v>36</v>
      </c>
      <c r="AB90" s="20">
        <f t="shared" si="4"/>
        <v>1601.0058059388386</v>
      </c>
      <c r="AC90" s="20">
        <f t="shared" si="5"/>
        <v>108060.22464781106</v>
      </c>
    </row>
    <row r="91" spans="2:29" x14ac:dyDescent="0.25">
      <c r="B91" s="9">
        <v>87</v>
      </c>
      <c r="C91" s="9">
        <f t="shared" si="6"/>
        <v>30</v>
      </c>
      <c r="D91" s="9">
        <f t="shared" si="7"/>
        <v>3</v>
      </c>
      <c r="E91" s="20">
        <f>E79*(1+VLookups!$C$8)</f>
        <v>10887.124468429683</v>
      </c>
      <c r="F91" s="20">
        <f>-E91*VLookups!$C$10*2</f>
        <v>-653.22746810578099</v>
      </c>
      <c r="G91" s="19">
        <v>0</v>
      </c>
      <c r="H91" s="20">
        <f>(-VLookups!$C$13)*(E91+F91/2)</f>
        <v>-3073.108623703647</v>
      </c>
      <c r="I91" s="20">
        <f>-PMT(VLookups!$C$16/12,180,-FV(VLookups!$C$16/12,72,,-VLookups!$C$15))</f>
        <v>-1244.1079432345916</v>
      </c>
      <c r="J91" s="20">
        <f>-PMT(VLookups!$C$20/12,180,-FV(VLookups!$C$20/12,24,,-VLookups!$C$19))</f>
        <v>-499.96299892623148</v>
      </c>
      <c r="K91" s="19">
        <v>0</v>
      </c>
      <c r="L91" s="20">
        <f>VLookups!$C$30</f>
        <v>-471.78084110027339</v>
      </c>
      <c r="M91" s="20">
        <f>M90-VLookups!$C$33</f>
        <v>-92</v>
      </c>
      <c r="N91" s="22">
        <v>27</v>
      </c>
      <c r="O91" s="19">
        <v>0</v>
      </c>
      <c r="P91" s="19">
        <v>0</v>
      </c>
      <c r="Q91" s="9" t="s">
        <v>36</v>
      </c>
      <c r="R91" s="21">
        <f>R79*(1+VLookups!$C$45)</f>
        <v>-2270.3820596140263</v>
      </c>
      <c r="S91" s="19">
        <v>0</v>
      </c>
      <c r="T91" s="19">
        <v>0</v>
      </c>
      <c r="U91" s="9" t="s">
        <v>36</v>
      </c>
      <c r="V91" s="21">
        <f>V90-VLookups!$C$54</f>
        <v>-935</v>
      </c>
      <c r="W91" s="21">
        <f>-VLookups!$C$59</f>
        <v>-200</v>
      </c>
      <c r="X91" s="19">
        <v>0</v>
      </c>
      <c r="Y91" s="20">
        <f>Y90*(1+VLookups!$C$57/12)</f>
        <v>-179.68501903960689</v>
      </c>
      <c r="Z91" s="9" t="s">
        <v>36</v>
      </c>
      <c r="AA91" s="9" t="s">
        <v>36</v>
      </c>
      <c r="AB91" s="20">
        <f t="shared" si="4"/>
        <v>1594.483248758416</v>
      </c>
      <c r="AC91" s="20">
        <f t="shared" si="5"/>
        <v>109834.80827098251</v>
      </c>
    </row>
    <row r="92" spans="2:29" x14ac:dyDescent="0.25">
      <c r="B92" s="9">
        <v>88</v>
      </c>
      <c r="C92" s="9">
        <f t="shared" si="6"/>
        <v>30</v>
      </c>
      <c r="D92" s="9">
        <f t="shared" si="7"/>
        <v>4</v>
      </c>
      <c r="E92" s="20">
        <f>E80*(1+VLookups!$C$8)</f>
        <v>10887.124468429683</v>
      </c>
      <c r="F92" s="20">
        <f>-E92*VLookups!$C$10*2</f>
        <v>-653.22746810578099</v>
      </c>
      <c r="G92" s="19">
        <v>0</v>
      </c>
      <c r="H92" s="20">
        <f>(-VLookups!$C$13)*(E92+F92/2)</f>
        <v>-3073.108623703647</v>
      </c>
      <c r="I92" s="20">
        <f>-PMT(VLookups!$C$16/12,180,-FV(VLookups!$C$16/12,72,,-VLookups!$C$15))</f>
        <v>-1244.1079432345916</v>
      </c>
      <c r="J92" s="20">
        <f>-PMT(VLookups!$C$20/12,180,-FV(VLookups!$C$20/12,24,,-VLookups!$C$19))</f>
        <v>-499.96299892623148</v>
      </c>
      <c r="K92" s="19">
        <v>0</v>
      </c>
      <c r="L92" s="20">
        <f>VLookups!$C$30</f>
        <v>-471.78084110027339</v>
      </c>
      <c r="M92" s="20">
        <f>M91-VLookups!$C$33</f>
        <v>-93</v>
      </c>
      <c r="N92" s="22">
        <v>28</v>
      </c>
      <c r="O92" s="19">
        <v>0</v>
      </c>
      <c r="P92" s="19">
        <v>0</v>
      </c>
      <c r="Q92" s="9" t="s">
        <v>36</v>
      </c>
      <c r="R92" s="21">
        <f>R80*(1+VLookups!$C$45)</f>
        <v>-2270.3820596140263</v>
      </c>
      <c r="S92" s="19">
        <v>0</v>
      </c>
      <c r="T92" s="19">
        <v>0</v>
      </c>
      <c r="U92" s="9" t="s">
        <v>36</v>
      </c>
      <c r="V92" s="21">
        <f>V91-VLookups!$C$54</f>
        <v>-940</v>
      </c>
      <c r="W92" s="21">
        <f>-VLookups!$C$59</f>
        <v>-200</v>
      </c>
      <c r="X92" s="19">
        <v>0</v>
      </c>
      <c r="Y92" s="20">
        <f>Y91*(1+VLookups!$C$57/12)</f>
        <v>-180.20910034513906</v>
      </c>
      <c r="Z92" s="9" t="s">
        <v>36</v>
      </c>
      <c r="AA92" s="9" t="s">
        <v>36</v>
      </c>
      <c r="AB92" s="20">
        <f t="shared" si="4"/>
        <v>1587.9591674528835</v>
      </c>
      <c r="AC92" s="20">
        <f t="shared" si="5"/>
        <v>111605.82545222036</v>
      </c>
    </row>
    <row r="93" spans="2:29" x14ac:dyDescent="0.25">
      <c r="B93" s="9">
        <v>89</v>
      </c>
      <c r="C93" s="9">
        <f t="shared" si="6"/>
        <v>30</v>
      </c>
      <c r="D93" s="9">
        <f t="shared" si="7"/>
        <v>5</v>
      </c>
      <c r="E93" s="20">
        <f>E81*(1+VLookups!$C$8)</f>
        <v>10887.124468429683</v>
      </c>
      <c r="F93" s="20">
        <f>-E93*VLookups!$C$10*2</f>
        <v>-653.22746810578099</v>
      </c>
      <c r="G93" s="19">
        <v>0</v>
      </c>
      <c r="H93" s="20">
        <f>(-VLookups!$C$13)*(E93+F93/2)</f>
        <v>-3073.108623703647</v>
      </c>
      <c r="I93" s="20">
        <f>-PMT(VLookups!$C$16/12,180,-FV(VLookups!$C$16/12,72,,-VLookups!$C$15))</f>
        <v>-1244.1079432345916</v>
      </c>
      <c r="J93" s="20">
        <f>-PMT(VLookups!$C$20/12,180,-FV(VLookups!$C$20/12,24,,-VLookups!$C$19))</f>
        <v>-499.96299892623148</v>
      </c>
      <c r="K93" s="19">
        <v>0</v>
      </c>
      <c r="L93" s="20">
        <f>VLookups!$C$30</f>
        <v>-471.78084110027339</v>
      </c>
      <c r="M93" s="20">
        <f>M92-VLookups!$C$33</f>
        <v>-94</v>
      </c>
      <c r="N93" s="22">
        <v>29</v>
      </c>
      <c r="O93" s="19">
        <v>0</v>
      </c>
      <c r="P93" s="19">
        <v>0</v>
      </c>
      <c r="Q93" s="9" t="s">
        <v>36</v>
      </c>
      <c r="R93" s="21">
        <f>R81*(1+VLookups!$C$45)</f>
        <v>-2270.3820596140263</v>
      </c>
      <c r="S93" s="19">
        <v>0</v>
      </c>
      <c r="T93" s="19">
        <v>0</v>
      </c>
      <c r="U93" s="9" t="s">
        <v>36</v>
      </c>
      <c r="V93" s="21">
        <f>V92-VLookups!$C$54</f>
        <v>-945</v>
      </c>
      <c r="W93" s="21">
        <f>-VLookups!$C$59</f>
        <v>-200</v>
      </c>
      <c r="X93" s="19">
        <v>0</v>
      </c>
      <c r="Y93" s="20">
        <f>Y92*(1+VLookups!$C$57/12)</f>
        <v>-180.73471022114572</v>
      </c>
      <c r="Z93" s="9" t="s">
        <v>36</v>
      </c>
      <c r="AA93" s="9" t="s">
        <v>36</v>
      </c>
      <c r="AB93" s="20">
        <f t="shared" si="4"/>
        <v>1581.4335575768771</v>
      </c>
      <c r="AC93" s="20">
        <f t="shared" si="5"/>
        <v>113373.26871888428</v>
      </c>
    </row>
    <row r="94" spans="2:29" x14ac:dyDescent="0.25">
      <c r="B94" s="9">
        <v>90</v>
      </c>
      <c r="C94" s="9">
        <f t="shared" si="6"/>
        <v>30</v>
      </c>
      <c r="D94" s="9">
        <f t="shared" si="7"/>
        <v>6</v>
      </c>
      <c r="E94" s="20">
        <f>E82*(1+VLookups!$C$8)</f>
        <v>10887.124468429683</v>
      </c>
      <c r="F94" s="20">
        <f>-E94*VLookups!$C$10*2</f>
        <v>-653.22746810578099</v>
      </c>
      <c r="G94" s="19">
        <v>0</v>
      </c>
      <c r="H94" s="20">
        <f>(-VLookups!$C$13)*(E94+F94/2)</f>
        <v>-3073.108623703647</v>
      </c>
      <c r="I94" s="20">
        <f>-PMT(VLookups!$C$16/12,180,-FV(VLookups!$C$16/12,72,,-VLookups!$C$15))</f>
        <v>-1244.1079432345916</v>
      </c>
      <c r="J94" s="20">
        <f>-PMT(VLookups!$C$20/12,180,-FV(VLookups!$C$20/12,24,,-VLookups!$C$19))</f>
        <v>-499.96299892623148</v>
      </c>
      <c r="K94" s="19">
        <v>0</v>
      </c>
      <c r="L94" s="20">
        <f>VLookups!$C$30</f>
        <v>-471.78084110027339</v>
      </c>
      <c r="M94" s="20">
        <f>M93-VLookups!$C$33</f>
        <v>-95</v>
      </c>
      <c r="N94" s="22">
        <v>30</v>
      </c>
      <c r="O94" s="19">
        <v>0</v>
      </c>
      <c r="P94" s="19">
        <v>0</v>
      </c>
      <c r="Q94" s="9" t="s">
        <v>36</v>
      </c>
      <c r="R94" s="21">
        <f>R82*(1+VLookups!$C$45)</f>
        <v>-2270.3820596140263</v>
      </c>
      <c r="S94" s="19">
        <v>0</v>
      </c>
      <c r="T94" s="19">
        <v>0</v>
      </c>
      <c r="U94" s="9" t="s">
        <v>36</v>
      </c>
      <c r="V94" s="21">
        <f>V93-VLookups!$C$54</f>
        <v>-950</v>
      </c>
      <c r="W94" s="21">
        <f>-VLookups!$C$59</f>
        <v>-200</v>
      </c>
      <c r="X94" s="19">
        <v>0</v>
      </c>
      <c r="Y94" s="20">
        <f>Y93*(1+VLookups!$C$57/12)</f>
        <v>-181.2618531259574</v>
      </c>
      <c r="Z94" s="9" t="s">
        <v>36</v>
      </c>
      <c r="AA94" s="9" t="s">
        <v>36</v>
      </c>
      <c r="AB94" s="20">
        <f t="shared" si="4"/>
        <v>1574.9064146720655</v>
      </c>
      <c r="AC94" s="20">
        <f t="shared" si="5"/>
        <v>115137.13058142115</v>
      </c>
    </row>
    <row r="95" spans="2:29" x14ac:dyDescent="0.25">
      <c r="B95" s="9">
        <v>91</v>
      </c>
      <c r="C95" s="9">
        <f t="shared" si="6"/>
        <v>30</v>
      </c>
      <c r="D95" s="9">
        <f t="shared" si="7"/>
        <v>7</v>
      </c>
      <c r="E95" s="20">
        <f>E83*(1+VLookups!$C$8)</f>
        <v>10887.124468429683</v>
      </c>
      <c r="F95" s="20">
        <f>-E95*VLookups!$C$10*2</f>
        <v>-653.22746810578099</v>
      </c>
      <c r="G95" s="19">
        <v>0</v>
      </c>
      <c r="H95" s="20">
        <f>(-VLookups!$C$13)*(E95+F95/2)</f>
        <v>-3073.108623703647</v>
      </c>
      <c r="I95" s="20">
        <f>-PMT(VLookups!$C$16/12,180,-FV(VLookups!$C$16/12,72,,-VLookups!$C$15))</f>
        <v>-1244.1079432345916</v>
      </c>
      <c r="J95" s="20">
        <f>-PMT(VLookups!$C$20/12,180,-FV(VLookups!$C$20/12,24,,-VLookups!$C$19))</f>
        <v>-499.96299892623148</v>
      </c>
      <c r="K95" s="19">
        <v>0</v>
      </c>
      <c r="L95" s="20">
        <f>VLookups!$C$30</f>
        <v>-471.78084110027339</v>
      </c>
      <c r="M95" s="20">
        <f>M94-VLookups!$C$33</f>
        <v>-96</v>
      </c>
      <c r="N95" s="22">
        <v>31</v>
      </c>
      <c r="O95" s="19">
        <v>0</v>
      </c>
      <c r="P95" s="19">
        <v>0</v>
      </c>
      <c r="Q95" s="9" t="s">
        <v>36</v>
      </c>
      <c r="R95" s="21">
        <f>R83*(1+VLookups!$C$45)</f>
        <v>-2270.3820596140263</v>
      </c>
      <c r="S95" s="19">
        <v>0</v>
      </c>
      <c r="T95" s="19">
        <v>0</v>
      </c>
      <c r="U95" s="9" t="s">
        <v>36</v>
      </c>
      <c r="V95" s="21">
        <f>V94-VLookups!$C$54</f>
        <v>-955</v>
      </c>
      <c r="W95" s="21">
        <f>-VLookups!$C$59</f>
        <v>-200</v>
      </c>
      <c r="X95" s="19">
        <v>0</v>
      </c>
      <c r="Y95" s="20">
        <f>Y94*(1+VLookups!$C$57/12)</f>
        <v>-181.79053353090811</v>
      </c>
      <c r="Z95" s="9" t="s">
        <v>36</v>
      </c>
      <c r="AA95" s="9" t="s">
        <v>36</v>
      </c>
      <c r="AB95" s="20">
        <f t="shared" si="4"/>
        <v>1568.3777342671144</v>
      </c>
      <c r="AC95" s="20">
        <f t="shared" si="5"/>
        <v>116897.40353332397</v>
      </c>
    </row>
    <row r="96" spans="2:29" x14ac:dyDescent="0.25">
      <c r="B96" s="9">
        <v>92</v>
      </c>
      <c r="C96" s="9">
        <f t="shared" si="6"/>
        <v>30</v>
      </c>
      <c r="D96" s="9">
        <f t="shared" si="7"/>
        <v>8</v>
      </c>
      <c r="E96" s="20">
        <f>E84*(1+VLookups!$C$8)</f>
        <v>10887.124468429683</v>
      </c>
      <c r="F96" s="20">
        <f>-E96*VLookups!$C$10*2</f>
        <v>-653.22746810578099</v>
      </c>
      <c r="G96" s="19">
        <v>0</v>
      </c>
      <c r="H96" s="20">
        <f>(-VLookups!$C$13)*(E96+F96/2)</f>
        <v>-3073.108623703647</v>
      </c>
      <c r="I96" s="20">
        <f>-PMT(VLookups!$C$16/12,180,-FV(VLookups!$C$16/12,72,,-VLookups!$C$15))</f>
        <v>-1244.1079432345916</v>
      </c>
      <c r="J96" s="20">
        <f>-PMT(VLookups!$C$20/12,180,-FV(VLookups!$C$20/12,24,,-VLookups!$C$19))</f>
        <v>-499.96299892623148</v>
      </c>
      <c r="K96" s="19">
        <v>0</v>
      </c>
      <c r="L96" s="20">
        <f>VLookups!$C$30</f>
        <v>-471.78084110027339</v>
      </c>
      <c r="M96" s="20">
        <f>M95-VLookups!$C$33</f>
        <v>-97</v>
      </c>
      <c r="N96" s="22">
        <v>32</v>
      </c>
      <c r="O96" s="19">
        <v>0</v>
      </c>
      <c r="P96" s="19">
        <v>0</v>
      </c>
      <c r="Q96" s="9" t="s">
        <v>36</v>
      </c>
      <c r="R96" s="21">
        <f>R84*(1+VLookups!$C$45)</f>
        <v>-2270.3820596140263</v>
      </c>
      <c r="S96" s="19">
        <v>0</v>
      </c>
      <c r="T96" s="19">
        <v>0</v>
      </c>
      <c r="U96" s="9" t="s">
        <v>36</v>
      </c>
      <c r="V96" s="21">
        <f>V95-VLookups!$C$54</f>
        <v>-960</v>
      </c>
      <c r="W96" s="21">
        <f>-VLookups!$C$59</f>
        <v>-200</v>
      </c>
      <c r="X96" s="19">
        <v>0</v>
      </c>
      <c r="Y96" s="20">
        <f>Y95*(1+VLookups!$C$57/12)</f>
        <v>-182.32075592037324</v>
      </c>
      <c r="Z96" s="9" t="s">
        <v>36</v>
      </c>
      <c r="AA96" s="9" t="s">
        <v>36</v>
      </c>
      <c r="AB96" s="20">
        <f t="shared" si="4"/>
        <v>1561.8475118776494</v>
      </c>
      <c r="AC96" s="20">
        <f t="shared" si="5"/>
        <v>118654.08005109051</v>
      </c>
    </row>
    <row r="97" spans="2:29" x14ac:dyDescent="0.25">
      <c r="B97" s="9">
        <v>93</v>
      </c>
      <c r="C97" s="9">
        <f t="shared" si="6"/>
        <v>30</v>
      </c>
      <c r="D97" s="9">
        <f t="shared" si="7"/>
        <v>9</v>
      </c>
      <c r="E97" s="20">
        <f>E85*(1+VLookups!$C$8)</f>
        <v>10887.124468429683</v>
      </c>
      <c r="F97" s="20">
        <f>-E97*VLookups!$C$10*2</f>
        <v>-653.22746810578099</v>
      </c>
      <c r="G97" s="19">
        <v>0</v>
      </c>
      <c r="H97" s="20">
        <f>(-VLookups!$C$13)*(E97+F97/2)</f>
        <v>-3073.108623703647</v>
      </c>
      <c r="I97" s="20">
        <f>-PMT(VLookups!$C$16/12,180,-FV(VLookups!$C$16/12,72,,-VLookups!$C$15))</f>
        <v>-1244.1079432345916</v>
      </c>
      <c r="J97" s="20">
        <f>-PMT(VLookups!$C$20/12,180,-FV(VLookups!$C$20/12,24,,-VLookups!$C$19))</f>
        <v>-499.96299892623148</v>
      </c>
      <c r="K97" s="19">
        <v>0</v>
      </c>
      <c r="L97" s="20">
        <f>VLookups!$C$30</f>
        <v>-471.78084110027339</v>
      </c>
      <c r="M97" s="20">
        <f>M96-VLookups!$C$33</f>
        <v>-98</v>
      </c>
      <c r="N97" s="22">
        <v>33</v>
      </c>
      <c r="O97" s="19">
        <v>0</v>
      </c>
      <c r="P97" s="19">
        <v>0</v>
      </c>
      <c r="Q97" s="9" t="s">
        <v>36</v>
      </c>
      <c r="R97" s="21">
        <f>R85*(1+VLookups!$C$45)</f>
        <v>-2270.3820596140263</v>
      </c>
      <c r="S97" s="19">
        <v>0</v>
      </c>
      <c r="T97" s="19">
        <v>0</v>
      </c>
      <c r="U97" s="9" t="s">
        <v>36</v>
      </c>
      <c r="V97" s="21">
        <f>V96-VLookups!$C$54</f>
        <v>-965</v>
      </c>
      <c r="W97" s="21">
        <f>-VLookups!$C$59</f>
        <v>-200</v>
      </c>
      <c r="X97" s="19">
        <v>0</v>
      </c>
      <c r="Y97" s="20">
        <f>Y96*(1+VLookups!$C$57/12)</f>
        <v>-182.85252479180767</v>
      </c>
      <c r="Z97" s="9" t="s">
        <v>36</v>
      </c>
      <c r="AA97" s="9" t="s">
        <v>36</v>
      </c>
      <c r="AB97" s="20">
        <f t="shared" si="4"/>
        <v>1555.3157430062149</v>
      </c>
      <c r="AC97" s="20">
        <f t="shared" si="5"/>
        <v>120407.15259418188</v>
      </c>
    </row>
    <row r="98" spans="2:29" x14ac:dyDescent="0.25">
      <c r="B98" s="9">
        <v>94</v>
      </c>
      <c r="C98" s="9">
        <f t="shared" si="6"/>
        <v>30</v>
      </c>
      <c r="D98" s="9">
        <f t="shared" si="7"/>
        <v>10</v>
      </c>
      <c r="E98" s="20">
        <f>E86*(1+VLookups!$C$8)</f>
        <v>10887.124468429683</v>
      </c>
      <c r="F98" s="20">
        <f>-E98*VLookups!$C$10*2</f>
        <v>-653.22746810578099</v>
      </c>
      <c r="G98" s="19">
        <v>0</v>
      </c>
      <c r="H98" s="20">
        <f>(-VLookups!$C$13)*(E98+F98/2)</f>
        <v>-3073.108623703647</v>
      </c>
      <c r="I98" s="20">
        <f>-PMT(VLookups!$C$16/12,180,-FV(VLookups!$C$16/12,72,,-VLookups!$C$15))</f>
        <v>-1244.1079432345916</v>
      </c>
      <c r="J98" s="20">
        <f>-PMT(VLookups!$C$20/12,180,-FV(VLookups!$C$20/12,24,,-VLookups!$C$19))</f>
        <v>-499.96299892623148</v>
      </c>
      <c r="K98" s="19">
        <v>0</v>
      </c>
      <c r="L98" s="20">
        <f>VLookups!$C$30</f>
        <v>-471.78084110027339</v>
      </c>
      <c r="M98" s="20">
        <f>M97-VLookups!$C$33</f>
        <v>-99</v>
      </c>
      <c r="N98" s="22">
        <v>34</v>
      </c>
      <c r="O98" s="19">
        <v>0</v>
      </c>
      <c r="P98" s="19">
        <v>0</v>
      </c>
      <c r="Q98" s="9" t="s">
        <v>36</v>
      </c>
      <c r="R98" s="21">
        <f>R86*(1+VLookups!$C$45)</f>
        <v>-2270.3820596140263</v>
      </c>
      <c r="S98" s="19">
        <v>0</v>
      </c>
      <c r="T98" s="19">
        <v>0</v>
      </c>
      <c r="U98" s="9" t="s">
        <v>36</v>
      </c>
      <c r="V98" s="21">
        <f>V97-VLookups!$C$54</f>
        <v>-970</v>
      </c>
      <c r="W98" s="21">
        <f>-VLookups!$C$59</f>
        <v>-200</v>
      </c>
      <c r="X98" s="19">
        <v>0</v>
      </c>
      <c r="Y98" s="20">
        <f>Y97*(1+VLookups!$C$57/12)</f>
        <v>-183.38584465578379</v>
      </c>
      <c r="Z98" s="9" t="s">
        <v>36</v>
      </c>
      <c r="AA98" s="9" t="s">
        <v>36</v>
      </c>
      <c r="AB98" s="20">
        <f t="shared" si="4"/>
        <v>1548.7824231422389</v>
      </c>
      <c r="AC98" s="20">
        <f t="shared" si="5"/>
        <v>122156.6136049811</v>
      </c>
    </row>
    <row r="99" spans="2:29" x14ac:dyDescent="0.25">
      <c r="B99" s="9">
        <v>95</v>
      </c>
      <c r="C99" s="9">
        <f t="shared" si="6"/>
        <v>30</v>
      </c>
      <c r="D99" s="9">
        <f t="shared" si="7"/>
        <v>11</v>
      </c>
      <c r="E99" s="20">
        <f>E87*(1+VLookups!$C$8)</f>
        <v>10887.124468429683</v>
      </c>
      <c r="F99" s="20">
        <f>-E99*VLookups!$C$10*2</f>
        <v>-653.22746810578099</v>
      </c>
      <c r="G99" s="19">
        <v>0</v>
      </c>
      <c r="H99" s="20">
        <f>(-VLookups!$C$13)*(E99+F99/2)</f>
        <v>-3073.108623703647</v>
      </c>
      <c r="I99" s="20">
        <f>-PMT(VLookups!$C$16/12,180,-FV(VLookups!$C$16/12,72,,-VLookups!$C$15))</f>
        <v>-1244.1079432345916</v>
      </c>
      <c r="J99" s="20">
        <f>-PMT(VLookups!$C$20/12,180,-FV(VLookups!$C$20/12,24,,-VLookups!$C$19))</f>
        <v>-499.96299892623148</v>
      </c>
      <c r="K99" s="19">
        <v>0</v>
      </c>
      <c r="L99" s="20">
        <f>VLookups!$C$30</f>
        <v>-471.78084110027339</v>
      </c>
      <c r="M99" s="20">
        <f>M98-VLookups!$C$33</f>
        <v>-100</v>
      </c>
      <c r="N99" s="22">
        <v>35</v>
      </c>
      <c r="O99" s="19">
        <v>0</v>
      </c>
      <c r="P99" s="19">
        <v>0</v>
      </c>
      <c r="Q99" s="9" t="s">
        <v>36</v>
      </c>
      <c r="R99" s="21">
        <f>R87*(1+VLookups!$C$45)</f>
        <v>-2270.3820596140263</v>
      </c>
      <c r="S99" s="19">
        <v>0</v>
      </c>
      <c r="T99" s="19">
        <v>0</v>
      </c>
      <c r="U99" s="9" t="s">
        <v>36</v>
      </c>
      <c r="V99" s="21">
        <f>V98-VLookups!$C$54</f>
        <v>-975</v>
      </c>
      <c r="W99" s="21">
        <f>-VLookups!$C$59</f>
        <v>-200</v>
      </c>
      <c r="X99" s="19">
        <v>0</v>
      </c>
      <c r="Y99" s="20">
        <f>Y98*(1+VLookups!$C$57/12)</f>
        <v>-183.92072003602982</v>
      </c>
      <c r="Z99" s="9" t="s">
        <v>36</v>
      </c>
      <c r="AA99" s="9" t="s">
        <v>36</v>
      </c>
      <c r="AB99" s="20">
        <f t="shared" si="4"/>
        <v>1542.247547761993</v>
      </c>
      <c r="AC99" s="20">
        <f t="shared" si="5"/>
        <v>123902.4555087514</v>
      </c>
    </row>
    <row r="100" spans="2:29" x14ac:dyDescent="0.25">
      <c r="B100" s="9">
        <v>96</v>
      </c>
      <c r="C100" s="9">
        <f t="shared" si="6"/>
        <v>31</v>
      </c>
      <c r="D100" s="9">
        <f t="shared" si="7"/>
        <v>0</v>
      </c>
      <c r="E100" s="20">
        <f>E88*(1+VLookups!$C$8)</f>
        <v>11268.173824824722</v>
      </c>
      <c r="F100" s="20">
        <f>-E100*VLookups!$C$10*2</f>
        <v>-676.09042948948331</v>
      </c>
      <c r="G100" s="19">
        <v>0</v>
      </c>
      <c r="H100" s="20">
        <f>(-VLookups!$C$13)*(E100+F100/2)</f>
        <v>-3180.6674255332746</v>
      </c>
      <c r="I100" s="20">
        <f>-PMT(VLookups!$C$16/12,180,-FV(VLookups!$C$16/12,72,,-VLookups!$C$15))</f>
        <v>-1244.1079432345916</v>
      </c>
      <c r="J100" s="20">
        <f>-PMT(VLookups!$C$20/12,180,-FV(VLookups!$C$20/12,24,,-VLookups!$C$19))</f>
        <v>-499.96299892623148</v>
      </c>
      <c r="K100" s="19">
        <v>0</v>
      </c>
      <c r="L100" s="20">
        <f>VLookups!$C$30</f>
        <v>-471.78084110027339</v>
      </c>
      <c r="M100" s="20">
        <f>M99-VLookups!$C$33</f>
        <v>-101</v>
      </c>
      <c r="N100" s="22">
        <v>36</v>
      </c>
      <c r="O100" s="19">
        <v>0</v>
      </c>
      <c r="P100" s="19">
        <v>0</v>
      </c>
      <c r="Q100" s="9" t="s">
        <v>36</v>
      </c>
      <c r="R100" s="21">
        <f>R88*(1+VLookups!$C$45)</f>
        <v>-2408.8753652504815</v>
      </c>
      <c r="S100" s="19">
        <v>0</v>
      </c>
      <c r="T100" s="19">
        <v>0</v>
      </c>
      <c r="U100" s="9" t="s">
        <v>36</v>
      </c>
      <c r="V100" s="21">
        <f>V99-VLookups!$C$54</f>
        <v>-980</v>
      </c>
      <c r="W100" s="21">
        <f>-VLookups!$C$59</f>
        <v>-200</v>
      </c>
      <c r="X100" s="19">
        <v>0</v>
      </c>
      <c r="Y100" s="20">
        <f>Y99*(1+VLookups!$C$57/12)</f>
        <v>-184.45715546946823</v>
      </c>
      <c r="Z100" s="9" t="s">
        <v>36</v>
      </c>
      <c r="AA100" s="9" t="s">
        <v>36</v>
      </c>
      <c r="AB100" s="20">
        <f t="shared" si="4"/>
        <v>1659.2768805656603</v>
      </c>
      <c r="AC100" s="20">
        <f t="shared" si="5"/>
        <v>125768.23648183166</v>
      </c>
    </row>
    <row r="101" spans="2:29" x14ac:dyDescent="0.25">
      <c r="B101" s="9">
        <v>97</v>
      </c>
      <c r="C101" s="9">
        <f t="shared" si="6"/>
        <v>31</v>
      </c>
      <c r="D101" s="9">
        <f t="shared" si="7"/>
        <v>1</v>
      </c>
      <c r="E101" s="20">
        <f>E89*(1+VLookups!$C$8)</f>
        <v>11268.173824824722</v>
      </c>
      <c r="F101" s="20">
        <f>-E101*VLookups!$C$10*2</f>
        <v>-676.09042948948331</v>
      </c>
      <c r="G101" s="19">
        <v>0</v>
      </c>
      <c r="H101" s="20">
        <f>(-VLookups!$C$13)*(E101+F101/2)</f>
        <v>-3180.6674255332746</v>
      </c>
      <c r="I101" s="20">
        <f>-PMT(VLookups!$C$16/12,180,-FV(VLookups!$C$16/12,72,,-VLookups!$C$15))</f>
        <v>-1244.1079432345916</v>
      </c>
      <c r="J101" s="20">
        <f>-PMT(VLookups!$C$20/12,180,-FV(VLookups!$C$20/12,24,,-VLookups!$C$19))</f>
        <v>-499.96299892623148</v>
      </c>
      <c r="K101" s="19">
        <v>0</v>
      </c>
      <c r="L101" s="20">
        <f>VLookups!$C$30</f>
        <v>-471.78084110027339</v>
      </c>
      <c r="M101" s="20">
        <f>M100-VLookups!$C$33</f>
        <v>-102</v>
      </c>
      <c r="N101" s="22">
        <v>37</v>
      </c>
      <c r="O101" s="19">
        <v>0</v>
      </c>
      <c r="P101" s="19">
        <v>0</v>
      </c>
      <c r="Q101" s="9" t="s">
        <v>36</v>
      </c>
      <c r="R101" s="21">
        <f>R89*(1+VLookups!$C$45)</f>
        <v>-2408.8753652504815</v>
      </c>
      <c r="S101" s="19">
        <v>0</v>
      </c>
      <c r="T101" s="19">
        <v>0</v>
      </c>
      <c r="U101" s="9" t="s">
        <v>36</v>
      </c>
      <c r="V101" s="21">
        <f>V100-VLookups!$C$54</f>
        <v>-985</v>
      </c>
      <c r="W101" s="21">
        <f>-VLookups!$C$59</f>
        <v>-200</v>
      </c>
      <c r="X101" s="19">
        <v>0</v>
      </c>
      <c r="Y101" s="20">
        <f>Y100*(1+VLookups!$C$57/12)</f>
        <v>-184.99515550625418</v>
      </c>
      <c r="Z101" s="9" t="s">
        <v>36</v>
      </c>
      <c r="AA101" s="9" t="s">
        <v>36</v>
      </c>
      <c r="AB101" s="20">
        <f t="shared" si="4"/>
        <v>1652.738880528874</v>
      </c>
      <c r="AC101" s="20">
        <f t="shared" si="5"/>
        <v>127630.58908983026</v>
      </c>
    </row>
    <row r="102" spans="2:29" x14ac:dyDescent="0.25">
      <c r="B102" s="9">
        <v>98</v>
      </c>
      <c r="C102" s="9">
        <f t="shared" si="6"/>
        <v>31</v>
      </c>
      <c r="D102" s="9">
        <f t="shared" si="7"/>
        <v>2</v>
      </c>
      <c r="E102" s="20">
        <f>E90*(1+VLookups!$C$8)</f>
        <v>11268.173824824722</v>
      </c>
      <c r="F102" s="20">
        <f>-E102*VLookups!$C$10*2</f>
        <v>-676.09042948948331</v>
      </c>
      <c r="G102" s="19">
        <v>0</v>
      </c>
      <c r="H102" s="20">
        <f>(-VLookups!$C$13)*(E102+F102/2)</f>
        <v>-3180.6674255332746</v>
      </c>
      <c r="I102" s="20">
        <f>-PMT(VLookups!$C$16/12,180,-FV(VLookups!$C$16/12,72,,-VLookups!$C$15))</f>
        <v>-1244.1079432345916</v>
      </c>
      <c r="J102" s="20">
        <f>-PMT(VLookups!$C$20/12,180,-FV(VLookups!$C$20/12,24,,-VLookups!$C$19))</f>
        <v>-499.96299892623148</v>
      </c>
      <c r="K102" s="19">
        <v>0</v>
      </c>
      <c r="L102" s="20">
        <f>VLookups!$C$30</f>
        <v>-471.78084110027339</v>
      </c>
      <c r="M102" s="20">
        <f>M101-VLookups!$C$33</f>
        <v>-103</v>
      </c>
      <c r="N102" s="22">
        <v>38</v>
      </c>
      <c r="O102" s="19">
        <v>0</v>
      </c>
      <c r="P102" s="19">
        <v>0</v>
      </c>
      <c r="Q102" s="9" t="s">
        <v>36</v>
      </c>
      <c r="R102" s="21">
        <f>R90*(1+VLookups!$C$45)</f>
        <v>-2408.8753652504815</v>
      </c>
      <c r="S102" s="19">
        <v>0</v>
      </c>
      <c r="T102" s="19">
        <v>0</v>
      </c>
      <c r="U102" s="9" t="s">
        <v>36</v>
      </c>
      <c r="V102" s="21">
        <f>V101-VLookups!$C$54</f>
        <v>-990</v>
      </c>
      <c r="W102" s="21">
        <f>-VLookups!$C$59</f>
        <v>-200</v>
      </c>
      <c r="X102" s="19">
        <v>0</v>
      </c>
      <c r="Y102" s="20">
        <f>Y101*(1+VLookups!$C$57/12)</f>
        <v>-185.5347247098141</v>
      </c>
      <c r="Z102" s="9" t="s">
        <v>36</v>
      </c>
      <c r="AA102" s="9" t="s">
        <v>36</v>
      </c>
      <c r="AB102" s="20">
        <f t="shared" si="4"/>
        <v>1646.1993113253145</v>
      </c>
      <c r="AC102" s="20">
        <f t="shared" si="5"/>
        <v>129489.50604963863</v>
      </c>
    </row>
    <row r="103" spans="2:29" x14ac:dyDescent="0.25">
      <c r="B103" s="9">
        <v>99</v>
      </c>
      <c r="C103" s="9">
        <f t="shared" si="6"/>
        <v>31</v>
      </c>
      <c r="D103" s="9">
        <f t="shared" si="7"/>
        <v>3</v>
      </c>
      <c r="E103" s="20">
        <f>E91*(1+VLookups!$C$8)</f>
        <v>11268.173824824722</v>
      </c>
      <c r="F103" s="20">
        <f>-E103*VLookups!$C$10*2</f>
        <v>-676.09042948948331</v>
      </c>
      <c r="G103" s="19">
        <v>0</v>
      </c>
      <c r="H103" s="20">
        <f>(-VLookups!$C$13)*(E103+F103/2)</f>
        <v>-3180.6674255332746</v>
      </c>
      <c r="I103" s="20">
        <f>-PMT(VLookups!$C$16/12,180,-FV(VLookups!$C$16/12,72,,-VLookups!$C$15))</f>
        <v>-1244.1079432345916</v>
      </c>
      <c r="J103" s="20">
        <f>-PMT(VLookups!$C$20/12,180,-FV(VLookups!$C$20/12,24,,-VLookups!$C$19))</f>
        <v>-499.96299892623148</v>
      </c>
      <c r="K103" s="19">
        <v>0</v>
      </c>
      <c r="L103" s="20">
        <f>VLookups!$C$30</f>
        <v>-471.78084110027339</v>
      </c>
      <c r="M103" s="20">
        <f>M102-VLookups!$C$33</f>
        <v>-104</v>
      </c>
      <c r="N103" s="22">
        <v>39</v>
      </c>
      <c r="O103" s="19">
        <v>0</v>
      </c>
      <c r="P103" s="19">
        <v>0</v>
      </c>
      <c r="Q103" s="9" t="s">
        <v>36</v>
      </c>
      <c r="R103" s="21">
        <f>R91*(1+VLookups!$C$45)</f>
        <v>-2408.8753652504815</v>
      </c>
      <c r="S103" s="19">
        <v>0</v>
      </c>
      <c r="T103" s="19">
        <v>0</v>
      </c>
      <c r="U103" s="9" t="s">
        <v>36</v>
      </c>
      <c r="V103" s="21">
        <f>V102-VLookups!$C$54</f>
        <v>-995</v>
      </c>
      <c r="W103" s="21">
        <f>-VLookups!$C$59</f>
        <v>-200</v>
      </c>
      <c r="X103" s="19">
        <v>0</v>
      </c>
      <c r="Y103" s="20">
        <f>Y102*(1+VLookups!$C$57/12)</f>
        <v>-186.07586765688438</v>
      </c>
      <c r="Z103" s="9" t="s">
        <v>36</v>
      </c>
      <c r="AA103" s="9" t="s">
        <v>36</v>
      </c>
      <c r="AB103" s="20">
        <f t="shared" si="4"/>
        <v>1639.658168378244</v>
      </c>
      <c r="AC103" s="20">
        <f t="shared" si="5"/>
        <v>131344.98006143296</v>
      </c>
    </row>
    <row r="104" spans="2:29" x14ac:dyDescent="0.25">
      <c r="B104" s="9">
        <v>100</v>
      </c>
      <c r="C104" s="9">
        <f t="shared" si="6"/>
        <v>31</v>
      </c>
      <c r="D104" s="9">
        <f t="shared" si="7"/>
        <v>4</v>
      </c>
      <c r="E104" s="20">
        <f>E92*(1+VLookups!$C$8)</f>
        <v>11268.173824824722</v>
      </c>
      <c r="F104" s="20">
        <f>-E104*VLookups!$C$10*2</f>
        <v>-676.09042948948331</v>
      </c>
      <c r="G104" s="19">
        <v>0</v>
      </c>
      <c r="H104" s="20">
        <f>(-VLookups!$C$13)*(E104+F104/2)</f>
        <v>-3180.6674255332746</v>
      </c>
      <c r="I104" s="20">
        <f>-PMT(VLookups!$C$16/12,180,-FV(VLookups!$C$16/12,72,,-VLookups!$C$15))</f>
        <v>-1244.1079432345916</v>
      </c>
      <c r="J104" s="20">
        <f>-PMT(VLookups!$C$20/12,180,-FV(VLookups!$C$20/12,24,,-VLookups!$C$19))</f>
        <v>-499.96299892623148</v>
      </c>
      <c r="K104" s="19">
        <v>0</v>
      </c>
      <c r="L104" s="20">
        <f>VLookups!$C$30</f>
        <v>-471.78084110027339</v>
      </c>
      <c r="M104" s="20">
        <f>M103-VLookups!$C$33</f>
        <v>-105</v>
      </c>
      <c r="N104" s="22">
        <v>40</v>
      </c>
      <c r="O104" s="19">
        <v>0</v>
      </c>
      <c r="P104" s="19">
        <v>0</v>
      </c>
      <c r="Q104" s="9" t="s">
        <v>36</v>
      </c>
      <c r="R104" s="21">
        <f>R92*(1+VLookups!$C$45)</f>
        <v>-2408.8753652504815</v>
      </c>
      <c r="S104" s="19">
        <v>0</v>
      </c>
      <c r="T104" s="19">
        <v>0</v>
      </c>
      <c r="U104" s="9" t="s">
        <v>36</v>
      </c>
      <c r="V104" s="21">
        <f>V103-VLookups!$C$54</f>
        <v>-1000</v>
      </c>
      <c r="W104" s="21">
        <f>-VLookups!$C$59</f>
        <v>-200</v>
      </c>
      <c r="X104" s="19">
        <v>0</v>
      </c>
      <c r="Y104" s="20">
        <f>Y103*(1+VLookups!$C$57/12)</f>
        <v>-186.6185889375503</v>
      </c>
      <c r="Z104" s="9" t="s">
        <v>36</v>
      </c>
      <c r="AA104" s="9" t="s">
        <v>36</v>
      </c>
      <c r="AB104" s="20">
        <f t="shared" si="4"/>
        <v>1633.1154470975782</v>
      </c>
      <c r="AC104" s="20">
        <f t="shared" si="5"/>
        <v>133197.00380863293</v>
      </c>
    </row>
    <row r="105" spans="2:29" x14ac:dyDescent="0.25">
      <c r="B105" s="9">
        <v>101</v>
      </c>
      <c r="C105" s="9">
        <f t="shared" si="6"/>
        <v>31</v>
      </c>
      <c r="D105" s="9">
        <f t="shared" si="7"/>
        <v>5</v>
      </c>
      <c r="E105" s="20">
        <f>E93*(1+VLookups!$C$8)</f>
        <v>11268.173824824722</v>
      </c>
      <c r="F105" s="20">
        <f>-E105*VLookups!$C$10*2</f>
        <v>-676.09042948948331</v>
      </c>
      <c r="G105" s="19">
        <v>0</v>
      </c>
      <c r="H105" s="20">
        <f>(-VLookups!$C$13)*(E105+F105/2)</f>
        <v>-3180.6674255332746</v>
      </c>
      <c r="I105" s="20">
        <f>-PMT(VLookups!$C$16/12,180,-FV(VLookups!$C$16/12,72,,-VLookups!$C$15))</f>
        <v>-1244.1079432345916</v>
      </c>
      <c r="J105" s="20">
        <f>-PMT(VLookups!$C$20/12,180,-FV(VLookups!$C$20/12,24,,-VLookups!$C$19))</f>
        <v>-499.96299892623148</v>
      </c>
      <c r="K105" s="19">
        <v>0</v>
      </c>
      <c r="L105" s="20">
        <f>VLookups!$C$30</f>
        <v>-471.78084110027339</v>
      </c>
      <c r="M105" s="20">
        <f>M104-VLookups!$C$33</f>
        <v>-106</v>
      </c>
      <c r="N105" s="22">
        <v>41</v>
      </c>
      <c r="O105" s="19">
        <v>0</v>
      </c>
      <c r="P105" s="19">
        <v>0</v>
      </c>
      <c r="Q105" s="9" t="s">
        <v>36</v>
      </c>
      <c r="R105" s="21">
        <f>R93*(1+VLookups!$C$45)</f>
        <v>-2408.8753652504815</v>
      </c>
      <c r="S105" s="19">
        <v>0</v>
      </c>
      <c r="T105" s="19">
        <v>0</v>
      </c>
      <c r="U105" s="9" t="s">
        <v>36</v>
      </c>
      <c r="V105" s="21">
        <f>V104-VLookups!$C$54</f>
        <v>-1005</v>
      </c>
      <c r="W105" s="21">
        <f>-VLookups!$C$59</f>
        <v>-200</v>
      </c>
      <c r="X105" s="19">
        <v>0</v>
      </c>
      <c r="Y105" s="20">
        <f>Y104*(1+VLookups!$C$57/12)</f>
        <v>-187.16289315528482</v>
      </c>
      <c r="Z105" s="9" t="s">
        <v>36</v>
      </c>
      <c r="AA105" s="9" t="s">
        <v>36</v>
      </c>
      <c r="AB105" s="20">
        <f t="shared" si="4"/>
        <v>1626.5711428798434</v>
      </c>
      <c r="AC105" s="20">
        <f t="shared" si="5"/>
        <v>135045.56995786048</v>
      </c>
    </row>
    <row r="106" spans="2:29" x14ac:dyDescent="0.25">
      <c r="B106" s="9">
        <v>102</v>
      </c>
      <c r="C106" s="9">
        <f t="shared" si="6"/>
        <v>31</v>
      </c>
      <c r="D106" s="9">
        <f t="shared" si="7"/>
        <v>6</v>
      </c>
      <c r="E106" s="20">
        <f>E94*(1+VLookups!$C$8)</f>
        <v>11268.173824824722</v>
      </c>
      <c r="F106" s="20">
        <f>-E106*VLookups!$C$10*2</f>
        <v>-676.09042948948331</v>
      </c>
      <c r="G106" s="19">
        <v>0</v>
      </c>
      <c r="H106" s="20">
        <f>(-VLookups!$C$13)*(E106+F106/2)</f>
        <v>-3180.6674255332746</v>
      </c>
      <c r="I106" s="20">
        <f>-PMT(VLookups!$C$16/12,180,-FV(VLookups!$C$16/12,72,,-VLookups!$C$15))</f>
        <v>-1244.1079432345916</v>
      </c>
      <c r="J106" s="20">
        <f>-PMT(VLookups!$C$20/12,180,-FV(VLookups!$C$20/12,24,,-VLookups!$C$19))</f>
        <v>-499.96299892623148</v>
      </c>
      <c r="K106" s="19">
        <v>0</v>
      </c>
      <c r="L106" s="20">
        <f>VLookups!$C$30</f>
        <v>-471.78084110027339</v>
      </c>
      <c r="M106" s="20">
        <f>M105-VLookups!$C$33</f>
        <v>-107</v>
      </c>
      <c r="N106" s="22">
        <v>42</v>
      </c>
      <c r="O106" s="19">
        <v>0</v>
      </c>
      <c r="P106" s="19">
        <v>0</v>
      </c>
      <c r="Q106" s="9" t="s">
        <v>36</v>
      </c>
      <c r="R106" s="21">
        <f>R94*(1+VLookups!$C$45)</f>
        <v>-2408.8753652504815</v>
      </c>
      <c r="S106" s="19">
        <v>0</v>
      </c>
      <c r="T106" s="19">
        <v>0</v>
      </c>
      <c r="U106" s="9" t="s">
        <v>36</v>
      </c>
      <c r="V106" s="21">
        <f>V105-VLookups!$C$54</f>
        <v>-1010</v>
      </c>
      <c r="W106" s="21">
        <f>-VLookups!$C$59</f>
        <v>-200</v>
      </c>
      <c r="X106" s="19">
        <v>0</v>
      </c>
      <c r="Y106" s="20">
        <f>Y105*(1+VLookups!$C$57/12)</f>
        <v>-187.70878492698773</v>
      </c>
      <c r="Z106" s="9" t="s">
        <v>36</v>
      </c>
      <c r="AA106" s="9" t="s">
        <v>36</v>
      </c>
      <c r="AB106" s="20">
        <f t="shared" si="4"/>
        <v>1620.0252511081405</v>
      </c>
      <c r="AC106" s="20">
        <f t="shared" si="5"/>
        <v>136890.67115889839</v>
      </c>
    </row>
    <row r="107" spans="2:29" x14ac:dyDescent="0.25">
      <c r="B107" s="9">
        <v>103</v>
      </c>
      <c r="C107" s="9">
        <f t="shared" si="6"/>
        <v>31</v>
      </c>
      <c r="D107" s="9">
        <f t="shared" si="7"/>
        <v>7</v>
      </c>
      <c r="E107" s="20">
        <f>E95*(1+VLookups!$C$8)</f>
        <v>11268.173824824722</v>
      </c>
      <c r="F107" s="20">
        <f>-E107*VLookups!$C$10*2</f>
        <v>-676.09042948948331</v>
      </c>
      <c r="G107" s="19">
        <v>0</v>
      </c>
      <c r="H107" s="20">
        <f>(-VLookups!$C$13)*(E107+F107/2)</f>
        <v>-3180.6674255332746</v>
      </c>
      <c r="I107" s="20">
        <f>-PMT(VLookups!$C$16/12,180,-FV(VLookups!$C$16/12,72,,-VLookups!$C$15))</f>
        <v>-1244.1079432345916</v>
      </c>
      <c r="J107" s="20">
        <f>-PMT(VLookups!$C$20/12,180,-FV(VLookups!$C$20/12,24,,-VLookups!$C$19))</f>
        <v>-499.96299892623148</v>
      </c>
      <c r="K107" s="19">
        <v>0</v>
      </c>
      <c r="L107" s="20">
        <f>VLookups!$C$30</f>
        <v>-471.78084110027339</v>
      </c>
      <c r="M107" s="20">
        <f>M106-VLookups!$C$33</f>
        <v>-108</v>
      </c>
      <c r="N107" s="22">
        <v>43</v>
      </c>
      <c r="O107" s="19">
        <v>0</v>
      </c>
      <c r="P107" s="19">
        <v>0</v>
      </c>
      <c r="Q107" s="9" t="s">
        <v>36</v>
      </c>
      <c r="R107" s="21">
        <f>R95*(1+VLookups!$C$45)</f>
        <v>-2408.8753652504815</v>
      </c>
      <c r="S107" s="19">
        <v>0</v>
      </c>
      <c r="T107" s="19">
        <v>0</v>
      </c>
      <c r="U107" s="9" t="s">
        <v>36</v>
      </c>
      <c r="V107" s="21">
        <f>V106-VLookups!$C$54</f>
        <v>-1015</v>
      </c>
      <c r="W107" s="21">
        <f>-VLookups!$C$59</f>
        <v>-200</v>
      </c>
      <c r="X107" s="19">
        <v>0</v>
      </c>
      <c r="Y107" s="20">
        <f>Y106*(1+VLookups!$C$57/12)</f>
        <v>-188.25626888302477</v>
      </c>
      <c r="Z107" s="9" t="s">
        <v>36</v>
      </c>
      <c r="AA107" s="9" t="s">
        <v>36</v>
      </c>
      <c r="AB107" s="20">
        <f t="shared" si="4"/>
        <v>1613.4777671521035</v>
      </c>
      <c r="AC107" s="20">
        <f t="shared" si="5"/>
        <v>138732.30004464867</v>
      </c>
    </row>
    <row r="108" spans="2:29" x14ac:dyDescent="0.25">
      <c r="B108" s="9">
        <v>104</v>
      </c>
      <c r="C108" s="9">
        <f t="shared" si="6"/>
        <v>31</v>
      </c>
      <c r="D108" s="9">
        <f t="shared" si="7"/>
        <v>8</v>
      </c>
      <c r="E108" s="20">
        <f>E96*(1+VLookups!$C$8)</f>
        <v>11268.173824824722</v>
      </c>
      <c r="F108" s="20">
        <f>-E108*VLookups!$C$10*2</f>
        <v>-676.09042948948331</v>
      </c>
      <c r="G108" s="19">
        <v>0</v>
      </c>
      <c r="H108" s="20">
        <f>(-VLookups!$C$13)*(E108+F108/2)</f>
        <v>-3180.6674255332746</v>
      </c>
      <c r="I108" s="20">
        <f>-PMT(VLookups!$C$16/12,180,-FV(VLookups!$C$16/12,72,,-VLookups!$C$15))</f>
        <v>-1244.1079432345916</v>
      </c>
      <c r="J108" s="20">
        <f>-PMT(VLookups!$C$20/12,180,-FV(VLookups!$C$20/12,24,,-VLookups!$C$19))</f>
        <v>-499.96299892623148</v>
      </c>
      <c r="K108" s="19">
        <v>0</v>
      </c>
      <c r="L108" s="20">
        <f>VLookups!$C$30</f>
        <v>-471.78084110027339</v>
      </c>
      <c r="M108" s="20">
        <f>M107-VLookups!$C$33</f>
        <v>-109</v>
      </c>
      <c r="N108" s="22">
        <v>44</v>
      </c>
      <c r="O108" s="19">
        <v>0</v>
      </c>
      <c r="P108" s="19">
        <v>0</v>
      </c>
      <c r="Q108" s="9" t="s">
        <v>36</v>
      </c>
      <c r="R108" s="21">
        <f>R96*(1+VLookups!$C$45)</f>
        <v>-2408.8753652504815</v>
      </c>
      <c r="S108" s="19">
        <v>0</v>
      </c>
      <c r="T108" s="19">
        <v>0</v>
      </c>
      <c r="U108" s="9" t="s">
        <v>36</v>
      </c>
      <c r="V108" s="21">
        <f>V107-VLookups!$C$54</f>
        <v>-1020</v>
      </c>
      <c r="W108" s="21">
        <f>-VLookups!$C$59</f>
        <v>-200</v>
      </c>
      <c r="X108" s="19">
        <v>0</v>
      </c>
      <c r="Y108" s="20">
        <f>Y107*(1+VLookups!$C$57/12)</f>
        <v>-188.80534966726694</v>
      </c>
      <c r="Z108" s="9" t="s">
        <v>36</v>
      </c>
      <c r="AA108" s="9" t="s">
        <v>36</v>
      </c>
      <c r="AB108" s="20">
        <f t="shared" si="4"/>
        <v>1606.9286863678615</v>
      </c>
      <c r="AC108" s="20">
        <f t="shared" si="5"/>
        <v>140570.44923109096</v>
      </c>
    </row>
    <row r="109" spans="2:29" x14ac:dyDescent="0.25">
      <c r="B109" s="9">
        <v>105</v>
      </c>
      <c r="C109" s="9">
        <f t="shared" si="6"/>
        <v>31</v>
      </c>
      <c r="D109" s="9">
        <f t="shared" si="7"/>
        <v>9</v>
      </c>
      <c r="E109" s="20">
        <f>E97*(1+VLookups!$C$8)</f>
        <v>11268.173824824722</v>
      </c>
      <c r="F109" s="20">
        <f>-E109*VLookups!$C$10*2</f>
        <v>-676.09042948948331</v>
      </c>
      <c r="G109" s="19">
        <v>0</v>
      </c>
      <c r="H109" s="20">
        <f>(-VLookups!$C$13)*(E109+F109/2)</f>
        <v>-3180.6674255332746</v>
      </c>
      <c r="I109" s="20">
        <f>-PMT(VLookups!$C$16/12,180,-FV(VLookups!$C$16/12,72,,-VLookups!$C$15))</f>
        <v>-1244.1079432345916</v>
      </c>
      <c r="J109" s="20">
        <f>-PMT(VLookups!$C$20/12,180,-FV(VLookups!$C$20/12,24,,-VLookups!$C$19))</f>
        <v>-499.96299892623148</v>
      </c>
      <c r="K109" s="19">
        <v>0</v>
      </c>
      <c r="L109" s="20">
        <f>VLookups!$C$30</f>
        <v>-471.78084110027339</v>
      </c>
      <c r="M109" s="20">
        <f>M108-VLookups!$C$33</f>
        <v>-110</v>
      </c>
      <c r="N109" s="22">
        <v>45</v>
      </c>
      <c r="O109" s="19">
        <v>0</v>
      </c>
      <c r="P109" s="19">
        <v>0</v>
      </c>
      <c r="Q109" s="9" t="s">
        <v>36</v>
      </c>
      <c r="R109" s="21">
        <f>R97*(1+VLookups!$C$45)</f>
        <v>-2408.8753652504815</v>
      </c>
      <c r="S109" s="19">
        <v>0</v>
      </c>
      <c r="T109" s="19">
        <v>0</v>
      </c>
      <c r="U109" s="9" t="s">
        <v>36</v>
      </c>
      <c r="V109" s="21">
        <f>V108-VLookups!$C$54</f>
        <v>-1025</v>
      </c>
      <c r="W109" s="21">
        <f>-VLookups!$C$59</f>
        <v>-200</v>
      </c>
      <c r="X109" s="19">
        <v>0</v>
      </c>
      <c r="Y109" s="20">
        <f>Y108*(1+VLookups!$C$57/12)</f>
        <v>-189.35603193712981</v>
      </c>
      <c r="Z109" s="9" t="s">
        <v>36</v>
      </c>
      <c r="AA109" s="9" t="s">
        <v>36</v>
      </c>
      <c r="AB109" s="20">
        <f t="shared" si="4"/>
        <v>1600.3780040979984</v>
      </c>
      <c r="AC109" s="20">
        <f t="shared" si="5"/>
        <v>142405.11131724078</v>
      </c>
    </row>
    <row r="110" spans="2:29" x14ac:dyDescent="0.25">
      <c r="B110" s="9">
        <v>106</v>
      </c>
      <c r="C110" s="9">
        <f t="shared" si="6"/>
        <v>31</v>
      </c>
      <c r="D110" s="9">
        <f t="shared" si="7"/>
        <v>10</v>
      </c>
      <c r="E110" s="20">
        <f>E98*(1+VLookups!$C$8)</f>
        <v>11268.173824824722</v>
      </c>
      <c r="F110" s="20">
        <f>-E110*VLookups!$C$10*2</f>
        <v>-676.09042948948331</v>
      </c>
      <c r="G110" s="19">
        <v>0</v>
      </c>
      <c r="H110" s="20">
        <f>(-VLookups!$C$13)*(E110+F110/2)</f>
        <v>-3180.6674255332746</v>
      </c>
      <c r="I110" s="20">
        <f>-PMT(VLookups!$C$16/12,180,-FV(VLookups!$C$16/12,72,,-VLookups!$C$15))</f>
        <v>-1244.1079432345916</v>
      </c>
      <c r="J110" s="20">
        <f>-PMT(VLookups!$C$20/12,180,-FV(VLookups!$C$20/12,24,,-VLookups!$C$19))</f>
        <v>-499.96299892623148</v>
      </c>
      <c r="K110" s="19">
        <v>0</v>
      </c>
      <c r="L110" s="20">
        <f>VLookups!$C$30</f>
        <v>-471.78084110027339</v>
      </c>
      <c r="M110" s="20">
        <f>M109-VLookups!$C$33</f>
        <v>-111</v>
      </c>
      <c r="N110" s="22">
        <v>46</v>
      </c>
      <c r="O110" s="19">
        <v>0</v>
      </c>
      <c r="P110" s="19">
        <v>0</v>
      </c>
      <c r="Q110" s="9" t="s">
        <v>36</v>
      </c>
      <c r="R110" s="21">
        <f>R98*(1+VLookups!$C$45)</f>
        <v>-2408.8753652504815</v>
      </c>
      <c r="S110" s="19">
        <v>0</v>
      </c>
      <c r="T110" s="19">
        <v>0</v>
      </c>
      <c r="U110" s="9" t="s">
        <v>36</v>
      </c>
      <c r="V110" s="21">
        <f>V109-VLookups!$C$54</f>
        <v>-1030</v>
      </c>
      <c r="W110" s="21">
        <f>-VLookups!$C$59</f>
        <v>-200</v>
      </c>
      <c r="X110" s="19">
        <v>0</v>
      </c>
      <c r="Y110" s="20">
        <f>Y109*(1+VLookups!$C$57/12)</f>
        <v>-189.90832036361311</v>
      </c>
      <c r="Z110" s="9" t="s">
        <v>36</v>
      </c>
      <c r="AA110" s="9" t="s">
        <v>36</v>
      </c>
      <c r="AB110" s="20">
        <f t="shared" si="4"/>
        <v>1593.8257156715151</v>
      </c>
      <c r="AC110" s="20">
        <f t="shared" si="5"/>
        <v>144236.27888510772</v>
      </c>
    </row>
    <row r="111" spans="2:29" x14ac:dyDescent="0.25">
      <c r="B111" s="9">
        <v>107</v>
      </c>
      <c r="C111" s="9">
        <f t="shared" si="6"/>
        <v>31</v>
      </c>
      <c r="D111" s="9">
        <f t="shared" si="7"/>
        <v>11</v>
      </c>
      <c r="E111" s="20">
        <f>E99*(1+VLookups!$C$8)</f>
        <v>11268.173824824722</v>
      </c>
      <c r="F111" s="20">
        <f>-E111*VLookups!$C$10*2</f>
        <v>-676.09042948948331</v>
      </c>
      <c r="G111" s="19">
        <v>0</v>
      </c>
      <c r="H111" s="20">
        <f>(-VLookups!$C$13)*(E111+F111/2)</f>
        <v>-3180.6674255332746</v>
      </c>
      <c r="I111" s="20">
        <f>-PMT(VLookups!$C$16/12,180,-FV(VLookups!$C$16/12,72,,-VLookups!$C$15))</f>
        <v>-1244.1079432345916</v>
      </c>
      <c r="J111" s="20">
        <f>-PMT(VLookups!$C$20/12,180,-FV(VLookups!$C$20/12,24,,-VLookups!$C$19))</f>
        <v>-499.96299892623148</v>
      </c>
      <c r="K111" s="19">
        <v>0</v>
      </c>
      <c r="L111" s="20">
        <f>VLookups!$C$30</f>
        <v>-471.78084110027339</v>
      </c>
      <c r="M111" s="20">
        <f>M110-VLookups!$C$33</f>
        <v>-112</v>
      </c>
      <c r="N111" s="22">
        <v>47</v>
      </c>
      <c r="O111" s="19">
        <v>0</v>
      </c>
      <c r="P111" s="19">
        <v>0</v>
      </c>
      <c r="Q111" s="9" t="s">
        <v>36</v>
      </c>
      <c r="R111" s="21">
        <f>R99*(1+VLookups!$C$45)</f>
        <v>-2408.8753652504815</v>
      </c>
      <c r="S111" s="19">
        <v>0</v>
      </c>
      <c r="T111" s="19">
        <v>0</v>
      </c>
      <c r="U111" s="9" t="s">
        <v>36</v>
      </c>
      <c r="V111" s="21">
        <f>V110-VLookups!$C$54</f>
        <v>-1035</v>
      </c>
      <c r="W111" s="21">
        <f>-VLookups!$C$59</f>
        <v>-200</v>
      </c>
      <c r="X111" s="19">
        <v>0</v>
      </c>
      <c r="Y111" s="20">
        <f>Y110*(1+VLookups!$C$57/12)</f>
        <v>-190.46221963134033</v>
      </c>
      <c r="Z111" s="9" t="s">
        <v>36</v>
      </c>
      <c r="AA111" s="9" t="s">
        <v>36</v>
      </c>
      <c r="AB111" s="20">
        <f t="shared" si="4"/>
        <v>1587.2718164037881</v>
      </c>
      <c r="AC111" s="20">
        <f t="shared" si="5"/>
        <v>146063.94449965336</v>
      </c>
    </row>
    <row r="112" spans="2:29" x14ac:dyDescent="0.25">
      <c r="B112" s="9">
        <v>108</v>
      </c>
      <c r="C112" s="9">
        <f t="shared" si="6"/>
        <v>32</v>
      </c>
      <c r="D112" s="9">
        <f t="shared" si="7"/>
        <v>0</v>
      </c>
      <c r="E112" s="20">
        <f>E100*(1+VLookups!$C$8)</f>
        <v>11662.559908693587</v>
      </c>
      <c r="F112" s="20">
        <f>-E112*VLookups!$C$10*2</f>
        <v>-699.75359452161524</v>
      </c>
      <c r="G112" s="19">
        <v>0</v>
      </c>
      <c r="H112" s="20">
        <f>(-VLookups!$C$13)*(E112+F112/2)</f>
        <v>-3291.9907854269395</v>
      </c>
      <c r="I112" s="20">
        <f>-PMT(VLookups!$C$16/12,180,-FV(VLookups!$C$16/12,72,,-VLookups!$C$15))</f>
        <v>-1244.1079432345916</v>
      </c>
      <c r="J112" s="20">
        <f>-PMT(VLookups!$C$20/12,180,-FV(VLookups!$C$20/12,24,,-VLookups!$C$19))</f>
        <v>-499.96299892623148</v>
      </c>
      <c r="K112" s="19">
        <v>0</v>
      </c>
      <c r="L112" s="20">
        <f>VLookups!$C$30</f>
        <v>-471.78084110027339</v>
      </c>
      <c r="M112" s="20">
        <f>M111-VLookups!$C$33</f>
        <v>-113</v>
      </c>
      <c r="N112" s="22">
        <v>48</v>
      </c>
      <c r="O112" s="19">
        <v>0</v>
      </c>
      <c r="P112" s="19">
        <v>0</v>
      </c>
      <c r="Q112" s="9" t="s">
        <v>36</v>
      </c>
      <c r="R112" s="21">
        <f>R100*(1+VLookups!$C$45)</f>
        <v>-2555.8167625307606</v>
      </c>
      <c r="S112" s="19">
        <v>0</v>
      </c>
      <c r="T112" s="19">
        <v>0</v>
      </c>
      <c r="U112" s="9" t="s">
        <v>36</v>
      </c>
      <c r="V112" s="21">
        <f>V111-VLookups!$C$54</f>
        <v>-1040</v>
      </c>
      <c r="W112" s="21">
        <f>-VLookups!$C$59</f>
        <v>-200</v>
      </c>
      <c r="X112" s="19">
        <v>0</v>
      </c>
      <c r="Y112" s="20">
        <f>Y111*(1+VLookups!$C$57/12)</f>
        <v>-191.01773443859841</v>
      </c>
      <c r="Z112" s="9" t="s">
        <v>36</v>
      </c>
      <c r="AA112" s="9" t="s">
        <v>36</v>
      </c>
      <c r="AB112" s="20">
        <f t="shared" si="4"/>
        <v>1705.006045775385</v>
      </c>
      <c r="AC112" s="20">
        <f t="shared" si="5"/>
        <v>148012.39045292814</v>
      </c>
    </row>
    <row r="113" spans="2:29" x14ac:dyDescent="0.25">
      <c r="B113" s="9">
        <v>109</v>
      </c>
      <c r="C113" s="9">
        <f t="shared" si="6"/>
        <v>32</v>
      </c>
      <c r="D113" s="9">
        <f t="shared" si="7"/>
        <v>1</v>
      </c>
      <c r="E113" s="20">
        <f>E101*(1+VLookups!$C$8)</f>
        <v>11662.559908693587</v>
      </c>
      <c r="F113" s="20">
        <f>-E113*VLookups!$C$10*2</f>
        <v>-699.75359452161524</v>
      </c>
      <c r="G113" s="19">
        <v>0</v>
      </c>
      <c r="H113" s="20">
        <f>(-VLookups!$C$13)*(E113+F113/2)</f>
        <v>-3291.9907854269395</v>
      </c>
      <c r="I113" s="20">
        <f>-PMT(VLookups!$C$16/12,180,-FV(VLookups!$C$16/12,72,,-VLookups!$C$15))</f>
        <v>-1244.1079432345916</v>
      </c>
      <c r="J113" s="20">
        <f>-PMT(VLookups!$C$20/12,180,-FV(VLookups!$C$20/12,24,,-VLookups!$C$19))</f>
        <v>-499.96299892623148</v>
      </c>
      <c r="K113" s="19">
        <v>0</v>
      </c>
      <c r="L113" s="20">
        <f>VLookups!$C$30</f>
        <v>-471.78084110027339</v>
      </c>
      <c r="M113" s="20">
        <f>M112-VLookups!$C$33</f>
        <v>-114</v>
      </c>
      <c r="N113" s="22">
        <v>49</v>
      </c>
      <c r="O113" s="19">
        <v>0</v>
      </c>
      <c r="P113" s="19">
        <v>0</v>
      </c>
      <c r="Q113" s="9" t="s">
        <v>36</v>
      </c>
      <c r="R113" s="21">
        <f>R101*(1+VLookups!$C$45)</f>
        <v>-2555.8167625307606</v>
      </c>
      <c r="S113" s="19">
        <v>0</v>
      </c>
      <c r="T113" s="19">
        <v>0</v>
      </c>
      <c r="U113" s="9" t="s">
        <v>36</v>
      </c>
      <c r="V113" s="21">
        <f>V112-VLookups!$C$54</f>
        <v>-1045</v>
      </c>
      <c r="W113" s="21">
        <f>-VLookups!$C$59</f>
        <v>-200</v>
      </c>
      <c r="X113" s="19">
        <v>0</v>
      </c>
      <c r="Y113" s="20">
        <f>Y112*(1+VLookups!$C$57/12)</f>
        <v>-191.57486949737765</v>
      </c>
      <c r="Z113" s="9" t="s">
        <v>36</v>
      </c>
      <c r="AA113" s="9" t="s">
        <v>36</v>
      </c>
      <c r="AB113" s="20">
        <f t="shared" si="4"/>
        <v>1698.4489107166057</v>
      </c>
      <c r="AC113" s="20">
        <f t="shared" si="5"/>
        <v>149957.52668106629</v>
      </c>
    </row>
    <row r="114" spans="2:29" x14ac:dyDescent="0.25">
      <c r="B114" s="9">
        <v>110</v>
      </c>
      <c r="C114" s="9">
        <f t="shared" si="6"/>
        <v>32</v>
      </c>
      <c r="D114" s="9">
        <f t="shared" si="7"/>
        <v>2</v>
      </c>
      <c r="E114" s="20">
        <f>E102*(1+VLookups!$C$8)</f>
        <v>11662.559908693587</v>
      </c>
      <c r="F114" s="20">
        <f>-E114*VLookups!$C$10*2</f>
        <v>-699.75359452161524</v>
      </c>
      <c r="G114" s="19">
        <v>0</v>
      </c>
      <c r="H114" s="20">
        <f>(-VLookups!$C$13)*(E114+F114/2)</f>
        <v>-3291.9907854269395</v>
      </c>
      <c r="I114" s="20">
        <f>-PMT(VLookups!$C$16/12,180,-FV(VLookups!$C$16/12,72,,-VLookups!$C$15))</f>
        <v>-1244.1079432345916</v>
      </c>
      <c r="J114" s="20">
        <f>-PMT(VLookups!$C$20/12,180,-FV(VLookups!$C$20/12,24,,-VLookups!$C$19))</f>
        <v>-499.96299892623148</v>
      </c>
      <c r="K114" s="19">
        <v>0</v>
      </c>
      <c r="L114" s="20">
        <f>VLookups!$C$30</f>
        <v>-471.78084110027339</v>
      </c>
      <c r="M114" s="20">
        <f>M113-VLookups!$C$33</f>
        <v>-115</v>
      </c>
      <c r="N114" s="22">
        <v>50</v>
      </c>
      <c r="O114" s="19">
        <v>0</v>
      </c>
      <c r="P114" s="19">
        <v>0</v>
      </c>
      <c r="Q114" s="9" t="s">
        <v>36</v>
      </c>
      <c r="R114" s="21">
        <f>R102*(1+VLookups!$C$45)</f>
        <v>-2555.8167625307606</v>
      </c>
      <c r="S114" s="19">
        <v>0</v>
      </c>
      <c r="T114" s="19">
        <v>0</v>
      </c>
      <c r="U114" s="9" t="s">
        <v>36</v>
      </c>
      <c r="V114" s="21">
        <f>V113-VLookups!$C$54</f>
        <v>-1050</v>
      </c>
      <c r="W114" s="21">
        <f>-VLookups!$C$59</f>
        <v>-200</v>
      </c>
      <c r="X114" s="19">
        <v>0</v>
      </c>
      <c r="Y114" s="20">
        <f>Y113*(1+VLookups!$C$57/12)</f>
        <v>-192.13362953341166</v>
      </c>
      <c r="Z114" s="9" t="s">
        <v>36</v>
      </c>
      <c r="AA114" s="9" t="s">
        <v>36</v>
      </c>
      <c r="AB114" s="20">
        <f t="shared" si="4"/>
        <v>1691.8901506805717</v>
      </c>
      <c r="AC114" s="20">
        <f t="shared" si="5"/>
        <v>151899.34604288198</v>
      </c>
    </row>
    <row r="115" spans="2:29" x14ac:dyDescent="0.25">
      <c r="B115" s="9">
        <v>111</v>
      </c>
      <c r="C115" s="9">
        <f t="shared" si="6"/>
        <v>32</v>
      </c>
      <c r="D115" s="9">
        <f t="shared" si="7"/>
        <v>3</v>
      </c>
      <c r="E115" s="20">
        <f>E103*(1+VLookups!$C$8)</f>
        <v>11662.559908693587</v>
      </c>
      <c r="F115" s="20">
        <f>-E115*VLookups!$C$10*2</f>
        <v>-699.75359452161524</v>
      </c>
      <c r="G115" s="19">
        <v>0</v>
      </c>
      <c r="H115" s="20">
        <f>(-VLookups!$C$13)*(E115+F115/2)</f>
        <v>-3291.9907854269395</v>
      </c>
      <c r="I115" s="20">
        <f>-PMT(VLookups!$C$16/12,180,-FV(VLookups!$C$16/12,72,,-VLookups!$C$15))</f>
        <v>-1244.1079432345916</v>
      </c>
      <c r="J115" s="20">
        <f>-PMT(VLookups!$C$20/12,180,-FV(VLookups!$C$20/12,24,,-VLookups!$C$19))</f>
        <v>-499.96299892623148</v>
      </c>
      <c r="K115" s="19">
        <v>0</v>
      </c>
      <c r="L115" s="20">
        <f>VLookups!$C$30</f>
        <v>-471.78084110027339</v>
      </c>
      <c r="M115" s="20">
        <f>M114-VLookups!$C$33</f>
        <v>-116</v>
      </c>
      <c r="N115" s="22">
        <v>51</v>
      </c>
      <c r="O115" s="19">
        <v>0</v>
      </c>
      <c r="P115" s="19">
        <v>0</v>
      </c>
      <c r="Q115" s="9" t="s">
        <v>36</v>
      </c>
      <c r="R115" s="21">
        <f>R103*(1+VLookups!$C$45)</f>
        <v>-2555.8167625307606</v>
      </c>
      <c r="S115" s="19">
        <v>0</v>
      </c>
      <c r="T115" s="19">
        <v>0</v>
      </c>
      <c r="U115" s="9" t="s">
        <v>36</v>
      </c>
      <c r="V115" s="21">
        <f>V114-VLookups!$C$54</f>
        <v>-1055</v>
      </c>
      <c r="W115" s="21">
        <f>-VLookups!$C$59</f>
        <v>-200</v>
      </c>
      <c r="X115" s="19">
        <v>0</v>
      </c>
      <c r="Y115" s="20">
        <f>Y114*(1+VLookups!$C$57/12)</f>
        <v>-192.69401928621744</v>
      </c>
      <c r="Z115" s="9" t="s">
        <v>36</v>
      </c>
      <c r="AA115" s="9" t="s">
        <v>36</v>
      </c>
      <c r="AB115" s="20">
        <f t="shared" si="4"/>
        <v>1685.3297609277658</v>
      </c>
      <c r="AC115" s="20">
        <f t="shared" si="5"/>
        <v>153837.84138054788</v>
      </c>
    </row>
    <row r="116" spans="2:29" x14ac:dyDescent="0.25">
      <c r="B116" s="9">
        <v>112</v>
      </c>
      <c r="C116" s="9">
        <f t="shared" si="6"/>
        <v>32</v>
      </c>
      <c r="D116" s="9">
        <f t="shared" si="7"/>
        <v>4</v>
      </c>
      <c r="E116" s="20">
        <f>E104*(1+VLookups!$C$8)</f>
        <v>11662.559908693587</v>
      </c>
      <c r="F116" s="20">
        <f>-E116*VLookups!$C$10*2</f>
        <v>-699.75359452161524</v>
      </c>
      <c r="G116" s="19">
        <v>0</v>
      </c>
      <c r="H116" s="20">
        <f>(-VLookups!$C$13)*(E116+F116/2)</f>
        <v>-3291.9907854269395</v>
      </c>
      <c r="I116" s="20">
        <f>-PMT(VLookups!$C$16/12,180,-FV(VLookups!$C$16/12,72,,-VLookups!$C$15))</f>
        <v>-1244.1079432345916</v>
      </c>
      <c r="J116" s="20">
        <f>-PMT(VLookups!$C$20/12,180,-FV(VLookups!$C$20/12,24,,-VLookups!$C$19))</f>
        <v>-499.96299892623148</v>
      </c>
      <c r="K116" s="19">
        <v>0</v>
      </c>
      <c r="L116" s="20">
        <f>VLookups!$C$30</f>
        <v>-471.78084110027339</v>
      </c>
      <c r="M116" s="20">
        <f>M115-VLookups!$C$33</f>
        <v>-117</v>
      </c>
      <c r="N116" s="22">
        <v>52</v>
      </c>
      <c r="O116" s="19">
        <v>0</v>
      </c>
      <c r="P116" s="19">
        <v>0</v>
      </c>
      <c r="Q116" s="9" t="s">
        <v>36</v>
      </c>
      <c r="R116" s="21">
        <f>R104*(1+VLookups!$C$45)</f>
        <v>-2555.8167625307606</v>
      </c>
      <c r="S116" s="19">
        <v>0</v>
      </c>
      <c r="T116" s="19">
        <v>0</v>
      </c>
      <c r="U116" s="9" t="s">
        <v>36</v>
      </c>
      <c r="V116" s="21">
        <f>V115-VLookups!$C$54</f>
        <v>-1060</v>
      </c>
      <c r="W116" s="21">
        <f>-VLookups!$C$59</f>
        <v>-200</v>
      </c>
      <c r="X116" s="19">
        <v>0</v>
      </c>
      <c r="Y116" s="20">
        <f>Y115*(1+VLookups!$C$57/12)</f>
        <v>-193.25604350913557</v>
      </c>
      <c r="Z116" s="9" t="s">
        <v>36</v>
      </c>
      <c r="AA116" s="9" t="s">
        <v>36</v>
      </c>
      <c r="AB116" s="20">
        <f t="shared" si="4"/>
        <v>1678.7677367048479</v>
      </c>
      <c r="AC116" s="20">
        <f t="shared" si="5"/>
        <v>155773.00551955364</v>
      </c>
    </row>
    <row r="117" spans="2:29" x14ac:dyDescent="0.25">
      <c r="B117" s="9">
        <v>113</v>
      </c>
      <c r="C117" s="9">
        <f t="shared" si="6"/>
        <v>32</v>
      </c>
      <c r="D117" s="9">
        <f t="shared" si="7"/>
        <v>5</v>
      </c>
      <c r="E117" s="20">
        <f>E105*(1+VLookups!$C$8)</f>
        <v>11662.559908693587</v>
      </c>
      <c r="F117" s="20">
        <f>-E117*VLookups!$C$10*2</f>
        <v>-699.75359452161524</v>
      </c>
      <c r="G117" s="19">
        <v>0</v>
      </c>
      <c r="H117" s="20">
        <f>(-VLookups!$C$13)*(E117+F117/2)</f>
        <v>-3291.9907854269395</v>
      </c>
      <c r="I117" s="20">
        <f>-PMT(VLookups!$C$16/12,180,-FV(VLookups!$C$16/12,72,,-VLookups!$C$15))</f>
        <v>-1244.1079432345916</v>
      </c>
      <c r="J117" s="20">
        <f>-PMT(VLookups!$C$20/12,180,-FV(VLookups!$C$20/12,24,,-VLookups!$C$19))</f>
        <v>-499.96299892623148</v>
      </c>
      <c r="K117" s="19">
        <v>0</v>
      </c>
      <c r="L117" s="20">
        <f>VLookups!$C$30</f>
        <v>-471.78084110027339</v>
      </c>
      <c r="M117" s="20">
        <f>M116-VLookups!$C$33</f>
        <v>-118</v>
      </c>
      <c r="N117" s="22">
        <v>53</v>
      </c>
      <c r="O117" s="19">
        <v>0</v>
      </c>
      <c r="P117" s="19">
        <v>0</v>
      </c>
      <c r="Q117" s="9" t="s">
        <v>36</v>
      </c>
      <c r="R117" s="21">
        <f>R105*(1+VLookups!$C$45)</f>
        <v>-2555.8167625307606</v>
      </c>
      <c r="S117" s="19">
        <v>0</v>
      </c>
      <c r="T117" s="19">
        <v>0</v>
      </c>
      <c r="U117" s="9" t="s">
        <v>36</v>
      </c>
      <c r="V117" s="21">
        <f>V116-VLookups!$C$54</f>
        <v>-1065</v>
      </c>
      <c r="W117" s="21">
        <f>-VLookups!$C$59</f>
        <v>-200</v>
      </c>
      <c r="X117" s="19">
        <v>0</v>
      </c>
      <c r="Y117" s="20">
        <f>Y116*(1+VLookups!$C$57/12)</f>
        <v>-193.81970696937054</v>
      </c>
      <c r="Z117" s="9" t="s">
        <v>36</v>
      </c>
      <c r="AA117" s="9" t="s">
        <v>36</v>
      </c>
      <c r="AB117" s="20">
        <f t="shared" si="4"/>
        <v>1672.2040732446128</v>
      </c>
      <c r="AC117" s="20">
        <f t="shared" si="5"/>
        <v>157704.83126866419</v>
      </c>
    </row>
    <row r="118" spans="2:29" x14ac:dyDescent="0.25">
      <c r="B118" s="9">
        <v>114</v>
      </c>
      <c r="C118" s="9">
        <f t="shared" si="6"/>
        <v>32</v>
      </c>
      <c r="D118" s="9">
        <f t="shared" si="7"/>
        <v>6</v>
      </c>
      <c r="E118" s="20">
        <f>E106*(1+VLookups!$C$8)</f>
        <v>11662.559908693587</v>
      </c>
      <c r="F118" s="20">
        <f>-E118*VLookups!$C$10*2</f>
        <v>-699.75359452161524</v>
      </c>
      <c r="G118" s="19">
        <v>0</v>
      </c>
      <c r="H118" s="20">
        <f>(-VLookups!$C$13)*(E118+F118/2)</f>
        <v>-3291.9907854269395</v>
      </c>
      <c r="I118" s="20">
        <f>-PMT(VLookups!$C$16/12,180,-FV(VLookups!$C$16/12,72,,-VLookups!$C$15))</f>
        <v>-1244.1079432345916</v>
      </c>
      <c r="J118" s="20">
        <f>-PMT(VLookups!$C$20/12,180,-FV(VLookups!$C$20/12,24,,-VLookups!$C$19))</f>
        <v>-499.96299892623148</v>
      </c>
      <c r="K118" s="19">
        <v>0</v>
      </c>
      <c r="L118" s="20">
        <f>VLookups!$C$30</f>
        <v>-471.78084110027339</v>
      </c>
      <c r="M118" s="20">
        <f>M117-VLookups!$C$33</f>
        <v>-119</v>
      </c>
      <c r="N118" s="22">
        <v>54</v>
      </c>
      <c r="O118" s="19">
        <v>0</v>
      </c>
      <c r="P118" s="19">
        <v>0</v>
      </c>
      <c r="Q118" s="9" t="s">
        <v>36</v>
      </c>
      <c r="R118" s="21">
        <f>R106*(1+VLookups!$C$45)</f>
        <v>-2555.8167625307606</v>
      </c>
      <c r="S118" s="19">
        <v>0</v>
      </c>
      <c r="T118" s="19">
        <v>0</v>
      </c>
      <c r="U118" s="9" t="s">
        <v>36</v>
      </c>
      <c r="V118" s="21">
        <f>V117-VLookups!$C$54</f>
        <v>-1070</v>
      </c>
      <c r="W118" s="21">
        <f>-VLookups!$C$59</f>
        <v>-200</v>
      </c>
      <c r="X118" s="19">
        <v>0</v>
      </c>
      <c r="Y118" s="20">
        <f>Y117*(1+VLookups!$C$57/12)</f>
        <v>-194.3850144480312</v>
      </c>
      <c r="Z118" s="9" t="s">
        <v>36</v>
      </c>
      <c r="AA118" s="9" t="s">
        <v>36</v>
      </c>
      <c r="AB118" s="20">
        <f t="shared" si="4"/>
        <v>1665.6387657659523</v>
      </c>
      <c r="AC118" s="20">
        <f t="shared" si="5"/>
        <v>159633.31141987792</v>
      </c>
    </row>
    <row r="119" spans="2:29" x14ac:dyDescent="0.25">
      <c r="B119" s="9">
        <v>115</v>
      </c>
      <c r="C119" s="9">
        <f t="shared" si="6"/>
        <v>32</v>
      </c>
      <c r="D119" s="9">
        <f t="shared" si="7"/>
        <v>7</v>
      </c>
      <c r="E119" s="20">
        <f>E107*(1+VLookups!$C$8)</f>
        <v>11662.559908693587</v>
      </c>
      <c r="F119" s="20">
        <f>-E119*VLookups!$C$10*2</f>
        <v>-699.75359452161524</v>
      </c>
      <c r="G119" s="19">
        <v>0</v>
      </c>
      <c r="H119" s="20">
        <f>(-VLookups!$C$13)*(E119+F119/2)</f>
        <v>-3291.9907854269395</v>
      </c>
      <c r="I119" s="20">
        <f>-PMT(VLookups!$C$16/12,180,-FV(VLookups!$C$16/12,72,,-VLookups!$C$15))</f>
        <v>-1244.1079432345916</v>
      </c>
      <c r="J119" s="20">
        <f>-PMT(VLookups!$C$20/12,180,-FV(VLookups!$C$20/12,24,,-VLookups!$C$19))</f>
        <v>-499.96299892623148</v>
      </c>
      <c r="K119" s="19">
        <v>0</v>
      </c>
      <c r="L119" s="20">
        <f>VLookups!$C$30</f>
        <v>-471.78084110027339</v>
      </c>
      <c r="M119" s="20">
        <f>M118-VLookups!$C$33</f>
        <v>-120</v>
      </c>
      <c r="N119" s="22">
        <v>55</v>
      </c>
      <c r="O119" s="19">
        <v>0</v>
      </c>
      <c r="P119" s="19">
        <v>0</v>
      </c>
      <c r="Q119" s="9" t="s">
        <v>36</v>
      </c>
      <c r="R119" s="21">
        <f>R107*(1+VLookups!$C$45)</f>
        <v>-2555.8167625307606</v>
      </c>
      <c r="S119" s="19">
        <v>0</v>
      </c>
      <c r="T119" s="19">
        <v>0</v>
      </c>
      <c r="U119" s="9" t="s">
        <v>36</v>
      </c>
      <c r="V119" s="21">
        <f>V118-VLookups!$C$54</f>
        <v>-1075</v>
      </c>
      <c r="W119" s="21">
        <f>-VLookups!$C$59</f>
        <v>-200</v>
      </c>
      <c r="X119" s="19">
        <v>0</v>
      </c>
      <c r="Y119" s="20">
        <f>Y118*(1+VLookups!$C$57/12)</f>
        <v>-194.9519707401713</v>
      </c>
      <c r="Z119" s="9" t="s">
        <v>36</v>
      </c>
      <c r="AA119" s="9" t="s">
        <v>36</v>
      </c>
      <c r="AB119" s="20">
        <f t="shared" si="4"/>
        <v>1659.071809473812</v>
      </c>
      <c r="AC119" s="20">
        <f t="shared" si="5"/>
        <v>161558.43874838488</v>
      </c>
    </row>
    <row r="120" spans="2:29" x14ac:dyDescent="0.25">
      <c r="B120" s="9">
        <v>116</v>
      </c>
      <c r="C120" s="9">
        <f t="shared" si="6"/>
        <v>32</v>
      </c>
      <c r="D120" s="9">
        <f t="shared" si="7"/>
        <v>8</v>
      </c>
      <c r="E120" s="20">
        <f>E108*(1+VLookups!$C$8)</f>
        <v>11662.559908693587</v>
      </c>
      <c r="F120" s="20">
        <f>-E120*VLookups!$C$10*2</f>
        <v>-699.75359452161524</v>
      </c>
      <c r="G120" s="19">
        <v>0</v>
      </c>
      <c r="H120" s="20">
        <f>(-VLookups!$C$13)*(E120+F120/2)</f>
        <v>-3291.9907854269395</v>
      </c>
      <c r="I120" s="20">
        <f>-PMT(VLookups!$C$16/12,180,-FV(VLookups!$C$16/12,72,,-VLookups!$C$15))</f>
        <v>-1244.1079432345916</v>
      </c>
      <c r="J120" s="20">
        <f>-PMT(VLookups!$C$20/12,180,-FV(VLookups!$C$20/12,24,,-VLookups!$C$19))</f>
        <v>-499.96299892623148</v>
      </c>
      <c r="K120" s="19">
        <v>0</v>
      </c>
      <c r="L120" s="20">
        <f>VLookups!$C$30</f>
        <v>-471.78084110027339</v>
      </c>
      <c r="M120" s="20">
        <f>M119-VLookups!$C$33</f>
        <v>-121</v>
      </c>
      <c r="N120" s="22">
        <v>56</v>
      </c>
      <c r="O120" s="19">
        <v>0</v>
      </c>
      <c r="P120" s="19">
        <v>0</v>
      </c>
      <c r="Q120" s="9" t="s">
        <v>36</v>
      </c>
      <c r="R120" s="21">
        <f>R108*(1+VLookups!$C$45)</f>
        <v>-2555.8167625307606</v>
      </c>
      <c r="S120" s="19">
        <v>0</v>
      </c>
      <c r="T120" s="19">
        <v>0</v>
      </c>
      <c r="U120" s="9" t="s">
        <v>36</v>
      </c>
      <c r="V120" s="21">
        <f>V119-VLookups!$C$54</f>
        <v>-1080</v>
      </c>
      <c r="W120" s="21">
        <f>-VLookups!$C$59</f>
        <v>-200</v>
      </c>
      <c r="X120" s="19">
        <v>0</v>
      </c>
      <c r="Y120" s="20">
        <f>Y119*(1+VLookups!$C$57/12)</f>
        <v>-195.52058065483013</v>
      </c>
      <c r="Z120" s="9" t="s">
        <v>36</v>
      </c>
      <c r="AA120" s="9" t="s">
        <v>36</v>
      </c>
      <c r="AB120" s="20">
        <f t="shared" si="4"/>
        <v>1652.5031995591532</v>
      </c>
      <c r="AC120" s="20">
        <f t="shared" si="5"/>
        <v>163480.20601252466</v>
      </c>
    </row>
    <row r="121" spans="2:29" x14ac:dyDescent="0.25">
      <c r="B121" s="9">
        <v>117</v>
      </c>
      <c r="C121" s="9">
        <f t="shared" si="6"/>
        <v>32</v>
      </c>
      <c r="D121" s="9">
        <f t="shared" si="7"/>
        <v>9</v>
      </c>
      <c r="E121" s="20">
        <f>E109*(1+VLookups!$C$8)</f>
        <v>11662.559908693587</v>
      </c>
      <c r="F121" s="20">
        <f>-E121*VLookups!$C$10*2</f>
        <v>-699.75359452161524</v>
      </c>
      <c r="G121" s="19">
        <v>0</v>
      </c>
      <c r="H121" s="20">
        <f>(-VLookups!$C$13)*(E121+F121/2)</f>
        <v>-3291.9907854269395</v>
      </c>
      <c r="I121" s="20">
        <f>-PMT(VLookups!$C$16/12,180,-FV(VLookups!$C$16/12,72,,-VLookups!$C$15))</f>
        <v>-1244.1079432345916</v>
      </c>
      <c r="J121" s="20">
        <f>-PMT(VLookups!$C$20/12,180,-FV(VLookups!$C$20/12,24,,-VLookups!$C$19))</f>
        <v>-499.96299892623148</v>
      </c>
      <c r="K121" s="19">
        <v>0</v>
      </c>
      <c r="L121" s="20">
        <f>VLookups!$C$30</f>
        <v>-471.78084110027339</v>
      </c>
      <c r="M121" s="20">
        <f>M120-VLookups!$C$33</f>
        <v>-122</v>
      </c>
      <c r="N121" s="22">
        <v>57</v>
      </c>
      <c r="O121" s="19">
        <v>0</v>
      </c>
      <c r="P121" s="19">
        <v>0</v>
      </c>
      <c r="Q121" s="9" t="s">
        <v>36</v>
      </c>
      <c r="R121" s="21">
        <f>R109*(1+VLookups!$C$45)</f>
        <v>-2555.8167625307606</v>
      </c>
      <c r="S121" s="19">
        <v>0</v>
      </c>
      <c r="T121" s="19">
        <v>0</v>
      </c>
      <c r="U121" s="9" t="s">
        <v>36</v>
      </c>
      <c r="V121" s="21">
        <f>V120-VLookups!$C$54</f>
        <v>-1085</v>
      </c>
      <c r="W121" s="21">
        <f>-VLookups!$C$59</f>
        <v>-200</v>
      </c>
      <c r="X121" s="19">
        <v>0</v>
      </c>
      <c r="Y121" s="20">
        <f>Y120*(1+VLookups!$C$57/12)</f>
        <v>-196.09084901507339</v>
      </c>
      <c r="Z121" s="9" t="s">
        <v>36</v>
      </c>
      <c r="AA121" s="9" t="s">
        <v>36</v>
      </c>
      <c r="AB121" s="20">
        <f t="shared" si="4"/>
        <v>1645.9329311989102</v>
      </c>
      <c r="AC121" s="20">
        <f t="shared" si="5"/>
        <v>165398.60595374447</v>
      </c>
    </row>
    <row r="122" spans="2:29" x14ac:dyDescent="0.25">
      <c r="B122" s="9">
        <v>118</v>
      </c>
      <c r="C122" s="9">
        <f t="shared" si="6"/>
        <v>32</v>
      </c>
      <c r="D122" s="9">
        <f t="shared" si="7"/>
        <v>10</v>
      </c>
      <c r="E122" s="20">
        <f>E110*(1+VLookups!$C$8)</f>
        <v>11662.559908693587</v>
      </c>
      <c r="F122" s="20">
        <f>-E122*VLookups!$C$10*2</f>
        <v>-699.75359452161524</v>
      </c>
      <c r="G122" s="19">
        <v>0</v>
      </c>
      <c r="H122" s="20">
        <f>(-VLookups!$C$13)*(E122+F122/2)</f>
        <v>-3291.9907854269395</v>
      </c>
      <c r="I122" s="20">
        <f>-PMT(VLookups!$C$16/12,180,-FV(VLookups!$C$16/12,72,,-VLookups!$C$15))</f>
        <v>-1244.1079432345916</v>
      </c>
      <c r="J122" s="20">
        <f>-PMT(VLookups!$C$20/12,180,-FV(VLookups!$C$20/12,24,,-VLookups!$C$19))</f>
        <v>-499.96299892623148</v>
      </c>
      <c r="K122" s="19">
        <v>0</v>
      </c>
      <c r="L122" s="20">
        <f>VLookups!$C$30</f>
        <v>-471.78084110027339</v>
      </c>
      <c r="M122" s="20">
        <f>M121-VLookups!$C$33</f>
        <v>-123</v>
      </c>
      <c r="N122" s="22">
        <v>58</v>
      </c>
      <c r="O122" s="19">
        <v>0</v>
      </c>
      <c r="P122" s="19">
        <v>0</v>
      </c>
      <c r="Q122" s="9" t="s">
        <v>36</v>
      </c>
      <c r="R122" s="21">
        <f>R110*(1+VLookups!$C$45)</f>
        <v>-2555.8167625307606</v>
      </c>
      <c r="S122" s="19">
        <v>0</v>
      </c>
      <c r="T122" s="19">
        <v>0</v>
      </c>
      <c r="U122" s="9" t="s">
        <v>36</v>
      </c>
      <c r="V122" s="21">
        <f>V121-VLookups!$C$54</f>
        <v>-1090</v>
      </c>
      <c r="W122" s="21">
        <f>-VLookups!$C$59</f>
        <v>-200</v>
      </c>
      <c r="X122" s="19">
        <v>0</v>
      </c>
      <c r="Y122" s="20">
        <f>Y121*(1+VLookups!$C$57/12)</f>
        <v>-196.66278065803402</v>
      </c>
      <c r="Z122" s="9" t="s">
        <v>36</v>
      </c>
      <c r="AA122" s="9" t="s">
        <v>36</v>
      </c>
      <c r="AB122" s="20">
        <f t="shared" si="4"/>
        <v>1639.3609995559493</v>
      </c>
      <c r="AC122" s="20">
        <f t="shared" si="5"/>
        <v>167313.63129655665</v>
      </c>
    </row>
    <row r="123" spans="2:29" x14ac:dyDescent="0.25">
      <c r="B123" s="9">
        <v>119</v>
      </c>
      <c r="C123" s="9">
        <f t="shared" si="6"/>
        <v>32</v>
      </c>
      <c r="D123" s="9">
        <f t="shared" si="7"/>
        <v>11</v>
      </c>
      <c r="E123" s="20">
        <f>E111*(1+VLookups!$C$8)</f>
        <v>11662.559908693587</v>
      </c>
      <c r="F123" s="20">
        <f>-E123*VLookups!$C$10*2</f>
        <v>-699.75359452161524</v>
      </c>
      <c r="G123" s="19">
        <v>0</v>
      </c>
      <c r="H123" s="20">
        <f>(-VLookups!$C$13)*(E123+F123/2)</f>
        <v>-3291.9907854269395</v>
      </c>
      <c r="I123" s="20">
        <f>-PMT(VLookups!$C$16/12,180,-FV(VLookups!$C$16/12,72,,-VLookups!$C$15))</f>
        <v>-1244.1079432345916</v>
      </c>
      <c r="J123" s="20">
        <f>-PMT(VLookups!$C$20/12,180,-FV(VLookups!$C$20/12,24,,-VLookups!$C$19))</f>
        <v>-499.96299892623148</v>
      </c>
      <c r="K123" s="19">
        <v>0</v>
      </c>
      <c r="L123" s="20">
        <f>VLookups!$C$30</f>
        <v>-471.78084110027339</v>
      </c>
      <c r="M123" s="20">
        <f>M122-VLookups!$C$33</f>
        <v>-124</v>
      </c>
      <c r="N123" s="22">
        <v>59</v>
      </c>
      <c r="O123" s="19">
        <v>0</v>
      </c>
      <c r="P123" s="19">
        <v>0</v>
      </c>
      <c r="Q123" s="9" t="s">
        <v>36</v>
      </c>
      <c r="R123" s="21">
        <f>R111*(1+VLookups!$C$45)</f>
        <v>-2555.8167625307606</v>
      </c>
      <c r="S123" s="19">
        <v>0</v>
      </c>
      <c r="T123" s="19">
        <v>0</v>
      </c>
      <c r="U123" s="9" t="s">
        <v>36</v>
      </c>
      <c r="V123" s="21">
        <f>V122-VLookups!$C$54</f>
        <v>-1095</v>
      </c>
      <c r="W123" s="21">
        <f>-VLookups!$C$59</f>
        <v>-200</v>
      </c>
      <c r="X123" s="19">
        <v>0</v>
      </c>
      <c r="Y123" s="20">
        <f>Y122*(1+VLookups!$C$57/12)</f>
        <v>-197.2363804349533</v>
      </c>
      <c r="Z123" s="9" t="s">
        <v>36</v>
      </c>
      <c r="AA123" s="9" t="s">
        <v>36</v>
      </c>
      <c r="AB123" s="20">
        <f t="shared" si="4"/>
        <v>1632.78739977903</v>
      </c>
      <c r="AC123" s="20">
        <f t="shared" si="5"/>
        <v>169225.27474849659</v>
      </c>
    </row>
    <row r="124" spans="2:29" x14ac:dyDescent="0.25">
      <c r="B124" s="9">
        <v>120</v>
      </c>
      <c r="C124" s="9">
        <f t="shared" si="6"/>
        <v>33</v>
      </c>
      <c r="D124" s="9">
        <f t="shared" si="7"/>
        <v>0</v>
      </c>
      <c r="E124" s="20">
        <f>E112*(1+VLookups!$C$8)</f>
        <v>12070.749505497863</v>
      </c>
      <c r="F124" s="20">
        <f>-E124*VLookups!$C$10*2</f>
        <v>-724.24497032987176</v>
      </c>
      <c r="G124" s="19">
        <v>0</v>
      </c>
      <c r="H124" s="20">
        <f>(-VLookups!$C$13)*(E124+F124/2)</f>
        <v>-3407.2104629168821</v>
      </c>
      <c r="I124" s="20">
        <f>-PMT(VLookups!$C$16/12,180,-FV(VLookups!$C$16/12,72,,-VLookups!$C$15))</f>
        <v>-1244.1079432345916</v>
      </c>
      <c r="J124" s="20">
        <f>-PMT(VLookups!$C$20/12,180,-FV(VLookups!$C$20/12,24,,-VLookups!$C$19))</f>
        <v>-499.96299892623148</v>
      </c>
      <c r="K124" s="19">
        <v>0</v>
      </c>
      <c r="L124" s="20">
        <f>VLookups!$C$30</f>
        <v>-471.78084110027339</v>
      </c>
      <c r="M124" s="20">
        <f>M123-VLookups!$C$33</f>
        <v>-125</v>
      </c>
      <c r="N124" s="22">
        <v>60</v>
      </c>
      <c r="O124" s="19">
        <v>0</v>
      </c>
      <c r="P124" s="19">
        <v>0</v>
      </c>
      <c r="Q124" s="9" t="s">
        <v>36</v>
      </c>
      <c r="R124" s="21">
        <f>R112*(1+VLookups!$C$45)</f>
        <v>-2711.7215850451366</v>
      </c>
      <c r="S124" s="19">
        <v>0</v>
      </c>
      <c r="T124" s="19">
        <v>0</v>
      </c>
      <c r="U124" s="9" t="s">
        <v>36</v>
      </c>
      <c r="V124" s="21">
        <f>V123-VLookups!$C$54</f>
        <v>-1100</v>
      </c>
      <c r="W124" s="21">
        <f>-VLookups!$C$59</f>
        <v>-200</v>
      </c>
      <c r="X124" s="19">
        <v>0</v>
      </c>
      <c r="Y124" s="20">
        <f>Y123*(1+VLookups!$C$57/12)</f>
        <v>-197.81165321122191</v>
      </c>
      <c r="Z124" s="9" t="s">
        <v>36</v>
      </c>
      <c r="AA124" s="9" t="s">
        <v>36</v>
      </c>
      <c r="AB124" s="20">
        <f t="shared" si="4"/>
        <v>1751.0315358985888</v>
      </c>
      <c r="AC124" s="20">
        <f t="shared" si="5"/>
        <v>171258.34840897602</v>
      </c>
    </row>
    <row r="125" spans="2:29" x14ac:dyDescent="0.25">
      <c r="B125" s="9">
        <v>121</v>
      </c>
      <c r="C125" s="9">
        <f t="shared" si="6"/>
        <v>33</v>
      </c>
      <c r="D125" s="9">
        <f t="shared" si="7"/>
        <v>1</v>
      </c>
      <c r="E125" s="20">
        <f>E113*(1+VLookups!$C$8)</f>
        <v>12070.749505497863</v>
      </c>
      <c r="F125" s="20">
        <f>-E125*VLookups!$C$10*2</f>
        <v>-724.24497032987176</v>
      </c>
      <c r="G125" s="19">
        <v>0</v>
      </c>
      <c r="H125" s="20">
        <f>(-VLookups!$C$13)*(E125+F125/2)</f>
        <v>-3407.2104629168821</v>
      </c>
      <c r="I125" s="20">
        <f>-PMT(VLookups!$C$16/12,180,-FV(VLookups!$C$16/12,72,,-VLookups!$C$15))</f>
        <v>-1244.1079432345916</v>
      </c>
      <c r="J125" s="20">
        <f>-PMT(VLookups!$C$20/12,180,-FV(VLookups!$C$20/12,24,,-VLookups!$C$19))</f>
        <v>-499.96299892623148</v>
      </c>
      <c r="K125" s="19">
        <v>0</v>
      </c>
      <c r="L125" s="19">
        <v>0</v>
      </c>
      <c r="M125" s="20">
        <f>M124-VLookups!$C$33</f>
        <v>-126</v>
      </c>
      <c r="N125" s="22">
        <v>61</v>
      </c>
      <c r="O125" s="19">
        <v>0</v>
      </c>
      <c r="P125" s="19">
        <v>0</v>
      </c>
      <c r="Q125" s="9" t="s">
        <v>36</v>
      </c>
      <c r="R125" s="21">
        <f>R113*(1+VLookups!$C$45)</f>
        <v>-2711.7215850451366</v>
      </c>
      <c r="S125" s="19">
        <v>0</v>
      </c>
      <c r="T125" s="19">
        <v>0</v>
      </c>
      <c r="U125" s="9" t="s">
        <v>36</v>
      </c>
      <c r="V125" s="21">
        <f>V124-VLookups!$C$54</f>
        <v>-1105</v>
      </c>
      <c r="W125" s="21">
        <f>-VLookups!$C$59</f>
        <v>-200</v>
      </c>
      <c r="X125" s="19">
        <v>0</v>
      </c>
      <c r="Y125" s="20">
        <f>Y124*(1+VLookups!$C$57/12)</f>
        <v>-198.38860386642131</v>
      </c>
      <c r="Z125" s="9" t="s">
        <v>36</v>
      </c>
      <c r="AA125" s="9" t="s">
        <v>36</v>
      </c>
      <c r="AB125" s="20">
        <f t="shared" si="4"/>
        <v>2216.2354263436623</v>
      </c>
      <c r="AC125" s="20">
        <f t="shared" si="5"/>
        <v>173760.0144160013</v>
      </c>
    </row>
    <row r="126" spans="2:29" x14ac:dyDescent="0.25">
      <c r="B126" s="9">
        <v>122</v>
      </c>
      <c r="C126" s="9">
        <f t="shared" si="6"/>
        <v>33</v>
      </c>
      <c r="D126" s="9">
        <f t="shared" si="7"/>
        <v>2</v>
      </c>
      <c r="E126" s="20">
        <f>E114*(1+VLookups!$C$8)</f>
        <v>12070.749505497863</v>
      </c>
      <c r="F126" s="20">
        <f>-E126*VLookups!$C$10*2</f>
        <v>-724.24497032987176</v>
      </c>
      <c r="G126" s="19">
        <v>0</v>
      </c>
      <c r="H126" s="20">
        <f>(-VLookups!$C$13)*(E126+F126/2)</f>
        <v>-3407.2104629168821</v>
      </c>
      <c r="I126" s="20">
        <f>-PMT(VLookups!$C$16/12,180,-FV(VLookups!$C$16/12,72,,-VLookups!$C$15))</f>
        <v>-1244.1079432345916</v>
      </c>
      <c r="J126" s="20">
        <f>-PMT(VLookups!$C$20/12,180,-FV(VLookups!$C$20/12,24,,-VLookups!$C$19))</f>
        <v>-499.96299892623148</v>
      </c>
      <c r="K126" s="19">
        <v>0</v>
      </c>
      <c r="L126" s="19">
        <v>0</v>
      </c>
      <c r="M126" s="20">
        <f>M125-VLookups!$C$33</f>
        <v>-127</v>
      </c>
      <c r="N126" s="22">
        <v>62</v>
      </c>
      <c r="O126" s="19">
        <v>0</v>
      </c>
      <c r="P126" s="19">
        <v>0</v>
      </c>
      <c r="Q126" s="9" t="s">
        <v>36</v>
      </c>
      <c r="R126" s="21">
        <f>R114*(1+VLookups!$C$45)</f>
        <v>-2711.7215850451366</v>
      </c>
      <c r="S126" s="19">
        <v>0</v>
      </c>
      <c r="T126" s="19">
        <v>0</v>
      </c>
      <c r="U126" s="9" t="s">
        <v>36</v>
      </c>
      <c r="V126" s="21">
        <f>V125-VLookups!$C$54</f>
        <v>-1110</v>
      </c>
      <c r="W126" s="21">
        <f>-VLookups!$C$59</f>
        <v>-200</v>
      </c>
      <c r="X126" s="19">
        <v>0</v>
      </c>
      <c r="Y126" s="20">
        <f>Y125*(1+VLookups!$C$57/12)</f>
        <v>-198.96723729436505</v>
      </c>
      <c r="Z126" s="9" t="s">
        <v>36</v>
      </c>
      <c r="AA126" s="9" t="s">
        <v>36</v>
      </c>
      <c r="AB126" s="20">
        <f t="shared" si="4"/>
        <v>2209.6567929157186</v>
      </c>
      <c r="AC126" s="20">
        <f t="shared" si="5"/>
        <v>176259.27123294369</v>
      </c>
    </row>
    <row r="127" spans="2:29" x14ac:dyDescent="0.25">
      <c r="B127" s="9">
        <v>123</v>
      </c>
      <c r="C127" s="9">
        <f t="shared" si="6"/>
        <v>33</v>
      </c>
      <c r="D127" s="9">
        <f t="shared" si="7"/>
        <v>3</v>
      </c>
      <c r="E127" s="20">
        <f>E115*(1+VLookups!$C$8)</f>
        <v>12070.749505497863</v>
      </c>
      <c r="F127" s="20">
        <f>-E127*VLookups!$C$10*2</f>
        <v>-724.24497032987176</v>
      </c>
      <c r="G127" s="19">
        <v>0</v>
      </c>
      <c r="H127" s="20">
        <f>(-VLookups!$C$13)*(E127+F127/2)</f>
        <v>-3407.2104629168821</v>
      </c>
      <c r="I127" s="20">
        <f>-PMT(VLookups!$C$16/12,180,-FV(VLookups!$C$16/12,72,,-VLookups!$C$15))</f>
        <v>-1244.1079432345916</v>
      </c>
      <c r="J127" s="20">
        <f>-PMT(VLookups!$C$20/12,180,-FV(VLookups!$C$20/12,24,,-VLookups!$C$19))</f>
        <v>-499.96299892623148</v>
      </c>
      <c r="K127" s="19">
        <v>0</v>
      </c>
      <c r="L127" s="19">
        <v>0</v>
      </c>
      <c r="M127" s="20">
        <f>M126-VLookups!$C$33</f>
        <v>-128</v>
      </c>
      <c r="N127" s="22">
        <v>63</v>
      </c>
      <c r="O127" s="19">
        <v>0</v>
      </c>
      <c r="P127" s="19">
        <v>0</v>
      </c>
      <c r="Q127" s="9" t="s">
        <v>36</v>
      </c>
      <c r="R127" s="21">
        <f>R115*(1+VLookups!$C$45)</f>
        <v>-2711.7215850451366</v>
      </c>
      <c r="S127" s="19">
        <v>0</v>
      </c>
      <c r="T127" s="19">
        <v>0</v>
      </c>
      <c r="U127" s="9" t="s">
        <v>36</v>
      </c>
      <c r="V127" s="21">
        <f>V126-VLookups!$C$54</f>
        <v>-1115</v>
      </c>
      <c r="W127" s="21">
        <f>-VLookups!$C$59</f>
        <v>-200</v>
      </c>
      <c r="X127" s="19">
        <v>0</v>
      </c>
      <c r="Y127" s="20">
        <f>Y126*(1+VLookups!$C$57/12)</f>
        <v>-199.54755840314027</v>
      </c>
      <c r="Z127" s="9" t="s">
        <v>36</v>
      </c>
      <c r="AA127" s="9" t="s">
        <v>36</v>
      </c>
      <c r="AB127" s="20">
        <f t="shared" si="4"/>
        <v>2203.0764718069436</v>
      </c>
      <c r="AC127" s="20">
        <f t="shared" si="5"/>
        <v>178756.11315680554</v>
      </c>
    </row>
    <row r="128" spans="2:29" x14ac:dyDescent="0.25">
      <c r="B128" s="9">
        <v>124</v>
      </c>
      <c r="C128" s="9">
        <f t="shared" si="6"/>
        <v>33</v>
      </c>
      <c r="D128" s="9">
        <f t="shared" si="7"/>
        <v>4</v>
      </c>
      <c r="E128" s="20">
        <f>E116*(1+VLookups!$C$8)</f>
        <v>12070.749505497863</v>
      </c>
      <c r="F128" s="20">
        <f>-E128*VLookups!$C$10*2</f>
        <v>-724.24497032987176</v>
      </c>
      <c r="G128" s="19">
        <v>0</v>
      </c>
      <c r="H128" s="20">
        <f>(-VLookups!$C$13)*(E128+F128/2)</f>
        <v>-3407.2104629168821</v>
      </c>
      <c r="I128" s="20">
        <f>-PMT(VLookups!$C$16/12,180,-FV(VLookups!$C$16/12,72,,-VLookups!$C$15))</f>
        <v>-1244.1079432345916</v>
      </c>
      <c r="J128" s="20">
        <f>-PMT(VLookups!$C$20/12,180,-FV(VLookups!$C$20/12,24,,-VLookups!$C$19))</f>
        <v>-499.96299892623148</v>
      </c>
      <c r="K128" s="19">
        <v>0</v>
      </c>
      <c r="L128" s="19">
        <v>0</v>
      </c>
      <c r="M128" s="20">
        <f>M127-VLookups!$C$33</f>
        <v>-129</v>
      </c>
      <c r="N128" s="22">
        <v>64</v>
      </c>
      <c r="O128" s="19">
        <v>0</v>
      </c>
      <c r="P128" s="19">
        <v>0</v>
      </c>
      <c r="Q128" s="9" t="s">
        <v>36</v>
      </c>
      <c r="R128" s="21">
        <f>R116*(1+VLookups!$C$45)</f>
        <v>-2711.7215850451366</v>
      </c>
      <c r="S128" s="19">
        <v>0</v>
      </c>
      <c r="T128" s="19">
        <v>0</v>
      </c>
      <c r="U128" s="9" t="s">
        <v>36</v>
      </c>
      <c r="V128" s="21">
        <f>V127-VLookups!$C$54</f>
        <v>-1120</v>
      </c>
      <c r="W128" s="21">
        <f>-VLookups!$C$59</f>
        <v>-200</v>
      </c>
      <c r="X128" s="19">
        <v>0</v>
      </c>
      <c r="Y128" s="20">
        <f>Y127*(1+VLookups!$C$57/12)</f>
        <v>-200.12957211514944</v>
      </c>
      <c r="Z128" s="9" t="s">
        <v>36</v>
      </c>
      <c r="AA128" s="9" t="s">
        <v>36</v>
      </c>
      <c r="AB128" s="20">
        <f t="shared" si="4"/>
        <v>2196.4944580949341</v>
      </c>
      <c r="AC128" s="20">
        <f t="shared" si="5"/>
        <v>181250.53447016183</v>
      </c>
    </row>
    <row r="129" spans="2:29" x14ac:dyDescent="0.25">
      <c r="B129" s="9">
        <v>125</v>
      </c>
      <c r="C129" s="9">
        <f t="shared" si="6"/>
        <v>33</v>
      </c>
      <c r="D129" s="9">
        <f t="shared" si="7"/>
        <v>5</v>
      </c>
      <c r="E129" s="20">
        <f>E117*(1+VLookups!$C$8)</f>
        <v>12070.749505497863</v>
      </c>
      <c r="F129" s="20">
        <f>-E129*VLookups!$C$10*2</f>
        <v>-724.24497032987176</v>
      </c>
      <c r="G129" s="19">
        <v>0</v>
      </c>
      <c r="H129" s="20">
        <f>(-VLookups!$C$13)*(E129+F129/2)</f>
        <v>-3407.2104629168821</v>
      </c>
      <c r="I129" s="20">
        <f>-PMT(VLookups!$C$16/12,180,-FV(VLookups!$C$16/12,72,,-VLookups!$C$15))</f>
        <v>-1244.1079432345916</v>
      </c>
      <c r="J129" s="20">
        <f>-PMT(VLookups!$C$20/12,180,-FV(VLookups!$C$20/12,24,,-VLookups!$C$19))</f>
        <v>-499.96299892623148</v>
      </c>
      <c r="K129" s="19">
        <v>0</v>
      </c>
      <c r="L129" s="19">
        <v>0</v>
      </c>
      <c r="M129" s="20">
        <f>M128-VLookups!$C$33</f>
        <v>-130</v>
      </c>
      <c r="N129" s="22">
        <v>65</v>
      </c>
      <c r="O129" s="19">
        <v>0</v>
      </c>
      <c r="P129" s="19">
        <v>0</v>
      </c>
      <c r="Q129" s="9" t="s">
        <v>36</v>
      </c>
      <c r="R129" s="21">
        <f>R117*(1+VLookups!$C$45)</f>
        <v>-2711.7215850451366</v>
      </c>
      <c r="S129" s="19">
        <v>0</v>
      </c>
      <c r="T129" s="19">
        <v>0</v>
      </c>
      <c r="U129" s="9" t="s">
        <v>36</v>
      </c>
      <c r="V129" s="21">
        <f>V128-VLookups!$C$54</f>
        <v>-1125</v>
      </c>
      <c r="W129" s="21">
        <f>-VLookups!$C$59</f>
        <v>-200</v>
      </c>
      <c r="X129" s="19">
        <v>0</v>
      </c>
      <c r="Y129" s="20">
        <f>Y128*(1+VLookups!$C$57/12)</f>
        <v>-200.71328336715197</v>
      </c>
      <c r="Z129" s="9" t="s">
        <v>36</v>
      </c>
      <c r="AA129" s="9" t="s">
        <v>36</v>
      </c>
      <c r="AB129" s="20">
        <f t="shared" si="4"/>
        <v>2189.9107468429315</v>
      </c>
      <c r="AC129" s="20">
        <f t="shared" si="5"/>
        <v>183742.5294411217</v>
      </c>
    </row>
    <row r="130" spans="2:29" x14ac:dyDescent="0.25">
      <c r="B130" s="9">
        <v>126</v>
      </c>
      <c r="C130" s="9">
        <f t="shared" si="6"/>
        <v>33</v>
      </c>
      <c r="D130" s="9">
        <f t="shared" si="7"/>
        <v>6</v>
      </c>
      <c r="E130" s="20">
        <f>E118*(1+VLookups!$C$8)</f>
        <v>12070.749505497863</v>
      </c>
      <c r="F130" s="20">
        <f>-E130*VLookups!$C$10*2</f>
        <v>-724.24497032987176</v>
      </c>
      <c r="G130" s="19">
        <v>0</v>
      </c>
      <c r="H130" s="20">
        <f>(-VLookups!$C$13)*(E130+F130/2)</f>
        <v>-3407.2104629168821</v>
      </c>
      <c r="I130" s="20">
        <f>-PMT(VLookups!$C$16/12,180,-FV(VLookups!$C$16/12,72,,-VLookups!$C$15))</f>
        <v>-1244.1079432345916</v>
      </c>
      <c r="J130" s="20">
        <f>-PMT(VLookups!$C$20/12,180,-FV(VLookups!$C$20/12,24,,-VLookups!$C$19))</f>
        <v>-499.96299892623148</v>
      </c>
      <c r="K130" s="19">
        <v>0</v>
      </c>
      <c r="L130" s="19">
        <v>0</v>
      </c>
      <c r="M130" s="20">
        <f>M129-VLookups!$C$33</f>
        <v>-131</v>
      </c>
      <c r="N130" s="22">
        <v>66</v>
      </c>
      <c r="O130" s="19">
        <v>0</v>
      </c>
      <c r="P130" s="19">
        <v>0</v>
      </c>
      <c r="Q130" s="9" t="s">
        <v>36</v>
      </c>
      <c r="R130" s="21">
        <f>R118*(1+VLookups!$C$45)</f>
        <v>-2711.7215850451366</v>
      </c>
      <c r="S130" s="19">
        <v>0</v>
      </c>
      <c r="T130" s="19">
        <v>0</v>
      </c>
      <c r="U130" s="9" t="s">
        <v>36</v>
      </c>
      <c r="V130" s="21">
        <f>V129-VLookups!$C$54</f>
        <v>-1130</v>
      </c>
      <c r="W130" s="21">
        <f>-VLookups!$C$59</f>
        <v>-200</v>
      </c>
      <c r="X130" s="19">
        <v>0</v>
      </c>
      <c r="Y130" s="20">
        <f>Y129*(1+VLookups!$C$57/12)</f>
        <v>-201.29869711030616</v>
      </c>
      <c r="Z130" s="9" t="s">
        <v>36</v>
      </c>
      <c r="AA130" s="9" t="s">
        <v>36</v>
      </c>
      <c r="AB130" s="20">
        <f t="shared" si="4"/>
        <v>2183.3253330997777</v>
      </c>
      <c r="AC130" s="20">
        <f t="shared" si="5"/>
        <v>186232.09232329004</v>
      </c>
    </row>
    <row r="131" spans="2:29" x14ac:dyDescent="0.25">
      <c r="B131" s="9">
        <v>127</v>
      </c>
      <c r="C131" s="9">
        <f t="shared" si="6"/>
        <v>33</v>
      </c>
      <c r="D131" s="9">
        <f t="shared" si="7"/>
        <v>7</v>
      </c>
      <c r="E131" s="20">
        <f>E119*(1+VLookups!$C$8)</f>
        <v>12070.749505497863</v>
      </c>
      <c r="F131" s="20">
        <f>-E131*VLookups!$C$10*2</f>
        <v>-724.24497032987176</v>
      </c>
      <c r="G131" s="19">
        <v>0</v>
      </c>
      <c r="H131" s="20">
        <f>(-VLookups!$C$13)*(E131+F131/2)</f>
        <v>-3407.2104629168821</v>
      </c>
      <c r="I131" s="20">
        <f>-PMT(VLookups!$C$16/12,180,-FV(VLookups!$C$16/12,72,,-VLookups!$C$15))</f>
        <v>-1244.1079432345916</v>
      </c>
      <c r="J131" s="20">
        <f>-PMT(VLookups!$C$20/12,180,-FV(VLookups!$C$20/12,24,,-VLookups!$C$19))</f>
        <v>-499.96299892623148</v>
      </c>
      <c r="K131" s="19">
        <v>0</v>
      </c>
      <c r="L131" s="19">
        <v>0</v>
      </c>
      <c r="M131" s="20">
        <f>M130-VLookups!$C$33</f>
        <v>-132</v>
      </c>
      <c r="N131" s="22">
        <v>67</v>
      </c>
      <c r="O131" s="19">
        <v>0</v>
      </c>
      <c r="P131" s="19">
        <v>0</v>
      </c>
      <c r="Q131" s="9" t="s">
        <v>36</v>
      </c>
      <c r="R131" s="21">
        <f>R119*(1+VLookups!$C$45)</f>
        <v>-2711.7215850451366</v>
      </c>
      <c r="S131" s="19">
        <v>0</v>
      </c>
      <c r="T131" s="19">
        <v>0</v>
      </c>
      <c r="U131" s="9" t="s">
        <v>36</v>
      </c>
      <c r="V131" s="21">
        <f>V130-VLookups!$C$54</f>
        <v>-1135</v>
      </c>
      <c r="W131" s="21">
        <f>-VLookups!$C$59</f>
        <v>-200</v>
      </c>
      <c r="X131" s="19">
        <v>0</v>
      </c>
      <c r="Y131" s="20">
        <f>Y130*(1+VLookups!$C$57/12)</f>
        <v>-201.88581831021122</v>
      </c>
      <c r="Z131" s="9" t="s">
        <v>36</v>
      </c>
      <c r="AA131" s="9" t="s">
        <v>36</v>
      </c>
      <c r="AB131" s="20">
        <f t="shared" si="4"/>
        <v>2176.7382118998726</v>
      </c>
      <c r="AC131" s="20">
        <f t="shared" si="5"/>
        <v>188719.21735572873</v>
      </c>
    </row>
    <row r="132" spans="2:29" x14ac:dyDescent="0.25">
      <c r="B132" s="9">
        <v>128</v>
      </c>
      <c r="C132" s="9">
        <f t="shared" si="6"/>
        <v>33</v>
      </c>
      <c r="D132" s="9">
        <f t="shared" si="7"/>
        <v>8</v>
      </c>
      <c r="E132" s="20">
        <f>E120*(1+VLookups!$C$8)</f>
        <v>12070.749505497863</v>
      </c>
      <c r="F132" s="20">
        <f>-E132*VLookups!$C$10*2</f>
        <v>-724.24497032987176</v>
      </c>
      <c r="G132" s="19">
        <v>0</v>
      </c>
      <c r="H132" s="20">
        <f>(-VLookups!$C$13)*(E132+F132/2)</f>
        <v>-3407.2104629168821</v>
      </c>
      <c r="I132" s="20">
        <f>-PMT(VLookups!$C$16/12,180,-FV(VLookups!$C$16/12,72,,-VLookups!$C$15))</f>
        <v>-1244.1079432345916</v>
      </c>
      <c r="J132" s="20">
        <f>-PMT(VLookups!$C$20/12,180,-FV(VLookups!$C$20/12,24,,-VLookups!$C$19))</f>
        <v>-499.96299892623148</v>
      </c>
      <c r="K132" s="19">
        <v>0</v>
      </c>
      <c r="L132" s="19">
        <v>0</v>
      </c>
      <c r="M132" s="20">
        <f>M131-VLookups!$C$33</f>
        <v>-133</v>
      </c>
      <c r="N132" s="22">
        <v>68</v>
      </c>
      <c r="O132" s="19">
        <v>0</v>
      </c>
      <c r="P132" s="19">
        <v>0</v>
      </c>
      <c r="Q132" s="9" t="s">
        <v>36</v>
      </c>
      <c r="R132" s="21">
        <f>R120*(1+VLookups!$C$45)</f>
        <v>-2711.7215850451366</v>
      </c>
      <c r="S132" s="19">
        <v>0</v>
      </c>
      <c r="T132" s="19">
        <v>0</v>
      </c>
      <c r="U132" s="9" t="s">
        <v>36</v>
      </c>
      <c r="V132" s="21">
        <f>V131-VLookups!$C$54</f>
        <v>-1140</v>
      </c>
      <c r="W132" s="21">
        <f>-VLookups!$C$59</f>
        <v>-200</v>
      </c>
      <c r="X132" s="19">
        <v>0</v>
      </c>
      <c r="Y132" s="20">
        <f>Y131*(1+VLookups!$C$57/12)</f>
        <v>-202.47465194694934</v>
      </c>
      <c r="Z132" s="9" t="s">
        <v>36</v>
      </c>
      <c r="AA132" s="9" t="s">
        <v>36</v>
      </c>
      <c r="AB132" s="20">
        <f t="shared" si="4"/>
        <v>2170.1493782631342</v>
      </c>
      <c r="AC132" s="20">
        <f t="shared" si="5"/>
        <v>191203.89876291808</v>
      </c>
    </row>
    <row r="133" spans="2:29" x14ac:dyDescent="0.25">
      <c r="B133" s="9">
        <v>129</v>
      </c>
      <c r="C133" s="9">
        <f t="shared" si="6"/>
        <v>33</v>
      </c>
      <c r="D133" s="9">
        <f t="shared" si="7"/>
        <v>9</v>
      </c>
      <c r="E133" s="20">
        <f>E121*(1+VLookups!$C$8)</f>
        <v>12070.749505497863</v>
      </c>
      <c r="F133" s="20">
        <f>-E133*VLookups!$C$10*2</f>
        <v>-724.24497032987176</v>
      </c>
      <c r="G133" s="19">
        <v>0</v>
      </c>
      <c r="H133" s="20">
        <f>(-VLookups!$C$13)*(E133+F133/2)</f>
        <v>-3407.2104629168821</v>
      </c>
      <c r="I133" s="20">
        <f>-PMT(VLookups!$C$16/12,180,-FV(VLookups!$C$16/12,72,,-VLookups!$C$15))</f>
        <v>-1244.1079432345916</v>
      </c>
      <c r="J133" s="20">
        <f>-PMT(VLookups!$C$20/12,180,-FV(VLookups!$C$20/12,24,,-VLookups!$C$19))</f>
        <v>-499.96299892623148</v>
      </c>
      <c r="K133" s="19">
        <v>0</v>
      </c>
      <c r="L133" s="19">
        <v>0</v>
      </c>
      <c r="M133" s="20">
        <f>M132-VLookups!$C$33</f>
        <v>-134</v>
      </c>
      <c r="N133" s="22">
        <v>69</v>
      </c>
      <c r="O133" s="19">
        <v>0</v>
      </c>
      <c r="P133" s="19">
        <v>0</v>
      </c>
      <c r="Q133" s="9" t="s">
        <v>36</v>
      </c>
      <c r="R133" s="21">
        <f>R121*(1+VLookups!$C$45)</f>
        <v>-2711.7215850451366</v>
      </c>
      <c r="S133" s="19">
        <v>0</v>
      </c>
      <c r="T133" s="19">
        <v>0</v>
      </c>
      <c r="U133" s="9" t="s">
        <v>36</v>
      </c>
      <c r="V133" s="21">
        <f>V132-VLookups!$C$54</f>
        <v>-1145</v>
      </c>
      <c r="W133" s="21">
        <f>-VLookups!$C$59</f>
        <v>-200</v>
      </c>
      <c r="X133" s="19">
        <v>0</v>
      </c>
      <c r="Y133" s="20">
        <f>Y132*(1+VLookups!$C$57/12)</f>
        <v>-203.06520301512793</v>
      </c>
      <c r="Z133" s="9" t="s">
        <v>36</v>
      </c>
      <c r="AA133" s="9" t="s">
        <v>36</v>
      </c>
      <c r="AB133" s="20">
        <f t="shared" ref="AB133:AB196" si="8">SUM(E133,F133/2,H133,I133,K133,L133,M133,O133,P133,R133,S133,T133,V133,W133,X133,Y133,G133,J133,Z133,AA133)</f>
        <v>2163.5588271949559</v>
      </c>
      <c r="AC133" s="20">
        <f t="shared" si="5"/>
        <v>193686.13075471792</v>
      </c>
    </row>
    <row r="134" spans="2:29" x14ac:dyDescent="0.25">
      <c r="B134" s="9">
        <v>130</v>
      </c>
      <c r="C134" s="9">
        <f t="shared" si="6"/>
        <v>33</v>
      </c>
      <c r="D134" s="9">
        <f t="shared" si="7"/>
        <v>10</v>
      </c>
      <c r="E134" s="20">
        <f>E122*(1+VLookups!$C$8)</f>
        <v>12070.749505497863</v>
      </c>
      <c r="F134" s="20">
        <f>-E134*VLookups!$C$10*2</f>
        <v>-724.24497032987176</v>
      </c>
      <c r="G134" s="19">
        <v>0</v>
      </c>
      <c r="H134" s="20">
        <f>(-VLookups!$C$13)*(E134+F134/2)</f>
        <v>-3407.2104629168821</v>
      </c>
      <c r="I134" s="20">
        <f>-PMT(VLookups!$C$16/12,180,-FV(VLookups!$C$16/12,72,,-VLookups!$C$15))</f>
        <v>-1244.1079432345916</v>
      </c>
      <c r="J134" s="20">
        <f>-PMT(VLookups!$C$20/12,180,-FV(VLookups!$C$20/12,24,,-VLookups!$C$19))</f>
        <v>-499.96299892623148</v>
      </c>
      <c r="K134" s="19">
        <v>0</v>
      </c>
      <c r="L134" s="19">
        <v>0</v>
      </c>
      <c r="M134" s="20">
        <f>M133-VLookups!$C$33</f>
        <v>-135</v>
      </c>
      <c r="N134" s="22">
        <v>70</v>
      </c>
      <c r="O134" s="19">
        <v>0</v>
      </c>
      <c r="P134" s="19">
        <v>0</v>
      </c>
      <c r="Q134" s="9" t="s">
        <v>36</v>
      </c>
      <c r="R134" s="21">
        <f>R122*(1+VLookups!$C$45)</f>
        <v>-2711.7215850451366</v>
      </c>
      <c r="S134" s="19">
        <v>0</v>
      </c>
      <c r="T134" s="19">
        <v>0</v>
      </c>
      <c r="U134" s="9" t="s">
        <v>36</v>
      </c>
      <c r="V134" s="21">
        <f>V133-VLookups!$C$54</f>
        <v>-1150</v>
      </c>
      <c r="W134" s="21">
        <f>-VLookups!$C$59</f>
        <v>-200</v>
      </c>
      <c r="X134" s="19">
        <v>0</v>
      </c>
      <c r="Y134" s="20">
        <f>Y133*(1+VLookups!$C$57/12)</f>
        <v>-203.65747652392207</v>
      </c>
      <c r="Z134" s="9" t="s">
        <v>36</v>
      </c>
      <c r="AA134" s="9" t="s">
        <v>36</v>
      </c>
      <c r="AB134" s="20">
        <f t="shared" si="8"/>
        <v>2156.9665536861617</v>
      </c>
      <c r="AC134" s="20">
        <f t="shared" ref="AC134:AC197" si="9">AB134+AC133*(1+$AC$2/12)</f>
        <v>196165.90752632861</v>
      </c>
    </row>
    <row r="135" spans="2:29" x14ac:dyDescent="0.25">
      <c r="B135" s="9">
        <v>131</v>
      </c>
      <c r="C135" s="9">
        <f t="shared" si="6"/>
        <v>33</v>
      </c>
      <c r="D135" s="9">
        <f t="shared" si="7"/>
        <v>11</v>
      </c>
      <c r="E135" s="20">
        <f>E123*(1+VLookups!$C$8)</f>
        <v>12070.749505497863</v>
      </c>
      <c r="F135" s="20">
        <f>-E135*VLookups!$C$10*2</f>
        <v>-724.24497032987176</v>
      </c>
      <c r="G135" s="19">
        <v>0</v>
      </c>
      <c r="H135" s="20">
        <f>(-VLookups!$C$13)*(E135+F135/2)</f>
        <v>-3407.2104629168821</v>
      </c>
      <c r="I135" s="20">
        <f>-PMT(VLookups!$C$16/12,180,-FV(VLookups!$C$16/12,72,,-VLookups!$C$15))</f>
        <v>-1244.1079432345916</v>
      </c>
      <c r="J135" s="20">
        <f>-PMT(VLookups!$C$20/12,180,-FV(VLookups!$C$20/12,24,,-VLookups!$C$19))</f>
        <v>-499.96299892623148</v>
      </c>
      <c r="K135" s="19">
        <v>0</v>
      </c>
      <c r="L135" s="19">
        <v>0</v>
      </c>
      <c r="M135" s="20">
        <f>M134-VLookups!$C$33</f>
        <v>-136</v>
      </c>
      <c r="N135" s="22">
        <v>71</v>
      </c>
      <c r="O135" s="19">
        <v>0</v>
      </c>
      <c r="P135" s="19">
        <v>0</v>
      </c>
      <c r="Q135" s="9" t="s">
        <v>36</v>
      </c>
      <c r="R135" s="21">
        <f>R123*(1+VLookups!$C$45)</f>
        <v>-2711.7215850451366</v>
      </c>
      <c r="S135" s="19">
        <v>0</v>
      </c>
      <c r="T135" s="19">
        <v>0</v>
      </c>
      <c r="U135" s="9" t="s">
        <v>36</v>
      </c>
      <c r="V135" s="21">
        <f>V134-VLookups!$C$54</f>
        <v>-1155</v>
      </c>
      <c r="W135" s="21">
        <f>-VLookups!$C$59</f>
        <v>-200</v>
      </c>
      <c r="X135" s="19">
        <v>0</v>
      </c>
      <c r="Y135" s="20">
        <f>Y134*(1+VLookups!$C$57/12)</f>
        <v>-204.25147749711684</v>
      </c>
      <c r="Z135" s="9" t="s">
        <v>36</v>
      </c>
      <c r="AA135" s="9" t="s">
        <v>36</v>
      </c>
      <c r="AB135" s="20">
        <f t="shared" si="8"/>
        <v>2150.3725527129668</v>
      </c>
      <c r="AC135" s="20">
        <f t="shared" si="9"/>
        <v>198643.22325825214</v>
      </c>
    </row>
    <row r="136" spans="2:29" x14ac:dyDescent="0.25">
      <c r="B136" s="9">
        <v>132</v>
      </c>
      <c r="C136" s="9">
        <f t="shared" si="6"/>
        <v>34</v>
      </c>
      <c r="D136" s="9">
        <f t="shared" si="7"/>
        <v>0</v>
      </c>
      <c r="E136" s="20">
        <f>E124*(1+VLookups!$C$8)</f>
        <v>12493.225738190287</v>
      </c>
      <c r="F136" s="20">
        <f>-E136*VLookups!$C$10*2</f>
        <v>-749.59354429141717</v>
      </c>
      <c r="G136" s="19">
        <v>0</v>
      </c>
      <c r="H136" s="20">
        <f>(-VLookups!$C$13)*(E136+F136/2)</f>
        <v>-3526.4628291189729</v>
      </c>
      <c r="I136" s="20">
        <f>-PMT(VLookups!$C$16/12,180,-FV(VLookups!$C$16/12,72,,-VLookups!$C$15))</f>
        <v>-1244.1079432345916</v>
      </c>
      <c r="J136" s="20">
        <f>-PMT(VLookups!$C$20/12,180,-FV(VLookups!$C$20/12,24,,-VLookups!$C$19))</f>
        <v>-499.96299892623148</v>
      </c>
      <c r="K136" s="19">
        <v>0</v>
      </c>
      <c r="L136" s="19">
        <v>0</v>
      </c>
      <c r="M136" s="20">
        <f>M135-VLookups!$C$33</f>
        <v>-137</v>
      </c>
      <c r="N136" s="22">
        <v>72</v>
      </c>
      <c r="O136" s="19">
        <v>0</v>
      </c>
      <c r="P136" s="19">
        <v>0</v>
      </c>
      <c r="Q136" s="9" t="s">
        <v>36</v>
      </c>
      <c r="R136" s="21">
        <f>R124*(1+VLookups!$C$45)</f>
        <v>-2877.1366017328896</v>
      </c>
      <c r="S136" s="19">
        <v>0</v>
      </c>
      <c r="T136" s="19">
        <v>0</v>
      </c>
      <c r="U136" s="9" t="s">
        <v>36</v>
      </c>
      <c r="V136" s="21">
        <f>V135-VLookups!$C$54</f>
        <v>-1160</v>
      </c>
      <c r="W136" s="21">
        <f>-VLookups!$C$59</f>
        <v>-200</v>
      </c>
      <c r="X136" s="19">
        <v>0</v>
      </c>
      <c r="Y136" s="20">
        <f>Y135*(1+VLookups!$C$57/12)</f>
        <v>-204.84721097315008</v>
      </c>
      <c r="Z136" s="9" t="s">
        <v>36</v>
      </c>
      <c r="AA136" s="9" t="s">
        <v>36</v>
      </c>
      <c r="AB136" s="20">
        <f t="shared" si="8"/>
        <v>2268.9113820587431</v>
      </c>
      <c r="AC136" s="20">
        <f t="shared" si="9"/>
        <v>201243.20667907465</v>
      </c>
    </row>
    <row r="137" spans="2:29" x14ac:dyDescent="0.25">
      <c r="B137" s="9">
        <v>133</v>
      </c>
      <c r="C137" s="9">
        <f t="shared" si="6"/>
        <v>34</v>
      </c>
      <c r="D137" s="9">
        <f t="shared" si="7"/>
        <v>1</v>
      </c>
      <c r="E137" s="20">
        <f>E125*(1+VLookups!$C$8)</f>
        <v>12493.225738190287</v>
      </c>
      <c r="F137" s="20">
        <f>-E137*VLookups!$C$10*2</f>
        <v>-749.59354429141717</v>
      </c>
      <c r="G137" s="19">
        <v>0</v>
      </c>
      <c r="H137" s="20">
        <f>(-VLookups!$C$13)*(E137+F137/2)</f>
        <v>-3526.4628291189729</v>
      </c>
      <c r="I137" s="20">
        <f>-PMT(VLookups!$C$16/12,180,-FV(VLookups!$C$16/12,72,,-VLookups!$C$15))</f>
        <v>-1244.1079432345916</v>
      </c>
      <c r="J137" s="20">
        <f>-PMT(VLookups!$C$20/12,180,-FV(VLookups!$C$20/12,24,,-VLookups!$C$19))</f>
        <v>-499.96299892623148</v>
      </c>
      <c r="K137" s="19">
        <v>0</v>
      </c>
      <c r="L137" s="19">
        <v>0</v>
      </c>
      <c r="M137" s="20">
        <f>M136-VLookups!$C$33</f>
        <v>-138</v>
      </c>
      <c r="N137" s="22">
        <v>73</v>
      </c>
      <c r="O137" s="19">
        <v>0</v>
      </c>
      <c r="P137" s="19">
        <v>0</v>
      </c>
      <c r="Q137" s="9" t="s">
        <v>36</v>
      </c>
      <c r="R137" s="21">
        <f>R125*(1+VLookups!$C$45)</f>
        <v>-2877.1366017328896</v>
      </c>
      <c r="S137" s="19">
        <v>0</v>
      </c>
      <c r="T137" s="19">
        <v>0</v>
      </c>
      <c r="U137" s="9" t="s">
        <v>36</v>
      </c>
      <c r="V137" s="21">
        <f>V136-VLookups!$C$54</f>
        <v>-1165</v>
      </c>
      <c r="W137" s="21">
        <f>-VLookups!$C$59</f>
        <v>-200</v>
      </c>
      <c r="X137" s="19">
        <v>0</v>
      </c>
      <c r="Y137" s="20">
        <f>Y136*(1+VLookups!$C$57/12)</f>
        <v>-205.4446820051551</v>
      </c>
      <c r="Z137" s="9" t="s">
        <v>36</v>
      </c>
      <c r="AA137" s="9" t="s">
        <v>36</v>
      </c>
      <c r="AB137" s="20">
        <f t="shared" si="8"/>
        <v>2262.313911026738</v>
      </c>
      <c r="AC137" s="20">
        <f t="shared" si="9"/>
        <v>203840.92593456653</v>
      </c>
    </row>
    <row r="138" spans="2:29" x14ac:dyDescent="0.25">
      <c r="B138" s="9">
        <v>134</v>
      </c>
      <c r="C138" s="9">
        <f t="shared" si="6"/>
        <v>34</v>
      </c>
      <c r="D138" s="9">
        <f t="shared" si="7"/>
        <v>2</v>
      </c>
      <c r="E138" s="20">
        <f>E126*(1+VLookups!$C$8)</f>
        <v>12493.225738190287</v>
      </c>
      <c r="F138" s="20">
        <f>-E138*VLookups!$C$10*2</f>
        <v>-749.59354429141717</v>
      </c>
      <c r="G138" s="19">
        <v>0</v>
      </c>
      <c r="H138" s="20">
        <f>(-VLookups!$C$13)*(E138+F138/2)</f>
        <v>-3526.4628291189729</v>
      </c>
      <c r="I138" s="20">
        <f>-PMT(VLookups!$C$16/12,180,-FV(VLookups!$C$16/12,72,,-VLookups!$C$15))</f>
        <v>-1244.1079432345916</v>
      </c>
      <c r="J138" s="20">
        <f>-PMT(VLookups!$C$20/12,180,-FV(VLookups!$C$20/12,24,,-VLookups!$C$19))</f>
        <v>-499.96299892623148</v>
      </c>
      <c r="K138" s="19">
        <v>0</v>
      </c>
      <c r="L138" s="19">
        <v>0</v>
      </c>
      <c r="M138" s="20">
        <f>M137-VLookups!$C$33</f>
        <v>-139</v>
      </c>
      <c r="N138" s="22">
        <v>74</v>
      </c>
      <c r="O138" s="19">
        <v>0</v>
      </c>
      <c r="P138" s="19">
        <v>0</v>
      </c>
      <c r="Q138" s="9" t="s">
        <v>36</v>
      </c>
      <c r="R138" s="21">
        <f>R126*(1+VLookups!$C$45)</f>
        <v>-2877.1366017328896</v>
      </c>
      <c r="S138" s="19">
        <v>0</v>
      </c>
      <c r="T138" s="19">
        <v>0</v>
      </c>
      <c r="U138" s="9" t="s">
        <v>36</v>
      </c>
      <c r="V138" s="21">
        <f>V137-VLookups!$C$54</f>
        <v>-1170</v>
      </c>
      <c r="W138" s="21">
        <f>-VLookups!$C$59</f>
        <v>-200</v>
      </c>
      <c r="X138" s="19">
        <v>0</v>
      </c>
      <c r="Y138" s="20">
        <f>Y137*(1+VLookups!$C$57/12)</f>
        <v>-206.04389566100346</v>
      </c>
      <c r="Z138" s="9" t="s">
        <v>36</v>
      </c>
      <c r="AA138" s="9" t="s">
        <v>36</v>
      </c>
      <c r="AB138" s="20">
        <f t="shared" si="8"/>
        <v>2255.71469737089</v>
      </c>
      <c r="AC138" s="20">
        <f t="shared" si="9"/>
        <v>206436.37550849505</v>
      </c>
    </row>
    <row r="139" spans="2:29" x14ac:dyDescent="0.25">
      <c r="B139" s="9">
        <v>135</v>
      </c>
      <c r="C139" s="9">
        <f t="shared" si="6"/>
        <v>34</v>
      </c>
      <c r="D139" s="9">
        <f t="shared" si="7"/>
        <v>3</v>
      </c>
      <c r="E139" s="20">
        <f>E127*(1+VLookups!$C$8)</f>
        <v>12493.225738190287</v>
      </c>
      <c r="F139" s="20">
        <f>-E139*VLookups!$C$10*2</f>
        <v>-749.59354429141717</v>
      </c>
      <c r="G139" s="19">
        <v>0</v>
      </c>
      <c r="H139" s="20">
        <f>(-VLookups!$C$13)*(E139+F139/2)</f>
        <v>-3526.4628291189729</v>
      </c>
      <c r="I139" s="20">
        <f>-PMT(VLookups!$C$16/12,180,-FV(VLookups!$C$16/12,72,,-VLookups!$C$15))</f>
        <v>-1244.1079432345916</v>
      </c>
      <c r="J139" s="20">
        <f>-PMT(VLookups!$C$20/12,180,-FV(VLookups!$C$20/12,24,,-VLookups!$C$19))</f>
        <v>-499.96299892623148</v>
      </c>
      <c r="K139" s="19">
        <v>0</v>
      </c>
      <c r="L139" s="19">
        <v>0</v>
      </c>
      <c r="M139" s="20">
        <f>M138-VLookups!$C$33</f>
        <v>-140</v>
      </c>
      <c r="N139" s="22">
        <v>75</v>
      </c>
      <c r="O139" s="19">
        <v>0</v>
      </c>
      <c r="P139" s="19">
        <v>0</v>
      </c>
      <c r="Q139" s="9" t="s">
        <v>36</v>
      </c>
      <c r="R139" s="21">
        <f>R127*(1+VLookups!$C$45)</f>
        <v>-2877.1366017328896</v>
      </c>
      <c r="S139" s="19">
        <v>0</v>
      </c>
      <c r="T139" s="19">
        <v>0</v>
      </c>
      <c r="U139" s="9" t="s">
        <v>36</v>
      </c>
      <c r="V139" s="21">
        <f>V138-VLookups!$C$54</f>
        <v>-1175</v>
      </c>
      <c r="W139" s="21">
        <f>-VLookups!$C$59</f>
        <v>-200</v>
      </c>
      <c r="X139" s="19">
        <v>0</v>
      </c>
      <c r="Y139" s="20">
        <f>Y138*(1+VLookups!$C$57/12)</f>
        <v>-206.64485702334807</v>
      </c>
      <c r="Z139" s="9" t="s">
        <v>36</v>
      </c>
      <c r="AA139" s="9" t="s">
        <v>36</v>
      </c>
      <c r="AB139" s="20">
        <f t="shared" si="8"/>
        <v>2249.1137360085454</v>
      </c>
      <c r="AC139" s="20">
        <f t="shared" si="9"/>
        <v>209029.5498703511</v>
      </c>
    </row>
    <row r="140" spans="2:29" x14ac:dyDescent="0.25">
      <c r="B140" s="9">
        <v>136</v>
      </c>
      <c r="C140" s="9">
        <f t="shared" si="6"/>
        <v>34</v>
      </c>
      <c r="D140" s="9">
        <f t="shared" si="7"/>
        <v>4</v>
      </c>
      <c r="E140" s="20">
        <f>E128*(1+VLookups!$C$8)</f>
        <v>12493.225738190287</v>
      </c>
      <c r="F140" s="20">
        <f>-E140*VLookups!$C$10*2</f>
        <v>-749.59354429141717</v>
      </c>
      <c r="G140" s="19">
        <v>0</v>
      </c>
      <c r="H140" s="20">
        <f>(-VLookups!$C$13)*(E140+F140/2)</f>
        <v>-3526.4628291189729</v>
      </c>
      <c r="I140" s="20">
        <f>-PMT(VLookups!$C$16/12,180,-FV(VLookups!$C$16/12,72,,-VLookups!$C$15))</f>
        <v>-1244.1079432345916</v>
      </c>
      <c r="J140" s="20">
        <f>-PMT(VLookups!$C$20/12,180,-FV(VLookups!$C$20/12,24,,-VLookups!$C$19))</f>
        <v>-499.96299892623148</v>
      </c>
      <c r="K140" s="19">
        <v>0</v>
      </c>
      <c r="L140" s="19">
        <v>0</v>
      </c>
      <c r="M140" s="20">
        <f>M139-VLookups!$C$33</f>
        <v>-141</v>
      </c>
      <c r="N140" s="22">
        <v>76</v>
      </c>
      <c r="O140" s="19">
        <v>0</v>
      </c>
      <c r="P140" s="19">
        <v>0</v>
      </c>
      <c r="Q140" s="9" t="s">
        <v>36</v>
      </c>
      <c r="R140" s="21">
        <f>R128*(1+VLookups!$C$45)</f>
        <v>-2877.1366017328896</v>
      </c>
      <c r="S140" s="19">
        <v>0</v>
      </c>
      <c r="T140" s="19">
        <v>0</v>
      </c>
      <c r="U140" s="9" t="s">
        <v>36</v>
      </c>
      <c r="V140" s="21">
        <f>V139-VLookups!$C$54</f>
        <v>-1180</v>
      </c>
      <c r="W140" s="21">
        <f>-VLookups!$C$59</f>
        <v>-200</v>
      </c>
      <c r="X140" s="19">
        <v>0</v>
      </c>
      <c r="Y140" s="20">
        <f>Y139*(1+VLookups!$C$57/12)</f>
        <v>-207.24757118966616</v>
      </c>
      <c r="Z140" s="9" t="s">
        <v>36</v>
      </c>
      <c r="AA140" s="9" t="s">
        <v>36</v>
      </c>
      <c r="AB140" s="20">
        <f t="shared" si="8"/>
        <v>2242.5110218422269</v>
      </c>
      <c r="AC140" s="20">
        <f t="shared" si="9"/>
        <v>211620.44347531057</v>
      </c>
    </row>
    <row r="141" spans="2:29" x14ac:dyDescent="0.25">
      <c r="B141" s="9">
        <v>137</v>
      </c>
      <c r="C141" s="9">
        <f t="shared" si="6"/>
        <v>34</v>
      </c>
      <c r="D141" s="9">
        <f t="shared" si="7"/>
        <v>5</v>
      </c>
      <c r="E141" s="20">
        <f>E129*(1+VLookups!$C$8)</f>
        <v>12493.225738190287</v>
      </c>
      <c r="F141" s="20">
        <f>-E141*VLookups!$C$10*2</f>
        <v>-749.59354429141717</v>
      </c>
      <c r="G141" s="19">
        <v>0</v>
      </c>
      <c r="H141" s="20">
        <f>(-VLookups!$C$13)*(E141+F141/2)</f>
        <v>-3526.4628291189729</v>
      </c>
      <c r="I141" s="20">
        <f>-PMT(VLookups!$C$16/12,180,-FV(VLookups!$C$16/12,72,,-VLookups!$C$15))</f>
        <v>-1244.1079432345916</v>
      </c>
      <c r="J141" s="20">
        <f>-PMT(VLookups!$C$20/12,180,-FV(VLookups!$C$20/12,24,,-VLookups!$C$19))</f>
        <v>-499.96299892623148</v>
      </c>
      <c r="K141" s="19">
        <v>0</v>
      </c>
      <c r="L141" s="19">
        <v>0</v>
      </c>
      <c r="M141" s="20">
        <f>M140-VLookups!$C$33</f>
        <v>-142</v>
      </c>
      <c r="N141" s="22">
        <v>77</v>
      </c>
      <c r="O141" s="19">
        <v>0</v>
      </c>
      <c r="P141" s="19">
        <v>0</v>
      </c>
      <c r="Q141" s="9" t="s">
        <v>36</v>
      </c>
      <c r="R141" s="21">
        <f>R129*(1+VLookups!$C$45)</f>
        <v>-2877.1366017328896</v>
      </c>
      <c r="S141" s="19">
        <v>0</v>
      </c>
      <c r="T141" s="19">
        <v>0</v>
      </c>
      <c r="U141" s="9" t="s">
        <v>36</v>
      </c>
      <c r="V141" s="21">
        <f>V140-VLookups!$C$54</f>
        <v>-1185</v>
      </c>
      <c r="W141" s="21">
        <f>-VLookups!$C$59</f>
        <v>-200</v>
      </c>
      <c r="X141" s="19">
        <v>0</v>
      </c>
      <c r="Y141" s="20">
        <f>Y140*(1+VLookups!$C$57/12)</f>
        <v>-207.85204327230269</v>
      </c>
      <c r="Z141" s="9" t="s">
        <v>36</v>
      </c>
      <c r="AA141" s="9" t="s">
        <v>36</v>
      </c>
      <c r="AB141" s="20">
        <f t="shared" si="8"/>
        <v>2235.9065497595907</v>
      </c>
      <c r="AC141" s="20">
        <f t="shared" si="9"/>
        <v>214209.05076419568</v>
      </c>
    </row>
    <row r="142" spans="2:29" x14ac:dyDescent="0.25">
      <c r="B142" s="9">
        <v>138</v>
      </c>
      <c r="C142" s="9">
        <f t="shared" si="6"/>
        <v>34</v>
      </c>
      <c r="D142" s="9">
        <f t="shared" si="7"/>
        <v>6</v>
      </c>
      <c r="E142" s="20">
        <f>E130*(1+VLookups!$C$8)</f>
        <v>12493.225738190287</v>
      </c>
      <c r="F142" s="20">
        <f>-E142*VLookups!$C$10*2</f>
        <v>-749.59354429141717</v>
      </c>
      <c r="G142" s="19">
        <v>0</v>
      </c>
      <c r="H142" s="20">
        <f>(-VLookups!$C$13)*(E142+F142/2)</f>
        <v>-3526.4628291189729</v>
      </c>
      <c r="I142" s="20">
        <f>-PMT(VLookups!$C$16/12,180,-FV(VLookups!$C$16/12,72,,-VLookups!$C$15))</f>
        <v>-1244.1079432345916</v>
      </c>
      <c r="J142" s="20">
        <f>-PMT(VLookups!$C$20/12,180,-FV(VLookups!$C$20/12,24,,-VLookups!$C$19))</f>
        <v>-499.96299892623148</v>
      </c>
      <c r="K142" s="19">
        <v>0</v>
      </c>
      <c r="L142" s="19">
        <v>0</v>
      </c>
      <c r="M142" s="20">
        <f>M141-VLookups!$C$33</f>
        <v>-143</v>
      </c>
      <c r="N142" s="22">
        <v>78</v>
      </c>
      <c r="O142" s="19">
        <v>0</v>
      </c>
      <c r="P142" s="19">
        <v>0</v>
      </c>
      <c r="Q142" s="9" t="s">
        <v>36</v>
      </c>
      <c r="R142" s="21">
        <f>R130*(1+VLookups!$C$45)</f>
        <v>-2877.1366017328896</v>
      </c>
      <c r="S142" s="19">
        <v>0</v>
      </c>
      <c r="T142" s="19">
        <v>0</v>
      </c>
      <c r="U142" s="9" t="s">
        <v>36</v>
      </c>
      <c r="V142" s="21">
        <f>V141-VLookups!$C$54</f>
        <v>-1190</v>
      </c>
      <c r="W142" s="21">
        <f>-VLookups!$C$59</f>
        <v>-200</v>
      </c>
      <c r="X142" s="19">
        <v>0</v>
      </c>
      <c r="Y142" s="20">
        <f>Y141*(1+VLookups!$C$57/12)</f>
        <v>-208.45827839851358</v>
      </c>
      <c r="Z142" s="9" t="s">
        <v>36</v>
      </c>
      <c r="AA142" s="9" t="s">
        <v>36</v>
      </c>
      <c r="AB142" s="20">
        <f t="shared" si="8"/>
        <v>2229.3003146333799</v>
      </c>
      <c r="AC142" s="20">
        <f t="shared" si="9"/>
        <v>216795.36616343606</v>
      </c>
    </row>
    <row r="143" spans="2:29" x14ac:dyDescent="0.25">
      <c r="B143" s="9">
        <v>139</v>
      </c>
      <c r="C143" s="9">
        <f t="shared" si="6"/>
        <v>34</v>
      </c>
      <c r="D143" s="9">
        <f t="shared" si="7"/>
        <v>7</v>
      </c>
      <c r="E143" s="20">
        <f>E131*(1+VLookups!$C$8)</f>
        <v>12493.225738190287</v>
      </c>
      <c r="F143" s="20">
        <f>-E143*VLookups!$C$10*2</f>
        <v>-749.59354429141717</v>
      </c>
      <c r="G143" s="19">
        <v>0</v>
      </c>
      <c r="H143" s="20">
        <f>(-VLookups!$C$13)*(E143+F143/2)</f>
        <v>-3526.4628291189729</v>
      </c>
      <c r="I143" s="20">
        <f>-PMT(VLookups!$C$16/12,180,-FV(VLookups!$C$16/12,72,,-VLookups!$C$15))</f>
        <v>-1244.1079432345916</v>
      </c>
      <c r="J143" s="20">
        <f>-PMT(VLookups!$C$20/12,180,-FV(VLookups!$C$20/12,24,,-VLookups!$C$19))</f>
        <v>-499.96299892623148</v>
      </c>
      <c r="K143" s="19">
        <v>0</v>
      </c>
      <c r="L143" s="19">
        <v>0</v>
      </c>
      <c r="M143" s="20">
        <f>M142-VLookups!$C$33</f>
        <v>-144</v>
      </c>
      <c r="N143" s="22">
        <v>79</v>
      </c>
      <c r="O143" s="19">
        <v>0</v>
      </c>
      <c r="P143" s="19">
        <v>0</v>
      </c>
      <c r="Q143" s="9" t="s">
        <v>36</v>
      </c>
      <c r="R143" s="21">
        <f>R131*(1+VLookups!$C$45)</f>
        <v>-2877.1366017328896</v>
      </c>
      <c r="S143" s="19">
        <v>0</v>
      </c>
      <c r="T143" s="19">
        <v>0</v>
      </c>
      <c r="U143" s="9" t="s">
        <v>36</v>
      </c>
      <c r="V143" s="21">
        <f>V142-VLookups!$C$54</f>
        <v>-1195</v>
      </c>
      <c r="W143" s="21">
        <f>-VLookups!$C$59</f>
        <v>-200</v>
      </c>
      <c r="X143" s="19">
        <v>0</v>
      </c>
      <c r="Y143" s="20">
        <f>Y142*(1+VLookups!$C$57/12)</f>
        <v>-209.06628171050926</v>
      </c>
      <c r="Z143" s="9" t="s">
        <v>36</v>
      </c>
      <c r="AA143" s="9" t="s">
        <v>36</v>
      </c>
      <c r="AB143" s="20">
        <f t="shared" si="8"/>
        <v>2222.6923113213838</v>
      </c>
      <c r="AC143" s="20">
        <f t="shared" si="9"/>
        <v>219379.38408502986</v>
      </c>
    </row>
    <row r="144" spans="2:29" x14ac:dyDescent="0.25">
      <c r="B144" s="9">
        <v>140</v>
      </c>
      <c r="C144" s="9">
        <f t="shared" si="6"/>
        <v>34</v>
      </c>
      <c r="D144" s="9">
        <f t="shared" si="7"/>
        <v>8</v>
      </c>
      <c r="E144" s="20">
        <f>E132*(1+VLookups!$C$8)</f>
        <v>12493.225738190287</v>
      </c>
      <c r="F144" s="20">
        <f>-E144*VLookups!$C$10*2</f>
        <v>-749.59354429141717</v>
      </c>
      <c r="G144" s="19">
        <v>0</v>
      </c>
      <c r="H144" s="20">
        <f>(-VLookups!$C$13)*(E144+F144/2)</f>
        <v>-3526.4628291189729</v>
      </c>
      <c r="I144" s="20">
        <f>-PMT(VLookups!$C$16/12,180,-FV(VLookups!$C$16/12,72,,-VLookups!$C$15))</f>
        <v>-1244.1079432345916</v>
      </c>
      <c r="J144" s="20">
        <f>-PMT(VLookups!$C$20/12,180,-FV(VLookups!$C$20/12,24,,-VLookups!$C$19))</f>
        <v>-499.96299892623148</v>
      </c>
      <c r="K144" s="19">
        <v>0</v>
      </c>
      <c r="L144" s="19">
        <v>0</v>
      </c>
      <c r="M144" s="20">
        <f>M143-VLookups!$C$33</f>
        <v>-145</v>
      </c>
      <c r="N144" s="22">
        <v>80</v>
      </c>
      <c r="O144" s="19">
        <v>0</v>
      </c>
      <c r="P144" s="19">
        <v>0</v>
      </c>
      <c r="Q144" s="9" t="s">
        <v>36</v>
      </c>
      <c r="R144" s="21">
        <f>R132*(1+VLookups!$C$45)</f>
        <v>-2877.1366017328896</v>
      </c>
      <c r="S144" s="19">
        <v>0</v>
      </c>
      <c r="T144" s="19">
        <v>0</v>
      </c>
      <c r="U144" s="9" t="s">
        <v>36</v>
      </c>
      <c r="V144" s="21">
        <f>V143-VLookups!$C$54</f>
        <v>-1200</v>
      </c>
      <c r="W144" s="21">
        <f>-VLookups!$C$59</f>
        <v>-200</v>
      </c>
      <c r="X144" s="19">
        <v>0</v>
      </c>
      <c r="Y144" s="20">
        <f>Y143*(1+VLookups!$C$57/12)</f>
        <v>-209.67605836549825</v>
      </c>
      <c r="Z144" s="9" t="s">
        <v>36</v>
      </c>
      <c r="AA144" s="9" t="s">
        <v>36</v>
      </c>
      <c r="AB144" s="20">
        <f t="shared" si="8"/>
        <v>2216.0825346663951</v>
      </c>
      <c r="AC144" s="20">
        <f t="shared" si="9"/>
        <v>221961.09892650467</v>
      </c>
    </row>
    <row r="145" spans="2:29" x14ac:dyDescent="0.25">
      <c r="B145" s="9">
        <v>141</v>
      </c>
      <c r="C145" s="9">
        <f t="shared" ref="C145:C208" si="10">C133+1</f>
        <v>34</v>
      </c>
      <c r="D145" s="9">
        <f t="shared" si="7"/>
        <v>9</v>
      </c>
      <c r="E145" s="20">
        <f>E133*(1+VLookups!$C$8)</f>
        <v>12493.225738190287</v>
      </c>
      <c r="F145" s="20">
        <f>-E145*VLookups!$C$10*2</f>
        <v>-749.59354429141717</v>
      </c>
      <c r="G145" s="19">
        <v>0</v>
      </c>
      <c r="H145" s="20">
        <f>(-VLookups!$C$13)*(E145+F145/2)</f>
        <v>-3526.4628291189729</v>
      </c>
      <c r="I145" s="20">
        <f>-PMT(VLookups!$C$16/12,180,-FV(VLookups!$C$16/12,72,,-VLookups!$C$15))</f>
        <v>-1244.1079432345916</v>
      </c>
      <c r="J145" s="20">
        <f>-PMT(VLookups!$C$20/12,180,-FV(VLookups!$C$20/12,24,,-VLookups!$C$19))</f>
        <v>-499.96299892623148</v>
      </c>
      <c r="K145" s="19">
        <v>0</v>
      </c>
      <c r="L145" s="19">
        <v>0</v>
      </c>
      <c r="M145" s="20">
        <f>M144-VLookups!$C$33</f>
        <v>-146</v>
      </c>
      <c r="N145" s="22">
        <v>81</v>
      </c>
      <c r="O145" s="19">
        <v>0</v>
      </c>
      <c r="P145" s="19">
        <v>0</v>
      </c>
      <c r="Q145" s="9" t="s">
        <v>36</v>
      </c>
      <c r="R145" s="21">
        <f>R133*(1+VLookups!$C$45)</f>
        <v>-2877.1366017328896</v>
      </c>
      <c r="S145" s="19">
        <v>0</v>
      </c>
      <c r="T145" s="19">
        <v>0</v>
      </c>
      <c r="U145" s="9" t="s">
        <v>36</v>
      </c>
      <c r="V145" s="21">
        <f>V144-VLookups!$C$54</f>
        <v>-1205</v>
      </c>
      <c r="W145" s="21">
        <f>-VLookups!$C$59</f>
        <v>-200</v>
      </c>
      <c r="X145" s="19">
        <v>0</v>
      </c>
      <c r="Y145" s="20">
        <f>Y144*(1+VLookups!$C$57/12)</f>
        <v>-210.28761353573097</v>
      </c>
      <c r="Z145" s="9" t="s">
        <v>36</v>
      </c>
      <c r="AA145" s="9" t="s">
        <v>36</v>
      </c>
      <c r="AB145" s="20">
        <f t="shared" si="8"/>
        <v>2209.4709794961623</v>
      </c>
      <c r="AC145" s="20">
        <f t="shared" si="9"/>
        <v>224540.50507087834</v>
      </c>
    </row>
    <row r="146" spans="2:29" x14ac:dyDescent="0.25">
      <c r="B146" s="9">
        <v>142</v>
      </c>
      <c r="C146" s="9">
        <f t="shared" si="10"/>
        <v>34</v>
      </c>
      <c r="D146" s="9">
        <f t="shared" ref="D146:D209" si="11">D134</f>
        <v>10</v>
      </c>
      <c r="E146" s="20">
        <f>E134*(1+VLookups!$C$8)</f>
        <v>12493.225738190287</v>
      </c>
      <c r="F146" s="20">
        <f>-E146*VLookups!$C$10*2</f>
        <v>-749.59354429141717</v>
      </c>
      <c r="G146" s="19">
        <v>0</v>
      </c>
      <c r="H146" s="20">
        <f>(-VLookups!$C$13)*(E146+F146/2)</f>
        <v>-3526.4628291189729</v>
      </c>
      <c r="I146" s="20">
        <f>-PMT(VLookups!$C$16/12,180,-FV(VLookups!$C$16/12,72,,-VLookups!$C$15))</f>
        <v>-1244.1079432345916</v>
      </c>
      <c r="J146" s="20">
        <f>-PMT(VLookups!$C$20/12,180,-FV(VLookups!$C$20/12,24,,-VLookups!$C$19))</f>
        <v>-499.96299892623148</v>
      </c>
      <c r="K146" s="19">
        <v>0</v>
      </c>
      <c r="L146" s="19">
        <v>0</v>
      </c>
      <c r="M146" s="20">
        <f>M145-VLookups!$C$33</f>
        <v>-147</v>
      </c>
      <c r="N146" s="22">
        <v>82</v>
      </c>
      <c r="O146" s="19">
        <v>0</v>
      </c>
      <c r="P146" s="19">
        <v>0</v>
      </c>
      <c r="Q146" s="9" t="s">
        <v>36</v>
      </c>
      <c r="R146" s="21">
        <f>R134*(1+VLookups!$C$45)</f>
        <v>-2877.1366017328896</v>
      </c>
      <c r="S146" s="19">
        <v>0</v>
      </c>
      <c r="T146" s="19">
        <v>0</v>
      </c>
      <c r="U146" s="9" t="s">
        <v>36</v>
      </c>
      <c r="V146" s="21">
        <f>V145-VLookups!$C$54</f>
        <v>-1210</v>
      </c>
      <c r="W146" s="21">
        <f>-VLookups!$C$59</f>
        <v>-200</v>
      </c>
      <c r="X146" s="19">
        <v>0</v>
      </c>
      <c r="Y146" s="20">
        <f>Y145*(1+VLookups!$C$57/12)</f>
        <v>-210.90095240854353</v>
      </c>
      <c r="Z146" s="9" t="s">
        <v>36</v>
      </c>
      <c r="AA146" s="9" t="s">
        <v>36</v>
      </c>
      <c r="AB146" s="20">
        <f t="shared" si="8"/>
        <v>2202.8576406233497</v>
      </c>
      <c r="AC146" s="20">
        <f t="shared" si="9"/>
        <v>227117.59688661984</v>
      </c>
    </row>
    <row r="147" spans="2:29" x14ac:dyDescent="0.25">
      <c r="B147" s="9">
        <v>143</v>
      </c>
      <c r="C147" s="9">
        <f t="shared" si="10"/>
        <v>34</v>
      </c>
      <c r="D147" s="9">
        <f t="shared" si="11"/>
        <v>11</v>
      </c>
      <c r="E147" s="20">
        <f>E135*(1+VLookups!$C$8)</f>
        <v>12493.225738190287</v>
      </c>
      <c r="F147" s="20">
        <f>-E147*VLookups!$C$10*2</f>
        <v>-749.59354429141717</v>
      </c>
      <c r="G147" s="19">
        <v>0</v>
      </c>
      <c r="H147" s="20">
        <f>(-VLookups!$C$13)*(E147+F147/2)</f>
        <v>-3526.4628291189729</v>
      </c>
      <c r="I147" s="20">
        <f>-PMT(VLookups!$C$16/12,180,-FV(VLookups!$C$16/12,72,,-VLookups!$C$15))</f>
        <v>-1244.1079432345916</v>
      </c>
      <c r="J147" s="20">
        <f>-PMT(VLookups!$C$20/12,180,-FV(VLookups!$C$20/12,24,,-VLookups!$C$19))</f>
        <v>-499.96299892623148</v>
      </c>
      <c r="K147" s="19">
        <v>0</v>
      </c>
      <c r="L147" s="19">
        <v>0</v>
      </c>
      <c r="M147" s="20">
        <f>M146-VLookups!$C$33</f>
        <v>-148</v>
      </c>
      <c r="N147" s="22">
        <v>83</v>
      </c>
      <c r="O147" s="19">
        <v>0</v>
      </c>
      <c r="P147" s="19">
        <v>0</v>
      </c>
      <c r="Q147" s="9" t="s">
        <v>36</v>
      </c>
      <c r="R147" s="21">
        <f>R135*(1+VLookups!$C$45)</f>
        <v>-2877.1366017328896</v>
      </c>
      <c r="S147" s="19">
        <v>0</v>
      </c>
      <c r="T147" s="19">
        <v>0</v>
      </c>
      <c r="U147" s="9" t="s">
        <v>36</v>
      </c>
      <c r="V147" s="21">
        <f>V146-VLookups!$C$54</f>
        <v>-1215</v>
      </c>
      <c r="W147" s="21">
        <f>-VLookups!$C$59</f>
        <v>-200</v>
      </c>
      <c r="X147" s="21">
        <f>-[1]VLookups!$C$62</f>
        <v>-150</v>
      </c>
      <c r="Y147" s="20">
        <f>Y146*(1+VLookups!$C$57/12)</f>
        <v>-211.51608018640178</v>
      </c>
      <c r="Z147" s="9" t="s">
        <v>36</v>
      </c>
      <c r="AA147" s="9" t="s">
        <v>36</v>
      </c>
      <c r="AB147" s="20">
        <f t="shared" si="8"/>
        <v>2046.2425128454918</v>
      </c>
      <c r="AC147" s="20">
        <f t="shared" si="9"/>
        <v>229542.36872760972</v>
      </c>
    </row>
    <row r="148" spans="2:29" x14ac:dyDescent="0.25">
      <c r="B148" s="9">
        <v>144</v>
      </c>
      <c r="C148" s="9">
        <f t="shared" si="10"/>
        <v>35</v>
      </c>
      <c r="D148" s="9">
        <f t="shared" si="11"/>
        <v>0</v>
      </c>
      <c r="E148" s="20">
        <f>E136*(1+VLookups!$C$8)</f>
        <v>12930.488639026946</v>
      </c>
      <c r="F148" s="20">
        <f>-E148*VLookups!$C$10*2</f>
        <v>-775.82931834161673</v>
      </c>
      <c r="G148" s="19">
        <v>0</v>
      </c>
      <c r="H148" s="20">
        <f>(-VLookups!$C$13)*(E148+F148/2)</f>
        <v>-3649.8890281381364</v>
      </c>
      <c r="I148" s="20">
        <f>-PMT(VLookups!$C$16/12,180,-FV(VLookups!$C$16/12,72,,-VLookups!$C$15))</f>
        <v>-1244.1079432345916</v>
      </c>
      <c r="J148" s="20">
        <f>-PMT(VLookups!$C$20/12,180,-FV(VLookups!$C$20/12,24,,-VLookups!$C$19))</f>
        <v>-499.96299892623148</v>
      </c>
      <c r="K148" s="19">
        <v>0</v>
      </c>
      <c r="L148" s="19">
        <v>0</v>
      </c>
      <c r="M148" s="20">
        <f>M147-VLookups!$C$33</f>
        <v>-149</v>
      </c>
      <c r="N148" s="22">
        <v>84</v>
      </c>
      <c r="O148" s="19">
        <v>0</v>
      </c>
      <c r="P148" s="19">
        <v>0</v>
      </c>
      <c r="Q148" s="9" t="s">
        <v>36</v>
      </c>
      <c r="R148" s="21">
        <f>R136*(1+VLookups!$C$45)</f>
        <v>-3052.6419344385959</v>
      </c>
      <c r="S148" s="21">
        <f>-VLookups!$C$47</f>
        <v>-50000</v>
      </c>
      <c r="T148" s="19">
        <v>0</v>
      </c>
      <c r="U148" s="9">
        <v>0</v>
      </c>
      <c r="V148" s="21">
        <f>V147-VLookups!$C$54</f>
        <v>-1220</v>
      </c>
      <c r="W148" s="21">
        <f>-VLookups!$C$59</f>
        <v>-200</v>
      </c>
      <c r="X148" s="21">
        <f>-[1]VLookups!$C$62</f>
        <v>-150</v>
      </c>
      <c r="Y148" s="20">
        <f>Y147*(1+VLookups!$C$57/12)</f>
        <v>-212.13300208694545</v>
      </c>
      <c r="Z148" s="9" t="s">
        <v>36</v>
      </c>
      <c r="AA148" s="9" t="s">
        <v>36</v>
      </c>
      <c r="AB148" s="20">
        <f t="shared" si="8"/>
        <v>-47835.160926968361</v>
      </c>
      <c r="AC148" s="20">
        <f t="shared" si="9"/>
        <v>182089.77841518738</v>
      </c>
    </row>
    <row r="149" spans="2:29" x14ac:dyDescent="0.25">
      <c r="B149" s="9">
        <v>145</v>
      </c>
      <c r="C149" s="9">
        <f t="shared" si="10"/>
        <v>35</v>
      </c>
      <c r="D149" s="9">
        <f t="shared" si="11"/>
        <v>1</v>
      </c>
      <c r="E149" s="20">
        <f>E137*(1+VLookups!$C$8)</f>
        <v>12930.488639026946</v>
      </c>
      <c r="F149" s="20">
        <f>-E149*VLookups!$C$10*2</f>
        <v>-775.82931834161673</v>
      </c>
      <c r="G149" s="19">
        <v>0</v>
      </c>
      <c r="H149" s="20">
        <f>(-VLookups!$C$13)*(E149+F149/2)</f>
        <v>-3649.8890281381364</v>
      </c>
      <c r="I149" s="20">
        <f>-PMT(VLookups!$C$16/12,180,-FV(VLookups!$C$16/12,72,,-VLookups!$C$15))</f>
        <v>-1244.1079432345916</v>
      </c>
      <c r="J149" s="20">
        <f>-PMT(VLookups!$C$20/12,180,-FV(VLookups!$C$20/12,24,,-VLookups!$C$19))</f>
        <v>-499.96299892623148</v>
      </c>
      <c r="K149" s="19">
        <v>0</v>
      </c>
      <c r="L149" s="19">
        <v>0</v>
      </c>
      <c r="M149" s="20">
        <f>M148-VLookups!$C$33</f>
        <v>-150</v>
      </c>
      <c r="N149" s="22">
        <v>85</v>
      </c>
      <c r="O149" s="19">
        <v>0</v>
      </c>
      <c r="P149" s="19">
        <v>0</v>
      </c>
      <c r="Q149" s="9" t="s">
        <v>36</v>
      </c>
      <c r="R149" s="21"/>
      <c r="S149" s="20">
        <f>VLookups!$C$50</f>
        <v>-3580.614715990946</v>
      </c>
      <c r="T149" s="19">
        <v>0</v>
      </c>
      <c r="U149" s="9">
        <v>1</v>
      </c>
      <c r="V149" s="21">
        <f>V148-VLookups!$C$54</f>
        <v>-1225</v>
      </c>
      <c r="W149" s="21">
        <f>-VLookups!$C$59</f>
        <v>-200</v>
      </c>
      <c r="X149" s="21">
        <f>-[1]VLookups!$C$62</f>
        <v>-150</v>
      </c>
      <c r="Y149" s="20">
        <f>Y148*(1+VLookups!$C$57/12)</f>
        <v>-212.75172334303238</v>
      </c>
      <c r="Z149" s="9" t="s">
        <v>36</v>
      </c>
      <c r="AA149" s="9" t="s">
        <v>36</v>
      </c>
      <c r="AB149" s="20">
        <f t="shared" si="8"/>
        <v>1630.2475702232002</v>
      </c>
      <c r="AC149" s="20">
        <f t="shared" si="9"/>
        <v>184023.5089494359</v>
      </c>
    </row>
    <row r="150" spans="2:29" x14ac:dyDescent="0.25">
      <c r="B150" s="9">
        <v>146</v>
      </c>
      <c r="C150" s="9">
        <f t="shared" si="10"/>
        <v>35</v>
      </c>
      <c r="D150" s="9">
        <f t="shared" si="11"/>
        <v>2</v>
      </c>
      <c r="E150" s="20">
        <f>E138*(1+VLookups!$C$8)</f>
        <v>12930.488639026946</v>
      </c>
      <c r="F150" s="20">
        <f>-E150*VLookups!$C$10*2</f>
        <v>-775.82931834161673</v>
      </c>
      <c r="G150" s="19">
        <v>0</v>
      </c>
      <c r="H150" s="20">
        <f>(-VLookups!$C$13)*(E150+F150/2)</f>
        <v>-3649.8890281381364</v>
      </c>
      <c r="I150" s="20">
        <f>-PMT(VLookups!$C$16/12,180,-FV(VLookups!$C$16/12,72,,-VLookups!$C$15))</f>
        <v>-1244.1079432345916</v>
      </c>
      <c r="J150" s="20">
        <f>-PMT(VLookups!$C$20/12,180,-FV(VLookups!$C$20/12,24,,-VLookups!$C$19))</f>
        <v>-499.96299892623148</v>
      </c>
      <c r="K150" s="19">
        <v>0</v>
      </c>
      <c r="L150" s="19">
        <v>0</v>
      </c>
      <c r="M150" s="20">
        <f>M149-VLookups!$C$33</f>
        <v>-151</v>
      </c>
      <c r="N150" s="22">
        <v>86</v>
      </c>
      <c r="O150" s="19">
        <v>0</v>
      </c>
      <c r="P150" s="19">
        <v>0</v>
      </c>
      <c r="Q150" s="9" t="s">
        <v>36</v>
      </c>
      <c r="R150" s="21"/>
      <c r="S150" s="20">
        <f>VLookups!$C$50</f>
        <v>-3580.614715990946</v>
      </c>
      <c r="T150" s="19">
        <v>0</v>
      </c>
      <c r="U150" s="9">
        <v>2</v>
      </c>
      <c r="V150" s="21">
        <f>V149-VLookups!$C$54</f>
        <v>-1230</v>
      </c>
      <c r="W150" s="21">
        <f>-VLookups!$C$59</f>
        <v>-200</v>
      </c>
      <c r="X150" s="21">
        <f>-[1]VLookups!$C$62</f>
        <v>-150</v>
      </c>
      <c r="Y150" s="20">
        <f>Y149*(1+VLookups!$C$57/12)</f>
        <v>-213.37224920278288</v>
      </c>
      <c r="Z150" s="9" t="s">
        <v>36</v>
      </c>
      <c r="AA150" s="9" t="s">
        <v>36</v>
      </c>
      <c r="AB150" s="20">
        <f t="shared" si="8"/>
        <v>1623.6270443634501</v>
      </c>
      <c r="AC150" s="20">
        <f t="shared" si="9"/>
        <v>185953.84184204839</v>
      </c>
    </row>
    <row r="151" spans="2:29" x14ac:dyDescent="0.25">
      <c r="B151" s="9">
        <v>147</v>
      </c>
      <c r="C151" s="9">
        <f t="shared" si="10"/>
        <v>35</v>
      </c>
      <c r="D151" s="9">
        <f t="shared" si="11"/>
        <v>3</v>
      </c>
      <c r="E151" s="20">
        <f>E139*(1+VLookups!$C$8)</f>
        <v>12930.488639026946</v>
      </c>
      <c r="F151" s="20">
        <f>-E151*VLookups!$C$10*2</f>
        <v>-775.82931834161673</v>
      </c>
      <c r="G151" s="19">
        <v>0</v>
      </c>
      <c r="H151" s="20">
        <f>(-VLookups!$C$13)*(E151+F151/2)</f>
        <v>-3649.8890281381364</v>
      </c>
      <c r="I151" s="20">
        <f>-PMT(VLookups!$C$16/12,180,-FV(VLookups!$C$16/12,72,,-VLookups!$C$15))</f>
        <v>-1244.1079432345916</v>
      </c>
      <c r="J151" s="20">
        <f>-PMT(VLookups!$C$20/12,180,-FV(VLookups!$C$20/12,24,,-VLookups!$C$19))</f>
        <v>-499.96299892623148</v>
      </c>
      <c r="K151" s="19">
        <v>0</v>
      </c>
      <c r="L151" s="19">
        <v>0</v>
      </c>
      <c r="M151" s="20">
        <f>M150-VLookups!$C$33</f>
        <v>-152</v>
      </c>
      <c r="N151" s="22">
        <v>87</v>
      </c>
      <c r="O151" s="19">
        <v>0</v>
      </c>
      <c r="P151" s="19">
        <v>0</v>
      </c>
      <c r="Q151" s="9" t="s">
        <v>36</v>
      </c>
      <c r="R151" s="21"/>
      <c r="S151" s="20">
        <f>VLookups!$C$50</f>
        <v>-3580.614715990946</v>
      </c>
      <c r="T151" s="19">
        <v>0</v>
      </c>
      <c r="U151" s="9">
        <v>3</v>
      </c>
      <c r="V151" s="21">
        <f>V150-VLookups!$C$54</f>
        <v>-1235</v>
      </c>
      <c r="W151" s="21">
        <f>-VLookups!$C$59</f>
        <v>-200</v>
      </c>
      <c r="X151" s="21">
        <f>-[1]VLookups!$C$62</f>
        <v>-150</v>
      </c>
      <c r="Y151" s="20">
        <f>Y150*(1+VLookups!$C$57/12)</f>
        <v>-213.99458492962432</v>
      </c>
      <c r="Z151" s="9" t="s">
        <v>36</v>
      </c>
      <c r="AA151" s="9" t="s">
        <v>36</v>
      </c>
      <c r="AB151" s="20">
        <f t="shared" si="8"/>
        <v>1617.0047086366087</v>
      </c>
      <c r="AC151" s="20">
        <f t="shared" si="9"/>
        <v>187880.76962042175</v>
      </c>
    </row>
    <row r="152" spans="2:29" x14ac:dyDescent="0.25">
      <c r="B152" s="9">
        <v>148</v>
      </c>
      <c r="C152" s="9">
        <f t="shared" si="10"/>
        <v>35</v>
      </c>
      <c r="D152" s="9">
        <f t="shared" si="11"/>
        <v>4</v>
      </c>
      <c r="E152" s="20">
        <f>E140*(1+VLookups!$C$8)</f>
        <v>12930.488639026946</v>
      </c>
      <c r="F152" s="20">
        <f>-E152*VLookups!$C$10*2</f>
        <v>-775.82931834161673</v>
      </c>
      <c r="G152" s="19">
        <v>0</v>
      </c>
      <c r="H152" s="20">
        <f>(-VLookups!$C$13)*(E152+F152/2)</f>
        <v>-3649.8890281381364</v>
      </c>
      <c r="I152" s="20">
        <f>-PMT(VLookups!$C$16/12,180,-FV(VLookups!$C$16/12,72,,-VLookups!$C$15))</f>
        <v>-1244.1079432345916</v>
      </c>
      <c r="J152" s="20">
        <f>-PMT(VLookups!$C$20/12,180,-FV(VLookups!$C$20/12,24,,-VLookups!$C$19))</f>
        <v>-499.96299892623148</v>
      </c>
      <c r="K152" s="19">
        <v>0</v>
      </c>
      <c r="L152" s="19">
        <v>0</v>
      </c>
      <c r="M152" s="20">
        <f>M151-VLookups!$C$33</f>
        <v>-153</v>
      </c>
      <c r="N152" s="22">
        <v>88</v>
      </c>
      <c r="O152" s="19">
        <v>0</v>
      </c>
      <c r="P152" s="19">
        <v>0</v>
      </c>
      <c r="Q152" s="9" t="s">
        <v>36</v>
      </c>
      <c r="R152" s="21"/>
      <c r="S152" s="20">
        <f>VLookups!$C$50</f>
        <v>-3580.614715990946</v>
      </c>
      <c r="T152" s="19">
        <v>0</v>
      </c>
      <c r="U152" s="9">
        <v>4</v>
      </c>
      <c r="V152" s="21">
        <f>V151-VLookups!$C$54</f>
        <v>-1240</v>
      </c>
      <c r="W152" s="21">
        <f>-VLookups!$C$59</f>
        <v>-200</v>
      </c>
      <c r="X152" s="21">
        <f>-[1]VLookups!$C$62</f>
        <v>-150</v>
      </c>
      <c r="Y152" s="20">
        <f>Y151*(1+VLookups!$C$57/12)</f>
        <v>-214.61873580233572</v>
      </c>
      <c r="Z152" s="9" t="s">
        <v>36</v>
      </c>
      <c r="AA152" s="9" t="s">
        <v>36</v>
      </c>
      <c r="AB152" s="20">
        <f t="shared" si="8"/>
        <v>1610.3805577638971</v>
      </c>
      <c r="AC152" s="20">
        <f t="shared" si="9"/>
        <v>189804.28479421968</v>
      </c>
    </row>
    <row r="153" spans="2:29" x14ac:dyDescent="0.25">
      <c r="B153" s="9">
        <v>149</v>
      </c>
      <c r="C153" s="9">
        <f t="shared" si="10"/>
        <v>35</v>
      </c>
      <c r="D153" s="9">
        <f t="shared" si="11"/>
        <v>5</v>
      </c>
      <c r="E153" s="20">
        <f>E141*(1+VLookups!$C$8)</f>
        <v>12930.488639026946</v>
      </c>
      <c r="F153" s="20">
        <f>-E153*VLookups!$C$10*2</f>
        <v>-775.82931834161673</v>
      </c>
      <c r="G153" s="19">
        <v>0</v>
      </c>
      <c r="H153" s="20">
        <f>(-VLookups!$C$13)*(E153+F153/2)</f>
        <v>-3649.8890281381364</v>
      </c>
      <c r="I153" s="20">
        <f>-PMT(VLookups!$C$16/12,180,-FV(VLookups!$C$16/12,72,,-VLookups!$C$15))</f>
        <v>-1244.1079432345916</v>
      </c>
      <c r="J153" s="20">
        <f>-PMT(VLookups!$C$20/12,180,-FV(VLookups!$C$20/12,24,,-VLookups!$C$19))</f>
        <v>-499.96299892623148</v>
      </c>
      <c r="K153" s="19">
        <v>0</v>
      </c>
      <c r="L153" s="19">
        <v>0</v>
      </c>
      <c r="M153" s="20">
        <f>M152-VLookups!$C$33</f>
        <v>-154</v>
      </c>
      <c r="N153" s="22">
        <v>89</v>
      </c>
      <c r="O153" s="19">
        <v>0</v>
      </c>
      <c r="P153" s="19">
        <v>0</v>
      </c>
      <c r="Q153" s="9" t="s">
        <v>36</v>
      </c>
      <c r="R153" s="21"/>
      <c r="S153" s="20">
        <f>VLookups!$C$50</f>
        <v>-3580.614715990946</v>
      </c>
      <c r="T153" s="19">
        <v>0</v>
      </c>
      <c r="U153" s="9">
        <v>5</v>
      </c>
      <c r="V153" s="21">
        <f>V152-VLookups!$C$54</f>
        <v>-1245</v>
      </c>
      <c r="W153" s="21">
        <f>-VLookups!$C$59</f>
        <v>-200</v>
      </c>
      <c r="X153" s="21">
        <f>-[1]VLookups!$C$62</f>
        <v>-150</v>
      </c>
      <c r="Y153" s="20">
        <f>Y152*(1+VLookups!$C$57/12)</f>
        <v>-215.24470711509252</v>
      </c>
      <c r="Z153" s="9" t="s">
        <v>36</v>
      </c>
      <c r="AA153" s="9" t="s">
        <v>36</v>
      </c>
      <c r="AB153" s="20">
        <f t="shared" si="8"/>
        <v>1603.7545864511401</v>
      </c>
      <c r="AC153" s="20">
        <f t="shared" si="9"/>
        <v>191724.37985532786</v>
      </c>
    </row>
    <row r="154" spans="2:29" x14ac:dyDescent="0.25">
      <c r="B154" s="9">
        <v>150</v>
      </c>
      <c r="C154" s="9">
        <f t="shared" si="10"/>
        <v>35</v>
      </c>
      <c r="D154" s="9">
        <f t="shared" si="11"/>
        <v>6</v>
      </c>
      <c r="E154" s="20">
        <f>E142*(1+VLookups!$C$8)</f>
        <v>12930.488639026946</v>
      </c>
      <c r="F154" s="20">
        <f>-E154*VLookups!$C$10*2</f>
        <v>-775.82931834161673</v>
      </c>
      <c r="G154" s="19">
        <v>0</v>
      </c>
      <c r="H154" s="20">
        <f>(-VLookups!$C$13)*(E154+F154/2)</f>
        <v>-3649.8890281381364</v>
      </c>
      <c r="I154" s="20">
        <f>-PMT(VLookups!$C$16/12,180,-FV(VLookups!$C$16/12,72,,-VLookups!$C$15))</f>
        <v>-1244.1079432345916</v>
      </c>
      <c r="J154" s="20">
        <f>-PMT(VLookups!$C$20/12,180,-FV(VLookups!$C$20/12,24,,-VLookups!$C$19))</f>
        <v>-499.96299892623148</v>
      </c>
      <c r="K154" s="19">
        <v>0</v>
      </c>
      <c r="L154" s="19">
        <v>0</v>
      </c>
      <c r="M154" s="20">
        <f>M153-VLookups!$C$33</f>
        <v>-155</v>
      </c>
      <c r="N154" s="22">
        <v>90</v>
      </c>
      <c r="O154" s="19">
        <v>0</v>
      </c>
      <c r="P154" s="19">
        <v>0</v>
      </c>
      <c r="Q154" s="9" t="s">
        <v>36</v>
      </c>
      <c r="R154" s="21"/>
      <c r="S154" s="20">
        <f>VLookups!$C$50</f>
        <v>-3580.614715990946</v>
      </c>
      <c r="T154" s="19">
        <v>0</v>
      </c>
      <c r="U154" s="9">
        <v>6</v>
      </c>
      <c r="V154" s="21">
        <f>V153-VLookups!$C$54</f>
        <v>-1250</v>
      </c>
      <c r="W154" s="21">
        <f>-VLookups!$C$59</f>
        <v>-200</v>
      </c>
      <c r="X154" s="21">
        <f>-[1]VLookups!$C$62</f>
        <v>-150</v>
      </c>
      <c r="Y154" s="20">
        <f>Y153*(1+VLookups!$C$57/12)</f>
        <v>-215.87250417751156</v>
      </c>
      <c r="Z154" s="9" t="s">
        <v>36</v>
      </c>
      <c r="AA154" s="9" t="s">
        <v>36</v>
      </c>
      <c r="AB154" s="20">
        <f t="shared" si="8"/>
        <v>1597.1267893887214</v>
      </c>
      <c r="AC154" s="20">
        <f t="shared" si="9"/>
        <v>193641.0472778088</v>
      </c>
    </row>
    <row r="155" spans="2:29" x14ac:dyDescent="0.25">
      <c r="B155" s="9">
        <v>151</v>
      </c>
      <c r="C155" s="9">
        <f t="shared" si="10"/>
        <v>35</v>
      </c>
      <c r="D155" s="9">
        <f t="shared" si="11"/>
        <v>7</v>
      </c>
      <c r="E155" s="20">
        <f>E143*(1+VLookups!$C$8)</f>
        <v>12930.488639026946</v>
      </c>
      <c r="F155" s="20">
        <f>-E155*VLookups!$C$10*2</f>
        <v>-775.82931834161673</v>
      </c>
      <c r="G155" s="19">
        <v>0</v>
      </c>
      <c r="H155" s="20">
        <f>(-VLookups!$C$13)*(E155+F155/2)</f>
        <v>-3649.8890281381364</v>
      </c>
      <c r="I155" s="20">
        <f>-PMT(VLookups!$C$16/12,180,-FV(VLookups!$C$16/12,72,,-VLookups!$C$15))</f>
        <v>-1244.1079432345916</v>
      </c>
      <c r="J155" s="20">
        <f>-PMT(VLookups!$C$20/12,180,-FV(VLookups!$C$20/12,24,,-VLookups!$C$19))</f>
        <v>-499.96299892623148</v>
      </c>
      <c r="K155" s="19">
        <v>0</v>
      </c>
      <c r="L155" s="19">
        <v>0</v>
      </c>
      <c r="M155" s="20">
        <f>M154-VLookups!$C$33</f>
        <v>-156</v>
      </c>
      <c r="N155" s="22">
        <v>91</v>
      </c>
      <c r="O155" s="19">
        <v>0</v>
      </c>
      <c r="P155" s="19">
        <v>0</v>
      </c>
      <c r="Q155" s="9" t="s">
        <v>36</v>
      </c>
      <c r="R155" s="21"/>
      <c r="S155" s="20">
        <f>VLookups!$C$50</f>
        <v>-3580.614715990946</v>
      </c>
      <c r="T155" s="19">
        <v>0</v>
      </c>
      <c r="U155" s="9">
        <v>7</v>
      </c>
      <c r="V155" s="21">
        <f>V154-VLookups!$C$54</f>
        <v>-1255</v>
      </c>
      <c r="W155" s="21">
        <f>-VLookups!$C$59</f>
        <v>-200</v>
      </c>
      <c r="X155" s="21">
        <f>-[1]VLookups!$C$62</f>
        <v>-150</v>
      </c>
      <c r="Y155" s="20">
        <f>Y154*(1+VLookups!$C$57/12)</f>
        <v>-216.50213231469596</v>
      </c>
      <c r="Z155" s="9" t="s">
        <v>36</v>
      </c>
      <c r="AA155" s="9" t="s">
        <v>36</v>
      </c>
      <c r="AB155" s="20">
        <f t="shared" si="8"/>
        <v>1590.4971612515367</v>
      </c>
      <c r="AC155" s="20">
        <f t="shared" si="9"/>
        <v>195554.27951785672</v>
      </c>
    </row>
    <row r="156" spans="2:29" x14ac:dyDescent="0.25">
      <c r="B156" s="9">
        <v>152</v>
      </c>
      <c r="C156" s="9">
        <f t="shared" si="10"/>
        <v>35</v>
      </c>
      <c r="D156" s="9">
        <f t="shared" si="11"/>
        <v>8</v>
      </c>
      <c r="E156" s="20">
        <f>E144*(1+VLookups!$C$8)</f>
        <v>12930.488639026946</v>
      </c>
      <c r="F156" s="20">
        <f>-E156*VLookups!$C$10*2</f>
        <v>-775.82931834161673</v>
      </c>
      <c r="G156" s="19">
        <v>0</v>
      </c>
      <c r="H156" s="20">
        <f>(-VLookups!$C$13)*(E156+F156/2)</f>
        <v>-3649.8890281381364</v>
      </c>
      <c r="I156" s="20">
        <f>-PMT(VLookups!$C$16/12,180,-FV(VLookups!$C$16/12,72,,-VLookups!$C$15))</f>
        <v>-1244.1079432345916</v>
      </c>
      <c r="J156" s="20">
        <f>-PMT(VLookups!$C$20/12,180,-FV(VLookups!$C$20/12,24,,-VLookups!$C$19))</f>
        <v>-499.96299892623148</v>
      </c>
      <c r="K156" s="19">
        <v>0</v>
      </c>
      <c r="L156" s="19">
        <v>0</v>
      </c>
      <c r="M156" s="20">
        <f>M155-VLookups!$C$33</f>
        <v>-157</v>
      </c>
      <c r="N156" s="22">
        <v>92</v>
      </c>
      <c r="O156" s="19">
        <v>0</v>
      </c>
      <c r="P156" s="19">
        <v>0</v>
      </c>
      <c r="Q156" s="9" t="s">
        <v>36</v>
      </c>
      <c r="R156" s="21"/>
      <c r="S156" s="20">
        <f>VLookups!$C$50</f>
        <v>-3580.614715990946</v>
      </c>
      <c r="T156" s="19">
        <v>0</v>
      </c>
      <c r="U156" s="9">
        <v>8</v>
      </c>
      <c r="V156" s="21">
        <f>V155-VLookups!$C$54</f>
        <v>-1260</v>
      </c>
      <c r="W156" s="21">
        <f>-VLookups!$C$59</f>
        <v>-200</v>
      </c>
      <c r="X156" s="21">
        <f>-[1]VLookups!$C$62</f>
        <v>-150</v>
      </c>
      <c r="Y156" s="20">
        <f>Y155*(1+VLookups!$C$57/12)</f>
        <v>-217.13359686728049</v>
      </c>
      <c r="Z156" s="9" t="s">
        <v>36</v>
      </c>
      <c r="AA156" s="9" t="s">
        <v>36</v>
      </c>
      <c r="AB156" s="20">
        <f t="shared" si="8"/>
        <v>1583.8656966989522</v>
      </c>
      <c r="AC156" s="20">
        <f t="shared" si="9"/>
        <v>197464.0690137521</v>
      </c>
    </row>
    <row r="157" spans="2:29" x14ac:dyDescent="0.25">
      <c r="B157" s="9">
        <v>153</v>
      </c>
      <c r="C157" s="9">
        <f t="shared" si="10"/>
        <v>35</v>
      </c>
      <c r="D157" s="9">
        <f t="shared" si="11"/>
        <v>9</v>
      </c>
      <c r="E157" s="20">
        <f>E145*(1+VLookups!$C$8)</f>
        <v>12930.488639026946</v>
      </c>
      <c r="F157" s="20">
        <f>-E157*VLookups!$C$10*2</f>
        <v>-775.82931834161673</v>
      </c>
      <c r="G157" s="19">
        <v>0</v>
      </c>
      <c r="H157" s="20">
        <f>(-VLookups!$C$13)*(E157+F157/2)</f>
        <v>-3649.8890281381364</v>
      </c>
      <c r="I157" s="20">
        <f>-PMT(VLookups!$C$16/12,180,-FV(VLookups!$C$16/12,72,,-VLookups!$C$15))</f>
        <v>-1244.1079432345916</v>
      </c>
      <c r="J157" s="20">
        <f>-PMT(VLookups!$C$20/12,180,-FV(VLookups!$C$20/12,24,,-VLookups!$C$19))</f>
        <v>-499.96299892623148</v>
      </c>
      <c r="K157" s="19">
        <v>0</v>
      </c>
      <c r="L157" s="19">
        <v>0</v>
      </c>
      <c r="M157" s="20">
        <f>M156-VLookups!$C$33</f>
        <v>-158</v>
      </c>
      <c r="N157" s="22">
        <v>93</v>
      </c>
      <c r="O157" s="19">
        <v>0</v>
      </c>
      <c r="P157" s="19">
        <v>0</v>
      </c>
      <c r="Q157" s="9" t="s">
        <v>36</v>
      </c>
      <c r="R157" s="21"/>
      <c r="S157" s="20">
        <f>VLookups!$C$50</f>
        <v>-3580.614715990946</v>
      </c>
      <c r="T157" s="19">
        <v>0</v>
      </c>
      <c r="U157" s="9">
        <v>9</v>
      </c>
      <c r="V157" s="21">
        <f>V156-VLookups!$C$54</f>
        <v>-1265</v>
      </c>
      <c r="W157" s="21">
        <f>-VLookups!$C$59</f>
        <v>-200</v>
      </c>
      <c r="X157" s="21">
        <f>-[1]VLookups!$C$62</f>
        <v>-150</v>
      </c>
      <c r="Y157" s="20">
        <f>Y156*(1+VLookups!$C$57/12)</f>
        <v>-217.76690319147673</v>
      </c>
      <c r="Z157" s="9" t="s">
        <v>36</v>
      </c>
      <c r="AA157" s="9" t="s">
        <v>36</v>
      </c>
      <c r="AB157" s="20">
        <f t="shared" si="8"/>
        <v>1577.2323903747563</v>
      </c>
      <c r="AC157" s="20">
        <f t="shared" si="9"/>
        <v>199370.40818581646</v>
      </c>
    </row>
    <row r="158" spans="2:29" x14ac:dyDescent="0.25">
      <c r="B158" s="9">
        <v>154</v>
      </c>
      <c r="C158" s="9">
        <f t="shared" si="10"/>
        <v>35</v>
      </c>
      <c r="D158" s="9">
        <f t="shared" si="11"/>
        <v>10</v>
      </c>
      <c r="E158" s="20">
        <f>E146*(1+VLookups!$C$8)</f>
        <v>12930.488639026946</v>
      </c>
      <c r="F158" s="20">
        <f>-E158*VLookups!$C$10*2</f>
        <v>-775.82931834161673</v>
      </c>
      <c r="G158" s="19">
        <v>0</v>
      </c>
      <c r="H158" s="20">
        <f>(-VLookups!$C$13)*(E158+F158/2)</f>
        <v>-3649.8890281381364</v>
      </c>
      <c r="I158" s="20">
        <f>-PMT(VLookups!$C$16/12,180,-FV(VLookups!$C$16/12,72,,-VLookups!$C$15))</f>
        <v>-1244.1079432345916</v>
      </c>
      <c r="J158" s="20">
        <f>-PMT(VLookups!$C$20/12,180,-FV(VLookups!$C$20/12,24,,-VLookups!$C$19))</f>
        <v>-499.96299892623148</v>
      </c>
      <c r="K158" s="19">
        <v>0</v>
      </c>
      <c r="L158" s="19">
        <v>0</v>
      </c>
      <c r="M158" s="20">
        <f>M157-VLookups!$C$33</f>
        <v>-159</v>
      </c>
      <c r="N158" s="22">
        <v>94</v>
      </c>
      <c r="O158" s="19">
        <v>0</v>
      </c>
      <c r="P158" s="19">
        <v>0</v>
      </c>
      <c r="Q158" s="9" t="s">
        <v>36</v>
      </c>
      <c r="R158" s="21"/>
      <c r="S158" s="20">
        <f>VLookups!$C$50</f>
        <v>-3580.614715990946</v>
      </c>
      <c r="T158" s="19">
        <v>0</v>
      </c>
      <c r="U158" s="9">
        <v>10</v>
      </c>
      <c r="V158" s="21">
        <f>V157-VLookups!$C$54</f>
        <v>-1270</v>
      </c>
      <c r="W158" s="21">
        <f>-VLookups!$C$59</f>
        <v>-200</v>
      </c>
      <c r="X158" s="21">
        <f>-[1]VLookups!$C$62</f>
        <v>-150</v>
      </c>
      <c r="Y158" s="20">
        <f>Y157*(1+VLookups!$C$57/12)</f>
        <v>-218.40205665911853</v>
      </c>
      <c r="Z158" s="9" t="s">
        <v>36</v>
      </c>
      <c r="AA158" s="9" t="s">
        <v>36</v>
      </c>
      <c r="AB158" s="20">
        <f t="shared" si="8"/>
        <v>1570.5972369071144</v>
      </c>
      <c r="AC158" s="20">
        <f t="shared" si="9"/>
        <v>201273.28943636661</v>
      </c>
    </row>
    <row r="159" spans="2:29" x14ac:dyDescent="0.25">
      <c r="B159" s="9">
        <v>155</v>
      </c>
      <c r="C159" s="9">
        <f t="shared" si="10"/>
        <v>35</v>
      </c>
      <c r="D159" s="9">
        <f t="shared" si="11"/>
        <v>11</v>
      </c>
      <c r="E159" s="20">
        <f>E147*(1+VLookups!$C$8)</f>
        <v>12930.488639026946</v>
      </c>
      <c r="F159" s="20">
        <f>-E159*VLookups!$C$10*2</f>
        <v>-775.82931834161673</v>
      </c>
      <c r="G159" s="19">
        <v>0</v>
      </c>
      <c r="H159" s="20">
        <f>(-VLookups!$C$13)*(E159+F159/2)</f>
        <v>-3649.8890281381364</v>
      </c>
      <c r="I159" s="20">
        <f>-PMT(VLookups!$C$16/12,180,-FV(VLookups!$C$16/12,72,,-VLookups!$C$15))</f>
        <v>-1244.1079432345916</v>
      </c>
      <c r="J159" s="20">
        <f>-PMT(VLookups!$C$20/12,180,-FV(VLookups!$C$20/12,24,,-VLookups!$C$19))</f>
        <v>-499.96299892623148</v>
      </c>
      <c r="K159" s="19">
        <v>0</v>
      </c>
      <c r="L159" s="19">
        <v>0</v>
      </c>
      <c r="M159" s="20">
        <f>M158-VLookups!$C$33</f>
        <v>-160</v>
      </c>
      <c r="N159" s="22">
        <v>95</v>
      </c>
      <c r="O159" s="19">
        <v>0</v>
      </c>
      <c r="P159" s="19">
        <v>0</v>
      </c>
      <c r="Q159" s="9" t="s">
        <v>36</v>
      </c>
      <c r="R159" s="21"/>
      <c r="S159" s="20">
        <f>VLookups!$C$50</f>
        <v>-3580.614715990946</v>
      </c>
      <c r="T159" s="19">
        <v>0</v>
      </c>
      <c r="U159" s="9">
        <v>11</v>
      </c>
      <c r="V159" s="21">
        <f>V158-VLookups!$C$54</f>
        <v>-1275</v>
      </c>
      <c r="W159" s="21">
        <f>-VLookups!$C$59</f>
        <v>-200</v>
      </c>
      <c r="X159" s="21">
        <f>-[1]VLookups!$C$62</f>
        <v>-150</v>
      </c>
      <c r="Y159" s="20">
        <f>Y158*(1+VLookups!$C$57/12)</f>
        <v>-219.03906265770763</v>
      </c>
      <c r="Z159" s="9" t="s">
        <v>36</v>
      </c>
      <c r="AA159" s="9" t="s">
        <v>36</v>
      </c>
      <c r="AB159" s="20">
        <f t="shared" si="8"/>
        <v>1563.9602309085251</v>
      </c>
      <c r="AC159" s="20">
        <f t="shared" si="9"/>
        <v>203172.70514966908</v>
      </c>
    </row>
    <row r="160" spans="2:29" x14ac:dyDescent="0.25">
      <c r="B160" s="9">
        <v>156</v>
      </c>
      <c r="C160" s="9">
        <f t="shared" si="10"/>
        <v>36</v>
      </c>
      <c r="D160" s="9">
        <f t="shared" si="11"/>
        <v>0</v>
      </c>
      <c r="E160" s="20">
        <f>E148*(1+VLookups!$C$8)</f>
        <v>13383.055741392887</v>
      </c>
      <c r="F160" s="20">
        <f>-E160*VLookups!$C$10*2</f>
        <v>-802.98334448357321</v>
      </c>
      <c r="G160" s="19">
        <v>0</v>
      </c>
      <c r="H160" s="20">
        <f>(-VLookups!$C$13)*(E160+F160/2)</f>
        <v>-3777.6351441229704</v>
      </c>
      <c r="I160" s="20">
        <f>-PMT(VLookups!$C$16/12,180,-FV(VLookups!$C$16/12,72,,-VLookups!$C$15))</f>
        <v>-1244.1079432345916</v>
      </c>
      <c r="J160" s="20">
        <f>-PMT(VLookups!$C$20/12,180,-FV(VLookups!$C$20/12,24,,-VLookups!$C$19))</f>
        <v>-499.96299892623148</v>
      </c>
      <c r="K160" s="19">
        <v>0</v>
      </c>
      <c r="L160" s="19">
        <v>0</v>
      </c>
      <c r="M160" s="20">
        <f>M159-VLookups!$C$33</f>
        <v>-161</v>
      </c>
      <c r="N160" s="22">
        <v>96</v>
      </c>
      <c r="O160" s="19">
        <v>0</v>
      </c>
      <c r="P160" s="19">
        <v>0</v>
      </c>
      <c r="Q160" s="9" t="s">
        <v>36</v>
      </c>
      <c r="R160" s="21"/>
      <c r="S160" s="20">
        <f>VLookups!$C$50</f>
        <v>-3580.614715990946</v>
      </c>
      <c r="T160" s="19">
        <v>0</v>
      </c>
      <c r="U160" s="9">
        <v>12</v>
      </c>
      <c r="V160" s="21">
        <f>V159-VLookups!$C$54</f>
        <v>-1280</v>
      </c>
      <c r="W160" s="21">
        <f>-VLookups!$C$59</f>
        <v>-200</v>
      </c>
      <c r="X160" s="21">
        <f>-[1]VLookups!$C$62</f>
        <v>-150</v>
      </c>
      <c r="Y160" s="20">
        <f>Y159*(1+VLookups!$C$57/12)</f>
        <v>-219.67792659045929</v>
      </c>
      <c r="Z160" s="9" t="s">
        <v>36</v>
      </c>
      <c r="AA160" s="9" t="s">
        <v>36</v>
      </c>
      <c r="AB160" s="20">
        <f t="shared" si="8"/>
        <v>1868.5653402859009</v>
      </c>
      <c r="AC160" s="20">
        <f t="shared" si="9"/>
        <v>205379.89166520443</v>
      </c>
    </row>
    <row r="161" spans="2:29" x14ac:dyDescent="0.25">
      <c r="B161" s="9">
        <v>157</v>
      </c>
      <c r="C161" s="9">
        <f t="shared" si="10"/>
        <v>36</v>
      </c>
      <c r="D161" s="9">
        <f t="shared" si="11"/>
        <v>1</v>
      </c>
      <c r="E161" s="20">
        <f>E149*(1+VLookups!$C$8)</f>
        <v>13383.055741392887</v>
      </c>
      <c r="F161" s="20">
        <f>-E161*VLookups!$C$10*2</f>
        <v>-802.98334448357321</v>
      </c>
      <c r="G161" s="19">
        <v>0</v>
      </c>
      <c r="H161" s="20">
        <f>(-VLookups!$C$13)*(E161+F161/2)</f>
        <v>-3777.6351441229704</v>
      </c>
      <c r="I161" s="20">
        <f>-PMT(VLookups!$C$16/12,180,-FV(VLookups!$C$16/12,72,,-VLookups!$C$15))</f>
        <v>-1244.1079432345916</v>
      </c>
      <c r="J161" s="20">
        <f>-PMT(VLookups!$C$20/12,180,-FV(VLookups!$C$20/12,24,,-VLookups!$C$19))</f>
        <v>-499.96299892623148</v>
      </c>
      <c r="K161" s="19">
        <v>0</v>
      </c>
      <c r="L161" s="19">
        <v>0</v>
      </c>
      <c r="M161" s="20">
        <f>M160-VLookups!$C$33</f>
        <v>-162</v>
      </c>
      <c r="N161" s="22">
        <v>97</v>
      </c>
      <c r="O161" s="19">
        <v>0</v>
      </c>
      <c r="P161" s="19">
        <v>0</v>
      </c>
      <c r="Q161" s="9" t="s">
        <v>36</v>
      </c>
      <c r="R161" s="21"/>
      <c r="S161" s="20">
        <f>VLookups!$C$50</f>
        <v>-3580.614715990946</v>
      </c>
      <c r="T161" s="19">
        <v>0</v>
      </c>
      <c r="U161" s="9">
        <v>13</v>
      </c>
      <c r="V161" s="21">
        <f>V160-VLookups!$C$54</f>
        <v>-1285</v>
      </c>
      <c r="W161" s="21">
        <f>-VLookups!$C$59</f>
        <v>-200</v>
      </c>
      <c r="X161" s="21">
        <f>-[1]VLookups!$C$62</f>
        <v>-150</v>
      </c>
      <c r="Y161" s="20">
        <f>Y160*(1+VLookups!$C$57/12)</f>
        <v>-220.31865387634812</v>
      </c>
      <c r="Z161" s="9" t="s">
        <v>36</v>
      </c>
      <c r="AA161" s="9" t="s">
        <v>36</v>
      </c>
      <c r="AB161" s="20">
        <f t="shared" si="8"/>
        <v>1861.9246130000122</v>
      </c>
      <c r="AC161" s="20">
        <f t="shared" si="9"/>
        <v>207584.11609764645</v>
      </c>
    </row>
    <row r="162" spans="2:29" x14ac:dyDescent="0.25">
      <c r="B162" s="9">
        <v>158</v>
      </c>
      <c r="C162" s="9">
        <f t="shared" si="10"/>
        <v>36</v>
      </c>
      <c r="D162" s="9">
        <f t="shared" si="11"/>
        <v>2</v>
      </c>
      <c r="E162" s="20">
        <f>E150*(1+VLookups!$C$8)</f>
        <v>13383.055741392887</v>
      </c>
      <c r="F162" s="20">
        <f>-E162*VLookups!$C$10*2</f>
        <v>-802.98334448357321</v>
      </c>
      <c r="G162" s="19">
        <v>0</v>
      </c>
      <c r="H162" s="20">
        <f>(-VLookups!$C$13)*(E162+F162/2)</f>
        <v>-3777.6351441229704</v>
      </c>
      <c r="I162" s="20">
        <f>-PMT(VLookups!$C$16/12,180,-FV(VLookups!$C$16/12,72,,-VLookups!$C$15))</f>
        <v>-1244.1079432345916</v>
      </c>
      <c r="J162" s="20">
        <f>-PMT(VLookups!$C$20/12,180,-FV(VLookups!$C$20/12,24,,-VLookups!$C$19))</f>
        <v>-499.96299892623148</v>
      </c>
      <c r="K162" s="19">
        <v>0</v>
      </c>
      <c r="L162" s="19">
        <v>0</v>
      </c>
      <c r="M162" s="20">
        <f>M161-VLookups!$C$33</f>
        <v>-163</v>
      </c>
      <c r="N162" s="22">
        <v>98</v>
      </c>
      <c r="O162" s="19">
        <v>0</v>
      </c>
      <c r="P162" s="19">
        <v>0</v>
      </c>
      <c r="Q162" s="9" t="s">
        <v>36</v>
      </c>
      <c r="R162" s="21"/>
      <c r="S162" s="20">
        <f>VLookups!$C$50</f>
        <v>-3580.614715990946</v>
      </c>
      <c r="T162" s="19">
        <v>0</v>
      </c>
      <c r="U162" s="9">
        <v>14</v>
      </c>
      <c r="V162" s="21">
        <f>V161-VLookups!$C$54</f>
        <v>-1290</v>
      </c>
      <c r="W162" s="21">
        <f>-VLookups!$C$59</f>
        <v>-200</v>
      </c>
      <c r="X162" s="21">
        <f>-[1]VLookups!$C$62</f>
        <v>-150</v>
      </c>
      <c r="Y162" s="20">
        <f>Y161*(1+VLookups!$C$57/12)</f>
        <v>-220.96124995015413</v>
      </c>
      <c r="Z162" s="9" t="s">
        <v>36</v>
      </c>
      <c r="AA162" s="9" t="s">
        <v>36</v>
      </c>
      <c r="AB162" s="20">
        <f t="shared" si="8"/>
        <v>1855.2820169262061</v>
      </c>
      <c r="AC162" s="20">
        <f t="shared" si="9"/>
        <v>209785.37164140207</v>
      </c>
    </row>
    <row r="163" spans="2:29" x14ac:dyDescent="0.25">
      <c r="B163" s="9">
        <v>159</v>
      </c>
      <c r="C163" s="9">
        <f t="shared" si="10"/>
        <v>36</v>
      </c>
      <c r="D163" s="9">
        <f t="shared" si="11"/>
        <v>3</v>
      </c>
      <c r="E163" s="20">
        <f>E151*(1+VLookups!$C$8)</f>
        <v>13383.055741392887</v>
      </c>
      <c r="F163" s="20">
        <f>-E163*VLookups!$C$10*2</f>
        <v>-802.98334448357321</v>
      </c>
      <c r="G163" s="19">
        <v>0</v>
      </c>
      <c r="H163" s="20">
        <f>(-VLookups!$C$13)*(E163+F163/2)</f>
        <v>-3777.6351441229704</v>
      </c>
      <c r="I163" s="20">
        <f>-PMT(VLookups!$C$16/12,180,-FV(VLookups!$C$16/12,72,,-VLookups!$C$15))</f>
        <v>-1244.1079432345916</v>
      </c>
      <c r="J163" s="20">
        <f>-PMT(VLookups!$C$20/12,180,-FV(VLookups!$C$20/12,24,,-VLookups!$C$19))</f>
        <v>-499.96299892623148</v>
      </c>
      <c r="K163" s="19">
        <v>0</v>
      </c>
      <c r="L163" s="19">
        <v>0</v>
      </c>
      <c r="M163" s="20">
        <f>M162-VLookups!$C$33</f>
        <v>-164</v>
      </c>
      <c r="N163" s="22">
        <v>99</v>
      </c>
      <c r="O163" s="19">
        <v>0</v>
      </c>
      <c r="P163" s="19">
        <v>0</v>
      </c>
      <c r="Q163" s="9" t="s">
        <v>36</v>
      </c>
      <c r="R163" s="21"/>
      <c r="S163" s="20">
        <f>VLookups!$C$50</f>
        <v>-3580.614715990946</v>
      </c>
      <c r="T163" s="19">
        <v>0</v>
      </c>
      <c r="U163" s="9">
        <v>15</v>
      </c>
      <c r="V163" s="21">
        <f>V162-VLookups!$C$54</f>
        <v>-1295</v>
      </c>
      <c r="W163" s="21">
        <f>-VLookups!$C$59</f>
        <v>-200</v>
      </c>
      <c r="X163" s="21">
        <f>-[1]VLookups!$C$62</f>
        <v>-150</v>
      </c>
      <c r="Y163" s="20">
        <f>Y162*(1+VLookups!$C$57/12)</f>
        <v>-221.60572026250875</v>
      </c>
      <c r="Z163" s="9" t="s">
        <v>36</v>
      </c>
      <c r="AA163" s="9" t="s">
        <v>36</v>
      </c>
      <c r="AB163" s="20">
        <f t="shared" si="8"/>
        <v>1848.6375466138513</v>
      </c>
      <c r="AC163" s="20">
        <f t="shared" si="9"/>
        <v>211983.65147408494</v>
      </c>
    </row>
    <row r="164" spans="2:29" x14ac:dyDescent="0.25">
      <c r="B164" s="9">
        <v>160</v>
      </c>
      <c r="C164" s="9">
        <f t="shared" si="10"/>
        <v>36</v>
      </c>
      <c r="D164" s="9">
        <f t="shared" si="11"/>
        <v>4</v>
      </c>
      <c r="E164" s="20">
        <f>E152*(1+VLookups!$C$8)</f>
        <v>13383.055741392887</v>
      </c>
      <c r="F164" s="20">
        <f>-E164*VLookups!$C$10*2</f>
        <v>-802.98334448357321</v>
      </c>
      <c r="G164" s="19">
        <v>0</v>
      </c>
      <c r="H164" s="20">
        <f>(-VLookups!$C$13)*(E164+F164/2)</f>
        <v>-3777.6351441229704</v>
      </c>
      <c r="I164" s="20">
        <f>-PMT(VLookups!$C$16/12,180,-FV(VLookups!$C$16/12,72,,-VLookups!$C$15))</f>
        <v>-1244.1079432345916</v>
      </c>
      <c r="J164" s="20">
        <f>-PMT(VLookups!$C$20/12,180,-FV(VLookups!$C$20/12,24,,-VLookups!$C$19))</f>
        <v>-499.96299892623148</v>
      </c>
      <c r="K164" s="19">
        <v>0</v>
      </c>
      <c r="L164" s="19">
        <v>0</v>
      </c>
      <c r="M164" s="20">
        <f>M163-VLookups!$C$33</f>
        <v>-165</v>
      </c>
      <c r="N164" s="22">
        <v>100</v>
      </c>
      <c r="O164" s="19">
        <v>0</v>
      </c>
      <c r="P164" s="19">
        <v>0</v>
      </c>
      <c r="Q164" s="9" t="s">
        <v>36</v>
      </c>
      <c r="R164" s="21"/>
      <c r="S164" s="20">
        <f>VLookups!$C$50</f>
        <v>-3580.614715990946</v>
      </c>
      <c r="T164" s="19">
        <v>0</v>
      </c>
      <c r="U164" s="9">
        <v>16</v>
      </c>
      <c r="V164" s="21">
        <f>V163-VLookups!$C$54</f>
        <v>-1300</v>
      </c>
      <c r="W164" s="21">
        <f>-VLookups!$C$59</f>
        <v>-200</v>
      </c>
      <c r="X164" s="21">
        <f>-[1]VLookups!$C$62</f>
        <v>-150</v>
      </c>
      <c r="Y164" s="20">
        <f>Y163*(1+VLookups!$C$57/12)</f>
        <v>-222.25207027994108</v>
      </c>
      <c r="Z164" s="9" t="s">
        <v>36</v>
      </c>
      <c r="AA164" s="9" t="s">
        <v>36</v>
      </c>
      <c r="AB164" s="20">
        <f t="shared" si="8"/>
        <v>1841.9911965964191</v>
      </c>
      <c r="AC164" s="20">
        <f t="shared" si="9"/>
        <v>214178.94875647151</v>
      </c>
    </row>
    <row r="165" spans="2:29" x14ac:dyDescent="0.25">
      <c r="B165" s="9">
        <v>161</v>
      </c>
      <c r="C165" s="9">
        <f t="shared" si="10"/>
        <v>36</v>
      </c>
      <c r="D165" s="9">
        <f t="shared" si="11"/>
        <v>5</v>
      </c>
      <c r="E165" s="20">
        <f>E153*(1+VLookups!$C$8)</f>
        <v>13383.055741392887</v>
      </c>
      <c r="F165" s="20">
        <f>-E165*VLookups!$C$10*2</f>
        <v>-802.98334448357321</v>
      </c>
      <c r="G165" s="19">
        <v>0</v>
      </c>
      <c r="H165" s="20">
        <f>(-VLookups!$C$13)*(E165+F165/2)</f>
        <v>-3777.6351441229704</v>
      </c>
      <c r="I165" s="20">
        <f>-PMT(VLookups!$C$16/12,180,-FV(VLookups!$C$16/12,72,,-VLookups!$C$15))</f>
        <v>-1244.1079432345916</v>
      </c>
      <c r="J165" s="20">
        <f>-PMT(VLookups!$C$20/12,180,-FV(VLookups!$C$20/12,24,,-VLookups!$C$19))</f>
        <v>-499.96299892623148</v>
      </c>
      <c r="K165" s="19">
        <v>0</v>
      </c>
      <c r="L165" s="19">
        <v>0</v>
      </c>
      <c r="M165" s="20">
        <f>M164-VLookups!$C$33</f>
        <v>-166</v>
      </c>
      <c r="N165" s="22">
        <v>101</v>
      </c>
      <c r="O165" s="19">
        <v>0</v>
      </c>
      <c r="P165" s="19">
        <v>0</v>
      </c>
      <c r="Q165" s="9" t="s">
        <v>36</v>
      </c>
      <c r="R165" s="21"/>
      <c r="S165" s="20">
        <f>VLookups!$C$50</f>
        <v>-3580.614715990946</v>
      </c>
      <c r="T165" s="19">
        <v>0</v>
      </c>
      <c r="U165" s="9">
        <v>17</v>
      </c>
      <c r="V165" s="21">
        <f>V164-VLookups!$C$54</f>
        <v>-1305</v>
      </c>
      <c r="W165" s="21">
        <f>-VLookups!$C$59</f>
        <v>-200</v>
      </c>
      <c r="X165" s="21">
        <f>-[1]VLookups!$C$62</f>
        <v>-150</v>
      </c>
      <c r="Y165" s="20">
        <f>Y164*(1+VLookups!$C$57/12)</f>
        <v>-222.90030548492425</v>
      </c>
      <c r="Z165" s="9" t="s">
        <v>36</v>
      </c>
      <c r="AA165" s="9" t="s">
        <v>36</v>
      </c>
      <c r="AB165" s="20">
        <f t="shared" si="8"/>
        <v>1835.3429613914361</v>
      </c>
      <c r="AC165" s="20">
        <f t="shared" si="9"/>
        <v>216371.25663245708</v>
      </c>
    </row>
    <row r="166" spans="2:29" x14ac:dyDescent="0.25">
      <c r="B166" s="9">
        <v>162</v>
      </c>
      <c r="C166" s="9">
        <f t="shared" si="10"/>
        <v>36</v>
      </c>
      <c r="D166" s="9">
        <f t="shared" si="11"/>
        <v>6</v>
      </c>
      <c r="E166" s="20">
        <f>E154*(1+VLookups!$C$8)</f>
        <v>13383.055741392887</v>
      </c>
      <c r="F166" s="20">
        <f>-E166*VLookups!$C$10*2</f>
        <v>-802.98334448357321</v>
      </c>
      <c r="G166" s="19">
        <v>0</v>
      </c>
      <c r="H166" s="20">
        <f>(-VLookups!$C$13)*(E166+F166/2)</f>
        <v>-3777.6351441229704</v>
      </c>
      <c r="I166" s="20">
        <f>-PMT(VLookups!$C$16/12,180,-FV(VLookups!$C$16/12,72,,-VLookups!$C$15))</f>
        <v>-1244.1079432345916</v>
      </c>
      <c r="J166" s="20">
        <f>-PMT(VLookups!$C$20/12,180,-FV(VLookups!$C$20/12,24,,-VLookups!$C$19))</f>
        <v>-499.96299892623148</v>
      </c>
      <c r="K166" s="19">
        <v>0</v>
      </c>
      <c r="L166" s="19">
        <v>0</v>
      </c>
      <c r="M166" s="20">
        <f>M165-VLookups!$C$33</f>
        <v>-167</v>
      </c>
      <c r="N166" s="22">
        <v>102</v>
      </c>
      <c r="O166" s="19">
        <v>0</v>
      </c>
      <c r="P166" s="19">
        <v>0</v>
      </c>
      <c r="Q166" s="9" t="s">
        <v>36</v>
      </c>
      <c r="R166" s="21"/>
      <c r="S166" s="20">
        <f>VLookups!$C$50</f>
        <v>-3580.614715990946</v>
      </c>
      <c r="T166" s="19">
        <v>0</v>
      </c>
      <c r="U166" s="9">
        <v>18</v>
      </c>
      <c r="V166" s="21">
        <f>V165-VLookups!$C$54</f>
        <v>-1310</v>
      </c>
      <c r="W166" s="21">
        <f>-VLookups!$C$59</f>
        <v>-200</v>
      </c>
      <c r="X166" s="21">
        <f>-[1]VLookups!$C$62</f>
        <v>-150</v>
      </c>
      <c r="Y166" s="20">
        <f>Y165*(1+VLookups!$C$57/12)</f>
        <v>-223.55043137592193</v>
      </c>
      <c r="Z166" s="9" t="s">
        <v>36</v>
      </c>
      <c r="AA166" s="9" t="s">
        <v>36</v>
      </c>
      <c r="AB166" s="20">
        <f t="shared" si="8"/>
        <v>1828.6928355004382</v>
      </c>
      <c r="AC166" s="20">
        <f t="shared" si="9"/>
        <v>218560.56822901161</v>
      </c>
    </row>
    <row r="167" spans="2:29" x14ac:dyDescent="0.25">
      <c r="B167" s="9">
        <v>163</v>
      </c>
      <c r="C167" s="9">
        <f t="shared" si="10"/>
        <v>36</v>
      </c>
      <c r="D167" s="9">
        <f t="shared" si="11"/>
        <v>7</v>
      </c>
      <c r="E167" s="20">
        <f>E155*(1+VLookups!$C$8)</f>
        <v>13383.055741392887</v>
      </c>
      <c r="F167" s="20">
        <f>-E167*VLookups!$C$10*2</f>
        <v>-802.98334448357321</v>
      </c>
      <c r="G167" s="19">
        <v>0</v>
      </c>
      <c r="H167" s="20">
        <f>(-VLookups!$C$13)*(E167+F167/2)</f>
        <v>-3777.6351441229704</v>
      </c>
      <c r="I167" s="20">
        <f>-PMT(VLookups!$C$16/12,180,-FV(VLookups!$C$16/12,72,,-VLookups!$C$15))</f>
        <v>-1244.1079432345916</v>
      </c>
      <c r="J167" s="20">
        <f>-PMT(VLookups!$C$20/12,180,-FV(VLookups!$C$20/12,24,,-VLookups!$C$19))</f>
        <v>-499.96299892623148</v>
      </c>
      <c r="K167" s="19">
        <v>0</v>
      </c>
      <c r="L167" s="19">
        <v>0</v>
      </c>
      <c r="M167" s="20">
        <f>M166-VLookups!$C$33</f>
        <v>-168</v>
      </c>
      <c r="N167" s="22">
        <v>103</v>
      </c>
      <c r="O167" s="19">
        <v>0</v>
      </c>
      <c r="P167" s="19">
        <v>0</v>
      </c>
      <c r="Q167" s="9" t="s">
        <v>36</v>
      </c>
      <c r="R167" s="21"/>
      <c r="S167" s="20">
        <f>VLookups!$C$50</f>
        <v>-3580.614715990946</v>
      </c>
      <c r="T167" s="19">
        <v>0</v>
      </c>
      <c r="U167" s="9">
        <v>19</v>
      </c>
      <c r="V167" s="21">
        <f>V166-VLookups!$C$54</f>
        <v>-1315</v>
      </c>
      <c r="W167" s="21">
        <f>-VLookups!$C$59</f>
        <v>-200</v>
      </c>
      <c r="X167" s="21">
        <f>-[1]VLookups!$C$62</f>
        <v>-150</v>
      </c>
      <c r="Y167" s="20">
        <f>Y166*(1+VLookups!$C$57/12)</f>
        <v>-224.20245346743505</v>
      </c>
      <c r="Z167" s="9" t="s">
        <v>36</v>
      </c>
      <c r="AA167" s="9" t="s">
        <v>36</v>
      </c>
      <c r="AB167" s="20">
        <f t="shared" si="8"/>
        <v>1822.040813408925</v>
      </c>
      <c r="AC167" s="20">
        <f t="shared" si="9"/>
        <v>220746.87665613557</v>
      </c>
    </row>
    <row r="168" spans="2:29" x14ac:dyDescent="0.25">
      <c r="B168" s="9">
        <v>164</v>
      </c>
      <c r="C168" s="9">
        <f t="shared" si="10"/>
        <v>36</v>
      </c>
      <c r="D168" s="9">
        <f t="shared" si="11"/>
        <v>8</v>
      </c>
      <c r="E168" s="20">
        <f>E156*(1+VLookups!$C$8)</f>
        <v>13383.055741392887</v>
      </c>
      <c r="F168" s="20">
        <f>-E168*VLookups!$C$10*2</f>
        <v>-802.98334448357321</v>
      </c>
      <c r="G168" s="19">
        <v>0</v>
      </c>
      <c r="H168" s="20">
        <f>(-VLookups!$C$13)*(E168+F168/2)</f>
        <v>-3777.6351441229704</v>
      </c>
      <c r="I168" s="20">
        <f>-PMT(VLookups!$C$16/12,180,-FV(VLookups!$C$16/12,72,,-VLookups!$C$15))</f>
        <v>-1244.1079432345916</v>
      </c>
      <c r="J168" s="20">
        <f>-PMT(VLookups!$C$20/12,180,-FV(VLookups!$C$20/12,24,,-VLookups!$C$19))</f>
        <v>-499.96299892623148</v>
      </c>
      <c r="K168" s="19">
        <v>0</v>
      </c>
      <c r="L168" s="19">
        <v>0</v>
      </c>
      <c r="M168" s="20">
        <f>M167-VLookups!$C$33</f>
        <v>-169</v>
      </c>
      <c r="N168" s="22">
        <v>104</v>
      </c>
      <c r="O168" s="19">
        <v>0</v>
      </c>
      <c r="P168" s="19">
        <v>0</v>
      </c>
      <c r="Q168" s="9" t="s">
        <v>36</v>
      </c>
      <c r="R168" s="21"/>
      <c r="S168" s="20">
        <f>VLookups!$C$50</f>
        <v>-3580.614715990946</v>
      </c>
      <c r="T168" s="19">
        <v>0</v>
      </c>
      <c r="U168" s="9">
        <v>20</v>
      </c>
      <c r="V168" s="21">
        <f>V167-VLookups!$C$54</f>
        <v>-1320</v>
      </c>
      <c r="W168" s="21">
        <f>-VLookups!$C$59</f>
        <v>-200</v>
      </c>
      <c r="X168" s="21">
        <f>-[1]VLookups!$C$62</f>
        <v>-150</v>
      </c>
      <c r="Y168" s="20">
        <f>Y167*(1+VLookups!$C$57/12)</f>
        <v>-224.85637729004841</v>
      </c>
      <c r="Z168" s="9" t="s">
        <v>36</v>
      </c>
      <c r="AA168" s="9" t="s">
        <v>36</v>
      </c>
      <c r="AB168" s="20">
        <f t="shared" si="8"/>
        <v>1815.3868895863118</v>
      </c>
      <c r="AC168" s="20">
        <f t="shared" si="9"/>
        <v>222930.17500681547</v>
      </c>
    </row>
    <row r="169" spans="2:29" x14ac:dyDescent="0.25">
      <c r="B169" s="9">
        <v>165</v>
      </c>
      <c r="C169" s="9">
        <f t="shared" si="10"/>
        <v>36</v>
      </c>
      <c r="D169" s="9">
        <f t="shared" si="11"/>
        <v>9</v>
      </c>
      <c r="E169" s="20">
        <f>E157*(1+VLookups!$C$8)</f>
        <v>13383.055741392887</v>
      </c>
      <c r="F169" s="20">
        <f>-E169*VLookups!$C$10*2</f>
        <v>-802.98334448357321</v>
      </c>
      <c r="G169" s="19">
        <v>0</v>
      </c>
      <c r="H169" s="20">
        <f>(-VLookups!$C$13)*(E169+F169/2)</f>
        <v>-3777.6351441229704</v>
      </c>
      <c r="I169" s="20">
        <f>-PMT(VLookups!$C$16/12,180,-FV(VLookups!$C$16/12,72,,-VLookups!$C$15))</f>
        <v>-1244.1079432345916</v>
      </c>
      <c r="J169" s="20">
        <f>-PMT(VLookups!$C$20/12,180,-FV(VLookups!$C$20/12,24,,-VLookups!$C$19))</f>
        <v>-499.96299892623148</v>
      </c>
      <c r="K169" s="19">
        <v>0</v>
      </c>
      <c r="L169" s="19">
        <v>0</v>
      </c>
      <c r="M169" s="20">
        <f>M168-VLookups!$C$33</f>
        <v>-170</v>
      </c>
      <c r="N169" s="22">
        <v>105</v>
      </c>
      <c r="O169" s="19">
        <v>0</v>
      </c>
      <c r="P169" s="19">
        <v>0</v>
      </c>
      <c r="Q169" s="9" t="s">
        <v>36</v>
      </c>
      <c r="R169" s="21"/>
      <c r="S169" s="20">
        <f>VLookups!$C$50</f>
        <v>-3580.614715990946</v>
      </c>
      <c r="T169" s="19">
        <v>0</v>
      </c>
      <c r="U169" s="9">
        <v>21</v>
      </c>
      <c r="V169" s="21">
        <f>V168-VLookups!$C$54</f>
        <v>-1325</v>
      </c>
      <c r="W169" s="21">
        <f>-VLookups!$C$59</f>
        <v>-200</v>
      </c>
      <c r="X169" s="21">
        <f>-[1]VLookups!$C$62</f>
        <v>-150</v>
      </c>
      <c r="Y169" s="20">
        <f>Y168*(1+VLookups!$C$57/12)</f>
        <v>-225.51220839047772</v>
      </c>
      <c r="Z169" s="9" t="s">
        <v>36</v>
      </c>
      <c r="AA169" s="9" t="s">
        <v>36</v>
      </c>
      <c r="AB169" s="20">
        <f t="shared" si="8"/>
        <v>1808.7310584858826</v>
      </c>
      <c r="AC169" s="20">
        <f t="shared" si="9"/>
        <v>225110.45635697938</v>
      </c>
    </row>
    <row r="170" spans="2:29" x14ac:dyDescent="0.25">
      <c r="B170" s="9">
        <v>166</v>
      </c>
      <c r="C170" s="9">
        <f t="shared" si="10"/>
        <v>36</v>
      </c>
      <c r="D170" s="9">
        <f t="shared" si="11"/>
        <v>10</v>
      </c>
      <c r="E170" s="20">
        <f>E158*(1+VLookups!$C$8)</f>
        <v>13383.055741392887</v>
      </c>
      <c r="F170" s="20">
        <f>-E170*VLookups!$C$10*2</f>
        <v>-802.98334448357321</v>
      </c>
      <c r="G170" s="19">
        <v>0</v>
      </c>
      <c r="H170" s="20">
        <f>(-VLookups!$C$13)*(E170+F170/2)</f>
        <v>-3777.6351441229704</v>
      </c>
      <c r="I170" s="20">
        <f>-PMT(VLookups!$C$16/12,180,-FV(VLookups!$C$16/12,72,,-VLookups!$C$15))</f>
        <v>-1244.1079432345916</v>
      </c>
      <c r="J170" s="20">
        <f>-PMT(VLookups!$C$20/12,180,-FV(VLookups!$C$20/12,24,,-VLookups!$C$19))</f>
        <v>-499.96299892623148</v>
      </c>
      <c r="K170" s="19">
        <v>0</v>
      </c>
      <c r="L170" s="19">
        <v>0</v>
      </c>
      <c r="M170" s="20">
        <f>M169-VLookups!$C$33</f>
        <v>-171</v>
      </c>
      <c r="N170" s="22">
        <v>106</v>
      </c>
      <c r="O170" s="19">
        <v>0</v>
      </c>
      <c r="P170" s="19">
        <v>0</v>
      </c>
      <c r="Q170" s="9" t="s">
        <v>36</v>
      </c>
      <c r="R170" s="21"/>
      <c r="S170" s="20">
        <f>VLookups!$C$50</f>
        <v>-3580.614715990946</v>
      </c>
      <c r="T170" s="19">
        <v>0</v>
      </c>
      <c r="U170" s="9">
        <v>22</v>
      </c>
      <c r="V170" s="21">
        <f>V169-VLookups!$C$54</f>
        <v>-1330</v>
      </c>
      <c r="W170" s="21">
        <f>-VLookups!$C$59</f>
        <v>-200</v>
      </c>
      <c r="X170" s="21">
        <f>-[1]VLookups!$C$62</f>
        <v>-150</v>
      </c>
      <c r="Y170" s="20">
        <f>Y169*(1+VLookups!$C$57/12)</f>
        <v>-226.16995233161663</v>
      </c>
      <c r="Z170" s="9" t="s">
        <v>36</v>
      </c>
      <c r="AA170" s="9" t="s">
        <v>36</v>
      </c>
      <c r="AB170" s="20">
        <f t="shared" si="8"/>
        <v>1802.0733145447437</v>
      </c>
      <c r="AC170" s="20">
        <f t="shared" si="9"/>
        <v>227287.71376545244</v>
      </c>
    </row>
    <row r="171" spans="2:29" x14ac:dyDescent="0.25">
      <c r="B171" s="9">
        <v>167</v>
      </c>
      <c r="C171" s="9">
        <f t="shared" si="10"/>
        <v>36</v>
      </c>
      <c r="D171" s="9">
        <f t="shared" si="11"/>
        <v>11</v>
      </c>
      <c r="E171" s="20">
        <f>E159*(1+VLookups!$C$8)</f>
        <v>13383.055741392887</v>
      </c>
      <c r="F171" s="20">
        <f>-E171*VLookups!$C$10*2</f>
        <v>-802.98334448357321</v>
      </c>
      <c r="G171" s="19">
        <v>0</v>
      </c>
      <c r="H171" s="20">
        <f>(-VLookups!$C$13)*(E171+F171/2)</f>
        <v>-3777.6351441229704</v>
      </c>
      <c r="I171" s="20">
        <f>-PMT(VLookups!$C$16/12,180,-FV(VLookups!$C$16/12,72,,-VLookups!$C$15))</f>
        <v>-1244.1079432345916</v>
      </c>
      <c r="J171" s="20">
        <f>-PMT(VLookups!$C$20/12,180,-FV(VLookups!$C$20/12,24,,-VLookups!$C$19))</f>
        <v>-499.96299892623148</v>
      </c>
      <c r="K171" s="19">
        <v>0</v>
      </c>
      <c r="L171" s="19">
        <v>0</v>
      </c>
      <c r="M171" s="20">
        <f>M170-VLookups!$C$33</f>
        <v>-172</v>
      </c>
      <c r="N171" s="22">
        <v>107</v>
      </c>
      <c r="O171" s="19">
        <v>0</v>
      </c>
      <c r="P171" s="19">
        <v>0</v>
      </c>
      <c r="Q171" s="9" t="s">
        <v>36</v>
      </c>
      <c r="R171" s="21"/>
      <c r="S171" s="20">
        <f>VLookups!$C$50</f>
        <v>-3580.614715990946</v>
      </c>
      <c r="T171" s="19">
        <v>0</v>
      </c>
      <c r="U171" s="9">
        <v>23</v>
      </c>
      <c r="V171" s="21">
        <f>V170-VLookups!$C$54</f>
        <v>-1335</v>
      </c>
      <c r="W171" s="21">
        <f>-VLookups!$C$59</f>
        <v>-200</v>
      </c>
      <c r="X171" s="21">
        <f>-[1]VLookups!$C$62</f>
        <v>-150</v>
      </c>
      <c r="Y171" s="20">
        <f>Y170*(1+VLookups!$C$57/12)</f>
        <v>-226.82961469258385</v>
      </c>
      <c r="Z171" s="9" t="s">
        <v>36</v>
      </c>
      <c r="AA171" s="9" t="s">
        <v>36</v>
      </c>
      <c r="AB171" s="20">
        <f t="shared" si="8"/>
        <v>1795.4136521837761</v>
      </c>
      <c r="AC171" s="20">
        <f t="shared" si="9"/>
        <v>229461.94027391198</v>
      </c>
    </row>
    <row r="172" spans="2:29" x14ac:dyDescent="0.25">
      <c r="B172" s="9">
        <v>168</v>
      </c>
      <c r="C172" s="9">
        <f t="shared" si="10"/>
        <v>37</v>
      </c>
      <c r="D172" s="9">
        <f t="shared" si="11"/>
        <v>0</v>
      </c>
      <c r="E172" s="20">
        <f>E160*(1+VLookups!$C$8)</f>
        <v>13851.462692341638</v>
      </c>
      <c r="F172" s="20">
        <f>-E172*VLookups!$C$10*2</f>
        <v>-831.08776154049826</v>
      </c>
      <c r="G172" s="19">
        <v>0</v>
      </c>
      <c r="H172" s="20">
        <f>(-VLookups!$C$13)*(E172+F172/2)</f>
        <v>-3909.8523741672748</v>
      </c>
      <c r="I172" s="20">
        <f>-PMT(VLookups!$C$16/12,180,-FV(VLookups!$C$16/12,72,,-VLookups!$C$15))</f>
        <v>-1244.1079432345916</v>
      </c>
      <c r="J172" s="20">
        <f>-PMT(VLookups!$C$20/12,180,-FV(VLookups!$C$20/12,24,,-VLookups!$C$19))</f>
        <v>-499.96299892623148</v>
      </c>
      <c r="K172" s="19">
        <v>0</v>
      </c>
      <c r="L172" s="19">
        <v>0</v>
      </c>
      <c r="M172" s="20">
        <f>M171-VLookups!$C$33</f>
        <v>-173</v>
      </c>
      <c r="N172" s="22">
        <v>108</v>
      </c>
      <c r="O172" s="19">
        <v>0</v>
      </c>
      <c r="P172" s="19">
        <v>0</v>
      </c>
      <c r="Q172" s="9" t="s">
        <v>36</v>
      </c>
      <c r="R172" s="21"/>
      <c r="S172" s="20">
        <f>VLookups!$C$50</f>
        <v>-3580.614715990946</v>
      </c>
      <c r="T172" s="19">
        <v>0</v>
      </c>
      <c r="U172" s="9">
        <v>24</v>
      </c>
      <c r="V172" s="21">
        <f>V171-VLookups!$C$54</f>
        <v>-1340</v>
      </c>
      <c r="W172" s="21">
        <f>-VLookups!$C$59</f>
        <v>-200</v>
      </c>
      <c r="X172" s="21">
        <f>-[1]VLookups!$C$62</f>
        <v>-150</v>
      </c>
      <c r="Y172" s="20">
        <f>Y171*(1+VLookups!$C$57/12)</f>
        <v>-227.49120106877055</v>
      </c>
      <c r="Z172" s="9" t="s">
        <v>36</v>
      </c>
      <c r="AA172" s="9" t="s">
        <v>36</v>
      </c>
      <c r="AB172" s="20">
        <f t="shared" si="8"/>
        <v>2110.8895781835749</v>
      </c>
      <c r="AC172" s="20">
        <f t="shared" si="9"/>
        <v>231955.26641921877</v>
      </c>
    </row>
    <row r="173" spans="2:29" x14ac:dyDescent="0.25">
      <c r="B173" s="9">
        <v>169</v>
      </c>
      <c r="C173" s="9">
        <f t="shared" si="10"/>
        <v>37</v>
      </c>
      <c r="D173" s="9">
        <f t="shared" si="11"/>
        <v>1</v>
      </c>
      <c r="E173" s="20">
        <f>E161*(1+VLookups!$C$8)</f>
        <v>13851.462692341638</v>
      </c>
      <c r="F173" s="20">
        <f>-E173*VLookups!$C$10*2</f>
        <v>-831.08776154049826</v>
      </c>
      <c r="G173" s="19">
        <v>0</v>
      </c>
      <c r="H173" s="20">
        <f>(-VLookups!$C$13)*(E173+F173/2)</f>
        <v>-3909.8523741672748</v>
      </c>
      <c r="I173" s="20">
        <f>-PMT(VLookups!$C$16/12,180,-FV(VLookups!$C$16/12,72,,-VLookups!$C$15))</f>
        <v>-1244.1079432345916</v>
      </c>
      <c r="J173" s="20">
        <f>-PMT(VLookups!$C$20/12,180,-FV(VLookups!$C$20/12,24,,-VLookups!$C$19))</f>
        <v>-499.96299892623148</v>
      </c>
      <c r="K173" s="19">
        <v>0</v>
      </c>
      <c r="L173" s="19">
        <v>0</v>
      </c>
      <c r="M173" s="20">
        <f>M172-VLookups!$C$33</f>
        <v>-174</v>
      </c>
      <c r="N173" s="22">
        <v>109</v>
      </c>
      <c r="O173" s="19">
        <v>0</v>
      </c>
      <c r="P173" s="19">
        <v>0</v>
      </c>
      <c r="Q173" s="9" t="s">
        <v>36</v>
      </c>
      <c r="R173" s="21"/>
      <c r="S173" s="20">
        <f>VLookups!$C$50</f>
        <v>-3580.614715990946</v>
      </c>
      <c r="T173" s="19">
        <v>0</v>
      </c>
      <c r="U173" s="9">
        <v>25</v>
      </c>
      <c r="V173" s="21">
        <f>V172-VLookups!$C$54</f>
        <v>-1345</v>
      </c>
      <c r="W173" s="21">
        <f>-VLookups!$C$59</f>
        <v>-200</v>
      </c>
      <c r="X173" s="21">
        <f>-[1]VLookups!$C$62</f>
        <v>-150</v>
      </c>
      <c r="Y173" s="20">
        <f>Y172*(1+VLookups!$C$57/12)</f>
        <v>-228.1547170718878</v>
      </c>
      <c r="Z173" s="9" t="s">
        <v>36</v>
      </c>
      <c r="AA173" s="9" t="s">
        <v>36</v>
      </c>
      <c r="AB173" s="20">
        <f t="shared" si="8"/>
        <v>2104.2260621804576</v>
      </c>
      <c r="AC173" s="20">
        <f t="shared" si="9"/>
        <v>234446.0845920979</v>
      </c>
    </row>
    <row r="174" spans="2:29" x14ac:dyDescent="0.25">
      <c r="B174" s="9">
        <v>170</v>
      </c>
      <c r="C174" s="9">
        <f t="shared" si="10"/>
        <v>37</v>
      </c>
      <c r="D174" s="9">
        <f t="shared" si="11"/>
        <v>2</v>
      </c>
      <c r="E174" s="20">
        <f>E162*(1+VLookups!$C$8)</f>
        <v>13851.462692341638</v>
      </c>
      <c r="F174" s="20">
        <f>-E174*VLookups!$C$10*2</f>
        <v>-831.08776154049826</v>
      </c>
      <c r="G174" s="19">
        <v>0</v>
      </c>
      <c r="H174" s="20">
        <f>(-VLookups!$C$13)*(E174+F174/2)</f>
        <v>-3909.8523741672748</v>
      </c>
      <c r="I174" s="20">
        <f>-PMT(VLookups!$C$16/12,180,-FV(VLookups!$C$16/12,72,,-VLookups!$C$15))</f>
        <v>-1244.1079432345916</v>
      </c>
      <c r="J174" s="20">
        <f>-PMT(VLookups!$C$20/12,180,-FV(VLookups!$C$20/12,24,,-VLookups!$C$19))</f>
        <v>-499.96299892623148</v>
      </c>
      <c r="K174" s="19">
        <v>0</v>
      </c>
      <c r="L174" s="19">
        <v>0</v>
      </c>
      <c r="M174" s="20">
        <f>M173-VLookups!$C$33</f>
        <v>-175</v>
      </c>
      <c r="N174" s="22">
        <v>110</v>
      </c>
      <c r="O174" s="19">
        <v>0</v>
      </c>
      <c r="P174" s="19">
        <v>0</v>
      </c>
      <c r="Q174" s="9" t="s">
        <v>36</v>
      </c>
      <c r="R174" s="21"/>
      <c r="S174" s="20">
        <f>VLookups!$C$50</f>
        <v>-3580.614715990946</v>
      </c>
      <c r="T174" s="19">
        <v>0</v>
      </c>
      <c r="U174" s="9">
        <v>26</v>
      </c>
      <c r="V174" s="21">
        <f>V173-VLookups!$C$54</f>
        <v>-1350</v>
      </c>
      <c r="W174" s="21">
        <f>-VLookups!$C$59</f>
        <v>-200</v>
      </c>
      <c r="X174" s="21">
        <f>-[1]VLookups!$C$62</f>
        <v>-150</v>
      </c>
      <c r="Y174" s="20">
        <f>Y173*(1+VLookups!$C$57/12)</f>
        <v>-228.82016833001416</v>
      </c>
      <c r="Z174" s="9" t="s">
        <v>36</v>
      </c>
      <c r="AA174" s="9" t="s">
        <v>36</v>
      </c>
      <c r="AB174" s="20">
        <f t="shared" si="8"/>
        <v>2097.5606109223313</v>
      </c>
      <c r="AC174" s="20">
        <f t="shared" si="9"/>
        <v>236934.38867734041</v>
      </c>
    </row>
    <row r="175" spans="2:29" x14ac:dyDescent="0.25">
      <c r="B175" s="9">
        <v>171</v>
      </c>
      <c r="C175" s="9">
        <f t="shared" si="10"/>
        <v>37</v>
      </c>
      <c r="D175" s="9">
        <f t="shared" si="11"/>
        <v>3</v>
      </c>
      <c r="E175" s="20">
        <f>E163*(1+VLookups!$C$8)</f>
        <v>13851.462692341638</v>
      </c>
      <c r="F175" s="20">
        <f>-E175*VLookups!$C$10*2</f>
        <v>-831.08776154049826</v>
      </c>
      <c r="G175" s="19">
        <v>0</v>
      </c>
      <c r="H175" s="20">
        <f>(-VLookups!$C$13)*(E175+F175/2)</f>
        <v>-3909.8523741672748</v>
      </c>
      <c r="I175" s="20">
        <f>-PMT(VLookups!$C$16/12,180,-FV(VLookups!$C$16/12,72,,-VLookups!$C$15))</f>
        <v>-1244.1079432345916</v>
      </c>
      <c r="J175" s="20">
        <f>-PMT(VLookups!$C$20/12,180,-FV(VLookups!$C$20/12,24,,-VLookups!$C$19))</f>
        <v>-499.96299892623148</v>
      </c>
      <c r="K175" s="19">
        <v>0</v>
      </c>
      <c r="L175" s="19">
        <v>0</v>
      </c>
      <c r="M175" s="20">
        <f>M174-VLookups!$C$33</f>
        <v>-176</v>
      </c>
      <c r="N175" s="22">
        <v>111</v>
      </c>
      <c r="O175" s="19">
        <v>0</v>
      </c>
      <c r="P175" s="19">
        <v>0</v>
      </c>
      <c r="Q175" s="9" t="s">
        <v>36</v>
      </c>
      <c r="R175" s="21"/>
      <c r="S175" s="20">
        <f>VLookups!$C$50</f>
        <v>-3580.614715990946</v>
      </c>
      <c r="T175" s="19">
        <v>0</v>
      </c>
      <c r="U175" s="9">
        <v>27</v>
      </c>
      <c r="V175" s="21">
        <f>V174-VLookups!$C$54</f>
        <v>-1355</v>
      </c>
      <c r="W175" s="21">
        <f>-VLookups!$C$59</f>
        <v>-200</v>
      </c>
      <c r="X175" s="21">
        <f>-[1]VLookups!$C$62</f>
        <v>-150</v>
      </c>
      <c r="Y175" s="20">
        <f>Y174*(1+VLookups!$C$57/12)</f>
        <v>-229.48756048764338</v>
      </c>
      <c r="Z175" s="9" t="s">
        <v>36</v>
      </c>
      <c r="AA175" s="9" t="s">
        <v>36</v>
      </c>
      <c r="AB175" s="20">
        <f t="shared" si="8"/>
        <v>2090.8932187647019</v>
      </c>
      <c r="AC175" s="20">
        <f t="shared" si="9"/>
        <v>239420.1725439007</v>
      </c>
    </row>
    <row r="176" spans="2:29" x14ac:dyDescent="0.25">
      <c r="B176" s="9">
        <v>172</v>
      </c>
      <c r="C176" s="9">
        <f t="shared" si="10"/>
        <v>37</v>
      </c>
      <c r="D176" s="9">
        <f t="shared" si="11"/>
        <v>4</v>
      </c>
      <c r="E176" s="20">
        <f>E164*(1+VLookups!$C$8)</f>
        <v>13851.462692341638</v>
      </c>
      <c r="F176" s="20">
        <f>-E176*VLookups!$C$10*2</f>
        <v>-831.08776154049826</v>
      </c>
      <c r="G176" s="19">
        <v>0</v>
      </c>
      <c r="H176" s="20">
        <f>(-VLookups!$C$13)*(E176+F176/2)</f>
        <v>-3909.8523741672748</v>
      </c>
      <c r="I176" s="20">
        <f>-PMT(VLookups!$C$16/12,180,-FV(VLookups!$C$16/12,72,,-VLookups!$C$15))</f>
        <v>-1244.1079432345916</v>
      </c>
      <c r="J176" s="20">
        <f>-PMT(VLookups!$C$20/12,180,-FV(VLookups!$C$20/12,24,,-VLookups!$C$19))</f>
        <v>-499.96299892623148</v>
      </c>
      <c r="K176" s="19">
        <v>0</v>
      </c>
      <c r="L176" s="19">
        <v>0</v>
      </c>
      <c r="M176" s="20">
        <f>M175-VLookups!$C$33</f>
        <v>-177</v>
      </c>
      <c r="N176" s="22">
        <v>112</v>
      </c>
      <c r="O176" s="19">
        <v>0</v>
      </c>
      <c r="P176" s="19">
        <v>0</v>
      </c>
      <c r="Q176" s="9" t="s">
        <v>36</v>
      </c>
      <c r="R176" s="21"/>
      <c r="S176" s="20">
        <f>VLookups!$C$50</f>
        <v>-3580.614715990946</v>
      </c>
      <c r="T176" s="19">
        <v>0</v>
      </c>
      <c r="U176" s="9">
        <v>28</v>
      </c>
      <c r="V176" s="21">
        <f>V175-VLookups!$C$54</f>
        <v>-1360</v>
      </c>
      <c r="W176" s="21">
        <f>-VLookups!$C$59</f>
        <v>-200</v>
      </c>
      <c r="X176" s="21">
        <f>-[1]VLookups!$C$62</f>
        <v>-150</v>
      </c>
      <c r="Y176" s="20">
        <f>Y175*(1+VLookups!$C$57/12)</f>
        <v>-230.15689920573234</v>
      </c>
      <c r="Z176" s="9" t="s">
        <v>36</v>
      </c>
      <c r="AA176" s="9" t="s">
        <v>36</v>
      </c>
      <c r="AB176" s="20">
        <f t="shared" si="8"/>
        <v>2084.223880046613</v>
      </c>
      <c r="AC176" s="20">
        <f t="shared" si="9"/>
        <v>241903.4300448538</v>
      </c>
    </row>
    <row r="177" spans="2:29" x14ac:dyDescent="0.25">
      <c r="B177" s="9">
        <v>173</v>
      </c>
      <c r="C177" s="9">
        <f t="shared" si="10"/>
        <v>37</v>
      </c>
      <c r="D177" s="9">
        <f t="shared" si="11"/>
        <v>5</v>
      </c>
      <c r="E177" s="20">
        <f>E165*(1+VLookups!$C$8)</f>
        <v>13851.462692341638</v>
      </c>
      <c r="F177" s="20">
        <f>-E177*VLookups!$C$10*2</f>
        <v>-831.08776154049826</v>
      </c>
      <c r="G177" s="19">
        <v>0</v>
      </c>
      <c r="H177" s="20">
        <f>(-VLookups!$C$13)*(E177+F177/2)</f>
        <v>-3909.8523741672748</v>
      </c>
      <c r="I177" s="20">
        <f>-PMT(VLookups!$C$16/12,180,-FV(VLookups!$C$16/12,72,,-VLookups!$C$15))</f>
        <v>-1244.1079432345916</v>
      </c>
      <c r="J177" s="20">
        <f>-PMT(VLookups!$C$20/12,180,-FV(VLookups!$C$20/12,24,,-VLookups!$C$19))</f>
        <v>-499.96299892623148</v>
      </c>
      <c r="K177" s="19">
        <v>0</v>
      </c>
      <c r="L177" s="19">
        <v>0</v>
      </c>
      <c r="M177" s="20">
        <f>M176-VLookups!$C$33</f>
        <v>-178</v>
      </c>
      <c r="N177" s="22">
        <v>113</v>
      </c>
      <c r="O177" s="19">
        <v>0</v>
      </c>
      <c r="P177" s="19">
        <v>0</v>
      </c>
      <c r="Q177" s="9" t="s">
        <v>36</v>
      </c>
      <c r="R177" s="21"/>
      <c r="S177" s="20">
        <f>VLookups!$C$50</f>
        <v>-3580.614715990946</v>
      </c>
      <c r="T177" s="19">
        <v>0</v>
      </c>
      <c r="U177" s="9">
        <v>29</v>
      </c>
      <c r="V177" s="21">
        <f>V176-VLookups!$C$54</f>
        <v>-1365</v>
      </c>
      <c r="W177" s="21">
        <f>-VLookups!$C$59</f>
        <v>-200</v>
      </c>
      <c r="X177" s="21">
        <f>-[1]VLookups!$C$62</f>
        <v>-150</v>
      </c>
      <c r="Y177" s="20">
        <f>Y176*(1+VLookups!$C$57/12)</f>
        <v>-230.82819016174906</v>
      </c>
      <c r="Z177" s="9" t="s">
        <v>36</v>
      </c>
      <c r="AA177" s="9" t="s">
        <v>36</v>
      </c>
      <c r="AB177" s="20">
        <f t="shared" si="8"/>
        <v>2077.552589090596</v>
      </c>
      <c r="AC177" s="20">
        <f t="shared" si="9"/>
        <v>244384.15501735249</v>
      </c>
    </row>
    <row r="178" spans="2:29" x14ac:dyDescent="0.25">
      <c r="B178" s="9">
        <v>174</v>
      </c>
      <c r="C178" s="9">
        <f t="shared" si="10"/>
        <v>37</v>
      </c>
      <c r="D178" s="9">
        <f t="shared" si="11"/>
        <v>6</v>
      </c>
      <c r="E178" s="20">
        <f>E166*(1+VLookups!$C$8)</f>
        <v>13851.462692341638</v>
      </c>
      <c r="F178" s="20">
        <f>-E178*VLookups!$C$10*2</f>
        <v>-831.08776154049826</v>
      </c>
      <c r="G178" s="19">
        <v>0</v>
      </c>
      <c r="H178" s="20">
        <f>(-VLookups!$C$13)*(E178+F178/2)</f>
        <v>-3909.8523741672748</v>
      </c>
      <c r="I178" s="20">
        <f>-PMT(VLookups!$C$16/12,180,-FV(VLookups!$C$16/12,72,,-VLookups!$C$15))</f>
        <v>-1244.1079432345916</v>
      </c>
      <c r="J178" s="20">
        <f>-PMT(VLookups!$C$20/12,180,-FV(VLookups!$C$20/12,24,,-VLookups!$C$19))</f>
        <v>-499.96299892623148</v>
      </c>
      <c r="K178" s="19">
        <v>0</v>
      </c>
      <c r="L178" s="19">
        <v>0</v>
      </c>
      <c r="M178" s="20">
        <f>M177-VLookups!$C$33</f>
        <v>-179</v>
      </c>
      <c r="N178" s="22">
        <v>114</v>
      </c>
      <c r="O178" s="19">
        <v>0</v>
      </c>
      <c r="P178" s="19">
        <v>0</v>
      </c>
      <c r="Q178" s="9" t="s">
        <v>36</v>
      </c>
      <c r="R178" s="21"/>
      <c r="S178" s="20">
        <f>VLookups!$C$50</f>
        <v>-3580.614715990946</v>
      </c>
      <c r="T178" s="19">
        <v>0</v>
      </c>
      <c r="U178" s="9">
        <v>30</v>
      </c>
      <c r="V178" s="21">
        <f>V177-VLookups!$C$54</f>
        <v>-1370</v>
      </c>
      <c r="W178" s="21">
        <f>-VLookups!$C$59</f>
        <v>-200</v>
      </c>
      <c r="X178" s="21">
        <f>-[1]VLookups!$C$62</f>
        <v>-150</v>
      </c>
      <c r="Y178" s="20">
        <f>Y177*(1+VLookups!$C$57/12)</f>
        <v>-231.50143904972083</v>
      </c>
      <c r="Z178" s="9" t="s">
        <v>36</v>
      </c>
      <c r="AA178" s="9" t="s">
        <v>36</v>
      </c>
      <c r="AB178" s="20">
        <f t="shared" si="8"/>
        <v>2070.8793402026245</v>
      </c>
      <c r="AC178" s="20">
        <f t="shared" si="9"/>
        <v>246862.34128258406</v>
      </c>
    </row>
    <row r="179" spans="2:29" x14ac:dyDescent="0.25">
      <c r="B179" s="9">
        <v>175</v>
      </c>
      <c r="C179" s="9">
        <f t="shared" si="10"/>
        <v>37</v>
      </c>
      <c r="D179" s="9">
        <f t="shared" si="11"/>
        <v>7</v>
      </c>
      <c r="E179" s="20">
        <f>E167*(1+VLookups!$C$8)</f>
        <v>13851.462692341638</v>
      </c>
      <c r="F179" s="20">
        <f>-E179*VLookups!$C$10*2</f>
        <v>-831.08776154049826</v>
      </c>
      <c r="G179" s="19">
        <v>0</v>
      </c>
      <c r="H179" s="20">
        <f>(-VLookups!$C$13)*(E179+F179/2)</f>
        <v>-3909.8523741672748</v>
      </c>
      <c r="I179" s="20">
        <f>-PMT(VLookups!$C$16/12,180,-FV(VLookups!$C$16/12,72,,-VLookups!$C$15))</f>
        <v>-1244.1079432345916</v>
      </c>
      <c r="J179" s="20">
        <f>-PMT(VLookups!$C$20/12,180,-FV(VLookups!$C$20/12,24,,-VLookups!$C$19))</f>
        <v>-499.96299892623148</v>
      </c>
      <c r="K179" s="19">
        <v>0</v>
      </c>
      <c r="L179" s="19">
        <v>0</v>
      </c>
      <c r="M179" s="20">
        <f>M178-VLookups!$C$33</f>
        <v>-180</v>
      </c>
      <c r="N179" s="22">
        <v>115</v>
      </c>
      <c r="O179" s="19">
        <v>0</v>
      </c>
      <c r="P179" s="19">
        <v>0</v>
      </c>
      <c r="Q179" s="9" t="s">
        <v>36</v>
      </c>
      <c r="R179" s="21"/>
      <c r="S179" s="20">
        <f>VLookups!$C$50</f>
        <v>-3580.614715990946</v>
      </c>
      <c r="T179" s="19">
        <v>0</v>
      </c>
      <c r="U179" s="9">
        <v>31</v>
      </c>
      <c r="V179" s="21">
        <f>V178-VLookups!$C$54</f>
        <v>-1375</v>
      </c>
      <c r="W179" s="21">
        <f>-VLookups!$C$59</f>
        <v>-200</v>
      </c>
      <c r="X179" s="21">
        <f>-[1]VLookups!$C$62</f>
        <v>-150</v>
      </c>
      <c r="Y179" s="20">
        <f>Y178*(1+VLookups!$C$57/12)</f>
        <v>-232.17665158028251</v>
      </c>
      <c r="Z179" s="9" t="s">
        <v>36</v>
      </c>
      <c r="AA179" s="9" t="s">
        <v>36</v>
      </c>
      <c r="AB179" s="20">
        <f t="shared" si="8"/>
        <v>2064.2041276720629</v>
      </c>
      <c r="AC179" s="20">
        <f t="shared" si="9"/>
        <v>249337.98264572711</v>
      </c>
    </row>
    <row r="180" spans="2:29" x14ac:dyDescent="0.25">
      <c r="B180" s="9">
        <v>176</v>
      </c>
      <c r="C180" s="9">
        <f t="shared" si="10"/>
        <v>37</v>
      </c>
      <c r="D180" s="9">
        <f t="shared" si="11"/>
        <v>8</v>
      </c>
      <c r="E180" s="20">
        <f>E168*(1+VLookups!$C$8)</f>
        <v>13851.462692341638</v>
      </c>
      <c r="F180" s="20">
        <f>-E180*VLookups!$C$10*2</f>
        <v>-831.08776154049826</v>
      </c>
      <c r="G180" s="19">
        <v>0</v>
      </c>
      <c r="H180" s="20">
        <f>(-VLookups!$C$13)*(E180+F180/2)</f>
        <v>-3909.8523741672748</v>
      </c>
      <c r="I180" s="20">
        <f>-PMT(VLookups!$C$16/12,180,-FV(VLookups!$C$16/12,72,,-VLookups!$C$15))</f>
        <v>-1244.1079432345916</v>
      </c>
      <c r="J180" s="20">
        <f>-PMT(VLookups!$C$20/12,180,-FV(VLookups!$C$20/12,24,,-VLookups!$C$19))</f>
        <v>-499.96299892623148</v>
      </c>
      <c r="K180" s="19">
        <v>0</v>
      </c>
      <c r="L180" s="19">
        <v>0</v>
      </c>
      <c r="M180" s="20">
        <f>M179-VLookups!$C$33</f>
        <v>-181</v>
      </c>
      <c r="N180" s="22">
        <v>116</v>
      </c>
      <c r="O180" s="19">
        <v>0</v>
      </c>
      <c r="P180" s="19">
        <v>0</v>
      </c>
      <c r="Q180" s="9" t="s">
        <v>36</v>
      </c>
      <c r="R180" s="21"/>
      <c r="S180" s="20">
        <f>VLookups!$C$50</f>
        <v>-3580.614715990946</v>
      </c>
      <c r="T180" s="19">
        <v>0</v>
      </c>
      <c r="U180" s="9">
        <v>32</v>
      </c>
      <c r="V180" s="21">
        <f>V179-VLookups!$C$54</f>
        <v>-1380</v>
      </c>
      <c r="W180" s="21">
        <f>-VLookups!$C$59</f>
        <v>-200</v>
      </c>
      <c r="X180" s="21">
        <f>-[1]VLookups!$C$62</f>
        <v>-150</v>
      </c>
      <c r="Y180" s="20">
        <f>Y179*(1+VLookups!$C$57/12)</f>
        <v>-232.853833480725</v>
      </c>
      <c r="Z180" s="9" t="s">
        <v>36</v>
      </c>
      <c r="AA180" s="9" t="s">
        <v>36</v>
      </c>
      <c r="AB180" s="20">
        <f t="shared" si="8"/>
        <v>2057.5269457716204</v>
      </c>
      <c r="AC180" s="20">
        <f t="shared" si="9"/>
        <v>251811.07289590829</v>
      </c>
    </row>
    <row r="181" spans="2:29" x14ac:dyDescent="0.25">
      <c r="B181" s="9">
        <v>177</v>
      </c>
      <c r="C181" s="9">
        <f t="shared" si="10"/>
        <v>37</v>
      </c>
      <c r="D181" s="9">
        <f t="shared" si="11"/>
        <v>9</v>
      </c>
      <c r="E181" s="20">
        <f>E169*(1+VLookups!$C$8)</f>
        <v>13851.462692341638</v>
      </c>
      <c r="F181" s="20">
        <f>-E181*VLookups!$C$10*2</f>
        <v>-831.08776154049826</v>
      </c>
      <c r="G181" s="19">
        <v>0</v>
      </c>
      <c r="H181" s="20">
        <f>(-VLookups!$C$13)*(E181+F181/2)</f>
        <v>-3909.8523741672748</v>
      </c>
      <c r="I181" s="20">
        <f>-PMT(VLookups!$C$16/12,180,-FV(VLookups!$C$16/12,72,,-VLookups!$C$15))</f>
        <v>-1244.1079432345916</v>
      </c>
      <c r="J181" s="20">
        <f>-PMT(VLookups!$C$20/12,180,-FV(VLookups!$C$20/12,24,,-VLookups!$C$19))</f>
        <v>-499.96299892623148</v>
      </c>
      <c r="K181" s="19">
        <v>0</v>
      </c>
      <c r="L181" s="19">
        <v>0</v>
      </c>
      <c r="M181" s="20">
        <f>M180-VLookups!$C$33</f>
        <v>-182</v>
      </c>
      <c r="N181" s="22">
        <v>117</v>
      </c>
      <c r="O181" s="19">
        <v>0</v>
      </c>
      <c r="P181" s="19">
        <v>0</v>
      </c>
      <c r="Q181" s="9" t="s">
        <v>36</v>
      </c>
      <c r="R181" s="21"/>
      <c r="S181" s="20">
        <f>VLookups!$C$50</f>
        <v>-3580.614715990946</v>
      </c>
      <c r="T181" s="19">
        <v>0</v>
      </c>
      <c r="U181" s="9">
        <v>33</v>
      </c>
      <c r="V181" s="21">
        <f>V180-VLookups!$C$54</f>
        <v>-1385</v>
      </c>
      <c r="W181" s="21">
        <f>-VLookups!$C$59</f>
        <v>-200</v>
      </c>
      <c r="X181" s="21">
        <f>-[1]VLookups!$C$62</f>
        <v>-150</v>
      </c>
      <c r="Y181" s="20">
        <f>Y180*(1+VLookups!$C$57/12)</f>
        <v>-233.53299049504378</v>
      </c>
      <c r="Z181" s="9" t="s">
        <v>36</v>
      </c>
      <c r="AA181" s="9" t="s">
        <v>36</v>
      </c>
      <c r="AB181" s="20">
        <f t="shared" si="8"/>
        <v>2050.8477887573017</v>
      </c>
      <c r="AC181" s="20">
        <f t="shared" si="9"/>
        <v>254281.60580615877</v>
      </c>
    </row>
    <row r="182" spans="2:29" x14ac:dyDescent="0.25">
      <c r="B182" s="9">
        <v>178</v>
      </c>
      <c r="C182" s="9">
        <f t="shared" si="10"/>
        <v>37</v>
      </c>
      <c r="D182" s="9">
        <f t="shared" si="11"/>
        <v>10</v>
      </c>
      <c r="E182" s="20">
        <f>E170*(1+VLookups!$C$8)</f>
        <v>13851.462692341638</v>
      </c>
      <c r="F182" s="20">
        <f>-E182*VLookups!$C$10*2</f>
        <v>-831.08776154049826</v>
      </c>
      <c r="G182" s="19">
        <v>0</v>
      </c>
      <c r="H182" s="20">
        <f>(-VLookups!$C$13)*(E182+F182/2)</f>
        <v>-3909.8523741672748</v>
      </c>
      <c r="I182" s="20">
        <f>-PMT(VLookups!$C$16/12,180,-FV(VLookups!$C$16/12,72,,-VLookups!$C$15))</f>
        <v>-1244.1079432345916</v>
      </c>
      <c r="J182" s="20">
        <f>-PMT(VLookups!$C$20/12,180,-FV(VLookups!$C$20/12,24,,-VLookups!$C$19))</f>
        <v>-499.96299892623148</v>
      </c>
      <c r="K182" s="19">
        <v>0</v>
      </c>
      <c r="L182" s="19">
        <v>0</v>
      </c>
      <c r="M182" s="20">
        <f>M181-VLookups!$C$33</f>
        <v>-183</v>
      </c>
      <c r="N182" s="22">
        <v>118</v>
      </c>
      <c r="O182" s="19">
        <v>0</v>
      </c>
      <c r="P182" s="19">
        <v>0</v>
      </c>
      <c r="Q182" s="9" t="s">
        <v>36</v>
      </c>
      <c r="R182" s="21"/>
      <c r="S182" s="20">
        <f>VLookups!$C$50</f>
        <v>-3580.614715990946</v>
      </c>
      <c r="T182" s="19">
        <v>0</v>
      </c>
      <c r="U182" s="9">
        <v>34</v>
      </c>
      <c r="V182" s="21">
        <f>V181-VLookups!$C$54</f>
        <v>-1390</v>
      </c>
      <c r="W182" s="21">
        <f>-VLookups!$C$59</f>
        <v>-200</v>
      </c>
      <c r="X182" s="21">
        <f>-[1]VLookups!$C$62</f>
        <v>-150</v>
      </c>
      <c r="Y182" s="20">
        <f>Y181*(1+VLookups!$C$57/12)</f>
        <v>-234.21412838398766</v>
      </c>
      <c r="Z182" s="9" t="s">
        <v>36</v>
      </c>
      <c r="AA182" s="9" t="s">
        <v>36</v>
      </c>
      <c r="AB182" s="20">
        <f t="shared" si="8"/>
        <v>2044.1666508683577</v>
      </c>
      <c r="AC182" s="20">
        <f t="shared" si="9"/>
        <v>256749.57513337076</v>
      </c>
    </row>
    <row r="183" spans="2:29" x14ac:dyDescent="0.25">
      <c r="B183" s="9">
        <v>179</v>
      </c>
      <c r="C183" s="9">
        <f t="shared" si="10"/>
        <v>37</v>
      </c>
      <c r="D183" s="9">
        <f t="shared" si="11"/>
        <v>11</v>
      </c>
      <c r="E183" s="20">
        <f>E171*(1+VLookups!$C$8)</f>
        <v>13851.462692341638</v>
      </c>
      <c r="F183" s="20">
        <f>-E183*VLookups!$C$10*2</f>
        <v>-831.08776154049826</v>
      </c>
      <c r="G183" s="19">
        <v>0</v>
      </c>
      <c r="H183" s="20">
        <f>(-VLookups!$C$13)*(E183+F183/2)</f>
        <v>-3909.8523741672748</v>
      </c>
      <c r="I183" s="20">
        <f>-PMT(VLookups!$C$16/12,180,-FV(VLookups!$C$16/12,72,,-VLookups!$C$15))</f>
        <v>-1244.1079432345916</v>
      </c>
      <c r="J183" s="20">
        <f>-PMT(VLookups!$C$20/12,180,-FV(VLookups!$C$20/12,24,,-VLookups!$C$19))</f>
        <v>-499.96299892623148</v>
      </c>
      <c r="K183" s="19">
        <v>0</v>
      </c>
      <c r="L183" s="19">
        <v>0</v>
      </c>
      <c r="M183" s="20">
        <f>M182-VLookups!$C$33</f>
        <v>-184</v>
      </c>
      <c r="N183" s="22">
        <v>119</v>
      </c>
      <c r="O183" s="19">
        <v>0</v>
      </c>
      <c r="P183" s="19">
        <v>0</v>
      </c>
      <c r="Q183" s="9" t="s">
        <v>36</v>
      </c>
      <c r="R183" s="21"/>
      <c r="S183" s="20">
        <f>VLookups!$C$50</f>
        <v>-3580.614715990946</v>
      </c>
      <c r="T183" s="19">
        <v>0</v>
      </c>
      <c r="U183" s="9">
        <v>35</v>
      </c>
      <c r="V183" s="21">
        <f>V182-VLookups!$C$54</f>
        <v>-1395</v>
      </c>
      <c r="W183" s="21">
        <f>-VLookups!$C$59</f>
        <v>-200</v>
      </c>
      <c r="X183" s="21">
        <f>-[1]VLookups!$C$62</f>
        <v>-150</v>
      </c>
      <c r="Y183" s="20">
        <f>Y182*(1+VLookups!$C$57/12)</f>
        <v>-234.89725292510764</v>
      </c>
      <c r="Z183" s="9" t="s">
        <v>36</v>
      </c>
      <c r="AA183" s="9" t="s">
        <v>36</v>
      </c>
      <c r="AB183" s="20">
        <f t="shared" si="8"/>
        <v>2037.4835263272378</v>
      </c>
      <c r="AC183" s="20">
        <f t="shared" si="9"/>
        <v>259214.97461825362</v>
      </c>
    </row>
    <row r="184" spans="2:29" x14ac:dyDescent="0.25">
      <c r="B184" s="9">
        <v>180</v>
      </c>
      <c r="C184" s="9">
        <f t="shared" si="10"/>
        <v>38</v>
      </c>
      <c r="D184" s="9">
        <f t="shared" si="11"/>
        <v>0</v>
      </c>
      <c r="E184" s="20">
        <f>E172*(1+VLookups!$C$8)</f>
        <v>14336.263886573593</v>
      </c>
      <c r="F184" s="20">
        <f>-E184*VLookups!$C$10*2</f>
        <v>-860.17583319441553</v>
      </c>
      <c r="G184" s="19">
        <v>0</v>
      </c>
      <c r="H184" s="20">
        <f>(-VLookups!$C$13)*(E184+F184/2)</f>
        <v>-4046.6972072631288</v>
      </c>
      <c r="I184" s="20">
        <f>-PMT(VLookups!$C$16/12,180,-FV(VLookups!$C$16/12,72,,-VLookups!$C$15))</f>
        <v>-1244.1079432345916</v>
      </c>
      <c r="J184" s="20">
        <f>-PMT(VLookups!$C$20/12,180,-FV(VLookups!$C$20/12,24,,-VLookups!$C$19))</f>
        <v>-499.96299892623148</v>
      </c>
      <c r="K184" s="19">
        <v>0</v>
      </c>
      <c r="L184" s="19">
        <v>0</v>
      </c>
      <c r="M184" s="20">
        <f>M183-VLookups!$C$33</f>
        <v>-185</v>
      </c>
      <c r="N184" s="22">
        <v>120</v>
      </c>
      <c r="O184" s="19">
        <v>0</v>
      </c>
      <c r="P184" s="19">
        <v>0</v>
      </c>
      <c r="Q184" s="9" t="s">
        <v>36</v>
      </c>
      <c r="R184" s="21"/>
      <c r="S184" s="20">
        <f>VLookups!$C$50</f>
        <v>-3580.614715990946</v>
      </c>
      <c r="T184" s="19">
        <v>0</v>
      </c>
      <c r="U184" s="9">
        <v>36</v>
      </c>
      <c r="V184" s="21">
        <f>V183-VLookups!$C$54</f>
        <v>-1400</v>
      </c>
      <c r="W184" s="21">
        <f>-VLookups!$C$59</f>
        <v>-200</v>
      </c>
      <c r="X184" s="21">
        <f>-[1]VLookups!$C$62</f>
        <v>-150</v>
      </c>
      <c r="Y184" s="20">
        <f>Y183*(1+VLookups!$C$57/12)</f>
        <v>-235.58236991280586</v>
      </c>
      <c r="Z184" s="9" t="s">
        <v>36</v>
      </c>
      <c r="AA184" s="9" t="s">
        <v>36</v>
      </c>
      <c r="AB184" s="20">
        <f t="shared" si="8"/>
        <v>2364.2107346486814</v>
      </c>
      <c r="AC184" s="20">
        <f t="shared" si="9"/>
        <v>262011.21031059942</v>
      </c>
    </row>
    <row r="185" spans="2:29" x14ac:dyDescent="0.25">
      <c r="B185" s="9">
        <v>181</v>
      </c>
      <c r="C185" s="9">
        <f t="shared" si="10"/>
        <v>38</v>
      </c>
      <c r="D185" s="9">
        <f t="shared" si="11"/>
        <v>1</v>
      </c>
      <c r="E185" s="20">
        <f>E173*(1+VLookups!$C$8)</f>
        <v>14336.263886573593</v>
      </c>
      <c r="F185" s="20">
        <f>-E185*VLookups!$C$10*2</f>
        <v>-860.17583319441553</v>
      </c>
      <c r="G185" s="19">
        <v>0</v>
      </c>
      <c r="H185" s="20">
        <f>(-VLookups!$C$13)*(E185+F185/2)</f>
        <v>-4046.6972072631288</v>
      </c>
      <c r="I185" s="20">
        <f>-PMT(VLookups!$C$16/12,180,-FV(VLookups!$C$16/12,72,,-VLookups!$C$15))</f>
        <v>-1244.1079432345916</v>
      </c>
      <c r="J185" s="20">
        <f>-PMT(VLookups!$C$20/12,180,-FV(VLookups!$C$20/12,24,,-VLookups!$C$19))</f>
        <v>-499.96299892623148</v>
      </c>
      <c r="K185" s="19">
        <v>0</v>
      </c>
      <c r="L185" s="19">
        <v>0</v>
      </c>
      <c r="M185" s="20">
        <f>M184-VLookups!$C$33</f>
        <v>-186</v>
      </c>
      <c r="N185" s="22">
        <v>121</v>
      </c>
      <c r="O185" s="19">
        <v>0</v>
      </c>
      <c r="P185" s="19">
        <v>0</v>
      </c>
      <c r="Q185" s="9" t="s">
        <v>36</v>
      </c>
      <c r="R185" s="21"/>
      <c r="S185" s="20">
        <f>VLookups!$C$50</f>
        <v>-3580.614715990946</v>
      </c>
      <c r="T185" s="19">
        <v>0</v>
      </c>
      <c r="U185" s="9">
        <v>37</v>
      </c>
      <c r="V185" s="21">
        <f>V184-VLookups!$C$54</f>
        <v>-1405</v>
      </c>
      <c r="W185" s="21">
        <f>-VLookups!$C$59</f>
        <v>-200</v>
      </c>
      <c r="X185" s="21">
        <f>-[1]VLookups!$C$62</f>
        <v>-150</v>
      </c>
      <c r="Y185" s="20">
        <f>Y184*(1+VLookups!$C$57/12)</f>
        <v>-236.26948515838487</v>
      </c>
      <c r="Z185" s="9" t="s">
        <v>36</v>
      </c>
      <c r="AA185" s="9" t="s">
        <v>36</v>
      </c>
      <c r="AB185" s="20">
        <f t="shared" si="8"/>
        <v>2357.5236194031027</v>
      </c>
      <c r="AC185" s="20">
        <f t="shared" si="9"/>
        <v>264805.41928052023</v>
      </c>
    </row>
    <row r="186" spans="2:29" x14ac:dyDescent="0.25">
      <c r="B186" s="9">
        <v>182</v>
      </c>
      <c r="C186" s="9">
        <f t="shared" si="10"/>
        <v>38</v>
      </c>
      <c r="D186" s="9">
        <f t="shared" si="11"/>
        <v>2</v>
      </c>
      <c r="E186" s="20">
        <f>E174*(1+VLookups!$C$8)</f>
        <v>14336.263886573593</v>
      </c>
      <c r="F186" s="20">
        <f>-E186*VLookups!$C$10*2</f>
        <v>-860.17583319441553</v>
      </c>
      <c r="G186" s="19">
        <v>0</v>
      </c>
      <c r="H186" s="20">
        <f>(-VLookups!$C$13)*(E186+F186/2)</f>
        <v>-4046.6972072631288</v>
      </c>
      <c r="I186" s="20">
        <f>-PMT(VLookups!$C$16/12,180,-FV(VLookups!$C$16/12,72,,-VLookups!$C$15))</f>
        <v>-1244.1079432345916</v>
      </c>
      <c r="J186" s="20">
        <f>-PMT(VLookups!$C$20/12,180,-FV(VLookups!$C$20/12,24,,-VLookups!$C$19))</f>
        <v>-499.96299892623148</v>
      </c>
      <c r="K186" s="19">
        <v>0</v>
      </c>
      <c r="L186" s="19">
        <v>0</v>
      </c>
      <c r="M186" s="20">
        <f>M185-VLookups!$C$33</f>
        <v>-187</v>
      </c>
      <c r="N186" s="22">
        <v>122</v>
      </c>
      <c r="O186" s="19">
        <v>0</v>
      </c>
      <c r="P186" s="19">
        <v>0</v>
      </c>
      <c r="Q186" s="9" t="s">
        <v>36</v>
      </c>
      <c r="R186" s="21"/>
      <c r="S186" s="20">
        <f>VLookups!$C$50</f>
        <v>-3580.614715990946</v>
      </c>
      <c r="T186" s="19">
        <v>0</v>
      </c>
      <c r="U186" s="9">
        <v>38</v>
      </c>
      <c r="V186" s="21">
        <f>V185-VLookups!$C$54</f>
        <v>-1410</v>
      </c>
      <c r="W186" s="21">
        <f>-VLookups!$C$59</f>
        <v>-200</v>
      </c>
      <c r="X186" s="21">
        <f>-[1]VLookups!$C$62</f>
        <v>-150</v>
      </c>
      <c r="Y186" s="20">
        <f>Y185*(1+VLookups!$C$57/12)</f>
        <v>-236.95860449009683</v>
      </c>
      <c r="Z186" s="9" t="s">
        <v>36</v>
      </c>
      <c r="AA186" s="9" t="s">
        <v>36</v>
      </c>
      <c r="AB186" s="20">
        <f t="shared" si="8"/>
        <v>2350.8345000713903</v>
      </c>
      <c r="AC186" s="20">
        <f t="shared" si="9"/>
        <v>267597.59614605922</v>
      </c>
    </row>
    <row r="187" spans="2:29" x14ac:dyDescent="0.25">
      <c r="B187" s="9">
        <v>183</v>
      </c>
      <c r="C187" s="9">
        <f t="shared" si="10"/>
        <v>38</v>
      </c>
      <c r="D187" s="9">
        <f t="shared" si="11"/>
        <v>3</v>
      </c>
      <c r="E187" s="20">
        <f>E175*(1+VLookups!$C$8)</f>
        <v>14336.263886573593</v>
      </c>
      <c r="F187" s="20">
        <f>-E187*VLookups!$C$10*2</f>
        <v>-860.17583319441553</v>
      </c>
      <c r="G187" s="19">
        <v>0</v>
      </c>
      <c r="H187" s="20">
        <f>(-VLookups!$C$13)*(E187+F187/2)</f>
        <v>-4046.6972072631288</v>
      </c>
      <c r="I187" s="20">
        <f>-PMT(VLookups!$C$16/12,180,-FV(VLookups!$C$16/12,72,,-VLookups!$C$15))</f>
        <v>-1244.1079432345916</v>
      </c>
      <c r="J187" s="20">
        <f>-PMT(VLookups!$C$20/12,180,-FV(VLookups!$C$20/12,24,,-VLookups!$C$19))</f>
        <v>-499.96299892623148</v>
      </c>
      <c r="K187" s="19">
        <v>0</v>
      </c>
      <c r="L187" s="19">
        <v>0</v>
      </c>
      <c r="M187" s="20">
        <f>M186-VLookups!$C$33</f>
        <v>-188</v>
      </c>
      <c r="N187" s="22">
        <v>123</v>
      </c>
      <c r="O187" s="19">
        <v>0</v>
      </c>
      <c r="P187" s="19">
        <v>0</v>
      </c>
      <c r="Q187" s="9" t="s">
        <v>36</v>
      </c>
      <c r="R187" s="21"/>
      <c r="S187" s="20">
        <f>VLookups!$C$50</f>
        <v>-3580.614715990946</v>
      </c>
      <c r="T187" s="19">
        <v>0</v>
      </c>
      <c r="U187" s="9">
        <v>39</v>
      </c>
      <c r="V187" s="21">
        <f>V186-VLookups!$C$54</f>
        <v>-1415</v>
      </c>
      <c r="W187" s="21">
        <f>-VLookups!$C$59</f>
        <v>-200</v>
      </c>
      <c r="X187" s="21">
        <f>-[1]VLookups!$C$62</f>
        <v>-150</v>
      </c>
      <c r="Y187" s="20">
        <f>Y186*(1+VLookups!$C$57/12)</f>
        <v>-237.64973375319295</v>
      </c>
      <c r="Z187" s="9" t="s">
        <v>36</v>
      </c>
      <c r="AA187" s="9" t="s">
        <v>36</v>
      </c>
      <c r="AB187" s="20">
        <f t="shared" si="8"/>
        <v>2344.1433708082945</v>
      </c>
      <c r="AC187" s="20">
        <f t="shared" si="9"/>
        <v>270387.73551044427</v>
      </c>
    </row>
    <row r="188" spans="2:29" x14ac:dyDescent="0.25">
      <c r="B188" s="9">
        <v>184</v>
      </c>
      <c r="C188" s="9">
        <f t="shared" si="10"/>
        <v>38</v>
      </c>
      <c r="D188" s="9">
        <f t="shared" si="11"/>
        <v>4</v>
      </c>
      <c r="E188" s="20">
        <f>E176*(1+VLookups!$C$8)</f>
        <v>14336.263886573593</v>
      </c>
      <c r="F188" s="20">
        <f>-E188*VLookups!$C$10*2</f>
        <v>-860.17583319441553</v>
      </c>
      <c r="G188" s="19">
        <v>0</v>
      </c>
      <c r="H188" s="20">
        <f>(-VLookups!$C$13)*(E188+F188/2)</f>
        <v>-4046.6972072631288</v>
      </c>
      <c r="I188" s="20">
        <f>-PMT(VLookups!$C$16/12,180,-FV(VLookups!$C$16/12,72,,-VLookups!$C$15))</f>
        <v>-1244.1079432345916</v>
      </c>
      <c r="J188" s="20">
        <f>-PMT(VLookups!$C$20/12,180,-FV(VLookups!$C$20/12,24,,-VLookups!$C$19))</f>
        <v>-499.96299892623148</v>
      </c>
      <c r="K188" s="19">
        <v>0</v>
      </c>
      <c r="L188" s="19">
        <v>0</v>
      </c>
      <c r="M188" s="20">
        <f>M187-VLookups!$C$33</f>
        <v>-189</v>
      </c>
      <c r="N188" s="22">
        <v>124</v>
      </c>
      <c r="O188" s="19">
        <v>0</v>
      </c>
      <c r="P188" s="19">
        <v>0</v>
      </c>
      <c r="Q188" s="9" t="s">
        <v>36</v>
      </c>
      <c r="R188" s="21"/>
      <c r="S188" s="20">
        <f>VLookups!$C$50</f>
        <v>-3580.614715990946</v>
      </c>
      <c r="T188" s="19">
        <v>0</v>
      </c>
      <c r="U188" s="9">
        <v>40</v>
      </c>
      <c r="V188" s="21">
        <f>V187-VLookups!$C$54</f>
        <v>-1420</v>
      </c>
      <c r="W188" s="21">
        <f>-VLookups!$C$59</f>
        <v>-200</v>
      </c>
      <c r="X188" s="21">
        <f>-[1]VLookups!$C$62</f>
        <v>-150</v>
      </c>
      <c r="Y188" s="20">
        <f>Y187*(1+VLookups!$C$57/12)</f>
        <v>-238.34287880997309</v>
      </c>
      <c r="Z188" s="9" t="s">
        <v>36</v>
      </c>
      <c r="AA188" s="9" t="s">
        <v>36</v>
      </c>
      <c r="AB188" s="20">
        <f t="shared" si="8"/>
        <v>2337.4502257515142</v>
      </c>
      <c r="AC188" s="20">
        <f t="shared" si="9"/>
        <v>273175.8319620465</v>
      </c>
    </row>
    <row r="189" spans="2:29" x14ac:dyDescent="0.25">
      <c r="B189" s="9">
        <v>185</v>
      </c>
      <c r="C189" s="9">
        <f t="shared" si="10"/>
        <v>38</v>
      </c>
      <c r="D189" s="9">
        <f t="shared" si="11"/>
        <v>5</v>
      </c>
      <c r="E189" s="20">
        <f>E177*(1+VLookups!$C$8)</f>
        <v>14336.263886573593</v>
      </c>
      <c r="F189" s="20">
        <f>-E189*VLookups!$C$10*2</f>
        <v>-860.17583319441553</v>
      </c>
      <c r="G189" s="19">
        <v>0</v>
      </c>
      <c r="H189" s="20">
        <f>(-VLookups!$C$13)*(E189+F189/2)</f>
        <v>-4046.6972072631288</v>
      </c>
      <c r="I189" s="20">
        <f>-PMT(VLookups!$C$16/12,180,-FV(VLookups!$C$16/12,72,,-VLookups!$C$15))</f>
        <v>-1244.1079432345916</v>
      </c>
      <c r="J189" s="20">
        <f>-PMT(VLookups!$C$20/12,180,-FV(VLookups!$C$20/12,24,,-VLookups!$C$19))</f>
        <v>-499.96299892623148</v>
      </c>
      <c r="K189" s="19">
        <v>0</v>
      </c>
      <c r="L189" s="19">
        <v>0</v>
      </c>
      <c r="M189" s="20">
        <f>M188-VLookups!$C$33</f>
        <v>-190</v>
      </c>
      <c r="N189" s="22">
        <v>125</v>
      </c>
      <c r="O189" s="19">
        <v>0</v>
      </c>
      <c r="P189" s="19">
        <v>0</v>
      </c>
      <c r="Q189" s="9" t="s">
        <v>36</v>
      </c>
      <c r="R189" s="21"/>
      <c r="S189" s="20">
        <f>VLookups!$C$50</f>
        <v>-3580.614715990946</v>
      </c>
      <c r="T189" s="19">
        <v>0</v>
      </c>
      <c r="U189" s="9">
        <v>41</v>
      </c>
      <c r="V189" s="21">
        <f>V188-VLookups!$C$54</f>
        <v>-1425</v>
      </c>
      <c r="W189" s="21">
        <f>-VLookups!$C$59</f>
        <v>-200</v>
      </c>
      <c r="X189" s="21">
        <f>-[1]VLookups!$C$62</f>
        <v>-150</v>
      </c>
      <c r="Y189" s="20">
        <f>Y188*(1+VLookups!$C$57/12)</f>
        <v>-239.03804553983551</v>
      </c>
      <c r="Z189" s="9" t="s">
        <v>36</v>
      </c>
      <c r="AA189" s="9" t="s">
        <v>36</v>
      </c>
      <c r="AB189" s="20">
        <f t="shared" si="8"/>
        <v>2330.755059021652</v>
      </c>
      <c r="AC189" s="20">
        <f t="shared" si="9"/>
        <v>275961.88007433823</v>
      </c>
    </row>
    <row r="190" spans="2:29" x14ac:dyDescent="0.25">
      <c r="B190" s="9">
        <v>186</v>
      </c>
      <c r="C190" s="9">
        <f t="shared" si="10"/>
        <v>38</v>
      </c>
      <c r="D190" s="9">
        <f t="shared" si="11"/>
        <v>6</v>
      </c>
      <c r="E190" s="20">
        <f>E178*(1+VLookups!$C$8)</f>
        <v>14336.263886573593</v>
      </c>
      <c r="F190" s="20">
        <f>-E190*VLookups!$C$10*2</f>
        <v>-860.17583319441553</v>
      </c>
      <c r="G190" s="19">
        <v>0</v>
      </c>
      <c r="H190" s="20">
        <f>(-VLookups!$C$13)*(E190+F190/2)</f>
        <v>-4046.6972072631288</v>
      </c>
      <c r="I190" s="20">
        <f>-PMT(VLookups!$C$16/12,180,-FV(VLookups!$C$16/12,72,,-VLookups!$C$15))</f>
        <v>-1244.1079432345916</v>
      </c>
      <c r="J190" s="20">
        <f>-PMT(VLookups!$C$20/12,180,-FV(VLookups!$C$20/12,24,,-VLookups!$C$19))</f>
        <v>-499.96299892623148</v>
      </c>
      <c r="K190" s="19">
        <v>0</v>
      </c>
      <c r="L190" s="19">
        <v>0</v>
      </c>
      <c r="M190" s="20">
        <f>M189-VLookups!$C$33</f>
        <v>-191</v>
      </c>
      <c r="N190" s="22">
        <v>126</v>
      </c>
      <c r="O190" s="19">
        <v>0</v>
      </c>
      <c r="P190" s="19">
        <v>0</v>
      </c>
      <c r="Q190" s="9" t="s">
        <v>36</v>
      </c>
      <c r="R190" s="21"/>
      <c r="S190" s="20">
        <f>VLookups!$C$50</f>
        <v>-3580.614715990946</v>
      </c>
      <c r="T190" s="19">
        <v>0</v>
      </c>
      <c r="U190" s="9">
        <v>42</v>
      </c>
      <c r="V190" s="21">
        <f>V189-VLookups!$C$54</f>
        <v>-1430</v>
      </c>
      <c r="W190" s="21">
        <f>-VLookups!$C$59</f>
        <v>-200</v>
      </c>
      <c r="X190" s="21">
        <f>-[1]VLookups!$C$62</f>
        <v>-150</v>
      </c>
      <c r="Y190" s="20">
        <f>Y189*(1+VLookups!$C$57/12)</f>
        <v>-239.73523983932671</v>
      </c>
      <c r="Z190" s="9" t="s">
        <v>36</v>
      </c>
      <c r="AA190" s="9" t="s">
        <v>36</v>
      </c>
      <c r="AB190" s="20">
        <f t="shared" si="8"/>
        <v>2324.0578647221605</v>
      </c>
      <c r="AC190" s="20">
        <f t="shared" si="9"/>
        <v>278745.87440585095</v>
      </c>
    </row>
    <row r="191" spans="2:29" x14ac:dyDescent="0.25">
      <c r="B191" s="9">
        <v>187</v>
      </c>
      <c r="C191" s="9">
        <f t="shared" si="10"/>
        <v>38</v>
      </c>
      <c r="D191" s="9">
        <f t="shared" si="11"/>
        <v>7</v>
      </c>
      <c r="E191" s="20">
        <f>E179*(1+VLookups!$C$8)</f>
        <v>14336.263886573593</v>
      </c>
      <c r="F191" s="20">
        <f>-E191*VLookups!$C$10*2</f>
        <v>-860.17583319441553</v>
      </c>
      <c r="G191" s="19">
        <v>0</v>
      </c>
      <c r="H191" s="20">
        <f>(-VLookups!$C$13)*(E191+F191/2)</f>
        <v>-4046.6972072631288</v>
      </c>
      <c r="I191" s="20">
        <f>-PMT(VLookups!$C$16/12,180,-FV(VLookups!$C$16/12,72,,-VLookups!$C$15))</f>
        <v>-1244.1079432345916</v>
      </c>
      <c r="J191" s="20">
        <f>-PMT(VLookups!$C$20/12,180,-FV(VLookups!$C$20/12,24,,-VLookups!$C$19))</f>
        <v>-499.96299892623148</v>
      </c>
      <c r="K191" s="19">
        <v>0</v>
      </c>
      <c r="L191" s="19">
        <v>0</v>
      </c>
      <c r="M191" s="20">
        <f>M190-VLookups!$C$33</f>
        <v>-192</v>
      </c>
      <c r="N191" s="22">
        <v>127</v>
      </c>
      <c r="O191" s="19">
        <v>0</v>
      </c>
      <c r="P191" s="19">
        <v>0</v>
      </c>
      <c r="Q191" s="9" t="s">
        <v>36</v>
      </c>
      <c r="R191" s="21"/>
      <c r="S191" s="20">
        <f>VLookups!$C$50</f>
        <v>-3580.614715990946</v>
      </c>
      <c r="T191" s="19">
        <v>0</v>
      </c>
      <c r="U191" s="9">
        <v>43</v>
      </c>
      <c r="V191" s="21">
        <f>V190-VLookups!$C$54</f>
        <v>-1435</v>
      </c>
      <c r="W191" s="21">
        <f>-VLookups!$C$59</f>
        <v>-200</v>
      </c>
      <c r="X191" s="21">
        <f>-[1]VLookups!$C$62</f>
        <v>-150</v>
      </c>
      <c r="Y191" s="20">
        <f>Y190*(1+VLookups!$C$57/12)</f>
        <v>-240.43446762219142</v>
      </c>
      <c r="Z191" s="9" t="s">
        <v>36</v>
      </c>
      <c r="AA191" s="9" t="s">
        <v>36</v>
      </c>
      <c r="AB191" s="20">
        <f t="shared" si="8"/>
        <v>2317.358636939296</v>
      </c>
      <c r="AC191" s="20">
        <f t="shared" si="9"/>
        <v>281527.80950013339</v>
      </c>
    </row>
    <row r="192" spans="2:29" x14ac:dyDescent="0.25">
      <c r="B192" s="9">
        <v>188</v>
      </c>
      <c r="C192" s="9">
        <f t="shared" si="10"/>
        <v>38</v>
      </c>
      <c r="D192" s="9">
        <f t="shared" si="11"/>
        <v>8</v>
      </c>
      <c r="E192" s="20">
        <f>E180*(1+VLookups!$C$8)</f>
        <v>14336.263886573593</v>
      </c>
      <c r="F192" s="20">
        <f>-E192*VLookups!$C$10*2</f>
        <v>-860.17583319441553</v>
      </c>
      <c r="G192" s="19">
        <v>0</v>
      </c>
      <c r="H192" s="20">
        <f>(-VLookups!$C$13)*(E192+F192/2)</f>
        <v>-4046.6972072631288</v>
      </c>
      <c r="I192" s="20">
        <f>-PMT(VLookups!$C$16/12,180,-FV(VLookups!$C$16/12,72,,-VLookups!$C$15))</f>
        <v>-1244.1079432345916</v>
      </c>
      <c r="J192" s="20">
        <f>-PMT(VLookups!$C$20/12,180,-FV(VLookups!$C$20/12,24,,-VLookups!$C$19))</f>
        <v>-499.96299892623148</v>
      </c>
      <c r="K192" s="19">
        <v>0</v>
      </c>
      <c r="L192" s="19">
        <v>0</v>
      </c>
      <c r="M192" s="20">
        <f>M191-VLookups!$C$33</f>
        <v>-193</v>
      </c>
      <c r="N192" s="22">
        <v>128</v>
      </c>
      <c r="O192" s="19">
        <v>0</v>
      </c>
      <c r="P192" s="19">
        <v>0</v>
      </c>
      <c r="Q192" s="9" t="s">
        <v>36</v>
      </c>
      <c r="R192" s="21"/>
      <c r="S192" s="20">
        <f>VLookups!$C$50</f>
        <v>-3580.614715990946</v>
      </c>
      <c r="T192" s="19">
        <v>0</v>
      </c>
      <c r="U192" s="9">
        <v>44</v>
      </c>
      <c r="V192" s="21">
        <f>V191-VLookups!$C$54</f>
        <v>-1440</v>
      </c>
      <c r="W192" s="21">
        <f>-VLookups!$C$59</f>
        <v>-200</v>
      </c>
      <c r="X192" s="21">
        <f>-[1]VLookups!$C$62</f>
        <v>-150</v>
      </c>
      <c r="Y192" s="20">
        <f>Y191*(1+VLookups!$C$57/12)</f>
        <v>-241.13573481942282</v>
      </c>
      <c r="Z192" s="9" t="s">
        <v>36</v>
      </c>
      <c r="AA192" s="9" t="s">
        <v>36</v>
      </c>
      <c r="AB192" s="20">
        <f t="shared" si="8"/>
        <v>2310.6573697420645</v>
      </c>
      <c r="AC192" s="20">
        <f t="shared" si="9"/>
        <v>284307.67988570902</v>
      </c>
    </row>
    <row r="193" spans="2:29" x14ac:dyDescent="0.25">
      <c r="B193" s="9">
        <v>189</v>
      </c>
      <c r="C193" s="9">
        <f t="shared" si="10"/>
        <v>38</v>
      </c>
      <c r="D193" s="9">
        <f t="shared" si="11"/>
        <v>9</v>
      </c>
      <c r="E193" s="20">
        <f>E181*(1+VLookups!$C$8)</f>
        <v>14336.263886573593</v>
      </c>
      <c r="F193" s="20">
        <f>-E193*VLookups!$C$10*2</f>
        <v>-860.17583319441553</v>
      </c>
      <c r="G193" s="19">
        <v>0</v>
      </c>
      <c r="H193" s="20">
        <f>(-VLookups!$C$13)*(E193+F193/2)</f>
        <v>-4046.6972072631288</v>
      </c>
      <c r="I193" s="20">
        <f>-PMT(VLookups!$C$16/12,180,-FV(VLookups!$C$16/12,72,,-VLookups!$C$15))</f>
        <v>-1244.1079432345916</v>
      </c>
      <c r="J193" s="20">
        <f>-PMT(VLookups!$C$20/12,180,-FV(VLookups!$C$20/12,24,,-VLookups!$C$19))</f>
        <v>-499.96299892623148</v>
      </c>
      <c r="K193" s="19">
        <v>0</v>
      </c>
      <c r="L193" s="19">
        <v>0</v>
      </c>
      <c r="M193" s="20">
        <f>M192-VLookups!$C$33</f>
        <v>-194</v>
      </c>
      <c r="N193" s="22">
        <v>129</v>
      </c>
      <c r="O193" s="19">
        <v>0</v>
      </c>
      <c r="P193" s="19">
        <v>0</v>
      </c>
      <c r="Q193" s="9" t="s">
        <v>36</v>
      </c>
      <c r="R193" s="21"/>
      <c r="S193" s="20">
        <f>VLookups!$C$50</f>
        <v>-3580.614715990946</v>
      </c>
      <c r="T193" s="19">
        <v>0</v>
      </c>
      <c r="U193" s="9">
        <v>45</v>
      </c>
      <c r="V193" s="21">
        <f>V192-VLookups!$C$54</f>
        <v>-1445</v>
      </c>
      <c r="W193" s="21">
        <f>-VLookups!$C$59</f>
        <v>-200</v>
      </c>
      <c r="X193" s="21">
        <f>-[1]VLookups!$C$62</f>
        <v>-150</v>
      </c>
      <c r="Y193" s="20">
        <f>Y192*(1+VLookups!$C$57/12)</f>
        <v>-241.8390473793128</v>
      </c>
      <c r="Z193" s="9" t="s">
        <v>36</v>
      </c>
      <c r="AA193" s="9" t="s">
        <v>36</v>
      </c>
      <c r="AB193" s="20">
        <f t="shared" si="8"/>
        <v>2303.9540571821744</v>
      </c>
      <c r="AC193" s="20">
        <f t="shared" si="9"/>
        <v>287085.48007603409</v>
      </c>
    </row>
    <row r="194" spans="2:29" x14ac:dyDescent="0.25">
      <c r="B194" s="9">
        <v>190</v>
      </c>
      <c r="C194" s="9">
        <f t="shared" si="10"/>
        <v>38</v>
      </c>
      <c r="D194" s="9">
        <f t="shared" si="11"/>
        <v>10</v>
      </c>
      <c r="E194" s="20">
        <f>E182*(1+VLookups!$C$8)</f>
        <v>14336.263886573593</v>
      </c>
      <c r="F194" s="20">
        <f>-E194*VLookups!$C$10*2</f>
        <v>-860.17583319441553</v>
      </c>
      <c r="G194" s="19">
        <v>0</v>
      </c>
      <c r="H194" s="20">
        <f>(-VLookups!$C$13)*(E194+F194/2)</f>
        <v>-4046.6972072631288</v>
      </c>
      <c r="I194" s="20">
        <f>-PMT(VLookups!$C$16/12,180,-FV(VLookups!$C$16/12,72,,-VLookups!$C$15))</f>
        <v>-1244.1079432345916</v>
      </c>
      <c r="J194" s="20">
        <f>-PMT(VLookups!$C$20/12,180,-FV(VLookups!$C$20/12,24,,-VLookups!$C$19))</f>
        <v>-499.96299892623148</v>
      </c>
      <c r="K194" s="19">
        <v>0</v>
      </c>
      <c r="L194" s="19">
        <v>0</v>
      </c>
      <c r="M194" s="20">
        <f>M193-VLookups!$C$33</f>
        <v>-195</v>
      </c>
      <c r="N194" s="22">
        <v>130</v>
      </c>
      <c r="O194" s="19">
        <v>0</v>
      </c>
      <c r="P194" s="19">
        <v>0</v>
      </c>
      <c r="Q194" s="9" t="s">
        <v>36</v>
      </c>
      <c r="R194" s="21"/>
      <c r="S194" s="20">
        <f>VLookups!$C$50</f>
        <v>-3580.614715990946</v>
      </c>
      <c r="T194" s="19">
        <v>0</v>
      </c>
      <c r="U194" s="9">
        <v>46</v>
      </c>
      <c r="V194" s="21">
        <f>V193-VLookups!$C$54</f>
        <v>-1450</v>
      </c>
      <c r="W194" s="21">
        <f>-VLookups!$C$59</f>
        <v>-200</v>
      </c>
      <c r="X194" s="21">
        <f>-[1]VLookups!$C$62</f>
        <v>-150</v>
      </c>
      <c r="Y194" s="20">
        <f>Y193*(1+VLookups!$C$57/12)</f>
        <v>-242.54441126750245</v>
      </c>
      <c r="Z194" s="9" t="s">
        <v>36</v>
      </c>
      <c r="AA194" s="9" t="s">
        <v>36</v>
      </c>
      <c r="AB194" s="20">
        <f t="shared" si="8"/>
        <v>2297.2486932939851</v>
      </c>
      <c r="AC194" s="20">
        <f t="shared" si="9"/>
        <v>289861.20456945483</v>
      </c>
    </row>
    <row r="195" spans="2:29" x14ac:dyDescent="0.25">
      <c r="B195" s="9">
        <v>191</v>
      </c>
      <c r="C195" s="9">
        <f t="shared" si="10"/>
        <v>38</v>
      </c>
      <c r="D195" s="9">
        <f t="shared" si="11"/>
        <v>11</v>
      </c>
      <c r="E195" s="20">
        <f>E183*(1+VLookups!$C$8)</f>
        <v>14336.263886573593</v>
      </c>
      <c r="F195" s="20">
        <f>-E195*VLookups!$C$10*2</f>
        <v>-860.17583319441553</v>
      </c>
      <c r="G195" s="19">
        <v>0</v>
      </c>
      <c r="H195" s="20">
        <f>(-VLookups!$C$13)*(E195+F195/2)</f>
        <v>-4046.6972072631288</v>
      </c>
      <c r="I195" s="20">
        <f>-PMT(VLookups!$C$16/12,180,-FV(VLookups!$C$16/12,72,,-VLookups!$C$15))</f>
        <v>-1244.1079432345916</v>
      </c>
      <c r="J195" s="20">
        <f>-PMT(VLookups!$C$20/12,180,-FV(VLookups!$C$20/12,24,,-VLookups!$C$19))</f>
        <v>-499.96299892623148</v>
      </c>
      <c r="K195" s="19">
        <v>0</v>
      </c>
      <c r="L195" s="19">
        <v>0</v>
      </c>
      <c r="M195" s="20">
        <f>M194-VLookups!$C$33</f>
        <v>-196</v>
      </c>
      <c r="N195" s="22">
        <v>131</v>
      </c>
      <c r="O195" s="19">
        <v>0</v>
      </c>
      <c r="P195" s="19">
        <v>0</v>
      </c>
      <c r="Q195" s="9" t="s">
        <v>36</v>
      </c>
      <c r="R195" s="21"/>
      <c r="S195" s="20">
        <f>VLookups!$C$50</f>
        <v>-3580.614715990946</v>
      </c>
      <c r="T195" s="19">
        <v>0</v>
      </c>
      <c r="U195" s="9">
        <v>47</v>
      </c>
      <c r="V195" s="21">
        <f>V194-VLookups!$C$54</f>
        <v>-1455</v>
      </c>
      <c r="W195" s="21">
        <f>-VLookups!$C$59</f>
        <v>-200</v>
      </c>
      <c r="X195" s="21">
        <f>-[1]VLookups!$C$62</f>
        <v>-150</v>
      </c>
      <c r="Y195" s="20">
        <f>Y194*(1+VLookups!$C$57/12)</f>
        <v>-243.25183246703267</v>
      </c>
      <c r="Z195" s="9" t="s">
        <v>36</v>
      </c>
      <c r="AA195" s="9" t="s">
        <v>36</v>
      </c>
      <c r="AB195" s="20">
        <f t="shared" si="8"/>
        <v>2290.5412720944546</v>
      </c>
      <c r="AC195" s="20">
        <f t="shared" si="9"/>
        <v>292634.84784916509</v>
      </c>
    </row>
    <row r="196" spans="2:29" x14ac:dyDescent="0.25">
      <c r="B196" s="9">
        <v>192</v>
      </c>
      <c r="C196" s="9">
        <f t="shared" si="10"/>
        <v>39</v>
      </c>
      <c r="D196" s="9">
        <f t="shared" si="11"/>
        <v>0</v>
      </c>
      <c r="E196" s="20">
        <f>E184*(1+VLookups!$C$8)</f>
        <v>14838.033122603669</v>
      </c>
      <c r="F196" s="20">
        <f>-E196*VLookups!$C$10*2</f>
        <v>-890.28198735622004</v>
      </c>
      <c r="G196" s="19">
        <v>0</v>
      </c>
      <c r="H196" s="20">
        <f>(-VLookups!$C$13)*(E196+F196/2)</f>
        <v>-4188.3316095173386</v>
      </c>
      <c r="I196" s="20">
        <f>-PMT(VLookups!$C$16/12,180,-FV(VLookups!$C$16/12,72,,-VLookups!$C$15))</f>
        <v>-1244.1079432345916</v>
      </c>
      <c r="J196" s="20">
        <f>-PMT(VLookups!$C$20/12,180,-FV(VLookups!$C$20/12,24,,-VLookups!$C$19))</f>
        <v>-499.96299892623148</v>
      </c>
      <c r="K196" s="19">
        <v>0</v>
      </c>
      <c r="L196" s="19">
        <v>0</v>
      </c>
      <c r="M196" s="20">
        <f>M195-VLookups!$C$33</f>
        <v>-197</v>
      </c>
      <c r="N196" s="22">
        <v>132</v>
      </c>
      <c r="O196" s="19">
        <v>0</v>
      </c>
      <c r="P196" s="19">
        <v>0</v>
      </c>
      <c r="Q196" s="9" t="s">
        <v>36</v>
      </c>
      <c r="R196" s="21"/>
      <c r="S196" s="20">
        <f>VLookups!$C$50</f>
        <v>-3580.614715990946</v>
      </c>
      <c r="T196" s="19">
        <v>0</v>
      </c>
      <c r="U196" s="9">
        <v>48</v>
      </c>
      <c r="V196" s="21">
        <f>V195-VLookups!$C$54</f>
        <v>-1460</v>
      </c>
      <c r="W196" s="21">
        <f>-VLookups!$C$59</f>
        <v>-200</v>
      </c>
      <c r="X196" s="21">
        <f>-[1]VLookups!$C$62</f>
        <v>-150</v>
      </c>
      <c r="Y196" s="20">
        <f>Y195*(1+VLookups!$C$57/12)</f>
        <v>-243.96131697839485</v>
      </c>
      <c r="Z196" s="9" t="s">
        <v>36</v>
      </c>
      <c r="AA196" s="9" t="s">
        <v>36</v>
      </c>
      <c r="AB196" s="20">
        <f t="shared" si="8"/>
        <v>2628.9135442780553</v>
      </c>
      <c r="AC196" s="20">
        <f t="shared" si="9"/>
        <v>295751.48613985843</v>
      </c>
    </row>
    <row r="197" spans="2:29" x14ac:dyDescent="0.25">
      <c r="B197" s="9">
        <v>193</v>
      </c>
      <c r="C197" s="9">
        <f t="shared" si="10"/>
        <v>39</v>
      </c>
      <c r="D197" s="9">
        <f t="shared" si="11"/>
        <v>1</v>
      </c>
      <c r="E197" s="20">
        <f>E185*(1+VLookups!$C$8)</f>
        <v>14838.033122603669</v>
      </c>
      <c r="F197" s="20">
        <f>-E197*VLookups!$C$10*2</f>
        <v>-890.28198735622004</v>
      </c>
      <c r="G197" s="19">
        <v>0</v>
      </c>
      <c r="H197" s="20">
        <f>(-VLookups!$C$13)*(E197+F197/2)</f>
        <v>-4188.3316095173386</v>
      </c>
      <c r="I197" s="20">
        <f>-PMT(VLookups!$C$16/12,180,-FV(VLookups!$C$16/12,72,,-VLookups!$C$15))</f>
        <v>-1244.1079432345916</v>
      </c>
      <c r="J197" s="20">
        <f>-PMT(VLookups!$C$20/12,180,-FV(VLookups!$C$20/12,24,,-VLookups!$C$19))</f>
        <v>-499.96299892623148</v>
      </c>
      <c r="K197" s="19">
        <v>0</v>
      </c>
      <c r="L197" s="19">
        <v>0</v>
      </c>
      <c r="M197" s="20">
        <f>M196-VLookups!$C$33</f>
        <v>-198</v>
      </c>
      <c r="N197" s="22">
        <v>133</v>
      </c>
      <c r="O197" s="19">
        <v>0</v>
      </c>
      <c r="P197" s="19">
        <v>0</v>
      </c>
      <c r="Q197" s="9" t="s">
        <v>36</v>
      </c>
      <c r="R197" s="21"/>
      <c r="S197" s="20">
        <f>VLookups!$C$50</f>
        <v>-3580.614715990946</v>
      </c>
      <c r="T197" s="19">
        <v>0</v>
      </c>
      <c r="U197" s="9">
        <v>49</v>
      </c>
      <c r="V197" s="21">
        <f>V196-VLookups!$C$54</f>
        <v>-1465</v>
      </c>
      <c r="W197" s="21">
        <f>-VLookups!$C$59</f>
        <v>-200</v>
      </c>
      <c r="X197" s="21">
        <f>-[1]VLookups!$C$62</f>
        <v>-150</v>
      </c>
      <c r="Y197" s="20">
        <f>Y196*(1+VLookups!$C$57/12)</f>
        <v>-244.67287081958185</v>
      </c>
      <c r="Z197" s="9" t="s">
        <v>36</v>
      </c>
      <c r="AA197" s="9" t="s">
        <v>36</v>
      </c>
      <c r="AB197" s="20">
        <f t="shared" ref="AB197:AB260" si="12">SUM(E197,F197/2,H197,I197,K197,L197,M197,O197,P197,R197,S197,T197,V197,W197,X197,Y197,G197,J197,Z197,AA197)</f>
        <v>2622.2019904368681</v>
      </c>
      <c r="AC197" s="20">
        <f t="shared" si="9"/>
        <v>298866.60727386177</v>
      </c>
    </row>
    <row r="198" spans="2:29" x14ac:dyDescent="0.25">
      <c r="B198" s="9">
        <v>194</v>
      </c>
      <c r="C198" s="9">
        <f t="shared" si="10"/>
        <v>39</v>
      </c>
      <c r="D198" s="9">
        <f t="shared" si="11"/>
        <v>2</v>
      </c>
      <c r="E198" s="20">
        <f>E186*(1+VLookups!$C$8)</f>
        <v>14838.033122603669</v>
      </c>
      <c r="F198" s="20">
        <f>-E198*VLookups!$C$10*2</f>
        <v>-890.28198735622004</v>
      </c>
      <c r="G198" s="19">
        <v>0</v>
      </c>
      <c r="H198" s="20">
        <f>(-VLookups!$C$13)*(E198+F198/2)</f>
        <v>-4188.3316095173386</v>
      </c>
      <c r="I198" s="20">
        <f>-PMT(VLookups!$C$16/12,180,-FV(VLookups!$C$16/12,72,,-VLookups!$C$15))</f>
        <v>-1244.1079432345916</v>
      </c>
      <c r="J198" s="20">
        <f>-PMT(VLookups!$C$20/12,180,-FV(VLookups!$C$20/12,24,,-VLookups!$C$19))</f>
        <v>-499.96299892623148</v>
      </c>
      <c r="K198" s="19">
        <v>0</v>
      </c>
      <c r="L198" s="19">
        <v>0</v>
      </c>
      <c r="M198" s="20">
        <f>M197-VLookups!$C$33</f>
        <v>-199</v>
      </c>
      <c r="N198" s="22">
        <v>134</v>
      </c>
      <c r="O198" s="19">
        <v>0</v>
      </c>
      <c r="P198" s="19">
        <v>0</v>
      </c>
      <c r="Q198" s="9" t="s">
        <v>36</v>
      </c>
      <c r="R198" s="21"/>
      <c r="S198" s="20">
        <f>VLookups!$C$50</f>
        <v>-3580.614715990946</v>
      </c>
      <c r="T198" s="19">
        <v>0</v>
      </c>
      <c r="U198" s="9">
        <v>50</v>
      </c>
      <c r="V198" s="21">
        <f>V197-VLookups!$C$54</f>
        <v>-1470</v>
      </c>
      <c r="W198" s="21">
        <f>-VLookups!$C$59</f>
        <v>-200</v>
      </c>
      <c r="X198" s="21">
        <f>-[1]VLookups!$C$62</f>
        <v>-150</v>
      </c>
      <c r="Y198" s="20">
        <f>Y197*(1+VLookups!$C$57/12)</f>
        <v>-245.38650002613898</v>
      </c>
      <c r="Z198" s="9" t="s">
        <v>36</v>
      </c>
      <c r="AA198" s="9" t="s">
        <v>36</v>
      </c>
      <c r="AB198" s="20">
        <f t="shared" si="12"/>
        <v>2615.4883612303111</v>
      </c>
      <c r="AC198" s="20">
        <f t="shared" ref="AC198:AC261" si="13">AB198+AC197*(1+$AC$2/12)</f>
        <v>301980.20664721518</v>
      </c>
    </row>
    <row r="199" spans="2:29" x14ac:dyDescent="0.25">
      <c r="B199" s="9">
        <v>195</v>
      </c>
      <c r="C199" s="9">
        <f t="shared" si="10"/>
        <v>39</v>
      </c>
      <c r="D199" s="9">
        <f t="shared" si="11"/>
        <v>3</v>
      </c>
      <c r="E199" s="20">
        <f>E187*(1+VLookups!$C$8)</f>
        <v>14838.033122603669</v>
      </c>
      <c r="F199" s="20">
        <f>-E199*VLookups!$C$10*2</f>
        <v>-890.28198735622004</v>
      </c>
      <c r="G199" s="19">
        <v>0</v>
      </c>
      <c r="H199" s="20">
        <f>(-VLookups!$C$13)*(E199+F199/2)</f>
        <v>-4188.3316095173386</v>
      </c>
      <c r="I199" s="20">
        <f>-PMT(VLookups!$C$16/12,180,-FV(VLookups!$C$16/12,72,,-VLookups!$C$15))</f>
        <v>-1244.1079432345916</v>
      </c>
      <c r="J199" s="20">
        <f>-PMT(VLookups!$C$20/12,180,-FV(VLookups!$C$20/12,24,,-VLookups!$C$19))</f>
        <v>-499.96299892623148</v>
      </c>
      <c r="K199" s="19">
        <v>0</v>
      </c>
      <c r="L199" s="19">
        <v>0</v>
      </c>
      <c r="M199" s="20">
        <f>M198-VLookups!$C$33</f>
        <v>-200</v>
      </c>
      <c r="N199" s="22">
        <v>135</v>
      </c>
      <c r="O199" s="19">
        <v>0</v>
      </c>
      <c r="P199" s="19">
        <v>0</v>
      </c>
      <c r="Q199" s="9" t="s">
        <v>36</v>
      </c>
      <c r="R199" s="21"/>
      <c r="S199" s="20">
        <f>VLookups!$C$50</f>
        <v>-3580.614715990946</v>
      </c>
      <c r="T199" s="19">
        <v>0</v>
      </c>
      <c r="U199" s="9">
        <v>51</v>
      </c>
      <c r="V199" s="21">
        <f>V198-VLookups!$C$54</f>
        <v>-1475</v>
      </c>
      <c r="W199" s="21">
        <f>-VLookups!$C$59</f>
        <v>-200</v>
      </c>
      <c r="X199" s="21">
        <f>-[1]VLookups!$C$62</f>
        <v>-150</v>
      </c>
      <c r="Y199" s="20">
        <f>Y198*(1+VLookups!$C$57/12)</f>
        <v>-246.10221065121522</v>
      </c>
      <c r="Z199" s="9" t="s">
        <v>36</v>
      </c>
      <c r="AA199" s="9" t="s">
        <v>36</v>
      </c>
      <c r="AB199" s="20">
        <f t="shared" si="12"/>
        <v>2608.772650605235</v>
      </c>
      <c r="AC199" s="20">
        <f t="shared" si="13"/>
        <v>305092.27964223246</v>
      </c>
    </row>
    <row r="200" spans="2:29" x14ac:dyDescent="0.25">
      <c r="B200" s="9">
        <v>196</v>
      </c>
      <c r="C200" s="9">
        <f t="shared" si="10"/>
        <v>39</v>
      </c>
      <c r="D200" s="9">
        <f t="shared" si="11"/>
        <v>4</v>
      </c>
      <c r="E200" s="20">
        <f>E188*(1+VLookups!$C$8)</f>
        <v>14838.033122603669</v>
      </c>
      <c r="F200" s="20">
        <f>-E200*VLookups!$C$10*2</f>
        <v>-890.28198735622004</v>
      </c>
      <c r="G200" s="19">
        <v>0</v>
      </c>
      <c r="H200" s="20">
        <f>(-VLookups!$C$13)*(E200+F200/2)</f>
        <v>-4188.3316095173386</v>
      </c>
      <c r="I200" s="20">
        <f>-PMT(VLookups!$C$16/12,180,-FV(VLookups!$C$16/12,72,,-VLookups!$C$15))</f>
        <v>-1244.1079432345916</v>
      </c>
      <c r="J200" s="20">
        <f>-PMT(VLookups!$C$20/12,180,-FV(VLookups!$C$20/12,24,,-VLookups!$C$19))</f>
        <v>-499.96299892623148</v>
      </c>
      <c r="K200" s="19">
        <v>0</v>
      </c>
      <c r="L200" s="19">
        <v>0</v>
      </c>
      <c r="M200" s="20">
        <f>M199-VLookups!$C$33</f>
        <v>-201</v>
      </c>
      <c r="N200" s="22">
        <v>136</v>
      </c>
      <c r="O200" s="19">
        <v>0</v>
      </c>
      <c r="P200" s="19">
        <v>0</v>
      </c>
      <c r="Q200" s="9" t="s">
        <v>36</v>
      </c>
      <c r="R200" s="21"/>
      <c r="S200" s="20">
        <f>VLookups!$C$50</f>
        <v>-3580.614715990946</v>
      </c>
      <c r="T200" s="19">
        <v>0</v>
      </c>
      <c r="U200" s="9">
        <v>52</v>
      </c>
      <c r="V200" s="21">
        <f>V199-VLookups!$C$54</f>
        <v>-1480</v>
      </c>
      <c r="W200" s="21">
        <f>-VLookups!$C$59</f>
        <v>-200</v>
      </c>
      <c r="X200" s="21">
        <f>-[1]VLookups!$C$62</f>
        <v>-150</v>
      </c>
      <c r="Y200" s="20">
        <f>Y199*(1+VLookups!$C$57/12)</f>
        <v>-246.8200087656146</v>
      </c>
      <c r="Z200" s="9" t="s">
        <v>36</v>
      </c>
      <c r="AA200" s="9" t="s">
        <v>36</v>
      </c>
      <c r="AB200" s="20">
        <f t="shared" si="12"/>
        <v>2602.0548524908354</v>
      </c>
      <c r="AC200" s="20">
        <f t="shared" si="13"/>
        <v>308202.82162746036</v>
      </c>
    </row>
    <row r="201" spans="2:29" x14ac:dyDescent="0.25">
      <c r="B201" s="9">
        <v>197</v>
      </c>
      <c r="C201" s="9">
        <f t="shared" si="10"/>
        <v>39</v>
      </c>
      <c r="D201" s="9">
        <f t="shared" si="11"/>
        <v>5</v>
      </c>
      <c r="E201" s="20">
        <f>E189*(1+VLookups!$C$8)</f>
        <v>14838.033122603669</v>
      </c>
      <c r="F201" s="20">
        <f>-E201*VLookups!$C$10*2</f>
        <v>-890.28198735622004</v>
      </c>
      <c r="G201" s="19">
        <v>0</v>
      </c>
      <c r="H201" s="20">
        <f>(-VLookups!$C$13)*(E201+F201/2)</f>
        <v>-4188.3316095173386</v>
      </c>
      <c r="I201" s="20">
        <f>-PMT(VLookups!$C$16/12,180,-FV(VLookups!$C$16/12,72,,-VLookups!$C$15))</f>
        <v>-1244.1079432345916</v>
      </c>
      <c r="J201" s="20">
        <f>-PMT(VLookups!$C$20/12,180,-FV(VLookups!$C$20/12,24,,-VLookups!$C$19))</f>
        <v>-499.96299892623148</v>
      </c>
      <c r="K201" s="19">
        <v>0</v>
      </c>
      <c r="L201" s="19">
        <v>0</v>
      </c>
      <c r="M201" s="20">
        <f>M200-VLookups!$C$33</f>
        <v>-202</v>
      </c>
      <c r="N201" s="22">
        <v>137</v>
      </c>
      <c r="O201" s="19">
        <v>0</v>
      </c>
      <c r="P201" s="19">
        <v>0</v>
      </c>
      <c r="Q201" s="9" t="s">
        <v>36</v>
      </c>
      <c r="R201" s="21"/>
      <c r="S201" s="20">
        <f>VLookups!$C$50</f>
        <v>-3580.614715990946</v>
      </c>
      <c r="T201" s="19">
        <v>0</v>
      </c>
      <c r="U201" s="9">
        <v>53</v>
      </c>
      <c r="V201" s="21">
        <f>V200-VLookups!$C$54</f>
        <v>-1485</v>
      </c>
      <c r="W201" s="21">
        <f>-VLookups!$C$59</f>
        <v>-200</v>
      </c>
      <c r="X201" s="21">
        <f>-[1]VLookups!$C$62</f>
        <v>-150</v>
      </c>
      <c r="Y201" s="20">
        <f>Y200*(1+VLookups!$C$57/12)</f>
        <v>-247.53990045784764</v>
      </c>
      <c r="Z201" s="9" t="s">
        <v>36</v>
      </c>
      <c r="AA201" s="9" t="s">
        <v>36</v>
      </c>
      <c r="AB201" s="20">
        <f t="shared" si="12"/>
        <v>2595.3349607986024</v>
      </c>
      <c r="AC201" s="20">
        <f t="shared" si="13"/>
        <v>311311.82795763807</v>
      </c>
    </row>
    <row r="202" spans="2:29" x14ac:dyDescent="0.25">
      <c r="B202" s="9">
        <v>198</v>
      </c>
      <c r="C202" s="9">
        <f t="shared" si="10"/>
        <v>39</v>
      </c>
      <c r="D202" s="9">
        <f t="shared" si="11"/>
        <v>6</v>
      </c>
      <c r="E202" s="20">
        <f>E190*(1+VLookups!$C$8)</f>
        <v>14838.033122603669</v>
      </c>
      <c r="F202" s="20">
        <f>-E202*VLookups!$C$10*2</f>
        <v>-890.28198735622004</v>
      </c>
      <c r="G202" s="19">
        <v>0</v>
      </c>
      <c r="H202" s="20">
        <f>(-VLookups!$C$13)*(E202+F202/2)</f>
        <v>-4188.3316095173386</v>
      </c>
      <c r="I202" s="20">
        <f>-PMT(VLookups!$C$16/12,180,-FV(VLookups!$C$16/12,72,,-VLookups!$C$15))</f>
        <v>-1244.1079432345916</v>
      </c>
      <c r="J202" s="20">
        <f>-PMT(VLookups!$C$20/12,180,-FV(VLookups!$C$20/12,24,,-VLookups!$C$19))</f>
        <v>-499.96299892623148</v>
      </c>
      <c r="K202" s="19">
        <v>0</v>
      </c>
      <c r="L202" s="19">
        <v>0</v>
      </c>
      <c r="M202" s="20">
        <f>M201-VLookups!$C$33</f>
        <v>-203</v>
      </c>
      <c r="N202" s="22">
        <v>138</v>
      </c>
      <c r="O202" s="19">
        <v>0</v>
      </c>
      <c r="P202" s="19">
        <v>0</v>
      </c>
      <c r="Q202" s="9" t="s">
        <v>36</v>
      </c>
      <c r="R202" s="21"/>
      <c r="S202" s="20">
        <f>VLookups!$C$50</f>
        <v>-3580.614715990946</v>
      </c>
      <c r="T202" s="19">
        <v>0</v>
      </c>
      <c r="U202" s="9">
        <v>54</v>
      </c>
      <c r="V202" s="21">
        <f>V201-VLookups!$C$54</f>
        <v>-1490</v>
      </c>
      <c r="W202" s="21">
        <f>-VLookups!$C$59</f>
        <v>-200</v>
      </c>
      <c r="X202" s="21">
        <f>-[1]VLookups!$C$62</f>
        <v>-150</v>
      </c>
      <c r="Y202" s="20">
        <f>Y201*(1+VLookups!$C$57/12)</f>
        <v>-248.26189183418302</v>
      </c>
      <c r="Z202" s="9" t="s">
        <v>36</v>
      </c>
      <c r="AA202" s="9" t="s">
        <v>36</v>
      </c>
      <c r="AB202" s="20">
        <f t="shared" si="12"/>
        <v>2588.6129694222668</v>
      </c>
      <c r="AC202" s="20">
        <f t="shared" si="13"/>
        <v>314419.29397365637</v>
      </c>
    </row>
    <row r="203" spans="2:29" x14ac:dyDescent="0.25">
      <c r="B203" s="9">
        <v>199</v>
      </c>
      <c r="C203" s="9">
        <f t="shared" si="10"/>
        <v>39</v>
      </c>
      <c r="D203" s="9">
        <f t="shared" si="11"/>
        <v>7</v>
      </c>
      <c r="E203" s="20">
        <f>E191*(1+VLookups!$C$8)</f>
        <v>14838.033122603669</v>
      </c>
      <c r="F203" s="20">
        <f>-E203*VLookups!$C$10*2</f>
        <v>-890.28198735622004</v>
      </c>
      <c r="G203" s="19">
        <v>0</v>
      </c>
      <c r="H203" s="20">
        <f>(-VLookups!$C$13)*(E203+F203/2)</f>
        <v>-4188.3316095173386</v>
      </c>
      <c r="I203" s="20">
        <f>-PMT(VLookups!$C$16/12,180,-FV(VLookups!$C$16/12,72,,-VLookups!$C$15))</f>
        <v>-1244.1079432345916</v>
      </c>
      <c r="J203" s="20">
        <f>-PMT(VLookups!$C$20/12,180,-FV(VLookups!$C$20/12,24,,-VLookups!$C$19))</f>
        <v>-499.96299892623148</v>
      </c>
      <c r="K203" s="19">
        <v>0</v>
      </c>
      <c r="L203" s="19">
        <v>0</v>
      </c>
      <c r="M203" s="20">
        <f>M202-VLookups!$C$33</f>
        <v>-204</v>
      </c>
      <c r="N203" s="22">
        <v>139</v>
      </c>
      <c r="O203" s="19">
        <v>0</v>
      </c>
      <c r="P203" s="19">
        <v>0</v>
      </c>
      <c r="Q203" s="9" t="s">
        <v>36</v>
      </c>
      <c r="R203" s="21"/>
      <c r="S203" s="20">
        <f>VLookups!$C$50</f>
        <v>-3580.614715990946</v>
      </c>
      <c r="T203" s="19">
        <v>0</v>
      </c>
      <c r="U203" s="9">
        <v>55</v>
      </c>
      <c r="V203" s="21">
        <f>V202-VLookups!$C$54</f>
        <v>-1495</v>
      </c>
      <c r="W203" s="21">
        <f>-VLookups!$C$59</f>
        <v>-200</v>
      </c>
      <c r="X203" s="21">
        <f>-[1]VLookups!$C$62</f>
        <v>-150</v>
      </c>
      <c r="Y203" s="20">
        <f>Y202*(1+VLookups!$C$57/12)</f>
        <v>-248.9859890186994</v>
      </c>
      <c r="Z203" s="9" t="s">
        <v>36</v>
      </c>
      <c r="AA203" s="9" t="s">
        <v>36</v>
      </c>
      <c r="AB203" s="20">
        <f t="shared" si="12"/>
        <v>2581.8888722377505</v>
      </c>
      <c r="AC203" s="20">
        <f t="shared" si="13"/>
        <v>317525.21500251692</v>
      </c>
    </row>
    <row r="204" spans="2:29" x14ac:dyDescent="0.25">
      <c r="B204" s="9">
        <v>200</v>
      </c>
      <c r="C204" s="9">
        <f t="shared" si="10"/>
        <v>39</v>
      </c>
      <c r="D204" s="9">
        <f t="shared" si="11"/>
        <v>8</v>
      </c>
      <c r="E204" s="20">
        <f>E192*(1+VLookups!$C$8)</f>
        <v>14838.033122603669</v>
      </c>
      <c r="F204" s="20">
        <f>-E204*VLookups!$C$10*2</f>
        <v>-890.28198735622004</v>
      </c>
      <c r="G204" s="19">
        <v>0</v>
      </c>
      <c r="H204" s="20">
        <f>(-VLookups!$C$13)*(E204+F204/2)</f>
        <v>-4188.3316095173386</v>
      </c>
      <c r="I204" s="20">
        <f>-PMT(VLookups!$C$16/12,180,-FV(VLookups!$C$16/12,72,,-VLookups!$C$15))</f>
        <v>-1244.1079432345916</v>
      </c>
      <c r="J204" s="20">
        <f>-PMT(VLookups!$C$20/12,180,-FV(VLookups!$C$20/12,24,,-VLookups!$C$19))</f>
        <v>-499.96299892623148</v>
      </c>
      <c r="K204" s="19">
        <v>0</v>
      </c>
      <c r="L204" s="19">
        <v>0</v>
      </c>
      <c r="M204" s="20">
        <f>M203-VLookups!$C$33</f>
        <v>-205</v>
      </c>
      <c r="N204" s="22">
        <v>140</v>
      </c>
      <c r="O204" s="19">
        <v>0</v>
      </c>
      <c r="P204" s="19">
        <v>0</v>
      </c>
      <c r="Q204" s="9" t="s">
        <v>36</v>
      </c>
      <c r="R204" s="21"/>
      <c r="S204" s="20">
        <f>VLookups!$C$50</f>
        <v>-3580.614715990946</v>
      </c>
      <c r="T204" s="19">
        <v>0</v>
      </c>
      <c r="U204" s="9">
        <v>56</v>
      </c>
      <c r="V204" s="21">
        <f>V203-VLookups!$C$54</f>
        <v>-1500</v>
      </c>
      <c r="W204" s="21">
        <f>-VLookups!$C$59</f>
        <v>-200</v>
      </c>
      <c r="X204" s="21">
        <f>-[1]VLookups!$C$62</f>
        <v>-150</v>
      </c>
      <c r="Y204" s="20">
        <f>Y203*(1+VLookups!$C$57/12)</f>
        <v>-249.71219815333728</v>
      </c>
      <c r="Z204" s="9" t="s">
        <v>36</v>
      </c>
      <c r="AA204" s="9" t="s">
        <v>36</v>
      </c>
      <c r="AB204" s="20">
        <f t="shared" si="12"/>
        <v>2575.1626631031127</v>
      </c>
      <c r="AC204" s="20">
        <f t="shared" si="13"/>
        <v>320629.58635729091</v>
      </c>
    </row>
    <row r="205" spans="2:29" x14ac:dyDescent="0.25">
      <c r="B205" s="9">
        <v>201</v>
      </c>
      <c r="C205" s="9">
        <f t="shared" si="10"/>
        <v>39</v>
      </c>
      <c r="D205" s="9">
        <f t="shared" si="11"/>
        <v>9</v>
      </c>
      <c r="E205" s="20">
        <f>E193*(1+VLookups!$C$8)</f>
        <v>14838.033122603669</v>
      </c>
      <c r="F205" s="20">
        <f>-E205*VLookups!$C$10*2</f>
        <v>-890.28198735622004</v>
      </c>
      <c r="G205" s="19">
        <v>0</v>
      </c>
      <c r="H205" s="20">
        <f>(-VLookups!$C$13)*(E205+F205/2)</f>
        <v>-4188.3316095173386</v>
      </c>
      <c r="I205" s="20">
        <f>-PMT(VLookups!$C$16/12,180,-FV(VLookups!$C$16/12,72,,-VLookups!$C$15))</f>
        <v>-1244.1079432345916</v>
      </c>
      <c r="J205" s="20">
        <f>-PMT(VLookups!$C$20/12,180,-FV(VLookups!$C$20/12,24,,-VLookups!$C$19))</f>
        <v>-499.96299892623148</v>
      </c>
      <c r="K205" s="19">
        <v>0</v>
      </c>
      <c r="L205" s="19">
        <v>0</v>
      </c>
      <c r="M205" s="20">
        <f>M204-VLookups!$C$33</f>
        <v>-206</v>
      </c>
      <c r="N205" s="22">
        <v>141</v>
      </c>
      <c r="O205" s="19">
        <v>0</v>
      </c>
      <c r="P205" s="19">
        <v>0</v>
      </c>
      <c r="Q205" s="9" t="s">
        <v>36</v>
      </c>
      <c r="R205" s="21"/>
      <c r="S205" s="20">
        <f>VLookups!$C$50</f>
        <v>-3580.614715990946</v>
      </c>
      <c r="T205" s="19">
        <v>0</v>
      </c>
      <c r="U205" s="9">
        <v>57</v>
      </c>
      <c r="V205" s="21">
        <f>V204-VLookups!$C$54</f>
        <v>-1505</v>
      </c>
      <c r="W205" s="21">
        <f>-VLookups!$C$59</f>
        <v>-200</v>
      </c>
      <c r="X205" s="21">
        <f>-[1]VLookups!$C$62</f>
        <v>-150</v>
      </c>
      <c r="Y205" s="20">
        <f>Y204*(1+VLookups!$C$57/12)</f>
        <v>-250.44052539795118</v>
      </c>
      <c r="Z205" s="9" t="s">
        <v>36</v>
      </c>
      <c r="AA205" s="9" t="s">
        <v>36</v>
      </c>
      <c r="AB205" s="20">
        <f t="shared" si="12"/>
        <v>2568.4343358584988</v>
      </c>
      <c r="AC205" s="20">
        <f t="shared" si="13"/>
        <v>323732.40333707823</v>
      </c>
    </row>
    <row r="206" spans="2:29" x14ac:dyDescent="0.25">
      <c r="B206" s="9">
        <v>202</v>
      </c>
      <c r="C206" s="9">
        <f t="shared" si="10"/>
        <v>39</v>
      </c>
      <c r="D206" s="9">
        <f t="shared" si="11"/>
        <v>10</v>
      </c>
      <c r="E206" s="20">
        <f>E194*(1+VLookups!$C$8)</f>
        <v>14838.033122603669</v>
      </c>
      <c r="F206" s="20">
        <f>-E206*VLookups!$C$10*2</f>
        <v>-890.28198735622004</v>
      </c>
      <c r="G206" s="19">
        <v>0</v>
      </c>
      <c r="H206" s="20">
        <f>(-VLookups!$C$13)*(E206+F206/2)</f>
        <v>-4188.3316095173386</v>
      </c>
      <c r="I206" s="20">
        <f>-PMT(VLookups!$C$16/12,180,-FV(VLookups!$C$16/12,72,,-VLookups!$C$15))</f>
        <v>-1244.1079432345916</v>
      </c>
      <c r="J206" s="20">
        <f>-PMT(VLookups!$C$20/12,180,-FV(VLookups!$C$20/12,24,,-VLookups!$C$19))</f>
        <v>-499.96299892623148</v>
      </c>
      <c r="K206" s="19">
        <v>0</v>
      </c>
      <c r="L206" s="19">
        <v>0</v>
      </c>
      <c r="M206" s="20">
        <f>M205-VLookups!$C$33</f>
        <v>-207</v>
      </c>
      <c r="N206" s="22">
        <v>142</v>
      </c>
      <c r="O206" s="19">
        <v>0</v>
      </c>
      <c r="P206" s="19">
        <v>0</v>
      </c>
      <c r="Q206" s="9" t="s">
        <v>36</v>
      </c>
      <c r="R206" s="21"/>
      <c r="S206" s="20">
        <f>VLookups!$C$50</f>
        <v>-3580.614715990946</v>
      </c>
      <c r="T206" s="19">
        <v>0</v>
      </c>
      <c r="U206" s="9">
        <v>58</v>
      </c>
      <c r="V206" s="21">
        <f>V205-VLookups!$C$54</f>
        <v>-1510</v>
      </c>
      <c r="W206" s="21">
        <f>-VLookups!$C$59</f>
        <v>-200</v>
      </c>
      <c r="X206" s="21">
        <f>-[1]VLookups!$C$62</f>
        <v>-150</v>
      </c>
      <c r="Y206" s="20">
        <f>Y205*(1+VLookups!$C$57/12)</f>
        <v>-251.17097693036186</v>
      </c>
      <c r="Z206" s="9" t="s">
        <v>36</v>
      </c>
      <c r="AA206" s="9" t="s">
        <v>36</v>
      </c>
      <c r="AB206" s="20">
        <f t="shared" si="12"/>
        <v>2561.703884326088</v>
      </c>
      <c r="AC206" s="20">
        <f t="shared" si="13"/>
        <v>326833.66122696613</v>
      </c>
    </row>
    <row r="207" spans="2:29" x14ac:dyDescent="0.25">
      <c r="B207" s="9">
        <v>203</v>
      </c>
      <c r="C207" s="9">
        <f t="shared" si="10"/>
        <v>39</v>
      </c>
      <c r="D207" s="9">
        <f t="shared" si="11"/>
        <v>11</v>
      </c>
      <c r="E207" s="20">
        <f>E195*(1+VLookups!$C$8)</f>
        <v>14838.033122603669</v>
      </c>
      <c r="F207" s="20">
        <f>-E207*VLookups!$C$10*2</f>
        <v>-890.28198735622004</v>
      </c>
      <c r="G207" s="19">
        <v>0</v>
      </c>
      <c r="H207" s="20">
        <f>(-VLookups!$C$13)*(E207+F207/2)</f>
        <v>-4188.3316095173386</v>
      </c>
      <c r="I207" s="20">
        <f>-PMT(VLookups!$C$16/12,180,-FV(VLookups!$C$16/12,72,,-VLookups!$C$15))</f>
        <v>-1244.1079432345916</v>
      </c>
      <c r="J207" s="20">
        <f>-PMT(VLookups!$C$20/12,180,-FV(VLookups!$C$20/12,24,,-VLookups!$C$19))</f>
        <v>-499.96299892623148</v>
      </c>
      <c r="K207" s="19">
        <v>0</v>
      </c>
      <c r="L207" s="19">
        <v>0</v>
      </c>
      <c r="M207" s="20">
        <f>M206-VLookups!$C$33</f>
        <v>-208</v>
      </c>
      <c r="N207" s="22">
        <v>143</v>
      </c>
      <c r="O207" s="19">
        <v>0</v>
      </c>
      <c r="P207" s="19">
        <v>0</v>
      </c>
      <c r="Q207" s="9" t="s">
        <v>36</v>
      </c>
      <c r="R207" s="21"/>
      <c r="S207" s="20">
        <f>VLookups!$C$50</f>
        <v>-3580.614715990946</v>
      </c>
      <c r="T207" s="19">
        <v>0</v>
      </c>
      <c r="U207" s="9">
        <v>59</v>
      </c>
      <c r="V207" s="21">
        <f>V206-VLookups!$C$54</f>
        <v>-1515</v>
      </c>
      <c r="W207" s="21">
        <f>-VLookups!$C$59</f>
        <v>-200</v>
      </c>
      <c r="X207" s="21">
        <f>-[1]VLookups!$C$62</f>
        <v>-150</v>
      </c>
      <c r="Y207" s="20">
        <f>Y206*(1+VLookups!$C$57/12)</f>
        <v>-251.90355894640876</v>
      </c>
      <c r="Z207" s="9" t="s">
        <v>36</v>
      </c>
      <c r="AA207" s="9" t="s">
        <v>36</v>
      </c>
      <c r="AB207" s="20">
        <f t="shared" si="12"/>
        <v>2554.9713023100412</v>
      </c>
      <c r="AC207" s="20">
        <f t="shared" si="13"/>
        <v>329933.35529798781</v>
      </c>
    </row>
    <row r="208" spans="2:29" x14ac:dyDescent="0.25">
      <c r="B208" s="9">
        <v>204</v>
      </c>
      <c r="C208" s="9">
        <f t="shared" si="10"/>
        <v>40</v>
      </c>
      <c r="D208" s="9">
        <f t="shared" si="11"/>
        <v>0</v>
      </c>
      <c r="E208" s="20">
        <f>E196*(1+VLookups!$C$8)</f>
        <v>15357.364281894796</v>
      </c>
      <c r="F208" s="20">
        <f>-E208*VLookups!$C$10*2</f>
        <v>-921.44185691368773</v>
      </c>
      <c r="G208" s="19">
        <v>0</v>
      </c>
      <c r="H208" s="20">
        <f>(-VLookups!$C$13)*(E208+F208/2)</f>
        <v>-4334.9232158504446</v>
      </c>
      <c r="I208" s="20">
        <f>-PMT(VLookups!$C$16/12,180,-FV(VLookups!$C$16/12,72,,-VLookups!$C$15))</f>
        <v>-1244.1079432345916</v>
      </c>
      <c r="J208" s="20">
        <f>-PMT(VLookups!$C$20/12,180,-FV(VLookups!$C$20/12,24,,-VLookups!$C$19))</f>
        <v>-499.96299892623148</v>
      </c>
      <c r="K208" s="19">
        <v>0</v>
      </c>
      <c r="L208" s="19">
        <v>0</v>
      </c>
      <c r="M208" s="20">
        <f>M207-VLookups!$C$33</f>
        <v>-209</v>
      </c>
      <c r="N208" s="22">
        <v>144</v>
      </c>
      <c r="O208" s="19">
        <v>0</v>
      </c>
      <c r="P208" s="19">
        <v>0</v>
      </c>
      <c r="Q208" s="9" t="s">
        <v>36</v>
      </c>
      <c r="R208" s="21"/>
      <c r="S208" s="20">
        <f>VLookups!$C$50</f>
        <v>-3580.614715990946</v>
      </c>
      <c r="T208" s="19">
        <v>0</v>
      </c>
      <c r="U208" s="9">
        <v>60</v>
      </c>
      <c r="V208" s="21">
        <f>V207-VLookups!$C$54</f>
        <v>-1520</v>
      </c>
      <c r="W208" s="21">
        <f>-VLookups!$C$59</f>
        <v>-200</v>
      </c>
      <c r="X208" s="21">
        <f>-[1]VLookups!$C$62</f>
        <v>-150</v>
      </c>
      <c r="Y208" s="20">
        <f>Y207*(1+VLookups!$C$57/12)</f>
        <v>-252.63827766000247</v>
      </c>
      <c r="Z208" s="9" t="s">
        <v>36</v>
      </c>
      <c r="AA208" s="9" t="s">
        <v>36</v>
      </c>
      <c r="AB208" s="20">
        <f t="shared" si="12"/>
        <v>2905.3962017757358</v>
      </c>
      <c r="AC208" s="20">
        <f t="shared" si="13"/>
        <v>333388.64042526024</v>
      </c>
    </row>
    <row r="209" spans="2:29" x14ac:dyDescent="0.25">
      <c r="B209" s="9">
        <v>205</v>
      </c>
      <c r="C209" s="9">
        <f t="shared" ref="C209:C272" si="14">C197+1</f>
        <v>40</v>
      </c>
      <c r="D209" s="9">
        <f t="shared" si="11"/>
        <v>1</v>
      </c>
      <c r="E209" s="20">
        <f>E197*(1+VLookups!$C$8)</f>
        <v>15357.364281894796</v>
      </c>
      <c r="F209" s="20">
        <f>-E209*VLookups!$C$10*2</f>
        <v>-921.44185691368773</v>
      </c>
      <c r="G209" s="19">
        <v>0</v>
      </c>
      <c r="H209" s="20">
        <f>(-VLookups!$C$13)*(E209+F209/2)</f>
        <v>-4334.9232158504446</v>
      </c>
      <c r="I209" s="19">
        <v>0</v>
      </c>
      <c r="J209" s="19">
        <v>0</v>
      </c>
      <c r="K209" s="19">
        <v>0</v>
      </c>
      <c r="L209" s="19">
        <v>0</v>
      </c>
      <c r="M209" s="20">
        <f>M208-VLookups!$C$33</f>
        <v>-210</v>
      </c>
      <c r="N209" s="22">
        <v>145</v>
      </c>
      <c r="O209" s="19">
        <v>0</v>
      </c>
      <c r="P209" s="19">
        <v>0</v>
      </c>
      <c r="Q209" s="9" t="s">
        <v>36</v>
      </c>
      <c r="R209" s="21"/>
      <c r="S209" s="20">
        <f>VLookups!$C$50</f>
        <v>-3580.614715990946</v>
      </c>
      <c r="T209" s="19">
        <v>0</v>
      </c>
      <c r="U209" s="9">
        <v>61</v>
      </c>
      <c r="V209" s="21">
        <f>V208-VLookups!$C$54</f>
        <v>-1525</v>
      </c>
      <c r="W209" s="21">
        <f>-VLookups!$C$59</f>
        <v>-200</v>
      </c>
      <c r="X209" s="21">
        <f>-[1]VLookups!$C$62</f>
        <v>-150</v>
      </c>
      <c r="Y209" s="20">
        <f>Y208*(1+VLookups!$C$57/12)</f>
        <v>-253.37513930317749</v>
      </c>
      <c r="Z209" s="9" t="s">
        <v>36</v>
      </c>
      <c r="AA209" s="9" t="s">
        <v>36</v>
      </c>
      <c r="AB209" s="20">
        <f t="shared" si="12"/>
        <v>4642.7302822933852</v>
      </c>
      <c r="AC209" s="20">
        <f t="shared" si="13"/>
        <v>338587.01844159578</v>
      </c>
    </row>
    <row r="210" spans="2:29" x14ac:dyDescent="0.25">
      <c r="B210" s="9">
        <v>206</v>
      </c>
      <c r="C210" s="9">
        <f t="shared" si="14"/>
        <v>40</v>
      </c>
      <c r="D210" s="9">
        <f t="shared" ref="D210:D273" si="15">D198</f>
        <v>2</v>
      </c>
      <c r="E210" s="20">
        <f>E198*(1+VLookups!$C$8)</f>
        <v>15357.364281894796</v>
      </c>
      <c r="F210" s="20">
        <f>-E210*VLookups!$C$10*2</f>
        <v>-921.44185691368773</v>
      </c>
      <c r="G210" s="19">
        <v>0</v>
      </c>
      <c r="H210" s="20">
        <f>(-VLookups!$C$13)*(E210+F210/2)</f>
        <v>-4334.9232158504446</v>
      </c>
      <c r="I210" s="19">
        <v>0</v>
      </c>
      <c r="J210" s="19">
        <v>0</v>
      </c>
      <c r="K210" s="19">
        <v>0</v>
      </c>
      <c r="L210" s="19">
        <v>0</v>
      </c>
      <c r="M210" s="20">
        <f>M209-VLookups!$C$33</f>
        <v>-211</v>
      </c>
      <c r="N210" s="22">
        <v>146</v>
      </c>
      <c r="O210" s="19">
        <v>0</v>
      </c>
      <c r="P210" s="19">
        <v>0</v>
      </c>
      <c r="Q210" s="9" t="s">
        <v>36</v>
      </c>
      <c r="R210" s="21"/>
      <c r="S210" s="20">
        <f>VLookups!$C$50</f>
        <v>-3580.614715990946</v>
      </c>
      <c r="T210" s="19">
        <v>0</v>
      </c>
      <c r="U210" s="9">
        <v>62</v>
      </c>
      <c r="V210" s="21">
        <f>V209-VLookups!$C$54</f>
        <v>-1530</v>
      </c>
      <c r="W210" s="21">
        <f>-VLookups!$C$59</f>
        <v>-200</v>
      </c>
      <c r="X210" s="21">
        <f>-[1]VLookups!$C$62</f>
        <v>-150</v>
      </c>
      <c r="Y210" s="20">
        <f>Y209*(1+VLookups!$C$57/12)</f>
        <v>-254.11415012614509</v>
      </c>
      <c r="Z210" s="9" t="s">
        <v>36</v>
      </c>
      <c r="AA210" s="9" t="s">
        <v>36</v>
      </c>
      <c r="AB210" s="20">
        <f t="shared" si="12"/>
        <v>4635.9912714704169</v>
      </c>
      <c r="AC210" s="20">
        <f t="shared" si="13"/>
        <v>343787.3214104689</v>
      </c>
    </row>
    <row r="211" spans="2:29" x14ac:dyDescent="0.25">
      <c r="B211" s="9">
        <v>207</v>
      </c>
      <c r="C211" s="9">
        <f t="shared" si="14"/>
        <v>40</v>
      </c>
      <c r="D211" s="9">
        <f t="shared" si="15"/>
        <v>3</v>
      </c>
      <c r="E211" s="20">
        <f>E199*(1+VLookups!$C$8)</f>
        <v>15357.364281894796</v>
      </c>
      <c r="F211" s="20">
        <f>-E211*VLookups!$C$10*2</f>
        <v>-921.44185691368773</v>
      </c>
      <c r="G211" s="19">
        <v>0</v>
      </c>
      <c r="H211" s="20">
        <f>(-VLookups!$C$13)*(E211+F211/2)</f>
        <v>-4334.9232158504446</v>
      </c>
      <c r="I211" s="19">
        <v>0</v>
      </c>
      <c r="J211" s="19">
        <v>0</v>
      </c>
      <c r="K211" s="19">
        <v>0</v>
      </c>
      <c r="L211" s="19">
        <v>0</v>
      </c>
      <c r="M211" s="20">
        <f>M210-VLookups!$C$33</f>
        <v>-212</v>
      </c>
      <c r="N211" s="22">
        <v>147</v>
      </c>
      <c r="O211" s="19">
        <v>0</v>
      </c>
      <c r="P211" s="19">
        <v>0</v>
      </c>
      <c r="Q211" s="9" t="s">
        <v>36</v>
      </c>
      <c r="R211" s="21"/>
      <c r="S211" s="20">
        <f>VLookups!$C$50</f>
        <v>-3580.614715990946</v>
      </c>
      <c r="T211" s="19">
        <v>0</v>
      </c>
      <c r="U211" s="9">
        <v>63</v>
      </c>
      <c r="V211" s="21">
        <f>V210-VLookups!$C$54</f>
        <v>-1535</v>
      </c>
      <c r="W211" s="21">
        <f>-VLookups!$C$59</f>
        <v>-200</v>
      </c>
      <c r="X211" s="21">
        <f>-[1]VLookups!$C$62</f>
        <v>-150</v>
      </c>
      <c r="Y211" s="20">
        <f>Y210*(1+VLookups!$C$57/12)</f>
        <v>-254.85531639734634</v>
      </c>
      <c r="Z211" s="9" t="s">
        <v>36</v>
      </c>
      <c r="AA211" s="9" t="s">
        <v>36</v>
      </c>
      <c r="AB211" s="20">
        <f t="shared" si="12"/>
        <v>4629.2501051992158</v>
      </c>
      <c r="AC211" s="20">
        <f t="shared" si="13"/>
        <v>348989.55038468557</v>
      </c>
    </row>
    <row r="212" spans="2:29" x14ac:dyDescent="0.25">
      <c r="B212" s="9">
        <v>208</v>
      </c>
      <c r="C212" s="9">
        <f t="shared" si="14"/>
        <v>40</v>
      </c>
      <c r="D212" s="9">
        <f t="shared" si="15"/>
        <v>4</v>
      </c>
      <c r="E212" s="20">
        <f>E200*(1+VLookups!$C$8)</f>
        <v>15357.364281894796</v>
      </c>
      <c r="F212" s="20">
        <f>-E212*VLookups!$C$10*2</f>
        <v>-921.44185691368773</v>
      </c>
      <c r="G212" s="19">
        <v>0</v>
      </c>
      <c r="H212" s="20">
        <f>(-VLookups!$C$13)*(E212+F212/2)</f>
        <v>-4334.9232158504446</v>
      </c>
      <c r="I212" s="19">
        <v>0</v>
      </c>
      <c r="J212" s="19">
        <v>0</v>
      </c>
      <c r="K212" s="19">
        <v>0</v>
      </c>
      <c r="L212" s="19">
        <v>0</v>
      </c>
      <c r="M212" s="20">
        <f>M211-VLookups!$C$33</f>
        <v>-213</v>
      </c>
      <c r="N212" s="22">
        <v>148</v>
      </c>
      <c r="O212" s="19">
        <v>0</v>
      </c>
      <c r="P212" s="19">
        <v>0</v>
      </c>
      <c r="Q212" s="9" t="s">
        <v>36</v>
      </c>
      <c r="R212" s="21"/>
      <c r="S212" s="20">
        <f>VLookups!$C$50</f>
        <v>-3580.614715990946</v>
      </c>
      <c r="T212" s="19">
        <v>0</v>
      </c>
      <c r="U212" s="9">
        <v>64</v>
      </c>
      <c r="V212" s="21">
        <f>V211-VLookups!$C$54</f>
        <v>-1540</v>
      </c>
      <c r="W212" s="21">
        <f>-VLookups!$C$59</f>
        <v>-200</v>
      </c>
      <c r="X212" s="21">
        <f>-[1]VLookups!$C$62</f>
        <v>-150</v>
      </c>
      <c r="Y212" s="20">
        <f>Y211*(1+VLookups!$C$57/12)</f>
        <v>-255.59864440350526</v>
      </c>
      <c r="Z212" s="9" t="s">
        <v>36</v>
      </c>
      <c r="AA212" s="9" t="s">
        <v>36</v>
      </c>
      <c r="AB212" s="20">
        <f t="shared" si="12"/>
        <v>4622.5067771930571</v>
      </c>
      <c r="AC212" s="20">
        <f t="shared" si="13"/>
        <v>354193.70641251979</v>
      </c>
    </row>
    <row r="213" spans="2:29" x14ac:dyDescent="0.25">
      <c r="B213" s="9">
        <v>209</v>
      </c>
      <c r="C213" s="9">
        <f t="shared" si="14"/>
        <v>40</v>
      </c>
      <c r="D213" s="9">
        <f t="shared" si="15"/>
        <v>5</v>
      </c>
      <c r="E213" s="20">
        <f>E201*(1+VLookups!$C$8)</f>
        <v>15357.364281894796</v>
      </c>
      <c r="F213" s="20">
        <f>-E213*VLookups!$C$10*2</f>
        <v>-921.44185691368773</v>
      </c>
      <c r="G213" s="19">
        <v>0</v>
      </c>
      <c r="H213" s="20">
        <f>(-VLookups!$C$13)*(E213+F213/2)</f>
        <v>-4334.9232158504446</v>
      </c>
      <c r="I213" s="19">
        <v>0</v>
      </c>
      <c r="J213" s="19">
        <v>0</v>
      </c>
      <c r="K213" s="19">
        <v>0</v>
      </c>
      <c r="L213" s="19">
        <v>0</v>
      </c>
      <c r="M213" s="20">
        <f>M212-VLookups!$C$33</f>
        <v>-214</v>
      </c>
      <c r="N213" s="22">
        <v>149</v>
      </c>
      <c r="O213" s="19">
        <v>0</v>
      </c>
      <c r="P213" s="19">
        <v>0</v>
      </c>
      <c r="Q213" s="9" t="s">
        <v>36</v>
      </c>
      <c r="R213" s="21"/>
      <c r="S213" s="20">
        <f>VLookups!$C$50</f>
        <v>-3580.614715990946</v>
      </c>
      <c r="T213" s="19">
        <v>0</v>
      </c>
      <c r="U213" s="9">
        <v>65</v>
      </c>
      <c r="V213" s="21">
        <f>V212-VLookups!$C$54</f>
        <v>-1545</v>
      </c>
      <c r="W213" s="21">
        <f>-VLookups!$C$59</f>
        <v>-200</v>
      </c>
      <c r="X213" s="21">
        <f>-[1]VLookups!$C$62</f>
        <v>-150</v>
      </c>
      <c r="Y213" s="20">
        <f>Y212*(1+VLookups!$C$57/12)</f>
        <v>-256.34414044968213</v>
      </c>
      <c r="Z213" s="9" t="s">
        <v>36</v>
      </c>
      <c r="AA213" s="9" t="s">
        <v>36</v>
      </c>
      <c r="AB213" s="20">
        <f t="shared" si="12"/>
        <v>4615.7612811468798</v>
      </c>
      <c r="AC213" s="20">
        <f t="shared" si="13"/>
        <v>359399.7905376876</v>
      </c>
    </row>
    <row r="214" spans="2:29" x14ac:dyDescent="0.25">
      <c r="B214" s="9">
        <v>210</v>
      </c>
      <c r="C214" s="9">
        <f t="shared" si="14"/>
        <v>40</v>
      </c>
      <c r="D214" s="9">
        <f t="shared" si="15"/>
        <v>6</v>
      </c>
      <c r="E214" s="20">
        <f>E202*(1+VLookups!$C$8)</f>
        <v>15357.364281894796</v>
      </c>
      <c r="F214" s="20">
        <f>-E214*VLookups!$C$10*2</f>
        <v>-921.44185691368773</v>
      </c>
      <c r="G214" s="19">
        <v>0</v>
      </c>
      <c r="H214" s="20">
        <f>(-VLookups!$C$13)*(E214+F214/2)</f>
        <v>-4334.9232158504446</v>
      </c>
      <c r="I214" s="19">
        <v>0</v>
      </c>
      <c r="J214" s="19">
        <v>0</v>
      </c>
      <c r="K214" s="19">
        <v>0</v>
      </c>
      <c r="L214" s="19">
        <v>0</v>
      </c>
      <c r="M214" s="20">
        <f>M213-VLookups!$C$33</f>
        <v>-215</v>
      </c>
      <c r="N214" s="22">
        <v>150</v>
      </c>
      <c r="O214" s="19">
        <v>0</v>
      </c>
      <c r="P214" s="19">
        <v>0</v>
      </c>
      <c r="Q214" s="9" t="s">
        <v>36</v>
      </c>
      <c r="R214" s="21"/>
      <c r="S214" s="20">
        <f>VLookups!$C$50</f>
        <v>-3580.614715990946</v>
      </c>
      <c r="T214" s="19">
        <v>0</v>
      </c>
      <c r="U214" s="9">
        <v>66</v>
      </c>
      <c r="V214" s="21">
        <f>V213-VLookups!$C$54</f>
        <v>-1550</v>
      </c>
      <c r="W214" s="21">
        <f>-VLookups!$C$59</f>
        <v>-200</v>
      </c>
      <c r="X214" s="21">
        <f>-[1]VLookups!$C$62</f>
        <v>-150</v>
      </c>
      <c r="Y214" s="20">
        <f>Y213*(1+VLookups!$C$57/12)</f>
        <v>-257.09181085932704</v>
      </c>
      <c r="Z214" s="9" t="s">
        <v>36</v>
      </c>
      <c r="AA214" s="9" t="s">
        <v>36</v>
      </c>
      <c r="AB214" s="20">
        <f t="shared" si="12"/>
        <v>4609.0136107372355</v>
      </c>
      <c r="AC214" s="20">
        <f t="shared" si="13"/>
        <v>364607.803799321</v>
      </c>
    </row>
    <row r="215" spans="2:29" x14ac:dyDescent="0.25">
      <c r="B215" s="9">
        <v>211</v>
      </c>
      <c r="C215" s="9">
        <f t="shared" si="14"/>
        <v>40</v>
      </c>
      <c r="D215" s="9">
        <f t="shared" si="15"/>
        <v>7</v>
      </c>
      <c r="E215" s="20">
        <f>E203*(1+VLookups!$C$8)</f>
        <v>15357.364281894796</v>
      </c>
      <c r="F215" s="20">
        <f>-E215*VLookups!$C$10*2</f>
        <v>-921.44185691368773</v>
      </c>
      <c r="G215" s="19">
        <v>0</v>
      </c>
      <c r="H215" s="20">
        <f>(-VLookups!$C$13)*(E215+F215/2)</f>
        <v>-4334.9232158504446</v>
      </c>
      <c r="I215" s="19">
        <v>0</v>
      </c>
      <c r="J215" s="19">
        <v>0</v>
      </c>
      <c r="K215" s="19">
        <v>0</v>
      </c>
      <c r="L215" s="19">
        <v>0</v>
      </c>
      <c r="M215" s="20">
        <f>M214-VLookups!$C$33</f>
        <v>-216</v>
      </c>
      <c r="N215" s="22">
        <v>151</v>
      </c>
      <c r="O215" s="19">
        <v>0</v>
      </c>
      <c r="P215" s="19">
        <v>0</v>
      </c>
      <c r="Q215" s="9" t="s">
        <v>36</v>
      </c>
      <c r="R215" s="21"/>
      <c r="S215" s="20">
        <f>VLookups!$C$50</f>
        <v>-3580.614715990946</v>
      </c>
      <c r="T215" s="19">
        <v>0</v>
      </c>
      <c r="U215" s="9">
        <v>67</v>
      </c>
      <c r="V215" s="21">
        <f>V214-VLookups!$C$54</f>
        <v>-1555</v>
      </c>
      <c r="W215" s="21">
        <f>-VLookups!$C$59</f>
        <v>-200</v>
      </c>
      <c r="X215" s="21">
        <f>-[1]VLookups!$C$62</f>
        <v>-150</v>
      </c>
      <c r="Y215" s="20">
        <f>Y214*(1+VLookups!$C$57/12)</f>
        <v>-257.84166197433342</v>
      </c>
      <c r="Z215" s="9" t="s">
        <v>36</v>
      </c>
      <c r="AA215" s="9" t="s">
        <v>36</v>
      </c>
      <c r="AB215" s="20">
        <f t="shared" si="12"/>
        <v>4602.2637596222285</v>
      </c>
      <c r="AC215" s="20">
        <f t="shared" si="13"/>
        <v>369817.74723194214</v>
      </c>
    </row>
    <row r="216" spans="2:29" x14ac:dyDescent="0.25">
      <c r="B216" s="9">
        <v>212</v>
      </c>
      <c r="C216" s="9">
        <f t="shared" si="14"/>
        <v>40</v>
      </c>
      <c r="D216" s="9">
        <f t="shared" si="15"/>
        <v>8</v>
      </c>
      <c r="E216" s="20">
        <f>E204*(1+VLookups!$C$8)</f>
        <v>15357.364281894796</v>
      </c>
      <c r="F216" s="20">
        <f>-E216*VLookups!$C$10*2</f>
        <v>-921.44185691368773</v>
      </c>
      <c r="G216" s="19">
        <v>0</v>
      </c>
      <c r="H216" s="20">
        <f>(-VLookups!$C$13)*(E216+F216/2)</f>
        <v>-4334.9232158504446</v>
      </c>
      <c r="I216" s="19">
        <v>0</v>
      </c>
      <c r="J216" s="19">
        <v>0</v>
      </c>
      <c r="K216" s="19">
        <v>0</v>
      </c>
      <c r="L216" s="19">
        <v>0</v>
      </c>
      <c r="M216" s="20">
        <f>M215-VLookups!$C$33</f>
        <v>-217</v>
      </c>
      <c r="N216" s="22">
        <v>152</v>
      </c>
      <c r="O216" s="19">
        <v>0</v>
      </c>
      <c r="P216" s="19">
        <v>0</v>
      </c>
      <c r="Q216" s="9" t="s">
        <v>36</v>
      </c>
      <c r="R216" s="21"/>
      <c r="S216" s="20">
        <f>VLookups!$C$50</f>
        <v>-3580.614715990946</v>
      </c>
      <c r="T216" s="19">
        <v>0</v>
      </c>
      <c r="U216" s="9">
        <v>68</v>
      </c>
      <c r="V216" s="21">
        <f>V215-VLookups!$C$54</f>
        <v>-1560</v>
      </c>
      <c r="W216" s="21">
        <f>-VLookups!$C$59</f>
        <v>-200</v>
      </c>
      <c r="X216" s="21">
        <f>-[1]VLookups!$C$62</f>
        <v>-150</v>
      </c>
      <c r="Y216" s="20">
        <f>Y215*(1+VLookups!$C$57/12)</f>
        <v>-258.59370015509188</v>
      </c>
      <c r="Z216" s="9" t="s">
        <v>36</v>
      </c>
      <c r="AA216" s="9" t="s">
        <v>36</v>
      </c>
      <c r="AB216" s="20">
        <f t="shared" si="12"/>
        <v>4595.5117214414704</v>
      </c>
      <c r="AC216" s="20">
        <f t="shared" si="13"/>
        <v>375029.62186543684</v>
      </c>
    </row>
    <row r="217" spans="2:29" x14ac:dyDescent="0.25">
      <c r="B217" s="9">
        <v>213</v>
      </c>
      <c r="C217" s="9">
        <f t="shared" si="14"/>
        <v>40</v>
      </c>
      <c r="D217" s="9">
        <f t="shared" si="15"/>
        <v>9</v>
      </c>
      <c r="E217" s="20">
        <f>E205*(1+VLookups!$C$8)</f>
        <v>15357.364281894796</v>
      </c>
      <c r="F217" s="20">
        <f>-E217*VLookups!$C$10*2</f>
        <v>-921.44185691368773</v>
      </c>
      <c r="G217" s="19">
        <v>0</v>
      </c>
      <c r="H217" s="20">
        <f>(-VLookups!$C$13)*(E217+F217/2)</f>
        <v>-4334.9232158504446</v>
      </c>
      <c r="I217" s="19">
        <v>0</v>
      </c>
      <c r="J217" s="19">
        <v>0</v>
      </c>
      <c r="K217" s="19">
        <v>0</v>
      </c>
      <c r="L217" s="19">
        <v>0</v>
      </c>
      <c r="M217" s="20">
        <f>M216-VLookups!$C$33</f>
        <v>-218</v>
      </c>
      <c r="N217" s="22">
        <v>153</v>
      </c>
      <c r="O217" s="19">
        <v>0</v>
      </c>
      <c r="P217" s="19">
        <v>0</v>
      </c>
      <c r="Q217" s="9" t="s">
        <v>36</v>
      </c>
      <c r="R217" s="21"/>
      <c r="S217" s="20">
        <f>VLookups!$C$50</f>
        <v>-3580.614715990946</v>
      </c>
      <c r="T217" s="19">
        <v>0</v>
      </c>
      <c r="U217" s="9">
        <v>69</v>
      </c>
      <c r="V217" s="21">
        <f>V216-VLookups!$C$54</f>
        <v>-1565</v>
      </c>
      <c r="W217" s="21">
        <f>-VLookups!$C$59</f>
        <v>-200</v>
      </c>
      <c r="X217" s="21">
        <f>-[1]VLookups!$C$62</f>
        <v>-150</v>
      </c>
      <c r="Y217" s="20">
        <f>Y216*(1+VLookups!$C$57/12)</f>
        <v>-259.34793178054423</v>
      </c>
      <c r="Z217" s="9" t="s">
        <v>36</v>
      </c>
      <c r="AA217" s="9" t="s">
        <v>36</v>
      </c>
      <c r="AB217" s="20">
        <f t="shared" si="12"/>
        <v>4588.7574898160183</v>
      </c>
      <c r="AC217" s="20">
        <f t="shared" si="13"/>
        <v>380243.42872502859</v>
      </c>
    </row>
    <row r="218" spans="2:29" x14ac:dyDescent="0.25">
      <c r="B218" s="9">
        <v>214</v>
      </c>
      <c r="C218" s="9">
        <f t="shared" si="14"/>
        <v>40</v>
      </c>
      <c r="D218" s="9">
        <f t="shared" si="15"/>
        <v>10</v>
      </c>
      <c r="E218" s="20">
        <f>E206*(1+VLookups!$C$8)</f>
        <v>15357.364281894796</v>
      </c>
      <c r="F218" s="20">
        <f>-E218*VLookups!$C$10*2</f>
        <v>-921.44185691368773</v>
      </c>
      <c r="G218" s="19">
        <v>0</v>
      </c>
      <c r="H218" s="20">
        <f>(-VLookups!$C$13)*(E218+F218/2)</f>
        <v>-4334.9232158504446</v>
      </c>
      <c r="I218" s="19">
        <v>0</v>
      </c>
      <c r="J218" s="19">
        <v>0</v>
      </c>
      <c r="K218" s="19">
        <v>0</v>
      </c>
      <c r="L218" s="19">
        <v>0</v>
      </c>
      <c r="M218" s="20">
        <f>M217-VLookups!$C$33</f>
        <v>-219</v>
      </c>
      <c r="N218" s="22">
        <v>154</v>
      </c>
      <c r="O218" s="19">
        <v>0</v>
      </c>
      <c r="P218" s="19">
        <v>0</v>
      </c>
      <c r="Q218" s="9" t="s">
        <v>36</v>
      </c>
      <c r="R218" s="21"/>
      <c r="S218" s="20">
        <f>VLookups!$C$50</f>
        <v>-3580.614715990946</v>
      </c>
      <c r="T218" s="19">
        <v>0</v>
      </c>
      <c r="U218" s="9">
        <v>70</v>
      </c>
      <c r="V218" s="21">
        <f>V217-VLookups!$C$54</f>
        <v>-1570</v>
      </c>
      <c r="W218" s="21">
        <f>-VLookups!$C$59</f>
        <v>-200</v>
      </c>
      <c r="X218" s="21">
        <f>-[1]VLookups!$C$62</f>
        <v>-150</v>
      </c>
      <c r="Y218" s="20">
        <f>Y217*(1+VLookups!$C$57/12)</f>
        <v>-260.10436324823746</v>
      </c>
      <c r="Z218" s="9" t="s">
        <v>36</v>
      </c>
      <c r="AA218" s="9" t="s">
        <v>36</v>
      </c>
      <c r="AB218" s="20">
        <f t="shared" si="12"/>
        <v>4582.0010583483245</v>
      </c>
      <c r="AC218" s="20">
        <f t="shared" si="13"/>
        <v>385459.16883125197</v>
      </c>
    </row>
    <row r="219" spans="2:29" x14ac:dyDescent="0.25">
      <c r="B219" s="9">
        <v>215</v>
      </c>
      <c r="C219" s="9">
        <f t="shared" si="14"/>
        <v>40</v>
      </c>
      <c r="D219" s="9">
        <f t="shared" si="15"/>
        <v>11</v>
      </c>
      <c r="E219" s="20">
        <f>E207*(1+VLookups!$C$8)</f>
        <v>15357.364281894796</v>
      </c>
      <c r="F219" s="20">
        <f>-E219*VLookups!$C$10*2</f>
        <v>-921.44185691368773</v>
      </c>
      <c r="G219" s="19">
        <v>0</v>
      </c>
      <c r="H219" s="20">
        <f>(-VLookups!$C$13)*(E219+F219/2)</f>
        <v>-4334.9232158504446</v>
      </c>
      <c r="I219" s="19">
        <v>0</v>
      </c>
      <c r="J219" s="19">
        <v>0</v>
      </c>
      <c r="K219" s="19">
        <v>0</v>
      </c>
      <c r="L219" s="19">
        <v>0</v>
      </c>
      <c r="M219" s="20">
        <f>M218-VLookups!$C$33</f>
        <v>-220</v>
      </c>
      <c r="N219" s="22">
        <v>155</v>
      </c>
      <c r="O219" s="19">
        <v>0</v>
      </c>
      <c r="P219" s="19">
        <v>0</v>
      </c>
      <c r="Q219" s="9" t="s">
        <v>36</v>
      </c>
      <c r="R219" s="21"/>
      <c r="S219" s="20">
        <f>VLookups!$C$50</f>
        <v>-3580.614715990946</v>
      </c>
      <c r="T219" s="19">
        <v>0</v>
      </c>
      <c r="U219" s="9">
        <v>71</v>
      </c>
      <c r="V219" s="21">
        <f>V218-VLookups!$C$54</f>
        <v>-1575</v>
      </c>
      <c r="W219" s="21">
        <f>-VLookups!$C$59</f>
        <v>-200</v>
      </c>
      <c r="X219" s="21">
        <f>-[1]VLookups!$C$62</f>
        <v>-150</v>
      </c>
      <c r="Y219" s="20">
        <f>Y218*(1+VLookups!$C$57/12)</f>
        <v>-260.86300097437817</v>
      </c>
      <c r="Z219" s="9" t="s">
        <v>36</v>
      </c>
      <c r="AA219" s="9" t="s">
        <v>36</v>
      </c>
      <c r="AB219" s="20">
        <f t="shared" si="12"/>
        <v>4575.242420622184</v>
      </c>
      <c r="AC219" s="20">
        <f t="shared" si="13"/>
        <v>390676.84319992625</v>
      </c>
    </row>
    <row r="220" spans="2:29" x14ac:dyDescent="0.25">
      <c r="B220" s="9">
        <v>216</v>
      </c>
      <c r="C220" s="9">
        <f t="shared" si="14"/>
        <v>41</v>
      </c>
      <c r="D220" s="9">
        <f t="shared" si="15"/>
        <v>0</v>
      </c>
      <c r="E220" s="20">
        <f>E208*(1+VLookups!$C$8)</f>
        <v>15894.872031761111</v>
      </c>
      <c r="F220" s="20">
        <f>-E220*VLookups!$C$10*2</f>
        <v>-953.69232190566663</v>
      </c>
      <c r="G220" s="19">
        <v>0</v>
      </c>
      <c r="H220" s="20">
        <f>(-VLookups!$C$13)*(E220+F220/2)</f>
        <v>-4486.6455284052099</v>
      </c>
      <c r="I220" s="19">
        <v>0</v>
      </c>
      <c r="J220" s="19">
        <v>0</v>
      </c>
      <c r="K220" s="19">
        <v>0</v>
      </c>
      <c r="L220" s="19">
        <v>0</v>
      </c>
      <c r="M220" s="20">
        <f>M219-VLookups!$C$33</f>
        <v>-221</v>
      </c>
      <c r="N220" s="22">
        <v>156</v>
      </c>
      <c r="O220" s="19">
        <v>0</v>
      </c>
      <c r="P220" s="19">
        <v>0</v>
      </c>
      <c r="Q220" s="9" t="s">
        <v>36</v>
      </c>
      <c r="R220" s="21"/>
      <c r="S220" s="20">
        <f>VLookups!$C$50</f>
        <v>-3580.614715990946</v>
      </c>
      <c r="T220" s="19">
        <v>0</v>
      </c>
      <c r="U220" s="9">
        <v>72</v>
      </c>
      <c r="V220" s="21">
        <f>V219-VLookups!$C$54</f>
        <v>-1580</v>
      </c>
      <c r="W220" s="21">
        <f>-VLookups!$C$59</f>
        <v>-200</v>
      </c>
      <c r="X220" s="21">
        <f>-[1]VLookups!$C$62</f>
        <v>-150</v>
      </c>
      <c r="Y220" s="20">
        <f>Y219*(1+VLookups!$C$57/12)</f>
        <v>-261.62385139388675</v>
      </c>
      <c r="Z220" s="9" t="s">
        <v>36</v>
      </c>
      <c r="AA220" s="9" t="s">
        <v>36</v>
      </c>
      <c r="AB220" s="20">
        <f t="shared" si="12"/>
        <v>4938.1417750182354</v>
      </c>
      <c r="AC220" s="20">
        <f t="shared" si="13"/>
        <v>396266.11304694437</v>
      </c>
    </row>
    <row r="221" spans="2:29" x14ac:dyDescent="0.25">
      <c r="B221" s="9">
        <v>217</v>
      </c>
      <c r="C221" s="9">
        <f t="shared" si="14"/>
        <v>41</v>
      </c>
      <c r="D221" s="9">
        <f t="shared" si="15"/>
        <v>1</v>
      </c>
      <c r="E221" s="20">
        <f>E209*(1+VLookups!$C$8)</f>
        <v>15894.872031761111</v>
      </c>
      <c r="F221" s="20">
        <f>-E221*VLookups!$C$10*2</f>
        <v>-953.69232190566663</v>
      </c>
      <c r="G221" s="19">
        <v>0</v>
      </c>
      <c r="H221" s="20">
        <f>(-VLookups!$C$13)*(E221+F221/2)</f>
        <v>-4486.6455284052099</v>
      </c>
      <c r="I221" s="19">
        <v>0</v>
      </c>
      <c r="J221" s="19">
        <v>0</v>
      </c>
      <c r="K221" s="19">
        <v>0</v>
      </c>
      <c r="L221" s="19">
        <v>0</v>
      </c>
      <c r="M221" s="20">
        <f>M220-VLookups!$C$33</f>
        <v>-222</v>
      </c>
      <c r="N221" s="22">
        <v>157</v>
      </c>
      <c r="O221" s="19">
        <v>0</v>
      </c>
      <c r="P221" s="19">
        <v>0</v>
      </c>
      <c r="Q221" s="9" t="s">
        <v>36</v>
      </c>
      <c r="R221" s="21"/>
      <c r="S221" s="20">
        <f>VLookups!$C$50</f>
        <v>-3580.614715990946</v>
      </c>
      <c r="T221" s="19">
        <v>0</v>
      </c>
      <c r="U221" s="9">
        <v>73</v>
      </c>
      <c r="V221" s="21">
        <f>V220-VLookups!$C$54</f>
        <v>-1585</v>
      </c>
      <c r="W221" s="21">
        <f>-VLookups!$C$59</f>
        <v>-200</v>
      </c>
      <c r="X221" s="21">
        <f>-[1]VLookups!$C$62</f>
        <v>-150</v>
      </c>
      <c r="Y221" s="20">
        <f>Y220*(1+VLookups!$C$57/12)</f>
        <v>-262.38692096045224</v>
      </c>
      <c r="Z221" s="9" t="s">
        <v>36</v>
      </c>
      <c r="AA221" s="9" t="s">
        <v>36</v>
      </c>
      <c r="AB221" s="20">
        <f t="shared" si="12"/>
        <v>4931.3787054516706</v>
      </c>
      <c r="AC221" s="20">
        <f t="shared" si="13"/>
        <v>401857.93527414097</v>
      </c>
    </row>
    <row r="222" spans="2:29" x14ac:dyDescent="0.25">
      <c r="B222" s="9">
        <v>218</v>
      </c>
      <c r="C222" s="9">
        <f t="shared" si="14"/>
        <v>41</v>
      </c>
      <c r="D222" s="9">
        <f t="shared" si="15"/>
        <v>2</v>
      </c>
      <c r="E222" s="20">
        <f>E210*(1+VLookups!$C$8)</f>
        <v>15894.872031761111</v>
      </c>
      <c r="F222" s="20">
        <f>-E222*VLookups!$C$10*2</f>
        <v>-953.69232190566663</v>
      </c>
      <c r="G222" s="19">
        <v>0</v>
      </c>
      <c r="H222" s="20">
        <f>(-VLookups!$C$13)*(E222+F222/2)</f>
        <v>-4486.6455284052099</v>
      </c>
      <c r="I222" s="19">
        <v>0</v>
      </c>
      <c r="J222" s="19">
        <v>0</v>
      </c>
      <c r="K222" s="19">
        <v>0</v>
      </c>
      <c r="L222" s="19">
        <v>0</v>
      </c>
      <c r="M222" s="20">
        <f>M221-VLookups!$C$33</f>
        <v>-223</v>
      </c>
      <c r="N222" s="22">
        <v>158</v>
      </c>
      <c r="O222" s="19">
        <v>0</v>
      </c>
      <c r="P222" s="19">
        <v>0</v>
      </c>
      <c r="Q222" s="9" t="s">
        <v>36</v>
      </c>
      <c r="R222" s="21"/>
      <c r="S222" s="20">
        <f>VLookups!$C$50</f>
        <v>-3580.614715990946</v>
      </c>
      <c r="T222" s="19">
        <v>0</v>
      </c>
      <c r="U222" s="9">
        <v>74</v>
      </c>
      <c r="V222" s="21">
        <f>V221-VLookups!$C$54</f>
        <v>-1590</v>
      </c>
      <c r="W222" s="21">
        <f>-VLookups!$C$59</f>
        <v>-200</v>
      </c>
      <c r="X222" s="21">
        <f>-[1]VLookups!$C$62</f>
        <v>-150</v>
      </c>
      <c r="Y222" s="20">
        <f>Y221*(1+VLookups!$C$57/12)</f>
        <v>-263.15221614658691</v>
      </c>
      <c r="Z222" s="9" t="s">
        <v>36</v>
      </c>
      <c r="AA222" s="9" t="s">
        <v>36</v>
      </c>
      <c r="AB222" s="20">
        <f t="shared" si="12"/>
        <v>4924.6134102655351</v>
      </c>
      <c r="AC222" s="20">
        <f t="shared" si="13"/>
        <v>407452.31190986343</v>
      </c>
    </row>
    <row r="223" spans="2:29" x14ac:dyDescent="0.25">
      <c r="B223" s="9">
        <v>219</v>
      </c>
      <c r="C223" s="9">
        <f t="shared" si="14"/>
        <v>41</v>
      </c>
      <c r="D223" s="9">
        <f t="shared" si="15"/>
        <v>3</v>
      </c>
      <c r="E223" s="20">
        <f>E211*(1+VLookups!$C$8)</f>
        <v>15894.872031761111</v>
      </c>
      <c r="F223" s="20">
        <f>-E223*VLookups!$C$10*2</f>
        <v>-953.69232190566663</v>
      </c>
      <c r="G223" s="19">
        <v>0</v>
      </c>
      <c r="H223" s="20">
        <f>(-VLookups!$C$13)*(E223+F223/2)</f>
        <v>-4486.6455284052099</v>
      </c>
      <c r="I223" s="19">
        <v>0</v>
      </c>
      <c r="J223" s="19">
        <v>0</v>
      </c>
      <c r="K223" s="19">
        <v>0</v>
      </c>
      <c r="L223" s="19">
        <v>0</v>
      </c>
      <c r="M223" s="20">
        <f>M222-VLookups!$C$33</f>
        <v>-224</v>
      </c>
      <c r="N223" s="22">
        <v>159</v>
      </c>
      <c r="O223" s="19">
        <v>0</v>
      </c>
      <c r="P223" s="19">
        <v>0</v>
      </c>
      <c r="Q223" s="9" t="s">
        <v>36</v>
      </c>
      <c r="R223" s="21"/>
      <c r="S223" s="20">
        <f>VLookups!$C$50</f>
        <v>-3580.614715990946</v>
      </c>
      <c r="T223" s="19">
        <v>0</v>
      </c>
      <c r="U223" s="9">
        <v>75</v>
      </c>
      <c r="V223" s="21">
        <f>V222-VLookups!$C$54</f>
        <v>-1595</v>
      </c>
      <c r="W223" s="21">
        <f>-VLookups!$C$59</f>
        <v>-200</v>
      </c>
      <c r="X223" s="21">
        <f>-[1]VLookups!$C$62</f>
        <v>-150</v>
      </c>
      <c r="Y223" s="20">
        <f>Y222*(1+VLookups!$C$57/12)</f>
        <v>-263.91974344368111</v>
      </c>
      <c r="Z223" s="9" t="s">
        <v>36</v>
      </c>
      <c r="AA223" s="9" t="s">
        <v>36</v>
      </c>
      <c r="AB223" s="20">
        <f t="shared" si="12"/>
        <v>4917.8458829684414</v>
      </c>
      <c r="AC223" s="20">
        <f t="shared" si="13"/>
        <v>413049.24497934832</v>
      </c>
    </row>
    <row r="224" spans="2:29" x14ac:dyDescent="0.25">
      <c r="B224" s="9">
        <v>220</v>
      </c>
      <c r="C224" s="9">
        <f t="shared" si="14"/>
        <v>41</v>
      </c>
      <c r="D224" s="9">
        <f t="shared" si="15"/>
        <v>4</v>
      </c>
      <c r="E224" s="20">
        <f>E212*(1+VLookups!$C$8)</f>
        <v>15894.872031761111</v>
      </c>
      <c r="F224" s="20">
        <f>-E224*VLookups!$C$10*2</f>
        <v>-953.69232190566663</v>
      </c>
      <c r="G224" s="19">
        <v>0</v>
      </c>
      <c r="H224" s="20">
        <f>(-VLookups!$C$13)*(E224+F224/2)</f>
        <v>-4486.6455284052099</v>
      </c>
      <c r="I224" s="19">
        <v>0</v>
      </c>
      <c r="J224" s="19">
        <v>0</v>
      </c>
      <c r="K224" s="19">
        <v>0</v>
      </c>
      <c r="L224" s="19">
        <v>0</v>
      </c>
      <c r="M224" s="20">
        <f>M223-VLookups!$C$33</f>
        <v>-225</v>
      </c>
      <c r="N224" s="22">
        <v>160</v>
      </c>
      <c r="O224" s="19">
        <v>0</v>
      </c>
      <c r="P224" s="19">
        <v>0</v>
      </c>
      <c r="Q224" s="9" t="s">
        <v>36</v>
      </c>
      <c r="R224" s="21"/>
      <c r="S224" s="20">
        <f>VLookups!$C$50</f>
        <v>-3580.614715990946</v>
      </c>
      <c r="T224" s="19">
        <v>0</v>
      </c>
      <c r="U224" s="9">
        <v>76</v>
      </c>
      <c r="V224" s="21">
        <f>V223-VLookups!$C$54</f>
        <v>-1600</v>
      </c>
      <c r="W224" s="21">
        <f>-VLookups!$C$59</f>
        <v>-200</v>
      </c>
      <c r="X224" s="21">
        <f>-[1]VLookups!$C$62</f>
        <v>-150</v>
      </c>
      <c r="Y224" s="20">
        <f>Y223*(1+VLookups!$C$57/12)</f>
        <v>-264.68950936205852</v>
      </c>
      <c r="Z224" s="9" t="s">
        <v>36</v>
      </c>
      <c r="AA224" s="9" t="s">
        <v>36</v>
      </c>
      <c r="AB224" s="20">
        <f t="shared" si="12"/>
        <v>4911.0761170500637</v>
      </c>
      <c r="AC224" s="20">
        <f t="shared" si="13"/>
        <v>418648.73650469736</v>
      </c>
    </row>
    <row r="225" spans="2:29" x14ac:dyDescent="0.25">
      <c r="B225" s="9">
        <v>221</v>
      </c>
      <c r="C225" s="9">
        <f t="shared" si="14"/>
        <v>41</v>
      </c>
      <c r="D225" s="9">
        <f t="shared" si="15"/>
        <v>5</v>
      </c>
      <c r="E225" s="20">
        <f>E213*(1+VLookups!$C$8)</f>
        <v>15894.872031761111</v>
      </c>
      <c r="F225" s="20">
        <f>-E225*VLookups!$C$10*2</f>
        <v>-953.69232190566663</v>
      </c>
      <c r="G225" s="19">
        <v>0</v>
      </c>
      <c r="H225" s="20">
        <f>(-VLookups!$C$13)*(E225+F225/2)</f>
        <v>-4486.6455284052099</v>
      </c>
      <c r="I225" s="19">
        <v>0</v>
      </c>
      <c r="J225" s="19">
        <v>0</v>
      </c>
      <c r="K225" s="19">
        <v>0</v>
      </c>
      <c r="L225" s="19">
        <v>0</v>
      </c>
      <c r="M225" s="20">
        <f>M224-VLookups!$C$33</f>
        <v>-226</v>
      </c>
      <c r="N225" s="22">
        <v>161</v>
      </c>
      <c r="O225" s="19">
        <v>0</v>
      </c>
      <c r="P225" s="19">
        <v>0</v>
      </c>
      <c r="Q225" s="9" t="s">
        <v>36</v>
      </c>
      <c r="R225" s="21"/>
      <c r="S225" s="20">
        <f>VLookups!$C$50</f>
        <v>-3580.614715990946</v>
      </c>
      <c r="T225" s="19">
        <v>0</v>
      </c>
      <c r="U225" s="9">
        <v>77</v>
      </c>
      <c r="V225" s="21">
        <f>V224-VLookups!$C$54</f>
        <v>-1605</v>
      </c>
      <c r="W225" s="21">
        <f>-VLookups!$C$59</f>
        <v>-200</v>
      </c>
      <c r="X225" s="21">
        <f>-[1]VLookups!$C$62</f>
        <v>-150</v>
      </c>
      <c r="Y225" s="20">
        <f>Y224*(1+VLookups!$C$57/12)</f>
        <v>-265.4615204310312</v>
      </c>
      <c r="Z225" s="9" t="s">
        <v>36</v>
      </c>
      <c r="AA225" s="9" t="s">
        <v>36</v>
      </c>
      <c r="AB225" s="20">
        <f t="shared" si="12"/>
        <v>4904.3041059810912</v>
      </c>
      <c r="AC225" s="20">
        <f t="shared" si="13"/>
        <v>424250.78850485297</v>
      </c>
    </row>
    <row r="226" spans="2:29" x14ac:dyDescent="0.25">
      <c r="B226" s="9">
        <v>222</v>
      </c>
      <c r="C226" s="9">
        <f t="shared" si="14"/>
        <v>41</v>
      </c>
      <c r="D226" s="9">
        <f t="shared" si="15"/>
        <v>6</v>
      </c>
      <c r="E226" s="20">
        <f>E214*(1+VLookups!$C$8)</f>
        <v>15894.872031761111</v>
      </c>
      <c r="F226" s="20">
        <f>-E226*VLookups!$C$10*2</f>
        <v>-953.69232190566663</v>
      </c>
      <c r="G226" s="19">
        <v>0</v>
      </c>
      <c r="H226" s="20">
        <f>(-VLookups!$C$13)*(E226+F226/2)</f>
        <v>-4486.6455284052099</v>
      </c>
      <c r="I226" s="19">
        <v>0</v>
      </c>
      <c r="J226" s="19">
        <v>0</v>
      </c>
      <c r="K226" s="19">
        <v>0</v>
      </c>
      <c r="L226" s="19">
        <v>0</v>
      </c>
      <c r="M226" s="20">
        <f>M225-VLookups!$C$33</f>
        <v>-227</v>
      </c>
      <c r="N226" s="22">
        <v>162</v>
      </c>
      <c r="O226" s="19">
        <v>0</v>
      </c>
      <c r="P226" s="19">
        <v>0</v>
      </c>
      <c r="Q226" s="9" t="s">
        <v>36</v>
      </c>
      <c r="R226" s="21"/>
      <c r="S226" s="20">
        <f>VLookups!$C$50</f>
        <v>-3580.614715990946</v>
      </c>
      <c r="T226" s="19">
        <v>0</v>
      </c>
      <c r="U226" s="9">
        <v>78</v>
      </c>
      <c r="V226" s="21">
        <f>V225-VLookups!$C$54</f>
        <v>-1610</v>
      </c>
      <c r="W226" s="21">
        <f>-VLookups!$C$59</f>
        <v>-200</v>
      </c>
      <c r="X226" s="21">
        <f>-[1]VLookups!$C$62</f>
        <v>-150</v>
      </c>
      <c r="Y226" s="20">
        <f>Y225*(1+VLookups!$C$57/12)</f>
        <v>-266.23578319895506</v>
      </c>
      <c r="Z226" s="9" t="s">
        <v>36</v>
      </c>
      <c r="AA226" s="9" t="s">
        <v>36</v>
      </c>
      <c r="AB226" s="20">
        <f t="shared" si="12"/>
        <v>4897.5298432131676</v>
      </c>
      <c r="AC226" s="20">
        <f t="shared" si="13"/>
        <v>429855.40299557423</v>
      </c>
    </row>
    <row r="227" spans="2:29" x14ac:dyDescent="0.25">
      <c r="B227" s="9">
        <v>223</v>
      </c>
      <c r="C227" s="9">
        <f t="shared" si="14"/>
        <v>41</v>
      </c>
      <c r="D227" s="9">
        <f t="shared" si="15"/>
        <v>7</v>
      </c>
      <c r="E227" s="20">
        <f>E215*(1+VLookups!$C$8)</f>
        <v>15894.872031761111</v>
      </c>
      <c r="F227" s="20">
        <f>-E227*VLookups!$C$10*2</f>
        <v>-953.69232190566663</v>
      </c>
      <c r="G227" s="19">
        <v>0</v>
      </c>
      <c r="H227" s="20">
        <f>(-VLookups!$C$13)*(E227+F227/2)</f>
        <v>-4486.6455284052099</v>
      </c>
      <c r="I227" s="19">
        <v>0</v>
      </c>
      <c r="J227" s="19">
        <v>0</v>
      </c>
      <c r="K227" s="19">
        <v>0</v>
      </c>
      <c r="L227" s="19">
        <v>0</v>
      </c>
      <c r="M227" s="20">
        <f>M226-VLookups!$C$33</f>
        <v>-228</v>
      </c>
      <c r="N227" s="22">
        <v>163</v>
      </c>
      <c r="O227" s="19">
        <v>0</v>
      </c>
      <c r="P227" s="19">
        <v>0</v>
      </c>
      <c r="Q227" s="9" t="s">
        <v>36</v>
      </c>
      <c r="R227" s="21"/>
      <c r="S227" s="20">
        <f>VLookups!$C$50</f>
        <v>-3580.614715990946</v>
      </c>
      <c r="T227" s="19">
        <v>0</v>
      </c>
      <c r="U227" s="9">
        <v>79</v>
      </c>
      <c r="V227" s="21">
        <f>V226-VLookups!$C$54</f>
        <v>-1615</v>
      </c>
      <c r="W227" s="21">
        <f>-VLookups!$C$59</f>
        <v>-200</v>
      </c>
      <c r="X227" s="21">
        <f>-[1]VLookups!$C$62</f>
        <v>-150</v>
      </c>
      <c r="Y227" s="20">
        <f>Y226*(1+VLookups!$C$57/12)</f>
        <v>-267.01230423328536</v>
      </c>
      <c r="Z227" s="9" t="s">
        <v>36</v>
      </c>
      <c r="AA227" s="9" t="s">
        <v>36</v>
      </c>
      <c r="AB227" s="20">
        <f t="shared" si="12"/>
        <v>4890.7533221788372</v>
      </c>
      <c r="AC227" s="20">
        <f t="shared" si="13"/>
        <v>435462.58198941237</v>
      </c>
    </row>
    <row r="228" spans="2:29" x14ac:dyDescent="0.25">
      <c r="B228" s="9">
        <v>224</v>
      </c>
      <c r="C228" s="9">
        <f t="shared" si="14"/>
        <v>41</v>
      </c>
      <c r="D228" s="9">
        <f t="shared" si="15"/>
        <v>8</v>
      </c>
      <c r="E228" s="20">
        <f>E216*(1+VLookups!$C$8)</f>
        <v>15894.872031761111</v>
      </c>
      <c r="F228" s="20">
        <f>-E228*VLookups!$C$10*2</f>
        <v>-953.69232190566663</v>
      </c>
      <c r="G228" s="19">
        <v>0</v>
      </c>
      <c r="H228" s="20">
        <f>(-VLookups!$C$13)*(E228+F228/2)</f>
        <v>-4486.6455284052099</v>
      </c>
      <c r="I228" s="19">
        <v>0</v>
      </c>
      <c r="J228" s="19">
        <v>0</v>
      </c>
      <c r="K228" s="19">
        <v>0</v>
      </c>
      <c r="L228" s="19">
        <v>0</v>
      </c>
      <c r="M228" s="20">
        <f>M227-VLookups!$C$33</f>
        <v>-229</v>
      </c>
      <c r="N228" s="22">
        <v>164</v>
      </c>
      <c r="O228" s="19">
        <v>0</v>
      </c>
      <c r="P228" s="19">
        <v>0</v>
      </c>
      <c r="Q228" s="9" t="s">
        <v>36</v>
      </c>
      <c r="R228" s="21"/>
      <c r="S228" s="20">
        <f>VLookups!$C$50</f>
        <v>-3580.614715990946</v>
      </c>
      <c r="T228" s="19">
        <v>0</v>
      </c>
      <c r="U228" s="9">
        <v>80</v>
      </c>
      <c r="V228" s="21">
        <f>V227-VLookups!$C$54</f>
        <v>-1620</v>
      </c>
      <c r="W228" s="21">
        <f>-VLookups!$C$59</f>
        <v>-200</v>
      </c>
      <c r="X228" s="21">
        <f>-[1]VLookups!$C$62</f>
        <v>-150</v>
      </c>
      <c r="Y228" s="20">
        <f>Y227*(1+VLookups!$C$57/12)</f>
        <v>-267.79109012063248</v>
      </c>
      <c r="Z228" s="9" t="s">
        <v>36</v>
      </c>
      <c r="AA228" s="9" t="s">
        <v>36</v>
      </c>
      <c r="AB228" s="20">
        <f t="shared" si="12"/>
        <v>4883.97453629149</v>
      </c>
      <c r="AC228" s="20">
        <f t="shared" si="13"/>
        <v>441072.32749568624</v>
      </c>
    </row>
    <row r="229" spans="2:29" x14ac:dyDescent="0.25">
      <c r="B229" s="9">
        <v>225</v>
      </c>
      <c r="C229" s="9">
        <f t="shared" si="14"/>
        <v>41</v>
      </c>
      <c r="D229" s="9">
        <f t="shared" si="15"/>
        <v>9</v>
      </c>
      <c r="E229" s="20">
        <f>E217*(1+VLookups!$C$8)</f>
        <v>15894.872031761111</v>
      </c>
      <c r="F229" s="20">
        <f>-E229*VLookups!$C$10*2</f>
        <v>-953.69232190566663</v>
      </c>
      <c r="G229" s="19">
        <v>0</v>
      </c>
      <c r="H229" s="20">
        <f>(-VLookups!$C$13)*(E229+F229/2)</f>
        <v>-4486.6455284052099</v>
      </c>
      <c r="I229" s="19">
        <v>0</v>
      </c>
      <c r="J229" s="19">
        <v>0</v>
      </c>
      <c r="K229" s="19">
        <v>0</v>
      </c>
      <c r="L229" s="19">
        <v>0</v>
      </c>
      <c r="M229" s="20">
        <f>M228-VLookups!$C$33</f>
        <v>-230</v>
      </c>
      <c r="N229" s="22">
        <v>165</v>
      </c>
      <c r="O229" s="19">
        <v>0</v>
      </c>
      <c r="P229" s="19">
        <v>0</v>
      </c>
      <c r="Q229" s="9" t="s">
        <v>36</v>
      </c>
      <c r="R229" s="21"/>
      <c r="S229" s="20">
        <f>VLookups!$C$50</f>
        <v>-3580.614715990946</v>
      </c>
      <c r="T229" s="19">
        <v>0</v>
      </c>
      <c r="U229" s="9">
        <v>81</v>
      </c>
      <c r="V229" s="21">
        <f>V228-VLookups!$C$54</f>
        <v>-1625</v>
      </c>
      <c r="W229" s="21">
        <f>-VLookups!$C$59</f>
        <v>-200</v>
      </c>
      <c r="X229" s="21">
        <f>-[1]VLookups!$C$62</f>
        <v>-150</v>
      </c>
      <c r="Y229" s="20">
        <f>Y228*(1+VLookups!$C$57/12)</f>
        <v>-268.57214746681768</v>
      </c>
      <c r="Z229" s="9" t="s">
        <v>36</v>
      </c>
      <c r="AA229" s="9" t="s">
        <v>36</v>
      </c>
      <c r="AB229" s="20">
        <f t="shared" si="12"/>
        <v>4877.1934789453044</v>
      </c>
      <c r="AC229" s="20">
        <f t="shared" si="13"/>
        <v>446684.64152045769</v>
      </c>
    </row>
    <row r="230" spans="2:29" x14ac:dyDescent="0.25">
      <c r="B230" s="9">
        <v>226</v>
      </c>
      <c r="C230" s="9">
        <f t="shared" si="14"/>
        <v>41</v>
      </c>
      <c r="D230" s="9">
        <f t="shared" si="15"/>
        <v>10</v>
      </c>
      <c r="E230" s="20">
        <f>E218*(1+VLookups!$C$8)</f>
        <v>15894.872031761111</v>
      </c>
      <c r="F230" s="20">
        <f>-E230*VLookups!$C$10*2</f>
        <v>-953.69232190566663</v>
      </c>
      <c r="G230" s="19">
        <v>0</v>
      </c>
      <c r="H230" s="20">
        <f>(-VLookups!$C$13)*(E230+F230/2)</f>
        <v>-4486.6455284052099</v>
      </c>
      <c r="I230" s="19">
        <v>0</v>
      </c>
      <c r="J230" s="19">
        <v>0</v>
      </c>
      <c r="K230" s="19">
        <v>0</v>
      </c>
      <c r="L230" s="19">
        <v>0</v>
      </c>
      <c r="M230" s="20">
        <f>M229-VLookups!$C$33</f>
        <v>-231</v>
      </c>
      <c r="N230" s="22">
        <v>166</v>
      </c>
      <c r="O230" s="19">
        <v>0</v>
      </c>
      <c r="P230" s="19">
        <v>0</v>
      </c>
      <c r="Q230" s="9" t="s">
        <v>36</v>
      </c>
      <c r="R230" s="21"/>
      <c r="S230" s="20">
        <f>VLookups!$C$50</f>
        <v>-3580.614715990946</v>
      </c>
      <c r="T230" s="19">
        <v>0</v>
      </c>
      <c r="U230" s="9">
        <v>82</v>
      </c>
      <c r="V230" s="21">
        <f>V229-VLookups!$C$54</f>
        <v>-1630</v>
      </c>
      <c r="W230" s="21">
        <f>-VLookups!$C$59</f>
        <v>-200</v>
      </c>
      <c r="X230" s="21">
        <f>-[1]VLookups!$C$62</f>
        <v>-150</v>
      </c>
      <c r="Y230" s="20">
        <f>Y229*(1+VLookups!$C$57/12)</f>
        <v>-269.35548289692923</v>
      </c>
      <c r="Z230" s="9" t="s">
        <v>36</v>
      </c>
      <c r="AA230" s="9" t="s">
        <v>36</v>
      </c>
      <c r="AB230" s="20">
        <f t="shared" si="12"/>
        <v>4870.4101435151933</v>
      </c>
      <c r="AC230" s="20">
        <f t="shared" si="13"/>
        <v>452299.52606650704</v>
      </c>
    </row>
    <row r="231" spans="2:29" x14ac:dyDescent="0.25">
      <c r="B231" s="9">
        <v>227</v>
      </c>
      <c r="C231" s="9">
        <f t="shared" si="14"/>
        <v>41</v>
      </c>
      <c r="D231" s="9">
        <f t="shared" si="15"/>
        <v>11</v>
      </c>
      <c r="E231" s="20">
        <f>E219*(1+VLookups!$C$8)</f>
        <v>15894.872031761111</v>
      </c>
      <c r="F231" s="20">
        <f>-E231*VLookups!$C$10*2</f>
        <v>-953.69232190566663</v>
      </c>
      <c r="G231" s="19">
        <v>0</v>
      </c>
      <c r="H231" s="20">
        <f>(-VLookups!$C$13)*(E231+F231/2)</f>
        <v>-4486.6455284052099</v>
      </c>
      <c r="I231" s="19">
        <v>0</v>
      </c>
      <c r="J231" s="19">
        <v>0</v>
      </c>
      <c r="K231" s="19">
        <v>0</v>
      </c>
      <c r="L231" s="19">
        <v>0</v>
      </c>
      <c r="M231" s="20">
        <f>M230-VLookups!$C$33</f>
        <v>-232</v>
      </c>
      <c r="N231" s="22">
        <v>167</v>
      </c>
      <c r="O231" s="19">
        <v>0</v>
      </c>
      <c r="P231" s="19">
        <v>0</v>
      </c>
      <c r="Q231" s="9" t="s">
        <v>36</v>
      </c>
      <c r="R231" s="21"/>
      <c r="S231" s="20">
        <f>VLookups!$C$50</f>
        <v>-3580.614715990946</v>
      </c>
      <c r="T231" s="19">
        <v>0</v>
      </c>
      <c r="U231" s="9">
        <v>83</v>
      </c>
      <c r="V231" s="21">
        <f>V230-VLookups!$C$54</f>
        <v>-1635</v>
      </c>
      <c r="W231" s="21">
        <f>-VLookups!$C$59</f>
        <v>-200</v>
      </c>
      <c r="X231" s="21">
        <f>-[1]VLookups!$C$62</f>
        <v>-150</v>
      </c>
      <c r="Y231" s="20">
        <f>Y230*(1+VLookups!$C$57/12)</f>
        <v>-270.14110305537861</v>
      </c>
      <c r="Z231" s="9" t="s">
        <v>36</v>
      </c>
      <c r="AA231" s="9" t="s">
        <v>36</v>
      </c>
      <c r="AB231" s="20">
        <f t="shared" si="12"/>
        <v>4863.6245233567442</v>
      </c>
      <c r="AC231" s="20">
        <f t="shared" si="13"/>
        <v>457916.98313330795</v>
      </c>
    </row>
    <row r="232" spans="2:29" x14ac:dyDescent="0.25">
      <c r="B232" s="9">
        <v>228</v>
      </c>
      <c r="C232" s="9">
        <f t="shared" si="14"/>
        <v>42</v>
      </c>
      <c r="D232" s="9">
        <f t="shared" si="15"/>
        <v>0</v>
      </c>
      <c r="E232" s="20">
        <f>E220*(1+VLookups!$C$8)</f>
        <v>16451.192552872748</v>
      </c>
      <c r="F232" s="20">
        <f>-E232*VLookups!$C$10*2</f>
        <v>-987.07155317236482</v>
      </c>
      <c r="G232" s="19">
        <v>0</v>
      </c>
      <c r="H232" s="20">
        <f>(-VLookups!$C$13)*(E232+F232/2)</f>
        <v>-4643.678121899391</v>
      </c>
      <c r="I232" s="19">
        <v>0</v>
      </c>
      <c r="J232" s="19">
        <v>0</v>
      </c>
      <c r="K232" s="19">
        <v>0</v>
      </c>
      <c r="L232" s="19">
        <v>0</v>
      </c>
      <c r="M232" s="20">
        <f>M231-VLookups!$C$33</f>
        <v>-233</v>
      </c>
      <c r="N232" s="22">
        <v>168</v>
      </c>
      <c r="O232" s="19">
        <v>0</v>
      </c>
      <c r="P232" s="19">
        <v>0</v>
      </c>
      <c r="Q232" s="9" t="s">
        <v>36</v>
      </c>
      <c r="R232" s="21"/>
      <c r="S232" s="20">
        <f>VLookups!$C$50</f>
        <v>-3580.614715990946</v>
      </c>
      <c r="T232" s="19">
        <v>0</v>
      </c>
      <c r="U232" s="9">
        <v>84</v>
      </c>
      <c r="V232" s="21">
        <f>V231-VLookups!$C$54</f>
        <v>-1640</v>
      </c>
      <c r="W232" s="21">
        <f>-VLookups!$C$59</f>
        <v>-200</v>
      </c>
      <c r="X232" s="21">
        <f>-[1]VLookups!$C$62</f>
        <v>-150</v>
      </c>
      <c r="Y232" s="20">
        <f>Y231*(1+VLookups!$C$57/12)</f>
        <v>-270.92901460595681</v>
      </c>
      <c r="Z232" s="9" t="s">
        <v>36</v>
      </c>
      <c r="AA232" s="9" t="s">
        <v>36</v>
      </c>
      <c r="AB232" s="20">
        <f t="shared" si="12"/>
        <v>5239.4349237902716</v>
      </c>
      <c r="AC232" s="20">
        <f t="shared" si="13"/>
        <v>463919.61302898708</v>
      </c>
    </row>
    <row r="233" spans="2:29" x14ac:dyDescent="0.25">
      <c r="B233" s="9">
        <v>229</v>
      </c>
      <c r="C233" s="9">
        <f t="shared" si="14"/>
        <v>42</v>
      </c>
      <c r="D233" s="9">
        <f t="shared" si="15"/>
        <v>1</v>
      </c>
      <c r="E233" s="20">
        <f>E221*(1+VLookups!$C$8)</f>
        <v>16451.192552872748</v>
      </c>
      <c r="F233" s="20">
        <f>-E233*VLookups!$C$10*2</f>
        <v>-987.07155317236482</v>
      </c>
      <c r="G233" s="19">
        <v>0</v>
      </c>
      <c r="H233" s="20">
        <f>(-VLookups!$C$13)*(E233+F233/2)</f>
        <v>-4643.678121899391</v>
      </c>
      <c r="I233" s="19">
        <v>0</v>
      </c>
      <c r="J233" s="19">
        <v>0</v>
      </c>
      <c r="K233" s="19">
        <v>0</v>
      </c>
      <c r="L233" s="19">
        <v>0</v>
      </c>
      <c r="M233" s="20">
        <f>M232-VLookups!$C$33</f>
        <v>-234</v>
      </c>
      <c r="N233" s="22">
        <v>169</v>
      </c>
      <c r="O233" s="19">
        <v>0</v>
      </c>
      <c r="P233" s="19">
        <v>0</v>
      </c>
      <c r="Q233" s="9" t="s">
        <v>36</v>
      </c>
      <c r="R233" s="21"/>
      <c r="S233" s="20">
        <f>VLookups!$C$50</f>
        <v>-3580.614715990946</v>
      </c>
      <c r="T233" s="19">
        <v>0</v>
      </c>
      <c r="U233" s="9">
        <v>85</v>
      </c>
      <c r="V233" s="21">
        <f>V232-VLookups!$C$54</f>
        <v>-1645</v>
      </c>
      <c r="W233" s="21">
        <f>-VLookups!$C$59</f>
        <v>-200</v>
      </c>
      <c r="X233" s="21">
        <f>-[1]VLookups!$C$62</f>
        <v>-150</v>
      </c>
      <c r="Y233" s="20">
        <f>Y232*(1+VLookups!$C$57/12)</f>
        <v>-271.71922423189085</v>
      </c>
      <c r="Z233" s="9" t="s">
        <v>36</v>
      </c>
      <c r="AA233" s="9" t="s">
        <v>36</v>
      </c>
      <c r="AB233" s="20">
        <f t="shared" si="12"/>
        <v>5232.6447141643375</v>
      </c>
      <c r="AC233" s="20">
        <f t="shared" si="13"/>
        <v>469925.45709819969</v>
      </c>
    </row>
    <row r="234" spans="2:29" x14ac:dyDescent="0.25">
      <c r="B234" s="9">
        <v>230</v>
      </c>
      <c r="C234" s="9">
        <f t="shared" si="14"/>
        <v>42</v>
      </c>
      <c r="D234" s="9">
        <f t="shared" si="15"/>
        <v>2</v>
      </c>
      <c r="E234" s="20">
        <f>E222*(1+VLookups!$C$8)</f>
        <v>16451.192552872748</v>
      </c>
      <c r="F234" s="20">
        <f>-E234*VLookups!$C$10*2</f>
        <v>-987.07155317236482</v>
      </c>
      <c r="G234" s="19">
        <v>0</v>
      </c>
      <c r="H234" s="20">
        <f>(-VLookups!$C$13)*(E234+F234/2)</f>
        <v>-4643.678121899391</v>
      </c>
      <c r="I234" s="19">
        <v>0</v>
      </c>
      <c r="J234" s="19">
        <v>0</v>
      </c>
      <c r="K234" s="19">
        <v>0</v>
      </c>
      <c r="L234" s="19">
        <v>0</v>
      </c>
      <c r="M234" s="20">
        <f>M233-VLookups!$C$33</f>
        <v>-235</v>
      </c>
      <c r="N234" s="22">
        <v>170</v>
      </c>
      <c r="O234" s="19">
        <v>0</v>
      </c>
      <c r="P234" s="19">
        <v>0</v>
      </c>
      <c r="Q234" s="9" t="s">
        <v>36</v>
      </c>
      <c r="R234" s="21"/>
      <c r="S234" s="20">
        <f>VLookups!$C$50</f>
        <v>-3580.614715990946</v>
      </c>
      <c r="T234" s="19">
        <v>0</v>
      </c>
      <c r="U234" s="9">
        <v>86</v>
      </c>
      <c r="V234" s="21">
        <f>V233-VLookups!$C$54</f>
        <v>-1650</v>
      </c>
      <c r="W234" s="21">
        <f>-VLookups!$C$59</f>
        <v>-200</v>
      </c>
      <c r="X234" s="21">
        <f>-[1]VLookups!$C$62</f>
        <v>-150</v>
      </c>
      <c r="Y234" s="20">
        <f>Y233*(1+VLookups!$C$57/12)</f>
        <v>-272.51173863590054</v>
      </c>
      <c r="Z234" s="9" t="s">
        <v>36</v>
      </c>
      <c r="AA234" s="9" t="s">
        <v>36</v>
      </c>
      <c r="AB234" s="20">
        <f t="shared" si="12"/>
        <v>5225.8521997603275</v>
      </c>
      <c r="AC234" s="20">
        <f t="shared" si="13"/>
        <v>475934.5183931237</v>
      </c>
    </row>
    <row r="235" spans="2:29" x14ac:dyDescent="0.25">
      <c r="B235" s="9">
        <v>231</v>
      </c>
      <c r="C235" s="9">
        <f t="shared" si="14"/>
        <v>42</v>
      </c>
      <c r="D235" s="9">
        <f t="shared" si="15"/>
        <v>3</v>
      </c>
      <c r="E235" s="20">
        <f>E223*(1+VLookups!$C$8)</f>
        <v>16451.192552872748</v>
      </c>
      <c r="F235" s="20">
        <f>-E235*VLookups!$C$10*2</f>
        <v>-987.07155317236482</v>
      </c>
      <c r="G235" s="19">
        <v>0</v>
      </c>
      <c r="H235" s="20">
        <f>(-VLookups!$C$13)*(E235+F235/2)</f>
        <v>-4643.678121899391</v>
      </c>
      <c r="I235" s="19">
        <v>0</v>
      </c>
      <c r="J235" s="19">
        <v>0</v>
      </c>
      <c r="K235" s="19">
        <v>0</v>
      </c>
      <c r="L235" s="19">
        <v>0</v>
      </c>
      <c r="M235" s="20">
        <f>M234-VLookups!$C$33</f>
        <v>-236</v>
      </c>
      <c r="N235" s="22">
        <v>171</v>
      </c>
      <c r="O235" s="19">
        <v>0</v>
      </c>
      <c r="P235" s="19">
        <v>0</v>
      </c>
      <c r="Q235" s="9" t="s">
        <v>36</v>
      </c>
      <c r="R235" s="21"/>
      <c r="S235" s="20">
        <f>VLookups!$C$50</f>
        <v>-3580.614715990946</v>
      </c>
      <c r="T235" s="19">
        <v>0</v>
      </c>
      <c r="U235" s="9">
        <v>87</v>
      </c>
      <c r="V235" s="21">
        <f>V234-VLookups!$C$54</f>
        <v>-1655</v>
      </c>
      <c r="W235" s="21">
        <f>-VLookups!$C$59</f>
        <v>-200</v>
      </c>
      <c r="X235" s="21">
        <f>-[1]VLookups!$C$62</f>
        <v>-150</v>
      </c>
      <c r="Y235" s="20">
        <f>Y234*(1+VLookups!$C$57/12)</f>
        <v>-273.30656454025524</v>
      </c>
      <c r="Z235" s="9" t="s">
        <v>36</v>
      </c>
      <c r="AA235" s="9" t="s">
        <v>36</v>
      </c>
      <c r="AB235" s="20">
        <f t="shared" si="12"/>
        <v>5219.0573738559733</v>
      </c>
      <c r="AC235" s="20">
        <f t="shared" si="13"/>
        <v>481946.79996430152</v>
      </c>
    </row>
    <row r="236" spans="2:29" x14ac:dyDescent="0.25">
      <c r="B236" s="9">
        <v>232</v>
      </c>
      <c r="C236" s="9">
        <f t="shared" si="14"/>
        <v>42</v>
      </c>
      <c r="D236" s="9">
        <f t="shared" si="15"/>
        <v>4</v>
      </c>
      <c r="E236" s="20">
        <f>E224*(1+VLookups!$C$8)</f>
        <v>16451.192552872748</v>
      </c>
      <c r="F236" s="20">
        <f>-E236*VLookups!$C$10*2</f>
        <v>-987.07155317236482</v>
      </c>
      <c r="G236" s="19">
        <v>0</v>
      </c>
      <c r="H236" s="20">
        <f>(-VLookups!$C$13)*(E236+F236/2)</f>
        <v>-4643.678121899391</v>
      </c>
      <c r="I236" s="19">
        <v>0</v>
      </c>
      <c r="J236" s="19">
        <v>0</v>
      </c>
      <c r="K236" s="19">
        <v>0</v>
      </c>
      <c r="L236" s="19">
        <v>0</v>
      </c>
      <c r="M236" s="20">
        <f>M235-VLookups!$C$33</f>
        <v>-237</v>
      </c>
      <c r="N236" s="22">
        <v>172</v>
      </c>
      <c r="O236" s="19">
        <v>0</v>
      </c>
      <c r="P236" s="19">
        <v>0</v>
      </c>
      <c r="Q236" s="9" t="s">
        <v>36</v>
      </c>
      <c r="R236" s="21"/>
      <c r="S236" s="20">
        <f>VLookups!$C$50</f>
        <v>-3580.614715990946</v>
      </c>
      <c r="T236" s="19">
        <v>0</v>
      </c>
      <c r="U236" s="9">
        <v>88</v>
      </c>
      <c r="V236" s="21">
        <f>V235-VLookups!$C$54</f>
        <v>-1660</v>
      </c>
      <c r="W236" s="21">
        <f>-VLookups!$C$59</f>
        <v>-200</v>
      </c>
      <c r="X236" s="21">
        <f>-[1]VLookups!$C$62</f>
        <v>-150</v>
      </c>
      <c r="Y236" s="20">
        <f>Y235*(1+VLookups!$C$57/12)</f>
        <v>-274.103708686831</v>
      </c>
      <c r="Z236" s="9" t="s">
        <v>36</v>
      </c>
      <c r="AA236" s="9" t="s">
        <v>36</v>
      </c>
      <c r="AB236" s="20">
        <f t="shared" si="12"/>
        <v>5212.2602297093972</v>
      </c>
      <c r="AC236" s="20">
        <f t="shared" si="13"/>
        <v>487962.30486061808</v>
      </c>
    </row>
    <row r="237" spans="2:29" x14ac:dyDescent="0.25">
      <c r="B237" s="9">
        <v>233</v>
      </c>
      <c r="C237" s="9">
        <f t="shared" si="14"/>
        <v>42</v>
      </c>
      <c r="D237" s="9">
        <f t="shared" si="15"/>
        <v>5</v>
      </c>
      <c r="E237" s="20">
        <f>E225*(1+VLookups!$C$8)</f>
        <v>16451.192552872748</v>
      </c>
      <c r="F237" s="20">
        <f>-E237*VLookups!$C$10*2</f>
        <v>-987.07155317236482</v>
      </c>
      <c r="G237" s="19">
        <v>0</v>
      </c>
      <c r="H237" s="20">
        <f>(-VLookups!$C$13)*(E237+F237/2)</f>
        <v>-4643.678121899391</v>
      </c>
      <c r="I237" s="19">
        <v>0</v>
      </c>
      <c r="J237" s="19">
        <v>0</v>
      </c>
      <c r="K237" s="19">
        <v>0</v>
      </c>
      <c r="L237" s="19">
        <v>0</v>
      </c>
      <c r="M237" s="20">
        <f>M236-VLookups!$C$33</f>
        <v>-238</v>
      </c>
      <c r="N237" s="22">
        <v>173</v>
      </c>
      <c r="O237" s="19">
        <v>0</v>
      </c>
      <c r="P237" s="19">
        <v>0</v>
      </c>
      <c r="Q237" s="9" t="s">
        <v>36</v>
      </c>
      <c r="R237" s="21"/>
      <c r="S237" s="20">
        <f>VLookups!$C$50</f>
        <v>-3580.614715990946</v>
      </c>
      <c r="T237" s="19">
        <v>0</v>
      </c>
      <c r="U237" s="9">
        <v>89</v>
      </c>
      <c r="V237" s="21">
        <f>V236-VLookups!$C$54</f>
        <v>-1665</v>
      </c>
      <c r="W237" s="21">
        <f>-VLookups!$C$59</f>
        <v>-200</v>
      </c>
      <c r="X237" s="21">
        <f>-[1]VLookups!$C$62</f>
        <v>-150</v>
      </c>
      <c r="Y237" s="20">
        <f>Y236*(1+VLookups!$C$57/12)</f>
        <v>-274.90317783716762</v>
      </c>
      <c r="Z237" s="9" t="s">
        <v>36</v>
      </c>
      <c r="AA237" s="9" t="s">
        <v>36</v>
      </c>
      <c r="AB237" s="20">
        <f t="shared" si="12"/>
        <v>5205.4607605590609</v>
      </c>
      <c r="AC237" s="20">
        <f t="shared" si="13"/>
        <v>493981.03612927819</v>
      </c>
    </row>
    <row r="238" spans="2:29" x14ac:dyDescent="0.25">
      <c r="B238" s="9">
        <v>234</v>
      </c>
      <c r="C238" s="9">
        <f t="shared" si="14"/>
        <v>42</v>
      </c>
      <c r="D238" s="9">
        <f t="shared" si="15"/>
        <v>6</v>
      </c>
      <c r="E238" s="20">
        <f>E226*(1+VLookups!$C$8)</f>
        <v>16451.192552872748</v>
      </c>
      <c r="F238" s="20">
        <f>-E238*VLookups!$C$10*2</f>
        <v>-987.07155317236482</v>
      </c>
      <c r="G238" s="19">
        <v>0</v>
      </c>
      <c r="H238" s="20">
        <f>(-VLookups!$C$13)*(E238+F238/2)</f>
        <v>-4643.678121899391</v>
      </c>
      <c r="I238" s="19">
        <v>0</v>
      </c>
      <c r="J238" s="19">
        <v>0</v>
      </c>
      <c r="K238" s="19">
        <v>0</v>
      </c>
      <c r="L238" s="19">
        <v>0</v>
      </c>
      <c r="M238" s="20">
        <f>M237-VLookups!$C$33</f>
        <v>-239</v>
      </c>
      <c r="N238" s="22">
        <v>174</v>
      </c>
      <c r="O238" s="19">
        <v>0</v>
      </c>
      <c r="P238" s="19">
        <v>0</v>
      </c>
      <c r="Q238" s="9" t="s">
        <v>36</v>
      </c>
      <c r="R238" s="21"/>
      <c r="S238" s="20">
        <f>VLookups!$C$50</f>
        <v>-3580.614715990946</v>
      </c>
      <c r="T238" s="19">
        <v>0</v>
      </c>
      <c r="U238" s="9">
        <v>90</v>
      </c>
      <c r="V238" s="21">
        <f>V237-VLookups!$C$54</f>
        <v>-1670</v>
      </c>
      <c r="W238" s="21">
        <f>-VLookups!$C$59</f>
        <v>-200</v>
      </c>
      <c r="X238" s="21">
        <f>-[1]VLookups!$C$62</f>
        <v>-150</v>
      </c>
      <c r="Y238" s="20">
        <f>Y237*(1+VLookups!$C$57/12)</f>
        <v>-275.70497877252603</v>
      </c>
      <c r="Z238" s="9" t="s">
        <v>36</v>
      </c>
      <c r="AA238" s="9" t="s">
        <v>36</v>
      </c>
      <c r="AB238" s="20">
        <f t="shared" si="12"/>
        <v>5198.6589596237018</v>
      </c>
      <c r="AC238" s="20">
        <f t="shared" si="13"/>
        <v>500002.99681578408</v>
      </c>
    </row>
    <row r="239" spans="2:29" x14ac:dyDescent="0.25">
      <c r="B239" s="9">
        <v>235</v>
      </c>
      <c r="C239" s="9">
        <f t="shared" si="14"/>
        <v>42</v>
      </c>
      <c r="D239" s="9">
        <f t="shared" si="15"/>
        <v>7</v>
      </c>
      <c r="E239" s="20">
        <f>E227*(1+VLookups!$C$8)</f>
        <v>16451.192552872748</v>
      </c>
      <c r="F239" s="20">
        <f>-E239*VLookups!$C$10*2</f>
        <v>-987.07155317236482</v>
      </c>
      <c r="G239" s="19">
        <v>0</v>
      </c>
      <c r="H239" s="20">
        <f>(-VLookups!$C$13)*(E239+F239/2)</f>
        <v>-4643.678121899391</v>
      </c>
      <c r="I239" s="19">
        <v>0</v>
      </c>
      <c r="J239" s="19">
        <v>0</v>
      </c>
      <c r="K239" s="19">
        <v>0</v>
      </c>
      <c r="L239" s="19">
        <v>0</v>
      </c>
      <c r="M239" s="20">
        <f>M238-VLookups!$C$33</f>
        <v>-240</v>
      </c>
      <c r="N239" s="22">
        <v>175</v>
      </c>
      <c r="O239" s="19">
        <v>0</v>
      </c>
      <c r="P239" s="19">
        <v>0</v>
      </c>
      <c r="Q239" s="9" t="s">
        <v>36</v>
      </c>
      <c r="R239" s="21"/>
      <c r="S239" s="20">
        <f>VLookups!$C$50</f>
        <v>-3580.614715990946</v>
      </c>
      <c r="T239" s="19">
        <v>0</v>
      </c>
      <c r="U239" s="9">
        <v>91</v>
      </c>
      <c r="V239" s="21">
        <f>V238-VLookups!$C$54</f>
        <v>-1675</v>
      </c>
      <c r="W239" s="21">
        <f>-VLookups!$C$59</f>
        <v>-200</v>
      </c>
      <c r="X239" s="21">
        <f>-[1]VLookups!$C$62</f>
        <v>-150</v>
      </c>
      <c r="Y239" s="20">
        <f>Y238*(1+VLookups!$C$57/12)</f>
        <v>-276.5091182939459</v>
      </c>
      <c r="Z239" s="9" t="s">
        <v>36</v>
      </c>
      <c r="AA239" s="9" t="s">
        <v>36</v>
      </c>
      <c r="AB239" s="20">
        <f t="shared" si="12"/>
        <v>5191.8548201022822</v>
      </c>
      <c r="AC239" s="20">
        <f t="shared" si="13"/>
        <v>506028.18996391271</v>
      </c>
    </row>
    <row r="240" spans="2:29" x14ac:dyDescent="0.25">
      <c r="B240" s="9">
        <v>236</v>
      </c>
      <c r="C240" s="9">
        <f t="shared" si="14"/>
        <v>42</v>
      </c>
      <c r="D240" s="9">
        <f t="shared" si="15"/>
        <v>8</v>
      </c>
      <c r="E240" s="20">
        <f>E228*(1+VLookups!$C$8)</f>
        <v>16451.192552872748</v>
      </c>
      <c r="F240" s="20">
        <f>-E240*VLookups!$C$10*2</f>
        <v>-987.07155317236482</v>
      </c>
      <c r="G240" s="19">
        <v>0</v>
      </c>
      <c r="H240" s="20">
        <f>(-VLookups!$C$13)*(E240+F240/2)</f>
        <v>-4643.678121899391</v>
      </c>
      <c r="I240" s="19">
        <v>0</v>
      </c>
      <c r="J240" s="19">
        <v>0</v>
      </c>
      <c r="K240" s="19">
        <v>0</v>
      </c>
      <c r="L240" s="19">
        <v>0</v>
      </c>
      <c r="M240" s="20">
        <f>M239-VLookups!$C$33</f>
        <v>-241</v>
      </c>
      <c r="N240" s="22">
        <v>176</v>
      </c>
      <c r="O240" s="19">
        <v>0</v>
      </c>
      <c r="P240" s="19">
        <v>0</v>
      </c>
      <c r="Q240" s="9" t="s">
        <v>36</v>
      </c>
      <c r="R240" s="21"/>
      <c r="S240" s="20">
        <f>VLookups!$C$50</f>
        <v>-3580.614715990946</v>
      </c>
      <c r="T240" s="19">
        <v>0</v>
      </c>
      <c r="U240" s="9">
        <v>92</v>
      </c>
      <c r="V240" s="21">
        <f>V239-VLookups!$C$54</f>
        <v>-1680</v>
      </c>
      <c r="W240" s="21">
        <f>-VLookups!$C$59</f>
        <v>-200</v>
      </c>
      <c r="X240" s="21">
        <f>-[1]VLookups!$C$62</f>
        <v>-150</v>
      </c>
      <c r="Y240" s="20">
        <f>Y239*(1+VLookups!$C$57/12)</f>
        <v>-277.31560322230325</v>
      </c>
      <c r="Z240" s="9" t="s">
        <v>36</v>
      </c>
      <c r="AA240" s="9" t="s">
        <v>36</v>
      </c>
      <c r="AB240" s="20">
        <f t="shared" si="12"/>
        <v>5185.0483351739249</v>
      </c>
      <c r="AC240" s="20">
        <f t="shared" si="13"/>
        <v>512056.61861569318</v>
      </c>
    </row>
    <row r="241" spans="2:29" x14ac:dyDescent="0.25">
      <c r="B241" s="9">
        <v>237</v>
      </c>
      <c r="C241" s="9">
        <f t="shared" si="14"/>
        <v>42</v>
      </c>
      <c r="D241" s="9">
        <f t="shared" si="15"/>
        <v>9</v>
      </c>
      <c r="E241" s="20">
        <f>E229*(1+VLookups!$C$8)</f>
        <v>16451.192552872748</v>
      </c>
      <c r="F241" s="20">
        <f>-E241*VLookups!$C$10*2</f>
        <v>-987.07155317236482</v>
      </c>
      <c r="G241" s="19">
        <v>0</v>
      </c>
      <c r="H241" s="20">
        <f>(-VLookups!$C$13)*(E241+F241/2)</f>
        <v>-4643.678121899391</v>
      </c>
      <c r="I241" s="19">
        <v>0</v>
      </c>
      <c r="J241" s="19">
        <v>0</v>
      </c>
      <c r="K241" s="19">
        <v>0</v>
      </c>
      <c r="L241" s="19">
        <v>0</v>
      </c>
      <c r="M241" s="20">
        <f>M240-VLookups!$C$33</f>
        <v>-242</v>
      </c>
      <c r="N241" s="22">
        <v>177</v>
      </c>
      <c r="O241" s="19">
        <v>0</v>
      </c>
      <c r="P241" s="19">
        <v>0</v>
      </c>
      <c r="Q241" s="9" t="s">
        <v>36</v>
      </c>
      <c r="R241" s="21"/>
      <c r="S241" s="20">
        <f>VLookups!$C$50</f>
        <v>-3580.614715990946</v>
      </c>
      <c r="T241" s="19">
        <v>0</v>
      </c>
      <c r="U241" s="9">
        <v>93</v>
      </c>
      <c r="V241" s="21">
        <f>V240-VLookups!$C$54</f>
        <v>-1685</v>
      </c>
      <c r="W241" s="21">
        <f>-VLookups!$C$59</f>
        <v>-200</v>
      </c>
      <c r="X241" s="21">
        <f>-[1]VLookups!$C$62</f>
        <v>-150</v>
      </c>
      <c r="Y241" s="20">
        <f>Y240*(1+VLookups!$C$57/12)</f>
        <v>-278.12444039836828</v>
      </c>
      <c r="Z241" s="9" t="s">
        <v>36</v>
      </c>
      <c r="AA241" s="9" t="s">
        <v>36</v>
      </c>
      <c r="AB241" s="20">
        <f t="shared" si="12"/>
        <v>5178.2394979978599</v>
      </c>
      <c r="AC241" s="20">
        <f t="shared" si="13"/>
        <v>518088.28581138386</v>
      </c>
    </row>
    <row r="242" spans="2:29" x14ac:dyDescent="0.25">
      <c r="B242" s="9">
        <v>238</v>
      </c>
      <c r="C242" s="9">
        <f t="shared" si="14"/>
        <v>42</v>
      </c>
      <c r="D242" s="9">
        <f t="shared" si="15"/>
        <v>10</v>
      </c>
      <c r="E242" s="20">
        <f>E230*(1+VLookups!$C$8)</f>
        <v>16451.192552872748</v>
      </c>
      <c r="F242" s="20">
        <f>-E242*VLookups!$C$10*2</f>
        <v>-987.07155317236482</v>
      </c>
      <c r="G242" s="19">
        <v>0</v>
      </c>
      <c r="H242" s="20">
        <f>(-VLookups!$C$13)*(E242+F242/2)</f>
        <v>-4643.678121899391</v>
      </c>
      <c r="I242" s="19">
        <v>0</v>
      </c>
      <c r="J242" s="19">
        <v>0</v>
      </c>
      <c r="K242" s="19">
        <v>0</v>
      </c>
      <c r="L242" s="19">
        <v>0</v>
      </c>
      <c r="M242" s="20">
        <f>M241-VLookups!$C$33</f>
        <v>-243</v>
      </c>
      <c r="N242" s="22">
        <v>178</v>
      </c>
      <c r="O242" s="19">
        <v>0</v>
      </c>
      <c r="P242" s="19">
        <v>0</v>
      </c>
      <c r="Q242" s="9" t="s">
        <v>36</v>
      </c>
      <c r="R242" s="21"/>
      <c r="S242" s="20">
        <f>VLookups!$C$50</f>
        <v>-3580.614715990946</v>
      </c>
      <c r="T242" s="19">
        <v>0</v>
      </c>
      <c r="U242" s="9">
        <v>94</v>
      </c>
      <c r="V242" s="21">
        <f>V241-VLookups!$C$54</f>
        <v>-1690</v>
      </c>
      <c r="W242" s="21">
        <f>-VLookups!$C$59</f>
        <v>-200</v>
      </c>
      <c r="X242" s="21">
        <f>-[1]VLookups!$C$62</f>
        <v>-150</v>
      </c>
      <c r="Y242" s="20">
        <f>Y241*(1+VLookups!$C$57/12)</f>
        <v>-278.9356366828635</v>
      </c>
      <c r="Z242" s="9" t="s">
        <v>36</v>
      </c>
      <c r="AA242" s="9" t="s">
        <v>36</v>
      </c>
      <c r="AB242" s="20">
        <f t="shared" si="12"/>
        <v>5171.4283017133648</v>
      </c>
      <c r="AC242" s="20">
        <f t="shared" si="13"/>
        <v>524123.19458944956</v>
      </c>
    </row>
    <row r="243" spans="2:29" x14ac:dyDescent="0.25">
      <c r="B243" s="9">
        <v>239</v>
      </c>
      <c r="C243" s="9">
        <f t="shared" si="14"/>
        <v>42</v>
      </c>
      <c r="D243" s="9">
        <f t="shared" si="15"/>
        <v>11</v>
      </c>
      <c r="E243" s="20">
        <f>E231*(1+VLookups!$C$8)</f>
        <v>16451.192552872748</v>
      </c>
      <c r="F243" s="20">
        <f>-E243*VLookups!$C$10*2</f>
        <v>-987.07155317236482</v>
      </c>
      <c r="G243" s="19">
        <v>0</v>
      </c>
      <c r="H243" s="20">
        <f>(-VLookups!$C$13)*(E243+F243/2)</f>
        <v>-4643.678121899391</v>
      </c>
      <c r="I243" s="19">
        <v>0</v>
      </c>
      <c r="J243" s="19">
        <v>0</v>
      </c>
      <c r="K243" s="19">
        <v>0</v>
      </c>
      <c r="L243" s="19">
        <v>0</v>
      </c>
      <c r="M243" s="20">
        <f>M242-VLookups!$C$33</f>
        <v>-244</v>
      </c>
      <c r="N243" s="22">
        <v>179</v>
      </c>
      <c r="O243" s="19">
        <v>0</v>
      </c>
      <c r="P243" s="19">
        <v>0</v>
      </c>
      <c r="Q243" s="9" t="s">
        <v>36</v>
      </c>
      <c r="R243" s="21"/>
      <c r="S243" s="20">
        <f>VLookups!$C$50</f>
        <v>-3580.614715990946</v>
      </c>
      <c r="T243" s="19">
        <v>0</v>
      </c>
      <c r="U243" s="9">
        <v>95</v>
      </c>
      <c r="V243" s="21">
        <f>V242-VLookups!$C$54</f>
        <v>-1695</v>
      </c>
      <c r="W243" s="21">
        <f>-VLookups!$C$59</f>
        <v>-200</v>
      </c>
      <c r="X243" s="21">
        <f>-[1]VLookups!$C$62</f>
        <v>-150</v>
      </c>
      <c r="Y243" s="20">
        <f>Y242*(1+VLookups!$C$57/12)</f>
        <v>-279.74919895652187</v>
      </c>
      <c r="Z243" s="9" t="s">
        <v>36</v>
      </c>
      <c r="AA243" s="9" t="s">
        <v>36</v>
      </c>
      <c r="AB243" s="20">
        <f t="shared" si="12"/>
        <v>5164.6147394397067</v>
      </c>
      <c r="AC243" s="20">
        <f t="shared" si="13"/>
        <v>530161.34798653831</v>
      </c>
    </row>
    <row r="244" spans="2:29" x14ac:dyDescent="0.25">
      <c r="B244" s="9">
        <v>240</v>
      </c>
      <c r="C244" s="9">
        <f t="shared" si="14"/>
        <v>43</v>
      </c>
      <c r="D244" s="9">
        <f t="shared" si="15"/>
        <v>0</v>
      </c>
      <c r="E244" s="20">
        <f>E232*(1+VLookups!$C$8)</f>
        <v>17026.984292223293</v>
      </c>
      <c r="F244" s="20">
        <f>-E244*VLookups!$C$10*2</f>
        <v>-1021.6190575333975</v>
      </c>
      <c r="G244" s="19">
        <v>0</v>
      </c>
      <c r="H244" s="20">
        <f>(-VLookups!$C$13)*(E244+F244/2)</f>
        <v>-4806.2068561658698</v>
      </c>
      <c r="I244" s="19">
        <v>0</v>
      </c>
      <c r="J244" s="19">
        <v>0</v>
      </c>
      <c r="K244" s="19">
        <v>0</v>
      </c>
      <c r="L244" s="21">
        <f>VLookups!$C$31</f>
        <v>3000</v>
      </c>
      <c r="M244" s="20">
        <f>M243-VLookups!$C$33</f>
        <v>-245</v>
      </c>
      <c r="N244" s="22">
        <v>180</v>
      </c>
      <c r="O244" s="21">
        <f>-VLookups!$C$36</f>
        <v>-10000</v>
      </c>
      <c r="P244" s="19">
        <v>0</v>
      </c>
      <c r="Q244" s="22">
        <v>0</v>
      </c>
      <c r="R244" s="21"/>
      <c r="S244" s="20">
        <f>VLookups!$C$50</f>
        <v>-3580.614715990946</v>
      </c>
      <c r="T244" s="19">
        <v>0</v>
      </c>
      <c r="U244" s="9">
        <v>96</v>
      </c>
      <c r="V244" s="21">
        <f>V243-VLookups!$C$54</f>
        <v>-1700</v>
      </c>
      <c r="W244" s="21">
        <f>-VLookups!$C$59</f>
        <v>-200</v>
      </c>
      <c r="X244" s="21">
        <f>-[1]VLookups!$C$62</f>
        <v>-150</v>
      </c>
      <c r="Y244" s="20">
        <f>Y243*(1+VLookups!$C$57/12)</f>
        <v>-280.56513412014505</v>
      </c>
      <c r="Z244" s="9" t="s">
        <v>36</v>
      </c>
      <c r="AA244" s="9" t="s">
        <v>36</v>
      </c>
      <c r="AB244" s="20">
        <f t="shared" si="12"/>
        <v>-1446.2119428203673</v>
      </c>
      <c r="AC244" s="20">
        <f t="shared" si="13"/>
        <v>529598.73829036218</v>
      </c>
    </row>
    <row r="245" spans="2:29" x14ac:dyDescent="0.25">
      <c r="B245" s="9">
        <v>241</v>
      </c>
      <c r="C245" s="9">
        <f t="shared" si="14"/>
        <v>43</v>
      </c>
      <c r="D245" s="9">
        <f t="shared" si="15"/>
        <v>1</v>
      </c>
      <c r="E245" s="20">
        <f>E233*(1+VLookups!$C$8)</f>
        <v>17026.984292223293</v>
      </c>
      <c r="F245" s="20">
        <f>-E245*VLookups!$C$10*2</f>
        <v>-1021.6190575333975</v>
      </c>
      <c r="G245" s="19">
        <v>0</v>
      </c>
      <c r="H245" s="20">
        <f>(-VLookups!$C$13)*(E245+F245/2)</f>
        <v>-4806.2068561658698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20" t="s">
        <v>36</v>
      </c>
      <c r="O245" s="20">
        <f>VLookups!$C$39</f>
        <v>-1132.2740186406561</v>
      </c>
      <c r="P245" s="20">
        <f>-VLookups!$C$41</f>
        <v>-100</v>
      </c>
      <c r="Q245" s="22">
        <v>1</v>
      </c>
      <c r="R245" s="21"/>
      <c r="S245" s="20">
        <f>VLookups!$C$50</f>
        <v>-3580.614715990946</v>
      </c>
      <c r="T245" s="19">
        <v>0</v>
      </c>
      <c r="U245" s="9">
        <v>97</v>
      </c>
      <c r="V245" s="21">
        <f>V244-VLookups!$C$54</f>
        <v>-1705</v>
      </c>
      <c r="W245" s="21">
        <f>-VLookups!$C$60</f>
        <v>-300</v>
      </c>
      <c r="X245" s="21">
        <f>-[1]VLookups!$C$62</f>
        <v>-150</v>
      </c>
      <c r="Y245" s="20">
        <f>Y244*(1+VLookups!$C$57/12)</f>
        <v>-281.38344909466213</v>
      </c>
      <c r="Z245" s="9" t="s">
        <v>36</v>
      </c>
      <c r="AA245" s="9" t="s">
        <v>36</v>
      </c>
      <c r="AB245" s="20">
        <f t="shared" si="12"/>
        <v>4460.6957235644604</v>
      </c>
      <c r="AC245" s="20">
        <f t="shared" si="13"/>
        <v>534942.09857774398</v>
      </c>
    </row>
    <row r="246" spans="2:29" x14ac:dyDescent="0.25">
      <c r="B246" s="9">
        <v>242</v>
      </c>
      <c r="C246" s="9">
        <f t="shared" si="14"/>
        <v>43</v>
      </c>
      <c r="D246" s="9">
        <f t="shared" si="15"/>
        <v>2</v>
      </c>
      <c r="E246" s="20">
        <f>E234*(1+VLookups!$C$8)</f>
        <v>17026.984292223293</v>
      </c>
      <c r="F246" s="20">
        <f>-E246*VLookups!$C$10*2</f>
        <v>-1021.6190575333975</v>
      </c>
      <c r="G246" s="19">
        <v>0</v>
      </c>
      <c r="H246" s="20">
        <f>(-VLookups!$C$13)*(E246+F246/2)</f>
        <v>-4806.2068561658698</v>
      </c>
      <c r="I246" s="19">
        <v>0</v>
      </c>
      <c r="J246" s="19">
        <v>0</v>
      </c>
      <c r="K246" s="19">
        <v>0</v>
      </c>
      <c r="L246" s="19">
        <v>0</v>
      </c>
      <c r="M246" s="19">
        <v>0</v>
      </c>
      <c r="N246" s="20" t="s">
        <v>36</v>
      </c>
      <c r="O246" s="20">
        <f>VLookups!$C$39</f>
        <v>-1132.2740186406561</v>
      </c>
      <c r="P246" s="20">
        <f>P245-VLookups!$C$42</f>
        <v>-101.5</v>
      </c>
      <c r="Q246" s="22">
        <v>2</v>
      </c>
      <c r="R246" s="21"/>
      <c r="S246" s="20">
        <f>VLookups!$C$50</f>
        <v>-3580.614715990946</v>
      </c>
      <c r="T246" s="19">
        <v>0</v>
      </c>
      <c r="U246" s="9">
        <v>98</v>
      </c>
      <c r="V246" s="21">
        <f>V245-VLookups!$C$54</f>
        <v>-1710</v>
      </c>
      <c r="W246" s="21">
        <f>-VLookups!$C$60</f>
        <v>-300</v>
      </c>
      <c r="X246" s="21">
        <f>-[1]VLookups!$C$62</f>
        <v>-150</v>
      </c>
      <c r="Y246" s="20">
        <f>Y245*(1+VLookups!$C$57/12)</f>
        <v>-282.20415082118825</v>
      </c>
      <c r="Z246" s="9" t="s">
        <v>36</v>
      </c>
      <c r="AA246" s="9" t="s">
        <v>36</v>
      </c>
      <c r="AB246" s="20">
        <f t="shared" si="12"/>
        <v>4453.3750218379337</v>
      </c>
      <c r="AC246" s="20">
        <f t="shared" si="13"/>
        <v>540287.04376387817</v>
      </c>
    </row>
    <row r="247" spans="2:29" x14ac:dyDescent="0.25">
      <c r="B247" s="9">
        <v>243</v>
      </c>
      <c r="C247" s="9">
        <f t="shared" si="14"/>
        <v>43</v>
      </c>
      <c r="D247" s="9">
        <f t="shared" si="15"/>
        <v>3</v>
      </c>
      <c r="E247" s="20">
        <f>E235*(1+VLookups!$C$8)</f>
        <v>17026.984292223293</v>
      </c>
      <c r="F247" s="20">
        <f>-E247*VLookups!$C$10*2</f>
        <v>-1021.6190575333975</v>
      </c>
      <c r="G247" s="19">
        <v>0</v>
      </c>
      <c r="H247" s="20">
        <f>(-VLookups!$C$13)*(E247+F247/2)</f>
        <v>-4806.2068561658698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20" t="s">
        <v>36</v>
      </c>
      <c r="O247" s="20">
        <f>VLookups!$C$39</f>
        <v>-1132.2740186406561</v>
      </c>
      <c r="P247" s="20">
        <f>P246-VLookups!$C$42</f>
        <v>-103</v>
      </c>
      <c r="Q247" s="22">
        <v>3</v>
      </c>
      <c r="R247" s="21"/>
      <c r="S247" s="20">
        <f>VLookups!$C$50</f>
        <v>-3580.614715990946</v>
      </c>
      <c r="T247" s="19">
        <v>0</v>
      </c>
      <c r="U247" s="9">
        <v>99</v>
      </c>
      <c r="V247" s="21">
        <f>V246-VLookups!$C$54</f>
        <v>-1715</v>
      </c>
      <c r="W247" s="21">
        <f>-VLookups!$C$60</f>
        <v>-300</v>
      </c>
      <c r="X247" s="21">
        <f>-[1]VLookups!$C$62</f>
        <v>-150</v>
      </c>
      <c r="Y247" s="20">
        <f>Y246*(1+VLookups!$C$57/12)</f>
        <v>-283.02724626108341</v>
      </c>
      <c r="Z247" s="9" t="s">
        <v>36</v>
      </c>
      <c r="AA247" s="9" t="s">
        <v>36</v>
      </c>
      <c r="AB247" s="20">
        <f t="shared" si="12"/>
        <v>4446.0519263980386</v>
      </c>
      <c r="AC247" s="20">
        <f t="shared" si="13"/>
        <v>545633.57409654942</v>
      </c>
    </row>
    <row r="248" spans="2:29" x14ac:dyDescent="0.25">
      <c r="B248" s="9">
        <v>244</v>
      </c>
      <c r="C248" s="9">
        <f t="shared" si="14"/>
        <v>43</v>
      </c>
      <c r="D248" s="9">
        <f t="shared" si="15"/>
        <v>4</v>
      </c>
      <c r="E248" s="20">
        <f>E236*(1+VLookups!$C$8)</f>
        <v>17026.984292223293</v>
      </c>
      <c r="F248" s="20">
        <f>-E248*VLookups!$C$10*2</f>
        <v>-1021.6190575333975</v>
      </c>
      <c r="G248" s="19">
        <v>0</v>
      </c>
      <c r="H248" s="20">
        <f>(-VLookups!$C$13)*(E248+F248/2)</f>
        <v>-4806.2068561658698</v>
      </c>
      <c r="I248" s="19">
        <v>0</v>
      </c>
      <c r="J248" s="19">
        <v>0</v>
      </c>
      <c r="K248" s="19">
        <v>0</v>
      </c>
      <c r="L248" s="19">
        <v>0</v>
      </c>
      <c r="M248" s="19">
        <v>0</v>
      </c>
      <c r="N248" s="20" t="s">
        <v>36</v>
      </c>
      <c r="O248" s="20">
        <f>VLookups!$C$39</f>
        <v>-1132.2740186406561</v>
      </c>
      <c r="P248" s="20">
        <f>P247-VLookups!$C$42</f>
        <v>-104.5</v>
      </c>
      <c r="Q248" s="22">
        <v>4</v>
      </c>
      <c r="R248" s="21"/>
      <c r="S248" s="20">
        <f>VLookups!$C$50</f>
        <v>-3580.614715990946</v>
      </c>
      <c r="T248" s="19">
        <v>0</v>
      </c>
      <c r="U248" s="9">
        <v>100</v>
      </c>
      <c r="V248" s="21">
        <f>V247-VLookups!$C$54</f>
        <v>-1720</v>
      </c>
      <c r="W248" s="21">
        <f>-VLookups!$C$60</f>
        <v>-300</v>
      </c>
      <c r="X248" s="21">
        <f>-[1]VLookups!$C$62</f>
        <v>-150</v>
      </c>
      <c r="Y248" s="20">
        <f>Y247*(1+VLookups!$C$57/12)</f>
        <v>-283.85274239601159</v>
      </c>
      <c r="Z248" s="9" t="s">
        <v>36</v>
      </c>
      <c r="AA248" s="9" t="s">
        <v>36</v>
      </c>
      <c r="AB248" s="20">
        <f t="shared" si="12"/>
        <v>4438.7264302631111</v>
      </c>
      <c r="AC248" s="20">
        <f t="shared" si="13"/>
        <v>550981.68981697352</v>
      </c>
    </row>
    <row r="249" spans="2:29" x14ac:dyDescent="0.25">
      <c r="B249" s="9">
        <v>245</v>
      </c>
      <c r="C249" s="9">
        <f t="shared" si="14"/>
        <v>43</v>
      </c>
      <c r="D249" s="9">
        <f t="shared" si="15"/>
        <v>5</v>
      </c>
      <c r="E249" s="20">
        <f>E237*(1+VLookups!$C$8)</f>
        <v>17026.984292223293</v>
      </c>
      <c r="F249" s="20">
        <f>-E249*VLookups!$C$10*2</f>
        <v>-1021.6190575333975</v>
      </c>
      <c r="G249" s="19">
        <v>0</v>
      </c>
      <c r="H249" s="20">
        <f>(-VLookups!$C$13)*(E249+F249/2)</f>
        <v>-4806.2068561658698</v>
      </c>
      <c r="I249" s="19">
        <v>0</v>
      </c>
      <c r="J249" s="19">
        <v>0</v>
      </c>
      <c r="K249" s="19">
        <v>0</v>
      </c>
      <c r="L249" s="19">
        <v>0</v>
      </c>
      <c r="M249" s="19">
        <v>0</v>
      </c>
      <c r="N249" s="20" t="s">
        <v>36</v>
      </c>
      <c r="O249" s="20">
        <f>VLookups!$C$39</f>
        <v>-1132.2740186406561</v>
      </c>
      <c r="P249" s="20">
        <f>P248-VLookups!$C$42</f>
        <v>-106</v>
      </c>
      <c r="Q249" s="22">
        <v>5</v>
      </c>
      <c r="R249" s="21"/>
      <c r="S249" s="20">
        <f>VLookups!$C$50</f>
        <v>-3580.614715990946</v>
      </c>
      <c r="T249" s="19">
        <v>0</v>
      </c>
      <c r="U249" s="9">
        <v>101</v>
      </c>
      <c r="V249" s="21">
        <f>V248-VLookups!$C$54</f>
        <v>-1725</v>
      </c>
      <c r="W249" s="21">
        <f>-VLookups!$C$60</f>
        <v>-300</v>
      </c>
      <c r="X249" s="21">
        <f>-[1]VLookups!$C$62</f>
        <v>-150</v>
      </c>
      <c r="Y249" s="20">
        <f>Y248*(1+VLookups!$C$57/12)</f>
        <v>-284.68064622799994</v>
      </c>
      <c r="Z249" s="9" t="s">
        <v>36</v>
      </c>
      <c r="AA249" s="9" t="s">
        <v>36</v>
      </c>
      <c r="AB249" s="20">
        <f t="shared" si="12"/>
        <v>4431.3985264311223</v>
      </c>
      <c r="AC249" s="20">
        <f t="shared" si="13"/>
        <v>556331.39115976635</v>
      </c>
    </row>
    <row r="250" spans="2:29" x14ac:dyDescent="0.25">
      <c r="B250" s="9">
        <v>246</v>
      </c>
      <c r="C250" s="9">
        <f t="shared" si="14"/>
        <v>43</v>
      </c>
      <c r="D250" s="9">
        <f t="shared" si="15"/>
        <v>6</v>
      </c>
      <c r="E250" s="20">
        <f>E238*(1+VLookups!$C$8)</f>
        <v>17026.984292223293</v>
      </c>
      <c r="F250" s="20">
        <f>-E250*VLookups!$C$10*2</f>
        <v>-1021.6190575333975</v>
      </c>
      <c r="G250" s="19">
        <v>0</v>
      </c>
      <c r="H250" s="20">
        <f>(-VLookups!$C$13)*(E250+F250/2)</f>
        <v>-4806.2068561658698</v>
      </c>
      <c r="I250" s="19">
        <v>0</v>
      </c>
      <c r="J250" s="19">
        <v>0</v>
      </c>
      <c r="K250" s="19">
        <v>0</v>
      </c>
      <c r="L250" s="19">
        <v>0</v>
      </c>
      <c r="M250" s="19">
        <v>0</v>
      </c>
      <c r="N250" s="20" t="s">
        <v>36</v>
      </c>
      <c r="O250" s="20">
        <f>VLookups!$C$39</f>
        <v>-1132.2740186406561</v>
      </c>
      <c r="P250" s="20">
        <f>P249-VLookups!$C$42</f>
        <v>-107.5</v>
      </c>
      <c r="Q250" s="22">
        <v>6</v>
      </c>
      <c r="R250" s="21"/>
      <c r="S250" s="20">
        <f>VLookups!$C$50</f>
        <v>-3580.614715990946</v>
      </c>
      <c r="T250" s="19">
        <v>0</v>
      </c>
      <c r="U250" s="9">
        <v>102</v>
      </c>
      <c r="V250" s="21">
        <f>V249-VLookups!$C$54</f>
        <v>-1730</v>
      </c>
      <c r="W250" s="21">
        <f>-VLookups!$C$60</f>
        <v>-300</v>
      </c>
      <c r="X250" s="21">
        <f>-[1]VLookups!$C$62</f>
        <v>-150</v>
      </c>
      <c r="Y250" s="20">
        <f>Y249*(1+VLookups!$C$57/12)</f>
        <v>-285.51096477949829</v>
      </c>
      <c r="Z250" s="9" t="s">
        <v>36</v>
      </c>
      <c r="AA250" s="9" t="s">
        <v>36</v>
      </c>
      <c r="AB250" s="20">
        <f t="shared" si="12"/>
        <v>4424.0682078796244</v>
      </c>
      <c r="AC250" s="20">
        <f t="shared" si="13"/>
        <v>561682.67835291231</v>
      </c>
    </row>
    <row r="251" spans="2:29" x14ac:dyDescent="0.25">
      <c r="B251" s="9">
        <v>247</v>
      </c>
      <c r="C251" s="9">
        <f t="shared" si="14"/>
        <v>43</v>
      </c>
      <c r="D251" s="9">
        <f t="shared" si="15"/>
        <v>7</v>
      </c>
      <c r="E251" s="20">
        <f>E239*(1+VLookups!$C$8)</f>
        <v>17026.984292223293</v>
      </c>
      <c r="F251" s="20">
        <f>-E251*VLookups!$C$10*2</f>
        <v>-1021.6190575333975</v>
      </c>
      <c r="G251" s="19">
        <v>0</v>
      </c>
      <c r="H251" s="20">
        <f>(-VLookups!$C$13)*(E251+F251/2)</f>
        <v>-4806.2068561658698</v>
      </c>
      <c r="I251" s="19">
        <v>0</v>
      </c>
      <c r="J251" s="19">
        <v>0</v>
      </c>
      <c r="K251" s="19">
        <v>0</v>
      </c>
      <c r="L251" s="19">
        <v>0</v>
      </c>
      <c r="M251" s="19">
        <v>0</v>
      </c>
      <c r="N251" s="20" t="s">
        <v>36</v>
      </c>
      <c r="O251" s="20">
        <f>VLookups!$C$39</f>
        <v>-1132.2740186406561</v>
      </c>
      <c r="P251" s="20">
        <f>P250-VLookups!$C$42</f>
        <v>-109</v>
      </c>
      <c r="Q251" s="22">
        <v>7</v>
      </c>
      <c r="R251" s="21"/>
      <c r="S251" s="20">
        <f>VLookups!$C$50</f>
        <v>-3580.614715990946</v>
      </c>
      <c r="T251" s="19">
        <v>0</v>
      </c>
      <c r="U251" s="9">
        <v>103</v>
      </c>
      <c r="V251" s="21">
        <f>V250-VLookups!$C$54</f>
        <v>-1735</v>
      </c>
      <c r="W251" s="21">
        <f>-VLookups!$C$60</f>
        <v>-300</v>
      </c>
      <c r="X251" s="21">
        <f>-[1]VLookups!$C$62</f>
        <v>-150</v>
      </c>
      <c r="Y251" s="20">
        <f>Y250*(1+VLookups!$C$57/12)</f>
        <v>-286.34370509343853</v>
      </c>
      <c r="Z251" s="9" t="s">
        <v>36</v>
      </c>
      <c r="AA251" s="9" t="s">
        <v>36</v>
      </c>
      <c r="AB251" s="20">
        <f t="shared" si="12"/>
        <v>4416.7354675656843</v>
      </c>
      <c r="AC251" s="20">
        <f t="shared" si="13"/>
        <v>567035.55161773285</v>
      </c>
    </row>
    <row r="252" spans="2:29" x14ac:dyDescent="0.25">
      <c r="B252" s="9">
        <v>248</v>
      </c>
      <c r="C252" s="9">
        <f t="shared" si="14"/>
        <v>43</v>
      </c>
      <c r="D252" s="9">
        <f t="shared" si="15"/>
        <v>8</v>
      </c>
      <c r="E252" s="20">
        <f>E240*(1+VLookups!$C$8)</f>
        <v>17026.984292223293</v>
      </c>
      <c r="F252" s="20">
        <f>-E252*VLookups!$C$10*2</f>
        <v>-1021.6190575333975</v>
      </c>
      <c r="G252" s="19">
        <v>0</v>
      </c>
      <c r="H252" s="20">
        <f>(-VLookups!$C$13)*(E252+F252/2)</f>
        <v>-4806.2068561658698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20" t="s">
        <v>36</v>
      </c>
      <c r="O252" s="20">
        <f>VLookups!$C$39</f>
        <v>-1132.2740186406561</v>
      </c>
      <c r="P252" s="20">
        <f>P251-VLookups!$C$42</f>
        <v>-110.5</v>
      </c>
      <c r="Q252" s="22">
        <v>8</v>
      </c>
      <c r="R252" s="21"/>
      <c r="S252" s="20">
        <f>VLookups!$C$50</f>
        <v>-3580.614715990946</v>
      </c>
      <c r="T252" s="19">
        <v>0</v>
      </c>
      <c r="U252" s="9">
        <v>104</v>
      </c>
      <c r="V252" s="21">
        <f>V251-VLookups!$C$54</f>
        <v>-1740</v>
      </c>
      <c r="W252" s="21">
        <f>-VLookups!$C$60</f>
        <v>-300</v>
      </c>
      <c r="X252" s="21">
        <f>-[1]VLookups!$C$62</f>
        <v>-150</v>
      </c>
      <c r="Y252" s="20">
        <f>Y251*(1+VLookups!$C$57/12)</f>
        <v>-287.17887423329438</v>
      </c>
      <c r="Z252" s="9" t="s">
        <v>36</v>
      </c>
      <c r="AA252" s="9" t="s">
        <v>36</v>
      </c>
      <c r="AB252" s="20">
        <f t="shared" si="12"/>
        <v>4409.4002984258277</v>
      </c>
      <c r="AC252" s="20">
        <f t="shared" si="13"/>
        <v>572390.01116885489</v>
      </c>
    </row>
    <row r="253" spans="2:29" x14ac:dyDescent="0.25">
      <c r="B253" s="9">
        <v>249</v>
      </c>
      <c r="C253" s="9">
        <f t="shared" si="14"/>
        <v>43</v>
      </c>
      <c r="D253" s="9">
        <f t="shared" si="15"/>
        <v>9</v>
      </c>
      <c r="E253" s="20">
        <f>E241*(1+VLookups!$C$8)</f>
        <v>17026.984292223293</v>
      </c>
      <c r="F253" s="20">
        <f>-E253*VLookups!$C$10*2</f>
        <v>-1021.6190575333975</v>
      </c>
      <c r="G253" s="19">
        <v>0</v>
      </c>
      <c r="H253" s="20">
        <f>(-VLookups!$C$13)*(E253+F253/2)</f>
        <v>-4806.2068561658698</v>
      </c>
      <c r="I253" s="19">
        <v>0</v>
      </c>
      <c r="J253" s="19">
        <v>0</v>
      </c>
      <c r="K253" s="19">
        <v>0</v>
      </c>
      <c r="L253" s="19">
        <v>0</v>
      </c>
      <c r="M253" s="19">
        <v>0</v>
      </c>
      <c r="N253" s="20" t="s">
        <v>36</v>
      </c>
      <c r="O253" s="20">
        <f>VLookups!$C$39</f>
        <v>-1132.2740186406561</v>
      </c>
      <c r="P253" s="20">
        <f>P252-VLookups!$C$42</f>
        <v>-112</v>
      </c>
      <c r="Q253" s="22">
        <v>9</v>
      </c>
      <c r="R253" s="21"/>
      <c r="S253" s="20">
        <f>VLookups!$C$50</f>
        <v>-3580.614715990946</v>
      </c>
      <c r="T253" s="19">
        <v>0</v>
      </c>
      <c r="U253" s="9">
        <v>105</v>
      </c>
      <c r="V253" s="21">
        <f>V252-VLookups!$C$54</f>
        <v>-1745</v>
      </c>
      <c r="W253" s="21">
        <f>-VLookups!$C$60</f>
        <v>-300</v>
      </c>
      <c r="X253" s="21">
        <f>-[1]VLookups!$C$62</f>
        <v>-150</v>
      </c>
      <c r="Y253" s="20">
        <f>Y252*(1+VLookups!$C$57/12)</f>
        <v>-288.01647928314151</v>
      </c>
      <c r="Z253" s="9" t="s">
        <v>36</v>
      </c>
      <c r="AA253" s="9" t="s">
        <v>36</v>
      </c>
      <c r="AB253" s="20">
        <f t="shared" si="12"/>
        <v>4402.0626933759813</v>
      </c>
      <c r="AC253" s="20">
        <f t="shared" si="13"/>
        <v>577746.05721417896</v>
      </c>
    </row>
    <row r="254" spans="2:29" x14ac:dyDescent="0.25">
      <c r="B254" s="9">
        <v>250</v>
      </c>
      <c r="C254" s="9">
        <f t="shared" si="14"/>
        <v>43</v>
      </c>
      <c r="D254" s="9">
        <f t="shared" si="15"/>
        <v>10</v>
      </c>
      <c r="E254" s="20">
        <f>E242*(1+VLookups!$C$8)</f>
        <v>17026.984292223293</v>
      </c>
      <c r="F254" s="20">
        <f>-E254*VLookups!$C$10*2</f>
        <v>-1021.6190575333975</v>
      </c>
      <c r="G254" s="19">
        <v>0</v>
      </c>
      <c r="H254" s="20">
        <f>(-VLookups!$C$13)*(E254+F254/2)</f>
        <v>-4806.2068561658698</v>
      </c>
      <c r="I254" s="19">
        <v>0</v>
      </c>
      <c r="J254" s="19">
        <v>0</v>
      </c>
      <c r="K254" s="19">
        <v>0</v>
      </c>
      <c r="L254" s="19">
        <v>0</v>
      </c>
      <c r="M254" s="19">
        <v>0</v>
      </c>
      <c r="N254" s="20" t="s">
        <v>36</v>
      </c>
      <c r="O254" s="20">
        <f>VLookups!$C$39</f>
        <v>-1132.2740186406561</v>
      </c>
      <c r="P254" s="20">
        <f>P253-VLookups!$C$42</f>
        <v>-113.5</v>
      </c>
      <c r="Q254" s="22">
        <v>10</v>
      </c>
      <c r="R254" s="21"/>
      <c r="S254" s="20">
        <f>VLookups!$C$50</f>
        <v>-3580.614715990946</v>
      </c>
      <c r="T254" s="19">
        <v>0</v>
      </c>
      <c r="U254" s="9">
        <v>106</v>
      </c>
      <c r="V254" s="21">
        <f>V253-VLookups!$C$54</f>
        <v>-1750</v>
      </c>
      <c r="W254" s="21">
        <f>-VLookups!$C$60</f>
        <v>-300</v>
      </c>
      <c r="X254" s="21">
        <f>-[1]VLookups!$C$62</f>
        <v>-150</v>
      </c>
      <c r="Y254" s="20">
        <f>Y253*(1+VLookups!$C$57/12)</f>
        <v>-288.85652734771736</v>
      </c>
      <c r="Z254" s="9" t="s">
        <v>36</v>
      </c>
      <c r="AA254" s="9" t="s">
        <v>36</v>
      </c>
      <c r="AB254" s="20">
        <f t="shared" si="12"/>
        <v>4394.7226453114054</v>
      </c>
      <c r="AC254" s="20">
        <f t="shared" si="13"/>
        <v>583103.68995484733</v>
      </c>
    </row>
    <row r="255" spans="2:29" x14ac:dyDescent="0.25">
      <c r="B255" s="9">
        <v>251</v>
      </c>
      <c r="C255" s="9">
        <f t="shared" si="14"/>
        <v>43</v>
      </c>
      <c r="D255" s="9">
        <f t="shared" si="15"/>
        <v>11</v>
      </c>
      <c r="E255" s="20">
        <f>E243*(1+VLookups!$C$8)</f>
        <v>17026.984292223293</v>
      </c>
      <c r="F255" s="20">
        <f>-E255*VLookups!$C$10*2</f>
        <v>-1021.6190575333975</v>
      </c>
      <c r="G255" s="19">
        <v>0</v>
      </c>
      <c r="H255" s="20">
        <f>(-VLookups!$C$13)*(E255+F255/2)</f>
        <v>-4806.2068561658698</v>
      </c>
      <c r="I255" s="19">
        <v>0</v>
      </c>
      <c r="J255" s="19">
        <v>0</v>
      </c>
      <c r="K255" s="19">
        <v>0</v>
      </c>
      <c r="L255" s="19">
        <v>0</v>
      </c>
      <c r="M255" s="19">
        <v>0</v>
      </c>
      <c r="N255" s="20" t="s">
        <v>36</v>
      </c>
      <c r="O255" s="20">
        <f>VLookups!$C$39</f>
        <v>-1132.2740186406561</v>
      </c>
      <c r="P255" s="20">
        <f>P254-VLookups!$C$42</f>
        <v>-115</v>
      </c>
      <c r="Q255" s="22">
        <v>11</v>
      </c>
      <c r="R255" s="21"/>
      <c r="S255" s="20">
        <f>VLookups!$C$50</f>
        <v>-3580.614715990946</v>
      </c>
      <c r="T255" s="19">
        <v>0</v>
      </c>
      <c r="U255" s="9">
        <v>107</v>
      </c>
      <c r="V255" s="21">
        <f>V254-VLookups!$C$54</f>
        <v>-1755</v>
      </c>
      <c r="W255" s="21">
        <f>-VLookups!$C$60</f>
        <v>-300</v>
      </c>
      <c r="X255" s="21">
        <f>-[1]VLookups!$C$62</f>
        <v>-150</v>
      </c>
      <c r="Y255" s="20">
        <f>Y254*(1+VLookups!$C$57/12)</f>
        <v>-289.69902555248154</v>
      </c>
      <c r="Z255" s="9" t="s">
        <v>36</v>
      </c>
      <c r="AA255" s="9" t="s">
        <v>36</v>
      </c>
      <c r="AB255" s="20">
        <f t="shared" si="12"/>
        <v>4387.3801471066408</v>
      </c>
      <c r="AC255" s="20">
        <f t="shared" si="13"/>
        <v>588462.90958521201</v>
      </c>
    </row>
    <row r="256" spans="2:29" x14ac:dyDescent="0.25">
      <c r="B256" s="9">
        <v>252</v>
      </c>
      <c r="C256" s="9">
        <f t="shared" si="14"/>
        <v>44</v>
      </c>
      <c r="D256" s="9">
        <f t="shared" si="15"/>
        <v>0</v>
      </c>
      <c r="E256" s="20">
        <f>E244*(1+VLookups!$C$8)</f>
        <v>17622.928742451106</v>
      </c>
      <c r="F256" s="20">
        <f>-E256*VLookups!$C$10*2</f>
        <v>-1057.3757245470663</v>
      </c>
      <c r="G256" s="19">
        <v>0</v>
      </c>
      <c r="H256" s="20">
        <f>(-VLookups!$C$13)*(E256+F256/2)</f>
        <v>-4974.4240961316737</v>
      </c>
      <c r="I256" s="19">
        <v>0</v>
      </c>
      <c r="J256" s="19">
        <v>0</v>
      </c>
      <c r="K256" s="19">
        <v>0</v>
      </c>
      <c r="L256" s="19">
        <v>0</v>
      </c>
      <c r="M256" s="19">
        <v>0</v>
      </c>
      <c r="N256" s="20" t="s">
        <v>36</v>
      </c>
      <c r="O256" s="20">
        <f>VLookups!$C$39</f>
        <v>-1132.2740186406561</v>
      </c>
      <c r="P256" s="20">
        <f>P255-VLookups!$C$42</f>
        <v>-116.5</v>
      </c>
      <c r="Q256" s="22">
        <v>12</v>
      </c>
      <c r="R256" s="21"/>
      <c r="S256" s="20">
        <f>VLookups!$C$50</f>
        <v>-3580.614715990946</v>
      </c>
      <c r="T256" s="19">
        <v>0</v>
      </c>
      <c r="U256" s="9">
        <v>108</v>
      </c>
      <c r="V256" s="21">
        <f>V255-VLookups!$C$54</f>
        <v>-1760</v>
      </c>
      <c r="W256" s="21">
        <f>-VLookups!$C$60</f>
        <v>-300</v>
      </c>
      <c r="X256" s="21">
        <f>-[1]VLookups!$C$62</f>
        <v>-150</v>
      </c>
      <c r="Y256" s="20">
        <f>Y255*(1+VLookups!$C$57/12)</f>
        <v>-290.5439810436763</v>
      </c>
      <c r="Z256" s="9" t="s">
        <v>36</v>
      </c>
      <c r="AA256" s="9" t="s">
        <v>36</v>
      </c>
      <c r="AB256" s="20">
        <f t="shared" si="12"/>
        <v>4789.8840683706194</v>
      </c>
      <c r="AC256" s="20">
        <f t="shared" si="13"/>
        <v>594233.56516955793</v>
      </c>
    </row>
    <row r="257" spans="2:29" x14ac:dyDescent="0.25">
      <c r="B257" s="9">
        <v>253</v>
      </c>
      <c r="C257" s="9">
        <f t="shared" si="14"/>
        <v>44</v>
      </c>
      <c r="D257" s="9">
        <f t="shared" si="15"/>
        <v>1</v>
      </c>
      <c r="E257" s="20">
        <f>E245*(1+VLookups!$C$8)</f>
        <v>17622.928742451106</v>
      </c>
      <c r="F257" s="20">
        <f>-E257*VLookups!$C$10*2</f>
        <v>-1057.3757245470663</v>
      </c>
      <c r="G257" s="19">
        <v>0</v>
      </c>
      <c r="H257" s="20">
        <f>(-VLookups!$C$13)*(E257+F257/2)</f>
        <v>-4974.4240961316737</v>
      </c>
      <c r="I257" s="19">
        <v>0</v>
      </c>
      <c r="J257" s="19">
        <v>0</v>
      </c>
      <c r="K257" s="19">
        <v>0</v>
      </c>
      <c r="L257" s="19">
        <v>0</v>
      </c>
      <c r="M257" s="19">
        <v>0</v>
      </c>
      <c r="N257" s="20" t="s">
        <v>36</v>
      </c>
      <c r="O257" s="20">
        <f>VLookups!$C$39</f>
        <v>-1132.2740186406561</v>
      </c>
      <c r="P257" s="20">
        <f>P256-VLookups!$C$42</f>
        <v>-118</v>
      </c>
      <c r="Q257" s="22">
        <v>13</v>
      </c>
      <c r="R257" s="21"/>
      <c r="S257" s="20">
        <f>VLookups!$C$50</f>
        <v>-3580.614715990946</v>
      </c>
      <c r="T257" s="19">
        <v>0</v>
      </c>
      <c r="U257" s="9">
        <v>109</v>
      </c>
      <c r="V257" s="21">
        <f>V256-VLookups!$C$54</f>
        <v>-1765</v>
      </c>
      <c r="W257" s="21">
        <f>-VLookups!$C$60</f>
        <v>-300</v>
      </c>
      <c r="X257" s="21">
        <f>-[1]VLookups!$C$62</f>
        <v>-150</v>
      </c>
      <c r="Y257" s="20">
        <f>Y256*(1+VLookups!$C$57/12)</f>
        <v>-291.39140098838703</v>
      </c>
      <c r="Z257" s="9" t="s">
        <v>36</v>
      </c>
      <c r="AA257" s="9" t="s">
        <v>36</v>
      </c>
      <c r="AB257" s="20">
        <f t="shared" si="12"/>
        <v>4782.5366484259084</v>
      </c>
      <c r="AC257" s="20">
        <f t="shared" si="13"/>
        <v>600006.49109326641</v>
      </c>
    </row>
    <row r="258" spans="2:29" x14ac:dyDescent="0.25">
      <c r="B258" s="9">
        <v>254</v>
      </c>
      <c r="C258" s="9">
        <f t="shared" si="14"/>
        <v>44</v>
      </c>
      <c r="D258" s="9">
        <f t="shared" si="15"/>
        <v>2</v>
      </c>
      <c r="E258" s="20">
        <f>E246*(1+VLookups!$C$8)</f>
        <v>17622.928742451106</v>
      </c>
      <c r="F258" s="20">
        <f>-E258*VLookups!$C$10*2</f>
        <v>-1057.3757245470663</v>
      </c>
      <c r="G258" s="19">
        <v>0</v>
      </c>
      <c r="H258" s="20">
        <f>(-VLookups!$C$13)*(E258+F258/2)</f>
        <v>-4974.4240961316737</v>
      </c>
      <c r="I258" s="19">
        <v>0</v>
      </c>
      <c r="J258" s="19">
        <v>0</v>
      </c>
      <c r="K258" s="19">
        <v>0</v>
      </c>
      <c r="L258" s="19">
        <v>0</v>
      </c>
      <c r="M258" s="19">
        <v>0</v>
      </c>
      <c r="N258" s="20" t="s">
        <v>36</v>
      </c>
      <c r="O258" s="20">
        <f>VLookups!$C$39</f>
        <v>-1132.2740186406561</v>
      </c>
      <c r="P258" s="20">
        <f>P257-VLookups!$C$42</f>
        <v>-119.5</v>
      </c>
      <c r="Q258" s="22">
        <v>14</v>
      </c>
      <c r="R258" s="21"/>
      <c r="S258" s="20">
        <f>VLookups!$C$50</f>
        <v>-3580.614715990946</v>
      </c>
      <c r="T258" s="19">
        <v>0</v>
      </c>
      <c r="U258" s="9">
        <v>110</v>
      </c>
      <c r="V258" s="21">
        <f>V257-VLookups!$C$54</f>
        <v>-1770</v>
      </c>
      <c r="W258" s="21">
        <f>-VLookups!$C$60</f>
        <v>-300</v>
      </c>
      <c r="X258" s="21">
        <f>-[1]VLookups!$C$62</f>
        <v>-150</v>
      </c>
      <c r="Y258" s="20">
        <f>Y257*(1+VLookups!$C$57/12)</f>
        <v>-292.24129257460316</v>
      </c>
      <c r="Z258" s="9" t="s">
        <v>36</v>
      </c>
      <c r="AA258" s="9" t="s">
        <v>36</v>
      </c>
      <c r="AB258" s="20">
        <f t="shared" si="12"/>
        <v>4775.1867568396929</v>
      </c>
      <c r="AC258" s="20">
        <f t="shared" si="13"/>
        <v>605781.68866859493</v>
      </c>
    </row>
    <row r="259" spans="2:29" x14ac:dyDescent="0.25">
      <c r="B259" s="9">
        <v>255</v>
      </c>
      <c r="C259" s="9">
        <f t="shared" si="14"/>
        <v>44</v>
      </c>
      <c r="D259" s="9">
        <f t="shared" si="15"/>
        <v>3</v>
      </c>
      <c r="E259" s="20">
        <f>E247*(1+VLookups!$C$8)</f>
        <v>17622.928742451106</v>
      </c>
      <c r="F259" s="20">
        <f>-E259*VLookups!$C$10*2</f>
        <v>-1057.3757245470663</v>
      </c>
      <c r="G259" s="19">
        <v>0</v>
      </c>
      <c r="H259" s="20">
        <f>(-VLookups!$C$13)*(E259+F259/2)</f>
        <v>-4974.4240961316737</v>
      </c>
      <c r="I259" s="19">
        <v>0</v>
      </c>
      <c r="J259" s="19">
        <v>0</v>
      </c>
      <c r="K259" s="19">
        <v>0</v>
      </c>
      <c r="L259" s="19">
        <v>0</v>
      </c>
      <c r="M259" s="19">
        <v>0</v>
      </c>
      <c r="N259" s="20" t="s">
        <v>36</v>
      </c>
      <c r="O259" s="20">
        <f>VLookups!$C$39</f>
        <v>-1132.2740186406561</v>
      </c>
      <c r="P259" s="20">
        <f>P258-VLookups!$C$42</f>
        <v>-121</v>
      </c>
      <c r="Q259" s="22">
        <v>15</v>
      </c>
      <c r="R259" s="21"/>
      <c r="S259" s="20">
        <f>VLookups!$C$50</f>
        <v>-3580.614715990946</v>
      </c>
      <c r="T259" s="19">
        <v>0</v>
      </c>
      <c r="U259" s="9">
        <v>111</v>
      </c>
      <c r="V259" s="21">
        <f>V258-VLookups!$C$54</f>
        <v>-1775</v>
      </c>
      <c r="W259" s="21">
        <f>-VLookups!$C$60</f>
        <v>-300</v>
      </c>
      <c r="X259" s="21">
        <f>-[1]VLookups!$C$62</f>
        <v>-150</v>
      </c>
      <c r="Y259" s="20">
        <f>Y258*(1+VLookups!$C$57/12)</f>
        <v>-293.09366301127909</v>
      </c>
      <c r="Z259" s="9" t="s">
        <v>36</v>
      </c>
      <c r="AA259" s="9" t="s">
        <v>36</v>
      </c>
      <c r="AB259" s="20">
        <f t="shared" si="12"/>
        <v>4767.8343864030167</v>
      </c>
      <c r="AC259" s="20">
        <f t="shared" si="13"/>
        <v>611559.15920277894</v>
      </c>
    </row>
    <row r="260" spans="2:29" x14ac:dyDescent="0.25">
      <c r="B260" s="9">
        <v>256</v>
      </c>
      <c r="C260" s="9">
        <f t="shared" si="14"/>
        <v>44</v>
      </c>
      <c r="D260" s="9">
        <f t="shared" si="15"/>
        <v>4</v>
      </c>
      <c r="E260" s="20">
        <f>E248*(1+VLookups!$C$8)</f>
        <v>17622.928742451106</v>
      </c>
      <c r="F260" s="20">
        <f>-E260*VLookups!$C$10*2</f>
        <v>-1057.3757245470663</v>
      </c>
      <c r="G260" s="19">
        <v>0</v>
      </c>
      <c r="H260" s="20">
        <f>(-VLookups!$C$13)*(E260+F260/2)</f>
        <v>-4974.4240961316737</v>
      </c>
      <c r="I260" s="19">
        <v>0</v>
      </c>
      <c r="J260" s="19">
        <v>0</v>
      </c>
      <c r="K260" s="19">
        <v>0</v>
      </c>
      <c r="L260" s="19">
        <v>0</v>
      </c>
      <c r="M260" s="19">
        <v>0</v>
      </c>
      <c r="N260" s="20" t="s">
        <v>36</v>
      </c>
      <c r="O260" s="20">
        <f>VLookups!$C$39</f>
        <v>-1132.2740186406561</v>
      </c>
      <c r="P260" s="20">
        <f>P259-VLookups!$C$42</f>
        <v>-122.5</v>
      </c>
      <c r="Q260" s="22">
        <v>16</v>
      </c>
      <c r="R260" s="21"/>
      <c r="S260" s="20">
        <f>VLookups!$C$50</f>
        <v>-3580.614715990946</v>
      </c>
      <c r="T260" s="19">
        <v>0</v>
      </c>
      <c r="U260" s="9">
        <v>112</v>
      </c>
      <c r="V260" s="21">
        <f>V259-VLookups!$C$54</f>
        <v>-1780</v>
      </c>
      <c r="W260" s="21">
        <f>-VLookups!$C$60</f>
        <v>-300</v>
      </c>
      <c r="X260" s="21">
        <f>-[1]VLookups!$C$62</f>
        <v>-150</v>
      </c>
      <c r="Y260" s="20">
        <f>Y259*(1+VLookups!$C$57/12)</f>
        <v>-293.94851952839531</v>
      </c>
      <c r="Z260" s="9" t="s">
        <v>36</v>
      </c>
      <c r="AA260" s="9" t="s">
        <v>36</v>
      </c>
      <c r="AB260" s="20">
        <f t="shared" si="12"/>
        <v>4760.4795298859008</v>
      </c>
      <c r="AC260" s="20">
        <f t="shared" si="13"/>
        <v>617338.90399800288</v>
      </c>
    </row>
    <row r="261" spans="2:29" x14ac:dyDescent="0.25">
      <c r="B261" s="9">
        <v>257</v>
      </c>
      <c r="C261" s="9">
        <f t="shared" si="14"/>
        <v>44</v>
      </c>
      <c r="D261" s="9">
        <f t="shared" si="15"/>
        <v>5</v>
      </c>
      <c r="E261" s="20">
        <f>E249*(1+VLookups!$C$8)</f>
        <v>17622.928742451106</v>
      </c>
      <c r="F261" s="20">
        <f>-E261*VLookups!$C$10*2</f>
        <v>-1057.3757245470663</v>
      </c>
      <c r="G261" s="19">
        <v>0</v>
      </c>
      <c r="H261" s="20">
        <f>(-VLookups!$C$13)*(E261+F261/2)</f>
        <v>-4974.4240961316737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20" t="s">
        <v>36</v>
      </c>
      <c r="O261" s="20">
        <f>VLookups!$C$39</f>
        <v>-1132.2740186406561</v>
      </c>
      <c r="P261" s="20">
        <f>P260-VLookups!$C$42</f>
        <v>-124</v>
      </c>
      <c r="Q261" s="22">
        <v>17</v>
      </c>
      <c r="R261" s="21"/>
      <c r="S261" s="20">
        <f>VLookups!$C$50</f>
        <v>-3580.614715990946</v>
      </c>
      <c r="T261" s="19">
        <v>0</v>
      </c>
      <c r="U261" s="9">
        <v>113</v>
      </c>
      <c r="V261" s="21">
        <f>V260-VLookups!$C$54</f>
        <v>-1785</v>
      </c>
      <c r="W261" s="21">
        <f>-VLookups!$C$60</f>
        <v>-300</v>
      </c>
      <c r="X261" s="21">
        <f>-[1]VLookups!$C$62</f>
        <v>-150</v>
      </c>
      <c r="Y261" s="20">
        <f>Y260*(1+VLookups!$C$57/12)</f>
        <v>-294.8058693770198</v>
      </c>
      <c r="Z261" s="9" t="s">
        <v>36</v>
      </c>
      <c r="AA261" s="9" t="s">
        <v>36</v>
      </c>
      <c r="AB261" s="20">
        <f t="shared" ref="AB261:AB324" si="16">SUM(E261,F261/2,H261,I261,K261,L261,M261,O261,P261,R261,S261,T261,V261,W261,X261,Y261,G261,J261,Z261,AA261)</f>
        <v>4753.1221800372759</v>
      </c>
      <c r="AC261" s="20">
        <f t="shared" si="13"/>
        <v>623120.92435137019</v>
      </c>
    </row>
    <row r="262" spans="2:29" x14ac:dyDescent="0.25">
      <c r="B262" s="9">
        <v>258</v>
      </c>
      <c r="C262" s="9">
        <f t="shared" si="14"/>
        <v>44</v>
      </c>
      <c r="D262" s="9">
        <f t="shared" si="15"/>
        <v>6</v>
      </c>
      <c r="E262" s="20">
        <f>E250*(1+VLookups!$C$8)</f>
        <v>17622.928742451106</v>
      </c>
      <c r="F262" s="20">
        <f>-E262*VLookups!$C$10*2</f>
        <v>-1057.3757245470663</v>
      </c>
      <c r="G262" s="19">
        <v>0</v>
      </c>
      <c r="H262" s="20">
        <f>(-VLookups!$C$13)*(E262+F262/2)</f>
        <v>-4974.4240961316737</v>
      </c>
      <c r="I262" s="19">
        <v>0</v>
      </c>
      <c r="J262" s="19">
        <v>0</v>
      </c>
      <c r="K262" s="19">
        <v>0</v>
      </c>
      <c r="L262" s="19">
        <v>0</v>
      </c>
      <c r="M262" s="19">
        <v>0</v>
      </c>
      <c r="N262" s="20" t="s">
        <v>36</v>
      </c>
      <c r="O262" s="20">
        <f>VLookups!$C$39</f>
        <v>-1132.2740186406561</v>
      </c>
      <c r="P262" s="20">
        <f>P261-VLookups!$C$42</f>
        <v>-125.5</v>
      </c>
      <c r="Q262" s="22">
        <v>18</v>
      </c>
      <c r="R262" s="21"/>
      <c r="S262" s="20">
        <f>VLookups!$C$50</f>
        <v>-3580.614715990946</v>
      </c>
      <c r="T262" s="19">
        <v>0</v>
      </c>
      <c r="U262" s="9">
        <v>114</v>
      </c>
      <c r="V262" s="21">
        <f>V261-VLookups!$C$54</f>
        <v>-1790</v>
      </c>
      <c r="W262" s="21">
        <f>-VLookups!$C$60</f>
        <v>-300</v>
      </c>
      <c r="X262" s="21">
        <f>-[1]VLookups!$C$62</f>
        <v>-150</v>
      </c>
      <c r="Y262" s="20">
        <f>Y261*(1+VLookups!$C$57/12)</f>
        <v>-295.66571982936944</v>
      </c>
      <c r="Z262" s="9" t="s">
        <v>36</v>
      </c>
      <c r="AA262" s="9" t="s">
        <v>36</v>
      </c>
      <c r="AB262" s="20">
        <f t="shared" si="16"/>
        <v>4745.7623295849262</v>
      </c>
      <c r="AC262" s="20">
        <f t="shared" ref="AC262:AC325" si="17">AB262+AC261*(1+$AC$2/12)</f>
        <v>628905.22155487409</v>
      </c>
    </row>
    <row r="263" spans="2:29" x14ac:dyDescent="0.25">
      <c r="B263" s="9">
        <v>259</v>
      </c>
      <c r="C263" s="9">
        <f t="shared" si="14"/>
        <v>44</v>
      </c>
      <c r="D263" s="9">
        <f t="shared" si="15"/>
        <v>7</v>
      </c>
      <c r="E263" s="20">
        <f>E251*(1+VLookups!$C$8)</f>
        <v>17622.928742451106</v>
      </c>
      <c r="F263" s="20">
        <f>-E263*VLookups!$C$10*2</f>
        <v>-1057.3757245470663</v>
      </c>
      <c r="G263" s="19">
        <v>0</v>
      </c>
      <c r="H263" s="20">
        <f>(-VLookups!$C$13)*(E263+F263/2)</f>
        <v>-4974.4240961316737</v>
      </c>
      <c r="I263" s="19">
        <v>0</v>
      </c>
      <c r="J263" s="19">
        <v>0</v>
      </c>
      <c r="K263" s="19">
        <v>0</v>
      </c>
      <c r="L263" s="19">
        <v>0</v>
      </c>
      <c r="M263" s="19">
        <v>0</v>
      </c>
      <c r="N263" s="20" t="s">
        <v>36</v>
      </c>
      <c r="O263" s="20">
        <f>VLookups!$C$39</f>
        <v>-1132.2740186406561</v>
      </c>
      <c r="P263" s="20">
        <f>P262-VLookups!$C$42</f>
        <v>-127</v>
      </c>
      <c r="Q263" s="22">
        <v>19</v>
      </c>
      <c r="R263" s="21"/>
      <c r="S263" s="20">
        <f>VLookups!$C$50</f>
        <v>-3580.614715990946</v>
      </c>
      <c r="T263" s="19">
        <v>0</v>
      </c>
      <c r="U263" s="9">
        <v>115</v>
      </c>
      <c r="V263" s="21">
        <f>V262-VLookups!$C$54</f>
        <v>-1795</v>
      </c>
      <c r="W263" s="21">
        <f>-VLookups!$C$60</f>
        <v>-300</v>
      </c>
      <c r="X263" s="21">
        <f>-[1]VLookups!$C$62</f>
        <v>-150</v>
      </c>
      <c r="Y263" s="20">
        <f>Y262*(1+VLookups!$C$57/12)</f>
        <v>-296.52807817887179</v>
      </c>
      <c r="Z263" s="9" t="s">
        <v>36</v>
      </c>
      <c r="AA263" s="9" t="s">
        <v>36</v>
      </c>
      <c r="AB263" s="20">
        <f t="shared" si="16"/>
        <v>4738.3999712354243</v>
      </c>
      <c r="AC263" s="20">
        <f t="shared" si="17"/>
        <v>634691.79689536768</v>
      </c>
    </row>
    <row r="264" spans="2:29" x14ac:dyDescent="0.25">
      <c r="B264" s="9">
        <v>260</v>
      </c>
      <c r="C264" s="9">
        <f t="shared" si="14"/>
        <v>44</v>
      </c>
      <c r="D264" s="9">
        <f t="shared" si="15"/>
        <v>8</v>
      </c>
      <c r="E264" s="20">
        <f>E252*(1+VLookups!$C$8)</f>
        <v>17622.928742451106</v>
      </c>
      <c r="F264" s="20">
        <f>-E264*VLookups!$C$10*2</f>
        <v>-1057.3757245470663</v>
      </c>
      <c r="G264" s="19">
        <v>0</v>
      </c>
      <c r="H264" s="20">
        <f>(-VLookups!$C$13)*(E264+F264/2)</f>
        <v>-4974.4240961316737</v>
      </c>
      <c r="I264" s="19">
        <v>0</v>
      </c>
      <c r="J264" s="19">
        <v>0</v>
      </c>
      <c r="K264" s="19">
        <v>0</v>
      </c>
      <c r="L264" s="19">
        <v>0</v>
      </c>
      <c r="M264" s="19">
        <v>0</v>
      </c>
      <c r="N264" s="20" t="s">
        <v>36</v>
      </c>
      <c r="O264" s="20">
        <f>VLookups!$C$39</f>
        <v>-1132.2740186406561</v>
      </c>
      <c r="P264" s="20">
        <f>P263-VLookups!$C$42</f>
        <v>-128.5</v>
      </c>
      <c r="Q264" s="22">
        <v>20</v>
      </c>
      <c r="R264" s="21"/>
      <c r="S264" s="20">
        <f>VLookups!$C$50</f>
        <v>-3580.614715990946</v>
      </c>
      <c r="T264" s="19">
        <v>0</v>
      </c>
      <c r="U264" s="9">
        <v>116</v>
      </c>
      <c r="V264" s="21">
        <f>V263-VLookups!$C$54</f>
        <v>-1800</v>
      </c>
      <c r="W264" s="21">
        <f>-VLookups!$C$60</f>
        <v>-300</v>
      </c>
      <c r="X264" s="21">
        <f>-[1]VLookups!$C$62</f>
        <v>-150</v>
      </c>
      <c r="Y264" s="20">
        <f>Y263*(1+VLookups!$C$57/12)</f>
        <v>-297.39295174022686</v>
      </c>
      <c r="Z264" s="9" t="s">
        <v>36</v>
      </c>
      <c r="AA264" s="9" t="s">
        <v>36</v>
      </c>
      <c r="AB264" s="20">
        <f t="shared" si="16"/>
        <v>4731.0350976740692</v>
      </c>
      <c r="AC264" s="20">
        <f t="shared" si="17"/>
        <v>640480.65165453404</v>
      </c>
    </row>
    <row r="265" spans="2:29" x14ac:dyDescent="0.25">
      <c r="B265" s="9">
        <v>261</v>
      </c>
      <c r="C265" s="9">
        <f t="shared" si="14"/>
        <v>44</v>
      </c>
      <c r="D265" s="9">
        <f t="shared" si="15"/>
        <v>9</v>
      </c>
      <c r="E265" s="20">
        <f>E253*(1+VLookups!$C$8)</f>
        <v>17622.928742451106</v>
      </c>
      <c r="F265" s="20">
        <f>-E265*VLookups!$C$10*2</f>
        <v>-1057.3757245470663</v>
      </c>
      <c r="G265" s="19">
        <v>0</v>
      </c>
      <c r="H265" s="20">
        <f>(-VLookups!$C$13)*(E265+F265/2)</f>
        <v>-4974.4240961316737</v>
      </c>
      <c r="I265" s="19">
        <v>0</v>
      </c>
      <c r="J265" s="19">
        <v>0</v>
      </c>
      <c r="K265" s="19">
        <v>0</v>
      </c>
      <c r="L265" s="19">
        <v>0</v>
      </c>
      <c r="M265" s="19">
        <v>0</v>
      </c>
      <c r="N265" s="20" t="s">
        <v>36</v>
      </c>
      <c r="O265" s="20">
        <f>VLookups!$C$39</f>
        <v>-1132.2740186406561</v>
      </c>
      <c r="P265" s="20">
        <f>P264-VLookups!$C$42</f>
        <v>-130</v>
      </c>
      <c r="Q265" s="22">
        <v>21</v>
      </c>
      <c r="R265" s="21"/>
      <c r="S265" s="20">
        <f>VLookups!$C$50</f>
        <v>-3580.614715990946</v>
      </c>
      <c r="T265" s="19">
        <v>0</v>
      </c>
      <c r="U265" s="9">
        <v>117</v>
      </c>
      <c r="V265" s="21">
        <f>V264-VLookups!$C$54</f>
        <v>-1805</v>
      </c>
      <c r="W265" s="21">
        <f>-VLookups!$C$60</f>
        <v>-300</v>
      </c>
      <c r="X265" s="21">
        <f>-[1]VLookups!$C$62</f>
        <v>-150</v>
      </c>
      <c r="Y265" s="20">
        <f>Y264*(1+VLookups!$C$57/12)</f>
        <v>-298.26034784946921</v>
      </c>
      <c r="Z265" s="9" t="s">
        <v>36</v>
      </c>
      <c r="AA265" s="9" t="s">
        <v>36</v>
      </c>
      <c r="AB265" s="20">
        <f t="shared" si="16"/>
        <v>4723.6677015648265</v>
      </c>
      <c r="AC265" s="20">
        <f t="shared" si="17"/>
        <v>646271.78710885649</v>
      </c>
    </row>
    <row r="266" spans="2:29" x14ac:dyDescent="0.25">
      <c r="B266" s="9">
        <v>262</v>
      </c>
      <c r="C266" s="9">
        <f t="shared" si="14"/>
        <v>44</v>
      </c>
      <c r="D266" s="9">
        <f t="shared" si="15"/>
        <v>10</v>
      </c>
      <c r="E266" s="20">
        <f>E254*(1+VLookups!$C$8)</f>
        <v>17622.928742451106</v>
      </c>
      <c r="F266" s="20">
        <f>-E266*VLookups!$C$10*2</f>
        <v>-1057.3757245470663</v>
      </c>
      <c r="G266" s="19">
        <v>0</v>
      </c>
      <c r="H266" s="20">
        <f>(-VLookups!$C$13)*(E266+F266/2)</f>
        <v>-4974.4240961316737</v>
      </c>
      <c r="I266" s="19">
        <v>0</v>
      </c>
      <c r="J266" s="19">
        <v>0</v>
      </c>
      <c r="K266" s="19">
        <v>0</v>
      </c>
      <c r="L266" s="19">
        <v>0</v>
      </c>
      <c r="M266" s="19">
        <v>0</v>
      </c>
      <c r="N266" s="20" t="s">
        <v>36</v>
      </c>
      <c r="O266" s="20">
        <f>VLookups!$C$39</f>
        <v>-1132.2740186406561</v>
      </c>
      <c r="P266" s="20">
        <f>P265-VLookups!$C$42</f>
        <v>-131.5</v>
      </c>
      <c r="Q266" s="22">
        <v>22</v>
      </c>
      <c r="R266" s="21"/>
      <c r="S266" s="20">
        <f>VLookups!$C$50</f>
        <v>-3580.614715990946</v>
      </c>
      <c r="T266" s="19">
        <v>0</v>
      </c>
      <c r="U266" s="9">
        <v>118</v>
      </c>
      <c r="V266" s="21">
        <f>V265-VLookups!$C$54</f>
        <v>-1810</v>
      </c>
      <c r="W266" s="21">
        <f>-VLookups!$C$60</f>
        <v>-300</v>
      </c>
      <c r="X266" s="21">
        <f>-[1]VLookups!$C$62</f>
        <v>-150</v>
      </c>
      <c r="Y266" s="20">
        <f>Y265*(1+VLookups!$C$57/12)</f>
        <v>-299.13027386403019</v>
      </c>
      <c r="Z266" s="9" t="s">
        <v>36</v>
      </c>
      <c r="AA266" s="9" t="s">
        <v>36</v>
      </c>
      <c r="AB266" s="20">
        <f t="shared" si="16"/>
        <v>4716.2977755502652</v>
      </c>
      <c r="AC266" s="20">
        <f t="shared" si="17"/>
        <v>652065.20452958823</v>
      </c>
    </row>
    <row r="267" spans="2:29" x14ac:dyDescent="0.25">
      <c r="B267" s="9">
        <v>263</v>
      </c>
      <c r="C267" s="9">
        <f t="shared" si="14"/>
        <v>44</v>
      </c>
      <c r="D267" s="9">
        <f t="shared" si="15"/>
        <v>11</v>
      </c>
      <c r="E267" s="20">
        <f>E255*(1+VLookups!$C$8)</f>
        <v>17622.928742451106</v>
      </c>
      <c r="F267" s="20">
        <f>-E267*VLookups!$C$10*2</f>
        <v>-1057.3757245470663</v>
      </c>
      <c r="G267" s="19">
        <v>0</v>
      </c>
      <c r="H267" s="20">
        <f>(-VLookups!$C$13)*(E267+F267/2)</f>
        <v>-4974.4240961316737</v>
      </c>
      <c r="I267" s="19">
        <v>0</v>
      </c>
      <c r="J267" s="19">
        <v>0</v>
      </c>
      <c r="K267" s="19">
        <v>0</v>
      </c>
      <c r="L267" s="19">
        <v>0</v>
      </c>
      <c r="M267" s="19">
        <v>0</v>
      </c>
      <c r="N267" s="20" t="s">
        <v>36</v>
      </c>
      <c r="O267" s="20">
        <f>VLookups!$C$39</f>
        <v>-1132.2740186406561</v>
      </c>
      <c r="P267" s="20">
        <f>P266-VLookups!$C$42</f>
        <v>-133</v>
      </c>
      <c r="Q267" s="22">
        <v>23</v>
      </c>
      <c r="R267" s="21"/>
      <c r="S267" s="20">
        <f>VLookups!$C$50</f>
        <v>-3580.614715990946</v>
      </c>
      <c r="T267" s="19">
        <v>0</v>
      </c>
      <c r="U267" s="9">
        <v>119</v>
      </c>
      <c r="V267" s="21">
        <f>V266-VLookups!$C$54</f>
        <v>-1815</v>
      </c>
      <c r="W267" s="21">
        <f>-VLookups!$C$60</f>
        <v>-300</v>
      </c>
      <c r="X267" s="21">
        <f>-[1]VLookups!$C$62</f>
        <v>-150</v>
      </c>
      <c r="Y267" s="20">
        <f>Y266*(1+VLookups!$C$57/12)</f>
        <v>-300.00273716280026</v>
      </c>
      <c r="Z267" s="9" t="s">
        <v>36</v>
      </c>
      <c r="AA267" s="9" t="s">
        <v>36</v>
      </c>
      <c r="AB267" s="20">
        <f t="shared" si="16"/>
        <v>4708.9253122514956</v>
      </c>
      <c r="AC267" s="20">
        <f t="shared" si="17"/>
        <v>657860.90518272249</v>
      </c>
    </row>
    <row r="268" spans="2:29" x14ac:dyDescent="0.25">
      <c r="B268" s="9">
        <v>264</v>
      </c>
      <c r="C268" s="9">
        <f t="shared" si="14"/>
        <v>45</v>
      </c>
      <c r="D268" s="9">
        <f t="shared" si="15"/>
        <v>0</v>
      </c>
      <c r="E268" s="20">
        <f>E256*(1+VLookups!$C$8)</f>
        <v>18239.731248436892</v>
      </c>
      <c r="F268" s="20">
        <f>-E268*VLookups!$C$10*2</f>
        <v>-1094.3838749062136</v>
      </c>
      <c r="G268" s="19">
        <v>0</v>
      </c>
      <c r="H268" s="20">
        <f>(-VLookups!$C$13)*(E268+F268/2)</f>
        <v>-5148.528939496282</v>
      </c>
      <c r="I268" s="19">
        <v>0</v>
      </c>
      <c r="J268" s="19">
        <v>0</v>
      </c>
      <c r="K268" s="19">
        <v>0</v>
      </c>
      <c r="L268" s="19">
        <v>0</v>
      </c>
      <c r="M268" s="19">
        <v>0</v>
      </c>
      <c r="N268" s="20" t="s">
        <v>36</v>
      </c>
      <c r="O268" s="20">
        <f>VLookups!$C$39</f>
        <v>-1132.2740186406561</v>
      </c>
      <c r="P268" s="20">
        <f>P267-VLookups!$C$42</f>
        <v>-134.5</v>
      </c>
      <c r="Q268" s="22">
        <v>24</v>
      </c>
      <c r="R268" s="21"/>
      <c r="S268" s="20">
        <f>VLookups!$C$50</f>
        <v>-3580.614715990946</v>
      </c>
      <c r="T268" s="19">
        <v>0</v>
      </c>
      <c r="U268" s="9">
        <v>120</v>
      </c>
      <c r="V268" s="21">
        <f>V267-VLookups!$C$54</f>
        <v>-1820</v>
      </c>
      <c r="W268" s="21">
        <f>-VLookups!$C$60</f>
        <v>-300</v>
      </c>
      <c r="X268" s="21">
        <f>-[1]VLookups!$C$62</f>
        <v>-150</v>
      </c>
      <c r="Y268" s="20">
        <f>Y267*(1+VLookups!$C$57/12)</f>
        <v>-300.87774514619178</v>
      </c>
      <c r="Z268" s="9" t="s">
        <v>36</v>
      </c>
      <c r="AA268" s="9" t="s">
        <v>36</v>
      </c>
      <c r="AB268" s="20">
        <f t="shared" si="16"/>
        <v>5125.7438917097106</v>
      </c>
      <c r="AC268" s="20">
        <f t="shared" si="17"/>
        <v>664083.08391640347</v>
      </c>
    </row>
    <row r="269" spans="2:29" x14ac:dyDescent="0.25">
      <c r="B269" s="9">
        <v>265</v>
      </c>
      <c r="C269" s="9">
        <f t="shared" si="14"/>
        <v>45</v>
      </c>
      <c r="D269" s="9">
        <f t="shared" si="15"/>
        <v>1</v>
      </c>
      <c r="E269" s="20">
        <f>E257*(1+VLookups!$C$8)</f>
        <v>18239.731248436892</v>
      </c>
      <c r="F269" s="20">
        <f>-E269*VLookups!$C$10*2</f>
        <v>-1094.3838749062136</v>
      </c>
      <c r="G269" s="19">
        <v>0</v>
      </c>
      <c r="H269" s="20">
        <f>(-VLookups!$C$13)*(E269+F269/2)</f>
        <v>-5148.528939496282</v>
      </c>
      <c r="I269" s="19">
        <v>0</v>
      </c>
      <c r="J269" s="19">
        <v>0</v>
      </c>
      <c r="K269" s="19">
        <v>0</v>
      </c>
      <c r="L269" s="19">
        <v>0</v>
      </c>
      <c r="M269" s="19">
        <v>0</v>
      </c>
      <c r="N269" s="20" t="s">
        <v>36</v>
      </c>
      <c r="O269" s="20">
        <f>VLookups!$C$39</f>
        <v>-1132.2740186406561</v>
      </c>
      <c r="P269" s="20">
        <f>P268-VLookups!$C$42</f>
        <v>-136</v>
      </c>
      <c r="Q269" s="22">
        <v>25</v>
      </c>
      <c r="R269" s="21"/>
      <c r="S269" s="20">
        <f>VLookups!$C$50</f>
        <v>-3580.614715990946</v>
      </c>
      <c r="T269" s="19">
        <v>0</v>
      </c>
      <c r="U269" s="9">
        <v>121</v>
      </c>
      <c r="V269" s="21">
        <f>V268-VLookups!$C$54</f>
        <v>-1825</v>
      </c>
      <c r="W269" s="21">
        <f>-VLookups!$C$60</f>
        <v>-300</v>
      </c>
      <c r="X269" s="21">
        <f>-[1]VLookups!$C$62</f>
        <v>-150</v>
      </c>
      <c r="Y269" s="20">
        <f>Y268*(1+VLookups!$C$57/12)</f>
        <v>-301.75530523620154</v>
      </c>
      <c r="Z269" s="9" t="s">
        <v>36</v>
      </c>
      <c r="AA269" s="9" t="s">
        <v>36</v>
      </c>
      <c r="AB269" s="20">
        <f t="shared" si="16"/>
        <v>5118.3663316197008</v>
      </c>
      <c r="AC269" s="20">
        <f t="shared" si="17"/>
        <v>670308.25538788387</v>
      </c>
    </row>
    <row r="270" spans="2:29" x14ac:dyDescent="0.25">
      <c r="B270" s="9">
        <v>266</v>
      </c>
      <c r="C270" s="9">
        <f t="shared" si="14"/>
        <v>45</v>
      </c>
      <c r="D270" s="9">
        <f t="shared" si="15"/>
        <v>2</v>
      </c>
      <c r="E270" s="20">
        <f>E258*(1+VLookups!$C$8)</f>
        <v>18239.731248436892</v>
      </c>
      <c r="F270" s="20">
        <f>-E270*VLookups!$C$10*2</f>
        <v>-1094.3838749062136</v>
      </c>
      <c r="G270" s="19">
        <v>0</v>
      </c>
      <c r="H270" s="20">
        <f>(-VLookups!$C$13)*(E270+F270/2)</f>
        <v>-5148.528939496282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20" t="s">
        <v>36</v>
      </c>
      <c r="O270" s="20">
        <f>VLookups!$C$39</f>
        <v>-1132.2740186406561</v>
      </c>
      <c r="P270" s="20">
        <f>P269-VLookups!$C$42</f>
        <v>-137.5</v>
      </c>
      <c r="Q270" s="22">
        <v>26</v>
      </c>
      <c r="R270" s="21"/>
      <c r="S270" s="20">
        <f>VLookups!$C$50</f>
        <v>-3580.614715990946</v>
      </c>
      <c r="T270" s="19">
        <v>0</v>
      </c>
      <c r="U270" s="9">
        <v>122</v>
      </c>
      <c r="V270" s="21">
        <f>V269-VLookups!$C$54</f>
        <v>-1830</v>
      </c>
      <c r="W270" s="21">
        <f>-VLookups!$C$60</f>
        <v>-300</v>
      </c>
      <c r="X270" s="21">
        <f>-[1]VLookups!$C$62</f>
        <v>-150</v>
      </c>
      <c r="Y270" s="20">
        <f>Y269*(1+VLookups!$C$57/12)</f>
        <v>-302.63542487647379</v>
      </c>
      <c r="Z270" s="9" t="s">
        <v>36</v>
      </c>
      <c r="AA270" s="9" t="s">
        <v>36</v>
      </c>
      <c r="AB270" s="20">
        <f t="shared" si="16"/>
        <v>5110.9862119794288</v>
      </c>
      <c r="AC270" s="20">
        <f t="shared" si="17"/>
        <v>676536.42202550976</v>
      </c>
    </row>
    <row r="271" spans="2:29" x14ac:dyDescent="0.25">
      <c r="B271" s="9">
        <v>267</v>
      </c>
      <c r="C271" s="9">
        <f t="shared" si="14"/>
        <v>45</v>
      </c>
      <c r="D271" s="9">
        <f t="shared" si="15"/>
        <v>3</v>
      </c>
      <c r="E271" s="20">
        <f>E259*(1+VLookups!$C$8)</f>
        <v>18239.731248436892</v>
      </c>
      <c r="F271" s="20">
        <f>-E271*VLookups!$C$10*2</f>
        <v>-1094.3838749062136</v>
      </c>
      <c r="G271" s="19">
        <v>0</v>
      </c>
      <c r="H271" s="20">
        <f>(-VLookups!$C$13)*(E271+F271/2)</f>
        <v>-5148.528939496282</v>
      </c>
      <c r="I271" s="19">
        <v>0</v>
      </c>
      <c r="J271" s="19">
        <v>0</v>
      </c>
      <c r="K271" s="19">
        <v>0</v>
      </c>
      <c r="L271" s="19">
        <v>0</v>
      </c>
      <c r="M271" s="19">
        <v>0</v>
      </c>
      <c r="N271" s="20" t="s">
        <v>36</v>
      </c>
      <c r="O271" s="20">
        <f>VLookups!$C$39</f>
        <v>-1132.2740186406561</v>
      </c>
      <c r="P271" s="20">
        <f>P270-VLookups!$C$42</f>
        <v>-139</v>
      </c>
      <c r="Q271" s="22">
        <v>27</v>
      </c>
      <c r="R271" s="21"/>
      <c r="S271" s="20">
        <f>VLookups!$C$50</f>
        <v>-3580.614715990946</v>
      </c>
      <c r="T271" s="19">
        <v>0</v>
      </c>
      <c r="U271" s="9">
        <v>123</v>
      </c>
      <c r="V271" s="21">
        <f>V270-VLookups!$C$54</f>
        <v>-1835</v>
      </c>
      <c r="W271" s="21">
        <f>-VLookups!$C$60</f>
        <v>-300</v>
      </c>
      <c r="X271" s="21">
        <f>-[1]VLookups!$C$62</f>
        <v>-150</v>
      </c>
      <c r="Y271" s="20">
        <f>Y270*(1+VLookups!$C$57/12)</f>
        <v>-303.51811153236349</v>
      </c>
      <c r="Z271" s="9" t="s">
        <v>36</v>
      </c>
      <c r="AA271" s="9" t="s">
        <v>36</v>
      </c>
      <c r="AB271" s="20">
        <f t="shared" si="16"/>
        <v>5103.6035253235386</v>
      </c>
      <c r="AC271" s="20">
        <f t="shared" si="17"/>
        <v>682767.58625420916</v>
      </c>
    </row>
    <row r="272" spans="2:29" x14ac:dyDescent="0.25">
      <c r="B272" s="9">
        <v>268</v>
      </c>
      <c r="C272" s="9">
        <f t="shared" si="14"/>
        <v>45</v>
      </c>
      <c r="D272" s="9">
        <f t="shared" si="15"/>
        <v>4</v>
      </c>
      <c r="E272" s="20">
        <f>E260*(1+VLookups!$C$8)</f>
        <v>18239.731248436892</v>
      </c>
      <c r="F272" s="20">
        <f>-E272*VLookups!$C$10*2</f>
        <v>-1094.3838749062136</v>
      </c>
      <c r="G272" s="19">
        <v>0</v>
      </c>
      <c r="H272" s="20">
        <f>(-VLookups!$C$13)*(E272+F272/2)</f>
        <v>-5148.528939496282</v>
      </c>
      <c r="I272" s="19">
        <v>0</v>
      </c>
      <c r="J272" s="19">
        <v>0</v>
      </c>
      <c r="K272" s="19">
        <v>0</v>
      </c>
      <c r="L272" s="19">
        <v>0</v>
      </c>
      <c r="M272" s="19">
        <v>0</v>
      </c>
      <c r="N272" s="20" t="s">
        <v>36</v>
      </c>
      <c r="O272" s="20">
        <f>VLookups!$C$39</f>
        <v>-1132.2740186406561</v>
      </c>
      <c r="P272" s="20">
        <f>P271-VLookups!$C$42</f>
        <v>-140.5</v>
      </c>
      <c r="Q272" s="22">
        <v>28</v>
      </c>
      <c r="R272" s="21"/>
      <c r="S272" s="20">
        <f>VLookups!$C$50</f>
        <v>-3580.614715990946</v>
      </c>
      <c r="T272" s="19">
        <v>0</v>
      </c>
      <c r="U272" s="9">
        <v>124</v>
      </c>
      <c r="V272" s="21">
        <f>V271-VLookups!$C$54</f>
        <v>-1840</v>
      </c>
      <c r="W272" s="21">
        <f>-VLookups!$C$60</f>
        <v>-300</v>
      </c>
      <c r="X272" s="21">
        <f>-[1]VLookups!$C$62</f>
        <v>-150</v>
      </c>
      <c r="Y272" s="20">
        <f>Y271*(1+VLookups!$C$57/12)</f>
        <v>-304.40337269099956</v>
      </c>
      <c r="Z272" s="9" t="s">
        <v>36</v>
      </c>
      <c r="AA272" s="9" t="s">
        <v>36</v>
      </c>
      <c r="AB272" s="20">
        <f t="shared" si="16"/>
        <v>5096.2182641649033</v>
      </c>
      <c r="AC272" s="20">
        <f t="shared" si="17"/>
        <v>689001.75049546442</v>
      </c>
    </row>
    <row r="273" spans="2:29" x14ac:dyDescent="0.25">
      <c r="B273" s="9">
        <v>269</v>
      </c>
      <c r="C273" s="9">
        <f t="shared" ref="C273:C336" si="18">C261+1</f>
        <v>45</v>
      </c>
      <c r="D273" s="9">
        <f t="shared" si="15"/>
        <v>5</v>
      </c>
      <c r="E273" s="20">
        <f>E261*(1+VLookups!$C$8)</f>
        <v>18239.731248436892</v>
      </c>
      <c r="F273" s="20">
        <f>-E273*VLookups!$C$10*2</f>
        <v>-1094.3838749062136</v>
      </c>
      <c r="G273" s="19">
        <v>0</v>
      </c>
      <c r="H273" s="20">
        <f>(-VLookups!$C$13)*(E273+F273/2)</f>
        <v>-5148.528939496282</v>
      </c>
      <c r="I273" s="19">
        <v>0</v>
      </c>
      <c r="J273" s="19">
        <v>0</v>
      </c>
      <c r="K273" s="19">
        <v>0</v>
      </c>
      <c r="L273" s="19">
        <v>0</v>
      </c>
      <c r="M273" s="19">
        <v>0</v>
      </c>
      <c r="N273" s="20" t="s">
        <v>36</v>
      </c>
      <c r="O273" s="20">
        <f>VLookups!$C$39</f>
        <v>-1132.2740186406561</v>
      </c>
      <c r="P273" s="20">
        <f>P272-VLookups!$C$42</f>
        <v>-142</v>
      </c>
      <c r="Q273" s="22">
        <v>29</v>
      </c>
      <c r="R273" s="21"/>
      <c r="S273" s="20">
        <f>VLookups!$C$50</f>
        <v>-3580.614715990946</v>
      </c>
      <c r="T273" s="19">
        <v>0</v>
      </c>
      <c r="U273" s="9">
        <v>125</v>
      </c>
      <c r="V273" s="21">
        <f>V272-VLookups!$C$54</f>
        <v>-1845</v>
      </c>
      <c r="W273" s="21">
        <f>-VLookups!$C$60</f>
        <v>-300</v>
      </c>
      <c r="X273" s="21">
        <f>-[1]VLookups!$C$62</f>
        <v>-150</v>
      </c>
      <c r="Y273" s="20">
        <f>Y272*(1+VLookups!$C$57/12)</f>
        <v>-305.29121586134829</v>
      </c>
      <c r="Z273" s="9" t="s">
        <v>36</v>
      </c>
      <c r="AA273" s="9" t="s">
        <v>36</v>
      </c>
      <c r="AB273" s="20">
        <f t="shared" si="16"/>
        <v>5088.8304209945545</v>
      </c>
      <c r="AC273" s="20">
        <f t="shared" si="17"/>
        <v>695238.91716728476</v>
      </c>
    </row>
    <row r="274" spans="2:29" x14ac:dyDescent="0.25">
      <c r="B274" s="9">
        <v>270</v>
      </c>
      <c r="C274" s="9">
        <f t="shared" si="18"/>
        <v>45</v>
      </c>
      <c r="D274" s="9">
        <f t="shared" ref="D274:D337" si="19">D262</f>
        <v>6</v>
      </c>
      <c r="E274" s="20">
        <f>E262*(1+VLookups!$C$8)</f>
        <v>18239.731248436892</v>
      </c>
      <c r="F274" s="20">
        <f>-E274*VLookups!$C$10*2</f>
        <v>-1094.3838749062136</v>
      </c>
      <c r="G274" s="19">
        <v>0</v>
      </c>
      <c r="H274" s="20">
        <f>(-VLookups!$C$13)*(E274+F274/2)</f>
        <v>-5148.528939496282</v>
      </c>
      <c r="I274" s="19">
        <v>0</v>
      </c>
      <c r="J274" s="19">
        <v>0</v>
      </c>
      <c r="K274" s="19">
        <v>0</v>
      </c>
      <c r="L274" s="19">
        <v>0</v>
      </c>
      <c r="M274" s="19">
        <v>0</v>
      </c>
      <c r="N274" s="20" t="s">
        <v>36</v>
      </c>
      <c r="O274" s="20">
        <f>VLookups!$C$39</f>
        <v>-1132.2740186406561</v>
      </c>
      <c r="P274" s="20">
        <f>P273-VLookups!$C$42</f>
        <v>-143.5</v>
      </c>
      <c r="Q274" s="22">
        <v>30</v>
      </c>
      <c r="R274" s="21"/>
      <c r="S274" s="20">
        <f>VLookups!$C$50</f>
        <v>-3580.614715990946</v>
      </c>
      <c r="T274" s="19">
        <v>0</v>
      </c>
      <c r="U274" s="9">
        <v>126</v>
      </c>
      <c r="V274" s="21">
        <f>V273-VLookups!$C$54</f>
        <v>-1850</v>
      </c>
      <c r="W274" s="21">
        <f>-VLookups!$C$60</f>
        <v>-300</v>
      </c>
      <c r="X274" s="21">
        <f>-[1]VLookups!$C$62</f>
        <v>-150</v>
      </c>
      <c r="Y274" s="20">
        <f>Y273*(1+VLookups!$C$57/12)</f>
        <v>-306.18164857427723</v>
      </c>
      <c r="Z274" s="9" t="s">
        <v>36</v>
      </c>
      <c r="AA274" s="9" t="s">
        <v>36</v>
      </c>
      <c r="AB274" s="20">
        <f t="shared" si="16"/>
        <v>5081.4399882816251</v>
      </c>
      <c r="AC274" s="20">
        <f t="shared" si="17"/>
        <v>701479.08868417854</v>
      </c>
    </row>
    <row r="275" spans="2:29" x14ac:dyDescent="0.25">
      <c r="B275" s="9">
        <v>271</v>
      </c>
      <c r="C275" s="9">
        <f t="shared" si="18"/>
        <v>45</v>
      </c>
      <c r="D275" s="9">
        <f t="shared" si="19"/>
        <v>7</v>
      </c>
      <c r="E275" s="20">
        <f>E263*(1+VLookups!$C$8)</f>
        <v>18239.731248436892</v>
      </c>
      <c r="F275" s="20">
        <f>-E275*VLookups!$C$10*2</f>
        <v>-1094.3838749062136</v>
      </c>
      <c r="G275" s="19">
        <v>0</v>
      </c>
      <c r="H275" s="20">
        <f>(-VLookups!$C$13)*(E275+F275/2)</f>
        <v>-5148.528939496282</v>
      </c>
      <c r="I275" s="19">
        <v>0</v>
      </c>
      <c r="J275" s="19">
        <v>0</v>
      </c>
      <c r="K275" s="19">
        <v>0</v>
      </c>
      <c r="L275" s="19">
        <v>0</v>
      </c>
      <c r="M275" s="19">
        <v>0</v>
      </c>
      <c r="N275" s="20" t="s">
        <v>36</v>
      </c>
      <c r="O275" s="20">
        <f>VLookups!$C$39</f>
        <v>-1132.2740186406561</v>
      </c>
      <c r="P275" s="20">
        <f>P274-VLookups!$C$42</f>
        <v>-145</v>
      </c>
      <c r="Q275" s="22">
        <v>31</v>
      </c>
      <c r="R275" s="21"/>
      <c r="S275" s="20">
        <f>VLookups!$C$50</f>
        <v>-3580.614715990946</v>
      </c>
      <c r="T275" s="19">
        <v>0</v>
      </c>
      <c r="U275" s="9">
        <v>127</v>
      </c>
      <c r="V275" s="21">
        <f>V274-VLookups!$C$54</f>
        <v>-1855</v>
      </c>
      <c r="W275" s="21">
        <f>-VLookups!$C$60</f>
        <v>-300</v>
      </c>
      <c r="X275" s="21">
        <f>-[1]VLookups!$C$62</f>
        <v>-150</v>
      </c>
      <c r="Y275" s="20">
        <f>Y274*(1+VLookups!$C$57/12)</f>
        <v>-307.07467838261886</v>
      </c>
      <c r="Z275" s="9" t="s">
        <v>36</v>
      </c>
      <c r="AA275" s="9" t="s">
        <v>36</v>
      </c>
      <c r="AB275" s="20">
        <f t="shared" si="16"/>
        <v>5074.0469584732837</v>
      </c>
      <c r="AC275" s="20">
        <f t="shared" si="17"/>
        <v>707722.26745712548</v>
      </c>
    </row>
    <row r="276" spans="2:29" x14ac:dyDescent="0.25">
      <c r="B276" s="9">
        <v>272</v>
      </c>
      <c r="C276" s="9">
        <f t="shared" si="18"/>
        <v>45</v>
      </c>
      <c r="D276" s="9">
        <f t="shared" si="19"/>
        <v>8</v>
      </c>
      <c r="E276" s="20">
        <f>E264*(1+VLookups!$C$8)</f>
        <v>18239.731248436892</v>
      </c>
      <c r="F276" s="20">
        <f>-E276*VLookups!$C$10*2</f>
        <v>-1094.3838749062136</v>
      </c>
      <c r="G276" s="19">
        <v>0</v>
      </c>
      <c r="H276" s="20">
        <f>(-VLookups!$C$13)*(E276+F276/2)</f>
        <v>-5148.528939496282</v>
      </c>
      <c r="I276" s="19">
        <v>0</v>
      </c>
      <c r="J276" s="19">
        <v>0</v>
      </c>
      <c r="K276" s="19">
        <v>0</v>
      </c>
      <c r="L276" s="19">
        <v>0</v>
      </c>
      <c r="M276" s="19">
        <v>0</v>
      </c>
      <c r="N276" s="20" t="s">
        <v>36</v>
      </c>
      <c r="O276" s="20">
        <f>VLookups!$C$39</f>
        <v>-1132.2740186406561</v>
      </c>
      <c r="P276" s="20">
        <f>P275-VLookups!$C$42</f>
        <v>-146.5</v>
      </c>
      <c r="Q276" s="22">
        <v>32</v>
      </c>
      <c r="R276" s="21"/>
      <c r="S276" s="20">
        <f>VLookups!$C$50</f>
        <v>-3580.614715990946</v>
      </c>
      <c r="T276" s="19">
        <v>0</v>
      </c>
      <c r="U276" s="9">
        <v>128</v>
      </c>
      <c r="V276" s="21">
        <f>V275-VLookups!$C$54</f>
        <v>-1860</v>
      </c>
      <c r="W276" s="21">
        <f>-VLookups!$C$60</f>
        <v>-300</v>
      </c>
      <c r="X276" s="21">
        <f>-[1]VLookups!$C$62</f>
        <v>-150</v>
      </c>
      <c r="Y276" s="20">
        <f>Y275*(1+VLookups!$C$57/12)</f>
        <v>-307.97031286123485</v>
      </c>
      <c r="Z276" s="9" t="s">
        <v>36</v>
      </c>
      <c r="AA276" s="9" t="s">
        <v>36</v>
      </c>
      <c r="AB276" s="20">
        <f t="shared" si="16"/>
        <v>5066.651323994668</v>
      </c>
      <c r="AC276" s="20">
        <f t="shared" si="17"/>
        <v>713968.45589354867</v>
      </c>
    </row>
    <row r="277" spans="2:29" x14ac:dyDescent="0.25">
      <c r="B277" s="9">
        <v>273</v>
      </c>
      <c r="C277" s="9">
        <f t="shared" si="18"/>
        <v>45</v>
      </c>
      <c r="D277" s="9">
        <f t="shared" si="19"/>
        <v>9</v>
      </c>
      <c r="E277" s="20">
        <f>E265*(1+VLookups!$C$8)</f>
        <v>18239.731248436892</v>
      </c>
      <c r="F277" s="20">
        <f>-E277*VLookups!$C$10*2</f>
        <v>-1094.3838749062136</v>
      </c>
      <c r="G277" s="19">
        <v>0</v>
      </c>
      <c r="H277" s="20">
        <f>(-VLookups!$C$13)*(E277+F277/2)</f>
        <v>-5148.528939496282</v>
      </c>
      <c r="I277" s="19">
        <v>0</v>
      </c>
      <c r="J277" s="19">
        <v>0</v>
      </c>
      <c r="K277" s="19">
        <v>0</v>
      </c>
      <c r="L277" s="19">
        <v>0</v>
      </c>
      <c r="M277" s="19">
        <v>0</v>
      </c>
      <c r="N277" s="20" t="s">
        <v>36</v>
      </c>
      <c r="O277" s="20">
        <f>VLookups!$C$39</f>
        <v>-1132.2740186406561</v>
      </c>
      <c r="P277" s="20">
        <f>P276-VLookups!$C$42</f>
        <v>-148</v>
      </c>
      <c r="Q277" s="22">
        <v>33</v>
      </c>
      <c r="R277" s="21"/>
      <c r="S277" s="20">
        <f>VLookups!$C$50</f>
        <v>-3580.614715990946</v>
      </c>
      <c r="T277" s="19">
        <v>0</v>
      </c>
      <c r="U277" s="9">
        <v>129</v>
      </c>
      <c r="V277" s="21">
        <f>V276-VLookups!$C$54</f>
        <v>-1865</v>
      </c>
      <c r="W277" s="21">
        <f>-VLookups!$C$60</f>
        <v>-300</v>
      </c>
      <c r="X277" s="21">
        <f>-[1]VLookups!$C$62</f>
        <v>-150</v>
      </c>
      <c r="Y277" s="20">
        <f>Y276*(1+VLookups!$C$57/12)</f>
        <v>-308.8685596070801</v>
      </c>
      <c r="Z277" s="9" t="s">
        <v>36</v>
      </c>
      <c r="AA277" s="9" t="s">
        <v>36</v>
      </c>
      <c r="AB277" s="20">
        <f t="shared" si="16"/>
        <v>5059.2530772488226</v>
      </c>
      <c r="AC277" s="20">
        <f t="shared" si="17"/>
        <v>720217.6563972868</v>
      </c>
    </row>
    <row r="278" spans="2:29" x14ac:dyDescent="0.25">
      <c r="B278" s="9">
        <v>274</v>
      </c>
      <c r="C278" s="9">
        <f t="shared" si="18"/>
        <v>45</v>
      </c>
      <c r="D278" s="9">
        <f t="shared" si="19"/>
        <v>10</v>
      </c>
      <c r="E278" s="20">
        <f>E266*(1+VLookups!$C$8)</f>
        <v>18239.731248436892</v>
      </c>
      <c r="F278" s="20">
        <f>-E278*VLookups!$C$10*2</f>
        <v>-1094.3838749062136</v>
      </c>
      <c r="G278" s="19">
        <v>0</v>
      </c>
      <c r="H278" s="20">
        <f>(-VLookups!$C$13)*(E278+F278/2)</f>
        <v>-5148.528939496282</v>
      </c>
      <c r="I278" s="19">
        <v>0</v>
      </c>
      <c r="J278" s="19">
        <v>0</v>
      </c>
      <c r="K278" s="19">
        <v>0</v>
      </c>
      <c r="L278" s="19">
        <v>0</v>
      </c>
      <c r="M278" s="19">
        <v>0</v>
      </c>
      <c r="N278" s="20" t="s">
        <v>36</v>
      </c>
      <c r="O278" s="20">
        <f>VLookups!$C$39</f>
        <v>-1132.2740186406561</v>
      </c>
      <c r="P278" s="20">
        <f>P277-VLookups!$C$42</f>
        <v>-149.5</v>
      </c>
      <c r="Q278" s="22">
        <v>34</v>
      </c>
      <c r="R278" s="21"/>
      <c r="S278" s="20">
        <f>VLookups!$C$50</f>
        <v>-3580.614715990946</v>
      </c>
      <c r="T278" s="19">
        <v>0</v>
      </c>
      <c r="U278" s="9">
        <v>130</v>
      </c>
      <c r="V278" s="21">
        <f>V277-VLookups!$C$54</f>
        <v>-1870</v>
      </c>
      <c r="W278" s="21">
        <f>-VLookups!$C$60</f>
        <v>-300</v>
      </c>
      <c r="X278" s="21">
        <f>-[1]VLookups!$C$62</f>
        <v>-150</v>
      </c>
      <c r="Y278" s="20">
        <f>Y277*(1+VLookups!$C$57/12)</f>
        <v>-309.76942623926743</v>
      </c>
      <c r="Z278" s="9" t="s">
        <v>36</v>
      </c>
      <c r="AA278" s="9" t="s">
        <v>36</v>
      </c>
      <c r="AB278" s="20">
        <f t="shared" si="16"/>
        <v>5051.8522106166347</v>
      </c>
      <c r="AC278" s="20">
        <f t="shared" si="17"/>
        <v>726469.8713685656</v>
      </c>
    </row>
    <row r="279" spans="2:29" x14ac:dyDescent="0.25">
      <c r="B279" s="9">
        <v>275</v>
      </c>
      <c r="C279" s="9">
        <f t="shared" si="18"/>
        <v>45</v>
      </c>
      <c r="D279" s="9">
        <f t="shared" si="19"/>
        <v>11</v>
      </c>
      <c r="E279" s="20">
        <f>E267*(1+VLookups!$C$8)</f>
        <v>18239.731248436892</v>
      </c>
      <c r="F279" s="20">
        <f>-E279*VLookups!$C$10*2</f>
        <v>-1094.3838749062136</v>
      </c>
      <c r="G279" s="19">
        <v>0</v>
      </c>
      <c r="H279" s="20">
        <f>(-VLookups!$C$13)*(E279+F279/2)</f>
        <v>-5148.528939496282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20" t="s">
        <v>36</v>
      </c>
      <c r="O279" s="20">
        <f>VLookups!$C$39</f>
        <v>-1132.2740186406561</v>
      </c>
      <c r="P279" s="20">
        <f>P278-VLookups!$C$42</f>
        <v>-151</v>
      </c>
      <c r="Q279" s="22">
        <v>35</v>
      </c>
      <c r="R279" s="21"/>
      <c r="S279" s="20">
        <f>VLookups!$C$50</f>
        <v>-3580.614715990946</v>
      </c>
      <c r="T279" s="19">
        <v>0</v>
      </c>
      <c r="U279" s="9">
        <v>131</v>
      </c>
      <c r="V279" s="21">
        <f>V278-VLookups!$C$54</f>
        <v>-1875</v>
      </c>
      <c r="W279" s="21">
        <f>-VLookups!$C$60</f>
        <v>-300</v>
      </c>
      <c r="X279" s="21">
        <f>-[1]VLookups!$C$62</f>
        <v>-150</v>
      </c>
      <c r="Y279" s="20">
        <f>Y278*(1+VLookups!$C$57/12)</f>
        <v>-310.67292039913195</v>
      </c>
      <c r="Z279" s="9" t="s">
        <v>36</v>
      </c>
      <c r="AA279" s="9" t="s">
        <v>36</v>
      </c>
      <c r="AB279" s="20">
        <f t="shared" si="16"/>
        <v>5044.4487164567709</v>
      </c>
      <c r="AC279" s="20">
        <f t="shared" si="17"/>
        <v>732725.10320397001</v>
      </c>
    </row>
    <row r="280" spans="2:29" x14ac:dyDescent="0.25">
      <c r="B280" s="9">
        <v>276</v>
      </c>
      <c r="C280" s="9">
        <f t="shared" si="18"/>
        <v>46</v>
      </c>
      <c r="D280" s="9">
        <f t="shared" si="19"/>
        <v>0</v>
      </c>
      <c r="E280" s="20">
        <f>E268*(1+VLookups!$C$8)</f>
        <v>18878.121842132183</v>
      </c>
      <c r="F280" s="20">
        <f>-E280*VLookups!$C$10*2</f>
        <v>-1132.687310527931</v>
      </c>
      <c r="G280" s="19">
        <v>0</v>
      </c>
      <c r="H280" s="20">
        <f>(-VLookups!$C$13)*(E280+F280/2)</f>
        <v>-5328.7274523786518</v>
      </c>
      <c r="I280" s="19">
        <v>0</v>
      </c>
      <c r="J280" s="19">
        <v>0</v>
      </c>
      <c r="K280" s="19">
        <v>0</v>
      </c>
      <c r="L280" s="19">
        <v>0</v>
      </c>
      <c r="M280" s="19">
        <v>0</v>
      </c>
      <c r="N280" s="20" t="s">
        <v>36</v>
      </c>
      <c r="O280" s="20">
        <f>VLookups!$C$39</f>
        <v>-1132.2740186406561</v>
      </c>
      <c r="P280" s="20">
        <f>P279-VLookups!$C$42</f>
        <v>-152.5</v>
      </c>
      <c r="Q280" s="22">
        <v>36</v>
      </c>
      <c r="R280" s="21"/>
      <c r="S280" s="20">
        <f>VLookups!$C$50</f>
        <v>-3580.614715990946</v>
      </c>
      <c r="T280" s="19">
        <v>0</v>
      </c>
      <c r="U280" s="9">
        <v>132</v>
      </c>
      <c r="V280" s="21">
        <f>V279-VLookups!$C$54</f>
        <v>-1880</v>
      </c>
      <c r="W280" s="21">
        <f>-VLookups!$C$60</f>
        <v>-300</v>
      </c>
      <c r="X280" s="21">
        <f>-[1]VLookups!$C$62</f>
        <v>-150</v>
      </c>
      <c r="Y280" s="20">
        <f>Y279*(1+VLookups!$C$57/12)</f>
        <v>-311.57904975029606</v>
      </c>
      <c r="Z280" s="9" t="s">
        <v>36</v>
      </c>
      <c r="AA280" s="9" t="s">
        <v>36</v>
      </c>
      <c r="AB280" s="20">
        <f t="shared" si="16"/>
        <v>5476.0829501076696</v>
      </c>
      <c r="AC280" s="20">
        <f t="shared" si="17"/>
        <v>739422.39465941756</v>
      </c>
    </row>
    <row r="281" spans="2:29" x14ac:dyDescent="0.25">
      <c r="B281" s="9">
        <v>277</v>
      </c>
      <c r="C281" s="9">
        <f t="shared" si="18"/>
        <v>46</v>
      </c>
      <c r="D281" s="9">
        <f t="shared" si="19"/>
        <v>1</v>
      </c>
      <c r="E281" s="20">
        <f>E269*(1+VLookups!$C$8)</f>
        <v>18878.121842132183</v>
      </c>
      <c r="F281" s="20">
        <f>-E281*VLookups!$C$10*2</f>
        <v>-1132.687310527931</v>
      </c>
      <c r="G281" s="19">
        <v>0</v>
      </c>
      <c r="H281" s="20">
        <f>(-VLookups!$C$13)*(E281+F281/2)</f>
        <v>-5328.7274523786518</v>
      </c>
      <c r="I281" s="19">
        <v>0</v>
      </c>
      <c r="J281" s="19">
        <v>0</v>
      </c>
      <c r="K281" s="19">
        <v>0</v>
      </c>
      <c r="L281" s="19">
        <v>0</v>
      </c>
      <c r="M281" s="19">
        <v>0</v>
      </c>
      <c r="N281" s="20" t="s">
        <v>36</v>
      </c>
      <c r="O281" s="20">
        <f>VLookups!$C$39</f>
        <v>-1132.2740186406561</v>
      </c>
      <c r="P281" s="20">
        <f>P280-VLookups!$C$42</f>
        <v>-154</v>
      </c>
      <c r="Q281" s="22">
        <v>37</v>
      </c>
      <c r="R281" s="21"/>
      <c r="S281" s="20">
        <f>VLookups!$C$50</f>
        <v>-3580.614715990946</v>
      </c>
      <c r="T281" s="19">
        <v>0</v>
      </c>
      <c r="U281" s="9">
        <v>133</v>
      </c>
      <c r="V281" s="21">
        <f>V280-VLookups!$C$54</f>
        <v>-1885</v>
      </c>
      <c r="W281" s="21">
        <f>-VLookups!$C$60</f>
        <v>-300</v>
      </c>
      <c r="X281" s="21">
        <f>-[1]VLookups!$C$62</f>
        <v>-150</v>
      </c>
      <c r="Y281" s="20">
        <f>Y280*(1+VLookups!$C$57/12)</f>
        <v>-312.48782197873442</v>
      </c>
      <c r="Z281" s="9" t="s">
        <v>36</v>
      </c>
      <c r="AA281" s="9" t="s">
        <v>36</v>
      </c>
      <c r="AB281" s="20">
        <f t="shared" si="16"/>
        <v>5468.6741778792311</v>
      </c>
      <c r="AC281" s="20">
        <f t="shared" si="17"/>
        <v>746123.43949506257</v>
      </c>
    </row>
    <row r="282" spans="2:29" x14ac:dyDescent="0.25">
      <c r="B282" s="9">
        <v>278</v>
      </c>
      <c r="C282" s="9">
        <f t="shared" si="18"/>
        <v>46</v>
      </c>
      <c r="D282" s="9">
        <f t="shared" si="19"/>
        <v>2</v>
      </c>
      <c r="E282" s="20">
        <f>E270*(1+VLookups!$C$8)</f>
        <v>18878.121842132183</v>
      </c>
      <c r="F282" s="20">
        <f>-E282*VLookups!$C$10*2</f>
        <v>-1132.687310527931</v>
      </c>
      <c r="G282" s="19">
        <v>0</v>
      </c>
      <c r="H282" s="20">
        <f>(-VLookups!$C$13)*(E282+F282/2)</f>
        <v>-5328.7274523786518</v>
      </c>
      <c r="I282" s="19">
        <v>0</v>
      </c>
      <c r="J282" s="19">
        <v>0</v>
      </c>
      <c r="K282" s="19">
        <v>0</v>
      </c>
      <c r="L282" s="19">
        <v>0</v>
      </c>
      <c r="M282" s="19">
        <v>0</v>
      </c>
      <c r="N282" s="20" t="s">
        <v>36</v>
      </c>
      <c r="O282" s="20">
        <f>VLookups!$C$39</f>
        <v>-1132.2740186406561</v>
      </c>
      <c r="P282" s="20">
        <f>P281-VLookups!$C$42</f>
        <v>-155.5</v>
      </c>
      <c r="Q282" s="22">
        <v>38</v>
      </c>
      <c r="R282" s="21"/>
      <c r="S282" s="20">
        <f>VLookups!$C$50</f>
        <v>-3580.614715990946</v>
      </c>
      <c r="T282" s="19">
        <v>0</v>
      </c>
      <c r="U282" s="9">
        <v>134</v>
      </c>
      <c r="V282" s="21">
        <f>V281-VLookups!$C$54</f>
        <v>-1890</v>
      </c>
      <c r="W282" s="21">
        <f>-VLookups!$C$60</f>
        <v>-300</v>
      </c>
      <c r="X282" s="21">
        <f>-[1]VLookups!$C$62</f>
        <v>-150</v>
      </c>
      <c r="Y282" s="20">
        <f>Y281*(1+VLookups!$C$57/12)</f>
        <v>-313.39924479283906</v>
      </c>
      <c r="Z282" s="9" t="s">
        <v>36</v>
      </c>
      <c r="AA282" s="9" t="s">
        <v>36</v>
      </c>
      <c r="AB282" s="20">
        <f t="shared" si="16"/>
        <v>5461.2627550651259</v>
      </c>
      <c r="AC282" s="20">
        <f t="shared" si="17"/>
        <v>752828.24131595285</v>
      </c>
    </row>
    <row r="283" spans="2:29" x14ac:dyDescent="0.25">
      <c r="B283" s="9">
        <v>279</v>
      </c>
      <c r="C283" s="9">
        <f t="shared" si="18"/>
        <v>46</v>
      </c>
      <c r="D283" s="9">
        <f t="shared" si="19"/>
        <v>3</v>
      </c>
      <c r="E283" s="20">
        <f>E271*(1+VLookups!$C$8)</f>
        <v>18878.121842132183</v>
      </c>
      <c r="F283" s="20">
        <f>-E283*VLookups!$C$10*2</f>
        <v>-1132.687310527931</v>
      </c>
      <c r="G283" s="19">
        <v>0</v>
      </c>
      <c r="H283" s="20">
        <f>(-VLookups!$C$13)*(E283+F283/2)</f>
        <v>-5328.7274523786518</v>
      </c>
      <c r="I283" s="19">
        <v>0</v>
      </c>
      <c r="J283" s="19">
        <v>0</v>
      </c>
      <c r="K283" s="19">
        <v>0</v>
      </c>
      <c r="L283" s="19">
        <v>0</v>
      </c>
      <c r="M283" s="19">
        <v>0</v>
      </c>
      <c r="N283" s="20" t="s">
        <v>36</v>
      </c>
      <c r="O283" s="20">
        <f>VLookups!$C$39</f>
        <v>-1132.2740186406561</v>
      </c>
      <c r="P283" s="20">
        <f>P282-VLookups!$C$42</f>
        <v>-157</v>
      </c>
      <c r="Q283" s="22">
        <v>39</v>
      </c>
      <c r="R283" s="21"/>
      <c r="S283" s="20">
        <f>VLookups!$C$50</f>
        <v>-3580.614715990946</v>
      </c>
      <c r="T283" s="19">
        <v>0</v>
      </c>
      <c r="U283" s="9">
        <v>135</v>
      </c>
      <c r="V283" s="21">
        <f>V282-VLookups!$C$54</f>
        <v>-1895</v>
      </c>
      <c r="W283" s="21">
        <f>-VLookups!$C$60</f>
        <v>-300</v>
      </c>
      <c r="X283" s="21">
        <f>-[1]VLookups!$C$62</f>
        <v>-150</v>
      </c>
      <c r="Y283" s="20">
        <f>Y282*(1+VLookups!$C$57/12)</f>
        <v>-314.31332592348485</v>
      </c>
      <c r="Z283" s="9" t="s">
        <v>36</v>
      </c>
      <c r="AA283" s="9" t="s">
        <v>36</v>
      </c>
      <c r="AB283" s="20">
        <f t="shared" si="16"/>
        <v>5453.8486739344808</v>
      </c>
      <c r="AC283" s="20">
        <f t="shared" si="17"/>
        <v>759536.80372541398</v>
      </c>
    </row>
    <row r="284" spans="2:29" x14ac:dyDescent="0.25">
      <c r="B284" s="9">
        <v>280</v>
      </c>
      <c r="C284" s="9">
        <f t="shared" si="18"/>
        <v>46</v>
      </c>
      <c r="D284" s="9">
        <f t="shared" si="19"/>
        <v>4</v>
      </c>
      <c r="E284" s="20">
        <f>E272*(1+VLookups!$C$8)</f>
        <v>18878.121842132183</v>
      </c>
      <c r="F284" s="20">
        <f>-E284*VLookups!$C$10*2</f>
        <v>-1132.687310527931</v>
      </c>
      <c r="G284" s="19">
        <v>0</v>
      </c>
      <c r="H284" s="20">
        <f>(-VLookups!$C$13)*(E284+F284/2)</f>
        <v>-5328.7274523786518</v>
      </c>
      <c r="I284" s="19">
        <v>0</v>
      </c>
      <c r="J284" s="19">
        <v>0</v>
      </c>
      <c r="K284" s="19">
        <v>0</v>
      </c>
      <c r="L284" s="19">
        <v>0</v>
      </c>
      <c r="M284" s="19">
        <v>0</v>
      </c>
      <c r="N284" s="20" t="s">
        <v>36</v>
      </c>
      <c r="O284" s="20">
        <f>VLookups!$C$39</f>
        <v>-1132.2740186406561</v>
      </c>
      <c r="P284" s="20">
        <f>P283-VLookups!$C$42</f>
        <v>-158.5</v>
      </c>
      <c r="Q284" s="22">
        <v>40</v>
      </c>
      <c r="R284" s="21"/>
      <c r="S284" s="20">
        <f>VLookups!$C$50</f>
        <v>-3580.614715990946</v>
      </c>
      <c r="T284" s="19">
        <v>0</v>
      </c>
      <c r="U284" s="9">
        <v>136</v>
      </c>
      <c r="V284" s="21">
        <f>V283-VLookups!$C$54</f>
        <v>-1900</v>
      </c>
      <c r="W284" s="21">
        <f>-VLookups!$C$60</f>
        <v>-300</v>
      </c>
      <c r="X284" s="21">
        <f>-[1]VLookups!$C$62</f>
        <v>-150</v>
      </c>
      <c r="Y284" s="20">
        <f>Y283*(1+VLookups!$C$57/12)</f>
        <v>-315.23007312409504</v>
      </c>
      <c r="Z284" s="9" t="s">
        <v>36</v>
      </c>
      <c r="AA284" s="9" t="s">
        <v>36</v>
      </c>
      <c r="AB284" s="20">
        <f t="shared" si="16"/>
        <v>5446.4319267338706</v>
      </c>
      <c r="AC284" s="20">
        <f t="shared" si="17"/>
        <v>766249.13032502355</v>
      </c>
    </row>
    <row r="285" spans="2:29" x14ac:dyDescent="0.25">
      <c r="B285" s="9">
        <v>281</v>
      </c>
      <c r="C285" s="9">
        <f t="shared" si="18"/>
        <v>46</v>
      </c>
      <c r="D285" s="9">
        <f t="shared" si="19"/>
        <v>5</v>
      </c>
      <c r="E285" s="20">
        <f>E273*(1+VLookups!$C$8)</f>
        <v>18878.121842132183</v>
      </c>
      <c r="F285" s="20">
        <f>-E285*VLookups!$C$10*2</f>
        <v>-1132.687310527931</v>
      </c>
      <c r="G285" s="19">
        <v>0</v>
      </c>
      <c r="H285" s="20">
        <f>(-VLookups!$C$13)*(E285+F285/2)</f>
        <v>-5328.7274523786518</v>
      </c>
      <c r="I285" s="19">
        <v>0</v>
      </c>
      <c r="J285" s="19">
        <v>0</v>
      </c>
      <c r="K285" s="19">
        <v>0</v>
      </c>
      <c r="L285" s="19">
        <v>0</v>
      </c>
      <c r="M285" s="19">
        <v>0</v>
      </c>
      <c r="N285" s="20" t="s">
        <v>36</v>
      </c>
      <c r="O285" s="20">
        <f>VLookups!$C$39</f>
        <v>-1132.2740186406561</v>
      </c>
      <c r="P285" s="20">
        <f>P284-VLookups!$C$42</f>
        <v>-160</v>
      </c>
      <c r="Q285" s="22">
        <v>41</v>
      </c>
      <c r="R285" s="21"/>
      <c r="S285" s="20">
        <f>VLookups!$C$50</f>
        <v>-3580.614715990946</v>
      </c>
      <c r="T285" s="19">
        <v>0</v>
      </c>
      <c r="U285" s="9">
        <v>137</v>
      </c>
      <c r="V285" s="21">
        <f>V284-VLookups!$C$54</f>
        <v>-1905</v>
      </c>
      <c r="W285" s="21">
        <f>-VLookups!$C$60</f>
        <v>-300</v>
      </c>
      <c r="X285" s="21">
        <f>-[1]VLookups!$C$62</f>
        <v>-150</v>
      </c>
      <c r="Y285" s="20">
        <f>Y284*(1+VLookups!$C$57/12)</f>
        <v>-316.14949417070699</v>
      </c>
      <c r="Z285" s="9" t="s">
        <v>36</v>
      </c>
      <c r="AA285" s="9" t="s">
        <v>36</v>
      </c>
      <c r="AB285" s="20">
        <f t="shared" si="16"/>
        <v>5439.0125056872585</v>
      </c>
      <c r="AC285" s="20">
        <f t="shared" si="17"/>
        <v>772965.22471458593</v>
      </c>
    </row>
    <row r="286" spans="2:29" x14ac:dyDescent="0.25">
      <c r="B286" s="9">
        <v>282</v>
      </c>
      <c r="C286" s="9">
        <f t="shared" si="18"/>
        <v>46</v>
      </c>
      <c r="D286" s="9">
        <f t="shared" si="19"/>
        <v>6</v>
      </c>
      <c r="E286" s="20">
        <f>E274*(1+VLookups!$C$8)</f>
        <v>18878.121842132183</v>
      </c>
      <c r="F286" s="20">
        <f>-E286*VLookups!$C$10*2</f>
        <v>-1132.687310527931</v>
      </c>
      <c r="G286" s="19">
        <v>0</v>
      </c>
      <c r="H286" s="20">
        <f>(-VLookups!$C$13)*(E286+F286/2)</f>
        <v>-5328.7274523786518</v>
      </c>
      <c r="I286" s="19">
        <v>0</v>
      </c>
      <c r="J286" s="19">
        <v>0</v>
      </c>
      <c r="K286" s="19">
        <v>0</v>
      </c>
      <c r="L286" s="19">
        <v>0</v>
      </c>
      <c r="M286" s="19">
        <v>0</v>
      </c>
      <c r="N286" s="20" t="s">
        <v>36</v>
      </c>
      <c r="O286" s="20">
        <f>VLookups!$C$39</f>
        <v>-1132.2740186406561</v>
      </c>
      <c r="P286" s="20">
        <f>P285-VLookups!$C$42</f>
        <v>-161.5</v>
      </c>
      <c r="Q286" s="22">
        <v>42</v>
      </c>
      <c r="R286" s="21"/>
      <c r="S286" s="20">
        <f>VLookups!$C$50</f>
        <v>-3580.614715990946</v>
      </c>
      <c r="T286" s="19">
        <v>0</v>
      </c>
      <c r="U286" s="9">
        <v>138</v>
      </c>
      <c r="V286" s="21">
        <f>V285-VLookups!$C$54</f>
        <v>-1910</v>
      </c>
      <c r="W286" s="21">
        <f>-VLookups!$C$60</f>
        <v>-300</v>
      </c>
      <c r="X286" s="21">
        <f>-[1]VLookups!$C$62</f>
        <v>-150</v>
      </c>
      <c r="Y286" s="20">
        <f>Y285*(1+VLookups!$C$57/12)</f>
        <v>-317.07159686203823</v>
      </c>
      <c r="Z286" s="9" t="s">
        <v>36</v>
      </c>
      <c r="AA286" s="9" t="s">
        <v>36</v>
      </c>
      <c r="AB286" s="20">
        <f t="shared" si="16"/>
        <v>5431.5904029959274</v>
      </c>
      <c r="AC286" s="20">
        <f t="shared" si="17"/>
        <v>779685.09049210616</v>
      </c>
    </row>
    <row r="287" spans="2:29" x14ac:dyDescent="0.25">
      <c r="B287" s="9">
        <v>283</v>
      </c>
      <c r="C287" s="9">
        <f t="shared" si="18"/>
        <v>46</v>
      </c>
      <c r="D287" s="9">
        <f t="shared" si="19"/>
        <v>7</v>
      </c>
      <c r="E287" s="20">
        <f>E275*(1+VLookups!$C$8)</f>
        <v>18878.121842132183</v>
      </c>
      <c r="F287" s="20">
        <f>-E287*VLookups!$C$10*2</f>
        <v>-1132.687310527931</v>
      </c>
      <c r="G287" s="19">
        <v>0</v>
      </c>
      <c r="H287" s="20">
        <f>(-VLookups!$C$13)*(E287+F287/2)</f>
        <v>-5328.7274523786518</v>
      </c>
      <c r="I287" s="19">
        <v>0</v>
      </c>
      <c r="J287" s="19">
        <v>0</v>
      </c>
      <c r="K287" s="19">
        <v>0</v>
      </c>
      <c r="L287" s="19">
        <v>0</v>
      </c>
      <c r="M287" s="19">
        <v>0</v>
      </c>
      <c r="N287" s="20" t="s">
        <v>36</v>
      </c>
      <c r="O287" s="20">
        <f>VLookups!$C$39</f>
        <v>-1132.2740186406561</v>
      </c>
      <c r="P287" s="20">
        <f>P286-VLookups!$C$42</f>
        <v>-163</v>
      </c>
      <c r="Q287" s="22">
        <v>43</v>
      </c>
      <c r="R287" s="21"/>
      <c r="S287" s="20">
        <f>VLookups!$C$50</f>
        <v>-3580.614715990946</v>
      </c>
      <c r="T287" s="19">
        <v>0</v>
      </c>
      <c r="U287" s="9">
        <v>139</v>
      </c>
      <c r="V287" s="21">
        <f>V286-VLookups!$C$54</f>
        <v>-1915</v>
      </c>
      <c r="W287" s="21">
        <f>-VLookups!$C$60</f>
        <v>-300</v>
      </c>
      <c r="X287" s="21">
        <f>-[1]VLookups!$C$62</f>
        <v>-150</v>
      </c>
      <c r="Y287" s="20">
        <f>Y286*(1+VLookups!$C$57/12)</f>
        <v>-317.99638901955251</v>
      </c>
      <c r="Z287" s="9" t="s">
        <v>36</v>
      </c>
      <c r="AA287" s="9" t="s">
        <v>36</v>
      </c>
      <c r="AB287" s="20">
        <f t="shared" si="16"/>
        <v>5424.1656108384132</v>
      </c>
      <c r="AC287" s="20">
        <f t="shared" si="17"/>
        <v>786408.73125376482</v>
      </c>
    </row>
    <row r="288" spans="2:29" x14ac:dyDescent="0.25">
      <c r="B288" s="9">
        <v>284</v>
      </c>
      <c r="C288" s="9">
        <f t="shared" si="18"/>
        <v>46</v>
      </c>
      <c r="D288" s="9">
        <f t="shared" si="19"/>
        <v>8</v>
      </c>
      <c r="E288" s="20">
        <f>E276*(1+VLookups!$C$8)</f>
        <v>18878.121842132183</v>
      </c>
      <c r="F288" s="20">
        <f>-E288*VLookups!$C$10*2</f>
        <v>-1132.687310527931</v>
      </c>
      <c r="G288" s="19">
        <v>0</v>
      </c>
      <c r="H288" s="20">
        <f>(-VLookups!$C$13)*(E288+F288/2)</f>
        <v>-5328.7274523786518</v>
      </c>
      <c r="I288" s="19">
        <v>0</v>
      </c>
      <c r="J288" s="19">
        <v>0</v>
      </c>
      <c r="K288" s="19">
        <v>0</v>
      </c>
      <c r="L288" s="19">
        <v>0</v>
      </c>
      <c r="M288" s="19">
        <v>0</v>
      </c>
      <c r="N288" s="20" t="s">
        <v>36</v>
      </c>
      <c r="O288" s="20">
        <f>VLookups!$C$39</f>
        <v>-1132.2740186406561</v>
      </c>
      <c r="P288" s="20">
        <f>P287-VLookups!$C$42</f>
        <v>-164.5</v>
      </c>
      <c r="Q288" s="22">
        <v>44</v>
      </c>
      <c r="R288" s="21"/>
      <c r="S288" s="20">
        <f>VLookups!$C$50</f>
        <v>-3580.614715990946</v>
      </c>
      <c r="T288" s="19">
        <v>0</v>
      </c>
      <c r="U288" s="9">
        <v>140</v>
      </c>
      <c r="V288" s="21">
        <f>V287-VLookups!$C$54</f>
        <v>-1920</v>
      </c>
      <c r="W288" s="21">
        <f>-VLookups!$C$60</f>
        <v>-300</v>
      </c>
      <c r="X288" s="21">
        <f>-[1]VLookups!$C$62</f>
        <v>-150</v>
      </c>
      <c r="Y288" s="20">
        <f>Y287*(1+VLookups!$C$57/12)</f>
        <v>-318.92387848752622</v>
      </c>
      <c r="Z288" s="9" t="s">
        <v>36</v>
      </c>
      <c r="AA288" s="9" t="s">
        <v>36</v>
      </c>
      <c r="AB288" s="20">
        <f t="shared" si="16"/>
        <v>5416.7381213704393</v>
      </c>
      <c r="AC288" s="20">
        <f t="shared" si="17"/>
        <v>793136.15059389162</v>
      </c>
    </row>
    <row r="289" spans="2:29" x14ac:dyDescent="0.25">
      <c r="B289" s="9">
        <v>285</v>
      </c>
      <c r="C289" s="9">
        <f t="shared" si="18"/>
        <v>46</v>
      </c>
      <c r="D289" s="9">
        <f t="shared" si="19"/>
        <v>9</v>
      </c>
      <c r="E289" s="20">
        <f>E277*(1+VLookups!$C$8)</f>
        <v>18878.121842132183</v>
      </c>
      <c r="F289" s="20">
        <f>-E289*VLookups!$C$10*2</f>
        <v>-1132.687310527931</v>
      </c>
      <c r="G289" s="19">
        <v>0</v>
      </c>
      <c r="H289" s="20">
        <f>(-VLookups!$C$13)*(E289+F289/2)</f>
        <v>-5328.7274523786518</v>
      </c>
      <c r="I289" s="19">
        <v>0</v>
      </c>
      <c r="J289" s="19">
        <v>0</v>
      </c>
      <c r="K289" s="19">
        <v>0</v>
      </c>
      <c r="L289" s="19">
        <v>0</v>
      </c>
      <c r="M289" s="19">
        <v>0</v>
      </c>
      <c r="N289" s="20" t="s">
        <v>36</v>
      </c>
      <c r="O289" s="20">
        <f>VLookups!$C$39</f>
        <v>-1132.2740186406561</v>
      </c>
      <c r="P289" s="20">
        <f>P288-VLookups!$C$42</f>
        <v>-166</v>
      </c>
      <c r="Q289" s="22">
        <v>45</v>
      </c>
      <c r="R289" s="21"/>
      <c r="S289" s="20">
        <f>VLookups!$C$50</f>
        <v>-3580.614715990946</v>
      </c>
      <c r="T289" s="19">
        <v>0</v>
      </c>
      <c r="U289" s="9">
        <v>141</v>
      </c>
      <c r="V289" s="21">
        <f>V288-VLookups!$C$54</f>
        <v>-1925</v>
      </c>
      <c r="W289" s="21">
        <f>-VLookups!$C$60</f>
        <v>-300</v>
      </c>
      <c r="X289" s="21">
        <f>-[1]VLookups!$C$62</f>
        <v>-150</v>
      </c>
      <c r="Y289" s="20">
        <f>Y288*(1+VLookups!$C$57/12)</f>
        <v>-319.85407313311487</v>
      </c>
      <c r="Z289" s="9" t="s">
        <v>36</v>
      </c>
      <c r="AA289" s="9" t="s">
        <v>36</v>
      </c>
      <c r="AB289" s="20">
        <f t="shared" si="16"/>
        <v>5409.3079267248504</v>
      </c>
      <c r="AC289" s="20">
        <f t="shared" si="17"/>
        <v>799867.35210493975</v>
      </c>
    </row>
    <row r="290" spans="2:29" x14ac:dyDescent="0.25">
      <c r="B290" s="9">
        <v>286</v>
      </c>
      <c r="C290" s="9">
        <f t="shared" si="18"/>
        <v>46</v>
      </c>
      <c r="D290" s="9">
        <f t="shared" si="19"/>
        <v>10</v>
      </c>
      <c r="E290" s="20">
        <f>E278*(1+VLookups!$C$8)</f>
        <v>18878.121842132183</v>
      </c>
      <c r="F290" s="20">
        <f>-E290*VLookups!$C$10*2</f>
        <v>-1132.687310527931</v>
      </c>
      <c r="G290" s="19">
        <v>0</v>
      </c>
      <c r="H290" s="20">
        <f>(-VLookups!$C$13)*(E290+F290/2)</f>
        <v>-5328.7274523786518</v>
      </c>
      <c r="I290" s="19">
        <v>0</v>
      </c>
      <c r="J290" s="19">
        <v>0</v>
      </c>
      <c r="K290" s="19">
        <v>0</v>
      </c>
      <c r="L290" s="19">
        <v>0</v>
      </c>
      <c r="M290" s="19">
        <v>0</v>
      </c>
      <c r="N290" s="20" t="s">
        <v>36</v>
      </c>
      <c r="O290" s="20">
        <f>VLookups!$C$39</f>
        <v>-1132.2740186406561</v>
      </c>
      <c r="P290" s="20">
        <f>P289-VLookups!$C$42</f>
        <v>-167.5</v>
      </c>
      <c r="Q290" s="22">
        <v>46</v>
      </c>
      <c r="R290" s="21"/>
      <c r="S290" s="20">
        <f>VLookups!$C$50</f>
        <v>-3580.614715990946</v>
      </c>
      <c r="T290" s="19">
        <v>0</v>
      </c>
      <c r="U290" s="9">
        <v>142</v>
      </c>
      <c r="V290" s="21">
        <f>V289-VLookups!$C$54</f>
        <v>-1930</v>
      </c>
      <c r="W290" s="21">
        <f>-VLookups!$C$60</f>
        <v>-300</v>
      </c>
      <c r="X290" s="21">
        <f>-[1]VLookups!$C$62</f>
        <v>-150</v>
      </c>
      <c r="Y290" s="20">
        <f>Y289*(1+VLookups!$C$57/12)</f>
        <v>-320.78698084641979</v>
      </c>
      <c r="Z290" s="9" t="s">
        <v>36</v>
      </c>
      <c r="AA290" s="9" t="s">
        <v>36</v>
      </c>
      <c r="AB290" s="20">
        <f t="shared" si="16"/>
        <v>5401.8750190115452</v>
      </c>
      <c r="AC290" s="20">
        <f t="shared" si="17"/>
        <v>806602.3393774596</v>
      </c>
    </row>
    <row r="291" spans="2:29" x14ac:dyDescent="0.25">
      <c r="B291" s="9">
        <v>287</v>
      </c>
      <c r="C291" s="9">
        <f t="shared" si="18"/>
        <v>46</v>
      </c>
      <c r="D291" s="9">
        <f t="shared" si="19"/>
        <v>11</v>
      </c>
      <c r="E291" s="20">
        <f>E279*(1+VLookups!$C$8)</f>
        <v>18878.121842132183</v>
      </c>
      <c r="F291" s="20">
        <f>-E291*VLookups!$C$10*2</f>
        <v>-1132.687310527931</v>
      </c>
      <c r="G291" s="19">
        <v>0</v>
      </c>
      <c r="H291" s="20">
        <f>(-VLookups!$C$13)*(E291+F291/2)</f>
        <v>-5328.7274523786518</v>
      </c>
      <c r="I291" s="19">
        <v>0</v>
      </c>
      <c r="J291" s="19">
        <v>0</v>
      </c>
      <c r="K291" s="19">
        <v>0</v>
      </c>
      <c r="L291" s="19">
        <v>0</v>
      </c>
      <c r="M291" s="19">
        <v>0</v>
      </c>
      <c r="N291" s="20" t="s">
        <v>36</v>
      </c>
      <c r="O291" s="20">
        <f>VLookups!$C$39</f>
        <v>-1132.2740186406561</v>
      </c>
      <c r="P291" s="20">
        <f>P290-VLookups!$C$42</f>
        <v>-169</v>
      </c>
      <c r="Q291" s="22">
        <v>47</v>
      </c>
      <c r="R291" s="21"/>
      <c r="S291" s="20">
        <f>VLookups!$C$50</f>
        <v>-3580.614715990946</v>
      </c>
      <c r="T291" s="19">
        <v>0</v>
      </c>
      <c r="U291" s="9">
        <v>143</v>
      </c>
      <c r="V291" s="21">
        <f>V290-VLookups!$C$54</f>
        <v>-1935</v>
      </c>
      <c r="W291" s="21">
        <f>-VLookups!$C$60</f>
        <v>-300</v>
      </c>
      <c r="X291" s="21">
        <f>-[1]VLookups!$C$62</f>
        <v>-150</v>
      </c>
      <c r="Y291" s="20">
        <f>Y290*(1+VLookups!$C$57/12)</f>
        <v>-321.7226095405552</v>
      </c>
      <c r="Z291" s="9" t="s">
        <v>36</v>
      </c>
      <c r="AA291" s="9" t="s">
        <v>36</v>
      </c>
      <c r="AB291" s="20">
        <f t="shared" si="16"/>
        <v>5394.4393903174105</v>
      </c>
      <c r="AC291" s="20">
        <f t="shared" si="17"/>
        <v>813341.1160000728</v>
      </c>
    </row>
    <row r="292" spans="2:29" x14ac:dyDescent="0.25">
      <c r="B292" s="9">
        <v>288</v>
      </c>
      <c r="C292" s="9">
        <f t="shared" si="18"/>
        <v>47</v>
      </c>
      <c r="D292" s="9">
        <f t="shared" si="19"/>
        <v>0</v>
      </c>
      <c r="E292" s="20">
        <f>E280*(1+VLookups!$C$8)</f>
        <v>19538.856106606807</v>
      </c>
      <c r="F292" s="20">
        <f>-E292*VLookups!$C$10*2</f>
        <v>-1172.3313663964084</v>
      </c>
      <c r="G292" s="19">
        <v>0</v>
      </c>
      <c r="H292" s="20">
        <f>(-VLookups!$C$13)*(E292+F292/2)</f>
        <v>-5515.2329132119039</v>
      </c>
      <c r="I292" s="19">
        <v>0</v>
      </c>
      <c r="J292" s="19">
        <v>0</v>
      </c>
      <c r="K292" s="19">
        <v>0</v>
      </c>
      <c r="L292" s="19">
        <v>0</v>
      </c>
      <c r="M292" s="19">
        <v>0</v>
      </c>
      <c r="N292" s="20" t="s">
        <v>36</v>
      </c>
      <c r="O292" s="20">
        <f>VLookups!$C$39</f>
        <v>-1132.2740186406561</v>
      </c>
      <c r="P292" s="20">
        <f>P291-VLookups!$C$42</f>
        <v>-170.5</v>
      </c>
      <c r="Q292" s="22">
        <v>48</v>
      </c>
      <c r="R292" s="21"/>
      <c r="S292" s="20">
        <f>VLookups!$C$50</f>
        <v>-3580.614715990946</v>
      </c>
      <c r="T292" s="19">
        <v>0</v>
      </c>
      <c r="U292" s="9">
        <v>144</v>
      </c>
      <c r="V292" s="21">
        <f>V291-VLookups!$C$54</f>
        <v>-1940</v>
      </c>
      <c r="W292" s="21">
        <f>-VLookups!$C$60</f>
        <v>-300</v>
      </c>
      <c r="X292" s="21">
        <f>-[1]VLookups!$C$62</f>
        <v>-150</v>
      </c>
      <c r="Y292" s="20">
        <f>Y291*(1+VLookups!$C$57/12)</f>
        <v>-322.66096715171517</v>
      </c>
      <c r="Z292" s="9" t="s">
        <v>36</v>
      </c>
      <c r="AA292" s="9" t="s">
        <v>36</v>
      </c>
      <c r="AB292" s="20">
        <f t="shared" si="16"/>
        <v>5841.4078084133826</v>
      </c>
      <c r="AC292" s="20">
        <f t="shared" si="17"/>
        <v>820538.09233515302</v>
      </c>
    </row>
    <row r="293" spans="2:29" x14ac:dyDescent="0.25">
      <c r="B293" s="9">
        <v>289</v>
      </c>
      <c r="C293" s="9">
        <f t="shared" si="18"/>
        <v>47</v>
      </c>
      <c r="D293" s="9">
        <f t="shared" si="19"/>
        <v>1</v>
      </c>
      <c r="E293" s="20">
        <f>E281*(1+VLookups!$C$8)</f>
        <v>19538.856106606807</v>
      </c>
      <c r="F293" s="20">
        <f>-E293*VLookups!$C$10*2</f>
        <v>-1172.3313663964084</v>
      </c>
      <c r="G293" s="19">
        <v>0</v>
      </c>
      <c r="H293" s="20">
        <f>(-VLookups!$C$13)*(E293+F293/2)</f>
        <v>-5515.2329132119039</v>
      </c>
      <c r="I293" s="19">
        <v>0</v>
      </c>
      <c r="J293" s="19">
        <v>0</v>
      </c>
      <c r="K293" s="19">
        <v>0</v>
      </c>
      <c r="L293" s="19">
        <v>0</v>
      </c>
      <c r="M293" s="19">
        <v>0</v>
      </c>
      <c r="N293" s="20" t="s">
        <v>36</v>
      </c>
      <c r="O293" s="20">
        <f>VLookups!$C$39</f>
        <v>-1132.2740186406561</v>
      </c>
      <c r="P293" s="20">
        <f>P292-VLookups!$C$42</f>
        <v>-172</v>
      </c>
      <c r="Q293" s="22">
        <v>49</v>
      </c>
      <c r="R293" s="21"/>
      <c r="S293" s="20">
        <f>VLookups!$C$50</f>
        <v>-3580.614715990946</v>
      </c>
      <c r="T293" s="19">
        <v>0</v>
      </c>
      <c r="U293" s="9">
        <v>145</v>
      </c>
      <c r="V293" s="21">
        <f>V292-VLookups!$C$54</f>
        <v>-1945</v>
      </c>
      <c r="W293" s="21">
        <f>-VLookups!$C$60</f>
        <v>-300</v>
      </c>
      <c r="X293" s="21">
        <f>-[1]VLookups!$C$62</f>
        <v>-150</v>
      </c>
      <c r="Y293" s="20">
        <f>Y292*(1+VLookups!$C$57/12)</f>
        <v>-323.60206163924101</v>
      </c>
      <c r="Z293" s="9" t="s">
        <v>36</v>
      </c>
      <c r="AA293" s="9" t="s">
        <v>36</v>
      </c>
      <c r="AB293" s="20">
        <f t="shared" si="16"/>
        <v>5833.9667139258572</v>
      </c>
      <c r="AC293" s="20">
        <f t="shared" si="17"/>
        <v>827739.62253630417</v>
      </c>
    </row>
    <row r="294" spans="2:29" x14ac:dyDescent="0.25">
      <c r="B294" s="9">
        <v>290</v>
      </c>
      <c r="C294" s="9">
        <f t="shared" si="18"/>
        <v>47</v>
      </c>
      <c r="D294" s="9">
        <f t="shared" si="19"/>
        <v>2</v>
      </c>
      <c r="E294" s="20">
        <f>E282*(1+VLookups!$C$8)</f>
        <v>19538.856106606807</v>
      </c>
      <c r="F294" s="20">
        <f>-E294*VLookups!$C$10*2</f>
        <v>-1172.3313663964084</v>
      </c>
      <c r="G294" s="19">
        <v>0</v>
      </c>
      <c r="H294" s="20">
        <f>(-VLookups!$C$13)*(E294+F294/2)</f>
        <v>-5515.2329132119039</v>
      </c>
      <c r="I294" s="19">
        <v>0</v>
      </c>
      <c r="J294" s="19">
        <v>0</v>
      </c>
      <c r="K294" s="19">
        <v>0</v>
      </c>
      <c r="L294" s="19">
        <v>0</v>
      </c>
      <c r="M294" s="19">
        <v>0</v>
      </c>
      <c r="N294" s="20" t="s">
        <v>36</v>
      </c>
      <c r="O294" s="20">
        <f>VLookups!$C$39</f>
        <v>-1132.2740186406561</v>
      </c>
      <c r="P294" s="20">
        <f>P293-VLookups!$C$42</f>
        <v>-173.5</v>
      </c>
      <c r="Q294" s="22">
        <v>50</v>
      </c>
      <c r="R294" s="21"/>
      <c r="S294" s="20">
        <f>VLookups!$C$50</f>
        <v>-3580.614715990946</v>
      </c>
      <c r="T294" s="19">
        <v>0</v>
      </c>
      <c r="U294" s="9">
        <v>146</v>
      </c>
      <c r="V294" s="21">
        <f>V293-VLookups!$C$54</f>
        <v>-1950</v>
      </c>
      <c r="W294" s="21">
        <f>-VLookups!$C$60</f>
        <v>-300</v>
      </c>
      <c r="X294" s="21">
        <f>-[1]VLookups!$C$62</f>
        <v>-150</v>
      </c>
      <c r="Y294" s="20">
        <f>Y293*(1+VLookups!$C$57/12)</f>
        <v>-324.54590098568883</v>
      </c>
      <c r="Z294" s="9" t="s">
        <v>36</v>
      </c>
      <c r="AA294" s="9" t="s">
        <v>36</v>
      </c>
      <c r="AB294" s="20">
        <f t="shared" si="16"/>
        <v>5826.5228745794093</v>
      </c>
      <c r="AC294" s="20">
        <f t="shared" si="17"/>
        <v>834945.71144844417</v>
      </c>
    </row>
    <row r="295" spans="2:29" x14ac:dyDescent="0.25">
      <c r="B295" s="9">
        <v>291</v>
      </c>
      <c r="C295" s="9">
        <f t="shared" si="18"/>
        <v>47</v>
      </c>
      <c r="D295" s="9">
        <f t="shared" si="19"/>
        <v>3</v>
      </c>
      <c r="E295" s="20">
        <f>E283*(1+VLookups!$C$8)</f>
        <v>19538.856106606807</v>
      </c>
      <c r="F295" s="20">
        <f>-E295*VLookups!$C$10*2</f>
        <v>-1172.3313663964084</v>
      </c>
      <c r="G295" s="19">
        <v>0</v>
      </c>
      <c r="H295" s="20">
        <f>(-VLookups!$C$13)*(E295+F295/2)</f>
        <v>-5515.2329132119039</v>
      </c>
      <c r="I295" s="19">
        <v>0</v>
      </c>
      <c r="J295" s="19">
        <v>0</v>
      </c>
      <c r="K295" s="19">
        <v>0</v>
      </c>
      <c r="L295" s="19">
        <v>0</v>
      </c>
      <c r="M295" s="19">
        <v>0</v>
      </c>
      <c r="N295" s="20" t="s">
        <v>36</v>
      </c>
      <c r="O295" s="20">
        <f>VLookups!$C$39</f>
        <v>-1132.2740186406561</v>
      </c>
      <c r="P295" s="20">
        <f>P294-VLookups!$C$42</f>
        <v>-175</v>
      </c>
      <c r="Q295" s="22">
        <v>51</v>
      </c>
      <c r="R295" s="21"/>
      <c r="S295" s="20">
        <f>VLookups!$C$50</f>
        <v>-3580.614715990946</v>
      </c>
      <c r="T295" s="19">
        <v>0</v>
      </c>
      <c r="U295" s="9">
        <v>147</v>
      </c>
      <c r="V295" s="21">
        <f>V294-VLookups!$C$54</f>
        <v>-1955</v>
      </c>
      <c r="W295" s="21">
        <f>-VLookups!$C$60</f>
        <v>-300</v>
      </c>
      <c r="X295" s="21">
        <f>-[1]VLookups!$C$62</f>
        <v>-150</v>
      </c>
      <c r="Y295" s="20">
        <f>Y294*(1+VLookups!$C$57/12)</f>
        <v>-325.4924931968971</v>
      </c>
      <c r="Z295" s="9" t="s">
        <v>36</v>
      </c>
      <c r="AA295" s="9" t="s">
        <v>36</v>
      </c>
      <c r="AB295" s="20">
        <f t="shared" si="16"/>
        <v>5819.0762823682007</v>
      </c>
      <c r="AC295" s="20">
        <f t="shared" si="17"/>
        <v>842156.36391655973</v>
      </c>
    </row>
    <row r="296" spans="2:29" x14ac:dyDescent="0.25">
      <c r="B296" s="9">
        <v>292</v>
      </c>
      <c r="C296" s="9">
        <f t="shared" si="18"/>
        <v>47</v>
      </c>
      <c r="D296" s="9">
        <f t="shared" si="19"/>
        <v>4</v>
      </c>
      <c r="E296" s="20">
        <f>E284*(1+VLookups!$C$8)</f>
        <v>19538.856106606807</v>
      </c>
      <c r="F296" s="20">
        <f>-E296*VLookups!$C$10*2</f>
        <v>-1172.3313663964084</v>
      </c>
      <c r="G296" s="19">
        <v>0</v>
      </c>
      <c r="H296" s="20">
        <f>(-VLookups!$C$13)*(E296+F296/2)</f>
        <v>-5515.2329132119039</v>
      </c>
      <c r="I296" s="19">
        <v>0</v>
      </c>
      <c r="J296" s="19">
        <v>0</v>
      </c>
      <c r="K296" s="19">
        <v>0</v>
      </c>
      <c r="L296" s="19">
        <v>0</v>
      </c>
      <c r="M296" s="19">
        <v>0</v>
      </c>
      <c r="N296" s="20" t="s">
        <v>36</v>
      </c>
      <c r="O296" s="20">
        <f>VLookups!$C$39</f>
        <v>-1132.2740186406561</v>
      </c>
      <c r="P296" s="20">
        <f>P295-VLookups!$C$42</f>
        <v>-176.5</v>
      </c>
      <c r="Q296" s="22">
        <v>52</v>
      </c>
      <c r="R296" s="21"/>
      <c r="S296" s="20">
        <f>VLookups!$C$50</f>
        <v>-3580.614715990946</v>
      </c>
      <c r="T296" s="19">
        <v>0</v>
      </c>
      <c r="U296" s="9">
        <v>148</v>
      </c>
      <c r="V296" s="21">
        <f>V295-VLookups!$C$54</f>
        <v>-1960</v>
      </c>
      <c r="W296" s="21">
        <f>-VLookups!$C$60</f>
        <v>-300</v>
      </c>
      <c r="X296" s="21">
        <f>-[1]VLookups!$C$62</f>
        <v>-150</v>
      </c>
      <c r="Y296" s="20">
        <f>Y295*(1+VLookups!$C$57/12)</f>
        <v>-326.44184630205473</v>
      </c>
      <c r="Z296" s="9" t="s">
        <v>36</v>
      </c>
      <c r="AA296" s="9" t="s">
        <v>36</v>
      </c>
      <c r="AB296" s="20">
        <f t="shared" si="16"/>
        <v>5811.6269292630432</v>
      </c>
      <c r="AC296" s="20">
        <f t="shared" si="17"/>
        <v>849371.58478568366</v>
      </c>
    </row>
    <row r="297" spans="2:29" x14ac:dyDescent="0.25">
      <c r="B297" s="9">
        <v>293</v>
      </c>
      <c r="C297" s="9">
        <f t="shared" si="18"/>
        <v>47</v>
      </c>
      <c r="D297" s="9">
        <f t="shared" si="19"/>
        <v>5</v>
      </c>
      <c r="E297" s="20">
        <f>E285*(1+VLookups!$C$8)</f>
        <v>19538.856106606807</v>
      </c>
      <c r="F297" s="20">
        <f>-E297*VLookups!$C$10*2</f>
        <v>-1172.3313663964084</v>
      </c>
      <c r="G297" s="19">
        <v>0</v>
      </c>
      <c r="H297" s="20">
        <f>(-VLookups!$C$13)*(E297+F297/2)</f>
        <v>-5515.2329132119039</v>
      </c>
      <c r="I297" s="19">
        <v>0</v>
      </c>
      <c r="J297" s="19">
        <v>0</v>
      </c>
      <c r="K297" s="19">
        <v>0</v>
      </c>
      <c r="L297" s="19">
        <v>0</v>
      </c>
      <c r="M297" s="19">
        <v>0</v>
      </c>
      <c r="N297" s="20" t="s">
        <v>36</v>
      </c>
      <c r="O297" s="20">
        <f>VLookups!$C$39</f>
        <v>-1132.2740186406561</v>
      </c>
      <c r="P297" s="20">
        <f>P296-VLookups!$C$42</f>
        <v>-178</v>
      </c>
      <c r="Q297" s="22">
        <v>53</v>
      </c>
      <c r="R297" s="21"/>
      <c r="S297" s="20">
        <f>VLookups!$C$50</f>
        <v>-3580.614715990946</v>
      </c>
      <c r="T297" s="19">
        <v>0</v>
      </c>
      <c r="U297" s="9">
        <v>149</v>
      </c>
      <c r="V297" s="21">
        <f>V296-VLookups!$C$54</f>
        <v>-1965</v>
      </c>
      <c r="W297" s="21">
        <f>-VLookups!$C$60</f>
        <v>-300</v>
      </c>
      <c r="X297" s="21">
        <f>-[1]VLookups!$C$62</f>
        <v>-150</v>
      </c>
      <c r="Y297" s="20">
        <f>Y296*(1+VLookups!$C$57/12)</f>
        <v>-327.39396835376908</v>
      </c>
      <c r="Z297" s="9" t="s">
        <v>36</v>
      </c>
      <c r="AA297" s="9" t="s">
        <v>36</v>
      </c>
      <c r="AB297" s="20">
        <f t="shared" si="16"/>
        <v>5804.1748072113287</v>
      </c>
      <c r="AC297" s="20">
        <f t="shared" si="17"/>
        <v>856591.37890087126</v>
      </c>
    </row>
    <row r="298" spans="2:29" x14ac:dyDescent="0.25">
      <c r="B298" s="9">
        <v>294</v>
      </c>
      <c r="C298" s="9">
        <f t="shared" si="18"/>
        <v>47</v>
      </c>
      <c r="D298" s="9">
        <f t="shared" si="19"/>
        <v>6</v>
      </c>
      <c r="E298" s="20">
        <f>E286*(1+VLookups!$C$8)</f>
        <v>19538.856106606807</v>
      </c>
      <c r="F298" s="20">
        <f>-E298*VLookups!$C$10*2</f>
        <v>-1172.3313663964084</v>
      </c>
      <c r="G298" s="19">
        <v>0</v>
      </c>
      <c r="H298" s="20">
        <f>(-VLookups!$C$13)*(E298+F298/2)</f>
        <v>-5515.2329132119039</v>
      </c>
      <c r="I298" s="19">
        <v>0</v>
      </c>
      <c r="J298" s="19">
        <v>0</v>
      </c>
      <c r="K298" s="19">
        <v>0</v>
      </c>
      <c r="L298" s="19">
        <v>0</v>
      </c>
      <c r="M298" s="19">
        <v>0</v>
      </c>
      <c r="N298" s="20" t="s">
        <v>36</v>
      </c>
      <c r="O298" s="20">
        <f>VLookups!$C$39</f>
        <v>-1132.2740186406561</v>
      </c>
      <c r="P298" s="20">
        <f>P297-VLookups!$C$42</f>
        <v>-179.5</v>
      </c>
      <c r="Q298" s="22">
        <v>54</v>
      </c>
      <c r="R298" s="21"/>
      <c r="S298" s="20">
        <f>VLookups!$C$50</f>
        <v>-3580.614715990946</v>
      </c>
      <c r="T298" s="19">
        <v>0</v>
      </c>
      <c r="U298" s="9">
        <v>150</v>
      </c>
      <c r="V298" s="21">
        <f>V297-VLookups!$C$54</f>
        <v>-1970</v>
      </c>
      <c r="W298" s="21">
        <f>-VLookups!$C$60</f>
        <v>-300</v>
      </c>
      <c r="X298" s="21">
        <f>-[1]VLookups!$C$62</f>
        <v>-150</v>
      </c>
      <c r="Y298" s="20">
        <f>Y297*(1+VLookups!$C$57/12)</f>
        <v>-328.34886742813427</v>
      </c>
      <c r="Z298" s="9" t="s">
        <v>36</v>
      </c>
      <c r="AA298" s="9" t="s">
        <v>36</v>
      </c>
      <c r="AB298" s="20">
        <f t="shared" si="16"/>
        <v>5796.7199081369636</v>
      </c>
      <c r="AC298" s="20">
        <f t="shared" si="17"/>
        <v>863815.75110717642</v>
      </c>
    </row>
    <row r="299" spans="2:29" x14ac:dyDescent="0.25">
      <c r="B299" s="9">
        <v>295</v>
      </c>
      <c r="C299" s="9">
        <f t="shared" si="18"/>
        <v>47</v>
      </c>
      <c r="D299" s="9">
        <f t="shared" si="19"/>
        <v>7</v>
      </c>
      <c r="E299" s="20">
        <f>E287*(1+VLookups!$C$8)</f>
        <v>19538.856106606807</v>
      </c>
      <c r="F299" s="20">
        <f>-E299*VLookups!$C$10*2</f>
        <v>-1172.3313663964084</v>
      </c>
      <c r="G299" s="19">
        <v>0</v>
      </c>
      <c r="H299" s="20">
        <f>(-VLookups!$C$13)*(E299+F299/2)</f>
        <v>-5515.2329132119039</v>
      </c>
      <c r="I299" s="19">
        <v>0</v>
      </c>
      <c r="J299" s="19">
        <v>0</v>
      </c>
      <c r="K299" s="19">
        <v>0</v>
      </c>
      <c r="L299" s="19">
        <v>0</v>
      </c>
      <c r="M299" s="19">
        <v>0</v>
      </c>
      <c r="N299" s="20" t="s">
        <v>36</v>
      </c>
      <c r="O299" s="20">
        <f>VLookups!$C$39</f>
        <v>-1132.2740186406561</v>
      </c>
      <c r="P299" s="20">
        <f>P298-VLookups!$C$42</f>
        <v>-181</v>
      </c>
      <c r="Q299" s="22">
        <v>55</v>
      </c>
      <c r="R299" s="21"/>
      <c r="S299" s="20">
        <f>VLookups!$C$50</f>
        <v>-3580.614715990946</v>
      </c>
      <c r="T299" s="19">
        <v>0</v>
      </c>
      <c r="U299" s="9">
        <v>151</v>
      </c>
      <c r="V299" s="21">
        <f>V298-VLookups!$C$54</f>
        <v>-1975</v>
      </c>
      <c r="W299" s="21">
        <f>-VLookups!$C$60</f>
        <v>-300</v>
      </c>
      <c r="X299" s="21">
        <f>-[1]VLookups!$C$62</f>
        <v>-150</v>
      </c>
      <c r="Y299" s="20">
        <f>Y298*(1+VLookups!$C$57/12)</f>
        <v>-329.30655162479968</v>
      </c>
      <c r="Z299" s="9" t="s">
        <v>36</v>
      </c>
      <c r="AA299" s="9" t="s">
        <v>36</v>
      </c>
      <c r="AB299" s="20">
        <f t="shared" si="16"/>
        <v>5789.2622239402981</v>
      </c>
      <c r="AC299" s="20">
        <f t="shared" si="17"/>
        <v>871044.7062496288</v>
      </c>
    </row>
    <row r="300" spans="2:29" x14ac:dyDescent="0.25">
      <c r="B300" s="9">
        <v>296</v>
      </c>
      <c r="C300" s="9">
        <f t="shared" si="18"/>
        <v>47</v>
      </c>
      <c r="D300" s="9">
        <f t="shared" si="19"/>
        <v>8</v>
      </c>
      <c r="E300" s="20">
        <f>E288*(1+VLookups!$C$8)</f>
        <v>19538.856106606807</v>
      </c>
      <c r="F300" s="20">
        <f>-E300*VLookups!$C$10*2</f>
        <v>-1172.3313663964084</v>
      </c>
      <c r="G300" s="19">
        <v>0</v>
      </c>
      <c r="H300" s="20">
        <f>(-VLookups!$C$13)*(E300+F300/2)</f>
        <v>-5515.2329132119039</v>
      </c>
      <c r="I300" s="19">
        <v>0</v>
      </c>
      <c r="J300" s="19">
        <v>0</v>
      </c>
      <c r="K300" s="19">
        <v>0</v>
      </c>
      <c r="L300" s="19">
        <v>0</v>
      </c>
      <c r="M300" s="19">
        <v>0</v>
      </c>
      <c r="N300" s="20" t="s">
        <v>36</v>
      </c>
      <c r="O300" s="20">
        <f>VLookups!$C$39</f>
        <v>-1132.2740186406561</v>
      </c>
      <c r="P300" s="20">
        <f>P299-VLookups!$C$42</f>
        <v>-182.5</v>
      </c>
      <c r="Q300" s="22">
        <v>56</v>
      </c>
      <c r="R300" s="21"/>
      <c r="S300" s="20">
        <f>VLookups!$C$50</f>
        <v>-3580.614715990946</v>
      </c>
      <c r="T300" s="19">
        <v>0</v>
      </c>
      <c r="U300" s="9">
        <v>152</v>
      </c>
      <c r="V300" s="21">
        <f>V299-VLookups!$C$54</f>
        <v>-1980</v>
      </c>
      <c r="W300" s="21">
        <f>-VLookups!$C$60</f>
        <v>-300</v>
      </c>
      <c r="X300" s="21">
        <f>-[1]VLookups!$C$62</f>
        <v>-150</v>
      </c>
      <c r="Y300" s="20">
        <f>Y299*(1+VLookups!$C$57/12)</f>
        <v>-330.26702906703866</v>
      </c>
      <c r="Z300" s="9" t="s">
        <v>36</v>
      </c>
      <c r="AA300" s="9" t="s">
        <v>36</v>
      </c>
      <c r="AB300" s="20">
        <f t="shared" si="16"/>
        <v>5781.8017464980594</v>
      </c>
      <c r="AC300" s="20">
        <f t="shared" si="17"/>
        <v>878278.24917320965</v>
      </c>
    </row>
    <row r="301" spans="2:29" x14ac:dyDescent="0.25">
      <c r="B301" s="9">
        <v>297</v>
      </c>
      <c r="C301" s="9">
        <f t="shared" si="18"/>
        <v>47</v>
      </c>
      <c r="D301" s="9">
        <f t="shared" si="19"/>
        <v>9</v>
      </c>
      <c r="E301" s="20">
        <f>E289*(1+VLookups!$C$8)</f>
        <v>19538.856106606807</v>
      </c>
      <c r="F301" s="20">
        <f>-E301*VLookups!$C$10*2</f>
        <v>-1172.3313663964084</v>
      </c>
      <c r="G301" s="19">
        <v>0</v>
      </c>
      <c r="H301" s="20">
        <f>(-VLookups!$C$13)*(E301+F301/2)</f>
        <v>-5515.2329132119039</v>
      </c>
      <c r="I301" s="19">
        <v>0</v>
      </c>
      <c r="J301" s="19">
        <v>0</v>
      </c>
      <c r="K301" s="19">
        <v>0</v>
      </c>
      <c r="L301" s="19">
        <v>0</v>
      </c>
      <c r="M301" s="19">
        <v>0</v>
      </c>
      <c r="N301" s="20" t="s">
        <v>36</v>
      </c>
      <c r="O301" s="20">
        <f>VLookups!$C$39</f>
        <v>-1132.2740186406561</v>
      </c>
      <c r="P301" s="20">
        <f>P300-VLookups!$C$42</f>
        <v>-184</v>
      </c>
      <c r="Q301" s="22">
        <v>57</v>
      </c>
      <c r="R301" s="21"/>
      <c r="S301" s="20">
        <f>VLookups!$C$50</f>
        <v>-3580.614715990946</v>
      </c>
      <c r="T301" s="19">
        <v>0</v>
      </c>
      <c r="U301" s="9">
        <v>153</v>
      </c>
      <c r="V301" s="21">
        <f>V300-VLookups!$C$54</f>
        <v>-1985</v>
      </c>
      <c r="W301" s="21">
        <f>-VLookups!$C$60</f>
        <v>-300</v>
      </c>
      <c r="X301" s="21">
        <f>-[1]VLookups!$C$62</f>
        <v>-150</v>
      </c>
      <c r="Y301" s="20">
        <f>Y300*(1+VLookups!$C$57/12)</f>
        <v>-331.23030790181753</v>
      </c>
      <c r="Z301" s="9" t="s">
        <v>36</v>
      </c>
      <c r="AA301" s="9" t="s">
        <v>36</v>
      </c>
      <c r="AB301" s="20">
        <f t="shared" si="16"/>
        <v>5774.3384676632804</v>
      </c>
      <c r="AC301" s="20">
        <f t="shared" si="17"/>
        <v>885516.38472282828</v>
      </c>
    </row>
    <row r="302" spans="2:29" x14ac:dyDescent="0.25">
      <c r="B302" s="9">
        <v>298</v>
      </c>
      <c r="C302" s="9">
        <f t="shared" si="18"/>
        <v>47</v>
      </c>
      <c r="D302" s="9">
        <f t="shared" si="19"/>
        <v>10</v>
      </c>
      <c r="E302" s="20">
        <f>E290*(1+VLookups!$C$8)</f>
        <v>19538.856106606807</v>
      </c>
      <c r="F302" s="20">
        <f>-E302*VLookups!$C$10*2</f>
        <v>-1172.3313663964084</v>
      </c>
      <c r="G302" s="19">
        <v>0</v>
      </c>
      <c r="H302" s="20">
        <f>(-VLookups!$C$13)*(E302+F302/2)</f>
        <v>-5515.2329132119039</v>
      </c>
      <c r="I302" s="19">
        <v>0</v>
      </c>
      <c r="J302" s="19">
        <v>0</v>
      </c>
      <c r="K302" s="19">
        <v>0</v>
      </c>
      <c r="L302" s="19">
        <v>0</v>
      </c>
      <c r="M302" s="19">
        <v>0</v>
      </c>
      <c r="N302" s="20" t="s">
        <v>36</v>
      </c>
      <c r="O302" s="20">
        <f>VLookups!$C$39</f>
        <v>-1132.2740186406561</v>
      </c>
      <c r="P302" s="20">
        <f>P301-VLookups!$C$42</f>
        <v>-185.5</v>
      </c>
      <c r="Q302" s="22">
        <v>58</v>
      </c>
      <c r="R302" s="21"/>
      <c r="S302" s="20">
        <f>VLookups!$C$50</f>
        <v>-3580.614715990946</v>
      </c>
      <c r="T302" s="19">
        <v>0</v>
      </c>
      <c r="U302" s="9">
        <v>154</v>
      </c>
      <c r="V302" s="21">
        <f>V301-VLookups!$C$54</f>
        <v>-1990</v>
      </c>
      <c r="W302" s="21">
        <f>-VLookups!$C$60</f>
        <v>-300</v>
      </c>
      <c r="X302" s="21">
        <f>-[1]VLookups!$C$62</f>
        <v>-150</v>
      </c>
      <c r="Y302" s="20">
        <f>Y301*(1+VLookups!$C$57/12)</f>
        <v>-332.19639629986449</v>
      </c>
      <c r="Z302" s="9" t="s">
        <v>36</v>
      </c>
      <c r="AA302" s="9" t="s">
        <v>36</v>
      </c>
      <c r="AB302" s="20">
        <f t="shared" si="16"/>
        <v>5766.8723792652336</v>
      </c>
      <c r="AC302" s="20">
        <f t="shared" si="17"/>
        <v>892759.11774329829</v>
      </c>
    </row>
    <row r="303" spans="2:29" x14ac:dyDescent="0.25">
      <c r="B303" s="9">
        <v>299</v>
      </c>
      <c r="C303" s="9">
        <f t="shared" si="18"/>
        <v>47</v>
      </c>
      <c r="D303" s="9">
        <f t="shared" si="19"/>
        <v>11</v>
      </c>
      <c r="E303" s="20">
        <f>E291*(1+VLookups!$C$8)</f>
        <v>19538.856106606807</v>
      </c>
      <c r="F303" s="20">
        <f>-E303*VLookups!$C$10*2</f>
        <v>-1172.3313663964084</v>
      </c>
      <c r="G303" s="19">
        <v>0</v>
      </c>
      <c r="H303" s="20">
        <f>(-VLookups!$C$13)*(E303+F303/2)</f>
        <v>-5515.2329132119039</v>
      </c>
      <c r="I303" s="19">
        <v>0</v>
      </c>
      <c r="J303" s="19">
        <v>0</v>
      </c>
      <c r="K303" s="19">
        <v>0</v>
      </c>
      <c r="L303" s="19">
        <v>0</v>
      </c>
      <c r="M303" s="19">
        <v>0</v>
      </c>
      <c r="N303" s="20" t="s">
        <v>36</v>
      </c>
      <c r="O303" s="20">
        <f>VLookups!$C$39</f>
        <v>-1132.2740186406561</v>
      </c>
      <c r="P303" s="20">
        <f>P302-VLookups!$C$42</f>
        <v>-187</v>
      </c>
      <c r="Q303" s="22">
        <v>59</v>
      </c>
      <c r="R303" s="21"/>
      <c r="S303" s="20">
        <f>VLookups!$C$50</f>
        <v>-3580.614715990946</v>
      </c>
      <c r="T303" s="19">
        <v>0</v>
      </c>
      <c r="U303" s="9">
        <v>155</v>
      </c>
      <c r="V303" s="21">
        <f>V302-VLookups!$C$54</f>
        <v>-1995</v>
      </c>
      <c r="W303" s="21">
        <f>-VLookups!$C$60</f>
        <v>-300</v>
      </c>
      <c r="X303" s="21">
        <f>-[1]VLookups!$C$62</f>
        <v>-150</v>
      </c>
      <c r="Y303" s="20">
        <f>Y302*(1+VLookups!$C$57/12)</f>
        <v>-333.16530245573909</v>
      </c>
      <c r="Z303" s="9" t="s">
        <v>36</v>
      </c>
      <c r="AA303" s="9" t="s">
        <v>36</v>
      </c>
      <c r="AB303" s="20">
        <f t="shared" si="16"/>
        <v>5759.4034731093589</v>
      </c>
      <c r="AC303" s="20">
        <f t="shared" si="17"/>
        <v>900006.45307931316</v>
      </c>
    </row>
    <row r="304" spans="2:29" x14ac:dyDescent="0.25">
      <c r="B304" s="9">
        <v>300</v>
      </c>
      <c r="C304" s="9">
        <f t="shared" si="18"/>
        <v>48</v>
      </c>
      <c r="D304" s="9">
        <f t="shared" si="19"/>
        <v>0</v>
      </c>
      <c r="E304" s="20">
        <f>E292*(1+VLookups!$C$8)</f>
        <v>20222.716070338043</v>
      </c>
      <c r="F304" s="20">
        <f>-E304*VLookups!$C$10*2</f>
        <v>-1213.3629642202825</v>
      </c>
      <c r="G304" s="19">
        <v>0</v>
      </c>
      <c r="H304" s="20">
        <f>(-VLookups!$C$13)*(E304+F304/2)</f>
        <v>-5708.2660651743208</v>
      </c>
      <c r="I304" s="19">
        <v>0</v>
      </c>
      <c r="J304" s="19">
        <v>0</v>
      </c>
      <c r="K304" s="19">
        <v>0</v>
      </c>
      <c r="L304" s="19">
        <v>0</v>
      </c>
      <c r="M304" s="19">
        <v>0</v>
      </c>
      <c r="N304" s="20" t="s">
        <v>36</v>
      </c>
      <c r="O304" s="20">
        <f>VLookups!$C$39</f>
        <v>-1132.2740186406561</v>
      </c>
      <c r="P304" s="20">
        <f>P303-VLookups!$C$42</f>
        <v>-188.5</v>
      </c>
      <c r="Q304" s="22">
        <v>60</v>
      </c>
      <c r="R304" s="21"/>
      <c r="S304" s="20">
        <f>VLookups!$C$50</f>
        <v>-3580.614715990946</v>
      </c>
      <c r="T304" s="19">
        <v>0</v>
      </c>
      <c r="U304" s="9">
        <v>156</v>
      </c>
      <c r="V304" s="21">
        <f>V303-VLookups!$C$54</f>
        <v>-2000</v>
      </c>
      <c r="W304" s="21">
        <f>-VLookups!$C$60</f>
        <v>-300</v>
      </c>
      <c r="X304" s="21">
        <f>-[1]VLookups!$C$62</f>
        <v>-150</v>
      </c>
      <c r="Y304" s="20">
        <f>Y303*(1+VLookups!$C$57/12)</f>
        <v>-334.13703458790167</v>
      </c>
      <c r="Z304" s="9" t="s">
        <v>36</v>
      </c>
      <c r="AA304" s="9" t="s">
        <v>36</v>
      </c>
      <c r="AB304" s="20">
        <f t="shared" si="16"/>
        <v>6222.2427538340808</v>
      </c>
      <c r="AC304" s="20">
        <f t="shared" si="17"/>
        <v>907728.70658827946</v>
      </c>
    </row>
    <row r="305" spans="2:29" x14ac:dyDescent="0.25">
      <c r="B305" s="9">
        <v>301</v>
      </c>
      <c r="C305" s="9">
        <f t="shared" si="18"/>
        <v>48</v>
      </c>
      <c r="D305" s="9">
        <f t="shared" si="19"/>
        <v>1</v>
      </c>
      <c r="E305" s="20">
        <f>E293*(1+VLookups!$C$8)</f>
        <v>20222.716070338043</v>
      </c>
      <c r="F305" s="20">
        <f>-E305*VLookups!$C$10*2</f>
        <v>-1213.3629642202825</v>
      </c>
      <c r="G305" s="19">
        <v>0</v>
      </c>
      <c r="H305" s="20">
        <f>(-VLookups!$C$13)*(E305+F305/2)</f>
        <v>-5708.2660651743208</v>
      </c>
      <c r="I305" s="19">
        <v>0</v>
      </c>
      <c r="J305" s="19">
        <v>0</v>
      </c>
      <c r="K305" s="19">
        <v>0</v>
      </c>
      <c r="L305" s="19">
        <v>0</v>
      </c>
      <c r="M305" s="19">
        <v>0</v>
      </c>
      <c r="N305" s="20" t="s">
        <v>36</v>
      </c>
      <c r="O305" s="19">
        <v>0</v>
      </c>
      <c r="P305" s="20">
        <f>P304-VLookups!$C$42</f>
        <v>-190</v>
      </c>
      <c r="Q305" s="22">
        <v>61</v>
      </c>
      <c r="R305" s="21"/>
      <c r="S305" s="20">
        <f>VLookups!$C$50</f>
        <v>-3580.614715990946</v>
      </c>
      <c r="T305" s="19">
        <v>0</v>
      </c>
      <c r="U305" s="9">
        <v>157</v>
      </c>
      <c r="V305" s="21">
        <f>V304-VLookups!$C$54</f>
        <v>-2005</v>
      </c>
      <c r="W305" s="21">
        <f>-VLookups!$C$60</f>
        <v>-300</v>
      </c>
      <c r="X305" s="21">
        <f>-[1]VLookups!$C$62</f>
        <v>-150</v>
      </c>
      <c r="Y305" s="20">
        <f>Y304*(1+VLookups!$C$57/12)</f>
        <v>-335.11160093878306</v>
      </c>
      <c r="Z305" s="9" t="s">
        <v>36</v>
      </c>
      <c r="AA305" s="9" t="s">
        <v>36</v>
      </c>
      <c r="AB305" s="20">
        <f t="shared" si="16"/>
        <v>7347.0422061238542</v>
      </c>
      <c r="AC305" s="20">
        <f t="shared" si="17"/>
        <v>916588.62997205043</v>
      </c>
    </row>
    <row r="306" spans="2:29" x14ac:dyDescent="0.25">
      <c r="B306" s="9">
        <v>302</v>
      </c>
      <c r="C306" s="9">
        <f t="shared" si="18"/>
        <v>48</v>
      </c>
      <c r="D306" s="9">
        <f t="shared" si="19"/>
        <v>2</v>
      </c>
      <c r="E306" s="20">
        <f>E294*(1+VLookups!$C$8)</f>
        <v>20222.716070338043</v>
      </c>
      <c r="F306" s="20">
        <f>-E306*VLookups!$C$10*2</f>
        <v>-1213.3629642202825</v>
      </c>
      <c r="G306" s="19">
        <v>0</v>
      </c>
      <c r="H306" s="20">
        <f>(-VLookups!$C$13)*(E306+F306/2)</f>
        <v>-5708.2660651743208</v>
      </c>
      <c r="I306" s="19">
        <v>0</v>
      </c>
      <c r="J306" s="19">
        <v>0</v>
      </c>
      <c r="K306" s="19">
        <v>0</v>
      </c>
      <c r="L306" s="19">
        <v>0</v>
      </c>
      <c r="M306" s="19">
        <v>0</v>
      </c>
      <c r="N306" s="20" t="s">
        <v>36</v>
      </c>
      <c r="O306" s="19">
        <v>0</v>
      </c>
      <c r="P306" s="20">
        <f>P305-VLookups!$C$42</f>
        <v>-191.5</v>
      </c>
      <c r="Q306" s="22">
        <v>62</v>
      </c>
      <c r="R306" s="21"/>
      <c r="S306" s="20">
        <f>VLookups!$C$50</f>
        <v>-3580.614715990946</v>
      </c>
      <c r="T306" s="19">
        <v>0</v>
      </c>
      <c r="U306" s="9">
        <v>158</v>
      </c>
      <c r="V306" s="21">
        <f>V305-VLookups!$C$54</f>
        <v>-2010</v>
      </c>
      <c r="W306" s="21">
        <f>-VLookups!$C$60</f>
        <v>-300</v>
      </c>
      <c r="X306" s="21">
        <f>-[1]VLookups!$C$62</f>
        <v>-150</v>
      </c>
      <c r="Y306" s="20">
        <f>Y305*(1+VLookups!$C$57/12)</f>
        <v>-336.0890097748545</v>
      </c>
      <c r="Z306" s="9" t="s">
        <v>36</v>
      </c>
      <c r="AA306" s="9" t="s">
        <v>36</v>
      </c>
      <c r="AB306" s="20">
        <f t="shared" si="16"/>
        <v>7339.5647972877832</v>
      </c>
      <c r="AC306" s="20">
        <f t="shared" si="17"/>
        <v>925455.84248595836</v>
      </c>
    </row>
    <row r="307" spans="2:29" x14ac:dyDescent="0.25">
      <c r="B307" s="9">
        <v>303</v>
      </c>
      <c r="C307" s="9">
        <f t="shared" si="18"/>
        <v>48</v>
      </c>
      <c r="D307" s="9">
        <f t="shared" si="19"/>
        <v>3</v>
      </c>
      <c r="E307" s="20">
        <f>E295*(1+VLookups!$C$8)</f>
        <v>20222.716070338043</v>
      </c>
      <c r="F307" s="20">
        <f>-E307*VLookups!$C$10*2</f>
        <v>-1213.3629642202825</v>
      </c>
      <c r="G307" s="19">
        <v>0</v>
      </c>
      <c r="H307" s="20">
        <f>(-VLookups!$C$13)*(E307+F307/2)</f>
        <v>-5708.2660651743208</v>
      </c>
      <c r="I307" s="19">
        <v>0</v>
      </c>
      <c r="J307" s="19">
        <v>0</v>
      </c>
      <c r="K307" s="19">
        <v>0</v>
      </c>
      <c r="L307" s="19">
        <v>0</v>
      </c>
      <c r="M307" s="19">
        <v>0</v>
      </c>
      <c r="N307" s="20" t="s">
        <v>36</v>
      </c>
      <c r="O307" s="19">
        <v>0</v>
      </c>
      <c r="P307" s="20">
        <f>P306-VLookups!$C$42</f>
        <v>-193</v>
      </c>
      <c r="Q307" s="22">
        <v>63</v>
      </c>
      <c r="R307" s="21"/>
      <c r="S307" s="20">
        <f>VLookups!$C$50</f>
        <v>-3580.614715990946</v>
      </c>
      <c r="T307" s="19">
        <v>0</v>
      </c>
      <c r="U307" s="9">
        <v>159</v>
      </c>
      <c r="V307" s="21">
        <f>V306-VLookups!$C$54</f>
        <v>-2015</v>
      </c>
      <c r="W307" s="21">
        <f>-VLookups!$C$60</f>
        <v>-300</v>
      </c>
      <c r="X307" s="21">
        <f>-[1]VLookups!$C$62</f>
        <v>-150</v>
      </c>
      <c r="Y307" s="20">
        <f>Y306*(1+VLookups!$C$57/12)</f>
        <v>-337.06926938669784</v>
      </c>
      <c r="Z307" s="9" t="s">
        <v>36</v>
      </c>
      <c r="AA307" s="9" t="s">
        <v>36</v>
      </c>
      <c r="AB307" s="20">
        <f t="shared" si="16"/>
        <v>7332.0845376759398</v>
      </c>
      <c r="AC307" s="20">
        <f t="shared" si="17"/>
        <v>934330.35342777765</v>
      </c>
    </row>
    <row r="308" spans="2:29" x14ac:dyDescent="0.25">
      <c r="B308" s="9">
        <v>304</v>
      </c>
      <c r="C308" s="9">
        <f t="shared" si="18"/>
        <v>48</v>
      </c>
      <c r="D308" s="9">
        <f t="shared" si="19"/>
        <v>4</v>
      </c>
      <c r="E308" s="20">
        <f>E296*(1+VLookups!$C$8)</f>
        <v>20222.716070338043</v>
      </c>
      <c r="F308" s="20">
        <f>-E308*VLookups!$C$10*2</f>
        <v>-1213.3629642202825</v>
      </c>
      <c r="G308" s="19">
        <v>0</v>
      </c>
      <c r="H308" s="20">
        <f>(-VLookups!$C$13)*(E308+F308/2)</f>
        <v>-5708.2660651743208</v>
      </c>
      <c r="I308" s="19">
        <v>0</v>
      </c>
      <c r="J308" s="19">
        <v>0</v>
      </c>
      <c r="K308" s="19">
        <v>0</v>
      </c>
      <c r="L308" s="19">
        <v>0</v>
      </c>
      <c r="M308" s="19">
        <v>0</v>
      </c>
      <c r="N308" s="20" t="s">
        <v>36</v>
      </c>
      <c r="O308" s="19">
        <v>0</v>
      </c>
      <c r="P308" s="20">
        <f>P307-VLookups!$C$42</f>
        <v>-194.5</v>
      </c>
      <c r="Q308" s="22">
        <v>64</v>
      </c>
      <c r="R308" s="21"/>
      <c r="S308" s="20">
        <f>VLookups!$C$50</f>
        <v>-3580.614715990946</v>
      </c>
      <c r="T308" s="19">
        <v>0</v>
      </c>
      <c r="U308" s="9">
        <v>160</v>
      </c>
      <c r="V308" s="21">
        <f>V307-VLookups!$C$54</f>
        <v>-2020</v>
      </c>
      <c r="W308" s="21">
        <f>-VLookups!$C$60</f>
        <v>-300</v>
      </c>
      <c r="X308" s="21">
        <f>-[1]VLookups!$C$62</f>
        <v>-150</v>
      </c>
      <c r="Y308" s="20">
        <f>Y307*(1+VLookups!$C$57/12)</f>
        <v>-338.05238808907569</v>
      </c>
      <c r="Z308" s="9" t="s">
        <v>36</v>
      </c>
      <c r="AA308" s="9" t="s">
        <v>36</v>
      </c>
      <c r="AB308" s="20">
        <f t="shared" si="16"/>
        <v>7324.6014189735615</v>
      </c>
      <c r="AC308" s="20">
        <f t="shared" si="17"/>
        <v>943212.17210246413</v>
      </c>
    </row>
    <row r="309" spans="2:29" x14ac:dyDescent="0.25">
      <c r="B309" s="9">
        <v>305</v>
      </c>
      <c r="C309" s="9">
        <f t="shared" si="18"/>
        <v>48</v>
      </c>
      <c r="D309" s="9">
        <f t="shared" si="19"/>
        <v>5</v>
      </c>
      <c r="E309" s="20">
        <f>E297*(1+VLookups!$C$8)</f>
        <v>20222.716070338043</v>
      </c>
      <c r="F309" s="20">
        <f>-E309*VLookups!$C$10*2</f>
        <v>-1213.3629642202825</v>
      </c>
      <c r="G309" s="19">
        <v>0</v>
      </c>
      <c r="H309" s="20">
        <f>(-VLookups!$C$13)*(E309+F309/2)</f>
        <v>-5708.2660651743208</v>
      </c>
      <c r="I309" s="19">
        <v>0</v>
      </c>
      <c r="J309" s="19">
        <v>0</v>
      </c>
      <c r="K309" s="19">
        <v>0</v>
      </c>
      <c r="L309" s="19">
        <v>0</v>
      </c>
      <c r="M309" s="19">
        <v>0</v>
      </c>
      <c r="N309" s="20" t="s">
        <v>36</v>
      </c>
      <c r="O309" s="19">
        <v>0</v>
      </c>
      <c r="P309" s="20">
        <f>P308-VLookups!$C$42</f>
        <v>-196</v>
      </c>
      <c r="Q309" s="22">
        <v>65</v>
      </c>
      <c r="R309" s="21"/>
      <c r="S309" s="20">
        <f>VLookups!$C$50</f>
        <v>-3580.614715990946</v>
      </c>
      <c r="T309" s="19">
        <v>0</v>
      </c>
      <c r="U309" s="9">
        <v>161</v>
      </c>
      <c r="V309" s="21">
        <f>V308-VLookups!$C$54</f>
        <v>-2025</v>
      </c>
      <c r="W309" s="21">
        <f>-VLookups!$C$60</f>
        <v>-300</v>
      </c>
      <c r="X309" s="21">
        <f>-[1]VLookups!$C$62</f>
        <v>-150</v>
      </c>
      <c r="Y309" s="20">
        <f>Y308*(1+VLookups!$C$57/12)</f>
        <v>-339.03837422100219</v>
      </c>
      <c r="Z309" s="9" t="s">
        <v>36</v>
      </c>
      <c r="AA309" s="9" t="s">
        <v>36</v>
      </c>
      <c r="AB309" s="20">
        <f t="shared" si="16"/>
        <v>7317.1154328416351</v>
      </c>
      <c r="AC309" s="20">
        <f t="shared" si="17"/>
        <v>952101.30782214319</v>
      </c>
    </row>
    <row r="310" spans="2:29" x14ac:dyDescent="0.25">
      <c r="B310" s="9">
        <v>306</v>
      </c>
      <c r="C310" s="9">
        <f t="shared" si="18"/>
        <v>48</v>
      </c>
      <c r="D310" s="9">
        <f t="shared" si="19"/>
        <v>6</v>
      </c>
      <c r="E310" s="20">
        <f>E298*(1+VLookups!$C$8)</f>
        <v>20222.716070338043</v>
      </c>
      <c r="F310" s="20">
        <f>-E310*VLookups!$C$10*2</f>
        <v>-1213.3629642202825</v>
      </c>
      <c r="G310" s="19">
        <v>0</v>
      </c>
      <c r="H310" s="20">
        <f>(-VLookups!$C$13)*(E310+F310/2)</f>
        <v>-5708.2660651743208</v>
      </c>
      <c r="I310" s="19">
        <v>0</v>
      </c>
      <c r="J310" s="19">
        <v>0</v>
      </c>
      <c r="K310" s="19">
        <v>0</v>
      </c>
      <c r="L310" s="19">
        <v>0</v>
      </c>
      <c r="M310" s="19">
        <v>0</v>
      </c>
      <c r="N310" s="20" t="s">
        <v>36</v>
      </c>
      <c r="O310" s="19">
        <v>0</v>
      </c>
      <c r="P310" s="20">
        <f>P309-VLookups!$C$42</f>
        <v>-197.5</v>
      </c>
      <c r="Q310" s="22">
        <v>66</v>
      </c>
      <c r="R310" s="21"/>
      <c r="S310" s="20">
        <f>VLookups!$C$50</f>
        <v>-3580.614715990946</v>
      </c>
      <c r="T310" s="19">
        <v>0</v>
      </c>
      <c r="U310" s="9">
        <v>162</v>
      </c>
      <c r="V310" s="21">
        <f>V309-VLookups!$C$54</f>
        <v>-2030</v>
      </c>
      <c r="W310" s="21">
        <f>-VLookups!$C$60</f>
        <v>-300</v>
      </c>
      <c r="X310" s="21">
        <f>-[1]VLookups!$C$62</f>
        <v>-150</v>
      </c>
      <c r="Y310" s="20">
        <f>Y309*(1+VLookups!$C$57/12)</f>
        <v>-340.02723614581345</v>
      </c>
      <c r="Z310" s="9" t="s">
        <v>36</v>
      </c>
      <c r="AA310" s="9" t="s">
        <v>36</v>
      </c>
      <c r="AB310" s="20">
        <f t="shared" si="16"/>
        <v>7309.6265709168238</v>
      </c>
      <c r="AC310" s="20">
        <f t="shared" si="17"/>
        <v>960997.76990609698</v>
      </c>
    </row>
    <row r="311" spans="2:29" x14ac:dyDescent="0.25">
      <c r="B311" s="9">
        <v>307</v>
      </c>
      <c r="C311" s="9">
        <f t="shared" si="18"/>
        <v>48</v>
      </c>
      <c r="D311" s="9">
        <f t="shared" si="19"/>
        <v>7</v>
      </c>
      <c r="E311" s="20">
        <f>E299*(1+VLookups!$C$8)</f>
        <v>20222.716070338043</v>
      </c>
      <c r="F311" s="20">
        <f>-E311*VLookups!$C$10*2</f>
        <v>-1213.3629642202825</v>
      </c>
      <c r="G311" s="19">
        <v>0</v>
      </c>
      <c r="H311" s="20">
        <f>(-VLookups!$C$13)*(E311+F311/2)</f>
        <v>-5708.2660651743208</v>
      </c>
      <c r="I311" s="19">
        <v>0</v>
      </c>
      <c r="J311" s="19">
        <v>0</v>
      </c>
      <c r="K311" s="19">
        <v>0</v>
      </c>
      <c r="L311" s="19">
        <v>0</v>
      </c>
      <c r="M311" s="19">
        <v>0</v>
      </c>
      <c r="N311" s="20" t="s">
        <v>36</v>
      </c>
      <c r="O311" s="19">
        <v>0</v>
      </c>
      <c r="P311" s="20">
        <f>P310-VLookups!$C$42</f>
        <v>-199</v>
      </c>
      <c r="Q311" s="22">
        <v>67</v>
      </c>
      <c r="R311" s="21"/>
      <c r="S311" s="20">
        <f>VLookups!$C$50</f>
        <v>-3580.614715990946</v>
      </c>
      <c r="T311" s="19">
        <v>0</v>
      </c>
      <c r="U311" s="9">
        <v>163</v>
      </c>
      <c r="V311" s="21">
        <f>V310-VLookups!$C$54</f>
        <v>-2035</v>
      </c>
      <c r="W311" s="21">
        <f>-VLookups!$C$60</f>
        <v>-300</v>
      </c>
      <c r="X311" s="21">
        <f>-[1]VLookups!$C$62</f>
        <v>-150</v>
      </c>
      <c r="Y311" s="20">
        <f>Y310*(1+VLookups!$C$57/12)</f>
        <v>-341.01898225123875</v>
      </c>
      <c r="Z311" s="9" t="s">
        <v>36</v>
      </c>
      <c r="AA311" s="9" t="s">
        <v>36</v>
      </c>
      <c r="AB311" s="20">
        <f t="shared" si="16"/>
        <v>7302.1348248113991</v>
      </c>
      <c r="AC311" s="20">
        <f t="shared" si="17"/>
        <v>969901.5676807519</v>
      </c>
    </row>
    <row r="312" spans="2:29" x14ac:dyDescent="0.25">
      <c r="B312" s="9">
        <v>308</v>
      </c>
      <c r="C312" s="9">
        <f t="shared" si="18"/>
        <v>48</v>
      </c>
      <c r="D312" s="9">
        <f t="shared" si="19"/>
        <v>8</v>
      </c>
      <c r="E312" s="20">
        <f>E300*(1+VLookups!$C$8)</f>
        <v>20222.716070338043</v>
      </c>
      <c r="F312" s="20">
        <f>-E312*VLookups!$C$10*2</f>
        <v>-1213.3629642202825</v>
      </c>
      <c r="G312" s="19">
        <v>0</v>
      </c>
      <c r="H312" s="20">
        <f>(-VLookups!$C$13)*(E312+F312/2)</f>
        <v>-5708.2660651743208</v>
      </c>
      <c r="I312" s="19">
        <v>0</v>
      </c>
      <c r="J312" s="19">
        <v>0</v>
      </c>
      <c r="K312" s="19">
        <v>0</v>
      </c>
      <c r="L312" s="19">
        <v>0</v>
      </c>
      <c r="M312" s="19">
        <v>0</v>
      </c>
      <c r="N312" s="20" t="s">
        <v>36</v>
      </c>
      <c r="O312" s="19">
        <v>0</v>
      </c>
      <c r="P312" s="20">
        <f>P311-VLookups!$C$42</f>
        <v>-200.5</v>
      </c>
      <c r="Q312" s="22">
        <v>68</v>
      </c>
      <c r="R312" s="21"/>
      <c r="S312" s="20">
        <f>VLookups!$C$50</f>
        <v>-3580.614715990946</v>
      </c>
      <c r="T312" s="19">
        <v>0</v>
      </c>
      <c r="U312" s="9">
        <v>164</v>
      </c>
      <c r="V312" s="21">
        <f>V311-VLookups!$C$54</f>
        <v>-2040</v>
      </c>
      <c r="W312" s="21">
        <f>-VLookups!$C$60</f>
        <v>-300</v>
      </c>
      <c r="X312" s="21">
        <f>-[1]VLookups!$C$62</f>
        <v>-150</v>
      </c>
      <c r="Y312" s="20">
        <f>Y311*(1+VLookups!$C$57/12)</f>
        <v>-342.01362094947154</v>
      </c>
      <c r="Z312" s="9" t="s">
        <v>36</v>
      </c>
      <c r="AA312" s="9" t="s">
        <v>36</v>
      </c>
      <c r="AB312" s="20">
        <f t="shared" si="16"/>
        <v>7294.6401861131662</v>
      </c>
      <c r="AC312" s="20">
        <f t="shared" si="17"/>
        <v>978812.71047966636</v>
      </c>
    </row>
    <row r="313" spans="2:29" x14ac:dyDescent="0.25">
      <c r="B313" s="9">
        <v>309</v>
      </c>
      <c r="C313" s="9">
        <f t="shared" si="18"/>
        <v>48</v>
      </c>
      <c r="D313" s="9">
        <f t="shared" si="19"/>
        <v>9</v>
      </c>
      <c r="E313" s="20">
        <f>E301*(1+VLookups!$C$8)</f>
        <v>20222.716070338043</v>
      </c>
      <c r="F313" s="20">
        <f>-E313*VLookups!$C$10*2</f>
        <v>-1213.3629642202825</v>
      </c>
      <c r="G313" s="19">
        <v>0</v>
      </c>
      <c r="H313" s="20">
        <f>(-VLookups!$C$13)*(E313+F313/2)</f>
        <v>-5708.2660651743208</v>
      </c>
      <c r="I313" s="19">
        <v>0</v>
      </c>
      <c r="J313" s="19">
        <v>0</v>
      </c>
      <c r="K313" s="19">
        <v>0</v>
      </c>
      <c r="L313" s="19">
        <v>0</v>
      </c>
      <c r="M313" s="19">
        <v>0</v>
      </c>
      <c r="N313" s="20" t="s">
        <v>36</v>
      </c>
      <c r="O313" s="19">
        <v>0</v>
      </c>
      <c r="P313" s="20">
        <f>P312-VLookups!$C$42</f>
        <v>-202</v>
      </c>
      <c r="Q313" s="22">
        <v>69</v>
      </c>
      <c r="R313" s="21"/>
      <c r="S313" s="20">
        <f>VLookups!$C$50</f>
        <v>-3580.614715990946</v>
      </c>
      <c r="T313" s="19">
        <v>0</v>
      </c>
      <c r="U313" s="9">
        <v>165</v>
      </c>
      <c r="V313" s="21">
        <f>V312-VLookups!$C$54</f>
        <v>-2045</v>
      </c>
      <c r="W313" s="21">
        <f>-VLookups!$C$60</f>
        <v>-300</v>
      </c>
      <c r="X313" s="21">
        <f>-[1]VLookups!$C$62</f>
        <v>-150</v>
      </c>
      <c r="Y313" s="20">
        <f>Y312*(1+VLookups!$C$57/12)</f>
        <v>-343.01116067724087</v>
      </c>
      <c r="Z313" s="9" t="s">
        <v>36</v>
      </c>
      <c r="AA313" s="9" t="s">
        <v>36</v>
      </c>
      <c r="AB313" s="20">
        <f t="shared" si="16"/>
        <v>7287.1426463853968</v>
      </c>
      <c r="AC313" s="20">
        <f t="shared" si="17"/>
        <v>987731.20764351788</v>
      </c>
    </row>
    <row r="314" spans="2:29" x14ac:dyDescent="0.25">
      <c r="B314" s="9">
        <v>310</v>
      </c>
      <c r="C314" s="9">
        <f t="shared" si="18"/>
        <v>48</v>
      </c>
      <c r="D314" s="9">
        <f t="shared" si="19"/>
        <v>10</v>
      </c>
      <c r="E314" s="20">
        <f>E302*(1+VLookups!$C$8)</f>
        <v>20222.716070338043</v>
      </c>
      <c r="F314" s="20">
        <f>-E314*VLookups!$C$10*2</f>
        <v>-1213.3629642202825</v>
      </c>
      <c r="G314" s="19">
        <v>0</v>
      </c>
      <c r="H314" s="20">
        <f>(-VLookups!$C$13)*(E314+F314/2)</f>
        <v>-5708.2660651743208</v>
      </c>
      <c r="I314" s="19">
        <v>0</v>
      </c>
      <c r="J314" s="19">
        <v>0</v>
      </c>
      <c r="K314" s="19">
        <v>0</v>
      </c>
      <c r="L314" s="19">
        <v>0</v>
      </c>
      <c r="M314" s="19">
        <v>0</v>
      </c>
      <c r="N314" s="20" t="s">
        <v>36</v>
      </c>
      <c r="O314" s="19">
        <v>0</v>
      </c>
      <c r="P314" s="20">
        <f>P313-VLookups!$C$42</f>
        <v>-203.5</v>
      </c>
      <c r="Q314" s="22">
        <v>70</v>
      </c>
      <c r="R314" s="21"/>
      <c r="S314" s="20">
        <f>VLookups!$C$50</f>
        <v>-3580.614715990946</v>
      </c>
      <c r="T314" s="19">
        <v>0</v>
      </c>
      <c r="U314" s="9">
        <v>166</v>
      </c>
      <c r="V314" s="21">
        <f>V313-VLookups!$C$54</f>
        <v>-2050</v>
      </c>
      <c r="W314" s="21">
        <f>-VLookups!$C$60</f>
        <v>-300</v>
      </c>
      <c r="X314" s="21">
        <f>-[1]VLookups!$C$62</f>
        <v>-150</v>
      </c>
      <c r="Y314" s="20">
        <f>Y313*(1+VLookups!$C$57/12)</f>
        <v>-344.01160989588283</v>
      </c>
      <c r="Z314" s="9" t="s">
        <v>36</v>
      </c>
      <c r="AA314" s="9" t="s">
        <v>36</v>
      </c>
      <c r="AB314" s="20">
        <f t="shared" si="16"/>
        <v>7279.6421971667551</v>
      </c>
      <c r="AC314" s="20">
        <f t="shared" si="17"/>
        <v>996657.06852009054</v>
      </c>
    </row>
    <row r="315" spans="2:29" x14ac:dyDescent="0.25">
      <c r="B315" s="9">
        <v>311</v>
      </c>
      <c r="C315" s="9">
        <f t="shared" si="18"/>
        <v>48</v>
      </c>
      <c r="D315" s="9">
        <f t="shared" si="19"/>
        <v>11</v>
      </c>
      <c r="E315" s="20">
        <f>E303*(1+VLookups!$C$8)</f>
        <v>20222.716070338043</v>
      </c>
      <c r="F315" s="20">
        <f>-E315*VLookups!$C$10*2</f>
        <v>-1213.3629642202825</v>
      </c>
      <c r="G315" s="19">
        <v>0</v>
      </c>
      <c r="H315" s="20">
        <f>(-VLookups!$C$13)*(E315+F315/2)</f>
        <v>-5708.2660651743208</v>
      </c>
      <c r="I315" s="19">
        <v>0</v>
      </c>
      <c r="J315" s="19">
        <v>0</v>
      </c>
      <c r="K315" s="19">
        <v>0</v>
      </c>
      <c r="L315" s="19">
        <v>0</v>
      </c>
      <c r="M315" s="19">
        <v>0</v>
      </c>
      <c r="N315" s="20" t="s">
        <v>36</v>
      </c>
      <c r="O315" s="19">
        <v>0</v>
      </c>
      <c r="P315" s="20">
        <f>P314-VLookups!$C$42</f>
        <v>-205</v>
      </c>
      <c r="Q315" s="22">
        <v>71</v>
      </c>
      <c r="R315" s="21"/>
      <c r="S315" s="20">
        <f>VLookups!$C$50</f>
        <v>-3580.614715990946</v>
      </c>
      <c r="T315" s="19">
        <v>0</v>
      </c>
      <c r="U315" s="9">
        <v>167</v>
      </c>
      <c r="V315" s="21">
        <f>V314-VLookups!$C$54</f>
        <v>-2055</v>
      </c>
      <c r="W315" s="21">
        <f>-VLookups!$C$60</f>
        <v>-300</v>
      </c>
      <c r="X315" s="21">
        <f>-[1]VLookups!$C$62</f>
        <v>-150</v>
      </c>
      <c r="Y315" s="20">
        <f>Y314*(1+VLookups!$C$57/12)</f>
        <v>-345.0149770914125</v>
      </c>
      <c r="Z315" s="9" t="s">
        <v>36</v>
      </c>
      <c r="AA315" s="9" t="s">
        <v>36</v>
      </c>
      <c r="AB315" s="20">
        <f t="shared" si="16"/>
        <v>7272.1388299712253</v>
      </c>
      <c r="AC315" s="20">
        <f t="shared" si="17"/>
        <v>1005590.3024642619</v>
      </c>
    </row>
    <row r="316" spans="2:29" x14ac:dyDescent="0.25">
      <c r="B316" s="9">
        <v>312</v>
      </c>
      <c r="C316" s="9">
        <f t="shared" si="18"/>
        <v>49</v>
      </c>
      <c r="D316" s="9">
        <f t="shared" si="19"/>
        <v>0</v>
      </c>
      <c r="E316" s="20">
        <f>E304*(1+VLookups!$C$8)</f>
        <v>20930.511132799875</v>
      </c>
      <c r="F316" s="20">
        <f>-E316*VLookups!$C$10*2</f>
        <v>-1255.8306679679924</v>
      </c>
      <c r="G316" s="19">
        <v>0</v>
      </c>
      <c r="H316" s="20">
        <f>(-VLookups!$C$13)*(E316+F316/2)</f>
        <v>-5908.055377455421</v>
      </c>
      <c r="I316" s="19">
        <v>0</v>
      </c>
      <c r="J316" s="19">
        <v>0</v>
      </c>
      <c r="K316" s="19">
        <v>0</v>
      </c>
      <c r="L316" s="19">
        <v>0</v>
      </c>
      <c r="M316" s="19">
        <v>0</v>
      </c>
      <c r="N316" s="20" t="s">
        <v>36</v>
      </c>
      <c r="O316" s="19">
        <v>0</v>
      </c>
      <c r="P316" s="20">
        <f>P315-VLookups!$C$42</f>
        <v>-206.5</v>
      </c>
      <c r="Q316" s="22">
        <v>72</v>
      </c>
      <c r="R316" s="21"/>
      <c r="S316" s="20">
        <f>VLookups!$C$50</f>
        <v>-3580.614715990946</v>
      </c>
      <c r="T316" s="19">
        <v>0</v>
      </c>
      <c r="U316" s="9">
        <v>168</v>
      </c>
      <c r="V316" s="21">
        <f>V315-VLookups!$C$54</f>
        <v>-2060</v>
      </c>
      <c r="W316" s="21">
        <f>-VLookups!$C$60</f>
        <v>-300</v>
      </c>
      <c r="X316" s="21">
        <f>-[1]VLookups!$C$62</f>
        <v>-150</v>
      </c>
      <c r="Y316" s="20">
        <f>Y315*(1+VLookups!$C$57/12)</f>
        <v>-346.02127077459579</v>
      </c>
      <c r="Z316" s="9" t="s">
        <v>36</v>
      </c>
      <c r="AA316" s="9" t="s">
        <v>36</v>
      </c>
      <c r="AB316" s="20">
        <f t="shared" si="16"/>
        <v>7751.4044345949151</v>
      </c>
      <c r="AC316" s="20">
        <f t="shared" si="17"/>
        <v>1015017.6907362973</v>
      </c>
    </row>
    <row r="317" spans="2:29" x14ac:dyDescent="0.25">
      <c r="B317" s="9">
        <v>313</v>
      </c>
      <c r="C317" s="9">
        <f t="shared" si="18"/>
        <v>49</v>
      </c>
      <c r="D317" s="9">
        <f t="shared" si="19"/>
        <v>1</v>
      </c>
      <c r="E317" s="20">
        <f>E305*(1+VLookups!$C$8)</f>
        <v>20930.511132799875</v>
      </c>
      <c r="F317" s="20">
        <f>-E317*VLookups!$C$10*2</f>
        <v>-1255.8306679679924</v>
      </c>
      <c r="G317" s="19">
        <v>0</v>
      </c>
      <c r="H317" s="20">
        <f>(-VLookups!$C$13)*(E317+F317/2)</f>
        <v>-5908.055377455421</v>
      </c>
      <c r="I317" s="19">
        <v>0</v>
      </c>
      <c r="J317" s="19">
        <v>0</v>
      </c>
      <c r="K317" s="19">
        <v>0</v>
      </c>
      <c r="L317" s="19">
        <v>0</v>
      </c>
      <c r="M317" s="19">
        <v>0</v>
      </c>
      <c r="N317" s="20" t="s">
        <v>36</v>
      </c>
      <c r="O317" s="19">
        <v>0</v>
      </c>
      <c r="P317" s="20">
        <f>P316-VLookups!$C$42</f>
        <v>-208</v>
      </c>
      <c r="Q317" s="22">
        <v>73</v>
      </c>
      <c r="R317" s="21"/>
      <c r="S317" s="20">
        <f>VLookups!$C$50</f>
        <v>-3580.614715990946</v>
      </c>
      <c r="T317" s="19">
        <v>0</v>
      </c>
      <c r="U317" s="9">
        <v>169</v>
      </c>
      <c r="V317" s="21">
        <f>V316-VLookups!$C$54</f>
        <v>-2065</v>
      </c>
      <c r="W317" s="21">
        <f>-VLookups!$C$60</f>
        <v>-300</v>
      </c>
      <c r="X317" s="21">
        <f>-[1]VLookups!$C$62</f>
        <v>-150</v>
      </c>
      <c r="Y317" s="20">
        <f>Y316*(1+VLookups!$C$57/12)</f>
        <v>-347.03049948102171</v>
      </c>
      <c r="Z317" s="9" t="s">
        <v>36</v>
      </c>
      <c r="AA317" s="9" t="s">
        <v>36</v>
      </c>
      <c r="AB317" s="20">
        <f t="shared" si="16"/>
        <v>7743.8952058884897</v>
      </c>
      <c r="AC317" s="20">
        <f t="shared" si="17"/>
        <v>1024453.2820934129</v>
      </c>
    </row>
    <row r="318" spans="2:29" x14ac:dyDescent="0.25">
      <c r="B318" s="9">
        <v>314</v>
      </c>
      <c r="C318" s="9">
        <f t="shared" si="18"/>
        <v>49</v>
      </c>
      <c r="D318" s="9">
        <f t="shared" si="19"/>
        <v>2</v>
      </c>
      <c r="E318" s="20">
        <f>E306*(1+VLookups!$C$8)</f>
        <v>20930.511132799875</v>
      </c>
      <c r="F318" s="20">
        <f>-E318*VLookups!$C$10*2</f>
        <v>-1255.8306679679924</v>
      </c>
      <c r="G318" s="19">
        <v>0</v>
      </c>
      <c r="H318" s="20">
        <f>(-VLookups!$C$13)*(E318+F318/2)</f>
        <v>-5908.055377455421</v>
      </c>
      <c r="I318" s="19">
        <v>0</v>
      </c>
      <c r="J318" s="19">
        <v>0</v>
      </c>
      <c r="K318" s="19">
        <v>0</v>
      </c>
      <c r="L318" s="19">
        <v>0</v>
      </c>
      <c r="M318" s="19">
        <v>0</v>
      </c>
      <c r="N318" s="20" t="s">
        <v>36</v>
      </c>
      <c r="O318" s="19">
        <v>0</v>
      </c>
      <c r="P318" s="20">
        <f>P317-VLookups!$C$42</f>
        <v>-209.5</v>
      </c>
      <c r="Q318" s="22">
        <v>74</v>
      </c>
      <c r="R318" s="21"/>
      <c r="S318" s="20">
        <f>VLookups!$C$50</f>
        <v>-3580.614715990946</v>
      </c>
      <c r="T318" s="19">
        <v>0</v>
      </c>
      <c r="U318" s="9">
        <v>170</v>
      </c>
      <c r="V318" s="21">
        <f>V317-VLookups!$C$54</f>
        <v>-2070</v>
      </c>
      <c r="W318" s="21">
        <f>-VLookups!$C$60</f>
        <v>-300</v>
      </c>
      <c r="X318" s="21">
        <f>-[1]VLookups!$C$62</f>
        <v>-150</v>
      </c>
      <c r="Y318" s="20">
        <f>Y317*(1+VLookups!$C$57/12)</f>
        <v>-348.0426717711747</v>
      </c>
      <c r="Z318" s="9" t="s">
        <v>36</v>
      </c>
      <c r="AA318" s="9" t="s">
        <v>36</v>
      </c>
      <c r="AB318" s="20">
        <f t="shared" si="16"/>
        <v>7736.3830335983366</v>
      </c>
      <c r="AC318" s="20">
        <f t="shared" si="17"/>
        <v>1033897.0872638336</v>
      </c>
    </row>
    <row r="319" spans="2:29" x14ac:dyDescent="0.25">
      <c r="B319" s="9">
        <v>315</v>
      </c>
      <c r="C319" s="9">
        <f t="shared" si="18"/>
        <v>49</v>
      </c>
      <c r="D319" s="9">
        <f t="shared" si="19"/>
        <v>3</v>
      </c>
      <c r="E319" s="20">
        <f>E307*(1+VLookups!$C$8)</f>
        <v>20930.511132799875</v>
      </c>
      <c r="F319" s="20">
        <f>-E319*VLookups!$C$10*2</f>
        <v>-1255.8306679679924</v>
      </c>
      <c r="G319" s="19">
        <v>0</v>
      </c>
      <c r="H319" s="20">
        <f>(-VLookups!$C$13)*(E319+F319/2)</f>
        <v>-5908.055377455421</v>
      </c>
      <c r="I319" s="19">
        <v>0</v>
      </c>
      <c r="J319" s="19">
        <v>0</v>
      </c>
      <c r="K319" s="19">
        <v>0</v>
      </c>
      <c r="L319" s="19">
        <v>0</v>
      </c>
      <c r="M319" s="19">
        <v>0</v>
      </c>
      <c r="N319" s="20" t="s">
        <v>36</v>
      </c>
      <c r="O319" s="19">
        <v>0</v>
      </c>
      <c r="P319" s="20">
        <f>P318-VLookups!$C$42</f>
        <v>-211</v>
      </c>
      <c r="Q319" s="22">
        <v>75</v>
      </c>
      <c r="R319" s="21"/>
      <c r="S319" s="20">
        <f>VLookups!$C$50</f>
        <v>-3580.614715990946</v>
      </c>
      <c r="T319" s="19">
        <v>0</v>
      </c>
      <c r="U319" s="9">
        <v>171</v>
      </c>
      <c r="V319" s="21">
        <f>V318-VLookups!$C$54</f>
        <v>-2075</v>
      </c>
      <c r="W319" s="21">
        <f>-VLookups!$C$60</f>
        <v>-300</v>
      </c>
      <c r="X319" s="21">
        <f>-[1]VLookups!$C$62</f>
        <v>-150</v>
      </c>
      <c r="Y319" s="20">
        <f>Y318*(1+VLookups!$C$57/12)</f>
        <v>-349.05779623050728</v>
      </c>
      <c r="Z319" s="9" t="s">
        <v>36</v>
      </c>
      <c r="AA319" s="9" t="s">
        <v>36</v>
      </c>
      <c r="AB319" s="20">
        <f t="shared" si="16"/>
        <v>7728.867909139004</v>
      </c>
      <c r="AC319" s="20">
        <f t="shared" si="17"/>
        <v>1043349.116985079</v>
      </c>
    </row>
    <row r="320" spans="2:29" x14ac:dyDescent="0.25">
      <c r="B320" s="9">
        <v>316</v>
      </c>
      <c r="C320" s="9">
        <f t="shared" si="18"/>
        <v>49</v>
      </c>
      <c r="D320" s="9">
        <f t="shared" si="19"/>
        <v>4</v>
      </c>
      <c r="E320" s="20">
        <f>E308*(1+VLookups!$C$8)</f>
        <v>20930.511132799875</v>
      </c>
      <c r="F320" s="20">
        <f>-E320*VLookups!$C$10*2</f>
        <v>-1255.8306679679924</v>
      </c>
      <c r="G320" s="19">
        <v>0</v>
      </c>
      <c r="H320" s="20">
        <f>(-VLookups!$C$13)*(E320+F320/2)</f>
        <v>-5908.055377455421</v>
      </c>
      <c r="I320" s="19">
        <v>0</v>
      </c>
      <c r="J320" s="19">
        <v>0</v>
      </c>
      <c r="K320" s="19">
        <v>0</v>
      </c>
      <c r="L320" s="19">
        <v>0</v>
      </c>
      <c r="M320" s="19">
        <v>0</v>
      </c>
      <c r="N320" s="20" t="s">
        <v>36</v>
      </c>
      <c r="O320" s="19">
        <v>0</v>
      </c>
      <c r="P320" s="20">
        <f>P319-VLookups!$C$42</f>
        <v>-212.5</v>
      </c>
      <c r="Q320" s="22">
        <v>76</v>
      </c>
      <c r="R320" s="21"/>
      <c r="S320" s="20">
        <f>VLookups!$C$50</f>
        <v>-3580.614715990946</v>
      </c>
      <c r="T320" s="19">
        <v>0</v>
      </c>
      <c r="U320" s="9">
        <v>172</v>
      </c>
      <c r="V320" s="21">
        <f>V319-VLookups!$C$54</f>
        <v>-2080</v>
      </c>
      <c r="W320" s="21">
        <f>-VLookups!$C$60</f>
        <v>-300</v>
      </c>
      <c r="X320" s="21">
        <f>-[1]VLookups!$C$62</f>
        <v>-150</v>
      </c>
      <c r="Y320" s="20">
        <f>Y319*(1+VLookups!$C$57/12)</f>
        <v>-350.07588146951292</v>
      </c>
      <c r="Z320" s="9" t="s">
        <v>36</v>
      </c>
      <c r="AA320" s="9" t="s">
        <v>36</v>
      </c>
      <c r="AB320" s="20">
        <f t="shared" si="16"/>
        <v>7721.3498238999982</v>
      </c>
      <c r="AC320" s="20">
        <f t="shared" si="17"/>
        <v>1052809.3820039541</v>
      </c>
    </row>
    <row r="321" spans="2:29" x14ac:dyDescent="0.25">
      <c r="B321" s="9">
        <v>317</v>
      </c>
      <c r="C321" s="9">
        <f t="shared" si="18"/>
        <v>49</v>
      </c>
      <c r="D321" s="9">
        <f t="shared" si="19"/>
        <v>5</v>
      </c>
      <c r="E321" s="20">
        <f>E309*(1+VLookups!$C$8)</f>
        <v>20930.511132799875</v>
      </c>
      <c r="F321" s="20">
        <f>-E321*VLookups!$C$10*2</f>
        <v>-1255.8306679679924</v>
      </c>
      <c r="G321" s="19">
        <v>0</v>
      </c>
      <c r="H321" s="20">
        <f>(-VLookups!$C$13)*(E321+F321/2)</f>
        <v>-5908.055377455421</v>
      </c>
      <c r="I321" s="19">
        <v>0</v>
      </c>
      <c r="J321" s="19">
        <v>0</v>
      </c>
      <c r="K321" s="19">
        <v>0</v>
      </c>
      <c r="L321" s="19">
        <v>0</v>
      </c>
      <c r="M321" s="19">
        <v>0</v>
      </c>
      <c r="N321" s="20" t="s">
        <v>36</v>
      </c>
      <c r="O321" s="19">
        <v>0</v>
      </c>
      <c r="P321" s="20">
        <f>P320-VLookups!$C$42</f>
        <v>-214</v>
      </c>
      <c r="Q321" s="22">
        <v>77</v>
      </c>
      <c r="R321" s="21"/>
      <c r="S321" s="20">
        <f>VLookups!$C$50</f>
        <v>-3580.614715990946</v>
      </c>
      <c r="T321" s="19">
        <v>0</v>
      </c>
      <c r="U321" s="9">
        <v>173</v>
      </c>
      <c r="V321" s="21">
        <f>V320-VLookups!$C$54</f>
        <v>-2085</v>
      </c>
      <c r="W321" s="21">
        <f>-VLookups!$C$60</f>
        <v>-300</v>
      </c>
      <c r="X321" s="21">
        <f>-[1]VLookups!$C$62</f>
        <v>-150</v>
      </c>
      <c r="Y321" s="20">
        <f>Y320*(1+VLookups!$C$57/12)</f>
        <v>-351.09693612379903</v>
      </c>
      <c r="Z321" s="9" t="s">
        <v>36</v>
      </c>
      <c r="AA321" s="9" t="s">
        <v>36</v>
      </c>
      <c r="AB321" s="20">
        <f t="shared" si="16"/>
        <v>7713.8287692457116</v>
      </c>
      <c r="AC321" s="20">
        <f t="shared" si="17"/>
        <v>1062277.8930765397</v>
      </c>
    </row>
    <row r="322" spans="2:29" x14ac:dyDescent="0.25">
      <c r="B322" s="9">
        <v>318</v>
      </c>
      <c r="C322" s="9">
        <f t="shared" si="18"/>
        <v>49</v>
      </c>
      <c r="D322" s="9">
        <f t="shared" si="19"/>
        <v>6</v>
      </c>
      <c r="E322" s="20">
        <f>E310*(1+VLookups!$C$8)</f>
        <v>20930.511132799875</v>
      </c>
      <c r="F322" s="20">
        <f>-E322*VLookups!$C$10*2</f>
        <v>-1255.8306679679924</v>
      </c>
      <c r="G322" s="19">
        <v>0</v>
      </c>
      <c r="H322" s="20">
        <f>(-VLookups!$C$13)*(E322+F322/2)</f>
        <v>-5908.055377455421</v>
      </c>
      <c r="I322" s="19">
        <v>0</v>
      </c>
      <c r="J322" s="19">
        <v>0</v>
      </c>
      <c r="K322" s="19">
        <v>0</v>
      </c>
      <c r="L322" s="19">
        <v>0</v>
      </c>
      <c r="M322" s="19">
        <v>0</v>
      </c>
      <c r="N322" s="20" t="s">
        <v>36</v>
      </c>
      <c r="O322" s="19">
        <v>0</v>
      </c>
      <c r="P322" s="20">
        <f>P321-VLookups!$C$42</f>
        <v>-215.5</v>
      </c>
      <c r="Q322" s="22">
        <v>78</v>
      </c>
      <c r="R322" s="21"/>
      <c r="S322" s="20">
        <f>VLookups!$C$50</f>
        <v>-3580.614715990946</v>
      </c>
      <c r="T322" s="19">
        <v>0</v>
      </c>
      <c r="U322" s="9">
        <v>174</v>
      </c>
      <c r="V322" s="21">
        <f>V321-VLookups!$C$54</f>
        <v>-2090</v>
      </c>
      <c r="W322" s="21">
        <f>-VLookups!$C$60</f>
        <v>-300</v>
      </c>
      <c r="X322" s="21">
        <f>-[1]VLookups!$C$62</f>
        <v>-150</v>
      </c>
      <c r="Y322" s="20">
        <f>Y321*(1+VLookups!$C$57/12)</f>
        <v>-352.12096885416008</v>
      </c>
      <c r="Z322" s="9" t="s">
        <v>36</v>
      </c>
      <c r="AA322" s="9" t="s">
        <v>36</v>
      </c>
      <c r="AB322" s="20">
        <f t="shared" si="16"/>
        <v>7706.3047365153507</v>
      </c>
      <c r="AC322" s="20">
        <f t="shared" si="17"/>
        <v>1071754.6609681826</v>
      </c>
    </row>
    <row r="323" spans="2:29" x14ac:dyDescent="0.25">
      <c r="B323" s="9">
        <v>319</v>
      </c>
      <c r="C323" s="9">
        <f t="shared" si="18"/>
        <v>49</v>
      </c>
      <c r="D323" s="9">
        <f t="shared" si="19"/>
        <v>7</v>
      </c>
      <c r="E323" s="20">
        <f>E311*(1+VLookups!$C$8)</f>
        <v>20930.511132799875</v>
      </c>
      <c r="F323" s="20">
        <f>-E323*VLookups!$C$10*2</f>
        <v>-1255.8306679679924</v>
      </c>
      <c r="G323" s="19">
        <v>0</v>
      </c>
      <c r="H323" s="20">
        <f>(-VLookups!$C$13)*(E323+F323/2)</f>
        <v>-5908.055377455421</v>
      </c>
      <c r="I323" s="19">
        <v>0</v>
      </c>
      <c r="J323" s="19">
        <v>0</v>
      </c>
      <c r="K323" s="19">
        <v>0</v>
      </c>
      <c r="L323" s="19">
        <v>0</v>
      </c>
      <c r="M323" s="19">
        <v>0</v>
      </c>
      <c r="N323" s="20" t="s">
        <v>36</v>
      </c>
      <c r="O323" s="19">
        <v>0</v>
      </c>
      <c r="P323" s="20">
        <f>P322-VLookups!$C$42</f>
        <v>-217</v>
      </c>
      <c r="Q323" s="22">
        <v>79</v>
      </c>
      <c r="R323" s="21"/>
      <c r="S323" s="20">
        <f>VLookups!$C$50</f>
        <v>-3580.614715990946</v>
      </c>
      <c r="T323" s="19">
        <v>0</v>
      </c>
      <c r="U323" s="9">
        <v>175</v>
      </c>
      <c r="V323" s="21">
        <f>V322-VLookups!$C$54</f>
        <v>-2095</v>
      </c>
      <c r="W323" s="21">
        <f>-VLookups!$C$60</f>
        <v>-300</v>
      </c>
      <c r="X323" s="21">
        <f>-[1]VLookups!$C$62</f>
        <v>-150</v>
      </c>
      <c r="Y323" s="20">
        <f>Y322*(1+VLookups!$C$57/12)</f>
        <v>-353.1479883466514</v>
      </c>
      <c r="Z323" s="9" t="s">
        <v>36</v>
      </c>
      <c r="AA323" s="9" t="s">
        <v>36</v>
      </c>
      <c r="AB323" s="20">
        <f t="shared" si="16"/>
        <v>7698.7777170228592</v>
      </c>
      <c r="AC323" s="20">
        <f t="shared" si="17"/>
        <v>1081239.6964534859</v>
      </c>
    </row>
    <row r="324" spans="2:29" x14ac:dyDescent="0.25">
      <c r="B324" s="9">
        <v>320</v>
      </c>
      <c r="C324" s="9">
        <f t="shared" si="18"/>
        <v>49</v>
      </c>
      <c r="D324" s="9">
        <f t="shared" si="19"/>
        <v>8</v>
      </c>
      <c r="E324" s="20">
        <f>E312*(1+VLookups!$C$8)</f>
        <v>20930.511132799875</v>
      </c>
      <c r="F324" s="20">
        <f>-E324*VLookups!$C$10*2</f>
        <v>-1255.8306679679924</v>
      </c>
      <c r="G324" s="19">
        <v>0</v>
      </c>
      <c r="H324" s="20">
        <f>(-VLookups!$C$13)*(E324+F324/2)</f>
        <v>-5908.055377455421</v>
      </c>
      <c r="I324" s="19">
        <v>0</v>
      </c>
      <c r="J324" s="19">
        <v>0</v>
      </c>
      <c r="K324" s="19">
        <v>0</v>
      </c>
      <c r="L324" s="19">
        <v>0</v>
      </c>
      <c r="M324" s="19">
        <v>0</v>
      </c>
      <c r="N324" s="20" t="s">
        <v>36</v>
      </c>
      <c r="O324" s="19">
        <v>0</v>
      </c>
      <c r="P324" s="20">
        <f>P323-VLookups!$C$42</f>
        <v>-218.5</v>
      </c>
      <c r="Q324" s="22">
        <v>80</v>
      </c>
      <c r="R324" s="21"/>
      <c r="S324" s="20">
        <f>VLookups!$C$50</f>
        <v>-3580.614715990946</v>
      </c>
      <c r="T324" s="19">
        <v>0</v>
      </c>
      <c r="U324" s="9">
        <v>176</v>
      </c>
      <c r="V324" s="21">
        <f>V323-VLookups!$C$54</f>
        <v>-2100</v>
      </c>
      <c r="W324" s="21">
        <f>-VLookups!$C$60</f>
        <v>-300</v>
      </c>
      <c r="X324" s="21">
        <f>-[1]VLookups!$C$62</f>
        <v>-150</v>
      </c>
      <c r="Y324" s="20">
        <f>Y323*(1+VLookups!$C$57/12)</f>
        <v>-354.1780033126625</v>
      </c>
      <c r="Z324" s="9" t="s">
        <v>36</v>
      </c>
      <c r="AA324" s="9" t="s">
        <v>36</v>
      </c>
      <c r="AB324" s="20">
        <f t="shared" si="16"/>
        <v>7691.2477020568485</v>
      </c>
      <c r="AC324" s="20">
        <f t="shared" si="17"/>
        <v>1090733.0103162986</v>
      </c>
    </row>
    <row r="325" spans="2:29" x14ac:dyDescent="0.25">
      <c r="B325" s="9">
        <v>321</v>
      </c>
      <c r="C325" s="9">
        <f t="shared" si="18"/>
        <v>49</v>
      </c>
      <c r="D325" s="9">
        <f t="shared" si="19"/>
        <v>9</v>
      </c>
      <c r="E325" s="20">
        <f>E313*(1+VLookups!$C$8)</f>
        <v>20930.511132799875</v>
      </c>
      <c r="F325" s="20">
        <f>-E325*VLookups!$C$10*2</f>
        <v>-1255.8306679679924</v>
      </c>
      <c r="G325" s="19">
        <v>0</v>
      </c>
      <c r="H325" s="20">
        <f>(-VLookups!$C$13)*(E325+F325/2)</f>
        <v>-5908.055377455421</v>
      </c>
      <c r="I325" s="19">
        <v>0</v>
      </c>
      <c r="J325" s="19">
        <v>0</v>
      </c>
      <c r="K325" s="19">
        <v>0</v>
      </c>
      <c r="L325" s="19">
        <v>0</v>
      </c>
      <c r="M325" s="19">
        <v>0</v>
      </c>
      <c r="N325" s="20" t="s">
        <v>36</v>
      </c>
      <c r="O325" s="19">
        <v>0</v>
      </c>
      <c r="P325" s="20">
        <f>P324-VLookups!$C$42</f>
        <v>-220</v>
      </c>
      <c r="Q325" s="22">
        <v>81</v>
      </c>
      <c r="R325" s="21"/>
      <c r="S325" s="20">
        <f>VLookups!$C$50</f>
        <v>-3580.614715990946</v>
      </c>
      <c r="T325" s="19">
        <v>0</v>
      </c>
      <c r="U325" s="9">
        <v>177</v>
      </c>
      <c r="V325" s="21">
        <f>V324-VLookups!$C$54</f>
        <v>-2105</v>
      </c>
      <c r="W325" s="21">
        <f>-VLookups!$C$60</f>
        <v>-300</v>
      </c>
      <c r="X325" s="21">
        <f>-[1]VLookups!$C$62</f>
        <v>-150</v>
      </c>
      <c r="Y325" s="20">
        <f>Y324*(1+VLookups!$C$57/12)</f>
        <v>-355.21102248899109</v>
      </c>
      <c r="Z325" s="9" t="s">
        <v>36</v>
      </c>
      <c r="AA325" s="9" t="s">
        <v>36</v>
      </c>
      <c r="AB325" s="20">
        <f t="shared" ref="AB325:AB388" si="20">SUM(E325,F325/2,H325,I325,K325,L325,M325,O325,P325,R325,S325,T325,V325,W325,X325,Y325,G325,J325,Z325,AA325)</f>
        <v>7683.7146828805198</v>
      </c>
      <c r="AC325" s="20">
        <f t="shared" si="17"/>
        <v>1100234.6133497064</v>
      </c>
    </row>
    <row r="326" spans="2:29" x14ac:dyDescent="0.25">
      <c r="B326" s="9">
        <v>322</v>
      </c>
      <c r="C326" s="9">
        <f t="shared" si="18"/>
        <v>49</v>
      </c>
      <c r="D326" s="9">
        <f t="shared" si="19"/>
        <v>10</v>
      </c>
      <c r="E326" s="20">
        <f>E314*(1+VLookups!$C$8)</f>
        <v>20930.511132799875</v>
      </c>
      <c r="F326" s="20">
        <f>-E326*VLookups!$C$10*2</f>
        <v>-1255.8306679679924</v>
      </c>
      <c r="G326" s="19">
        <v>0</v>
      </c>
      <c r="H326" s="20">
        <f>(-VLookups!$C$13)*(E326+F326/2)</f>
        <v>-5908.055377455421</v>
      </c>
      <c r="I326" s="19">
        <v>0</v>
      </c>
      <c r="J326" s="19">
        <v>0</v>
      </c>
      <c r="K326" s="19">
        <v>0</v>
      </c>
      <c r="L326" s="19">
        <v>0</v>
      </c>
      <c r="M326" s="19">
        <v>0</v>
      </c>
      <c r="N326" s="20" t="s">
        <v>36</v>
      </c>
      <c r="O326" s="19">
        <v>0</v>
      </c>
      <c r="P326" s="20">
        <f>P325-VLookups!$C$42</f>
        <v>-221.5</v>
      </c>
      <c r="Q326" s="22">
        <v>82</v>
      </c>
      <c r="R326" s="21"/>
      <c r="S326" s="20">
        <f>VLookups!$C$50</f>
        <v>-3580.614715990946</v>
      </c>
      <c r="T326" s="19">
        <v>0</v>
      </c>
      <c r="U326" s="9">
        <v>178</v>
      </c>
      <c r="V326" s="21">
        <f>V325-VLookups!$C$54</f>
        <v>-2110</v>
      </c>
      <c r="W326" s="21">
        <f>-VLookups!$C$60</f>
        <v>-300</v>
      </c>
      <c r="X326" s="21">
        <f>-[1]VLookups!$C$62</f>
        <v>-150</v>
      </c>
      <c r="Y326" s="20">
        <f>Y325*(1+VLookups!$C$57/12)</f>
        <v>-356.2470546379173</v>
      </c>
      <c r="Z326" s="9" t="s">
        <v>36</v>
      </c>
      <c r="AA326" s="9" t="s">
        <v>36</v>
      </c>
      <c r="AB326" s="20">
        <f t="shared" si="20"/>
        <v>7676.1786507315937</v>
      </c>
      <c r="AC326" s="20">
        <f t="shared" ref="AC326:AC389" si="21">AB326+AC325*(1+$AC$2/12)</f>
        <v>1109744.5163560209</v>
      </c>
    </row>
    <row r="327" spans="2:29" x14ac:dyDescent="0.25">
      <c r="B327" s="9">
        <v>323</v>
      </c>
      <c r="C327" s="9">
        <f t="shared" si="18"/>
        <v>49</v>
      </c>
      <c r="D327" s="9">
        <f t="shared" si="19"/>
        <v>11</v>
      </c>
      <c r="E327" s="20">
        <f>E315*(1+VLookups!$C$8)</f>
        <v>20930.511132799875</v>
      </c>
      <c r="F327" s="20">
        <f>-E327*VLookups!$C$10*2</f>
        <v>-1255.8306679679924</v>
      </c>
      <c r="G327" s="19">
        <v>0</v>
      </c>
      <c r="H327" s="20">
        <f>(-VLookups!$C$13)*(E327+F327/2)</f>
        <v>-5908.055377455421</v>
      </c>
      <c r="I327" s="19">
        <v>0</v>
      </c>
      <c r="J327" s="19">
        <v>0</v>
      </c>
      <c r="K327" s="19">
        <v>0</v>
      </c>
      <c r="L327" s="19">
        <v>0</v>
      </c>
      <c r="M327" s="19">
        <v>0</v>
      </c>
      <c r="N327" s="20" t="s">
        <v>36</v>
      </c>
      <c r="O327" s="19">
        <v>0</v>
      </c>
      <c r="P327" s="20">
        <f>P326-VLookups!$C$42</f>
        <v>-223</v>
      </c>
      <c r="Q327" s="22">
        <v>83</v>
      </c>
      <c r="R327" s="21"/>
      <c r="S327" s="20">
        <f>VLookups!$C$50</f>
        <v>-3580.614715990946</v>
      </c>
      <c r="T327" s="19">
        <v>0</v>
      </c>
      <c r="U327" s="9">
        <v>179</v>
      </c>
      <c r="V327" s="21">
        <f>V326-VLookups!$C$54</f>
        <v>-2115</v>
      </c>
      <c r="W327" s="21">
        <f>-VLookups!$C$60</f>
        <v>-300</v>
      </c>
      <c r="X327" s="21">
        <f>-[1]VLookups!$C$62</f>
        <v>-150</v>
      </c>
      <c r="Y327" s="20">
        <f>Y326*(1+VLookups!$C$57/12)</f>
        <v>-357.28610854727788</v>
      </c>
      <c r="Z327" s="9" t="s">
        <v>36</v>
      </c>
      <c r="AA327" s="9" t="s">
        <v>36</v>
      </c>
      <c r="AB327" s="20">
        <f t="shared" si="20"/>
        <v>7668.6395968222332</v>
      </c>
      <c r="AC327" s="20">
        <f t="shared" si="21"/>
        <v>1119262.7301467699</v>
      </c>
    </row>
    <row r="328" spans="2:29" x14ac:dyDescent="0.25">
      <c r="B328" s="9">
        <v>324</v>
      </c>
      <c r="C328" s="9">
        <f t="shared" si="18"/>
        <v>50</v>
      </c>
      <c r="D328" s="9">
        <f t="shared" si="19"/>
        <v>0</v>
      </c>
      <c r="E328" s="20">
        <f>E316*(1+VLookups!$C$8)</f>
        <v>21663.07902244787</v>
      </c>
      <c r="F328" s="20">
        <f>-E328*VLookups!$C$10*2</f>
        <v>-1299.7847413468721</v>
      </c>
      <c r="G328" s="19">
        <v>0</v>
      </c>
      <c r="H328" s="20">
        <f>(-VLookups!$C$13)*(E328+F328/2)</f>
        <v>-6114.8373156663611</v>
      </c>
      <c r="I328" s="19">
        <v>0</v>
      </c>
      <c r="J328" s="19">
        <v>0</v>
      </c>
      <c r="K328" s="19">
        <v>0</v>
      </c>
      <c r="L328" s="19">
        <v>0</v>
      </c>
      <c r="M328" s="19">
        <v>0</v>
      </c>
      <c r="N328" s="20" t="s">
        <v>36</v>
      </c>
      <c r="O328" s="19">
        <v>0</v>
      </c>
      <c r="P328" s="20">
        <f>P327-VLookups!$C$42</f>
        <v>-224.5</v>
      </c>
      <c r="Q328" s="22">
        <v>84</v>
      </c>
      <c r="R328" s="21"/>
      <c r="S328" s="20">
        <f>VLookups!$C$50</f>
        <v>-3580.614715990946</v>
      </c>
      <c r="T328" s="19">
        <v>0</v>
      </c>
      <c r="U328" s="9">
        <v>180</v>
      </c>
      <c r="V328" s="21">
        <f>V327-VLookups!$C$54</f>
        <v>-2120</v>
      </c>
      <c r="W328" s="21">
        <f>-VLookups!$C$60</f>
        <v>-300</v>
      </c>
      <c r="X328" s="21">
        <f>-[1]VLookups!$C$62</f>
        <v>-150</v>
      </c>
      <c r="Y328" s="20">
        <f>Y327*(1+VLookups!$C$57/12)</f>
        <v>-358.32819303054077</v>
      </c>
      <c r="Z328" s="9" t="s">
        <v>36</v>
      </c>
      <c r="AA328" s="9" t="s">
        <v>36</v>
      </c>
      <c r="AB328" s="20">
        <f t="shared" si="20"/>
        <v>8164.9064270865865</v>
      </c>
      <c r="AC328" s="20">
        <f t="shared" si="21"/>
        <v>1129293.0744574345</v>
      </c>
    </row>
    <row r="329" spans="2:29" x14ac:dyDescent="0.25">
      <c r="B329" s="9">
        <v>325</v>
      </c>
      <c r="C329" s="9">
        <f t="shared" si="18"/>
        <v>50</v>
      </c>
      <c r="D329" s="9">
        <f t="shared" si="19"/>
        <v>1</v>
      </c>
      <c r="E329" s="20">
        <f>E317*(1+VLookups!$C$8)</f>
        <v>21663.07902244787</v>
      </c>
      <c r="F329" s="20">
        <f>-E329*VLookups!$C$10*2</f>
        <v>-1299.7847413468721</v>
      </c>
      <c r="G329" s="19">
        <v>0</v>
      </c>
      <c r="H329" s="20">
        <f>(-VLookups!$C$13)*(E329+F329/2)</f>
        <v>-6114.8373156663611</v>
      </c>
      <c r="I329" s="19">
        <v>0</v>
      </c>
      <c r="J329" s="19">
        <v>0</v>
      </c>
      <c r="K329" s="19">
        <v>0</v>
      </c>
      <c r="L329" s="19">
        <v>0</v>
      </c>
      <c r="M329" s="19">
        <v>0</v>
      </c>
      <c r="N329" s="20" t="s">
        <v>36</v>
      </c>
      <c r="O329" s="19">
        <v>0</v>
      </c>
      <c r="P329" s="20">
        <f>P328-VLookups!$C$42</f>
        <v>-226</v>
      </c>
      <c r="Q329" s="22">
        <v>85</v>
      </c>
      <c r="R329" s="21"/>
      <c r="S329" s="20">
        <f>VLookups!$C$50</f>
        <v>-3580.614715990946</v>
      </c>
      <c r="T329" s="19">
        <v>0</v>
      </c>
      <c r="U329" s="9">
        <v>181</v>
      </c>
      <c r="V329" s="21">
        <f>V328-VLookups!$C$54</f>
        <v>-2125</v>
      </c>
      <c r="W329" s="21">
        <f>-VLookups!$C$60</f>
        <v>-300</v>
      </c>
      <c r="X329" s="21">
        <f>-[1]VLookups!$C$62</f>
        <v>-150</v>
      </c>
      <c r="Y329" s="20">
        <f>Y328*(1+VLookups!$C$57/12)</f>
        <v>-359.37331692687985</v>
      </c>
      <c r="Z329" s="9" t="s">
        <v>36</v>
      </c>
      <c r="AA329" s="9" t="s">
        <v>36</v>
      </c>
      <c r="AB329" s="20">
        <f t="shared" si="20"/>
        <v>8157.3613031902478</v>
      </c>
      <c r="AC329" s="20">
        <f t="shared" si="21"/>
        <v>1139332.5908847204</v>
      </c>
    </row>
    <row r="330" spans="2:29" x14ac:dyDescent="0.25">
      <c r="B330" s="9">
        <v>326</v>
      </c>
      <c r="C330" s="9">
        <f t="shared" si="18"/>
        <v>50</v>
      </c>
      <c r="D330" s="9">
        <f t="shared" si="19"/>
        <v>2</v>
      </c>
      <c r="E330" s="20">
        <f>E318*(1+VLookups!$C$8)</f>
        <v>21663.07902244787</v>
      </c>
      <c r="F330" s="20">
        <f>-E330*VLookups!$C$10*2</f>
        <v>-1299.7847413468721</v>
      </c>
      <c r="G330" s="19">
        <v>0</v>
      </c>
      <c r="H330" s="20">
        <f>(-VLookups!$C$13)*(E330+F330/2)</f>
        <v>-6114.8373156663611</v>
      </c>
      <c r="I330" s="19">
        <v>0</v>
      </c>
      <c r="J330" s="19">
        <v>0</v>
      </c>
      <c r="K330" s="19">
        <v>0</v>
      </c>
      <c r="L330" s="19">
        <v>0</v>
      </c>
      <c r="M330" s="19">
        <v>0</v>
      </c>
      <c r="N330" s="20" t="s">
        <v>36</v>
      </c>
      <c r="O330" s="19">
        <v>0</v>
      </c>
      <c r="P330" s="20">
        <f>P329-VLookups!$C$42</f>
        <v>-227.5</v>
      </c>
      <c r="Q330" s="22">
        <v>86</v>
      </c>
      <c r="R330" s="21"/>
      <c r="S330" s="20">
        <f>VLookups!$C$50</f>
        <v>-3580.614715990946</v>
      </c>
      <c r="T330" s="19">
        <v>0</v>
      </c>
      <c r="U330" s="9">
        <v>182</v>
      </c>
      <c r="V330" s="21">
        <f>V329-VLookups!$C$54</f>
        <v>-2130</v>
      </c>
      <c r="W330" s="21">
        <f>-VLookups!$C$60</f>
        <v>-300</v>
      </c>
      <c r="X330" s="21">
        <f>-[1]VLookups!$C$62</f>
        <v>-150</v>
      </c>
      <c r="Y330" s="20">
        <f>Y329*(1+VLookups!$C$57/12)</f>
        <v>-360.4214891012499</v>
      </c>
      <c r="Z330" s="9" t="s">
        <v>36</v>
      </c>
      <c r="AA330" s="9" t="s">
        <v>36</v>
      </c>
      <c r="AB330" s="20">
        <f t="shared" si="20"/>
        <v>8149.8131310158778</v>
      </c>
      <c r="AC330" s="20">
        <f t="shared" si="21"/>
        <v>1149381.2916672111</v>
      </c>
    </row>
    <row r="331" spans="2:29" x14ac:dyDescent="0.25">
      <c r="B331" s="9">
        <v>327</v>
      </c>
      <c r="C331" s="9">
        <f t="shared" si="18"/>
        <v>50</v>
      </c>
      <c r="D331" s="9">
        <f t="shared" si="19"/>
        <v>3</v>
      </c>
      <c r="E331" s="20">
        <f>E319*(1+VLookups!$C$8)</f>
        <v>21663.07902244787</v>
      </c>
      <c r="F331" s="20">
        <f>-E331*VLookups!$C$10*2</f>
        <v>-1299.7847413468721</v>
      </c>
      <c r="G331" s="19">
        <v>0</v>
      </c>
      <c r="H331" s="20">
        <f>(-VLookups!$C$13)*(E331+F331/2)</f>
        <v>-6114.8373156663611</v>
      </c>
      <c r="I331" s="19">
        <v>0</v>
      </c>
      <c r="J331" s="19">
        <v>0</v>
      </c>
      <c r="K331" s="19">
        <v>0</v>
      </c>
      <c r="L331" s="19">
        <v>0</v>
      </c>
      <c r="M331" s="19">
        <v>0</v>
      </c>
      <c r="N331" s="20" t="s">
        <v>36</v>
      </c>
      <c r="O331" s="19">
        <v>0</v>
      </c>
      <c r="P331" s="20">
        <f>P330-VLookups!$C$42</f>
        <v>-229</v>
      </c>
      <c r="Q331" s="22">
        <v>87</v>
      </c>
      <c r="R331" s="21"/>
      <c r="S331" s="20">
        <f>VLookups!$C$50</f>
        <v>-3580.614715990946</v>
      </c>
      <c r="T331" s="19">
        <v>0</v>
      </c>
      <c r="U331" s="9">
        <v>183</v>
      </c>
      <c r="V331" s="21">
        <f>V330-VLookups!$C$54</f>
        <v>-2135</v>
      </c>
      <c r="W331" s="21">
        <f>-VLookups!$C$60</f>
        <v>-300</v>
      </c>
      <c r="X331" s="21">
        <f>-[1]VLookups!$C$62</f>
        <v>-150</v>
      </c>
      <c r="Y331" s="20">
        <f>Y330*(1+VLookups!$C$57/12)</f>
        <v>-361.47271844446186</v>
      </c>
      <c r="Z331" s="9" t="s">
        <v>36</v>
      </c>
      <c r="AA331" s="9" t="s">
        <v>36</v>
      </c>
      <c r="AB331" s="20">
        <f t="shared" si="20"/>
        <v>8142.2619016726658</v>
      </c>
      <c r="AC331" s="20">
        <f t="shared" si="21"/>
        <v>1159439.1890549958</v>
      </c>
    </row>
    <row r="332" spans="2:29" x14ac:dyDescent="0.25">
      <c r="B332" s="9">
        <v>328</v>
      </c>
      <c r="C332" s="9">
        <f t="shared" si="18"/>
        <v>50</v>
      </c>
      <c r="D332" s="9">
        <f t="shared" si="19"/>
        <v>4</v>
      </c>
      <c r="E332" s="20">
        <f>E320*(1+VLookups!$C$8)</f>
        <v>21663.07902244787</v>
      </c>
      <c r="F332" s="20">
        <f>-E332*VLookups!$C$10*2</f>
        <v>-1299.7847413468721</v>
      </c>
      <c r="G332" s="19">
        <v>0</v>
      </c>
      <c r="H332" s="20">
        <f>(-VLookups!$C$13)*(E332+F332/2)</f>
        <v>-6114.8373156663611</v>
      </c>
      <c r="I332" s="19">
        <v>0</v>
      </c>
      <c r="J332" s="19">
        <v>0</v>
      </c>
      <c r="K332" s="19">
        <v>0</v>
      </c>
      <c r="L332" s="19">
        <v>0</v>
      </c>
      <c r="M332" s="19">
        <v>0</v>
      </c>
      <c r="N332" s="20" t="s">
        <v>36</v>
      </c>
      <c r="O332" s="19">
        <v>0</v>
      </c>
      <c r="P332" s="20">
        <f>P331-VLookups!$C$42</f>
        <v>-230.5</v>
      </c>
      <c r="Q332" s="22">
        <v>88</v>
      </c>
      <c r="R332" s="21"/>
      <c r="S332" s="20">
        <f>VLookups!$C$50</f>
        <v>-3580.614715990946</v>
      </c>
      <c r="T332" s="19">
        <v>0</v>
      </c>
      <c r="U332" s="9">
        <v>184</v>
      </c>
      <c r="V332" s="21">
        <f>V331-VLookups!$C$54</f>
        <v>-2140</v>
      </c>
      <c r="W332" s="21">
        <f>-VLookups!$C$60</f>
        <v>-300</v>
      </c>
      <c r="X332" s="21">
        <f>-[1]VLookups!$C$62</f>
        <v>-150</v>
      </c>
      <c r="Y332" s="20">
        <f>Y331*(1+VLookups!$C$57/12)</f>
        <v>-362.52701387325823</v>
      </c>
      <c r="Z332" s="9" t="s">
        <v>36</v>
      </c>
      <c r="AA332" s="9" t="s">
        <v>36</v>
      </c>
      <c r="AB332" s="20">
        <f t="shared" si="20"/>
        <v>8134.7076062438691</v>
      </c>
      <c r="AC332" s="20">
        <f t="shared" si="21"/>
        <v>1169506.2953096647</v>
      </c>
    </row>
    <row r="333" spans="2:29" x14ac:dyDescent="0.25">
      <c r="B333" s="9">
        <v>329</v>
      </c>
      <c r="C333" s="9">
        <f t="shared" si="18"/>
        <v>50</v>
      </c>
      <c r="D333" s="9">
        <f t="shared" si="19"/>
        <v>5</v>
      </c>
      <c r="E333" s="20">
        <f>E321*(1+VLookups!$C$8)</f>
        <v>21663.07902244787</v>
      </c>
      <c r="F333" s="20">
        <f>-E333*VLookups!$C$10*2</f>
        <v>-1299.7847413468721</v>
      </c>
      <c r="G333" s="19">
        <v>0</v>
      </c>
      <c r="H333" s="20">
        <f>(-VLookups!$C$13)*(E333+F333/2)</f>
        <v>-6114.8373156663611</v>
      </c>
      <c r="I333" s="19">
        <v>0</v>
      </c>
      <c r="J333" s="19">
        <v>0</v>
      </c>
      <c r="K333" s="19">
        <v>0</v>
      </c>
      <c r="L333" s="19">
        <v>0</v>
      </c>
      <c r="M333" s="19">
        <v>0</v>
      </c>
      <c r="N333" s="20" t="s">
        <v>36</v>
      </c>
      <c r="O333" s="19">
        <v>0</v>
      </c>
      <c r="P333" s="20">
        <f>P332-VLookups!$C$42</f>
        <v>-232</v>
      </c>
      <c r="Q333" s="22">
        <v>89</v>
      </c>
      <c r="R333" s="21"/>
      <c r="S333" s="20">
        <f>VLookups!$C$50</f>
        <v>-3580.614715990946</v>
      </c>
      <c r="T333" s="19">
        <v>0</v>
      </c>
      <c r="U333" s="9">
        <v>185</v>
      </c>
      <c r="V333" s="21">
        <f>V332-VLookups!$C$54</f>
        <v>-2145</v>
      </c>
      <c r="W333" s="21">
        <f>-VLookups!$C$60</f>
        <v>-300</v>
      </c>
      <c r="X333" s="21">
        <f>-[1]VLookups!$C$62</f>
        <v>-150</v>
      </c>
      <c r="Y333" s="20">
        <f>Y332*(1+VLookups!$C$57/12)</f>
        <v>-363.58438433038856</v>
      </c>
      <c r="Z333" s="9" t="s">
        <v>36</v>
      </c>
      <c r="AA333" s="9" t="s">
        <v>36</v>
      </c>
      <c r="AB333" s="20">
        <f t="shared" si="20"/>
        <v>8127.1502357867394</v>
      </c>
      <c r="AC333" s="20">
        <f t="shared" si="21"/>
        <v>1179582.622704301</v>
      </c>
    </row>
    <row r="334" spans="2:29" x14ac:dyDescent="0.25">
      <c r="B334" s="9">
        <v>330</v>
      </c>
      <c r="C334" s="9">
        <f t="shared" si="18"/>
        <v>50</v>
      </c>
      <c r="D334" s="9">
        <f t="shared" si="19"/>
        <v>6</v>
      </c>
      <c r="E334" s="20">
        <f>E322*(1+VLookups!$C$8)</f>
        <v>21663.07902244787</v>
      </c>
      <c r="F334" s="20">
        <f>-E334*VLookups!$C$10*2</f>
        <v>-1299.7847413468721</v>
      </c>
      <c r="G334" s="19">
        <v>0</v>
      </c>
      <c r="H334" s="20">
        <f>(-VLookups!$C$13)*(E334+F334/2)</f>
        <v>-6114.8373156663611</v>
      </c>
      <c r="I334" s="19">
        <v>0</v>
      </c>
      <c r="J334" s="19">
        <v>0</v>
      </c>
      <c r="K334" s="19">
        <v>0</v>
      </c>
      <c r="L334" s="19">
        <v>0</v>
      </c>
      <c r="M334" s="19">
        <v>0</v>
      </c>
      <c r="N334" s="20" t="s">
        <v>36</v>
      </c>
      <c r="O334" s="19">
        <v>0</v>
      </c>
      <c r="P334" s="20">
        <f>P333-VLookups!$C$42</f>
        <v>-233.5</v>
      </c>
      <c r="Q334" s="22">
        <v>90</v>
      </c>
      <c r="R334" s="21"/>
      <c r="S334" s="20">
        <f>VLookups!$C$50</f>
        <v>-3580.614715990946</v>
      </c>
      <c r="T334" s="19">
        <v>0</v>
      </c>
      <c r="U334" s="9">
        <v>186</v>
      </c>
      <c r="V334" s="21">
        <f>V333-VLookups!$C$54</f>
        <v>-2150</v>
      </c>
      <c r="W334" s="21">
        <f>-VLookups!$C$60</f>
        <v>-300</v>
      </c>
      <c r="X334" s="21">
        <f>-[1]VLookups!$C$62</f>
        <v>-150</v>
      </c>
      <c r="Y334" s="20">
        <f>Y333*(1+VLookups!$C$57/12)</f>
        <v>-364.64483878468553</v>
      </c>
      <c r="Z334" s="9" t="s">
        <v>36</v>
      </c>
      <c r="AA334" s="9" t="s">
        <v>36</v>
      </c>
      <c r="AB334" s="20">
        <f t="shared" si="20"/>
        <v>8119.5897813324418</v>
      </c>
      <c r="AC334" s="20">
        <f t="shared" si="21"/>
        <v>1189668.183523474</v>
      </c>
    </row>
    <row r="335" spans="2:29" x14ac:dyDescent="0.25">
      <c r="B335" s="9">
        <v>331</v>
      </c>
      <c r="C335" s="9">
        <f t="shared" si="18"/>
        <v>50</v>
      </c>
      <c r="D335" s="9">
        <f t="shared" si="19"/>
        <v>7</v>
      </c>
      <c r="E335" s="20">
        <f>E323*(1+VLookups!$C$8)</f>
        <v>21663.07902244787</v>
      </c>
      <c r="F335" s="20">
        <f>-E335*VLookups!$C$10*2</f>
        <v>-1299.7847413468721</v>
      </c>
      <c r="G335" s="19">
        <v>0</v>
      </c>
      <c r="H335" s="20">
        <f>(-VLookups!$C$13)*(E335+F335/2)</f>
        <v>-6114.8373156663611</v>
      </c>
      <c r="I335" s="19">
        <v>0</v>
      </c>
      <c r="J335" s="19">
        <v>0</v>
      </c>
      <c r="K335" s="19">
        <v>0</v>
      </c>
      <c r="L335" s="19">
        <v>0</v>
      </c>
      <c r="M335" s="19">
        <v>0</v>
      </c>
      <c r="N335" s="20" t="s">
        <v>36</v>
      </c>
      <c r="O335" s="19">
        <v>0</v>
      </c>
      <c r="P335" s="20">
        <f>P334-VLookups!$C$42</f>
        <v>-235</v>
      </c>
      <c r="Q335" s="22">
        <v>91</v>
      </c>
      <c r="R335" s="21"/>
      <c r="S335" s="20">
        <f>VLookups!$C$50</f>
        <v>-3580.614715990946</v>
      </c>
      <c r="T335" s="19">
        <v>0</v>
      </c>
      <c r="U335" s="9">
        <v>187</v>
      </c>
      <c r="V335" s="21">
        <f>V334-VLookups!$C$54</f>
        <v>-2155</v>
      </c>
      <c r="W335" s="21">
        <f>-VLookups!$C$60</f>
        <v>-300</v>
      </c>
      <c r="X335" s="21">
        <f>-[1]VLookups!$C$62</f>
        <v>-150</v>
      </c>
      <c r="Y335" s="20">
        <f>Y334*(1+VLookups!$C$57/12)</f>
        <v>-365.70838623114088</v>
      </c>
      <c r="Z335" s="9" t="s">
        <v>36</v>
      </c>
      <c r="AA335" s="9" t="s">
        <v>36</v>
      </c>
      <c r="AB335" s="20">
        <f t="shared" si="20"/>
        <v>8112.0262338859866</v>
      </c>
      <c r="AC335" s="20">
        <f t="shared" si="21"/>
        <v>1199762.9900632324</v>
      </c>
    </row>
    <row r="336" spans="2:29" x14ac:dyDescent="0.25">
      <c r="B336" s="9">
        <v>332</v>
      </c>
      <c r="C336" s="9">
        <f t="shared" si="18"/>
        <v>50</v>
      </c>
      <c r="D336" s="9">
        <f t="shared" si="19"/>
        <v>8</v>
      </c>
      <c r="E336" s="20">
        <f>E324*(1+VLookups!$C$8)</f>
        <v>21663.07902244787</v>
      </c>
      <c r="F336" s="20">
        <f>-E336*VLookups!$C$10*2</f>
        <v>-1299.7847413468721</v>
      </c>
      <c r="G336" s="19">
        <v>0</v>
      </c>
      <c r="H336" s="20">
        <f>(-VLookups!$C$13)*(E336+F336/2)</f>
        <v>-6114.8373156663611</v>
      </c>
      <c r="I336" s="19">
        <v>0</v>
      </c>
      <c r="J336" s="19">
        <v>0</v>
      </c>
      <c r="K336" s="19">
        <v>0</v>
      </c>
      <c r="L336" s="19">
        <v>0</v>
      </c>
      <c r="M336" s="19">
        <v>0</v>
      </c>
      <c r="N336" s="20" t="s">
        <v>36</v>
      </c>
      <c r="O336" s="19">
        <v>0</v>
      </c>
      <c r="P336" s="20">
        <f>P335-VLookups!$C$42</f>
        <v>-236.5</v>
      </c>
      <c r="Q336" s="22">
        <v>92</v>
      </c>
      <c r="R336" s="21"/>
      <c r="S336" s="20">
        <f>VLookups!$C$50</f>
        <v>-3580.614715990946</v>
      </c>
      <c r="T336" s="19">
        <v>0</v>
      </c>
      <c r="U336" s="9">
        <v>188</v>
      </c>
      <c r="V336" s="21">
        <f>V335-VLookups!$C$54</f>
        <v>-2160</v>
      </c>
      <c r="W336" s="21">
        <f>-VLookups!$C$60</f>
        <v>-300</v>
      </c>
      <c r="X336" s="21">
        <f>-[1]VLookups!$C$62</f>
        <v>-150</v>
      </c>
      <c r="Y336" s="20">
        <f>Y335*(1+VLookups!$C$57/12)</f>
        <v>-366.77503569098172</v>
      </c>
      <c r="Z336" s="9" t="s">
        <v>36</v>
      </c>
      <c r="AA336" s="9" t="s">
        <v>36</v>
      </c>
      <c r="AB336" s="20">
        <f t="shared" si="20"/>
        <v>8104.4595844261457</v>
      </c>
      <c r="AC336" s="20">
        <f t="shared" si="21"/>
        <v>1209867.0546310972</v>
      </c>
    </row>
    <row r="337" spans="2:29" x14ac:dyDescent="0.25">
      <c r="B337" s="9">
        <v>333</v>
      </c>
      <c r="C337" s="9">
        <f t="shared" ref="C337:C400" si="22">C325+1</f>
        <v>50</v>
      </c>
      <c r="D337" s="9">
        <f t="shared" si="19"/>
        <v>9</v>
      </c>
      <c r="E337" s="20">
        <f>E325*(1+VLookups!$C$8)</f>
        <v>21663.07902244787</v>
      </c>
      <c r="F337" s="20">
        <f>-E337*VLookups!$C$10*2</f>
        <v>-1299.7847413468721</v>
      </c>
      <c r="G337" s="19">
        <v>0</v>
      </c>
      <c r="H337" s="20">
        <f>(-VLookups!$C$13)*(E337+F337/2)</f>
        <v>-6114.8373156663611</v>
      </c>
      <c r="I337" s="19">
        <v>0</v>
      </c>
      <c r="J337" s="19">
        <v>0</v>
      </c>
      <c r="K337" s="19">
        <v>0</v>
      </c>
      <c r="L337" s="19">
        <v>0</v>
      </c>
      <c r="M337" s="19">
        <v>0</v>
      </c>
      <c r="N337" s="20" t="s">
        <v>36</v>
      </c>
      <c r="O337" s="19">
        <v>0</v>
      </c>
      <c r="P337" s="20">
        <f>P336-VLookups!$C$42</f>
        <v>-238</v>
      </c>
      <c r="Q337" s="22">
        <v>93</v>
      </c>
      <c r="R337" s="21"/>
      <c r="S337" s="20">
        <f>VLookups!$C$50</f>
        <v>-3580.614715990946</v>
      </c>
      <c r="T337" s="19">
        <v>0</v>
      </c>
      <c r="U337" s="9">
        <v>189</v>
      </c>
      <c r="V337" s="21">
        <f>V336-VLookups!$C$54</f>
        <v>-2165</v>
      </c>
      <c r="W337" s="21">
        <f>-VLookups!$C$60</f>
        <v>-300</v>
      </c>
      <c r="X337" s="21">
        <f>-[1]VLookups!$C$62</f>
        <v>-150</v>
      </c>
      <c r="Y337" s="20">
        <f>Y336*(1+VLookups!$C$57/12)</f>
        <v>-367.84479621174711</v>
      </c>
      <c r="Z337" s="9" t="s">
        <v>36</v>
      </c>
      <c r="AA337" s="9" t="s">
        <v>36</v>
      </c>
      <c r="AB337" s="20">
        <f t="shared" si="20"/>
        <v>8096.8898239053806</v>
      </c>
      <c r="AC337" s="20">
        <f t="shared" si="21"/>
        <v>1219980.3895460546</v>
      </c>
    </row>
    <row r="338" spans="2:29" x14ac:dyDescent="0.25">
      <c r="B338" s="9">
        <v>334</v>
      </c>
      <c r="C338" s="9">
        <f t="shared" si="22"/>
        <v>50</v>
      </c>
      <c r="D338" s="9">
        <f t="shared" ref="D338:D401" si="23">D326</f>
        <v>10</v>
      </c>
      <c r="E338" s="20">
        <f>E326*(1+VLookups!$C$8)</f>
        <v>21663.07902244787</v>
      </c>
      <c r="F338" s="20">
        <f>-E338*VLookups!$C$10*2</f>
        <v>-1299.7847413468721</v>
      </c>
      <c r="G338" s="19">
        <v>0</v>
      </c>
      <c r="H338" s="20">
        <f>(-VLookups!$C$13)*(E338+F338/2)</f>
        <v>-6114.8373156663611</v>
      </c>
      <c r="I338" s="19">
        <v>0</v>
      </c>
      <c r="J338" s="19">
        <v>0</v>
      </c>
      <c r="K338" s="19">
        <v>0</v>
      </c>
      <c r="L338" s="19">
        <v>0</v>
      </c>
      <c r="M338" s="19">
        <v>0</v>
      </c>
      <c r="N338" s="20" t="s">
        <v>36</v>
      </c>
      <c r="O338" s="19">
        <v>0</v>
      </c>
      <c r="P338" s="20">
        <f>P337-VLookups!$C$42</f>
        <v>-239.5</v>
      </c>
      <c r="Q338" s="22">
        <v>94</v>
      </c>
      <c r="R338" s="21"/>
      <c r="S338" s="20">
        <f>VLookups!$C$50</f>
        <v>-3580.614715990946</v>
      </c>
      <c r="T338" s="19">
        <v>0</v>
      </c>
      <c r="U338" s="9">
        <v>190</v>
      </c>
      <c r="V338" s="21">
        <f>V337-VLookups!$C$54</f>
        <v>-2170</v>
      </c>
      <c r="W338" s="21">
        <f>-VLookups!$C$60</f>
        <v>-300</v>
      </c>
      <c r="X338" s="21">
        <f>-[1]VLookups!$C$62</f>
        <v>-150</v>
      </c>
      <c r="Y338" s="20">
        <f>Y337*(1+VLookups!$C$57/12)</f>
        <v>-368.91767686736472</v>
      </c>
      <c r="Z338" s="9" t="s">
        <v>36</v>
      </c>
      <c r="AA338" s="9" t="s">
        <v>36</v>
      </c>
      <c r="AB338" s="20">
        <f t="shared" si="20"/>
        <v>8089.3169432497625</v>
      </c>
      <c r="AC338" s="20">
        <f t="shared" si="21"/>
        <v>1230103.0071385477</v>
      </c>
    </row>
    <row r="339" spans="2:29" x14ac:dyDescent="0.25">
      <c r="B339" s="9">
        <v>335</v>
      </c>
      <c r="C339" s="9">
        <f t="shared" si="22"/>
        <v>50</v>
      </c>
      <c r="D339" s="9">
        <f t="shared" si="23"/>
        <v>11</v>
      </c>
      <c r="E339" s="20">
        <f>E327*(1+VLookups!$C$8)</f>
        <v>21663.07902244787</v>
      </c>
      <c r="F339" s="20">
        <f>-E339*VLookups!$C$10*2</f>
        <v>-1299.7847413468721</v>
      </c>
      <c r="G339" s="19">
        <v>0</v>
      </c>
      <c r="H339" s="20">
        <f>(-VLookups!$C$13)*(E339+F339/2)</f>
        <v>-6114.8373156663611</v>
      </c>
      <c r="I339" s="19">
        <v>0</v>
      </c>
      <c r="J339" s="19">
        <v>0</v>
      </c>
      <c r="K339" s="19">
        <v>0</v>
      </c>
      <c r="L339" s="19">
        <v>0</v>
      </c>
      <c r="M339" s="19">
        <v>0</v>
      </c>
      <c r="N339" s="20" t="s">
        <v>36</v>
      </c>
      <c r="O339" s="19">
        <v>0</v>
      </c>
      <c r="P339" s="20">
        <f>P338-VLookups!$C$42</f>
        <v>-241</v>
      </c>
      <c r="Q339" s="22">
        <v>95</v>
      </c>
      <c r="R339" s="21"/>
      <c r="S339" s="20">
        <f>VLookups!$C$50</f>
        <v>-3580.614715990946</v>
      </c>
      <c r="T339" s="19">
        <v>0</v>
      </c>
      <c r="U339" s="9">
        <v>191</v>
      </c>
      <c r="V339" s="21">
        <f>V338-VLookups!$C$54</f>
        <v>-2175</v>
      </c>
      <c r="W339" s="21">
        <f>-VLookups!$C$60</f>
        <v>-300</v>
      </c>
      <c r="X339" s="21">
        <f>-[1]VLookups!$C$62</f>
        <v>-150</v>
      </c>
      <c r="Y339" s="20">
        <f>Y338*(1+VLookups!$C$57/12)</f>
        <v>-369.99368675822785</v>
      </c>
      <c r="Z339" s="9" t="s">
        <v>36</v>
      </c>
      <c r="AA339" s="9" t="s">
        <v>36</v>
      </c>
      <c r="AB339" s="20">
        <f t="shared" si="20"/>
        <v>8081.7409333588994</v>
      </c>
      <c r="AC339" s="20">
        <f t="shared" si="21"/>
        <v>1240234.9197504709</v>
      </c>
    </row>
    <row r="340" spans="2:29" x14ac:dyDescent="0.25">
      <c r="B340" s="9">
        <v>336</v>
      </c>
      <c r="C340" s="9">
        <f t="shared" si="22"/>
        <v>51</v>
      </c>
      <c r="D340" s="9">
        <f t="shared" si="23"/>
        <v>0</v>
      </c>
      <c r="E340" s="20">
        <f>E328*(1+VLookups!$C$8)</f>
        <v>22421.286788233545</v>
      </c>
      <c r="F340" s="20">
        <f>-E340*VLookups!$C$10*2</f>
        <v>-1345.2772072940127</v>
      </c>
      <c r="G340" s="19">
        <v>0</v>
      </c>
      <c r="H340" s="20">
        <f>(-VLookups!$C$13)*(E340+F340/2)</f>
        <v>-6328.8566217146836</v>
      </c>
      <c r="I340" s="19">
        <v>0</v>
      </c>
      <c r="J340" s="19">
        <v>0</v>
      </c>
      <c r="K340" s="19">
        <v>0</v>
      </c>
      <c r="L340" s="19">
        <v>0</v>
      </c>
      <c r="M340" s="19">
        <v>0</v>
      </c>
      <c r="N340" s="20" t="s">
        <v>36</v>
      </c>
      <c r="O340" s="19">
        <v>0</v>
      </c>
      <c r="P340" s="20">
        <f>P339-VLookups!$C$42</f>
        <v>-242.5</v>
      </c>
      <c r="Q340" s="22">
        <v>96</v>
      </c>
      <c r="R340" s="21"/>
      <c r="S340" s="20">
        <f>VLookups!$C$50</f>
        <v>-3580.614715990946</v>
      </c>
      <c r="T340" s="19">
        <v>0</v>
      </c>
      <c r="U340" s="9">
        <v>192</v>
      </c>
      <c r="V340" s="21">
        <f>V339-VLookups!$C$54</f>
        <v>-2180</v>
      </c>
      <c r="W340" s="21">
        <f>-VLookups!$C$60</f>
        <v>-300</v>
      </c>
      <c r="X340" s="21">
        <f>-[1]VLookups!$C$62</f>
        <v>-150</v>
      </c>
      <c r="Y340" s="20">
        <f>Y339*(1+VLookups!$C$57/12)</f>
        <v>-371.07283501127267</v>
      </c>
      <c r="Z340" s="9" t="s">
        <v>36</v>
      </c>
      <c r="AA340" s="9" t="s">
        <v>36</v>
      </c>
      <c r="AB340" s="20">
        <f t="shared" si="20"/>
        <v>8595.6040118696365</v>
      </c>
      <c r="AC340" s="20">
        <f t="shared" si="21"/>
        <v>1250897.5819619247</v>
      </c>
    </row>
    <row r="341" spans="2:29" x14ac:dyDescent="0.25">
      <c r="B341" s="9">
        <v>337</v>
      </c>
      <c r="C341" s="9">
        <f t="shared" si="22"/>
        <v>51</v>
      </c>
      <c r="D341" s="9">
        <f t="shared" si="23"/>
        <v>1</v>
      </c>
      <c r="E341" s="20">
        <f>E329*(1+VLookups!$C$8)</f>
        <v>22421.286788233545</v>
      </c>
      <c r="F341" s="20">
        <f>-E341*VLookups!$C$10*2</f>
        <v>-1345.2772072940127</v>
      </c>
      <c r="G341" s="19">
        <v>0</v>
      </c>
      <c r="H341" s="20">
        <f>(-VLookups!$C$13)*(E341+F341/2)</f>
        <v>-6328.8566217146836</v>
      </c>
      <c r="I341" s="19">
        <v>0</v>
      </c>
      <c r="J341" s="19">
        <v>0</v>
      </c>
      <c r="K341" s="19">
        <v>0</v>
      </c>
      <c r="L341" s="19">
        <v>0</v>
      </c>
      <c r="M341" s="19">
        <v>0</v>
      </c>
      <c r="N341" s="20" t="s">
        <v>36</v>
      </c>
      <c r="O341" s="19">
        <v>0</v>
      </c>
      <c r="P341" s="20">
        <f>P340-VLookups!$C$42</f>
        <v>-244</v>
      </c>
      <c r="Q341" s="22">
        <v>97</v>
      </c>
      <c r="R341" s="21"/>
      <c r="S341" s="20">
        <f>VLookups!$C$50</f>
        <v>-3580.614715990946</v>
      </c>
      <c r="T341" s="19">
        <v>0</v>
      </c>
      <c r="U341" s="9">
        <v>193</v>
      </c>
      <c r="V341" s="21">
        <f>V340-VLookups!$C$54</f>
        <v>-2185</v>
      </c>
      <c r="W341" s="21">
        <f>-VLookups!$C$60</f>
        <v>-300</v>
      </c>
      <c r="X341" s="21">
        <f>-[1]VLookups!$C$62</f>
        <v>-150</v>
      </c>
      <c r="Y341" s="20">
        <f>Y340*(1+VLookups!$C$57/12)</f>
        <v>-372.15513078005557</v>
      </c>
      <c r="Z341" s="9" t="s">
        <v>36</v>
      </c>
      <c r="AA341" s="9" t="s">
        <v>36</v>
      </c>
      <c r="AB341" s="20">
        <f t="shared" si="20"/>
        <v>8588.0217161008532</v>
      </c>
      <c r="AC341" s="20">
        <f t="shared" si="21"/>
        <v>1261570.4329812955</v>
      </c>
    </row>
    <row r="342" spans="2:29" x14ac:dyDescent="0.25">
      <c r="B342" s="9">
        <v>338</v>
      </c>
      <c r="C342" s="9">
        <f t="shared" si="22"/>
        <v>51</v>
      </c>
      <c r="D342" s="9">
        <f t="shared" si="23"/>
        <v>2</v>
      </c>
      <c r="E342" s="20">
        <f>E330*(1+VLookups!$C$8)</f>
        <v>22421.286788233545</v>
      </c>
      <c r="F342" s="20">
        <f>-E342*VLookups!$C$10*2</f>
        <v>-1345.2772072940127</v>
      </c>
      <c r="G342" s="19">
        <v>0</v>
      </c>
      <c r="H342" s="20">
        <f>(-VLookups!$C$13)*(E342+F342/2)</f>
        <v>-6328.8566217146836</v>
      </c>
      <c r="I342" s="19">
        <v>0</v>
      </c>
      <c r="J342" s="19">
        <v>0</v>
      </c>
      <c r="K342" s="19">
        <v>0</v>
      </c>
      <c r="L342" s="19">
        <v>0</v>
      </c>
      <c r="M342" s="19">
        <v>0</v>
      </c>
      <c r="N342" s="20" t="s">
        <v>36</v>
      </c>
      <c r="O342" s="19">
        <v>0</v>
      </c>
      <c r="P342" s="20">
        <f>P341-VLookups!$C$42</f>
        <v>-245.5</v>
      </c>
      <c r="Q342" s="22">
        <v>98</v>
      </c>
      <c r="R342" s="21"/>
      <c r="S342" s="20">
        <f>VLookups!$C$50</f>
        <v>-3580.614715990946</v>
      </c>
      <c r="T342" s="19">
        <v>0</v>
      </c>
      <c r="U342" s="9">
        <v>194</v>
      </c>
      <c r="V342" s="21">
        <f>V341-VLookups!$C$54</f>
        <v>-2190</v>
      </c>
      <c r="W342" s="21">
        <f>-VLookups!$C$60</f>
        <v>-300</v>
      </c>
      <c r="X342" s="21">
        <f>-[1]VLookups!$C$62</f>
        <v>-150</v>
      </c>
      <c r="Y342" s="20">
        <f>Y341*(1+VLookups!$C$57/12)</f>
        <v>-373.24058324483076</v>
      </c>
      <c r="Z342" s="9" t="s">
        <v>36</v>
      </c>
      <c r="AA342" s="9" t="s">
        <v>36</v>
      </c>
      <c r="AB342" s="20">
        <f t="shared" si="20"/>
        <v>8580.4362636360784</v>
      </c>
      <c r="AC342" s="20">
        <f t="shared" si="21"/>
        <v>1272253.4866332337</v>
      </c>
    </row>
    <row r="343" spans="2:29" x14ac:dyDescent="0.25">
      <c r="B343" s="9">
        <v>339</v>
      </c>
      <c r="C343" s="9">
        <f t="shared" si="22"/>
        <v>51</v>
      </c>
      <c r="D343" s="9">
        <f t="shared" si="23"/>
        <v>3</v>
      </c>
      <c r="E343" s="20">
        <f>E331*(1+VLookups!$C$8)</f>
        <v>22421.286788233545</v>
      </c>
      <c r="F343" s="20">
        <f>-E343*VLookups!$C$10*2</f>
        <v>-1345.2772072940127</v>
      </c>
      <c r="G343" s="19">
        <v>0</v>
      </c>
      <c r="H343" s="20">
        <f>(-VLookups!$C$13)*(E343+F343/2)</f>
        <v>-6328.8566217146836</v>
      </c>
      <c r="I343" s="19">
        <v>0</v>
      </c>
      <c r="J343" s="19">
        <v>0</v>
      </c>
      <c r="K343" s="19">
        <v>0</v>
      </c>
      <c r="L343" s="19">
        <v>0</v>
      </c>
      <c r="M343" s="19">
        <v>0</v>
      </c>
      <c r="N343" s="20" t="s">
        <v>36</v>
      </c>
      <c r="O343" s="19">
        <v>0</v>
      </c>
      <c r="P343" s="20">
        <f>P342-VLookups!$C$42</f>
        <v>-247</v>
      </c>
      <c r="Q343" s="22">
        <v>99</v>
      </c>
      <c r="R343" s="21"/>
      <c r="S343" s="20">
        <f>VLookups!$C$50</f>
        <v>-3580.614715990946</v>
      </c>
      <c r="T343" s="19">
        <v>0</v>
      </c>
      <c r="U343" s="9">
        <v>195</v>
      </c>
      <c r="V343" s="21">
        <f>V342-VLookups!$C$54</f>
        <v>-2195</v>
      </c>
      <c r="W343" s="21">
        <f>-VLookups!$C$60</f>
        <v>-300</v>
      </c>
      <c r="X343" s="21">
        <f>-[1]VLookups!$C$62</f>
        <v>-150</v>
      </c>
      <c r="Y343" s="20">
        <f>Y342*(1+VLookups!$C$57/12)</f>
        <v>-374.3292016126282</v>
      </c>
      <c r="Z343" s="9" t="s">
        <v>36</v>
      </c>
      <c r="AA343" s="9" t="s">
        <v>36</v>
      </c>
      <c r="AB343" s="20">
        <f t="shared" si="20"/>
        <v>8572.8476452682808</v>
      </c>
      <c r="AC343" s="20">
        <f t="shared" si="21"/>
        <v>1282946.7567562242</v>
      </c>
    </row>
    <row r="344" spans="2:29" x14ac:dyDescent="0.25">
      <c r="B344" s="9">
        <v>340</v>
      </c>
      <c r="C344" s="9">
        <f t="shared" si="22"/>
        <v>51</v>
      </c>
      <c r="D344" s="9">
        <f t="shared" si="23"/>
        <v>4</v>
      </c>
      <c r="E344" s="20">
        <f>E332*(1+VLookups!$C$8)</f>
        <v>22421.286788233545</v>
      </c>
      <c r="F344" s="20">
        <f>-E344*VLookups!$C$10*2</f>
        <v>-1345.2772072940127</v>
      </c>
      <c r="G344" s="19">
        <v>0</v>
      </c>
      <c r="H344" s="20">
        <f>(-VLookups!$C$13)*(E344+F344/2)</f>
        <v>-6328.8566217146836</v>
      </c>
      <c r="I344" s="19">
        <v>0</v>
      </c>
      <c r="J344" s="19">
        <v>0</v>
      </c>
      <c r="K344" s="19">
        <v>0</v>
      </c>
      <c r="L344" s="19">
        <v>0</v>
      </c>
      <c r="M344" s="19">
        <v>0</v>
      </c>
      <c r="N344" s="20" t="s">
        <v>36</v>
      </c>
      <c r="O344" s="19">
        <v>0</v>
      </c>
      <c r="P344" s="20">
        <f>P343-VLookups!$C$42</f>
        <v>-248.5</v>
      </c>
      <c r="Q344" s="22">
        <v>100</v>
      </c>
      <c r="R344" s="21"/>
      <c r="S344" s="20">
        <f>VLookups!$C$50</f>
        <v>-3580.614715990946</v>
      </c>
      <c r="T344" s="19">
        <v>0</v>
      </c>
      <c r="U344" s="9">
        <v>196</v>
      </c>
      <c r="V344" s="21">
        <f>V343-VLookups!$C$54</f>
        <v>-2200</v>
      </c>
      <c r="W344" s="21">
        <f>-VLookups!$C$60</f>
        <v>-300</v>
      </c>
      <c r="X344" s="21">
        <f>-[1]VLookups!$C$62</f>
        <v>-150</v>
      </c>
      <c r="Y344" s="20">
        <f>Y343*(1+VLookups!$C$57/12)</f>
        <v>-375.4209951173317</v>
      </c>
      <c r="Z344" s="9" t="s">
        <v>36</v>
      </c>
      <c r="AA344" s="9" t="s">
        <v>36</v>
      </c>
      <c r="AB344" s="20">
        <f t="shared" si="20"/>
        <v>8565.2558517635771</v>
      </c>
      <c r="AC344" s="20">
        <f t="shared" si="21"/>
        <v>1293650.2572025815</v>
      </c>
    </row>
    <row r="345" spans="2:29" x14ac:dyDescent="0.25">
      <c r="B345" s="9">
        <v>341</v>
      </c>
      <c r="C345" s="9">
        <f t="shared" si="22"/>
        <v>51</v>
      </c>
      <c r="D345" s="9">
        <f t="shared" si="23"/>
        <v>5</v>
      </c>
      <c r="E345" s="20">
        <f>E333*(1+VLookups!$C$8)</f>
        <v>22421.286788233545</v>
      </c>
      <c r="F345" s="20">
        <f>-E345*VLookups!$C$10*2</f>
        <v>-1345.2772072940127</v>
      </c>
      <c r="G345" s="19">
        <v>0</v>
      </c>
      <c r="H345" s="20">
        <f>(-VLookups!$C$13)*(E345+F345/2)</f>
        <v>-6328.8566217146836</v>
      </c>
      <c r="I345" s="19">
        <v>0</v>
      </c>
      <c r="J345" s="19">
        <v>0</v>
      </c>
      <c r="K345" s="19">
        <v>0</v>
      </c>
      <c r="L345" s="19">
        <v>0</v>
      </c>
      <c r="M345" s="19">
        <v>0</v>
      </c>
      <c r="N345" s="20" t="s">
        <v>36</v>
      </c>
      <c r="O345" s="19">
        <v>0</v>
      </c>
      <c r="P345" s="20">
        <f>P344-VLookups!$C$42</f>
        <v>-250</v>
      </c>
      <c r="Q345" s="22">
        <v>101</v>
      </c>
      <c r="R345" s="21"/>
      <c r="S345" s="20">
        <f>VLookups!$C$50</f>
        <v>-3580.614715990946</v>
      </c>
      <c r="T345" s="19">
        <v>0</v>
      </c>
      <c r="U345" s="9">
        <v>197</v>
      </c>
      <c r="V345" s="21">
        <f>V344-VLookups!$C$54</f>
        <v>-2205</v>
      </c>
      <c r="W345" s="21">
        <f>-VLookups!$C$60</f>
        <v>-300</v>
      </c>
      <c r="X345" s="21">
        <f>-[1]VLookups!$C$62</f>
        <v>-150</v>
      </c>
      <c r="Y345" s="20">
        <f>Y344*(1+VLookups!$C$57/12)</f>
        <v>-376.51597301975727</v>
      </c>
      <c r="Z345" s="9" t="s">
        <v>36</v>
      </c>
      <c r="AA345" s="9" t="s">
        <v>36</v>
      </c>
      <c r="AB345" s="20">
        <f t="shared" si="20"/>
        <v>8557.6608738611521</v>
      </c>
      <c r="AC345" s="20">
        <f t="shared" si="21"/>
        <v>1304364.0018384468</v>
      </c>
    </row>
    <row r="346" spans="2:29" x14ac:dyDescent="0.25">
      <c r="B346" s="9">
        <v>342</v>
      </c>
      <c r="C346" s="9">
        <f t="shared" si="22"/>
        <v>51</v>
      </c>
      <c r="D346" s="9">
        <f t="shared" si="23"/>
        <v>6</v>
      </c>
      <c r="E346" s="20">
        <f>E334*(1+VLookups!$C$8)</f>
        <v>22421.286788233545</v>
      </c>
      <c r="F346" s="20">
        <f>-E346*VLookups!$C$10*2</f>
        <v>-1345.2772072940127</v>
      </c>
      <c r="G346" s="19">
        <v>0</v>
      </c>
      <c r="H346" s="20">
        <f>(-VLookups!$C$13)*(E346+F346/2)</f>
        <v>-6328.8566217146836</v>
      </c>
      <c r="I346" s="19">
        <v>0</v>
      </c>
      <c r="J346" s="19">
        <v>0</v>
      </c>
      <c r="K346" s="19">
        <v>0</v>
      </c>
      <c r="L346" s="19">
        <v>0</v>
      </c>
      <c r="M346" s="19">
        <v>0</v>
      </c>
      <c r="N346" s="20" t="s">
        <v>36</v>
      </c>
      <c r="O346" s="19">
        <v>0</v>
      </c>
      <c r="P346" s="20">
        <f>P345-VLookups!$C$42</f>
        <v>-251.5</v>
      </c>
      <c r="Q346" s="22">
        <v>102</v>
      </c>
      <c r="R346" s="21"/>
      <c r="S346" s="20">
        <f>VLookups!$C$50</f>
        <v>-3580.614715990946</v>
      </c>
      <c r="T346" s="19">
        <v>0</v>
      </c>
      <c r="U346" s="9">
        <v>198</v>
      </c>
      <c r="V346" s="21">
        <f>V345-VLookups!$C$54</f>
        <v>-2210</v>
      </c>
      <c r="W346" s="21">
        <f>-VLookups!$C$60</f>
        <v>-300</v>
      </c>
      <c r="X346" s="21">
        <f>-[1]VLookups!$C$62</f>
        <v>-150</v>
      </c>
      <c r="Y346" s="20">
        <f>Y345*(1+VLookups!$C$57/12)</f>
        <v>-377.61414460773159</v>
      </c>
      <c r="Z346" s="9" t="s">
        <v>36</v>
      </c>
      <c r="AA346" s="9" t="s">
        <v>36</v>
      </c>
      <c r="AB346" s="20">
        <f t="shared" si="20"/>
        <v>8550.0627022731787</v>
      </c>
      <c r="AC346" s="20">
        <f t="shared" si="21"/>
        <v>1315088.0045437843</v>
      </c>
    </row>
    <row r="347" spans="2:29" x14ac:dyDescent="0.25">
      <c r="B347" s="9">
        <v>343</v>
      </c>
      <c r="C347" s="9">
        <f t="shared" si="22"/>
        <v>51</v>
      </c>
      <c r="D347" s="9">
        <f t="shared" si="23"/>
        <v>7</v>
      </c>
      <c r="E347" s="20">
        <f>E335*(1+VLookups!$C$8)</f>
        <v>22421.286788233545</v>
      </c>
      <c r="F347" s="20">
        <f>-E347*VLookups!$C$10*2</f>
        <v>-1345.2772072940127</v>
      </c>
      <c r="G347" s="19">
        <v>0</v>
      </c>
      <c r="H347" s="20">
        <f>(-VLookups!$C$13)*(E347+F347/2)</f>
        <v>-6328.8566217146836</v>
      </c>
      <c r="I347" s="19">
        <v>0</v>
      </c>
      <c r="J347" s="19">
        <v>0</v>
      </c>
      <c r="K347" s="19">
        <v>0</v>
      </c>
      <c r="L347" s="19">
        <v>0</v>
      </c>
      <c r="M347" s="19">
        <v>0</v>
      </c>
      <c r="N347" s="20" t="s">
        <v>36</v>
      </c>
      <c r="O347" s="19">
        <v>0</v>
      </c>
      <c r="P347" s="20">
        <f>P346-VLookups!$C$42</f>
        <v>-253</v>
      </c>
      <c r="Q347" s="22">
        <v>103</v>
      </c>
      <c r="R347" s="21"/>
      <c r="S347" s="20">
        <f>VLookups!$C$50</f>
        <v>-3580.614715990946</v>
      </c>
      <c r="T347" s="19">
        <v>0</v>
      </c>
      <c r="U347" s="9">
        <v>199</v>
      </c>
      <c r="V347" s="21">
        <f>V346-VLookups!$C$54</f>
        <v>-2215</v>
      </c>
      <c r="W347" s="21">
        <f>-VLookups!$C$60</f>
        <v>-300</v>
      </c>
      <c r="X347" s="21">
        <f>-[1]VLookups!$C$62</f>
        <v>-150</v>
      </c>
      <c r="Y347" s="20">
        <f>Y346*(1+VLookups!$C$57/12)</f>
        <v>-378.71551919617082</v>
      </c>
      <c r="Z347" s="9" t="s">
        <v>36</v>
      </c>
      <c r="AA347" s="9" t="s">
        <v>36</v>
      </c>
      <c r="AB347" s="20">
        <f t="shared" si="20"/>
        <v>8542.4613276847394</v>
      </c>
      <c r="AC347" s="20">
        <f t="shared" si="21"/>
        <v>1325822.2792123754</v>
      </c>
    </row>
    <row r="348" spans="2:29" x14ac:dyDescent="0.25">
      <c r="B348" s="9">
        <v>344</v>
      </c>
      <c r="C348" s="9">
        <f t="shared" si="22"/>
        <v>51</v>
      </c>
      <c r="D348" s="9">
        <f t="shared" si="23"/>
        <v>8</v>
      </c>
      <c r="E348" s="20">
        <f>E336*(1+VLookups!$C$8)</f>
        <v>22421.286788233545</v>
      </c>
      <c r="F348" s="20">
        <f>-E348*VLookups!$C$10*2</f>
        <v>-1345.2772072940127</v>
      </c>
      <c r="G348" s="19">
        <v>0</v>
      </c>
      <c r="H348" s="20">
        <f>(-VLookups!$C$13)*(E348+F348/2)</f>
        <v>-6328.8566217146836</v>
      </c>
      <c r="I348" s="19">
        <v>0</v>
      </c>
      <c r="J348" s="19">
        <v>0</v>
      </c>
      <c r="K348" s="19">
        <v>0</v>
      </c>
      <c r="L348" s="19">
        <v>0</v>
      </c>
      <c r="M348" s="19">
        <v>0</v>
      </c>
      <c r="N348" s="20" t="s">
        <v>36</v>
      </c>
      <c r="O348" s="19">
        <v>0</v>
      </c>
      <c r="P348" s="20">
        <f>P347-VLookups!$C$42</f>
        <v>-254.5</v>
      </c>
      <c r="Q348" s="22">
        <v>104</v>
      </c>
      <c r="R348" s="21"/>
      <c r="S348" s="20">
        <f>VLookups!$C$50</f>
        <v>-3580.614715990946</v>
      </c>
      <c r="T348" s="19">
        <v>0</v>
      </c>
      <c r="U348" s="9">
        <v>200</v>
      </c>
      <c r="V348" s="21">
        <f>V347-VLookups!$C$54</f>
        <v>-2220</v>
      </c>
      <c r="W348" s="21">
        <f>-VLookups!$C$60</f>
        <v>-300</v>
      </c>
      <c r="X348" s="21">
        <f>-[1]VLookups!$C$62</f>
        <v>-150</v>
      </c>
      <c r="Y348" s="20">
        <f>Y347*(1+VLookups!$C$57/12)</f>
        <v>-379.82010612715965</v>
      </c>
      <c r="Z348" s="9" t="s">
        <v>36</v>
      </c>
      <c r="AA348" s="9" t="s">
        <v>36</v>
      </c>
      <c r="AB348" s="20">
        <f t="shared" si="20"/>
        <v>8534.8567407537503</v>
      </c>
      <c r="AC348" s="20">
        <f t="shared" si="21"/>
        <v>1336566.8397518166</v>
      </c>
    </row>
    <row r="349" spans="2:29" x14ac:dyDescent="0.25">
      <c r="B349" s="9">
        <v>345</v>
      </c>
      <c r="C349" s="9">
        <f t="shared" si="22"/>
        <v>51</v>
      </c>
      <c r="D349" s="9">
        <f t="shared" si="23"/>
        <v>9</v>
      </c>
      <c r="E349" s="20">
        <f>E337*(1+VLookups!$C$8)</f>
        <v>22421.286788233545</v>
      </c>
      <c r="F349" s="20">
        <f>-E349*VLookups!$C$10*2</f>
        <v>-1345.2772072940127</v>
      </c>
      <c r="G349" s="19">
        <v>0</v>
      </c>
      <c r="H349" s="20">
        <f>(-VLookups!$C$13)*(E349+F349/2)</f>
        <v>-6328.8566217146836</v>
      </c>
      <c r="I349" s="19">
        <v>0</v>
      </c>
      <c r="J349" s="19">
        <v>0</v>
      </c>
      <c r="K349" s="19">
        <v>0</v>
      </c>
      <c r="L349" s="19">
        <v>0</v>
      </c>
      <c r="M349" s="19">
        <v>0</v>
      </c>
      <c r="N349" s="20" t="s">
        <v>36</v>
      </c>
      <c r="O349" s="19">
        <v>0</v>
      </c>
      <c r="P349" s="20">
        <f>P348-VLookups!$C$42</f>
        <v>-256</v>
      </c>
      <c r="Q349" s="22">
        <v>105</v>
      </c>
      <c r="R349" s="21"/>
      <c r="S349" s="20">
        <f>VLookups!$C$50</f>
        <v>-3580.614715990946</v>
      </c>
      <c r="T349" s="19">
        <v>0</v>
      </c>
      <c r="U349" s="9">
        <v>201</v>
      </c>
      <c r="V349" s="21">
        <f>V348-VLookups!$C$54</f>
        <v>-2225</v>
      </c>
      <c r="W349" s="21">
        <f>-VLookups!$C$60</f>
        <v>-300</v>
      </c>
      <c r="X349" s="21">
        <f>-[1]VLookups!$C$62</f>
        <v>-150</v>
      </c>
      <c r="Y349" s="20">
        <f>Y348*(1+VLookups!$C$57/12)</f>
        <v>-380.92791477003055</v>
      </c>
      <c r="Z349" s="9" t="s">
        <v>36</v>
      </c>
      <c r="AA349" s="9" t="s">
        <v>36</v>
      </c>
      <c r="AB349" s="20">
        <f t="shared" si="20"/>
        <v>8527.2489321108787</v>
      </c>
      <c r="AC349" s="20">
        <f t="shared" si="21"/>
        <v>1347321.7000835137</v>
      </c>
    </row>
    <row r="350" spans="2:29" x14ac:dyDescent="0.25">
      <c r="B350" s="9">
        <v>346</v>
      </c>
      <c r="C350" s="9">
        <f t="shared" si="22"/>
        <v>51</v>
      </c>
      <c r="D350" s="9">
        <f t="shared" si="23"/>
        <v>10</v>
      </c>
      <c r="E350" s="20">
        <f>E338*(1+VLookups!$C$8)</f>
        <v>22421.286788233545</v>
      </c>
      <c r="F350" s="20">
        <f>-E350*VLookups!$C$10*2</f>
        <v>-1345.2772072940127</v>
      </c>
      <c r="G350" s="19">
        <v>0</v>
      </c>
      <c r="H350" s="20">
        <f>(-VLookups!$C$13)*(E350+F350/2)</f>
        <v>-6328.8566217146836</v>
      </c>
      <c r="I350" s="19">
        <v>0</v>
      </c>
      <c r="J350" s="19">
        <v>0</v>
      </c>
      <c r="K350" s="19">
        <v>0</v>
      </c>
      <c r="L350" s="19">
        <v>0</v>
      </c>
      <c r="M350" s="19">
        <v>0</v>
      </c>
      <c r="N350" s="20" t="s">
        <v>36</v>
      </c>
      <c r="O350" s="19">
        <v>0</v>
      </c>
      <c r="P350" s="20">
        <f>P349-VLookups!$C$42</f>
        <v>-257.5</v>
      </c>
      <c r="Q350" s="22">
        <v>106</v>
      </c>
      <c r="R350" s="21"/>
      <c r="S350" s="20">
        <f>VLookups!$C$50</f>
        <v>-3580.614715990946</v>
      </c>
      <c r="T350" s="19">
        <v>0</v>
      </c>
      <c r="U350" s="9">
        <v>202</v>
      </c>
      <c r="V350" s="21">
        <f>V349-VLookups!$C$54</f>
        <v>-2230</v>
      </c>
      <c r="W350" s="21">
        <f>-VLookups!$C$60</f>
        <v>-300</v>
      </c>
      <c r="X350" s="21">
        <f>-[1]VLookups!$C$62</f>
        <v>-150</v>
      </c>
      <c r="Y350" s="20">
        <f>Y349*(1+VLookups!$C$57/12)</f>
        <v>-382.03895452144315</v>
      </c>
      <c r="Z350" s="9" t="s">
        <v>36</v>
      </c>
      <c r="AA350" s="9" t="s">
        <v>36</v>
      </c>
      <c r="AB350" s="20">
        <f t="shared" si="20"/>
        <v>8519.6378923594657</v>
      </c>
      <c r="AC350" s="20">
        <f t="shared" si="21"/>
        <v>1358086.8741426792</v>
      </c>
    </row>
    <row r="351" spans="2:29" x14ac:dyDescent="0.25">
      <c r="B351" s="9">
        <v>347</v>
      </c>
      <c r="C351" s="9">
        <f t="shared" si="22"/>
        <v>51</v>
      </c>
      <c r="D351" s="9">
        <f t="shared" si="23"/>
        <v>11</v>
      </c>
      <c r="E351" s="20">
        <f>E339*(1+VLookups!$C$8)</f>
        <v>22421.286788233545</v>
      </c>
      <c r="F351" s="20">
        <f>-E351*VLookups!$C$10*2</f>
        <v>-1345.2772072940127</v>
      </c>
      <c r="G351" s="19">
        <v>0</v>
      </c>
      <c r="H351" s="20">
        <f>(-VLookups!$C$13)*(E351+F351/2)</f>
        <v>-6328.8566217146836</v>
      </c>
      <c r="I351" s="19">
        <v>0</v>
      </c>
      <c r="J351" s="19">
        <v>0</v>
      </c>
      <c r="K351" s="19">
        <v>0</v>
      </c>
      <c r="L351" s="19">
        <v>0</v>
      </c>
      <c r="M351" s="19">
        <v>0</v>
      </c>
      <c r="N351" s="20" t="s">
        <v>36</v>
      </c>
      <c r="O351" s="19">
        <v>0</v>
      </c>
      <c r="P351" s="20">
        <f>P350-VLookups!$C$42</f>
        <v>-259</v>
      </c>
      <c r="Q351" s="22">
        <v>107</v>
      </c>
      <c r="R351" s="21"/>
      <c r="S351" s="20">
        <f>VLookups!$C$50</f>
        <v>-3580.614715990946</v>
      </c>
      <c r="T351" s="19">
        <v>0</v>
      </c>
      <c r="U351" s="9">
        <v>203</v>
      </c>
      <c r="V351" s="21">
        <f>V350-VLookups!$C$54</f>
        <v>-2235</v>
      </c>
      <c r="W351" s="21">
        <f>-VLookups!$C$60</f>
        <v>-300</v>
      </c>
      <c r="X351" s="21">
        <f>-[1]VLookups!$C$62</f>
        <v>-150</v>
      </c>
      <c r="Y351" s="20">
        <f>Y350*(1+VLookups!$C$57/12)</f>
        <v>-383.15323480546402</v>
      </c>
      <c r="Z351" s="9" t="s">
        <v>36</v>
      </c>
      <c r="AA351" s="9" t="s">
        <v>36</v>
      </c>
      <c r="AB351" s="20">
        <f t="shared" si="20"/>
        <v>8512.0236120754453</v>
      </c>
      <c r="AC351" s="20">
        <f t="shared" si="21"/>
        <v>1368862.3758783259</v>
      </c>
    </row>
    <row r="352" spans="2:29" x14ac:dyDescent="0.25">
      <c r="B352" s="9">
        <v>348</v>
      </c>
      <c r="C352" s="9">
        <f t="shared" si="22"/>
        <v>52</v>
      </c>
      <c r="D352" s="9">
        <f t="shared" si="23"/>
        <v>0</v>
      </c>
      <c r="E352" s="20">
        <f>E340*(1+VLookups!$C$8)</f>
        <v>23206.031825821716</v>
      </c>
      <c r="F352" s="20">
        <f>-E352*VLookups!$C$10*2</f>
        <v>-1392.3619095493029</v>
      </c>
      <c r="G352" s="19">
        <v>0</v>
      </c>
      <c r="H352" s="20">
        <f>(-VLookups!$C$13)*(E352+F352/2)</f>
        <v>-6550.3666034746966</v>
      </c>
      <c r="I352" s="19">
        <v>0</v>
      </c>
      <c r="J352" s="19">
        <v>0</v>
      </c>
      <c r="K352" s="19">
        <v>0</v>
      </c>
      <c r="L352" s="19">
        <v>0</v>
      </c>
      <c r="M352" s="19">
        <v>0</v>
      </c>
      <c r="N352" s="20" t="s">
        <v>36</v>
      </c>
      <c r="O352" s="19">
        <v>0</v>
      </c>
      <c r="P352" s="20">
        <f>P351-VLookups!$C$42</f>
        <v>-260.5</v>
      </c>
      <c r="Q352" s="22">
        <v>108</v>
      </c>
      <c r="R352" s="21"/>
      <c r="S352" s="20">
        <f>VLookups!$C$50</f>
        <v>-3580.614715990946</v>
      </c>
      <c r="T352" s="19">
        <v>0</v>
      </c>
      <c r="U352" s="9">
        <v>204</v>
      </c>
      <c r="V352" s="21">
        <f>V351-VLookups!$C$54</f>
        <v>-2240</v>
      </c>
      <c r="W352" s="21">
        <f>-VLookups!$C$60</f>
        <v>-300</v>
      </c>
      <c r="X352" s="21">
        <f>-[1]VLookups!$C$62</f>
        <v>-150</v>
      </c>
      <c r="Y352" s="20">
        <f>Y351*(1+VLookups!$C$57/12)</f>
        <v>-384.27076507364666</v>
      </c>
      <c r="Z352" s="9" t="s">
        <v>36</v>
      </c>
      <c r="AA352" s="9" t="s">
        <v>36</v>
      </c>
      <c r="AB352" s="20">
        <f t="shared" si="20"/>
        <v>9044.098786507775</v>
      </c>
      <c r="AC352" s="20">
        <f t="shared" si="21"/>
        <v>1380187.9119579643</v>
      </c>
    </row>
    <row r="353" spans="2:29" x14ac:dyDescent="0.25">
      <c r="B353" s="9">
        <v>349</v>
      </c>
      <c r="C353" s="9">
        <f t="shared" si="22"/>
        <v>52</v>
      </c>
      <c r="D353" s="9">
        <f t="shared" si="23"/>
        <v>1</v>
      </c>
      <c r="E353" s="20">
        <f>E341*(1+VLookups!$C$8)</f>
        <v>23206.031825821716</v>
      </c>
      <c r="F353" s="20">
        <f>-E353*VLookups!$C$10*2</f>
        <v>-1392.3619095493029</v>
      </c>
      <c r="G353" s="19">
        <v>0</v>
      </c>
      <c r="H353" s="20">
        <f>(-VLookups!$C$13)*(E353+F353/2)</f>
        <v>-6550.3666034746966</v>
      </c>
      <c r="I353" s="19">
        <v>0</v>
      </c>
      <c r="J353" s="19">
        <v>0</v>
      </c>
      <c r="K353" s="19">
        <v>0</v>
      </c>
      <c r="L353" s="19">
        <v>0</v>
      </c>
      <c r="M353" s="19">
        <v>0</v>
      </c>
      <c r="N353" s="20" t="s">
        <v>36</v>
      </c>
      <c r="O353" s="19">
        <v>0</v>
      </c>
      <c r="P353" s="20">
        <f>P352-VLookups!$C$42</f>
        <v>-262</v>
      </c>
      <c r="Q353" s="22">
        <v>109</v>
      </c>
      <c r="R353" s="21"/>
      <c r="S353" s="20">
        <f>VLookups!$C$50</f>
        <v>-3580.614715990946</v>
      </c>
      <c r="T353" s="19">
        <v>0</v>
      </c>
      <c r="U353" s="9">
        <v>205</v>
      </c>
      <c r="V353" s="21">
        <f>V352-VLookups!$C$54</f>
        <v>-2245</v>
      </c>
      <c r="W353" s="21">
        <f>-VLookups!$C$60</f>
        <v>-300</v>
      </c>
      <c r="X353" s="21">
        <f>-[1]VLookups!$C$62</f>
        <v>-150</v>
      </c>
      <c r="Y353" s="20">
        <f>Y352*(1+VLookups!$C$57/12)</f>
        <v>-385.39155480511147</v>
      </c>
      <c r="Z353" s="9" t="s">
        <v>36</v>
      </c>
      <c r="AA353" s="9" t="s">
        <v>36</v>
      </c>
      <c r="AB353" s="20">
        <f t="shared" si="20"/>
        <v>9036.4779967763097</v>
      </c>
      <c r="AC353" s="20">
        <f t="shared" si="21"/>
        <v>1391524.7031413373</v>
      </c>
    </row>
    <row r="354" spans="2:29" x14ac:dyDescent="0.25">
      <c r="B354" s="9">
        <v>350</v>
      </c>
      <c r="C354" s="9">
        <f t="shared" si="22"/>
        <v>52</v>
      </c>
      <c r="D354" s="9">
        <f t="shared" si="23"/>
        <v>2</v>
      </c>
      <c r="E354" s="20">
        <f>E342*(1+VLookups!$C$8)</f>
        <v>23206.031825821716</v>
      </c>
      <c r="F354" s="20">
        <f>-E354*VLookups!$C$10*2</f>
        <v>-1392.3619095493029</v>
      </c>
      <c r="G354" s="19">
        <v>0</v>
      </c>
      <c r="H354" s="20">
        <f>(-VLookups!$C$13)*(E354+F354/2)</f>
        <v>-6550.3666034746966</v>
      </c>
      <c r="I354" s="19">
        <v>0</v>
      </c>
      <c r="J354" s="19">
        <v>0</v>
      </c>
      <c r="K354" s="19">
        <v>0</v>
      </c>
      <c r="L354" s="19">
        <v>0</v>
      </c>
      <c r="M354" s="19">
        <v>0</v>
      </c>
      <c r="N354" s="20" t="s">
        <v>36</v>
      </c>
      <c r="O354" s="19">
        <v>0</v>
      </c>
      <c r="P354" s="20">
        <f>P353-VLookups!$C$42</f>
        <v>-263.5</v>
      </c>
      <c r="Q354" s="22">
        <v>110</v>
      </c>
      <c r="R354" s="21"/>
      <c r="S354" s="20">
        <f>VLookups!$C$50</f>
        <v>-3580.614715990946</v>
      </c>
      <c r="T354" s="19">
        <v>0</v>
      </c>
      <c r="U354" s="9">
        <v>206</v>
      </c>
      <c r="V354" s="21">
        <f>V353-VLookups!$C$54</f>
        <v>-2250</v>
      </c>
      <c r="W354" s="21">
        <f>-VLookups!$C$60</f>
        <v>-300</v>
      </c>
      <c r="X354" s="21">
        <f>-[1]VLookups!$C$62</f>
        <v>-150</v>
      </c>
      <c r="Y354" s="20">
        <f>Y353*(1+VLookups!$C$57/12)</f>
        <v>-386.51561350662638</v>
      </c>
      <c r="Z354" s="9" t="s">
        <v>36</v>
      </c>
      <c r="AA354" s="9" t="s">
        <v>36</v>
      </c>
      <c r="AB354" s="20">
        <f t="shared" si="20"/>
        <v>9028.8539380747952</v>
      </c>
      <c r="AC354" s="20">
        <f t="shared" si="21"/>
        <v>1402872.7649179809</v>
      </c>
    </row>
    <row r="355" spans="2:29" x14ac:dyDescent="0.25">
      <c r="B355" s="9">
        <v>351</v>
      </c>
      <c r="C355" s="9">
        <f t="shared" si="22"/>
        <v>52</v>
      </c>
      <c r="D355" s="9">
        <f t="shared" si="23"/>
        <v>3</v>
      </c>
      <c r="E355" s="20">
        <f>E343*(1+VLookups!$C$8)</f>
        <v>23206.031825821716</v>
      </c>
      <c r="F355" s="20">
        <f>-E355*VLookups!$C$10*2</f>
        <v>-1392.3619095493029</v>
      </c>
      <c r="G355" s="19">
        <v>0</v>
      </c>
      <c r="H355" s="20">
        <f>(-VLookups!$C$13)*(E355+F355/2)</f>
        <v>-6550.3666034746966</v>
      </c>
      <c r="I355" s="19">
        <v>0</v>
      </c>
      <c r="J355" s="19">
        <v>0</v>
      </c>
      <c r="K355" s="19">
        <v>0</v>
      </c>
      <c r="L355" s="19">
        <v>0</v>
      </c>
      <c r="M355" s="19">
        <v>0</v>
      </c>
      <c r="N355" s="20" t="s">
        <v>36</v>
      </c>
      <c r="O355" s="19">
        <v>0</v>
      </c>
      <c r="P355" s="20">
        <f>P354-VLookups!$C$42</f>
        <v>-265</v>
      </c>
      <c r="Q355" s="22">
        <v>111</v>
      </c>
      <c r="R355" s="21"/>
      <c r="S355" s="20">
        <f>VLookups!$C$50</f>
        <v>-3580.614715990946</v>
      </c>
      <c r="T355" s="19">
        <v>0</v>
      </c>
      <c r="U355" s="9">
        <v>207</v>
      </c>
      <c r="V355" s="21">
        <f>V354-VLookups!$C$54</f>
        <v>-2255</v>
      </c>
      <c r="W355" s="21">
        <f>-VLookups!$C$60</f>
        <v>-300</v>
      </c>
      <c r="X355" s="21">
        <f>-[1]VLookups!$C$62</f>
        <v>-150</v>
      </c>
      <c r="Y355" s="20">
        <f>Y354*(1+VLookups!$C$57/12)</f>
        <v>-387.64295071268737</v>
      </c>
      <c r="Z355" s="9" t="s">
        <v>36</v>
      </c>
      <c r="AA355" s="9" t="s">
        <v>36</v>
      </c>
      <c r="AB355" s="20">
        <f t="shared" si="20"/>
        <v>9021.2266008687347</v>
      </c>
      <c r="AC355" s="20">
        <f t="shared" si="21"/>
        <v>1414232.1127937129</v>
      </c>
    </row>
    <row r="356" spans="2:29" x14ac:dyDescent="0.25">
      <c r="B356" s="9">
        <v>352</v>
      </c>
      <c r="C356" s="9">
        <f t="shared" si="22"/>
        <v>52</v>
      </c>
      <c r="D356" s="9">
        <f t="shared" si="23"/>
        <v>4</v>
      </c>
      <c r="E356" s="20">
        <f>E344*(1+VLookups!$C$8)</f>
        <v>23206.031825821716</v>
      </c>
      <c r="F356" s="20">
        <f>-E356*VLookups!$C$10*2</f>
        <v>-1392.3619095493029</v>
      </c>
      <c r="G356" s="19">
        <v>0</v>
      </c>
      <c r="H356" s="20">
        <f>(-VLookups!$C$13)*(E356+F356/2)</f>
        <v>-6550.3666034746966</v>
      </c>
      <c r="I356" s="19">
        <v>0</v>
      </c>
      <c r="J356" s="19">
        <v>0</v>
      </c>
      <c r="K356" s="19">
        <v>0</v>
      </c>
      <c r="L356" s="19">
        <v>0</v>
      </c>
      <c r="M356" s="19">
        <v>0</v>
      </c>
      <c r="N356" s="20" t="s">
        <v>36</v>
      </c>
      <c r="O356" s="19">
        <v>0</v>
      </c>
      <c r="P356" s="20">
        <f>P355-VLookups!$C$42</f>
        <v>-266.5</v>
      </c>
      <c r="Q356" s="22">
        <v>112</v>
      </c>
      <c r="R356" s="21"/>
      <c r="S356" s="20">
        <f>VLookups!$C$50</f>
        <v>-3580.614715990946</v>
      </c>
      <c r="T356" s="19">
        <v>0</v>
      </c>
      <c r="U356" s="9">
        <v>208</v>
      </c>
      <c r="V356" s="21">
        <f>V355-VLookups!$C$54</f>
        <v>-2260</v>
      </c>
      <c r="W356" s="21">
        <f>-VLookups!$C$60</f>
        <v>-300</v>
      </c>
      <c r="X356" s="21">
        <f>-[1]VLookups!$C$62</f>
        <v>-150</v>
      </c>
      <c r="Y356" s="20">
        <f>Y355*(1+VLookups!$C$57/12)</f>
        <v>-388.77357598559939</v>
      </c>
      <c r="Z356" s="9" t="s">
        <v>36</v>
      </c>
      <c r="AA356" s="9" t="s">
        <v>36</v>
      </c>
      <c r="AB356" s="20">
        <f t="shared" si="20"/>
        <v>9013.5959755958229</v>
      </c>
      <c r="AC356" s="20">
        <f t="shared" si="21"/>
        <v>1425602.7622906317</v>
      </c>
    </row>
    <row r="357" spans="2:29" x14ac:dyDescent="0.25">
      <c r="B357" s="9">
        <v>353</v>
      </c>
      <c r="C357" s="9">
        <f t="shared" si="22"/>
        <v>52</v>
      </c>
      <c r="D357" s="9">
        <f t="shared" si="23"/>
        <v>5</v>
      </c>
      <c r="E357" s="20">
        <f>E345*(1+VLookups!$C$8)</f>
        <v>23206.031825821716</v>
      </c>
      <c r="F357" s="20">
        <f>-E357*VLookups!$C$10*2</f>
        <v>-1392.3619095493029</v>
      </c>
      <c r="G357" s="19">
        <v>0</v>
      </c>
      <c r="H357" s="20">
        <f>(-VLookups!$C$13)*(E357+F357/2)</f>
        <v>-6550.3666034746966</v>
      </c>
      <c r="I357" s="19">
        <v>0</v>
      </c>
      <c r="J357" s="19">
        <v>0</v>
      </c>
      <c r="K357" s="19">
        <v>0</v>
      </c>
      <c r="L357" s="19">
        <v>0</v>
      </c>
      <c r="M357" s="19">
        <v>0</v>
      </c>
      <c r="N357" s="20" t="s">
        <v>36</v>
      </c>
      <c r="O357" s="19">
        <v>0</v>
      </c>
      <c r="P357" s="20">
        <f>P356-VLookups!$C$42</f>
        <v>-268</v>
      </c>
      <c r="Q357" s="22">
        <v>113</v>
      </c>
      <c r="R357" s="21"/>
      <c r="S357" s="20">
        <f>VLookups!$C$50</f>
        <v>-3580.614715990946</v>
      </c>
      <c r="T357" s="19">
        <v>0</v>
      </c>
      <c r="U357" s="9">
        <v>209</v>
      </c>
      <c r="V357" s="21">
        <f>V356-VLookups!$C$54</f>
        <v>-2265</v>
      </c>
      <c r="W357" s="21">
        <f>-VLookups!$C$60</f>
        <v>-300</v>
      </c>
      <c r="X357" s="21">
        <f>-[1]VLookups!$C$62</f>
        <v>-150</v>
      </c>
      <c r="Y357" s="20">
        <f>Y356*(1+VLookups!$C$57/12)</f>
        <v>-389.90749891555737</v>
      </c>
      <c r="Z357" s="9" t="s">
        <v>36</v>
      </c>
      <c r="AA357" s="9" t="s">
        <v>36</v>
      </c>
      <c r="AB357" s="20">
        <f t="shared" si="20"/>
        <v>9005.9620526658637</v>
      </c>
      <c r="AC357" s="20">
        <f t="shared" si="21"/>
        <v>1436984.7289471154</v>
      </c>
    </row>
    <row r="358" spans="2:29" x14ac:dyDescent="0.25">
      <c r="B358" s="9">
        <v>354</v>
      </c>
      <c r="C358" s="9">
        <f t="shared" si="22"/>
        <v>52</v>
      </c>
      <c r="D358" s="9">
        <f t="shared" si="23"/>
        <v>6</v>
      </c>
      <c r="E358" s="20">
        <f>E346*(1+VLookups!$C$8)</f>
        <v>23206.031825821716</v>
      </c>
      <c r="F358" s="20">
        <f>-E358*VLookups!$C$10*2</f>
        <v>-1392.3619095493029</v>
      </c>
      <c r="G358" s="19">
        <v>0</v>
      </c>
      <c r="H358" s="20">
        <f>(-VLookups!$C$13)*(E358+F358/2)</f>
        <v>-6550.3666034746966</v>
      </c>
      <c r="I358" s="19">
        <v>0</v>
      </c>
      <c r="J358" s="19">
        <v>0</v>
      </c>
      <c r="K358" s="19">
        <v>0</v>
      </c>
      <c r="L358" s="19">
        <v>0</v>
      </c>
      <c r="M358" s="19">
        <v>0</v>
      </c>
      <c r="N358" s="20" t="s">
        <v>36</v>
      </c>
      <c r="O358" s="19">
        <v>0</v>
      </c>
      <c r="P358" s="20">
        <f>P357-VLookups!$C$42</f>
        <v>-269.5</v>
      </c>
      <c r="Q358" s="22">
        <v>114</v>
      </c>
      <c r="R358" s="21"/>
      <c r="S358" s="20">
        <f>VLookups!$C$50</f>
        <v>-3580.614715990946</v>
      </c>
      <c r="T358" s="19">
        <v>0</v>
      </c>
      <c r="U358" s="9">
        <v>210</v>
      </c>
      <c r="V358" s="21">
        <f>V357-VLookups!$C$54</f>
        <v>-2270</v>
      </c>
      <c r="W358" s="21">
        <f>-VLookups!$C$60</f>
        <v>-300</v>
      </c>
      <c r="X358" s="21">
        <f>-[1]VLookups!$C$62</f>
        <v>-150</v>
      </c>
      <c r="Y358" s="20">
        <f>Y357*(1+VLookups!$C$57/12)</f>
        <v>-391.04472912072777</v>
      </c>
      <c r="Z358" s="9" t="s">
        <v>36</v>
      </c>
      <c r="AA358" s="9" t="s">
        <v>36</v>
      </c>
      <c r="AB358" s="20">
        <f t="shared" si="20"/>
        <v>8998.3248224606941</v>
      </c>
      <c r="AC358" s="20">
        <f t="shared" si="21"/>
        <v>1448378.0283178214</v>
      </c>
    </row>
    <row r="359" spans="2:29" x14ac:dyDescent="0.25">
      <c r="B359" s="9">
        <v>355</v>
      </c>
      <c r="C359" s="9">
        <f t="shared" si="22"/>
        <v>52</v>
      </c>
      <c r="D359" s="9">
        <f t="shared" si="23"/>
        <v>7</v>
      </c>
      <c r="E359" s="20">
        <f>E347*(1+VLookups!$C$8)</f>
        <v>23206.031825821716</v>
      </c>
      <c r="F359" s="20">
        <f>-E359*VLookups!$C$10*2</f>
        <v>-1392.3619095493029</v>
      </c>
      <c r="G359" s="19">
        <v>0</v>
      </c>
      <c r="H359" s="20">
        <f>(-VLookups!$C$13)*(E359+F359/2)</f>
        <v>-6550.3666034746966</v>
      </c>
      <c r="I359" s="19">
        <v>0</v>
      </c>
      <c r="J359" s="19">
        <v>0</v>
      </c>
      <c r="K359" s="19">
        <v>0</v>
      </c>
      <c r="L359" s="19">
        <v>0</v>
      </c>
      <c r="M359" s="19">
        <v>0</v>
      </c>
      <c r="N359" s="20" t="s">
        <v>36</v>
      </c>
      <c r="O359" s="19">
        <v>0</v>
      </c>
      <c r="P359" s="20">
        <f>P358-VLookups!$C$42</f>
        <v>-271</v>
      </c>
      <c r="Q359" s="22">
        <v>115</v>
      </c>
      <c r="R359" s="21"/>
      <c r="S359" s="20">
        <f>VLookups!$C$50</f>
        <v>-3580.614715990946</v>
      </c>
      <c r="T359" s="19">
        <v>0</v>
      </c>
      <c r="U359" s="9">
        <v>211</v>
      </c>
      <c r="V359" s="21">
        <f>V358-VLookups!$C$54</f>
        <v>-2275</v>
      </c>
      <c r="W359" s="21">
        <f>-VLookups!$C$60</f>
        <v>-300</v>
      </c>
      <c r="X359" s="21">
        <f>-[1]VLookups!$C$62</f>
        <v>-150</v>
      </c>
      <c r="Y359" s="20">
        <f>Y358*(1+VLookups!$C$57/12)</f>
        <v>-392.18527624732991</v>
      </c>
      <c r="Z359" s="9" t="s">
        <v>36</v>
      </c>
      <c r="AA359" s="9" t="s">
        <v>36</v>
      </c>
      <c r="AB359" s="20">
        <f t="shared" si="20"/>
        <v>8990.6842753340916</v>
      </c>
      <c r="AC359" s="20">
        <f t="shared" si="21"/>
        <v>1459782.6759736852</v>
      </c>
    </row>
    <row r="360" spans="2:29" x14ac:dyDescent="0.25">
      <c r="B360" s="9">
        <v>356</v>
      </c>
      <c r="C360" s="9">
        <f t="shared" si="22"/>
        <v>52</v>
      </c>
      <c r="D360" s="9">
        <f t="shared" si="23"/>
        <v>8</v>
      </c>
      <c r="E360" s="20">
        <f>E348*(1+VLookups!$C$8)</f>
        <v>23206.031825821716</v>
      </c>
      <c r="F360" s="20">
        <f>-E360*VLookups!$C$10*2</f>
        <v>-1392.3619095493029</v>
      </c>
      <c r="G360" s="19">
        <v>0</v>
      </c>
      <c r="H360" s="20">
        <f>(-VLookups!$C$13)*(E360+F360/2)</f>
        <v>-6550.3666034746966</v>
      </c>
      <c r="I360" s="19">
        <v>0</v>
      </c>
      <c r="J360" s="19">
        <v>0</v>
      </c>
      <c r="K360" s="19">
        <v>0</v>
      </c>
      <c r="L360" s="19">
        <v>0</v>
      </c>
      <c r="M360" s="19">
        <v>0</v>
      </c>
      <c r="N360" s="20" t="s">
        <v>36</v>
      </c>
      <c r="O360" s="19">
        <v>0</v>
      </c>
      <c r="P360" s="20">
        <f>P359-VLookups!$C$42</f>
        <v>-272.5</v>
      </c>
      <c r="Q360" s="22">
        <v>116</v>
      </c>
      <c r="R360" s="21"/>
      <c r="S360" s="20">
        <f>VLookups!$C$50</f>
        <v>-3580.614715990946</v>
      </c>
      <c r="T360" s="19">
        <v>0</v>
      </c>
      <c r="U360" s="9">
        <v>212</v>
      </c>
      <c r="V360" s="21">
        <f>V359-VLookups!$C$54</f>
        <v>-2280</v>
      </c>
      <c r="W360" s="21">
        <f>-VLookups!$C$60</f>
        <v>-300</v>
      </c>
      <c r="X360" s="21">
        <f>-[1]VLookups!$C$62</f>
        <v>-150</v>
      </c>
      <c r="Y360" s="20">
        <f>Y359*(1+VLookups!$C$57/12)</f>
        <v>-393.32914996971795</v>
      </c>
      <c r="Z360" s="9" t="s">
        <v>36</v>
      </c>
      <c r="AA360" s="9" t="s">
        <v>36</v>
      </c>
      <c r="AB360" s="20">
        <f t="shared" si="20"/>
        <v>8983.0404016117027</v>
      </c>
      <c r="AC360" s="20">
        <f t="shared" si="21"/>
        <v>1471198.6875019197</v>
      </c>
    </row>
    <row r="361" spans="2:29" x14ac:dyDescent="0.25">
      <c r="B361" s="9">
        <v>357</v>
      </c>
      <c r="C361" s="9">
        <f t="shared" si="22"/>
        <v>52</v>
      </c>
      <c r="D361" s="9">
        <f t="shared" si="23"/>
        <v>9</v>
      </c>
      <c r="E361" s="20">
        <f>E349*(1+VLookups!$C$8)</f>
        <v>23206.031825821716</v>
      </c>
      <c r="F361" s="20">
        <f>-E361*VLookups!$C$10*2</f>
        <v>-1392.3619095493029</v>
      </c>
      <c r="G361" s="19">
        <v>0</v>
      </c>
      <c r="H361" s="20">
        <f>(-VLookups!$C$13)*(E361+F361/2)</f>
        <v>-6550.3666034746966</v>
      </c>
      <c r="I361" s="19">
        <v>0</v>
      </c>
      <c r="J361" s="19">
        <v>0</v>
      </c>
      <c r="K361" s="19">
        <v>0</v>
      </c>
      <c r="L361" s="19">
        <v>0</v>
      </c>
      <c r="M361" s="19">
        <v>0</v>
      </c>
      <c r="N361" s="20" t="s">
        <v>36</v>
      </c>
      <c r="O361" s="19">
        <v>0</v>
      </c>
      <c r="P361" s="20">
        <f>P360-VLookups!$C$42</f>
        <v>-274</v>
      </c>
      <c r="Q361" s="22">
        <v>117</v>
      </c>
      <c r="R361" s="21"/>
      <c r="S361" s="20">
        <f>VLookups!$C$50</f>
        <v>-3580.614715990946</v>
      </c>
      <c r="T361" s="19">
        <v>0</v>
      </c>
      <c r="U361" s="9">
        <v>213</v>
      </c>
      <c r="V361" s="21">
        <f>V360-VLookups!$C$54</f>
        <v>-2285</v>
      </c>
      <c r="W361" s="21">
        <f>-VLookups!$C$60</f>
        <v>-300</v>
      </c>
      <c r="X361" s="21">
        <f>-[1]VLookups!$C$62</f>
        <v>-150</v>
      </c>
      <c r="Y361" s="20">
        <f>Y360*(1+VLookups!$C$57/12)</f>
        <v>-394.47635999046298</v>
      </c>
      <c r="Z361" s="9" t="s">
        <v>36</v>
      </c>
      <c r="AA361" s="9" t="s">
        <v>36</v>
      </c>
      <c r="AB361" s="20">
        <f t="shared" si="20"/>
        <v>8975.3931915909579</v>
      </c>
      <c r="AC361" s="20">
        <f t="shared" si="21"/>
        <v>1482626.0785060138</v>
      </c>
    </row>
    <row r="362" spans="2:29" x14ac:dyDescent="0.25">
      <c r="B362" s="9">
        <v>358</v>
      </c>
      <c r="C362" s="9">
        <f t="shared" si="22"/>
        <v>52</v>
      </c>
      <c r="D362" s="9">
        <f t="shared" si="23"/>
        <v>10</v>
      </c>
      <c r="E362" s="20">
        <f>E350*(1+VLookups!$C$8)</f>
        <v>23206.031825821716</v>
      </c>
      <c r="F362" s="20">
        <f>-E362*VLookups!$C$10*2</f>
        <v>-1392.3619095493029</v>
      </c>
      <c r="G362" s="19">
        <v>0</v>
      </c>
      <c r="H362" s="20">
        <f>(-VLookups!$C$13)*(E362+F362/2)</f>
        <v>-6550.3666034746966</v>
      </c>
      <c r="I362" s="19">
        <v>0</v>
      </c>
      <c r="J362" s="19">
        <v>0</v>
      </c>
      <c r="K362" s="19">
        <v>0</v>
      </c>
      <c r="L362" s="19">
        <v>0</v>
      </c>
      <c r="M362" s="19">
        <v>0</v>
      </c>
      <c r="N362" s="20" t="s">
        <v>36</v>
      </c>
      <c r="O362" s="19">
        <v>0</v>
      </c>
      <c r="P362" s="20">
        <f>P361-VLookups!$C$42</f>
        <v>-275.5</v>
      </c>
      <c r="Q362" s="22">
        <v>118</v>
      </c>
      <c r="R362" s="21"/>
      <c r="S362" s="20">
        <f>VLookups!$C$50</f>
        <v>-3580.614715990946</v>
      </c>
      <c r="T362" s="19">
        <v>0</v>
      </c>
      <c r="U362" s="9">
        <v>214</v>
      </c>
      <c r="V362" s="21">
        <f>V361-VLookups!$C$54</f>
        <v>-2290</v>
      </c>
      <c r="W362" s="21">
        <f>-VLookups!$C$60</f>
        <v>-300</v>
      </c>
      <c r="X362" s="21">
        <f>-[1]VLookups!$C$62</f>
        <v>-150</v>
      </c>
      <c r="Y362" s="20">
        <f>Y361*(1+VLookups!$C$57/12)</f>
        <v>-395.62691604043516</v>
      </c>
      <c r="Z362" s="9" t="s">
        <v>36</v>
      </c>
      <c r="AA362" s="9" t="s">
        <v>36</v>
      </c>
      <c r="AB362" s="20">
        <f t="shared" si="20"/>
        <v>8967.7426355409862</v>
      </c>
      <c r="AC362" s="20">
        <f t="shared" si="21"/>
        <v>1494064.8646057316</v>
      </c>
    </row>
    <row r="363" spans="2:29" x14ac:dyDescent="0.25">
      <c r="B363" s="9">
        <v>359</v>
      </c>
      <c r="C363" s="9">
        <f t="shared" si="22"/>
        <v>52</v>
      </c>
      <c r="D363" s="9">
        <f t="shared" si="23"/>
        <v>11</v>
      </c>
      <c r="E363" s="20">
        <f>E351*(1+VLookups!$C$8)</f>
        <v>23206.031825821716</v>
      </c>
      <c r="F363" s="20">
        <f>-E363*VLookups!$C$10*2</f>
        <v>-1392.3619095493029</v>
      </c>
      <c r="G363" s="19">
        <v>0</v>
      </c>
      <c r="H363" s="20">
        <f>(-VLookups!$C$13)*(E363+F363/2)</f>
        <v>-6550.3666034746966</v>
      </c>
      <c r="I363" s="19">
        <v>0</v>
      </c>
      <c r="J363" s="19">
        <v>0</v>
      </c>
      <c r="K363" s="19">
        <v>0</v>
      </c>
      <c r="L363" s="19">
        <v>0</v>
      </c>
      <c r="M363" s="19">
        <v>0</v>
      </c>
      <c r="N363" s="20" t="s">
        <v>36</v>
      </c>
      <c r="O363" s="19">
        <v>0</v>
      </c>
      <c r="P363" s="20">
        <f>P362-VLookups!$C$42</f>
        <v>-277</v>
      </c>
      <c r="Q363" s="22">
        <v>119</v>
      </c>
      <c r="R363" s="21"/>
      <c r="S363" s="20">
        <f>VLookups!$C$50</f>
        <v>-3580.614715990946</v>
      </c>
      <c r="T363" s="19">
        <v>0</v>
      </c>
      <c r="U363" s="9">
        <v>215</v>
      </c>
      <c r="V363" s="21">
        <f>V362-VLookups!$C$54</f>
        <v>-2295</v>
      </c>
      <c r="W363" s="21">
        <f>-VLookups!$C$60</f>
        <v>-300</v>
      </c>
      <c r="X363" s="21">
        <f>-[1]VLookups!$C$62</f>
        <v>-150</v>
      </c>
      <c r="Y363" s="20">
        <f>Y362*(1+VLookups!$C$57/12)</f>
        <v>-396.78082787888644</v>
      </c>
      <c r="Z363" s="9" t="s">
        <v>36</v>
      </c>
      <c r="AA363" s="9" t="s">
        <v>36</v>
      </c>
      <c r="AB363" s="20">
        <f t="shared" si="20"/>
        <v>8960.0887237025345</v>
      </c>
      <c r="AC363" s="20">
        <f t="shared" si="21"/>
        <v>1505515.0614371104</v>
      </c>
    </row>
    <row r="364" spans="2:29" x14ac:dyDescent="0.25">
      <c r="B364" s="9">
        <v>360</v>
      </c>
      <c r="C364" s="9">
        <f t="shared" si="22"/>
        <v>53</v>
      </c>
      <c r="D364" s="9">
        <f t="shared" si="23"/>
        <v>0</v>
      </c>
      <c r="E364" s="20">
        <f>E352*(1+VLookups!$C$8)</f>
        <v>24018.242939725475</v>
      </c>
      <c r="F364" s="20">
        <f>-E364*VLookups!$C$10*2</f>
        <v>-1441.0945763835284</v>
      </c>
      <c r="G364" s="19">
        <v>0</v>
      </c>
      <c r="H364" s="20">
        <f>(-VLookups!$C$13)*(E364+F364/2)</f>
        <v>-6779.6294345963106</v>
      </c>
      <c r="I364" s="19">
        <v>0</v>
      </c>
      <c r="J364" s="19">
        <v>0</v>
      </c>
      <c r="K364" s="19">
        <v>0</v>
      </c>
      <c r="L364" s="19">
        <v>0</v>
      </c>
      <c r="M364" s="19">
        <v>0</v>
      </c>
      <c r="N364" s="20" t="s">
        <v>36</v>
      </c>
      <c r="O364" s="19">
        <v>0</v>
      </c>
      <c r="P364" s="20">
        <f>P363-VLookups!$C$42</f>
        <v>-278.5</v>
      </c>
      <c r="Q364" s="22">
        <v>120</v>
      </c>
      <c r="R364" s="21"/>
      <c r="S364" s="20">
        <f>VLookups!$C$50</f>
        <v>-3580.614715990946</v>
      </c>
      <c r="T364" s="19">
        <v>0</v>
      </c>
      <c r="U364" s="9">
        <v>216</v>
      </c>
      <c r="V364" s="21">
        <f>V363-VLookups!$C$54</f>
        <v>-2300</v>
      </c>
      <c r="W364" s="21">
        <f>-VLookups!$C$60</f>
        <v>-300</v>
      </c>
      <c r="X364" s="21">
        <f>-[1]VLookups!$C$62</f>
        <v>-150</v>
      </c>
      <c r="Y364" s="20">
        <f>Y363*(1+VLookups!$C$57/12)</f>
        <v>-397.93810529353323</v>
      </c>
      <c r="Z364" s="9" t="s">
        <v>36</v>
      </c>
      <c r="AA364" s="9" t="s">
        <v>36</v>
      </c>
      <c r="AB364" s="20">
        <f t="shared" si="20"/>
        <v>9511.0133956529226</v>
      </c>
      <c r="AC364" s="20">
        <f t="shared" si="21"/>
        <v>1517535.2666018251</v>
      </c>
    </row>
    <row r="365" spans="2:29" x14ac:dyDescent="0.25">
      <c r="B365" s="9">
        <v>361</v>
      </c>
      <c r="C365" s="9">
        <f t="shared" si="22"/>
        <v>53</v>
      </c>
      <c r="D365" s="9">
        <f t="shared" si="23"/>
        <v>1</v>
      </c>
      <c r="E365" s="20">
        <f>E353*(1+VLookups!$C$8)</f>
        <v>24018.242939725475</v>
      </c>
      <c r="F365" s="20">
        <f>-E365*VLookups!$C$10*2</f>
        <v>-1441.0945763835284</v>
      </c>
      <c r="G365" s="19">
        <v>0</v>
      </c>
      <c r="H365" s="20">
        <f>(-VLookups!$C$13)*(E365+F365/2)</f>
        <v>-6779.6294345963106</v>
      </c>
      <c r="I365" s="19">
        <v>0</v>
      </c>
      <c r="J365" s="19">
        <v>0</v>
      </c>
      <c r="K365" s="19">
        <v>0</v>
      </c>
      <c r="L365" s="19">
        <v>0</v>
      </c>
      <c r="M365" s="19">
        <v>0</v>
      </c>
      <c r="N365" s="20" t="s">
        <v>36</v>
      </c>
      <c r="O365" s="19">
        <v>0</v>
      </c>
      <c r="P365" s="20">
        <f>P364-VLookups!$C$42</f>
        <v>-280</v>
      </c>
      <c r="Q365" s="22">
        <v>121</v>
      </c>
      <c r="R365" s="21"/>
      <c r="S365" s="20">
        <f>VLookups!$C$50</f>
        <v>-3580.614715990946</v>
      </c>
      <c r="T365" s="19">
        <v>0</v>
      </c>
      <c r="U365" s="9">
        <v>217</v>
      </c>
      <c r="V365" s="21">
        <f>V364-VLookups!$C$54</f>
        <v>-2305</v>
      </c>
      <c r="W365" s="21">
        <f>-VLookups!$C$60</f>
        <v>-300</v>
      </c>
      <c r="X365" s="21">
        <f>-[1]VLookups!$C$62</f>
        <v>-150</v>
      </c>
      <c r="Y365" s="20">
        <f>Y364*(1+VLookups!$C$57/12)</f>
        <v>-399.09875810063937</v>
      </c>
      <c r="Z365" s="9" t="s">
        <v>36</v>
      </c>
      <c r="AA365" s="9" t="s">
        <v>36</v>
      </c>
      <c r="AB365" s="20">
        <f t="shared" si="20"/>
        <v>9503.3527428458165</v>
      </c>
      <c r="AC365" s="20">
        <f t="shared" si="21"/>
        <v>1529567.8447890074</v>
      </c>
    </row>
    <row r="366" spans="2:29" x14ac:dyDescent="0.25">
      <c r="B366" s="9">
        <v>362</v>
      </c>
      <c r="C366" s="9">
        <f t="shared" si="22"/>
        <v>53</v>
      </c>
      <c r="D366" s="9">
        <f t="shared" si="23"/>
        <v>2</v>
      </c>
      <c r="E366" s="20">
        <f>E354*(1+VLookups!$C$8)</f>
        <v>24018.242939725475</v>
      </c>
      <c r="F366" s="20">
        <f>-E366*VLookups!$C$10*2</f>
        <v>-1441.0945763835284</v>
      </c>
      <c r="G366" s="19">
        <v>0</v>
      </c>
      <c r="H366" s="20">
        <f>(-VLookups!$C$13)*(E366+F366/2)</f>
        <v>-6779.6294345963106</v>
      </c>
      <c r="I366" s="19">
        <v>0</v>
      </c>
      <c r="J366" s="19">
        <v>0</v>
      </c>
      <c r="K366" s="19">
        <v>0</v>
      </c>
      <c r="L366" s="19">
        <v>0</v>
      </c>
      <c r="M366" s="19">
        <v>0</v>
      </c>
      <c r="N366" s="20" t="s">
        <v>36</v>
      </c>
      <c r="O366" s="19">
        <v>0</v>
      </c>
      <c r="P366" s="20">
        <f>P365-VLookups!$C$42</f>
        <v>-281.5</v>
      </c>
      <c r="Q366" s="22">
        <v>122</v>
      </c>
      <c r="R366" s="21"/>
      <c r="S366" s="20">
        <f>VLookups!$C$50</f>
        <v>-3580.614715990946</v>
      </c>
      <c r="T366" s="19">
        <v>0</v>
      </c>
      <c r="U366" s="9">
        <v>218</v>
      </c>
      <c r="V366" s="21">
        <f>V365-VLookups!$C$54</f>
        <v>-2310</v>
      </c>
      <c r="W366" s="21">
        <f>-VLookups!$C$60</f>
        <v>-300</v>
      </c>
      <c r="X366" s="21">
        <f>-[1]VLookups!$C$62</f>
        <v>-150</v>
      </c>
      <c r="Y366" s="20">
        <f>Y365*(1+VLookups!$C$57/12)</f>
        <v>-400.26279614509957</v>
      </c>
      <c r="Z366" s="9" t="s">
        <v>36</v>
      </c>
      <c r="AA366" s="9" t="s">
        <v>36</v>
      </c>
      <c r="AB366" s="20">
        <f t="shared" si="20"/>
        <v>9495.6887048013559</v>
      </c>
      <c r="AC366" s="20">
        <f t="shared" si="21"/>
        <v>1541612.8132351239</v>
      </c>
    </row>
    <row r="367" spans="2:29" x14ac:dyDescent="0.25">
      <c r="B367" s="9">
        <v>363</v>
      </c>
      <c r="C367" s="9">
        <f t="shared" si="22"/>
        <v>53</v>
      </c>
      <c r="D367" s="9">
        <f t="shared" si="23"/>
        <v>3</v>
      </c>
      <c r="E367" s="20">
        <f>E355*(1+VLookups!$C$8)</f>
        <v>24018.242939725475</v>
      </c>
      <c r="F367" s="20">
        <f>-E367*VLookups!$C$10*2</f>
        <v>-1441.0945763835284</v>
      </c>
      <c r="G367" s="19">
        <v>0</v>
      </c>
      <c r="H367" s="20">
        <f>(-VLookups!$C$13)*(E367+F367/2)</f>
        <v>-6779.6294345963106</v>
      </c>
      <c r="I367" s="19">
        <v>0</v>
      </c>
      <c r="J367" s="19">
        <v>0</v>
      </c>
      <c r="K367" s="19">
        <v>0</v>
      </c>
      <c r="L367" s="19">
        <v>0</v>
      </c>
      <c r="M367" s="19">
        <v>0</v>
      </c>
      <c r="N367" s="20" t="s">
        <v>36</v>
      </c>
      <c r="O367" s="19">
        <v>0</v>
      </c>
      <c r="P367" s="20">
        <f>P366-VLookups!$C$42</f>
        <v>-283</v>
      </c>
      <c r="Q367" s="22">
        <v>123</v>
      </c>
      <c r="R367" s="21"/>
      <c r="S367" s="20">
        <f>VLookups!$C$50</f>
        <v>-3580.614715990946</v>
      </c>
      <c r="T367" s="19">
        <v>0</v>
      </c>
      <c r="U367" s="9">
        <v>219</v>
      </c>
      <c r="V367" s="21">
        <f>V366-VLookups!$C$54</f>
        <v>-2315</v>
      </c>
      <c r="W367" s="21">
        <f>-VLookups!$C$60</f>
        <v>-300</v>
      </c>
      <c r="X367" s="21">
        <f>-[1]VLookups!$C$62</f>
        <v>-150</v>
      </c>
      <c r="Y367" s="20">
        <f>Y366*(1+VLookups!$C$57/12)</f>
        <v>-401.4302293005228</v>
      </c>
      <c r="Z367" s="9" t="s">
        <v>36</v>
      </c>
      <c r="AA367" s="9" t="s">
        <v>36</v>
      </c>
      <c r="AB367" s="20">
        <f t="shared" si="20"/>
        <v>9488.0212716459337</v>
      </c>
      <c r="AC367" s="20">
        <f t="shared" si="21"/>
        <v>1553670.1891954951</v>
      </c>
    </row>
    <row r="368" spans="2:29" x14ac:dyDescent="0.25">
      <c r="B368" s="9">
        <v>364</v>
      </c>
      <c r="C368" s="9">
        <f t="shared" si="22"/>
        <v>53</v>
      </c>
      <c r="D368" s="9">
        <f t="shared" si="23"/>
        <v>4</v>
      </c>
      <c r="E368" s="20">
        <f>E356*(1+VLookups!$C$8)</f>
        <v>24018.242939725475</v>
      </c>
      <c r="F368" s="20">
        <f>-E368*VLookups!$C$10*2</f>
        <v>-1441.0945763835284</v>
      </c>
      <c r="G368" s="19">
        <v>0</v>
      </c>
      <c r="H368" s="20">
        <f>(-VLookups!$C$13)*(E368+F368/2)</f>
        <v>-6779.6294345963106</v>
      </c>
      <c r="I368" s="19">
        <v>0</v>
      </c>
      <c r="J368" s="19">
        <v>0</v>
      </c>
      <c r="K368" s="19">
        <v>0</v>
      </c>
      <c r="L368" s="19">
        <v>0</v>
      </c>
      <c r="M368" s="19">
        <v>0</v>
      </c>
      <c r="N368" s="20" t="s">
        <v>36</v>
      </c>
      <c r="O368" s="19">
        <v>0</v>
      </c>
      <c r="P368" s="20">
        <f>P367-VLookups!$C$42</f>
        <v>-284.5</v>
      </c>
      <c r="Q368" s="22">
        <v>124</v>
      </c>
      <c r="R368" s="21"/>
      <c r="S368" s="20">
        <f>VLookups!$C$50</f>
        <v>-3580.614715990946</v>
      </c>
      <c r="T368" s="19">
        <v>0</v>
      </c>
      <c r="U368" s="9">
        <v>220</v>
      </c>
      <c r="V368" s="21">
        <f>V367-VLookups!$C$54</f>
        <v>-2320</v>
      </c>
      <c r="W368" s="21">
        <f>-VLookups!$C$60</f>
        <v>-300</v>
      </c>
      <c r="X368" s="21">
        <f>-[1]VLookups!$C$62</f>
        <v>-150</v>
      </c>
      <c r="Y368" s="20">
        <f>Y367*(1+VLookups!$C$57/12)</f>
        <v>-402.60106746931598</v>
      </c>
      <c r="Z368" s="9" t="s">
        <v>36</v>
      </c>
      <c r="AA368" s="9" t="s">
        <v>36</v>
      </c>
      <c r="AB368" s="20">
        <f t="shared" si="20"/>
        <v>9480.3504334771405</v>
      </c>
      <c r="AC368" s="20">
        <f t="shared" si="21"/>
        <v>1565739.9899442983</v>
      </c>
    </row>
    <row r="369" spans="2:29" x14ac:dyDescent="0.25">
      <c r="B369" s="9">
        <v>365</v>
      </c>
      <c r="C369" s="9">
        <f t="shared" si="22"/>
        <v>53</v>
      </c>
      <c r="D369" s="9">
        <f t="shared" si="23"/>
        <v>5</v>
      </c>
      <c r="E369" s="20">
        <f>E357*(1+VLookups!$C$8)</f>
        <v>24018.242939725475</v>
      </c>
      <c r="F369" s="20">
        <f>-E369*VLookups!$C$10*2</f>
        <v>-1441.0945763835284</v>
      </c>
      <c r="G369" s="19">
        <v>0</v>
      </c>
      <c r="H369" s="20">
        <f>(-VLookups!$C$13)*(E369+F369/2)</f>
        <v>-6779.6294345963106</v>
      </c>
      <c r="I369" s="19">
        <v>0</v>
      </c>
      <c r="J369" s="19">
        <v>0</v>
      </c>
      <c r="K369" s="19">
        <v>0</v>
      </c>
      <c r="L369" s="19">
        <v>0</v>
      </c>
      <c r="M369" s="19">
        <v>0</v>
      </c>
      <c r="N369" s="20" t="s">
        <v>36</v>
      </c>
      <c r="O369" s="19">
        <v>0</v>
      </c>
      <c r="P369" s="20">
        <f>P368-VLookups!$C$42</f>
        <v>-286</v>
      </c>
      <c r="Q369" s="22">
        <v>125</v>
      </c>
      <c r="R369" s="21"/>
      <c r="S369" s="20">
        <f>VLookups!$C$50</f>
        <v>-3580.614715990946</v>
      </c>
      <c r="T369" s="19">
        <v>0</v>
      </c>
      <c r="U369" s="9">
        <v>221</v>
      </c>
      <c r="V369" s="21">
        <f>V368-VLookups!$C$54</f>
        <v>-2325</v>
      </c>
      <c r="W369" s="21">
        <f>-VLookups!$C$60</f>
        <v>-300</v>
      </c>
      <c r="X369" s="21">
        <f>-[1]VLookups!$C$62</f>
        <v>-150</v>
      </c>
      <c r="Y369" s="20">
        <f>Y368*(1+VLookups!$C$57/12)</f>
        <v>-403.77532058276813</v>
      </c>
      <c r="Z369" s="9" t="s">
        <v>36</v>
      </c>
      <c r="AA369" s="9" t="s">
        <v>36</v>
      </c>
      <c r="AB369" s="20">
        <f t="shared" si="20"/>
        <v>9472.6761803636873</v>
      </c>
      <c r="AC369" s="20">
        <f t="shared" si="21"/>
        <v>1577822.2327745692</v>
      </c>
    </row>
    <row r="370" spans="2:29" x14ac:dyDescent="0.25">
      <c r="B370" s="9">
        <v>366</v>
      </c>
      <c r="C370" s="9">
        <f t="shared" si="22"/>
        <v>53</v>
      </c>
      <c r="D370" s="9">
        <f t="shared" si="23"/>
        <v>6</v>
      </c>
      <c r="E370" s="20">
        <f>E358*(1+VLookups!$C$8)</f>
        <v>24018.242939725475</v>
      </c>
      <c r="F370" s="20">
        <f>-E370*VLookups!$C$10*2</f>
        <v>-1441.0945763835284</v>
      </c>
      <c r="G370" s="19">
        <v>0</v>
      </c>
      <c r="H370" s="20">
        <f>(-VLookups!$C$13)*(E370+F370/2)</f>
        <v>-6779.6294345963106</v>
      </c>
      <c r="I370" s="19">
        <v>0</v>
      </c>
      <c r="J370" s="19">
        <v>0</v>
      </c>
      <c r="K370" s="19">
        <v>0</v>
      </c>
      <c r="L370" s="19">
        <v>0</v>
      </c>
      <c r="M370" s="19">
        <v>0</v>
      </c>
      <c r="N370" s="20" t="s">
        <v>36</v>
      </c>
      <c r="O370" s="19">
        <v>0</v>
      </c>
      <c r="P370" s="20">
        <f>P369-VLookups!$C$42</f>
        <v>-287.5</v>
      </c>
      <c r="Q370" s="22">
        <v>126</v>
      </c>
      <c r="R370" s="21"/>
      <c r="S370" s="20">
        <f>VLookups!$C$50</f>
        <v>-3580.614715990946</v>
      </c>
      <c r="T370" s="19">
        <v>0</v>
      </c>
      <c r="U370" s="9">
        <v>222</v>
      </c>
      <c r="V370" s="21">
        <f>V369-VLookups!$C$54</f>
        <v>-2330</v>
      </c>
      <c r="W370" s="21">
        <f>-VLookups!$C$60</f>
        <v>-300</v>
      </c>
      <c r="X370" s="21">
        <f>-[1]VLookups!$C$62</f>
        <v>-150</v>
      </c>
      <c r="Y370" s="20">
        <f>Y369*(1+VLookups!$C$57/12)</f>
        <v>-404.95299860113454</v>
      </c>
      <c r="Z370" s="9" t="s">
        <v>36</v>
      </c>
      <c r="AA370" s="9" t="s">
        <v>36</v>
      </c>
      <c r="AB370" s="20">
        <f t="shared" si="20"/>
        <v>9464.998502345321</v>
      </c>
      <c r="AC370" s="20">
        <f t="shared" si="21"/>
        <v>1589916.9349982054</v>
      </c>
    </row>
    <row r="371" spans="2:29" x14ac:dyDescent="0.25">
      <c r="B371" s="9">
        <v>367</v>
      </c>
      <c r="C371" s="9">
        <f t="shared" si="22"/>
        <v>53</v>
      </c>
      <c r="D371" s="9">
        <f t="shared" si="23"/>
        <v>7</v>
      </c>
      <c r="E371" s="20">
        <f>E359*(1+VLookups!$C$8)</f>
        <v>24018.242939725475</v>
      </c>
      <c r="F371" s="20">
        <f>-E371*VLookups!$C$10*2</f>
        <v>-1441.0945763835284</v>
      </c>
      <c r="G371" s="19">
        <v>0</v>
      </c>
      <c r="H371" s="20">
        <f>(-VLookups!$C$13)*(E371+F371/2)</f>
        <v>-6779.6294345963106</v>
      </c>
      <c r="I371" s="19">
        <v>0</v>
      </c>
      <c r="J371" s="19">
        <v>0</v>
      </c>
      <c r="K371" s="19">
        <v>0</v>
      </c>
      <c r="L371" s="19">
        <v>0</v>
      </c>
      <c r="M371" s="19">
        <v>0</v>
      </c>
      <c r="N371" s="20" t="s">
        <v>36</v>
      </c>
      <c r="O371" s="19">
        <v>0</v>
      </c>
      <c r="P371" s="20">
        <f>P370-VLookups!$C$42</f>
        <v>-289</v>
      </c>
      <c r="Q371" s="22">
        <v>127</v>
      </c>
      <c r="R371" s="21"/>
      <c r="S371" s="20">
        <f>VLookups!$C$50</f>
        <v>-3580.614715990946</v>
      </c>
      <c r="T371" s="19">
        <v>0</v>
      </c>
      <c r="U371" s="9">
        <v>223</v>
      </c>
      <c r="V371" s="21">
        <f>V370-VLookups!$C$54</f>
        <v>-2335</v>
      </c>
      <c r="W371" s="21">
        <f>-VLookups!$C$60</f>
        <v>-300</v>
      </c>
      <c r="X371" s="21">
        <f>-[1]VLookups!$C$62</f>
        <v>-150</v>
      </c>
      <c r="Y371" s="20">
        <f>Y370*(1+VLookups!$C$57/12)</f>
        <v>-406.13411151372117</v>
      </c>
      <c r="Z371" s="9" t="s">
        <v>36</v>
      </c>
      <c r="AA371" s="9" t="s">
        <v>36</v>
      </c>
      <c r="AB371" s="20">
        <f t="shared" si="20"/>
        <v>9457.3173894327338</v>
      </c>
      <c r="AC371" s="20">
        <f t="shared" si="21"/>
        <v>1602024.1139459687</v>
      </c>
    </row>
    <row r="372" spans="2:29" x14ac:dyDescent="0.25">
      <c r="B372" s="9">
        <v>368</v>
      </c>
      <c r="C372" s="9">
        <f t="shared" si="22"/>
        <v>53</v>
      </c>
      <c r="D372" s="9">
        <f t="shared" si="23"/>
        <v>8</v>
      </c>
      <c r="E372" s="20">
        <f>E360*(1+VLookups!$C$8)</f>
        <v>24018.242939725475</v>
      </c>
      <c r="F372" s="20">
        <f>-E372*VLookups!$C$10*2</f>
        <v>-1441.0945763835284</v>
      </c>
      <c r="G372" s="19">
        <v>0</v>
      </c>
      <c r="H372" s="20">
        <f>(-VLookups!$C$13)*(E372+F372/2)</f>
        <v>-6779.6294345963106</v>
      </c>
      <c r="I372" s="19">
        <v>0</v>
      </c>
      <c r="J372" s="19">
        <v>0</v>
      </c>
      <c r="K372" s="19">
        <v>0</v>
      </c>
      <c r="L372" s="19">
        <v>0</v>
      </c>
      <c r="M372" s="19">
        <v>0</v>
      </c>
      <c r="N372" s="20" t="s">
        <v>36</v>
      </c>
      <c r="O372" s="19">
        <v>0</v>
      </c>
      <c r="P372" s="20">
        <f>P371-VLookups!$C$42</f>
        <v>-290.5</v>
      </c>
      <c r="Q372" s="22">
        <v>128</v>
      </c>
      <c r="R372" s="21"/>
      <c r="S372" s="20">
        <f>VLookups!$C$50</f>
        <v>-3580.614715990946</v>
      </c>
      <c r="T372" s="19">
        <v>0</v>
      </c>
      <c r="U372" s="9">
        <v>224</v>
      </c>
      <c r="V372" s="21">
        <f>V371-VLookups!$C$54</f>
        <v>-2340</v>
      </c>
      <c r="W372" s="21">
        <f>-VLookups!$C$60</f>
        <v>-300</v>
      </c>
      <c r="X372" s="21">
        <f>-[1]VLookups!$C$62</f>
        <v>-150</v>
      </c>
      <c r="Y372" s="20">
        <f>Y371*(1+VLookups!$C$57/12)</f>
        <v>-407.31866933896953</v>
      </c>
      <c r="Z372" s="9" t="s">
        <v>36</v>
      </c>
      <c r="AA372" s="9" t="s">
        <v>36</v>
      </c>
      <c r="AB372" s="20">
        <f t="shared" si="20"/>
        <v>9449.6328316074869</v>
      </c>
      <c r="AC372" s="20">
        <f t="shared" si="21"/>
        <v>1614143.7869674861</v>
      </c>
    </row>
    <row r="373" spans="2:29" x14ac:dyDescent="0.25">
      <c r="B373" s="9">
        <v>369</v>
      </c>
      <c r="C373" s="9">
        <f t="shared" si="22"/>
        <v>53</v>
      </c>
      <c r="D373" s="9">
        <f t="shared" si="23"/>
        <v>9</v>
      </c>
      <c r="E373" s="20">
        <f>E361*(1+VLookups!$C$8)</f>
        <v>24018.242939725475</v>
      </c>
      <c r="F373" s="20">
        <f>-E373*VLookups!$C$10*2</f>
        <v>-1441.0945763835284</v>
      </c>
      <c r="G373" s="19">
        <v>0</v>
      </c>
      <c r="H373" s="20">
        <f>(-VLookups!$C$13)*(E373+F373/2)</f>
        <v>-6779.6294345963106</v>
      </c>
      <c r="I373" s="19">
        <v>0</v>
      </c>
      <c r="J373" s="19">
        <v>0</v>
      </c>
      <c r="K373" s="19">
        <v>0</v>
      </c>
      <c r="L373" s="19">
        <v>0</v>
      </c>
      <c r="M373" s="19">
        <v>0</v>
      </c>
      <c r="N373" s="20" t="s">
        <v>36</v>
      </c>
      <c r="O373" s="19">
        <v>0</v>
      </c>
      <c r="P373" s="20">
        <f>P372-VLookups!$C$42</f>
        <v>-292</v>
      </c>
      <c r="Q373" s="22">
        <v>129</v>
      </c>
      <c r="R373" s="21"/>
      <c r="S373" s="20">
        <f>VLookups!$C$50</f>
        <v>-3580.614715990946</v>
      </c>
      <c r="T373" s="19">
        <v>0</v>
      </c>
      <c r="U373" s="9">
        <v>225</v>
      </c>
      <c r="V373" s="21">
        <f>V372-VLookups!$C$54</f>
        <v>-2345</v>
      </c>
      <c r="W373" s="21">
        <f>-VLookups!$C$60</f>
        <v>-300</v>
      </c>
      <c r="X373" s="21">
        <f>-[1]VLookups!$C$62</f>
        <v>-150</v>
      </c>
      <c r="Y373" s="20">
        <f>Y372*(1+VLookups!$C$57/12)</f>
        <v>-408.50668212454156</v>
      </c>
      <c r="Z373" s="9" t="s">
        <v>36</v>
      </c>
      <c r="AA373" s="9" t="s">
        <v>36</v>
      </c>
      <c r="AB373" s="20">
        <f t="shared" si="20"/>
        <v>9441.9448188219139</v>
      </c>
      <c r="AC373" s="20">
        <f t="shared" si="21"/>
        <v>1626275.9714312539</v>
      </c>
    </row>
    <row r="374" spans="2:29" x14ac:dyDescent="0.25">
      <c r="B374" s="9">
        <v>370</v>
      </c>
      <c r="C374" s="9">
        <f t="shared" si="22"/>
        <v>53</v>
      </c>
      <c r="D374" s="9">
        <f t="shared" si="23"/>
        <v>10</v>
      </c>
      <c r="E374" s="20">
        <f>E362*(1+VLookups!$C$8)</f>
        <v>24018.242939725475</v>
      </c>
      <c r="F374" s="20">
        <f>-E374*VLookups!$C$10*2</f>
        <v>-1441.0945763835284</v>
      </c>
      <c r="G374" s="19">
        <v>0</v>
      </c>
      <c r="H374" s="20">
        <f>(-VLookups!$C$13)*(E374+F374/2)</f>
        <v>-6779.6294345963106</v>
      </c>
      <c r="I374" s="19">
        <v>0</v>
      </c>
      <c r="J374" s="19">
        <v>0</v>
      </c>
      <c r="K374" s="19">
        <v>0</v>
      </c>
      <c r="L374" s="19">
        <v>0</v>
      </c>
      <c r="M374" s="19">
        <v>0</v>
      </c>
      <c r="N374" s="20" t="s">
        <v>36</v>
      </c>
      <c r="O374" s="19">
        <v>0</v>
      </c>
      <c r="P374" s="20">
        <f>P373-VLookups!$C$42</f>
        <v>-293.5</v>
      </c>
      <c r="Q374" s="22">
        <v>130</v>
      </c>
      <c r="R374" s="21"/>
      <c r="S374" s="20">
        <f>VLookups!$C$50</f>
        <v>-3580.614715990946</v>
      </c>
      <c r="T374" s="19">
        <v>0</v>
      </c>
      <c r="U374" s="9">
        <v>226</v>
      </c>
      <c r="V374" s="21">
        <f>V373-VLookups!$C$54</f>
        <v>-2350</v>
      </c>
      <c r="W374" s="21">
        <f>-VLookups!$C$60</f>
        <v>-300</v>
      </c>
      <c r="X374" s="21">
        <f>-[1]VLookups!$C$62</f>
        <v>-150</v>
      </c>
      <c r="Y374" s="20">
        <f>Y373*(1+VLookups!$C$57/12)</f>
        <v>-409.6981599474048</v>
      </c>
      <c r="Z374" s="9" t="s">
        <v>36</v>
      </c>
      <c r="AA374" s="9" t="s">
        <v>36</v>
      </c>
      <c r="AB374" s="20">
        <f t="shared" si="20"/>
        <v>9434.2533409990501</v>
      </c>
      <c r="AC374" s="20">
        <f t="shared" si="21"/>
        <v>1638420.6847246385</v>
      </c>
    </row>
    <row r="375" spans="2:29" x14ac:dyDescent="0.25">
      <c r="B375" s="9">
        <v>371</v>
      </c>
      <c r="C375" s="9">
        <f t="shared" si="22"/>
        <v>53</v>
      </c>
      <c r="D375" s="9">
        <f t="shared" si="23"/>
        <v>11</v>
      </c>
      <c r="E375" s="20">
        <f>E363*(1+VLookups!$C$8)</f>
        <v>24018.242939725475</v>
      </c>
      <c r="F375" s="20">
        <f>-E375*VLookups!$C$10*2</f>
        <v>-1441.0945763835284</v>
      </c>
      <c r="G375" s="19">
        <v>0</v>
      </c>
      <c r="H375" s="20">
        <f>(-VLookups!$C$13)*(E375+F375/2)</f>
        <v>-6779.6294345963106</v>
      </c>
      <c r="I375" s="19">
        <v>0</v>
      </c>
      <c r="J375" s="19">
        <v>0</v>
      </c>
      <c r="K375" s="19">
        <v>0</v>
      </c>
      <c r="L375" s="19">
        <v>0</v>
      </c>
      <c r="M375" s="19">
        <v>0</v>
      </c>
      <c r="N375" s="20" t="s">
        <v>36</v>
      </c>
      <c r="O375" s="19">
        <v>0</v>
      </c>
      <c r="P375" s="20">
        <f>P374-VLookups!$C$42</f>
        <v>-295</v>
      </c>
      <c r="Q375" s="22">
        <v>131</v>
      </c>
      <c r="R375" s="21"/>
      <c r="S375" s="20">
        <f>VLookups!$C$50</f>
        <v>-3580.614715990946</v>
      </c>
      <c r="T375" s="19">
        <v>0</v>
      </c>
      <c r="U375" s="9">
        <v>227</v>
      </c>
      <c r="V375" s="21">
        <f>V374-VLookups!$C$54</f>
        <v>-2355</v>
      </c>
      <c r="W375" s="21">
        <f>-VLookups!$C$60</f>
        <v>-300</v>
      </c>
      <c r="X375" s="21">
        <f>-[1]VLookups!$C$62</f>
        <v>-150</v>
      </c>
      <c r="Y375" s="20">
        <f>Y374*(1+VLookups!$C$57/12)</f>
        <v>-410.89311291391806</v>
      </c>
      <c r="Z375" s="9" t="s">
        <v>36</v>
      </c>
      <c r="AA375" s="9" t="s">
        <v>36</v>
      </c>
      <c r="AB375" s="20">
        <f t="shared" si="20"/>
        <v>9426.5583880325376</v>
      </c>
      <c r="AC375" s="20">
        <f t="shared" si="21"/>
        <v>1650577.9442538787</v>
      </c>
    </row>
    <row r="376" spans="2:29" x14ac:dyDescent="0.25">
      <c r="B376" s="9">
        <v>372</v>
      </c>
      <c r="C376" s="9">
        <f t="shared" si="22"/>
        <v>54</v>
      </c>
      <c r="D376" s="9">
        <f t="shared" si="23"/>
        <v>0</v>
      </c>
      <c r="E376" s="20">
        <f>E364*(1+VLookups!$C$8)</f>
        <v>24858.881442615864</v>
      </c>
      <c r="F376" s="20">
        <f>-E376*VLookups!$C$10*2</f>
        <v>-1491.5328865569518</v>
      </c>
      <c r="G376" s="19">
        <v>0</v>
      </c>
      <c r="H376" s="20">
        <f>(-VLookups!$C$13)*(E376+F376/2)</f>
        <v>-7016.916464807181</v>
      </c>
      <c r="I376" s="19">
        <v>0</v>
      </c>
      <c r="J376" s="19">
        <v>0</v>
      </c>
      <c r="K376" s="19">
        <v>0</v>
      </c>
      <c r="L376" s="19">
        <v>0</v>
      </c>
      <c r="M376" s="19">
        <v>0</v>
      </c>
      <c r="N376" s="20" t="s">
        <v>36</v>
      </c>
      <c r="O376" s="19">
        <v>0</v>
      </c>
      <c r="P376" s="20">
        <f>P375-VLookups!$C$42</f>
        <v>-296.5</v>
      </c>
      <c r="Q376" s="22">
        <v>132</v>
      </c>
      <c r="R376" s="21"/>
      <c r="S376" s="20">
        <f>VLookups!$C$50</f>
        <v>-3580.614715990946</v>
      </c>
      <c r="T376" s="19">
        <v>0</v>
      </c>
      <c r="U376" s="9">
        <v>228</v>
      </c>
      <c r="V376" s="21">
        <f>V375-VLookups!$C$54</f>
        <v>-2360</v>
      </c>
      <c r="W376" s="21">
        <f>-VLookups!$C$60</f>
        <v>-300</v>
      </c>
      <c r="X376" s="21">
        <f>-[1]VLookups!$C$62</f>
        <v>-150</v>
      </c>
      <c r="Y376" s="20">
        <f>Y375*(1+VLookups!$C$57/12)</f>
        <v>-412.091551159917</v>
      </c>
      <c r="Z376" s="9" t="s">
        <v>36</v>
      </c>
      <c r="AA376" s="9" t="s">
        <v>36</v>
      </c>
      <c r="AB376" s="20">
        <f t="shared" si="20"/>
        <v>9996.9922673793426</v>
      </c>
      <c r="AC376" s="20">
        <f t="shared" si="21"/>
        <v>1663325.8997616812</v>
      </c>
    </row>
    <row r="377" spans="2:29" x14ac:dyDescent="0.25">
      <c r="B377" s="9">
        <v>373</v>
      </c>
      <c r="C377" s="9">
        <f t="shared" si="22"/>
        <v>54</v>
      </c>
      <c r="D377" s="9">
        <f t="shared" si="23"/>
        <v>1</v>
      </c>
      <c r="E377" s="20">
        <f>E365*(1+VLookups!$C$8)</f>
        <v>24858.881442615864</v>
      </c>
      <c r="F377" s="20">
        <f>-E377*VLookups!$C$10*2</f>
        <v>-1491.5328865569518</v>
      </c>
      <c r="G377" s="19">
        <v>0</v>
      </c>
      <c r="H377" s="20">
        <f>(-VLookups!$C$13)*(E377+F377/2)</f>
        <v>-7016.916464807181</v>
      </c>
      <c r="I377" s="19">
        <v>0</v>
      </c>
      <c r="J377" s="19">
        <v>0</v>
      </c>
      <c r="K377" s="19">
        <v>0</v>
      </c>
      <c r="L377" s="19">
        <v>0</v>
      </c>
      <c r="M377" s="19">
        <v>0</v>
      </c>
      <c r="N377" s="20" t="s">
        <v>36</v>
      </c>
      <c r="O377" s="19">
        <v>0</v>
      </c>
      <c r="P377" s="20">
        <f>P376-VLookups!$C$42</f>
        <v>-298</v>
      </c>
      <c r="Q377" s="22">
        <v>133</v>
      </c>
      <c r="R377" s="21"/>
      <c r="S377" s="20">
        <f>VLookups!$C$50</f>
        <v>-3580.614715990946</v>
      </c>
      <c r="T377" s="19">
        <v>0</v>
      </c>
      <c r="U377" s="9">
        <v>229</v>
      </c>
      <c r="V377" s="21">
        <f>V376-VLookups!$C$54</f>
        <v>-2365</v>
      </c>
      <c r="W377" s="21">
        <f>-VLookups!$C$60</f>
        <v>-300</v>
      </c>
      <c r="X377" s="21">
        <f>-[1]VLookups!$C$62</f>
        <v>-150</v>
      </c>
      <c r="Y377" s="20">
        <f>Y376*(1+VLookups!$C$57/12)</f>
        <v>-413.2934848508001</v>
      </c>
      <c r="Z377" s="9" t="s">
        <v>36</v>
      </c>
      <c r="AA377" s="9" t="s">
        <v>36</v>
      </c>
      <c r="AB377" s="20">
        <f t="shared" si="20"/>
        <v>9989.290333688461</v>
      </c>
      <c r="AC377" s="20">
        <f t="shared" si="21"/>
        <v>1676087.399928306</v>
      </c>
    </row>
    <row r="378" spans="2:29" x14ac:dyDescent="0.25">
      <c r="B378" s="9">
        <v>374</v>
      </c>
      <c r="C378" s="9">
        <f t="shared" si="22"/>
        <v>54</v>
      </c>
      <c r="D378" s="9">
        <f t="shared" si="23"/>
        <v>2</v>
      </c>
      <c r="E378" s="20">
        <f>E366*(1+VLookups!$C$8)</f>
        <v>24858.881442615864</v>
      </c>
      <c r="F378" s="20">
        <f>-E378*VLookups!$C$10*2</f>
        <v>-1491.5328865569518</v>
      </c>
      <c r="G378" s="19">
        <v>0</v>
      </c>
      <c r="H378" s="20">
        <f>(-VLookups!$C$13)*(E378+F378/2)</f>
        <v>-7016.916464807181</v>
      </c>
      <c r="I378" s="19">
        <v>0</v>
      </c>
      <c r="J378" s="19">
        <v>0</v>
      </c>
      <c r="K378" s="19">
        <v>0</v>
      </c>
      <c r="L378" s="19">
        <v>0</v>
      </c>
      <c r="M378" s="19">
        <v>0</v>
      </c>
      <c r="N378" s="20" t="s">
        <v>36</v>
      </c>
      <c r="O378" s="19">
        <v>0</v>
      </c>
      <c r="P378" s="20">
        <f>P377-VLookups!$C$42</f>
        <v>-299.5</v>
      </c>
      <c r="Q378" s="22">
        <v>134</v>
      </c>
      <c r="R378" s="21"/>
      <c r="S378" s="20">
        <f>VLookups!$C$50</f>
        <v>-3580.614715990946</v>
      </c>
      <c r="T378" s="19">
        <v>0</v>
      </c>
      <c r="U378" s="9">
        <v>230</v>
      </c>
      <c r="V378" s="21">
        <f>V377-VLookups!$C$54</f>
        <v>-2370</v>
      </c>
      <c r="W378" s="21">
        <f>-VLookups!$C$60</f>
        <v>-300</v>
      </c>
      <c r="X378" s="21">
        <f>-[1]VLookups!$C$62</f>
        <v>-150</v>
      </c>
      <c r="Y378" s="20">
        <f>Y377*(1+VLookups!$C$57/12)</f>
        <v>-414.49892418161494</v>
      </c>
      <c r="Z378" s="9" t="s">
        <v>36</v>
      </c>
      <c r="AA378" s="9" t="s">
        <v>36</v>
      </c>
      <c r="AB378" s="20">
        <f t="shared" si="20"/>
        <v>9981.5848943576457</v>
      </c>
      <c r="AC378" s="20">
        <f t="shared" si="21"/>
        <v>1688862.4638225443</v>
      </c>
    </row>
    <row r="379" spans="2:29" x14ac:dyDescent="0.25">
      <c r="B379" s="9">
        <v>375</v>
      </c>
      <c r="C379" s="9">
        <f t="shared" si="22"/>
        <v>54</v>
      </c>
      <c r="D379" s="9">
        <f t="shared" si="23"/>
        <v>3</v>
      </c>
      <c r="E379" s="20">
        <f>E367*(1+VLookups!$C$8)</f>
        <v>24858.881442615864</v>
      </c>
      <c r="F379" s="20">
        <f>-E379*VLookups!$C$10*2</f>
        <v>-1491.5328865569518</v>
      </c>
      <c r="G379" s="19">
        <v>0</v>
      </c>
      <c r="H379" s="20">
        <f>(-VLookups!$C$13)*(E379+F379/2)</f>
        <v>-7016.916464807181</v>
      </c>
      <c r="I379" s="19">
        <v>0</v>
      </c>
      <c r="J379" s="19">
        <v>0</v>
      </c>
      <c r="K379" s="19">
        <v>0</v>
      </c>
      <c r="L379" s="19">
        <v>0</v>
      </c>
      <c r="M379" s="19">
        <v>0</v>
      </c>
      <c r="N379" s="20" t="s">
        <v>36</v>
      </c>
      <c r="O379" s="19">
        <v>0</v>
      </c>
      <c r="P379" s="20">
        <f>P378-VLookups!$C$42</f>
        <v>-301</v>
      </c>
      <c r="Q379" s="22">
        <v>135</v>
      </c>
      <c r="R379" s="21"/>
      <c r="S379" s="20">
        <f>VLookups!$C$50</f>
        <v>-3580.614715990946</v>
      </c>
      <c r="T379" s="19">
        <v>0</v>
      </c>
      <c r="U379" s="9">
        <v>231</v>
      </c>
      <c r="V379" s="21">
        <f>V378-VLookups!$C$54</f>
        <v>-2375</v>
      </c>
      <c r="W379" s="21">
        <f>-VLookups!$C$60</f>
        <v>-300</v>
      </c>
      <c r="X379" s="21">
        <f>-[1]VLookups!$C$62</f>
        <v>-150</v>
      </c>
      <c r="Y379" s="20">
        <f>Y378*(1+VLookups!$C$57/12)</f>
        <v>-415.70787937714465</v>
      </c>
      <c r="Z379" s="9" t="s">
        <v>36</v>
      </c>
      <c r="AA379" s="9" t="s">
        <v>36</v>
      </c>
      <c r="AB379" s="20">
        <f t="shared" si="20"/>
        <v>9973.8759391621152</v>
      </c>
      <c r="AC379" s="20">
        <f t="shared" si="21"/>
        <v>1701651.1105347441</v>
      </c>
    </row>
    <row r="380" spans="2:29" x14ac:dyDescent="0.25">
      <c r="B380" s="9">
        <v>376</v>
      </c>
      <c r="C380" s="9">
        <f t="shared" si="22"/>
        <v>54</v>
      </c>
      <c r="D380" s="9">
        <f t="shared" si="23"/>
        <v>4</v>
      </c>
      <c r="E380" s="20">
        <f>E368*(1+VLookups!$C$8)</f>
        <v>24858.881442615864</v>
      </c>
      <c r="F380" s="20">
        <f>-E380*VLookups!$C$10*2</f>
        <v>-1491.5328865569518</v>
      </c>
      <c r="G380" s="19">
        <v>0</v>
      </c>
      <c r="H380" s="20">
        <f>(-VLookups!$C$13)*(E380+F380/2)</f>
        <v>-7016.916464807181</v>
      </c>
      <c r="I380" s="19">
        <v>0</v>
      </c>
      <c r="J380" s="19">
        <v>0</v>
      </c>
      <c r="K380" s="19">
        <v>0</v>
      </c>
      <c r="L380" s="19">
        <v>0</v>
      </c>
      <c r="M380" s="19">
        <v>0</v>
      </c>
      <c r="N380" s="20" t="s">
        <v>36</v>
      </c>
      <c r="O380" s="19">
        <v>0</v>
      </c>
      <c r="P380" s="20">
        <f>P379-VLookups!$C$42</f>
        <v>-302.5</v>
      </c>
      <c r="Q380" s="22">
        <v>136</v>
      </c>
      <c r="R380" s="21"/>
      <c r="S380" s="20">
        <f>VLookups!$C$50</f>
        <v>-3580.614715990946</v>
      </c>
      <c r="T380" s="19">
        <v>0</v>
      </c>
      <c r="U380" s="9">
        <v>232</v>
      </c>
      <c r="V380" s="21">
        <f>V379-VLookups!$C$54</f>
        <v>-2380</v>
      </c>
      <c r="W380" s="21">
        <f>-VLookups!$C$60</f>
        <v>-300</v>
      </c>
      <c r="X380" s="21">
        <f>-[1]VLookups!$C$62</f>
        <v>-150</v>
      </c>
      <c r="Y380" s="20">
        <f>Y379*(1+VLookups!$C$57/12)</f>
        <v>-416.92036069199469</v>
      </c>
      <c r="Z380" s="9" t="s">
        <v>36</v>
      </c>
      <c r="AA380" s="9" t="s">
        <v>36</v>
      </c>
      <c r="AB380" s="20">
        <f t="shared" si="20"/>
        <v>9966.1634578472658</v>
      </c>
      <c r="AC380" s="20">
        <f t="shared" si="21"/>
        <v>1714453.359176816</v>
      </c>
    </row>
    <row r="381" spans="2:29" x14ac:dyDescent="0.25">
      <c r="B381" s="9">
        <v>377</v>
      </c>
      <c r="C381" s="9">
        <f t="shared" si="22"/>
        <v>54</v>
      </c>
      <c r="D381" s="9">
        <f t="shared" si="23"/>
        <v>5</v>
      </c>
      <c r="E381" s="20">
        <f>E369*(1+VLookups!$C$8)</f>
        <v>24858.881442615864</v>
      </c>
      <c r="F381" s="20">
        <f>-E381*VLookups!$C$10*2</f>
        <v>-1491.5328865569518</v>
      </c>
      <c r="G381" s="19">
        <v>0</v>
      </c>
      <c r="H381" s="20">
        <f>(-VLookups!$C$13)*(E381+F381/2)</f>
        <v>-7016.916464807181</v>
      </c>
      <c r="I381" s="19">
        <v>0</v>
      </c>
      <c r="J381" s="19">
        <v>0</v>
      </c>
      <c r="K381" s="19">
        <v>0</v>
      </c>
      <c r="L381" s="19">
        <v>0</v>
      </c>
      <c r="M381" s="19">
        <v>0</v>
      </c>
      <c r="N381" s="20" t="s">
        <v>36</v>
      </c>
      <c r="O381" s="19">
        <v>0</v>
      </c>
      <c r="P381" s="20">
        <f>P380-VLookups!$C$42</f>
        <v>-304</v>
      </c>
      <c r="Q381" s="22">
        <v>137</v>
      </c>
      <c r="R381" s="21"/>
      <c r="S381" s="20">
        <f>VLookups!$C$50</f>
        <v>-3580.614715990946</v>
      </c>
      <c r="T381" s="19">
        <v>0</v>
      </c>
      <c r="U381" s="9">
        <v>233</v>
      </c>
      <c r="V381" s="21">
        <f>V380-VLookups!$C$54</f>
        <v>-2385</v>
      </c>
      <c r="W381" s="21">
        <f>-VLookups!$C$60</f>
        <v>-300</v>
      </c>
      <c r="X381" s="21">
        <f>-[1]VLookups!$C$62</f>
        <v>-150</v>
      </c>
      <c r="Y381" s="20">
        <f>Y380*(1+VLookups!$C$57/12)</f>
        <v>-418.1363784106797</v>
      </c>
      <c r="Z381" s="9" t="s">
        <v>36</v>
      </c>
      <c r="AA381" s="9" t="s">
        <v>36</v>
      </c>
      <c r="AB381" s="20">
        <f t="shared" si="20"/>
        <v>9958.4474401285806</v>
      </c>
      <c r="AC381" s="20">
        <f t="shared" si="21"/>
        <v>1727269.2288822392</v>
      </c>
    </row>
    <row r="382" spans="2:29" x14ac:dyDescent="0.25">
      <c r="B382" s="9">
        <v>378</v>
      </c>
      <c r="C382" s="9">
        <f t="shared" si="22"/>
        <v>54</v>
      </c>
      <c r="D382" s="9">
        <f t="shared" si="23"/>
        <v>6</v>
      </c>
      <c r="E382" s="20">
        <f>E370*(1+VLookups!$C$8)</f>
        <v>24858.881442615864</v>
      </c>
      <c r="F382" s="20">
        <f>-E382*VLookups!$C$10*2</f>
        <v>-1491.5328865569518</v>
      </c>
      <c r="G382" s="19">
        <v>0</v>
      </c>
      <c r="H382" s="20">
        <f>(-VLookups!$C$13)*(E382+F382/2)</f>
        <v>-7016.916464807181</v>
      </c>
      <c r="I382" s="19">
        <v>0</v>
      </c>
      <c r="J382" s="19">
        <v>0</v>
      </c>
      <c r="K382" s="19">
        <v>0</v>
      </c>
      <c r="L382" s="19">
        <v>0</v>
      </c>
      <c r="M382" s="19">
        <v>0</v>
      </c>
      <c r="N382" s="20" t="s">
        <v>36</v>
      </c>
      <c r="O382" s="19">
        <v>0</v>
      </c>
      <c r="P382" s="20">
        <f>P381-VLookups!$C$42</f>
        <v>-305.5</v>
      </c>
      <c r="Q382" s="22">
        <v>138</v>
      </c>
      <c r="R382" s="21"/>
      <c r="S382" s="20">
        <f>VLookups!$C$50</f>
        <v>-3580.614715990946</v>
      </c>
      <c r="T382" s="19">
        <v>0</v>
      </c>
      <c r="U382" s="9">
        <v>234</v>
      </c>
      <c r="V382" s="21">
        <f>V381-VLookups!$C$54</f>
        <v>-2390</v>
      </c>
      <c r="W382" s="21">
        <f>-VLookups!$C$60</f>
        <v>-300</v>
      </c>
      <c r="X382" s="21">
        <f>-[1]VLookups!$C$62</f>
        <v>-150</v>
      </c>
      <c r="Y382" s="20">
        <f>Y381*(1+VLookups!$C$57/12)</f>
        <v>-419.35594284771088</v>
      </c>
      <c r="Z382" s="9" t="s">
        <v>36</v>
      </c>
      <c r="AA382" s="9" t="s">
        <v>36</v>
      </c>
      <c r="AB382" s="20">
        <f t="shared" si="20"/>
        <v>9950.7278756915493</v>
      </c>
      <c r="AC382" s="20">
        <f t="shared" si="21"/>
        <v>1740098.738806068</v>
      </c>
    </row>
    <row r="383" spans="2:29" x14ac:dyDescent="0.25">
      <c r="B383" s="9">
        <v>379</v>
      </c>
      <c r="C383" s="9">
        <f t="shared" si="22"/>
        <v>54</v>
      </c>
      <c r="D383" s="9">
        <f t="shared" si="23"/>
        <v>7</v>
      </c>
      <c r="E383" s="20">
        <f>E371*(1+VLookups!$C$8)</f>
        <v>24858.881442615864</v>
      </c>
      <c r="F383" s="20">
        <f>-E383*VLookups!$C$10*2</f>
        <v>-1491.5328865569518</v>
      </c>
      <c r="G383" s="19">
        <v>0</v>
      </c>
      <c r="H383" s="20">
        <f>(-VLookups!$C$13)*(E383+F383/2)</f>
        <v>-7016.916464807181</v>
      </c>
      <c r="I383" s="19">
        <v>0</v>
      </c>
      <c r="J383" s="19">
        <v>0</v>
      </c>
      <c r="K383" s="19">
        <v>0</v>
      </c>
      <c r="L383" s="19">
        <v>0</v>
      </c>
      <c r="M383" s="19">
        <v>0</v>
      </c>
      <c r="N383" s="20" t="s">
        <v>36</v>
      </c>
      <c r="O383" s="19">
        <v>0</v>
      </c>
      <c r="P383" s="20">
        <f>P382-VLookups!$C$42</f>
        <v>-307</v>
      </c>
      <c r="Q383" s="22">
        <v>139</v>
      </c>
      <c r="R383" s="21"/>
      <c r="S383" s="20">
        <f>VLookups!$C$50</f>
        <v>-3580.614715990946</v>
      </c>
      <c r="T383" s="19">
        <v>0</v>
      </c>
      <c r="U383" s="9">
        <v>235</v>
      </c>
      <c r="V383" s="21">
        <f>V382-VLookups!$C$54</f>
        <v>-2395</v>
      </c>
      <c r="W383" s="21">
        <f>-VLookups!$C$60</f>
        <v>-300</v>
      </c>
      <c r="X383" s="21">
        <f>-[1]VLookups!$C$62</f>
        <v>-150</v>
      </c>
      <c r="Y383" s="20">
        <f>Y382*(1+VLookups!$C$57/12)</f>
        <v>-420.57906434768336</v>
      </c>
      <c r="Z383" s="9" t="s">
        <v>36</v>
      </c>
      <c r="AA383" s="9" t="s">
        <v>36</v>
      </c>
      <c r="AB383" s="20">
        <f t="shared" si="20"/>
        <v>9943.0047541915774</v>
      </c>
      <c r="AC383" s="20">
        <f t="shared" si="21"/>
        <v>1752941.9081249363</v>
      </c>
    </row>
    <row r="384" spans="2:29" x14ac:dyDescent="0.25">
      <c r="B384" s="9">
        <v>380</v>
      </c>
      <c r="C384" s="9">
        <f t="shared" si="22"/>
        <v>54</v>
      </c>
      <c r="D384" s="9">
        <f t="shared" si="23"/>
        <v>8</v>
      </c>
      <c r="E384" s="20">
        <f>E372*(1+VLookups!$C$8)</f>
        <v>24858.881442615864</v>
      </c>
      <c r="F384" s="20">
        <f>-E384*VLookups!$C$10*2</f>
        <v>-1491.5328865569518</v>
      </c>
      <c r="G384" s="19">
        <v>0</v>
      </c>
      <c r="H384" s="20">
        <f>(-VLookups!$C$13)*(E384+F384/2)</f>
        <v>-7016.916464807181</v>
      </c>
      <c r="I384" s="19">
        <v>0</v>
      </c>
      <c r="J384" s="19">
        <v>0</v>
      </c>
      <c r="K384" s="19">
        <v>0</v>
      </c>
      <c r="L384" s="19">
        <v>0</v>
      </c>
      <c r="M384" s="19">
        <v>0</v>
      </c>
      <c r="N384" s="20" t="s">
        <v>36</v>
      </c>
      <c r="O384" s="19">
        <v>0</v>
      </c>
      <c r="P384" s="20">
        <f>P383-VLookups!$C$42</f>
        <v>-308.5</v>
      </c>
      <c r="Q384" s="22">
        <v>140</v>
      </c>
      <c r="R384" s="21"/>
      <c r="S384" s="20">
        <f>VLookups!$C$50</f>
        <v>-3580.614715990946</v>
      </c>
      <c r="T384" s="19">
        <v>0</v>
      </c>
      <c r="U384" s="9">
        <v>236</v>
      </c>
      <c r="V384" s="21">
        <f>V383-VLookups!$C$54</f>
        <v>-2400</v>
      </c>
      <c r="W384" s="21">
        <f>-VLookups!$C$60</f>
        <v>-300</v>
      </c>
      <c r="X384" s="21">
        <f>-[1]VLookups!$C$62</f>
        <v>-150</v>
      </c>
      <c r="Y384" s="20">
        <f>Y383*(1+VLookups!$C$57/12)</f>
        <v>-421.80575328536412</v>
      </c>
      <c r="Z384" s="9" t="s">
        <v>36</v>
      </c>
      <c r="AA384" s="9" t="s">
        <v>36</v>
      </c>
      <c r="AB384" s="20">
        <f t="shared" si="20"/>
        <v>9935.2780652538968</v>
      </c>
      <c r="AC384" s="20">
        <f t="shared" si="21"/>
        <v>1765798.7560370653</v>
      </c>
    </row>
    <row r="385" spans="2:29" x14ac:dyDescent="0.25">
      <c r="B385" s="9">
        <v>381</v>
      </c>
      <c r="C385" s="9">
        <f t="shared" si="22"/>
        <v>54</v>
      </c>
      <c r="D385" s="9">
        <f t="shared" si="23"/>
        <v>9</v>
      </c>
      <c r="E385" s="20">
        <f>E373*(1+VLookups!$C$8)</f>
        <v>24858.881442615864</v>
      </c>
      <c r="F385" s="20">
        <f>-E385*VLookups!$C$10*2</f>
        <v>-1491.5328865569518</v>
      </c>
      <c r="G385" s="19">
        <v>0</v>
      </c>
      <c r="H385" s="20">
        <f>(-VLookups!$C$13)*(E385+F385/2)</f>
        <v>-7016.916464807181</v>
      </c>
      <c r="I385" s="19">
        <v>0</v>
      </c>
      <c r="J385" s="19">
        <v>0</v>
      </c>
      <c r="K385" s="19">
        <v>0</v>
      </c>
      <c r="L385" s="19">
        <v>0</v>
      </c>
      <c r="M385" s="19">
        <v>0</v>
      </c>
      <c r="N385" s="20" t="s">
        <v>36</v>
      </c>
      <c r="O385" s="19">
        <v>0</v>
      </c>
      <c r="P385" s="20">
        <f>P384-VLookups!$C$42</f>
        <v>-310</v>
      </c>
      <c r="Q385" s="22">
        <v>141</v>
      </c>
      <c r="R385" s="21"/>
      <c r="S385" s="20">
        <f>VLookups!$C$50</f>
        <v>-3580.614715990946</v>
      </c>
      <c r="T385" s="19">
        <v>0</v>
      </c>
      <c r="U385" s="9">
        <v>237</v>
      </c>
      <c r="V385" s="21">
        <f>V384-VLookups!$C$54</f>
        <v>-2405</v>
      </c>
      <c r="W385" s="21">
        <f>-VLookups!$C$60</f>
        <v>-300</v>
      </c>
      <c r="X385" s="21">
        <f>-[1]VLookups!$C$62</f>
        <v>-150</v>
      </c>
      <c r="Y385" s="20">
        <f>Y384*(1+VLookups!$C$57/12)</f>
        <v>-423.03602006577978</v>
      </c>
      <c r="Z385" s="9" t="s">
        <v>36</v>
      </c>
      <c r="AA385" s="9" t="s">
        <v>36</v>
      </c>
      <c r="AB385" s="20">
        <f t="shared" si="20"/>
        <v>9927.5477984734807</v>
      </c>
      <c r="AC385" s="20">
        <f t="shared" si="21"/>
        <v>1778669.3017622672</v>
      </c>
    </row>
    <row r="386" spans="2:29" x14ac:dyDescent="0.25">
      <c r="B386" s="9">
        <v>382</v>
      </c>
      <c r="C386" s="9">
        <f t="shared" si="22"/>
        <v>54</v>
      </c>
      <c r="D386" s="9">
        <f t="shared" si="23"/>
        <v>10</v>
      </c>
      <c r="E386" s="20">
        <f>E374*(1+VLookups!$C$8)</f>
        <v>24858.881442615864</v>
      </c>
      <c r="F386" s="20">
        <f>-E386*VLookups!$C$10*2</f>
        <v>-1491.5328865569518</v>
      </c>
      <c r="G386" s="19">
        <v>0</v>
      </c>
      <c r="H386" s="20">
        <f>(-VLookups!$C$13)*(E386+F386/2)</f>
        <v>-7016.916464807181</v>
      </c>
      <c r="I386" s="19">
        <v>0</v>
      </c>
      <c r="J386" s="19">
        <v>0</v>
      </c>
      <c r="K386" s="19">
        <v>0</v>
      </c>
      <c r="L386" s="19">
        <v>0</v>
      </c>
      <c r="M386" s="19">
        <v>0</v>
      </c>
      <c r="N386" s="20" t="s">
        <v>36</v>
      </c>
      <c r="O386" s="19">
        <v>0</v>
      </c>
      <c r="P386" s="20">
        <f>P385-VLookups!$C$42</f>
        <v>-311.5</v>
      </c>
      <c r="Q386" s="22">
        <v>142</v>
      </c>
      <c r="R386" s="21"/>
      <c r="S386" s="20">
        <f>VLookups!$C$50</f>
        <v>-3580.614715990946</v>
      </c>
      <c r="T386" s="19">
        <v>0</v>
      </c>
      <c r="U386" s="9">
        <v>238</v>
      </c>
      <c r="V386" s="21">
        <f>V385-VLookups!$C$54</f>
        <v>-2410</v>
      </c>
      <c r="W386" s="21">
        <f>-VLookups!$C$60</f>
        <v>-300</v>
      </c>
      <c r="X386" s="21">
        <f>-[1]VLookups!$C$62</f>
        <v>-150</v>
      </c>
      <c r="Y386" s="20">
        <f>Y385*(1+VLookups!$C$57/12)</f>
        <v>-424.26987512430497</v>
      </c>
      <c r="Z386" s="9" t="s">
        <v>36</v>
      </c>
      <c r="AA386" s="9" t="s">
        <v>36</v>
      </c>
      <c r="AB386" s="20">
        <f t="shared" si="20"/>
        <v>9919.8139434149562</v>
      </c>
      <c r="AC386" s="20">
        <f t="shared" si="21"/>
        <v>1791553.5645419527</v>
      </c>
    </row>
    <row r="387" spans="2:29" x14ac:dyDescent="0.25">
      <c r="B387" s="9">
        <v>383</v>
      </c>
      <c r="C387" s="9">
        <f t="shared" si="22"/>
        <v>54</v>
      </c>
      <c r="D387" s="9">
        <f t="shared" si="23"/>
        <v>11</v>
      </c>
      <c r="E387" s="20">
        <f>E375*(1+VLookups!$C$8)</f>
        <v>24858.881442615864</v>
      </c>
      <c r="F387" s="20">
        <f>-E387*VLookups!$C$10*2</f>
        <v>-1491.5328865569518</v>
      </c>
      <c r="G387" s="19">
        <v>0</v>
      </c>
      <c r="H387" s="20">
        <f>(-VLookups!$C$13)*(E387+F387/2)</f>
        <v>-7016.916464807181</v>
      </c>
      <c r="I387" s="19">
        <v>0</v>
      </c>
      <c r="J387" s="19">
        <v>0</v>
      </c>
      <c r="K387" s="19">
        <v>0</v>
      </c>
      <c r="L387" s="19">
        <v>0</v>
      </c>
      <c r="M387" s="19">
        <v>0</v>
      </c>
      <c r="N387" s="20" t="s">
        <v>36</v>
      </c>
      <c r="O387" s="19">
        <v>0</v>
      </c>
      <c r="P387" s="20">
        <f>P386-VLookups!$C$42</f>
        <v>-313</v>
      </c>
      <c r="Q387" s="22">
        <v>143</v>
      </c>
      <c r="R387" s="21"/>
      <c r="S387" s="20">
        <f>VLookups!$C$50</f>
        <v>-3580.614715990946</v>
      </c>
      <c r="T387" s="19">
        <v>0</v>
      </c>
      <c r="U387" s="9">
        <v>239</v>
      </c>
      <c r="V387" s="21">
        <f>V386-VLookups!$C$54</f>
        <v>-2415</v>
      </c>
      <c r="W387" s="21">
        <f>-VLookups!$C$60</f>
        <v>-300</v>
      </c>
      <c r="X387" s="21">
        <f>-[1]VLookups!$C$62</f>
        <v>-150</v>
      </c>
      <c r="Y387" s="20">
        <f>Y386*(1+VLookups!$C$57/12)</f>
        <v>-425.50732892675086</v>
      </c>
      <c r="Z387" s="9" t="s">
        <v>36</v>
      </c>
      <c r="AA387" s="9" t="s">
        <v>36</v>
      </c>
      <c r="AB387" s="20">
        <f t="shared" si="20"/>
        <v>9912.0764896125092</v>
      </c>
      <c r="AC387" s="20">
        <f t="shared" si="21"/>
        <v>1804451.5636391351</v>
      </c>
    </row>
    <row r="388" spans="2:29" x14ac:dyDescent="0.25">
      <c r="B388" s="9">
        <v>384</v>
      </c>
      <c r="C388" s="9">
        <f t="shared" si="22"/>
        <v>55</v>
      </c>
      <c r="D388" s="9">
        <f t="shared" si="23"/>
        <v>0</v>
      </c>
      <c r="E388" s="20">
        <f>E376*(1+VLookups!$C$8)</f>
        <v>25728.942293107419</v>
      </c>
      <c r="F388" s="20">
        <f>-E388*VLookups!$C$10*2</f>
        <v>-1543.7365375864451</v>
      </c>
      <c r="G388" s="19">
        <v>0</v>
      </c>
      <c r="H388" s="20">
        <f>(-VLookups!$C$13)*(E388+F388/2)</f>
        <v>-7262.5085410754318</v>
      </c>
      <c r="I388" s="19">
        <v>0</v>
      </c>
      <c r="J388" s="19">
        <v>0</v>
      </c>
      <c r="K388" s="19">
        <v>0</v>
      </c>
      <c r="L388" s="19">
        <v>0</v>
      </c>
      <c r="M388" s="19">
        <v>0</v>
      </c>
      <c r="N388" s="20" t="s">
        <v>36</v>
      </c>
      <c r="O388" s="19">
        <v>0</v>
      </c>
      <c r="P388" s="20">
        <f>P387-VLookups!$C$42</f>
        <v>-314.5</v>
      </c>
      <c r="Q388" s="22">
        <v>144</v>
      </c>
      <c r="R388" s="21"/>
      <c r="S388" s="20">
        <f>VLookups!$C$50</f>
        <v>-3580.614715990946</v>
      </c>
      <c r="T388" s="19">
        <v>0</v>
      </c>
      <c r="U388" s="9">
        <v>240</v>
      </c>
      <c r="V388" s="21">
        <f>V387-VLookups!$C$54</f>
        <v>-2420</v>
      </c>
      <c r="W388" s="21">
        <f>-VLookups!$C$60</f>
        <v>-300</v>
      </c>
      <c r="X388" s="21">
        <f>-[1]VLookups!$C$62</f>
        <v>-150</v>
      </c>
      <c r="Y388" s="20">
        <f>Y387*(1+VLookups!$C$57/12)</f>
        <v>-426.74839196945391</v>
      </c>
      <c r="Z388" s="9" t="s">
        <v>36</v>
      </c>
      <c r="AA388" s="9" t="s">
        <v>36</v>
      </c>
      <c r="AB388" s="20">
        <f t="shared" si="20"/>
        <v>10502.702375278364</v>
      </c>
      <c r="AC388" s="20">
        <f t="shared" si="21"/>
        <v>1817961.6852871454</v>
      </c>
    </row>
    <row r="389" spans="2:29" x14ac:dyDescent="0.25">
      <c r="B389" s="9">
        <v>385</v>
      </c>
      <c r="C389" s="9">
        <f t="shared" si="22"/>
        <v>55</v>
      </c>
      <c r="D389" s="9">
        <f t="shared" si="23"/>
        <v>1</v>
      </c>
      <c r="E389" s="20">
        <f>E377*(1+VLookups!$C$8)</f>
        <v>25728.942293107419</v>
      </c>
      <c r="F389" s="20">
        <f>-E389*VLookups!$C$10*2</f>
        <v>-1543.7365375864451</v>
      </c>
      <c r="G389" s="19">
        <v>0</v>
      </c>
      <c r="H389" s="20">
        <f>(-VLookups!$C$13)*(E389+F389/2)</f>
        <v>-7262.5085410754318</v>
      </c>
      <c r="I389" s="19">
        <v>0</v>
      </c>
      <c r="J389" s="19">
        <v>0</v>
      </c>
      <c r="K389" s="19">
        <v>0</v>
      </c>
      <c r="L389" s="19">
        <v>0</v>
      </c>
      <c r="M389" s="19">
        <v>0</v>
      </c>
      <c r="N389" s="20" t="s">
        <v>36</v>
      </c>
      <c r="O389" s="19">
        <v>0</v>
      </c>
      <c r="P389" s="20">
        <f>P388-VLookups!$C$42</f>
        <v>-316</v>
      </c>
      <c r="Q389" s="22">
        <v>145</v>
      </c>
      <c r="R389" s="21"/>
      <c r="S389" s="20">
        <f>VLookups!$C$50</f>
        <v>-3580.614715990946</v>
      </c>
      <c r="T389" s="19">
        <v>0</v>
      </c>
      <c r="U389" s="9">
        <v>241</v>
      </c>
      <c r="V389" s="21">
        <f>V388-VLookups!$C$54</f>
        <v>-2425</v>
      </c>
      <c r="W389" s="21">
        <f>-VLookups!$C$60</f>
        <v>-300</v>
      </c>
      <c r="X389" s="21">
        <f>-[1]VLookups!$C$62</f>
        <v>-150</v>
      </c>
      <c r="Y389" s="20">
        <f>Y388*(1+VLookups!$C$57/12)</f>
        <v>-427.9930747793648</v>
      </c>
      <c r="Z389" s="9" t="s">
        <v>36</v>
      </c>
      <c r="AA389" s="9" t="s">
        <v>36</v>
      </c>
      <c r="AB389" s="20">
        <f t="shared" ref="AB389:AB452" si="24">SUM(E389,F389/2,H389,I389,K389,L389,M389,O389,P389,R389,S389,T389,V389,W389,X389,Y389,G389,J389,Z389,AA389)</f>
        <v>10494.957692468453</v>
      </c>
      <c r="AC389" s="20">
        <f t="shared" si="21"/>
        <v>1831486.5791217594</v>
      </c>
    </row>
    <row r="390" spans="2:29" x14ac:dyDescent="0.25">
      <c r="B390" s="9">
        <v>386</v>
      </c>
      <c r="C390" s="9">
        <f t="shared" si="22"/>
        <v>55</v>
      </c>
      <c r="D390" s="9">
        <f t="shared" si="23"/>
        <v>2</v>
      </c>
      <c r="E390" s="20">
        <f>E378*(1+VLookups!$C$8)</f>
        <v>25728.942293107419</v>
      </c>
      <c r="F390" s="20">
        <f>-E390*VLookups!$C$10*2</f>
        <v>-1543.7365375864451</v>
      </c>
      <c r="G390" s="19">
        <v>0</v>
      </c>
      <c r="H390" s="20">
        <f>(-VLookups!$C$13)*(E390+F390/2)</f>
        <v>-7262.5085410754318</v>
      </c>
      <c r="I390" s="19">
        <v>0</v>
      </c>
      <c r="J390" s="19">
        <v>0</v>
      </c>
      <c r="K390" s="19">
        <v>0</v>
      </c>
      <c r="L390" s="19">
        <v>0</v>
      </c>
      <c r="M390" s="19">
        <v>0</v>
      </c>
      <c r="N390" s="20" t="s">
        <v>36</v>
      </c>
      <c r="O390" s="19">
        <v>0</v>
      </c>
      <c r="P390" s="20">
        <f>P389-VLookups!$C$42</f>
        <v>-317.5</v>
      </c>
      <c r="Q390" s="22">
        <v>146</v>
      </c>
      <c r="R390" s="21"/>
      <c r="S390" s="20">
        <f>VLookups!$C$50</f>
        <v>-3580.614715990946</v>
      </c>
      <c r="T390" s="19">
        <v>0</v>
      </c>
      <c r="U390" s="9">
        <v>242</v>
      </c>
      <c r="V390" s="21">
        <f>V389-VLookups!$C$54</f>
        <v>-2430</v>
      </c>
      <c r="W390" s="21">
        <f>-VLookups!$C$60</f>
        <v>-300</v>
      </c>
      <c r="X390" s="21">
        <f>-[1]VLookups!$C$62</f>
        <v>-150</v>
      </c>
      <c r="Y390" s="20">
        <f>Y389*(1+VLookups!$C$57/12)</f>
        <v>-429.24138791413793</v>
      </c>
      <c r="Z390" s="9" t="s">
        <v>36</v>
      </c>
      <c r="AA390" s="9" t="s">
        <v>36</v>
      </c>
      <c r="AB390" s="20">
        <f t="shared" si="24"/>
        <v>10487.209379333679</v>
      </c>
      <c r="AC390" s="20">
        <f t="shared" ref="AC390:AC453" si="25">AB390+AC389*(1+$AC$2/12)</f>
        <v>1845026.2661329629</v>
      </c>
    </row>
    <row r="391" spans="2:29" x14ac:dyDescent="0.25">
      <c r="B391" s="9">
        <v>387</v>
      </c>
      <c r="C391" s="9">
        <f t="shared" si="22"/>
        <v>55</v>
      </c>
      <c r="D391" s="9">
        <f t="shared" si="23"/>
        <v>3</v>
      </c>
      <c r="E391" s="20">
        <f>E379*(1+VLookups!$C$8)</f>
        <v>25728.942293107419</v>
      </c>
      <c r="F391" s="20">
        <f>-E391*VLookups!$C$10*2</f>
        <v>-1543.7365375864451</v>
      </c>
      <c r="G391" s="19">
        <v>0</v>
      </c>
      <c r="H391" s="20">
        <f>(-VLookups!$C$13)*(E391+F391/2)</f>
        <v>-7262.5085410754318</v>
      </c>
      <c r="I391" s="19">
        <v>0</v>
      </c>
      <c r="J391" s="19">
        <v>0</v>
      </c>
      <c r="K391" s="19">
        <v>0</v>
      </c>
      <c r="L391" s="19">
        <v>0</v>
      </c>
      <c r="M391" s="19">
        <v>0</v>
      </c>
      <c r="N391" s="20" t="s">
        <v>36</v>
      </c>
      <c r="O391" s="19">
        <v>0</v>
      </c>
      <c r="P391" s="20">
        <f>P390-VLookups!$C$42</f>
        <v>-319</v>
      </c>
      <c r="Q391" s="22">
        <v>147</v>
      </c>
      <c r="R391" s="21"/>
      <c r="S391" s="20">
        <f>VLookups!$C$50</f>
        <v>-3580.614715990946</v>
      </c>
      <c r="T391" s="19">
        <v>0</v>
      </c>
      <c r="U391" s="9">
        <v>243</v>
      </c>
      <c r="V391" s="21">
        <f>V390-VLookups!$C$54</f>
        <v>-2435</v>
      </c>
      <c r="W391" s="21">
        <f>-VLookups!$C$60</f>
        <v>-300</v>
      </c>
      <c r="X391" s="21">
        <f>-[1]VLookups!$C$62</f>
        <v>-150</v>
      </c>
      <c r="Y391" s="20">
        <f>Y390*(1+VLookups!$C$57/12)</f>
        <v>-430.49334196222082</v>
      </c>
      <c r="Z391" s="9" t="s">
        <v>36</v>
      </c>
      <c r="AA391" s="9" t="s">
        <v>36</v>
      </c>
      <c r="AB391" s="20">
        <f t="shared" si="24"/>
        <v>10479.457425285596</v>
      </c>
      <c r="AC391" s="20">
        <f t="shared" si="25"/>
        <v>1858580.7673351369</v>
      </c>
    </row>
    <row r="392" spans="2:29" x14ac:dyDescent="0.25">
      <c r="B392" s="9">
        <v>388</v>
      </c>
      <c r="C392" s="9">
        <f t="shared" si="22"/>
        <v>55</v>
      </c>
      <c r="D392" s="9">
        <f t="shared" si="23"/>
        <v>4</v>
      </c>
      <c r="E392" s="20">
        <f>E380*(1+VLookups!$C$8)</f>
        <v>25728.942293107419</v>
      </c>
      <c r="F392" s="20">
        <f>-E392*VLookups!$C$10*2</f>
        <v>-1543.7365375864451</v>
      </c>
      <c r="G392" s="19">
        <v>0</v>
      </c>
      <c r="H392" s="20">
        <f>(-VLookups!$C$13)*(E392+F392/2)</f>
        <v>-7262.5085410754318</v>
      </c>
      <c r="I392" s="19">
        <v>0</v>
      </c>
      <c r="J392" s="19">
        <v>0</v>
      </c>
      <c r="K392" s="19">
        <v>0</v>
      </c>
      <c r="L392" s="19">
        <v>0</v>
      </c>
      <c r="M392" s="19">
        <v>0</v>
      </c>
      <c r="N392" s="20" t="s">
        <v>36</v>
      </c>
      <c r="O392" s="19">
        <v>0</v>
      </c>
      <c r="P392" s="20">
        <f>P391-VLookups!$C$42</f>
        <v>-320.5</v>
      </c>
      <c r="Q392" s="22">
        <v>148</v>
      </c>
      <c r="R392" s="21"/>
      <c r="S392" s="20">
        <f>VLookups!$C$50</f>
        <v>-3580.614715990946</v>
      </c>
      <c r="T392" s="19">
        <v>0</v>
      </c>
      <c r="U392" s="9">
        <v>244</v>
      </c>
      <c r="V392" s="21">
        <f>V391-VLookups!$C$54</f>
        <v>-2440</v>
      </c>
      <c r="W392" s="21">
        <f>-VLookups!$C$60</f>
        <v>-300</v>
      </c>
      <c r="X392" s="21">
        <f>-[1]VLookups!$C$62</f>
        <v>-150</v>
      </c>
      <c r="Y392" s="20">
        <f>Y391*(1+VLookups!$C$57/12)</f>
        <v>-431.74894754294399</v>
      </c>
      <c r="Z392" s="9" t="s">
        <v>36</v>
      </c>
      <c r="AA392" s="9" t="s">
        <v>36</v>
      </c>
      <c r="AB392" s="20">
        <f t="shared" si="24"/>
        <v>10471.701819704873</v>
      </c>
      <c r="AC392" s="20">
        <f t="shared" si="25"/>
        <v>1872150.103767067</v>
      </c>
    </row>
    <row r="393" spans="2:29" x14ac:dyDescent="0.25">
      <c r="B393" s="9">
        <v>389</v>
      </c>
      <c r="C393" s="9">
        <f t="shared" si="22"/>
        <v>55</v>
      </c>
      <c r="D393" s="9">
        <f t="shared" si="23"/>
        <v>5</v>
      </c>
      <c r="E393" s="20">
        <f>E381*(1+VLookups!$C$8)</f>
        <v>25728.942293107419</v>
      </c>
      <c r="F393" s="20">
        <f>-E393*VLookups!$C$10*2</f>
        <v>-1543.7365375864451</v>
      </c>
      <c r="G393" s="19">
        <v>0</v>
      </c>
      <c r="H393" s="20">
        <f>(-VLookups!$C$13)*(E393+F393/2)</f>
        <v>-7262.5085410754318</v>
      </c>
      <c r="I393" s="19">
        <v>0</v>
      </c>
      <c r="J393" s="19">
        <v>0</v>
      </c>
      <c r="K393" s="19">
        <v>0</v>
      </c>
      <c r="L393" s="19">
        <v>0</v>
      </c>
      <c r="M393" s="19">
        <v>0</v>
      </c>
      <c r="N393" s="20" t="s">
        <v>36</v>
      </c>
      <c r="O393" s="19">
        <v>0</v>
      </c>
      <c r="P393" s="20">
        <f>P392-VLookups!$C$42</f>
        <v>-322</v>
      </c>
      <c r="Q393" s="22">
        <v>149</v>
      </c>
      <c r="R393" s="21"/>
      <c r="S393" s="20">
        <f>VLookups!$C$50</f>
        <v>-3580.614715990946</v>
      </c>
      <c r="T393" s="19">
        <v>0</v>
      </c>
      <c r="U393" s="9">
        <v>245</v>
      </c>
      <c r="V393" s="21">
        <f>V392-VLookups!$C$54</f>
        <v>-2445</v>
      </c>
      <c r="W393" s="21">
        <f>-VLookups!$C$60</f>
        <v>-300</v>
      </c>
      <c r="X393" s="21">
        <f>-[1]VLookups!$C$62</f>
        <v>-150</v>
      </c>
      <c r="Y393" s="20">
        <f>Y392*(1+VLookups!$C$57/12)</f>
        <v>-433.00821530661091</v>
      </c>
      <c r="Z393" s="9" t="s">
        <v>36</v>
      </c>
      <c r="AA393" s="9" t="s">
        <v>36</v>
      </c>
      <c r="AB393" s="20">
        <f t="shared" si="24"/>
        <v>10463.942551941207</v>
      </c>
      <c r="AC393" s="20">
        <f t="shared" si="25"/>
        <v>1885734.2964919533</v>
      </c>
    </row>
    <row r="394" spans="2:29" x14ac:dyDescent="0.25">
      <c r="B394" s="9">
        <v>390</v>
      </c>
      <c r="C394" s="9">
        <f t="shared" si="22"/>
        <v>55</v>
      </c>
      <c r="D394" s="9">
        <f t="shared" si="23"/>
        <v>6</v>
      </c>
      <c r="E394" s="20">
        <f>E382*(1+VLookups!$C$8)</f>
        <v>25728.942293107419</v>
      </c>
      <c r="F394" s="20">
        <f>-E394*VLookups!$C$10*2</f>
        <v>-1543.7365375864451</v>
      </c>
      <c r="G394" s="19">
        <v>0</v>
      </c>
      <c r="H394" s="20">
        <f>(-VLookups!$C$13)*(E394+F394/2)</f>
        <v>-7262.5085410754318</v>
      </c>
      <c r="I394" s="19">
        <v>0</v>
      </c>
      <c r="J394" s="19">
        <v>0</v>
      </c>
      <c r="K394" s="19">
        <v>0</v>
      </c>
      <c r="L394" s="19">
        <v>0</v>
      </c>
      <c r="M394" s="19">
        <v>0</v>
      </c>
      <c r="N394" s="20" t="s">
        <v>36</v>
      </c>
      <c r="O394" s="19">
        <v>0</v>
      </c>
      <c r="P394" s="20">
        <f>P393-VLookups!$C$42</f>
        <v>-323.5</v>
      </c>
      <c r="Q394" s="22">
        <v>150</v>
      </c>
      <c r="R394" s="21"/>
      <c r="S394" s="20">
        <f>VLookups!$C$50</f>
        <v>-3580.614715990946</v>
      </c>
      <c r="T394" s="19">
        <v>0</v>
      </c>
      <c r="U394" s="9">
        <v>246</v>
      </c>
      <c r="V394" s="21">
        <f>V393-VLookups!$C$54</f>
        <v>-2450</v>
      </c>
      <c r="W394" s="21">
        <f>-VLookups!$C$60</f>
        <v>-300</v>
      </c>
      <c r="X394" s="21">
        <f>-[1]VLookups!$C$62</f>
        <v>-150</v>
      </c>
      <c r="Y394" s="20">
        <f>Y393*(1+VLookups!$C$57/12)</f>
        <v>-434.27115593458853</v>
      </c>
      <c r="Z394" s="9" t="s">
        <v>36</v>
      </c>
      <c r="AA394" s="9" t="s">
        <v>36</v>
      </c>
      <c r="AB394" s="20">
        <f t="shared" si="24"/>
        <v>10456.17961131323</v>
      </c>
      <c r="AC394" s="20">
        <f t="shared" si="25"/>
        <v>1899333.3665974198</v>
      </c>
    </row>
    <row r="395" spans="2:29" x14ac:dyDescent="0.25">
      <c r="B395" s="9">
        <v>391</v>
      </c>
      <c r="C395" s="9">
        <f t="shared" si="22"/>
        <v>55</v>
      </c>
      <c r="D395" s="9">
        <f t="shared" si="23"/>
        <v>7</v>
      </c>
      <c r="E395" s="20">
        <f>E383*(1+VLookups!$C$8)</f>
        <v>25728.942293107419</v>
      </c>
      <c r="F395" s="20">
        <f>-E395*VLookups!$C$10*2</f>
        <v>-1543.7365375864451</v>
      </c>
      <c r="G395" s="19">
        <v>0</v>
      </c>
      <c r="H395" s="20">
        <f>(-VLookups!$C$13)*(E395+F395/2)</f>
        <v>-7262.5085410754318</v>
      </c>
      <c r="I395" s="19">
        <v>0</v>
      </c>
      <c r="J395" s="19">
        <v>0</v>
      </c>
      <c r="K395" s="19">
        <v>0</v>
      </c>
      <c r="L395" s="19">
        <v>0</v>
      </c>
      <c r="M395" s="19">
        <v>0</v>
      </c>
      <c r="N395" s="20" t="s">
        <v>36</v>
      </c>
      <c r="O395" s="19">
        <v>0</v>
      </c>
      <c r="P395" s="20">
        <f>P394-VLookups!$C$42</f>
        <v>-325</v>
      </c>
      <c r="Q395" s="22">
        <v>151</v>
      </c>
      <c r="R395" s="21"/>
      <c r="S395" s="20">
        <f>VLookups!$C$50</f>
        <v>-3580.614715990946</v>
      </c>
      <c r="T395" s="19">
        <v>0</v>
      </c>
      <c r="U395" s="9">
        <v>247</v>
      </c>
      <c r="V395" s="21">
        <f>V394-VLookups!$C$54</f>
        <v>-2455</v>
      </c>
      <c r="W395" s="21">
        <f>-VLookups!$C$60</f>
        <v>-300</v>
      </c>
      <c r="X395" s="21">
        <f>-[1]VLookups!$C$62</f>
        <v>-150</v>
      </c>
      <c r="Y395" s="20">
        <f>Y394*(1+VLookups!$C$57/12)</f>
        <v>-435.53778013939774</v>
      </c>
      <c r="Z395" s="9" t="s">
        <v>36</v>
      </c>
      <c r="AA395" s="9" t="s">
        <v>36</v>
      </c>
      <c r="AB395" s="20">
        <f t="shared" si="24"/>
        <v>10448.412987108421</v>
      </c>
      <c r="AC395" s="20">
        <f t="shared" si="25"/>
        <v>1912947.3351955239</v>
      </c>
    </row>
    <row r="396" spans="2:29" x14ac:dyDescent="0.25">
      <c r="B396" s="9">
        <v>392</v>
      </c>
      <c r="C396" s="9">
        <f t="shared" si="22"/>
        <v>55</v>
      </c>
      <c r="D396" s="9">
        <f t="shared" si="23"/>
        <v>8</v>
      </c>
      <c r="E396" s="20">
        <f>E384*(1+VLookups!$C$8)</f>
        <v>25728.942293107419</v>
      </c>
      <c r="F396" s="20">
        <f>-E396*VLookups!$C$10*2</f>
        <v>-1543.7365375864451</v>
      </c>
      <c r="G396" s="19">
        <v>0</v>
      </c>
      <c r="H396" s="20">
        <f>(-VLookups!$C$13)*(E396+F396/2)</f>
        <v>-7262.5085410754318</v>
      </c>
      <c r="I396" s="19">
        <v>0</v>
      </c>
      <c r="J396" s="19">
        <v>0</v>
      </c>
      <c r="K396" s="19">
        <v>0</v>
      </c>
      <c r="L396" s="19">
        <v>0</v>
      </c>
      <c r="M396" s="19">
        <v>0</v>
      </c>
      <c r="N396" s="20" t="s">
        <v>36</v>
      </c>
      <c r="O396" s="19">
        <v>0</v>
      </c>
      <c r="P396" s="20">
        <f>P395-VLookups!$C$42</f>
        <v>-326.5</v>
      </c>
      <c r="Q396" s="22">
        <v>152</v>
      </c>
      <c r="R396" s="21"/>
      <c r="S396" s="20">
        <f>VLookups!$C$50</f>
        <v>-3580.614715990946</v>
      </c>
      <c r="T396" s="19">
        <v>0</v>
      </c>
      <c r="U396" s="9">
        <v>248</v>
      </c>
      <c r="V396" s="21">
        <f>V395-VLookups!$C$54</f>
        <v>-2460</v>
      </c>
      <c r="W396" s="21">
        <f>-VLookups!$C$60</f>
        <v>-300</v>
      </c>
      <c r="X396" s="21">
        <f>-[1]VLookups!$C$62</f>
        <v>-150</v>
      </c>
      <c r="Y396" s="20">
        <f>Y395*(1+VLookups!$C$57/12)</f>
        <v>-436.80809866480433</v>
      </c>
      <c r="Z396" s="9" t="s">
        <v>36</v>
      </c>
      <c r="AA396" s="9" t="s">
        <v>36</v>
      </c>
      <c r="AB396" s="20">
        <f t="shared" si="24"/>
        <v>10440.642668583014</v>
      </c>
      <c r="AC396" s="20">
        <f t="shared" si="25"/>
        <v>1926576.2234227662</v>
      </c>
    </row>
    <row r="397" spans="2:29" x14ac:dyDescent="0.25">
      <c r="B397" s="9">
        <v>393</v>
      </c>
      <c r="C397" s="9">
        <f t="shared" si="22"/>
        <v>55</v>
      </c>
      <c r="D397" s="9">
        <f t="shared" si="23"/>
        <v>9</v>
      </c>
      <c r="E397" s="20">
        <f>E385*(1+VLookups!$C$8)</f>
        <v>25728.942293107419</v>
      </c>
      <c r="F397" s="20">
        <f>-E397*VLookups!$C$10*2</f>
        <v>-1543.7365375864451</v>
      </c>
      <c r="G397" s="19">
        <v>0</v>
      </c>
      <c r="H397" s="20">
        <f>(-VLookups!$C$13)*(E397+F397/2)</f>
        <v>-7262.5085410754318</v>
      </c>
      <c r="I397" s="19">
        <v>0</v>
      </c>
      <c r="J397" s="19">
        <v>0</v>
      </c>
      <c r="K397" s="19">
        <v>0</v>
      </c>
      <c r="L397" s="19">
        <v>0</v>
      </c>
      <c r="M397" s="19">
        <v>0</v>
      </c>
      <c r="N397" s="20" t="s">
        <v>36</v>
      </c>
      <c r="O397" s="19">
        <v>0</v>
      </c>
      <c r="P397" s="20">
        <f>P396-VLookups!$C$42</f>
        <v>-328</v>
      </c>
      <c r="Q397" s="22">
        <v>153</v>
      </c>
      <c r="R397" s="21"/>
      <c r="S397" s="20">
        <f>VLookups!$C$50</f>
        <v>-3580.614715990946</v>
      </c>
      <c r="T397" s="19">
        <v>0</v>
      </c>
      <c r="U397" s="9">
        <v>249</v>
      </c>
      <c r="V397" s="21">
        <f>V396-VLookups!$C$54</f>
        <v>-2465</v>
      </c>
      <c r="W397" s="21">
        <f>-VLookups!$C$60</f>
        <v>-300</v>
      </c>
      <c r="X397" s="21">
        <f>-[1]VLookups!$C$62</f>
        <v>-150</v>
      </c>
      <c r="Y397" s="20">
        <f>Y396*(1+VLookups!$C$57/12)</f>
        <v>-438.08212228591003</v>
      </c>
      <c r="Z397" s="9" t="s">
        <v>36</v>
      </c>
      <c r="AA397" s="9" t="s">
        <v>36</v>
      </c>
      <c r="AB397" s="20">
        <f t="shared" si="24"/>
        <v>10432.868644961907</v>
      </c>
      <c r="AC397" s="20">
        <f t="shared" si="25"/>
        <v>1940220.0524400994</v>
      </c>
    </row>
    <row r="398" spans="2:29" x14ac:dyDescent="0.25">
      <c r="B398" s="9">
        <v>394</v>
      </c>
      <c r="C398" s="9">
        <f t="shared" si="22"/>
        <v>55</v>
      </c>
      <c r="D398" s="9">
        <f t="shared" si="23"/>
        <v>10</v>
      </c>
      <c r="E398" s="20">
        <f>E386*(1+VLookups!$C$8)</f>
        <v>25728.942293107419</v>
      </c>
      <c r="F398" s="20">
        <f>-E398*VLookups!$C$10*2</f>
        <v>-1543.7365375864451</v>
      </c>
      <c r="G398" s="19">
        <v>0</v>
      </c>
      <c r="H398" s="20">
        <f>(-VLookups!$C$13)*(E398+F398/2)</f>
        <v>-7262.5085410754318</v>
      </c>
      <c r="I398" s="19">
        <v>0</v>
      </c>
      <c r="J398" s="19">
        <v>0</v>
      </c>
      <c r="K398" s="19">
        <v>0</v>
      </c>
      <c r="L398" s="19">
        <v>0</v>
      </c>
      <c r="M398" s="19">
        <v>0</v>
      </c>
      <c r="N398" s="20" t="s">
        <v>36</v>
      </c>
      <c r="O398" s="19">
        <v>0</v>
      </c>
      <c r="P398" s="20">
        <f>P397-VLookups!$C$42</f>
        <v>-329.5</v>
      </c>
      <c r="Q398" s="22">
        <v>154</v>
      </c>
      <c r="R398" s="21"/>
      <c r="S398" s="20">
        <f>VLookups!$C$50</f>
        <v>-3580.614715990946</v>
      </c>
      <c r="T398" s="19">
        <v>0</v>
      </c>
      <c r="U398" s="9">
        <v>250</v>
      </c>
      <c r="V398" s="21">
        <f>V397-VLookups!$C$54</f>
        <v>-2470</v>
      </c>
      <c r="W398" s="21">
        <f>-VLookups!$C$60</f>
        <v>-300</v>
      </c>
      <c r="X398" s="21">
        <f>-[1]VLookups!$C$62</f>
        <v>-150</v>
      </c>
      <c r="Y398" s="20">
        <f>Y397*(1+VLookups!$C$57/12)</f>
        <v>-439.35986180924397</v>
      </c>
      <c r="Z398" s="9" t="s">
        <v>36</v>
      </c>
      <c r="AA398" s="9" t="s">
        <v>36</v>
      </c>
      <c r="AB398" s="20">
        <f t="shared" si="24"/>
        <v>10425.090905438574</v>
      </c>
      <c r="AC398" s="20">
        <f t="shared" si="25"/>
        <v>1953878.8434329382</v>
      </c>
    </row>
    <row r="399" spans="2:29" x14ac:dyDescent="0.25">
      <c r="B399" s="9">
        <v>395</v>
      </c>
      <c r="C399" s="9">
        <f t="shared" si="22"/>
        <v>55</v>
      </c>
      <c r="D399" s="9">
        <f t="shared" si="23"/>
        <v>11</v>
      </c>
      <c r="E399" s="20">
        <f>E387*(1+VLookups!$C$8)</f>
        <v>25728.942293107419</v>
      </c>
      <c r="F399" s="20">
        <f>-E399*VLookups!$C$10*2</f>
        <v>-1543.7365375864451</v>
      </c>
      <c r="G399" s="19">
        <v>0</v>
      </c>
      <c r="H399" s="20">
        <f>(-VLookups!$C$13)*(E399+F399/2)</f>
        <v>-7262.5085410754318</v>
      </c>
      <c r="I399" s="19">
        <v>0</v>
      </c>
      <c r="J399" s="19">
        <v>0</v>
      </c>
      <c r="K399" s="19">
        <v>0</v>
      </c>
      <c r="L399" s="19">
        <v>0</v>
      </c>
      <c r="M399" s="19">
        <v>0</v>
      </c>
      <c r="N399" s="20" t="s">
        <v>36</v>
      </c>
      <c r="O399" s="19">
        <v>0</v>
      </c>
      <c r="P399" s="20">
        <f>P398-VLookups!$C$42</f>
        <v>-331</v>
      </c>
      <c r="Q399" s="22">
        <v>155</v>
      </c>
      <c r="R399" s="21"/>
      <c r="S399" s="20">
        <f>VLookups!$C$50</f>
        <v>-3580.614715990946</v>
      </c>
      <c r="T399" s="19">
        <v>0</v>
      </c>
      <c r="U399" s="9">
        <v>251</v>
      </c>
      <c r="V399" s="21">
        <f>V398-VLookups!$C$54</f>
        <v>-2475</v>
      </c>
      <c r="W399" s="21">
        <f>-VLookups!$C$60</f>
        <v>-300</v>
      </c>
      <c r="X399" s="21">
        <f>-[1]VLookups!$C$62</f>
        <v>-150</v>
      </c>
      <c r="Y399" s="20">
        <f>Y398*(1+VLookups!$C$57/12)</f>
        <v>-440.64132807285426</v>
      </c>
      <c r="Z399" s="9" t="s">
        <v>36</v>
      </c>
      <c r="AA399" s="9" t="s">
        <v>36</v>
      </c>
      <c r="AB399" s="20">
        <f t="shared" si="24"/>
        <v>10417.309439174964</v>
      </c>
      <c r="AC399" s="20">
        <f t="shared" si="25"/>
        <v>1967552.6176111682</v>
      </c>
    </row>
    <row r="400" spans="2:29" x14ac:dyDescent="0.25">
      <c r="B400" s="9">
        <v>396</v>
      </c>
      <c r="C400" s="9">
        <f t="shared" si="22"/>
        <v>56</v>
      </c>
      <c r="D400" s="9">
        <f t="shared" si="23"/>
        <v>0</v>
      </c>
      <c r="E400" s="20">
        <f>E388*(1+VLookups!$C$8)</f>
        <v>26629.455273366177</v>
      </c>
      <c r="F400" s="20">
        <f>-E400*VLookups!$C$10*2</f>
        <v>-1597.7673164019704</v>
      </c>
      <c r="G400" s="19">
        <v>0</v>
      </c>
      <c r="H400" s="20">
        <f>(-VLookups!$C$13)*(E400+F400/2)</f>
        <v>-7516.6963400130717</v>
      </c>
      <c r="I400" s="19">
        <v>0</v>
      </c>
      <c r="J400" s="19">
        <v>0</v>
      </c>
      <c r="K400" s="19">
        <v>0</v>
      </c>
      <c r="L400" s="19">
        <v>0</v>
      </c>
      <c r="M400" s="19">
        <v>0</v>
      </c>
      <c r="N400" s="20" t="s">
        <v>36</v>
      </c>
      <c r="O400" s="19">
        <v>0</v>
      </c>
      <c r="P400" s="20">
        <f>P399-VLookups!$C$42</f>
        <v>-332.5</v>
      </c>
      <c r="Q400" s="22">
        <v>156</v>
      </c>
      <c r="R400" s="21"/>
      <c r="S400" s="20">
        <f>VLookups!$C$50</f>
        <v>-3580.614715990946</v>
      </c>
      <c r="T400" s="19">
        <v>0</v>
      </c>
      <c r="U400" s="9">
        <v>252</v>
      </c>
      <c r="V400" s="21">
        <f>V399-VLookups!$C$54</f>
        <v>-2480</v>
      </c>
      <c r="W400" s="21">
        <f>-VLookups!$C$60</f>
        <v>-300</v>
      </c>
      <c r="X400" s="21">
        <f>-[1]VLookups!$C$62</f>
        <v>-150</v>
      </c>
      <c r="Y400" s="20">
        <f>Y399*(1+VLookups!$C$57/12)</f>
        <v>-441.92653194640008</v>
      </c>
      <c r="Z400" s="9" t="s">
        <v>36</v>
      </c>
      <c r="AA400" s="9" t="s">
        <v>36</v>
      </c>
      <c r="AB400" s="20">
        <f t="shared" si="24"/>
        <v>11028.834027214773</v>
      </c>
      <c r="AC400" s="20">
        <f t="shared" si="25"/>
        <v>1981860.7060010682</v>
      </c>
    </row>
    <row r="401" spans="2:29" x14ac:dyDescent="0.25">
      <c r="B401" s="9">
        <v>397</v>
      </c>
      <c r="C401" s="9">
        <f t="shared" ref="C401:C464" si="26">C389+1</f>
        <v>56</v>
      </c>
      <c r="D401" s="9">
        <f t="shared" si="23"/>
        <v>1</v>
      </c>
      <c r="E401" s="20">
        <f>E389*(1+VLookups!$C$8)</f>
        <v>26629.455273366177</v>
      </c>
      <c r="F401" s="20">
        <f>-E401*VLookups!$C$10*2</f>
        <v>-1597.7673164019704</v>
      </c>
      <c r="G401" s="19">
        <v>0</v>
      </c>
      <c r="H401" s="20">
        <f>(-VLookups!$C$13)*(E401+F401/2)</f>
        <v>-7516.6963400130717</v>
      </c>
      <c r="I401" s="19">
        <v>0</v>
      </c>
      <c r="J401" s="19">
        <v>0</v>
      </c>
      <c r="K401" s="19">
        <v>0</v>
      </c>
      <c r="L401" s="19">
        <v>0</v>
      </c>
      <c r="M401" s="19">
        <v>0</v>
      </c>
      <c r="N401" s="20" t="s">
        <v>36</v>
      </c>
      <c r="O401" s="19">
        <v>0</v>
      </c>
      <c r="P401" s="20">
        <f>P400-VLookups!$C$42</f>
        <v>-334</v>
      </c>
      <c r="Q401" s="22">
        <v>157</v>
      </c>
      <c r="R401" s="21"/>
      <c r="S401" s="20">
        <f>VLookups!$C$50</f>
        <v>-3580.614715990946</v>
      </c>
      <c r="T401" s="19">
        <v>0</v>
      </c>
      <c r="U401" s="9">
        <v>253</v>
      </c>
      <c r="V401" s="21">
        <f>V400-VLookups!$C$54</f>
        <v>-2485</v>
      </c>
      <c r="W401" s="21">
        <f>-VLookups!$C$60</f>
        <v>-300</v>
      </c>
      <c r="X401" s="21">
        <f>-[1]VLookups!$C$62</f>
        <v>-150</v>
      </c>
      <c r="Y401" s="20">
        <f>Y400*(1+VLookups!$C$57/12)</f>
        <v>-443.21548433124377</v>
      </c>
      <c r="Z401" s="9" t="s">
        <v>36</v>
      </c>
      <c r="AA401" s="9" t="s">
        <v>36</v>
      </c>
      <c r="AB401" s="20">
        <f t="shared" si="24"/>
        <v>11021.045074829928</v>
      </c>
      <c r="AC401" s="20">
        <f t="shared" si="25"/>
        <v>1996184.8522525665</v>
      </c>
    </row>
    <row r="402" spans="2:29" x14ac:dyDescent="0.25">
      <c r="B402" s="9">
        <v>398</v>
      </c>
      <c r="C402" s="9">
        <f t="shared" si="26"/>
        <v>56</v>
      </c>
      <c r="D402" s="9">
        <f t="shared" ref="D402:D465" si="27">D390</f>
        <v>2</v>
      </c>
      <c r="E402" s="20">
        <f>E390*(1+VLookups!$C$8)</f>
        <v>26629.455273366177</v>
      </c>
      <c r="F402" s="20">
        <f>-E402*VLookups!$C$10*2</f>
        <v>-1597.7673164019704</v>
      </c>
      <c r="G402" s="19">
        <v>0</v>
      </c>
      <c r="H402" s="20">
        <f>(-VLookups!$C$13)*(E402+F402/2)</f>
        <v>-7516.6963400130717</v>
      </c>
      <c r="I402" s="19">
        <v>0</v>
      </c>
      <c r="J402" s="19">
        <v>0</v>
      </c>
      <c r="K402" s="19">
        <v>0</v>
      </c>
      <c r="L402" s="19">
        <v>0</v>
      </c>
      <c r="M402" s="19">
        <v>0</v>
      </c>
      <c r="N402" s="20" t="s">
        <v>36</v>
      </c>
      <c r="O402" s="19">
        <v>0</v>
      </c>
      <c r="P402" s="20">
        <f>P401-VLookups!$C$42</f>
        <v>-335.5</v>
      </c>
      <c r="Q402" s="22">
        <v>158</v>
      </c>
      <c r="R402" s="21"/>
      <c r="S402" s="20">
        <f>VLookups!$C$50</f>
        <v>-3580.614715990946</v>
      </c>
      <c r="T402" s="19">
        <v>0</v>
      </c>
      <c r="U402" s="9">
        <v>254</v>
      </c>
      <c r="V402" s="21">
        <f>V401-VLookups!$C$54</f>
        <v>-2490</v>
      </c>
      <c r="W402" s="21">
        <f>-VLookups!$C$60</f>
        <v>-300</v>
      </c>
      <c r="X402" s="21">
        <f>-[1]VLookups!$C$62</f>
        <v>-150</v>
      </c>
      <c r="Y402" s="20">
        <f>Y401*(1+VLookups!$C$57/12)</f>
        <v>-444.50819616054326</v>
      </c>
      <c r="Z402" s="9" t="s">
        <v>36</v>
      </c>
      <c r="AA402" s="9" t="s">
        <v>36</v>
      </c>
      <c r="AB402" s="20">
        <f t="shared" si="24"/>
        <v>11013.252363000629</v>
      </c>
      <c r="AC402" s="20">
        <f t="shared" si="25"/>
        <v>2010525.0793693215</v>
      </c>
    </row>
    <row r="403" spans="2:29" x14ac:dyDescent="0.25">
      <c r="B403" s="9">
        <v>399</v>
      </c>
      <c r="C403" s="9">
        <f t="shared" si="26"/>
        <v>56</v>
      </c>
      <c r="D403" s="9">
        <f t="shared" si="27"/>
        <v>3</v>
      </c>
      <c r="E403" s="20">
        <f>E391*(1+VLookups!$C$8)</f>
        <v>26629.455273366177</v>
      </c>
      <c r="F403" s="20">
        <f>-E403*VLookups!$C$10*2</f>
        <v>-1597.7673164019704</v>
      </c>
      <c r="G403" s="19">
        <v>0</v>
      </c>
      <c r="H403" s="20">
        <f>(-VLookups!$C$13)*(E403+F403/2)</f>
        <v>-7516.6963400130717</v>
      </c>
      <c r="I403" s="19">
        <v>0</v>
      </c>
      <c r="J403" s="19">
        <v>0</v>
      </c>
      <c r="K403" s="19">
        <v>0</v>
      </c>
      <c r="L403" s="19">
        <v>0</v>
      </c>
      <c r="M403" s="19">
        <v>0</v>
      </c>
      <c r="N403" s="20" t="s">
        <v>36</v>
      </c>
      <c r="O403" s="19">
        <v>0</v>
      </c>
      <c r="P403" s="20">
        <f>P402-VLookups!$C$42</f>
        <v>-337</v>
      </c>
      <c r="Q403" s="22">
        <v>159</v>
      </c>
      <c r="R403" s="21"/>
      <c r="S403" s="20">
        <f>VLookups!$C$50</f>
        <v>-3580.614715990946</v>
      </c>
      <c r="T403" s="19">
        <v>0</v>
      </c>
      <c r="U403" s="9">
        <v>255</v>
      </c>
      <c r="V403" s="21">
        <f>V402-VLookups!$C$54</f>
        <v>-2495</v>
      </c>
      <c r="W403" s="21">
        <f>-VLookups!$C$60</f>
        <v>-300</v>
      </c>
      <c r="X403" s="21">
        <f>-[1]VLookups!$C$62</f>
        <v>-150</v>
      </c>
      <c r="Y403" s="20">
        <f>Y402*(1+VLookups!$C$57/12)</f>
        <v>-445.80467839934488</v>
      </c>
      <c r="Z403" s="9" t="s">
        <v>36</v>
      </c>
      <c r="AA403" s="9" t="s">
        <v>36</v>
      </c>
      <c r="AB403" s="20">
        <f t="shared" si="24"/>
        <v>11005.455880761827</v>
      </c>
      <c r="AC403" s="20">
        <f t="shared" si="25"/>
        <v>2024881.4103823656</v>
      </c>
    </row>
    <row r="404" spans="2:29" x14ac:dyDescent="0.25">
      <c r="B404" s="9">
        <v>400</v>
      </c>
      <c r="C404" s="9">
        <f t="shared" si="26"/>
        <v>56</v>
      </c>
      <c r="D404" s="9">
        <f t="shared" si="27"/>
        <v>4</v>
      </c>
      <c r="E404" s="20">
        <f>E392*(1+VLookups!$C$8)</f>
        <v>26629.455273366177</v>
      </c>
      <c r="F404" s="20">
        <f>-E404*VLookups!$C$10*2</f>
        <v>-1597.7673164019704</v>
      </c>
      <c r="G404" s="19">
        <v>0</v>
      </c>
      <c r="H404" s="20">
        <f>(-VLookups!$C$13)*(E404+F404/2)</f>
        <v>-7516.6963400130717</v>
      </c>
      <c r="I404" s="19">
        <v>0</v>
      </c>
      <c r="J404" s="19">
        <v>0</v>
      </c>
      <c r="K404" s="19">
        <v>0</v>
      </c>
      <c r="L404" s="19">
        <v>0</v>
      </c>
      <c r="M404" s="19">
        <v>0</v>
      </c>
      <c r="N404" s="20" t="s">
        <v>36</v>
      </c>
      <c r="O404" s="19">
        <v>0</v>
      </c>
      <c r="P404" s="20">
        <f>P403-VLookups!$C$42</f>
        <v>-338.5</v>
      </c>
      <c r="Q404" s="22">
        <v>160</v>
      </c>
      <c r="R404" s="21"/>
      <c r="S404" s="20">
        <f>VLookups!$C$50</f>
        <v>-3580.614715990946</v>
      </c>
      <c r="T404" s="19">
        <v>0</v>
      </c>
      <c r="U404" s="9">
        <v>256</v>
      </c>
      <c r="V404" s="21">
        <f>V403-VLookups!$C$54</f>
        <v>-2500</v>
      </c>
      <c r="W404" s="21">
        <f>-VLookups!$C$60</f>
        <v>-300</v>
      </c>
      <c r="X404" s="21">
        <f>-[1]VLookups!$C$62</f>
        <v>-150</v>
      </c>
      <c r="Y404" s="20">
        <f>Y403*(1+VLookups!$C$57/12)</f>
        <v>-447.10494204467631</v>
      </c>
      <c r="Z404" s="9" t="s">
        <v>36</v>
      </c>
      <c r="AA404" s="9" t="s">
        <v>36</v>
      </c>
      <c r="AB404" s="20">
        <f t="shared" si="24"/>
        <v>10997.655617116496</v>
      </c>
      <c r="AC404" s="20">
        <f t="shared" si="25"/>
        <v>2039253.8683501193</v>
      </c>
    </row>
    <row r="405" spans="2:29" x14ac:dyDescent="0.25">
      <c r="B405" s="9">
        <v>401</v>
      </c>
      <c r="C405" s="9">
        <f t="shared" si="26"/>
        <v>56</v>
      </c>
      <c r="D405" s="9">
        <f t="shared" si="27"/>
        <v>5</v>
      </c>
      <c r="E405" s="20">
        <f>E393*(1+VLookups!$C$8)</f>
        <v>26629.455273366177</v>
      </c>
      <c r="F405" s="20">
        <f>-E405*VLookups!$C$10*2</f>
        <v>-1597.7673164019704</v>
      </c>
      <c r="G405" s="19">
        <v>0</v>
      </c>
      <c r="H405" s="20">
        <f>(-VLookups!$C$13)*(E405+F405/2)</f>
        <v>-7516.6963400130717</v>
      </c>
      <c r="I405" s="19">
        <v>0</v>
      </c>
      <c r="J405" s="19">
        <v>0</v>
      </c>
      <c r="K405" s="19">
        <v>0</v>
      </c>
      <c r="L405" s="19">
        <v>0</v>
      </c>
      <c r="M405" s="19">
        <v>0</v>
      </c>
      <c r="N405" s="20" t="s">
        <v>36</v>
      </c>
      <c r="O405" s="19">
        <v>0</v>
      </c>
      <c r="P405" s="20">
        <f>P404-VLookups!$C$42</f>
        <v>-340</v>
      </c>
      <c r="Q405" s="22">
        <v>161</v>
      </c>
      <c r="R405" s="21"/>
      <c r="S405" s="20">
        <f>VLookups!$C$50</f>
        <v>-3580.614715990946</v>
      </c>
      <c r="T405" s="19">
        <v>0</v>
      </c>
      <c r="U405" s="9">
        <v>257</v>
      </c>
      <c r="V405" s="21">
        <f>V404-VLookups!$C$54</f>
        <v>-2505</v>
      </c>
      <c r="W405" s="21">
        <f>-VLookups!$C$60</f>
        <v>-300</v>
      </c>
      <c r="X405" s="21">
        <f>-[1]VLookups!$C$62</f>
        <v>-150</v>
      </c>
      <c r="Y405" s="20">
        <f>Y404*(1+VLookups!$C$57/12)</f>
        <v>-448.40899812563993</v>
      </c>
      <c r="Z405" s="9" t="s">
        <v>36</v>
      </c>
      <c r="AA405" s="9" t="s">
        <v>36</v>
      </c>
      <c r="AB405" s="20">
        <f t="shared" si="24"/>
        <v>10989.851561035532</v>
      </c>
      <c r="AC405" s="20">
        <f t="shared" si="25"/>
        <v>2053642.4763584051</v>
      </c>
    </row>
    <row r="406" spans="2:29" x14ac:dyDescent="0.25">
      <c r="B406" s="9">
        <v>402</v>
      </c>
      <c r="C406" s="9">
        <f t="shared" si="26"/>
        <v>56</v>
      </c>
      <c r="D406" s="9">
        <f t="shared" si="27"/>
        <v>6</v>
      </c>
      <c r="E406" s="20">
        <f>E394*(1+VLookups!$C$8)</f>
        <v>26629.455273366177</v>
      </c>
      <c r="F406" s="20">
        <f>-E406*VLookups!$C$10*2</f>
        <v>-1597.7673164019704</v>
      </c>
      <c r="G406" s="19">
        <v>0</v>
      </c>
      <c r="H406" s="20">
        <f>(-VLookups!$C$13)*(E406+F406/2)</f>
        <v>-7516.6963400130717</v>
      </c>
      <c r="I406" s="19">
        <v>0</v>
      </c>
      <c r="J406" s="19">
        <v>0</v>
      </c>
      <c r="K406" s="19">
        <v>0</v>
      </c>
      <c r="L406" s="19">
        <v>0</v>
      </c>
      <c r="M406" s="19">
        <v>0</v>
      </c>
      <c r="N406" s="20" t="s">
        <v>36</v>
      </c>
      <c r="O406" s="19">
        <v>0</v>
      </c>
      <c r="P406" s="20">
        <f>P405-VLookups!$C$42</f>
        <v>-341.5</v>
      </c>
      <c r="Q406" s="22">
        <v>162</v>
      </c>
      <c r="R406" s="21"/>
      <c r="S406" s="20">
        <f>VLookups!$C$50</f>
        <v>-3580.614715990946</v>
      </c>
      <c r="T406" s="19">
        <v>0</v>
      </c>
      <c r="U406" s="9">
        <v>258</v>
      </c>
      <c r="V406" s="21">
        <f>V405-VLookups!$C$54</f>
        <v>-2510</v>
      </c>
      <c r="W406" s="21">
        <f>-VLookups!$C$60</f>
        <v>-300</v>
      </c>
      <c r="X406" s="21">
        <f>-[1]VLookups!$C$62</f>
        <v>-150</v>
      </c>
      <c r="Y406" s="20">
        <f>Y405*(1+VLookups!$C$57/12)</f>
        <v>-449.71685770350638</v>
      </c>
      <c r="Z406" s="9" t="s">
        <v>36</v>
      </c>
      <c r="AA406" s="9" t="s">
        <v>36</v>
      </c>
      <c r="AB406" s="20">
        <f t="shared" si="24"/>
        <v>10982.043701457666</v>
      </c>
      <c r="AC406" s="20">
        <f t="shared" si="25"/>
        <v>2068047.2575204601</v>
      </c>
    </row>
    <row r="407" spans="2:29" x14ac:dyDescent="0.25">
      <c r="B407" s="9">
        <v>403</v>
      </c>
      <c r="C407" s="9">
        <f t="shared" si="26"/>
        <v>56</v>
      </c>
      <c r="D407" s="9">
        <f t="shared" si="27"/>
        <v>7</v>
      </c>
      <c r="E407" s="20">
        <f>E395*(1+VLookups!$C$8)</f>
        <v>26629.455273366177</v>
      </c>
      <c r="F407" s="20">
        <f>-E407*VLookups!$C$10*2</f>
        <v>-1597.7673164019704</v>
      </c>
      <c r="G407" s="19">
        <v>0</v>
      </c>
      <c r="H407" s="20">
        <f>(-VLookups!$C$13)*(E407+F407/2)</f>
        <v>-7516.6963400130717</v>
      </c>
      <c r="I407" s="19">
        <v>0</v>
      </c>
      <c r="J407" s="19">
        <v>0</v>
      </c>
      <c r="K407" s="19">
        <v>0</v>
      </c>
      <c r="L407" s="19">
        <v>0</v>
      </c>
      <c r="M407" s="19">
        <v>0</v>
      </c>
      <c r="N407" s="20" t="s">
        <v>36</v>
      </c>
      <c r="O407" s="19">
        <v>0</v>
      </c>
      <c r="P407" s="20">
        <f>P406-VLookups!$C$42</f>
        <v>-343</v>
      </c>
      <c r="Q407" s="22">
        <v>163</v>
      </c>
      <c r="R407" s="21"/>
      <c r="S407" s="20">
        <f>VLookups!$C$50</f>
        <v>-3580.614715990946</v>
      </c>
      <c r="T407" s="19">
        <v>0</v>
      </c>
      <c r="U407" s="9">
        <v>259</v>
      </c>
      <c r="V407" s="21">
        <f>V406-VLookups!$C$54</f>
        <v>-2515</v>
      </c>
      <c r="W407" s="21">
        <f>-VLookups!$C$60</f>
        <v>-300</v>
      </c>
      <c r="X407" s="21">
        <f>-[1]VLookups!$C$62</f>
        <v>-150</v>
      </c>
      <c r="Y407" s="20">
        <f>Y406*(1+VLookups!$C$57/12)</f>
        <v>-451.0285318718083</v>
      </c>
      <c r="Z407" s="9" t="s">
        <v>36</v>
      </c>
      <c r="AA407" s="9" t="s">
        <v>36</v>
      </c>
      <c r="AB407" s="20">
        <f t="shared" si="24"/>
        <v>10974.232027289363</v>
      </c>
      <c r="AC407" s="20">
        <f t="shared" si="25"/>
        <v>2082468.2349769503</v>
      </c>
    </row>
    <row r="408" spans="2:29" x14ac:dyDescent="0.25">
      <c r="B408" s="9">
        <v>404</v>
      </c>
      <c r="C408" s="9">
        <f t="shared" si="26"/>
        <v>56</v>
      </c>
      <c r="D408" s="9">
        <f t="shared" si="27"/>
        <v>8</v>
      </c>
      <c r="E408" s="20">
        <f>E396*(1+VLookups!$C$8)</f>
        <v>26629.455273366177</v>
      </c>
      <c r="F408" s="20">
        <f>-E408*VLookups!$C$10*2</f>
        <v>-1597.7673164019704</v>
      </c>
      <c r="G408" s="19">
        <v>0</v>
      </c>
      <c r="H408" s="20">
        <f>(-VLookups!$C$13)*(E408+F408/2)</f>
        <v>-7516.6963400130717</v>
      </c>
      <c r="I408" s="19">
        <v>0</v>
      </c>
      <c r="J408" s="19">
        <v>0</v>
      </c>
      <c r="K408" s="19">
        <v>0</v>
      </c>
      <c r="L408" s="19">
        <v>0</v>
      </c>
      <c r="M408" s="19">
        <v>0</v>
      </c>
      <c r="N408" s="20" t="s">
        <v>36</v>
      </c>
      <c r="O408" s="19">
        <v>0</v>
      </c>
      <c r="P408" s="20">
        <f>P407-VLookups!$C$42</f>
        <v>-344.5</v>
      </c>
      <c r="Q408" s="22">
        <v>164</v>
      </c>
      <c r="R408" s="21"/>
      <c r="S408" s="20">
        <f>VLookups!$C$50</f>
        <v>-3580.614715990946</v>
      </c>
      <c r="T408" s="19">
        <v>0</v>
      </c>
      <c r="U408" s="9">
        <v>260</v>
      </c>
      <c r="V408" s="21">
        <f>V407-VLookups!$C$54</f>
        <v>-2520</v>
      </c>
      <c r="W408" s="21">
        <f>-VLookups!$C$60</f>
        <v>-300</v>
      </c>
      <c r="X408" s="21">
        <f>-[1]VLookups!$C$62</f>
        <v>-150</v>
      </c>
      <c r="Y408" s="20">
        <f>Y407*(1+VLookups!$C$57/12)</f>
        <v>-452.34403175643439</v>
      </c>
      <c r="Z408" s="9" t="s">
        <v>36</v>
      </c>
      <c r="AA408" s="9" t="s">
        <v>36</v>
      </c>
      <c r="AB408" s="20">
        <f t="shared" si="24"/>
        <v>10966.416527404737</v>
      </c>
      <c r="AC408" s="20">
        <f t="shared" si="25"/>
        <v>2096905.4318959834</v>
      </c>
    </row>
    <row r="409" spans="2:29" x14ac:dyDescent="0.25">
      <c r="B409" s="9">
        <v>405</v>
      </c>
      <c r="C409" s="9">
        <f t="shared" si="26"/>
        <v>56</v>
      </c>
      <c r="D409" s="9">
        <f t="shared" si="27"/>
        <v>9</v>
      </c>
      <c r="E409" s="20">
        <f>E397*(1+VLookups!$C$8)</f>
        <v>26629.455273366177</v>
      </c>
      <c r="F409" s="20">
        <f>-E409*VLookups!$C$10*2</f>
        <v>-1597.7673164019704</v>
      </c>
      <c r="G409" s="19">
        <v>0</v>
      </c>
      <c r="H409" s="20">
        <f>(-VLookups!$C$13)*(E409+F409/2)</f>
        <v>-7516.6963400130717</v>
      </c>
      <c r="I409" s="19">
        <v>0</v>
      </c>
      <c r="J409" s="19">
        <v>0</v>
      </c>
      <c r="K409" s="19">
        <v>0</v>
      </c>
      <c r="L409" s="19">
        <v>0</v>
      </c>
      <c r="M409" s="19">
        <v>0</v>
      </c>
      <c r="N409" s="20" t="s">
        <v>36</v>
      </c>
      <c r="O409" s="19">
        <v>0</v>
      </c>
      <c r="P409" s="20">
        <f>P408-VLookups!$C$42</f>
        <v>-346</v>
      </c>
      <c r="Q409" s="22">
        <v>165</v>
      </c>
      <c r="R409" s="21"/>
      <c r="S409" s="20">
        <f>VLookups!$C$50</f>
        <v>-3580.614715990946</v>
      </c>
      <c r="T409" s="19">
        <v>0</v>
      </c>
      <c r="U409" s="9">
        <v>261</v>
      </c>
      <c r="V409" s="21">
        <f>V408-VLookups!$C$54</f>
        <v>-2525</v>
      </c>
      <c r="W409" s="21">
        <f>-VLookups!$C$60</f>
        <v>-300</v>
      </c>
      <c r="X409" s="21">
        <f>-[1]VLookups!$C$62</f>
        <v>-150</v>
      </c>
      <c r="Y409" s="20">
        <f>Y408*(1+VLookups!$C$57/12)</f>
        <v>-453.66336851572402</v>
      </c>
      <c r="Z409" s="9" t="s">
        <v>36</v>
      </c>
      <c r="AA409" s="9" t="s">
        <v>36</v>
      </c>
      <c r="AB409" s="20">
        <f t="shared" si="24"/>
        <v>10958.597190645447</v>
      </c>
      <c r="AC409" s="20">
        <f t="shared" si="25"/>
        <v>2111358.8714731224</v>
      </c>
    </row>
    <row r="410" spans="2:29" x14ac:dyDescent="0.25">
      <c r="B410" s="9">
        <v>406</v>
      </c>
      <c r="C410" s="9">
        <f t="shared" si="26"/>
        <v>56</v>
      </c>
      <c r="D410" s="9">
        <f t="shared" si="27"/>
        <v>10</v>
      </c>
      <c r="E410" s="20">
        <f>E398*(1+VLookups!$C$8)</f>
        <v>26629.455273366177</v>
      </c>
      <c r="F410" s="20">
        <f>-E410*VLookups!$C$10*2</f>
        <v>-1597.7673164019704</v>
      </c>
      <c r="G410" s="19">
        <v>0</v>
      </c>
      <c r="H410" s="20">
        <f>(-VLookups!$C$13)*(E410+F410/2)</f>
        <v>-7516.6963400130717</v>
      </c>
      <c r="I410" s="19">
        <v>0</v>
      </c>
      <c r="J410" s="19">
        <v>0</v>
      </c>
      <c r="K410" s="19">
        <v>0</v>
      </c>
      <c r="L410" s="19">
        <v>0</v>
      </c>
      <c r="M410" s="19">
        <v>0</v>
      </c>
      <c r="N410" s="20" t="s">
        <v>36</v>
      </c>
      <c r="O410" s="19">
        <v>0</v>
      </c>
      <c r="P410" s="20">
        <f>P409-VLookups!$C$42</f>
        <v>-347.5</v>
      </c>
      <c r="Q410" s="22">
        <v>166</v>
      </c>
      <c r="R410" s="21"/>
      <c r="S410" s="20">
        <f>VLookups!$C$50</f>
        <v>-3580.614715990946</v>
      </c>
      <c r="T410" s="19">
        <v>0</v>
      </c>
      <c r="U410" s="9">
        <v>262</v>
      </c>
      <c r="V410" s="21">
        <f>V409-VLookups!$C$54</f>
        <v>-2530</v>
      </c>
      <c r="W410" s="21">
        <f>-VLookups!$C$60</f>
        <v>-300</v>
      </c>
      <c r="X410" s="21">
        <f>-[1]VLookups!$C$62</f>
        <v>-150</v>
      </c>
      <c r="Y410" s="20">
        <f>Y409*(1+VLookups!$C$57/12)</f>
        <v>-454.98655334056156</v>
      </c>
      <c r="Z410" s="9" t="s">
        <v>36</v>
      </c>
      <c r="AA410" s="9" t="s">
        <v>36</v>
      </c>
      <c r="AB410" s="20">
        <f t="shared" si="24"/>
        <v>10950.774005820611</v>
      </c>
      <c r="AC410" s="20">
        <f t="shared" si="25"/>
        <v>2125828.5769313984</v>
      </c>
    </row>
    <row r="411" spans="2:29" x14ac:dyDescent="0.25">
      <c r="B411" s="9">
        <v>407</v>
      </c>
      <c r="C411" s="9">
        <f t="shared" si="26"/>
        <v>56</v>
      </c>
      <c r="D411" s="9">
        <f t="shared" si="27"/>
        <v>11</v>
      </c>
      <c r="E411" s="20">
        <f>E399*(1+VLookups!$C$8)</f>
        <v>26629.455273366177</v>
      </c>
      <c r="F411" s="20">
        <f>-E411*VLookups!$C$10*2</f>
        <v>-1597.7673164019704</v>
      </c>
      <c r="G411" s="19">
        <v>0</v>
      </c>
      <c r="H411" s="20">
        <f>(-VLookups!$C$13)*(E411+F411/2)</f>
        <v>-7516.6963400130717</v>
      </c>
      <c r="I411" s="19">
        <v>0</v>
      </c>
      <c r="J411" s="19">
        <v>0</v>
      </c>
      <c r="K411" s="19">
        <v>0</v>
      </c>
      <c r="L411" s="19">
        <v>0</v>
      </c>
      <c r="M411" s="19">
        <v>0</v>
      </c>
      <c r="N411" s="20" t="s">
        <v>36</v>
      </c>
      <c r="O411" s="19">
        <v>0</v>
      </c>
      <c r="P411" s="20">
        <f>P410-VLookups!$C$42</f>
        <v>-349</v>
      </c>
      <c r="Q411" s="22">
        <v>167</v>
      </c>
      <c r="R411" s="21"/>
      <c r="S411" s="20">
        <f>VLookups!$C$50</f>
        <v>-3580.614715990946</v>
      </c>
      <c r="T411" s="19">
        <v>0</v>
      </c>
      <c r="U411" s="9">
        <v>263</v>
      </c>
      <c r="V411" s="21">
        <f>V410-VLookups!$C$54</f>
        <v>-2535</v>
      </c>
      <c r="W411" s="21">
        <f>-VLookups!$C$60</f>
        <v>-300</v>
      </c>
      <c r="X411" s="21">
        <f>-[1]VLookups!$C$62</f>
        <v>-150</v>
      </c>
      <c r="Y411" s="20">
        <f>Y410*(1+VLookups!$C$57/12)</f>
        <v>-456.31359745447151</v>
      </c>
      <c r="Z411" s="9" t="s">
        <v>36</v>
      </c>
      <c r="AA411" s="9" t="s">
        <v>36</v>
      </c>
      <c r="AB411" s="20">
        <f t="shared" si="24"/>
        <v>10942.946961706701</v>
      </c>
      <c r="AC411" s="20">
        <f t="shared" si="25"/>
        <v>2140314.5715213241</v>
      </c>
    </row>
    <row r="412" spans="2:29" x14ac:dyDescent="0.25">
      <c r="B412" s="9">
        <v>408</v>
      </c>
      <c r="C412" s="9">
        <f t="shared" si="26"/>
        <v>57</v>
      </c>
      <c r="D412" s="9">
        <f t="shared" si="27"/>
        <v>0</v>
      </c>
      <c r="E412" s="20">
        <f>E400*(1+VLookups!$C$8)</f>
        <v>27561.486207933991</v>
      </c>
      <c r="F412" s="20">
        <f>-E412*VLookups!$C$10*2</f>
        <v>-1653.6891724760394</v>
      </c>
      <c r="G412" s="19">
        <v>0</v>
      </c>
      <c r="H412" s="20">
        <f>(-VLookups!$C$13)*(E412+F412/2)</f>
        <v>-7779.7807119135277</v>
      </c>
      <c r="I412" s="19">
        <v>0</v>
      </c>
      <c r="J412" s="19">
        <v>0</v>
      </c>
      <c r="K412" s="19">
        <v>0</v>
      </c>
      <c r="L412" s="19">
        <v>0</v>
      </c>
      <c r="M412" s="19">
        <v>0</v>
      </c>
      <c r="N412" s="20" t="s">
        <v>36</v>
      </c>
      <c r="O412" s="19">
        <v>0</v>
      </c>
      <c r="P412" s="20">
        <f>P411-VLookups!$C$42</f>
        <v>-350.5</v>
      </c>
      <c r="Q412" s="22">
        <v>168</v>
      </c>
      <c r="R412" s="21"/>
      <c r="S412" s="20">
        <f>VLookups!$C$50</f>
        <v>-3580.614715990946</v>
      </c>
      <c r="T412" s="19">
        <v>0</v>
      </c>
      <c r="U412" s="9">
        <v>264</v>
      </c>
      <c r="V412" s="21">
        <f>V411-VLookups!$C$54</f>
        <v>-2540</v>
      </c>
      <c r="W412" s="21">
        <f>-VLookups!$C$60</f>
        <v>-300</v>
      </c>
      <c r="X412" s="21">
        <f>-[1]VLookups!$C$62</f>
        <v>-150</v>
      </c>
      <c r="Y412" s="20">
        <f>Y411*(1+VLookups!$C$57/12)</f>
        <v>-457.64451211371374</v>
      </c>
      <c r="Z412" s="9" t="s">
        <v>36</v>
      </c>
      <c r="AA412" s="9" t="s">
        <v>36</v>
      </c>
      <c r="AB412" s="20">
        <f t="shared" si="24"/>
        <v>11576.101681677783</v>
      </c>
      <c r="AC412" s="20">
        <f t="shared" si="25"/>
        <v>2155457.8641555374</v>
      </c>
    </row>
    <row r="413" spans="2:29" x14ac:dyDescent="0.25">
      <c r="B413" s="9">
        <v>409</v>
      </c>
      <c r="C413" s="9">
        <f t="shared" si="26"/>
        <v>57</v>
      </c>
      <c r="D413" s="9">
        <f t="shared" si="27"/>
        <v>1</v>
      </c>
      <c r="E413" s="20">
        <f>E401*(1+VLookups!$C$8)</f>
        <v>27561.486207933991</v>
      </c>
      <c r="F413" s="20">
        <f>-E413*VLookups!$C$10*2</f>
        <v>-1653.6891724760394</v>
      </c>
      <c r="G413" s="19">
        <v>0</v>
      </c>
      <c r="H413" s="20">
        <f>(-VLookups!$C$13)*(E413+F413/2)</f>
        <v>-7779.7807119135277</v>
      </c>
      <c r="I413" s="19">
        <v>0</v>
      </c>
      <c r="J413" s="19">
        <v>0</v>
      </c>
      <c r="K413" s="19">
        <v>0</v>
      </c>
      <c r="L413" s="19">
        <v>0</v>
      </c>
      <c r="M413" s="19">
        <v>0</v>
      </c>
      <c r="N413" s="20" t="s">
        <v>36</v>
      </c>
      <c r="O413" s="19">
        <v>0</v>
      </c>
      <c r="P413" s="20">
        <f>P412-VLookups!$C$42</f>
        <v>-352</v>
      </c>
      <c r="Q413" s="22">
        <v>169</v>
      </c>
      <c r="R413" s="21"/>
      <c r="S413" s="20">
        <f>VLookups!$C$50</f>
        <v>-3580.614715990946</v>
      </c>
      <c r="T413" s="19">
        <v>0</v>
      </c>
      <c r="U413" s="9">
        <v>265</v>
      </c>
      <c r="V413" s="21">
        <f>V412-VLookups!$C$54</f>
        <v>-2545</v>
      </c>
      <c r="W413" s="21">
        <f>-VLookups!$C$60</f>
        <v>-300</v>
      </c>
      <c r="X413" s="21">
        <f>-[1]VLookups!$C$62</f>
        <v>-150</v>
      </c>
      <c r="Y413" s="20">
        <f>Y412*(1+VLookups!$C$57/12)</f>
        <v>-458.97930860737875</v>
      </c>
      <c r="Z413" s="9" t="s">
        <v>36</v>
      </c>
      <c r="AA413" s="9" t="s">
        <v>36</v>
      </c>
      <c r="AB413" s="20">
        <f t="shared" si="24"/>
        <v>11568.266885184117</v>
      </c>
      <c r="AC413" s="20">
        <f t="shared" si="25"/>
        <v>2170618.5608143145</v>
      </c>
    </row>
    <row r="414" spans="2:29" x14ac:dyDescent="0.25">
      <c r="B414" s="9">
        <v>410</v>
      </c>
      <c r="C414" s="9">
        <f t="shared" si="26"/>
        <v>57</v>
      </c>
      <c r="D414" s="9">
        <f t="shared" si="27"/>
        <v>2</v>
      </c>
      <c r="E414" s="20">
        <f>E402*(1+VLookups!$C$8)</f>
        <v>27561.486207933991</v>
      </c>
      <c r="F414" s="20">
        <f>-E414*VLookups!$C$10*2</f>
        <v>-1653.6891724760394</v>
      </c>
      <c r="G414" s="19">
        <v>0</v>
      </c>
      <c r="H414" s="20">
        <f>(-VLookups!$C$13)*(E414+F414/2)</f>
        <v>-7779.7807119135277</v>
      </c>
      <c r="I414" s="19">
        <v>0</v>
      </c>
      <c r="J414" s="19">
        <v>0</v>
      </c>
      <c r="K414" s="19">
        <v>0</v>
      </c>
      <c r="L414" s="19">
        <v>0</v>
      </c>
      <c r="M414" s="19">
        <v>0</v>
      </c>
      <c r="N414" s="20" t="s">
        <v>36</v>
      </c>
      <c r="O414" s="19">
        <v>0</v>
      </c>
      <c r="P414" s="20">
        <f>P413-VLookups!$C$42</f>
        <v>-353.5</v>
      </c>
      <c r="Q414" s="22">
        <v>170</v>
      </c>
      <c r="R414" s="21"/>
      <c r="S414" s="20">
        <f>VLookups!$C$50</f>
        <v>-3580.614715990946</v>
      </c>
      <c r="T414" s="19">
        <v>0</v>
      </c>
      <c r="U414" s="9">
        <v>266</v>
      </c>
      <c r="V414" s="21">
        <f>V413-VLookups!$C$54</f>
        <v>-2550</v>
      </c>
      <c r="W414" s="21">
        <f>-VLookups!$C$60</f>
        <v>-300</v>
      </c>
      <c r="X414" s="21">
        <f>-[1]VLookups!$C$62</f>
        <v>-150</v>
      </c>
      <c r="Y414" s="20">
        <f>Y413*(1+VLookups!$C$57/12)</f>
        <v>-460.31799825748362</v>
      </c>
      <c r="Z414" s="9" t="s">
        <v>36</v>
      </c>
      <c r="AA414" s="9" t="s">
        <v>36</v>
      </c>
      <c r="AB414" s="20">
        <f t="shared" si="24"/>
        <v>11560.428195534012</v>
      </c>
      <c r="AC414" s="20">
        <f t="shared" si="25"/>
        <v>2185796.6866112058</v>
      </c>
    </row>
    <row r="415" spans="2:29" x14ac:dyDescent="0.25">
      <c r="B415" s="9">
        <v>411</v>
      </c>
      <c r="C415" s="9">
        <f t="shared" si="26"/>
        <v>57</v>
      </c>
      <c r="D415" s="9">
        <f t="shared" si="27"/>
        <v>3</v>
      </c>
      <c r="E415" s="20">
        <f>E403*(1+VLookups!$C$8)</f>
        <v>27561.486207933991</v>
      </c>
      <c r="F415" s="20">
        <f>-E415*VLookups!$C$10*2</f>
        <v>-1653.6891724760394</v>
      </c>
      <c r="G415" s="19">
        <v>0</v>
      </c>
      <c r="H415" s="20">
        <f>(-VLookups!$C$13)*(E415+F415/2)</f>
        <v>-7779.7807119135277</v>
      </c>
      <c r="I415" s="19">
        <v>0</v>
      </c>
      <c r="J415" s="19">
        <v>0</v>
      </c>
      <c r="K415" s="19">
        <v>0</v>
      </c>
      <c r="L415" s="19">
        <v>0</v>
      </c>
      <c r="M415" s="19">
        <v>0</v>
      </c>
      <c r="N415" s="20" t="s">
        <v>36</v>
      </c>
      <c r="O415" s="19">
        <v>0</v>
      </c>
      <c r="P415" s="20">
        <f>P414-VLookups!$C$42</f>
        <v>-355</v>
      </c>
      <c r="Q415" s="22">
        <v>171</v>
      </c>
      <c r="R415" s="21"/>
      <c r="S415" s="20">
        <f>VLookups!$C$50</f>
        <v>-3580.614715990946</v>
      </c>
      <c r="T415" s="19">
        <v>0</v>
      </c>
      <c r="U415" s="9">
        <v>267</v>
      </c>
      <c r="V415" s="21">
        <f>V414-VLookups!$C$54</f>
        <v>-2555</v>
      </c>
      <c r="W415" s="21">
        <f>-VLookups!$C$60</f>
        <v>-300</v>
      </c>
      <c r="X415" s="21">
        <f>-[1]VLookups!$C$62</f>
        <v>-150</v>
      </c>
      <c r="Y415" s="20">
        <f>Y414*(1+VLookups!$C$57/12)</f>
        <v>-461.66059241906794</v>
      </c>
      <c r="Z415" s="9" t="s">
        <v>36</v>
      </c>
      <c r="AA415" s="9" t="s">
        <v>36</v>
      </c>
      <c r="AB415" s="20">
        <f t="shared" si="24"/>
        <v>11552.585601372428</v>
      </c>
      <c r="AC415" s="20">
        <f t="shared" si="25"/>
        <v>2200992.266690264</v>
      </c>
    </row>
    <row r="416" spans="2:29" x14ac:dyDescent="0.25">
      <c r="B416" s="9">
        <v>412</v>
      </c>
      <c r="C416" s="9">
        <f t="shared" si="26"/>
        <v>57</v>
      </c>
      <c r="D416" s="9">
        <f t="shared" si="27"/>
        <v>4</v>
      </c>
      <c r="E416" s="20">
        <f>E404*(1+VLookups!$C$8)</f>
        <v>27561.486207933991</v>
      </c>
      <c r="F416" s="20">
        <f>-E416*VLookups!$C$10*2</f>
        <v>-1653.6891724760394</v>
      </c>
      <c r="G416" s="19">
        <v>0</v>
      </c>
      <c r="H416" s="20">
        <f>(-VLookups!$C$13)*(E416+F416/2)</f>
        <v>-7779.7807119135277</v>
      </c>
      <c r="I416" s="19">
        <v>0</v>
      </c>
      <c r="J416" s="19">
        <v>0</v>
      </c>
      <c r="K416" s="19">
        <v>0</v>
      </c>
      <c r="L416" s="19">
        <v>0</v>
      </c>
      <c r="M416" s="19">
        <v>0</v>
      </c>
      <c r="N416" s="20" t="s">
        <v>36</v>
      </c>
      <c r="O416" s="19">
        <v>0</v>
      </c>
      <c r="P416" s="20">
        <f>P415-VLookups!$C$42</f>
        <v>-356.5</v>
      </c>
      <c r="Q416" s="22">
        <v>172</v>
      </c>
      <c r="R416" s="21"/>
      <c r="S416" s="20">
        <f>VLookups!$C$50</f>
        <v>-3580.614715990946</v>
      </c>
      <c r="T416" s="19">
        <v>0</v>
      </c>
      <c r="U416" s="9">
        <v>268</v>
      </c>
      <c r="V416" s="21">
        <f>V415-VLookups!$C$54</f>
        <v>-2560</v>
      </c>
      <c r="W416" s="21">
        <f>-VLookups!$C$60</f>
        <v>-300</v>
      </c>
      <c r="X416" s="21">
        <f>-[1]VLookups!$C$62</f>
        <v>-150</v>
      </c>
      <c r="Y416" s="20">
        <f>Y415*(1+VLookups!$C$57/12)</f>
        <v>-463.0071024802902</v>
      </c>
      <c r="Z416" s="9" t="s">
        <v>36</v>
      </c>
      <c r="AA416" s="9" t="s">
        <v>36</v>
      </c>
      <c r="AB416" s="20">
        <f t="shared" si="24"/>
        <v>11544.739091311205</v>
      </c>
      <c r="AC416" s="20">
        <f t="shared" si="25"/>
        <v>2216205.3262260589</v>
      </c>
    </row>
    <row r="417" spans="2:29" x14ac:dyDescent="0.25">
      <c r="B417" s="9">
        <v>413</v>
      </c>
      <c r="C417" s="9">
        <f t="shared" si="26"/>
        <v>57</v>
      </c>
      <c r="D417" s="9">
        <f t="shared" si="27"/>
        <v>5</v>
      </c>
      <c r="E417" s="20">
        <f>E405*(1+VLookups!$C$8)</f>
        <v>27561.486207933991</v>
      </c>
      <c r="F417" s="20">
        <f>-E417*VLookups!$C$10*2</f>
        <v>-1653.6891724760394</v>
      </c>
      <c r="G417" s="19">
        <v>0</v>
      </c>
      <c r="H417" s="20">
        <f>(-VLookups!$C$13)*(E417+F417/2)</f>
        <v>-7779.7807119135277</v>
      </c>
      <c r="I417" s="19">
        <v>0</v>
      </c>
      <c r="J417" s="19">
        <v>0</v>
      </c>
      <c r="K417" s="19">
        <v>0</v>
      </c>
      <c r="L417" s="19">
        <v>0</v>
      </c>
      <c r="M417" s="19">
        <v>0</v>
      </c>
      <c r="N417" s="20" t="s">
        <v>36</v>
      </c>
      <c r="O417" s="19">
        <v>0</v>
      </c>
      <c r="P417" s="20">
        <f>P416-VLookups!$C$42</f>
        <v>-358</v>
      </c>
      <c r="Q417" s="22">
        <v>173</v>
      </c>
      <c r="R417" s="21"/>
      <c r="S417" s="20">
        <f>VLookups!$C$50</f>
        <v>-3580.614715990946</v>
      </c>
      <c r="T417" s="19">
        <v>0</v>
      </c>
      <c r="U417" s="9">
        <v>269</v>
      </c>
      <c r="V417" s="21">
        <f>V416-VLookups!$C$54</f>
        <v>-2565</v>
      </c>
      <c r="W417" s="21">
        <f>-VLookups!$C$60</f>
        <v>-300</v>
      </c>
      <c r="X417" s="21">
        <f>-[1]VLookups!$C$62</f>
        <v>-150</v>
      </c>
      <c r="Y417" s="20">
        <f>Y416*(1+VLookups!$C$57/12)</f>
        <v>-464.35753986252439</v>
      </c>
      <c r="Z417" s="9" t="s">
        <v>36</v>
      </c>
      <c r="AA417" s="9" t="s">
        <v>36</v>
      </c>
      <c r="AB417" s="20">
        <f t="shared" si="24"/>
        <v>11536.888653928971</v>
      </c>
      <c r="AC417" s="20">
        <f t="shared" si="25"/>
        <v>2231435.8904236979</v>
      </c>
    </row>
    <row r="418" spans="2:29" x14ac:dyDescent="0.25">
      <c r="B418" s="9">
        <v>414</v>
      </c>
      <c r="C418" s="9">
        <f t="shared" si="26"/>
        <v>57</v>
      </c>
      <c r="D418" s="9">
        <f t="shared" si="27"/>
        <v>6</v>
      </c>
      <c r="E418" s="20">
        <f>E406*(1+VLookups!$C$8)</f>
        <v>27561.486207933991</v>
      </c>
      <c r="F418" s="20">
        <f>-E418*VLookups!$C$10*2</f>
        <v>-1653.6891724760394</v>
      </c>
      <c r="G418" s="19">
        <v>0</v>
      </c>
      <c r="H418" s="20">
        <f>(-VLookups!$C$13)*(E418+F418/2)</f>
        <v>-7779.7807119135277</v>
      </c>
      <c r="I418" s="19">
        <v>0</v>
      </c>
      <c r="J418" s="19">
        <v>0</v>
      </c>
      <c r="K418" s="19">
        <v>0</v>
      </c>
      <c r="L418" s="19">
        <v>0</v>
      </c>
      <c r="M418" s="19">
        <v>0</v>
      </c>
      <c r="N418" s="20" t="s">
        <v>36</v>
      </c>
      <c r="O418" s="19">
        <v>0</v>
      </c>
      <c r="P418" s="20">
        <f>P417-VLookups!$C$42</f>
        <v>-359.5</v>
      </c>
      <c r="Q418" s="22">
        <v>174</v>
      </c>
      <c r="R418" s="21"/>
      <c r="S418" s="20">
        <f>VLookups!$C$50</f>
        <v>-3580.614715990946</v>
      </c>
      <c r="T418" s="19">
        <v>0</v>
      </c>
      <c r="U418" s="9">
        <v>270</v>
      </c>
      <c r="V418" s="21">
        <f>V417-VLookups!$C$54</f>
        <v>-2570</v>
      </c>
      <c r="W418" s="21">
        <f>-VLookups!$C$60</f>
        <v>-300</v>
      </c>
      <c r="X418" s="21">
        <f>-[1]VLookups!$C$62</f>
        <v>-150</v>
      </c>
      <c r="Y418" s="20">
        <f>Y417*(1+VLookups!$C$57/12)</f>
        <v>-465.71191602045678</v>
      </c>
      <c r="Z418" s="9" t="s">
        <v>36</v>
      </c>
      <c r="AA418" s="9" t="s">
        <v>36</v>
      </c>
      <c r="AB418" s="20">
        <f t="shared" si="24"/>
        <v>11529.034277771039</v>
      </c>
      <c r="AC418" s="20">
        <f t="shared" si="25"/>
        <v>2246683.9845188418</v>
      </c>
    </row>
    <row r="419" spans="2:29" x14ac:dyDescent="0.25">
      <c r="B419" s="9">
        <v>415</v>
      </c>
      <c r="C419" s="9">
        <f t="shared" si="26"/>
        <v>57</v>
      </c>
      <c r="D419" s="9">
        <f t="shared" si="27"/>
        <v>7</v>
      </c>
      <c r="E419" s="20">
        <f>E407*(1+VLookups!$C$8)</f>
        <v>27561.486207933991</v>
      </c>
      <c r="F419" s="20">
        <f>-E419*VLookups!$C$10*2</f>
        <v>-1653.6891724760394</v>
      </c>
      <c r="G419" s="19">
        <v>0</v>
      </c>
      <c r="H419" s="20">
        <f>(-VLookups!$C$13)*(E419+F419/2)</f>
        <v>-7779.7807119135277</v>
      </c>
      <c r="I419" s="19">
        <v>0</v>
      </c>
      <c r="J419" s="19">
        <v>0</v>
      </c>
      <c r="K419" s="19">
        <v>0</v>
      </c>
      <c r="L419" s="19">
        <v>0</v>
      </c>
      <c r="M419" s="19">
        <v>0</v>
      </c>
      <c r="N419" s="20" t="s">
        <v>36</v>
      </c>
      <c r="O419" s="19">
        <v>0</v>
      </c>
      <c r="P419" s="20">
        <f>P418-VLookups!$C$42</f>
        <v>-361</v>
      </c>
      <c r="Q419" s="22">
        <v>175</v>
      </c>
      <c r="R419" s="21"/>
      <c r="S419" s="20">
        <f>VLookups!$C$50</f>
        <v>-3580.614715990946</v>
      </c>
      <c r="T419" s="19">
        <v>0</v>
      </c>
      <c r="U419" s="9">
        <v>271</v>
      </c>
      <c r="V419" s="21">
        <f>V418-VLookups!$C$54</f>
        <v>-2575</v>
      </c>
      <c r="W419" s="21">
        <f>-VLookups!$C$60</f>
        <v>-300</v>
      </c>
      <c r="X419" s="21">
        <f>-[1]VLookups!$C$62</f>
        <v>-150</v>
      </c>
      <c r="Y419" s="20">
        <f>Y418*(1+VLookups!$C$57/12)</f>
        <v>-467.07024244218314</v>
      </c>
      <c r="Z419" s="9" t="s">
        <v>36</v>
      </c>
      <c r="AA419" s="9" t="s">
        <v>36</v>
      </c>
      <c r="AB419" s="20">
        <f t="shared" si="24"/>
        <v>11521.175951349313</v>
      </c>
      <c r="AC419" s="20">
        <f t="shared" si="25"/>
        <v>2261949.6337777223</v>
      </c>
    </row>
    <row r="420" spans="2:29" x14ac:dyDescent="0.25">
      <c r="B420" s="9">
        <v>416</v>
      </c>
      <c r="C420" s="9">
        <f t="shared" si="26"/>
        <v>57</v>
      </c>
      <c r="D420" s="9">
        <f t="shared" si="27"/>
        <v>8</v>
      </c>
      <c r="E420" s="20">
        <f>E408*(1+VLookups!$C$8)</f>
        <v>27561.486207933991</v>
      </c>
      <c r="F420" s="20">
        <f>-E420*VLookups!$C$10*2</f>
        <v>-1653.6891724760394</v>
      </c>
      <c r="G420" s="19">
        <v>0</v>
      </c>
      <c r="H420" s="20">
        <f>(-VLookups!$C$13)*(E420+F420/2)</f>
        <v>-7779.7807119135277</v>
      </c>
      <c r="I420" s="19">
        <v>0</v>
      </c>
      <c r="J420" s="19">
        <v>0</v>
      </c>
      <c r="K420" s="19">
        <v>0</v>
      </c>
      <c r="L420" s="19">
        <v>0</v>
      </c>
      <c r="M420" s="19">
        <v>0</v>
      </c>
      <c r="N420" s="20" t="s">
        <v>36</v>
      </c>
      <c r="O420" s="19">
        <v>0</v>
      </c>
      <c r="P420" s="20">
        <f>P419-VLookups!$C$42</f>
        <v>-362.5</v>
      </c>
      <c r="Q420" s="22">
        <v>176</v>
      </c>
      <c r="R420" s="21"/>
      <c r="S420" s="20">
        <f>VLookups!$C$50</f>
        <v>-3580.614715990946</v>
      </c>
      <c r="T420" s="19">
        <v>0</v>
      </c>
      <c r="U420" s="9">
        <v>272</v>
      </c>
      <c r="V420" s="21">
        <f>V419-VLookups!$C$54</f>
        <v>-2580</v>
      </c>
      <c r="W420" s="21">
        <f>-VLookups!$C$60</f>
        <v>-300</v>
      </c>
      <c r="X420" s="21">
        <f>-[1]VLookups!$C$62</f>
        <v>-150</v>
      </c>
      <c r="Y420" s="20">
        <f>Y419*(1+VLookups!$C$57/12)</f>
        <v>-468.43253064930616</v>
      </c>
      <c r="Z420" s="9" t="s">
        <v>36</v>
      </c>
      <c r="AA420" s="9" t="s">
        <v>36</v>
      </c>
      <c r="AB420" s="20">
        <f t="shared" si="24"/>
        <v>11513.313663142189</v>
      </c>
      <c r="AC420" s="20">
        <f t="shared" si="25"/>
        <v>2277232.8634971608</v>
      </c>
    </row>
    <row r="421" spans="2:29" x14ac:dyDescent="0.25">
      <c r="B421" s="9">
        <v>417</v>
      </c>
      <c r="C421" s="9">
        <f t="shared" si="26"/>
        <v>57</v>
      </c>
      <c r="D421" s="9">
        <f t="shared" si="27"/>
        <v>9</v>
      </c>
      <c r="E421" s="20">
        <f>E409*(1+VLookups!$C$8)</f>
        <v>27561.486207933991</v>
      </c>
      <c r="F421" s="20">
        <f>-E421*VLookups!$C$10*2</f>
        <v>-1653.6891724760394</v>
      </c>
      <c r="G421" s="19">
        <v>0</v>
      </c>
      <c r="H421" s="20">
        <f>(-VLookups!$C$13)*(E421+F421/2)</f>
        <v>-7779.7807119135277</v>
      </c>
      <c r="I421" s="19">
        <v>0</v>
      </c>
      <c r="J421" s="19">
        <v>0</v>
      </c>
      <c r="K421" s="19">
        <v>0</v>
      </c>
      <c r="L421" s="19">
        <v>0</v>
      </c>
      <c r="M421" s="19">
        <v>0</v>
      </c>
      <c r="N421" s="20" t="s">
        <v>36</v>
      </c>
      <c r="O421" s="19">
        <v>0</v>
      </c>
      <c r="P421" s="20">
        <f>P420-VLookups!$C$42</f>
        <v>-364</v>
      </c>
      <c r="Q421" s="22">
        <v>177</v>
      </c>
      <c r="R421" s="21"/>
      <c r="S421" s="20">
        <f>VLookups!$C$50</f>
        <v>-3580.614715990946</v>
      </c>
      <c r="T421" s="19">
        <v>0</v>
      </c>
      <c r="U421" s="9">
        <v>273</v>
      </c>
      <c r="V421" s="21">
        <f>V420-VLookups!$C$54</f>
        <v>-2585</v>
      </c>
      <c r="W421" s="21">
        <f>-VLookups!$C$60</f>
        <v>-300</v>
      </c>
      <c r="X421" s="21">
        <f>-[1]VLookups!$C$62</f>
        <v>-150</v>
      </c>
      <c r="Y421" s="20">
        <f>Y420*(1+VLookups!$C$57/12)</f>
        <v>-469.79879219703332</v>
      </c>
      <c r="Z421" s="9" t="s">
        <v>36</v>
      </c>
      <c r="AA421" s="9" t="s">
        <v>36</v>
      </c>
      <c r="AB421" s="20">
        <f t="shared" si="24"/>
        <v>11505.447401594463</v>
      </c>
      <c r="AC421" s="20">
        <f t="shared" si="25"/>
        <v>2292533.699004584</v>
      </c>
    </row>
    <row r="422" spans="2:29" x14ac:dyDescent="0.25">
      <c r="B422" s="9">
        <v>418</v>
      </c>
      <c r="C422" s="9">
        <f t="shared" si="26"/>
        <v>57</v>
      </c>
      <c r="D422" s="9">
        <f t="shared" si="27"/>
        <v>10</v>
      </c>
      <c r="E422" s="20">
        <f>E410*(1+VLookups!$C$8)</f>
        <v>27561.486207933991</v>
      </c>
      <c r="F422" s="20">
        <f>-E422*VLookups!$C$10*2</f>
        <v>-1653.6891724760394</v>
      </c>
      <c r="G422" s="19">
        <v>0</v>
      </c>
      <c r="H422" s="20">
        <f>(-VLookups!$C$13)*(E422+F422/2)</f>
        <v>-7779.7807119135277</v>
      </c>
      <c r="I422" s="19">
        <v>0</v>
      </c>
      <c r="J422" s="19">
        <v>0</v>
      </c>
      <c r="K422" s="19">
        <v>0</v>
      </c>
      <c r="L422" s="19">
        <v>0</v>
      </c>
      <c r="M422" s="19">
        <v>0</v>
      </c>
      <c r="N422" s="20" t="s">
        <v>36</v>
      </c>
      <c r="O422" s="19">
        <v>0</v>
      </c>
      <c r="P422" s="20">
        <f>P421-VLookups!$C$42</f>
        <v>-365.5</v>
      </c>
      <c r="Q422" s="22">
        <v>178</v>
      </c>
      <c r="R422" s="21"/>
      <c r="S422" s="20">
        <f>VLookups!$C$50</f>
        <v>-3580.614715990946</v>
      </c>
      <c r="T422" s="19">
        <v>0</v>
      </c>
      <c r="U422" s="9">
        <v>274</v>
      </c>
      <c r="V422" s="21">
        <f>V421-VLookups!$C$54</f>
        <v>-2590</v>
      </c>
      <c r="W422" s="21">
        <f>-VLookups!$C$60</f>
        <v>-300</v>
      </c>
      <c r="X422" s="21">
        <f>-[1]VLookups!$C$62</f>
        <v>-150</v>
      </c>
      <c r="Y422" s="20">
        <f>Y421*(1+VLookups!$C$57/12)</f>
        <v>-471.1690386742747</v>
      </c>
      <c r="Z422" s="9" t="s">
        <v>36</v>
      </c>
      <c r="AA422" s="9" t="s">
        <v>36</v>
      </c>
      <c r="AB422" s="20">
        <f t="shared" si="24"/>
        <v>11497.577155117222</v>
      </c>
      <c r="AC422" s="20">
        <f t="shared" si="25"/>
        <v>2307852.1656580423</v>
      </c>
    </row>
    <row r="423" spans="2:29" x14ac:dyDescent="0.25">
      <c r="B423" s="9">
        <v>419</v>
      </c>
      <c r="C423" s="9">
        <f t="shared" si="26"/>
        <v>57</v>
      </c>
      <c r="D423" s="9">
        <f t="shared" si="27"/>
        <v>11</v>
      </c>
      <c r="E423" s="20">
        <f>E411*(1+VLookups!$C$8)</f>
        <v>27561.486207933991</v>
      </c>
      <c r="F423" s="20">
        <f>-E423*VLookups!$C$10*2</f>
        <v>-1653.6891724760394</v>
      </c>
      <c r="G423" s="19">
        <v>0</v>
      </c>
      <c r="H423" s="20">
        <f>(-VLookups!$C$13)*(E423+F423/2)</f>
        <v>-7779.7807119135277</v>
      </c>
      <c r="I423" s="19">
        <v>0</v>
      </c>
      <c r="J423" s="19">
        <v>0</v>
      </c>
      <c r="K423" s="19">
        <v>0</v>
      </c>
      <c r="L423" s="19">
        <v>0</v>
      </c>
      <c r="M423" s="19">
        <v>0</v>
      </c>
      <c r="N423" s="20" t="s">
        <v>36</v>
      </c>
      <c r="O423" s="19">
        <v>0</v>
      </c>
      <c r="P423" s="20">
        <f>P422-VLookups!$C$42</f>
        <v>-367</v>
      </c>
      <c r="Q423" s="22">
        <v>179</v>
      </c>
      <c r="R423" s="21"/>
      <c r="S423" s="20">
        <f>VLookups!$C$50</f>
        <v>-3580.614715990946</v>
      </c>
      <c r="T423" s="19">
        <v>0</v>
      </c>
      <c r="U423" s="9">
        <v>275</v>
      </c>
      <c r="V423" s="21">
        <f>V422-VLookups!$C$54</f>
        <v>-2595</v>
      </c>
      <c r="W423" s="21">
        <f>-VLookups!$C$60</f>
        <v>-300</v>
      </c>
      <c r="X423" s="21">
        <f>-[1]VLookups!$C$62</f>
        <v>-150</v>
      </c>
      <c r="Y423" s="20">
        <f>Y422*(1+VLookups!$C$57/12)</f>
        <v>-472.54328170374134</v>
      </c>
      <c r="Z423" s="9" t="s">
        <v>36</v>
      </c>
      <c r="AA423" s="9" t="s">
        <v>36</v>
      </c>
      <c r="AB423" s="20">
        <f t="shared" si="24"/>
        <v>11489.702912087754</v>
      </c>
      <c r="AC423" s="20">
        <f t="shared" si="25"/>
        <v>2323188.2888462269</v>
      </c>
    </row>
    <row r="424" spans="2:29" x14ac:dyDescent="0.25">
      <c r="B424" s="9">
        <v>420</v>
      </c>
      <c r="C424" s="9">
        <f t="shared" si="26"/>
        <v>58</v>
      </c>
      <c r="D424" s="9">
        <f t="shared" si="27"/>
        <v>0</v>
      </c>
      <c r="E424" s="20">
        <f>E412*(1+VLookups!$C$8)</f>
        <v>28526.138225211678</v>
      </c>
      <c r="F424" s="20">
        <f>-E424*VLookups!$C$10*2</f>
        <v>-1711.5682935127006</v>
      </c>
      <c r="G424" s="19">
        <v>0</v>
      </c>
      <c r="H424" s="20">
        <f>(-VLookups!$C$13)*(E424+F424/2)</f>
        <v>-8052.0730368305012</v>
      </c>
      <c r="I424" s="19">
        <v>0</v>
      </c>
      <c r="J424" s="19">
        <v>0</v>
      </c>
      <c r="K424" s="19">
        <v>0</v>
      </c>
      <c r="L424" s="19">
        <v>0</v>
      </c>
      <c r="M424" s="19">
        <v>0</v>
      </c>
      <c r="N424" s="20" t="s">
        <v>36</v>
      </c>
      <c r="O424" s="19">
        <v>0</v>
      </c>
      <c r="P424" s="20">
        <f>P423-VLookups!$C$42</f>
        <v>-368.5</v>
      </c>
      <c r="Q424" s="22">
        <v>180</v>
      </c>
      <c r="R424" s="21"/>
      <c r="S424" s="20">
        <f>VLookups!$C$50</f>
        <v>-3580.614715990946</v>
      </c>
      <c r="T424" s="19">
        <v>0</v>
      </c>
      <c r="U424" s="9">
        <v>276</v>
      </c>
      <c r="V424" s="21">
        <f>V423-VLookups!$C$54</f>
        <v>-2600</v>
      </c>
      <c r="W424" s="21">
        <f>-VLookups!$C$60</f>
        <v>-300</v>
      </c>
      <c r="X424" s="21">
        <f>-[1]VLookups!$C$62</f>
        <v>-150</v>
      </c>
      <c r="Y424" s="20">
        <f>Y423*(1+VLookups!$C$57/12)</f>
        <v>-473.92153294204394</v>
      </c>
      <c r="Z424" s="9" t="s">
        <v>36</v>
      </c>
      <c r="AA424" s="9" t="s">
        <v>36</v>
      </c>
      <c r="AB424" s="20">
        <f t="shared" si="24"/>
        <v>12145.244792691836</v>
      </c>
      <c r="AC424" s="20">
        <f t="shared" si="25"/>
        <v>2339205.5141203292</v>
      </c>
    </row>
    <row r="425" spans="2:29" x14ac:dyDescent="0.25">
      <c r="B425" s="9">
        <v>421</v>
      </c>
      <c r="C425" s="9">
        <f t="shared" si="26"/>
        <v>58</v>
      </c>
      <c r="D425" s="9">
        <f t="shared" si="27"/>
        <v>1</v>
      </c>
      <c r="E425" s="20">
        <f>E413*(1+VLookups!$C$8)</f>
        <v>28526.138225211678</v>
      </c>
      <c r="F425" s="20">
        <f>-E425*VLookups!$C$10*2</f>
        <v>-1711.5682935127006</v>
      </c>
      <c r="G425" s="19">
        <v>0</v>
      </c>
      <c r="H425" s="20">
        <f>(-VLookups!$C$13)*(E425+F425/2)</f>
        <v>-8052.0730368305012</v>
      </c>
      <c r="I425" s="19">
        <v>0</v>
      </c>
      <c r="J425" s="19">
        <v>0</v>
      </c>
      <c r="K425" s="19">
        <v>0</v>
      </c>
      <c r="L425" s="19">
        <v>0</v>
      </c>
      <c r="M425" s="19">
        <v>0</v>
      </c>
      <c r="N425" s="20" t="s">
        <v>36</v>
      </c>
      <c r="O425" s="19">
        <v>0</v>
      </c>
      <c r="P425" s="20">
        <f>P424-VLookups!$C$42</f>
        <v>-370</v>
      </c>
      <c r="Q425" s="22">
        <v>181</v>
      </c>
      <c r="R425" s="21"/>
      <c r="S425" s="20">
        <f>VLookups!$C$50</f>
        <v>-3580.614715990946</v>
      </c>
      <c r="T425" s="19">
        <v>0</v>
      </c>
      <c r="U425" s="9">
        <v>277</v>
      </c>
      <c r="V425" s="21">
        <f>V424-VLookups!$C$54</f>
        <v>-2605</v>
      </c>
      <c r="W425" s="21">
        <f>-VLookups!$C$60</f>
        <v>-300</v>
      </c>
      <c r="X425" s="21">
        <f>-[1]VLookups!$C$62</f>
        <v>-150</v>
      </c>
      <c r="Y425" s="20">
        <f>Y424*(1+VLookups!$C$57/12)</f>
        <v>-475.30380407979158</v>
      </c>
      <c r="Z425" s="9" t="s">
        <v>36</v>
      </c>
      <c r="AA425" s="9" t="s">
        <v>36</v>
      </c>
      <c r="AB425" s="20">
        <f t="shared" si="24"/>
        <v>12137.362521554089</v>
      </c>
      <c r="AC425" s="20">
        <f t="shared" si="25"/>
        <v>2355241.5524987504</v>
      </c>
    </row>
    <row r="426" spans="2:29" x14ac:dyDescent="0.25">
      <c r="B426" s="9">
        <v>422</v>
      </c>
      <c r="C426" s="9">
        <f t="shared" si="26"/>
        <v>58</v>
      </c>
      <c r="D426" s="9">
        <f t="shared" si="27"/>
        <v>2</v>
      </c>
      <c r="E426" s="20">
        <f>E414*(1+VLookups!$C$8)</f>
        <v>28526.138225211678</v>
      </c>
      <c r="F426" s="20">
        <f>-E426*VLookups!$C$10*2</f>
        <v>-1711.5682935127006</v>
      </c>
      <c r="G426" s="19">
        <v>0</v>
      </c>
      <c r="H426" s="20">
        <f>(-VLookups!$C$13)*(E426+F426/2)</f>
        <v>-8052.0730368305012</v>
      </c>
      <c r="I426" s="19">
        <v>0</v>
      </c>
      <c r="J426" s="19">
        <v>0</v>
      </c>
      <c r="K426" s="19">
        <v>0</v>
      </c>
      <c r="L426" s="19">
        <v>0</v>
      </c>
      <c r="M426" s="19">
        <v>0</v>
      </c>
      <c r="N426" s="20" t="s">
        <v>36</v>
      </c>
      <c r="O426" s="19">
        <v>0</v>
      </c>
      <c r="P426" s="20">
        <f>P425-VLookups!$C$42</f>
        <v>-371.5</v>
      </c>
      <c r="Q426" s="22">
        <v>182</v>
      </c>
      <c r="R426" s="21"/>
      <c r="S426" s="20">
        <f>VLookups!$C$50</f>
        <v>-3580.614715990946</v>
      </c>
      <c r="T426" s="19">
        <v>0</v>
      </c>
      <c r="U426" s="9">
        <v>278</v>
      </c>
      <c r="V426" s="21">
        <f>V425-VLookups!$C$54</f>
        <v>-2610</v>
      </c>
      <c r="W426" s="21">
        <f>-VLookups!$C$60</f>
        <v>-300</v>
      </c>
      <c r="X426" s="21">
        <f>-[1]VLookups!$C$62</f>
        <v>-150</v>
      </c>
      <c r="Y426" s="20">
        <f>Y425*(1+VLookups!$C$57/12)</f>
        <v>-476.69010684169098</v>
      </c>
      <c r="Z426" s="9" t="s">
        <v>36</v>
      </c>
      <c r="AA426" s="9" t="s">
        <v>36</v>
      </c>
      <c r="AB426" s="20">
        <f t="shared" si="24"/>
        <v>12129.476218792188</v>
      </c>
      <c r="AC426" s="20">
        <f t="shared" si="25"/>
        <v>2371296.4313050406</v>
      </c>
    </row>
    <row r="427" spans="2:29" x14ac:dyDescent="0.25">
      <c r="B427" s="9">
        <v>423</v>
      </c>
      <c r="C427" s="9">
        <f t="shared" si="26"/>
        <v>58</v>
      </c>
      <c r="D427" s="9">
        <f t="shared" si="27"/>
        <v>3</v>
      </c>
      <c r="E427" s="20">
        <f>E415*(1+VLookups!$C$8)</f>
        <v>28526.138225211678</v>
      </c>
      <c r="F427" s="20">
        <f>-E427*VLookups!$C$10*2</f>
        <v>-1711.5682935127006</v>
      </c>
      <c r="G427" s="19">
        <v>0</v>
      </c>
      <c r="H427" s="20">
        <f>(-VLookups!$C$13)*(E427+F427/2)</f>
        <v>-8052.0730368305012</v>
      </c>
      <c r="I427" s="19">
        <v>0</v>
      </c>
      <c r="J427" s="19">
        <v>0</v>
      </c>
      <c r="K427" s="19">
        <v>0</v>
      </c>
      <c r="L427" s="19">
        <v>0</v>
      </c>
      <c r="M427" s="19">
        <v>0</v>
      </c>
      <c r="N427" s="20" t="s">
        <v>36</v>
      </c>
      <c r="O427" s="19">
        <v>0</v>
      </c>
      <c r="P427" s="20">
        <f>P426-VLookups!$C$42</f>
        <v>-373</v>
      </c>
      <c r="Q427" s="22">
        <v>183</v>
      </c>
      <c r="R427" s="21"/>
      <c r="S427" s="20">
        <f>VLookups!$C$50</f>
        <v>-3580.614715990946</v>
      </c>
      <c r="T427" s="19">
        <v>0</v>
      </c>
      <c r="U427" s="9">
        <v>279</v>
      </c>
      <c r="V427" s="21">
        <f>V426-VLookups!$C$54</f>
        <v>-2615</v>
      </c>
      <c r="W427" s="21">
        <f>-VLookups!$C$60</f>
        <v>-300</v>
      </c>
      <c r="X427" s="21">
        <f>-[1]VLookups!$C$62</f>
        <v>-150</v>
      </c>
      <c r="Y427" s="20">
        <f>Y426*(1+VLookups!$C$57/12)</f>
        <v>-478.08045298664592</v>
      </c>
      <c r="Z427" s="9" t="s">
        <v>36</v>
      </c>
      <c r="AA427" s="9" t="s">
        <v>36</v>
      </c>
      <c r="AB427" s="20">
        <f t="shared" si="24"/>
        <v>12121.585872647234</v>
      </c>
      <c r="AC427" s="20">
        <f t="shared" si="25"/>
        <v>2387370.1778965299</v>
      </c>
    </row>
    <row r="428" spans="2:29" x14ac:dyDescent="0.25">
      <c r="B428" s="9">
        <v>424</v>
      </c>
      <c r="C428" s="9">
        <f t="shared" si="26"/>
        <v>58</v>
      </c>
      <c r="D428" s="9">
        <f t="shared" si="27"/>
        <v>4</v>
      </c>
      <c r="E428" s="20">
        <f>E416*(1+VLookups!$C$8)</f>
        <v>28526.138225211678</v>
      </c>
      <c r="F428" s="20">
        <f>-E428*VLookups!$C$10*2</f>
        <v>-1711.5682935127006</v>
      </c>
      <c r="G428" s="19">
        <v>0</v>
      </c>
      <c r="H428" s="20">
        <f>(-VLookups!$C$13)*(E428+F428/2)</f>
        <v>-8052.0730368305012</v>
      </c>
      <c r="I428" s="19">
        <v>0</v>
      </c>
      <c r="J428" s="19">
        <v>0</v>
      </c>
      <c r="K428" s="19">
        <v>0</v>
      </c>
      <c r="L428" s="19">
        <v>0</v>
      </c>
      <c r="M428" s="19">
        <v>0</v>
      </c>
      <c r="N428" s="20" t="s">
        <v>36</v>
      </c>
      <c r="O428" s="19">
        <v>0</v>
      </c>
      <c r="P428" s="20">
        <f>P427-VLookups!$C$42</f>
        <v>-374.5</v>
      </c>
      <c r="Q428" s="22">
        <v>184</v>
      </c>
      <c r="R428" s="21"/>
      <c r="S428" s="20">
        <f>VLookups!$C$50</f>
        <v>-3580.614715990946</v>
      </c>
      <c r="T428" s="19">
        <v>0</v>
      </c>
      <c r="U428" s="9">
        <v>280</v>
      </c>
      <c r="V428" s="21">
        <f>V427-VLookups!$C$54</f>
        <v>-2620</v>
      </c>
      <c r="W428" s="21">
        <f>-VLookups!$C$60</f>
        <v>-300</v>
      </c>
      <c r="X428" s="21">
        <f>-[1]VLookups!$C$62</f>
        <v>-150</v>
      </c>
      <c r="Y428" s="20">
        <f>Y427*(1+VLookups!$C$57/12)</f>
        <v>-479.47485430785696</v>
      </c>
      <c r="Z428" s="9" t="s">
        <v>36</v>
      </c>
      <c r="AA428" s="9" t="s">
        <v>36</v>
      </c>
      <c r="AB428" s="20">
        <f t="shared" si="24"/>
        <v>12113.691471326023</v>
      </c>
      <c r="AC428" s="20">
        <f t="shared" si="25"/>
        <v>2403462.8196643502</v>
      </c>
    </row>
    <row r="429" spans="2:29" x14ac:dyDescent="0.25">
      <c r="B429" s="9">
        <v>425</v>
      </c>
      <c r="C429" s="9">
        <f t="shared" si="26"/>
        <v>58</v>
      </c>
      <c r="D429" s="9">
        <f t="shared" si="27"/>
        <v>5</v>
      </c>
      <c r="E429" s="20">
        <f>E417*(1+VLookups!$C$8)</f>
        <v>28526.138225211678</v>
      </c>
      <c r="F429" s="20">
        <f>-E429*VLookups!$C$10*2</f>
        <v>-1711.5682935127006</v>
      </c>
      <c r="G429" s="19">
        <v>0</v>
      </c>
      <c r="H429" s="20">
        <f>(-VLookups!$C$13)*(E429+F429/2)</f>
        <v>-8052.0730368305012</v>
      </c>
      <c r="I429" s="19">
        <v>0</v>
      </c>
      <c r="J429" s="19">
        <v>0</v>
      </c>
      <c r="K429" s="19">
        <v>0</v>
      </c>
      <c r="L429" s="19">
        <v>0</v>
      </c>
      <c r="M429" s="19">
        <v>0</v>
      </c>
      <c r="N429" s="20" t="s">
        <v>36</v>
      </c>
      <c r="O429" s="19">
        <v>0</v>
      </c>
      <c r="P429" s="20">
        <f>P428-VLookups!$C$42</f>
        <v>-376</v>
      </c>
      <c r="Q429" s="22">
        <v>185</v>
      </c>
      <c r="R429" s="21"/>
      <c r="S429" s="20">
        <f>VLookups!$C$50</f>
        <v>-3580.614715990946</v>
      </c>
      <c r="T429" s="19">
        <v>0</v>
      </c>
      <c r="U429" s="9">
        <v>281</v>
      </c>
      <c r="V429" s="21">
        <f>V428-VLookups!$C$54</f>
        <v>-2625</v>
      </c>
      <c r="W429" s="21">
        <f>-VLookups!$C$60</f>
        <v>-300</v>
      </c>
      <c r="X429" s="21">
        <f>-[1]VLookups!$C$62</f>
        <v>-150</v>
      </c>
      <c r="Y429" s="20">
        <f>Y428*(1+VLookups!$C$57/12)</f>
        <v>-480.87332263292154</v>
      </c>
      <c r="Z429" s="9" t="s">
        <v>36</v>
      </c>
      <c r="AA429" s="9" t="s">
        <v>36</v>
      </c>
      <c r="AB429" s="20">
        <f t="shared" si="24"/>
        <v>12105.793003000957</v>
      </c>
      <c r="AC429" s="20">
        <f t="shared" si="25"/>
        <v>2419574.3840334583</v>
      </c>
    </row>
    <row r="430" spans="2:29" x14ac:dyDescent="0.25">
      <c r="B430" s="9">
        <v>426</v>
      </c>
      <c r="C430" s="9">
        <f t="shared" si="26"/>
        <v>58</v>
      </c>
      <c r="D430" s="9">
        <f t="shared" si="27"/>
        <v>6</v>
      </c>
      <c r="E430" s="20">
        <f>E418*(1+VLookups!$C$8)</f>
        <v>28526.138225211678</v>
      </c>
      <c r="F430" s="20">
        <f>-E430*VLookups!$C$10*2</f>
        <v>-1711.5682935127006</v>
      </c>
      <c r="G430" s="19">
        <v>0</v>
      </c>
      <c r="H430" s="20">
        <f>(-VLookups!$C$13)*(E430+F430/2)</f>
        <v>-8052.0730368305012</v>
      </c>
      <c r="I430" s="19">
        <v>0</v>
      </c>
      <c r="J430" s="19">
        <v>0</v>
      </c>
      <c r="K430" s="19">
        <v>0</v>
      </c>
      <c r="L430" s="19">
        <v>0</v>
      </c>
      <c r="M430" s="19">
        <v>0</v>
      </c>
      <c r="N430" s="20" t="s">
        <v>36</v>
      </c>
      <c r="O430" s="19">
        <v>0</v>
      </c>
      <c r="P430" s="20">
        <f>P429-VLookups!$C$42</f>
        <v>-377.5</v>
      </c>
      <c r="Q430" s="22">
        <v>186</v>
      </c>
      <c r="R430" s="21"/>
      <c r="S430" s="20">
        <f>VLookups!$C$50</f>
        <v>-3580.614715990946</v>
      </c>
      <c r="T430" s="19">
        <v>0</v>
      </c>
      <c r="U430" s="9">
        <v>282</v>
      </c>
      <c r="V430" s="21">
        <f>V429-VLookups!$C$54</f>
        <v>-2630</v>
      </c>
      <c r="W430" s="21">
        <f>-VLookups!$C$60</f>
        <v>-300</v>
      </c>
      <c r="X430" s="21">
        <f>-[1]VLookups!$C$62</f>
        <v>-150</v>
      </c>
      <c r="Y430" s="20">
        <f>Y429*(1+VLookups!$C$57/12)</f>
        <v>-482.27586982393422</v>
      </c>
      <c r="Z430" s="9" t="s">
        <v>36</v>
      </c>
      <c r="AA430" s="9" t="s">
        <v>36</v>
      </c>
      <c r="AB430" s="20">
        <f t="shared" si="24"/>
        <v>12097.890455809946</v>
      </c>
      <c r="AC430" s="20">
        <f t="shared" si="25"/>
        <v>2435704.8984626574</v>
      </c>
    </row>
    <row r="431" spans="2:29" x14ac:dyDescent="0.25">
      <c r="B431" s="9">
        <v>427</v>
      </c>
      <c r="C431" s="9">
        <f t="shared" si="26"/>
        <v>58</v>
      </c>
      <c r="D431" s="9">
        <f t="shared" si="27"/>
        <v>7</v>
      </c>
      <c r="E431" s="20">
        <f>E419*(1+VLookups!$C$8)</f>
        <v>28526.138225211678</v>
      </c>
      <c r="F431" s="20">
        <f>-E431*VLookups!$C$10*2</f>
        <v>-1711.5682935127006</v>
      </c>
      <c r="G431" s="19">
        <v>0</v>
      </c>
      <c r="H431" s="20">
        <f>(-VLookups!$C$13)*(E431+F431/2)</f>
        <v>-8052.0730368305012</v>
      </c>
      <c r="I431" s="19">
        <v>0</v>
      </c>
      <c r="J431" s="19">
        <v>0</v>
      </c>
      <c r="K431" s="19">
        <v>0</v>
      </c>
      <c r="L431" s="19">
        <v>0</v>
      </c>
      <c r="M431" s="19">
        <v>0</v>
      </c>
      <c r="N431" s="20" t="s">
        <v>36</v>
      </c>
      <c r="O431" s="19">
        <v>0</v>
      </c>
      <c r="P431" s="20">
        <f>P430-VLookups!$C$42</f>
        <v>-379</v>
      </c>
      <c r="Q431" s="22">
        <v>187</v>
      </c>
      <c r="R431" s="21"/>
      <c r="S431" s="20">
        <f>VLookups!$C$50</f>
        <v>-3580.614715990946</v>
      </c>
      <c r="T431" s="19">
        <v>0</v>
      </c>
      <c r="U431" s="9">
        <v>283</v>
      </c>
      <c r="V431" s="21">
        <f>V430-VLookups!$C$54</f>
        <v>-2635</v>
      </c>
      <c r="W431" s="21">
        <f>-VLookups!$C$60</f>
        <v>-300</v>
      </c>
      <c r="X431" s="21">
        <f>-[1]VLookups!$C$62</f>
        <v>-150</v>
      </c>
      <c r="Y431" s="20">
        <f>Y430*(1+VLookups!$C$57/12)</f>
        <v>-483.68250777758738</v>
      </c>
      <c r="Z431" s="9" t="s">
        <v>36</v>
      </c>
      <c r="AA431" s="9" t="s">
        <v>36</v>
      </c>
      <c r="AB431" s="20">
        <f t="shared" si="24"/>
        <v>12089.983817856293</v>
      </c>
      <c r="AC431" s="20">
        <f t="shared" si="25"/>
        <v>2451854.3904446182</v>
      </c>
    </row>
    <row r="432" spans="2:29" x14ac:dyDescent="0.25">
      <c r="B432" s="9">
        <v>428</v>
      </c>
      <c r="C432" s="9">
        <f t="shared" si="26"/>
        <v>58</v>
      </c>
      <c r="D432" s="9">
        <f t="shared" si="27"/>
        <v>8</v>
      </c>
      <c r="E432" s="20">
        <f>E420*(1+VLookups!$C$8)</f>
        <v>28526.138225211678</v>
      </c>
      <c r="F432" s="20">
        <f>-E432*VLookups!$C$10*2</f>
        <v>-1711.5682935127006</v>
      </c>
      <c r="G432" s="19">
        <v>0</v>
      </c>
      <c r="H432" s="20">
        <f>(-VLookups!$C$13)*(E432+F432/2)</f>
        <v>-8052.0730368305012</v>
      </c>
      <c r="I432" s="19">
        <v>0</v>
      </c>
      <c r="J432" s="19">
        <v>0</v>
      </c>
      <c r="K432" s="19">
        <v>0</v>
      </c>
      <c r="L432" s="19">
        <v>0</v>
      </c>
      <c r="M432" s="19">
        <v>0</v>
      </c>
      <c r="N432" s="20" t="s">
        <v>36</v>
      </c>
      <c r="O432" s="19">
        <v>0</v>
      </c>
      <c r="P432" s="20">
        <f>P431-VLookups!$C$42</f>
        <v>-380.5</v>
      </c>
      <c r="Q432" s="22">
        <v>188</v>
      </c>
      <c r="R432" s="21"/>
      <c r="S432" s="20">
        <f>VLookups!$C$50</f>
        <v>-3580.614715990946</v>
      </c>
      <c r="T432" s="19">
        <v>0</v>
      </c>
      <c r="U432" s="9">
        <v>284</v>
      </c>
      <c r="V432" s="21">
        <f>V431-VLookups!$C$54</f>
        <v>-2640</v>
      </c>
      <c r="W432" s="21">
        <f>-VLookups!$C$60</f>
        <v>-300</v>
      </c>
      <c r="X432" s="21">
        <f>-[1]VLookups!$C$62</f>
        <v>-150</v>
      </c>
      <c r="Y432" s="20">
        <f>Y431*(1+VLookups!$C$57/12)</f>
        <v>-485.09324842527201</v>
      </c>
      <c r="Z432" s="9" t="s">
        <v>36</v>
      </c>
      <c r="AA432" s="9" t="s">
        <v>36</v>
      </c>
      <c r="AB432" s="20">
        <f t="shared" si="24"/>
        <v>12082.073077208608</v>
      </c>
      <c r="AC432" s="20">
        <f t="shared" si="25"/>
        <v>2468022.8875059015</v>
      </c>
    </row>
    <row r="433" spans="2:29" x14ac:dyDescent="0.25">
      <c r="B433" s="9">
        <v>429</v>
      </c>
      <c r="C433" s="9">
        <f t="shared" si="26"/>
        <v>58</v>
      </c>
      <c r="D433" s="9">
        <f t="shared" si="27"/>
        <v>9</v>
      </c>
      <c r="E433" s="20">
        <f>E421*(1+VLookups!$C$8)</f>
        <v>28526.138225211678</v>
      </c>
      <c r="F433" s="20">
        <f>-E433*VLookups!$C$10*2</f>
        <v>-1711.5682935127006</v>
      </c>
      <c r="G433" s="19">
        <v>0</v>
      </c>
      <c r="H433" s="20">
        <f>(-VLookups!$C$13)*(E433+F433/2)</f>
        <v>-8052.0730368305012</v>
      </c>
      <c r="I433" s="19">
        <v>0</v>
      </c>
      <c r="J433" s="19">
        <v>0</v>
      </c>
      <c r="K433" s="19">
        <v>0</v>
      </c>
      <c r="L433" s="19">
        <v>0</v>
      </c>
      <c r="M433" s="19">
        <v>0</v>
      </c>
      <c r="N433" s="20" t="s">
        <v>36</v>
      </c>
      <c r="O433" s="19">
        <v>0</v>
      </c>
      <c r="P433" s="20">
        <f>P432-VLookups!$C$42</f>
        <v>-382</v>
      </c>
      <c r="Q433" s="22">
        <v>189</v>
      </c>
      <c r="R433" s="21"/>
      <c r="S433" s="20">
        <f>VLookups!$C$50</f>
        <v>-3580.614715990946</v>
      </c>
      <c r="T433" s="19">
        <v>0</v>
      </c>
      <c r="U433" s="9">
        <v>285</v>
      </c>
      <c r="V433" s="21">
        <f>V432-VLookups!$C$54</f>
        <v>-2645</v>
      </c>
      <c r="W433" s="21">
        <f>-VLookups!$C$60</f>
        <v>-300</v>
      </c>
      <c r="X433" s="21">
        <f>-[1]VLookups!$C$62</f>
        <v>-150</v>
      </c>
      <c r="Y433" s="20">
        <f>Y432*(1+VLookups!$C$57/12)</f>
        <v>-486.50810373317904</v>
      </c>
      <c r="Z433" s="9" t="s">
        <v>36</v>
      </c>
      <c r="AA433" s="9" t="s">
        <v>36</v>
      </c>
      <c r="AB433" s="20">
        <f t="shared" si="24"/>
        <v>12074.158221900701</v>
      </c>
      <c r="AC433" s="20">
        <f t="shared" si="25"/>
        <v>2484210.4172069789</v>
      </c>
    </row>
    <row r="434" spans="2:29" x14ac:dyDescent="0.25">
      <c r="B434" s="9">
        <v>430</v>
      </c>
      <c r="C434" s="9">
        <f t="shared" si="26"/>
        <v>58</v>
      </c>
      <c r="D434" s="9">
        <f t="shared" si="27"/>
        <v>10</v>
      </c>
      <c r="E434" s="20">
        <f>E422*(1+VLookups!$C$8)</f>
        <v>28526.138225211678</v>
      </c>
      <c r="F434" s="20">
        <f>-E434*VLookups!$C$10*2</f>
        <v>-1711.5682935127006</v>
      </c>
      <c r="G434" s="19">
        <v>0</v>
      </c>
      <c r="H434" s="20">
        <f>(-VLookups!$C$13)*(E434+F434/2)</f>
        <v>-8052.0730368305012</v>
      </c>
      <c r="I434" s="19">
        <v>0</v>
      </c>
      <c r="J434" s="19">
        <v>0</v>
      </c>
      <c r="K434" s="19">
        <v>0</v>
      </c>
      <c r="L434" s="19">
        <v>0</v>
      </c>
      <c r="M434" s="19">
        <v>0</v>
      </c>
      <c r="N434" s="20" t="s">
        <v>36</v>
      </c>
      <c r="O434" s="19">
        <v>0</v>
      </c>
      <c r="P434" s="20">
        <f>P433-VLookups!$C$42</f>
        <v>-383.5</v>
      </c>
      <c r="Q434" s="22">
        <v>190</v>
      </c>
      <c r="R434" s="21"/>
      <c r="S434" s="20">
        <f>VLookups!$C$50</f>
        <v>-3580.614715990946</v>
      </c>
      <c r="T434" s="19">
        <v>0</v>
      </c>
      <c r="U434" s="9">
        <v>286</v>
      </c>
      <c r="V434" s="21">
        <f>V433-VLookups!$C$54</f>
        <v>-2650</v>
      </c>
      <c r="W434" s="21">
        <f>-VLookups!$C$60</f>
        <v>-300</v>
      </c>
      <c r="X434" s="21">
        <f>-[1]VLookups!$C$62</f>
        <v>-150</v>
      </c>
      <c r="Y434" s="20">
        <f>Y433*(1+VLookups!$C$57/12)</f>
        <v>-487.9270857024008</v>
      </c>
      <c r="Z434" s="9" t="s">
        <v>36</v>
      </c>
      <c r="AA434" s="9" t="s">
        <v>36</v>
      </c>
      <c r="AB434" s="20">
        <f t="shared" si="24"/>
        <v>12066.239239931479</v>
      </c>
      <c r="AC434" s="20">
        <f t="shared" si="25"/>
        <v>2500417.0071422555</v>
      </c>
    </row>
    <row r="435" spans="2:29" x14ac:dyDescent="0.25">
      <c r="B435" s="9">
        <v>431</v>
      </c>
      <c r="C435" s="9">
        <f t="shared" si="26"/>
        <v>58</v>
      </c>
      <c r="D435" s="9">
        <f t="shared" si="27"/>
        <v>11</v>
      </c>
      <c r="E435" s="20">
        <f>E423*(1+VLookups!$C$8)</f>
        <v>28526.138225211678</v>
      </c>
      <c r="F435" s="20">
        <f>-E435*VLookups!$C$10*2</f>
        <v>-1711.5682935127006</v>
      </c>
      <c r="G435" s="19">
        <v>0</v>
      </c>
      <c r="H435" s="20">
        <f>(-VLookups!$C$13)*(E435+F435/2)</f>
        <v>-8052.0730368305012</v>
      </c>
      <c r="I435" s="19">
        <v>0</v>
      </c>
      <c r="J435" s="19">
        <v>0</v>
      </c>
      <c r="K435" s="19">
        <v>0</v>
      </c>
      <c r="L435" s="19">
        <v>0</v>
      </c>
      <c r="M435" s="19">
        <v>0</v>
      </c>
      <c r="N435" s="20" t="s">
        <v>36</v>
      </c>
      <c r="O435" s="19">
        <v>0</v>
      </c>
      <c r="P435" s="20">
        <f>P434-VLookups!$C$42</f>
        <v>-385</v>
      </c>
      <c r="Q435" s="22">
        <v>191</v>
      </c>
      <c r="R435" s="21"/>
      <c r="S435" s="20">
        <f>VLookups!$C$50</f>
        <v>-3580.614715990946</v>
      </c>
      <c r="T435" s="19">
        <v>0</v>
      </c>
      <c r="U435" s="9">
        <v>287</v>
      </c>
      <c r="V435" s="21">
        <f>V434-VLookups!$C$54</f>
        <v>-2655</v>
      </c>
      <c r="W435" s="21">
        <f>-VLookups!$C$60</f>
        <v>-300</v>
      </c>
      <c r="X435" s="21">
        <f>-[1]VLookups!$C$62</f>
        <v>-150</v>
      </c>
      <c r="Y435" s="20">
        <f>Y434*(1+VLookups!$C$57/12)</f>
        <v>-489.35020636903283</v>
      </c>
      <c r="Z435" s="9" t="s">
        <v>36</v>
      </c>
      <c r="AA435" s="9" t="s">
        <v>36</v>
      </c>
      <c r="AB435" s="20">
        <f t="shared" si="24"/>
        <v>12058.316119264848</v>
      </c>
      <c r="AC435" s="20">
        <f t="shared" si="25"/>
        <v>2516642.6849400909</v>
      </c>
    </row>
    <row r="436" spans="2:29" x14ac:dyDescent="0.25">
      <c r="B436" s="9">
        <v>432</v>
      </c>
      <c r="C436" s="9">
        <f t="shared" si="26"/>
        <v>59</v>
      </c>
      <c r="D436" s="9">
        <f t="shared" si="27"/>
        <v>0</v>
      </c>
      <c r="E436" s="20">
        <f>E424*(1+VLookups!$C$8)</f>
        <v>29524.553063094085</v>
      </c>
      <c r="F436" s="20">
        <f>-E436*VLookups!$C$10*2</f>
        <v>-1771.473183785645</v>
      </c>
      <c r="G436" s="19">
        <v>0</v>
      </c>
      <c r="H436" s="20">
        <f>(-VLookups!$C$13)*(E436+F436/2)</f>
        <v>-8333.8955931195687</v>
      </c>
      <c r="I436" s="19">
        <v>0</v>
      </c>
      <c r="J436" s="19">
        <v>0</v>
      </c>
      <c r="K436" s="19">
        <v>0</v>
      </c>
      <c r="L436" s="19">
        <v>0</v>
      </c>
      <c r="M436" s="19">
        <v>0</v>
      </c>
      <c r="N436" s="20" t="s">
        <v>36</v>
      </c>
      <c r="O436" s="19">
        <v>0</v>
      </c>
      <c r="P436" s="20">
        <f>P435-VLookups!$C$42</f>
        <v>-386.5</v>
      </c>
      <c r="Q436" s="22">
        <v>192</v>
      </c>
      <c r="R436" s="21"/>
      <c r="S436" s="20">
        <f>VLookups!$C$50</f>
        <v>-3580.614715990946</v>
      </c>
      <c r="T436" s="19">
        <v>0</v>
      </c>
      <c r="U436" s="9">
        <v>288</v>
      </c>
      <c r="V436" s="21">
        <f>V435-VLookups!$C$54</f>
        <v>-2660</v>
      </c>
      <c r="W436" s="21">
        <f>-VLookups!$C$60</f>
        <v>-300</v>
      </c>
      <c r="X436" s="21">
        <f>-[1]VLookups!$C$62</f>
        <v>-150</v>
      </c>
      <c r="Y436" s="20">
        <f>Y435*(1+VLookups!$C$57/12)</f>
        <v>-490.77747780427586</v>
      </c>
      <c r="Z436" s="9" t="s">
        <v>36</v>
      </c>
      <c r="AA436" s="9" t="s">
        <v>36</v>
      </c>
      <c r="AB436" s="20">
        <f t="shared" si="24"/>
        <v>12737.02868428647</v>
      </c>
      <c r="AC436" s="20">
        <f t="shared" si="25"/>
        <v>2533574.1180992774</v>
      </c>
    </row>
    <row r="437" spans="2:29" x14ac:dyDescent="0.25">
      <c r="B437" s="9">
        <v>433</v>
      </c>
      <c r="C437" s="9">
        <f t="shared" si="26"/>
        <v>59</v>
      </c>
      <c r="D437" s="9">
        <f t="shared" si="27"/>
        <v>1</v>
      </c>
      <c r="E437" s="20">
        <f>E425*(1+VLookups!$C$8)</f>
        <v>29524.553063094085</v>
      </c>
      <c r="F437" s="20">
        <f>-E437*VLookups!$C$10*2</f>
        <v>-1771.473183785645</v>
      </c>
      <c r="G437" s="19">
        <v>0</v>
      </c>
      <c r="H437" s="20">
        <f>(-VLookups!$C$13)*(E437+F437/2)</f>
        <v>-8333.8955931195687</v>
      </c>
      <c r="I437" s="19">
        <v>0</v>
      </c>
      <c r="J437" s="19">
        <v>0</v>
      </c>
      <c r="K437" s="19">
        <v>0</v>
      </c>
      <c r="L437" s="19">
        <v>0</v>
      </c>
      <c r="M437" s="19">
        <v>0</v>
      </c>
      <c r="N437" s="20" t="s">
        <v>36</v>
      </c>
      <c r="O437" s="19">
        <v>0</v>
      </c>
      <c r="P437" s="20">
        <f>P436-VLookups!$C$42</f>
        <v>-388</v>
      </c>
      <c r="Q437" s="22">
        <v>193</v>
      </c>
      <c r="R437" s="21"/>
      <c r="S437" s="20">
        <f>VLookups!$C$50</f>
        <v>-3580.614715990946</v>
      </c>
      <c r="T437" s="19">
        <v>0</v>
      </c>
      <c r="U437" s="9">
        <v>289</v>
      </c>
      <c r="V437" s="21">
        <f>V436-VLookups!$C$54</f>
        <v>-2665</v>
      </c>
      <c r="W437" s="21">
        <f>-VLookups!$C$60</f>
        <v>-300</v>
      </c>
      <c r="X437" s="21">
        <f>-[1]VLookups!$C$62</f>
        <v>-150</v>
      </c>
      <c r="Y437" s="20">
        <f>Y436*(1+VLookups!$C$57/12)</f>
        <v>-492.20891211453835</v>
      </c>
      <c r="Z437" s="9" t="s">
        <v>36</v>
      </c>
      <c r="AA437" s="9" t="s">
        <v>36</v>
      </c>
      <c r="AB437" s="20">
        <f t="shared" si="24"/>
        <v>12729.097249976208</v>
      </c>
      <c r="AC437" s="20">
        <f t="shared" si="25"/>
        <v>2550525.8388794195</v>
      </c>
    </row>
    <row r="438" spans="2:29" x14ac:dyDescent="0.25">
      <c r="B438" s="9">
        <v>434</v>
      </c>
      <c r="C438" s="9">
        <f t="shared" si="26"/>
        <v>59</v>
      </c>
      <c r="D438" s="9">
        <f t="shared" si="27"/>
        <v>2</v>
      </c>
      <c r="E438" s="20">
        <f>E426*(1+VLookups!$C$8)</f>
        <v>29524.553063094085</v>
      </c>
      <c r="F438" s="20">
        <f>-E438*VLookups!$C$10*2</f>
        <v>-1771.473183785645</v>
      </c>
      <c r="G438" s="19">
        <v>0</v>
      </c>
      <c r="H438" s="20">
        <f>(-VLookups!$C$13)*(E438+F438/2)</f>
        <v>-8333.8955931195687</v>
      </c>
      <c r="I438" s="19">
        <v>0</v>
      </c>
      <c r="J438" s="19">
        <v>0</v>
      </c>
      <c r="K438" s="19">
        <v>0</v>
      </c>
      <c r="L438" s="19">
        <v>0</v>
      </c>
      <c r="M438" s="19">
        <v>0</v>
      </c>
      <c r="N438" s="20" t="s">
        <v>36</v>
      </c>
      <c r="O438" s="19">
        <v>0</v>
      </c>
      <c r="P438" s="20">
        <f>P437-VLookups!$C$42</f>
        <v>-389.5</v>
      </c>
      <c r="Q438" s="22">
        <v>194</v>
      </c>
      <c r="R438" s="21"/>
      <c r="S438" s="20">
        <f>VLookups!$C$50</f>
        <v>-3580.614715990946</v>
      </c>
      <c r="T438" s="19">
        <v>0</v>
      </c>
      <c r="U438" s="9">
        <v>290</v>
      </c>
      <c r="V438" s="21">
        <f>V437-VLookups!$C$54</f>
        <v>-2670</v>
      </c>
      <c r="W438" s="21">
        <f>-VLookups!$C$60</f>
        <v>-300</v>
      </c>
      <c r="X438" s="21">
        <f>-[1]VLookups!$C$62</f>
        <v>-150</v>
      </c>
      <c r="Y438" s="20">
        <f>Y437*(1+VLookups!$C$57/12)</f>
        <v>-493.6445214415391</v>
      </c>
      <c r="Z438" s="9" t="s">
        <v>36</v>
      </c>
      <c r="AA438" s="9" t="s">
        <v>36</v>
      </c>
      <c r="AB438" s="20">
        <f t="shared" si="24"/>
        <v>12721.161640649207</v>
      </c>
      <c r="AC438" s="20">
        <f t="shared" si="25"/>
        <v>2567497.8769182013</v>
      </c>
    </row>
    <row r="439" spans="2:29" x14ac:dyDescent="0.25">
      <c r="B439" s="9">
        <v>435</v>
      </c>
      <c r="C439" s="9">
        <f t="shared" si="26"/>
        <v>59</v>
      </c>
      <c r="D439" s="9">
        <f t="shared" si="27"/>
        <v>3</v>
      </c>
      <c r="E439" s="20">
        <f>E427*(1+VLookups!$C$8)</f>
        <v>29524.553063094085</v>
      </c>
      <c r="F439" s="20">
        <f>-E439*VLookups!$C$10*2</f>
        <v>-1771.473183785645</v>
      </c>
      <c r="G439" s="19">
        <v>0</v>
      </c>
      <c r="H439" s="20">
        <f>(-VLookups!$C$13)*(E439+F439/2)</f>
        <v>-8333.8955931195687</v>
      </c>
      <c r="I439" s="19">
        <v>0</v>
      </c>
      <c r="J439" s="19">
        <v>0</v>
      </c>
      <c r="K439" s="19">
        <v>0</v>
      </c>
      <c r="L439" s="19">
        <v>0</v>
      </c>
      <c r="M439" s="19">
        <v>0</v>
      </c>
      <c r="N439" s="20" t="s">
        <v>36</v>
      </c>
      <c r="O439" s="19">
        <v>0</v>
      </c>
      <c r="P439" s="20">
        <f>P438-VLookups!$C$42</f>
        <v>-391</v>
      </c>
      <c r="Q439" s="22">
        <v>195</v>
      </c>
      <c r="R439" s="21"/>
      <c r="S439" s="20">
        <f>VLookups!$C$50</f>
        <v>-3580.614715990946</v>
      </c>
      <c r="T439" s="19">
        <v>0</v>
      </c>
      <c r="U439" s="9">
        <v>291</v>
      </c>
      <c r="V439" s="21">
        <f>V438-VLookups!$C$54</f>
        <v>-2675</v>
      </c>
      <c r="W439" s="21">
        <f>-VLookups!$C$60</f>
        <v>-300</v>
      </c>
      <c r="X439" s="21">
        <f>-[1]VLookups!$C$62</f>
        <v>-150</v>
      </c>
      <c r="Y439" s="20">
        <f>Y438*(1+VLookups!$C$57/12)</f>
        <v>-495.08431796241024</v>
      </c>
      <c r="Z439" s="9" t="s">
        <v>36</v>
      </c>
      <c r="AA439" s="9" t="s">
        <v>36</v>
      </c>
      <c r="AB439" s="20">
        <f t="shared" si="24"/>
        <v>12713.221844128337</v>
      </c>
      <c r="AC439" s="20">
        <f t="shared" si="25"/>
        <v>2584490.2618905269</v>
      </c>
    </row>
    <row r="440" spans="2:29" x14ac:dyDescent="0.25">
      <c r="B440" s="9">
        <v>436</v>
      </c>
      <c r="C440" s="9">
        <f t="shared" si="26"/>
        <v>59</v>
      </c>
      <c r="D440" s="9">
        <f t="shared" si="27"/>
        <v>4</v>
      </c>
      <c r="E440" s="20">
        <f>E428*(1+VLookups!$C$8)</f>
        <v>29524.553063094085</v>
      </c>
      <c r="F440" s="20">
        <f>-E440*VLookups!$C$10*2</f>
        <v>-1771.473183785645</v>
      </c>
      <c r="G440" s="19">
        <v>0</v>
      </c>
      <c r="H440" s="20">
        <f>(-VLookups!$C$13)*(E440+F440/2)</f>
        <v>-8333.8955931195687</v>
      </c>
      <c r="I440" s="19">
        <v>0</v>
      </c>
      <c r="J440" s="19">
        <v>0</v>
      </c>
      <c r="K440" s="19">
        <v>0</v>
      </c>
      <c r="L440" s="19">
        <v>0</v>
      </c>
      <c r="M440" s="19">
        <v>0</v>
      </c>
      <c r="N440" s="20" t="s">
        <v>36</v>
      </c>
      <c r="O440" s="19">
        <v>0</v>
      </c>
      <c r="P440" s="20">
        <f>P439-VLookups!$C$42</f>
        <v>-392.5</v>
      </c>
      <c r="Q440" s="22">
        <v>196</v>
      </c>
      <c r="R440" s="21"/>
      <c r="S440" s="20">
        <f>VLookups!$C$50</f>
        <v>-3580.614715990946</v>
      </c>
      <c r="T440" s="19">
        <v>0</v>
      </c>
      <c r="U440" s="9">
        <v>292</v>
      </c>
      <c r="V440" s="21">
        <f>V439-VLookups!$C$54</f>
        <v>-2680</v>
      </c>
      <c r="W440" s="21">
        <f>-VLookups!$C$60</f>
        <v>-300</v>
      </c>
      <c r="X440" s="21">
        <f>-[1]VLookups!$C$62</f>
        <v>-150</v>
      </c>
      <c r="Y440" s="20">
        <f>Y439*(1+VLookups!$C$57/12)</f>
        <v>-496.52831388980059</v>
      </c>
      <c r="Z440" s="9" t="s">
        <v>36</v>
      </c>
      <c r="AA440" s="9" t="s">
        <v>36</v>
      </c>
      <c r="AB440" s="20">
        <f t="shared" si="24"/>
        <v>12705.277848200945</v>
      </c>
      <c r="AC440" s="20">
        <f t="shared" si="25"/>
        <v>2601503.0235085455</v>
      </c>
    </row>
    <row r="441" spans="2:29" x14ac:dyDescent="0.25">
      <c r="B441" s="9">
        <v>437</v>
      </c>
      <c r="C441" s="9">
        <f t="shared" si="26"/>
        <v>59</v>
      </c>
      <c r="D441" s="9">
        <f t="shared" si="27"/>
        <v>5</v>
      </c>
      <c r="E441" s="20">
        <f>E429*(1+VLookups!$C$8)</f>
        <v>29524.553063094085</v>
      </c>
      <c r="F441" s="20">
        <f>-E441*VLookups!$C$10*2</f>
        <v>-1771.473183785645</v>
      </c>
      <c r="G441" s="19">
        <v>0</v>
      </c>
      <c r="H441" s="20">
        <f>(-VLookups!$C$13)*(E441+F441/2)</f>
        <v>-8333.8955931195687</v>
      </c>
      <c r="I441" s="19">
        <v>0</v>
      </c>
      <c r="J441" s="19">
        <v>0</v>
      </c>
      <c r="K441" s="19">
        <v>0</v>
      </c>
      <c r="L441" s="19">
        <v>0</v>
      </c>
      <c r="M441" s="19">
        <v>0</v>
      </c>
      <c r="N441" s="20" t="s">
        <v>36</v>
      </c>
      <c r="O441" s="19">
        <v>0</v>
      </c>
      <c r="P441" s="20">
        <f>P440-VLookups!$C$42</f>
        <v>-394</v>
      </c>
      <c r="Q441" s="22">
        <v>197</v>
      </c>
      <c r="R441" s="21"/>
      <c r="S441" s="20">
        <f>VLookups!$C$50</f>
        <v>-3580.614715990946</v>
      </c>
      <c r="T441" s="19">
        <v>0</v>
      </c>
      <c r="U441" s="9">
        <v>293</v>
      </c>
      <c r="V441" s="21">
        <f>V440-VLookups!$C$54</f>
        <v>-2685</v>
      </c>
      <c r="W441" s="21">
        <f>-VLookups!$C$60</f>
        <v>-300</v>
      </c>
      <c r="X441" s="21">
        <f>-[1]VLookups!$C$62</f>
        <v>-150</v>
      </c>
      <c r="Y441" s="20">
        <f>Y440*(1+VLookups!$C$57/12)</f>
        <v>-497.9765214719792</v>
      </c>
      <c r="Z441" s="9" t="s">
        <v>36</v>
      </c>
      <c r="AA441" s="9" t="s">
        <v>36</v>
      </c>
      <c r="AB441" s="20">
        <f t="shared" si="24"/>
        <v>12697.329640618767</v>
      </c>
      <c r="AC441" s="20">
        <f t="shared" si="25"/>
        <v>2618536.1915216786</v>
      </c>
    </row>
    <row r="442" spans="2:29" x14ac:dyDescent="0.25">
      <c r="B442" s="9">
        <v>438</v>
      </c>
      <c r="C442" s="9">
        <f t="shared" si="26"/>
        <v>59</v>
      </c>
      <c r="D442" s="9">
        <f t="shared" si="27"/>
        <v>6</v>
      </c>
      <c r="E442" s="20">
        <f>E430*(1+VLookups!$C$8)</f>
        <v>29524.553063094085</v>
      </c>
      <c r="F442" s="20">
        <f>-E442*VLookups!$C$10*2</f>
        <v>-1771.473183785645</v>
      </c>
      <c r="G442" s="19">
        <v>0</v>
      </c>
      <c r="H442" s="20">
        <f>(-VLookups!$C$13)*(E442+F442/2)</f>
        <v>-8333.8955931195687</v>
      </c>
      <c r="I442" s="19">
        <v>0</v>
      </c>
      <c r="J442" s="19">
        <v>0</v>
      </c>
      <c r="K442" s="19">
        <v>0</v>
      </c>
      <c r="L442" s="19">
        <v>0</v>
      </c>
      <c r="M442" s="19">
        <v>0</v>
      </c>
      <c r="N442" s="20" t="s">
        <v>36</v>
      </c>
      <c r="O442" s="19">
        <v>0</v>
      </c>
      <c r="P442" s="20">
        <f>P441-VLookups!$C$42</f>
        <v>-395.5</v>
      </c>
      <c r="Q442" s="22">
        <v>198</v>
      </c>
      <c r="R442" s="21"/>
      <c r="S442" s="20">
        <f>VLookups!$C$50</f>
        <v>-3580.614715990946</v>
      </c>
      <c r="T442" s="19">
        <v>0</v>
      </c>
      <c r="U442" s="9">
        <v>294</v>
      </c>
      <c r="V442" s="21">
        <f>V441-VLookups!$C$54</f>
        <v>-2690</v>
      </c>
      <c r="W442" s="21">
        <f>-VLookups!$C$60</f>
        <v>-300</v>
      </c>
      <c r="X442" s="21">
        <f>-[1]VLookups!$C$62</f>
        <v>-150</v>
      </c>
      <c r="Y442" s="20">
        <f>Y441*(1+VLookups!$C$57/12)</f>
        <v>-499.42895299293912</v>
      </c>
      <c r="Z442" s="9" t="s">
        <v>36</v>
      </c>
      <c r="AA442" s="9" t="s">
        <v>36</v>
      </c>
      <c r="AB442" s="20">
        <f t="shared" si="24"/>
        <v>12689.377209097807</v>
      </c>
      <c r="AC442" s="20">
        <f t="shared" si="25"/>
        <v>2635589.7957166457</v>
      </c>
    </row>
    <row r="443" spans="2:29" x14ac:dyDescent="0.25">
      <c r="B443" s="9">
        <v>439</v>
      </c>
      <c r="C443" s="9">
        <f t="shared" si="26"/>
        <v>59</v>
      </c>
      <c r="D443" s="9">
        <f t="shared" si="27"/>
        <v>7</v>
      </c>
      <c r="E443" s="20">
        <f>E431*(1+VLookups!$C$8)</f>
        <v>29524.553063094085</v>
      </c>
      <c r="F443" s="20">
        <f>-E443*VLookups!$C$10*2</f>
        <v>-1771.473183785645</v>
      </c>
      <c r="G443" s="19">
        <v>0</v>
      </c>
      <c r="H443" s="20">
        <f>(-VLookups!$C$13)*(E443+F443/2)</f>
        <v>-8333.8955931195687</v>
      </c>
      <c r="I443" s="19">
        <v>0</v>
      </c>
      <c r="J443" s="19">
        <v>0</v>
      </c>
      <c r="K443" s="19">
        <v>0</v>
      </c>
      <c r="L443" s="19">
        <v>0</v>
      </c>
      <c r="M443" s="19">
        <v>0</v>
      </c>
      <c r="N443" s="20" t="s">
        <v>36</v>
      </c>
      <c r="O443" s="19">
        <v>0</v>
      </c>
      <c r="P443" s="20">
        <f>P442-VLookups!$C$42</f>
        <v>-397</v>
      </c>
      <c r="Q443" s="22">
        <v>199</v>
      </c>
      <c r="R443" s="21"/>
      <c r="S443" s="20">
        <f>VLookups!$C$50</f>
        <v>-3580.614715990946</v>
      </c>
      <c r="T443" s="19">
        <v>0</v>
      </c>
      <c r="U443" s="9">
        <v>295</v>
      </c>
      <c r="V443" s="21">
        <f>V442-VLookups!$C$54</f>
        <v>-2695</v>
      </c>
      <c r="W443" s="21">
        <f>-VLookups!$C$60</f>
        <v>-300</v>
      </c>
      <c r="X443" s="21">
        <f>-[1]VLookups!$C$62</f>
        <v>-150</v>
      </c>
      <c r="Y443" s="20">
        <f>Y442*(1+VLookups!$C$57/12)</f>
        <v>-500.88562077250185</v>
      </c>
      <c r="Z443" s="9" t="s">
        <v>36</v>
      </c>
      <c r="AA443" s="9" t="s">
        <v>36</v>
      </c>
      <c r="AB443" s="20">
        <f t="shared" si="24"/>
        <v>12681.420541318244</v>
      </c>
      <c r="AC443" s="20">
        <f t="shared" si="25"/>
        <v>2652663.8659174917</v>
      </c>
    </row>
    <row r="444" spans="2:29" x14ac:dyDescent="0.25">
      <c r="B444" s="9">
        <v>440</v>
      </c>
      <c r="C444" s="9">
        <f t="shared" si="26"/>
        <v>59</v>
      </c>
      <c r="D444" s="9">
        <f t="shared" si="27"/>
        <v>8</v>
      </c>
      <c r="E444" s="20">
        <f>E432*(1+VLookups!$C$8)</f>
        <v>29524.553063094085</v>
      </c>
      <c r="F444" s="20">
        <f>-E444*VLookups!$C$10*2</f>
        <v>-1771.473183785645</v>
      </c>
      <c r="G444" s="19">
        <v>0</v>
      </c>
      <c r="H444" s="20">
        <f>(-VLookups!$C$13)*(E444+F444/2)</f>
        <v>-8333.8955931195687</v>
      </c>
      <c r="I444" s="19">
        <v>0</v>
      </c>
      <c r="J444" s="19">
        <v>0</v>
      </c>
      <c r="K444" s="19">
        <v>0</v>
      </c>
      <c r="L444" s="19">
        <v>0</v>
      </c>
      <c r="M444" s="19">
        <v>0</v>
      </c>
      <c r="N444" s="20" t="s">
        <v>36</v>
      </c>
      <c r="O444" s="19">
        <v>0</v>
      </c>
      <c r="P444" s="20">
        <f>P443-VLookups!$C$42</f>
        <v>-398.5</v>
      </c>
      <c r="Q444" s="22">
        <v>200</v>
      </c>
      <c r="R444" s="21"/>
      <c r="S444" s="20">
        <f>VLookups!$C$50</f>
        <v>-3580.614715990946</v>
      </c>
      <c r="T444" s="19">
        <v>0</v>
      </c>
      <c r="U444" s="9">
        <v>296</v>
      </c>
      <c r="V444" s="21">
        <f>V443-VLookups!$C$54</f>
        <v>-2700</v>
      </c>
      <c r="W444" s="21">
        <f>-VLookups!$C$60</f>
        <v>-300</v>
      </c>
      <c r="X444" s="21">
        <f>-[1]VLookups!$C$62</f>
        <v>-150</v>
      </c>
      <c r="Y444" s="20">
        <f>Y443*(1+VLookups!$C$57/12)</f>
        <v>-502.34653716642168</v>
      </c>
      <c r="Z444" s="9" t="s">
        <v>36</v>
      </c>
      <c r="AA444" s="9" t="s">
        <v>36</v>
      </c>
      <c r="AB444" s="20">
        <f t="shared" si="24"/>
        <v>12673.459624924324</v>
      </c>
      <c r="AC444" s="20">
        <f t="shared" si="25"/>
        <v>2669758.431985612</v>
      </c>
    </row>
    <row r="445" spans="2:29" x14ac:dyDescent="0.25">
      <c r="B445" s="9">
        <v>441</v>
      </c>
      <c r="C445" s="9">
        <f t="shared" si="26"/>
        <v>59</v>
      </c>
      <c r="D445" s="9">
        <f t="shared" si="27"/>
        <v>9</v>
      </c>
      <c r="E445" s="20">
        <f>E433*(1+VLookups!$C$8)</f>
        <v>29524.553063094085</v>
      </c>
      <c r="F445" s="20">
        <f>-E445*VLookups!$C$10*2</f>
        <v>-1771.473183785645</v>
      </c>
      <c r="G445" s="19">
        <v>0</v>
      </c>
      <c r="H445" s="20">
        <f>(-VLookups!$C$13)*(E445+F445/2)</f>
        <v>-8333.8955931195687</v>
      </c>
      <c r="I445" s="19">
        <v>0</v>
      </c>
      <c r="J445" s="19">
        <v>0</v>
      </c>
      <c r="K445" s="19">
        <v>0</v>
      </c>
      <c r="L445" s="19">
        <v>0</v>
      </c>
      <c r="M445" s="19">
        <v>0</v>
      </c>
      <c r="N445" s="20" t="s">
        <v>36</v>
      </c>
      <c r="O445" s="19">
        <v>0</v>
      </c>
      <c r="P445" s="20">
        <f>P444-VLookups!$C$42</f>
        <v>-400</v>
      </c>
      <c r="Q445" s="22">
        <v>201</v>
      </c>
      <c r="R445" s="21"/>
      <c r="S445" s="20">
        <f>VLookups!$C$50</f>
        <v>-3580.614715990946</v>
      </c>
      <c r="T445" s="19">
        <v>0</v>
      </c>
      <c r="U445" s="9">
        <v>297</v>
      </c>
      <c r="V445" s="21">
        <f>V444-VLookups!$C$54</f>
        <v>-2705</v>
      </c>
      <c r="W445" s="21">
        <f>-VLookups!$C$60</f>
        <v>-300</v>
      </c>
      <c r="X445" s="21">
        <f>-[1]VLookups!$C$62</f>
        <v>-150</v>
      </c>
      <c r="Y445" s="20">
        <f>Y444*(1+VLookups!$C$57/12)</f>
        <v>-503.81171456649042</v>
      </c>
      <c r="Z445" s="9" t="s">
        <v>36</v>
      </c>
      <c r="AA445" s="9" t="s">
        <v>36</v>
      </c>
      <c r="AB445" s="20">
        <f t="shared" si="24"/>
        <v>12665.494447524256</v>
      </c>
      <c r="AC445" s="20">
        <f t="shared" si="25"/>
        <v>2686873.523819779</v>
      </c>
    </row>
    <row r="446" spans="2:29" x14ac:dyDescent="0.25">
      <c r="B446" s="9">
        <v>442</v>
      </c>
      <c r="C446" s="9">
        <f t="shared" si="26"/>
        <v>59</v>
      </c>
      <c r="D446" s="9">
        <f t="shared" si="27"/>
        <v>10</v>
      </c>
      <c r="E446" s="20">
        <f>E434*(1+VLookups!$C$8)</f>
        <v>29524.553063094085</v>
      </c>
      <c r="F446" s="20">
        <f>-E446*VLookups!$C$10*2</f>
        <v>-1771.473183785645</v>
      </c>
      <c r="G446" s="19">
        <v>0</v>
      </c>
      <c r="H446" s="20">
        <f>(-VLookups!$C$13)*(E446+F446/2)</f>
        <v>-8333.8955931195687</v>
      </c>
      <c r="I446" s="19">
        <v>0</v>
      </c>
      <c r="J446" s="19">
        <v>0</v>
      </c>
      <c r="K446" s="19">
        <v>0</v>
      </c>
      <c r="L446" s="19">
        <v>0</v>
      </c>
      <c r="M446" s="19">
        <v>0</v>
      </c>
      <c r="N446" s="20" t="s">
        <v>36</v>
      </c>
      <c r="O446" s="19">
        <v>0</v>
      </c>
      <c r="P446" s="20">
        <f>P445-VLookups!$C$42</f>
        <v>-401.5</v>
      </c>
      <c r="Q446" s="22">
        <v>202</v>
      </c>
      <c r="R446" s="21"/>
      <c r="S446" s="20">
        <f>VLookups!$C$50</f>
        <v>-3580.614715990946</v>
      </c>
      <c r="T446" s="19">
        <v>0</v>
      </c>
      <c r="U446" s="9">
        <v>298</v>
      </c>
      <c r="V446" s="21">
        <f>V445-VLookups!$C$54</f>
        <v>-2710</v>
      </c>
      <c r="W446" s="21">
        <f>-VLookups!$C$60</f>
        <v>-300</v>
      </c>
      <c r="X446" s="21">
        <f>-[1]VLookups!$C$62</f>
        <v>-150</v>
      </c>
      <c r="Y446" s="20">
        <f>Y445*(1+VLookups!$C$57/12)</f>
        <v>-505.28116540064269</v>
      </c>
      <c r="Z446" s="9" t="s">
        <v>36</v>
      </c>
      <c r="AA446" s="9" t="s">
        <v>36</v>
      </c>
      <c r="AB446" s="20">
        <f t="shared" si="24"/>
        <v>12657.524996690105</v>
      </c>
      <c r="AC446" s="20">
        <f t="shared" si="25"/>
        <v>2704009.1713561686</v>
      </c>
    </row>
    <row r="447" spans="2:29" x14ac:dyDescent="0.25">
      <c r="B447" s="9">
        <v>443</v>
      </c>
      <c r="C447" s="9">
        <f t="shared" si="26"/>
        <v>59</v>
      </c>
      <c r="D447" s="9">
        <f t="shared" si="27"/>
        <v>11</v>
      </c>
      <c r="E447" s="20">
        <f>E435*(1+VLookups!$C$8)</f>
        <v>29524.553063094085</v>
      </c>
      <c r="F447" s="20">
        <f>-E447*VLookups!$C$10*2</f>
        <v>-1771.473183785645</v>
      </c>
      <c r="G447" s="19">
        <v>0</v>
      </c>
      <c r="H447" s="20">
        <f>(-VLookups!$C$13)*(E447+F447/2)</f>
        <v>-8333.8955931195687</v>
      </c>
      <c r="I447" s="19">
        <v>0</v>
      </c>
      <c r="J447" s="19">
        <v>0</v>
      </c>
      <c r="K447" s="19">
        <v>0</v>
      </c>
      <c r="L447" s="19">
        <v>0</v>
      </c>
      <c r="M447" s="19">
        <v>0</v>
      </c>
      <c r="N447" s="20" t="s">
        <v>36</v>
      </c>
      <c r="O447" s="19">
        <v>0</v>
      </c>
      <c r="P447" s="20">
        <f>P446-VLookups!$C$42</f>
        <v>-403</v>
      </c>
      <c r="Q447" s="22">
        <v>203</v>
      </c>
      <c r="R447" s="21"/>
      <c r="S447" s="20">
        <f>VLookups!$C$50</f>
        <v>-3580.614715990946</v>
      </c>
      <c r="T447" s="19">
        <v>0</v>
      </c>
      <c r="U447" s="9">
        <v>299</v>
      </c>
      <c r="V447" s="21">
        <f>V446-VLookups!$C$54</f>
        <v>-2715</v>
      </c>
      <c r="W447" s="21">
        <f>-VLookups!$C$60</f>
        <v>-300</v>
      </c>
      <c r="X447" s="21">
        <f>-[1]VLookups!$C$62</f>
        <v>-150</v>
      </c>
      <c r="Y447" s="20">
        <f>Y446*(1+VLookups!$C$57/12)</f>
        <v>-506.75490213306125</v>
      </c>
      <c r="Z447" s="9" t="s">
        <v>36</v>
      </c>
      <c r="AA447" s="9" t="s">
        <v>36</v>
      </c>
      <c r="AB447" s="20">
        <f t="shared" si="24"/>
        <v>12649.551259957685</v>
      </c>
      <c r="AC447" s="20">
        <f t="shared" si="25"/>
        <v>2721165.4045683867</v>
      </c>
    </row>
    <row r="448" spans="2:29" x14ac:dyDescent="0.25">
      <c r="B448" s="9">
        <v>444</v>
      </c>
      <c r="C448" s="9">
        <f t="shared" si="26"/>
        <v>60</v>
      </c>
      <c r="D448" s="9">
        <f t="shared" si="27"/>
        <v>0</v>
      </c>
      <c r="E448" s="20">
        <f>E436*(1+VLookups!$C$8)</f>
        <v>30557.912420302375</v>
      </c>
      <c r="F448" s="20">
        <f>-E448*VLookups!$C$10*2</f>
        <v>-1833.4747452181425</v>
      </c>
      <c r="G448" s="19">
        <v>0</v>
      </c>
      <c r="H448" s="20">
        <f>(-VLookups!$C$13)*(E448+F448/2)</f>
        <v>-8625.5819388787531</v>
      </c>
      <c r="I448" s="19">
        <v>0</v>
      </c>
      <c r="J448" s="19">
        <v>0</v>
      </c>
      <c r="K448" s="19">
        <v>0</v>
      </c>
      <c r="L448" s="19">
        <v>0</v>
      </c>
      <c r="M448" s="19">
        <v>0</v>
      </c>
      <c r="N448" s="20" t="s">
        <v>36</v>
      </c>
      <c r="O448" s="19">
        <v>0</v>
      </c>
      <c r="P448" s="20">
        <f>P447-VLookups!$C$42</f>
        <v>-404.5</v>
      </c>
      <c r="Q448" s="22">
        <v>204</v>
      </c>
      <c r="R448" s="21"/>
      <c r="S448" s="20">
        <f>VLookups!$C$50</f>
        <v>-3580.614715990946</v>
      </c>
      <c r="T448" s="19">
        <v>0</v>
      </c>
      <c r="U448" s="9">
        <v>300</v>
      </c>
      <c r="V448" s="21">
        <f>V447-VLookups!$C$54</f>
        <v>-2720</v>
      </c>
      <c r="W448" s="21">
        <f>-VLookups!$C$60</f>
        <v>-300</v>
      </c>
      <c r="X448" s="21">
        <f>-[1]VLookups!$C$62</f>
        <v>-150</v>
      </c>
      <c r="Y448" s="20">
        <f>Y447*(1+VLookups!$C$57/12)</f>
        <v>-508.23293726428267</v>
      </c>
      <c r="Z448" s="9" t="s">
        <v>36</v>
      </c>
      <c r="AA448" s="9" t="s">
        <v>36</v>
      </c>
      <c r="AB448" s="20">
        <f t="shared" si="24"/>
        <v>13352.245455559323</v>
      </c>
      <c r="AC448" s="20">
        <f t="shared" si="25"/>
        <v>2739052.9256982268</v>
      </c>
    </row>
    <row r="449" spans="2:29" x14ac:dyDescent="0.25">
      <c r="B449" s="9">
        <v>445</v>
      </c>
      <c r="C449" s="9">
        <f t="shared" si="26"/>
        <v>60</v>
      </c>
      <c r="D449" s="9">
        <f t="shared" si="27"/>
        <v>1</v>
      </c>
      <c r="E449" s="20">
        <f>E437*(1+VLookups!$C$8)</f>
        <v>30557.912420302375</v>
      </c>
      <c r="F449" s="20">
        <f>-E449*VLookups!$C$10*2</f>
        <v>-1833.4747452181425</v>
      </c>
      <c r="G449" s="19">
        <v>0</v>
      </c>
      <c r="H449" s="20">
        <f>(-VLookups!$C$13)*(E449+F449/2)</f>
        <v>-8625.5819388787531</v>
      </c>
      <c r="I449" s="19">
        <v>0</v>
      </c>
      <c r="J449" s="19">
        <v>0</v>
      </c>
      <c r="K449" s="19">
        <v>0</v>
      </c>
      <c r="L449" s="19">
        <v>0</v>
      </c>
      <c r="M449" s="19">
        <v>0</v>
      </c>
      <c r="N449" s="20" t="s">
        <v>36</v>
      </c>
      <c r="O449" s="19">
        <v>0</v>
      </c>
      <c r="P449" s="20">
        <f>P448-VLookups!$C$42</f>
        <v>-406</v>
      </c>
      <c r="Q449" s="22">
        <v>205</v>
      </c>
      <c r="R449" s="21"/>
      <c r="S449" s="20">
        <f>VLookups!$C$50</f>
        <v>-3580.614715990946</v>
      </c>
      <c r="T449" s="19">
        <v>0</v>
      </c>
      <c r="U449" s="9">
        <v>301</v>
      </c>
      <c r="V449" s="21">
        <f>V448-VLookups!$C$54</f>
        <v>-2725</v>
      </c>
      <c r="W449" s="21">
        <f>-VLookups!$C$60</f>
        <v>-300</v>
      </c>
      <c r="X449" s="21">
        <f>-[1]VLookups!$C$62</f>
        <v>-150</v>
      </c>
      <c r="Y449" s="20">
        <f>Y448*(1+VLookups!$C$57/12)</f>
        <v>-509.71528333130351</v>
      </c>
      <c r="Z449" s="9" t="s">
        <v>36</v>
      </c>
      <c r="AA449" s="9" t="s">
        <v>36</v>
      </c>
      <c r="AB449" s="20">
        <f t="shared" si="24"/>
        <v>13344.263109492304</v>
      </c>
      <c r="AC449" s="20">
        <f t="shared" si="25"/>
        <v>2756962.2770172162</v>
      </c>
    </row>
    <row r="450" spans="2:29" x14ac:dyDescent="0.25">
      <c r="B450" s="9">
        <v>446</v>
      </c>
      <c r="C450" s="9">
        <f t="shared" si="26"/>
        <v>60</v>
      </c>
      <c r="D450" s="9">
        <f t="shared" si="27"/>
        <v>2</v>
      </c>
      <c r="E450" s="20">
        <f>E438*(1+VLookups!$C$8)</f>
        <v>30557.912420302375</v>
      </c>
      <c r="F450" s="20">
        <f>-E450*VLookups!$C$10*2</f>
        <v>-1833.4747452181425</v>
      </c>
      <c r="G450" s="19">
        <v>0</v>
      </c>
      <c r="H450" s="20">
        <f>(-VLookups!$C$13)*(E450+F450/2)</f>
        <v>-8625.5819388787531</v>
      </c>
      <c r="I450" s="19">
        <v>0</v>
      </c>
      <c r="J450" s="19">
        <v>0</v>
      </c>
      <c r="K450" s="19">
        <v>0</v>
      </c>
      <c r="L450" s="19">
        <v>0</v>
      </c>
      <c r="M450" s="19">
        <v>0</v>
      </c>
      <c r="N450" s="20" t="s">
        <v>36</v>
      </c>
      <c r="O450" s="19">
        <v>0</v>
      </c>
      <c r="P450" s="20">
        <f>P449-VLookups!$C$42</f>
        <v>-407.5</v>
      </c>
      <c r="Q450" s="22">
        <v>206</v>
      </c>
      <c r="R450" s="21"/>
      <c r="S450" s="20">
        <f>VLookups!$C$50</f>
        <v>-3580.614715990946</v>
      </c>
      <c r="T450" s="19">
        <v>0</v>
      </c>
      <c r="U450" s="9">
        <v>302</v>
      </c>
      <c r="V450" s="21">
        <f>V449-VLookups!$C$54</f>
        <v>-2730</v>
      </c>
      <c r="W450" s="21">
        <f>-VLookups!$C$60</f>
        <v>-300</v>
      </c>
      <c r="X450" s="21">
        <f>-[1]VLookups!$C$62</f>
        <v>-150</v>
      </c>
      <c r="Y450" s="20">
        <f>Y449*(1+VLookups!$C$57/12)</f>
        <v>-511.20195290768646</v>
      </c>
      <c r="Z450" s="9" t="s">
        <v>36</v>
      </c>
      <c r="AA450" s="9" t="s">
        <v>36</v>
      </c>
      <c r="AB450" s="20">
        <f t="shared" si="24"/>
        <v>13336.27643991592</v>
      </c>
      <c r="AC450" s="20">
        <f t="shared" si="25"/>
        <v>2774893.4905854943</v>
      </c>
    </row>
    <row r="451" spans="2:29" x14ac:dyDescent="0.25">
      <c r="B451" s="9">
        <v>447</v>
      </c>
      <c r="C451" s="9">
        <f t="shared" si="26"/>
        <v>60</v>
      </c>
      <c r="D451" s="9">
        <f t="shared" si="27"/>
        <v>3</v>
      </c>
      <c r="E451" s="20">
        <f>E439*(1+VLookups!$C$8)</f>
        <v>30557.912420302375</v>
      </c>
      <c r="F451" s="20">
        <f>-E451*VLookups!$C$10*2</f>
        <v>-1833.4747452181425</v>
      </c>
      <c r="G451" s="19">
        <v>0</v>
      </c>
      <c r="H451" s="20">
        <f>(-VLookups!$C$13)*(E451+F451/2)</f>
        <v>-8625.5819388787531</v>
      </c>
      <c r="I451" s="19">
        <v>0</v>
      </c>
      <c r="J451" s="19">
        <v>0</v>
      </c>
      <c r="K451" s="19">
        <v>0</v>
      </c>
      <c r="L451" s="19">
        <v>0</v>
      </c>
      <c r="M451" s="19">
        <v>0</v>
      </c>
      <c r="N451" s="20" t="s">
        <v>36</v>
      </c>
      <c r="O451" s="19">
        <v>0</v>
      </c>
      <c r="P451" s="20">
        <f>P450-VLookups!$C$42</f>
        <v>-409</v>
      </c>
      <c r="Q451" s="22">
        <v>207</v>
      </c>
      <c r="R451" s="21"/>
      <c r="S451" s="20">
        <f>VLookups!$C$50</f>
        <v>-3580.614715990946</v>
      </c>
      <c r="T451" s="19">
        <v>0</v>
      </c>
      <c r="U451" s="9">
        <v>303</v>
      </c>
      <c r="V451" s="21">
        <f>V450-VLookups!$C$54</f>
        <v>-2735</v>
      </c>
      <c r="W451" s="21">
        <f>-VLookups!$C$60</f>
        <v>-300</v>
      </c>
      <c r="X451" s="21">
        <f>-[1]VLookups!$C$62</f>
        <v>-150</v>
      </c>
      <c r="Y451" s="20">
        <f>Y450*(1+VLookups!$C$57/12)</f>
        <v>-512.69295860366719</v>
      </c>
      <c r="Z451" s="9" t="s">
        <v>36</v>
      </c>
      <c r="AA451" s="9" t="s">
        <v>36</v>
      </c>
      <c r="AB451" s="20">
        <f t="shared" si="24"/>
        <v>13328.285434219939</v>
      </c>
      <c r="AC451" s="20">
        <f t="shared" si="25"/>
        <v>2792846.5985040236</v>
      </c>
    </row>
    <row r="452" spans="2:29" x14ac:dyDescent="0.25">
      <c r="B452" s="9">
        <v>448</v>
      </c>
      <c r="C452" s="9">
        <f t="shared" si="26"/>
        <v>60</v>
      </c>
      <c r="D452" s="9">
        <f t="shared" si="27"/>
        <v>4</v>
      </c>
      <c r="E452" s="20">
        <f>E440*(1+VLookups!$C$8)</f>
        <v>30557.912420302375</v>
      </c>
      <c r="F452" s="20">
        <f>-E452*VLookups!$C$10*2</f>
        <v>-1833.4747452181425</v>
      </c>
      <c r="G452" s="19">
        <v>0</v>
      </c>
      <c r="H452" s="20">
        <f>(-VLookups!$C$13)*(E452+F452/2)</f>
        <v>-8625.5819388787531</v>
      </c>
      <c r="I452" s="19">
        <v>0</v>
      </c>
      <c r="J452" s="19">
        <v>0</v>
      </c>
      <c r="K452" s="19">
        <v>0</v>
      </c>
      <c r="L452" s="19">
        <v>0</v>
      </c>
      <c r="M452" s="19">
        <v>0</v>
      </c>
      <c r="N452" s="20" t="s">
        <v>36</v>
      </c>
      <c r="O452" s="19">
        <v>0</v>
      </c>
      <c r="P452" s="20">
        <f>P451-VLookups!$C$42</f>
        <v>-410.5</v>
      </c>
      <c r="Q452" s="22">
        <v>208</v>
      </c>
      <c r="R452" s="21"/>
      <c r="S452" s="20">
        <f>VLookups!$C$50</f>
        <v>-3580.614715990946</v>
      </c>
      <c r="T452" s="19">
        <v>0</v>
      </c>
      <c r="U452" s="9">
        <v>304</v>
      </c>
      <c r="V452" s="21">
        <f>V451-VLookups!$C$54</f>
        <v>-2740</v>
      </c>
      <c r="W452" s="21">
        <f>-VLookups!$C$60</f>
        <v>-300</v>
      </c>
      <c r="X452" s="21">
        <f>-[1]VLookups!$C$62</f>
        <v>-150</v>
      </c>
      <c r="Y452" s="20">
        <f>Y451*(1+VLookups!$C$57/12)</f>
        <v>-514.18831306626123</v>
      </c>
      <c r="Z452" s="9" t="s">
        <v>36</v>
      </c>
      <c r="AA452" s="9" t="s">
        <v>36</v>
      </c>
      <c r="AB452" s="20">
        <f t="shared" si="24"/>
        <v>13320.290079757346</v>
      </c>
      <c r="AC452" s="20">
        <f t="shared" si="25"/>
        <v>2810821.6329146214</v>
      </c>
    </row>
    <row r="453" spans="2:29" x14ac:dyDescent="0.25">
      <c r="B453" s="9">
        <v>449</v>
      </c>
      <c r="C453" s="9">
        <f t="shared" si="26"/>
        <v>60</v>
      </c>
      <c r="D453" s="9">
        <f t="shared" si="27"/>
        <v>5</v>
      </c>
      <c r="E453" s="20">
        <f>E441*(1+VLookups!$C$8)</f>
        <v>30557.912420302375</v>
      </c>
      <c r="F453" s="20">
        <f>-E453*VLookups!$C$10*2</f>
        <v>-1833.4747452181425</v>
      </c>
      <c r="G453" s="19">
        <v>0</v>
      </c>
      <c r="H453" s="20">
        <f>(-VLookups!$C$13)*(E453+F453/2)</f>
        <v>-8625.5819388787531</v>
      </c>
      <c r="I453" s="19">
        <v>0</v>
      </c>
      <c r="J453" s="19">
        <v>0</v>
      </c>
      <c r="K453" s="19">
        <v>0</v>
      </c>
      <c r="L453" s="19">
        <v>0</v>
      </c>
      <c r="M453" s="19">
        <v>0</v>
      </c>
      <c r="N453" s="20" t="s">
        <v>36</v>
      </c>
      <c r="O453" s="19">
        <v>0</v>
      </c>
      <c r="P453" s="20">
        <f>P452-VLookups!$C$42</f>
        <v>-412</v>
      </c>
      <c r="Q453" s="22">
        <v>209</v>
      </c>
      <c r="R453" s="21"/>
      <c r="S453" s="20">
        <f>VLookups!$C$50</f>
        <v>-3580.614715990946</v>
      </c>
      <c r="T453" s="19">
        <v>0</v>
      </c>
      <c r="U453" s="9">
        <v>305</v>
      </c>
      <c r="V453" s="21">
        <f>V452-VLookups!$C$54</f>
        <v>-2745</v>
      </c>
      <c r="W453" s="21">
        <f>-VLookups!$C$60</f>
        <v>-300</v>
      </c>
      <c r="X453" s="21">
        <f>-[1]VLookups!$C$62</f>
        <v>-150</v>
      </c>
      <c r="Y453" s="20">
        <f>Y452*(1+VLookups!$C$57/12)</f>
        <v>-515.68802897937121</v>
      </c>
      <c r="Z453" s="9" t="s">
        <v>36</v>
      </c>
      <c r="AA453" s="9" t="s">
        <v>36</v>
      </c>
      <c r="AB453" s="20">
        <f t="shared" ref="AB453:AB508" si="28">SUM(E453,F453/2,H453,I453,K453,L453,M453,O453,P453,R453,S453,T453,V453,W453,X453,Y453,G453,J453,Z453,AA453)</f>
        <v>13312.290363844235</v>
      </c>
      <c r="AC453" s="20">
        <f t="shared" si="25"/>
        <v>2828818.6259999899</v>
      </c>
    </row>
    <row r="454" spans="2:29" x14ac:dyDescent="0.25">
      <c r="B454" s="9">
        <v>450</v>
      </c>
      <c r="C454" s="9">
        <f t="shared" si="26"/>
        <v>60</v>
      </c>
      <c r="D454" s="9">
        <f t="shared" si="27"/>
        <v>6</v>
      </c>
      <c r="E454" s="20">
        <f>E442*(1+VLookups!$C$8)</f>
        <v>30557.912420302375</v>
      </c>
      <c r="F454" s="20">
        <f>-E454*VLookups!$C$10*2</f>
        <v>-1833.4747452181425</v>
      </c>
      <c r="G454" s="19">
        <v>0</v>
      </c>
      <c r="H454" s="20">
        <f>(-VLookups!$C$13)*(E454+F454/2)</f>
        <v>-8625.5819388787531</v>
      </c>
      <c r="I454" s="19">
        <v>0</v>
      </c>
      <c r="J454" s="19">
        <v>0</v>
      </c>
      <c r="K454" s="19">
        <v>0</v>
      </c>
      <c r="L454" s="19">
        <v>0</v>
      </c>
      <c r="M454" s="19">
        <v>0</v>
      </c>
      <c r="N454" s="20" t="s">
        <v>36</v>
      </c>
      <c r="O454" s="19">
        <v>0</v>
      </c>
      <c r="P454" s="20">
        <f>P453-VLookups!$C$42</f>
        <v>-413.5</v>
      </c>
      <c r="Q454" s="22">
        <v>210</v>
      </c>
      <c r="R454" s="21"/>
      <c r="S454" s="20">
        <f>VLookups!$C$50</f>
        <v>-3580.614715990946</v>
      </c>
      <c r="T454" s="19">
        <v>0</v>
      </c>
      <c r="U454" s="9">
        <v>306</v>
      </c>
      <c r="V454" s="21">
        <f>V453-VLookups!$C$54</f>
        <v>-2750</v>
      </c>
      <c r="W454" s="21">
        <f>-VLookups!$C$60</f>
        <v>-300</v>
      </c>
      <c r="X454" s="21">
        <f>-[1]VLookups!$C$62</f>
        <v>-150</v>
      </c>
      <c r="Y454" s="20">
        <f>Y453*(1+VLookups!$C$57/12)</f>
        <v>-517.19211906389444</v>
      </c>
      <c r="Z454" s="9" t="s">
        <v>36</v>
      </c>
      <c r="AA454" s="9" t="s">
        <v>36</v>
      </c>
      <c r="AB454" s="20">
        <f t="shared" si="28"/>
        <v>13304.286273759712</v>
      </c>
      <c r="AC454" s="20">
        <f t="shared" ref="AC454:AC508" si="29">AB454+AC453*(1+$AC$2/12)</f>
        <v>2846837.6099837497</v>
      </c>
    </row>
    <row r="455" spans="2:29" x14ac:dyDescent="0.25">
      <c r="B455" s="9">
        <v>451</v>
      </c>
      <c r="C455" s="9">
        <f t="shared" si="26"/>
        <v>60</v>
      </c>
      <c r="D455" s="9">
        <f t="shared" si="27"/>
        <v>7</v>
      </c>
      <c r="E455" s="20">
        <f>E443*(1+VLookups!$C$8)</f>
        <v>30557.912420302375</v>
      </c>
      <c r="F455" s="20">
        <f>-E455*VLookups!$C$10*2</f>
        <v>-1833.4747452181425</v>
      </c>
      <c r="G455" s="19">
        <v>0</v>
      </c>
      <c r="H455" s="20">
        <f>(-VLookups!$C$13)*(E455+F455/2)</f>
        <v>-8625.5819388787531</v>
      </c>
      <c r="I455" s="19">
        <v>0</v>
      </c>
      <c r="J455" s="19">
        <v>0</v>
      </c>
      <c r="K455" s="19">
        <v>0</v>
      </c>
      <c r="L455" s="19">
        <v>0</v>
      </c>
      <c r="M455" s="19">
        <v>0</v>
      </c>
      <c r="N455" s="20" t="s">
        <v>36</v>
      </c>
      <c r="O455" s="19">
        <v>0</v>
      </c>
      <c r="P455" s="20">
        <f>P454-VLookups!$C$42</f>
        <v>-415</v>
      </c>
      <c r="Q455" s="22">
        <v>211</v>
      </c>
      <c r="R455" s="21"/>
      <c r="S455" s="20">
        <f>VLookups!$C$50</f>
        <v>-3580.614715990946</v>
      </c>
      <c r="T455" s="19">
        <v>0</v>
      </c>
      <c r="U455" s="9">
        <v>307</v>
      </c>
      <c r="V455" s="21">
        <f>V454-VLookups!$C$54</f>
        <v>-2755</v>
      </c>
      <c r="W455" s="21">
        <f>-VLookups!$C$60</f>
        <v>-300</v>
      </c>
      <c r="X455" s="21">
        <f>-[1]VLookups!$C$62</f>
        <v>-150</v>
      </c>
      <c r="Y455" s="20">
        <f>Y454*(1+VLookups!$C$57/12)</f>
        <v>-518.70059607783082</v>
      </c>
      <c r="Z455" s="9" t="s">
        <v>36</v>
      </c>
      <c r="AA455" s="9" t="s">
        <v>36</v>
      </c>
      <c r="AB455" s="20">
        <f t="shared" si="28"/>
        <v>13296.277796745775</v>
      </c>
      <c r="AC455" s="20">
        <f t="shared" si="29"/>
        <v>2864878.6171304686</v>
      </c>
    </row>
    <row r="456" spans="2:29" x14ac:dyDescent="0.25">
      <c r="B456" s="9">
        <v>452</v>
      </c>
      <c r="C456" s="9">
        <f t="shared" si="26"/>
        <v>60</v>
      </c>
      <c r="D456" s="9">
        <f t="shared" si="27"/>
        <v>8</v>
      </c>
      <c r="E456" s="20">
        <f>E444*(1+VLookups!$C$8)</f>
        <v>30557.912420302375</v>
      </c>
      <c r="F456" s="20">
        <f>-E456*VLookups!$C$10*2</f>
        <v>-1833.4747452181425</v>
      </c>
      <c r="G456" s="19">
        <v>0</v>
      </c>
      <c r="H456" s="20">
        <f>(-VLookups!$C$13)*(E456+F456/2)</f>
        <v>-8625.5819388787531</v>
      </c>
      <c r="I456" s="19">
        <v>0</v>
      </c>
      <c r="J456" s="19">
        <v>0</v>
      </c>
      <c r="K456" s="19">
        <v>0</v>
      </c>
      <c r="L456" s="19">
        <v>0</v>
      </c>
      <c r="M456" s="19">
        <v>0</v>
      </c>
      <c r="N456" s="20" t="s">
        <v>36</v>
      </c>
      <c r="O456" s="19">
        <v>0</v>
      </c>
      <c r="P456" s="20">
        <f>P455-VLookups!$C$42</f>
        <v>-416.5</v>
      </c>
      <c r="Q456" s="22">
        <v>212</v>
      </c>
      <c r="R456" s="21"/>
      <c r="S456" s="20">
        <f>VLookups!$C$50</f>
        <v>-3580.614715990946</v>
      </c>
      <c r="T456" s="19">
        <v>0</v>
      </c>
      <c r="U456" s="9">
        <v>308</v>
      </c>
      <c r="V456" s="21">
        <f>V455-VLookups!$C$54</f>
        <v>-2760</v>
      </c>
      <c r="W456" s="21">
        <f>-VLookups!$C$60</f>
        <v>-300</v>
      </c>
      <c r="X456" s="21">
        <f>-[1]VLookups!$C$62</f>
        <v>-150</v>
      </c>
      <c r="Y456" s="20">
        <f>Y455*(1+VLookups!$C$57/12)</f>
        <v>-520.21347281639112</v>
      </c>
      <c r="Z456" s="9" t="s">
        <v>36</v>
      </c>
      <c r="AA456" s="9" t="s">
        <v>36</v>
      </c>
      <c r="AB456" s="20">
        <f t="shared" si="28"/>
        <v>13288.264920007216</v>
      </c>
      <c r="AC456" s="20">
        <f t="shared" si="29"/>
        <v>2882941.6797456937</v>
      </c>
    </row>
    <row r="457" spans="2:29" x14ac:dyDescent="0.25">
      <c r="B457" s="9">
        <v>453</v>
      </c>
      <c r="C457" s="9">
        <f t="shared" si="26"/>
        <v>60</v>
      </c>
      <c r="D457" s="9">
        <f t="shared" si="27"/>
        <v>9</v>
      </c>
      <c r="E457" s="20">
        <f>E445*(1+VLookups!$C$8)</f>
        <v>30557.912420302375</v>
      </c>
      <c r="F457" s="20">
        <f>-E457*VLookups!$C$10*2</f>
        <v>-1833.4747452181425</v>
      </c>
      <c r="G457" s="19">
        <v>0</v>
      </c>
      <c r="H457" s="20">
        <f>(-VLookups!$C$13)*(E457+F457/2)</f>
        <v>-8625.5819388787531</v>
      </c>
      <c r="I457" s="19">
        <v>0</v>
      </c>
      <c r="J457" s="19">
        <v>0</v>
      </c>
      <c r="K457" s="19">
        <v>0</v>
      </c>
      <c r="L457" s="19">
        <v>0</v>
      </c>
      <c r="M457" s="19">
        <v>0</v>
      </c>
      <c r="N457" s="20" t="s">
        <v>36</v>
      </c>
      <c r="O457" s="19">
        <v>0</v>
      </c>
      <c r="P457" s="20">
        <f>P456-VLookups!$C$42</f>
        <v>-418</v>
      </c>
      <c r="Q457" s="22">
        <v>213</v>
      </c>
      <c r="R457" s="21"/>
      <c r="S457" s="20">
        <f>VLookups!$C$50</f>
        <v>-3580.614715990946</v>
      </c>
      <c r="T457" s="19">
        <v>0</v>
      </c>
      <c r="U457" s="9">
        <v>309</v>
      </c>
      <c r="V457" s="21">
        <f>V456-VLookups!$C$54</f>
        <v>-2765</v>
      </c>
      <c r="W457" s="21">
        <f>-VLookups!$C$60</f>
        <v>-300</v>
      </c>
      <c r="X457" s="21">
        <f>-[1]VLookups!$C$62</f>
        <v>-150</v>
      </c>
      <c r="Y457" s="20">
        <f>Y456*(1+VLookups!$C$57/12)</f>
        <v>-521.73076211210559</v>
      </c>
      <c r="Z457" s="9" t="s">
        <v>36</v>
      </c>
      <c r="AA457" s="9" t="s">
        <v>36</v>
      </c>
      <c r="AB457" s="20">
        <f t="shared" si="28"/>
        <v>13280.247630711501</v>
      </c>
      <c r="AC457" s="20">
        <f t="shared" si="29"/>
        <v>2901026.8301759814</v>
      </c>
    </row>
    <row r="458" spans="2:29" x14ac:dyDescent="0.25">
      <c r="B458" s="9">
        <v>454</v>
      </c>
      <c r="C458" s="9">
        <f t="shared" si="26"/>
        <v>60</v>
      </c>
      <c r="D458" s="9">
        <f t="shared" si="27"/>
        <v>10</v>
      </c>
      <c r="E458" s="20">
        <f>E446*(1+VLookups!$C$8)</f>
        <v>30557.912420302375</v>
      </c>
      <c r="F458" s="20">
        <f>-E458*VLookups!$C$10*2</f>
        <v>-1833.4747452181425</v>
      </c>
      <c r="G458" s="19">
        <v>0</v>
      </c>
      <c r="H458" s="20">
        <f>(-VLookups!$C$13)*(E458+F458/2)</f>
        <v>-8625.5819388787531</v>
      </c>
      <c r="I458" s="19">
        <v>0</v>
      </c>
      <c r="J458" s="19">
        <v>0</v>
      </c>
      <c r="K458" s="19">
        <v>0</v>
      </c>
      <c r="L458" s="19">
        <v>0</v>
      </c>
      <c r="M458" s="19">
        <v>0</v>
      </c>
      <c r="N458" s="20" t="s">
        <v>36</v>
      </c>
      <c r="O458" s="19">
        <v>0</v>
      </c>
      <c r="P458" s="20">
        <f>P457-VLookups!$C$42</f>
        <v>-419.5</v>
      </c>
      <c r="Q458" s="22">
        <v>214</v>
      </c>
      <c r="R458" s="21"/>
      <c r="S458" s="20">
        <f>VLookups!$C$50</f>
        <v>-3580.614715990946</v>
      </c>
      <c r="T458" s="19">
        <v>0</v>
      </c>
      <c r="U458" s="9">
        <v>310</v>
      </c>
      <c r="V458" s="21">
        <f>V457-VLookups!$C$54</f>
        <v>-2770</v>
      </c>
      <c r="W458" s="21">
        <f>-VLookups!$C$60</f>
        <v>-300</v>
      </c>
      <c r="X458" s="21">
        <f>-[1]VLookups!$C$62</f>
        <v>-150</v>
      </c>
      <c r="Y458" s="20">
        <f>Y457*(1+VLookups!$C$57/12)</f>
        <v>-523.25247683493262</v>
      </c>
      <c r="Z458" s="9" t="s">
        <v>36</v>
      </c>
      <c r="AA458" s="9" t="s">
        <v>36</v>
      </c>
      <c r="AB458" s="20">
        <f t="shared" si="28"/>
        <v>13272.225915988674</v>
      </c>
      <c r="AC458" s="20">
        <f t="shared" si="29"/>
        <v>2919134.1008089306</v>
      </c>
    </row>
    <row r="459" spans="2:29" x14ac:dyDescent="0.25">
      <c r="B459" s="9">
        <v>455</v>
      </c>
      <c r="C459" s="9">
        <f t="shared" si="26"/>
        <v>60</v>
      </c>
      <c r="D459" s="9">
        <f t="shared" si="27"/>
        <v>11</v>
      </c>
      <c r="E459" s="20">
        <f>E447*(1+VLookups!$C$8)</f>
        <v>30557.912420302375</v>
      </c>
      <c r="F459" s="20">
        <f>-E459*VLookups!$C$10*2</f>
        <v>-1833.4747452181425</v>
      </c>
      <c r="G459" s="19">
        <v>0</v>
      </c>
      <c r="H459" s="20">
        <f>(-VLookups!$C$13)*(E459+F459/2)</f>
        <v>-8625.5819388787531</v>
      </c>
      <c r="I459" s="19">
        <v>0</v>
      </c>
      <c r="J459" s="19">
        <v>0</v>
      </c>
      <c r="K459" s="19">
        <v>0</v>
      </c>
      <c r="L459" s="19">
        <v>0</v>
      </c>
      <c r="M459" s="19">
        <v>0</v>
      </c>
      <c r="N459" s="20" t="s">
        <v>36</v>
      </c>
      <c r="O459" s="19">
        <v>0</v>
      </c>
      <c r="P459" s="20">
        <f>P458-VLookups!$C$42</f>
        <v>-421</v>
      </c>
      <c r="Q459" s="22">
        <v>215</v>
      </c>
      <c r="R459" s="21"/>
      <c r="S459" s="20">
        <f>VLookups!$C$50</f>
        <v>-3580.614715990946</v>
      </c>
      <c r="T459" s="19">
        <v>0</v>
      </c>
      <c r="U459" s="9">
        <v>311</v>
      </c>
      <c r="V459" s="21">
        <f>V458-VLookups!$C$54</f>
        <v>-2775</v>
      </c>
      <c r="W459" s="21">
        <f>-VLookups!$C$60</f>
        <v>-300</v>
      </c>
      <c r="X459" s="21">
        <f>-[1]VLookups!$C$62</f>
        <v>-150</v>
      </c>
      <c r="Y459" s="20">
        <f>Y458*(1+VLookups!$C$57/12)</f>
        <v>-524.7786298923678</v>
      </c>
      <c r="Z459" s="9" t="s">
        <v>36</v>
      </c>
      <c r="AA459" s="9" t="s">
        <v>36</v>
      </c>
      <c r="AB459" s="20">
        <f t="shared" si="28"/>
        <v>13264.199762931239</v>
      </c>
      <c r="AC459" s="20">
        <f t="shared" si="29"/>
        <v>2937263.5240732101</v>
      </c>
    </row>
    <row r="460" spans="2:29" x14ac:dyDescent="0.25">
      <c r="B460" s="9">
        <v>456</v>
      </c>
      <c r="C460" s="9">
        <f t="shared" si="26"/>
        <v>61</v>
      </c>
      <c r="D460" s="9">
        <f t="shared" si="27"/>
        <v>0</v>
      </c>
      <c r="E460" s="20">
        <f>E448*(1+VLookups!$C$8)</f>
        <v>31627.439355012957</v>
      </c>
      <c r="F460" s="20">
        <f>-E460*VLookups!$C$10*2</f>
        <v>-1897.6463613007772</v>
      </c>
      <c r="G460" s="19">
        <v>0</v>
      </c>
      <c r="H460" s="20">
        <f>(-VLookups!$C$13)*(E460+F460/2)</f>
        <v>-8927.477306739509</v>
      </c>
      <c r="I460" s="19">
        <v>0</v>
      </c>
      <c r="J460" s="19">
        <v>0</v>
      </c>
      <c r="K460" s="19">
        <v>0</v>
      </c>
      <c r="L460" s="19">
        <v>0</v>
      </c>
      <c r="M460" s="19">
        <v>0</v>
      </c>
      <c r="N460" s="20" t="s">
        <v>36</v>
      </c>
      <c r="O460" s="19">
        <v>0</v>
      </c>
      <c r="P460" s="20">
        <f>P459-VLookups!$C$42</f>
        <v>-422.5</v>
      </c>
      <c r="Q460" s="22">
        <v>216</v>
      </c>
      <c r="R460" s="21"/>
      <c r="S460" s="20">
        <f>VLookups!$C$50</f>
        <v>-3580.614715990946</v>
      </c>
      <c r="T460" s="19">
        <v>0</v>
      </c>
      <c r="U460" s="9">
        <v>312</v>
      </c>
      <c r="V460" s="21">
        <f>V459-VLookups!$C$54</f>
        <v>-2780</v>
      </c>
      <c r="W460" s="21">
        <f>-VLookups!$C$60</f>
        <v>-300</v>
      </c>
      <c r="X460" s="21">
        <f>-[1]VLookups!$C$62</f>
        <v>-150</v>
      </c>
      <c r="Y460" s="20">
        <f>Y459*(1+VLookups!$C$57/12)</f>
        <v>-526.30923422955391</v>
      </c>
      <c r="Z460" s="9" t="s">
        <v>36</v>
      </c>
      <c r="AA460" s="9" t="s">
        <v>36</v>
      </c>
      <c r="AB460" s="20">
        <f t="shared" si="28"/>
        <v>13991.714917402558</v>
      </c>
      <c r="AC460" s="20">
        <f t="shared" si="29"/>
        <v>2956150.6781974016</v>
      </c>
    </row>
    <row r="461" spans="2:29" x14ac:dyDescent="0.25">
      <c r="B461" s="9">
        <v>457</v>
      </c>
      <c r="C461" s="9">
        <f t="shared" si="26"/>
        <v>61</v>
      </c>
      <c r="D461" s="9">
        <f t="shared" si="27"/>
        <v>1</v>
      </c>
      <c r="E461" s="20">
        <f>E449*(1+VLookups!$C$8)</f>
        <v>31627.439355012957</v>
      </c>
      <c r="F461" s="20">
        <f>-E461*VLookups!$C$10*2</f>
        <v>-1897.6463613007772</v>
      </c>
      <c r="G461" s="19">
        <v>0</v>
      </c>
      <c r="H461" s="20">
        <f>(-VLookups!$C$13)*(E461+F461/2)</f>
        <v>-8927.477306739509</v>
      </c>
      <c r="I461" s="19">
        <v>0</v>
      </c>
      <c r="J461" s="19">
        <v>0</v>
      </c>
      <c r="K461" s="19">
        <v>0</v>
      </c>
      <c r="L461" s="19">
        <v>0</v>
      </c>
      <c r="M461" s="19">
        <v>0</v>
      </c>
      <c r="N461" s="20" t="s">
        <v>36</v>
      </c>
      <c r="O461" s="19">
        <v>0</v>
      </c>
      <c r="P461" s="20">
        <f>P460-VLookups!$C$42</f>
        <v>-424</v>
      </c>
      <c r="Q461" s="22">
        <v>217</v>
      </c>
      <c r="R461" s="21"/>
      <c r="S461" s="20">
        <f>VLookups!$C$50</f>
        <v>-3580.614715990946</v>
      </c>
      <c r="T461" s="19">
        <v>0</v>
      </c>
      <c r="U461" s="9">
        <v>313</v>
      </c>
      <c r="V461" s="21">
        <f>V460-VLookups!$C$54</f>
        <v>-2785</v>
      </c>
      <c r="W461" s="21">
        <f>-VLookups!$C$60</f>
        <v>-300</v>
      </c>
      <c r="X461" s="21">
        <f>-[1]VLookups!$C$62</f>
        <v>-150</v>
      </c>
      <c r="Y461" s="20">
        <f>Y460*(1+VLookups!$C$57/12)</f>
        <v>-527.84430282939013</v>
      </c>
      <c r="Z461" s="9" t="s">
        <v>36</v>
      </c>
      <c r="AA461" s="9" t="s">
        <v>36</v>
      </c>
      <c r="AB461" s="20">
        <f t="shared" si="28"/>
        <v>13983.679848802722</v>
      </c>
      <c r="AC461" s="20">
        <f t="shared" si="29"/>
        <v>2975061.2758432003</v>
      </c>
    </row>
    <row r="462" spans="2:29" x14ac:dyDescent="0.25">
      <c r="B462" s="9">
        <v>458</v>
      </c>
      <c r="C462" s="9">
        <f t="shared" si="26"/>
        <v>61</v>
      </c>
      <c r="D462" s="9">
        <f t="shared" si="27"/>
        <v>2</v>
      </c>
      <c r="E462" s="20">
        <f>E450*(1+VLookups!$C$8)</f>
        <v>31627.439355012957</v>
      </c>
      <c r="F462" s="20">
        <f>-E462*VLookups!$C$10*2</f>
        <v>-1897.6463613007772</v>
      </c>
      <c r="G462" s="19">
        <v>0</v>
      </c>
      <c r="H462" s="20">
        <f>(-VLookups!$C$13)*(E462+F462/2)</f>
        <v>-8927.477306739509</v>
      </c>
      <c r="I462" s="19">
        <v>0</v>
      </c>
      <c r="J462" s="19">
        <v>0</v>
      </c>
      <c r="K462" s="19">
        <v>0</v>
      </c>
      <c r="L462" s="19">
        <v>0</v>
      </c>
      <c r="M462" s="19">
        <v>0</v>
      </c>
      <c r="N462" s="20" t="s">
        <v>36</v>
      </c>
      <c r="O462" s="19">
        <v>0</v>
      </c>
      <c r="P462" s="20">
        <f>P461-VLookups!$C$42</f>
        <v>-425.5</v>
      </c>
      <c r="Q462" s="22">
        <v>218</v>
      </c>
      <c r="R462" s="21"/>
      <c r="S462" s="20">
        <f>VLookups!$C$50</f>
        <v>-3580.614715990946</v>
      </c>
      <c r="T462" s="19">
        <v>0</v>
      </c>
      <c r="U462" s="9">
        <v>314</v>
      </c>
      <c r="V462" s="21">
        <f>V461-VLookups!$C$54</f>
        <v>-2790</v>
      </c>
      <c r="W462" s="21">
        <f>-VLookups!$C$60</f>
        <v>-300</v>
      </c>
      <c r="X462" s="21">
        <f>-[1]VLookups!$C$62</f>
        <v>-150</v>
      </c>
      <c r="Y462" s="20">
        <f>Y461*(1+VLookups!$C$57/12)</f>
        <v>-529.38384871264248</v>
      </c>
      <c r="Z462" s="9" t="s">
        <v>36</v>
      </c>
      <c r="AA462" s="9" t="s">
        <v>36</v>
      </c>
      <c r="AB462" s="20">
        <f t="shared" si="28"/>
        <v>13975.640302919468</v>
      </c>
      <c r="AC462" s="20">
        <f t="shared" si="29"/>
        <v>2993995.3516058582</v>
      </c>
    </row>
    <row r="463" spans="2:29" x14ac:dyDescent="0.25">
      <c r="B463" s="9">
        <v>459</v>
      </c>
      <c r="C463" s="9">
        <f t="shared" si="26"/>
        <v>61</v>
      </c>
      <c r="D463" s="9">
        <f t="shared" si="27"/>
        <v>3</v>
      </c>
      <c r="E463" s="20">
        <f>E451*(1+VLookups!$C$8)</f>
        <v>31627.439355012957</v>
      </c>
      <c r="F463" s="20">
        <f>-E463*VLookups!$C$10*2</f>
        <v>-1897.6463613007772</v>
      </c>
      <c r="G463" s="19">
        <v>0</v>
      </c>
      <c r="H463" s="20">
        <f>(-VLookups!$C$13)*(E463+F463/2)</f>
        <v>-8927.477306739509</v>
      </c>
      <c r="I463" s="19">
        <v>0</v>
      </c>
      <c r="J463" s="19">
        <v>0</v>
      </c>
      <c r="K463" s="19">
        <v>0</v>
      </c>
      <c r="L463" s="19">
        <v>0</v>
      </c>
      <c r="M463" s="19">
        <v>0</v>
      </c>
      <c r="N463" s="20" t="s">
        <v>36</v>
      </c>
      <c r="O463" s="19">
        <v>0</v>
      </c>
      <c r="P463" s="20">
        <f>P462-VLookups!$C$42</f>
        <v>-427</v>
      </c>
      <c r="Q463" s="22">
        <v>219</v>
      </c>
      <c r="R463" s="21"/>
      <c r="S463" s="20">
        <f>VLookups!$C$50</f>
        <v>-3580.614715990946</v>
      </c>
      <c r="T463" s="19">
        <v>0</v>
      </c>
      <c r="U463" s="9">
        <v>315</v>
      </c>
      <c r="V463" s="21">
        <f>V462-VLookups!$C$54</f>
        <v>-2795</v>
      </c>
      <c r="W463" s="21">
        <f>-VLookups!$C$60</f>
        <v>-300</v>
      </c>
      <c r="X463" s="21">
        <f>-[1]VLookups!$C$62</f>
        <v>-150</v>
      </c>
      <c r="Y463" s="20">
        <f>Y462*(1+VLookups!$C$57/12)</f>
        <v>-530.92788493805438</v>
      </c>
      <c r="Z463" s="9" t="s">
        <v>36</v>
      </c>
      <c r="AA463" s="9" t="s">
        <v>36</v>
      </c>
      <c r="AB463" s="20">
        <f t="shared" si="28"/>
        <v>13967.596266694058</v>
      </c>
      <c r="AC463" s="20">
        <f t="shared" si="29"/>
        <v>3012952.9401252288</v>
      </c>
    </row>
    <row r="464" spans="2:29" x14ac:dyDescent="0.25">
      <c r="B464" s="9">
        <v>460</v>
      </c>
      <c r="C464" s="9">
        <f t="shared" si="26"/>
        <v>61</v>
      </c>
      <c r="D464" s="9">
        <f t="shared" si="27"/>
        <v>4</v>
      </c>
      <c r="E464" s="20">
        <f>E452*(1+VLookups!$C$8)</f>
        <v>31627.439355012957</v>
      </c>
      <c r="F464" s="20">
        <f>-E464*VLookups!$C$10*2</f>
        <v>-1897.6463613007772</v>
      </c>
      <c r="G464" s="19">
        <v>0</v>
      </c>
      <c r="H464" s="20">
        <f>(-VLookups!$C$13)*(E464+F464/2)</f>
        <v>-8927.477306739509</v>
      </c>
      <c r="I464" s="19">
        <v>0</v>
      </c>
      <c r="J464" s="19">
        <v>0</v>
      </c>
      <c r="K464" s="19">
        <v>0</v>
      </c>
      <c r="L464" s="19">
        <v>0</v>
      </c>
      <c r="M464" s="19">
        <v>0</v>
      </c>
      <c r="N464" s="20" t="s">
        <v>36</v>
      </c>
      <c r="O464" s="19">
        <v>0</v>
      </c>
      <c r="P464" s="20">
        <f>P463-VLookups!$C$42</f>
        <v>-428.5</v>
      </c>
      <c r="Q464" s="22">
        <v>220</v>
      </c>
      <c r="R464" s="21"/>
      <c r="S464" s="20">
        <f>VLookups!$C$50</f>
        <v>-3580.614715990946</v>
      </c>
      <c r="T464" s="19">
        <v>0</v>
      </c>
      <c r="U464" s="9">
        <v>316</v>
      </c>
      <c r="V464" s="21">
        <f>V463-VLookups!$C$54</f>
        <v>-2800</v>
      </c>
      <c r="W464" s="21">
        <f>-VLookups!$C$60</f>
        <v>-300</v>
      </c>
      <c r="X464" s="21">
        <f>-[1]VLookups!$C$62</f>
        <v>-150</v>
      </c>
      <c r="Y464" s="20">
        <f>Y463*(1+VLookups!$C$57/12)</f>
        <v>-532.47642460245709</v>
      </c>
      <c r="Z464" s="9" t="s">
        <v>36</v>
      </c>
      <c r="AA464" s="9" t="s">
        <v>36</v>
      </c>
      <c r="AB464" s="20">
        <f t="shared" si="28"/>
        <v>13959.547727029654</v>
      </c>
      <c r="AC464" s="20">
        <f t="shared" si="29"/>
        <v>3031934.0760858008</v>
      </c>
    </row>
    <row r="465" spans="2:29" x14ac:dyDescent="0.25">
      <c r="B465" s="9">
        <v>461</v>
      </c>
      <c r="C465" s="9">
        <f t="shared" ref="C465:C508" si="30">C453+1</f>
        <v>61</v>
      </c>
      <c r="D465" s="9">
        <f t="shared" si="27"/>
        <v>5</v>
      </c>
      <c r="E465" s="20">
        <f>E453*(1+VLookups!$C$8)</f>
        <v>31627.439355012957</v>
      </c>
      <c r="F465" s="20">
        <f>-E465*VLookups!$C$10*2</f>
        <v>-1897.6463613007772</v>
      </c>
      <c r="G465" s="19">
        <v>0</v>
      </c>
      <c r="H465" s="20">
        <f>(-VLookups!$C$13)*(E465+F465/2)</f>
        <v>-8927.477306739509</v>
      </c>
      <c r="I465" s="19">
        <v>0</v>
      </c>
      <c r="J465" s="19">
        <v>0</v>
      </c>
      <c r="K465" s="19">
        <v>0</v>
      </c>
      <c r="L465" s="19">
        <v>0</v>
      </c>
      <c r="M465" s="19">
        <v>0</v>
      </c>
      <c r="N465" s="20" t="s">
        <v>36</v>
      </c>
      <c r="O465" s="19">
        <v>0</v>
      </c>
      <c r="P465" s="20">
        <f>P464-VLookups!$C$42</f>
        <v>-430</v>
      </c>
      <c r="Q465" s="22">
        <v>221</v>
      </c>
      <c r="R465" s="21"/>
      <c r="S465" s="20">
        <f>VLookups!$C$50</f>
        <v>-3580.614715990946</v>
      </c>
      <c r="T465" s="19">
        <v>0</v>
      </c>
      <c r="U465" s="9">
        <v>317</v>
      </c>
      <c r="V465" s="21">
        <f>V464-VLookups!$C$54</f>
        <v>-2805</v>
      </c>
      <c r="W465" s="21">
        <f>-VLookups!$C$60</f>
        <v>-300</v>
      </c>
      <c r="X465" s="21">
        <f>-[1]VLookups!$C$62</f>
        <v>-150</v>
      </c>
      <c r="Y465" s="20">
        <f>Y464*(1+VLookups!$C$57/12)</f>
        <v>-534.02948084088098</v>
      </c>
      <c r="Z465" s="9" t="s">
        <v>36</v>
      </c>
      <c r="AA465" s="9" t="s">
        <v>36</v>
      </c>
      <c r="AB465" s="20">
        <f t="shared" si="28"/>
        <v>13951.49467079123</v>
      </c>
      <c r="AC465" s="20">
        <f t="shared" si="29"/>
        <v>3050938.7942167348</v>
      </c>
    </row>
    <row r="466" spans="2:29" x14ac:dyDescent="0.25">
      <c r="B466" s="9">
        <v>462</v>
      </c>
      <c r="C466" s="9">
        <f t="shared" si="30"/>
        <v>61</v>
      </c>
      <c r="D466" s="9">
        <f t="shared" ref="D466:D507" si="31">D454</f>
        <v>6</v>
      </c>
      <c r="E466" s="20">
        <f>E454*(1+VLookups!$C$8)</f>
        <v>31627.439355012957</v>
      </c>
      <c r="F466" s="20">
        <f>-E466*VLookups!$C$10*2</f>
        <v>-1897.6463613007772</v>
      </c>
      <c r="G466" s="19">
        <v>0</v>
      </c>
      <c r="H466" s="20">
        <f>(-VLookups!$C$13)*(E466+F466/2)</f>
        <v>-8927.477306739509</v>
      </c>
      <c r="I466" s="19">
        <v>0</v>
      </c>
      <c r="J466" s="19">
        <v>0</v>
      </c>
      <c r="K466" s="19">
        <v>0</v>
      </c>
      <c r="L466" s="19">
        <v>0</v>
      </c>
      <c r="M466" s="19">
        <v>0</v>
      </c>
      <c r="N466" s="20" t="s">
        <v>36</v>
      </c>
      <c r="O466" s="19">
        <v>0</v>
      </c>
      <c r="P466" s="20">
        <f>P465-VLookups!$C$42</f>
        <v>-431.5</v>
      </c>
      <c r="Q466" s="22">
        <v>222</v>
      </c>
      <c r="R466" s="21"/>
      <c r="S466" s="20">
        <f>VLookups!$C$50</f>
        <v>-3580.614715990946</v>
      </c>
      <c r="T466" s="19">
        <v>0</v>
      </c>
      <c r="U466" s="9">
        <v>318</v>
      </c>
      <c r="V466" s="21">
        <f>V465-VLookups!$C$54</f>
        <v>-2810</v>
      </c>
      <c r="W466" s="21">
        <f>-VLookups!$C$60</f>
        <v>-300</v>
      </c>
      <c r="X466" s="21">
        <f>-[1]VLookups!$C$62</f>
        <v>-150</v>
      </c>
      <c r="Y466" s="20">
        <f>Y465*(1+VLookups!$C$57/12)</f>
        <v>-535.58706682666684</v>
      </c>
      <c r="Z466" s="9" t="s">
        <v>36</v>
      </c>
      <c r="AA466" s="9" t="s">
        <v>36</v>
      </c>
      <c r="AB466" s="20">
        <f t="shared" si="28"/>
        <v>13943.437084805444</v>
      </c>
      <c r="AC466" s="20">
        <f t="shared" si="29"/>
        <v>3069967.1292919014</v>
      </c>
    </row>
    <row r="467" spans="2:29" x14ac:dyDescent="0.25">
      <c r="B467" s="9">
        <v>463</v>
      </c>
      <c r="C467" s="9">
        <f t="shared" si="30"/>
        <v>61</v>
      </c>
      <c r="D467" s="9">
        <f t="shared" si="31"/>
        <v>7</v>
      </c>
      <c r="E467" s="20">
        <f>E455*(1+VLookups!$C$8)</f>
        <v>31627.439355012957</v>
      </c>
      <c r="F467" s="20">
        <f>-E467*VLookups!$C$10*2</f>
        <v>-1897.6463613007772</v>
      </c>
      <c r="G467" s="19">
        <v>0</v>
      </c>
      <c r="H467" s="20">
        <f>(-VLookups!$C$13)*(E467+F467/2)</f>
        <v>-8927.477306739509</v>
      </c>
      <c r="I467" s="19">
        <v>0</v>
      </c>
      <c r="J467" s="19">
        <v>0</v>
      </c>
      <c r="K467" s="19">
        <v>0</v>
      </c>
      <c r="L467" s="19">
        <v>0</v>
      </c>
      <c r="M467" s="19">
        <v>0</v>
      </c>
      <c r="N467" s="20" t="s">
        <v>36</v>
      </c>
      <c r="O467" s="19">
        <v>0</v>
      </c>
      <c r="P467" s="20">
        <f>P466-VLookups!$C$42</f>
        <v>-433</v>
      </c>
      <c r="Q467" s="22">
        <v>223</v>
      </c>
      <c r="R467" s="21"/>
      <c r="S467" s="20">
        <f>VLookups!$C$50</f>
        <v>-3580.614715990946</v>
      </c>
      <c r="T467" s="19">
        <v>0</v>
      </c>
      <c r="U467" s="9">
        <v>319</v>
      </c>
      <c r="V467" s="21">
        <f>V466-VLookups!$C$54</f>
        <v>-2815</v>
      </c>
      <c r="W467" s="21">
        <f>-VLookups!$C$60</f>
        <v>-300</v>
      </c>
      <c r="X467" s="21">
        <f>-[1]VLookups!$C$62</f>
        <v>-150</v>
      </c>
      <c r="Y467" s="20">
        <f>Y466*(1+VLookups!$C$57/12)</f>
        <v>-537.14919577157798</v>
      </c>
      <c r="Z467" s="9" t="s">
        <v>36</v>
      </c>
      <c r="AA467" s="9" t="s">
        <v>36</v>
      </c>
      <c r="AB467" s="20">
        <f t="shared" si="28"/>
        <v>13935.374955860534</v>
      </c>
      <c r="AC467" s="20">
        <f t="shared" si="29"/>
        <v>3089019.1161299152</v>
      </c>
    </row>
    <row r="468" spans="2:29" x14ac:dyDescent="0.25">
      <c r="B468" s="9">
        <v>464</v>
      </c>
      <c r="C468" s="9">
        <f t="shared" si="30"/>
        <v>61</v>
      </c>
      <c r="D468" s="9">
        <f t="shared" si="31"/>
        <v>8</v>
      </c>
      <c r="E468" s="20">
        <f>E456*(1+VLookups!$C$8)</f>
        <v>31627.439355012957</v>
      </c>
      <c r="F468" s="20">
        <f>-E468*VLookups!$C$10*2</f>
        <v>-1897.6463613007772</v>
      </c>
      <c r="G468" s="19">
        <v>0</v>
      </c>
      <c r="H468" s="20">
        <f>(-VLookups!$C$13)*(E468+F468/2)</f>
        <v>-8927.477306739509</v>
      </c>
      <c r="I468" s="19">
        <v>0</v>
      </c>
      <c r="J468" s="19">
        <v>0</v>
      </c>
      <c r="K468" s="19">
        <v>0</v>
      </c>
      <c r="L468" s="19">
        <v>0</v>
      </c>
      <c r="M468" s="19">
        <v>0</v>
      </c>
      <c r="N468" s="20" t="s">
        <v>36</v>
      </c>
      <c r="O468" s="19">
        <v>0</v>
      </c>
      <c r="P468" s="20">
        <f>P467-VLookups!$C$42</f>
        <v>-434.5</v>
      </c>
      <c r="Q468" s="22">
        <v>224</v>
      </c>
      <c r="R468" s="21"/>
      <c r="S468" s="20">
        <f>VLookups!$C$50</f>
        <v>-3580.614715990946</v>
      </c>
      <c r="T468" s="19">
        <v>0</v>
      </c>
      <c r="U468" s="9">
        <v>320</v>
      </c>
      <c r="V468" s="21">
        <f>V467-VLookups!$C$54</f>
        <v>-2820</v>
      </c>
      <c r="W468" s="21">
        <f>-VLookups!$C$60</f>
        <v>-300</v>
      </c>
      <c r="X468" s="21">
        <f>-[1]VLookups!$C$62</f>
        <v>-150</v>
      </c>
      <c r="Y468" s="20">
        <f>Y467*(1+VLookups!$C$57/12)</f>
        <v>-538.71588092591173</v>
      </c>
      <c r="Z468" s="9" t="s">
        <v>36</v>
      </c>
      <c r="AA468" s="9" t="s">
        <v>36</v>
      </c>
      <c r="AB468" s="20">
        <f t="shared" si="28"/>
        <v>13927.308270706199</v>
      </c>
      <c r="AC468" s="20">
        <f t="shared" si="29"/>
        <v>3108094.7895941716</v>
      </c>
    </row>
    <row r="469" spans="2:29" x14ac:dyDescent="0.25">
      <c r="B469" s="9">
        <v>465</v>
      </c>
      <c r="C469" s="9">
        <f t="shared" si="30"/>
        <v>61</v>
      </c>
      <c r="D469" s="9">
        <f t="shared" si="31"/>
        <v>9</v>
      </c>
      <c r="E469" s="20">
        <f>E457*(1+VLookups!$C$8)</f>
        <v>31627.439355012957</v>
      </c>
      <c r="F469" s="20">
        <f>-E469*VLookups!$C$10*2</f>
        <v>-1897.6463613007772</v>
      </c>
      <c r="G469" s="19">
        <v>0</v>
      </c>
      <c r="H469" s="20">
        <f>(-VLookups!$C$13)*(E469+F469/2)</f>
        <v>-8927.477306739509</v>
      </c>
      <c r="I469" s="19">
        <v>0</v>
      </c>
      <c r="J469" s="19">
        <v>0</v>
      </c>
      <c r="K469" s="19">
        <v>0</v>
      </c>
      <c r="L469" s="19">
        <v>0</v>
      </c>
      <c r="M469" s="19">
        <v>0</v>
      </c>
      <c r="N469" s="20" t="s">
        <v>36</v>
      </c>
      <c r="O469" s="19">
        <v>0</v>
      </c>
      <c r="P469" s="20">
        <f>P468-VLookups!$C$42</f>
        <v>-436</v>
      </c>
      <c r="Q469" s="22">
        <v>225</v>
      </c>
      <c r="R469" s="21"/>
      <c r="S469" s="20">
        <f>VLookups!$C$50</f>
        <v>-3580.614715990946</v>
      </c>
      <c r="T469" s="19">
        <v>0</v>
      </c>
      <c r="U469" s="9">
        <v>321</v>
      </c>
      <c r="V469" s="21">
        <f>V468-VLookups!$C$54</f>
        <v>-2825</v>
      </c>
      <c r="W469" s="21">
        <f>-VLookups!$C$60</f>
        <v>-300</v>
      </c>
      <c r="X469" s="21">
        <f>-[1]VLookups!$C$62</f>
        <v>-150</v>
      </c>
      <c r="Y469" s="20">
        <f>Y468*(1+VLookups!$C$57/12)</f>
        <v>-540.28713557861226</v>
      </c>
      <c r="Z469" s="9" t="s">
        <v>36</v>
      </c>
      <c r="AA469" s="9" t="s">
        <v>36</v>
      </c>
      <c r="AB469" s="20">
        <f t="shared" si="28"/>
        <v>13919.237016053499</v>
      </c>
      <c r="AC469" s="20">
        <f t="shared" si="29"/>
        <v>3127194.1845928822</v>
      </c>
    </row>
    <row r="470" spans="2:29" x14ac:dyDescent="0.25">
      <c r="B470" s="9">
        <v>466</v>
      </c>
      <c r="C470" s="9">
        <f t="shared" si="30"/>
        <v>61</v>
      </c>
      <c r="D470" s="9">
        <f t="shared" si="31"/>
        <v>10</v>
      </c>
      <c r="E470" s="20">
        <f>E458*(1+VLookups!$C$8)</f>
        <v>31627.439355012957</v>
      </c>
      <c r="F470" s="20">
        <f>-E470*VLookups!$C$10*2</f>
        <v>-1897.6463613007772</v>
      </c>
      <c r="G470" s="19">
        <v>0</v>
      </c>
      <c r="H470" s="20">
        <f>(-VLookups!$C$13)*(E470+F470/2)</f>
        <v>-8927.477306739509</v>
      </c>
      <c r="I470" s="19">
        <v>0</v>
      </c>
      <c r="J470" s="19">
        <v>0</v>
      </c>
      <c r="K470" s="19">
        <v>0</v>
      </c>
      <c r="L470" s="19">
        <v>0</v>
      </c>
      <c r="M470" s="19">
        <v>0</v>
      </c>
      <c r="N470" s="20" t="s">
        <v>36</v>
      </c>
      <c r="O470" s="19">
        <v>0</v>
      </c>
      <c r="P470" s="20">
        <f>P469-VLookups!$C$42</f>
        <v>-437.5</v>
      </c>
      <c r="Q470" s="22">
        <v>226</v>
      </c>
      <c r="R470" s="21"/>
      <c r="S470" s="20">
        <f>VLookups!$C$50</f>
        <v>-3580.614715990946</v>
      </c>
      <c r="T470" s="19">
        <v>0</v>
      </c>
      <c r="U470" s="9">
        <v>322</v>
      </c>
      <c r="V470" s="21">
        <f>V469-VLookups!$C$54</f>
        <v>-2830</v>
      </c>
      <c r="W470" s="21">
        <f>-VLookups!$C$60</f>
        <v>-300</v>
      </c>
      <c r="X470" s="21">
        <f>-[1]VLookups!$C$62</f>
        <v>-150</v>
      </c>
      <c r="Y470" s="20">
        <f>Y469*(1+VLookups!$C$57/12)</f>
        <v>-541.86297305738321</v>
      </c>
      <c r="Z470" s="9" t="s">
        <v>36</v>
      </c>
      <c r="AA470" s="9" t="s">
        <v>36</v>
      </c>
      <c r="AB470" s="20">
        <f t="shared" si="28"/>
        <v>13911.161178574728</v>
      </c>
      <c r="AC470" s="20">
        <f t="shared" si="29"/>
        <v>3146317.3360791118</v>
      </c>
    </row>
    <row r="471" spans="2:29" x14ac:dyDescent="0.25">
      <c r="B471" s="9">
        <v>467</v>
      </c>
      <c r="C471" s="9">
        <f t="shared" si="30"/>
        <v>61</v>
      </c>
      <c r="D471" s="9">
        <f t="shared" si="31"/>
        <v>11</v>
      </c>
      <c r="E471" s="20">
        <f>E459*(1+VLookups!$C$8)</f>
        <v>31627.439355012957</v>
      </c>
      <c r="F471" s="20">
        <f>-E471*VLookups!$C$10*2</f>
        <v>-1897.6463613007772</v>
      </c>
      <c r="G471" s="19">
        <v>0</v>
      </c>
      <c r="H471" s="20">
        <f>(-VLookups!$C$13)*(E471+F471/2)</f>
        <v>-8927.477306739509</v>
      </c>
      <c r="I471" s="19">
        <v>0</v>
      </c>
      <c r="J471" s="19">
        <v>0</v>
      </c>
      <c r="K471" s="19">
        <v>0</v>
      </c>
      <c r="L471" s="19">
        <v>0</v>
      </c>
      <c r="M471" s="19">
        <v>0</v>
      </c>
      <c r="N471" s="20" t="s">
        <v>36</v>
      </c>
      <c r="O471" s="19">
        <v>0</v>
      </c>
      <c r="P471" s="20">
        <f>P470-VLookups!$C$42</f>
        <v>-439</v>
      </c>
      <c r="Q471" s="22">
        <v>227</v>
      </c>
      <c r="R471" s="21"/>
      <c r="S471" s="20">
        <f>VLookups!$C$50</f>
        <v>-3580.614715990946</v>
      </c>
      <c r="T471" s="19">
        <v>0</v>
      </c>
      <c r="U471" s="9">
        <v>323</v>
      </c>
      <c r="V471" s="21">
        <f>V470-VLookups!$C$54</f>
        <v>-2835</v>
      </c>
      <c r="W471" s="21">
        <f>-VLookups!$C$60</f>
        <v>-300</v>
      </c>
      <c r="X471" s="21">
        <f>-[1]VLookups!$C$62</f>
        <v>-150</v>
      </c>
      <c r="Y471" s="20">
        <f>Y470*(1+VLookups!$C$57/12)</f>
        <v>-543.4434067288006</v>
      </c>
      <c r="Z471" s="9" t="s">
        <v>36</v>
      </c>
      <c r="AA471" s="9" t="s">
        <v>36</v>
      </c>
      <c r="AB471" s="20">
        <f t="shared" si="28"/>
        <v>13903.080744903311</v>
      </c>
      <c r="AC471" s="20">
        <f t="shared" si="29"/>
        <v>3165464.279050814</v>
      </c>
    </row>
    <row r="472" spans="2:29" x14ac:dyDescent="0.25">
      <c r="B472" s="9">
        <v>468</v>
      </c>
      <c r="C472" s="9">
        <f t="shared" si="30"/>
        <v>62</v>
      </c>
      <c r="D472" s="9">
        <f t="shared" si="31"/>
        <v>0</v>
      </c>
      <c r="E472" s="20">
        <f>E460*(1+VLookups!$C$8)</f>
        <v>32734.399732438407</v>
      </c>
      <c r="F472" s="20">
        <f>-E472*VLookups!$C$10*2</f>
        <v>-1964.0639839463045</v>
      </c>
      <c r="G472" s="19">
        <v>0</v>
      </c>
      <c r="H472" s="20">
        <f>(-VLookups!$C$13)*(E472+F472/2)</f>
        <v>-9239.93901247539</v>
      </c>
      <c r="I472" s="19">
        <v>0</v>
      </c>
      <c r="J472" s="19">
        <v>0</v>
      </c>
      <c r="K472" s="19">
        <v>0</v>
      </c>
      <c r="L472" s="19">
        <v>0</v>
      </c>
      <c r="M472" s="19">
        <v>0</v>
      </c>
      <c r="N472" s="20" t="s">
        <v>36</v>
      </c>
      <c r="O472" s="19">
        <v>0</v>
      </c>
      <c r="P472" s="20">
        <f>P471-VLookups!$C$42</f>
        <v>-440.5</v>
      </c>
      <c r="Q472" s="22">
        <v>228</v>
      </c>
      <c r="R472" s="21"/>
      <c r="S472" s="20">
        <f>VLookups!$C$50</f>
        <v>-3580.614715990946</v>
      </c>
      <c r="T472" s="19">
        <v>0</v>
      </c>
      <c r="U472" s="9">
        <v>324</v>
      </c>
      <c r="V472" s="21">
        <f>V471-VLookups!$C$54</f>
        <v>-2840</v>
      </c>
      <c r="W472" s="21">
        <f>-VLookups!$C$60</f>
        <v>-300</v>
      </c>
      <c r="X472" s="21">
        <f>-[1]VLookups!$C$62</f>
        <v>-150</v>
      </c>
      <c r="Y472" s="20">
        <f>Y471*(1+VLookups!$C$57/12)</f>
        <v>-545.02844999842625</v>
      </c>
      <c r="Z472" s="9" t="s">
        <v>36</v>
      </c>
      <c r="AA472" s="9" t="s">
        <v>36</v>
      </c>
      <c r="AB472" s="20">
        <f t="shared" si="28"/>
        <v>14656.285562000492</v>
      </c>
      <c r="AC472" s="20">
        <f t="shared" si="29"/>
        <v>3185396.3384112329</v>
      </c>
    </row>
    <row r="473" spans="2:29" x14ac:dyDescent="0.25">
      <c r="B473" s="9">
        <v>469</v>
      </c>
      <c r="C473" s="9">
        <f t="shared" si="30"/>
        <v>62</v>
      </c>
      <c r="D473" s="9">
        <f t="shared" si="31"/>
        <v>1</v>
      </c>
      <c r="E473" s="20">
        <f>E461*(1+VLookups!$C$8)</f>
        <v>32734.399732438407</v>
      </c>
      <c r="F473" s="20">
        <f>-E473*VLookups!$C$10*2</f>
        <v>-1964.0639839463045</v>
      </c>
      <c r="G473" s="19">
        <v>0</v>
      </c>
      <c r="H473" s="20">
        <f>(-VLookups!$C$13)*(E473+F473/2)</f>
        <v>-9239.93901247539</v>
      </c>
      <c r="I473" s="19">
        <v>0</v>
      </c>
      <c r="J473" s="19">
        <v>0</v>
      </c>
      <c r="K473" s="19">
        <v>0</v>
      </c>
      <c r="L473" s="19">
        <v>0</v>
      </c>
      <c r="M473" s="19">
        <v>0</v>
      </c>
      <c r="N473" s="20" t="s">
        <v>36</v>
      </c>
      <c r="O473" s="19">
        <v>0</v>
      </c>
      <c r="P473" s="20">
        <f>P472-VLookups!$C$42</f>
        <v>-442</v>
      </c>
      <c r="Q473" s="22">
        <v>229</v>
      </c>
      <c r="R473" s="21"/>
      <c r="S473" s="20">
        <f>VLookups!$C$50</f>
        <v>-3580.614715990946</v>
      </c>
      <c r="T473" s="19">
        <v>0</v>
      </c>
      <c r="U473" s="9">
        <v>325</v>
      </c>
      <c r="V473" s="21">
        <f>V472-VLookups!$C$54</f>
        <v>-2845</v>
      </c>
      <c r="W473" s="21">
        <f>-VLookups!$C$60</f>
        <v>-300</v>
      </c>
      <c r="X473" s="21">
        <f>-[1]VLookups!$C$62</f>
        <v>-150</v>
      </c>
      <c r="Y473" s="20">
        <f>Y472*(1+VLookups!$C$57/12)</f>
        <v>-546.61811631092166</v>
      </c>
      <c r="Z473" s="9" t="s">
        <v>36</v>
      </c>
      <c r="AA473" s="9" t="s">
        <v>36</v>
      </c>
      <c r="AB473" s="20">
        <f t="shared" si="28"/>
        <v>14648.195895687997</v>
      </c>
      <c r="AC473" s="20">
        <f t="shared" si="29"/>
        <v>3205353.5282042734</v>
      </c>
    </row>
    <row r="474" spans="2:29" x14ac:dyDescent="0.25">
      <c r="B474" s="9">
        <v>470</v>
      </c>
      <c r="C474" s="9">
        <f t="shared" si="30"/>
        <v>62</v>
      </c>
      <c r="D474" s="9">
        <f t="shared" si="31"/>
        <v>2</v>
      </c>
      <c r="E474" s="20">
        <f>E462*(1+VLookups!$C$8)</f>
        <v>32734.399732438407</v>
      </c>
      <c r="F474" s="20">
        <f>-E474*VLookups!$C$10*2</f>
        <v>-1964.0639839463045</v>
      </c>
      <c r="G474" s="19">
        <v>0</v>
      </c>
      <c r="H474" s="20">
        <f>(-VLookups!$C$13)*(E474+F474/2)</f>
        <v>-9239.93901247539</v>
      </c>
      <c r="I474" s="19">
        <v>0</v>
      </c>
      <c r="J474" s="19">
        <v>0</v>
      </c>
      <c r="K474" s="19">
        <v>0</v>
      </c>
      <c r="L474" s="19">
        <v>0</v>
      </c>
      <c r="M474" s="19">
        <v>0</v>
      </c>
      <c r="N474" s="20" t="s">
        <v>36</v>
      </c>
      <c r="O474" s="19">
        <v>0</v>
      </c>
      <c r="P474" s="20">
        <f>P473-VLookups!$C$42</f>
        <v>-443.5</v>
      </c>
      <c r="Q474" s="22">
        <v>230</v>
      </c>
      <c r="R474" s="21"/>
      <c r="S474" s="20">
        <f>VLookups!$C$50</f>
        <v>-3580.614715990946</v>
      </c>
      <c r="T474" s="19">
        <v>0</v>
      </c>
      <c r="U474" s="9">
        <v>326</v>
      </c>
      <c r="V474" s="21">
        <f>V473-VLookups!$C$54</f>
        <v>-2850</v>
      </c>
      <c r="W474" s="21">
        <f>-VLookups!$C$60</f>
        <v>-300</v>
      </c>
      <c r="X474" s="21">
        <f>-[1]VLookups!$C$62</f>
        <v>-150</v>
      </c>
      <c r="Y474" s="20">
        <f>Y473*(1+VLookups!$C$57/12)</f>
        <v>-548.21241915016185</v>
      </c>
      <c r="Z474" s="9" t="s">
        <v>36</v>
      </c>
      <c r="AA474" s="9" t="s">
        <v>36</v>
      </c>
      <c r="AB474" s="20">
        <f t="shared" si="28"/>
        <v>14640.101592848756</v>
      </c>
      <c r="AC474" s="20">
        <f t="shared" si="29"/>
        <v>3225335.8856774624</v>
      </c>
    </row>
    <row r="475" spans="2:29" x14ac:dyDescent="0.25">
      <c r="B475" s="9">
        <v>471</v>
      </c>
      <c r="C475" s="9">
        <f t="shared" si="30"/>
        <v>62</v>
      </c>
      <c r="D475" s="9">
        <f t="shared" si="31"/>
        <v>3</v>
      </c>
      <c r="E475" s="20">
        <f>E463*(1+VLookups!$C$8)</f>
        <v>32734.399732438407</v>
      </c>
      <c r="F475" s="20">
        <f>-E475*VLookups!$C$10*2</f>
        <v>-1964.0639839463045</v>
      </c>
      <c r="G475" s="19">
        <v>0</v>
      </c>
      <c r="H475" s="20">
        <f>(-VLookups!$C$13)*(E475+F475/2)</f>
        <v>-9239.93901247539</v>
      </c>
      <c r="I475" s="19">
        <v>0</v>
      </c>
      <c r="J475" s="19">
        <v>0</v>
      </c>
      <c r="K475" s="19">
        <v>0</v>
      </c>
      <c r="L475" s="19">
        <v>0</v>
      </c>
      <c r="M475" s="19">
        <v>0</v>
      </c>
      <c r="N475" s="20" t="s">
        <v>36</v>
      </c>
      <c r="O475" s="19">
        <v>0</v>
      </c>
      <c r="P475" s="20">
        <f>P474-VLookups!$C$42</f>
        <v>-445</v>
      </c>
      <c r="Q475" s="22">
        <v>231</v>
      </c>
      <c r="R475" s="21"/>
      <c r="S475" s="20">
        <f>VLookups!$C$50</f>
        <v>-3580.614715990946</v>
      </c>
      <c r="T475" s="19">
        <v>0</v>
      </c>
      <c r="U475" s="9">
        <v>327</v>
      </c>
      <c r="V475" s="21">
        <f>V474-VLookups!$C$54</f>
        <v>-2855</v>
      </c>
      <c r="W475" s="21">
        <f>-VLookups!$C$60</f>
        <v>-300</v>
      </c>
      <c r="X475" s="21">
        <f>-[1]VLookups!$C$62</f>
        <v>-150</v>
      </c>
      <c r="Y475" s="20">
        <f>Y474*(1+VLookups!$C$57/12)</f>
        <v>-549.81137203934986</v>
      </c>
      <c r="Z475" s="9" t="s">
        <v>36</v>
      </c>
      <c r="AA475" s="9" t="s">
        <v>36</v>
      </c>
      <c r="AB475" s="20">
        <f t="shared" si="28"/>
        <v>14632.002639959568</v>
      </c>
      <c r="AC475" s="20">
        <f t="shared" si="29"/>
        <v>3245343.4481268846</v>
      </c>
    </row>
    <row r="476" spans="2:29" x14ac:dyDescent="0.25">
      <c r="B476" s="9">
        <v>472</v>
      </c>
      <c r="C476" s="9">
        <f t="shared" si="30"/>
        <v>62</v>
      </c>
      <c r="D476" s="9">
        <f t="shared" si="31"/>
        <v>4</v>
      </c>
      <c r="E476" s="20">
        <f>E464*(1+VLookups!$C$8)</f>
        <v>32734.399732438407</v>
      </c>
      <c r="F476" s="20">
        <f>-E476*VLookups!$C$10*2</f>
        <v>-1964.0639839463045</v>
      </c>
      <c r="G476" s="19">
        <v>0</v>
      </c>
      <c r="H476" s="20">
        <f>(-VLookups!$C$13)*(E476+F476/2)</f>
        <v>-9239.93901247539</v>
      </c>
      <c r="I476" s="19">
        <v>0</v>
      </c>
      <c r="J476" s="19">
        <v>0</v>
      </c>
      <c r="K476" s="19">
        <v>0</v>
      </c>
      <c r="L476" s="19">
        <v>0</v>
      </c>
      <c r="M476" s="19">
        <v>0</v>
      </c>
      <c r="N476" s="20" t="s">
        <v>36</v>
      </c>
      <c r="O476" s="19">
        <v>0</v>
      </c>
      <c r="P476" s="20">
        <f>P475-VLookups!$C$42</f>
        <v>-446.5</v>
      </c>
      <c r="Q476" s="22">
        <v>232</v>
      </c>
      <c r="R476" s="21"/>
      <c r="S476" s="20">
        <f>VLookups!$C$50</f>
        <v>-3580.614715990946</v>
      </c>
      <c r="T476" s="19">
        <v>0</v>
      </c>
      <c r="U476" s="9">
        <v>328</v>
      </c>
      <c r="V476" s="21">
        <f>V475-VLookups!$C$54</f>
        <v>-2860</v>
      </c>
      <c r="W476" s="21">
        <f>-VLookups!$C$60</f>
        <v>-300</v>
      </c>
      <c r="X476" s="21">
        <f>-[1]VLookups!$C$62</f>
        <v>-150</v>
      </c>
      <c r="Y476" s="20">
        <f>Y475*(1+VLookups!$C$57/12)</f>
        <v>-551.41498854113127</v>
      </c>
      <c r="Z476" s="9" t="s">
        <v>36</v>
      </c>
      <c r="AA476" s="9" t="s">
        <v>36</v>
      </c>
      <c r="AB476" s="20">
        <f t="shared" si="28"/>
        <v>14623.899023457787</v>
      </c>
      <c r="AC476" s="20">
        <f t="shared" si="29"/>
        <v>3265376.2528972207</v>
      </c>
    </row>
    <row r="477" spans="2:29" x14ac:dyDescent="0.25">
      <c r="B477" s="9">
        <v>473</v>
      </c>
      <c r="C477" s="9">
        <f t="shared" si="30"/>
        <v>62</v>
      </c>
      <c r="D477" s="9">
        <f t="shared" si="31"/>
        <v>5</v>
      </c>
      <c r="E477" s="20">
        <f>E465*(1+VLookups!$C$8)</f>
        <v>32734.399732438407</v>
      </c>
      <c r="F477" s="20">
        <f>-E477*VLookups!$C$10*2</f>
        <v>-1964.0639839463045</v>
      </c>
      <c r="G477" s="19">
        <v>0</v>
      </c>
      <c r="H477" s="20">
        <f>(-VLookups!$C$13)*(E477+F477/2)</f>
        <v>-9239.93901247539</v>
      </c>
      <c r="I477" s="19">
        <v>0</v>
      </c>
      <c r="J477" s="19">
        <v>0</v>
      </c>
      <c r="K477" s="19">
        <v>0</v>
      </c>
      <c r="L477" s="19">
        <v>0</v>
      </c>
      <c r="M477" s="19">
        <v>0</v>
      </c>
      <c r="N477" s="20" t="s">
        <v>36</v>
      </c>
      <c r="O477" s="19">
        <v>0</v>
      </c>
      <c r="P477" s="20">
        <f>P476-VLookups!$C$42</f>
        <v>-448</v>
      </c>
      <c r="Q477" s="22">
        <v>233</v>
      </c>
      <c r="R477" s="21"/>
      <c r="S477" s="20">
        <f>VLookups!$C$50</f>
        <v>-3580.614715990946</v>
      </c>
      <c r="T477" s="19">
        <v>0</v>
      </c>
      <c r="U477" s="9">
        <v>329</v>
      </c>
      <c r="V477" s="21">
        <f>V476-VLookups!$C$54</f>
        <v>-2865</v>
      </c>
      <c r="W477" s="21">
        <f>-VLookups!$C$60</f>
        <v>-300</v>
      </c>
      <c r="X477" s="21">
        <f>-[1]VLookups!$C$62</f>
        <v>-150</v>
      </c>
      <c r="Y477" s="20">
        <f>Y476*(1+VLookups!$C$57/12)</f>
        <v>-553.02328225770952</v>
      </c>
      <c r="Z477" s="9" t="s">
        <v>36</v>
      </c>
      <c r="AA477" s="9" t="s">
        <v>36</v>
      </c>
      <c r="AB477" s="20">
        <f t="shared" si="28"/>
        <v>14615.790729741209</v>
      </c>
      <c r="AC477" s="20">
        <f t="shared" si="29"/>
        <v>3285434.3373817904</v>
      </c>
    </row>
    <row r="478" spans="2:29" x14ac:dyDescent="0.25">
      <c r="B478" s="9">
        <v>474</v>
      </c>
      <c r="C478" s="9">
        <f t="shared" si="30"/>
        <v>62</v>
      </c>
      <c r="D478" s="9">
        <f t="shared" si="31"/>
        <v>6</v>
      </c>
      <c r="E478" s="20">
        <f>E466*(1+VLookups!$C$8)</f>
        <v>32734.399732438407</v>
      </c>
      <c r="F478" s="20">
        <f>-E478*VLookups!$C$10*2</f>
        <v>-1964.0639839463045</v>
      </c>
      <c r="G478" s="19">
        <v>0</v>
      </c>
      <c r="H478" s="20">
        <f>(-VLookups!$C$13)*(E478+F478/2)</f>
        <v>-9239.93901247539</v>
      </c>
      <c r="I478" s="19">
        <v>0</v>
      </c>
      <c r="J478" s="19">
        <v>0</v>
      </c>
      <c r="K478" s="19">
        <v>0</v>
      </c>
      <c r="L478" s="19">
        <v>0</v>
      </c>
      <c r="M478" s="19">
        <v>0</v>
      </c>
      <c r="N478" s="20" t="s">
        <v>36</v>
      </c>
      <c r="O478" s="19">
        <v>0</v>
      </c>
      <c r="P478" s="20">
        <f>P477-VLookups!$C$42</f>
        <v>-449.5</v>
      </c>
      <c r="Q478" s="22">
        <v>234</v>
      </c>
      <c r="R478" s="21"/>
      <c r="S478" s="20">
        <f>VLookups!$C$50</f>
        <v>-3580.614715990946</v>
      </c>
      <c r="T478" s="19">
        <v>0</v>
      </c>
      <c r="U478" s="9">
        <v>330</v>
      </c>
      <c r="V478" s="21">
        <f>V477-VLookups!$C$54</f>
        <v>-2870</v>
      </c>
      <c r="W478" s="21">
        <f>-VLookups!$C$60</f>
        <v>-300</v>
      </c>
      <c r="X478" s="21">
        <f>-[1]VLookups!$C$62</f>
        <v>-150</v>
      </c>
      <c r="Y478" s="20">
        <f>Y477*(1+VLookups!$C$57/12)</f>
        <v>-554.63626683096118</v>
      </c>
      <c r="Z478" s="9" t="s">
        <v>36</v>
      </c>
      <c r="AA478" s="9" t="s">
        <v>36</v>
      </c>
      <c r="AB478" s="20">
        <f t="shared" si="28"/>
        <v>14607.677745167957</v>
      </c>
      <c r="AC478" s="20">
        <f t="shared" si="29"/>
        <v>3305517.7390225949</v>
      </c>
    </row>
    <row r="479" spans="2:29" x14ac:dyDescent="0.25">
      <c r="B479" s="9">
        <v>475</v>
      </c>
      <c r="C479" s="9">
        <f t="shared" si="30"/>
        <v>62</v>
      </c>
      <c r="D479" s="9">
        <f t="shared" si="31"/>
        <v>7</v>
      </c>
      <c r="E479" s="20">
        <f>E467*(1+VLookups!$C$8)</f>
        <v>32734.399732438407</v>
      </c>
      <c r="F479" s="20">
        <f>-E479*VLookups!$C$10*2</f>
        <v>-1964.0639839463045</v>
      </c>
      <c r="G479" s="19">
        <v>0</v>
      </c>
      <c r="H479" s="20">
        <f>(-VLookups!$C$13)*(E479+F479/2)</f>
        <v>-9239.93901247539</v>
      </c>
      <c r="I479" s="19">
        <v>0</v>
      </c>
      <c r="J479" s="19">
        <v>0</v>
      </c>
      <c r="K479" s="19">
        <v>0</v>
      </c>
      <c r="L479" s="19">
        <v>0</v>
      </c>
      <c r="M479" s="19">
        <v>0</v>
      </c>
      <c r="N479" s="20" t="s">
        <v>36</v>
      </c>
      <c r="O479" s="19">
        <v>0</v>
      </c>
      <c r="P479" s="20">
        <f>P478-VLookups!$C$42</f>
        <v>-451</v>
      </c>
      <c r="Q479" s="22">
        <v>235</v>
      </c>
      <c r="R479" s="21"/>
      <c r="S479" s="20">
        <f>VLookups!$C$50</f>
        <v>-3580.614715990946</v>
      </c>
      <c r="T479" s="19">
        <v>0</v>
      </c>
      <c r="U479" s="9">
        <v>331</v>
      </c>
      <c r="V479" s="21">
        <f>V478-VLookups!$C$54</f>
        <v>-2875</v>
      </c>
      <c r="W479" s="21">
        <f>-VLookups!$C$60</f>
        <v>-300</v>
      </c>
      <c r="X479" s="21">
        <f>-[1]VLookups!$C$62</f>
        <v>-150</v>
      </c>
      <c r="Y479" s="20">
        <f>Y478*(1+VLookups!$C$57/12)</f>
        <v>-556.25395594255144</v>
      </c>
      <c r="Z479" s="9" t="s">
        <v>36</v>
      </c>
      <c r="AA479" s="9" t="s">
        <v>36</v>
      </c>
      <c r="AB479" s="20">
        <f t="shared" si="28"/>
        <v>14599.560056056367</v>
      </c>
      <c r="AC479" s="20">
        <f t="shared" si="29"/>
        <v>3325626.4953103559</v>
      </c>
    </row>
    <row r="480" spans="2:29" x14ac:dyDescent="0.25">
      <c r="B480" s="9">
        <v>476</v>
      </c>
      <c r="C480" s="9">
        <f t="shared" si="30"/>
        <v>62</v>
      </c>
      <c r="D480" s="9">
        <f t="shared" si="31"/>
        <v>8</v>
      </c>
      <c r="E480" s="20">
        <f>E468*(1+VLookups!$C$8)</f>
        <v>32734.399732438407</v>
      </c>
      <c r="F480" s="20">
        <f>-E480*VLookups!$C$10*2</f>
        <v>-1964.0639839463045</v>
      </c>
      <c r="G480" s="19">
        <v>0</v>
      </c>
      <c r="H480" s="20">
        <f>(-VLookups!$C$13)*(E480+F480/2)</f>
        <v>-9239.93901247539</v>
      </c>
      <c r="I480" s="19">
        <v>0</v>
      </c>
      <c r="J480" s="19">
        <v>0</v>
      </c>
      <c r="K480" s="19">
        <v>0</v>
      </c>
      <c r="L480" s="19">
        <v>0</v>
      </c>
      <c r="M480" s="19">
        <v>0</v>
      </c>
      <c r="N480" s="20" t="s">
        <v>36</v>
      </c>
      <c r="O480" s="19">
        <v>0</v>
      </c>
      <c r="P480" s="20">
        <f>P479-VLookups!$C$42</f>
        <v>-452.5</v>
      </c>
      <c r="Q480" s="22">
        <v>236</v>
      </c>
      <c r="R480" s="21"/>
      <c r="S480" s="20">
        <f>VLookups!$C$50</f>
        <v>-3580.614715990946</v>
      </c>
      <c r="T480" s="19">
        <v>0</v>
      </c>
      <c r="U480" s="9">
        <v>332</v>
      </c>
      <c r="V480" s="21">
        <f>V479-VLookups!$C$54</f>
        <v>-2880</v>
      </c>
      <c r="W480" s="21">
        <f>-VLookups!$C$60</f>
        <v>-300</v>
      </c>
      <c r="X480" s="21">
        <f>-[1]VLookups!$C$62</f>
        <v>-150</v>
      </c>
      <c r="Y480" s="20">
        <f>Y479*(1+VLookups!$C$57/12)</f>
        <v>-557.87636331405054</v>
      </c>
      <c r="Z480" s="9" t="s">
        <v>36</v>
      </c>
      <c r="AA480" s="9" t="s">
        <v>36</v>
      </c>
      <c r="AB480" s="20">
        <f t="shared" si="28"/>
        <v>14591.437648684869</v>
      </c>
      <c r="AC480" s="20">
        <f t="shared" si="29"/>
        <v>3345760.6437845579</v>
      </c>
    </row>
    <row r="481" spans="2:29" x14ac:dyDescent="0.25">
      <c r="B481" s="9">
        <v>477</v>
      </c>
      <c r="C481" s="9">
        <f t="shared" si="30"/>
        <v>62</v>
      </c>
      <c r="D481" s="9">
        <f t="shared" si="31"/>
        <v>9</v>
      </c>
      <c r="E481" s="20">
        <f>E469*(1+VLookups!$C$8)</f>
        <v>32734.399732438407</v>
      </c>
      <c r="F481" s="20">
        <f>-E481*VLookups!$C$10*2</f>
        <v>-1964.0639839463045</v>
      </c>
      <c r="G481" s="19">
        <v>0</v>
      </c>
      <c r="H481" s="20">
        <f>(-VLookups!$C$13)*(E481+F481/2)</f>
        <v>-9239.93901247539</v>
      </c>
      <c r="I481" s="19">
        <v>0</v>
      </c>
      <c r="J481" s="19">
        <v>0</v>
      </c>
      <c r="K481" s="19">
        <v>0</v>
      </c>
      <c r="L481" s="19">
        <v>0</v>
      </c>
      <c r="M481" s="19">
        <v>0</v>
      </c>
      <c r="N481" s="20" t="s">
        <v>36</v>
      </c>
      <c r="O481" s="19">
        <v>0</v>
      </c>
      <c r="P481" s="20">
        <f>P480-VLookups!$C$42</f>
        <v>-454</v>
      </c>
      <c r="Q481" s="22">
        <v>237</v>
      </c>
      <c r="R481" s="21"/>
      <c r="S481" s="20">
        <f>VLookups!$C$50</f>
        <v>-3580.614715990946</v>
      </c>
      <c r="T481" s="19">
        <v>0</v>
      </c>
      <c r="U481" s="9">
        <v>333</v>
      </c>
      <c r="V481" s="21">
        <f>V480-VLookups!$C$54</f>
        <v>-2885</v>
      </c>
      <c r="W481" s="21">
        <f>-VLookups!$C$60</f>
        <v>-300</v>
      </c>
      <c r="X481" s="21">
        <f>-[1]VLookups!$C$62</f>
        <v>-150</v>
      </c>
      <c r="Y481" s="20">
        <f>Y480*(1+VLookups!$C$57/12)</f>
        <v>-559.50350270704985</v>
      </c>
      <c r="Z481" s="9" t="s">
        <v>36</v>
      </c>
      <c r="AA481" s="9" t="s">
        <v>36</v>
      </c>
      <c r="AB481" s="20">
        <f t="shared" si="28"/>
        <v>14583.310509291869</v>
      </c>
      <c r="AC481" s="20">
        <f t="shared" si="29"/>
        <v>3365920.2220334909</v>
      </c>
    </row>
    <row r="482" spans="2:29" x14ac:dyDescent="0.25">
      <c r="B482" s="9">
        <v>478</v>
      </c>
      <c r="C482" s="9">
        <f t="shared" si="30"/>
        <v>62</v>
      </c>
      <c r="D482" s="9">
        <f t="shared" si="31"/>
        <v>10</v>
      </c>
      <c r="E482" s="20">
        <f>E470*(1+VLookups!$C$8)</f>
        <v>32734.399732438407</v>
      </c>
      <c r="F482" s="20">
        <f>-E482*VLookups!$C$10*2</f>
        <v>-1964.0639839463045</v>
      </c>
      <c r="G482" s="19">
        <v>0</v>
      </c>
      <c r="H482" s="20">
        <f>(-VLookups!$C$13)*(E482+F482/2)</f>
        <v>-9239.93901247539</v>
      </c>
      <c r="I482" s="19">
        <v>0</v>
      </c>
      <c r="J482" s="19">
        <v>0</v>
      </c>
      <c r="K482" s="19">
        <v>0</v>
      </c>
      <c r="L482" s="19">
        <v>0</v>
      </c>
      <c r="M482" s="19">
        <v>0</v>
      </c>
      <c r="N482" s="20" t="s">
        <v>36</v>
      </c>
      <c r="O482" s="19">
        <v>0</v>
      </c>
      <c r="P482" s="20">
        <f>P481-VLookups!$C$42</f>
        <v>-455.5</v>
      </c>
      <c r="Q482" s="22">
        <v>238</v>
      </c>
      <c r="R482" s="21"/>
      <c r="S482" s="20">
        <f>VLookups!$C$50</f>
        <v>-3580.614715990946</v>
      </c>
      <c r="T482" s="19">
        <v>0</v>
      </c>
      <c r="U482" s="9">
        <v>334</v>
      </c>
      <c r="V482" s="21">
        <f>V481-VLookups!$C$54</f>
        <v>-2890</v>
      </c>
      <c r="W482" s="21">
        <f>-VLookups!$C$60</f>
        <v>-300</v>
      </c>
      <c r="X482" s="21">
        <f>-[1]VLookups!$C$62</f>
        <v>-150</v>
      </c>
      <c r="Y482" s="20">
        <f>Y481*(1+VLookups!$C$57/12)</f>
        <v>-561.1353879232787</v>
      </c>
      <c r="Z482" s="9" t="s">
        <v>36</v>
      </c>
      <c r="AA482" s="9" t="s">
        <v>36</v>
      </c>
      <c r="AB482" s="20">
        <f t="shared" si="28"/>
        <v>14575.178624075639</v>
      </c>
      <c r="AC482" s="20">
        <f t="shared" si="29"/>
        <v>3386105.2676942893</v>
      </c>
    </row>
    <row r="483" spans="2:29" x14ac:dyDescent="0.25">
      <c r="B483" s="9">
        <v>479</v>
      </c>
      <c r="C483" s="9">
        <f t="shared" si="30"/>
        <v>62</v>
      </c>
      <c r="D483" s="9">
        <f t="shared" si="31"/>
        <v>11</v>
      </c>
      <c r="E483" s="20">
        <f>E471*(1+VLookups!$C$8)</f>
        <v>32734.399732438407</v>
      </c>
      <c r="F483" s="20">
        <f>-E483*VLookups!$C$10*2</f>
        <v>-1964.0639839463045</v>
      </c>
      <c r="G483" s="19">
        <v>0</v>
      </c>
      <c r="H483" s="20">
        <f>(-VLookups!$C$13)*(E483+F483/2)</f>
        <v>-9239.93901247539</v>
      </c>
      <c r="I483" s="19">
        <v>0</v>
      </c>
      <c r="J483" s="19">
        <v>0</v>
      </c>
      <c r="K483" s="19">
        <v>0</v>
      </c>
      <c r="L483" s="19">
        <v>0</v>
      </c>
      <c r="M483" s="19">
        <v>0</v>
      </c>
      <c r="N483" s="20" t="s">
        <v>36</v>
      </c>
      <c r="O483" s="19">
        <v>0</v>
      </c>
      <c r="P483" s="20">
        <f>P482-VLookups!$C$42</f>
        <v>-457</v>
      </c>
      <c r="Q483" s="22">
        <v>239</v>
      </c>
      <c r="R483" s="21"/>
      <c r="S483" s="20">
        <f>VLookups!$C$50</f>
        <v>-3580.614715990946</v>
      </c>
      <c r="T483" s="19">
        <v>0</v>
      </c>
      <c r="U483" s="9">
        <v>335</v>
      </c>
      <c r="V483" s="21">
        <f>V482-VLookups!$C$54</f>
        <v>-2895</v>
      </c>
      <c r="W483" s="21">
        <f>-VLookups!$C$60</f>
        <v>-300</v>
      </c>
      <c r="X483" s="21">
        <f>-[1]VLookups!$C$62</f>
        <v>-150</v>
      </c>
      <c r="Y483" s="20">
        <f>Y482*(1+VLookups!$C$57/12)</f>
        <v>-562.77203280472156</v>
      </c>
      <c r="Z483" s="9" t="s">
        <v>36</v>
      </c>
      <c r="AA483" s="9" t="s">
        <v>36</v>
      </c>
      <c r="AB483" s="20">
        <f t="shared" si="28"/>
        <v>14567.041979194197</v>
      </c>
      <c r="AC483" s="20">
        <f t="shared" si="29"/>
        <v>3406315.8184529743</v>
      </c>
    </row>
    <row r="484" spans="2:29" x14ac:dyDescent="0.25">
      <c r="B484" s="9">
        <v>480</v>
      </c>
      <c r="C484" s="9">
        <f t="shared" si="30"/>
        <v>63</v>
      </c>
      <c r="D484" s="9">
        <f t="shared" si="31"/>
        <v>0</v>
      </c>
      <c r="E484" s="20">
        <f>E472*(1+VLookups!$C$8)</f>
        <v>33880.103723073749</v>
      </c>
      <c r="F484" s="20">
        <f>-E484*VLookups!$C$10*2</f>
        <v>-2032.8062233844248</v>
      </c>
      <c r="G484" s="19">
        <v>0</v>
      </c>
      <c r="H484" s="20">
        <f>(-VLookups!$C$13)*(E484+F484/2)</f>
        <v>-9563.3368779120283</v>
      </c>
      <c r="I484" s="19">
        <v>0</v>
      </c>
      <c r="J484" s="19">
        <v>0</v>
      </c>
      <c r="K484" s="19">
        <v>0</v>
      </c>
      <c r="L484" s="19">
        <v>0</v>
      </c>
      <c r="M484" s="19">
        <v>0</v>
      </c>
      <c r="N484" s="20" t="s">
        <v>36</v>
      </c>
      <c r="O484" s="19">
        <v>0</v>
      </c>
      <c r="P484" s="20">
        <f>P483-VLookups!$C$42</f>
        <v>-458.5</v>
      </c>
      <c r="Q484" s="22">
        <v>240</v>
      </c>
      <c r="R484" s="21"/>
      <c r="S484" s="20">
        <f>VLookups!$C$50</f>
        <v>-3580.614715990946</v>
      </c>
      <c r="T484" s="19">
        <v>0</v>
      </c>
      <c r="U484" s="9">
        <v>336</v>
      </c>
      <c r="V484" s="21">
        <f>V483-VLookups!$C$54</f>
        <v>-2900</v>
      </c>
      <c r="W484" s="21">
        <f>-VLookups!$C$60</f>
        <v>-300</v>
      </c>
      <c r="X484" s="21">
        <f>-[1]VLookups!$C$62</f>
        <v>-150</v>
      </c>
      <c r="Y484" s="20">
        <f>Y483*(1+VLookups!$C$57/12)</f>
        <v>-564.41345123373537</v>
      </c>
      <c r="Z484" s="9" t="s">
        <v>36</v>
      </c>
      <c r="AA484" s="9" t="s">
        <v>36</v>
      </c>
      <c r="AB484" s="20">
        <f t="shared" si="28"/>
        <v>15346.835566244828</v>
      </c>
      <c r="AC484" s="20">
        <f t="shared" si="29"/>
        <v>3427339.8470499744</v>
      </c>
    </row>
    <row r="485" spans="2:29" x14ac:dyDescent="0.25">
      <c r="B485" s="9">
        <v>481</v>
      </c>
      <c r="C485" s="9">
        <f t="shared" si="30"/>
        <v>63</v>
      </c>
      <c r="D485" s="9">
        <f t="shared" si="31"/>
        <v>1</v>
      </c>
      <c r="E485" s="20">
        <f>E473*(1+VLookups!$C$8)</f>
        <v>33880.103723073749</v>
      </c>
      <c r="F485" s="20">
        <f>-E485*VLookups!$C$10*2</f>
        <v>-2032.8062233844248</v>
      </c>
      <c r="G485" s="19">
        <v>0</v>
      </c>
      <c r="H485" s="20">
        <f>(-VLookups!$C$13)*(E485+F485/2)</f>
        <v>-9563.3368779120283</v>
      </c>
      <c r="I485" s="19">
        <v>0</v>
      </c>
      <c r="J485" s="19">
        <v>0</v>
      </c>
      <c r="K485" s="19">
        <v>0</v>
      </c>
      <c r="L485" s="19">
        <v>0</v>
      </c>
      <c r="M485" s="19">
        <v>0</v>
      </c>
      <c r="N485" s="20" t="s">
        <v>36</v>
      </c>
      <c r="O485" s="19">
        <v>0</v>
      </c>
      <c r="P485" s="20">
        <f>P484-VLookups!$C$42</f>
        <v>-460</v>
      </c>
      <c r="Q485" s="22">
        <v>241</v>
      </c>
      <c r="R485" s="21"/>
      <c r="S485" s="20">
        <f>VLookups!$C$50</f>
        <v>-3580.614715990946</v>
      </c>
      <c r="T485" s="19">
        <v>0</v>
      </c>
      <c r="U485" s="9">
        <v>337</v>
      </c>
      <c r="V485" s="21">
        <f>V484-VLookups!$C$54</f>
        <v>-2905</v>
      </c>
      <c r="W485" s="21">
        <f>-VLookups!$C$60</f>
        <v>-300</v>
      </c>
      <c r="X485" s="21">
        <f>-[1]VLookups!$C$62</f>
        <v>-150</v>
      </c>
      <c r="Y485" s="20">
        <f>Y484*(1+VLookups!$C$57/12)</f>
        <v>-566.05965713316709</v>
      </c>
      <c r="Z485" s="9" t="s">
        <v>36</v>
      </c>
      <c r="AA485" s="9" t="s">
        <v>36</v>
      </c>
      <c r="AB485" s="20">
        <f t="shared" si="28"/>
        <v>15338.689360345397</v>
      </c>
      <c r="AC485" s="20">
        <f t="shared" si="29"/>
        <v>3448390.7694887365</v>
      </c>
    </row>
    <row r="486" spans="2:29" x14ac:dyDescent="0.25">
      <c r="B486" s="9">
        <v>482</v>
      </c>
      <c r="C486" s="9">
        <f t="shared" si="30"/>
        <v>63</v>
      </c>
      <c r="D486" s="9">
        <f t="shared" si="31"/>
        <v>2</v>
      </c>
      <c r="E486" s="20">
        <f>E474*(1+VLookups!$C$8)</f>
        <v>33880.103723073749</v>
      </c>
      <c r="F486" s="20">
        <f>-E486*VLookups!$C$10*2</f>
        <v>-2032.8062233844248</v>
      </c>
      <c r="G486" s="19">
        <v>0</v>
      </c>
      <c r="H486" s="20">
        <f>(-VLookups!$C$13)*(E486+F486/2)</f>
        <v>-9563.3368779120283</v>
      </c>
      <c r="I486" s="19">
        <v>0</v>
      </c>
      <c r="J486" s="19">
        <v>0</v>
      </c>
      <c r="K486" s="19">
        <v>0</v>
      </c>
      <c r="L486" s="19">
        <v>0</v>
      </c>
      <c r="M486" s="19">
        <v>0</v>
      </c>
      <c r="N486" s="20" t="s">
        <v>36</v>
      </c>
      <c r="O486" s="19">
        <v>0</v>
      </c>
      <c r="P486" s="20">
        <f>P485-VLookups!$C$42</f>
        <v>-461.5</v>
      </c>
      <c r="Q486" s="22">
        <v>242</v>
      </c>
      <c r="R486" s="21"/>
      <c r="S486" s="20">
        <f>VLookups!$C$50</f>
        <v>-3580.614715990946</v>
      </c>
      <c r="T486" s="19">
        <v>0</v>
      </c>
      <c r="U486" s="9">
        <v>338</v>
      </c>
      <c r="V486" s="21">
        <f>V485-VLookups!$C$54</f>
        <v>-2910</v>
      </c>
      <c r="W486" s="21">
        <f>-VLookups!$C$60</f>
        <v>-300</v>
      </c>
      <c r="X486" s="21">
        <f>-[1]VLookups!$C$62</f>
        <v>-150</v>
      </c>
      <c r="Y486" s="20">
        <f>Y485*(1+VLookups!$C$57/12)</f>
        <v>-567.71066446647217</v>
      </c>
      <c r="Z486" s="9" t="s">
        <v>36</v>
      </c>
      <c r="AA486" s="9" t="s">
        <v>36</v>
      </c>
      <c r="AB486" s="20">
        <f t="shared" si="28"/>
        <v>15330.538353012091</v>
      </c>
      <c r="AC486" s="20">
        <f t="shared" si="29"/>
        <v>3469468.6257908964</v>
      </c>
    </row>
    <row r="487" spans="2:29" x14ac:dyDescent="0.25">
      <c r="B487" s="9">
        <v>483</v>
      </c>
      <c r="C487" s="9">
        <f t="shared" si="30"/>
        <v>63</v>
      </c>
      <c r="D487" s="9">
        <f t="shared" si="31"/>
        <v>3</v>
      </c>
      <c r="E487" s="20">
        <f>E475*(1+VLookups!$C$8)</f>
        <v>33880.103723073749</v>
      </c>
      <c r="F487" s="20">
        <f>-E487*VLookups!$C$10*2</f>
        <v>-2032.8062233844248</v>
      </c>
      <c r="G487" s="19">
        <v>0</v>
      </c>
      <c r="H487" s="20">
        <f>(-VLookups!$C$13)*(E487+F487/2)</f>
        <v>-9563.3368779120283</v>
      </c>
      <c r="I487" s="19">
        <v>0</v>
      </c>
      <c r="J487" s="19">
        <v>0</v>
      </c>
      <c r="K487" s="19">
        <v>0</v>
      </c>
      <c r="L487" s="19">
        <v>0</v>
      </c>
      <c r="M487" s="19">
        <v>0</v>
      </c>
      <c r="N487" s="20" t="s">
        <v>36</v>
      </c>
      <c r="O487" s="19">
        <v>0</v>
      </c>
      <c r="P487" s="20">
        <f>P486-VLookups!$C$42</f>
        <v>-463</v>
      </c>
      <c r="Q487" s="22">
        <v>243</v>
      </c>
      <c r="R487" s="21"/>
      <c r="S487" s="20">
        <f>VLookups!$C$50</f>
        <v>-3580.614715990946</v>
      </c>
      <c r="T487" s="19">
        <v>0</v>
      </c>
      <c r="U487" s="9">
        <v>339</v>
      </c>
      <c r="V487" s="21">
        <f>V486-VLookups!$C$54</f>
        <v>-2915</v>
      </c>
      <c r="W487" s="21">
        <f>-VLookups!$C$60</f>
        <v>-300</v>
      </c>
      <c r="X487" s="21">
        <f>-[1]VLookups!$C$62</f>
        <v>-150</v>
      </c>
      <c r="Y487" s="20">
        <f>Y486*(1+VLookups!$C$57/12)</f>
        <v>-569.36648723783276</v>
      </c>
      <c r="Z487" s="9" t="s">
        <v>36</v>
      </c>
      <c r="AA487" s="9" t="s">
        <v>36</v>
      </c>
      <c r="AB487" s="20">
        <f t="shared" si="28"/>
        <v>15322.382530240731</v>
      </c>
      <c r="AC487" s="20">
        <f t="shared" si="29"/>
        <v>3490573.4560307888</v>
      </c>
    </row>
    <row r="488" spans="2:29" x14ac:dyDescent="0.25">
      <c r="B488" s="9">
        <v>484</v>
      </c>
      <c r="C488" s="9">
        <f t="shared" si="30"/>
        <v>63</v>
      </c>
      <c r="D488" s="9">
        <f t="shared" si="31"/>
        <v>4</v>
      </c>
      <c r="E488" s="20">
        <f>E476*(1+VLookups!$C$8)</f>
        <v>33880.103723073749</v>
      </c>
      <c r="F488" s="20">
        <f>-E488*VLookups!$C$10*2</f>
        <v>-2032.8062233844248</v>
      </c>
      <c r="G488" s="19">
        <v>0</v>
      </c>
      <c r="H488" s="20">
        <f>(-VLookups!$C$13)*(E488+F488/2)</f>
        <v>-9563.3368779120283</v>
      </c>
      <c r="I488" s="19">
        <v>0</v>
      </c>
      <c r="J488" s="19">
        <v>0</v>
      </c>
      <c r="K488" s="19">
        <v>0</v>
      </c>
      <c r="L488" s="19">
        <v>0</v>
      </c>
      <c r="M488" s="19">
        <v>0</v>
      </c>
      <c r="N488" s="20" t="s">
        <v>36</v>
      </c>
      <c r="O488" s="19">
        <v>0</v>
      </c>
      <c r="P488" s="20">
        <f>P487-VLookups!$C$42</f>
        <v>-464.5</v>
      </c>
      <c r="Q488" s="22">
        <v>244</v>
      </c>
      <c r="R488" s="21"/>
      <c r="S488" s="20">
        <f>VLookups!$C$50</f>
        <v>-3580.614715990946</v>
      </c>
      <c r="T488" s="19">
        <v>0</v>
      </c>
      <c r="U488" s="9">
        <v>340</v>
      </c>
      <c r="V488" s="21">
        <f>V487-VLookups!$C$54</f>
        <v>-2920</v>
      </c>
      <c r="W488" s="21">
        <f>-VLookups!$C$60</f>
        <v>-300</v>
      </c>
      <c r="X488" s="21">
        <f>-[1]VLookups!$C$62</f>
        <v>-150</v>
      </c>
      <c r="Y488" s="20">
        <f>Y487*(1+VLookups!$C$57/12)</f>
        <v>-571.02713949227643</v>
      </c>
      <c r="Z488" s="9" t="s">
        <v>36</v>
      </c>
      <c r="AA488" s="9" t="s">
        <v>36</v>
      </c>
      <c r="AB488" s="20">
        <f t="shared" si="28"/>
        <v>15314.221877986287</v>
      </c>
      <c r="AC488" s="20">
        <f t="shared" si="29"/>
        <v>3511705.3003354929</v>
      </c>
    </row>
    <row r="489" spans="2:29" x14ac:dyDescent="0.25">
      <c r="B489" s="9">
        <v>485</v>
      </c>
      <c r="C489" s="9">
        <f t="shared" si="30"/>
        <v>63</v>
      </c>
      <c r="D489" s="9">
        <f t="shared" si="31"/>
        <v>5</v>
      </c>
      <c r="E489" s="20">
        <f>E477*(1+VLookups!$C$8)</f>
        <v>33880.103723073749</v>
      </c>
      <c r="F489" s="20">
        <f>-E489*VLookups!$C$10*2</f>
        <v>-2032.8062233844248</v>
      </c>
      <c r="G489" s="19">
        <v>0</v>
      </c>
      <c r="H489" s="20">
        <f>(-VLookups!$C$13)*(E489+F489/2)</f>
        <v>-9563.3368779120283</v>
      </c>
      <c r="I489" s="19">
        <v>0</v>
      </c>
      <c r="J489" s="19">
        <v>0</v>
      </c>
      <c r="K489" s="19">
        <v>0</v>
      </c>
      <c r="L489" s="19">
        <v>0</v>
      </c>
      <c r="M489" s="19">
        <v>0</v>
      </c>
      <c r="N489" s="20" t="s">
        <v>36</v>
      </c>
      <c r="O489" s="19">
        <v>0</v>
      </c>
      <c r="P489" s="20">
        <f>P488-VLookups!$C$42</f>
        <v>-466</v>
      </c>
      <c r="Q489" s="22">
        <v>245</v>
      </c>
      <c r="R489" s="21"/>
      <c r="S489" s="20">
        <f>VLookups!$C$50</f>
        <v>-3580.614715990946</v>
      </c>
      <c r="T489" s="19">
        <v>0</v>
      </c>
      <c r="U489" s="9">
        <v>341</v>
      </c>
      <c r="V489" s="21">
        <f>V488-VLookups!$C$54</f>
        <v>-2925</v>
      </c>
      <c r="W489" s="21">
        <f>-VLookups!$C$60</f>
        <v>-300</v>
      </c>
      <c r="X489" s="21">
        <f>-[1]VLookups!$C$62</f>
        <v>-150</v>
      </c>
      <c r="Y489" s="20">
        <f>Y488*(1+VLookups!$C$57/12)</f>
        <v>-572.69263531579554</v>
      </c>
      <c r="Z489" s="9" t="s">
        <v>36</v>
      </c>
      <c r="AA489" s="9" t="s">
        <v>36</v>
      </c>
      <c r="AB489" s="20">
        <f t="shared" si="28"/>
        <v>15306.056382162767</v>
      </c>
      <c r="AC489" s="20">
        <f t="shared" si="29"/>
        <v>3532864.198884882</v>
      </c>
    </row>
    <row r="490" spans="2:29" x14ac:dyDescent="0.25">
      <c r="B490" s="9">
        <v>486</v>
      </c>
      <c r="C490" s="9">
        <f t="shared" si="30"/>
        <v>63</v>
      </c>
      <c r="D490" s="9">
        <f t="shared" si="31"/>
        <v>6</v>
      </c>
      <c r="E490" s="20">
        <f>E478*(1+VLookups!$C$8)</f>
        <v>33880.103723073749</v>
      </c>
      <c r="F490" s="20">
        <f>-E490*VLookups!$C$10*2</f>
        <v>-2032.8062233844248</v>
      </c>
      <c r="G490" s="19">
        <v>0</v>
      </c>
      <c r="H490" s="20">
        <f>(-VLookups!$C$13)*(E490+F490/2)</f>
        <v>-9563.3368779120283</v>
      </c>
      <c r="I490" s="19">
        <v>0</v>
      </c>
      <c r="J490" s="19">
        <v>0</v>
      </c>
      <c r="K490" s="19">
        <v>0</v>
      </c>
      <c r="L490" s="19">
        <v>0</v>
      </c>
      <c r="M490" s="19">
        <v>0</v>
      </c>
      <c r="N490" s="20" t="s">
        <v>36</v>
      </c>
      <c r="O490" s="19">
        <v>0</v>
      </c>
      <c r="P490" s="20">
        <f>P489-VLookups!$C$42</f>
        <v>-467.5</v>
      </c>
      <c r="Q490" s="22">
        <v>246</v>
      </c>
      <c r="R490" s="21"/>
      <c r="S490" s="20">
        <f>VLookups!$C$50</f>
        <v>-3580.614715990946</v>
      </c>
      <c r="T490" s="19">
        <v>0</v>
      </c>
      <c r="U490" s="9">
        <v>342</v>
      </c>
      <c r="V490" s="21">
        <f>V489-VLookups!$C$54</f>
        <v>-2930</v>
      </c>
      <c r="W490" s="21">
        <f>-VLookups!$C$60</f>
        <v>-300</v>
      </c>
      <c r="X490" s="21">
        <f>-[1]VLookups!$C$62</f>
        <v>-150</v>
      </c>
      <c r="Y490" s="20">
        <f>Y489*(1+VLookups!$C$57/12)</f>
        <v>-574.36298883546658</v>
      </c>
      <c r="Z490" s="9" t="s">
        <v>36</v>
      </c>
      <c r="AA490" s="9" t="s">
        <v>36</v>
      </c>
      <c r="AB490" s="20">
        <f t="shared" si="28"/>
        <v>15297.886028643097</v>
      </c>
      <c r="AC490" s="20">
        <f t="shared" si="29"/>
        <v>3554050.1919116667</v>
      </c>
    </row>
    <row r="491" spans="2:29" x14ac:dyDescent="0.25">
      <c r="B491" s="9">
        <v>487</v>
      </c>
      <c r="C491" s="9">
        <f t="shared" si="30"/>
        <v>63</v>
      </c>
      <c r="D491" s="9">
        <f t="shared" si="31"/>
        <v>7</v>
      </c>
      <c r="E491" s="20">
        <f>E479*(1+VLookups!$C$8)</f>
        <v>33880.103723073749</v>
      </c>
      <c r="F491" s="20">
        <f>-E491*VLookups!$C$10*2</f>
        <v>-2032.8062233844248</v>
      </c>
      <c r="G491" s="19">
        <v>0</v>
      </c>
      <c r="H491" s="20">
        <f>(-VLookups!$C$13)*(E491+F491/2)</f>
        <v>-9563.3368779120283</v>
      </c>
      <c r="I491" s="19">
        <v>0</v>
      </c>
      <c r="J491" s="19">
        <v>0</v>
      </c>
      <c r="K491" s="19">
        <v>0</v>
      </c>
      <c r="L491" s="19">
        <v>0</v>
      </c>
      <c r="M491" s="19">
        <v>0</v>
      </c>
      <c r="N491" s="20" t="s">
        <v>36</v>
      </c>
      <c r="O491" s="19">
        <v>0</v>
      </c>
      <c r="P491" s="20">
        <f>P490-VLookups!$C$42</f>
        <v>-469</v>
      </c>
      <c r="Q491" s="22">
        <v>247</v>
      </c>
      <c r="R491" s="21"/>
      <c r="S491" s="20">
        <f>VLookups!$C$50</f>
        <v>-3580.614715990946</v>
      </c>
      <c r="T491" s="19">
        <v>0</v>
      </c>
      <c r="U491" s="9">
        <v>343</v>
      </c>
      <c r="V491" s="21">
        <f>V490-VLookups!$C$54</f>
        <v>-2935</v>
      </c>
      <c r="W491" s="21">
        <f>-VLookups!$C$60</f>
        <v>-300</v>
      </c>
      <c r="X491" s="21">
        <f>-[1]VLookups!$C$62</f>
        <v>-150</v>
      </c>
      <c r="Y491" s="20">
        <f>Y490*(1+VLookups!$C$57/12)</f>
        <v>-576.03821421957002</v>
      </c>
      <c r="Z491" s="9" t="s">
        <v>36</v>
      </c>
      <c r="AA491" s="9" t="s">
        <v>36</v>
      </c>
      <c r="AB491" s="20">
        <f t="shared" si="28"/>
        <v>15289.710803258993</v>
      </c>
      <c r="AC491" s="20">
        <f t="shared" si="29"/>
        <v>3575263.3197014453</v>
      </c>
    </row>
    <row r="492" spans="2:29" x14ac:dyDescent="0.25">
      <c r="B492" s="9">
        <v>488</v>
      </c>
      <c r="C492" s="9">
        <f t="shared" si="30"/>
        <v>63</v>
      </c>
      <c r="D492" s="9">
        <f t="shared" si="31"/>
        <v>8</v>
      </c>
      <c r="E492" s="20">
        <f>E480*(1+VLookups!$C$8)</f>
        <v>33880.103723073749</v>
      </c>
      <c r="F492" s="20">
        <f>-E492*VLookups!$C$10*2</f>
        <v>-2032.8062233844248</v>
      </c>
      <c r="G492" s="19">
        <v>0</v>
      </c>
      <c r="H492" s="20">
        <f>(-VLookups!$C$13)*(E492+F492/2)</f>
        <v>-9563.3368779120283</v>
      </c>
      <c r="I492" s="19">
        <v>0</v>
      </c>
      <c r="J492" s="19">
        <v>0</v>
      </c>
      <c r="K492" s="19">
        <v>0</v>
      </c>
      <c r="L492" s="19">
        <v>0</v>
      </c>
      <c r="M492" s="19">
        <v>0</v>
      </c>
      <c r="N492" s="20" t="s">
        <v>36</v>
      </c>
      <c r="O492" s="19">
        <v>0</v>
      </c>
      <c r="P492" s="20">
        <f>P491-VLookups!$C$42</f>
        <v>-470.5</v>
      </c>
      <c r="Q492" s="22">
        <v>248</v>
      </c>
      <c r="R492" s="21"/>
      <c r="S492" s="20">
        <f>VLookups!$C$50</f>
        <v>-3580.614715990946</v>
      </c>
      <c r="T492" s="19">
        <v>0</v>
      </c>
      <c r="U492" s="9">
        <v>344</v>
      </c>
      <c r="V492" s="21">
        <f>V491-VLookups!$C$54</f>
        <v>-2940</v>
      </c>
      <c r="W492" s="21">
        <f>-VLookups!$C$60</f>
        <v>-300</v>
      </c>
      <c r="X492" s="21">
        <f>-[1]VLookups!$C$62</f>
        <v>-150</v>
      </c>
      <c r="Y492" s="20">
        <f>Y491*(1+VLookups!$C$57/12)</f>
        <v>-577.71832567771048</v>
      </c>
      <c r="Z492" s="9" t="s">
        <v>36</v>
      </c>
      <c r="AA492" s="9" t="s">
        <v>36</v>
      </c>
      <c r="AB492" s="20">
        <f t="shared" si="28"/>
        <v>15281.530691800854</v>
      </c>
      <c r="AC492" s="20">
        <f t="shared" si="29"/>
        <v>3596503.6225927486</v>
      </c>
    </row>
    <row r="493" spans="2:29" x14ac:dyDescent="0.25">
      <c r="B493" s="9">
        <v>489</v>
      </c>
      <c r="C493" s="9">
        <f t="shared" si="30"/>
        <v>63</v>
      </c>
      <c r="D493" s="9">
        <f t="shared" si="31"/>
        <v>9</v>
      </c>
      <c r="E493" s="20">
        <f>E481*(1+VLookups!$C$8)</f>
        <v>33880.103723073749</v>
      </c>
      <c r="F493" s="20">
        <f>-E493*VLookups!$C$10*2</f>
        <v>-2032.8062233844248</v>
      </c>
      <c r="G493" s="19">
        <v>0</v>
      </c>
      <c r="H493" s="20">
        <f>(-VLookups!$C$13)*(E493+F493/2)</f>
        <v>-9563.3368779120283</v>
      </c>
      <c r="I493" s="19">
        <v>0</v>
      </c>
      <c r="J493" s="19">
        <v>0</v>
      </c>
      <c r="K493" s="19">
        <v>0</v>
      </c>
      <c r="L493" s="19">
        <v>0</v>
      </c>
      <c r="M493" s="19">
        <v>0</v>
      </c>
      <c r="N493" s="20" t="s">
        <v>36</v>
      </c>
      <c r="O493" s="19">
        <v>0</v>
      </c>
      <c r="P493" s="20">
        <f>P492-VLookups!$C$42</f>
        <v>-472</v>
      </c>
      <c r="Q493" s="22">
        <v>249</v>
      </c>
      <c r="R493" s="21"/>
      <c r="S493" s="20">
        <f>VLookups!$C$50</f>
        <v>-3580.614715990946</v>
      </c>
      <c r="T493" s="19">
        <v>0</v>
      </c>
      <c r="U493" s="9">
        <v>345</v>
      </c>
      <c r="V493" s="21">
        <f>V492-VLookups!$C$54</f>
        <v>-2945</v>
      </c>
      <c r="W493" s="21">
        <f>-VLookups!$C$60</f>
        <v>-300</v>
      </c>
      <c r="X493" s="21">
        <f>-[1]VLookups!$C$62</f>
        <v>-150</v>
      </c>
      <c r="Y493" s="20">
        <f>Y492*(1+VLookups!$C$57/12)</f>
        <v>-579.40333746093711</v>
      </c>
      <c r="Z493" s="9" t="s">
        <v>36</v>
      </c>
      <c r="AA493" s="9" t="s">
        <v>36</v>
      </c>
      <c r="AB493" s="20">
        <f t="shared" si="28"/>
        <v>15273.345680017626</v>
      </c>
      <c r="AC493" s="20">
        <f t="shared" si="29"/>
        <v>3617771.1409770874</v>
      </c>
    </row>
    <row r="494" spans="2:29" x14ac:dyDescent="0.25">
      <c r="B494" s="9">
        <v>490</v>
      </c>
      <c r="C494" s="9">
        <f t="shared" si="30"/>
        <v>63</v>
      </c>
      <c r="D494" s="9">
        <f t="shared" si="31"/>
        <v>10</v>
      </c>
      <c r="E494" s="20">
        <f>E482*(1+VLookups!$C$8)</f>
        <v>33880.103723073749</v>
      </c>
      <c r="F494" s="20">
        <f>-E494*VLookups!$C$10*2</f>
        <v>-2032.8062233844248</v>
      </c>
      <c r="G494" s="19">
        <v>0</v>
      </c>
      <c r="H494" s="20">
        <f>(-VLookups!$C$13)*(E494+F494/2)</f>
        <v>-9563.3368779120283</v>
      </c>
      <c r="I494" s="19">
        <v>0</v>
      </c>
      <c r="J494" s="19">
        <v>0</v>
      </c>
      <c r="K494" s="19">
        <v>0</v>
      </c>
      <c r="L494" s="19">
        <v>0</v>
      </c>
      <c r="M494" s="19">
        <v>0</v>
      </c>
      <c r="N494" s="20" t="s">
        <v>36</v>
      </c>
      <c r="O494" s="19">
        <v>0</v>
      </c>
      <c r="P494" s="20">
        <f>P493-VLookups!$C$42</f>
        <v>-473.5</v>
      </c>
      <c r="Q494" s="22">
        <v>250</v>
      </c>
      <c r="R494" s="21"/>
      <c r="S494" s="20">
        <f>VLookups!$C$50</f>
        <v>-3580.614715990946</v>
      </c>
      <c r="T494" s="19">
        <v>0</v>
      </c>
      <c r="U494" s="9">
        <v>346</v>
      </c>
      <c r="V494" s="21">
        <f>V493-VLookups!$C$54</f>
        <v>-2950</v>
      </c>
      <c r="W494" s="21">
        <f>-VLookups!$C$60</f>
        <v>-300</v>
      </c>
      <c r="X494" s="21">
        <f>-[1]VLookups!$C$62</f>
        <v>-150</v>
      </c>
      <c r="Y494" s="20">
        <f>Y493*(1+VLookups!$C$57/12)</f>
        <v>-581.0932638618649</v>
      </c>
      <c r="Z494" s="9" t="s">
        <v>36</v>
      </c>
      <c r="AA494" s="9" t="s">
        <v>36</v>
      </c>
      <c r="AB494" s="20">
        <f t="shared" si="28"/>
        <v>15265.155753616698</v>
      </c>
      <c r="AC494" s="20">
        <f t="shared" si="29"/>
        <v>3639065.9152989993</v>
      </c>
    </row>
    <row r="495" spans="2:29" x14ac:dyDescent="0.25">
      <c r="B495" s="9">
        <v>491</v>
      </c>
      <c r="C495" s="9">
        <f t="shared" si="30"/>
        <v>63</v>
      </c>
      <c r="D495" s="9">
        <f t="shared" si="31"/>
        <v>11</v>
      </c>
      <c r="E495" s="20">
        <f>E483*(1+VLookups!$C$8)</f>
        <v>33880.103723073749</v>
      </c>
      <c r="F495" s="20">
        <f>-E495*VLookups!$C$10*2</f>
        <v>-2032.8062233844248</v>
      </c>
      <c r="G495" s="19">
        <v>0</v>
      </c>
      <c r="H495" s="20">
        <f>(-VLookups!$C$13)*(E495+F495/2)</f>
        <v>-9563.3368779120283</v>
      </c>
      <c r="I495" s="19">
        <v>0</v>
      </c>
      <c r="J495" s="19">
        <v>0</v>
      </c>
      <c r="K495" s="19">
        <v>0</v>
      </c>
      <c r="L495" s="19">
        <v>0</v>
      </c>
      <c r="M495" s="19">
        <v>0</v>
      </c>
      <c r="N495" s="20" t="s">
        <v>36</v>
      </c>
      <c r="O495" s="19">
        <v>0</v>
      </c>
      <c r="P495" s="20">
        <f>P494-VLookups!$C$42</f>
        <v>-475</v>
      </c>
      <c r="Q495" s="22">
        <v>251</v>
      </c>
      <c r="R495" s="21"/>
      <c r="S495" s="20">
        <f>VLookups!$C$50</f>
        <v>-3580.614715990946</v>
      </c>
      <c r="T495" s="19">
        <v>0</v>
      </c>
      <c r="U495" s="9">
        <v>347</v>
      </c>
      <c r="V495" s="21">
        <f>V494-VLookups!$C$54</f>
        <v>-2955</v>
      </c>
      <c r="W495" s="21">
        <f>-VLookups!$C$60</f>
        <v>-300</v>
      </c>
      <c r="X495" s="21">
        <f>-[1]VLookups!$C$62</f>
        <v>-150</v>
      </c>
      <c r="Y495" s="20">
        <f>Y494*(1+VLookups!$C$57/12)</f>
        <v>-582.7881192147953</v>
      </c>
      <c r="Z495" s="9" t="s">
        <v>36</v>
      </c>
      <c r="AA495" s="9" t="s">
        <v>36</v>
      </c>
      <c r="AB495" s="20">
        <f t="shared" si="28"/>
        <v>15256.960898263767</v>
      </c>
      <c r="AC495" s="20">
        <f t="shared" si="29"/>
        <v>3660387.986056095</v>
      </c>
    </row>
    <row r="496" spans="2:29" x14ac:dyDescent="0.25">
      <c r="B496" s="9">
        <v>492</v>
      </c>
      <c r="C496" s="9">
        <f t="shared" si="30"/>
        <v>64</v>
      </c>
      <c r="D496" s="9">
        <f t="shared" si="31"/>
        <v>0</v>
      </c>
      <c r="E496" s="20">
        <f>E484*(1+VLookups!$C$8)</f>
        <v>35065.907353381328</v>
      </c>
      <c r="F496" s="20">
        <f>-E496*VLookups!$C$10*2</f>
        <v>-2103.9544412028795</v>
      </c>
      <c r="G496" s="19">
        <v>0</v>
      </c>
      <c r="H496" s="20">
        <f>(-VLookups!$C$13)*(E496+F496/2)</f>
        <v>-9898.0536686389496</v>
      </c>
      <c r="I496" s="19">
        <v>0</v>
      </c>
      <c r="J496" s="19">
        <v>0</v>
      </c>
      <c r="K496" s="19">
        <v>0</v>
      </c>
      <c r="L496" s="19">
        <v>0</v>
      </c>
      <c r="M496" s="19">
        <v>0</v>
      </c>
      <c r="N496" s="20" t="s">
        <v>36</v>
      </c>
      <c r="O496" s="19">
        <v>0</v>
      </c>
      <c r="P496" s="20">
        <f>P495-VLookups!$C$42</f>
        <v>-476.5</v>
      </c>
      <c r="Q496" s="22">
        <v>252</v>
      </c>
      <c r="R496" s="21"/>
      <c r="S496" s="20">
        <f>VLookups!$C$50</f>
        <v>-3580.614715990946</v>
      </c>
      <c r="T496" s="19">
        <v>0</v>
      </c>
      <c r="U496" s="9">
        <v>348</v>
      </c>
      <c r="V496" s="21">
        <f>V495-VLookups!$C$54</f>
        <v>-2960</v>
      </c>
      <c r="W496" s="21">
        <f>-VLookups!$C$60</f>
        <v>-300</v>
      </c>
      <c r="X496" s="21">
        <f>-[1]VLookups!$C$62</f>
        <v>-150</v>
      </c>
      <c r="Y496" s="20">
        <f>Y495*(1+VLookups!$C$57/12)</f>
        <v>-584.48791789583845</v>
      </c>
      <c r="Z496" s="9" t="s">
        <v>36</v>
      </c>
      <c r="AA496" s="9" t="s">
        <v>36</v>
      </c>
      <c r="AB496" s="20">
        <f t="shared" si="28"/>
        <v>16064.273830254157</v>
      </c>
      <c r="AC496" s="20">
        <f t="shared" si="29"/>
        <v>3682552.9065297758</v>
      </c>
    </row>
    <row r="497" spans="2:29" x14ac:dyDescent="0.25">
      <c r="B497" s="9">
        <v>493</v>
      </c>
      <c r="C497" s="9">
        <f t="shared" si="30"/>
        <v>64</v>
      </c>
      <c r="D497" s="9">
        <f t="shared" si="31"/>
        <v>1</v>
      </c>
      <c r="E497" s="20">
        <f>E485*(1+VLookups!$C$8)</f>
        <v>35065.907353381328</v>
      </c>
      <c r="F497" s="20">
        <f>-E497*VLookups!$C$10*2</f>
        <v>-2103.9544412028795</v>
      </c>
      <c r="G497" s="19">
        <v>0</v>
      </c>
      <c r="H497" s="20">
        <f>(-VLookups!$C$13)*(E497+F497/2)</f>
        <v>-9898.0536686389496</v>
      </c>
      <c r="I497" s="19">
        <v>0</v>
      </c>
      <c r="J497" s="19">
        <v>0</v>
      </c>
      <c r="K497" s="19">
        <v>0</v>
      </c>
      <c r="L497" s="19">
        <v>0</v>
      </c>
      <c r="M497" s="19">
        <v>0</v>
      </c>
      <c r="N497" s="20" t="s">
        <v>36</v>
      </c>
      <c r="O497" s="19">
        <v>0</v>
      </c>
      <c r="P497" s="20">
        <f>P496-VLookups!$C$42</f>
        <v>-478</v>
      </c>
      <c r="Q497" s="22">
        <v>253</v>
      </c>
      <c r="R497" s="21"/>
      <c r="S497" s="20">
        <f>VLookups!$C$50</f>
        <v>-3580.614715990946</v>
      </c>
      <c r="T497" s="19">
        <v>0</v>
      </c>
      <c r="U497" s="9">
        <v>349</v>
      </c>
      <c r="V497" s="21">
        <f>V496-VLookups!$C$54</f>
        <v>-2965</v>
      </c>
      <c r="W497" s="21">
        <f>-VLookups!$C$60</f>
        <v>-300</v>
      </c>
      <c r="X497" s="21">
        <f>-[1]VLookups!$C$62</f>
        <v>-150</v>
      </c>
      <c r="Y497" s="20">
        <f>Y496*(1+VLookups!$C$57/12)</f>
        <v>-586.19267432303468</v>
      </c>
      <c r="Z497" s="9" t="s">
        <v>36</v>
      </c>
      <c r="AA497" s="9" t="s">
        <v>36</v>
      </c>
      <c r="AB497" s="20">
        <f t="shared" si="28"/>
        <v>16056.06907382696</v>
      </c>
      <c r="AC497" s="20">
        <f t="shared" si="29"/>
        <v>3704746.5637811525</v>
      </c>
    </row>
    <row r="498" spans="2:29" x14ac:dyDescent="0.25">
      <c r="B498" s="9">
        <v>494</v>
      </c>
      <c r="C498" s="9">
        <f t="shared" si="30"/>
        <v>64</v>
      </c>
      <c r="D498" s="9">
        <f t="shared" si="31"/>
        <v>2</v>
      </c>
      <c r="E498" s="20">
        <f>E486*(1+VLookups!$C$8)</f>
        <v>35065.907353381328</v>
      </c>
      <c r="F498" s="20">
        <f>-E498*VLookups!$C$10*2</f>
        <v>-2103.9544412028795</v>
      </c>
      <c r="G498" s="19">
        <v>0</v>
      </c>
      <c r="H498" s="20">
        <f>(-VLookups!$C$13)*(E498+F498/2)</f>
        <v>-9898.0536686389496</v>
      </c>
      <c r="I498" s="19">
        <v>0</v>
      </c>
      <c r="J498" s="19">
        <v>0</v>
      </c>
      <c r="K498" s="19">
        <v>0</v>
      </c>
      <c r="L498" s="19">
        <v>0</v>
      </c>
      <c r="M498" s="19">
        <v>0</v>
      </c>
      <c r="N498" s="20" t="s">
        <v>36</v>
      </c>
      <c r="O498" s="19">
        <v>0</v>
      </c>
      <c r="P498" s="20">
        <f>P497-VLookups!$C$42</f>
        <v>-479.5</v>
      </c>
      <c r="Q498" s="22">
        <v>254</v>
      </c>
      <c r="R498" s="21"/>
      <c r="S498" s="20">
        <f>VLookups!$C$50</f>
        <v>-3580.614715990946</v>
      </c>
      <c r="T498" s="19">
        <v>0</v>
      </c>
      <c r="U498" s="9">
        <v>350</v>
      </c>
      <c r="V498" s="21">
        <f>V497-VLookups!$C$54</f>
        <v>-2970</v>
      </c>
      <c r="W498" s="21">
        <f>-VLookups!$C$60</f>
        <v>-300</v>
      </c>
      <c r="X498" s="21">
        <f>-[1]VLookups!$C$62</f>
        <v>-150</v>
      </c>
      <c r="Y498" s="20">
        <f>Y497*(1+VLookups!$C$57/12)</f>
        <v>-587.90240295647686</v>
      </c>
      <c r="Z498" s="9" t="s">
        <v>36</v>
      </c>
      <c r="AA498" s="9" t="s">
        <v>36</v>
      </c>
      <c r="AB498" s="20">
        <f t="shared" si="28"/>
        <v>16047.859345193518</v>
      </c>
      <c r="AC498" s="20">
        <f t="shared" si="29"/>
        <v>3726969.0007326482</v>
      </c>
    </row>
    <row r="499" spans="2:29" x14ac:dyDescent="0.25">
      <c r="B499" s="9">
        <v>495</v>
      </c>
      <c r="C499" s="9">
        <f t="shared" si="30"/>
        <v>64</v>
      </c>
      <c r="D499" s="9">
        <f t="shared" si="31"/>
        <v>3</v>
      </c>
      <c r="E499" s="20">
        <f>E487*(1+VLookups!$C$8)</f>
        <v>35065.907353381328</v>
      </c>
      <c r="F499" s="20">
        <f>-E499*VLookups!$C$10*2</f>
        <v>-2103.9544412028795</v>
      </c>
      <c r="G499" s="19">
        <v>0</v>
      </c>
      <c r="H499" s="20">
        <f>(-VLookups!$C$13)*(E499+F499/2)</f>
        <v>-9898.0536686389496</v>
      </c>
      <c r="I499" s="19">
        <v>0</v>
      </c>
      <c r="J499" s="19">
        <v>0</v>
      </c>
      <c r="K499" s="19">
        <v>0</v>
      </c>
      <c r="L499" s="19">
        <v>0</v>
      </c>
      <c r="M499" s="19">
        <v>0</v>
      </c>
      <c r="N499" s="20" t="s">
        <v>36</v>
      </c>
      <c r="O499" s="19">
        <v>0</v>
      </c>
      <c r="P499" s="20">
        <f>P498-VLookups!$C$42</f>
        <v>-481</v>
      </c>
      <c r="Q499" s="22">
        <v>255</v>
      </c>
      <c r="R499" s="21"/>
      <c r="S499" s="20">
        <f>VLookups!$C$50</f>
        <v>-3580.614715990946</v>
      </c>
      <c r="T499" s="19">
        <v>0</v>
      </c>
      <c r="U499" s="9">
        <v>351</v>
      </c>
      <c r="V499" s="21">
        <f>V498-VLookups!$C$54</f>
        <v>-2975</v>
      </c>
      <c r="W499" s="21">
        <f>-VLookups!$C$60</f>
        <v>-300</v>
      </c>
      <c r="X499" s="21">
        <f>-[1]VLookups!$C$62</f>
        <v>-150</v>
      </c>
      <c r="Y499" s="20">
        <f>Y498*(1+VLookups!$C$57/12)</f>
        <v>-589.6171182984333</v>
      </c>
      <c r="Z499" s="9" t="s">
        <v>36</v>
      </c>
      <c r="AA499" s="9" t="s">
        <v>36</v>
      </c>
      <c r="AB499" s="20">
        <f t="shared" si="28"/>
        <v>16039.644629851562</v>
      </c>
      <c r="AC499" s="20">
        <f t="shared" si="29"/>
        <v>3749220.2603637208</v>
      </c>
    </row>
    <row r="500" spans="2:29" x14ac:dyDescent="0.25">
      <c r="B500" s="9">
        <v>496</v>
      </c>
      <c r="C500" s="9">
        <f t="shared" si="30"/>
        <v>64</v>
      </c>
      <c r="D500" s="9">
        <f t="shared" si="31"/>
        <v>4</v>
      </c>
      <c r="E500" s="20">
        <f>E488*(1+VLookups!$C$8)</f>
        <v>35065.907353381328</v>
      </c>
      <c r="F500" s="20">
        <f>-E500*VLookups!$C$10*2</f>
        <v>-2103.9544412028795</v>
      </c>
      <c r="G500" s="19">
        <v>0</v>
      </c>
      <c r="H500" s="20">
        <f>(-VLookups!$C$13)*(E500+F500/2)</f>
        <v>-9898.0536686389496</v>
      </c>
      <c r="I500" s="19">
        <v>0</v>
      </c>
      <c r="J500" s="19">
        <v>0</v>
      </c>
      <c r="K500" s="19">
        <v>0</v>
      </c>
      <c r="L500" s="19">
        <v>0</v>
      </c>
      <c r="M500" s="19">
        <v>0</v>
      </c>
      <c r="N500" s="20" t="s">
        <v>36</v>
      </c>
      <c r="O500" s="19">
        <v>0</v>
      </c>
      <c r="P500" s="20">
        <f>P499-VLookups!$C$42</f>
        <v>-482.5</v>
      </c>
      <c r="Q500" s="22">
        <v>256</v>
      </c>
      <c r="R500" s="21"/>
      <c r="S500" s="20">
        <f>VLookups!$C$50</f>
        <v>-3580.614715990946</v>
      </c>
      <c r="T500" s="19">
        <v>0</v>
      </c>
      <c r="U500" s="9">
        <v>352</v>
      </c>
      <c r="V500" s="21">
        <f>V499-VLookups!$C$54</f>
        <v>-2980</v>
      </c>
      <c r="W500" s="21">
        <f>-VLookups!$C$60</f>
        <v>-300</v>
      </c>
      <c r="X500" s="21">
        <f>-[1]VLookups!$C$62</f>
        <v>-150</v>
      </c>
      <c r="Y500" s="20">
        <f>Y499*(1+VLookups!$C$57/12)</f>
        <v>-591.33683489347038</v>
      </c>
      <c r="Z500" s="9" t="s">
        <v>36</v>
      </c>
      <c r="AA500" s="9" t="s">
        <v>36</v>
      </c>
      <c r="AB500" s="20">
        <f t="shared" si="28"/>
        <v>16031.424913256524</v>
      </c>
      <c r="AC500" s="20">
        <f t="shared" si="29"/>
        <v>3771500.3857109169</v>
      </c>
    </row>
    <row r="501" spans="2:29" x14ac:dyDescent="0.25">
      <c r="B501" s="9">
        <v>497</v>
      </c>
      <c r="C501" s="9">
        <f t="shared" si="30"/>
        <v>64</v>
      </c>
      <c r="D501" s="9">
        <f t="shared" si="31"/>
        <v>5</v>
      </c>
      <c r="E501" s="20">
        <f>E489*(1+VLookups!$C$8)</f>
        <v>35065.907353381328</v>
      </c>
      <c r="F501" s="20">
        <f>-E501*VLookups!$C$10*2</f>
        <v>-2103.9544412028795</v>
      </c>
      <c r="G501" s="19">
        <v>0</v>
      </c>
      <c r="H501" s="20">
        <f>(-VLookups!$C$13)*(E501+F501/2)</f>
        <v>-9898.0536686389496</v>
      </c>
      <c r="I501" s="19">
        <v>0</v>
      </c>
      <c r="J501" s="19">
        <v>0</v>
      </c>
      <c r="K501" s="19">
        <v>0</v>
      </c>
      <c r="L501" s="19">
        <v>0</v>
      </c>
      <c r="M501" s="19">
        <v>0</v>
      </c>
      <c r="N501" s="20" t="s">
        <v>36</v>
      </c>
      <c r="O501" s="19">
        <v>0</v>
      </c>
      <c r="P501" s="20">
        <f>P500-VLookups!$C$42</f>
        <v>-484</v>
      </c>
      <c r="Q501" s="22">
        <v>257</v>
      </c>
      <c r="R501" s="21"/>
      <c r="S501" s="20">
        <f>VLookups!$C$50</f>
        <v>-3580.614715990946</v>
      </c>
      <c r="T501" s="19">
        <v>0</v>
      </c>
      <c r="U501" s="9">
        <v>353</v>
      </c>
      <c r="V501" s="21">
        <f>V500-VLookups!$C$54</f>
        <v>-2985</v>
      </c>
      <c r="W501" s="21">
        <f>-VLookups!$C$60</f>
        <v>-300</v>
      </c>
      <c r="X501" s="21">
        <f>-[1]VLookups!$C$62</f>
        <v>-150</v>
      </c>
      <c r="Y501" s="20">
        <f>Y500*(1+VLookups!$C$57/12)</f>
        <v>-593.0615673285763</v>
      </c>
      <c r="Z501" s="9" t="s">
        <v>36</v>
      </c>
      <c r="AA501" s="9" t="s">
        <v>36</v>
      </c>
      <c r="AB501" s="20">
        <f t="shared" si="28"/>
        <v>16023.200180821419</v>
      </c>
      <c r="AC501" s="20">
        <f t="shared" si="29"/>
        <v>3793809.4198679235</v>
      </c>
    </row>
    <row r="502" spans="2:29" x14ac:dyDescent="0.25">
      <c r="B502" s="9">
        <v>498</v>
      </c>
      <c r="C502" s="9">
        <f t="shared" si="30"/>
        <v>64</v>
      </c>
      <c r="D502" s="9">
        <f t="shared" si="31"/>
        <v>6</v>
      </c>
      <c r="E502" s="20">
        <f>E490*(1+VLookups!$C$8)</f>
        <v>35065.907353381328</v>
      </c>
      <c r="F502" s="20">
        <f>-E502*VLookups!$C$10*2</f>
        <v>-2103.9544412028795</v>
      </c>
      <c r="G502" s="19">
        <v>0</v>
      </c>
      <c r="H502" s="20">
        <f>(-VLookups!$C$13)*(E502+F502/2)</f>
        <v>-9898.0536686389496</v>
      </c>
      <c r="I502" s="19">
        <v>0</v>
      </c>
      <c r="J502" s="19">
        <v>0</v>
      </c>
      <c r="K502" s="19">
        <v>0</v>
      </c>
      <c r="L502" s="19">
        <v>0</v>
      </c>
      <c r="M502" s="19">
        <v>0</v>
      </c>
      <c r="N502" s="20" t="s">
        <v>36</v>
      </c>
      <c r="O502" s="19">
        <v>0</v>
      </c>
      <c r="P502" s="20">
        <f>P501-VLookups!$C$42</f>
        <v>-485.5</v>
      </c>
      <c r="Q502" s="22">
        <v>258</v>
      </c>
      <c r="R502" s="21"/>
      <c r="S502" s="20">
        <f>VLookups!$C$50</f>
        <v>-3580.614715990946</v>
      </c>
      <c r="T502" s="19">
        <v>0</v>
      </c>
      <c r="U502" s="9">
        <v>354</v>
      </c>
      <c r="V502" s="21">
        <f>V501-VLookups!$C$54</f>
        <v>-2990</v>
      </c>
      <c r="W502" s="21">
        <f>-VLookups!$C$60</f>
        <v>-300</v>
      </c>
      <c r="X502" s="21">
        <f>-[1]VLookups!$C$62</f>
        <v>-150</v>
      </c>
      <c r="Y502" s="20">
        <f>Y501*(1+VLookups!$C$57/12)</f>
        <v>-594.79133023328461</v>
      </c>
      <c r="Z502" s="9" t="s">
        <v>36</v>
      </c>
      <c r="AA502" s="9" t="s">
        <v>36</v>
      </c>
      <c r="AB502" s="20">
        <f t="shared" si="28"/>
        <v>16014.970417916709</v>
      </c>
      <c r="AC502" s="20">
        <f t="shared" si="29"/>
        <v>3816147.4059856203</v>
      </c>
    </row>
    <row r="503" spans="2:29" x14ac:dyDescent="0.25">
      <c r="B503" s="9">
        <v>499</v>
      </c>
      <c r="C503" s="9">
        <f t="shared" si="30"/>
        <v>64</v>
      </c>
      <c r="D503" s="9">
        <f t="shared" si="31"/>
        <v>7</v>
      </c>
      <c r="E503" s="20">
        <f>E491*(1+VLookups!$C$8)</f>
        <v>35065.907353381328</v>
      </c>
      <c r="F503" s="20">
        <f>-E503*VLookups!$C$10*2</f>
        <v>-2103.9544412028795</v>
      </c>
      <c r="G503" s="19">
        <v>0</v>
      </c>
      <c r="H503" s="20">
        <f>(-VLookups!$C$13)*(E503+F503/2)</f>
        <v>-9898.0536686389496</v>
      </c>
      <c r="I503" s="19">
        <v>0</v>
      </c>
      <c r="J503" s="19">
        <v>0</v>
      </c>
      <c r="K503" s="19">
        <v>0</v>
      </c>
      <c r="L503" s="19">
        <v>0</v>
      </c>
      <c r="M503" s="19">
        <v>0</v>
      </c>
      <c r="N503" s="20" t="s">
        <v>36</v>
      </c>
      <c r="O503" s="19">
        <v>0</v>
      </c>
      <c r="P503" s="20">
        <f>P502-VLookups!$C$42</f>
        <v>-487</v>
      </c>
      <c r="Q503" s="22">
        <v>259</v>
      </c>
      <c r="R503" s="21"/>
      <c r="S503" s="20">
        <f>VLookups!$C$50</f>
        <v>-3580.614715990946</v>
      </c>
      <c r="T503" s="19">
        <v>0</v>
      </c>
      <c r="U503" s="9">
        <v>355</v>
      </c>
      <c r="V503" s="21">
        <f>V502-VLookups!$C$54</f>
        <v>-2995</v>
      </c>
      <c r="W503" s="21">
        <f>-VLookups!$C$60</f>
        <v>-300</v>
      </c>
      <c r="X503" s="21">
        <f>-[1]VLookups!$C$62</f>
        <v>-150</v>
      </c>
      <c r="Y503" s="20">
        <f>Y502*(1+VLookups!$C$57/12)</f>
        <v>-596.52613827979837</v>
      </c>
      <c r="Z503" s="9" t="s">
        <v>36</v>
      </c>
      <c r="AA503" s="9" t="s">
        <v>36</v>
      </c>
      <c r="AB503" s="20">
        <f t="shared" si="28"/>
        <v>16006.735609870197</v>
      </c>
      <c r="AC503" s="20">
        <f t="shared" si="29"/>
        <v>3838514.3872721335</v>
      </c>
    </row>
    <row r="504" spans="2:29" x14ac:dyDescent="0.25">
      <c r="B504" s="9">
        <v>500</v>
      </c>
      <c r="C504" s="9">
        <f t="shared" si="30"/>
        <v>64</v>
      </c>
      <c r="D504" s="9">
        <f t="shared" si="31"/>
        <v>8</v>
      </c>
      <c r="E504" s="20">
        <f>E492*(1+VLookups!$C$8)</f>
        <v>35065.907353381328</v>
      </c>
      <c r="F504" s="20">
        <f>-E504*VLookups!$C$10*2</f>
        <v>-2103.9544412028795</v>
      </c>
      <c r="G504" s="19">
        <v>0</v>
      </c>
      <c r="H504" s="20">
        <f>(-VLookups!$C$13)*(E504+F504/2)</f>
        <v>-9898.0536686389496</v>
      </c>
      <c r="I504" s="19">
        <v>0</v>
      </c>
      <c r="J504" s="19">
        <v>0</v>
      </c>
      <c r="K504" s="19">
        <v>0</v>
      </c>
      <c r="L504" s="19">
        <v>0</v>
      </c>
      <c r="M504" s="19">
        <v>0</v>
      </c>
      <c r="N504" s="20" t="s">
        <v>36</v>
      </c>
      <c r="O504" s="19">
        <v>0</v>
      </c>
      <c r="P504" s="20">
        <f>P503-VLookups!$C$42</f>
        <v>-488.5</v>
      </c>
      <c r="Q504" s="22">
        <v>260</v>
      </c>
      <c r="R504" s="21"/>
      <c r="S504" s="20">
        <f>VLookups!$C$50</f>
        <v>-3580.614715990946</v>
      </c>
      <c r="T504" s="19">
        <v>0</v>
      </c>
      <c r="U504" s="9">
        <v>356</v>
      </c>
      <c r="V504" s="21">
        <f>V503-VLookups!$C$54</f>
        <v>-3000</v>
      </c>
      <c r="W504" s="21">
        <f>-VLookups!$C$60</f>
        <v>-300</v>
      </c>
      <c r="X504" s="21">
        <f>-[1]VLookups!$C$62</f>
        <v>-150</v>
      </c>
      <c r="Y504" s="20">
        <f>Y503*(1+VLookups!$C$57/12)</f>
        <v>-598.26600618311443</v>
      </c>
      <c r="Z504" s="9" t="s">
        <v>36</v>
      </c>
      <c r="AA504" s="9" t="s">
        <v>36</v>
      </c>
      <c r="AB504" s="20">
        <f t="shared" si="28"/>
        <v>15998.495741966881</v>
      </c>
      <c r="AC504" s="20">
        <f t="shared" si="29"/>
        <v>3860910.4069928876</v>
      </c>
    </row>
    <row r="505" spans="2:29" x14ac:dyDescent="0.25">
      <c r="B505" s="9">
        <v>501</v>
      </c>
      <c r="C505" s="9">
        <f t="shared" si="30"/>
        <v>64</v>
      </c>
      <c r="D505" s="9">
        <f t="shared" si="31"/>
        <v>9</v>
      </c>
      <c r="E505" s="20">
        <f>E493*(1+VLookups!$C$8)</f>
        <v>35065.907353381328</v>
      </c>
      <c r="F505" s="20">
        <f>-E505*VLookups!$C$10*2</f>
        <v>-2103.9544412028795</v>
      </c>
      <c r="G505" s="19">
        <v>0</v>
      </c>
      <c r="H505" s="20">
        <f>(-VLookups!$C$13)*(E505+F505/2)</f>
        <v>-9898.0536686389496</v>
      </c>
      <c r="I505" s="19">
        <v>0</v>
      </c>
      <c r="J505" s="19">
        <v>0</v>
      </c>
      <c r="K505" s="19">
        <v>0</v>
      </c>
      <c r="L505" s="19">
        <v>0</v>
      </c>
      <c r="M505" s="19">
        <v>0</v>
      </c>
      <c r="N505" s="20" t="s">
        <v>36</v>
      </c>
      <c r="O505" s="19">
        <v>0</v>
      </c>
      <c r="P505" s="20">
        <f>P504-VLookups!$C$42</f>
        <v>-490</v>
      </c>
      <c r="Q505" s="22">
        <v>261</v>
      </c>
      <c r="R505" s="21"/>
      <c r="S505" s="20">
        <f>VLookups!$C$50</f>
        <v>-3580.614715990946</v>
      </c>
      <c r="T505" s="19">
        <v>0</v>
      </c>
      <c r="U505" s="9">
        <v>357</v>
      </c>
      <c r="V505" s="21">
        <f>V504-VLookups!$C$54</f>
        <v>-3005</v>
      </c>
      <c r="W505" s="21">
        <f>-VLookups!$C$60</f>
        <v>-300</v>
      </c>
      <c r="X505" s="21">
        <f>-[1]VLookups!$C$62</f>
        <v>-150</v>
      </c>
      <c r="Y505" s="20">
        <f>Y504*(1+VLookups!$C$57/12)</f>
        <v>-600.01094870114855</v>
      </c>
      <c r="Z505" s="9" t="s">
        <v>36</v>
      </c>
      <c r="AA505" s="9" t="s">
        <v>36</v>
      </c>
      <c r="AB505" s="20">
        <f t="shared" si="28"/>
        <v>15990.250799448846</v>
      </c>
      <c r="AC505" s="20">
        <f t="shared" si="29"/>
        <v>3883335.5084706577</v>
      </c>
    </row>
    <row r="506" spans="2:29" x14ac:dyDescent="0.25">
      <c r="B506" s="9">
        <v>502</v>
      </c>
      <c r="C506" s="9">
        <f t="shared" si="30"/>
        <v>64</v>
      </c>
      <c r="D506" s="9">
        <f t="shared" si="31"/>
        <v>10</v>
      </c>
      <c r="E506" s="20">
        <f>E494*(1+VLookups!$C$8)</f>
        <v>35065.907353381328</v>
      </c>
      <c r="F506" s="20">
        <f>-E506*VLookups!$C$10*2</f>
        <v>-2103.9544412028795</v>
      </c>
      <c r="G506" s="19">
        <v>0</v>
      </c>
      <c r="H506" s="20">
        <f>(-VLookups!$C$13)*(E506+F506/2)</f>
        <v>-9898.0536686389496</v>
      </c>
      <c r="I506" s="19">
        <v>0</v>
      </c>
      <c r="J506" s="19">
        <v>0</v>
      </c>
      <c r="K506" s="19">
        <v>0</v>
      </c>
      <c r="L506" s="19">
        <v>0</v>
      </c>
      <c r="M506" s="19">
        <v>0</v>
      </c>
      <c r="N506" s="20" t="s">
        <v>36</v>
      </c>
      <c r="O506" s="19">
        <v>0</v>
      </c>
      <c r="P506" s="20">
        <f>P505-VLookups!$C$42</f>
        <v>-491.5</v>
      </c>
      <c r="Q506" s="22">
        <v>262</v>
      </c>
      <c r="R506" s="21"/>
      <c r="S506" s="20">
        <f>VLookups!$C$50</f>
        <v>-3580.614715990946</v>
      </c>
      <c r="T506" s="19">
        <v>0</v>
      </c>
      <c r="U506" s="9">
        <v>358</v>
      </c>
      <c r="V506" s="21">
        <f>V505-VLookups!$C$54</f>
        <v>-3010</v>
      </c>
      <c r="W506" s="21">
        <f>-VLookups!$C$60</f>
        <v>-300</v>
      </c>
      <c r="X506" s="21">
        <f>-[1]VLookups!$C$62</f>
        <v>-150</v>
      </c>
      <c r="Y506" s="20">
        <f>Y505*(1+VLookups!$C$57/12)</f>
        <v>-601.76098063486029</v>
      </c>
      <c r="Z506" s="9" t="s">
        <v>36</v>
      </c>
      <c r="AA506" s="9" t="s">
        <v>36</v>
      </c>
      <c r="AB506" s="20">
        <f t="shared" si="28"/>
        <v>15982.000767515134</v>
      </c>
      <c r="AC506" s="20">
        <f t="shared" si="29"/>
        <v>3905789.7350856238</v>
      </c>
    </row>
    <row r="507" spans="2:29" x14ac:dyDescent="0.25">
      <c r="B507" s="9">
        <v>503</v>
      </c>
      <c r="C507" s="9">
        <f t="shared" si="30"/>
        <v>64</v>
      </c>
      <c r="D507" s="9">
        <f t="shared" si="31"/>
        <v>11</v>
      </c>
      <c r="E507" s="20">
        <f>E495*(1+VLookups!$C$8)</f>
        <v>35065.907353381328</v>
      </c>
      <c r="F507" s="20">
        <f>-E507*VLookups!$C$10*2</f>
        <v>-2103.9544412028795</v>
      </c>
      <c r="G507" s="19">
        <v>0</v>
      </c>
      <c r="H507" s="20">
        <f>(-VLookups!$C$13)*(E507+F507/2)</f>
        <v>-9898.0536686389496</v>
      </c>
      <c r="I507" s="19">
        <v>0</v>
      </c>
      <c r="J507" s="19">
        <v>0</v>
      </c>
      <c r="K507" s="19">
        <v>0</v>
      </c>
      <c r="L507" s="19">
        <v>0</v>
      </c>
      <c r="M507" s="19">
        <v>0</v>
      </c>
      <c r="N507" s="20" t="s">
        <v>36</v>
      </c>
      <c r="O507" s="19">
        <v>0</v>
      </c>
      <c r="P507" s="20">
        <f>P506-VLookups!$C$42</f>
        <v>-493</v>
      </c>
      <c r="Q507" s="22">
        <v>263</v>
      </c>
      <c r="R507" s="21"/>
      <c r="S507" s="20">
        <f>VLookups!$C$50</f>
        <v>-3580.614715990946</v>
      </c>
      <c r="T507" s="19">
        <v>0</v>
      </c>
      <c r="U507" s="9">
        <v>359</v>
      </c>
      <c r="V507" s="21">
        <f>V506-VLookups!$C$54</f>
        <v>-3015</v>
      </c>
      <c r="W507" s="21">
        <f>-VLookups!$C$60</f>
        <v>-300</v>
      </c>
      <c r="X507" s="21">
        <f>-[1]VLookups!$C$62</f>
        <v>-150</v>
      </c>
      <c r="Y507" s="20">
        <f>Y506*(1+VLookups!$C$57/12)</f>
        <v>-603.51611682837859</v>
      </c>
      <c r="Z507" s="9" t="s">
        <v>36</v>
      </c>
      <c r="AA507" s="9" t="s">
        <v>36</v>
      </c>
      <c r="AB507" s="20">
        <f t="shared" si="28"/>
        <v>15973.745631321615</v>
      </c>
      <c r="AC507" s="20">
        <f t="shared" si="29"/>
        <v>3928273.1302754218</v>
      </c>
    </row>
    <row r="508" spans="2:29" x14ac:dyDescent="0.25">
      <c r="B508" s="9">
        <v>504</v>
      </c>
      <c r="C508" s="9">
        <f t="shared" si="30"/>
        <v>65</v>
      </c>
      <c r="D508" s="9">
        <f>D496</f>
        <v>0</v>
      </c>
      <c r="E508" s="20">
        <f>E496*(1+VLookups!$C$8)</f>
        <v>36293.214110749672</v>
      </c>
      <c r="F508" s="20">
        <f>-E508*VLookups!$C$10*2</f>
        <v>-2177.5928466449805</v>
      </c>
      <c r="G508" s="20">
        <f>-FV(VLookups!$C$11/12,B508-B29,,-(NPV(VLookups!$C$11/12,F29:F508)))*(1-VLookups!$C$13)</f>
        <v>2046777.2105000836</v>
      </c>
      <c r="H508" s="20">
        <f>(-VLookups!$C$13)*(E508+F508/2)</f>
        <v>-10244.485547041311</v>
      </c>
      <c r="I508" s="19">
        <v>0</v>
      </c>
      <c r="J508" s="19">
        <v>0</v>
      </c>
      <c r="K508" s="19">
        <v>0</v>
      </c>
      <c r="L508" s="19">
        <v>0</v>
      </c>
      <c r="M508" s="19">
        <v>0</v>
      </c>
      <c r="N508" s="20" t="s">
        <v>36</v>
      </c>
      <c r="O508" s="21">
        <f>VLookups!$C$40</f>
        <v>5000</v>
      </c>
      <c r="P508" s="20">
        <f>P507-VLookups!$C$42</f>
        <v>-494.5</v>
      </c>
      <c r="Q508" s="22">
        <v>264</v>
      </c>
      <c r="R508" s="21"/>
      <c r="S508" s="20">
        <f>VLookups!$C$50</f>
        <v>-3580.614715990946</v>
      </c>
      <c r="T508" s="19">
        <f>VLookups!$C$51</f>
        <v>4594792.9383306075</v>
      </c>
      <c r="U508" s="9">
        <v>360</v>
      </c>
      <c r="V508" s="21">
        <f>V507-VLookups!$C$54</f>
        <v>-3020</v>
      </c>
      <c r="W508" s="21">
        <f>-VLookups!$C$60</f>
        <v>-300</v>
      </c>
      <c r="X508" s="21">
        <f>-[1]VLookups!$C$62</f>
        <v>-150</v>
      </c>
      <c r="Y508" s="20">
        <f>Y507*(1+VLookups!$C$57/12)</f>
        <v>-605.27637216912808</v>
      </c>
      <c r="Z508" s="9" t="s">
        <v>36</v>
      </c>
      <c r="AA508" s="9" t="s">
        <v>36</v>
      </c>
      <c r="AB508" s="20">
        <f t="shared" si="28"/>
        <v>6663379.6898829173</v>
      </c>
      <c r="AC508" s="20">
        <f t="shared" si="29"/>
        <v>10598199.942042131</v>
      </c>
    </row>
    <row r="511" spans="2:29" x14ac:dyDescent="0.25">
      <c r="AA511" s="9" t="s">
        <v>84</v>
      </c>
      <c r="AB511" s="20">
        <f>NPV(AC2/12,AB5:AB508)+AB4</f>
        <v>4578554.7570653995</v>
      </c>
    </row>
    <row r="512" spans="2:29" x14ac:dyDescent="0.25">
      <c r="AA512" s="9" t="s">
        <v>85</v>
      </c>
      <c r="AB512" s="36">
        <f>-FV(AC2/12,504,,AB511)</f>
        <v>10598199.942042308</v>
      </c>
    </row>
    <row r="513" spans="18:29" x14ac:dyDescent="0.25">
      <c r="R513"/>
      <c r="S513"/>
      <c r="T513"/>
      <c r="U513"/>
      <c r="V513"/>
      <c r="AB513" s="6"/>
    </row>
    <row r="514" spans="18:29" x14ac:dyDescent="0.25">
      <c r="R514"/>
      <c r="S514"/>
      <c r="T514"/>
      <c r="U514"/>
      <c r="V514"/>
      <c r="AB514" s="6"/>
    </row>
    <row r="515" spans="18:29" x14ac:dyDescent="0.25">
      <c r="R515"/>
      <c r="S515"/>
      <c r="T515"/>
      <c r="U515"/>
      <c r="V515"/>
      <c r="AB515" s="6"/>
    </row>
    <row r="516" spans="18:29" x14ac:dyDescent="0.25">
      <c r="R516"/>
      <c r="S516"/>
      <c r="T516"/>
      <c r="U516"/>
      <c r="V516"/>
      <c r="AA516" s="9" t="s">
        <v>37</v>
      </c>
      <c r="AB516" s="9" t="s">
        <v>84</v>
      </c>
      <c r="AC516" s="9" t="s">
        <v>85</v>
      </c>
    </row>
    <row r="517" spans="18:29" x14ac:dyDescent="0.25">
      <c r="AA517" s="12">
        <v>0</v>
      </c>
      <c r="AB517" s="20">
        <f>NPV(AA517/12,$AB$5:$AB$508)+$AB$4</f>
        <v>9713857.0750046503</v>
      </c>
      <c r="AC517" s="20">
        <f>FV(AA517/12,504,,-AB517)</f>
        <v>9713857.0750046503</v>
      </c>
    </row>
    <row r="518" spans="18:29" x14ac:dyDescent="0.25">
      <c r="AA518" s="12">
        <v>0.01</v>
      </c>
      <c r="AB518" s="20">
        <f t="shared" ref="AB518:AB537" si="32">NPV(AA518/12,$AB$5:$AB$508)+$AB$4</f>
        <v>6644952.6051685931</v>
      </c>
      <c r="AC518" s="20">
        <f t="shared" ref="AC518:AC537" si="33">FV(AA518/12,504,,-AB518)</f>
        <v>10111593.702862598</v>
      </c>
    </row>
    <row r="519" spans="18:29" x14ac:dyDescent="0.25">
      <c r="AA519" s="12">
        <v>0.02</v>
      </c>
      <c r="AB519" s="20">
        <f t="shared" si="32"/>
        <v>4578554.7570653995</v>
      </c>
      <c r="AC519" s="20">
        <f t="shared" si="33"/>
        <v>10598199.942042308</v>
      </c>
    </row>
    <row r="520" spans="18:29" x14ac:dyDescent="0.25">
      <c r="AA520" s="12">
        <v>0.03</v>
      </c>
      <c r="AB520" s="20">
        <f t="shared" si="32"/>
        <v>3181866.4262258792</v>
      </c>
      <c r="AC520" s="20">
        <f t="shared" si="33"/>
        <v>11199796.082236739</v>
      </c>
    </row>
    <row r="521" spans="18:29" x14ac:dyDescent="0.25">
      <c r="AA521" s="12">
        <v>0.04</v>
      </c>
      <c r="AB521" s="20">
        <f t="shared" si="32"/>
        <v>2233683.4515962931</v>
      </c>
      <c r="AC521" s="20">
        <f t="shared" si="33"/>
        <v>11951516.827826774</v>
      </c>
    </row>
    <row r="522" spans="18:29" x14ac:dyDescent="0.25">
      <c r="AA522" s="12">
        <v>0.05</v>
      </c>
      <c r="AB522" s="20">
        <f t="shared" si="32"/>
        <v>1586710.6559989965</v>
      </c>
      <c r="AC522" s="20">
        <f t="shared" si="33"/>
        <v>12900940.536119319</v>
      </c>
    </row>
    <row r="523" spans="18:29" x14ac:dyDescent="0.25">
      <c r="AA523" s="12">
        <v>0.06</v>
      </c>
      <c r="AB523" s="20">
        <f t="shared" si="32"/>
        <v>1142671.1293795994</v>
      </c>
      <c r="AC523" s="20">
        <f t="shared" si="33"/>
        <v>14112903.759777015</v>
      </c>
    </row>
    <row r="524" spans="18:29" x14ac:dyDescent="0.25">
      <c r="AA524" s="12">
        <v>7.0000000000000007E-2</v>
      </c>
      <c r="AB524" s="20">
        <f t="shared" si="32"/>
        <v>835847.3202005612</v>
      </c>
      <c r="AC524" s="20">
        <f t="shared" si="33"/>
        <v>15676282.292072792</v>
      </c>
    </row>
    <row r="525" spans="18:29" x14ac:dyDescent="0.25">
      <c r="AA525" s="12">
        <v>0.08</v>
      </c>
      <c r="AB525" s="20">
        <f t="shared" si="32"/>
        <v>622184.54839953838</v>
      </c>
      <c r="AC525" s="20">
        <f t="shared" si="33"/>
        <v>17713569.806179021</v>
      </c>
    </row>
    <row r="526" spans="18:29" x14ac:dyDescent="0.25">
      <c r="AA526" s="12">
        <v>0.09</v>
      </c>
      <c r="AB526" s="20">
        <f t="shared" si="32"/>
        <v>472067.66136610392</v>
      </c>
      <c r="AC526" s="20">
        <f t="shared" si="33"/>
        <v>20394444.29720417</v>
      </c>
    </row>
    <row r="527" spans="18:29" x14ac:dyDescent="0.25">
      <c r="AA527" s="12">
        <v>0.1</v>
      </c>
      <c r="AB527" s="20">
        <f t="shared" si="32"/>
        <v>365525.83047771349</v>
      </c>
      <c r="AC527" s="20">
        <f t="shared" si="33"/>
        <v>23955029.167708367</v>
      </c>
    </row>
    <row r="528" spans="18:29" x14ac:dyDescent="0.25">
      <c r="AA528" s="12">
        <v>0.11</v>
      </c>
      <c r="AB528" s="20">
        <f t="shared" si="32"/>
        <v>289044.31589881564</v>
      </c>
      <c r="AC528" s="20">
        <f t="shared" si="33"/>
        <v>28725299.760110341</v>
      </c>
    </row>
    <row r="529" spans="22:43" x14ac:dyDescent="0.25">
      <c r="AA529" s="12">
        <v>0.12</v>
      </c>
      <c r="AB529" s="20">
        <f t="shared" si="32"/>
        <v>233441.05687073016</v>
      </c>
      <c r="AC529" s="20">
        <f t="shared" si="33"/>
        <v>35168158.429873213</v>
      </c>
    </row>
    <row r="530" spans="22:43" x14ac:dyDescent="0.25">
      <c r="AA530" s="12">
        <v>0.13</v>
      </c>
      <c r="AB530" s="20">
        <f t="shared" si="32"/>
        <v>192449.79552757979</v>
      </c>
      <c r="AC530" s="20">
        <f t="shared" si="33"/>
        <v>43935248.056828208</v>
      </c>
    </row>
    <row r="531" spans="22:43" x14ac:dyDescent="0.25">
      <c r="AA531" s="12">
        <v>0.14000000000000001</v>
      </c>
      <c r="AB531" s="20">
        <f t="shared" si="32"/>
        <v>161772.68592783122</v>
      </c>
      <c r="AC531" s="20">
        <f t="shared" si="33"/>
        <v>55946806.906407289</v>
      </c>
    </row>
    <row r="532" spans="22:43" x14ac:dyDescent="0.25">
      <c r="AA532" s="12">
        <v>0.15</v>
      </c>
      <c r="AB532" s="20">
        <f t="shared" si="32"/>
        <v>138445.37022613367</v>
      </c>
      <c r="AC532" s="20">
        <f t="shared" si="33"/>
        <v>72506093.695875049</v>
      </c>
    </row>
    <row r="533" spans="22:43" x14ac:dyDescent="0.25">
      <c r="AA533" s="12">
        <v>0.16</v>
      </c>
      <c r="AB533" s="20">
        <f t="shared" si="32"/>
        <v>120410.38218695069</v>
      </c>
      <c r="AC533" s="20">
        <f t="shared" si="33"/>
        <v>95463575.177233443</v>
      </c>
    </row>
    <row r="534" spans="22:43" x14ac:dyDescent="0.25">
      <c r="AA534" s="12">
        <v>0.17</v>
      </c>
      <c r="AB534" s="20">
        <f t="shared" si="32"/>
        <v>106229.71329526133</v>
      </c>
      <c r="AC534" s="20">
        <f t="shared" si="33"/>
        <v>127452814.20888093</v>
      </c>
    </row>
    <row r="535" spans="22:43" x14ac:dyDescent="0.25">
      <c r="AA535" s="12">
        <v>0.18</v>
      </c>
      <c r="AB535" s="20">
        <f t="shared" si="32"/>
        <v>94890.53631260524</v>
      </c>
      <c r="AC535" s="20">
        <f t="shared" si="33"/>
        <v>172229759.38286388</v>
      </c>
    </row>
    <row r="536" spans="22:43" x14ac:dyDescent="0.25">
      <c r="AA536" s="12">
        <v>0.19</v>
      </c>
      <c r="AB536" s="20">
        <f t="shared" si="32"/>
        <v>85673.43552068682</v>
      </c>
      <c r="AC536" s="20">
        <f t="shared" si="33"/>
        <v>235161275.00813097</v>
      </c>
    </row>
    <row r="537" spans="22:43" x14ac:dyDescent="0.25">
      <c r="AA537" s="12">
        <v>0.2</v>
      </c>
      <c r="AB537" s="20">
        <f t="shared" si="32"/>
        <v>78062.685990463171</v>
      </c>
      <c r="AC537" s="20">
        <f t="shared" si="33"/>
        <v>323929232.87873733</v>
      </c>
    </row>
    <row r="538" spans="22:43" x14ac:dyDescent="0.25">
      <c r="AB538" s="6"/>
    </row>
    <row r="539" spans="22:43" x14ac:dyDescent="0.25">
      <c r="V539" s="9" t="s">
        <v>37</v>
      </c>
      <c r="W539" s="12">
        <v>0</v>
      </c>
      <c r="X539" s="12">
        <v>0.01</v>
      </c>
      <c r="Y539" s="12">
        <v>0.02</v>
      </c>
      <c r="Z539" s="12">
        <v>0.03</v>
      </c>
      <c r="AA539" s="12">
        <v>0.04</v>
      </c>
      <c r="AB539" s="12">
        <v>0.05</v>
      </c>
      <c r="AC539" s="12">
        <v>0.06</v>
      </c>
      <c r="AD539" s="12">
        <v>7.0000000000000007E-2</v>
      </c>
      <c r="AE539" s="12">
        <v>0.08</v>
      </c>
      <c r="AF539" s="12">
        <v>0.09</v>
      </c>
      <c r="AG539" s="12">
        <v>0.1</v>
      </c>
      <c r="AH539" s="12">
        <v>0.11</v>
      </c>
      <c r="AI539" s="12">
        <v>0.12</v>
      </c>
      <c r="AJ539" s="12">
        <v>0.13</v>
      </c>
      <c r="AK539" s="12">
        <v>0.14000000000000001</v>
      </c>
      <c r="AL539" s="12">
        <v>0.15</v>
      </c>
      <c r="AM539" s="12">
        <v>0.16</v>
      </c>
      <c r="AN539" s="12">
        <v>0.17</v>
      </c>
      <c r="AO539" s="12">
        <v>0.18</v>
      </c>
      <c r="AP539" s="12">
        <v>0.19</v>
      </c>
      <c r="AQ539" s="12">
        <v>0.2</v>
      </c>
    </row>
    <row r="540" spans="22:43" x14ac:dyDescent="0.25">
      <c r="V540" s="9" t="s">
        <v>84</v>
      </c>
      <c r="W540" s="20">
        <f t="shared" ref="W540:AQ540" si="34">NPV(W539/12,$AB$5:$AB$508)+$AB$4</f>
        <v>9713857.0750046503</v>
      </c>
      <c r="X540" s="20">
        <f t="shared" si="34"/>
        <v>6644952.6051685931</v>
      </c>
      <c r="Y540" s="20">
        <f t="shared" si="34"/>
        <v>4578554.7570653995</v>
      </c>
      <c r="Z540" s="20">
        <f t="shared" si="34"/>
        <v>3181866.4262258792</v>
      </c>
      <c r="AA540" s="20">
        <f t="shared" si="34"/>
        <v>2233683.4515962931</v>
      </c>
      <c r="AB540" s="20">
        <f t="shared" si="34"/>
        <v>1586710.6559989965</v>
      </c>
      <c r="AC540" s="20">
        <f t="shared" si="34"/>
        <v>1142671.1293795994</v>
      </c>
      <c r="AD540" s="20">
        <f t="shared" si="34"/>
        <v>835847.3202005612</v>
      </c>
      <c r="AE540" s="20">
        <f t="shared" si="34"/>
        <v>622184.54839953838</v>
      </c>
      <c r="AF540" s="20">
        <f t="shared" si="34"/>
        <v>472067.66136610392</v>
      </c>
      <c r="AG540" s="20">
        <f t="shared" si="34"/>
        <v>365525.83047771349</v>
      </c>
      <c r="AH540" s="20">
        <f t="shared" si="34"/>
        <v>289044.31589881564</v>
      </c>
      <c r="AI540" s="20">
        <f t="shared" si="34"/>
        <v>233441.05687073016</v>
      </c>
      <c r="AJ540" s="20">
        <f t="shared" si="34"/>
        <v>192449.79552757979</v>
      </c>
      <c r="AK540" s="20">
        <f t="shared" si="34"/>
        <v>161772.68592783122</v>
      </c>
      <c r="AL540" s="20">
        <f t="shared" si="34"/>
        <v>138445.37022613367</v>
      </c>
      <c r="AM540" s="20">
        <f t="shared" si="34"/>
        <v>120410.38218695069</v>
      </c>
      <c r="AN540" s="20">
        <f t="shared" si="34"/>
        <v>106229.71329526133</v>
      </c>
      <c r="AO540" s="20">
        <f t="shared" si="34"/>
        <v>94890.53631260524</v>
      </c>
      <c r="AP540" s="20">
        <f t="shared" si="34"/>
        <v>85673.43552068682</v>
      </c>
      <c r="AQ540" s="20">
        <f t="shared" si="34"/>
        <v>78062.685990463171</v>
      </c>
    </row>
    <row r="541" spans="22:43" x14ac:dyDescent="0.25">
      <c r="V541" s="9" t="s">
        <v>85</v>
      </c>
      <c r="W541" s="20">
        <f t="shared" ref="W541:AQ541" si="35">FV(W539/12,504,,-W540)</f>
        <v>9713857.0750046503</v>
      </c>
      <c r="X541" s="20">
        <f t="shared" si="35"/>
        <v>10111593.702862598</v>
      </c>
      <c r="Y541" s="20">
        <f t="shared" si="35"/>
        <v>10598199.942042308</v>
      </c>
      <c r="Z541" s="20">
        <f t="shared" si="35"/>
        <v>11199796.082236739</v>
      </c>
      <c r="AA541" s="20">
        <f t="shared" si="35"/>
        <v>11951516.827826774</v>
      </c>
      <c r="AB541" s="20">
        <f t="shared" si="35"/>
        <v>12900940.536119319</v>
      </c>
      <c r="AC541" s="20">
        <f t="shared" si="35"/>
        <v>14112903.759777015</v>
      </c>
      <c r="AD541" s="20">
        <f t="shared" si="35"/>
        <v>15676282.292072792</v>
      </c>
      <c r="AE541" s="20">
        <f t="shared" si="35"/>
        <v>17713569.806179021</v>
      </c>
      <c r="AF541" s="20">
        <f t="shared" si="35"/>
        <v>20394444.29720417</v>
      </c>
      <c r="AG541" s="20">
        <f t="shared" si="35"/>
        <v>23955029.167708367</v>
      </c>
      <c r="AH541" s="20">
        <f t="shared" si="35"/>
        <v>28725299.760110341</v>
      </c>
      <c r="AI541" s="20">
        <f t="shared" si="35"/>
        <v>35168158.429873213</v>
      </c>
      <c r="AJ541" s="20">
        <f t="shared" si="35"/>
        <v>43935248.056828208</v>
      </c>
      <c r="AK541" s="20">
        <f t="shared" si="35"/>
        <v>55946806.906407289</v>
      </c>
      <c r="AL541" s="20">
        <f t="shared" si="35"/>
        <v>72506093.695875049</v>
      </c>
      <c r="AM541" s="20">
        <f t="shared" si="35"/>
        <v>95463575.177233443</v>
      </c>
      <c r="AN541" s="20">
        <f t="shared" si="35"/>
        <v>127452814.20888093</v>
      </c>
      <c r="AO541" s="20">
        <f t="shared" si="35"/>
        <v>172229759.38286388</v>
      </c>
      <c r="AP541" s="20">
        <f t="shared" si="35"/>
        <v>235161275.00813097</v>
      </c>
      <c r="AQ541" s="20">
        <f t="shared" si="35"/>
        <v>323929232.87873733</v>
      </c>
    </row>
  </sheetData>
  <mergeCells count="6">
    <mergeCell ref="Z2:AA2"/>
    <mergeCell ref="F2:G2"/>
    <mergeCell ref="I2:J2"/>
    <mergeCell ref="K2:Q2"/>
    <mergeCell ref="R2:V2"/>
    <mergeCell ref="W2:Y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Q541"/>
  <sheetViews>
    <sheetView showOutlineSymbols="0" showWhiteSpace="0" workbookViewId="0">
      <pane xSplit="4" ySplit="3" topLeftCell="E488" activePane="bottomRight" state="frozen"/>
      <selection pane="topRight" activeCell="E1" sqref="E1"/>
      <selection pane="bottomLeft" activeCell="A4" sqref="A4"/>
      <selection pane="bottomRight" activeCell="AB205" sqref="AB205"/>
    </sheetView>
  </sheetViews>
  <sheetFormatPr defaultColWidth="9.140625" defaultRowHeight="15" x14ac:dyDescent="0.25"/>
  <cols>
    <col min="1" max="1" width="42.42578125" style="1" bestFit="1" customWidth="1"/>
    <col min="2" max="2" width="4" style="1" bestFit="1" customWidth="1"/>
    <col min="3" max="3" width="11" style="1" bestFit="1" customWidth="1"/>
    <col min="4" max="4" width="13.140625" style="1" bestFit="1" customWidth="1"/>
    <col min="5" max="5" width="10.85546875" style="1" bestFit="1" customWidth="1"/>
    <col min="6" max="6" width="17.42578125" style="1" bestFit="1" customWidth="1"/>
    <col min="7" max="7" width="13.5703125" style="1" bestFit="1" customWidth="1"/>
    <col min="8" max="8" width="11.5703125" style="1" bestFit="1" customWidth="1"/>
    <col min="9" max="9" width="14.42578125" style="1" bestFit="1" customWidth="1"/>
    <col min="10" max="10" width="9.140625" style="1" bestFit="1" customWidth="1"/>
    <col min="11" max="11" width="20.140625" style="1" bestFit="1" customWidth="1"/>
    <col min="12" max="12" width="10.5703125" style="1" bestFit="1" customWidth="1"/>
    <col min="13" max="13" width="13.28515625" style="1" bestFit="1" customWidth="1"/>
    <col min="14" max="14" width="12" style="1" bestFit="1" customWidth="1"/>
    <col min="15" max="15" width="10.7109375" style="1" bestFit="1" customWidth="1"/>
    <col min="16" max="16" width="15.85546875" style="1" bestFit="1" customWidth="1"/>
    <col min="17" max="17" width="14.7109375" style="1" bestFit="1" customWidth="1"/>
    <col min="18" max="18" width="15.28515625" style="1" bestFit="1" customWidth="1"/>
    <col min="19" max="19" width="10.5703125" style="1" bestFit="1" customWidth="1"/>
    <col min="20" max="21" width="12.7109375" style="1" bestFit="1" customWidth="1"/>
    <col min="22" max="22" width="22" style="1" bestFit="1" customWidth="1"/>
    <col min="23" max="40" width="15.5703125" style="1" bestFit="1" customWidth="1"/>
    <col min="41" max="43" width="16.5703125" style="1" bestFit="1" customWidth="1"/>
    <col min="44" max="16384" width="9.140625" style="1"/>
  </cols>
  <sheetData>
    <row r="1" spans="1:31" ht="30" x14ac:dyDescent="0.25">
      <c r="A1" s="35" t="s">
        <v>95</v>
      </c>
      <c r="AB1" s="6"/>
    </row>
    <row r="2" spans="1:31" s="27" customFormat="1" x14ac:dyDescent="0.25">
      <c r="A2" s="27" t="s">
        <v>94</v>
      </c>
      <c r="B2" s="23"/>
      <c r="C2" s="23"/>
      <c r="D2" s="23"/>
      <c r="E2" s="23"/>
      <c r="F2" s="71" t="s">
        <v>9</v>
      </c>
      <c r="G2" s="71"/>
      <c r="H2" s="23"/>
      <c r="I2" s="71" t="s">
        <v>10</v>
      </c>
      <c r="J2" s="71"/>
      <c r="K2" s="71" t="s">
        <v>18</v>
      </c>
      <c r="L2" s="71"/>
      <c r="M2" s="71"/>
      <c r="N2" s="71"/>
      <c r="O2" s="71"/>
      <c r="P2" s="71"/>
      <c r="Q2" s="71"/>
      <c r="R2" s="71" t="s">
        <v>28</v>
      </c>
      <c r="S2" s="71"/>
      <c r="T2" s="71"/>
      <c r="U2" s="71"/>
      <c r="V2" s="71"/>
      <c r="W2" s="71" t="s">
        <v>27</v>
      </c>
      <c r="X2" s="71"/>
      <c r="Y2" s="71"/>
      <c r="Z2" s="71" t="s">
        <v>31</v>
      </c>
      <c r="AA2" s="71"/>
      <c r="AB2" s="24" t="s">
        <v>37</v>
      </c>
      <c r="AC2" s="25">
        <v>0.02</v>
      </c>
    </row>
    <row r="3" spans="1:31" s="27" customFormat="1" ht="45" x14ac:dyDescent="0.25">
      <c r="A3" s="27" t="s">
        <v>93</v>
      </c>
      <c r="B3" s="23" t="s">
        <v>0</v>
      </c>
      <c r="C3" s="23" t="s">
        <v>1</v>
      </c>
      <c r="D3" s="23" t="s">
        <v>2</v>
      </c>
      <c r="E3" s="23" t="s">
        <v>3</v>
      </c>
      <c r="F3" s="37" t="s">
        <v>104</v>
      </c>
      <c r="G3" s="23" t="s">
        <v>5</v>
      </c>
      <c r="H3" s="23" t="s">
        <v>6</v>
      </c>
      <c r="I3" s="23" t="s">
        <v>68</v>
      </c>
      <c r="J3" s="23" t="s">
        <v>96</v>
      </c>
      <c r="K3" s="23" t="s">
        <v>12</v>
      </c>
      <c r="L3" s="23" t="s">
        <v>11</v>
      </c>
      <c r="M3" s="23" t="s">
        <v>13</v>
      </c>
      <c r="N3" s="23" t="s">
        <v>14</v>
      </c>
      <c r="O3" s="23" t="s">
        <v>15</v>
      </c>
      <c r="P3" s="23" t="s">
        <v>16</v>
      </c>
      <c r="Q3" s="23" t="s">
        <v>17</v>
      </c>
      <c r="R3" s="23" t="s">
        <v>19</v>
      </c>
      <c r="S3" s="23" t="s">
        <v>20</v>
      </c>
      <c r="T3" s="23" t="s">
        <v>21</v>
      </c>
      <c r="U3" s="23" t="s">
        <v>22</v>
      </c>
      <c r="V3" s="23" t="s">
        <v>88</v>
      </c>
      <c r="W3" s="23" t="s">
        <v>25</v>
      </c>
      <c r="X3" s="23" t="s">
        <v>26</v>
      </c>
      <c r="Y3" s="23" t="s">
        <v>24</v>
      </c>
      <c r="Z3" s="23" t="s">
        <v>29</v>
      </c>
      <c r="AA3" s="23" t="s">
        <v>30</v>
      </c>
      <c r="AB3" s="24" t="s">
        <v>32</v>
      </c>
      <c r="AC3" s="23" t="s">
        <v>33</v>
      </c>
    </row>
    <row r="4" spans="1:31" x14ac:dyDescent="0.25">
      <c r="A4" s="27" t="s">
        <v>35</v>
      </c>
      <c r="B4" s="9">
        <v>0</v>
      </c>
      <c r="C4" s="9">
        <f>23</f>
        <v>23</v>
      </c>
      <c r="D4" s="9">
        <v>0</v>
      </c>
      <c r="E4" s="9">
        <f>VLookups!$C$64+VLookups!C66</f>
        <v>7200</v>
      </c>
      <c r="F4" s="19">
        <v>0</v>
      </c>
      <c r="G4" s="19">
        <v>0</v>
      </c>
      <c r="H4" s="19">
        <v>0</v>
      </c>
      <c r="I4" s="19">
        <v>0</v>
      </c>
      <c r="J4" s="19">
        <v>0</v>
      </c>
      <c r="K4" s="21">
        <f>-VLookups!$C$22</f>
        <v>-200</v>
      </c>
      <c r="L4" s="19">
        <v>0</v>
      </c>
      <c r="M4" s="19">
        <v>0</v>
      </c>
      <c r="N4" s="9" t="s">
        <v>36</v>
      </c>
      <c r="O4" s="19">
        <v>0</v>
      </c>
      <c r="P4" s="19">
        <v>0</v>
      </c>
      <c r="Q4" s="9" t="s">
        <v>36</v>
      </c>
      <c r="R4" s="21">
        <f>-VLookups!$C$44</f>
        <v>-1500</v>
      </c>
      <c r="S4" s="19">
        <v>0</v>
      </c>
      <c r="T4" s="19">
        <v>0</v>
      </c>
      <c r="U4" s="9" t="s">
        <v>36</v>
      </c>
      <c r="V4" s="21">
        <f>-VLookups!$C$53</f>
        <v>-500</v>
      </c>
      <c r="W4" s="19">
        <v>0</v>
      </c>
      <c r="X4" s="19">
        <v>0</v>
      </c>
      <c r="Y4" s="19">
        <v>0</v>
      </c>
      <c r="Z4" s="19">
        <v>0</v>
      </c>
      <c r="AA4" s="19">
        <v>0</v>
      </c>
      <c r="AB4" s="20">
        <f>SUM(E4,F4/2,H4,I4,K4,L4,M4,O4,P4,R4,S4,T4,V4,W4,X4,Y4,G4,J4,Z4,AA4)</f>
        <v>5000</v>
      </c>
      <c r="AC4" s="20">
        <f>AB4</f>
        <v>5000</v>
      </c>
    </row>
    <row r="5" spans="1:31" x14ac:dyDescent="0.25">
      <c r="B5" s="9">
        <v>1</v>
      </c>
      <c r="C5" s="9">
        <f>23</f>
        <v>23</v>
      </c>
      <c r="D5" s="9">
        <v>1</v>
      </c>
      <c r="E5" s="9">
        <f>VLookups!$C$64</f>
        <v>2200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21">
        <f>-VLookups!$C$22</f>
        <v>-200</v>
      </c>
      <c r="L5" s="19">
        <v>0</v>
      </c>
      <c r="M5" s="19">
        <v>0</v>
      </c>
      <c r="N5" s="9" t="s">
        <v>36</v>
      </c>
      <c r="O5" s="19">
        <v>0</v>
      </c>
      <c r="P5" s="19">
        <v>0</v>
      </c>
      <c r="Q5" s="9" t="s">
        <v>36</v>
      </c>
      <c r="R5" s="21">
        <f>-VLookups!$C$44</f>
        <v>-1500</v>
      </c>
      <c r="S5" s="19">
        <v>0</v>
      </c>
      <c r="T5" s="19">
        <v>0</v>
      </c>
      <c r="U5" s="9" t="s">
        <v>36</v>
      </c>
      <c r="V5" s="21">
        <f>V4-VLookups!$C$54</f>
        <v>-505</v>
      </c>
      <c r="W5" s="19">
        <v>0</v>
      </c>
      <c r="X5" s="19">
        <v>0</v>
      </c>
      <c r="Y5" s="19">
        <v>0</v>
      </c>
      <c r="Z5" s="19">
        <v>0</v>
      </c>
      <c r="AA5" s="19">
        <v>0</v>
      </c>
      <c r="AB5" s="20">
        <f t="shared" ref="AB5:AB68" si="0">SUM(E5,F5/2,H5,I5,K5,L5,M5,O5,P5,R5,S5,T5,V5,W5,X5,Y5,G5,J5,Z5,AA5)</f>
        <v>-5</v>
      </c>
      <c r="AC5" s="20">
        <f>AB5+AC4*(1+$AC$2/12)</f>
        <v>5003.3333333333339</v>
      </c>
    </row>
    <row r="6" spans="1:31" x14ac:dyDescent="0.25">
      <c r="B6" s="9">
        <v>2</v>
      </c>
      <c r="C6" s="9">
        <f>23</f>
        <v>23</v>
      </c>
      <c r="D6" s="9">
        <v>2</v>
      </c>
      <c r="E6" s="9">
        <f>VLookups!$C$64</f>
        <v>2200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21">
        <f>-VLookups!$C$22</f>
        <v>-200</v>
      </c>
      <c r="L6" s="19">
        <v>0</v>
      </c>
      <c r="M6" s="19">
        <v>0</v>
      </c>
      <c r="N6" s="9" t="s">
        <v>36</v>
      </c>
      <c r="O6" s="19">
        <v>0</v>
      </c>
      <c r="P6" s="19">
        <v>0</v>
      </c>
      <c r="Q6" s="9" t="s">
        <v>36</v>
      </c>
      <c r="R6" s="21">
        <f>-VLookups!$C$44</f>
        <v>-1500</v>
      </c>
      <c r="S6" s="19">
        <v>0</v>
      </c>
      <c r="T6" s="19">
        <v>0</v>
      </c>
      <c r="U6" s="9" t="s">
        <v>36</v>
      </c>
      <c r="V6" s="21">
        <f>V5-VLookups!$C$54</f>
        <v>-510</v>
      </c>
      <c r="W6" s="19">
        <v>0</v>
      </c>
      <c r="X6" s="19">
        <v>0</v>
      </c>
      <c r="Y6" s="19">
        <v>0</v>
      </c>
      <c r="Z6" s="19">
        <v>0</v>
      </c>
      <c r="AA6" s="19">
        <v>0</v>
      </c>
      <c r="AB6" s="20">
        <f t="shared" si="0"/>
        <v>-10</v>
      </c>
      <c r="AC6" s="20">
        <f t="shared" ref="AC6:AC69" si="1">AB6+AC5*(1+$AC$2/12)</f>
        <v>5001.6722222222234</v>
      </c>
    </row>
    <row r="7" spans="1:31" x14ac:dyDescent="0.25">
      <c r="B7" s="9">
        <v>3</v>
      </c>
      <c r="C7" s="9">
        <f>23</f>
        <v>23</v>
      </c>
      <c r="D7" s="9">
        <v>3</v>
      </c>
      <c r="E7" s="9">
        <f>VLookups!$C$64</f>
        <v>2200</v>
      </c>
      <c r="F7" s="19">
        <v>0</v>
      </c>
      <c r="G7" s="19">
        <v>0</v>
      </c>
      <c r="H7" s="19">
        <v>0</v>
      </c>
      <c r="I7" s="19">
        <v>0</v>
      </c>
      <c r="J7" s="19">
        <v>0</v>
      </c>
      <c r="K7" s="21">
        <f>-VLookups!$C$22</f>
        <v>-200</v>
      </c>
      <c r="L7" s="19">
        <v>0</v>
      </c>
      <c r="M7" s="19">
        <v>0</v>
      </c>
      <c r="N7" s="9" t="s">
        <v>36</v>
      </c>
      <c r="O7" s="19">
        <v>0</v>
      </c>
      <c r="P7" s="19">
        <v>0</v>
      </c>
      <c r="Q7" s="9" t="s">
        <v>36</v>
      </c>
      <c r="R7" s="21">
        <f>-VLookups!$C$44</f>
        <v>-1500</v>
      </c>
      <c r="S7" s="19">
        <v>0</v>
      </c>
      <c r="T7" s="19">
        <v>0</v>
      </c>
      <c r="U7" s="9" t="s">
        <v>36</v>
      </c>
      <c r="V7" s="21">
        <f>V6-VLookups!$C$54</f>
        <v>-515</v>
      </c>
      <c r="W7" s="19">
        <v>0</v>
      </c>
      <c r="X7" s="19">
        <v>0</v>
      </c>
      <c r="Y7" s="19">
        <v>0</v>
      </c>
      <c r="Z7" s="19">
        <v>0</v>
      </c>
      <c r="AA7" s="19">
        <v>0</v>
      </c>
      <c r="AB7" s="20">
        <f t="shared" si="0"/>
        <v>-15</v>
      </c>
      <c r="AC7" s="20">
        <f t="shared" si="1"/>
        <v>4995.0083425925941</v>
      </c>
    </row>
    <row r="8" spans="1:31" x14ac:dyDescent="0.25">
      <c r="B8" s="9">
        <v>4</v>
      </c>
      <c r="C8" s="9">
        <f>23</f>
        <v>23</v>
      </c>
      <c r="D8" s="9">
        <v>4</v>
      </c>
      <c r="E8" s="9">
        <f>VLookups!$C$64</f>
        <v>2200</v>
      </c>
      <c r="F8" s="19">
        <v>0</v>
      </c>
      <c r="G8" s="19">
        <v>0</v>
      </c>
      <c r="H8" s="19">
        <v>0</v>
      </c>
      <c r="I8" s="19">
        <v>0</v>
      </c>
      <c r="J8" s="19">
        <v>0</v>
      </c>
      <c r="K8" s="21">
        <f>-VLookups!$C$22</f>
        <v>-200</v>
      </c>
      <c r="L8" s="19">
        <v>0</v>
      </c>
      <c r="M8" s="19">
        <v>0</v>
      </c>
      <c r="N8" s="9" t="s">
        <v>36</v>
      </c>
      <c r="O8" s="19">
        <v>0</v>
      </c>
      <c r="P8" s="19">
        <v>0</v>
      </c>
      <c r="Q8" s="9" t="s">
        <v>36</v>
      </c>
      <c r="R8" s="21">
        <f>-VLookups!$C$44</f>
        <v>-1500</v>
      </c>
      <c r="S8" s="19">
        <v>0</v>
      </c>
      <c r="T8" s="19">
        <v>0</v>
      </c>
      <c r="U8" s="9" t="s">
        <v>36</v>
      </c>
      <c r="V8" s="21">
        <f>V7-VLookups!$C$54</f>
        <v>-520</v>
      </c>
      <c r="W8" s="19">
        <v>0</v>
      </c>
      <c r="X8" s="19">
        <v>0</v>
      </c>
      <c r="Y8" s="19">
        <v>0</v>
      </c>
      <c r="Z8" s="19">
        <v>0</v>
      </c>
      <c r="AA8" s="19">
        <v>0</v>
      </c>
      <c r="AB8" s="20">
        <f t="shared" si="0"/>
        <v>-20</v>
      </c>
      <c r="AC8" s="20">
        <f t="shared" si="1"/>
        <v>4983.3333564969153</v>
      </c>
      <c r="AE8" s="6"/>
    </row>
    <row r="9" spans="1:31" x14ac:dyDescent="0.25">
      <c r="B9" s="9">
        <v>5</v>
      </c>
      <c r="C9" s="9">
        <f>23</f>
        <v>23</v>
      </c>
      <c r="D9" s="9">
        <v>5</v>
      </c>
      <c r="E9" s="9">
        <f>VLookups!$C$64</f>
        <v>2200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21">
        <f>-VLookups!$C$22</f>
        <v>-200</v>
      </c>
      <c r="L9" s="19">
        <v>0</v>
      </c>
      <c r="M9" s="19">
        <v>0</v>
      </c>
      <c r="N9" s="9" t="s">
        <v>36</v>
      </c>
      <c r="O9" s="19">
        <v>0</v>
      </c>
      <c r="P9" s="19">
        <v>0</v>
      </c>
      <c r="Q9" s="9" t="s">
        <v>36</v>
      </c>
      <c r="R9" s="21">
        <f>-VLookups!$C$44</f>
        <v>-1500</v>
      </c>
      <c r="S9" s="19">
        <v>0</v>
      </c>
      <c r="T9" s="19">
        <v>0</v>
      </c>
      <c r="U9" s="9" t="s">
        <v>36</v>
      </c>
      <c r="V9" s="21">
        <f>V8-VLookups!$C$54</f>
        <v>-525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20">
        <f t="shared" si="0"/>
        <v>-25</v>
      </c>
      <c r="AC9" s="20">
        <f t="shared" si="1"/>
        <v>4966.6389120910771</v>
      </c>
    </row>
    <row r="10" spans="1:31" x14ac:dyDescent="0.25">
      <c r="B10" s="9">
        <v>6</v>
      </c>
      <c r="C10" s="9">
        <f>23</f>
        <v>23</v>
      </c>
      <c r="D10" s="9">
        <v>6</v>
      </c>
      <c r="E10" s="9">
        <f>VLookups!$C$64</f>
        <v>2200</v>
      </c>
      <c r="F10" s="19">
        <v>0</v>
      </c>
      <c r="G10" s="19">
        <v>0</v>
      </c>
      <c r="H10" s="19">
        <v>0</v>
      </c>
      <c r="I10" s="19">
        <v>0</v>
      </c>
      <c r="J10" s="19">
        <v>0</v>
      </c>
      <c r="K10" s="21">
        <f>-VLookups!$C$22</f>
        <v>-200</v>
      </c>
      <c r="L10" s="19">
        <v>0</v>
      </c>
      <c r="M10" s="19">
        <v>0</v>
      </c>
      <c r="N10" s="9" t="s">
        <v>36</v>
      </c>
      <c r="O10" s="19">
        <v>0</v>
      </c>
      <c r="P10" s="19">
        <v>0</v>
      </c>
      <c r="Q10" s="9" t="s">
        <v>36</v>
      </c>
      <c r="R10" s="21">
        <f>-VLookups!$C$44</f>
        <v>-1500</v>
      </c>
      <c r="S10" s="19">
        <v>0</v>
      </c>
      <c r="T10" s="19">
        <v>0</v>
      </c>
      <c r="U10" s="9" t="s">
        <v>36</v>
      </c>
      <c r="V10" s="21">
        <f>V9-VLookups!$C$54</f>
        <v>-530</v>
      </c>
      <c r="W10" s="19">
        <v>0</v>
      </c>
      <c r="X10" s="19">
        <v>0</v>
      </c>
      <c r="Y10" s="19">
        <v>0</v>
      </c>
      <c r="Z10" s="19">
        <v>0</v>
      </c>
      <c r="AA10" s="19">
        <v>0</v>
      </c>
      <c r="AB10" s="20">
        <f t="shared" si="0"/>
        <v>-30</v>
      </c>
      <c r="AC10" s="20">
        <f t="shared" si="1"/>
        <v>4944.9166436112291</v>
      </c>
    </row>
    <row r="11" spans="1:31" x14ac:dyDescent="0.25">
      <c r="B11" s="9">
        <v>7</v>
      </c>
      <c r="C11" s="9">
        <f>23</f>
        <v>23</v>
      </c>
      <c r="D11" s="9">
        <v>7</v>
      </c>
      <c r="E11" s="9">
        <f>VLookups!$C$64</f>
        <v>2200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21">
        <f>-VLookups!$C$22</f>
        <v>-200</v>
      </c>
      <c r="L11" s="19">
        <v>0</v>
      </c>
      <c r="M11" s="19">
        <v>0</v>
      </c>
      <c r="N11" s="9" t="s">
        <v>36</v>
      </c>
      <c r="O11" s="19">
        <v>0</v>
      </c>
      <c r="P11" s="19">
        <v>0</v>
      </c>
      <c r="Q11" s="9" t="s">
        <v>36</v>
      </c>
      <c r="R11" s="21">
        <f>-VLookups!$C$44</f>
        <v>-1500</v>
      </c>
      <c r="S11" s="19">
        <v>0</v>
      </c>
      <c r="T11" s="19">
        <v>0</v>
      </c>
      <c r="U11" s="9" t="s">
        <v>36</v>
      </c>
      <c r="V11" s="21">
        <f>V10-VLookups!$C$54</f>
        <v>-535</v>
      </c>
      <c r="W11" s="19">
        <v>0</v>
      </c>
      <c r="X11" s="19">
        <v>0</v>
      </c>
      <c r="Y11" s="19">
        <v>0</v>
      </c>
      <c r="Z11" s="19">
        <v>0</v>
      </c>
      <c r="AA11" s="19">
        <v>0</v>
      </c>
      <c r="AB11" s="20">
        <f t="shared" si="0"/>
        <v>-35</v>
      </c>
      <c r="AC11" s="20">
        <f t="shared" si="1"/>
        <v>4918.1581713505811</v>
      </c>
    </row>
    <row r="12" spans="1:31" x14ac:dyDescent="0.25">
      <c r="B12" s="9">
        <v>8</v>
      </c>
      <c r="C12" s="9">
        <f>23</f>
        <v>23</v>
      </c>
      <c r="D12" s="9">
        <v>8</v>
      </c>
      <c r="E12" s="9">
        <f>VLookups!$C$64</f>
        <v>2200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21">
        <f>-VLookups!$C$22</f>
        <v>-200</v>
      </c>
      <c r="L12" s="19">
        <v>0</v>
      </c>
      <c r="M12" s="19">
        <v>0</v>
      </c>
      <c r="N12" s="9" t="s">
        <v>36</v>
      </c>
      <c r="O12" s="19">
        <v>0</v>
      </c>
      <c r="P12" s="19">
        <v>0</v>
      </c>
      <c r="Q12" s="9" t="s">
        <v>36</v>
      </c>
      <c r="R12" s="21">
        <f>-VLookups!$C$44</f>
        <v>-1500</v>
      </c>
      <c r="S12" s="19">
        <v>0</v>
      </c>
      <c r="T12" s="19">
        <v>0</v>
      </c>
      <c r="U12" s="9" t="s">
        <v>36</v>
      </c>
      <c r="V12" s="21">
        <f>V11-VLookups!$C$54</f>
        <v>-540</v>
      </c>
      <c r="W12" s="19">
        <v>0</v>
      </c>
      <c r="X12" s="19">
        <v>0</v>
      </c>
      <c r="Y12" s="19">
        <v>0</v>
      </c>
      <c r="Z12" s="19">
        <v>0</v>
      </c>
      <c r="AA12" s="19">
        <v>0</v>
      </c>
      <c r="AB12" s="20">
        <f t="shared" si="0"/>
        <v>-40</v>
      </c>
      <c r="AC12" s="20">
        <f t="shared" si="1"/>
        <v>4886.3551016361653</v>
      </c>
    </row>
    <row r="13" spans="1:31" x14ac:dyDescent="0.25">
      <c r="B13" s="9">
        <v>9</v>
      </c>
      <c r="C13" s="9">
        <f>23</f>
        <v>23</v>
      </c>
      <c r="D13" s="9">
        <v>9</v>
      </c>
      <c r="E13" s="9">
        <f>VLookups!$C$64</f>
        <v>2200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21">
        <f>-VLookups!$C$22</f>
        <v>-200</v>
      </c>
      <c r="L13" s="19">
        <v>0</v>
      </c>
      <c r="M13" s="19">
        <v>0</v>
      </c>
      <c r="N13" s="9" t="s">
        <v>36</v>
      </c>
      <c r="O13" s="19">
        <v>0</v>
      </c>
      <c r="P13" s="19">
        <v>0</v>
      </c>
      <c r="Q13" s="9" t="s">
        <v>36</v>
      </c>
      <c r="R13" s="21">
        <f>-VLookups!$C$44</f>
        <v>-1500</v>
      </c>
      <c r="S13" s="19">
        <v>0</v>
      </c>
      <c r="T13" s="19">
        <v>0</v>
      </c>
      <c r="U13" s="9" t="s">
        <v>36</v>
      </c>
      <c r="V13" s="21">
        <f>V12-VLookups!$C$54</f>
        <v>-545</v>
      </c>
      <c r="W13" s="19">
        <v>0</v>
      </c>
      <c r="X13" s="19">
        <v>0</v>
      </c>
      <c r="Y13" s="19">
        <v>0</v>
      </c>
      <c r="Z13" s="19">
        <v>0</v>
      </c>
      <c r="AA13" s="19">
        <v>0</v>
      </c>
      <c r="AB13" s="20">
        <f t="shared" si="0"/>
        <v>-45</v>
      </c>
      <c r="AC13" s="20">
        <f t="shared" si="1"/>
        <v>4849.499026805559</v>
      </c>
    </row>
    <row r="14" spans="1:31" x14ac:dyDescent="0.25">
      <c r="B14" s="9">
        <v>10</v>
      </c>
      <c r="C14" s="9">
        <f>23</f>
        <v>23</v>
      </c>
      <c r="D14" s="9">
        <v>10</v>
      </c>
      <c r="E14" s="9">
        <f>VLookups!$C$64</f>
        <v>2200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21">
        <f>-VLookups!$C$22</f>
        <v>-200</v>
      </c>
      <c r="L14" s="19">
        <v>0</v>
      </c>
      <c r="M14" s="19">
        <v>0</v>
      </c>
      <c r="N14" s="9" t="s">
        <v>36</v>
      </c>
      <c r="O14" s="19">
        <v>0</v>
      </c>
      <c r="P14" s="19">
        <v>0</v>
      </c>
      <c r="Q14" s="9" t="s">
        <v>36</v>
      </c>
      <c r="R14" s="21">
        <f>-VLookups!$C$44</f>
        <v>-1500</v>
      </c>
      <c r="S14" s="19">
        <v>0</v>
      </c>
      <c r="T14" s="19">
        <v>0</v>
      </c>
      <c r="U14" s="9" t="s">
        <v>36</v>
      </c>
      <c r="V14" s="21">
        <f>V13-VLookups!$C$54</f>
        <v>-550</v>
      </c>
      <c r="W14" s="19">
        <v>0</v>
      </c>
      <c r="X14" s="19">
        <v>0</v>
      </c>
      <c r="Y14" s="19">
        <v>0</v>
      </c>
      <c r="Z14" s="19">
        <v>0</v>
      </c>
      <c r="AA14" s="19">
        <v>0</v>
      </c>
      <c r="AB14" s="20">
        <f t="shared" si="0"/>
        <v>-50</v>
      </c>
      <c r="AC14" s="20">
        <f t="shared" si="1"/>
        <v>4807.5815251835684</v>
      </c>
    </row>
    <row r="15" spans="1:31" x14ac:dyDescent="0.25">
      <c r="B15" s="9">
        <v>11</v>
      </c>
      <c r="C15" s="9">
        <f>23</f>
        <v>23</v>
      </c>
      <c r="D15" s="9">
        <v>11</v>
      </c>
      <c r="E15" s="9">
        <f>VLookups!$C$64</f>
        <v>2200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21">
        <f>-VLookups!$C$22</f>
        <v>-200</v>
      </c>
      <c r="L15" s="19">
        <v>0</v>
      </c>
      <c r="M15" s="19">
        <v>0</v>
      </c>
      <c r="N15" s="9" t="s">
        <v>36</v>
      </c>
      <c r="O15" s="19">
        <v>0</v>
      </c>
      <c r="P15" s="19">
        <v>0</v>
      </c>
      <c r="Q15" s="9" t="s">
        <v>36</v>
      </c>
      <c r="R15" s="21">
        <f>-VLookups!$C$44</f>
        <v>-1500</v>
      </c>
      <c r="S15" s="19">
        <v>0</v>
      </c>
      <c r="T15" s="19">
        <v>0</v>
      </c>
      <c r="U15" s="9" t="s">
        <v>36</v>
      </c>
      <c r="V15" s="21">
        <f>V14-VLookups!$C$54</f>
        <v>-555</v>
      </c>
      <c r="W15" s="19">
        <v>0</v>
      </c>
      <c r="X15" s="19">
        <v>0</v>
      </c>
      <c r="Y15" s="19">
        <v>0</v>
      </c>
      <c r="Z15" s="19">
        <v>0</v>
      </c>
      <c r="AA15" s="19">
        <v>0</v>
      </c>
      <c r="AB15" s="20">
        <f t="shared" si="0"/>
        <v>-55</v>
      </c>
      <c r="AC15" s="20">
        <f t="shared" si="1"/>
        <v>4760.5941610588743</v>
      </c>
    </row>
    <row r="16" spans="1:31" x14ac:dyDescent="0.25">
      <c r="B16" s="9">
        <v>12</v>
      </c>
      <c r="C16" s="9">
        <f>C4+1</f>
        <v>24</v>
      </c>
      <c r="D16" s="9">
        <f>D4</f>
        <v>0</v>
      </c>
      <c r="E16" s="9">
        <f>VLookups!$C$64</f>
        <v>2200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21">
        <f>-VLookups!$C$22</f>
        <v>-200</v>
      </c>
      <c r="L16" s="19">
        <v>0</v>
      </c>
      <c r="M16" s="19">
        <v>0</v>
      </c>
      <c r="N16" s="9" t="s">
        <v>36</v>
      </c>
      <c r="O16" s="19">
        <v>0</v>
      </c>
      <c r="P16" s="19">
        <v>0</v>
      </c>
      <c r="Q16" s="9" t="s">
        <v>36</v>
      </c>
      <c r="R16" s="21">
        <f>R4*(1+VLookups!$C$45)</f>
        <v>-1591.5</v>
      </c>
      <c r="S16" s="19">
        <v>0</v>
      </c>
      <c r="T16" s="19">
        <v>0</v>
      </c>
      <c r="U16" s="9" t="s">
        <v>36</v>
      </c>
      <c r="V16" s="21">
        <f>V15-VLookups!$C$54</f>
        <v>-560</v>
      </c>
      <c r="W16" s="19">
        <v>0</v>
      </c>
      <c r="X16" s="19">
        <v>0</v>
      </c>
      <c r="Y16" s="19">
        <v>0</v>
      </c>
      <c r="Z16" s="19">
        <v>0</v>
      </c>
      <c r="AA16" s="19">
        <v>0</v>
      </c>
      <c r="AB16" s="20">
        <f t="shared" si="0"/>
        <v>-151.5</v>
      </c>
      <c r="AC16" s="20">
        <f t="shared" si="1"/>
        <v>4617.0284846606392</v>
      </c>
    </row>
    <row r="17" spans="2:29" x14ac:dyDescent="0.25">
      <c r="B17" s="9">
        <v>13</v>
      </c>
      <c r="C17" s="9">
        <f t="shared" ref="C17:C80" si="2">C5+1</f>
        <v>24</v>
      </c>
      <c r="D17" s="9">
        <f>D5</f>
        <v>1</v>
      </c>
      <c r="E17" s="9">
        <f>VLookups!$C$64</f>
        <v>2200</v>
      </c>
      <c r="F17" s="19">
        <v>0</v>
      </c>
      <c r="G17" s="19">
        <v>0</v>
      </c>
      <c r="H17" s="19">
        <v>0</v>
      </c>
      <c r="I17" s="19">
        <v>0</v>
      </c>
      <c r="J17" s="19">
        <v>0</v>
      </c>
      <c r="K17" s="21">
        <f>-VLookups!$C$22</f>
        <v>-200</v>
      </c>
      <c r="L17" s="19">
        <v>0</v>
      </c>
      <c r="M17" s="19">
        <v>0</v>
      </c>
      <c r="N17" s="9" t="s">
        <v>36</v>
      </c>
      <c r="O17" s="19">
        <v>0</v>
      </c>
      <c r="P17" s="19">
        <v>0</v>
      </c>
      <c r="Q17" s="9" t="s">
        <v>36</v>
      </c>
      <c r="R17" s="21">
        <f>R5*(1+VLookups!$C$45)</f>
        <v>-1591.5</v>
      </c>
      <c r="S17" s="19">
        <v>0</v>
      </c>
      <c r="T17" s="19">
        <v>0</v>
      </c>
      <c r="U17" s="9" t="s">
        <v>36</v>
      </c>
      <c r="V17" s="21">
        <f>V16-VLookups!$C$54</f>
        <v>-565</v>
      </c>
      <c r="W17" s="19">
        <v>0</v>
      </c>
      <c r="X17" s="19">
        <v>0</v>
      </c>
      <c r="Y17" s="19">
        <v>0</v>
      </c>
      <c r="Z17" s="19">
        <v>0</v>
      </c>
      <c r="AA17" s="19">
        <v>0</v>
      </c>
      <c r="AB17" s="20">
        <f t="shared" si="0"/>
        <v>-156.5</v>
      </c>
      <c r="AC17" s="20">
        <f t="shared" si="1"/>
        <v>4468.2235321350736</v>
      </c>
    </row>
    <row r="18" spans="2:29" x14ac:dyDescent="0.25">
      <c r="B18" s="9">
        <v>14</v>
      </c>
      <c r="C18" s="9">
        <f t="shared" si="2"/>
        <v>24</v>
      </c>
      <c r="D18" s="9">
        <f t="shared" ref="D18:D81" si="3">D6</f>
        <v>2</v>
      </c>
      <c r="E18" s="9">
        <f>VLookups!$C$64</f>
        <v>2200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21">
        <f>-VLookups!$C$22</f>
        <v>-200</v>
      </c>
      <c r="L18" s="19">
        <v>0</v>
      </c>
      <c r="M18" s="19">
        <v>0</v>
      </c>
      <c r="N18" s="9" t="s">
        <v>36</v>
      </c>
      <c r="O18" s="19">
        <v>0</v>
      </c>
      <c r="P18" s="19">
        <v>0</v>
      </c>
      <c r="Q18" s="9" t="s">
        <v>36</v>
      </c>
      <c r="R18" s="21">
        <f>R6*(1+VLookups!$C$45)</f>
        <v>-1591.5</v>
      </c>
      <c r="S18" s="19">
        <v>0</v>
      </c>
      <c r="T18" s="19">
        <v>0</v>
      </c>
      <c r="U18" s="9" t="s">
        <v>36</v>
      </c>
      <c r="V18" s="21">
        <f>V17-VLookups!$C$54</f>
        <v>-570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20">
        <f t="shared" si="0"/>
        <v>-161.5</v>
      </c>
      <c r="AC18" s="20">
        <f t="shared" si="1"/>
        <v>4314.1705713552992</v>
      </c>
    </row>
    <row r="19" spans="2:29" x14ac:dyDescent="0.25">
      <c r="B19" s="9">
        <v>15</v>
      </c>
      <c r="C19" s="9">
        <f t="shared" si="2"/>
        <v>24</v>
      </c>
      <c r="D19" s="9">
        <f t="shared" si="3"/>
        <v>3</v>
      </c>
      <c r="E19" s="9">
        <f>VLookups!$C$64</f>
        <v>2200</v>
      </c>
      <c r="F19" s="19">
        <v>0</v>
      </c>
      <c r="G19" s="19">
        <v>0</v>
      </c>
      <c r="H19" s="19">
        <v>0</v>
      </c>
      <c r="I19" s="19">
        <v>0</v>
      </c>
      <c r="J19" s="19">
        <v>0</v>
      </c>
      <c r="K19" s="21">
        <f>-VLookups!$C$22</f>
        <v>-200</v>
      </c>
      <c r="L19" s="19">
        <v>0</v>
      </c>
      <c r="M19" s="19">
        <v>0</v>
      </c>
      <c r="N19" s="9" t="s">
        <v>36</v>
      </c>
      <c r="O19" s="19">
        <v>0</v>
      </c>
      <c r="P19" s="19">
        <v>0</v>
      </c>
      <c r="Q19" s="9" t="s">
        <v>36</v>
      </c>
      <c r="R19" s="21">
        <f>R7*(1+VLookups!$C$45)</f>
        <v>-1591.5</v>
      </c>
      <c r="S19" s="19">
        <v>0</v>
      </c>
      <c r="T19" s="19">
        <v>0</v>
      </c>
      <c r="U19" s="9" t="s">
        <v>36</v>
      </c>
      <c r="V19" s="21">
        <f>V18-VLookups!$C$54</f>
        <v>-575</v>
      </c>
      <c r="W19" s="19">
        <v>0</v>
      </c>
      <c r="X19" s="19">
        <v>0</v>
      </c>
      <c r="Y19" s="19">
        <v>0</v>
      </c>
      <c r="Z19" s="19">
        <v>0</v>
      </c>
      <c r="AA19" s="19">
        <v>0</v>
      </c>
      <c r="AB19" s="20">
        <f t="shared" si="0"/>
        <v>-166.5</v>
      </c>
      <c r="AC19" s="20">
        <f t="shared" si="1"/>
        <v>4154.8608556408917</v>
      </c>
    </row>
    <row r="20" spans="2:29" x14ac:dyDescent="0.25">
      <c r="B20" s="9">
        <v>16</v>
      </c>
      <c r="C20" s="9">
        <f t="shared" si="2"/>
        <v>24</v>
      </c>
      <c r="D20" s="9">
        <f t="shared" si="3"/>
        <v>4</v>
      </c>
      <c r="E20" s="9">
        <f>VLookups!$C$64</f>
        <v>2200</v>
      </c>
      <c r="F20" s="19">
        <v>0</v>
      </c>
      <c r="G20" s="19">
        <v>0</v>
      </c>
      <c r="H20" s="19">
        <v>0</v>
      </c>
      <c r="I20" s="19">
        <v>0</v>
      </c>
      <c r="J20" s="19">
        <v>0</v>
      </c>
      <c r="K20" s="21">
        <f>-VLookups!$C$22</f>
        <v>-200</v>
      </c>
      <c r="L20" s="19">
        <v>0</v>
      </c>
      <c r="M20" s="19">
        <v>0</v>
      </c>
      <c r="N20" s="9" t="s">
        <v>36</v>
      </c>
      <c r="O20" s="19">
        <v>0</v>
      </c>
      <c r="P20" s="19">
        <v>0</v>
      </c>
      <c r="Q20" s="9" t="s">
        <v>36</v>
      </c>
      <c r="R20" s="21">
        <f>R8*(1+VLookups!$C$45)</f>
        <v>-1591.5</v>
      </c>
      <c r="S20" s="19">
        <v>0</v>
      </c>
      <c r="T20" s="19">
        <v>0</v>
      </c>
      <c r="U20" s="9" t="s">
        <v>36</v>
      </c>
      <c r="V20" s="21">
        <f>V19-VLookups!$C$54</f>
        <v>-580</v>
      </c>
      <c r="W20" s="19">
        <v>0</v>
      </c>
      <c r="X20" s="19">
        <v>0</v>
      </c>
      <c r="Y20" s="19">
        <v>0</v>
      </c>
      <c r="Z20" s="19">
        <v>0</v>
      </c>
      <c r="AA20" s="19">
        <v>0</v>
      </c>
      <c r="AB20" s="20">
        <f t="shared" si="0"/>
        <v>-171.5</v>
      </c>
      <c r="AC20" s="20">
        <f t="shared" si="1"/>
        <v>3990.2856237336264</v>
      </c>
    </row>
    <row r="21" spans="2:29" x14ac:dyDescent="0.25">
      <c r="B21" s="9">
        <v>17</v>
      </c>
      <c r="C21" s="9">
        <f t="shared" si="2"/>
        <v>24</v>
      </c>
      <c r="D21" s="9">
        <f t="shared" si="3"/>
        <v>5</v>
      </c>
      <c r="E21" s="9">
        <f>VLookups!$C$64</f>
        <v>2200</v>
      </c>
      <c r="F21" s="19">
        <v>0</v>
      </c>
      <c r="G21" s="19">
        <v>0</v>
      </c>
      <c r="H21" s="19">
        <v>0</v>
      </c>
      <c r="I21" s="19">
        <v>0</v>
      </c>
      <c r="J21" s="19">
        <v>0</v>
      </c>
      <c r="K21" s="21">
        <f>-VLookups!$C$22</f>
        <v>-200</v>
      </c>
      <c r="L21" s="19">
        <v>0</v>
      </c>
      <c r="M21" s="19">
        <v>0</v>
      </c>
      <c r="N21" s="9" t="s">
        <v>36</v>
      </c>
      <c r="O21" s="19">
        <v>0</v>
      </c>
      <c r="P21" s="19">
        <v>0</v>
      </c>
      <c r="Q21" s="9" t="s">
        <v>36</v>
      </c>
      <c r="R21" s="21">
        <f>R9*(1+VLookups!$C$45)</f>
        <v>-1591.5</v>
      </c>
      <c r="S21" s="19">
        <v>0</v>
      </c>
      <c r="T21" s="19">
        <v>0</v>
      </c>
      <c r="U21" s="9" t="s">
        <v>36</v>
      </c>
      <c r="V21" s="21">
        <f>V20-VLookups!$C$54</f>
        <v>-585</v>
      </c>
      <c r="W21" s="19">
        <v>0</v>
      </c>
      <c r="X21" s="19">
        <v>0</v>
      </c>
      <c r="Y21" s="19">
        <v>0</v>
      </c>
      <c r="Z21" s="19">
        <v>0</v>
      </c>
      <c r="AA21" s="19">
        <v>0</v>
      </c>
      <c r="AB21" s="20">
        <f t="shared" si="0"/>
        <v>-176.5</v>
      </c>
      <c r="AC21" s="20">
        <f t="shared" si="1"/>
        <v>3820.4360997731824</v>
      </c>
    </row>
    <row r="22" spans="2:29" x14ac:dyDescent="0.25">
      <c r="B22" s="9">
        <v>18</v>
      </c>
      <c r="C22" s="9">
        <f t="shared" si="2"/>
        <v>24</v>
      </c>
      <c r="D22" s="9">
        <f t="shared" si="3"/>
        <v>6</v>
      </c>
      <c r="E22" s="9">
        <f>VLookups!$C$64</f>
        <v>2200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21">
        <f>-VLookups!$C$22</f>
        <v>-200</v>
      </c>
      <c r="L22" s="19">
        <v>0</v>
      </c>
      <c r="M22" s="19">
        <v>0</v>
      </c>
      <c r="N22" s="9" t="s">
        <v>36</v>
      </c>
      <c r="O22" s="19">
        <v>0</v>
      </c>
      <c r="P22" s="19">
        <v>0</v>
      </c>
      <c r="Q22" s="9" t="s">
        <v>36</v>
      </c>
      <c r="R22" s="21">
        <f>R10*(1+VLookups!$C$45)</f>
        <v>-1591.5</v>
      </c>
      <c r="S22" s="19">
        <v>0</v>
      </c>
      <c r="T22" s="19">
        <v>0</v>
      </c>
      <c r="U22" s="9" t="s">
        <v>36</v>
      </c>
      <c r="V22" s="21">
        <f>V21-VLookups!$C$54</f>
        <v>-590</v>
      </c>
      <c r="W22" s="19">
        <v>0</v>
      </c>
      <c r="X22" s="19">
        <v>0</v>
      </c>
      <c r="Y22" s="19">
        <v>0</v>
      </c>
      <c r="Z22" s="19">
        <v>0</v>
      </c>
      <c r="AA22" s="19">
        <v>0</v>
      </c>
      <c r="AB22" s="20">
        <f t="shared" si="0"/>
        <v>-181.5</v>
      </c>
      <c r="AC22" s="20">
        <f t="shared" si="1"/>
        <v>3645.3034932728046</v>
      </c>
    </row>
    <row r="23" spans="2:29" x14ac:dyDescent="0.25">
      <c r="B23" s="9">
        <v>19</v>
      </c>
      <c r="C23" s="9">
        <f t="shared" si="2"/>
        <v>24</v>
      </c>
      <c r="D23" s="9">
        <f t="shared" si="3"/>
        <v>7</v>
      </c>
      <c r="E23" s="9">
        <f>VLookups!$C$64</f>
        <v>2200</v>
      </c>
      <c r="F23" s="19">
        <v>0</v>
      </c>
      <c r="G23" s="19">
        <v>0</v>
      </c>
      <c r="H23" s="19">
        <v>0</v>
      </c>
      <c r="I23" s="19">
        <v>0</v>
      </c>
      <c r="J23" s="19">
        <v>0</v>
      </c>
      <c r="K23" s="21">
        <f>-VLookups!$C$22</f>
        <v>-200</v>
      </c>
      <c r="L23" s="19">
        <v>0</v>
      </c>
      <c r="M23" s="19">
        <v>0</v>
      </c>
      <c r="N23" s="9" t="s">
        <v>36</v>
      </c>
      <c r="O23" s="19">
        <v>0</v>
      </c>
      <c r="P23" s="19">
        <v>0</v>
      </c>
      <c r="Q23" s="9" t="s">
        <v>36</v>
      </c>
      <c r="R23" s="21">
        <f>R11*(1+VLookups!$C$45)</f>
        <v>-1591.5</v>
      </c>
      <c r="S23" s="19">
        <v>0</v>
      </c>
      <c r="T23" s="19">
        <v>0</v>
      </c>
      <c r="U23" s="9" t="s">
        <v>36</v>
      </c>
      <c r="V23" s="21">
        <f>V22-VLookups!$C$54</f>
        <v>-595</v>
      </c>
      <c r="W23" s="19">
        <v>0</v>
      </c>
      <c r="X23" s="19">
        <v>0</v>
      </c>
      <c r="Y23" s="19">
        <v>0</v>
      </c>
      <c r="Z23" s="19">
        <v>0</v>
      </c>
      <c r="AA23" s="19">
        <v>0</v>
      </c>
      <c r="AB23" s="20">
        <f t="shared" si="0"/>
        <v>-186.5</v>
      </c>
      <c r="AC23" s="20">
        <f t="shared" si="1"/>
        <v>3464.8789990949263</v>
      </c>
    </row>
    <row r="24" spans="2:29" x14ac:dyDescent="0.25">
      <c r="B24" s="9">
        <v>20</v>
      </c>
      <c r="C24" s="9">
        <f t="shared" si="2"/>
        <v>24</v>
      </c>
      <c r="D24" s="9">
        <f t="shared" si="3"/>
        <v>8</v>
      </c>
      <c r="E24" s="9">
        <f>VLookups!$C$64</f>
        <v>2200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21">
        <f>-VLookups!$C$22</f>
        <v>-200</v>
      </c>
      <c r="L24" s="19">
        <v>0</v>
      </c>
      <c r="M24" s="19">
        <v>0</v>
      </c>
      <c r="N24" s="9" t="s">
        <v>36</v>
      </c>
      <c r="O24" s="19">
        <v>0</v>
      </c>
      <c r="P24" s="19">
        <v>0</v>
      </c>
      <c r="Q24" s="9" t="s">
        <v>36</v>
      </c>
      <c r="R24" s="21">
        <f>R12*(1+VLookups!$C$45)</f>
        <v>-1591.5</v>
      </c>
      <c r="S24" s="19">
        <v>0</v>
      </c>
      <c r="T24" s="19">
        <v>0</v>
      </c>
      <c r="U24" s="9" t="s">
        <v>36</v>
      </c>
      <c r="V24" s="21">
        <f>V23-VLookups!$C$54</f>
        <v>-600</v>
      </c>
      <c r="W24" s="19">
        <v>0</v>
      </c>
      <c r="X24" s="19">
        <v>0</v>
      </c>
      <c r="Y24" s="19">
        <v>0</v>
      </c>
      <c r="Z24" s="19">
        <v>0</v>
      </c>
      <c r="AA24" s="19">
        <v>0</v>
      </c>
      <c r="AB24" s="20">
        <f t="shared" si="0"/>
        <v>-191.5</v>
      </c>
      <c r="AC24" s="20">
        <f t="shared" si="1"/>
        <v>3279.1537974267512</v>
      </c>
    </row>
    <row r="25" spans="2:29" x14ac:dyDescent="0.25">
      <c r="B25" s="9">
        <v>21</v>
      </c>
      <c r="C25" s="9">
        <f t="shared" si="2"/>
        <v>24</v>
      </c>
      <c r="D25" s="9">
        <f t="shared" si="3"/>
        <v>9</v>
      </c>
      <c r="E25" s="9">
        <f>VLookups!$C$64</f>
        <v>2200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21">
        <f>-VLookups!$C$22</f>
        <v>-200</v>
      </c>
      <c r="L25" s="19">
        <v>0</v>
      </c>
      <c r="M25" s="19">
        <v>0</v>
      </c>
      <c r="N25" s="9" t="s">
        <v>36</v>
      </c>
      <c r="O25" s="19">
        <v>0</v>
      </c>
      <c r="P25" s="19">
        <v>0</v>
      </c>
      <c r="Q25" s="9" t="s">
        <v>36</v>
      </c>
      <c r="R25" s="21">
        <f>R13*(1+VLookups!$C$45)</f>
        <v>-1591.5</v>
      </c>
      <c r="S25" s="19">
        <v>0</v>
      </c>
      <c r="T25" s="19">
        <v>0</v>
      </c>
      <c r="U25" s="9" t="s">
        <v>36</v>
      </c>
      <c r="V25" s="21">
        <f>V24-VLookups!$C$54</f>
        <v>-605</v>
      </c>
      <c r="W25" s="19">
        <v>0</v>
      </c>
      <c r="X25" s="19">
        <v>0</v>
      </c>
      <c r="Y25" s="19">
        <v>0</v>
      </c>
      <c r="Z25" s="19">
        <v>0</v>
      </c>
      <c r="AA25" s="19">
        <v>0</v>
      </c>
      <c r="AB25" s="20">
        <f t="shared" si="0"/>
        <v>-196.5</v>
      </c>
      <c r="AC25" s="20">
        <f t="shared" si="1"/>
        <v>3088.1190537557959</v>
      </c>
    </row>
    <row r="26" spans="2:29" x14ac:dyDescent="0.25">
      <c r="B26" s="9">
        <v>22</v>
      </c>
      <c r="C26" s="9">
        <f t="shared" si="2"/>
        <v>24</v>
      </c>
      <c r="D26" s="9">
        <f t="shared" si="3"/>
        <v>10</v>
      </c>
      <c r="E26" s="9">
        <f>VLookups!$C$64</f>
        <v>2200</v>
      </c>
      <c r="F26" s="19">
        <v>0</v>
      </c>
      <c r="G26" s="19">
        <v>0</v>
      </c>
      <c r="H26" s="19">
        <v>0</v>
      </c>
      <c r="I26" s="19">
        <v>0</v>
      </c>
      <c r="J26" s="19">
        <v>0</v>
      </c>
      <c r="K26" s="21">
        <f>-VLookups!$C$22</f>
        <v>-200</v>
      </c>
      <c r="L26" s="19">
        <v>0</v>
      </c>
      <c r="M26" s="19">
        <v>0</v>
      </c>
      <c r="N26" s="9" t="s">
        <v>36</v>
      </c>
      <c r="O26" s="19">
        <v>0</v>
      </c>
      <c r="P26" s="19">
        <v>0</v>
      </c>
      <c r="Q26" s="9" t="s">
        <v>36</v>
      </c>
      <c r="R26" s="21">
        <f>R14*(1+VLookups!$C$45)</f>
        <v>-1591.5</v>
      </c>
      <c r="S26" s="19">
        <v>0</v>
      </c>
      <c r="T26" s="19">
        <v>0</v>
      </c>
      <c r="U26" s="9" t="s">
        <v>36</v>
      </c>
      <c r="V26" s="21">
        <f>V25-VLookups!$C$54</f>
        <v>-610</v>
      </c>
      <c r="W26" s="19">
        <v>0</v>
      </c>
      <c r="X26" s="19">
        <v>0</v>
      </c>
      <c r="Y26" s="19">
        <v>0</v>
      </c>
      <c r="Z26" s="19">
        <v>0</v>
      </c>
      <c r="AA26" s="19">
        <v>0</v>
      </c>
      <c r="AB26" s="20">
        <f t="shared" si="0"/>
        <v>-201.5</v>
      </c>
      <c r="AC26" s="20">
        <f t="shared" si="1"/>
        <v>2891.765918845389</v>
      </c>
    </row>
    <row r="27" spans="2:29" x14ac:dyDescent="0.25">
      <c r="B27" s="9">
        <v>23</v>
      </c>
      <c r="C27" s="9">
        <f t="shared" si="2"/>
        <v>24</v>
      </c>
      <c r="D27" s="9">
        <f t="shared" si="3"/>
        <v>11</v>
      </c>
      <c r="E27" s="9">
        <f>VLookups!$C$64</f>
        <v>2200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21">
        <f>-VLookups!$C$22</f>
        <v>-200</v>
      </c>
      <c r="L27" s="19">
        <v>0</v>
      </c>
      <c r="M27" s="19">
        <v>0</v>
      </c>
      <c r="N27" s="9" t="s">
        <v>36</v>
      </c>
      <c r="O27" s="19">
        <v>0</v>
      </c>
      <c r="P27" s="19">
        <v>0</v>
      </c>
      <c r="Q27" s="9" t="s">
        <v>36</v>
      </c>
      <c r="R27" s="21">
        <f>R15*(1+VLookups!$C$45)</f>
        <v>-1591.5</v>
      </c>
      <c r="S27" s="19">
        <v>0</v>
      </c>
      <c r="T27" s="19">
        <v>0</v>
      </c>
      <c r="U27" s="9" t="s">
        <v>36</v>
      </c>
      <c r="V27" s="21">
        <f>V26-VLookups!$C$54</f>
        <v>-615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20">
        <f t="shared" si="0"/>
        <v>-206.5</v>
      </c>
      <c r="AC27" s="20">
        <f t="shared" si="1"/>
        <v>2690.0855287101313</v>
      </c>
    </row>
    <row r="28" spans="2:29" x14ac:dyDescent="0.25">
      <c r="B28" s="9">
        <v>24</v>
      </c>
      <c r="C28" s="9">
        <f t="shared" si="2"/>
        <v>25</v>
      </c>
      <c r="D28" s="9">
        <f t="shared" si="3"/>
        <v>0</v>
      </c>
      <c r="E28" s="9">
        <f>VLookups!C9</f>
        <v>9899.9999999999982</v>
      </c>
      <c r="F28" s="19">
        <v>0</v>
      </c>
      <c r="G28" s="19">
        <v>0</v>
      </c>
      <c r="H28" s="20">
        <f>(-VLookups!$C$13)*(E28+F28/2)</f>
        <v>-2880.8999999999996</v>
      </c>
      <c r="I28" s="19">
        <v>0</v>
      </c>
      <c r="J28" s="19">
        <v>0</v>
      </c>
      <c r="K28" s="21">
        <f>-VLookups!$C$23</f>
        <v>-400</v>
      </c>
      <c r="L28" s="19">
        <v>0</v>
      </c>
      <c r="M28" s="19">
        <v>0</v>
      </c>
      <c r="N28" s="9" t="s">
        <v>36</v>
      </c>
      <c r="O28" s="19">
        <v>0</v>
      </c>
      <c r="P28" s="19">
        <v>0</v>
      </c>
      <c r="Q28" s="9" t="s">
        <v>36</v>
      </c>
      <c r="R28" s="21">
        <f>R16*(1+VLookups!$C$45)</f>
        <v>-1688.5815</v>
      </c>
      <c r="S28" s="19">
        <v>0</v>
      </c>
      <c r="T28" s="19">
        <v>0</v>
      </c>
      <c r="U28" s="9" t="s">
        <v>36</v>
      </c>
      <c r="V28" s="21">
        <f>V27-VLookups!$C$54</f>
        <v>-620</v>
      </c>
      <c r="W28" s="19">
        <v>0</v>
      </c>
      <c r="X28" s="19">
        <v>0</v>
      </c>
      <c r="Y28" s="19">
        <v>0</v>
      </c>
      <c r="Z28" s="19">
        <v>0</v>
      </c>
      <c r="AA28" s="19">
        <v>0</v>
      </c>
      <c r="AB28" s="20">
        <f t="shared" si="0"/>
        <v>4310.5184999999983</v>
      </c>
      <c r="AC28" s="20">
        <f t="shared" si="1"/>
        <v>7005.0875045913126</v>
      </c>
    </row>
    <row r="29" spans="2:29" x14ac:dyDescent="0.25">
      <c r="B29" s="9">
        <v>25</v>
      </c>
      <c r="C29" s="9">
        <f t="shared" si="2"/>
        <v>25</v>
      </c>
      <c r="D29" s="9">
        <f t="shared" si="3"/>
        <v>1</v>
      </c>
      <c r="E29" s="20">
        <f>VLookups!$C$7</f>
        <v>9166.6666666666661</v>
      </c>
      <c r="F29" s="20">
        <f>-E29*VLookups!$C$10*2</f>
        <v>-550</v>
      </c>
      <c r="G29" s="19">
        <v>0</v>
      </c>
      <c r="H29" s="20">
        <f>(-VLookups!$C$13)*(E29+F29/2)</f>
        <v>-2587.4750000000004</v>
      </c>
      <c r="I29" s="20">
        <f>-PMT(VLookups!$C$16/12,180,-FV(VLookups!$C$16/12,72,,-VLookups!$C$15))</f>
        <v>-1244.1079432345916</v>
      </c>
      <c r="J29" s="20">
        <f>-PMT(VLookups!$C$20/12,180,-FV(VLookups!$C$20/12,24,,-VLookups!$C$19))</f>
        <v>-499.96299892623148</v>
      </c>
      <c r="K29" s="21">
        <f>K28-VLookups!$C$24</f>
        <v>-403</v>
      </c>
      <c r="L29" s="19">
        <v>0</v>
      </c>
      <c r="M29" s="19">
        <v>0</v>
      </c>
      <c r="N29" s="9" t="s">
        <v>36</v>
      </c>
      <c r="O29" s="19">
        <v>0</v>
      </c>
      <c r="P29" s="19">
        <v>0</v>
      </c>
      <c r="Q29" s="9" t="s">
        <v>36</v>
      </c>
      <c r="R29" s="21">
        <f>R17*(1+VLookups!$C$45)</f>
        <v>-1688.5815</v>
      </c>
      <c r="S29" s="19">
        <v>0</v>
      </c>
      <c r="T29" s="19">
        <v>0</v>
      </c>
      <c r="U29" s="9" t="s">
        <v>36</v>
      </c>
      <c r="V29" s="21">
        <f>V28-VLookups!$C$54</f>
        <v>-625</v>
      </c>
      <c r="W29" s="19">
        <v>0</v>
      </c>
      <c r="X29" s="19">
        <v>0</v>
      </c>
      <c r="Y29" s="20">
        <f>-VLookups!$C$56</f>
        <v>-150</v>
      </c>
      <c r="Z29" s="20">
        <f>-E29*VLookups!$J$3</f>
        <v>-366.66666666666663</v>
      </c>
      <c r="AA29" s="19">
        <v>0</v>
      </c>
      <c r="AB29" s="20">
        <f t="shared" si="0"/>
        <v>1326.8725578391759</v>
      </c>
      <c r="AC29" s="20">
        <f t="shared" si="1"/>
        <v>8343.6352082714729</v>
      </c>
    </row>
    <row r="30" spans="2:29" x14ac:dyDescent="0.25">
      <c r="B30" s="9">
        <v>26</v>
      </c>
      <c r="C30" s="9">
        <f t="shared" si="2"/>
        <v>25</v>
      </c>
      <c r="D30" s="9">
        <f t="shared" si="3"/>
        <v>2</v>
      </c>
      <c r="E30" s="20">
        <f>VLookups!$C$7</f>
        <v>9166.6666666666661</v>
      </c>
      <c r="F30" s="20">
        <f>-E30*VLookups!$C$10*2</f>
        <v>-550</v>
      </c>
      <c r="G30" s="19">
        <v>0</v>
      </c>
      <c r="H30" s="20">
        <f>(-VLookups!$C$13)*(E30+F30/2)</f>
        <v>-2587.4750000000004</v>
      </c>
      <c r="I30" s="20">
        <f>-PMT(VLookups!$C$16/12,180,-FV(VLookups!$C$16/12,72,,-VLookups!$C$15))</f>
        <v>-1244.1079432345916</v>
      </c>
      <c r="J30" s="20">
        <f>-PMT(VLookups!$C$20/12,180,-FV(VLookups!$C$20/12,24,,-VLookups!$C$19))</f>
        <v>-499.96299892623148</v>
      </c>
      <c r="K30" s="21">
        <f>K29-VLookups!$C$24</f>
        <v>-406</v>
      </c>
      <c r="L30" s="19">
        <v>0</v>
      </c>
      <c r="M30" s="19">
        <v>0</v>
      </c>
      <c r="N30" s="9" t="s">
        <v>36</v>
      </c>
      <c r="O30" s="19">
        <v>0</v>
      </c>
      <c r="P30" s="19">
        <v>0</v>
      </c>
      <c r="Q30" s="9" t="s">
        <v>36</v>
      </c>
      <c r="R30" s="21">
        <f>R18*(1+VLookups!$C$45)</f>
        <v>-1688.5815</v>
      </c>
      <c r="S30" s="19">
        <v>0</v>
      </c>
      <c r="T30" s="19">
        <v>0</v>
      </c>
      <c r="U30" s="9" t="s">
        <v>36</v>
      </c>
      <c r="V30" s="21">
        <f>V29-VLookups!$C$54</f>
        <v>-630</v>
      </c>
      <c r="W30" s="19">
        <v>0</v>
      </c>
      <c r="X30" s="19">
        <v>0</v>
      </c>
      <c r="Y30" s="20">
        <f>Y29*(1+VLookups!$C$57/12)</f>
        <v>-150.4375</v>
      </c>
      <c r="Z30" s="20">
        <f>-E30*VLookups!$J$3</f>
        <v>-366.66666666666663</v>
      </c>
      <c r="AA30" s="19">
        <v>0</v>
      </c>
      <c r="AB30" s="20">
        <f t="shared" si="0"/>
        <v>1318.4350578391759</v>
      </c>
      <c r="AC30" s="20">
        <f t="shared" si="1"/>
        <v>9675.9763247911033</v>
      </c>
    </row>
    <row r="31" spans="2:29" x14ac:dyDescent="0.25">
      <c r="B31" s="9">
        <v>27</v>
      </c>
      <c r="C31" s="9">
        <f t="shared" si="2"/>
        <v>25</v>
      </c>
      <c r="D31" s="9">
        <f t="shared" si="3"/>
        <v>3</v>
      </c>
      <c r="E31" s="20">
        <f>VLookups!$C$7</f>
        <v>9166.6666666666661</v>
      </c>
      <c r="F31" s="20">
        <f>-E31*VLookups!$C$10*2</f>
        <v>-550</v>
      </c>
      <c r="G31" s="19">
        <v>0</v>
      </c>
      <c r="H31" s="20">
        <f>(-VLookups!$C$13)*(E31+F31/2)</f>
        <v>-2587.4750000000004</v>
      </c>
      <c r="I31" s="20">
        <f>-PMT(VLookups!$C$16/12,180,-FV(VLookups!$C$16/12,72,,-VLookups!$C$15))</f>
        <v>-1244.1079432345916</v>
      </c>
      <c r="J31" s="20">
        <f>-PMT(VLookups!$C$20/12,180,-FV(VLookups!$C$20/12,24,,-VLookups!$C$19))</f>
        <v>-499.96299892623148</v>
      </c>
      <c r="K31" s="21">
        <f>K30-VLookups!$C$24</f>
        <v>-409</v>
      </c>
      <c r="L31" s="19">
        <v>0</v>
      </c>
      <c r="M31" s="19">
        <v>0</v>
      </c>
      <c r="N31" s="9" t="s">
        <v>36</v>
      </c>
      <c r="O31" s="19">
        <v>0</v>
      </c>
      <c r="P31" s="19">
        <v>0</v>
      </c>
      <c r="Q31" s="9" t="s">
        <v>36</v>
      </c>
      <c r="R31" s="21">
        <f>R19*(1+VLookups!$C$45)</f>
        <v>-1688.5815</v>
      </c>
      <c r="S31" s="19">
        <v>0</v>
      </c>
      <c r="T31" s="19">
        <v>0</v>
      </c>
      <c r="U31" s="9" t="s">
        <v>36</v>
      </c>
      <c r="V31" s="21">
        <f>V30-VLookups!$C$54</f>
        <v>-635</v>
      </c>
      <c r="W31" s="19">
        <v>0</v>
      </c>
      <c r="X31" s="19">
        <v>0</v>
      </c>
      <c r="Y31" s="20">
        <f>Y30*(1+VLookups!$C$57/12)</f>
        <v>-150.87627604166667</v>
      </c>
      <c r="Z31" s="20">
        <f>-E31*VLookups!$J$3</f>
        <v>-366.66666666666663</v>
      </c>
      <c r="AA31" s="19">
        <v>0</v>
      </c>
      <c r="AB31" s="20">
        <f t="shared" si="0"/>
        <v>1309.9962817975093</v>
      </c>
      <c r="AC31" s="20">
        <f t="shared" si="1"/>
        <v>11002.099233796598</v>
      </c>
    </row>
    <row r="32" spans="2:29" x14ac:dyDescent="0.25">
      <c r="B32" s="9">
        <v>28</v>
      </c>
      <c r="C32" s="9">
        <f t="shared" si="2"/>
        <v>25</v>
      </c>
      <c r="D32" s="9">
        <f t="shared" si="3"/>
        <v>4</v>
      </c>
      <c r="E32" s="20">
        <f>VLookups!$C$7</f>
        <v>9166.6666666666661</v>
      </c>
      <c r="F32" s="20">
        <f>-E32*VLookups!$C$10*2</f>
        <v>-550</v>
      </c>
      <c r="G32" s="19">
        <v>0</v>
      </c>
      <c r="H32" s="20">
        <f>(-VLookups!$C$13)*(E32+F32/2)</f>
        <v>-2587.4750000000004</v>
      </c>
      <c r="I32" s="20">
        <f>-PMT(VLookups!$C$16/12,180,-FV(VLookups!$C$16/12,72,,-VLookups!$C$15))</f>
        <v>-1244.1079432345916</v>
      </c>
      <c r="J32" s="20">
        <f>-PMT(VLookups!$C$20/12,180,-FV(VLookups!$C$20/12,24,,-VLookups!$C$19))</f>
        <v>-499.96299892623148</v>
      </c>
      <c r="K32" s="21">
        <f>K31-VLookups!$C$24</f>
        <v>-412</v>
      </c>
      <c r="L32" s="19">
        <v>0</v>
      </c>
      <c r="M32" s="19">
        <v>0</v>
      </c>
      <c r="N32" s="9" t="s">
        <v>36</v>
      </c>
      <c r="O32" s="19">
        <v>0</v>
      </c>
      <c r="P32" s="19">
        <v>0</v>
      </c>
      <c r="Q32" s="9" t="s">
        <v>36</v>
      </c>
      <c r="R32" s="21">
        <f>R20*(1+VLookups!$C$45)</f>
        <v>-1688.5815</v>
      </c>
      <c r="S32" s="19">
        <v>0</v>
      </c>
      <c r="T32" s="19">
        <v>0</v>
      </c>
      <c r="U32" s="9" t="s">
        <v>36</v>
      </c>
      <c r="V32" s="21">
        <f>V31-VLookups!$C$54</f>
        <v>-640</v>
      </c>
      <c r="W32" s="19">
        <v>0</v>
      </c>
      <c r="X32" s="19">
        <v>0</v>
      </c>
      <c r="Y32" s="20">
        <f>Y31*(1+VLookups!$C$57/12)</f>
        <v>-151.31633184678819</v>
      </c>
      <c r="Z32" s="20">
        <f>-E32*VLookups!$J$3</f>
        <v>-366.66666666666663</v>
      </c>
      <c r="AA32" s="19">
        <v>0</v>
      </c>
      <c r="AB32" s="20">
        <f t="shared" si="0"/>
        <v>1301.5562259923877</v>
      </c>
      <c r="AC32" s="20">
        <f t="shared" si="1"/>
        <v>12321.992291845314</v>
      </c>
    </row>
    <row r="33" spans="2:29" x14ac:dyDescent="0.25">
      <c r="B33" s="9">
        <v>29</v>
      </c>
      <c r="C33" s="9">
        <f t="shared" si="2"/>
        <v>25</v>
      </c>
      <c r="D33" s="9">
        <f t="shared" si="3"/>
        <v>5</v>
      </c>
      <c r="E33" s="20">
        <f>VLookups!$C$7</f>
        <v>9166.6666666666661</v>
      </c>
      <c r="F33" s="20">
        <f>-E33*VLookups!$C$10*2</f>
        <v>-550</v>
      </c>
      <c r="G33" s="19">
        <v>0</v>
      </c>
      <c r="H33" s="20">
        <f>(-VLookups!$C$13)*(E33+F33/2)</f>
        <v>-2587.4750000000004</v>
      </c>
      <c r="I33" s="20">
        <f>-PMT(VLookups!$C$16/12,180,-FV(VLookups!$C$16/12,72,,-VLookups!$C$15))</f>
        <v>-1244.1079432345916</v>
      </c>
      <c r="J33" s="20">
        <f>-PMT(VLookups!$C$20/12,180,-FV(VLookups!$C$20/12,24,,-VLookups!$C$19))</f>
        <v>-499.96299892623148</v>
      </c>
      <c r="K33" s="21">
        <f>K32-VLookups!$C$24</f>
        <v>-415</v>
      </c>
      <c r="L33" s="19">
        <v>0</v>
      </c>
      <c r="M33" s="19">
        <v>0</v>
      </c>
      <c r="N33" s="9" t="s">
        <v>36</v>
      </c>
      <c r="O33" s="19">
        <v>0</v>
      </c>
      <c r="P33" s="19">
        <v>0</v>
      </c>
      <c r="Q33" s="9" t="s">
        <v>36</v>
      </c>
      <c r="R33" s="21">
        <f>R21*(1+VLookups!$C$45)</f>
        <v>-1688.5815</v>
      </c>
      <c r="S33" s="19">
        <v>0</v>
      </c>
      <c r="T33" s="19">
        <v>0</v>
      </c>
      <c r="U33" s="9" t="s">
        <v>36</v>
      </c>
      <c r="V33" s="21">
        <f>V32-VLookups!$C$54</f>
        <v>-645</v>
      </c>
      <c r="W33" s="19">
        <v>0</v>
      </c>
      <c r="X33" s="19">
        <v>0</v>
      </c>
      <c r="Y33" s="20">
        <f>Y32*(1+VLookups!$C$57/12)</f>
        <v>-151.757671148008</v>
      </c>
      <c r="Z33" s="20">
        <f>-E33*VLookups!$J$3</f>
        <v>-366.66666666666663</v>
      </c>
      <c r="AA33" s="19">
        <v>0</v>
      </c>
      <c r="AB33" s="20">
        <f t="shared" si="0"/>
        <v>1293.1148866911681</v>
      </c>
      <c r="AC33" s="20">
        <f t="shared" si="1"/>
        <v>13635.643832356225</v>
      </c>
    </row>
    <row r="34" spans="2:29" x14ac:dyDescent="0.25">
      <c r="B34" s="9">
        <v>30</v>
      </c>
      <c r="C34" s="9">
        <f t="shared" si="2"/>
        <v>25</v>
      </c>
      <c r="D34" s="9">
        <f t="shared" si="3"/>
        <v>6</v>
      </c>
      <c r="E34" s="20">
        <f>VLookups!$C$7</f>
        <v>9166.6666666666661</v>
      </c>
      <c r="F34" s="20">
        <f>-E34*VLookups!$C$10*2</f>
        <v>-550</v>
      </c>
      <c r="G34" s="19">
        <v>0</v>
      </c>
      <c r="H34" s="20">
        <f>(-VLookups!$C$13)*(E34+F34/2)</f>
        <v>-2587.4750000000004</v>
      </c>
      <c r="I34" s="20">
        <f>-PMT(VLookups!$C$16/12,180,-FV(VLookups!$C$16/12,72,,-VLookups!$C$15))</f>
        <v>-1244.1079432345916</v>
      </c>
      <c r="J34" s="20">
        <f>-PMT(VLookups!$C$20/12,180,-FV(VLookups!$C$20/12,24,,-VLookups!$C$19))</f>
        <v>-499.96299892623148</v>
      </c>
      <c r="K34" s="21">
        <f>K33-VLookups!$C$24</f>
        <v>-418</v>
      </c>
      <c r="L34" s="19">
        <v>0</v>
      </c>
      <c r="M34" s="19">
        <v>0</v>
      </c>
      <c r="N34" s="9" t="s">
        <v>36</v>
      </c>
      <c r="O34" s="19">
        <v>0</v>
      </c>
      <c r="P34" s="19">
        <v>0</v>
      </c>
      <c r="Q34" s="9" t="s">
        <v>36</v>
      </c>
      <c r="R34" s="21">
        <f>R22*(1+VLookups!$C$45)</f>
        <v>-1688.5815</v>
      </c>
      <c r="S34" s="19">
        <v>0</v>
      </c>
      <c r="T34" s="19">
        <v>0</v>
      </c>
      <c r="U34" s="9" t="s">
        <v>36</v>
      </c>
      <c r="V34" s="21">
        <f>V33-VLookups!$C$54</f>
        <v>-650</v>
      </c>
      <c r="W34" s="19">
        <v>0</v>
      </c>
      <c r="X34" s="19">
        <v>0</v>
      </c>
      <c r="Y34" s="20">
        <f>Y33*(1+VLookups!$C$57/12)</f>
        <v>-152.20029768885635</v>
      </c>
      <c r="Z34" s="20">
        <f>-E34*VLookups!$J$3</f>
        <v>-366.66666666666663</v>
      </c>
      <c r="AA34" s="19">
        <v>0</v>
      </c>
      <c r="AB34" s="20">
        <f t="shared" si="0"/>
        <v>1284.6722601503197</v>
      </c>
      <c r="AC34" s="20">
        <f t="shared" si="1"/>
        <v>14943.042165560473</v>
      </c>
    </row>
    <row r="35" spans="2:29" x14ac:dyDescent="0.25">
      <c r="B35" s="9">
        <v>31</v>
      </c>
      <c r="C35" s="9">
        <f t="shared" si="2"/>
        <v>25</v>
      </c>
      <c r="D35" s="9">
        <f t="shared" si="3"/>
        <v>7</v>
      </c>
      <c r="E35" s="20">
        <f>VLookups!$C$7</f>
        <v>9166.6666666666661</v>
      </c>
      <c r="F35" s="20">
        <f>-E35*VLookups!$C$10*2</f>
        <v>-550</v>
      </c>
      <c r="G35" s="19">
        <v>0</v>
      </c>
      <c r="H35" s="20">
        <f>(-VLookups!$C$13)*(E35+F35/2)</f>
        <v>-2587.4750000000004</v>
      </c>
      <c r="I35" s="20">
        <f>-PMT(VLookups!$C$16/12,180,-FV(VLookups!$C$16/12,72,,-VLookups!$C$15))</f>
        <v>-1244.1079432345916</v>
      </c>
      <c r="J35" s="20">
        <f>-PMT(VLookups!$C$20/12,180,-FV(VLookups!$C$20/12,24,,-VLookups!$C$19))</f>
        <v>-499.96299892623148</v>
      </c>
      <c r="K35" s="21">
        <f>K34-VLookups!$C$24</f>
        <v>-421</v>
      </c>
      <c r="L35" s="19">
        <v>0</v>
      </c>
      <c r="M35" s="19">
        <v>0</v>
      </c>
      <c r="N35" s="9" t="s">
        <v>36</v>
      </c>
      <c r="O35" s="19">
        <v>0</v>
      </c>
      <c r="P35" s="19">
        <v>0</v>
      </c>
      <c r="Q35" s="9" t="s">
        <v>36</v>
      </c>
      <c r="R35" s="21">
        <f>R23*(1+VLookups!$C$45)</f>
        <v>-1688.5815</v>
      </c>
      <c r="S35" s="19">
        <v>0</v>
      </c>
      <c r="T35" s="19">
        <v>0</v>
      </c>
      <c r="U35" s="9" t="s">
        <v>36</v>
      </c>
      <c r="V35" s="21">
        <f>V34-VLookups!$C$54</f>
        <v>-655</v>
      </c>
      <c r="W35" s="19">
        <v>0</v>
      </c>
      <c r="X35" s="19">
        <v>0</v>
      </c>
      <c r="Y35" s="20">
        <f>Y34*(1+VLookups!$C$57/12)</f>
        <v>-152.6442152237822</v>
      </c>
      <c r="Z35" s="20">
        <f>-E35*VLookups!$J$3</f>
        <v>-366.66666666666663</v>
      </c>
      <c r="AA35" s="19">
        <v>0</v>
      </c>
      <c r="AB35" s="20">
        <f t="shared" si="0"/>
        <v>1276.2283426153936</v>
      </c>
      <c r="AC35" s="20">
        <f t="shared" si="1"/>
        <v>16244.175578451801</v>
      </c>
    </row>
    <row r="36" spans="2:29" x14ac:dyDescent="0.25">
      <c r="B36" s="9">
        <v>32</v>
      </c>
      <c r="C36" s="9">
        <f t="shared" si="2"/>
        <v>25</v>
      </c>
      <c r="D36" s="9">
        <f t="shared" si="3"/>
        <v>8</v>
      </c>
      <c r="E36" s="20">
        <f>VLookups!$C$7</f>
        <v>9166.6666666666661</v>
      </c>
      <c r="F36" s="20">
        <f>-E36*VLookups!$C$10*2</f>
        <v>-550</v>
      </c>
      <c r="G36" s="19">
        <v>0</v>
      </c>
      <c r="H36" s="20">
        <f>(-VLookups!$C$13)*(E36+F36/2)</f>
        <v>-2587.4750000000004</v>
      </c>
      <c r="I36" s="20">
        <f>-PMT(VLookups!$C$16/12,180,-FV(VLookups!$C$16/12,72,,-VLookups!$C$15))</f>
        <v>-1244.1079432345916</v>
      </c>
      <c r="J36" s="20">
        <f>-PMT(VLookups!$C$20/12,180,-FV(VLookups!$C$20/12,24,,-VLookups!$C$19))</f>
        <v>-499.96299892623148</v>
      </c>
      <c r="K36" s="21">
        <f>K35-VLookups!$C$24</f>
        <v>-424</v>
      </c>
      <c r="L36" s="19">
        <v>0</v>
      </c>
      <c r="M36" s="19">
        <v>0</v>
      </c>
      <c r="N36" s="9" t="s">
        <v>36</v>
      </c>
      <c r="O36" s="19">
        <v>0</v>
      </c>
      <c r="P36" s="19">
        <v>0</v>
      </c>
      <c r="Q36" s="9" t="s">
        <v>36</v>
      </c>
      <c r="R36" s="21">
        <f>R24*(1+VLookups!$C$45)</f>
        <v>-1688.5815</v>
      </c>
      <c r="S36" s="19">
        <v>0</v>
      </c>
      <c r="T36" s="19">
        <v>0</v>
      </c>
      <c r="U36" s="9" t="s">
        <v>36</v>
      </c>
      <c r="V36" s="21">
        <f>V35-VLookups!$C$54</f>
        <v>-660</v>
      </c>
      <c r="W36" s="19">
        <v>0</v>
      </c>
      <c r="X36" s="19">
        <v>0</v>
      </c>
      <c r="Y36" s="20">
        <f>Y35*(1+VLookups!$C$57/12)</f>
        <v>-153.08942751818489</v>
      </c>
      <c r="Z36" s="20">
        <f>-E36*VLookups!$J$3</f>
        <v>-366.66666666666663</v>
      </c>
      <c r="AA36" s="19">
        <v>0</v>
      </c>
      <c r="AB36" s="20">
        <f t="shared" si="0"/>
        <v>1267.7831303209909</v>
      </c>
      <c r="AC36" s="20">
        <f t="shared" si="1"/>
        <v>17539.032334736879</v>
      </c>
    </row>
    <row r="37" spans="2:29" x14ac:dyDescent="0.25">
      <c r="B37" s="9">
        <v>33</v>
      </c>
      <c r="C37" s="9">
        <f t="shared" si="2"/>
        <v>25</v>
      </c>
      <c r="D37" s="9">
        <f t="shared" si="3"/>
        <v>9</v>
      </c>
      <c r="E37" s="20">
        <f>VLookups!$C$7</f>
        <v>9166.6666666666661</v>
      </c>
      <c r="F37" s="20">
        <f>-E37*VLookups!$C$10*2</f>
        <v>-550</v>
      </c>
      <c r="G37" s="19">
        <v>0</v>
      </c>
      <c r="H37" s="20">
        <f>(-VLookups!$C$13)*(E37+F37/2)</f>
        <v>-2587.4750000000004</v>
      </c>
      <c r="I37" s="20">
        <f>-PMT(VLookups!$C$16/12,180,-FV(VLookups!$C$16/12,72,,-VLookups!$C$15))</f>
        <v>-1244.1079432345916</v>
      </c>
      <c r="J37" s="20">
        <f>-PMT(VLookups!$C$20/12,180,-FV(VLookups!$C$20/12,24,,-VLookups!$C$19))</f>
        <v>-499.96299892623148</v>
      </c>
      <c r="K37" s="21">
        <f>K36-VLookups!$C$24</f>
        <v>-427</v>
      </c>
      <c r="L37" s="19">
        <v>0</v>
      </c>
      <c r="M37" s="19">
        <v>0</v>
      </c>
      <c r="N37" s="9" t="s">
        <v>36</v>
      </c>
      <c r="O37" s="19">
        <v>0</v>
      </c>
      <c r="P37" s="19">
        <v>0</v>
      </c>
      <c r="Q37" s="9" t="s">
        <v>36</v>
      </c>
      <c r="R37" s="21">
        <f>R25*(1+VLookups!$C$45)</f>
        <v>-1688.5815</v>
      </c>
      <c r="S37" s="19">
        <v>0</v>
      </c>
      <c r="T37" s="19">
        <v>0</v>
      </c>
      <c r="U37" s="9" t="s">
        <v>36</v>
      </c>
      <c r="V37" s="21">
        <f>V36-VLookups!$C$54</f>
        <v>-665</v>
      </c>
      <c r="W37" s="19">
        <v>0</v>
      </c>
      <c r="X37" s="19">
        <v>0</v>
      </c>
      <c r="Y37" s="20">
        <f>Y36*(1+VLookups!$C$57/12)</f>
        <v>-153.53593834844628</v>
      </c>
      <c r="Z37" s="20">
        <f>-E37*VLookups!$J$3</f>
        <v>-366.66666666666663</v>
      </c>
      <c r="AA37" s="19">
        <v>0</v>
      </c>
      <c r="AB37" s="20">
        <f t="shared" si="0"/>
        <v>1259.3366194907294</v>
      </c>
      <c r="AC37" s="20">
        <f t="shared" si="1"/>
        <v>18827.600674785503</v>
      </c>
    </row>
    <row r="38" spans="2:29" x14ac:dyDescent="0.25">
      <c r="B38" s="9">
        <v>34</v>
      </c>
      <c r="C38" s="9">
        <f t="shared" si="2"/>
        <v>25</v>
      </c>
      <c r="D38" s="9">
        <f t="shared" si="3"/>
        <v>10</v>
      </c>
      <c r="E38" s="20">
        <f>VLookups!$C$7</f>
        <v>9166.6666666666661</v>
      </c>
      <c r="F38" s="20">
        <f>-E38*VLookups!$C$10*2</f>
        <v>-550</v>
      </c>
      <c r="G38" s="19">
        <v>0</v>
      </c>
      <c r="H38" s="20">
        <f>(-VLookups!$C$13)*(E38+F38/2)</f>
        <v>-2587.4750000000004</v>
      </c>
      <c r="I38" s="20">
        <f>-PMT(VLookups!$C$16/12,180,-FV(VLookups!$C$16/12,72,,-VLookups!$C$15))</f>
        <v>-1244.1079432345916</v>
      </c>
      <c r="J38" s="20">
        <f>-PMT(VLookups!$C$20/12,180,-FV(VLookups!$C$20/12,24,,-VLookups!$C$19))</f>
        <v>-499.96299892623148</v>
      </c>
      <c r="K38" s="21">
        <f>K37-VLookups!$C$24</f>
        <v>-430</v>
      </c>
      <c r="L38" s="19">
        <v>0</v>
      </c>
      <c r="M38" s="19">
        <v>0</v>
      </c>
      <c r="N38" s="9" t="s">
        <v>36</v>
      </c>
      <c r="O38" s="19">
        <v>0</v>
      </c>
      <c r="P38" s="19">
        <v>0</v>
      </c>
      <c r="Q38" s="9" t="s">
        <v>36</v>
      </c>
      <c r="R38" s="21">
        <f>R26*(1+VLookups!$C$45)</f>
        <v>-1688.5815</v>
      </c>
      <c r="S38" s="19">
        <v>0</v>
      </c>
      <c r="T38" s="19">
        <v>0</v>
      </c>
      <c r="U38" s="9" t="s">
        <v>36</v>
      </c>
      <c r="V38" s="21">
        <f>V37-VLookups!$C$54</f>
        <v>-670</v>
      </c>
      <c r="W38" s="19">
        <v>0</v>
      </c>
      <c r="X38" s="19">
        <v>0</v>
      </c>
      <c r="Y38" s="20">
        <f>Y37*(1+VLookups!$C$57/12)</f>
        <v>-153.98375150196259</v>
      </c>
      <c r="Z38" s="20">
        <f>-E38*VLookups!$J$3</f>
        <v>-366.66666666666663</v>
      </c>
      <c r="AA38" s="19">
        <v>0</v>
      </c>
      <c r="AB38" s="20">
        <f t="shared" si="0"/>
        <v>1250.8888063372133</v>
      </c>
      <c r="AC38" s="20">
        <f t="shared" si="1"/>
        <v>20109.868815580692</v>
      </c>
    </row>
    <row r="39" spans="2:29" x14ac:dyDescent="0.25">
      <c r="B39" s="9">
        <v>35</v>
      </c>
      <c r="C39" s="9">
        <f t="shared" si="2"/>
        <v>25</v>
      </c>
      <c r="D39" s="9">
        <f t="shared" si="3"/>
        <v>11</v>
      </c>
      <c r="E39" s="20">
        <f>VLookups!$C$7</f>
        <v>9166.6666666666661</v>
      </c>
      <c r="F39" s="20">
        <f>-E39*VLookups!$C$10*2</f>
        <v>-550</v>
      </c>
      <c r="G39" s="19">
        <v>0</v>
      </c>
      <c r="H39" s="20">
        <f>(-VLookups!$C$13)*(E39+F39/2)</f>
        <v>-2587.4750000000004</v>
      </c>
      <c r="I39" s="20">
        <f>-PMT(VLookups!$C$16/12,180,-FV(VLookups!$C$16/12,72,,-VLookups!$C$15))</f>
        <v>-1244.1079432345916</v>
      </c>
      <c r="J39" s="20">
        <f>-PMT(VLookups!$C$20/12,180,-FV(VLookups!$C$20/12,24,,-VLookups!$C$19))</f>
        <v>-499.96299892623148</v>
      </c>
      <c r="K39" s="21">
        <f>K38-VLookups!$C$24</f>
        <v>-433</v>
      </c>
      <c r="L39" s="19">
        <v>0</v>
      </c>
      <c r="M39" s="19">
        <v>0</v>
      </c>
      <c r="N39" s="9" t="s">
        <v>36</v>
      </c>
      <c r="O39" s="19">
        <v>0</v>
      </c>
      <c r="P39" s="19">
        <v>0</v>
      </c>
      <c r="Q39" s="9" t="s">
        <v>36</v>
      </c>
      <c r="R39" s="21">
        <f>R27*(1+VLookups!$C$45)</f>
        <v>-1688.5815</v>
      </c>
      <c r="S39" s="19">
        <v>0</v>
      </c>
      <c r="T39" s="19">
        <v>0</v>
      </c>
      <c r="U39" s="9" t="s">
        <v>36</v>
      </c>
      <c r="V39" s="21">
        <f>V38-VLookups!$C$54</f>
        <v>-675</v>
      </c>
      <c r="W39" s="19">
        <v>0</v>
      </c>
      <c r="X39" s="19">
        <v>0</v>
      </c>
      <c r="Y39" s="20">
        <f>Y38*(1+VLookups!$C$57/12)</f>
        <v>-154.43287077717665</v>
      </c>
      <c r="Z39" s="20">
        <f>-E39*VLookups!$J$3</f>
        <v>-366.66666666666663</v>
      </c>
      <c r="AA39" s="19">
        <v>0</v>
      </c>
      <c r="AB39" s="20">
        <f t="shared" si="0"/>
        <v>1242.4396870619994</v>
      </c>
      <c r="AC39" s="20">
        <f t="shared" si="1"/>
        <v>21385.824950668662</v>
      </c>
    </row>
    <row r="40" spans="2:29" x14ac:dyDescent="0.25">
      <c r="B40" s="9">
        <v>36</v>
      </c>
      <c r="C40" s="9">
        <f t="shared" si="2"/>
        <v>26</v>
      </c>
      <c r="D40" s="9">
        <f t="shared" si="3"/>
        <v>0</v>
      </c>
      <c r="E40" s="20">
        <f>E29*(1+VLookups!$C$8)</f>
        <v>9487.4999999999982</v>
      </c>
      <c r="F40" s="20">
        <f>-E40*VLookups!$C$10*2</f>
        <v>-569.24999999999989</v>
      </c>
      <c r="G40" s="19">
        <v>0</v>
      </c>
      <c r="H40" s="20">
        <f>(-VLookups!$C$13)*(E40+F40/2)</f>
        <v>-2678.0366249999997</v>
      </c>
      <c r="I40" s="20">
        <f>-PMT(VLookups!$C$16/12,180,-FV(VLookups!$C$16/12,72,,-VLookups!$C$15))</f>
        <v>-1244.1079432345916</v>
      </c>
      <c r="J40" s="20">
        <f>-PMT(VLookups!$C$20/12,180,-FV(VLookups!$C$20/12,24,,-VLookups!$C$19))</f>
        <v>-499.96299892623148</v>
      </c>
      <c r="K40" s="21">
        <f>K39-VLookups!$C$24</f>
        <v>-436</v>
      </c>
      <c r="L40" s="19">
        <v>0</v>
      </c>
      <c r="M40" s="19">
        <v>0</v>
      </c>
      <c r="N40" s="9" t="s">
        <v>36</v>
      </c>
      <c r="O40" s="19">
        <v>0</v>
      </c>
      <c r="P40" s="19">
        <v>0</v>
      </c>
      <c r="Q40" s="9" t="s">
        <v>36</v>
      </c>
      <c r="R40" s="21">
        <f>R28*(1+VLookups!$C$45)</f>
        <v>-1791.5849714999999</v>
      </c>
      <c r="S40" s="19">
        <v>0</v>
      </c>
      <c r="T40" s="19">
        <v>0</v>
      </c>
      <c r="U40" s="9" t="s">
        <v>36</v>
      </c>
      <c r="V40" s="21">
        <f>V39-VLookups!$C$54</f>
        <v>-680</v>
      </c>
      <c r="W40" s="19">
        <v>0</v>
      </c>
      <c r="X40" s="19">
        <v>0</v>
      </c>
      <c r="Y40" s="20">
        <f>Y39*(1+VLookups!$C$57/12)</f>
        <v>-154.88329998361007</v>
      </c>
      <c r="Z40" s="20">
        <f>-E40*VLookups!$J$3</f>
        <v>-379.49999999999994</v>
      </c>
      <c r="AA40" s="19">
        <v>0</v>
      </c>
      <c r="AB40" s="20">
        <f t="shared" si="0"/>
        <v>1338.7991613555657</v>
      </c>
      <c r="AC40" s="20">
        <f t="shared" si="1"/>
        <v>22760.267153608675</v>
      </c>
    </row>
    <row r="41" spans="2:29" x14ac:dyDescent="0.25">
      <c r="B41" s="9">
        <v>37</v>
      </c>
      <c r="C41" s="9">
        <f t="shared" si="2"/>
        <v>26</v>
      </c>
      <c r="D41" s="9">
        <f t="shared" si="3"/>
        <v>1</v>
      </c>
      <c r="E41" s="20">
        <f>E30*(1+VLookups!$C$8)</f>
        <v>9487.4999999999982</v>
      </c>
      <c r="F41" s="20">
        <f>-E41*VLookups!$C$10*2</f>
        <v>-569.24999999999989</v>
      </c>
      <c r="G41" s="19">
        <v>0</v>
      </c>
      <c r="H41" s="20">
        <f>(-VLookups!$C$13)*(E41+F41/2)</f>
        <v>-2678.0366249999997</v>
      </c>
      <c r="I41" s="20">
        <f>-PMT(VLookups!$C$16/12,180,-FV(VLookups!$C$16/12,72,,-VLookups!$C$15))</f>
        <v>-1244.1079432345916</v>
      </c>
      <c r="J41" s="20">
        <f>-PMT(VLookups!$C$20/12,180,-FV(VLookups!$C$20/12,24,,-VLookups!$C$19))</f>
        <v>-499.96299892623148</v>
      </c>
      <c r="K41" s="21">
        <f>K40-VLookups!$C$24</f>
        <v>-439</v>
      </c>
      <c r="L41" s="19">
        <v>0</v>
      </c>
      <c r="M41" s="19">
        <v>0</v>
      </c>
      <c r="N41" s="9" t="s">
        <v>36</v>
      </c>
      <c r="O41" s="19">
        <v>0</v>
      </c>
      <c r="P41" s="19">
        <v>0</v>
      </c>
      <c r="Q41" s="9" t="s">
        <v>36</v>
      </c>
      <c r="R41" s="21">
        <f>R29*(1+VLookups!$C$45)</f>
        <v>-1791.5849714999999</v>
      </c>
      <c r="S41" s="19">
        <v>0</v>
      </c>
      <c r="T41" s="19">
        <v>0</v>
      </c>
      <c r="U41" s="9" t="s">
        <v>36</v>
      </c>
      <c r="V41" s="21">
        <f>V40-VLookups!$C$54</f>
        <v>-685</v>
      </c>
      <c r="W41" s="19">
        <v>0</v>
      </c>
      <c r="X41" s="19">
        <v>0</v>
      </c>
      <c r="Y41" s="20">
        <f>Y40*(1+VLookups!$C$57/12)</f>
        <v>-155.33504294189561</v>
      </c>
      <c r="Z41" s="20">
        <f>-E41*VLookups!$J$3</f>
        <v>-379.49999999999994</v>
      </c>
      <c r="AA41" s="19">
        <v>0</v>
      </c>
      <c r="AB41" s="20">
        <f t="shared" si="0"/>
        <v>1330.3474183972801</v>
      </c>
      <c r="AC41" s="20">
        <f t="shared" si="1"/>
        <v>24128.548350595302</v>
      </c>
    </row>
    <row r="42" spans="2:29" x14ac:dyDescent="0.25">
      <c r="B42" s="9">
        <v>38</v>
      </c>
      <c r="C42" s="9">
        <f t="shared" si="2"/>
        <v>26</v>
      </c>
      <c r="D42" s="9">
        <f t="shared" si="3"/>
        <v>2</v>
      </c>
      <c r="E42" s="20">
        <f>E31*(1+VLookups!$C$8)</f>
        <v>9487.4999999999982</v>
      </c>
      <c r="F42" s="20">
        <f>-E42*VLookups!$C$10*2</f>
        <v>-569.24999999999989</v>
      </c>
      <c r="G42" s="19">
        <v>0</v>
      </c>
      <c r="H42" s="20">
        <f>(-VLookups!$C$13)*(E42+F42/2)</f>
        <v>-2678.0366249999997</v>
      </c>
      <c r="I42" s="20">
        <f>-PMT(VLookups!$C$16/12,180,-FV(VLookups!$C$16/12,72,,-VLookups!$C$15))</f>
        <v>-1244.1079432345916</v>
      </c>
      <c r="J42" s="20">
        <f>-PMT(VLookups!$C$20/12,180,-FV(VLookups!$C$20/12,24,,-VLookups!$C$19))</f>
        <v>-499.96299892623148</v>
      </c>
      <c r="K42" s="21">
        <f>K41-VLookups!$C$24</f>
        <v>-442</v>
      </c>
      <c r="L42" s="19">
        <v>0</v>
      </c>
      <c r="M42" s="19">
        <v>0</v>
      </c>
      <c r="N42" s="9" t="s">
        <v>36</v>
      </c>
      <c r="O42" s="19">
        <v>0</v>
      </c>
      <c r="P42" s="19">
        <v>0</v>
      </c>
      <c r="Q42" s="9" t="s">
        <v>36</v>
      </c>
      <c r="R42" s="21">
        <f>R30*(1+VLookups!$C$45)</f>
        <v>-1791.5849714999999</v>
      </c>
      <c r="S42" s="19">
        <v>0</v>
      </c>
      <c r="T42" s="19">
        <v>0</v>
      </c>
      <c r="U42" s="9" t="s">
        <v>36</v>
      </c>
      <c r="V42" s="21">
        <f>V41-VLookups!$C$54</f>
        <v>-690</v>
      </c>
      <c r="W42" s="19">
        <v>0</v>
      </c>
      <c r="X42" s="19">
        <v>0</v>
      </c>
      <c r="Y42" s="20">
        <f>Y41*(1+VLookups!$C$57/12)</f>
        <v>-155.78810348380946</v>
      </c>
      <c r="Z42" s="20">
        <f>-E42*VLookups!$J$3</f>
        <v>-379.49999999999994</v>
      </c>
      <c r="AA42" s="19">
        <v>0</v>
      </c>
      <c r="AB42" s="20">
        <f t="shared" si="0"/>
        <v>1321.894357855366</v>
      </c>
      <c r="AC42" s="20">
        <f t="shared" si="1"/>
        <v>25490.656955701659</v>
      </c>
    </row>
    <row r="43" spans="2:29" x14ac:dyDescent="0.25">
      <c r="B43" s="9">
        <v>39</v>
      </c>
      <c r="C43" s="9">
        <f t="shared" si="2"/>
        <v>26</v>
      </c>
      <c r="D43" s="9">
        <f t="shared" si="3"/>
        <v>3</v>
      </c>
      <c r="E43" s="20">
        <f>E32*(1+VLookups!$C$8)</f>
        <v>9487.4999999999982</v>
      </c>
      <c r="F43" s="20">
        <f>-E43*VLookups!$C$10*2</f>
        <v>-569.24999999999989</v>
      </c>
      <c r="G43" s="19">
        <v>0</v>
      </c>
      <c r="H43" s="20">
        <f>(-VLookups!$C$13)*(E43+F43/2)</f>
        <v>-2678.0366249999997</v>
      </c>
      <c r="I43" s="20">
        <f>-PMT(VLookups!$C$16/12,180,-FV(VLookups!$C$16/12,72,,-VLookups!$C$15))</f>
        <v>-1244.1079432345916</v>
      </c>
      <c r="J43" s="20">
        <f>-PMT(VLookups!$C$20/12,180,-FV(VLookups!$C$20/12,24,,-VLookups!$C$19))</f>
        <v>-499.96299892623148</v>
      </c>
      <c r="K43" s="21">
        <f>K42-VLookups!$C$24</f>
        <v>-445</v>
      </c>
      <c r="L43" s="19">
        <v>0</v>
      </c>
      <c r="M43" s="19">
        <v>0</v>
      </c>
      <c r="N43" s="9" t="s">
        <v>36</v>
      </c>
      <c r="O43" s="19">
        <v>0</v>
      </c>
      <c r="P43" s="19">
        <v>0</v>
      </c>
      <c r="Q43" s="9" t="s">
        <v>36</v>
      </c>
      <c r="R43" s="21">
        <f>R31*(1+VLookups!$C$45)</f>
        <v>-1791.5849714999999</v>
      </c>
      <c r="S43" s="19">
        <v>0</v>
      </c>
      <c r="T43" s="19">
        <v>0</v>
      </c>
      <c r="U43" s="9" t="s">
        <v>36</v>
      </c>
      <c r="V43" s="21">
        <f>V42-VLookups!$C$54</f>
        <v>-695</v>
      </c>
      <c r="W43" s="19">
        <v>0</v>
      </c>
      <c r="X43" s="19">
        <v>0</v>
      </c>
      <c r="Y43" s="20">
        <f>Y42*(1+VLookups!$C$57/12)</f>
        <v>-156.24248545230392</v>
      </c>
      <c r="Z43" s="20">
        <f>-E43*VLookups!$J$3</f>
        <v>-379.49999999999994</v>
      </c>
      <c r="AA43" s="19">
        <v>0</v>
      </c>
      <c r="AB43" s="20">
        <f t="shared" si="0"/>
        <v>1313.4399758868719</v>
      </c>
      <c r="AC43" s="20">
        <f t="shared" si="1"/>
        <v>26846.581359848034</v>
      </c>
    </row>
    <row r="44" spans="2:29" x14ac:dyDescent="0.25">
      <c r="B44" s="9">
        <v>40</v>
      </c>
      <c r="C44" s="9">
        <f t="shared" si="2"/>
        <v>26</v>
      </c>
      <c r="D44" s="9">
        <f t="shared" si="3"/>
        <v>4</v>
      </c>
      <c r="E44" s="20">
        <f>E33*(1+VLookups!$C$8)</f>
        <v>9487.4999999999982</v>
      </c>
      <c r="F44" s="20">
        <f>-E44*VLookups!$C$10*2</f>
        <v>-569.24999999999989</v>
      </c>
      <c r="G44" s="19">
        <v>0</v>
      </c>
      <c r="H44" s="20">
        <f>(-VLookups!$C$13)*(E44+F44/2)</f>
        <v>-2678.0366249999997</v>
      </c>
      <c r="I44" s="20">
        <f>-PMT(VLookups!$C$16/12,180,-FV(VLookups!$C$16/12,72,,-VLookups!$C$15))</f>
        <v>-1244.1079432345916</v>
      </c>
      <c r="J44" s="20">
        <f>-PMT(VLookups!$C$20/12,180,-FV(VLookups!$C$20/12,24,,-VLookups!$C$19))</f>
        <v>-499.96299892623148</v>
      </c>
      <c r="K44" s="21">
        <f>K43-VLookups!$C$24</f>
        <v>-448</v>
      </c>
      <c r="L44" s="19">
        <v>0</v>
      </c>
      <c r="M44" s="19">
        <v>0</v>
      </c>
      <c r="N44" s="9" t="s">
        <v>36</v>
      </c>
      <c r="O44" s="19">
        <v>0</v>
      </c>
      <c r="P44" s="19">
        <v>0</v>
      </c>
      <c r="Q44" s="9" t="s">
        <v>36</v>
      </c>
      <c r="R44" s="21">
        <f>R32*(1+VLookups!$C$45)</f>
        <v>-1791.5849714999999</v>
      </c>
      <c r="S44" s="19">
        <v>0</v>
      </c>
      <c r="T44" s="19">
        <v>0</v>
      </c>
      <c r="U44" s="9" t="s">
        <v>36</v>
      </c>
      <c r="V44" s="21">
        <f>V43-VLookups!$C$54</f>
        <v>-700</v>
      </c>
      <c r="W44" s="19">
        <v>0</v>
      </c>
      <c r="X44" s="19">
        <v>0</v>
      </c>
      <c r="Y44" s="20">
        <f>Y43*(1+VLookups!$C$57/12)</f>
        <v>-156.69819270153982</v>
      </c>
      <c r="Z44" s="20">
        <f>-E44*VLookups!$J$3</f>
        <v>-379.49999999999994</v>
      </c>
      <c r="AA44" s="19">
        <v>0</v>
      </c>
      <c r="AB44" s="20">
        <f t="shared" si="0"/>
        <v>1304.9842686376358</v>
      </c>
      <c r="AC44" s="20">
        <f t="shared" si="1"/>
        <v>28196.309930752086</v>
      </c>
    </row>
    <row r="45" spans="2:29" x14ac:dyDescent="0.25">
      <c r="B45" s="9">
        <v>41</v>
      </c>
      <c r="C45" s="9">
        <f t="shared" si="2"/>
        <v>26</v>
      </c>
      <c r="D45" s="9">
        <f t="shared" si="3"/>
        <v>5</v>
      </c>
      <c r="E45" s="20">
        <f>E34*(1+VLookups!$C$8)</f>
        <v>9487.4999999999982</v>
      </c>
      <c r="F45" s="20">
        <f>-E45*VLookups!$C$10*2</f>
        <v>-569.24999999999989</v>
      </c>
      <c r="G45" s="19">
        <v>0</v>
      </c>
      <c r="H45" s="20">
        <f>(-VLookups!$C$13)*(E45+F45/2)</f>
        <v>-2678.0366249999997</v>
      </c>
      <c r="I45" s="20">
        <f>-PMT(VLookups!$C$16/12,180,-FV(VLookups!$C$16/12,72,,-VLookups!$C$15))</f>
        <v>-1244.1079432345916</v>
      </c>
      <c r="J45" s="20">
        <f>-PMT(VLookups!$C$20/12,180,-FV(VLookups!$C$20/12,24,,-VLookups!$C$19))</f>
        <v>-499.96299892623148</v>
      </c>
      <c r="K45" s="21">
        <f>K44-VLookups!$C$24</f>
        <v>-451</v>
      </c>
      <c r="L45" s="19">
        <v>0</v>
      </c>
      <c r="M45" s="19">
        <v>0</v>
      </c>
      <c r="N45" s="9" t="s">
        <v>36</v>
      </c>
      <c r="O45" s="19">
        <v>0</v>
      </c>
      <c r="P45" s="19">
        <v>0</v>
      </c>
      <c r="Q45" s="9" t="s">
        <v>36</v>
      </c>
      <c r="R45" s="21">
        <f>R33*(1+VLookups!$C$45)</f>
        <v>-1791.5849714999999</v>
      </c>
      <c r="S45" s="19">
        <v>0</v>
      </c>
      <c r="T45" s="19">
        <v>0</v>
      </c>
      <c r="U45" s="9" t="s">
        <v>36</v>
      </c>
      <c r="V45" s="21">
        <f>V44-VLookups!$C$54</f>
        <v>-705</v>
      </c>
      <c r="W45" s="19">
        <v>0</v>
      </c>
      <c r="X45" s="19">
        <v>0</v>
      </c>
      <c r="Y45" s="20">
        <f>Y44*(1+VLookups!$C$57/12)</f>
        <v>-157.15522909691933</v>
      </c>
      <c r="Z45" s="20">
        <f>-E45*VLookups!$J$3</f>
        <v>-379.49999999999994</v>
      </c>
      <c r="AA45" s="19">
        <v>0</v>
      </c>
      <c r="AB45" s="20">
        <f t="shared" si="0"/>
        <v>1296.5272322422563</v>
      </c>
      <c r="AC45" s="20">
        <f t="shared" si="1"/>
        <v>29539.831012878931</v>
      </c>
    </row>
    <row r="46" spans="2:29" x14ac:dyDescent="0.25">
      <c r="B46" s="9">
        <v>42</v>
      </c>
      <c r="C46" s="9">
        <f t="shared" si="2"/>
        <v>26</v>
      </c>
      <c r="D46" s="9">
        <f t="shared" si="3"/>
        <v>6</v>
      </c>
      <c r="E46" s="20">
        <f>E35*(1+VLookups!$C$8)</f>
        <v>9487.4999999999982</v>
      </c>
      <c r="F46" s="20">
        <f>-E46*VLookups!$C$10*2</f>
        <v>-569.24999999999989</v>
      </c>
      <c r="G46" s="19">
        <v>0</v>
      </c>
      <c r="H46" s="20">
        <f>(-VLookups!$C$13)*(E46+F46/2)</f>
        <v>-2678.0366249999997</v>
      </c>
      <c r="I46" s="20">
        <f>-PMT(VLookups!$C$16/12,180,-FV(VLookups!$C$16/12,72,,-VLookups!$C$15))</f>
        <v>-1244.1079432345916</v>
      </c>
      <c r="J46" s="20">
        <f>-PMT(VLookups!$C$20/12,180,-FV(VLookups!$C$20/12,24,,-VLookups!$C$19))</f>
        <v>-499.96299892623148</v>
      </c>
      <c r="K46" s="21">
        <f>K45-VLookups!$C$24</f>
        <v>-454</v>
      </c>
      <c r="L46" s="19">
        <v>0</v>
      </c>
      <c r="M46" s="19">
        <v>0</v>
      </c>
      <c r="N46" s="9" t="s">
        <v>36</v>
      </c>
      <c r="O46" s="19">
        <v>0</v>
      </c>
      <c r="P46" s="19">
        <v>0</v>
      </c>
      <c r="Q46" s="9" t="s">
        <v>36</v>
      </c>
      <c r="R46" s="21">
        <f>R34*(1+VLookups!$C$45)</f>
        <v>-1791.5849714999999</v>
      </c>
      <c r="S46" s="19">
        <v>0</v>
      </c>
      <c r="T46" s="19">
        <v>0</v>
      </c>
      <c r="U46" s="9" t="s">
        <v>36</v>
      </c>
      <c r="V46" s="21">
        <f>V45-VLookups!$C$54</f>
        <v>-710</v>
      </c>
      <c r="W46" s="19">
        <v>0</v>
      </c>
      <c r="X46" s="19">
        <v>0</v>
      </c>
      <c r="Y46" s="20">
        <f>Y45*(1+VLookups!$C$57/12)</f>
        <v>-157.61359851511867</v>
      </c>
      <c r="Z46" s="20">
        <f>-E46*VLookups!$J$3</f>
        <v>-379.49999999999994</v>
      </c>
      <c r="AA46" s="19">
        <v>0</v>
      </c>
      <c r="AB46" s="20">
        <f t="shared" si="0"/>
        <v>1288.0688628240571</v>
      </c>
      <c r="AC46" s="20">
        <f t="shared" si="1"/>
        <v>30877.132927391121</v>
      </c>
    </row>
    <row r="47" spans="2:29" x14ac:dyDescent="0.25">
      <c r="B47" s="9">
        <v>43</v>
      </c>
      <c r="C47" s="9">
        <f t="shared" si="2"/>
        <v>26</v>
      </c>
      <c r="D47" s="9">
        <f t="shared" si="3"/>
        <v>7</v>
      </c>
      <c r="E47" s="20">
        <f>E36*(1+VLookups!$C$8)</f>
        <v>9487.4999999999982</v>
      </c>
      <c r="F47" s="20">
        <f>-E47*VLookups!$C$10*2</f>
        <v>-569.24999999999989</v>
      </c>
      <c r="G47" s="19">
        <v>0</v>
      </c>
      <c r="H47" s="20">
        <f>(-VLookups!$C$13)*(E47+F47/2)</f>
        <v>-2678.0366249999997</v>
      </c>
      <c r="I47" s="20">
        <f>-PMT(VLookups!$C$16/12,180,-FV(VLookups!$C$16/12,72,,-VLookups!$C$15))</f>
        <v>-1244.1079432345916</v>
      </c>
      <c r="J47" s="20">
        <f>-PMT(VLookups!$C$20/12,180,-FV(VLookups!$C$20/12,24,,-VLookups!$C$19))</f>
        <v>-499.96299892623148</v>
      </c>
      <c r="K47" s="21">
        <f>K46-VLookups!$C$24</f>
        <v>-457</v>
      </c>
      <c r="L47" s="19">
        <v>0</v>
      </c>
      <c r="M47" s="19">
        <v>0</v>
      </c>
      <c r="N47" s="9" t="s">
        <v>36</v>
      </c>
      <c r="O47" s="19">
        <v>0</v>
      </c>
      <c r="P47" s="19">
        <v>0</v>
      </c>
      <c r="Q47" s="9" t="s">
        <v>36</v>
      </c>
      <c r="R47" s="21">
        <f>R35*(1+VLookups!$C$45)</f>
        <v>-1791.5849714999999</v>
      </c>
      <c r="S47" s="19">
        <v>0</v>
      </c>
      <c r="T47" s="19">
        <v>0</v>
      </c>
      <c r="U47" s="9" t="s">
        <v>36</v>
      </c>
      <c r="V47" s="21">
        <f>V46-VLookups!$C$54</f>
        <v>-715</v>
      </c>
      <c r="W47" s="19">
        <v>0</v>
      </c>
      <c r="X47" s="19">
        <v>0</v>
      </c>
      <c r="Y47" s="20">
        <f>Y46*(1+VLookups!$C$57/12)</f>
        <v>-158.07330484412111</v>
      </c>
      <c r="Z47" s="20">
        <f>-E47*VLookups!$J$3</f>
        <v>-379.49999999999994</v>
      </c>
      <c r="AA47" s="19">
        <v>0</v>
      </c>
      <c r="AB47" s="20">
        <f t="shared" si="0"/>
        <v>1279.6091564950545</v>
      </c>
      <c r="AC47" s="20">
        <f t="shared" si="1"/>
        <v>32208.203972098498</v>
      </c>
    </row>
    <row r="48" spans="2:29" x14ac:dyDescent="0.25">
      <c r="B48" s="9">
        <v>44</v>
      </c>
      <c r="C48" s="9">
        <f t="shared" si="2"/>
        <v>26</v>
      </c>
      <c r="D48" s="9">
        <f t="shared" si="3"/>
        <v>8</v>
      </c>
      <c r="E48" s="20">
        <f>E37*(1+VLookups!$C$8)</f>
        <v>9487.4999999999982</v>
      </c>
      <c r="F48" s="20">
        <f>-E48*VLookups!$C$10*2</f>
        <v>-569.24999999999989</v>
      </c>
      <c r="G48" s="19">
        <v>0</v>
      </c>
      <c r="H48" s="20">
        <f>(-VLookups!$C$13)*(E48+F48/2)</f>
        <v>-2678.0366249999997</v>
      </c>
      <c r="I48" s="20">
        <f>-PMT(VLookups!$C$16/12,180,-FV(VLookups!$C$16/12,72,,-VLookups!$C$15))</f>
        <v>-1244.1079432345916</v>
      </c>
      <c r="J48" s="20">
        <f>-PMT(VLookups!$C$20/12,180,-FV(VLookups!$C$20/12,24,,-VLookups!$C$19))</f>
        <v>-499.96299892623148</v>
      </c>
      <c r="K48" s="21">
        <f>K47-VLookups!$C$24</f>
        <v>-460</v>
      </c>
      <c r="L48" s="19">
        <v>0</v>
      </c>
      <c r="M48" s="19">
        <v>0</v>
      </c>
      <c r="N48" s="9" t="s">
        <v>36</v>
      </c>
      <c r="O48" s="19">
        <v>0</v>
      </c>
      <c r="P48" s="19">
        <v>0</v>
      </c>
      <c r="Q48" s="9" t="s">
        <v>36</v>
      </c>
      <c r="R48" s="21">
        <f>R36*(1+VLookups!$C$45)</f>
        <v>-1791.5849714999999</v>
      </c>
      <c r="S48" s="19">
        <v>0</v>
      </c>
      <c r="T48" s="19">
        <v>0</v>
      </c>
      <c r="U48" s="9" t="s">
        <v>36</v>
      </c>
      <c r="V48" s="21">
        <f>V47-VLookups!$C$54</f>
        <v>-720</v>
      </c>
      <c r="W48" s="19">
        <v>0</v>
      </c>
      <c r="X48" s="19">
        <v>0</v>
      </c>
      <c r="Y48" s="20">
        <f>Y47*(1+VLookups!$C$57/12)</f>
        <v>-158.53435198324979</v>
      </c>
      <c r="Z48" s="20">
        <f>-E48*VLookups!$J$3</f>
        <v>-379.49999999999994</v>
      </c>
      <c r="AA48" s="19">
        <v>0</v>
      </c>
      <c r="AB48" s="20">
        <f t="shared" si="0"/>
        <v>1271.1481093559257</v>
      </c>
      <c r="AC48" s="20">
        <f t="shared" si="1"/>
        <v>33533.032421407923</v>
      </c>
    </row>
    <row r="49" spans="2:29" x14ac:dyDescent="0.25">
      <c r="B49" s="9">
        <v>45</v>
      </c>
      <c r="C49" s="9">
        <f t="shared" si="2"/>
        <v>26</v>
      </c>
      <c r="D49" s="9">
        <f t="shared" si="3"/>
        <v>9</v>
      </c>
      <c r="E49" s="20">
        <f>E38*(1+VLookups!$C$8)</f>
        <v>9487.4999999999982</v>
      </c>
      <c r="F49" s="20">
        <f>-E49*VLookups!$C$10*2</f>
        <v>-569.24999999999989</v>
      </c>
      <c r="G49" s="19">
        <v>0</v>
      </c>
      <c r="H49" s="20">
        <f>(-VLookups!$C$13)*(E49+F49/2)</f>
        <v>-2678.0366249999997</v>
      </c>
      <c r="I49" s="20">
        <f>-PMT(VLookups!$C$16/12,180,-FV(VLookups!$C$16/12,72,,-VLookups!$C$15))</f>
        <v>-1244.1079432345916</v>
      </c>
      <c r="J49" s="20">
        <f>-PMT(VLookups!$C$20/12,180,-FV(VLookups!$C$20/12,24,,-VLookups!$C$19))</f>
        <v>-499.96299892623148</v>
      </c>
      <c r="K49" s="21">
        <f>K48-VLookups!$C$24</f>
        <v>-463</v>
      </c>
      <c r="L49" s="19">
        <v>0</v>
      </c>
      <c r="M49" s="19">
        <v>0</v>
      </c>
      <c r="N49" s="9" t="s">
        <v>36</v>
      </c>
      <c r="O49" s="19">
        <v>0</v>
      </c>
      <c r="P49" s="19">
        <v>0</v>
      </c>
      <c r="Q49" s="9" t="s">
        <v>36</v>
      </c>
      <c r="R49" s="21">
        <f>R37*(1+VLookups!$C$45)</f>
        <v>-1791.5849714999999</v>
      </c>
      <c r="S49" s="19">
        <v>0</v>
      </c>
      <c r="T49" s="19">
        <v>0</v>
      </c>
      <c r="U49" s="9" t="s">
        <v>36</v>
      </c>
      <c r="V49" s="21">
        <f>V48-VLookups!$C$54</f>
        <v>-725</v>
      </c>
      <c r="W49" s="19">
        <v>0</v>
      </c>
      <c r="X49" s="19">
        <v>0</v>
      </c>
      <c r="Y49" s="20">
        <f>Y48*(1+VLookups!$C$57/12)</f>
        <v>-158.99674384320093</v>
      </c>
      <c r="Z49" s="20">
        <f>-E49*VLookups!$J$3</f>
        <v>-379.49999999999994</v>
      </c>
      <c r="AA49" s="19">
        <v>0</v>
      </c>
      <c r="AB49" s="20">
        <f t="shared" si="0"/>
        <v>1262.6857174959748</v>
      </c>
      <c r="AC49" s="20">
        <f t="shared" si="1"/>
        <v>34851.60652627291</v>
      </c>
    </row>
    <row r="50" spans="2:29" x14ac:dyDescent="0.25">
      <c r="B50" s="9">
        <v>46</v>
      </c>
      <c r="C50" s="9">
        <f t="shared" si="2"/>
        <v>26</v>
      </c>
      <c r="D50" s="9">
        <f t="shared" si="3"/>
        <v>10</v>
      </c>
      <c r="E50" s="20">
        <f>E39*(1+VLookups!$C$8)</f>
        <v>9487.4999999999982</v>
      </c>
      <c r="F50" s="20">
        <f>-E50*VLookups!$C$10*2</f>
        <v>-569.24999999999989</v>
      </c>
      <c r="G50" s="19">
        <v>0</v>
      </c>
      <c r="H50" s="20">
        <f>(-VLookups!$C$13)*(E50+F50/2)</f>
        <v>-2678.0366249999997</v>
      </c>
      <c r="I50" s="20">
        <f>-PMT(VLookups!$C$16/12,180,-FV(VLookups!$C$16/12,72,,-VLookups!$C$15))</f>
        <v>-1244.1079432345916</v>
      </c>
      <c r="J50" s="20">
        <f>-PMT(VLookups!$C$20/12,180,-FV(VLookups!$C$20/12,24,,-VLookups!$C$19))</f>
        <v>-499.96299892623148</v>
      </c>
      <c r="K50" s="21">
        <f>K49-VLookups!$C$24</f>
        <v>-466</v>
      </c>
      <c r="L50" s="19">
        <v>0</v>
      </c>
      <c r="M50" s="19">
        <v>0</v>
      </c>
      <c r="N50" s="9" t="s">
        <v>36</v>
      </c>
      <c r="O50" s="19">
        <v>0</v>
      </c>
      <c r="P50" s="19">
        <v>0</v>
      </c>
      <c r="Q50" s="9" t="s">
        <v>36</v>
      </c>
      <c r="R50" s="21">
        <f>R38*(1+VLookups!$C$45)</f>
        <v>-1791.5849714999999</v>
      </c>
      <c r="S50" s="19">
        <v>0</v>
      </c>
      <c r="T50" s="19">
        <v>0</v>
      </c>
      <c r="U50" s="9" t="s">
        <v>36</v>
      </c>
      <c r="V50" s="21">
        <f>V49-VLookups!$C$54</f>
        <v>-730</v>
      </c>
      <c r="W50" s="19">
        <v>0</v>
      </c>
      <c r="X50" s="19">
        <v>0</v>
      </c>
      <c r="Y50" s="20">
        <f>Y49*(1+VLookups!$C$57/12)</f>
        <v>-159.46048434607692</v>
      </c>
      <c r="Z50" s="20">
        <f>-E50*VLookups!$J$3</f>
        <v>-379.49999999999994</v>
      </c>
      <c r="AA50" s="19">
        <v>0</v>
      </c>
      <c r="AB50" s="20">
        <f t="shared" si="0"/>
        <v>1254.2219769930987</v>
      </c>
      <c r="AC50" s="20">
        <f t="shared" si="1"/>
        <v>36163.914514143129</v>
      </c>
    </row>
    <row r="51" spans="2:29" x14ac:dyDescent="0.25">
      <c r="B51" s="9">
        <v>47</v>
      </c>
      <c r="C51" s="9">
        <f t="shared" si="2"/>
        <v>26</v>
      </c>
      <c r="D51" s="9">
        <f t="shared" si="3"/>
        <v>11</v>
      </c>
      <c r="E51" s="20">
        <v>9487.4999999999982</v>
      </c>
      <c r="F51" s="20">
        <f>-E51*VLookups!$C$10*2</f>
        <v>-569.24999999999989</v>
      </c>
      <c r="G51" s="19">
        <v>0</v>
      </c>
      <c r="H51" s="20">
        <f>(-VLookups!$C$13)*(E51+F51/2)</f>
        <v>-2678.0366249999997</v>
      </c>
      <c r="I51" s="20">
        <f>-PMT(VLookups!$C$16/12,180,-FV(VLookups!$C$16/12,72,,-VLookups!$C$15))</f>
        <v>-1244.1079432345916</v>
      </c>
      <c r="J51" s="20">
        <f>-PMT(VLookups!$C$20/12,180,-FV(VLookups!$C$20/12,24,,-VLookups!$C$19))</f>
        <v>-499.96299892623148</v>
      </c>
      <c r="K51" s="21">
        <f>K50-VLookups!$C$24</f>
        <v>-469</v>
      </c>
      <c r="L51" s="19">
        <v>0</v>
      </c>
      <c r="M51" s="19">
        <v>0</v>
      </c>
      <c r="N51" s="9" t="s">
        <v>36</v>
      </c>
      <c r="O51" s="19">
        <v>0</v>
      </c>
      <c r="P51" s="19">
        <v>0</v>
      </c>
      <c r="Q51" s="9" t="s">
        <v>36</v>
      </c>
      <c r="R51" s="21">
        <f>R39*(1+VLookups!$C$45)</f>
        <v>-1791.5849714999999</v>
      </c>
      <c r="S51" s="19">
        <v>0</v>
      </c>
      <c r="T51" s="19">
        <v>0</v>
      </c>
      <c r="U51" s="9" t="s">
        <v>36</v>
      </c>
      <c r="V51" s="21">
        <f>V50-VLookups!$C$54</f>
        <v>-735</v>
      </c>
      <c r="W51" s="19">
        <v>0</v>
      </c>
      <c r="X51" s="19">
        <v>0</v>
      </c>
      <c r="Y51" s="20">
        <f>Y50*(1+VLookups!$C$57/12)</f>
        <v>-159.92557742541965</v>
      </c>
      <c r="Z51" s="20">
        <f>-E51*VLookups!$J$3</f>
        <v>-379.49999999999994</v>
      </c>
      <c r="AA51" s="19">
        <v>0</v>
      </c>
      <c r="AB51" s="20">
        <f t="shared" si="0"/>
        <v>1245.7568839137559</v>
      </c>
      <c r="AC51" s="20">
        <f t="shared" si="1"/>
        <v>37469.944588913786</v>
      </c>
    </row>
    <row r="52" spans="2:29" x14ac:dyDescent="0.25">
      <c r="B52" s="9">
        <v>48</v>
      </c>
      <c r="C52" s="9">
        <f t="shared" si="2"/>
        <v>27</v>
      </c>
      <c r="D52" s="9">
        <f t="shared" si="3"/>
        <v>0</v>
      </c>
      <c r="E52" s="20">
        <f>E40*(1+VLookups!$C$8)</f>
        <v>9819.5624999999982</v>
      </c>
      <c r="F52" s="20">
        <f>-E52*VLookups!$C$10*2</f>
        <v>-589.17374999999981</v>
      </c>
      <c r="G52" s="19">
        <v>0</v>
      </c>
      <c r="H52" s="20">
        <f>(-VLookups!$C$13)*(E52+F52/2)</f>
        <v>-2771.7679068749999</v>
      </c>
      <c r="I52" s="20">
        <f>-PMT(VLookups!$C$16/12,180,-FV(VLookups!$C$16/12,72,,-VLookups!$C$15))</f>
        <v>-1244.1079432345916</v>
      </c>
      <c r="J52" s="20">
        <f>-PMT(VLookups!$C$20/12,180,-FV(VLookups!$C$20/12,24,,-VLookups!$C$19))</f>
        <v>-499.96299892623148</v>
      </c>
      <c r="K52" s="21">
        <f>K51-VLookups!$C$24</f>
        <v>-472</v>
      </c>
      <c r="L52" s="19">
        <v>0</v>
      </c>
      <c r="M52" s="19">
        <v>0</v>
      </c>
      <c r="N52" s="9" t="s">
        <v>36</v>
      </c>
      <c r="O52" s="19">
        <v>0</v>
      </c>
      <c r="P52" s="19">
        <v>0</v>
      </c>
      <c r="Q52" s="9" t="s">
        <v>36</v>
      </c>
      <c r="R52" s="21">
        <f>R40*(1+VLookups!$C$45)</f>
        <v>-1900.8716547614999</v>
      </c>
      <c r="S52" s="19">
        <v>0</v>
      </c>
      <c r="T52" s="19">
        <v>0</v>
      </c>
      <c r="U52" s="9" t="s">
        <v>36</v>
      </c>
      <c r="V52" s="21">
        <f>V51-VLookups!$C$54</f>
        <v>-740</v>
      </c>
      <c r="W52" s="19">
        <v>0</v>
      </c>
      <c r="X52" s="19">
        <v>0</v>
      </c>
      <c r="Y52" s="20">
        <f>Y51*(1+VLookups!$C$57/12)</f>
        <v>-160.3920270262438</v>
      </c>
      <c r="Z52" s="20">
        <f>-E52*VLookups!$J$3</f>
        <v>-392.78249999999991</v>
      </c>
      <c r="AA52" s="19">
        <v>0</v>
      </c>
      <c r="AB52" s="20">
        <f t="shared" si="0"/>
        <v>1343.0905941764322</v>
      </c>
      <c r="AC52" s="20">
        <f t="shared" si="1"/>
        <v>38875.48509073841</v>
      </c>
    </row>
    <row r="53" spans="2:29" x14ac:dyDescent="0.25">
      <c r="B53" s="9">
        <v>49</v>
      </c>
      <c r="C53" s="9">
        <f t="shared" si="2"/>
        <v>27</v>
      </c>
      <c r="D53" s="9">
        <f t="shared" si="3"/>
        <v>1</v>
      </c>
      <c r="E53" s="20">
        <f>E41*(1+VLookups!$C$8)</f>
        <v>9819.5624999999982</v>
      </c>
      <c r="F53" s="20">
        <f>-E53*VLookups!$C$10*2</f>
        <v>-589.17374999999981</v>
      </c>
      <c r="G53" s="19">
        <v>0</v>
      </c>
      <c r="H53" s="20">
        <f>(-VLookups!$C$13)*(E53+F53/2)</f>
        <v>-2771.7679068749999</v>
      </c>
      <c r="I53" s="20">
        <f>-PMT(VLookups!$C$16/12,180,-FV(VLookups!$C$16/12,72,,-VLookups!$C$15))</f>
        <v>-1244.1079432345916</v>
      </c>
      <c r="J53" s="20">
        <f>-PMT(VLookups!$C$20/12,180,-FV(VLookups!$C$20/12,24,,-VLookups!$C$19))</f>
        <v>-499.96299892623148</v>
      </c>
      <c r="K53" s="21">
        <f>K52-VLookups!$C$24</f>
        <v>-475</v>
      </c>
      <c r="L53" s="19">
        <v>0</v>
      </c>
      <c r="M53" s="19">
        <v>0</v>
      </c>
      <c r="N53" s="9" t="s">
        <v>36</v>
      </c>
      <c r="O53" s="19">
        <v>0</v>
      </c>
      <c r="P53" s="19">
        <v>0</v>
      </c>
      <c r="Q53" s="9" t="s">
        <v>36</v>
      </c>
      <c r="R53" s="21">
        <f>R41*(1+VLookups!$C$45)</f>
        <v>-1900.8716547614999</v>
      </c>
      <c r="S53" s="19">
        <v>0</v>
      </c>
      <c r="T53" s="19">
        <v>0</v>
      </c>
      <c r="U53" s="9" t="s">
        <v>36</v>
      </c>
      <c r="V53" s="21">
        <f>V52-VLookups!$C$54</f>
        <v>-745</v>
      </c>
      <c r="W53" s="19">
        <v>0</v>
      </c>
      <c r="X53" s="19">
        <v>0</v>
      </c>
      <c r="Y53" s="20">
        <f>Y52*(1+VLookups!$C$57/12)</f>
        <v>-160.85983710507034</v>
      </c>
      <c r="Z53" s="20">
        <f>-E53*VLookups!$J$3</f>
        <v>-392.78249999999991</v>
      </c>
      <c r="AA53" s="19">
        <v>0</v>
      </c>
      <c r="AB53" s="20">
        <f t="shared" si="0"/>
        <v>1334.6227840976057</v>
      </c>
      <c r="AC53" s="20">
        <f t="shared" si="1"/>
        <v>40274.900349987249</v>
      </c>
    </row>
    <row r="54" spans="2:29" x14ac:dyDescent="0.25">
      <c r="B54" s="9">
        <v>50</v>
      </c>
      <c r="C54" s="9">
        <f t="shared" si="2"/>
        <v>27</v>
      </c>
      <c r="D54" s="9">
        <f t="shared" si="3"/>
        <v>2</v>
      </c>
      <c r="E54" s="20">
        <f>E42*(1+VLookups!$C$8)</f>
        <v>9819.5624999999982</v>
      </c>
      <c r="F54" s="20">
        <f>-E54*VLookups!$C$10*2</f>
        <v>-589.17374999999981</v>
      </c>
      <c r="G54" s="19">
        <v>0</v>
      </c>
      <c r="H54" s="20">
        <f>(-VLookups!$C$13)*(E54+F54/2)</f>
        <v>-2771.7679068749999</v>
      </c>
      <c r="I54" s="20">
        <f>-PMT(VLookups!$C$16/12,180,-FV(VLookups!$C$16/12,72,,-VLookups!$C$15))</f>
        <v>-1244.1079432345916</v>
      </c>
      <c r="J54" s="20">
        <f>-PMT(VLookups!$C$20/12,180,-FV(VLookups!$C$20/12,24,,-VLookups!$C$19))</f>
        <v>-499.96299892623148</v>
      </c>
      <c r="K54" s="21">
        <f>K53-VLookups!$C$24</f>
        <v>-478</v>
      </c>
      <c r="L54" s="19">
        <v>0</v>
      </c>
      <c r="M54" s="19">
        <v>0</v>
      </c>
      <c r="N54" s="9" t="s">
        <v>36</v>
      </c>
      <c r="O54" s="19">
        <v>0</v>
      </c>
      <c r="P54" s="19">
        <v>0</v>
      </c>
      <c r="Q54" s="9" t="s">
        <v>36</v>
      </c>
      <c r="R54" s="21">
        <f>R42*(1+VLookups!$C$45)</f>
        <v>-1900.8716547614999</v>
      </c>
      <c r="S54" s="19">
        <v>0</v>
      </c>
      <c r="T54" s="19">
        <v>0</v>
      </c>
      <c r="U54" s="9" t="s">
        <v>36</v>
      </c>
      <c r="V54" s="21">
        <f>V53-VLookups!$C$54</f>
        <v>-750</v>
      </c>
      <c r="W54" s="19">
        <v>0</v>
      </c>
      <c r="X54" s="19">
        <v>0</v>
      </c>
      <c r="Y54" s="20">
        <f>Y53*(1+VLookups!$C$57/12)</f>
        <v>-161.32901162996012</v>
      </c>
      <c r="Z54" s="20">
        <f>-E54*VLookups!$J$3</f>
        <v>-392.78249999999991</v>
      </c>
      <c r="AA54" s="19">
        <v>0</v>
      </c>
      <c r="AB54" s="20">
        <f t="shared" si="0"/>
        <v>1326.1536095727161</v>
      </c>
      <c r="AC54" s="20">
        <f t="shared" si="1"/>
        <v>41668.178793476611</v>
      </c>
    </row>
    <row r="55" spans="2:29" x14ac:dyDescent="0.25">
      <c r="B55" s="9">
        <v>51</v>
      </c>
      <c r="C55" s="9">
        <f t="shared" si="2"/>
        <v>27</v>
      </c>
      <c r="D55" s="9">
        <f t="shared" si="3"/>
        <v>3</v>
      </c>
      <c r="E55" s="20">
        <f>E43*(1+VLookups!$C$8)</f>
        <v>9819.5624999999982</v>
      </c>
      <c r="F55" s="20">
        <f>-E55*VLookups!$C$10*2</f>
        <v>-589.17374999999981</v>
      </c>
      <c r="G55" s="19">
        <v>0</v>
      </c>
      <c r="H55" s="20">
        <f>(-VLookups!$C$13)*(E55+F55/2)</f>
        <v>-2771.7679068749999</v>
      </c>
      <c r="I55" s="20">
        <f>-PMT(VLookups!$C$16/12,180,-FV(VLookups!$C$16/12,72,,-VLookups!$C$15))</f>
        <v>-1244.1079432345916</v>
      </c>
      <c r="J55" s="20">
        <f>-PMT(VLookups!$C$20/12,180,-FV(VLookups!$C$20/12,24,,-VLookups!$C$19))</f>
        <v>-499.96299892623148</v>
      </c>
      <c r="K55" s="21">
        <f>K54-VLookups!$C$24</f>
        <v>-481</v>
      </c>
      <c r="L55" s="19">
        <v>0</v>
      </c>
      <c r="M55" s="19">
        <v>0</v>
      </c>
      <c r="N55" s="9" t="s">
        <v>36</v>
      </c>
      <c r="O55" s="19">
        <v>0</v>
      </c>
      <c r="P55" s="19">
        <v>0</v>
      </c>
      <c r="Q55" s="9" t="s">
        <v>36</v>
      </c>
      <c r="R55" s="21">
        <f>R43*(1+VLookups!$C$45)</f>
        <v>-1900.8716547614999</v>
      </c>
      <c r="S55" s="19">
        <v>0</v>
      </c>
      <c r="T55" s="19">
        <v>0</v>
      </c>
      <c r="U55" s="9" t="s">
        <v>36</v>
      </c>
      <c r="V55" s="21">
        <f>V54-VLookups!$C$54</f>
        <v>-755</v>
      </c>
      <c r="W55" s="19">
        <v>0</v>
      </c>
      <c r="X55" s="19">
        <v>0</v>
      </c>
      <c r="Y55" s="20">
        <f>Y54*(1+VLookups!$C$57/12)</f>
        <v>-161.79955458054749</v>
      </c>
      <c r="Z55" s="20">
        <f>-E55*VLookups!$J$3</f>
        <v>-392.78249999999991</v>
      </c>
      <c r="AA55" s="19">
        <v>0</v>
      </c>
      <c r="AB55" s="20">
        <f t="shared" si="0"/>
        <v>1317.6830666221285</v>
      </c>
      <c r="AC55" s="20">
        <f t="shared" si="1"/>
        <v>43055.308824754538</v>
      </c>
    </row>
    <row r="56" spans="2:29" x14ac:dyDescent="0.25">
      <c r="B56" s="9">
        <v>52</v>
      </c>
      <c r="C56" s="9">
        <f t="shared" si="2"/>
        <v>27</v>
      </c>
      <c r="D56" s="9">
        <f t="shared" si="3"/>
        <v>4</v>
      </c>
      <c r="E56" s="20">
        <f>E44*(1+VLookups!$C$8)</f>
        <v>9819.5624999999982</v>
      </c>
      <c r="F56" s="20">
        <f>-E56*VLookups!$C$10*2</f>
        <v>-589.17374999999981</v>
      </c>
      <c r="G56" s="19">
        <v>0</v>
      </c>
      <c r="H56" s="20">
        <f>(-VLookups!$C$13)*(E56+F56/2)</f>
        <v>-2771.7679068749999</v>
      </c>
      <c r="I56" s="20">
        <f>-PMT(VLookups!$C$16/12,180,-FV(VLookups!$C$16/12,72,,-VLookups!$C$15))</f>
        <v>-1244.1079432345916</v>
      </c>
      <c r="J56" s="20">
        <f>-PMT(VLookups!$C$20/12,180,-FV(VLookups!$C$20/12,24,,-VLookups!$C$19))</f>
        <v>-499.96299892623148</v>
      </c>
      <c r="K56" s="21">
        <f>K55-VLookups!$C$24</f>
        <v>-484</v>
      </c>
      <c r="L56" s="19">
        <v>0</v>
      </c>
      <c r="M56" s="19">
        <v>0</v>
      </c>
      <c r="N56" s="9" t="s">
        <v>36</v>
      </c>
      <c r="O56" s="19">
        <v>0</v>
      </c>
      <c r="P56" s="19">
        <v>0</v>
      </c>
      <c r="Q56" s="9" t="s">
        <v>36</v>
      </c>
      <c r="R56" s="21">
        <f>R44*(1+VLookups!$C$45)</f>
        <v>-1900.8716547614999</v>
      </c>
      <c r="S56" s="19">
        <v>0</v>
      </c>
      <c r="T56" s="19">
        <v>0</v>
      </c>
      <c r="U56" s="9" t="s">
        <v>36</v>
      </c>
      <c r="V56" s="21">
        <f>V55-VLookups!$C$54</f>
        <v>-760</v>
      </c>
      <c r="W56" s="19">
        <v>0</v>
      </c>
      <c r="X56" s="19">
        <v>0</v>
      </c>
      <c r="Y56" s="20">
        <f>Y55*(1+VLookups!$C$57/12)</f>
        <v>-162.2714699480741</v>
      </c>
      <c r="Z56" s="20">
        <f>-E56*VLookups!$J$3</f>
        <v>-392.78249999999991</v>
      </c>
      <c r="AA56" s="19">
        <v>0</v>
      </c>
      <c r="AB56" s="20">
        <f t="shared" si="0"/>
        <v>1309.2111512546021</v>
      </c>
      <c r="AC56" s="20">
        <f t="shared" si="1"/>
        <v>44436.278824050401</v>
      </c>
    </row>
    <row r="57" spans="2:29" x14ac:dyDescent="0.25">
      <c r="B57" s="9">
        <v>53</v>
      </c>
      <c r="C57" s="9">
        <f t="shared" si="2"/>
        <v>27</v>
      </c>
      <c r="D57" s="9">
        <f t="shared" si="3"/>
        <v>5</v>
      </c>
      <c r="E57" s="20">
        <f>E45*(1+VLookups!$C$8)</f>
        <v>9819.5624999999982</v>
      </c>
      <c r="F57" s="20">
        <f>-E57*VLookups!$C$10*2</f>
        <v>-589.17374999999981</v>
      </c>
      <c r="G57" s="19">
        <v>0</v>
      </c>
      <c r="H57" s="20">
        <f>(-VLookups!$C$13)*(E57+F57/2)</f>
        <v>-2771.7679068749999</v>
      </c>
      <c r="I57" s="20">
        <f>-PMT(VLookups!$C$16/12,180,-FV(VLookups!$C$16/12,72,,-VLookups!$C$15))</f>
        <v>-1244.1079432345916</v>
      </c>
      <c r="J57" s="20">
        <f>-PMT(VLookups!$C$20/12,180,-FV(VLookups!$C$20/12,24,,-VLookups!$C$19))</f>
        <v>-499.96299892623148</v>
      </c>
      <c r="K57" s="21">
        <f>K56-VLookups!$C$24</f>
        <v>-487</v>
      </c>
      <c r="L57" s="19">
        <v>0</v>
      </c>
      <c r="M57" s="19">
        <v>0</v>
      </c>
      <c r="N57" s="9" t="s">
        <v>36</v>
      </c>
      <c r="O57" s="19">
        <v>0</v>
      </c>
      <c r="P57" s="19">
        <v>0</v>
      </c>
      <c r="Q57" s="9" t="s">
        <v>36</v>
      </c>
      <c r="R57" s="21">
        <f>R45*(1+VLookups!$C$45)</f>
        <v>-1900.8716547614999</v>
      </c>
      <c r="S57" s="19">
        <v>0</v>
      </c>
      <c r="T57" s="19">
        <v>0</v>
      </c>
      <c r="U57" s="9" t="s">
        <v>36</v>
      </c>
      <c r="V57" s="21">
        <f>V56-VLookups!$C$54</f>
        <v>-765</v>
      </c>
      <c r="W57" s="19">
        <v>0</v>
      </c>
      <c r="X57" s="19">
        <v>0</v>
      </c>
      <c r="Y57" s="20">
        <f>Y56*(1+VLookups!$C$57/12)</f>
        <v>-162.74476173542266</v>
      </c>
      <c r="Z57" s="20">
        <f>-E57*VLookups!$J$3</f>
        <v>-392.78249999999991</v>
      </c>
      <c r="AA57" s="19">
        <v>0</v>
      </c>
      <c r="AB57" s="20">
        <f t="shared" si="0"/>
        <v>1300.7378594672532</v>
      </c>
      <c r="AC57" s="20">
        <f t="shared" si="1"/>
        <v>45811.077148224409</v>
      </c>
    </row>
    <row r="58" spans="2:29" x14ac:dyDescent="0.25">
      <c r="B58" s="9">
        <v>54</v>
      </c>
      <c r="C58" s="9">
        <f t="shared" si="2"/>
        <v>27</v>
      </c>
      <c r="D58" s="9">
        <f t="shared" si="3"/>
        <v>6</v>
      </c>
      <c r="E58" s="20">
        <f>E46*(1+VLookups!$C$8)</f>
        <v>9819.5624999999982</v>
      </c>
      <c r="F58" s="20">
        <f>-E58*VLookups!$C$10*2</f>
        <v>-589.17374999999981</v>
      </c>
      <c r="G58" s="19">
        <v>0</v>
      </c>
      <c r="H58" s="20">
        <f>(-VLookups!$C$13)*(E58+F58/2)</f>
        <v>-2771.7679068749999</v>
      </c>
      <c r="I58" s="20">
        <f>-PMT(VLookups!$C$16/12,180,-FV(VLookups!$C$16/12,72,,-VLookups!$C$15))</f>
        <v>-1244.1079432345916</v>
      </c>
      <c r="J58" s="20">
        <f>-PMT(VLookups!$C$20/12,180,-FV(VLookups!$C$20/12,24,,-VLookups!$C$19))</f>
        <v>-499.96299892623148</v>
      </c>
      <c r="K58" s="21">
        <f>K57-VLookups!$C$24</f>
        <v>-490</v>
      </c>
      <c r="L58" s="19">
        <v>0</v>
      </c>
      <c r="M58" s="19">
        <v>0</v>
      </c>
      <c r="N58" s="9" t="s">
        <v>36</v>
      </c>
      <c r="O58" s="19">
        <v>0</v>
      </c>
      <c r="P58" s="19">
        <v>0</v>
      </c>
      <c r="Q58" s="9" t="s">
        <v>36</v>
      </c>
      <c r="R58" s="21">
        <f>R46*(1+VLookups!$C$45)</f>
        <v>-1900.8716547614999</v>
      </c>
      <c r="S58" s="19">
        <v>0</v>
      </c>
      <c r="T58" s="19">
        <v>0</v>
      </c>
      <c r="U58" s="9" t="s">
        <v>36</v>
      </c>
      <c r="V58" s="21">
        <f>V57-VLookups!$C$54</f>
        <v>-770</v>
      </c>
      <c r="W58" s="19">
        <v>0</v>
      </c>
      <c r="X58" s="19">
        <v>0</v>
      </c>
      <c r="Y58" s="20">
        <f>Y57*(1+VLookups!$C$57/12)</f>
        <v>-163.21943395715098</v>
      </c>
      <c r="Z58" s="20">
        <f>-E58*VLookups!$J$3</f>
        <v>-392.78249999999991</v>
      </c>
      <c r="AA58" s="19">
        <v>0</v>
      </c>
      <c r="AB58" s="20">
        <f t="shared" si="0"/>
        <v>1292.2631872455249</v>
      </c>
      <c r="AC58" s="20">
        <f t="shared" si="1"/>
        <v>47179.692130716976</v>
      </c>
    </row>
    <row r="59" spans="2:29" x14ac:dyDescent="0.25">
      <c r="B59" s="9">
        <v>55</v>
      </c>
      <c r="C59" s="9">
        <f t="shared" si="2"/>
        <v>27</v>
      </c>
      <c r="D59" s="9">
        <f t="shared" si="3"/>
        <v>7</v>
      </c>
      <c r="E59" s="20">
        <f>E47*(1+VLookups!$C$8)</f>
        <v>9819.5624999999982</v>
      </c>
      <c r="F59" s="20">
        <f>-E59*VLookups!$C$10*2</f>
        <v>-589.17374999999981</v>
      </c>
      <c r="G59" s="19">
        <v>0</v>
      </c>
      <c r="H59" s="20">
        <f>(-VLookups!$C$13)*(E59+F59/2)</f>
        <v>-2771.7679068749999</v>
      </c>
      <c r="I59" s="20">
        <f>-PMT(VLookups!$C$16/12,180,-FV(VLookups!$C$16/12,72,,-VLookups!$C$15))</f>
        <v>-1244.1079432345916</v>
      </c>
      <c r="J59" s="20">
        <f>-PMT(VLookups!$C$20/12,180,-FV(VLookups!$C$20/12,24,,-VLookups!$C$19))</f>
        <v>-499.96299892623148</v>
      </c>
      <c r="K59" s="21">
        <f>K58-VLookups!$C$24</f>
        <v>-493</v>
      </c>
      <c r="L59" s="19">
        <v>0</v>
      </c>
      <c r="M59" s="19">
        <v>0</v>
      </c>
      <c r="N59" s="9" t="s">
        <v>36</v>
      </c>
      <c r="O59" s="19">
        <v>0</v>
      </c>
      <c r="P59" s="19">
        <v>0</v>
      </c>
      <c r="Q59" s="9" t="s">
        <v>36</v>
      </c>
      <c r="R59" s="21">
        <f>R47*(1+VLookups!$C$45)</f>
        <v>-1900.8716547614999</v>
      </c>
      <c r="S59" s="19">
        <v>0</v>
      </c>
      <c r="T59" s="19">
        <v>0</v>
      </c>
      <c r="U59" s="9" t="s">
        <v>36</v>
      </c>
      <c r="V59" s="21">
        <f>V58-VLookups!$C$54</f>
        <v>-775</v>
      </c>
      <c r="W59" s="19">
        <v>0</v>
      </c>
      <c r="X59" s="19">
        <v>0</v>
      </c>
      <c r="Y59" s="20">
        <f>Y58*(1+VLookups!$C$57/12)</f>
        <v>-163.69549063952601</v>
      </c>
      <c r="Z59" s="20">
        <f>-E59*VLookups!$J$3</f>
        <v>-392.78249999999991</v>
      </c>
      <c r="AA59" s="19">
        <v>0</v>
      </c>
      <c r="AB59" s="20">
        <f t="shared" si="0"/>
        <v>1283.7871305631502</v>
      </c>
      <c r="AC59" s="20">
        <f t="shared" si="1"/>
        <v>48542.112081497988</v>
      </c>
    </row>
    <row r="60" spans="2:29" x14ac:dyDescent="0.25">
      <c r="B60" s="9">
        <v>56</v>
      </c>
      <c r="C60" s="9">
        <f t="shared" si="2"/>
        <v>27</v>
      </c>
      <c r="D60" s="9">
        <f t="shared" si="3"/>
        <v>8</v>
      </c>
      <c r="E60" s="20">
        <f>E48*(1+VLookups!$C$8)</f>
        <v>9819.5624999999982</v>
      </c>
      <c r="F60" s="20">
        <f>-E60*VLookups!$C$10*2</f>
        <v>-589.17374999999981</v>
      </c>
      <c r="G60" s="19">
        <v>0</v>
      </c>
      <c r="H60" s="20">
        <f>(-VLookups!$C$13)*(E60+F60/2)</f>
        <v>-2771.7679068749999</v>
      </c>
      <c r="I60" s="20">
        <f>-PMT(VLookups!$C$16/12,180,-FV(VLookups!$C$16/12,72,,-VLookups!$C$15))</f>
        <v>-1244.1079432345916</v>
      </c>
      <c r="J60" s="20">
        <f>-PMT(VLookups!$C$20/12,180,-FV(VLookups!$C$20/12,24,,-VLookups!$C$19))</f>
        <v>-499.96299892623148</v>
      </c>
      <c r="K60" s="21">
        <f>K59-VLookups!$C$24</f>
        <v>-496</v>
      </c>
      <c r="L60" s="19">
        <v>0</v>
      </c>
      <c r="M60" s="19">
        <v>0</v>
      </c>
      <c r="N60" s="9" t="s">
        <v>36</v>
      </c>
      <c r="O60" s="19">
        <v>0</v>
      </c>
      <c r="P60" s="19">
        <v>0</v>
      </c>
      <c r="Q60" s="9" t="s">
        <v>36</v>
      </c>
      <c r="R60" s="21">
        <f>R48*(1+VLookups!$C$45)</f>
        <v>-1900.8716547614999</v>
      </c>
      <c r="S60" s="19">
        <v>0</v>
      </c>
      <c r="T60" s="19">
        <v>0</v>
      </c>
      <c r="U60" s="9" t="s">
        <v>36</v>
      </c>
      <c r="V60" s="21">
        <f>V59-VLookups!$C$54</f>
        <v>-780</v>
      </c>
      <c r="W60" s="19">
        <v>0</v>
      </c>
      <c r="X60" s="19">
        <v>0</v>
      </c>
      <c r="Y60" s="20">
        <f>Y59*(1+VLookups!$C$57/12)</f>
        <v>-164.17293582055797</v>
      </c>
      <c r="Z60" s="20">
        <f>-E60*VLookups!$J$3</f>
        <v>-392.78249999999991</v>
      </c>
      <c r="AA60" s="19">
        <v>0</v>
      </c>
      <c r="AB60" s="20">
        <f t="shared" si="0"/>
        <v>1275.309685382118</v>
      </c>
      <c r="AC60" s="20">
        <f t="shared" si="1"/>
        <v>49898.325287015941</v>
      </c>
    </row>
    <row r="61" spans="2:29" x14ac:dyDescent="0.25">
      <c r="B61" s="9">
        <v>57</v>
      </c>
      <c r="C61" s="9">
        <f t="shared" si="2"/>
        <v>27</v>
      </c>
      <c r="D61" s="9">
        <f t="shared" si="3"/>
        <v>9</v>
      </c>
      <c r="E61" s="20">
        <f>E49*(1+VLookups!$C$8)</f>
        <v>9819.5624999999982</v>
      </c>
      <c r="F61" s="20">
        <f>-E61*VLookups!$C$10*2</f>
        <v>-589.17374999999981</v>
      </c>
      <c r="G61" s="19">
        <v>0</v>
      </c>
      <c r="H61" s="20">
        <f>(-VLookups!$C$13)*(E61+F61/2)</f>
        <v>-2771.7679068749999</v>
      </c>
      <c r="I61" s="20">
        <f>-PMT(VLookups!$C$16/12,180,-FV(VLookups!$C$16/12,72,,-VLookups!$C$15))</f>
        <v>-1244.1079432345916</v>
      </c>
      <c r="J61" s="20">
        <f>-PMT(VLookups!$C$20/12,180,-FV(VLookups!$C$20/12,24,,-VLookups!$C$19))</f>
        <v>-499.96299892623148</v>
      </c>
      <c r="K61" s="21">
        <f>K60-VLookups!$C$24</f>
        <v>-499</v>
      </c>
      <c r="L61" s="19">
        <v>0</v>
      </c>
      <c r="M61" s="19">
        <v>0</v>
      </c>
      <c r="N61" s="9" t="s">
        <v>36</v>
      </c>
      <c r="O61" s="19">
        <v>0</v>
      </c>
      <c r="P61" s="19">
        <v>0</v>
      </c>
      <c r="Q61" s="9" t="s">
        <v>36</v>
      </c>
      <c r="R61" s="21">
        <f>R49*(1+VLookups!$C$45)</f>
        <v>-1900.8716547614999</v>
      </c>
      <c r="S61" s="19">
        <v>0</v>
      </c>
      <c r="T61" s="19">
        <v>0</v>
      </c>
      <c r="U61" s="9" t="s">
        <v>36</v>
      </c>
      <c r="V61" s="21">
        <f>V60-VLookups!$C$54</f>
        <v>-785</v>
      </c>
      <c r="W61" s="19">
        <v>0</v>
      </c>
      <c r="X61" s="19">
        <v>0</v>
      </c>
      <c r="Y61" s="20">
        <f>Y60*(1+VLookups!$C$57/12)</f>
        <v>-164.65177355003459</v>
      </c>
      <c r="Z61" s="20">
        <f>-E61*VLookups!$J$3</f>
        <v>-392.78249999999991</v>
      </c>
      <c r="AA61" s="19">
        <v>0</v>
      </c>
      <c r="AB61" s="20">
        <f t="shared" si="0"/>
        <v>1266.8308476526413</v>
      </c>
      <c r="AC61" s="20">
        <f t="shared" si="1"/>
        <v>51248.320010146948</v>
      </c>
    </row>
    <row r="62" spans="2:29" x14ac:dyDescent="0.25">
      <c r="B62" s="9">
        <v>58</v>
      </c>
      <c r="C62" s="9">
        <f t="shared" si="2"/>
        <v>27</v>
      </c>
      <c r="D62" s="9">
        <f t="shared" si="3"/>
        <v>10</v>
      </c>
      <c r="E62" s="20">
        <f>E50*(1+VLookups!$C$8)</f>
        <v>9819.5624999999982</v>
      </c>
      <c r="F62" s="20">
        <f>-E62*VLookups!$C$10*2</f>
        <v>-589.17374999999981</v>
      </c>
      <c r="G62" s="19">
        <v>0</v>
      </c>
      <c r="H62" s="20">
        <f>(-VLookups!$C$13)*(E62+F62/2)</f>
        <v>-2771.7679068749999</v>
      </c>
      <c r="I62" s="20">
        <f>-PMT(VLookups!$C$16/12,180,-FV(VLookups!$C$16/12,72,,-VLookups!$C$15))</f>
        <v>-1244.1079432345916</v>
      </c>
      <c r="J62" s="20">
        <f>-PMT(VLookups!$C$20/12,180,-FV(VLookups!$C$20/12,24,,-VLookups!$C$19))</f>
        <v>-499.96299892623148</v>
      </c>
      <c r="K62" s="21">
        <f>K61-VLookups!$C$24</f>
        <v>-502</v>
      </c>
      <c r="L62" s="19">
        <v>0</v>
      </c>
      <c r="M62" s="19">
        <v>0</v>
      </c>
      <c r="N62" s="9" t="s">
        <v>36</v>
      </c>
      <c r="O62" s="19">
        <v>0</v>
      </c>
      <c r="P62" s="19">
        <v>0</v>
      </c>
      <c r="Q62" s="9" t="s">
        <v>36</v>
      </c>
      <c r="R62" s="21">
        <f>R50*(1+VLookups!$C$45)</f>
        <v>-1900.8716547614999</v>
      </c>
      <c r="S62" s="19">
        <v>0</v>
      </c>
      <c r="T62" s="19">
        <v>0</v>
      </c>
      <c r="U62" s="9" t="s">
        <v>36</v>
      </c>
      <c r="V62" s="21">
        <f>V61-VLookups!$C$54</f>
        <v>-790</v>
      </c>
      <c r="W62" s="19">
        <v>0</v>
      </c>
      <c r="X62" s="19">
        <v>0</v>
      </c>
      <c r="Y62" s="20">
        <f>Y61*(1+VLookups!$C$57/12)</f>
        <v>-165.13200788955552</v>
      </c>
      <c r="Z62" s="20">
        <f>-E62*VLookups!$J$3</f>
        <v>-392.78249999999991</v>
      </c>
      <c r="AA62" s="19">
        <v>0</v>
      </c>
      <c r="AB62" s="20">
        <f t="shared" si="0"/>
        <v>1258.3506133131204</v>
      </c>
      <c r="AC62" s="20">
        <f t="shared" si="1"/>
        <v>52592.08449014365</v>
      </c>
    </row>
    <row r="63" spans="2:29" x14ac:dyDescent="0.25">
      <c r="B63" s="9">
        <v>59</v>
      </c>
      <c r="C63" s="9">
        <f t="shared" si="2"/>
        <v>27</v>
      </c>
      <c r="D63" s="9">
        <f t="shared" si="3"/>
        <v>11</v>
      </c>
      <c r="E63" s="20">
        <f>E51*(1+VLookups!$C$8)</f>
        <v>9819.5624999999982</v>
      </c>
      <c r="F63" s="20">
        <f>-E63*VLookups!$C$10*2</f>
        <v>-589.17374999999981</v>
      </c>
      <c r="G63" s="19">
        <v>0</v>
      </c>
      <c r="H63" s="20">
        <f>(-VLookups!$C$13)*(E63+F63/2)</f>
        <v>-2771.7679068749999</v>
      </c>
      <c r="I63" s="20">
        <f>-PMT(VLookups!$C$16/12,180,-FV(VLookups!$C$16/12,72,,-VLookups!$C$15))</f>
        <v>-1244.1079432345916</v>
      </c>
      <c r="J63" s="20">
        <f>-PMT(VLookups!$C$20/12,180,-FV(VLookups!$C$20/12,24,,-VLookups!$C$19))</f>
        <v>-499.96299892623148</v>
      </c>
      <c r="K63" s="21">
        <f>K62-VLookups!$C$24</f>
        <v>-505</v>
      </c>
      <c r="L63" s="19">
        <v>0</v>
      </c>
      <c r="M63" s="19">
        <v>0</v>
      </c>
      <c r="N63" s="9" t="s">
        <v>36</v>
      </c>
      <c r="O63" s="19">
        <v>0</v>
      </c>
      <c r="P63" s="19">
        <v>0</v>
      </c>
      <c r="Q63" s="9" t="s">
        <v>36</v>
      </c>
      <c r="R63" s="21">
        <f>R51*(1+VLookups!$C$45)</f>
        <v>-1900.8716547614999</v>
      </c>
      <c r="S63" s="19">
        <v>0</v>
      </c>
      <c r="T63" s="19">
        <v>0</v>
      </c>
      <c r="U63" s="9" t="s">
        <v>36</v>
      </c>
      <c r="V63" s="21">
        <f>V62-VLookups!$C$54</f>
        <v>-795</v>
      </c>
      <c r="W63" s="19">
        <v>0</v>
      </c>
      <c r="X63" s="19">
        <v>0</v>
      </c>
      <c r="Y63" s="20">
        <f>Y62*(1+VLookups!$C$57/12)</f>
        <v>-165.61364291256672</v>
      </c>
      <c r="Z63" s="20">
        <f>-E63*VLookups!$J$3</f>
        <v>-392.78249999999991</v>
      </c>
      <c r="AA63" s="19">
        <v>0</v>
      </c>
      <c r="AB63" s="20">
        <f t="shared" si="0"/>
        <v>1249.8689782901092</v>
      </c>
      <c r="AC63" s="20">
        <f t="shared" si="1"/>
        <v>53929.606942583996</v>
      </c>
    </row>
    <row r="64" spans="2:29" x14ac:dyDescent="0.25">
      <c r="B64" s="9">
        <v>60</v>
      </c>
      <c r="C64" s="9">
        <f t="shared" si="2"/>
        <v>28</v>
      </c>
      <c r="D64" s="9">
        <f t="shared" si="3"/>
        <v>0</v>
      </c>
      <c r="E64" s="20">
        <f>E52*(1+VLookups!$C$8)</f>
        <v>10163.247187499997</v>
      </c>
      <c r="F64" s="20">
        <f>-E64*VLookups!$C$10*2</f>
        <v>-609.79483124999979</v>
      </c>
      <c r="G64" s="19">
        <v>0</v>
      </c>
      <c r="H64" s="20">
        <f>(-VLookups!$C$13)*(E64+F64/2)</f>
        <v>-2868.7797836156246</v>
      </c>
      <c r="I64" s="20">
        <f>-PMT(VLookups!$C$16/12,180,-FV(VLookups!$C$16/12,72,,-VLookups!$C$15))</f>
        <v>-1244.1079432345916</v>
      </c>
      <c r="J64" s="20">
        <f>-PMT(VLookups!$C$20/12,180,-FV(VLookups!$C$20/12,24,,-VLookups!$C$19))</f>
        <v>-499.96299892623148</v>
      </c>
      <c r="K64" s="19">
        <v>0</v>
      </c>
      <c r="L64" s="20">
        <f>-VLookups!$C$27</f>
        <v>-5000</v>
      </c>
      <c r="M64" s="19">
        <v>0</v>
      </c>
      <c r="N64" s="22">
        <v>0</v>
      </c>
      <c r="O64" s="19">
        <v>0</v>
      </c>
      <c r="P64" s="19">
        <v>0</v>
      </c>
      <c r="Q64" s="9" t="s">
        <v>36</v>
      </c>
      <c r="R64" s="21">
        <f>R52*(1+VLookups!$C$45)</f>
        <v>-2016.8248257019513</v>
      </c>
      <c r="S64" s="19">
        <v>0</v>
      </c>
      <c r="T64" s="19">
        <v>0</v>
      </c>
      <c r="U64" s="9" t="s">
        <v>36</v>
      </c>
      <c r="V64" s="21">
        <f>V63-VLookups!$C$54</f>
        <v>-800</v>
      </c>
      <c r="W64" s="21">
        <f>-VLookups!$C$59</f>
        <v>-200</v>
      </c>
      <c r="X64" s="19">
        <v>0</v>
      </c>
      <c r="Y64" s="20">
        <f>Y63*(1+VLookups!$C$57/12)</f>
        <v>-166.09668270439505</v>
      </c>
      <c r="Z64" s="20">
        <f>-E64*VLookups!$J$3</f>
        <v>-406.52988749999992</v>
      </c>
      <c r="AA64" s="19">
        <v>0</v>
      </c>
      <c r="AB64" s="20">
        <f t="shared" si="0"/>
        <v>-3343.9523498077965</v>
      </c>
      <c r="AC64" s="20">
        <f t="shared" si="1"/>
        <v>50675.53727101384</v>
      </c>
    </row>
    <row r="65" spans="2:29" x14ac:dyDescent="0.25">
      <c r="B65" s="9">
        <v>61</v>
      </c>
      <c r="C65" s="9">
        <f t="shared" si="2"/>
        <v>28</v>
      </c>
      <c r="D65" s="9">
        <f t="shared" si="3"/>
        <v>1</v>
      </c>
      <c r="E65" s="20">
        <f>E53*(1+VLookups!$C$8)</f>
        <v>10163.247187499997</v>
      </c>
      <c r="F65" s="20">
        <f>-E65*VLookups!$C$10*2</f>
        <v>-609.79483124999979</v>
      </c>
      <c r="G65" s="19">
        <v>0</v>
      </c>
      <c r="H65" s="20">
        <f>(-VLookups!$C$13)*(E65+F65/2)</f>
        <v>-2868.7797836156246</v>
      </c>
      <c r="I65" s="20">
        <f>-PMT(VLookups!$C$16/12,180,-FV(VLookups!$C$16/12,72,,-VLookups!$C$15))</f>
        <v>-1244.1079432345916</v>
      </c>
      <c r="J65" s="20">
        <f>-PMT(VLookups!$C$20/12,180,-FV(VLookups!$C$20/12,24,,-VLookups!$C$19))</f>
        <v>-499.96299892623148</v>
      </c>
      <c r="K65" s="19">
        <v>0</v>
      </c>
      <c r="L65" s="20">
        <f>VLookups!$C$30</f>
        <v>-471.78084110027339</v>
      </c>
      <c r="M65" s="20">
        <f>-VLookups!$C$32</f>
        <v>-66</v>
      </c>
      <c r="N65" s="22">
        <v>1</v>
      </c>
      <c r="O65" s="19">
        <v>0</v>
      </c>
      <c r="P65" s="19">
        <v>0</v>
      </c>
      <c r="Q65" s="9" t="s">
        <v>36</v>
      </c>
      <c r="R65" s="21">
        <f>R53*(1+VLookups!$C$45)</f>
        <v>-2016.8248257019513</v>
      </c>
      <c r="S65" s="19">
        <v>0</v>
      </c>
      <c r="T65" s="19">
        <v>0</v>
      </c>
      <c r="U65" s="9" t="s">
        <v>36</v>
      </c>
      <c r="V65" s="21">
        <f>V64-VLookups!$C$54</f>
        <v>-805</v>
      </c>
      <c r="W65" s="21">
        <f>-VLookups!$C$59</f>
        <v>-200</v>
      </c>
      <c r="X65" s="19">
        <v>0</v>
      </c>
      <c r="Y65" s="20">
        <f>Y64*(1+VLookups!$C$57/12)</f>
        <v>-166.58113136228286</v>
      </c>
      <c r="Z65" s="20">
        <f>-E65*VLookups!$J$3</f>
        <v>-406.52988749999992</v>
      </c>
      <c r="AA65" s="19">
        <v>0</v>
      </c>
      <c r="AB65" s="20">
        <f t="shared" si="0"/>
        <v>1112.7823604340424</v>
      </c>
      <c r="AC65" s="20">
        <f t="shared" si="1"/>
        <v>51872.778860232909</v>
      </c>
    </row>
    <row r="66" spans="2:29" x14ac:dyDescent="0.25">
      <c r="B66" s="9">
        <v>62</v>
      </c>
      <c r="C66" s="9">
        <f t="shared" si="2"/>
        <v>28</v>
      </c>
      <c r="D66" s="9">
        <f t="shared" si="3"/>
        <v>2</v>
      </c>
      <c r="E66" s="20">
        <f>E54*(1+VLookups!$C$8)</f>
        <v>10163.247187499997</v>
      </c>
      <c r="F66" s="20">
        <f>-E66*VLookups!$C$10*2</f>
        <v>-609.79483124999979</v>
      </c>
      <c r="G66" s="19">
        <v>0</v>
      </c>
      <c r="H66" s="20">
        <f>(-VLookups!$C$13)*(E66+F66/2)</f>
        <v>-2868.7797836156246</v>
      </c>
      <c r="I66" s="20">
        <f>-PMT(VLookups!$C$16/12,180,-FV(VLookups!$C$16/12,72,,-VLookups!$C$15))</f>
        <v>-1244.1079432345916</v>
      </c>
      <c r="J66" s="20">
        <f>-PMT(VLookups!$C$20/12,180,-FV(VLookups!$C$20/12,24,,-VLookups!$C$19))</f>
        <v>-499.96299892623148</v>
      </c>
      <c r="K66" s="19">
        <v>0</v>
      </c>
      <c r="L66" s="20">
        <f>VLookups!$C$30</f>
        <v>-471.78084110027339</v>
      </c>
      <c r="M66" s="20">
        <f>M65-VLookups!$C$33</f>
        <v>-67</v>
      </c>
      <c r="N66" s="22">
        <v>2</v>
      </c>
      <c r="O66" s="19">
        <v>0</v>
      </c>
      <c r="P66" s="19">
        <v>0</v>
      </c>
      <c r="Q66" s="9" t="s">
        <v>36</v>
      </c>
      <c r="R66" s="21">
        <f>R54*(1+VLookups!$C$45)</f>
        <v>-2016.8248257019513</v>
      </c>
      <c r="S66" s="19">
        <v>0</v>
      </c>
      <c r="T66" s="19">
        <v>0</v>
      </c>
      <c r="U66" s="9" t="s">
        <v>36</v>
      </c>
      <c r="V66" s="21">
        <f>V65-VLookups!$C$54</f>
        <v>-810</v>
      </c>
      <c r="W66" s="21">
        <f>-VLookups!$C$59</f>
        <v>-200</v>
      </c>
      <c r="X66" s="19">
        <v>0</v>
      </c>
      <c r="Y66" s="20">
        <f>Y65*(1+VLookups!$C$57/12)</f>
        <v>-167.06699299542285</v>
      </c>
      <c r="Z66" s="20">
        <f>-E66*VLookups!$J$3</f>
        <v>-406.52988749999992</v>
      </c>
      <c r="AA66" s="19">
        <v>0</v>
      </c>
      <c r="AB66" s="20">
        <f t="shared" si="0"/>
        <v>1106.2964988009023</v>
      </c>
      <c r="AC66" s="20">
        <f t="shared" si="1"/>
        <v>53065.529990467534</v>
      </c>
    </row>
    <row r="67" spans="2:29" x14ac:dyDescent="0.25">
      <c r="B67" s="9">
        <v>63</v>
      </c>
      <c r="C67" s="9">
        <f t="shared" si="2"/>
        <v>28</v>
      </c>
      <c r="D67" s="9">
        <f t="shared" si="3"/>
        <v>3</v>
      </c>
      <c r="E67" s="20">
        <f>E55*(1+VLookups!$C$8)</f>
        <v>10163.247187499997</v>
      </c>
      <c r="F67" s="20">
        <f>-E67*VLookups!$C$10*2</f>
        <v>-609.79483124999979</v>
      </c>
      <c r="G67" s="19">
        <v>0</v>
      </c>
      <c r="H67" s="20">
        <f>(-VLookups!$C$13)*(E67+F67/2)</f>
        <v>-2868.7797836156246</v>
      </c>
      <c r="I67" s="20">
        <f>-PMT(VLookups!$C$16/12,180,-FV(VLookups!$C$16/12,72,,-VLookups!$C$15))</f>
        <v>-1244.1079432345916</v>
      </c>
      <c r="J67" s="20">
        <f>-PMT(VLookups!$C$20/12,180,-FV(VLookups!$C$20/12,24,,-VLookups!$C$19))</f>
        <v>-499.96299892623148</v>
      </c>
      <c r="K67" s="19">
        <v>0</v>
      </c>
      <c r="L67" s="20">
        <f>VLookups!$C$30</f>
        <v>-471.78084110027339</v>
      </c>
      <c r="M67" s="20">
        <f>M66-VLookups!$C$33</f>
        <v>-68</v>
      </c>
      <c r="N67" s="22">
        <v>3</v>
      </c>
      <c r="O67" s="19">
        <v>0</v>
      </c>
      <c r="P67" s="19">
        <v>0</v>
      </c>
      <c r="Q67" s="9" t="s">
        <v>36</v>
      </c>
      <c r="R67" s="21">
        <f>R55*(1+VLookups!$C$45)</f>
        <v>-2016.8248257019513</v>
      </c>
      <c r="S67" s="19">
        <v>0</v>
      </c>
      <c r="T67" s="19">
        <v>0</v>
      </c>
      <c r="U67" s="9" t="s">
        <v>36</v>
      </c>
      <c r="V67" s="21">
        <f>V66-VLookups!$C$54</f>
        <v>-815</v>
      </c>
      <c r="W67" s="21">
        <f>-VLookups!$C$59</f>
        <v>-200</v>
      </c>
      <c r="X67" s="19">
        <v>0</v>
      </c>
      <c r="Y67" s="20">
        <f>Y66*(1+VLookups!$C$57/12)</f>
        <v>-167.55427172499284</v>
      </c>
      <c r="Z67" s="20">
        <f>-E67*VLookups!$J$3</f>
        <v>-406.52988749999992</v>
      </c>
      <c r="AA67" s="19">
        <v>0</v>
      </c>
      <c r="AB67" s="20">
        <f t="shared" si="0"/>
        <v>1099.8092200713324</v>
      </c>
      <c r="AC67" s="20">
        <f t="shared" si="1"/>
        <v>54253.781760522979</v>
      </c>
    </row>
    <row r="68" spans="2:29" x14ac:dyDescent="0.25">
      <c r="B68" s="9">
        <v>64</v>
      </c>
      <c r="C68" s="9">
        <f t="shared" si="2"/>
        <v>28</v>
      </c>
      <c r="D68" s="9">
        <f t="shared" si="3"/>
        <v>4</v>
      </c>
      <c r="E68" s="20">
        <f>E56*(1+VLookups!$C$8)</f>
        <v>10163.247187499997</v>
      </c>
      <c r="F68" s="20">
        <f>-E68*VLookups!$C$10*2</f>
        <v>-609.79483124999979</v>
      </c>
      <c r="G68" s="19">
        <v>0</v>
      </c>
      <c r="H68" s="20">
        <f>(-VLookups!$C$13)*(E68+F68/2)</f>
        <v>-2868.7797836156246</v>
      </c>
      <c r="I68" s="20">
        <f>-PMT(VLookups!$C$16/12,180,-FV(VLookups!$C$16/12,72,,-VLookups!$C$15))</f>
        <v>-1244.1079432345916</v>
      </c>
      <c r="J68" s="20">
        <f>-PMT(VLookups!$C$20/12,180,-FV(VLookups!$C$20/12,24,,-VLookups!$C$19))</f>
        <v>-499.96299892623148</v>
      </c>
      <c r="K68" s="19">
        <v>0</v>
      </c>
      <c r="L68" s="20">
        <f>VLookups!$C$30</f>
        <v>-471.78084110027339</v>
      </c>
      <c r="M68" s="20">
        <f>M67-VLookups!$C$33</f>
        <v>-69</v>
      </c>
      <c r="N68" s="22">
        <v>4</v>
      </c>
      <c r="O68" s="19">
        <v>0</v>
      </c>
      <c r="P68" s="19">
        <v>0</v>
      </c>
      <c r="Q68" s="9" t="s">
        <v>36</v>
      </c>
      <c r="R68" s="21">
        <f>R56*(1+VLookups!$C$45)</f>
        <v>-2016.8248257019513</v>
      </c>
      <c r="S68" s="19">
        <v>0</v>
      </c>
      <c r="T68" s="19">
        <v>0</v>
      </c>
      <c r="U68" s="9" t="s">
        <v>36</v>
      </c>
      <c r="V68" s="21">
        <f>V67-VLookups!$C$54</f>
        <v>-820</v>
      </c>
      <c r="W68" s="21">
        <f>-VLookups!$C$59</f>
        <v>-200</v>
      </c>
      <c r="X68" s="19">
        <v>0</v>
      </c>
      <c r="Y68" s="20">
        <f>Y67*(1+VLookups!$C$57/12)</f>
        <v>-168.04297168419075</v>
      </c>
      <c r="Z68" s="20">
        <f>-E68*VLookups!$J$3</f>
        <v>-406.52988749999992</v>
      </c>
      <c r="AA68" s="19">
        <v>0</v>
      </c>
      <c r="AB68" s="20">
        <f t="shared" si="0"/>
        <v>1093.3205201121345</v>
      </c>
      <c r="AC68" s="20">
        <f t="shared" si="1"/>
        <v>55437.525250235994</v>
      </c>
    </row>
    <row r="69" spans="2:29" x14ac:dyDescent="0.25">
      <c r="B69" s="9">
        <v>65</v>
      </c>
      <c r="C69" s="9">
        <f t="shared" si="2"/>
        <v>28</v>
      </c>
      <c r="D69" s="9">
        <f t="shared" si="3"/>
        <v>5</v>
      </c>
      <c r="E69" s="20">
        <f>E57*(1+VLookups!$C$8)</f>
        <v>10163.247187499997</v>
      </c>
      <c r="F69" s="20">
        <f>-E69*VLookups!$C$10*2</f>
        <v>-609.79483124999979</v>
      </c>
      <c r="G69" s="19">
        <v>0</v>
      </c>
      <c r="H69" s="20">
        <f>(-VLookups!$C$13)*(E69+F69/2)</f>
        <v>-2868.7797836156246</v>
      </c>
      <c r="I69" s="20">
        <f>-PMT(VLookups!$C$16/12,180,-FV(VLookups!$C$16/12,72,,-VLookups!$C$15))</f>
        <v>-1244.1079432345916</v>
      </c>
      <c r="J69" s="20">
        <f>-PMT(VLookups!$C$20/12,180,-FV(VLookups!$C$20/12,24,,-VLookups!$C$19))</f>
        <v>-499.96299892623148</v>
      </c>
      <c r="K69" s="19">
        <v>0</v>
      </c>
      <c r="L69" s="20">
        <f>VLookups!$C$30</f>
        <v>-471.78084110027339</v>
      </c>
      <c r="M69" s="20">
        <f>M68-VLookups!$C$33</f>
        <v>-70</v>
      </c>
      <c r="N69" s="22">
        <v>5</v>
      </c>
      <c r="O69" s="19">
        <v>0</v>
      </c>
      <c r="P69" s="19">
        <v>0</v>
      </c>
      <c r="Q69" s="9" t="s">
        <v>36</v>
      </c>
      <c r="R69" s="21">
        <f>R57*(1+VLookups!$C$45)</f>
        <v>-2016.8248257019513</v>
      </c>
      <c r="S69" s="19">
        <v>0</v>
      </c>
      <c r="T69" s="19">
        <v>0</v>
      </c>
      <c r="U69" s="9" t="s">
        <v>36</v>
      </c>
      <c r="V69" s="21">
        <f>V68-VLookups!$C$54</f>
        <v>-825</v>
      </c>
      <c r="W69" s="21">
        <f>-VLookups!$C$59</f>
        <v>-200</v>
      </c>
      <c r="X69" s="19">
        <v>0</v>
      </c>
      <c r="Y69" s="20">
        <f>Y68*(1+VLookups!$C$57/12)</f>
        <v>-168.53309701826964</v>
      </c>
      <c r="Z69" s="20">
        <f>-E69*VLookups!$J$3</f>
        <v>-406.52988749999992</v>
      </c>
      <c r="AA69" s="19">
        <v>0</v>
      </c>
      <c r="AB69" s="20">
        <f t="shared" ref="AB69:AB132" si="4">SUM(E69,F69/2,H69,I69,K69,L69,M69,O69,P69,R69,S69,T69,V69,W69,X69,Y69,G69,J69,Z69,AA69)</f>
        <v>1086.8303947780555</v>
      </c>
      <c r="AC69" s="20">
        <f t="shared" si="1"/>
        <v>56616.751520431113</v>
      </c>
    </row>
    <row r="70" spans="2:29" x14ac:dyDescent="0.25">
      <c r="B70" s="9">
        <v>66</v>
      </c>
      <c r="C70" s="9">
        <f t="shared" si="2"/>
        <v>28</v>
      </c>
      <c r="D70" s="9">
        <f t="shared" si="3"/>
        <v>6</v>
      </c>
      <c r="E70" s="20">
        <f>E58*(1+VLookups!$C$8)</f>
        <v>10163.247187499997</v>
      </c>
      <c r="F70" s="20">
        <f>-E70*VLookups!$C$10*2</f>
        <v>-609.79483124999979</v>
      </c>
      <c r="G70" s="19">
        <v>0</v>
      </c>
      <c r="H70" s="20">
        <f>(-VLookups!$C$13)*(E70+F70/2)</f>
        <v>-2868.7797836156246</v>
      </c>
      <c r="I70" s="20">
        <f>-PMT(VLookups!$C$16/12,180,-FV(VLookups!$C$16/12,72,,-VLookups!$C$15))</f>
        <v>-1244.1079432345916</v>
      </c>
      <c r="J70" s="20">
        <f>-PMT(VLookups!$C$20/12,180,-FV(VLookups!$C$20/12,24,,-VLookups!$C$19))</f>
        <v>-499.96299892623148</v>
      </c>
      <c r="K70" s="19">
        <v>0</v>
      </c>
      <c r="L70" s="20">
        <f>VLookups!$C$30</f>
        <v>-471.78084110027339</v>
      </c>
      <c r="M70" s="20">
        <f>M69-VLookups!$C$33</f>
        <v>-71</v>
      </c>
      <c r="N70" s="22">
        <v>6</v>
      </c>
      <c r="O70" s="19">
        <v>0</v>
      </c>
      <c r="P70" s="19">
        <v>0</v>
      </c>
      <c r="Q70" s="9" t="s">
        <v>36</v>
      </c>
      <c r="R70" s="21">
        <f>R58*(1+VLookups!$C$45)</f>
        <v>-2016.8248257019513</v>
      </c>
      <c r="S70" s="19">
        <v>0</v>
      </c>
      <c r="T70" s="19">
        <v>0</v>
      </c>
      <c r="U70" s="9" t="s">
        <v>36</v>
      </c>
      <c r="V70" s="21">
        <f>V69-VLookups!$C$54</f>
        <v>-830</v>
      </c>
      <c r="W70" s="21">
        <f>-VLookups!$C$59</f>
        <v>-200</v>
      </c>
      <c r="X70" s="19">
        <v>0</v>
      </c>
      <c r="Y70" s="20">
        <f>Y69*(1+VLookups!$C$57/12)</f>
        <v>-169.02465188457293</v>
      </c>
      <c r="Z70" s="20">
        <f>-E70*VLookups!$J$3</f>
        <v>-406.52988749999992</v>
      </c>
      <c r="AA70" s="19">
        <v>0</v>
      </c>
      <c r="AB70" s="20">
        <f t="shared" si="4"/>
        <v>1080.3388399117523</v>
      </c>
      <c r="AC70" s="20">
        <f t="shared" ref="AC70:AC133" si="5">AB70+AC69*(1+$AC$2/12)</f>
        <v>57791.451612876917</v>
      </c>
    </row>
    <row r="71" spans="2:29" x14ac:dyDescent="0.25">
      <c r="B71" s="9">
        <v>67</v>
      </c>
      <c r="C71" s="9">
        <f t="shared" si="2"/>
        <v>28</v>
      </c>
      <c r="D71" s="9">
        <f t="shared" si="3"/>
        <v>7</v>
      </c>
      <c r="E71" s="20">
        <f>E59*(1+VLookups!$C$8)</f>
        <v>10163.247187499997</v>
      </c>
      <c r="F71" s="20">
        <f>-E71*VLookups!$C$10*2</f>
        <v>-609.79483124999979</v>
      </c>
      <c r="G71" s="19">
        <v>0</v>
      </c>
      <c r="H71" s="20">
        <f>(-VLookups!$C$13)*(E71+F71/2)</f>
        <v>-2868.7797836156246</v>
      </c>
      <c r="I71" s="20">
        <f>-PMT(VLookups!$C$16/12,180,-FV(VLookups!$C$16/12,72,,-VLookups!$C$15))</f>
        <v>-1244.1079432345916</v>
      </c>
      <c r="J71" s="20">
        <f>-PMT(VLookups!$C$20/12,180,-FV(VLookups!$C$20/12,24,,-VLookups!$C$19))</f>
        <v>-499.96299892623148</v>
      </c>
      <c r="K71" s="19">
        <v>0</v>
      </c>
      <c r="L71" s="20">
        <f>VLookups!$C$30</f>
        <v>-471.78084110027339</v>
      </c>
      <c r="M71" s="20">
        <f>M70-VLookups!$C$33</f>
        <v>-72</v>
      </c>
      <c r="N71" s="22">
        <v>7</v>
      </c>
      <c r="O71" s="19">
        <v>0</v>
      </c>
      <c r="P71" s="19">
        <v>0</v>
      </c>
      <c r="Q71" s="9" t="s">
        <v>36</v>
      </c>
      <c r="R71" s="21">
        <f>R59*(1+VLookups!$C$45)</f>
        <v>-2016.8248257019513</v>
      </c>
      <c r="S71" s="19">
        <v>0</v>
      </c>
      <c r="T71" s="19">
        <v>0</v>
      </c>
      <c r="U71" s="9" t="s">
        <v>36</v>
      </c>
      <c r="V71" s="21">
        <f>V70-VLookups!$C$54</f>
        <v>-835</v>
      </c>
      <c r="W71" s="21">
        <f>-VLookups!$C$59</f>
        <v>-200</v>
      </c>
      <c r="X71" s="19">
        <v>0</v>
      </c>
      <c r="Y71" s="20">
        <f>Y70*(1+VLookups!$C$57/12)</f>
        <v>-169.51764045256959</v>
      </c>
      <c r="Z71" s="20">
        <f>-E71*VLookups!$J$3</f>
        <v>-406.52988749999992</v>
      </c>
      <c r="AA71" s="19">
        <v>0</v>
      </c>
      <c r="AB71" s="20">
        <f t="shared" si="4"/>
        <v>1073.8458513437556</v>
      </c>
      <c r="AC71" s="20">
        <f t="shared" si="5"/>
        <v>58961.616550242143</v>
      </c>
    </row>
    <row r="72" spans="2:29" x14ac:dyDescent="0.25">
      <c r="B72" s="9">
        <v>68</v>
      </c>
      <c r="C72" s="9">
        <f t="shared" si="2"/>
        <v>28</v>
      </c>
      <c r="D72" s="9">
        <f t="shared" si="3"/>
        <v>8</v>
      </c>
      <c r="E72" s="20">
        <f>E60*(1+VLookups!$C$8)</f>
        <v>10163.247187499997</v>
      </c>
      <c r="F72" s="20">
        <f>-E72*VLookups!$C$10*2</f>
        <v>-609.79483124999979</v>
      </c>
      <c r="G72" s="19">
        <v>0</v>
      </c>
      <c r="H72" s="20">
        <f>(-VLookups!$C$13)*(E72+F72/2)</f>
        <v>-2868.7797836156246</v>
      </c>
      <c r="I72" s="20">
        <f>-PMT(VLookups!$C$16/12,180,-FV(VLookups!$C$16/12,72,,-VLookups!$C$15))</f>
        <v>-1244.1079432345916</v>
      </c>
      <c r="J72" s="20">
        <f>-PMT(VLookups!$C$20/12,180,-FV(VLookups!$C$20/12,24,,-VLookups!$C$19))</f>
        <v>-499.96299892623148</v>
      </c>
      <c r="K72" s="19">
        <v>0</v>
      </c>
      <c r="L72" s="20">
        <f>VLookups!$C$30</f>
        <v>-471.78084110027339</v>
      </c>
      <c r="M72" s="20">
        <f>M71-VLookups!$C$33</f>
        <v>-73</v>
      </c>
      <c r="N72" s="22">
        <v>8</v>
      </c>
      <c r="O72" s="19">
        <v>0</v>
      </c>
      <c r="P72" s="19">
        <v>0</v>
      </c>
      <c r="Q72" s="9" t="s">
        <v>36</v>
      </c>
      <c r="R72" s="21">
        <f>R60*(1+VLookups!$C$45)</f>
        <v>-2016.8248257019513</v>
      </c>
      <c r="S72" s="19">
        <v>0</v>
      </c>
      <c r="T72" s="19">
        <v>0</v>
      </c>
      <c r="U72" s="9" t="s">
        <v>36</v>
      </c>
      <c r="V72" s="21">
        <f>V71-VLookups!$C$54</f>
        <v>-840</v>
      </c>
      <c r="W72" s="21">
        <f>-VLookups!$C$59</f>
        <v>-200</v>
      </c>
      <c r="X72" s="19">
        <v>0</v>
      </c>
      <c r="Y72" s="20">
        <f>Y71*(1+VLookups!$C$57/12)</f>
        <v>-170.0120669038896</v>
      </c>
      <c r="Z72" s="20">
        <f>-E72*VLookups!$J$3</f>
        <v>-406.52988749999992</v>
      </c>
      <c r="AA72" s="19">
        <v>0</v>
      </c>
      <c r="AB72" s="20">
        <f t="shared" si="4"/>
        <v>1067.3514248924355</v>
      </c>
      <c r="AC72" s="20">
        <f t="shared" si="5"/>
        <v>60127.23733605165</v>
      </c>
    </row>
    <row r="73" spans="2:29" x14ac:dyDescent="0.25">
      <c r="B73" s="9">
        <v>69</v>
      </c>
      <c r="C73" s="9">
        <f t="shared" si="2"/>
        <v>28</v>
      </c>
      <c r="D73" s="9">
        <f t="shared" si="3"/>
        <v>9</v>
      </c>
      <c r="E73" s="20">
        <f>E61*(1+VLookups!$C$8)</f>
        <v>10163.247187499997</v>
      </c>
      <c r="F73" s="20">
        <f>-E73*VLookups!$C$10*2</f>
        <v>-609.79483124999979</v>
      </c>
      <c r="G73" s="19">
        <v>0</v>
      </c>
      <c r="H73" s="20">
        <f>(-VLookups!$C$13)*(E73+F73/2)</f>
        <v>-2868.7797836156246</v>
      </c>
      <c r="I73" s="20">
        <f>-PMT(VLookups!$C$16/12,180,-FV(VLookups!$C$16/12,72,,-VLookups!$C$15))</f>
        <v>-1244.1079432345916</v>
      </c>
      <c r="J73" s="20">
        <f>-PMT(VLookups!$C$20/12,180,-FV(VLookups!$C$20/12,24,,-VLookups!$C$19))</f>
        <v>-499.96299892623148</v>
      </c>
      <c r="K73" s="19">
        <v>0</v>
      </c>
      <c r="L73" s="20">
        <f>VLookups!$C$30</f>
        <v>-471.78084110027339</v>
      </c>
      <c r="M73" s="20">
        <f>M72-VLookups!$C$33</f>
        <v>-74</v>
      </c>
      <c r="N73" s="22">
        <v>9</v>
      </c>
      <c r="O73" s="19">
        <v>0</v>
      </c>
      <c r="P73" s="19">
        <v>0</v>
      </c>
      <c r="Q73" s="9" t="s">
        <v>36</v>
      </c>
      <c r="R73" s="21">
        <f>R61*(1+VLookups!$C$45)</f>
        <v>-2016.8248257019513</v>
      </c>
      <c r="S73" s="19">
        <v>0</v>
      </c>
      <c r="T73" s="19">
        <v>0</v>
      </c>
      <c r="U73" s="9" t="s">
        <v>36</v>
      </c>
      <c r="V73" s="21">
        <f>V72-VLookups!$C$54</f>
        <v>-845</v>
      </c>
      <c r="W73" s="21">
        <f>-VLookups!$C$59</f>
        <v>-200</v>
      </c>
      <c r="X73" s="19">
        <v>0</v>
      </c>
      <c r="Y73" s="20">
        <f>Y72*(1+VLookups!$C$57/12)</f>
        <v>-170.50793543235929</v>
      </c>
      <c r="Z73" s="20">
        <f>-E73*VLookups!$J$3</f>
        <v>-406.52988749999992</v>
      </c>
      <c r="AA73" s="19">
        <v>0</v>
      </c>
      <c r="AB73" s="20">
        <f t="shared" si="4"/>
        <v>1060.8555563639659</v>
      </c>
      <c r="AC73" s="20">
        <f t="shared" si="5"/>
        <v>61288.304954642372</v>
      </c>
    </row>
    <row r="74" spans="2:29" x14ac:dyDescent="0.25">
      <c r="B74" s="9">
        <v>70</v>
      </c>
      <c r="C74" s="9">
        <f t="shared" si="2"/>
        <v>28</v>
      </c>
      <c r="D74" s="9">
        <f t="shared" si="3"/>
        <v>10</v>
      </c>
      <c r="E74" s="20">
        <f>E62*(1+VLookups!$C$8)</f>
        <v>10163.247187499997</v>
      </c>
      <c r="F74" s="20">
        <f>-E74*VLookups!$C$10*2</f>
        <v>-609.79483124999979</v>
      </c>
      <c r="G74" s="19">
        <v>0</v>
      </c>
      <c r="H74" s="20">
        <f>(-VLookups!$C$13)*(E74+F74/2)</f>
        <v>-2868.7797836156246</v>
      </c>
      <c r="I74" s="20">
        <f>-PMT(VLookups!$C$16/12,180,-FV(VLookups!$C$16/12,72,,-VLookups!$C$15))</f>
        <v>-1244.1079432345916</v>
      </c>
      <c r="J74" s="20">
        <f>-PMT(VLookups!$C$20/12,180,-FV(VLookups!$C$20/12,24,,-VLookups!$C$19))</f>
        <v>-499.96299892623148</v>
      </c>
      <c r="K74" s="19">
        <v>0</v>
      </c>
      <c r="L74" s="20">
        <f>VLookups!$C$30</f>
        <v>-471.78084110027339</v>
      </c>
      <c r="M74" s="20">
        <f>M73-VLookups!$C$33</f>
        <v>-75</v>
      </c>
      <c r="N74" s="22">
        <v>10</v>
      </c>
      <c r="O74" s="19">
        <v>0</v>
      </c>
      <c r="P74" s="19">
        <v>0</v>
      </c>
      <c r="Q74" s="9" t="s">
        <v>36</v>
      </c>
      <c r="R74" s="21">
        <f>R62*(1+VLookups!$C$45)</f>
        <v>-2016.8248257019513</v>
      </c>
      <c r="S74" s="19">
        <v>0</v>
      </c>
      <c r="T74" s="19">
        <v>0</v>
      </c>
      <c r="U74" s="9" t="s">
        <v>36</v>
      </c>
      <c r="V74" s="21">
        <f>V73-VLookups!$C$54</f>
        <v>-850</v>
      </c>
      <c r="W74" s="21">
        <f>-VLookups!$C$59</f>
        <v>-200</v>
      </c>
      <c r="X74" s="19">
        <v>0</v>
      </c>
      <c r="Y74" s="20">
        <f>Y73*(1+VLookups!$C$57/12)</f>
        <v>-171.005250244037</v>
      </c>
      <c r="Z74" s="20">
        <f>-E74*VLookups!$J$3</f>
        <v>-406.52988749999992</v>
      </c>
      <c r="AA74" s="19">
        <v>0</v>
      </c>
      <c r="AB74" s="20">
        <f t="shared" si="4"/>
        <v>1054.3582415522883</v>
      </c>
      <c r="AC74" s="20">
        <f t="shared" si="5"/>
        <v>62444.810371119071</v>
      </c>
    </row>
    <row r="75" spans="2:29" x14ac:dyDescent="0.25">
      <c r="B75" s="9">
        <v>71</v>
      </c>
      <c r="C75" s="9">
        <f t="shared" si="2"/>
        <v>28</v>
      </c>
      <c r="D75" s="9">
        <f t="shared" si="3"/>
        <v>11</v>
      </c>
      <c r="E75" s="20">
        <f>E63*(1+VLookups!$C$8)</f>
        <v>10163.247187499997</v>
      </c>
      <c r="F75" s="20">
        <f>-E75*VLookups!$C$10*2</f>
        <v>-609.79483124999979</v>
      </c>
      <c r="G75" s="19">
        <v>0</v>
      </c>
      <c r="H75" s="20">
        <f>(-VLookups!$C$13)*(E75+F75/2)</f>
        <v>-2868.7797836156246</v>
      </c>
      <c r="I75" s="20">
        <f>-PMT(VLookups!$C$16/12,180,-FV(VLookups!$C$16/12,72,,-VLookups!$C$15))</f>
        <v>-1244.1079432345916</v>
      </c>
      <c r="J75" s="20">
        <f>-PMT(VLookups!$C$20/12,180,-FV(VLookups!$C$20/12,24,,-VLookups!$C$19))</f>
        <v>-499.96299892623148</v>
      </c>
      <c r="K75" s="19">
        <v>0</v>
      </c>
      <c r="L75" s="20">
        <f>VLookups!$C$30</f>
        <v>-471.78084110027339</v>
      </c>
      <c r="M75" s="20">
        <f>M74-VLookups!$C$33</f>
        <v>-76</v>
      </c>
      <c r="N75" s="22">
        <v>11</v>
      </c>
      <c r="O75" s="19">
        <v>0</v>
      </c>
      <c r="P75" s="19">
        <v>0</v>
      </c>
      <c r="Q75" s="9" t="s">
        <v>36</v>
      </c>
      <c r="R75" s="21">
        <f>R63*(1+VLookups!$C$45)</f>
        <v>-2016.8248257019513</v>
      </c>
      <c r="S75" s="19">
        <v>0</v>
      </c>
      <c r="T75" s="19">
        <v>0</v>
      </c>
      <c r="U75" s="9" t="s">
        <v>36</v>
      </c>
      <c r="V75" s="21">
        <f>V74-VLookups!$C$54</f>
        <v>-855</v>
      </c>
      <c r="W75" s="21">
        <f>-VLookups!$C$59</f>
        <v>-200</v>
      </c>
      <c r="X75" s="19">
        <v>0</v>
      </c>
      <c r="Y75" s="20">
        <f>Y74*(1+VLookups!$C$57/12)</f>
        <v>-171.50401555724878</v>
      </c>
      <c r="Z75" s="20">
        <f>-E75*VLookups!$J$3</f>
        <v>-406.52988749999992</v>
      </c>
      <c r="AA75" s="19">
        <v>0</v>
      </c>
      <c r="AB75" s="20">
        <f t="shared" si="4"/>
        <v>1047.8594762390765</v>
      </c>
      <c r="AC75" s="20">
        <f t="shared" si="5"/>
        <v>63596.744531310018</v>
      </c>
    </row>
    <row r="76" spans="2:29" x14ac:dyDescent="0.25">
      <c r="B76" s="9">
        <v>72</v>
      </c>
      <c r="C76" s="9">
        <f t="shared" si="2"/>
        <v>29</v>
      </c>
      <c r="D76" s="9">
        <f t="shared" si="3"/>
        <v>0</v>
      </c>
      <c r="E76" s="20">
        <f>E64*(1+VLookups!$C$8)</f>
        <v>10518.960839062496</v>
      </c>
      <c r="F76" s="20">
        <f>-E76*VLookups!$C$10*2</f>
        <v>-631.13765034374978</v>
      </c>
      <c r="G76" s="19">
        <v>0</v>
      </c>
      <c r="H76" s="20">
        <f>(-VLookups!$C$13)*(E76+F76/2)</f>
        <v>-2969.1870760421712</v>
      </c>
      <c r="I76" s="20">
        <f>-PMT(VLookups!$C$16/12,180,-FV(VLookups!$C$16/12,72,,-VLookups!$C$15))</f>
        <v>-1244.1079432345916</v>
      </c>
      <c r="J76" s="20">
        <f>-PMT(VLookups!$C$20/12,180,-FV(VLookups!$C$20/12,24,,-VLookups!$C$19))</f>
        <v>-499.96299892623148</v>
      </c>
      <c r="K76" s="19">
        <v>0</v>
      </c>
      <c r="L76" s="20">
        <f>VLookups!$C$30</f>
        <v>-471.78084110027339</v>
      </c>
      <c r="M76" s="20">
        <f>M75-VLookups!$C$33</f>
        <v>-77</v>
      </c>
      <c r="N76" s="22">
        <v>12</v>
      </c>
      <c r="O76" s="19">
        <v>0</v>
      </c>
      <c r="P76" s="19">
        <v>0</v>
      </c>
      <c r="Q76" s="9" t="s">
        <v>36</v>
      </c>
      <c r="R76" s="21">
        <f>R64*(1+VLookups!$C$45)</f>
        <v>-2139.8511400697703</v>
      </c>
      <c r="S76" s="19">
        <v>0</v>
      </c>
      <c r="T76" s="19">
        <v>0</v>
      </c>
      <c r="U76" s="9" t="s">
        <v>36</v>
      </c>
      <c r="V76" s="21">
        <f>V75-VLookups!$C$54</f>
        <v>-860</v>
      </c>
      <c r="W76" s="21">
        <f>-VLookups!$C$59</f>
        <v>-200</v>
      </c>
      <c r="X76" s="19">
        <v>0</v>
      </c>
      <c r="Y76" s="20">
        <f>Y75*(1+VLookups!$C$57/12)</f>
        <v>-172.00423560262408</v>
      </c>
      <c r="Z76" s="20">
        <f>-E76*VLookups!$J$3</f>
        <v>-420.75843356249987</v>
      </c>
      <c r="AA76" s="19">
        <v>0</v>
      </c>
      <c r="AB76" s="20">
        <f t="shared" si="4"/>
        <v>1148.7393453524592</v>
      </c>
      <c r="AC76" s="20">
        <f t="shared" si="5"/>
        <v>64851.478450881325</v>
      </c>
    </row>
    <row r="77" spans="2:29" x14ac:dyDescent="0.25">
      <c r="B77" s="9">
        <v>73</v>
      </c>
      <c r="C77" s="9">
        <f t="shared" si="2"/>
        <v>29</v>
      </c>
      <c r="D77" s="9">
        <f t="shared" si="3"/>
        <v>1</v>
      </c>
      <c r="E77" s="20">
        <f>E65*(1+VLookups!$C$8)</f>
        <v>10518.960839062496</v>
      </c>
      <c r="F77" s="20">
        <f>-E77*VLookups!$C$10*2</f>
        <v>-631.13765034374978</v>
      </c>
      <c r="G77" s="19">
        <v>0</v>
      </c>
      <c r="H77" s="20">
        <f>(-VLookups!$C$13)*(E77+F77/2)</f>
        <v>-2969.1870760421712</v>
      </c>
      <c r="I77" s="20">
        <f>-PMT(VLookups!$C$16/12,180,-FV(VLookups!$C$16/12,72,,-VLookups!$C$15))</f>
        <v>-1244.1079432345916</v>
      </c>
      <c r="J77" s="20">
        <f>-PMT(VLookups!$C$20/12,180,-FV(VLookups!$C$20/12,24,,-VLookups!$C$19))</f>
        <v>-499.96299892623148</v>
      </c>
      <c r="K77" s="19">
        <v>0</v>
      </c>
      <c r="L77" s="20">
        <f>VLookups!$C$30</f>
        <v>-471.78084110027339</v>
      </c>
      <c r="M77" s="20">
        <f>M76-VLookups!$C$33</f>
        <v>-78</v>
      </c>
      <c r="N77" s="22">
        <v>13</v>
      </c>
      <c r="O77" s="19">
        <v>0</v>
      </c>
      <c r="P77" s="19">
        <v>0</v>
      </c>
      <c r="Q77" s="9" t="s">
        <v>36</v>
      </c>
      <c r="R77" s="21">
        <f>R65*(1+VLookups!$C$45)</f>
        <v>-2139.8511400697703</v>
      </c>
      <c r="S77" s="19">
        <v>0</v>
      </c>
      <c r="T77" s="19">
        <v>0</v>
      </c>
      <c r="U77" s="9" t="s">
        <v>36</v>
      </c>
      <c r="V77" s="21">
        <f>V76-VLookups!$C$54</f>
        <v>-865</v>
      </c>
      <c r="W77" s="21">
        <f>-VLookups!$C$59</f>
        <v>-200</v>
      </c>
      <c r="X77" s="19">
        <v>0</v>
      </c>
      <c r="Y77" s="20">
        <f>Y76*(1+VLookups!$C$57/12)</f>
        <v>-172.50591462313173</v>
      </c>
      <c r="Z77" s="20">
        <f>-E77*VLookups!$J$3</f>
        <v>-420.75843356249987</v>
      </c>
      <c r="AA77" s="19">
        <v>0</v>
      </c>
      <c r="AB77" s="20">
        <f t="shared" si="4"/>
        <v>1142.2376663319515</v>
      </c>
      <c r="AC77" s="20">
        <f t="shared" si="5"/>
        <v>66101.801914631404</v>
      </c>
    </row>
    <row r="78" spans="2:29" x14ac:dyDescent="0.25">
      <c r="B78" s="9">
        <v>74</v>
      </c>
      <c r="C78" s="9">
        <f t="shared" si="2"/>
        <v>29</v>
      </c>
      <c r="D78" s="9">
        <f t="shared" si="3"/>
        <v>2</v>
      </c>
      <c r="E78" s="20">
        <f>E66*(1+VLookups!$C$8)</f>
        <v>10518.960839062496</v>
      </c>
      <c r="F78" s="20">
        <f>-E78*VLookups!$C$10*2</f>
        <v>-631.13765034374978</v>
      </c>
      <c r="G78" s="19">
        <v>0</v>
      </c>
      <c r="H78" s="20">
        <f>(-VLookups!$C$13)*(E78+F78/2)</f>
        <v>-2969.1870760421712</v>
      </c>
      <c r="I78" s="20">
        <f>-PMT(VLookups!$C$16/12,180,-FV(VLookups!$C$16/12,72,,-VLookups!$C$15))</f>
        <v>-1244.1079432345916</v>
      </c>
      <c r="J78" s="20">
        <f>-PMT(VLookups!$C$20/12,180,-FV(VLookups!$C$20/12,24,,-VLookups!$C$19))</f>
        <v>-499.96299892623148</v>
      </c>
      <c r="K78" s="19">
        <v>0</v>
      </c>
      <c r="L78" s="20">
        <f>VLookups!$C$30</f>
        <v>-471.78084110027339</v>
      </c>
      <c r="M78" s="20">
        <f>M77-VLookups!$C$33</f>
        <v>-79</v>
      </c>
      <c r="N78" s="22">
        <v>14</v>
      </c>
      <c r="O78" s="19">
        <v>0</v>
      </c>
      <c r="P78" s="19">
        <v>0</v>
      </c>
      <c r="Q78" s="9" t="s">
        <v>36</v>
      </c>
      <c r="R78" s="21">
        <f>R66*(1+VLookups!$C$45)</f>
        <v>-2139.8511400697703</v>
      </c>
      <c r="S78" s="19">
        <v>0</v>
      </c>
      <c r="T78" s="19">
        <v>0</v>
      </c>
      <c r="U78" s="9" t="s">
        <v>36</v>
      </c>
      <c r="V78" s="21">
        <f>V77-VLookups!$C$54</f>
        <v>-870</v>
      </c>
      <c r="W78" s="21">
        <f>-VLookups!$C$59</f>
        <v>-200</v>
      </c>
      <c r="X78" s="19">
        <v>0</v>
      </c>
      <c r="Y78" s="20">
        <f>Y77*(1+VLookups!$C$57/12)</f>
        <v>-173.00905687411586</v>
      </c>
      <c r="Z78" s="20">
        <f>-E78*VLookups!$J$3</f>
        <v>-420.75843356249987</v>
      </c>
      <c r="AA78" s="19">
        <v>0</v>
      </c>
      <c r="AB78" s="20">
        <f t="shared" si="4"/>
        <v>1135.7345240809677</v>
      </c>
      <c r="AC78" s="20">
        <f t="shared" si="5"/>
        <v>67347.706108570084</v>
      </c>
    </row>
    <row r="79" spans="2:29" x14ac:dyDescent="0.25">
      <c r="B79" s="9">
        <v>75</v>
      </c>
      <c r="C79" s="9">
        <f t="shared" si="2"/>
        <v>29</v>
      </c>
      <c r="D79" s="9">
        <f t="shared" si="3"/>
        <v>3</v>
      </c>
      <c r="E79" s="20">
        <f>E67*(1+VLookups!$C$8)</f>
        <v>10518.960839062496</v>
      </c>
      <c r="F79" s="20">
        <f>-E79*VLookups!$C$10*2</f>
        <v>-631.13765034374978</v>
      </c>
      <c r="G79" s="19">
        <v>0</v>
      </c>
      <c r="H79" s="20">
        <f>(-VLookups!$C$13)*(E79+F79/2)</f>
        <v>-2969.1870760421712</v>
      </c>
      <c r="I79" s="20">
        <f>-PMT(VLookups!$C$16/12,180,-FV(VLookups!$C$16/12,72,,-VLookups!$C$15))</f>
        <v>-1244.1079432345916</v>
      </c>
      <c r="J79" s="20">
        <f>-PMT(VLookups!$C$20/12,180,-FV(VLookups!$C$20/12,24,,-VLookups!$C$19))</f>
        <v>-499.96299892623148</v>
      </c>
      <c r="K79" s="19">
        <v>0</v>
      </c>
      <c r="L79" s="20">
        <f>VLookups!$C$30</f>
        <v>-471.78084110027339</v>
      </c>
      <c r="M79" s="20">
        <f>M78-VLookups!$C$33</f>
        <v>-80</v>
      </c>
      <c r="N79" s="22">
        <v>15</v>
      </c>
      <c r="O79" s="19">
        <v>0</v>
      </c>
      <c r="P79" s="19">
        <v>0</v>
      </c>
      <c r="Q79" s="9" t="s">
        <v>36</v>
      </c>
      <c r="R79" s="21">
        <f>R67*(1+VLookups!$C$45)</f>
        <v>-2139.8511400697703</v>
      </c>
      <c r="S79" s="19">
        <v>0</v>
      </c>
      <c r="T79" s="19">
        <v>0</v>
      </c>
      <c r="U79" s="9" t="s">
        <v>36</v>
      </c>
      <c r="V79" s="21">
        <f>V78-VLookups!$C$54</f>
        <v>-875</v>
      </c>
      <c r="W79" s="21">
        <f>-VLookups!$C$59</f>
        <v>-200</v>
      </c>
      <c r="X79" s="19">
        <v>0</v>
      </c>
      <c r="Y79" s="20">
        <f>Y78*(1+VLookups!$C$57/12)</f>
        <v>-173.51366662333203</v>
      </c>
      <c r="Z79" s="20">
        <f>-E79*VLookups!$J$3</f>
        <v>-420.75843356249987</v>
      </c>
      <c r="AA79" s="19">
        <v>0</v>
      </c>
      <c r="AB79" s="20">
        <f t="shared" si="4"/>
        <v>1129.2299143317514</v>
      </c>
      <c r="AC79" s="20">
        <f t="shared" si="5"/>
        <v>68589.182199749455</v>
      </c>
    </row>
    <row r="80" spans="2:29" x14ac:dyDescent="0.25">
      <c r="B80" s="9">
        <v>76</v>
      </c>
      <c r="C80" s="9">
        <f t="shared" si="2"/>
        <v>29</v>
      </c>
      <c r="D80" s="9">
        <f t="shared" si="3"/>
        <v>4</v>
      </c>
      <c r="E80" s="20">
        <f>E68*(1+VLookups!$C$8)</f>
        <v>10518.960839062496</v>
      </c>
      <c r="F80" s="20">
        <f>-E80*VLookups!$C$10*2</f>
        <v>-631.13765034374978</v>
      </c>
      <c r="G80" s="19">
        <v>0</v>
      </c>
      <c r="H80" s="20">
        <f>(-VLookups!$C$13)*(E80+F80/2)</f>
        <v>-2969.1870760421712</v>
      </c>
      <c r="I80" s="20">
        <f>-PMT(VLookups!$C$16/12,180,-FV(VLookups!$C$16/12,72,,-VLookups!$C$15))</f>
        <v>-1244.1079432345916</v>
      </c>
      <c r="J80" s="20">
        <f>-PMT(VLookups!$C$20/12,180,-FV(VLookups!$C$20/12,24,,-VLookups!$C$19))</f>
        <v>-499.96299892623148</v>
      </c>
      <c r="K80" s="19">
        <v>0</v>
      </c>
      <c r="L80" s="20">
        <f>VLookups!$C$30</f>
        <v>-471.78084110027339</v>
      </c>
      <c r="M80" s="20">
        <f>M79-VLookups!$C$33</f>
        <v>-81</v>
      </c>
      <c r="N80" s="22">
        <v>16</v>
      </c>
      <c r="O80" s="19">
        <v>0</v>
      </c>
      <c r="P80" s="19">
        <v>0</v>
      </c>
      <c r="Q80" s="9" t="s">
        <v>36</v>
      </c>
      <c r="R80" s="21">
        <f>R68*(1+VLookups!$C$45)</f>
        <v>-2139.8511400697703</v>
      </c>
      <c r="S80" s="19">
        <v>0</v>
      </c>
      <c r="T80" s="19">
        <v>0</v>
      </c>
      <c r="U80" s="9" t="s">
        <v>36</v>
      </c>
      <c r="V80" s="21">
        <f>V79-VLookups!$C$54</f>
        <v>-880</v>
      </c>
      <c r="W80" s="21">
        <f>-VLookups!$C$59</f>
        <v>-200</v>
      </c>
      <c r="X80" s="19">
        <v>0</v>
      </c>
      <c r="Y80" s="20">
        <f>Y79*(1+VLookups!$C$57/12)</f>
        <v>-174.01974815098342</v>
      </c>
      <c r="Z80" s="20">
        <f>-E80*VLookups!$J$3</f>
        <v>-420.75843356249987</v>
      </c>
      <c r="AA80" s="19">
        <v>0</v>
      </c>
      <c r="AB80" s="20">
        <f t="shared" si="4"/>
        <v>1122.7238328041001</v>
      </c>
      <c r="AC80" s="20">
        <f t="shared" si="5"/>
        <v>69826.221336219809</v>
      </c>
    </row>
    <row r="81" spans="2:29" x14ac:dyDescent="0.25">
      <c r="B81" s="9">
        <v>77</v>
      </c>
      <c r="C81" s="9">
        <f t="shared" ref="C81:C144" si="6">C69+1</f>
        <v>29</v>
      </c>
      <c r="D81" s="9">
        <f t="shared" si="3"/>
        <v>5</v>
      </c>
      <c r="E81" s="20">
        <f>E69*(1+VLookups!$C$8)</f>
        <v>10518.960839062496</v>
      </c>
      <c r="F81" s="20">
        <f>-E81*VLookups!$C$10*2</f>
        <v>-631.13765034374978</v>
      </c>
      <c r="G81" s="19">
        <v>0</v>
      </c>
      <c r="H81" s="20">
        <f>(-VLookups!$C$13)*(E81+F81/2)</f>
        <v>-2969.1870760421712</v>
      </c>
      <c r="I81" s="20">
        <f>-PMT(VLookups!$C$16/12,180,-FV(VLookups!$C$16/12,72,,-VLookups!$C$15))</f>
        <v>-1244.1079432345916</v>
      </c>
      <c r="J81" s="20">
        <f>-PMT(VLookups!$C$20/12,180,-FV(VLookups!$C$20/12,24,,-VLookups!$C$19))</f>
        <v>-499.96299892623148</v>
      </c>
      <c r="K81" s="19">
        <v>0</v>
      </c>
      <c r="L81" s="20">
        <f>VLookups!$C$30</f>
        <v>-471.78084110027339</v>
      </c>
      <c r="M81" s="20">
        <f>M80-VLookups!$C$33</f>
        <v>-82</v>
      </c>
      <c r="N81" s="22">
        <v>17</v>
      </c>
      <c r="O81" s="19">
        <v>0</v>
      </c>
      <c r="P81" s="19">
        <v>0</v>
      </c>
      <c r="Q81" s="9" t="s">
        <v>36</v>
      </c>
      <c r="R81" s="21">
        <f>R69*(1+VLookups!$C$45)</f>
        <v>-2139.8511400697703</v>
      </c>
      <c r="S81" s="19">
        <v>0</v>
      </c>
      <c r="T81" s="19">
        <v>0</v>
      </c>
      <c r="U81" s="9" t="s">
        <v>36</v>
      </c>
      <c r="V81" s="21">
        <f>V80-VLookups!$C$54</f>
        <v>-885</v>
      </c>
      <c r="W81" s="21">
        <f>-VLookups!$C$59</f>
        <v>-200</v>
      </c>
      <c r="X81" s="19">
        <v>0</v>
      </c>
      <c r="Y81" s="20">
        <f>Y80*(1+VLookups!$C$57/12)</f>
        <v>-174.52730574975712</v>
      </c>
      <c r="Z81" s="20">
        <f>-E81*VLookups!$J$3</f>
        <v>-420.75843356249987</v>
      </c>
      <c r="AA81" s="19">
        <v>0</v>
      </c>
      <c r="AB81" s="20">
        <f t="shared" si="4"/>
        <v>1116.2162752053264</v>
      </c>
      <c r="AC81" s="20">
        <f t="shared" si="5"/>
        <v>71058.814646985498</v>
      </c>
    </row>
    <row r="82" spans="2:29" x14ac:dyDescent="0.25">
      <c r="B82" s="9">
        <v>78</v>
      </c>
      <c r="C82" s="9">
        <f t="shared" si="6"/>
        <v>29</v>
      </c>
      <c r="D82" s="9">
        <f t="shared" ref="D82:D145" si="7">D70</f>
        <v>6</v>
      </c>
      <c r="E82" s="20">
        <f>E70*(1+VLookups!$C$8)</f>
        <v>10518.960839062496</v>
      </c>
      <c r="F82" s="20">
        <f>-E82*VLookups!$C$10*2</f>
        <v>-631.13765034374978</v>
      </c>
      <c r="G82" s="19">
        <v>0</v>
      </c>
      <c r="H82" s="20">
        <f>(-VLookups!$C$13)*(E82+F82/2)</f>
        <v>-2969.1870760421712</v>
      </c>
      <c r="I82" s="20">
        <f>-PMT(VLookups!$C$16/12,180,-FV(VLookups!$C$16/12,72,,-VLookups!$C$15))</f>
        <v>-1244.1079432345916</v>
      </c>
      <c r="J82" s="20">
        <f>-PMT(VLookups!$C$20/12,180,-FV(VLookups!$C$20/12,24,,-VLookups!$C$19))</f>
        <v>-499.96299892623148</v>
      </c>
      <c r="K82" s="19">
        <v>0</v>
      </c>
      <c r="L82" s="20">
        <f>VLookups!$C$30</f>
        <v>-471.78084110027339</v>
      </c>
      <c r="M82" s="20">
        <f>M81-VLookups!$C$33</f>
        <v>-83</v>
      </c>
      <c r="N82" s="22">
        <v>18</v>
      </c>
      <c r="O82" s="19">
        <v>0</v>
      </c>
      <c r="P82" s="19">
        <v>0</v>
      </c>
      <c r="Q82" s="9" t="s">
        <v>36</v>
      </c>
      <c r="R82" s="21">
        <f>R70*(1+VLookups!$C$45)</f>
        <v>-2139.8511400697703</v>
      </c>
      <c r="S82" s="19">
        <v>0</v>
      </c>
      <c r="T82" s="19">
        <v>0</v>
      </c>
      <c r="U82" s="9" t="s">
        <v>36</v>
      </c>
      <c r="V82" s="21">
        <f>V81-VLookups!$C$54</f>
        <v>-890</v>
      </c>
      <c r="W82" s="21">
        <f>-VLookups!$C$59</f>
        <v>-200</v>
      </c>
      <c r="X82" s="19">
        <v>0</v>
      </c>
      <c r="Y82" s="20">
        <f>Y81*(1+VLookups!$C$57/12)</f>
        <v>-175.03634372486059</v>
      </c>
      <c r="Z82" s="20">
        <f>-E82*VLookups!$J$3</f>
        <v>-420.75843356249987</v>
      </c>
      <c r="AA82" s="19">
        <v>0</v>
      </c>
      <c r="AB82" s="20">
        <f t="shared" si="4"/>
        <v>1109.7072372302227</v>
      </c>
      <c r="AC82" s="20">
        <f t="shared" si="5"/>
        <v>72286.953241960699</v>
      </c>
    </row>
    <row r="83" spans="2:29" x14ac:dyDescent="0.25">
      <c r="B83" s="9">
        <v>79</v>
      </c>
      <c r="C83" s="9">
        <f t="shared" si="6"/>
        <v>29</v>
      </c>
      <c r="D83" s="9">
        <f t="shared" si="7"/>
        <v>7</v>
      </c>
      <c r="E83" s="20">
        <f>E71*(1+VLookups!$C$8)</f>
        <v>10518.960839062496</v>
      </c>
      <c r="F83" s="20">
        <f>-E83*VLookups!$C$10*2</f>
        <v>-631.13765034374978</v>
      </c>
      <c r="G83" s="19">
        <v>0</v>
      </c>
      <c r="H83" s="20">
        <f>(-VLookups!$C$13)*(E83+F83/2)</f>
        <v>-2969.1870760421712</v>
      </c>
      <c r="I83" s="20">
        <f>-PMT(VLookups!$C$16/12,180,-FV(VLookups!$C$16/12,72,,-VLookups!$C$15))</f>
        <v>-1244.1079432345916</v>
      </c>
      <c r="J83" s="20">
        <f>-PMT(VLookups!$C$20/12,180,-FV(VLookups!$C$20/12,24,,-VLookups!$C$19))</f>
        <v>-499.96299892623148</v>
      </c>
      <c r="K83" s="19">
        <v>0</v>
      </c>
      <c r="L83" s="20">
        <f>VLookups!$C$30</f>
        <v>-471.78084110027339</v>
      </c>
      <c r="M83" s="20">
        <f>M82-VLookups!$C$33</f>
        <v>-84</v>
      </c>
      <c r="N83" s="22">
        <v>19</v>
      </c>
      <c r="O83" s="19">
        <v>0</v>
      </c>
      <c r="P83" s="19">
        <v>0</v>
      </c>
      <c r="Q83" s="9" t="s">
        <v>36</v>
      </c>
      <c r="R83" s="21">
        <f>R71*(1+VLookups!$C$45)</f>
        <v>-2139.8511400697703</v>
      </c>
      <c r="S83" s="19">
        <v>0</v>
      </c>
      <c r="T83" s="19">
        <v>0</v>
      </c>
      <c r="U83" s="9" t="s">
        <v>36</v>
      </c>
      <c r="V83" s="21">
        <f>V82-VLookups!$C$54</f>
        <v>-895</v>
      </c>
      <c r="W83" s="21">
        <f>-VLookups!$C$59</f>
        <v>-200</v>
      </c>
      <c r="X83" s="19">
        <v>0</v>
      </c>
      <c r="Y83" s="20">
        <f>Y82*(1+VLookups!$C$57/12)</f>
        <v>-175.5468663940581</v>
      </c>
      <c r="Z83" s="20">
        <f>-E83*VLookups!$J$3</f>
        <v>-420.75843356249987</v>
      </c>
      <c r="AA83" s="19">
        <v>0</v>
      </c>
      <c r="AB83" s="20">
        <f t="shared" si="4"/>
        <v>1103.1967145610254</v>
      </c>
      <c r="AC83" s="20">
        <f t="shared" si="5"/>
        <v>73510.628211924995</v>
      </c>
    </row>
    <row r="84" spans="2:29" x14ac:dyDescent="0.25">
      <c r="B84" s="9">
        <v>80</v>
      </c>
      <c r="C84" s="9">
        <f t="shared" si="6"/>
        <v>29</v>
      </c>
      <c r="D84" s="9">
        <f t="shared" si="7"/>
        <v>8</v>
      </c>
      <c r="E84" s="20">
        <f>E72*(1+VLookups!$C$8)</f>
        <v>10518.960839062496</v>
      </c>
      <c r="F84" s="20">
        <f>-E84*VLookups!$C$10*2</f>
        <v>-631.13765034374978</v>
      </c>
      <c r="G84" s="19">
        <v>0</v>
      </c>
      <c r="H84" s="20">
        <f>(-VLookups!$C$13)*(E84+F84/2)</f>
        <v>-2969.1870760421712</v>
      </c>
      <c r="I84" s="20">
        <f>-PMT(VLookups!$C$16/12,180,-FV(VLookups!$C$16/12,72,,-VLookups!$C$15))</f>
        <v>-1244.1079432345916</v>
      </c>
      <c r="J84" s="20">
        <f>-PMT(VLookups!$C$20/12,180,-FV(VLookups!$C$20/12,24,,-VLookups!$C$19))</f>
        <v>-499.96299892623148</v>
      </c>
      <c r="K84" s="19">
        <v>0</v>
      </c>
      <c r="L84" s="20">
        <f>VLookups!$C$30</f>
        <v>-471.78084110027339</v>
      </c>
      <c r="M84" s="20">
        <f>M83-VLookups!$C$33</f>
        <v>-85</v>
      </c>
      <c r="N84" s="22">
        <v>20</v>
      </c>
      <c r="O84" s="19">
        <v>0</v>
      </c>
      <c r="P84" s="19">
        <v>0</v>
      </c>
      <c r="Q84" s="9" t="s">
        <v>36</v>
      </c>
      <c r="R84" s="21">
        <f>R72*(1+VLookups!$C$45)</f>
        <v>-2139.8511400697703</v>
      </c>
      <c r="S84" s="19">
        <v>0</v>
      </c>
      <c r="T84" s="19">
        <v>0</v>
      </c>
      <c r="U84" s="9" t="s">
        <v>36</v>
      </c>
      <c r="V84" s="21">
        <f>V83-VLookups!$C$54</f>
        <v>-900</v>
      </c>
      <c r="W84" s="21">
        <f>-VLookups!$C$59</f>
        <v>-200</v>
      </c>
      <c r="X84" s="19">
        <v>0</v>
      </c>
      <c r="Y84" s="20">
        <f>Y83*(1+VLookups!$C$57/12)</f>
        <v>-176.05887808770743</v>
      </c>
      <c r="Z84" s="20">
        <f>-E84*VLookups!$J$3</f>
        <v>-420.75843356249987</v>
      </c>
      <c r="AA84" s="19">
        <v>0</v>
      </c>
      <c r="AB84" s="20">
        <f t="shared" si="4"/>
        <v>1096.684702867376</v>
      </c>
      <c r="AC84" s="20">
        <f t="shared" si="5"/>
        <v>74729.830628478914</v>
      </c>
    </row>
    <row r="85" spans="2:29" x14ac:dyDescent="0.25">
      <c r="B85" s="9">
        <v>81</v>
      </c>
      <c r="C85" s="9">
        <f t="shared" si="6"/>
        <v>29</v>
      </c>
      <c r="D85" s="9">
        <f t="shared" si="7"/>
        <v>9</v>
      </c>
      <c r="E85" s="20">
        <f>E73*(1+VLookups!$C$8)</f>
        <v>10518.960839062496</v>
      </c>
      <c r="F85" s="20">
        <f>-E85*VLookups!$C$10*2</f>
        <v>-631.13765034374978</v>
      </c>
      <c r="G85" s="19">
        <v>0</v>
      </c>
      <c r="H85" s="20">
        <f>(-VLookups!$C$13)*(E85+F85/2)</f>
        <v>-2969.1870760421712</v>
      </c>
      <c r="I85" s="20">
        <f>-PMT(VLookups!$C$16/12,180,-FV(VLookups!$C$16/12,72,,-VLookups!$C$15))</f>
        <v>-1244.1079432345916</v>
      </c>
      <c r="J85" s="20">
        <f>-PMT(VLookups!$C$20/12,180,-FV(VLookups!$C$20/12,24,,-VLookups!$C$19))</f>
        <v>-499.96299892623148</v>
      </c>
      <c r="K85" s="19">
        <v>0</v>
      </c>
      <c r="L85" s="20">
        <f>VLookups!$C$30</f>
        <v>-471.78084110027339</v>
      </c>
      <c r="M85" s="20">
        <f>M84-VLookups!$C$33</f>
        <v>-86</v>
      </c>
      <c r="N85" s="22">
        <v>21</v>
      </c>
      <c r="O85" s="19">
        <v>0</v>
      </c>
      <c r="P85" s="19">
        <v>0</v>
      </c>
      <c r="Q85" s="9" t="s">
        <v>36</v>
      </c>
      <c r="R85" s="21">
        <f>R73*(1+VLookups!$C$45)</f>
        <v>-2139.8511400697703</v>
      </c>
      <c r="S85" s="19">
        <v>0</v>
      </c>
      <c r="T85" s="19">
        <v>0</v>
      </c>
      <c r="U85" s="9" t="s">
        <v>36</v>
      </c>
      <c r="V85" s="21">
        <f>V84-VLookups!$C$54</f>
        <v>-905</v>
      </c>
      <c r="W85" s="21">
        <f>-VLookups!$C$59</f>
        <v>-200</v>
      </c>
      <c r="X85" s="19">
        <v>0</v>
      </c>
      <c r="Y85" s="20">
        <f>Y84*(1+VLookups!$C$57/12)</f>
        <v>-176.57238314879658</v>
      </c>
      <c r="Z85" s="20">
        <f>-E85*VLookups!$J$3</f>
        <v>-420.75843356249987</v>
      </c>
      <c r="AA85" s="19">
        <v>0</v>
      </c>
      <c r="AB85" s="20">
        <f t="shared" si="4"/>
        <v>1090.1711978062867</v>
      </c>
      <c r="AC85" s="20">
        <f t="shared" si="5"/>
        <v>75944.551543999332</v>
      </c>
    </row>
    <row r="86" spans="2:29" x14ac:dyDescent="0.25">
      <c r="B86" s="9">
        <v>82</v>
      </c>
      <c r="C86" s="9">
        <f t="shared" si="6"/>
        <v>29</v>
      </c>
      <c r="D86" s="9">
        <f t="shared" si="7"/>
        <v>10</v>
      </c>
      <c r="E86" s="20">
        <f>E74*(1+VLookups!$C$8)</f>
        <v>10518.960839062496</v>
      </c>
      <c r="F86" s="20">
        <f>-E86*VLookups!$C$10*2</f>
        <v>-631.13765034374978</v>
      </c>
      <c r="G86" s="19">
        <v>0</v>
      </c>
      <c r="H86" s="20">
        <f>(-VLookups!$C$13)*(E86+F86/2)</f>
        <v>-2969.1870760421712</v>
      </c>
      <c r="I86" s="20">
        <f>-PMT(VLookups!$C$16/12,180,-FV(VLookups!$C$16/12,72,,-VLookups!$C$15))</f>
        <v>-1244.1079432345916</v>
      </c>
      <c r="J86" s="20">
        <f>-PMT(VLookups!$C$20/12,180,-FV(VLookups!$C$20/12,24,,-VLookups!$C$19))</f>
        <v>-499.96299892623148</v>
      </c>
      <c r="K86" s="19">
        <v>0</v>
      </c>
      <c r="L86" s="20">
        <f>VLookups!$C$30</f>
        <v>-471.78084110027339</v>
      </c>
      <c r="M86" s="20">
        <f>M85-VLookups!$C$33</f>
        <v>-87</v>
      </c>
      <c r="N86" s="22">
        <v>22</v>
      </c>
      <c r="O86" s="19">
        <v>0</v>
      </c>
      <c r="P86" s="19">
        <v>0</v>
      </c>
      <c r="Q86" s="9" t="s">
        <v>36</v>
      </c>
      <c r="R86" s="21">
        <f>R74*(1+VLookups!$C$45)</f>
        <v>-2139.8511400697703</v>
      </c>
      <c r="S86" s="19">
        <v>0</v>
      </c>
      <c r="T86" s="19">
        <v>0</v>
      </c>
      <c r="U86" s="9" t="s">
        <v>36</v>
      </c>
      <c r="V86" s="21">
        <f>V85-VLookups!$C$54</f>
        <v>-910</v>
      </c>
      <c r="W86" s="21">
        <f>-VLookups!$C$59</f>
        <v>-200</v>
      </c>
      <c r="X86" s="19">
        <v>0</v>
      </c>
      <c r="Y86" s="20">
        <f>Y85*(1+VLookups!$C$57/12)</f>
        <v>-177.08738593298057</v>
      </c>
      <c r="Z86" s="20">
        <f>-E86*VLookups!$J$3</f>
        <v>-420.75843356249987</v>
      </c>
      <c r="AA86" s="19">
        <v>0</v>
      </c>
      <c r="AB86" s="20">
        <f t="shared" si="4"/>
        <v>1083.6561950221028</v>
      </c>
      <c r="AC86" s="20">
        <f t="shared" si="5"/>
        <v>77154.781991594777</v>
      </c>
    </row>
    <row r="87" spans="2:29" x14ac:dyDescent="0.25">
      <c r="B87" s="9">
        <v>83</v>
      </c>
      <c r="C87" s="9">
        <f t="shared" si="6"/>
        <v>29</v>
      </c>
      <c r="D87" s="9">
        <f t="shared" si="7"/>
        <v>11</v>
      </c>
      <c r="E87" s="20">
        <f>E75*(1+VLookups!$C$8)</f>
        <v>10518.960839062496</v>
      </c>
      <c r="F87" s="20">
        <f>-E87*VLookups!$C$10*2</f>
        <v>-631.13765034374978</v>
      </c>
      <c r="G87" s="19">
        <v>0</v>
      </c>
      <c r="H87" s="20">
        <f>(-VLookups!$C$13)*(E87+F87/2)</f>
        <v>-2969.1870760421712</v>
      </c>
      <c r="I87" s="20">
        <f>-PMT(VLookups!$C$16/12,180,-FV(VLookups!$C$16/12,72,,-VLookups!$C$15))</f>
        <v>-1244.1079432345916</v>
      </c>
      <c r="J87" s="20">
        <f>-PMT(VLookups!$C$20/12,180,-FV(VLookups!$C$20/12,24,,-VLookups!$C$19))</f>
        <v>-499.96299892623148</v>
      </c>
      <c r="K87" s="19">
        <v>0</v>
      </c>
      <c r="L87" s="20">
        <f>VLookups!$C$30</f>
        <v>-471.78084110027339</v>
      </c>
      <c r="M87" s="20">
        <f>M86-VLookups!$C$33</f>
        <v>-88</v>
      </c>
      <c r="N87" s="22">
        <v>23</v>
      </c>
      <c r="O87" s="19">
        <v>0</v>
      </c>
      <c r="P87" s="19">
        <v>0</v>
      </c>
      <c r="Q87" s="9" t="s">
        <v>36</v>
      </c>
      <c r="R87" s="21">
        <f>R75*(1+VLookups!$C$45)</f>
        <v>-2139.8511400697703</v>
      </c>
      <c r="S87" s="19">
        <v>0</v>
      </c>
      <c r="T87" s="19">
        <v>0</v>
      </c>
      <c r="U87" s="9" t="s">
        <v>36</v>
      </c>
      <c r="V87" s="21">
        <f>V86-VLookups!$C$54</f>
        <v>-915</v>
      </c>
      <c r="W87" s="21">
        <f>-VLookups!$C$59</f>
        <v>-200</v>
      </c>
      <c r="X87" s="19">
        <v>0</v>
      </c>
      <c r="Y87" s="20">
        <f>Y86*(1+VLookups!$C$57/12)</f>
        <v>-177.60389080861842</v>
      </c>
      <c r="Z87" s="20">
        <f>-E87*VLookups!$J$3</f>
        <v>-420.75843356249987</v>
      </c>
      <c r="AA87" s="19">
        <v>0</v>
      </c>
      <c r="AB87" s="20">
        <f t="shared" si="4"/>
        <v>1077.139690146465</v>
      </c>
      <c r="AC87" s="20">
        <f t="shared" si="5"/>
        <v>78360.512985060559</v>
      </c>
    </row>
    <row r="88" spans="2:29" x14ac:dyDescent="0.25">
      <c r="B88" s="9">
        <v>84</v>
      </c>
      <c r="C88" s="9">
        <f t="shared" si="6"/>
        <v>30</v>
      </c>
      <c r="D88" s="9">
        <f t="shared" si="7"/>
        <v>0</v>
      </c>
      <c r="E88" s="20">
        <f>E76*(1+VLookups!$C$8)</f>
        <v>10887.124468429683</v>
      </c>
      <c r="F88" s="20">
        <f>-E88*VLookups!$C$10*2</f>
        <v>-653.22746810578099</v>
      </c>
      <c r="G88" s="19">
        <v>0</v>
      </c>
      <c r="H88" s="20">
        <f>(-VLookups!$C$13)*(E88+F88/2)</f>
        <v>-3073.108623703647</v>
      </c>
      <c r="I88" s="20">
        <f>-PMT(VLookups!$C$16/12,180,-FV(VLookups!$C$16/12,72,,-VLookups!$C$15))</f>
        <v>-1244.1079432345916</v>
      </c>
      <c r="J88" s="20">
        <f>-PMT(VLookups!$C$20/12,180,-FV(VLookups!$C$20/12,24,,-VLookups!$C$19))</f>
        <v>-499.96299892623148</v>
      </c>
      <c r="K88" s="19">
        <v>0</v>
      </c>
      <c r="L88" s="20">
        <f>VLookups!$C$30</f>
        <v>-471.78084110027339</v>
      </c>
      <c r="M88" s="20">
        <f>M87-VLookups!$C$33</f>
        <v>-89</v>
      </c>
      <c r="N88" s="22">
        <v>24</v>
      </c>
      <c r="O88" s="19">
        <v>0</v>
      </c>
      <c r="P88" s="19">
        <v>0</v>
      </c>
      <c r="Q88" s="9" t="s">
        <v>36</v>
      </c>
      <c r="R88" s="21">
        <f>R76*(1+VLookups!$C$45)</f>
        <v>-2270.3820596140263</v>
      </c>
      <c r="S88" s="19">
        <v>0</v>
      </c>
      <c r="T88" s="19">
        <v>0</v>
      </c>
      <c r="U88" s="9" t="s">
        <v>36</v>
      </c>
      <c r="V88" s="21">
        <f>V87-VLookups!$C$54</f>
        <v>-920</v>
      </c>
      <c r="W88" s="21">
        <f>-VLookups!$C$59</f>
        <v>-200</v>
      </c>
      <c r="X88" s="19">
        <v>0</v>
      </c>
      <c r="Y88" s="20">
        <f>Y87*(1+VLookups!$C$57/12)</f>
        <v>-178.12190215681022</v>
      </c>
      <c r="Z88" s="20">
        <f>-E88*VLookups!$J$3</f>
        <v>-435.48497873718736</v>
      </c>
      <c r="AA88" s="19">
        <v>0</v>
      </c>
      <c r="AB88" s="20">
        <f t="shared" si="4"/>
        <v>1178.5613869040249</v>
      </c>
      <c r="AC88" s="20">
        <f t="shared" si="5"/>
        <v>79669.675226939682</v>
      </c>
    </row>
    <row r="89" spans="2:29" x14ac:dyDescent="0.25">
      <c r="B89" s="9">
        <v>85</v>
      </c>
      <c r="C89" s="9">
        <f t="shared" si="6"/>
        <v>30</v>
      </c>
      <c r="D89" s="9">
        <f t="shared" si="7"/>
        <v>1</v>
      </c>
      <c r="E89" s="20">
        <f>E77*(1+VLookups!$C$8)</f>
        <v>10887.124468429683</v>
      </c>
      <c r="F89" s="20">
        <f>-E89*VLookups!$C$10*2</f>
        <v>-653.22746810578099</v>
      </c>
      <c r="G89" s="19">
        <v>0</v>
      </c>
      <c r="H89" s="20">
        <f>(-VLookups!$C$13)*(E89+F89/2)</f>
        <v>-3073.108623703647</v>
      </c>
      <c r="I89" s="20">
        <f>-PMT(VLookups!$C$16/12,180,-FV(VLookups!$C$16/12,72,,-VLookups!$C$15))</f>
        <v>-1244.1079432345916</v>
      </c>
      <c r="J89" s="20">
        <f>-PMT(VLookups!$C$20/12,180,-FV(VLookups!$C$20/12,24,,-VLookups!$C$19))</f>
        <v>-499.96299892623148</v>
      </c>
      <c r="K89" s="19">
        <v>0</v>
      </c>
      <c r="L89" s="20">
        <f>VLookups!$C$30</f>
        <v>-471.78084110027339</v>
      </c>
      <c r="M89" s="20">
        <f>M88-VLookups!$C$33</f>
        <v>-90</v>
      </c>
      <c r="N89" s="22">
        <v>25</v>
      </c>
      <c r="O89" s="19">
        <v>0</v>
      </c>
      <c r="P89" s="19">
        <v>0</v>
      </c>
      <c r="Q89" s="9" t="s">
        <v>36</v>
      </c>
      <c r="R89" s="21">
        <f>R77*(1+VLookups!$C$45)</f>
        <v>-2270.3820596140263</v>
      </c>
      <c r="S89" s="19">
        <v>0</v>
      </c>
      <c r="T89" s="19">
        <v>0</v>
      </c>
      <c r="U89" s="9" t="s">
        <v>36</v>
      </c>
      <c r="V89" s="21">
        <f>V88-VLookups!$C$54</f>
        <v>-925</v>
      </c>
      <c r="W89" s="21">
        <f>-VLookups!$C$59</f>
        <v>-200</v>
      </c>
      <c r="X89" s="19">
        <v>0</v>
      </c>
      <c r="Y89" s="20">
        <f>Y88*(1+VLookups!$C$57/12)</f>
        <v>-178.64142437143425</v>
      </c>
      <c r="Z89" s="20">
        <f>-E89*VLookups!$J$3</f>
        <v>-435.48497873718736</v>
      </c>
      <c r="AA89" s="19">
        <v>0</v>
      </c>
      <c r="AB89" s="20">
        <f t="shared" si="4"/>
        <v>1172.0418646894009</v>
      </c>
      <c r="AC89" s="20">
        <f t="shared" si="5"/>
        <v>80974.499883673983</v>
      </c>
    </row>
    <row r="90" spans="2:29" x14ac:dyDescent="0.25">
      <c r="B90" s="9">
        <v>86</v>
      </c>
      <c r="C90" s="9">
        <f t="shared" si="6"/>
        <v>30</v>
      </c>
      <c r="D90" s="9">
        <f t="shared" si="7"/>
        <v>2</v>
      </c>
      <c r="E90" s="20">
        <f>E78*(1+VLookups!$C$8)</f>
        <v>10887.124468429683</v>
      </c>
      <c r="F90" s="20">
        <f>-E90*VLookups!$C$10*2</f>
        <v>-653.22746810578099</v>
      </c>
      <c r="G90" s="19">
        <v>0</v>
      </c>
      <c r="H90" s="20">
        <f>(-VLookups!$C$13)*(E90+F90/2)</f>
        <v>-3073.108623703647</v>
      </c>
      <c r="I90" s="20">
        <f>-PMT(VLookups!$C$16/12,180,-FV(VLookups!$C$16/12,72,,-VLookups!$C$15))</f>
        <v>-1244.1079432345916</v>
      </c>
      <c r="J90" s="20">
        <f>-PMT(VLookups!$C$20/12,180,-FV(VLookups!$C$20/12,24,,-VLookups!$C$19))</f>
        <v>-499.96299892623148</v>
      </c>
      <c r="K90" s="19">
        <v>0</v>
      </c>
      <c r="L90" s="20">
        <f>VLookups!$C$30</f>
        <v>-471.78084110027339</v>
      </c>
      <c r="M90" s="20">
        <f>M89-VLookups!$C$33</f>
        <v>-91</v>
      </c>
      <c r="N90" s="22">
        <v>26</v>
      </c>
      <c r="O90" s="19">
        <v>0</v>
      </c>
      <c r="P90" s="19">
        <v>0</v>
      </c>
      <c r="Q90" s="9" t="s">
        <v>36</v>
      </c>
      <c r="R90" s="21">
        <f>R78*(1+VLookups!$C$45)</f>
        <v>-2270.3820596140263</v>
      </c>
      <c r="S90" s="19">
        <v>0</v>
      </c>
      <c r="T90" s="19">
        <v>0</v>
      </c>
      <c r="U90" s="9" t="s">
        <v>36</v>
      </c>
      <c r="V90" s="21">
        <f>V89-VLookups!$C$54</f>
        <v>-930</v>
      </c>
      <c r="W90" s="21">
        <f>-VLookups!$C$59</f>
        <v>-200</v>
      </c>
      <c r="X90" s="19">
        <v>0</v>
      </c>
      <c r="Y90" s="20">
        <f>Y89*(1+VLookups!$C$57/12)</f>
        <v>-179.16246185918428</v>
      </c>
      <c r="Z90" s="20">
        <f>-E90*VLookups!$J$3</f>
        <v>-435.48497873718736</v>
      </c>
      <c r="AA90" s="19">
        <v>0</v>
      </c>
      <c r="AB90" s="20">
        <f t="shared" si="4"/>
        <v>1165.5208272016512</v>
      </c>
      <c r="AC90" s="20">
        <f t="shared" si="5"/>
        <v>82274.978210681758</v>
      </c>
    </row>
    <row r="91" spans="2:29" x14ac:dyDescent="0.25">
      <c r="B91" s="9">
        <v>87</v>
      </c>
      <c r="C91" s="9">
        <f t="shared" si="6"/>
        <v>30</v>
      </c>
      <c r="D91" s="9">
        <f t="shared" si="7"/>
        <v>3</v>
      </c>
      <c r="E91" s="20">
        <f>E79*(1+VLookups!$C$8)</f>
        <v>10887.124468429683</v>
      </c>
      <c r="F91" s="20">
        <f>-E91*VLookups!$C$10*2</f>
        <v>-653.22746810578099</v>
      </c>
      <c r="G91" s="19">
        <v>0</v>
      </c>
      <c r="H91" s="20">
        <f>(-VLookups!$C$13)*(E91+F91/2)</f>
        <v>-3073.108623703647</v>
      </c>
      <c r="I91" s="20">
        <f>-PMT(VLookups!$C$16/12,180,-FV(VLookups!$C$16/12,72,,-VLookups!$C$15))</f>
        <v>-1244.1079432345916</v>
      </c>
      <c r="J91" s="20">
        <f>-PMT(VLookups!$C$20/12,180,-FV(VLookups!$C$20/12,24,,-VLookups!$C$19))</f>
        <v>-499.96299892623148</v>
      </c>
      <c r="K91" s="19">
        <v>0</v>
      </c>
      <c r="L91" s="20">
        <f>VLookups!$C$30</f>
        <v>-471.78084110027339</v>
      </c>
      <c r="M91" s="20">
        <f>M90-VLookups!$C$33</f>
        <v>-92</v>
      </c>
      <c r="N91" s="22">
        <v>27</v>
      </c>
      <c r="O91" s="19">
        <v>0</v>
      </c>
      <c r="P91" s="19">
        <v>0</v>
      </c>
      <c r="Q91" s="9" t="s">
        <v>36</v>
      </c>
      <c r="R91" s="21">
        <f>R79*(1+VLookups!$C$45)</f>
        <v>-2270.3820596140263</v>
      </c>
      <c r="S91" s="19">
        <v>0</v>
      </c>
      <c r="T91" s="19">
        <v>0</v>
      </c>
      <c r="U91" s="9" t="s">
        <v>36</v>
      </c>
      <c r="V91" s="21">
        <f>V90-VLookups!$C$54</f>
        <v>-935</v>
      </c>
      <c r="W91" s="21">
        <f>-VLookups!$C$59</f>
        <v>-200</v>
      </c>
      <c r="X91" s="19">
        <v>0</v>
      </c>
      <c r="Y91" s="20">
        <f>Y90*(1+VLookups!$C$57/12)</f>
        <v>-179.68501903960689</v>
      </c>
      <c r="Z91" s="20">
        <f>-E91*VLookups!$J$3</f>
        <v>-435.48497873718736</v>
      </c>
      <c r="AA91" s="19">
        <v>0</v>
      </c>
      <c r="AB91" s="20">
        <f t="shared" si="4"/>
        <v>1158.9982700212286</v>
      </c>
      <c r="AC91" s="20">
        <f t="shared" si="5"/>
        <v>83571.101444387459</v>
      </c>
    </row>
    <row r="92" spans="2:29" x14ac:dyDescent="0.25">
      <c r="B92" s="9">
        <v>88</v>
      </c>
      <c r="C92" s="9">
        <f t="shared" si="6"/>
        <v>30</v>
      </c>
      <c r="D92" s="9">
        <f t="shared" si="7"/>
        <v>4</v>
      </c>
      <c r="E92" s="20">
        <f>E80*(1+VLookups!$C$8)</f>
        <v>10887.124468429683</v>
      </c>
      <c r="F92" s="20">
        <f>-E92*VLookups!$C$10*2</f>
        <v>-653.22746810578099</v>
      </c>
      <c r="G92" s="19">
        <v>0</v>
      </c>
      <c r="H92" s="20">
        <f>(-VLookups!$C$13)*(E92+F92/2)</f>
        <v>-3073.108623703647</v>
      </c>
      <c r="I92" s="20">
        <f>-PMT(VLookups!$C$16/12,180,-FV(VLookups!$C$16/12,72,,-VLookups!$C$15))</f>
        <v>-1244.1079432345916</v>
      </c>
      <c r="J92" s="20">
        <f>-PMT(VLookups!$C$20/12,180,-FV(VLookups!$C$20/12,24,,-VLookups!$C$19))</f>
        <v>-499.96299892623148</v>
      </c>
      <c r="K92" s="19">
        <v>0</v>
      </c>
      <c r="L92" s="20">
        <f>VLookups!$C$30</f>
        <v>-471.78084110027339</v>
      </c>
      <c r="M92" s="20">
        <f>M91-VLookups!$C$33</f>
        <v>-93</v>
      </c>
      <c r="N92" s="22">
        <v>28</v>
      </c>
      <c r="O92" s="19">
        <v>0</v>
      </c>
      <c r="P92" s="19">
        <v>0</v>
      </c>
      <c r="Q92" s="9" t="s">
        <v>36</v>
      </c>
      <c r="R92" s="21">
        <f>R80*(1+VLookups!$C$45)</f>
        <v>-2270.3820596140263</v>
      </c>
      <c r="S92" s="19">
        <v>0</v>
      </c>
      <c r="T92" s="19">
        <v>0</v>
      </c>
      <c r="U92" s="9" t="s">
        <v>36</v>
      </c>
      <c r="V92" s="21">
        <f>V91-VLookups!$C$54</f>
        <v>-940</v>
      </c>
      <c r="W92" s="21">
        <f>-VLookups!$C$59</f>
        <v>-200</v>
      </c>
      <c r="X92" s="19">
        <v>0</v>
      </c>
      <c r="Y92" s="20">
        <f>Y91*(1+VLookups!$C$57/12)</f>
        <v>-180.20910034513906</v>
      </c>
      <c r="Z92" s="20">
        <f>-E92*VLookups!$J$3</f>
        <v>-435.48497873718736</v>
      </c>
      <c r="AA92" s="19">
        <v>0</v>
      </c>
      <c r="AB92" s="20">
        <f t="shared" si="4"/>
        <v>1152.4741887156961</v>
      </c>
      <c r="AC92" s="20">
        <f t="shared" si="5"/>
        <v>84862.860802177136</v>
      </c>
    </row>
    <row r="93" spans="2:29" x14ac:dyDescent="0.25">
      <c r="B93" s="9">
        <v>89</v>
      </c>
      <c r="C93" s="9">
        <f t="shared" si="6"/>
        <v>30</v>
      </c>
      <c r="D93" s="9">
        <f t="shared" si="7"/>
        <v>5</v>
      </c>
      <c r="E93" s="20">
        <f>E81*(1+VLookups!$C$8)</f>
        <v>10887.124468429683</v>
      </c>
      <c r="F93" s="20">
        <f>-E93*VLookups!$C$10*2</f>
        <v>-653.22746810578099</v>
      </c>
      <c r="G93" s="19">
        <v>0</v>
      </c>
      <c r="H93" s="20">
        <f>(-VLookups!$C$13)*(E93+F93/2)</f>
        <v>-3073.108623703647</v>
      </c>
      <c r="I93" s="20">
        <f>-PMT(VLookups!$C$16/12,180,-FV(VLookups!$C$16/12,72,,-VLookups!$C$15))</f>
        <v>-1244.1079432345916</v>
      </c>
      <c r="J93" s="20">
        <f>-PMT(VLookups!$C$20/12,180,-FV(VLookups!$C$20/12,24,,-VLookups!$C$19))</f>
        <v>-499.96299892623148</v>
      </c>
      <c r="K93" s="19">
        <v>0</v>
      </c>
      <c r="L93" s="20">
        <f>VLookups!$C$30</f>
        <v>-471.78084110027339</v>
      </c>
      <c r="M93" s="20">
        <f>M92-VLookups!$C$33</f>
        <v>-94</v>
      </c>
      <c r="N93" s="22">
        <v>29</v>
      </c>
      <c r="O93" s="19">
        <v>0</v>
      </c>
      <c r="P93" s="19">
        <v>0</v>
      </c>
      <c r="Q93" s="9" t="s">
        <v>36</v>
      </c>
      <c r="R93" s="21">
        <f>R81*(1+VLookups!$C$45)</f>
        <v>-2270.3820596140263</v>
      </c>
      <c r="S93" s="19">
        <v>0</v>
      </c>
      <c r="T93" s="19">
        <v>0</v>
      </c>
      <c r="U93" s="9" t="s">
        <v>36</v>
      </c>
      <c r="V93" s="21">
        <f>V92-VLookups!$C$54</f>
        <v>-945</v>
      </c>
      <c r="W93" s="21">
        <f>-VLookups!$C$59</f>
        <v>-200</v>
      </c>
      <c r="X93" s="19">
        <v>0</v>
      </c>
      <c r="Y93" s="20">
        <f>Y92*(1+VLookups!$C$57/12)</f>
        <v>-180.73471022114572</v>
      </c>
      <c r="Z93" s="20">
        <f>-E93*VLookups!$J$3</f>
        <v>-435.48497873718736</v>
      </c>
      <c r="AA93" s="19">
        <v>0</v>
      </c>
      <c r="AB93" s="20">
        <f t="shared" si="4"/>
        <v>1145.9485788396896</v>
      </c>
      <c r="AC93" s="20">
        <f t="shared" si="5"/>
        <v>86150.247482353792</v>
      </c>
    </row>
    <row r="94" spans="2:29" x14ac:dyDescent="0.25">
      <c r="B94" s="9">
        <v>90</v>
      </c>
      <c r="C94" s="9">
        <f t="shared" si="6"/>
        <v>30</v>
      </c>
      <c r="D94" s="9">
        <f t="shared" si="7"/>
        <v>6</v>
      </c>
      <c r="E94" s="20">
        <f>E82*(1+VLookups!$C$8)</f>
        <v>10887.124468429683</v>
      </c>
      <c r="F94" s="20">
        <f>-E94*VLookups!$C$10*2</f>
        <v>-653.22746810578099</v>
      </c>
      <c r="G94" s="19">
        <v>0</v>
      </c>
      <c r="H94" s="20">
        <f>(-VLookups!$C$13)*(E94+F94/2)</f>
        <v>-3073.108623703647</v>
      </c>
      <c r="I94" s="20">
        <f>-PMT(VLookups!$C$16/12,180,-FV(VLookups!$C$16/12,72,,-VLookups!$C$15))</f>
        <v>-1244.1079432345916</v>
      </c>
      <c r="J94" s="20">
        <f>-PMT(VLookups!$C$20/12,180,-FV(VLookups!$C$20/12,24,,-VLookups!$C$19))</f>
        <v>-499.96299892623148</v>
      </c>
      <c r="K94" s="19">
        <v>0</v>
      </c>
      <c r="L94" s="20">
        <f>VLookups!$C$30</f>
        <v>-471.78084110027339</v>
      </c>
      <c r="M94" s="20">
        <f>M93-VLookups!$C$33</f>
        <v>-95</v>
      </c>
      <c r="N94" s="22">
        <v>30</v>
      </c>
      <c r="O94" s="19">
        <v>0</v>
      </c>
      <c r="P94" s="19">
        <v>0</v>
      </c>
      <c r="Q94" s="9" t="s">
        <v>36</v>
      </c>
      <c r="R94" s="21">
        <f>R82*(1+VLookups!$C$45)</f>
        <v>-2270.3820596140263</v>
      </c>
      <c r="S94" s="19">
        <v>0</v>
      </c>
      <c r="T94" s="19">
        <v>0</v>
      </c>
      <c r="U94" s="9" t="s">
        <v>36</v>
      </c>
      <c r="V94" s="21">
        <f>V93-VLookups!$C$54</f>
        <v>-950</v>
      </c>
      <c r="W94" s="21">
        <f>-VLookups!$C$59</f>
        <v>-200</v>
      </c>
      <c r="X94" s="19">
        <v>0</v>
      </c>
      <c r="Y94" s="20">
        <f>Y93*(1+VLookups!$C$57/12)</f>
        <v>-181.2618531259574</v>
      </c>
      <c r="Z94" s="20">
        <f>-E94*VLookups!$J$3</f>
        <v>-435.48497873718736</v>
      </c>
      <c r="AA94" s="19">
        <v>0</v>
      </c>
      <c r="AB94" s="20">
        <f t="shared" si="4"/>
        <v>1139.421435934878</v>
      </c>
      <c r="AC94" s="20">
        <f t="shared" si="5"/>
        <v>87433.252664092608</v>
      </c>
    </row>
    <row r="95" spans="2:29" x14ac:dyDescent="0.25">
      <c r="B95" s="9">
        <v>91</v>
      </c>
      <c r="C95" s="9">
        <f t="shared" si="6"/>
        <v>30</v>
      </c>
      <c r="D95" s="9">
        <f t="shared" si="7"/>
        <v>7</v>
      </c>
      <c r="E95" s="20">
        <f>E83*(1+VLookups!$C$8)</f>
        <v>10887.124468429683</v>
      </c>
      <c r="F95" s="20">
        <f>-E95*VLookups!$C$10*2</f>
        <v>-653.22746810578099</v>
      </c>
      <c r="G95" s="19">
        <v>0</v>
      </c>
      <c r="H95" s="20">
        <f>(-VLookups!$C$13)*(E95+F95/2)</f>
        <v>-3073.108623703647</v>
      </c>
      <c r="I95" s="20">
        <f>-PMT(VLookups!$C$16/12,180,-FV(VLookups!$C$16/12,72,,-VLookups!$C$15))</f>
        <v>-1244.1079432345916</v>
      </c>
      <c r="J95" s="20">
        <f>-PMT(VLookups!$C$20/12,180,-FV(VLookups!$C$20/12,24,,-VLookups!$C$19))</f>
        <v>-499.96299892623148</v>
      </c>
      <c r="K95" s="19">
        <v>0</v>
      </c>
      <c r="L95" s="20">
        <f>VLookups!$C$30</f>
        <v>-471.78084110027339</v>
      </c>
      <c r="M95" s="20">
        <f>M94-VLookups!$C$33</f>
        <v>-96</v>
      </c>
      <c r="N95" s="22">
        <v>31</v>
      </c>
      <c r="O95" s="19">
        <v>0</v>
      </c>
      <c r="P95" s="19">
        <v>0</v>
      </c>
      <c r="Q95" s="9" t="s">
        <v>36</v>
      </c>
      <c r="R95" s="21">
        <f>R83*(1+VLookups!$C$45)</f>
        <v>-2270.3820596140263</v>
      </c>
      <c r="S95" s="19">
        <v>0</v>
      </c>
      <c r="T95" s="19">
        <v>0</v>
      </c>
      <c r="U95" s="9" t="s">
        <v>36</v>
      </c>
      <c r="V95" s="21">
        <f>V94-VLookups!$C$54</f>
        <v>-955</v>
      </c>
      <c r="W95" s="21">
        <f>-VLookups!$C$59</f>
        <v>-200</v>
      </c>
      <c r="X95" s="19">
        <v>0</v>
      </c>
      <c r="Y95" s="20">
        <f>Y94*(1+VLookups!$C$57/12)</f>
        <v>-181.79053353090811</v>
      </c>
      <c r="Z95" s="20">
        <f>-E95*VLookups!$J$3</f>
        <v>-435.48497873718736</v>
      </c>
      <c r="AA95" s="19">
        <v>0</v>
      </c>
      <c r="AB95" s="20">
        <f t="shared" si="4"/>
        <v>1132.8927555299269</v>
      </c>
      <c r="AC95" s="20">
        <f t="shared" si="5"/>
        <v>88711.867507396033</v>
      </c>
    </row>
    <row r="96" spans="2:29" x14ac:dyDescent="0.25">
      <c r="B96" s="9">
        <v>92</v>
      </c>
      <c r="C96" s="9">
        <f t="shared" si="6"/>
        <v>30</v>
      </c>
      <c r="D96" s="9">
        <f t="shared" si="7"/>
        <v>8</v>
      </c>
      <c r="E96" s="20">
        <f>E84*(1+VLookups!$C$8)</f>
        <v>10887.124468429683</v>
      </c>
      <c r="F96" s="20">
        <f>-E96*VLookups!$C$10*2</f>
        <v>-653.22746810578099</v>
      </c>
      <c r="G96" s="19">
        <v>0</v>
      </c>
      <c r="H96" s="20">
        <f>(-VLookups!$C$13)*(E96+F96/2)</f>
        <v>-3073.108623703647</v>
      </c>
      <c r="I96" s="20">
        <f>-PMT(VLookups!$C$16/12,180,-FV(VLookups!$C$16/12,72,,-VLookups!$C$15))</f>
        <v>-1244.1079432345916</v>
      </c>
      <c r="J96" s="20">
        <f>-PMT(VLookups!$C$20/12,180,-FV(VLookups!$C$20/12,24,,-VLookups!$C$19))</f>
        <v>-499.96299892623148</v>
      </c>
      <c r="K96" s="19">
        <v>0</v>
      </c>
      <c r="L96" s="20">
        <f>VLookups!$C$30</f>
        <v>-471.78084110027339</v>
      </c>
      <c r="M96" s="20">
        <f>M95-VLookups!$C$33</f>
        <v>-97</v>
      </c>
      <c r="N96" s="22">
        <v>32</v>
      </c>
      <c r="O96" s="19">
        <v>0</v>
      </c>
      <c r="P96" s="19">
        <v>0</v>
      </c>
      <c r="Q96" s="9" t="s">
        <v>36</v>
      </c>
      <c r="R96" s="21">
        <f>R84*(1+VLookups!$C$45)</f>
        <v>-2270.3820596140263</v>
      </c>
      <c r="S96" s="19">
        <v>0</v>
      </c>
      <c r="T96" s="19">
        <v>0</v>
      </c>
      <c r="U96" s="9" t="s">
        <v>36</v>
      </c>
      <c r="V96" s="21">
        <f>V95-VLookups!$C$54</f>
        <v>-960</v>
      </c>
      <c r="W96" s="21">
        <f>-VLookups!$C$59</f>
        <v>-200</v>
      </c>
      <c r="X96" s="19">
        <v>0</v>
      </c>
      <c r="Y96" s="20">
        <f>Y95*(1+VLookups!$C$57/12)</f>
        <v>-182.32075592037324</v>
      </c>
      <c r="Z96" s="20">
        <f>-E96*VLookups!$J$3</f>
        <v>-435.48497873718736</v>
      </c>
      <c r="AA96" s="19">
        <v>0</v>
      </c>
      <c r="AB96" s="20">
        <f t="shared" si="4"/>
        <v>1126.3625331404619</v>
      </c>
      <c r="AC96" s="20">
        <f t="shared" si="5"/>
        <v>89986.083153048821</v>
      </c>
    </row>
    <row r="97" spans="2:29" x14ac:dyDescent="0.25">
      <c r="B97" s="9">
        <v>93</v>
      </c>
      <c r="C97" s="9">
        <f t="shared" si="6"/>
        <v>30</v>
      </c>
      <c r="D97" s="9">
        <f t="shared" si="7"/>
        <v>9</v>
      </c>
      <c r="E97" s="20">
        <f>E85*(1+VLookups!$C$8)</f>
        <v>10887.124468429683</v>
      </c>
      <c r="F97" s="20">
        <f>-E97*VLookups!$C$10*2</f>
        <v>-653.22746810578099</v>
      </c>
      <c r="G97" s="19">
        <v>0</v>
      </c>
      <c r="H97" s="20">
        <f>(-VLookups!$C$13)*(E97+F97/2)</f>
        <v>-3073.108623703647</v>
      </c>
      <c r="I97" s="20">
        <f>-PMT(VLookups!$C$16/12,180,-FV(VLookups!$C$16/12,72,,-VLookups!$C$15))</f>
        <v>-1244.1079432345916</v>
      </c>
      <c r="J97" s="20">
        <f>-PMT(VLookups!$C$20/12,180,-FV(VLookups!$C$20/12,24,,-VLookups!$C$19))</f>
        <v>-499.96299892623148</v>
      </c>
      <c r="K97" s="19">
        <v>0</v>
      </c>
      <c r="L97" s="20">
        <f>VLookups!$C$30</f>
        <v>-471.78084110027339</v>
      </c>
      <c r="M97" s="20">
        <f>M96-VLookups!$C$33</f>
        <v>-98</v>
      </c>
      <c r="N97" s="22">
        <v>33</v>
      </c>
      <c r="O97" s="19">
        <v>0</v>
      </c>
      <c r="P97" s="19">
        <v>0</v>
      </c>
      <c r="Q97" s="9" t="s">
        <v>36</v>
      </c>
      <c r="R97" s="21">
        <f>R85*(1+VLookups!$C$45)</f>
        <v>-2270.3820596140263</v>
      </c>
      <c r="S97" s="19">
        <v>0</v>
      </c>
      <c r="T97" s="19">
        <v>0</v>
      </c>
      <c r="U97" s="9" t="s">
        <v>36</v>
      </c>
      <c r="V97" s="21">
        <f>V96-VLookups!$C$54</f>
        <v>-965</v>
      </c>
      <c r="W97" s="21">
        <f>-VLookups!$C$59</f>
        <v>-200</v>
      </c>
      <c r="X97" s="19">
        <v>0</v>
      </c>
      <c r="Y97" s="20">
        <f>Y96*(1+VLookups!$C$57/12)</f>
        <v>-182.85252479180767</v>
      </c>
      <c r="Z97" s="20">
        <f>-E97*VLookups!$J$3</f>
        <v>-435.48497873718736</v>
      </c>
      <c r="AA97" s="19">
        <v>0</v>
      </c>
      <c r="AB97" s="20">
        <f t="shared" si="4"/>
        <v>1119.8307642690274</v>
      </c>
      <c r="AC97" s="20">
        <f t="shared" si="5"/>
        <v>91255.890722572934</v>
      </c>
    </row>
    <row r="98" spans="2:29" x14ac:dyDescent="0.25">
      <c r="B98" s="9">
        <v>94</v>
      </c>
      <c r="C98" s="9">
        <f t="shared" si="6"/>
        <v>30</v>
      </c>
      <c r="D98" s="9">
        <f t="shared" si="7"/>
        <v>10</v>
      </c>
      <c r="E98" s="20">
        <f>E86*(1+VLookups!$C$8)</f>
        <v>10887.124468429683</v>
      </c>
      <c r="F98" s="20">
        <f>-E98*VLookups!$C$10*2</f>
        <v>-653.22746810578099</v>
      </c>
      <c r="G98" s="19">
        <v>0</v>
      </c>
      <c r="H98" s="20">
        <f>(-VLookups!$C$13)*(E98+F98/2)</f>
        <v>-3073.108623703647</v>
      </c>
      <c r="I98" s="20">
        <f>-PMT(VLookups!$C$16/12,180,-FV(VLookups!$C$16/12,72,,-VLookups!$C$15))</f>
        <v>-1244.1079432345916</v>
      </c>
      <c r="J98" s="20">
        <f>-PMT(VLookups!$C$20/12,180,-FV(VLookups!$C$20/12,24,,-VLookups!$C$19))</f>
        <v>-499.96299892623148</v>
      </c>
      <c r="K98" s="19">
        <v>0</v>
      </c>
      <c r="L98" s="20">
        <f>VLookups!$C$30</f>
        <v>-471.78084110027339</v>
      </c>
      <c r="M98" s="20">
        <f>M97-VLookups!$C$33</f>
        <v>-99</v>
      </c>
      <c r="N98" s="22">
        <v>34</v>
      </c>
      <c r="O98" s="19">
        <v>0</v>
      </c>
      <c r="P98" s="19">
        <v>0</v>
      </c>
      <c r="Q98" s="9" t="s">
        <v>36</v>
      </c>
      <c r="R98" s="21">
        <f>R86*(1+VLookups!$C$45)</f>
        <v>-2270.3820596140263</v>
      </c>
      <c r="S98" s="19">
        <v>0</v>
      </c>
      <c r="T98" s="19">
        <v>0</v>
      </c>
      <c r="U98" s="9" t="s">
        <v>36</v>
      </c>
      <c r="V98" s="21">
        <f>V97-VLookups!$C$54</f>
        <v>-970</v>
      </c>
      <c r="W98" s="21">
        <f>-VLookups!$C$59</f>
        <v>-200</v>
      </c>
      <c r="X98" s="19">
        <v>0</v>
      </c>
      <c r="Y98" s="20">
        <f>Y97*(1+VLookups!$C$57/12)</f>
        <v>-183.38584465578379</v>
      </c>
      <c r="Z98" s="20">
        <f>-E98*VLookups!$J$3</f>
        <v>-435.48497873718736</v>
      </c>
      <c r="AA98" s="19">
        <v>0</v>
      </c>
      <c r="AB98" s="20">
        <f t="shared" si="4"/>
        <v>1113.2974444050515</v>
      </c>
      <c r="AC98" s="20">
        <f t="shared" si="5"/>
        <v>92521.281318182271</v>
      </c>
    </row>
    <row r="99" spans="2:29" x14ac:dyDescent="0.25">
      <c r="B99" s="9">
        <v>95</v>
      </c>
      <c r="C99" s="9">
        <f t="shared" si="6"/>
        <v>30</v>
      </c>
      <c r="D99" s="9">
        <f t="shared" si="7"/>
        <v>11</v>
      </c>
      <c r="E99" s="20">
        <f>E87*(1+VLookups!$C$8)</f>
        <v>10887.124468429683</v>
      </c>
      <c r="F99" s="20">
        <f>-E99*VLookups!$C$10*2</f>
        <v>-653.22746810578099</v>
      </c>
      <c r="G99" s="19">
        <v>0</v>
      </c>
      <c r="H99" s="20">
        <f>(-VLookups!$C$13)*(E99+F99/2)</f>
        <v>-3073.108623703647</v>
      </c>
      <c r="I99" s="20">
        <f>-PMT(VLookups!$C$16/12,180,-FV(VLookups!$C$16/12,72,,-VLookups!$C$15))</f>
        <v>-1244.1079432345916</v>
      </c>
      <c r="J99" s="20">
        <f>-PMT(VLookups!$C$20/12,180,-FV(VLookups!$C$20/12,24,,-VLookups!$C$19))</f>
        <v>-499.96299892623148</v>
      </c>
      <c r="K99" s="19">
        <v>0</v>
      </c>
      <c r="L99" s="20">
        <f>VLookups!$C$30</f>
        <v>-471.78084110027339</v>
      </c>
      <c r="M99" s="20">
        <f>M98-VLookups!$C$33</f>
        <v>-100</v>
      </c>
      <c r="N99" s="22">
        <v>35</v>
      </c>
      <c r="O99" s="19">
        <v>0</v>
      </c>
      <c r="P99" s="19">
        <v>0</v>
      </c>
      <c r="Q99" s="9" t="s">
        <v>36</v>
      </c>
      <c r="R99" s="21">
        <f>R87*(1+VLookups!$C$45)</f>
        <v>-2270.3820596140263</v>
      </c>
      <c r="S99" s="19">
        <v>0</v>
      </c>
      <c r="T99" s="19">
        <v>0</v>
      </c>
      <c r="U99" s="9" t="s">
        <v>36</v>
      </c>
      <c r="V99" s="21">
        <f>V98-VLookups!$C$54</f>
        <v>-975</v>
      </c>
      <c r="W99" s="21">
        <f>-VLookups!$C$59</f>
        <v>-200</v>
      </c>
      <c r="X99" s="19">
        <v>0</v>
      </c>
      <c r="Y99" s="20">
        <f>Y98*(1+VLookups!$C$57/12)</f>
        <v>-183.92072003602982</v>
      </c>
      <c r="Z99" s="20">
        <f>-E99*VLookups!$J$3</f>
        <v>-435.48497873718736</v>
      </c>
      <c r="AA99" s="19">
        <v>0</v>
      </c>
      <c r="AB99" s="20">
        <f t="shared" si="4"/>
        <v>1106.7625690248055</v>
      </c>
      <c r="AC99" s="20">
        <f t="shared" si="5"/>
        <v>93782.246022737381</v>
      </c>
    </row>
    <row r="100" spans="2:29" x14ac:dyDescent="0.25">
      <c r="B100" s="9">
        <v>96</v>
      </c>
      <c r="C100" s="9">
        <f t="shared" si="6"/>
        <v>31</v>
      </c>
      <c r="D100" s="9">
        <f t="shared" si="7"/>
        <v>0</v>
      </c>
      <c r="E100" s="20">
        <f>E88*(1+VLookups!$C$8)</f>
        <v>11268.173824824722</v>
      </c>
      <c r="F100" s="20">
        <f>-E100*VLookups!$C$10*2</f>
        <v>-676.09042948948331</v>
      </c>
      <c r="G100" s="19">
        <v>0</v>
      </c>
      <c r="H100" s="20">
        <f>(-VLookups!$C$13)*(E100+F100/2)</f>
        <v>-3180.6674255332746</v>
      </c>
      <c r="I100" s="20">
        <f>-PMT(VLookups!$C$16/12,180,-FV(VLookups!$C$16/12,72,,-VLookups!$C$15))</f>
        <v>-1244.1079432345916</v>
      </c>
      <c r="J100" s="20">
        <f>-PMT(VLookups!$C$20/12,180,-FV(VLookups!$C$20/12,24,,-VLookups!$C$19))</f>
        <v>-499.96299892623148</v>
      </c>
      <c r="K100" s="19">
        <v>0</v>
      </c>
      <c r="L100" s="20">
        <f>VLookups!$C$30</f>
        <v>-471.78084110027339</v>
      </c>
      <c r="M100" s="20">
        <f>M99-VLookups!$C$33</f>
        <v>-101</v>
      </c>
      <c r="N100" s="22">
        <v>36</v>
      </c>
      <c r="O100" s="19">
        <v>0</v>
      </c>
      <c r="P100" s="19">
        <v>0</v>
      </c>
      <c r="Q100" s="9" t="s">
        <v>36</v>
      </c>
      <c r="R100" s="21">
        <f>R88*(1+VLookups!$C$45)</f>
        <v>-2408.8753652504815</v>
      </c>
      <c r="S100" s="19">
        <v>0</v>
      </c>
      <c r="T100" s="19">
        <v>0</v>
      </c>
      <c r="U100" s="9" t="s">
        <v>36</v>
      </c>
      <c r="V100" s="21">
        <f>V99-VLookups!$C$54</f>
        <v>-980</v>
      </c>
      <c r="W100" s="21">
        <f>-VLookups!$C$59</f>
        <v>-200</v>
      </c>
      <c r="X100" s="19">
        <v>0</v>
      </c>
      <c r="Y100" s="20">
        <f>Y99*(1+VLookups!$C$57/12)</f>
        <v>-184.45715546946823</v>
      </c>
      <c r="Z100" s="20">
        <f>-E100*VLookups!$J$3</f>
        <v>-450.72695299298891</v>
      </c>
      <c r="AA100" s="19">
        <v>0</v>
      </c>
      <c r="AB100" s="20">
        <f t="shared" si="4"/>
        <v>1208.5499275726715</v>
      </c>
      <c r="AC100" s="20">
        <f t="shared" si="5"/>
        <v>95147.099693681288</v>
      </c>
    </row>
    <row r="101" spans="2:29" x14ac:dyDescent="0.25">
      <c r="B101" s="9">
        <v>97</v>
      </c>
      <c r="C101" s="9">
        <f t="shared" si="6"/>
        <v>31</v>
      </c>
      <c r="D101" s="9">
        <f t="shared" si="7"/>
        <v>1</v>
      </c>
      <c r="E101" s="20">
        <f>E89*(1+VLookups!$C$8)</f>
        <v>11268.173824824722</v>
      </c>
      <c r="F101" s="20">
        <f>-E101*VLookups!$C$10*2</f>
        <v>-676.09042948948331</v>
      </c>
      <c r="G101" s="19">
        <v>0</v>
      </c>
      <c r="H101" s="20">
        <f>(-VLookups!$C$13)*(E101+F101/2)</f>
        <v>-3180.6674255332746</v>
      </c>
      <c r="I101" s="20">
        <f>-PMT(VLookups!$C$16/12,180,-FV(VLookups!$C$16/12,72,,-VLookups!$C$15))</f>
        <v>-1244.1079432345916</v>
      </c>
      <c r="J101" s="20">
        <f>-PMT(VLookups!$C$20/12,180,-FV(VLookups!$C$20/12,24,,-VLookups!$C$19))</f>
        <v>-499.96299892623148</v>
      </c>
      <c r="K101" s="19">
        <v>0</v>
      </c>
      <c r="L101" s="20">
        <f>VLookups!$C$30</f>
        <v>-471.78084110027339</v>
      </c>
      <c r="M101" s="20">
        <f>M100-VLookups!$C$33</f>
        <v>-102</v>
      </c>
      <c r="N101" s="22">
        <v>37</v>
      </c>
      <c r="O101" s="19">
        <v>0</v>
      </c>
      <c r="P101" s="19">
        <v>0</v>
      </c>
      <c r="Q101" s="9" t="s">
        <v>36</v>
      </c>
      <c r="R101" s="21">
        <f>R89*(1+VLookups!$C$45)</f>
        <v>-2408.8753652504815</v>
      </c>
      <c r="S101" s="19">
        <v>0</v>
      </c>
      <c r="T101" s="19">
        <v>0</v>
      </c>
      <c r="U101" s="9" t="s">
        <v>36</v>
      </c>
      <c r="V101" s="21">
        <f>V100-VLookups!$C$54</f>
        <v>-985</v>
      </c>
      <c r="W101" s="21">
        <f>-VLookups!$C$59</f>
        <v>-200</v>
      </c>
      <c r="X101" s="19">
        <v>0</v>
      </c>
      <c r="Y101" s="20">
        <f>Y100*(1+VLookups!$C$57/12)</f>
        <v>-184.99515550625418</v>
      </c>
      <c r="Z101" s="20">
        <f>-E101*VLookups!$J$3</f>
        <v>-450.72695299298891</v>
      </c>
      <c r="AA101" s="19">
        <v>0</v>
      </c>
      <c r="AB101" s="20">
        <f t="shared" si="4"/>
        <v>1202.0119275358852</v>
      </c>
      <c r="AC101" s="20">
        <f t="shared" si="5"/>
        <v>96507.690120706655</v>
      </c>
    </row>
    <row r="102" spans="2:29" x14ac:dyDescent="0.25">
      <c r="B102" s="9">
        <v>98</v>
      </c>
      <c r="C102" s="9">
        <f t="shared" si="6"/>
        <v>31</v>
      </c>
      <c r="D102" s="9">
        <f t="shared" si="7"/>
        <v>2</v>
      </c>
      <c r="E102" s="20">
        <f>E90*(1+VLookups!$C$8)</f>
        <v>11268.173824824722</v>
      </c>
      <c r="F102" s="20">
        <f>-E102*VLookups!$C$10*2</f>
        <v>-676.09042948948331</v>
      </c>
      <c r="G102" s="19">
        <v>0</v>
      </c>
      <c r="H102" s="20">
        <f>(-VLookups!$C$13)*(E102+F102/2)</f>
        <v>-3180.6674255332746</v>
      </c>
      <c r="I102" s="20">
        <f>-PMT(VLookups!$C$16/12,180,-FV(VLookups!$C$16/12,72,,-VLookups!$C$15))</f>
        <v>-1244.1079432345916</v>
      </c>
      <c r="J102" s="20">
        <f>-PMT(VLookups!$C$20/12,180,-FV(VLookups!$C$20/12,24,,-VLookups!$C$19))</f>
        <v>-499.96299892623148</v>
      </c>
      <c r="K102" s="19">
        <v>0</v>
      </c>
      <c r="L102" s="20">
        <f>VLookups!$C$30</f>
        <v>-471.78084110027339</v>
      </c>
      <c r="M102" s="20">
        <f>M101-VLookups!$C$33</f>
        <v>-103</v>
      </c>
      <c r="N102" s="22">
        <v>38</v>
      </c>
      <c r="O102" s="19">
        <v>0</v>
      </c>
      <c r="P102" s="19">
        <v>0</v>
      </c>
      <c r="Q102" s="9" t="s">
        <v>36</v>
      </c>
      <c r="R102" s="21">
        <f>R90*(1+VLookups!$C$45)</f>
        <v>-2408.8753652504815</v>
      </c>
      <c r="S102" s="19">
        <v>0</v>
      </c>
      <c r="T102" s="19">
        <v>0</v>
      </c>
      <c r="U102" s="9" t="s">
        <v>36</v>
      </c>
      <c r="V102" s="21">
        <f>V101-VLookups!$C$54</f>
        <v>-990</v>
      </c>
      <c r="W102" s="21">
        <f>-VLookups!$C$59</f>
        <v>-200</v>
      </c>
      <c r="X102" s="19">
        <v>0</v>
      </c>
      <c r="Y102" s="20">
        <f>Y101*(1+VLookups!$C$57/12)</f>
        <v>-185.5347247098141</v>
      </c>
      <c r="Z102" s="20">
        <f>-E102*VLookups!$J$3</f>
        <v>-450.72695299298891</v>
      </c>
      <c r="AA102" s="19">
        <v>0</v>
      </c>
      <c r="AB102" s="20">
        <f t="shared" si="4"/>
        <v>1195.4723583323257</v>
      </c>
      <c r="AC102" s="20">
        <f t="shared" si="5"/>
        <v>97864.008629240154</v>
      </c>
    </row>
    <row r="103" spans="2:29" x14ac:dyDescent="0.25">
      <c r="B103" s="9">
        <v>99</v>
      </c>
      <c r="C103" s="9">
        <f t="shared" si="6"/>
        <v>31</v>
      </c>
      <c r="D103" s="9">
        <f t="shared" si="7"/>
        <v>3</v>
      </c>
      <c r="E103" s="20">
        <f>E91*(1+VLookups!$C$8)</f>
        <v>11268.173824824722</v>
      </c>
      <c r="F103" s="20">
        <f>-E103*VLookups!$C$10*2</f>
        <v>-676.09042948948331</v>
      </c>
      <c r="G103" s="19">
        <v>0</v>
      </c>
      <c r="H103" s="20">
        <f>(-VLookups!$C$13)*(E103+F103/2)</f>
        <v>-3180.6674255332746</v>
      </c>
      <c r="I103" s="20">
        <f>-PMT(VLookups!$C$16/12,180,-FV(VLookups!$C$16/12,72,,-VLookups!$C$15))</f>
        <v>-1244.1079432345916</v>
      </c>
      <c r="J103" s="20">
        <f>-PMT(VLookups!$C$20/12,180,-FV(VLookups!$C$20/12,24,,-VLookups!$C$19))</f>
        <v>-499.96299892623148</v>
      </c>
      <c r="K103" s="19">
        <v>0</v>
      </c>
      <c r="L103" s="20">
        <f>VLookups!$C$30</f>
        <v>-471.78084110027339</v>
      </c>
      <c r="M103" s="20">
        <f>M102-VLookups!$C$33</f>
        <v>-104</v>
      </c>
      <c r="N103" s="22">
        <v>39</v>
      </c>
      <c r="O103" s="19">
        <v>0</v>
      </c>
      <c r="P103" s="19">
        <v>0</v>
      </c>
      <c r="Q103" s="9" t="s">
        <v>36</v>
      </c>
      <c r="R103" s="21">
        <f>R91*(1+VLookups!$C$45)</f>
        <v>-2408.8753652504815</v>
      </c>
      <c r="S103" s="19">
        <v>0</v>
      </c>
      <c r="T103" s="19">
        <v>0</v>
      </c>
      <c r="U103" s="9" t="s">
        <v>36</v>
      </c>
      <c r="V103" s="21">
        <f>V102-VLookups!$C$54</f>
        <v>-995</v>
      </c>
      <c r="W103" s="21">
        <f>-VLookups!$C$59</f>
        <v>-200</v>
      </c>
      <c r="X103" s="19">
        <v>0</v>
      </c>
      <c r="Y103" s="20">
        <f>Y102*(1+VLookups!$C$57/12)</f>
        <v>-186.07586765688438</v>
      </c>
      <c r="Z103" s="20">
        <f>-E103*VLookups!$J$3</f>
        <v>-450.72695299298891</v>
      </c>
      <c r="AA103" s="19">
        <v>0</v>
      </c>
      <c r="AB103" s="20">
        <f t="shared" si="4"/>
        <v>1188.9312153852552</v>
      </c>
      <c r="AC103" s="20">
        <f t="shared" si="5"/>
        <v>99216.046525674145</v>
      </c>
    </row>
    <row r="104" spans="2:29" x14ac:dyDescent="0.25">
      <c r="B104" s="9">
        <v>100</v>
      </c>
      <c r="C104" s="9">
        <f t="shared" si="6"/>
        <v>31</v>
      </c>
      <c r="D104" s="9">
        <f t="shared" si="7"/>
        <v>4</v>
      </c>
      <c r="E104" s="20">
        <f>E92*(1+VLookups!$C$8)</f>
        <v>11268.173824824722</v>
      </c>
      <c r="F104" s="20">
        <f>-E104*VLookups!$C$10*2</f>
        <v>-676.09042948948331</v>
      </c>
      <c r="G104" s="19">
        <v>0</v>
      </c>
      <c r="H104" s="20">
        <f>(-VLookups!$C$13)*(E104+F104/2)</f>
        <v>-3180.6674255332746</v>
      </c>
      <c r="I104" s="20">
        <f>-PMT(VLookups!$C$16/12,180,-FV(VLookups!$C$16/12,72,,-VLookups!$C$15))</f>
        <v>-1244.1079432345916</v>
      </c>
      <c r="J104" s="20">
        <f>-PMT(VLookups!$C$20/12,180,-FV(VLookups!$C$20/12,24,,-VLookups!$C$19))</f>
        <v>-499.96299892623148</v>
      </c>
      <c r="K104" s="19">
        <v>0</v>
      </c>
      <c r="L104" s="20">
        <f>VLookups!$C$30</f>
        <v>-471.78084110027339</v>
      </c>
      <c r="M104" s="20">
        <f>M103-VLookups!$C$33</f>
        <v>-105</v>
      </c>
      <c r="N104" s="22">
        <v>40</v>
      </c>
      <c r="O104" s="19">
        <v>0</v>
      </c>
      <c r="P104" s="19">
        <v>0</v>
      </c>
      <c r="Q104" s="9" t="s">
        <v>36</v>
      </c>
      <c r="R104" s="21">
        <f>R92*(1+VLookups!$C$45)</f>
        <v>-2408.8753652504815</v>
      </c>
      <c r="S104" s="19">
        <v>0</v>
      </c>
      <c r="T104" s="19">
        <v>0</v>
      </c>
      <c r="U104" s="9" t="s">
        <v>36</v>
      </c>
      <c r="V104" s="21">
        <f>V103-VLookups!$C$54</f>
        <v>-1000</v>
      </c>
      <c r="W104" s="21">
        <f>-VLookups!$C$59</f>
        <v>-200</v>
      </c>
      <c r="X104" s="19">
        <v>0</v>
      </c>
      <c r="Y104" s="20">
        <f>Y103*(1+VLookups!$C$57/12)</f>
        <v>-186.6185889375503</v>
      </c>
      <c r="Z104" s="20">
        <f>-E104*VLookups!$J$3</f>
        <v>-450.72695299298891</v>
      </c>
      <c r="AA104" s="19">
        <v>0</v>
      </c>
      <c r="AB104" s="20">
        <f t="shared" si="4"/>
        <v>1182.3884941045894</v>
      </c>
      <c r="AC104" s="20">
        <f t="shared" si="5"/>
        <v>100563.79509732152</v>
      </c>
    </row>
    <row r="105" spans="2:29" x14ac:dyDescent="0.25">
      <c r="B105" s="9">
        <v>101</v>
      </c>
      <c r="C105" s="9">
        <f t="shared" si="6"/>
        <v>31</v>
      </c>
      <c r="D105" s="9">
        <f t="shared" si="7"/>
        <v>5</v>
      </c>
      <c r="E105" s="20">
        <f>E93*(1+VLookups!$C$8)</f>
        <v>11268.173824824722</v>
      </c>
      <c r="F105" s="20">
        <f>-E105*VLookups!$C$10*2</f>
        <v>-676.09042948948331</v>
      </c>
      <c r="G105" s="19">
        <v>0</v>
      </c>
      <c r="H105" s="20">
        <f>(-VLookups!$C$13)*(E105+F105/2)</f>
        <v>-3180.6674255332746</v>
      </c>
      <c r="I105" s="20">
        <f>-PMT(VLookups!$C$16/12,180,-FV(VLookups!$C$16/12,72,,-VLookups!$C$15))</f>
        <v>-1244.1079432345916</v>
      </c>
      <c r="J105" s="20">
        <f>-PMT(VLookups!$C$20/12,180,-FV(VLookups!$C$20/12,24,,-VLookups!$C$19))</f>
        <v>-499.96299892623148</v>
      </c>
      <c r="K105" s="19">
        <v>0</v>
      </c>
      <c r="L105" s="20">
        <f>VLookups!$C$30</f>
        <v>-471.78084110027339</v>
      </c>
      <c r="M105" s="20">
        <f>M104-VLookups!$C$33</f>
        <v>-106</v>
      </c>
      <c r="N105" s="22">
        <v>41</v>
      </c>
      <c r="O105" s="19">
        <v>0</v>
      </c>
      <c r="P105" s="19">
        <v>0</v>
      </c>
      <c r="Q105" s="9" t="s">
        <v>36</v>
      </c>
      <c r="R105" s="21">
        <f>R93*(1+VLookups!$C$45)</f>
        <v>-2408.8753652504815</v>
      </c>
      <c r="S105" s="19">
        <v>0</v>
      </c>
      <c r="T105" s="19">
        <v>0</v>
      </c>
      <c r="U105" s="9" t="s">
        <v>36</v>
      </c>
      <c r="V105" s="21">
        <f>V104-VLookups!$C$54</f>
        <v>-1005</v>
      </c>
      <c r="W105" s="21">
        <f>-VLookups!$C$59</f>
        <v>-200</v>
      </c>
      <c r="X105" s="19">
        <v>0</v>
      </c>
      <c r="Y105" s="20">
        <f>Y104*(1+VLookups!$C$57/12)</f>
        <v>-187.16289315528482</v>
      </c>
      <c r="Z105" s="20">
        <f>-E105*VLookups!$J$3</f>
        <v>-450.72695299298891</v>
      </c>
      <c r="AA105" s="19">
        <v>0</v>
      </c>
      <c r="AB105" s="20">
        <f t="shared" si="4"/>
        <v>1175.8441898868546</v>
      </c>
      <c r="AC105" s="20">
        <f t="shared" si="5"/>
        <v>101907.24561237058</v>
      </c>
    </row>
    <row r="106" spans="2:29" x14ac:dyDescent="0.25">
      <c r="B106" s="9">
        <v>102</v>
      </c>
      <c r="C106" s="9">
        <f t="shared" si="6"/>
        <v>31</v>
      </c>
      <c r="D106" s="9">
        <f t="shared" si="7"/>
        <v>6</v>
      </c>
      <c r="E106" s="20">
        <f>E94*(1+VLookups!$C$8)</f>
        <v>11268.173824824722</v>
      </c>
      <c r="F106" s="20">
        <f>-E106*VLookups!$C$10*2</f>
        <v>-676.09042948948331</v>
      </c>
      <c r="G106" s="19">
        <v>0</v>
      </c>
      <c r="H106" s="20">
        <f>(-VLookups!$C$13)*(E106+F106/2)</f>
        <v>-3180.6674255332746</v>
      </c>
      <c r="I106" s="20">
        <f>-PMT(VLookups!$C$16/12,180,-FV(VLookups!$C$16/12,72,,-VLookups!$C$15))</f>
        <v>-1244.1079432345916</v>
      </c>
      <c r="J106" s="20">
        <f>-PMT(VLookups!$C$20/12,180,-FV(VLookups!$C$20/12,24,,-VLookups!$C$19))</f>
        <v>-499.96299892623148</v>
      </c>
      <c r="K106" s="19">
        <v>0</v>
      </c>
      <c r="L106" s="20">
        <f>VLookups!$C$30</f>
        <v>-471.78084110027339</v>
      </c>
      <c r="M106" s="20">
        <f>M105-VLookups!$C$33</f>
        <v>-107</v>
      </c>
      <c r="N106" s="22">
        <v>42</v>
      </c>
      <c r="O106" s="19">
        <v>0</v>
      </c>
      <c r="P106" s="19">
        <v>0</v>
      </c>
      <c r="Q106" s="9" t="s">
        <v>36</v>
      </c>
      <c r="R106" s="21">
        <f>R94*(1+VLookups!$C$45)</f>
        <v>-2408.8753652504815</v>
      </c>
      <c r="S106" s="19">
        <v>0</v>
      </c>
      <c r="T106" s="19">
        <v>0</v>
      </c>
      <c r="U106" s="9" t="s">
        <v>36</v>
      </c>
      <c r="V106" s="21">
        <f>V105-VLookups!$C$54</f>
        <v>-1010</v>
      </c>
      <c r="W106" s="21">
        <f>-VLookups!$C$59</f>
        <v>-200</v>
      </c>
      <c r="X106" s="19">
        <v>0</v>
      </c>
      <c r="Y106" s="20">
        <f>Y105*(1+VLookups!$C$57/12)</f>
        <v>-187.70878492698773</v>
      </c>
      <c r="Z106" s="20">
        <f>-E106*VLookups!$J$3</f>
        <v>-450.72695299298891</v>
      </c>
      <c r="AA106" s="19">
        <v>0</v>
      </c>
      <c r="AB106" s="20">
        <f t="shared" si="4"/>
        <v>1169.2982981151517</v>
      </c>
      <c r="AC106" s="20">
        <f t="shared" si="5"/>
        <v>103246.38931983968</v>
      </c>
    </row>
    <row r="107" spans="2:29" x14ac:dyDescent="0.25">
      <c r="B107" s="9">
        <v>103</v>
      </c>
      <c r="C107" s="9">
        <f t="shared" si="6"/>
        <v>31</v>
      </c>
      <c r="D107" s="9">
        <f t="shared" si="7"/>
        <v>7</v>
      </c>
      <c r="E107" s="20">
        <f>E95*(1+VLookups!$C$8)</f>
        <v>11268.173824824722</v>
      </c>
      <c r="F107" s="20">
        <f>-E107*VLookups!$C$10*2</f>
        <v>-676.09042948948331</v>
      </c>
      <c r="G107" s="19">
        <v>0</v>
      </c>
      <c r="H107" s="20">
        <f>(-VLookups!$C$13)*(E107+F107/2)</f>
        <v>-3180.6674255332746</v>
      </c>
      <c r="I107" s="20">
        <f>-PMT(VLookups!$C$16/12,180,-FV(VLookups!$C$16/12,72,,-VLookups!$C$15))</f>
        <v>-1244.1079432345916</v>
      </c>
      <c r="J107" s="20">
        <f>-PMT(VLookups!$C$20/12,180,-FV(VLookups!$C$20/12,24,,-VLookups!$C$19))</f>
        <v>-499.96299892623148</v>
      </c>
      <c r="K107" s="19">
        <v>0</v>
      </c>
      <c r="L107" s="20">
        <f>VLookups!$C$30</f>
        <v>-471.78084110027339</v>
      </c>
      <c r="M107" s="20">
        <f>M106-VLookups!$C$33</f>
        <v>-108</v>
      </c>
      <c r="N107" s="22">
        <v>43</v>
      </c>
      <c r="O107" s="19">
        <v>0</v>
      </c>
      <c r="P107" s="19">
        <v>0</v>
      </c>
      <c r="Q107" s="9" t="s">
        <v>36</v>
      </c>
      <c r="R107" s="21">
        <f>R95*(1+VLookups!$C$45)</f>
        <v>-2408.8753652504815</v>
      </c>
      <c r="S107" s="19">
        <v>0</v>
      </c>
      <c r="T107" s="19">
        <v>0</v>
      </c>
      <c r="U107" s="9" t="s">
        <v>36</v>
      </c>
      <c r="V107" s="21">
        <f>V106-VLookups!$C$54</f>
        <v>-1015</v>
      </c>
      <c r="W107" s="21">
        <f>-VLookups!$C$59</f>
        <v>-200</v>
      </c>
      <c r="X107" s="19">
        <v>0</v>
      </c>
      <c r="Y107" s="20">
        <f>Y106*(1+VLookups!$C$57/12)</f>
        <v>-188.25626888302477</v>
      </c>
      <c r="Z107" s="20">
        <f>-E107*VLookups!$J$3</f>
        <v>-450.72695299298891</v>
      </c>
      <c r="AA107" s="19">
        <v>0</v>
      </c>
      <c r="AB107" s="20">
        <f t="shared" si="4"/>
        <v>1162.7508141591147</v>
      </c>
      <c r="AC107" s="20">
        <f t="shared" si="5"/>
        <v>104581.21744953186</v>
      </c>
    </row>
    <row r="108" spans="2:29" x14ac:dyDescent="0.25">
      <c r="B108" s="9">
        <v>104</v>
      </c>
      <c r="C108" s="9">
        <f t="shared" si="6"/>
        <v>31</v>
      </c>
      <c r="D108" s="9">
        <f t="shared" si="7"/>
        <v>8</v>
      </c>
      <c r="E108" s="20">
        <f>E96*(1+VLookups!$C$8)</f>
        <v>11268.173824824722</v>
      </c>
      <c r="F108" s="20">
        <f>-E108*VLookups!$C$10*2</f>
        <v>-676.09042948948331</v>
      </c>
      <c r="G108" s="19">
        <v>0</v>
      </c>
      <c r="H108" s="20">
        <f>(-VLookups!$C$13)*(E108+F108/2)</f>
        <v>-3180.6674255332746</v>
      </c>
      <c r="I108" s="20">
        <f>-PMT(VLookups!$C$16/12,180,-FV(VLookups!$C$16/12,72,,-VLookups!$C$15))</f>
        <v>-1244.1079432345916</v>
      </c>
      <c r="J108" s="20">
        <f>-PMT(VLookups!$C$20/12,180,-FV(VLookups!$C$20/12,24,,-VLookups!$C$19))</f>
        <v>-499.96299892623148</v>
      </c>
      <c r="K108" s="19">
        <v>0</v>
      </c>
      <c r="L108" s="20">
        <f>VLookups!$C$30</f>
        <v>-471.78084110027339</v>
      </c>
      <c r="M108" s="20">
        <f>M107-VLookups!$C$33</f>
        <v>-109</v>
      </c>
      <c r="N108" s="22">
        <v>44</v>
      </c>
      <c r="O108" s="19">
        <v>0</v>
      </c>
      <c r="P108" s="19">
        <v>0</v>
      </c>
      <c r="Q108" s="9" t="s">
        <v>36</v>
      </c>
      <c r="R108" s="21">
        <f>R96*(1+VLookups!$C$45)</f>
        <v>-2408.8753652504815</v>
      </c>
      <c r="S108" s="19">
        <v>0</v>
      </c>
      <c r="T108" s="19">
        <v>0</v>
      </c>
      <c r="U108" s="9" t="s">
        <v>36</v>
      </c>
      <c r="V108" s="21">
        <f>V107-VLookups!$C$54</f>
        <v>-1020</v>
      </c>
      <c r="W108" s="21">
        <f>-VLookups!$C$59</f>
        <v>-200</v>
      </c>
      <c r="X108" s="19">
        <v>0</v>
      </c>
      <c r="Y108" s="20">
        <f>Y107*(1+VLookups!$C$57/12)</f>
        <v>-188.80534966726694</v>
      </c>
      <c r="Z108" s="20">
        <f>-E108*VLookups!$J$3</f>
        <v>-450.72695299298891</v>
      </c>
      <c r="AA108" s="19">
        <v>0</v>
      </c>
      <c r="AB108" s="20">
        <f t="shared" si="4"/>
        <v>1156.2017333748727</v>
      </c>
      <c r="AC108" s="20">
        <f t="shared" si="5"/>
        <v>105911.72121198928</v>
      </c>
    </row>
    <row r="109" spans="2:29" x14ac:dyDescent="0.25">
      <c r="B109" s="9">
        <v>105</v>
      </c>
      <c r="C109" s="9">
        <f t="shared" si="6"/>
        <v>31</v>
      </c>
      <c r="D109" s="9">
        <f t="shared" si="7"/>
        <v>9</v>
      </c>
      <c r="E109" s="20">
        <f>E97*(1+VLookups!$C$8)</f>
        <v>11268.173824824722</v>
      </c>
      <c r="F109" s="20">
        <f>-E109*VLookups!$C$10*2</f>
        <v>-676.09042948948331</v>
      </c>
      <c r="G109" s="19">
        <v>0</v>
      </c>
      <c r="H109" s="20">
        <f>(-VLookups!$C$13)*(E109+F109/2)</f>
        <v>-3180.6674255332746</v>
      </c>
      <c r="I109" s="20">
        <f>-PMT(VLookups!$C$16/12,180,-FV(VLookups!$C$16/12,72,,-VLookups!$C$15))</f>
        <v>-1244.1079432345916</v>
      </c>
      <c r="J109" s="20">
        <f>-PMT(VLookups!$C$20/12,180,-FV(VLookups!$C$20/12,24,,-VLookups!$C$19))</f>
        <v>-499.96299892623148</v>
      </c>
      <c r="K109" s="19">
        <v>0</v>
      </c>
      <c r="L109" s="20">
        <f>VLookups!$C$30</f>
        <v>-471.78084110027339</v>
      </c>
      <c r="M109" s="20">
        <f>M108-VLookups!$C$33</f>
        <v>-110</v>
      </c>
      <c r="N109" s="22">
        <v>45</v>
      </c>
      <c r="O109" s="19">
        <v>0</v>
      </c>
      <c r="P109" s="19">
        <v>0</v>
      </c>
      <c r="Q109" s="9" t="s">
        <v>36</v>
      </c>
      <c r="R109" s="21">
        <f>R97*(1+VLookups!$C$45)</f>
        <v>-2408.8753652504815</v>
      </c>
      <c r="S109" s="19">
        <v>0</v>
      </c>
      <c r="T109" s="19">
        <v>0</v>
      </c>
      <c r="U109" s="9" t="s">
        <v>36</v>
      </c>
      <c r="V109" s="21">
        <f>V108-VLookups!$C$54</f>
        <v>-1025</v>
      </c>
      <c r="W109" s="21">
        <f>-VLookups!$C$59</f>
        <v>-200</v>
      </c>
      <c r="X109" s="19">
        <v>0</v>
      </c>
      <c r="Y109" s="20">
        <f>Y108*(1+VLookups!$C$57/12)</f>
        <v>-189.35603193712981</v>
      </c>
      <c r="Z109" s="20">
        <f>-E109*VLookups!$J$3</f>
        <v>-450.72695299298891</v>
      </c>
      <c r="AA109" s="19">
        <v>0</v>
      </c>
      <c r="AB109" s="20">
        <f t="shared" si="4"/>
        <v>1149.6510511050096</v>
      </c>
      <c r="AC109" s="20">
        <f t="shared" si="5"/>
        <v>107237.89179844761</v>
      </c>
    </row>
    <row r="110" spans="2:29" x14ac:dyDescent="0.25">
      <c r="B110" s="9">
        <v>106</v>
      </c>
      <c r="C110" s="9">
        <f t="shared" si="6"/>
        <v>31</v>
      </c>
      <c r="D110" s="9">
        <f t="shared" si="7"/>
        <v>10</v>
      </c>
      <c r="E110" s="20">
        <f>E98*(1+VLookups!$C$8)</f>
        <v>11268.173824824722</v>
      </c>
      <c r="F110" s="20">
        <f>-E110*VLookups!$C$10*2</f>
        <v>-676.09042948948331</v>
      </c>
      <c r="G110" s="19">
        <v>0</v>
      </c>
      <c r="H110" s="20">
        <f>(-VLookups!$C$13)*(E110+F110/2)</f>
        <v>-3180.6674255332746</v>
      </c>
      <c r="I110" s="20">
        <f>-PMT(VLookups!$C$16/12,180,-FV(VLookups!$C$16/12,72,,-VLookups!$C$15))</f>
        <v>-1244.1079432345916</v>
      </c>
      <c r="J110" s="20">
        <f>-PMT(VLookups!$C$20/12,180,-FV(VLookups!$C$20/12,24,,-VLookups!$C$19))</f>
        <v>-499.96299892623148</v>
      </c>
      <c r="K110" s="19">
        <v>0</v>
      </c>
      <c r="L110" s="20">
        <f>VLookups!$C$30</f>
        <v>-471.78084110027339</v>
      </c>
      <c r="M110" s="20">
        <f>M109-VLookups!$C$33</f>
        <v>-111</v>
      </c>
      <c r="N110" s="22">
        <v>46</v>
      </c>
      <c r="O110" s="19">
        <v>0</v>
      </c>
      <c r="P110" s="19">
        <v>0</v>
      </c>
      <c r="Q110" s="9" t="s">
        <v>36</v>
      </c>
      <c r="R110" s="21">
        <f>R98*(1+VLookups!$C$45)</f>
        <v>-2408.8753652504815</v>
      </c>
      <c r="S110" s="19">
        <v>0</v>
      </c>
      <c r="T110" s="19">
        <v>0</v>
      </c>
      <c r="U110" s="9" t="s">
        <v>36</v>
      </c>
      <c r="V110" s="21">
        <f>V109-VLookups!$C$54</f>
        <v>-1030</v>
      </c>
      <c r="W110" s="21">
        <f>-VLookups!$C$59</f>
        <v>-200</v>
      </c>
      <c r="X110" s="19">
        <v>0</v>
      </c>
      <c r="Y110" s="20">
        <f>Y109*(1+VLookups!$C$57/12)</f>
        <v>-189.90832036361311</v>
      </c>
      <c r="Z110" s="20">
        <f>-E110*VLookups!$J$3</f>
        <v>-450.72695299298891</v>
      </c>
      <c r="AA110" s="19">
        <v>0</v>
      </c>
      <c r="AB110" s="20">
        <f t="shared" si="4"/>
        <v>1143.0987626785263</v>
      </c>
      <c r="AC110" s="20">
        <f t="shared" si="5"/>
        <v>108559.72038079021</v>
      </c>
    </row>
    <row r="111" spans="2:29" x14ac:dyDescent="0.25">
      <c r="B111" s="9">
        <v>107</v>
      </c>
      <c r="C111" s="9">
        <f t="shared" si="6"/>
        <v>31</v>
      </c>
      <c r="D111" s="9">
        <f t="shared" si="7"/>
        <v>11</v>
      </c>
      <c r="E111" s="20">
        <f>E99*(1+VLookups!$C$8)</f>
        <v>11268.173824824722</v>
      </c>
      <c r="F111" s="20">
        <f>-E111*VLookups!$C$10*2</f>
        <v>-676.09042948948331</v>
      </c>
      <c r="G111" s="19">
        <v>0</v>
      </c>
      <c r="H111" s="20">
        <f>(-VLookups!$C$13)*(E111+F111/2)</f>
        <v>-3180.6674255332746</v>
      </c>
      <c r="I111" s="20">
        <f>-PMT(VLookups!$C$16/12,180,-FV(VLookups!$C$16/12,72,,-VLookups!$C$15))</f>
        <v>-1244.1079432345916</v>
      </c>
      <c r="J111" s="20">
        <f>-PMT(VLookups!$C$20/12,180,-FV(VLookups!$C$20/12,24,,-VLookups!$C$19))</f>
        <v>-499.96299892623148</v>
      </c>
      <c r="K111" s="19">
        <v>0</v>
      </c>
      <c r="L111" s="20">
        <f>VLookups!$C$30</f>
        <v>-471.78084110027339</v>
      </c>
      <c r="M111" s="20">
        <f>M110-VLookups!$C$33</f>
        <v>-112</v>
      </c>
      <c r="N111" s="22">
        <v>47</v>
      </c>
      <c r="O111" s="19">
        <v>0</v>
      </c>
      <c r="P111" s="19">
        <v>0</v>
      </c>
      <c r="Q111" s="9" t="s">
        <v>36</v>
      </c>
      <c r="R111" s="21">
        <f>R99*(1+VLookups!$C$45)</f>
        <v>-2408.8753652504815</v>
      </c>
      <c r="S111" s="19">
        <v>0</v>
      </c>
      <c r="T111" s="19">
        <v>0</v>
      </c>
      <c r="U111" s="9" t="s">
        <v>36</v>
      </c>
      <c r="V111" s="21">
        <f>V110-VLookups!$C$54</f>
        <v>-1035</v>
      </c>
      <c r="W111" s="21">
        <f>-VLookups!$C$59</f>
        <v>-200</v>
      </c>
      <c r="X111" s="19">
        <v>0</v>
      </c>
      <c r="Y111" s="20">
        <f>Y110*(1+VLookups!$C$57/12)</f>
        <v>-190.46221963134033</v>
      </c>
      <c r="Z111" s="20">
        <f>-E111*VLookups!$J$3</f>
        <v>-450.72695299298891</v>
      </c>
      <c r="AA111" s="19">
        <v>0</v>
      </c>
      <c r="AB111" s="20">
        <f t="shared" si="4"/>
        <v>1136.5448634107993</v>
      </c>
      <c r="AC111" s="20">
        <f t="shared" si="5"/>
        <v>109877.19811150234</v>
      </c>
    </row>
    <row r="112" spans="2:29" x14ac:dyDescent="0.25">
      <c r="B112" s="9">
        <v>108</v>
      </c>
      <c r="C112" s="9">
        <f t="shared" si="6"/>
        <v>32</v>
      </c>
      <c r="D112" s="9">
        <f t="shared" si="7"/>
        <v>0</v>
      </c>
      <c r="E112" s="20">
        <f>E100*(1+VLookups!$C$8)</f>
        <v>11662.559908693587</v>
      </c>
      <c r="F112" s="20">
        <f>-E112*VLookups!$C$10*2</f>
        <v>-699.75359452161524</v>
      </c>
      <c r="G112" s="19">
        <v>0</v>
      </c>
      <c r="H112" s="20">
        <f>(-VLookups!$C$13)*(E112+F112/2)</f>
        <v>-3291.9907854269395</v>
      </c>
      <c r="I112" s="20">
        <f>-PMT(VLookups!$C$16/12,180,-FV(VLookups!$C$16/12,72,,-VLookups!$C$15))</f>
        <v>-1244.1079432345916</v>
      </c>
      <c r="J112" s="20">
        <f>-PMT(VLookups!$C$20/12,180,-FV(VLookups!$C$20/12,24,,-VLookups!$C$19))</f>
        <v>-499.96299892623148</v>
      </c>
      <c r="K112" s="19">
        <v>0</v>
      </c>
      <c r="L112" s="20">
        <f>VLookups!$C$30</f>
        <v>-471.78084110027339</v>
      </c>
      <c r="M112" s="20">
        <f>M111-VLookups!$C$33</f>
        <v>-113</v>
      </c>
      <c r="N112" s="22">
        <v>48</v>
      </c>
      <c r="O112" s="19">
        <v>0</v>
      </c>
      <c r="P112" s="19">
        <v>0</v>
      </c>
      <c r="Q112" s="9" t="s">
        <v>36</v>
      </c>
      <c r="R112" s="21">
        <f>R100*(1+VLookups!$C$45)</f>
        <v>-2555.8167625307606</v>
      </c>
      <c r="S112" s="19">
        <v>0</v>
      </c>
      <c r="T112" s="19">
        <v>0</v>
      </c>
      <c r="U112" s="9" t="s">
        <v>36</v>
      </c>
      <c r="V112" s="21">
        <f>V111-VLookups!$C$54</f>
        <v>-1040</v>
      </c>
      <c r="W112" s="21">
        <f>-VLookups!$C$59</f>
        <v>-200</v>
      </c>
      <c r="X112" s="19">
        <v>0</v>
      </c>
      <c r="Y112" s="20">
        <f>Y111*(1+VLookups!$C$57/12)</f>
        <v>-191.01773443859841</v>
      </c>
      <c r="Z112" s="20">
        <f>-E112*VLookups!$J$3</f>
        <v>-466.50239634774351</v>
      </c>
      <c r="AA112" s="19">
        <v>0</v>
      </c>
      <c r="AB112" s="20">
        <f t="shared" si="4"/>
        <v>1238.5036494276414</v>
      </c>
      <c r="AC112" s="20">
        <f t="shared" si="5"/>
        <v>111298.83042444916</v>
      </c>
    </row>
    <row r="113" spans="2:29" x14ac:dyDescent="0.25">
      <c r="B113" s="9">
        <v>109</v>
      </c>
      <c r="C113" s="9">
        <f t="shared" si="6"/>
        <v>32</v>
      </c>
      <c r="D113" s="9">
        <f t="shared" si="7"/>
        <v>1</v>
      </c>
      <c r="E113" s="20">
        <f>E101*(1+VLookups!$C$8)</f>
        <v>11662.559908693587</v>
      </c>
      <c r="F113" s="20">
        <f>-E113*VLookups!$C$10*2</f>
        <v>-699.75359452161524</v>
      </c>
      <c r="G113" s="19">
        <v>0</v>
      </c>
      <c r="H113" s="20">
        <f>(-VLookups!$C$13)*(E113+F113/2)</f>
        <v>-3291.9907854269395</v>
      </c>
      <c r="I113" s="20">
        <f>-PMT(VLookups!$C$16/12,180,-FV(VLookups!$C$16/12,72,,-VLookups!$C$15))</f>
        <v>-1244.1079432345916</v>
      </c>
      <c r="J113" s="20">
        <f>-PMT(VLookups!$C$20/12,180,-FV(VLookups!$C$20/12,24,,-VLookups!$C$19))</f>
        <v>-499.96299892623148</v>
      </c>
      <c r="K113" s="19">
        <v>0</v>
      </c>
      <c r="L113" s="20">
        <f>VLookups!$C$30</f>
        <v>-471.78084110027339</v>
      </c>
      <c r="M113" s="20">
        <f>M112-VLookups!$C$33</f>
        <v>-114</v>
      </c>
      <c r="N113" s="22">
        <v>49</v>
      </c>
      <c r="O113" s="19">
        <v>0</v>
      </c>
      <c r="P113" s="19">
        <v>0</v>
      </c>
      <c r="Q113" s="9" t="s">
        <v>36</v>
      </c>
      <c r="R113" s="21">
        <f>R101*(1+VLookups!$C$45)</f>
        <v>-2555.8167625307606</v>
      </c>
      <c r="S113" s="19">
        <v>0</v>
      </c>
      <c r="T113" s="19">
        <v>0</v>
      </c>
      <c r="U113" s="9" t="s">
        <v>36</v>
      </c>
      <c r="V113" s="21">
        <f>V112-VLookups!$C$54</f>
        <v>-1045</v>
      </c>
      <c r="W113" s="21">
        <f>-VLookups!$C$59</f>
        <v>-200</v>
      </c>
      <c r="X113" s="19">
        <v>0</v>
      </c>
      <c r="Y113" s="20">
        <f>Y112*(1+VLookups!$C$57/12)</f>
        <v>-191.57486949737765</v>
      </c>
      <c r="Z113" s="20">
        <f>-E113*VLookups!$J$3</f>
        <v>-466.50239634774351</v>
      </c>
      <c r="AA113" s="19">
        <v>0</v>
      </c>
      <c r="AB113" s="20">
        <f t="shared" si="4"/>
        <v>1231.9465143688622</v>
      </c>
      <c r="AC113" s="20">
        <f t="shared" si="5"/>
        <v>112716.27498952544</v>
      </c>
    </row>
    <row r="114" spans="2:29" x14ac:dyDescent="0.25">
      <c r="B114" s="9">
        <v>110</v>
      </c>
      <c r="C114" s="9">
        <f t="shared" si="6"/>
        <v>32</v>
      </c>
      <c r="D114" s="9">
        <f t="shared" si="7"/>
        <v>2</v>
      </c>
      <c r="E114" s="20">
        <f>E102*(1+VLookups!$C$8)</f>
        <v>11662.559908693587</v>
      </c>
      <c r="F114" s="20">
        <f>-E114*VLookups!$C$10*2</f>
        <v>-699.75359452161524</v>
      </c>
      <c r="G114" s="19">
        <v>0</v>
      </c>
      <c r="H114" s="20">
        <f>(-VLookups!$C$13)*(E114+F114/2)</f>
        <v>-3291.9907854269395</v>
      </c>
      <c r="I114" s="20">
        <f>-PMT(VLookups!$C$16/12,180,-FV(VLookups!$C$16/12,72,,-VLookups!$C$15))</f>
        <v>-1244.1079432345916</v>
      </c>
      <c r="J114" s="20">
        <f>-PMT(VLookups!$C$20/12,180,-FV(VLookups!$C$20/12,24,,-VLookups!$C$19))</f>
        <v>-499.96299892623148</v>
      </c>
      <c r="K114" s="19">
        <v>0</v>
      </c>
      <c r="L114" s="20">
        <f>VLookups!$C$30</f>
        <v>-471.78084110027339</v>
      </c>
      <c r="M114" s="20">
        <f>M113-VLookups!$C$33</f>
        <v>-115</v>
      </c>
      <c r="N114" s="22">
        <v>50</v>
      </c>
      <c r="O114" s="19">
        <v>0</v>
      </c>
      <c r="P114" s="19">
        <v>0</v>
      </c>
      <c r="Q114" s="9" t="s">
        <v>36</v>
      </c>
      <c r="R114" s="21">
        <f>R102*(1+VLookups!$C$45)</f>
        <v>-2555.8167625307606</v>
      </c>
      <c r="S114" s="19">
        <v>0</v>
      </c>
      <c r="T114" s="19">
        <v>0</v>
      </c>
      <c r="U114" s="9" t="s">
        <v>36</v>
      </c>
      <c r="V114" s="21">
        <f>V113-VLookups!$C$54</f>
        <v>-1050</v>
      </c>
      <c r="W114" s="21">
        <f>-VLookups!$C$59</f>
        <v>-200</v>
      </c>
      <c r="X114" s="19">
        <v>0</v>
      </c>
      <c r="Y114" s="20">
        <f>Y113*(1+VLookups!$C$57/12)</f>
        <v>-192.13362953341166</v>
      </c>
      <c r="Z114" s="20">
        <f>-E114*VLookups!$J$3</f>
        <v>-466.50239634774351</v>
      </c>
      <c r="AA114" s="19">
        <v>0</v>
      </c>
      <c r="AB114" s="20">
        <f t="shared" si="4"/>
        <v>1225.3877543328281</v>
      </c>
      <c r="AC114" s="20">
        <f t="shared" si="5"/>
        <v>114129.52320217414</v>
      </c>
    </row>
    <row r="115" spans="2:29" x14ac:dyDescent="0.25">
      <c r="B115" s="9">
        <v>111</v>
      </c>
      <c r="C115" s="9">
        <f t="shared" si="6"/>
        <v>32</v>
      </c>
      <c r="D115" s="9">
        <f t="shared" si="7"/>
        <v>3</v>
      </c>
      <c r="E115" s="20">
        <f>E103*(1+VLookups!$C$8)</f>
        <v>11662.559908693587</v>
      </c>
      <c r="F115" s="20">
        <f>-E115*VLookups!$C$10*2</f>
        <v>-699.75359452161524</v>
      </c>
      <c r="G115" s="19">
        <v>0</v>
      </c>
      <c r="H115" s="20">
        <f>(-VLookups!$C$13)*(E115+F115/2)</f>
        <v>-3291.9907854269395</v>
      </c>
      <c r="I115" s="20">
        <f>-PMT(VLookups!$C$16/12,180,-FV(VLookups!$C$16/12,72,,-VLookups!$C$15))</f>
        <v>-1244.1079432345916</v>
      </c>
      <c r="J115" s="20">
        <f>-PMT(VLookups!$C$20/12,180,-FV(VLookups!$C$20/12,24,,-VLookups!$C$19))</f>
        <v>-499.96299892623148</v>
      </c>
      <c r="K115" s="19">
        <v>0</v>
      </c>
      <c r="L115" s="20">
        <f>VLookups!$C$30</f>
        <v>-471.78084110027339</v>
      </c>
      <c r="M115" s="20">
        <f>M114-VLookups!$C$33</f>
        <v>-116</v>
      </c>
      <c r="N115" s="22">
        <v>51</v>
      </c>
      <c r="O115" s="19">
        <v>0</v>
      </c>
      <c r="P115" s="19">
        <v>0</v>
      </c>
      <c r="Q115" s="9" t="s">
        <v>36</v>
      </c>
      <c r="R115" s="21">
        <f>R103*(1+VLookups!$C$45)</f>
        <v>-2555.8167625307606</v>
      </c>
      <c r="S115" s="19">
        <v>0</v>
      </c>
      <c r="T115" s="19">
        <v>0</v>
      </c>
      <c r="U115" s="9" t="s">
        <v>36</v>
      </c>
      <c r="V115" s="21">
        <f>V114-VLookups!$C$54</f>
        <v>-1055</v>
      </c>
      <c r="W115" s="21">
        <f>-VLookups!$C$59</f>
        <v>-200</v>
      </c>
      <c r="X115" s="19">
        <v>0</v>
      </c>
      <c r="Y115" s="20">
        <f>Y114*(1+VLookups!$C$57/12)</f>
        <v>-192.69401928621744</v>
      </c>
      <c r="Z115" s="20">
        <f>-E115*VLookups!$J$3</f>
        <v>-466.50239634774351</v>
      </c>
      <c r="AA115" s="19">
        <v>0</v>
      </c>
      <c r="AB115" s="20">
        <f t="shared" si="4"/>
        <v>1218.8273645800223</v>
      </c>
      <c r="AC115" s="20">
        <f t="shared" si="5"/>
        <v>115538.56643875779</v>
      </c>
    </row>
    <row r="116" spans="2:29" x14ac:dyDescent="0.25">
      <c r="B116" s="9">
        <v>112</v>
      </c>
      <c r="C116" s="9">
        <f t="shared" si="6"/>
        <v>32</v>
      </c>
      <c r="D116" s="9">
        <f t="shared" si="7"/>
        <v>4</v>
      </c>
      <c r="E116" s="20">
        <f>E104*(1+VLookups!$C$8)</f>
        <v>11662.559908693587</v>
      </c>
      <c r="F116" s="20">
        <f>-E116*VLookups!$C$10*2</f>
        <v>-699.75359452161524</v>
      </c>
      <c r="G116" s="19">
        <v>0</v>
      </c>
      <c r="H116" s="20">
        <f>(-VLookups!$C$13)*(E116+F116/2)</f>
        <v>-3291.9907854269395</v>
      </c>
      <c r="I116" s="20">
        <f>-PMT(VLookups!$C$16/12,180,-FV(VLookups!$C$16/12,72,,-VLookups!$C$15))</f>
        <v>-1244.1079432345916</v>
      </c>
      <c r="J116" s="20">
        <f>-PMT(VLookups!$C$20/12,180,-FV(VLookups!$C$20/12,24,,-VLookups!$C$19))</f>
        <v>-499.96299892623148</v>
      </c>
      <c r="K116" s="19">
        <v>0</v>
      </c>
      <c r="L116" s="20">
        <f>VLookups!$C$30</f>
        <v>-471.78084110027339</v>
      </c>
      <c r="M116" s="20">
        <f>M115-VLookups!$C$33</f>
        <v>-117</v>
      </c>
      <c r="N116" s="22">
        <v>52</v>
      </c>
      <c r="O116" s="19">
        <v>0</v>
      </c>
      <c r="P116" s="19">
        <v>0</v>
      </c>
      <c r="Q116" s="9" t="s">
        <v>36</v>
      </c>
      <c r="R116" s="21">
        <f>R104*(1+VLookups!$C$45)</f>
        <v>-2555.8167625307606</v>
      </c>
      <c r="S116" s="19">
        <v>0</v>
      </c>
      <c r="T116" s="19">
        <v>0</v>
      </c>
      <c r="U116" s="9" t="s">
        <v>36</v>
      </c>
      <c r="V116" s="21">
        <f>V115-VLookups!$C$54</f>
        <v>-1060</v>
      </c>
      <c r="W116" s="21">
        <f>-VLookups!$C$59</f>
        <v>-200</v>
      </c>
      <c r="X116" s="19">
        <v>0</v>
      </c>
      <c r="Y116" s="20">
        <f>Y115*(1+VLookups!$C$57/12)</f>
        <v>-193.25604350913557</v>
      </c>
      <c r="Z116" s="20">
        <f>-E116*VLookups!$J$3</f>
        <v>-466.50239634774351</v>
      </c>
      <c r="AA116" s="19">
        <v>0</v>
      </c>
      <c r="AB116" s="20">
        <f t="shared" si="4"/>
        <v>1212.2653403571044</v>
      </c>
      <c r="AC116" s="20">
        <f t="shared" si="5"/>
        <v>116943.39605651282</v>
      </c>
    </row>
    <row r="117" spans="2:29" x14ac:dyDescent="0.25">
      <c r="B117" s="9">
        <v>113</v>
      </c>
      <c r="C117" s="9">
        <f t="shared" si="6"/>
        <v>32</v>
      </c>
      <c r="D117" s="9">
        <f t="shared" si="7"/>
        <v>5</v>
      </c>
      <c r="E117" s="20">
        <f>E105*(1+VLookups!$C$8)</f>
        <v>11662.559908693587</v>
      </c>
      <c r="F117" s="20">
        <f>-E117*VLookups!$C$10*2</f>
        <v>-699.75359452161524</v>
      </c>
      <c r="G117" s="19">
        <v>0</v>
      </c>
      <c r="H117" s="20">
        <f>(-VLookups!$C$13)*(E117+F117/2)</f>
        <v>-3291.9907854269395</v>
      </c>
      <c r="I117" s="20">
        <f>-PMT(VLookups!$C$16/12,180,-FV(VLookups!$C$16/12,72,,-VLookups!$C$15))</f>
        <v>-1244.1079432345916</v>
      </c>
      <c r="J117" s="20">
        <f>-PMT(VLookups!$C$20/12,180,-FV(VLookups!$C$20/12,24,,-VLookups!$C$19))</f>
        <v>-499.96299892623148</v>
      </c>
      <c r="K117" s="19">
        <v>0</v>
      </c>
      <c r="L117" s="20">
        <f>VLookups!$C$30</f>
        <v>-471.78084110027339</v>
      </c>
      <c r="M117" s="20">
        <f>M116-VLookups!$C$33</f>
        <v>-118</v>
      </c>
      <c r="N117" s="22">
        <v>53</v>
      </c>
      <c r="O117" s="19">
        <v>0</v>
      </c>
      <c r="P117" s="19">
        <v>0</v>
      </c>
      <c r="Q117" s="9" t="s">
        <v>36</v>
      </c>
      <c r="R117" s="21">
        <f>R105*(1+VLookups!$C$45)</f>
        <v>-2555.8167625307606</v>
      </c>
      <c r="S117" s="19">
        <v>0</v>
      </c>
      <c r="T117" s="19">
        <v>0</v>
      </c>
      <c r="U117" s="9" t="s">
        <v>36</v>
      </c>
      <c r="V117" s="21">
        <f>V116-VLookups!$C$54</f>
        <v>-1065</v>
      </c>
      <c r="W117" s="21">
        <f>-VLookups!$C$59</f>
        <v>-200</v>
      </c>
      <c r="X117" s="19">
        <v>0</v>
      </c>
      <c r="Y117" s="20">
        <f>Y116*(1+VLookups!$C$57/12)</f>
        <v>-193.81970696937054</v>
      </c>
      <c r="Z117" s="20">
        <f>-E117*VLookups!$J$3</f>
        <v>-466.50239634774351</v>
      </c>
      <c r="AA117" s="19">
        <v>0</v>
      </c>
      <c r="AB117" s="20">
        <f t="shared" si="4"/>
        <v>1205.7016768968692</v>
      </c>
      <c r="AC117" s="20">
        <f t="shared" si="5"/>
        <v>118344.0033935039</v>
      </c>
    </row>
    <row r="118" spans="2:29" x14ac:dyDescent="0.25">
      <c r="B118" s="9">
        <v>114</v>
      </c>
      <c r="C118" s="9">
        <f t="shared" si="6"/>
        <v>32</v>
      </c>
      <c r="D118" s="9">
        <f t="shared" si="7"/>
        <v>6</v>
      </c>
      <c r="E118" s="20">
        <f>E106*(1+VLookups!$C$8)</f>
        <v>11662.559908693587</v>
      </c>
      <c r="F118" s="20">
        <f>-E118*VLookups!$C$10*2</f>
        <v>-699.75359452161524</v>
      </c>
      <c r="G118" s="19">
        <v>0</v>
      </c>
      <c r="H118" s="20">
        <f>(-VLookups!$C$13)*(E118+F118/2)</f>
        <v>-3291.9907854269395</v>
      </c>
      <c r="I118" s="20">
        <f>-PMT(VLookups!$C$16/12,180,-FV(VLookups!$C$16/12,72,,-VLookups!$C$15))</f>
        <v>-1244.1079432345916</v>
      </c>
      <c r="J118" s="20">
        <f>-PMT(VLookups!$C$20/12,180,-FV(VLookups!$C$20/12,24,,-VLookups!$C$19))</f>
        <v>-499.96299892623148</v>
      </c>
      <c r="K118" s="19">
        <v>0</v>
      </c>
      <c r="L118" s="20">
        <f>VLookups!$C$30</f>
        <v>-471.78084110027339</v>
      </c>
      <c r="M118" s="20">
        <f>M117-VLookups!$C$33</f>
        <v>-119</v>
      </c>
      <c r="N118" s="22">
        <v>54</v>
      </c>
      <c r="O118" s="19">
        <v>0</v>
      </c>
      <c r="P118" s="19">
        <v>0</v>
      </c>
      <c r="Q118" s="9" t="s">
        <v>36</v>
      </c>
      <c r="R118" s="21">
        <f>R106*(1+VLookups!$C$45)</f>
        <v>-2555.8167625307606</v>
      </c>
      <c r="S118" s="19">
        <v>0</v>
      </c>
      <c r="T118" s="19">
        <v>0</v>
      </c>
      <c r="U118" s="9" t="s">
        <v>36</v>
      </c>
      <c r="V118" s="21">
        <f>V117-VLookups!$C$54</f>
        <v>-1070</v>
      </c>
      <c r="W118" s="21">
        <f>-VLookups!$C$59</f>
        <v>-200</v>
      </c>
      <c r="X118" s="19">
        <v>0</v>
      </c>
      <c r="Y118" s="20">
        <f>Y117*(1+VLookups!$C$57/12)</f>
        <v>-194.3850144480312</v>
      </c>
      <c r="Z118" s="20">
        <f>-E118*VLookups!$J$3</f>
        <v>-466.50239634774351</v>
      </c>
      <c r="AA118" s="19">
        <v>0</v>
      </c>
      <c r="AB118" s="20">
        <f t="shared" si="4"/>
        <v>1199.1363694182087</v>
      </c>
      <c r="AC118" s="20">
        <f t="shared" si="5"/>
        <v>119740.37976857794</v>
      </c>
    </row>
    <row r="119" spans="2:29" x14ac:dyDescent="0.25">
      <c r="B119" s="9">
        <v>115</v>
      </c>
      <c r="C119" s="9">
        <f t="shared" si="6"/>
        <v>32</v>
      </c>
      <c r="D119" s="9">
        <f t="shared" si="7"/>
        <v>7</v>
      </c>
      <c r="E119" s="20">
        <f>E107*(1+VLookups!$C$8)</f>
        <v>11662.559908693587</v>
      </c>
      <c r="F119" s="20">
        <f>-E119*VLookups!$C$10*2</f>
        <v>-699.75359452161524</v>
      </c>
      <c r="G119" s="19">
        <v>0</v>
      </c>
      <c r="H119" s="20">
        <f>(-VLookups!$C$13)*(E119+F119/2)</f>
        <v>-3291.9907854269395</v>
      </c>
      <c r="I119" s="20">
        <f>-PMT(VLookups!$C$16/12,180,-FV(VLookups!$C$16/12,72,,-VLookups!$C$15))</f>
        <v>-1244.1079432345916</v>
      </c>
      <c r="J119" s="20">
        <f>-PMT(VLookups!$C$20/12,180,-FV(VLookups!$C$20/12,24,,-VLookups!$C$19))</f>
        <v>-499.96299892623148</v>
      </c>
      <c r="K119" s="19">
        <v>0</v>
      </c>
      <c r="L119" s="20">
        <f>VLookups!$C$30</f>
        <v>-471.78084110027339</v>
      </c>
      <c r="M119" s="20">
        <f>M118-VLookups!$C$33</f>
        <v>-120</v>
      </c>
      <c r="N119" s="22">
        <v>55</v>
      </c>
      <c r="O119" s="19">
        <v>0</v>
      </c>
      <c r="P119" s="19">
        <v>0</v>
      </c>
      <c r="Q119" s="9" t="s">
        <v>36</v>
      </c>
      <c r="R119" s="21">
        <f>R107*(1+VLookups!$C$45)</f>
        <v>-2555.8167625307606</v>
      </c>
      <c r="S119" s="19">
        <v>0</v>
      </c>
      <c r="T119" s="19">
        <v>0</v>
      </c>
      <c r="U119" s="9" t="s">
        <v>36</v>
      </c>
      <c r="V119" s="21">
        <f>V118-VLookups!$C$54</f>
        <v>-1075</v>
      </c>
      <c r="W119" s="21">
        <f>-VLookups!$C$59</f>
        <v>-200</v>
      </c>
      <c r="X119" s="19">
        <v>0</v>
      </c>
      <c r="Y119" s="20">
        <f>Y118*(1+VLookups!$C$57/12)</f>
        <v>-194.9519707401713</v>
      </c>
      <c r="Z119" s="20">
        <f>-E119*VLookups!$J$3</f>
        <v>-466.50239634774351</v>
      </c>
      <c r="AA119" s="19">
        <v>0</v>
      </c>
      <c r="AB119" s="20">
        <f t="shared" si="4"/>
        <v>1192.5694131260684</v>
      </c>
      <c r="AC119" s="20">
        <f t="shared" si="5"/>
        <v>121132.51648131831</v>
      </c>
    </row>
    <row r="120" spans="2:29" x14ac:dyDescent="0.25">
      <c r="B120" s="9">
        <v>116</v>
      </c>
      <c r="C120" s="9">
        <f t="shared" si="6"/>
        <v>32</v>
      </c>
      <c r="D120" s="9">
        <f t="shared" si="7"/>
        <v>8</v>
      </c>
      <c r="E120" s="20">
        <f>E108*(1+VLookups!$C$8)</f>
        <v>11662.559908693587</v>
      </c>
      <c r="F120" s="20">
        <f>-E120*VLookups!$C$10*2</f>
        <v>-699.75359452161524</v>
      </c>
      <c r="G120" s="19">
        <v>0</v>
      </c>
      <c r="H120" s="20">
        <f>(-VLookups!$C$13)*(E120+F120/2)</f>
        <v>-3291.9907854269395</v>
      </c>
      <c r="I120" s="20">
        <f>-PMT(VLookups!$C$16/12,180,-FV(VLookups!$C$16/12,72,,-VLookups!$C$15))</f>
        <v>-1244.1079432345916</v>
      </c>
      <c r="J120" s="20">
        <f>-PMT(VLookups!$C$20/12,180,-FV(VLookups!$C$20/12,24,,-VLookups!$C$19))</f>
        <v>-499.96299892623148</v>
      </c>
      <c r="K120" s="19">
        <v>0</v>
      </c>
      <c r="L120" s="20">
        <f>VLookups!$C$30</f>
        <v>-471.78084110027339</v>
      </c>
      <c r="M120" s="20">
        <f>M119-VLookups!$C$33</f>
        <v>-121</v>
      </c>
      <c r="N120" s="22">
        <v>56</v>
      </c>
      <c r="O120" s="19">
        <v>0</v>
      </c>
      <c r="P120" s="19">
        <v>0</v>
      </c>
      <c r="Q120" s="9" t="s">
        <v>36</v>
      </c>
      <c r="R120" s="21">
        <f>R108*(1+VLookups!$C$45)</f>
        <v>-2555.8167625307606</v>
      </c>
      <c r="S120" s="19">
        <v>0</v>
      </c>
      <c r="T120" s="19">
        <v>0</v>
      </c>
      <c r="U120" s="9" t="s">
        <v>36</v>
      </c>
      <c r="V120" s="21">
        <f>V119-VLookups!$C$54</f>
        <v>-1080</v>
      </c>
      <c r="W120" s="21">
        <f>-VLookups!$C$59</f>
        <v>-200</v>
      </c>
      <c r="X120" s="19">
        <v>0</v>
      </c>
      <c r="Y120" s="20">
        <f>Y119*(1+VLookups!$C$57/12)</f>
        <v>-195.52058065483013</v>
      </c>
      <c r="Z120" s="20">
        <f>-E120*VLookups!$J$3</f>
        <v>-466.50239634774351</v>
      </c>
      <c r="AA120" s="19">
        <v>0</v>
      </c>
      <c r="AB120" s="20">
        <f t="shared" si="4"/>
        <v>1186.0008032114097</v>
      </c>
      <c r="AC120" s="20">
        <f t="shared" si="5"/>
        <v>122520.40481199858</v>
      </c>
    </row>
    <row r="121" spans="2:29" x14ac:dyDescent="0.25">
      <c r="B121" s="9">
        <v>117</v>
      </c>
      <c r="C121" s="9">
        <f t="shared" si="6"/>
        <v>32</v>
      </c>
      <c r="D121" s="9">
        <f t="shared" si="7"/>
        <v>9</v>
      </c>
      <c r="E121" s="20">
        <f>E109*(1+VLookups!$C$8)</f>
        <v>11662.559908693587</v>
      </c>
      <c r="F121" s="20">
        <f>-E121*VLookups!$C$10*2</f>
        <v>-699.75359452161524</v>
      </c>
      <c r="G121" s="19">
        <v>0</v>
      </c>
      <c r="H121" s="20">
        <f>(-VLookups!$C$13)*(E121+F121/2)</f>
        <v>-3291.9907854269395</v>
      </c>
      <c r="I121" s="20">
        <f>-PMT(VLookups!$C$16/12,180,-FV(VLookups!$C$16/12,72,,-VLookups!$C$15))</f>
        <v>-1244.1079432345916</v>
      </c>
      <c r="J121" s="20">
        <f>-PMT(VLookups!$C$20/12,180,-FV(VLookups!$C$20/12,24,,-VLookups!$C$19))</f>
        <v>-499.96299892623148</v>
      </c>
      <c r="K121" s="19">
        <v>0</v>
      </c>
      <c r="L121" s="20">
        <f>VLookups!$C$30</f>
        <v>-471.78084110027339</v>
      </c>
      <c r="M121" s="20">
        <f>M120-VLookups!$C$33</f>
        <v>-122</v>
      </c>
      <c r="N121" s="22">
        <v>57</v>
      </c>
      <c r="O121" s="19">
        <v>0</v>
      </c>
      <c r="P121" s="19">
        <v>0</v>
      </c>
      <c r="Q121" s="9" t="s">
        <v>36</v>
      </c>
      <c r="R121" s="21">
        <f>R109*(1+VLookups!$C$45)</f>
        <v>-2555.8167625307606</v>
      </c>
      <c r="S121" s="19">
        <v>0</v>
      </c>
      <c r="T121" s="19">
        <v>0</v>
      </c>
      <c r="U121" s="9" t="s">
        <v>36</v>
      </c>
      <c r="V121" s="21">
        <f>V120-VLookups!$C$54</f>
        <v>-1085</v>
      </c>
      <c r="W121" s="21">
        <f>-VLookups!$C$59</f>
        <v>-200</v>
      </c>
      <c r="X121" s="19">
        <v>0</v>
      </c>
      <c r="Y121" s="20">
        <f>Y120*(1+VLookups!$C$57/12)</f>
        <v>-196.09084901507339</v>
      </c>
      <c r="Z121" s="20">
        <f>-E121*VLookups!$J$3</f>
        <v>-466.50239634774351</v>
      </c>
      <c r="AA121" s="19">
        <v>0</v>
      </c>
      <c r="AB121" s="20">
        <f t="shared" si="4"/>
        <v>1179.4305348511666</v>
      </c>
      <c r="AC121" s="20">
        <f t="shared" si="5"/>
        <v>123904.03602153642</v>
      </c>
    </row>
    <row r="122" spans="2:29" x14ac:dyDescent="0.25">
      <c r="B122" s="9">
        <v>118</v>
      </c>
      <c r="C122" s="9">
        <f t="shared" si="6"/>
        <v>32</v>
      </c>
      <c r="D122" s="9">
        <f t="shared" si="7"/>
        <v>10</v>
      </c>
      <c r="E122" s="20">
        <f>E110*(1+VLookups!$C$8)</f>
        <v>11662.559908693587</v>
      </c>
      <c r="F122" s="20">
        <f>-E122*VLookups!$C$10*2</f>
        <v>-699.75359452161524</v>
      </c>
      <c r="G122" s="19">
        <v>0</v>
      </c>
      <c r="H122" s="20">
        <f>(-VLookups!$C$13)*(E122+F122/2)</f>
        <v>-3291.9907854269395</v>
      </c>
      <c r="I122" s="20">
        <f>-PMT(VLookups!$C$16/12,180,-FV(VLookups!$C$16/12,72,,-VLookups!$C$15))</f>
        <v>-1244.1079432345916</v>
      </c>
      <c r="J122" s="20">
        <f>-PMT(VLookups!$C$20/12,180,-FV(VLookups!$C$20/12,24,,-VLookups!$C$19))</f>
        <v>-499.96299892623148</v>
      </c>
      <c r="K122" s="19">
        <v>0</v>
      </c>
      <c r="L122" s="20">
        <f>VLookups!$C$30</f>
        <v>-471.78084110027339</v>
      </c>
      <c r="M122" s="20">
        <f>M121-VLookups!$C$33</f>
        <v>-123</v>
      </c>
      <c r="N122" s="22">
        <v>58</v>
      </c>
      <c r="O122" s="19">
        <v>0</v>
      </c>
      <c r="P122" s="19">
        <v>0</v>
      </c>
      <c r="Q122" s="9" t="s">
        <v>36</v>
      </c>
      <c r="R122" s="21">
        <f>R110*(1+VLookups!$C$45)</f>
        <v>-2555.8167625307606</v>
      </c>
      <c r="S122" s="19">
        <v>0</v>
      </c>
      <c r="T122" s="19">
        <v>0</v>
      </c>
      <c r="U122" s="9" t="s">
        <v>36</v>
      </c>
      <c r="V122" s="21">
        <f>V121-VLookups!$C$54</f>
        <v>-1090</v>
      </c>
      <c r="W122" s="21">
        <f>-VLookups!$C$59</f>
        <v>-200</v>
      </c>
      <c r="X122" s="19">
        <v>0</v>
      </c>
      <c r="Y122" s="20">
        <f>Y121*(1+VLookups!$C$57/12)</f>
        <v>-196.66278065803402</v>
      </c>
      <c r="Z122" s="20">
        <f>-E122*VLookups!$J$3</f>
        <v>-466.50239634774351</v>
      </c>
      <c r="AA122" s="19">
        <v>0</v>
      </c>
      <c r="AB122" s="20">
        <f t="shared" si="4"/>
        <v>1172.8586032082057</v>
      </c>
      <c r="AC122" s="20">
        <f t="shared" si="5"/>
        <v>125283.40135144719</v>
      </c>
    </row>
    <row r="123" spans="2:29" x14ac:dyDescent="0.25">
      <c r="B123" s="9">
        <v>119</v>
      </c>
      <c r="C123" s="9">
        <f t="shared" si="6"/>
        <v>32</v>
      </c>
      <c r="D123" s="9">
        <f t="shared" si="7"/>
        <v>11</v>
      </c>
      <c r="E123" s="20">
        <f>E111*(1+VLookups!$C$8)</f>
        <v>11662.559908693587</v>
      </c>
      <c r="F123" s="20">
        <f>-E123*VLookups!$C$10*2</f>
        <v>-699.75359452161524</v>
      </c>
      <c r="G123" s="19">
        <v>0</v>
      </c>
      <c r="H123" s="20">
        <f>(-VLookups!$C$13)*(E123+F123/2)</f>
        <v>-3291.9907854269395</v>
      </c>
      <c r="I123" s="20">
        <f>-PMT(VLookups!$C$16/12,180,-FV(VLookups!$C$16/12,72,,-VLookups!$C$15))</f>
        <v>-1244.1079432345916</v>
      </c>
      <c r="J123" s="20">
        <f>-PMT(VLookups!$C$20/12,180,-FV(VLookups!$C$20/12,24,,-VLookups!$C$19))</f>
        <v>-499.96299892623148</v>
      </c>
      <c r="K123" s="19">
        <v>0</v>
      </c>
      <c r="L123" s="20">
        <f>VLookups!$C$30</f>
        <v>-471.78084110027339</v>
      </c>
      <c r="M123" s="20">
        <f>M122-VLookups!$C$33</f>
        <v>-124</v>
      </c>
      <c r="N123" s="22">
        <v>59</v>
      </c>
      <c r="O123" s="19">
        <v>0</v>
      </c>
      <c r="P123" s="19">
        <v>0</v>
      </c>
      <c r="Q123" s="9" t="s">
        <v>36</v>
      </c>
      <c r="R123" s="21">
        <f>R111*(1+VLookups!$C$45)</f>
        <v>-2555.8167625307606</v>
      </c>
      <c r="S123" s="19">
        <v>0</v>
      </c>
      <c r="T123" s="19">
        <v>0</v>
      </c>
      <c r="U123" s="9" t="s">
        <v>36</v>
      </c>
      <c r="V123" s="21">
        <f>V122-VLookups!$C$54</f>
        <v>-1095</v>
      </c>
      <c r="W123" s="21">
        <f>-VLookups!$C$59</f>
        <v>-200</v>
      </c>
      <c r="X123" s="19">
        <v>0</v>
      </c>
      <c r="Y123" s="20">
        <f>Y122*(1+VLookups!$C$57/12)</f>
        <v>-197.2363804349533</v>
      </c>
      <c r="Z123" s="20">
        <f>-E123*VLookups!$J$3</f>
        <v>-466.50239634774351</v>
      </c>
      <c r="AA123" s="19">
        <v>0</v>
      </c>
      <c r="AB123" s="20">
        <f t="shared" si="4"/>
        <v>1166.2850034312864</v>
      </c>
      <c r="AC123" s="20">
        <f t="shared" si="5"/>
        <v>126658.49202379756</v>
      </c>
    </row>
    <row r="124" spans="2:29" x14ac:dyDescent="0.25">
      <c r="B124" s="9">
        <v>120</v>
      </c>
      <c r="C124" s="9">
        <f t="shared" si="6"/>
        <v>33</v>
      </c>
      <c r="D124" s="9">
        <f t="shared" si="7"/>
        <v>0</v>
      </c>
      <c r="E124" s="20">
        <f>E112*(1+VLookups!$C$8)</f>
        <v>12070.749505497863</v>
      </c>
      <c r="F124" s="20">
        <f>-E124*VLookups!$C$10*2</f>
        <v>-724.24497032987176</v>
      </c>
      <c r="G124" s="19">
        <v>0</v>
      </c>
      <c r="H124" s="20">
        <f>(-VLookups!$C$13)*(E124+F124/2)</f>
        <v>-3407.2104629168821</v>
      </c>
      <c r="I124" s="20">
        <f>-PMT(VLookups!$C$16/12,180,-FV(VLookups!$C$16/12,72,,-VLookups!$C$15))</f>
        <v>-1244.1079432345916</v>
      </c>
      <c r="J124" s="20">
        <f>-PMT(VLookups!$C$20/12,180,-FV(VLookups!$C$20/12,24,,-VLookups!$C$19))</f>
        <v>-499.96299892623148</v>
      </c>
      <c r="K124" s="19">
        <v>0</v>
      </c>
      <c r="L124" s="20">
        <f>VLookups!$C$30</f>
        <v>-471.78084110027339</v>
      </c>
      <c r="M124" s="20">
        <f>M123-VLookups!$C$33</f>
        <v>-125</v>
      </c>
      <c r="N124" s="22">
        <v>60</v>
      </c>
      <c r="O124" s="19">
        <v>0</v>
      </c>
      <c r="P124" s="19">
        <v>0</v>
      </c>
      <c r="Q124" s="9" t="s">
        <v>36</v>
      </c>
      <c r="R124" s="21">
        <f>R112*(1+VLookups!$C$45)</f>
        <v>-2711.7215850451366</v>
      </c>
      <c r="S124" s="19">
        <v>0</v>
      </c>
      <c r="T124" s="19">
        <v>0</v>
      </c>
      <c r="U124" s="9" t="s">
        <v>36</v>
      </c>
      <c r="V124" s="21">
        <f>V123-VLookups!$C$54</f>
        <v>-1100</v>
      </c>
      <c r="W124" s="21">
        <f>-VLookups!$C$59</f>
        <v>-200</v>
      </c>
      <c r="X124" s="19">
        <v>0</v>
      </c>
      <c r="Y124" s="20">
        <f>Y123*(1+VLookups!$C$57/12)</f>
        <v>-197.81165321122191</v>
      </c>
      <c r="Z124" s="20">
        <f>-E124*VLookups!$J$3</f>
        <v>-482.82998021991449</v>
      </c>
      <c r="AA124" s="19">
        <v>0</v>
      </c>
      <c r="AB124" s="20">
        <f t="shared" si="4"/>
        <v>1268.2015556786744</v>
      </c>
      <c r="AC124" s="20">
        <f t="shared" si="5"/>
        <v>128137.79106618257</v>
      </c>
    </row>
    <row r="125" spans="2:29" x14ac:dyDescent="0.25">
      <c r="B125" s="9">
        <v>121</v>
      </c>
      <c r="C125" s="9">
        <f t="shared" si="6"/>
        <v>33</v>
      </c>
      <c r="D125" s="9">
        <f t="shared" si="7"/>
        <v>1</v>
      </c>
      <c r="E125" s="20">
        <f>E113*(1+VLookups!$C$8)</f>
        <v>12070.749505497863</v>
      </c>
      <c r="F125" s="20">
        <f>-E125*VLookups!$C$10*2</f>
        <v>-724.24497032987176</v>
      </c>
      <c r="G125" s="19">
        <v>0</v>
      </c>
      <c r="H125" s="20">
        <f>(-VLookups!$C$13)*(E125+F125/2)</f>
        <v>-3407.2104629168821</v>
      </c>
      <c r="I125" s="20">
        <f>-PMT(VLookups!$C$16/12,180,-FV(VLookups!$C$16/12,72,,-VLookups!$C$15))</f>
        <v>-1244.1079432345916</v>
      </c>
      <c r="J125" s="20">
        <f>-PMT(VLookups!$C$20/12,180,-FV(VLookups!$C$20/12,24,,-VLookups!$C$19))</f>
        <v>-499.96299892623148</v>
      </c>
      <c r="K125" s="19">
        <v>0</v>
      </c>
      <c r="L125" s="19">
        <v>0</v>
      </c>
      <c r="M125" s="20">
        <f>M124-VLookups!$C$33</f>
        <v>-126</v>
      </c>
      <c r="N125" s="22">
        <v>61</v>
      </c>
      <c r="O125" s="19">
        <v>0</v>
      </c>
      <c r="P125" s="19">
        <v>0</v>
      </c>
      <c r="Q125" s="9" t="s">
        <v>36</v>
      </c>
      <c r="R125" s="21">
        <f>R113*(1+VLookups!$C$45)</f>
        <v>-2711.7215850451366</v>
      </c>
      <c r="S125" s="19">
        <v>0</v>
      </c>
      <c r="T125" s="19">
        <v>0</v>
      </c>
      <c r="U125" s="9" t="s">
        <v>36</v>
      </c>
      <c r="V125" s="21">
        <f>V124-VLookups!$C$54</f>
        <v>-1105</v>
      </c>
      <c r="W125" s="21">
        <f>-VLookups!$C$59</f>
        <v>-200</v>
      </c>
      <c r="X125" s="19">
        <v>0</v>
      </c>
      <c r="Y125" s="20">
        <f>Y124*(1+VLookups!$C$57/12)</f>
        <v>-198.38860386642131</v>
      </c>
      <c r="Z125" s="20">
        <f>-E125*VLookups!$J$3</f>
        <v>-482.82998021991449</v>
      </c>
      <c r="AA125" s="19">
        <v>0</v>
      </c>
      <c r="AB125" s="20">
        <f t="shared" si="4"/>
        <v>1733.4054461237479</v>
      </c>
      <c r="AC125" s="20">
        <f t="shared" si="5"/>
        <v>130084.75949741664</v>
      </c>
    </row>
    <row r="126" spans="2:29" x14ac:dyDescent="0.25">
      <c r="B126" s="9">
        <v>122</v>
      </c>
      <c r="C126" s="9">
        <f t="shared" si="6"/>
        <v>33</v>
      </c>
      <c r="D126" s="9">
        <f t="shared" si="7"/>
        <v>2</v>
      </c>
      <c r="E126" s="20">
        <f>E114*(1+VLookups!$C$8)</f>
        <v>12070.749505497863</v>
      </c>
      <c r="F126" s="20">
        <f>-E126*VLookups!$C$10*2</f>
        <v>-724.24497032987176</v>
      </c>
      <c r="G126" s="19">
        <v>0</v>
      </c>
      <c r="H126" s="20">
        <f>(-VLookups!$C$13)*(E126+F126/2)</f>
        <v>-3407.2104629168821</v>
      </c>
      <c r="I126" s="20">
        <f>-PMT(VLookups!$C$16/12,180,-FV(VLookups!$C$16/12,72,,-VLookups!$C$15))</f>
        <v>-1244.1079432345916</v>
      </c>
      <c r="J126" s="20">
        <f>-PMT(VLookups!$C$20/12,180,-FV(VLookups!$C$20/12,24,,-VLookups!$C$19))</f>
        <v>-499.96299892623148</v>
      </c>
      <c r="K126" s="19">
        <v>0</v>
      </c>
      <c r="L126" s="19">
        <v>0</v>
      </c>
      <c r="M126" s="20">
        <f>M125-VLookups!$C$33</f>
        <v>-127</v>
      </c>
      <c r="N126" s="22">
        <v>62</v>
      </c>
      <c r="O126" s="19">
        <v>0</v>
      </c>
      <c r="P126" s="19">
        <v>0</v>
      </c>
      <c r="Q126" s="9" t="s">
        <v>36</v>
      </c>
      <c r="R126" s="21">
        <f>R114*(1+VLookups!$C$45)</f>
        <v>-2711.7215850451366</v>
      </c>
      <c r="S126" s="19">
        <v>0</v>
      </c>
      <c r="T126" s="19">
        <v>0</v>
      </c>
      <c r="U126" s="9" t="s">
        <v>36</v>
      </c>
      <c r="V126" s="21">
        <f>V125-VLookups!$C$54</f>
        <v>-1110</v>
      </c>
      <c r="W126" s="21">
        <f>-VLookups!$C$59</f>
        <v>-200</v>
      </c>
      <c r="X126" s="19">
        <v>0</v>
      </c>
      <c r="Y126" s="20">
        <f>Y125*(1+VLookups!$C$57/12)</f>
        <v>-198.96723729436505</v>
      </c>
      <c r="Z126" s="20">
        <f>-E126*VLookups!$J$3</f>
        <v>-482.82998021991449</v>
      </c>
      <c r="AA126" s="19">
        <v>0</v>
      </c>
      <c r="AB126" s="20">
        <f t="shared" si="4"/>
        <v>1726.8268126958042</v>
      </c>
      <c r="AC126" s="20">
        <f t="shared" si="5"/>
        <v>132028.39424260813</v>
      </c>
    </row>
    <row r="127" spans="2:29" x14ac:dyDescent="0.25">
      <c r="B127" s="9">
        <v>123</v>
      </c>
      <c r="C127" s="9">
        <f t="shared" si="6"/>
        <v>33</v>
      </c>
      <c r="D127" s="9">
        <f t="shared" si="7"/>
        <v>3</v>
      </c>
      <c r="E127" s="20">
        <f>E115*(1+VLookups!$C$8)</f>
        <v>12070.749505497863</v>
      </c>
      <c r="F127" s="20">
        <f>-E127*VLookups!$C$10*2</f>
        <v>-724.24497032987176</v>
      </c>
      <c r="G127" s="19">
        <v>0</v>
      </c>
      <c r="H127" s="20">
        <f>(-VLookups!$C$13)*(E127+F127/2)</f>
        <v>-3407.2104629168821</v>
      </c>
      <c r="I127" s="20">
        <f>-PMT(VLookups!$C$16/12,180,-FV(VLookups!$C$16/12,72,,-VLookups!$C$15))</f>
        <v>-1244.1079432345916</v>
      </c>
      <c r="J127" s="20">
        <f>-PMT(VLookups!$C$20/12,180,-FV(VLookups!$C$20/12,24,,-VLookups!$C$19))</f>
        <v>-499.96299892623148</v>
      </c>
      <c r="K127" s="19">
        <v>0</v>
      </c>
      <c r="L127" s="19">
        <v>0</v>
      </c>
      <c r="M127" s="20">
        <f>M126-VLookups!$C$33</f>
        <v>-128</v>
      </c>
      <c r="N127" s="22">
        <v>63</v>
      </c>
      <c r="O127" s="19">
        <v>0</v>
      </c>
      <c r="P127" s="19">
        <v>0</v>
      </c>
      <c r="Q127" s="9" t="s">
        <v>36</v>
      </c>
      <c r="R127" s="21">
        <f>R115*(1+VLookups!$C$45)</f>
        <v>-2711.7215850451366</v>
      </c>
      <c r="S127" s="19">
        <v>0</v>
      </c>
      <c r="T127" s="19">
        <v>0</v>
      </c>
      <c r="U127" s="9" t="s">
        <v>36</v>
      </c>
      <c r="V127" s="21">
        <f>V126-VLookups!$C$54</f>
        <v>-1115</v>
      </c>
      <c r="W127" s="21">
        <f>-VLookups!$C$59</f>
        <v>-200</v>
      </c>
      <c r="X127" s="19">
        <v>0</v>
      </c>
      <c r="Y127" s="20">
        <f>Y126*(1+VLookups!$C$57/12)</f>
        <v>-199.54755840314027</v>
      </c>
      <c r="Z127" s="20">
        <f>-E127*VLookups!$J$3</f>
        <v>-482.82998021991449</v>
      </c>
      <c r="AA127" s="19">
        <v>0</v>
      </c>
      <c r="AB127" s="20">
        <f t="shared" si="4"/>
        <v>1720.2464915870291</v>
      </c>
      <c r="AC127" s="20">
        <f t="shared" si="5"/>
        <v>133968.68805793283</v>
      </c>
    </row>
    <row r="128" spans="2:29" x14ac:dyDescent="0.25">
      <c r="B128" s="9">
        <v>124</v>
      </c>
      <c r="C128" s="9">
        <f t="shared" si="6"/>
        <v>33</v>
      </c>
      <c r="D128" s="9">
        <f t="shared" si="7"/>
        <v>4</v>
      </c>
      <c r="E128" s="20">
        <f>E116*(1+VLookups!$C$8)</f>
        <v>12070.749505497863</v>
      </c>
      <c r="F128" s="20">
        <f>-E128*VLookups!$C$10*2</f>
        <v>-724.24497032987176</v>
      </c>
      <c r="G128" s="19">
        <v>0</v>
      </c>
      <c r="H128" s="20">
        <f>(-VLookups!$C$13)*(E128+F128/2)</f>
        <v>-3407.2104629168821</v>
      </c>
      <c r="I128" s="20">
        <f>-PMT(VLookups!$C$16/12,180,-FV(VLookups!$C$16/12,72,,-VLookups!$C$15))</f>
        <v>-1244.1079432345916</v>
      </c>
      <c r="J128" s="20">
        <f>-PMT(VLookups!$C$20/12,180,-FV(VLookups!$C$20/12,24,,-VLookups!$C$19))</f>
        <v>-499.96299892623148</v>
      </c>
      <c r="K128" s="19">
        <v>0</v>
      </c>
      <c r="L128" s="19">
        <v>0</v>
      </c>
      <c r="M128" s="20">
        <f>M127-VLookups!$C$33</f>
        <v>-129</v>
      </c>
      <c r="N128" s="22">
        <v>64</v>
      </c>
      <c r="O128" s="19">
        <v>0</v>
      </c>
      <c r="P128" s="19">
        <v>0</v>
      </c>
      <c r="Q128" s="9" t="s">
        <v>36</v>
      </c>
      <c r="R128" s="21">
        <f>R116*(1+VLookups!$C$45)</f>
        <v>-2711.7215850451366</v>
      </c>
      <c r="S128" s="19">
        <v>0</v>
      </c>
      <c r="T128" s="19">
        <v>0</v>
      </c>
      <c r="U128" s="9" t="s">
        <v>36</v>
      </c>
      <c r="V128" s="21">
        <f>V127-VLookups!$C$54</f>
        <v>-1120</v>
      </c>
      <c r="W128" s="21">
        <f>-VLookups!$C$59</f>
        <v>-200</v>
      </c>
      <c r="X128" s="19">
        <v>0</v>
      </c>
      <c r="Y128" s="20">
        <f>Y127*(1+VLookups!$C$57/12)</f>
        <v>-200.12957211514944</v>
      </c>
      <c r="Z128" s="20">
        <f>-E128*VLookups!$J$3</f>
        <v>-482.82998021991449</v>
      </c>
      <c r="AA128" s="19">
        <v>0</v>
      </c>
      <c r="AB128" s="20">
        <f t="shared" si="4"/>
        <v>1713.6644778750197</v>
      </c>
      <c r="AC128" s="20">
        <f t="shared" si="5"/>
        <v>135905.63368257106</v>
      </c>
    </row>
    <row r="129" spans="2:29" x14ac:dyDescent="0.25">
      <c r="B129" s="9">
        <v>125</v>
      </c>
      <c r="C129" s="9">
        <f t="shared" si="6"/>
        <v>33</v>
      </c>
      <c r="D129" s="9">
        <f t="shared" si="7"/>
        <v>5</v>
      </c>
      <c r="E129" s="20">
        <f>E117*(1+VLookups!$C$8)</f>
        <v>12070.749505497863</v>
      </c>
      <c r="F129" s="20">
        <f>-E129*VLookups!$C$10*2</f>
        <v>-724.24497032987176</v>
      </c>
      <c r="G129" s="19">
        <v>0</v>
      </c>
      <c r="H129" s="20">
        <f>(-VLookups!$C$13)*(E129+F129/2)</f>
        <v>-3407.2104629168821</v>
      </c>
      <c r="I129" s="20">
        <f>-PMT(VLookups!$C$16/12,180,-FV(VLookups!$C$16/12,72,,-VLookups!$C$15))</f>
        <v>-1244.1079432345916</v>
      </c>
      <c r="J129" s="20">
        <f>-PMT(VLookups!$C$20/12,180,-FV(VLookups!$C$20/12,24,,-VLookups!$C$19))</f>
        <v>-499.96299892623148</v>
      </c>
      <c r="K129" s="19">
        <v>0</v>
      </c>
      <c r="L129" s="19">
        <v>0</v>
      </c>
      <c r="M129" s="20">
        <f>M128-VLookups!$C$33</f>
        <v>-130</v>
      </c>
      <c r="N129" s="22">
        <v>65</v>
      </c>
      <c r="O129" s="19">
        <v>0</v>
      </c>
      <c r="P129" s="19">
        <v>0</v>
      </c>
      <c r="Q129" s="9" t="s">
        <v>36</v>
      </c>
      <c r="R129" s="21">
        <f>R117*(1+VLookups!$C$45)</f>
        <v>-2711.7215850451366</v>
      </c>
      <c r="S129" s="19">
        <v>0</v>
      </c>
      <c r="T129" s="19">
        <v>0</v>
      </c>
      <c r="U129" s="9" t="s">
        <v>36</v>
      </c>
      <c r="V129" s="21">
        <f>V128-VLookups!$C$54</f>
        <v>-1125</v>
      </c>
      <c r="W129" s="21">
        <f>-VLookups!$C$59</f>
        <v>-200</v>
      </c>
      <c r="X129" s="19">
        <v>0</v>
      </c>
      <c r="Y129" s="20">
        <f>Y128*(1+VLookups!$C$57/12)</f>
        <v>-200.71328336715197</v>
      </c>
      <c r="Z129" s="20">
        <f>-E129*VLookups!$J$3</f>
        <v>-482.82998021991449</v>
      </c>
      <c r="AA129" s="19">
        <v>0</v>
      </c>
      <c r="AB129" s="20">
        <f t="shared" si="4"/>
        <v>1707.0807666230171</v>
      </c>
      <c r="AC129" s="20">
        <f t="shared" si="5"/>
        <v>137839.22383866503</v>
      </c>
    </row>
    <row r="130" spans="2:29" x14ac:dyDescent="0.25">
      <c r="B130" s="9">
        <v>126</v>
      </c>
      <c r="C130" s="9">
        <f t="shared" si="6"/>
        <v>33</v>
      </c>
      <c r="D130" s="9">
        <f t="shared" si="7"/>
        <v>6</v>
      </c>
      <c r="E130" s="20">
        <f>E118*(1+VLookups!$C$8)</f>
        <v>12070.749505497863</v>
      </c>
      <c r="F130" s="20">
        <f>-E130*VLookups!$C$10*2</f>
        <v>-724.24497032987176</v>
      </c>
      <c r="G130" s="19">
        <v>0</v>
      </c>
      <c r="H130" s="20">
        <f>(-VLookups!$C$13)*(E130+F130/2)</f>
        <v>-3407.2104629168821</v>
      </c>
      <c r="I130" s="20">
        <f>-PMT(VLookups!$C$16/12,180,-FV(VLookups!$C$16/12,72,,-VLookups!$C$15))</f>
        <v>-1244.1079432345916</v>
      </c>
      <c r="J130" s="20">
        <f>-PMT(VLookups!$C$20/12,180,-FV(VLookups!$C$20/12,24,,-VLookups!$C$19))</f>
        <v>-499.96299892623148</v>
      </c>
      <c r="K130" s="19">
        <v>0</v>
      </c>
      <c r="L130" s="19">
        <v>0</v>
      </c>
      <c r="M130" s="20">
        <f>M129-VLookups!$C$33</f>
        <v>-131</v>
      </c>
      <c r="N130" s="22">
        <v>66</v>
      </c>
      <c r="O130" s="19">
        <v>0</v>
      </c>
      <c r="P130" s="19">
        <v>0</v>
      </c>
      <c r="Q130" s="9" t="s">
        <v>36</v>
      </c>
      <c r="R130" s="21">
        <f>R118*(1+VLookups!$C$45)</f>
        <v>-2711.7215850451366</v>
      </c>
      <c r="S130" s="19">
        <v>0</v>
      </c>
      <c r="T130" s="19">
        <v>0</v>
      </c>
      <c r="U130" s="9" t="s">
        <v>36</v>
      </c>
      <c r="V130" s="21">
        <f>V129-VLookups!$C$54</f>
        <v>-1130</v>
      </c>
      <c r="W130" s="21">
        <f>-VLookups!$C$59</f>
        <v>-200</v>
      </c>
      <c r="X130" s="19">
        <v>0</v>
      </c>
      <c r="Y130" s="20">
        <f>Y129*(1+VLookups!$C$57/12)</f>
        <v>-201.29869711030616</v>
      </c>
      <c r="Z130" s="20">
        <f>-E130*VLookups!$J$3</f>
        <v>-482.82998021991449</v>
      </c>
      <c r="AA130" s="19">
        <v>0</v>
      </c>
      <c r="AB130" s="20">
        <f t="shared" si="4"/>
        <v>1700.4953528798633</v>
      </c>
      <c r="AC130" s="20">
        <f t="shared" si="5"/>
        <v>139769.45123127601</v>
      </c>
    </row>
    <row r="131" spans="2:29" x14ac:dyDescent="0.25">
      <c r="B131" s="9">
        <v>127</v>
      </c>
      <c r="C131" s="9">
        <f t="shared" si="6"/>
        <v>33</v>
      </c>
      <c r="D131" s="9">
        <f t="shared" si="7"/>
        <v>7</v>
      </c>
      <c r="E131" s="20">
        <f>E119*(1+VLookups!$C$8)</f>
        <v>12070.749505497863</v>
      </c>
      <c r="F131" s="20">
        <f>-E131*VLookups!$C$10*2</f>
        <v>-724.24497032987176</v>
      </c>
      <c r="G131" s="19">
        <v>0</v>
      </c>
      <c r="H131" s="20">
        <f>(-VLookups!$C$13)*(E131+F131/2)</f>
        <v>-3407.2104629168821</v>
      </c>
      <c r="I131" s="20">
        <f>-PMT(VLookups!$C$16/12,180,-FV(VLookups!$C$16/12,72,,-VLookups!$C$15))</f>
        <v>-1244.1079432345916</v>
      </c>
      <c r="J131" s="20">
        <f>-PMT(VLookups!$C$20/12,180,-FV(VLookups!$C$20/12,24,,-VLookups!$C$19))</f>
        <v>-499.96299892623148</v>
      </c>
      <c r="K131" s="19">
        <v>0</v>
      </c>
      <c r="L131" s="19">
        <v>0</v>
      </c>
      <c r="M131" s="20">
        <f>M130-VLookups!$C$33</f>
        <v>-132</v>
      </c>
      <c r="N131" s="22">
        <v>67</v>
      </c>
      <c r="O131" s="19">
        <v>0</v>
      </c>
      <c r="P131" s="19">
        <v>0</v>
      </c>
      <c r="Q131" s="9" t="s">
        <v>36</v>
      </c>
      <c r="R131" s="21">
        <f>R119*(1+VLookups!$C$45)</f>
        <v>-2711.7215850451366</v>
      </c>
      <c r="S131" s="19">
        <v>0</v>
      </c>
      <c r="T131" s="19">
        <v>0</v>
      </c>
      <c r="U131" s="9" t="s">
        <v>36</v>
      </c>
      <c r="V131" s="21">
        <f>V130-VLookups!$C$54</f>
        <v>-1135</v>
      </c>
      <c r="W131" s="21">
        <f>-VLookups!$C$59</f>
        <v>-200</v>
      </c>
      <c r="X131" s="19">
        <v>0</v>
      </c>
      <c r="Y131" s="20">
        <f>Y130*(1+VLookups!$C$57/12)</f>
        <v>-201.88581831021122</v>
      </c>
      <c r="Z131" s="20">
        <f>-E131*VLookups!$J$3</f>
        <v>-482.82998021991449</v>
      </c>
      <c r="AA131" s="19">
        <v>0</v>
      </c>
      <c r="AB131" s="20">
        <f t="shared" si="4"/>
        <v>1693.9082316799581</v>
      </c>
      <c r="AC131" s="20">
        <f t="shared" si="5"/>
        <v>141696.30854834142</v>
      </c>
    </row>
    <row r="132" spans="2:29" x14ac:dyDescent="0.25">
      <c r="B132" s="9">
        <v>128</v>
      </c>
      <c r="C132" s="9">
        <f t="shared" si="6"/>
        <v>33</v>
      </c>
      <c r="D132" s="9">
        <f t="shared" si="7"/>
        <v>8</v>
      </c>
      <c r="E132" s="20">
        <f>E120*(1+VLookups!$C$8)</f>
        <v>12070.749505497863</v>
      </c>
      <c r="F132" s="20">
        <f>-E132*VLookups!$C$10*2</f>
        <v>-724.24497032987176</v>
      </c>
      <c r="G132" s="19">
        <v>0</v>
      </c>
      <c r="H132" s="20">
        <f>(-VLookups!$C$13)*(E132+F132/2)</f>
        <v>-3407.2104629168821</v>
      </c>
      <c r="I132" s="20">
        <f>-PMT(VLookups!$C$16/12,180,-FV(VLookups!$C$16/12,72,,-VLookups!$C$15))</f>
        <v>-1244.1079432345916</v>
      </c>
      <c r="J132" s="20">
        <f>-PMT(VLookups!$C$20/12,180,-FV(VLookups!$C$20/12,24,,-VLookups!$C$19))</f>
        <v>-499.96299892623148</v>
      </c>
      <c r="K132" s="19">
        <v>0</v>
      </c>
      <c r="L132" s="19">
        <v>0</v>
      </c>
      <c r="M132" s="20">
        <f>M131-VLookups!$C$33</f>
        <v>-133</v>
      </c>
      <c r="N132" s="22">
        <v>68</v>
      </c>
      <c r="O132" s="19">
        <v>0</v>
      </c>
      <c r="P132" s="19">
        <v>0</v>
      </c>
      <c r="Q132" s="9" t="s">
        <v>36</v>
      </c>
      <c r="R132" s="21">
        <f>R120*(1+VLookups!$C$45)</f>
        <v>-2711.7215850451366</v>
      </c>
      <c r="S132" s="19">
        <v>0</v>
      </c>
      <c r="T132" s="19">
        <v>0</v>
      </c>
      <c r="U132" s="9" t="s">
        <v>36</v>
      </c>
      <c r="V132" s="21">
        <f>V131-VLookups!$C$54</f>
        <v>-1140</v>
      </c>
      <c r="W132" s="21">
        <f>-VLookups!$C$59</f>
        <v>-200</v>
      </c>
      <c r="X132" s="19">
        <v>0</v>
      </c>
      <c r="Y132" s="20">
        <f>Y131*(1+VLookups!$C$57/12)</f>
        <v>-202.47465194694934</v>
      </c>
      <c r="Z132" s="20">
        <f>-E132*VLookups!$J$3</f>
        <v>-482.82998021991449</v>
      </c>
      <c r="AA132" s="19">
        <v>0</v>
      </c>
      <c r="AB132" s="20">
        <f t="shared" si="4"/>
        <v>1687.3193980432197</v>
      </c>
      <c r="AC132" s="20">
        <f t="shared" si="5"/>
        <v>143619.78846063188</v>
      </c>
    </row>
    <row r="133" spans="2:29" x14ac:dyDescent="0.25">
      <c r="B133" s="9">
        <v>129</v>
      </c>
      <c r="C133" s="9">
        <f t="shared" si="6"/>
        <v>33</v>
      </c>
      <c r="D133" s="9">
        <f t="shared" si="7"/>
        <v>9</v>
      </c>
      <c r="E133" s="20">
        <f>E121*(1+VLookups!$C$8)</f>
        <v>12070.749505497863</v>
      </c>
      <c r="F133" s="20">
        <f>-E133*VLookups!$C$10*2</f>
        <v>-724.24497032987176</v>
      </c>
      <c r="G133" s="19">
        <v>0</v>
      </c>
      <c r="H133" s="20">
        <f>(-VLookups!$C$13)*(E133+F133/2)</f>
        <v>-3407.2104629168821</v>
      </c>
      <c r="I133" s="20">
        <f>-PMT(VLookups!$C$16/12,180,-FV(VLookups!$C$16/12,72,,-VLookups!$C$15))</f>
        <v>-1244.1079432345916</v>
      </c>
      <c r="J133" s="20">
        <f>-PMT(VLookups!$C$20/12,180,-FV(VLookups!$C$20/12,24,,-VLookups!$C$19))</f>
        <v>-499.96299892623148</v>
      </c>
      <c r="K133" s="19">
        <v>0</v>
      </c>
      <c r="L133" s="19">
        <v>0</v>
      </c>
      <c r="M133" s="20">
        <f>M132-VLookups!$C$33</f>
        <v>-134</v>
      </c>
      <c r="N133" s="22">
        <v>69</v>
      </c>
      <c r="O133" s="19">
        <v>0</v>
      </c>
      <c r="P133" s="19">
        <v>0</v>
      </c>
      <c r="Q133" s="9" t="s">
        <v>36</v>
      </c>
      <c r="R133" s="21">
        <f>R121*(1+VLookups!$C$45)</f>
        <v>-2711.7215850451366</v>
      </c>
      <c r="S133" s="19">
        <v>0</v>
      </c>
      <c r="T133" s="19">
        <v>0</v>
      </c>
      <c r="U133" s="9" t="s">
        <v>36</v>
      </c>
      <c r="V133" s="21">
        <f>V132-VLookups!$C$54</f>
        <v>-1145</v>
      </c>
      <c r="W133" s="21">
        <f>-VLookups!$C$59</f>
        <v>-200</v>
      </c>
      <c r="X133" s="19">
        <v>0</v>
      </c>
      <c r="Y133" s="20">
        <f>Y132*(1+VLookups!$C$57/12)</f>
        <v>-203.06520301512793</v>
      </c>
      <c r="Z133" s="20">
        <f>-E133*VLookups!$J$3</f>
        <v>-482.82998021991449</v>
      </c>
      <c r="AA133" s="19">
        <v>0</v>
      </c>
      <c r="AB133" s="20">
        <f t="shared" ref="AB133:AB196" si="8">SUM(E133,F133/2,H133,I133,K133,L133,M133,O133,P133,R133,S133,T133,V133,W133,X133,Y133,G133,J133,Z133,AA133)</f>
        <v>1680.7288469750415</v>
      </c>
      <c r="AC133" s="20">
        <f t="shared" si="5"/>
        <v>145539.883621708</v>
      </c>
    </row>
    <row r="134" spans="2:29" x14ac:dyDescent="0.25">
      <c r="B134" s="9">
        <v>130</v>
      </c>
      <c r="C134" s="9">
        <f t="shared" si="6"/>
        <v>33</v>
      </c>
      <c r="D134" s="9">
        <f t="shared" si="7"/>
        <v>10</v>
      </c>
      <c r="E134" s="20">
        <f>E122*(1+VLookups!$C$8)</f>
        <v>12070.749505497863</v>
      </c>
      <c r="F134" s="20">
        <f>-E134*VLookups!$C$10*2</f>
        <v>-724.24497032987176</v>
      </c>
      <c r="G134" s="19">
        <v>0</v>
      </c>
      <c r="H134" s="20">
        <f>(-VLookups!$C$13)*(E134+F134/2)</f>
        <v>-3407.2104629168821</v>
      </c>
      <c r="I134" s="20">
        <f>-PMT(VLookups!$C$16/12,180,-FV(VLookups!$C$16/12,72,,-VLookups!$C$15))</f>
        <v>-1244.1079432345916</v>
      </c>
      <c r="J134" s="20">
        <f>-PMT(VLookups!$C$20/12,180,-FV(VLookups!$C$20/12,24,,-VLookups!$C$19))</f>
        <v>-499.96299892623148</v>
      </c>
      <c r="K134" s="19">
        <v>0</v>
      </c>
      <c r="L134" s="19">
        <v>0</v>
      </c>
      <c r="M134" s="20">
        <f>M133-VLookups!$C$33</f>
        <v>-135</v>
      </c>
      <c r="N134" s="22">
        <v>70</v>
      </c>
      <c r="O134" s="19">
        <v>0</v>
      </c>
      <c r="P134" s="19">
        <v>0</v>
      </c>
      <c r="Q134" s="9" t="s">
        <v>36</v>
      </c>
      <c r="R134" s="21">
        <f>R122*(1+VLookups!$C$45)</f>
        <v>-2711.7215850451366</v>
      </c>
      <c r="S134" s="19">
        <v>0</v>
      </c>
      <c r="T134" s="19">
        <v>0</v>
      </c>
      <c r="U134" s="9" t="s">
        <v>36</v>
      </c>
      <c r="V134" s="21">
        <f>V133-VLookups!$C$54</f>
        <v>-1150</v>
      </c>
      <c r="W134" s="21">
        <f>-VLookups!$C$59</f>
        <v>-200</v>
      </c>
      <c r="X134" s="19">
        <v>0</v>
      </c>
      <c r="Y134" s="20">
        <f>Y133*(1+VLookups!$C$57/12)</f>
        <v>-203.65747652392207</v>
      </c>
      <c r="Z134" s="20">
        <f>-E134*VLookups!$J$3</f>
        <v>-482.82998021991449</v>
      </c>
      <c r="AA134" s="19">
        <v>0</v>
      </c>
      <c r="AB134" s="20">
        <f t="shared" si="8"/>
        <v>1674.1365734662472</v>
      </c>
      <c r="AC134" s="20">
        <f t="shared" ref="AC134:AC197" si="9">AB134+AC133*(1+$AC$2/12)</f>
        <v>147456.5866678771</v>
      </c>
    </row>
    <row r="135" spans="2:29" x14ac:dyDescent="0.25">
      <c r="B135" s="9">
        <v>131</v>
      </c>
      <c r="C135" s="9">
        <f t="shared" si="6"/>
        <v>33</v>
      </c>
      <c r="D135" s="9">
        <f t="shared" si="7"/>
        <v>11</v>
      </c>
      <c r="E135" s="20">
        <f>E123*(1+VLookups!$C$8)</f>
        <v>12070.749505497863</v>
      </c>
      <c r="F135" s="20">
        <f>-E135*VLookups!$C$10*2</f>
        <v>-724.24497032987176</v>
      </c>
      <c r="G135" s="19">
        <v>0</v>
      </c>
      <c r="H135" s="20">
        <f>(-VLookups!$C$13)*(E135+F135/2)</f>
        <v>-3407.2104629168821</v>
      </c>
      <c r="I135" s="20">
        <f>-PMT(VLookups!$C$16/12,180,-FV(VLookups!$C$16/12,72,,-VLookups!$C$15))</f>
        <v>-1244.1079432345916</v>
      </c>
      <c r="J135" s="20">
        <f>-PMT(VLookups!$C$20/12,180,-FV(VLookups!$C$20/12,24,,-VLookups!$C$19))</f>
        <v>-499.96299892623148</v>
      </c>
      <c r="K135" s="19">
        <v>0</v>
      </c>
      <c r="L135" s="19">
        <v>0</v>
      </c>
      <c r="M135" s="20">
        <f>M134-VLookups!$C$33</f>
        <v>-136</v>
      </c>
      <c r="N135" s="22">
        <v>71</v>
      </c>
      <c r="O135" s="19">
        <v>0</v>
      </c>
      <c r="P135" s="19">
        <v>0</v>
      </c>
      <c r="Q135" s="9" t="s">
        <v>36</v>
      </c>
      <c r="R135" s="21">
        <f>R123*(1+VLookups!$C$45)</f>
        <v>-2711.7215850451366</v>
      </c>
      <c r="S135" s="19">
        <v>0</v>
      </c>
      <c r="T135" s="19">
        <v>0</v>
      </c>
      <c r="U135" s="9" t="s">
        <v>36</v>
      </c>
      <c r="V135" s="21">
        <f>V134-VLookups!$C$54</f>
        <v>-1155</v>
      </c>
      <c r="W135" s="21">
        <f>-VLookups!$C$59</f>
        <v>-200</v>
      </c>
      <c r="X135" s="19">
        <v>0</v>
      </c>
      <c r="Y135" s="20">
        <f>Y134*(1+VLookups!$C$57/12)</f>
        <v>-204.25147749711684</v>
      </c>
      <c r="Z135" s="20">
        <f>-E135*VLookups!$J$3</f>
        <v>-482.82998021991449</v>
      </c>
      <c r="AA135" s="19">
        <v>0</v>
      </c>
      <c r="AB135" s="20">
        <f t="shared" si="8"/>
        <v>1667.5425724930524</v>
      </c>
      <c r="AC135" s="20">
        <f t="shared" si="9"/>
        <v>149369.89021814996</v>
      </c>
    </row>
    <row r="136" spans="2:29" x14ac:dyDescent="0.25">
      <c r="B136" s="9">
        <v>132</v>
      </c>
      <c r="C136" s="9">
        <f t="shared" si="6"/>
        <v>34</v>
      </c>
      <c r="D136" s="9">
        <f t="shared" si="7"/>
        <v>0</v>
      </c>
      <c r="E136" s="20">
        <f>E124*(1+VLookups!$C$8)</f>
        <v>12493.225738190287</v>
      </c>
      <c r="F136" s="20">
        <f>-E136*VLookups!$C$10*2</f>
        <v>-749.59354429141717</v>
      </c>
      <c r="G136" s="19">
        <v>0</v>
      </c>
      <c r="H136" s="20">
        <f>(-VLookups!$C$13)*(E136+F136/2)</f>
        <v>-3526.4628291189729</v>
      </c>
      <c r="I136" s="20">
        <f>-PMT(VLookups!$C$16/12,180,-FV(VLookups!$C$16/12,72,,-VLookups!$C$15))</f>
        <v>-1244.1079432345916</v>
      </c>
      <c r="J136" s="20">
        <f>-PMT(VLookups!$C$20/12,180,-FV(VLookups!$C$20/12,24,,-VLookups!$C$19))</f>
        <v>-499.96299892623148</v>
      </c>
      <c r="K136" s="19">
        <v>0</v>
      </c>
      <c r="L136" s="19">
        <v>0</v>
      </c>
      <c r="M136" s="20">
        <f>M135-VLookups!$C$33</f>
        <v>-137</v>
      </c>
      <c r="N136" s="22">
        <v>72</v>
      </c>
      <c r="O136" s="19">
        <v>0</v>
      </c>
      <c r="P136" s="19">
        <v>0</v>
      </c>
      <c r="Q136" s="9" t="s">
        <v>36</v>
      </c>
      <c r="R136" s="21">
        <f>R124*(1+VLookups!$C$45)</f>
        <v>-2877.1366017328896</v>
      </c>
      <c r="S136" s="19">
        <v>0</v>
      </c>
      <c r="T136" s="19">
        <v>0</v>
      </c>
      <c r="U136" s="9" t="s">
        <v>36</v>
      </c>
      <c r="V136" s="21">
        <f>V135-VLookups!$C$54</f>
        <v>-1160</v>
      </c>
      <c r="W136" s="21">
        <f>-VLookups!$C$59</f>
        <v>-200</v>
      </c>
      <c r="X136" s="19">
        <v>0</v>
      </c>
      <c r="Y136" s="20">
        <f>Y135*(1+VLookups!$C$57/12)</f>
        <v>-204.84721097315008</v>
      </c>
      <c r="Z136" s="20">
        <f>-E136*VLookups!$J$3</f>
        <v>-499.72902952761149</v>
      </c>
      <c r="AA136" s="19">
        <v>0</v>
      </c>
      <c r="AB136" s="20">
        <f t="shared" si="8"/>
        <v>1769.1823525311315</v>
      </c>
      <c r="AC136" s="20">
        <f t="shared" si="9"/>
        <v>151388.02238771133</v>
      </c>
    </row>
    <row r="137" spans="2:29" x14ac:dyDescent="0.25">
      <c r="B137" s="9">
        <v>133</v>
      </c>
      <c r="C137" s="9">
        <f t="shared" si="6"/>
        <v>34</v>
      </c>
      <c r="D137" s="9">
        <f t="shared" si="7"/>
        <v>1</v>
      </c>
      <c r="E137" s="20">
        <f>E125*(1+VLookups!$C$8)</f>
        <v>12493.225738190287</v>
      </c>
      <c r="F137" s="20">
        <f>-E137*VLookups!$C$10*2</f>
        <v>-749.59354429141717</v>
      </c>
      <c r="G137" s="19">
        <v>0</v>
      </c>
      <c r="H137" s="20">
        <f>(-VLookups!$C$13)*(E137+F137/2)</f>
        <v>-3526.4628291189729</v>
      </c>
      <c r="I137" s="20">
        <f>-PMT(VLookups!$C$16/12,180,-FV(VLookups!$C$16/12,72,,-VLookups!$C$15))</f>
        <v>-1244.1079432345916</v>
      </c>
      <c r="J137" s="20">
        <f>-PMT(VLookups!$C$20/12,180,-FV(VLookups!$C$20/12,24,,-VLookups!$C$19))</f>
        <v>-499.96299892623148</v>
      </c>
      <c r="K137" s="19">
        <v>0</v>
      </c>
      <c r="L137" s="19">
        <v>0</v>
      </c>
      <c r="M137" s="20">
        <f>M136-VLookups!$C$33</f>
        <v>-138</v>
      </c>
      <c r="N137" s="22">
        <v>73</v>
      </c>
      <c r="O137" s="19">
        <v>0</v>
      </c>
      <c r="P137" s="19">
        <v>0</v>
      </c>
      <c r="Q137" s="9" t="s">
        <v>36</v>
      </c>
      <c r="R137" s="21">
        <f>R125*(1+VLookups!$C$45)</f>
        <v>-2877.1366017328896</v>
      </c>
      <c r="S137" s="19">
        <v>0</v>
      </c>
      <c r="T137" s="19">
        <v>0</v>
      </c>
      <c r="U137" s="9" t="s">
        <v>36</v>
      </c>
      <c r="V137" s="21">
        <f>V136-VLookups!$C$54</f>
        <v>-1165</v>
      </c>
      <c r="W137" s="21">
        <f>-VLookups!$C$59</f>
        <v>-200</v>
      </c>
      <c r="X137" s="19">
        <v>0</v>
      </c>
      <c r="Y137" s="20">
        <f>Y136*(1+VLookups!$C$57/12)</f>
        <v>-205.4446820051551</v>
      </c>
      <c r="Z137" s="20">
        <f>-E137*VLookups!$J$3</f>
        <v>-499.72902952761149</v>
      </c>
      <c r="AA137" s="19">
        <v>0</v>
      </c>
      <c r="AB137" s="20">
        <f t="shared" si="8"/>
        <v>1762.5848814991264</v>
      </c>
      <c r="AC137" s="20">
        <f t="shared" si="9"/>
        <v>153402.92063985663</v>
      </c>
    </row>
    <row r="138" spans="2:29" x14ac:dyDescent="0.25">
      <c r="B138" s="9">
        <v>134</v>
      </c>
      <c r="C138" s="9">
        <f t="shared" si="6"/>
        <v>34</v>
      </c>
      <c r="D138" s="9">
        <f t="shared" si="7"/>
        <v>2</v>
      </c>
      <c r="E138" s="20">
        <f>E126*(1+VLookups!$C$8)</f>
        <v>12493.225738190287</v>
      </c>
      <c r="F138" s="20">
        <f>-E138*VLookups!$C$10*2</f>
        <v>-749.59354429141717</v>
      </c>
      <c r="G138" s="19">
        <v>0</v>
      </c>
      <c r="H138" s="20">
        <f>(-VLookups!$C$13)*(E138+F138/2)</f>
        <v>-3526.4628291189729</v>
      </c>
      <c r="I138" s="20">
        <f>-PMT(VLookups!$C$16/12,180,-FV(VLookups!$C$16/12,72,,-VLookups!$C$15))</f>
        <v>-1244.1079432345916</v>
      </c>
      <c r="J138" s="20">
        <f>-PMT(VLookups!$C$20/12,180,-FV(VLookups!$C$20/12,24,,-VLookups!$C$19))</f>
        <v>-499.96299892623148</v>
      </c>
      <c r="K138" s="19">
        <v>0</v>
      </c>
      <c r="L138" s="19">
        <v>0</v>
      </c>
      <c r="M138" s="20">
        <f>M137-VLookups!$C$33</f>
        <v>-139</v>
      </c>
      <c r="N138" s="22">
        <v>74</v>
      </c>
      <c r="O138" s="19">
        <v>0</v>
      </c>
      <c r="P138" s="19">
        <v>0</v>
      </c>
      <c r="Q138" s="9" t="s">
        <v>36</v>
      </c>
      <c r="R138" s="21">
        <f>R126*(1+VLookups!$C$45)</f>
        <v>-2877.1366017328896</v>
      </c>
      <c r="S138" s="19">
        <v>0</v>
      </c>
      <c r="T138" s="19">
        <v>0</v>
      </c>
      <c r="U138" s="9" t="s">
        <v>36</v>
      </c>
      <c r="V138" s="21">
        <f>V137-VLookups!$C$54</f>
        <v>-1170</v>
      </c>
      <c r="W138" s="21">
        <f>-VLookups!$C$59</f>
        <v>-200</v>
      </c>
      <c r="X138" s="19">
        <v>0</v>
      </c>
      <c r="Y138" s="20">
        <f>Y137*(1+VLookups!$C$57/12)</f>
        <v>-206.04389566100346</v>
      </c>
      <c r="Z138" s="20">
        <f>-E138*VLookups!$J$3</f>
        <v>-499.72902952761149</v>
      </c>
      <c r="AA138" s="19">
        <v>0</v>
      </c>
      <c r="AB138" s="20">
        <f t="shared" si="8"/>
        <v>1755.9856678432784</v>
      </c>
      <c r="AC138" s="20">
        <f t="shared" si="9"/>
        <v>155414.57784209968</v>
      </c>
    </row>
    <row r="139" spans="2:29" x14ac:dyDescent="0.25">
      <c r="B139" s="9">
        <v>135</v>
      </c>
      <c r="C139" s="9">
        <f t="shared" si="6"/>
        <v>34</v>
      </c>
      <c r="D139" s="9">
        <f t="shared" si="7"/>
        <v>3</v>
      </c>
      <c r="E139" s="20">
        <f>E127*(1+VLookups!$C$8)</f>
        <v>12493.225738190287</v>
      </c>
      <c r="F139" s="20">
        <f>-E139*VLookups!$C$10*2</f>
        <v>-749.59354429141717</v>
      </c>
      <c r="G139" s="19">
        <v>0</v>
      </c>
      <c r="H139" s="20">
        <f>(-VLookups!$C$13)*(E139+F139/2)</f>
        <v>-3526.4628291189729</v>
      </c>
      <c r="I139" s="20">
        <f>-PMT(VLookups!$C$16/12,180,-FV(VLookups!$C$16/12,72,,-VLookups!$C$15))</f>
        <v>-1244.1079432345916</v>
      </c>
      <c r="J139" s="20">
        <f>-PMT(VLookups!$C$20/12,180,-FV(VLookups!$C$20/12,24,,-VLookups!$C$19))</f>
        <v>-499.96299892623148</v>
      </c>
      <c r="K139" s="19">
        <v>0</v>
      </c>
      <c r="L139" s="19">
        <v>0</v>
      </c>
      <c r="M139" s="20">
        <f>M138-VLookups!$C$33</f>
        <v>-140</v>
      </c>
      <c r="N139" s="22">
        <v>75</v>
      </c>
      <c r="O139" s="19">
        <v>0</v>
      </c>
      <c r="P139" s="19">
        <v>0</v>
      </c>
      <c r="Q139" s="9" t="s">
        <v>36</v>
      </c>
      <c r="R139" s="21">
        <f>R127*(1+VLookups!$C$45)</f>
        <v>-2877.1366017328896</v>
      </c>
      <c r="S139" s="19">
        <v>0</v>
      </c>
      <c r="T139" s="19">
        <v>0</v>
      </c>
      <c r="U139" s="9" t="s">
        <v>36</v>
      </c>
      <c r="V139" s="21">
        <f>V138-VLookups!$C$54</f>
        <v>-1175</v>
      </c>
      <c r="W139" s="21">
        <f>-VLookups!$C$59</f>
        <v>-200</v>
      </c>
      <c r="X139" s="19">
        <v>0</v>
      </c>
      <c r="Y139" s="20">
        <f>Y138*(1+VLookups!$C$57/12)</f>
        <v>-206.64485702334807</v>
      </c>
      <c r="Z139" s="20">
        <f>-E139*VLookups!$J$3</f>
        <v>-499.72902952761149</v>
      </c>
      <c r="AA139" s="19">
        <v>0</v>
      </c>
      <c r="AB139" s="20">
        <f t="shared" si="8"/>
        <v>1749.3847064809338</v>
      </c>
      <c r="AC139" s="20">
        <f t="shared" si="9"/>
        <v>157422.98684498412</v>
      </c>
    </row>
    <row r="140" spans="2:29" x14ac:dyDescent="0.25">
      <c r="B140" s="9">
        <v>136</v>
      </c>
      <c r="C140" s="9">
        <f t="shared" si="6"/>
        <v>34</v>
      </c>
      <c r="D140" s="9">
        <f t="shared" si="7"/>
        <v>4</v>
      </c>
      <c r="E140" s="20">
        <f>E128*(1+VLookups!$C$8)</f>
        <v>12493.225738190287</v>
      </c>
      <c r="F140" s="20">
        <f>-E140*VLookups!$C$10*2</f>
        <v>-749.59354429141717</v>
      </c>
      <c r="G140" s="19">
        <v>0</v>
      </c>
      <c r="H140" s="20">
        <f>(-VLookups!$C$13)*(E140+F140/2)</f>
        <v>-3526.4628291189729</v>
      </c>
      <c r="I140" s="20">
        <f>-PMT(VLookups!$C$16/12,180,-FV(VLookups!$C$16/12,72,,-VLookups!$C$15))</f>
        <v>-1244.1079432345916</v>
      </c>
      <c r="J140" s="20">
        <f>-PMT(VLookups!$C$20/12,180,-FV(VLookups!$C$20/12,24,,-VLookups!$C$19))</f>
        <v>-499.96299892623148</v>
      </c>
      <c r="K140" s="19">
        <v>0</v>
      </c>
      <c r="L140" s="19">
        <v>0</v>
      </c>
      <c r="M140" s="20">
        <f>M139-VLookups!$C$33</f>
        <v>-141</v>
      </c>
      <c r="N140" s="22">
        <v>76</v>
      </c>
      <c r="O140" s="19">
        <v>0</v>
      </c>
      <c r="P140" s="19">
        <v>0</v>
      </c>
      <c r="Q140" s="9" t="s">
        <v>36</v>
      </c>
      <c r="R140" s="21">
        <f>R128*(1+VLookups!$C$45)</f>
        <v>-2877.1366017328896</v>
      </c>
      <c r="S140" s="19">
        <v>0</v>
      </c>
      <c r="T140" s="19">
        <v>0</v>
      </c>
      <c r="U140" s="9" t="s">
        <v>36</v>
      </c>
      <c r="V140" s="21">
        <f>V139-VLookups!$C$54</f>
        <v>-1180</v>
      </c>
      <c r="W140" s="21">
        <f>-VLookups!$C$59</f>
        <v>-200</v>
      </c>
      <c r="X140" s="19">
        <v>0</v>
      </c>
      <c r="Y140" s="20">
        <f>Y139*(1+VLookups!$C$57/12)</f>
        <v>-207.24757118966616</v>
      </c>
      <c r="Z140" s="20">
        <f>-E140*VLookups!$J$3</f>
        <v>-499.72902952761149</v>
      </c>
      <c r="AA140" s="19">
        <v>0</v>
      </c>
      <c r="AB140" s="20">
        <f t="shared" si="8"/>
        <v>1742.7819923146153</v>
      </c>
      <c r="AC140" s="20">
        <f t="shared" si="9"/>
        <v>159428.14048204038</v>
      </c>
    </row>
    <row r="141" spans="2:29" x14ac:dyDescent="0.25">
      <c r="B141" s="9">
        <v>137</v>
      </c>
      <c r="C141" s="9">
        <f t="shared" si="6"/>
        <v>34</v>
      </c>
      <c r="D141" s="9">
        <f t="shared" si="7"/>
        <v>5</v>
      </c>
      <c r="E141" s="20">
        <f>E129*(1+VLookups!$C$8)</f>
        <v>12493.225738190287</v>
      </c>
      <c r="F141" s="20">
        <f>-E141*VLookups!$C$10*2</f>
        <v>-749.59354429141717</v>
      </c>
      <c r="G141" s="19">
        <v>0</v>
      </c>
      <c r="H141" s="20">
        <f>(-VLookups!$C$13)*(E141+F141/2)</f>
        <v>-3526.4628291189729</v>
      </c>
      <c r="I141" s="20">
        <f>-PMT(VLookups!$C$16/12,180,-FV(VLookups!$C$16/12,72,,-VLookups!$C$15))</f>
        <v>-1244.1079432345916</v>
      </c>
      <c r="J141" s="20">
        <f>-PMT(VLookups!$C$20/12,180,-FV(VLookups!$C$20/12,24,,-VLookups!$C$19))</f>
        <v>-499.96299892623148</v>
      </c>
      <c r="K141" s="19">
        <v>0</v>
      </c>
      <c r="L141" s="19">
        <v>0</v>
      </c>
      <c r="M141" s="20">
        <f>M140-VLookups!$C$33</f>
        <v>-142</v>
      </c>
      <c r="N141" s="22">
        <v>77</v>
      </c>
      <c r="O141" s="19">
        <v>0</v>
      </c>
      <c r="P141" s="19">
        <v>0</v>
      </c>
      <c r="Q141" s="9" t="s">
        <v>36</v>
      </c>
      <c r="R141" s="21">
        <f>R129*(1+VLookups!$C$45)</f>
        <v>-2877.1366017328896</v>
      </c>
      <c r="S141" s="19">
        <v>0</v>
      </c>
      <c r="T141" s="19">
        <v>0</v>
      </c>
      <c r="U141" s="9" t="s">
        <v>36</v>
      </c>
      <c r="V141" s="21">
        <f>V140-VLookups!$C$54</f>
        <v>-1185</v>
      </c>
      <c r="W141" s="21">
        <f>-VLookups!$C$59</f>
        <v>-200</v>
      </c>
      <c r="X141" s="19">
        <v>0</v>
      </c>
      <c r="Y141" s="20">
        <f>Y140*(1+VLookups!$C$57/12)</f>
        <v>-207.85204327230269</v>
      </c>
      <c r="Z141" s="20">
        <f>-E141*VLookups!$J$3</f>
        <v>-499.72902952761149</v>
      </c>
      <c r="AA141" s="19">
        <v>0</v>
      </c>
      <c r="AB141" s="20">
        <f t="shared" si="8"/>
        <v>1736.1775202319791</v>
      </c>
      <c r="AC141" s="20">
        <f t="shared" si="9"/>
        <v>161430.03156974245</v>
      </c>
    </row>
    <row r="142" spans="2:29" x14ac:dyDescent="0.25">
      <c r="B142" s="9">
        <v>138</v>
      </c>
      <c r="C142" s="9">
        <f t="shared" si="6"/>
        <v>34</v>
      </c>
      <c r="D142" s="9">
        <f t="shared" si="7"/>
        <v>6</v>
      </c>
      <c r="E142" s="20">
        <f>E130*(1+VLookups!$C$8)</f>
        <v>12493.225738190287</v>
      </c>
      <c r="F142" s="20">
        <f>-E142*VLookups!$C$10*2</f>
        <v>-749.59354429141717</v>
      </c>
      <c r="G142" s="19">
        <v>0</v>
      </c>
      <c r="H142" s="20">
        <f>(-VLookups!$C$13)*(E142+F142/2)</f>
        <v>-3526.4628291189729</v>
      </c>
      <c r="I142" s="20">
        <f>-PMT(VLookups!$C$16/12,180,-FV(VLookups!$C$16/12,72,,-VLookups!$C$15))</f>
        <v>-1244.1079432345916</v>
      </c>
      <c r="J142" s="20">
        <f>-PMT(VLookups!$C$20/12,180,-FV(VLookups!$C$20/12,24,,-VLookups!$C$19))</f>
        <v>-499.96299892623148</v>
      </c>
      <c r="K142" s="19">
        <v>0</v>
      </c>
      <c r="L142" s="19">
        <v>0</v>
      </c>
      <c r="M142" s="20">
        <f>M141-VLookups!$C$33</f>
        <v>-143</v>
      </c>
      <c r="N142" s="22">
        <v>78</v>
      </c>
      <c r="O142" s="19">
        <v>0</v>
      </c>
      <c r="P142" s="19">
        <v>0</v>
      </c>
      <c r="Q142" s="9" t="s">
        <v>36</v>
      </c>
      <c r="R142" s="21">
        <f>R130*(1+VLookups!$C$45)</f>
        <v>-2877.1366017328896</v>
      </c>
      <c r="S142" s="19">
        <v>0</v>
      </c>
      <c r="T142" s="19">
        <v>0</v>
      </c>
      <c r="U142" s="9" t="s">
        <v>36</v>
      </c>
      <c r="V142" s="21">
        <f>V141-VLookups!$C$54</f>
        <v>-1190</v>
      </c>
      <c r="W142" s="21">
        <f>-VLookups!$C$59</f>
        <v>-200</v>
      </c>
      <c r="X142" s="19">
        <v>0</v>
      </c>
      <c r="Y142" s="20">
        <f>Y141*(1+VLookups!$C$57/12)</f>
        <v>-208.45827839851358</v>
      </c>
      <c r="Z142" s="20">
        <f>-E142*VLookups!$J$3</f>
        <v>-499.72902952761149</v>
      </c>
      <c r="AA142" s="19">
        <v>0</v>
      </c>
      <c r="AB142" s="20">
        <f t="shared" si="8"/>
        <v>1729.5712851057683</v>
      </c>
      <c r="AC142" s="20">
        <f t="shared" si="9"/>
        <v>163428.65290746448</v>
      </c>
    </row>
    <row r="143" spans="2:29" x14ac:dyDescent="0.25">
      <c r="B143" s="9">
        <v>139</v>
      </c>
      <c r="C143" s="9">
        <f t="shared" si="6"/>
        <v>34</v>
      </c>
      <c r="D143" s="9">
        <f t="shared" si="7"/>
        <v>7</v>
      </c>
      <c r="E143" s="20">
        <f>E131*(1+VLookups!$C$8)</f>
        <v>12493.225738190287</v>
      </c>
      <c r="F143" s="20">
        <f>-E143*VLookups!$C$10*2</f>
        <v>-749.59354429141717</v>
      </c>
      <c r="G143" s="19">
        <v>0</v>
      </c>
      <c r="H143" s="20">
        <f>(-VLookups!$C$13)*(E143+F143/2)</f>
        <v>-3526.4628291189729</v>
      </c>
      <c r="I143" s="20">
        <f>-PMT(VLookups!$C$16/12,180,-FV(VLookups!$C$16/12,72,,-VLookups!$C$15))</f>
        <v>-1244.1079432345916</v>
      </c>
      <c r="J143" s="20">
        <f>-PMT(VLookups!$C$20/12,180,-FV(VLookups!$C$20/12,24,,-VLookups!$C$19))</f>
        <v>-499.96299892623148</v>
      </c>
      <c r="K143" s="19">
        <v>0</v>
      </c>
      <c r="L143" s="19">
        <v>0</v>
      </c>
      <c r="M143" s="20">
        <f>M142-VLookups!$C$33</f>
        <v>-144</v>
      </c>
      <c r="N143" s="22">
        <v>79</v>
      </c>
      <c r="O143" s="19">
        <v>0</v>
      </c>
      <c r="P143" s="19">
        <v>0</v>
      </c>
      <c r="Q143" s="9" t="s">
        <v>36</v>
      </c>
      <c r="R143" s="21">
        <f>R131*(1+VLookups!$C$45)</f>
        <v>-2877.1366017328896</v>
      </c>
      <c r="S143" s="19">
        <v>0</v>
      </c>
      <c r="T143" s="19">
        <v>0</v>
      </c>
      <c r="U143" s="9" t="s">
        <v>36</v>
      </c>
      <c r="V143" s="21">
        <f>V142-VLookups!$C$54</f>
        <v>-1195</v>
      </c>
      <c r="W143" s="21">
        <f>-VLookups!$C$59</f>
        <v>-200</v>
      </c>
      <c r="X143" s="19">
        <v>0</v>
      </c>
      <c r="Y143" s="20">
        <f>Y142*(1+VLookups!$C$57/12)</f>
        <v>-209.06628171050926</v>
      </c>
      <c r="Z143" s="20">
        <f>-E143*VLookups!$J$3</f>
        <v>-499.72902952761149</v>
      </c>
      <c r="AA143" s="19">
        <v>0</v>
      </c>
      <c r="AB143" s="20">
        <f t="shared" si="8"/>
        <v>1722.9632817937722</v>
      </c>
      <c r="AC143" s="20">
        <f t="shared" si="9"/>
        <v>165423.99727743736</v>
      </c>
    </row>
    <row r="144" spans="2:29" x14ac:dyDescent="0.25">
      <c r="B144" s="9">
        <v>140</v>
      </c>
      <c r="C144" s="9">
        <f t="shared" si="6"/>
        <v>34</v>
      </c>
      <c r="D144" s="9">
        <f t="shared" si="7"/>
        <v>8</v>
      </c>
      <c r="E144" s="20">
        <f>E132*(1+VLookups!$C$8)</f>
        <v>12493.225738190287</v>
      </c>
      <c r="F144" s="20">
        <f>-E144*VLookups!$C$10*2</f>
        <v>-749.59354429141717</v>
      </c>
      <c r="G144" s="19">
        <v>0</v>
      </c>
      <c r="H144" s="20">
        <f>(-VLookups!$C$13)*(E144+F144/2)</f>
        <v>-3526.4628291189729</v>
      </c>
      <c r="I144" s="20">
        <f>-PMT(VLookups!$C$16/12,180,-FV(VLookups!$C$16/12,72,,-VLookups!$C$15))</f>
        <v>-1244.1079432345916</v>
      </c>
      <c r="J144" s="20">
        <f>-PMT(VLookups!$C$20/12,180,-FV(VLookups!$C$20/12,24,,-VLookups!$C$19))</f>
        <v>-499.96299892623148</v>
      </c>
      <c r="K144" s="19">
        <v>0</v>
      </c>
      <c r="L144" s="19">
        <v>0</v>
      </c>
      <c r="M144" s="20">
        <f>M143-VLookups!$C$33</f>
        <v>-145</v>
      </c>
      <c r="N144" s="22">
        <v>80</v>
      </c>
      <c r="O144" s="19">
        <v>0</v>
      </c>
      <c r="P144" s="19">
        <v>0</v>
      </c>
      <c r="Q144" s="9" t="s">
        <v>36</v>
      </c>
      <c r="R144" s="21">
        <f>R132*(1+VLookups!$C$45)</f>
        <v>-2877.1366017328896</v>
      </c>
      <c r="S144" s="19">
        <v>0</v>
      </c>
      <c r="T144" s="19">
        <v>0</v>
      </c>
      <c r="U144" s="9" t="s">
        <v>36</v>
      </c>
      <c r="V144" s="21">
        <f>V143-VLookups!$C$54</f>
        <v>-1200</v>
      </c>
      <c r="W144" s="21">
        <f>-VLookups!$C$59</f>
        <v>-200</v>
      </c>
      <c r="X144" s="19">
        <v>0</v>
      </c>
      <c r="Y144" s="20">
        <f>Y143*(1+VLookups!$C$57/12)</f>
        <v>-209.67605836549825</v>
      </c>
      <c r="Z144" s="20">
        <f>-E144*VLookups!$J$3</f>
        <v>-499.72902952761149</v>
      </c>
      <c r="AA144" s="19">
        <v>0</v>
      </c>
      <c r="AB144" s="20">
        <f t="shared" si="8"/>
        <v>1716.3535051387835</v>
      </c>
      <c r="AC144" s="20">
        <f t="shared" si="9"/>
        <v>167416.05744470519</v>
      </c>
    </row>
    <row r="145" spans="2:29" x14ac:dyDescent="0.25">
      <c r="B145" s="9">
        <v>141</v>
      </c>
      <c r="C145" s="9">
        <f t="shared" ref="C145:C208" si="10">C133+1</f>
        <v>34</v>
      </c>
      <c r="D145" s="9">
        <f t="shared" si="7"/>
        <v>9</v>
      </c>
      <c r="E145" s="20">
        <f>E133*(1+VLookups!$C$8)</f>
        <v>12493.225738190287</v>
      </c>
      <c r="F145" s="20">
        <f>-E145*VLookups!$C$10*2</f>
        <v>-749.59354429141717</v>
      </c>
      <c r="G145" s="19">
        <v>0</v>
      </c>
      <c r="H145" s="20">
        <f>(-VLookups!$C$13)*(E145+F145/2)</f>
        <v>-3526.4628291189729</v>
      </c>
      <c r="I145" s="20">
        <f>-PMT(VLookups!$C$16/12,180,-FV(VLookups!$C$16/12,72,,-VLookups!$C$15))</f>
        <v>-1244.1079432345916</v>
      </c>
      <c r="J145" s="20">
        <f>-PMT(VLookups!$C$20/12,180,-FV(VLookups!$C$20/12,24,,-VLookups!$C$19))</f>
        <v>-499.96299892623148</v>
      </c>
      <c r="K145" s="19">
        <v>0</v>
      </c>
      <c r="L145" s="19">
        <v>0</v>
      </c>
      <c r="M145" s="20">
        <f>M144-VLookups!$C$33</f>
        <v>-146</v>
      </c>
      <c r="N145" s="22">
        <v>81</v>
      </c>
      <c r="O145" s="19">
        <v>0</v>
      </c>
      <c r="P145" s="19">
        <v>0</v>
      </c>
      <c r="Q145" s="9" t="s">
        <v>36</v>
      </c>
      <c r="R145" s="21">
        <f>R133*(1+VLookups!$C$45)</f>
        <v>-2877.1366017328896</v>
      </c>
      <c r="S145" s="19">
        <v>0</v>
      </c>
      <c r="T145" s="19">
        <v>0</v>
      </c>
      <c r="U145" s="9" t="s">
        <v>36</v>
      </c>
      <c r="V145" s="21">
        <f>V144-VLookups!$C$54</f>
        <v>-1205</v>
      </c>
      <c r="W145" s="21">
        <f>-VLookups!$C$59</f>
        <v>-200</v>
      </c>
      <c r="X145" s="19">
        <v>0</v>
      </c>
      <c r="Y145" s="20">
        <f>Y144*(1+VLookups!$C$57/12)</f>
        <v>-210.28761353573097</v>
      </c>
      <c r="Z145" s="20">
        <f>-E145*VLookups!$J$3</f>
        <v>-499.72902952761149</v>
      </c>
      <c r="AA145" s="19">
        <v>0</v>
      </c>
      <c r="AB145" s="20">
        <f t="shared" si="8"/>
        <v>1709.7419499685507</v>
      </c>
      <c r="AC145" s="20">
        <f t="shared" si="9"/>
        <v>169404.82615708161</v>
      </c>
    </row>
    <row r="146" spans="2:29" x14ac:dyDescent="0.25">
      <c r="B146" s="9">
        <v>142</v>
      </c>
      <c r="C146" s="9">
        <f t="shared" si="10"/>
        <v>34</v>
      </c>
      <c r="D146" s="9">
        <f t="shared" ref="D146:D209" si="11">D134</f>
        <v>10</v>
      </c>
      <c r="E146" s="20">
        <f>E134*(1+VLookups!$C$8)</f>
        <v>12493.225738190287</v>
      </c>
      <c r="F146" s="20">
        <f>-E146*VLookups!$C$10*2</f>
        <v>-749.59354429141717</v>
      </c>
      <c r="G146" s="19">
        <v>0</v>
      </c>
      <c r="H146" s="20">
        <f>(-VLookups!$C$13)*(E146+F146/2)</f>
        <v>-3526.4628291189729</v>
      </c>
      <c r="I146" s="20">
        <f>-PMT(VLookups!$C$16/12,180,-FV(VLookups!$C$16/12,72,,-VLookups!$C$15))</f>
        <v>-1244.1079432345916</v>
      </c>
      <c r="J146" s="20">
        <f>-PMT(VLookups!$C$20/12,180,-FV(VLookups!$C$20/12,24,,-VLookups!$C$19))</f>
        <v>-499.96299892623148</v>
      </c>
      <c r="K146" s="19">
        <v>0</v>
      </c>
      <c r="L146" s="19">
        <v>0</v>
      </c>
      <c r="M146" s="20">
        <f>M145-VLookups!$C$33</f>
        <v>-147</v>
      </c>
      <c r="N146" s="22">
        <v>82</v>
      </c>
      <c r="O146" s="19">
        <v>0</v>
      </c>
      <c r="P146" s="19">
        <v>0</v>
      </c>
      <c r="Q146" s="9" t="s">
        <v>36</v>
      </c>
      <c r="R146" s="21">
        <f>R134*(1+VLookups!$C$45)</f>
        <v>-2877.1366017328896</v>
      </c>
      <c r="S146" s="19">
        <v>0</v>
      </c>
      <c r="T146" s="19">
        <v>0</v>
      </c>
      <c r="U146" s="9" t="s">
        <v>36</v>
      </c>
      <c r="V146" s="21">
        <f>V145-VLookups!$C$54</f>
        <v>-1210</v>
      </c>
      <c r="W146" s="21">
        <f>-VLookups!$C$59</f>
        <v>-200</v>
      </c>
      <c r="X146" s="19">
        <v>0</v>
      </c>
      <c r="Y146" s="20">
        <f>Y145*(1+VLookups!$C$57/12)</f>
        <v>-210.90095240854353</v>
      </c>
      <c r="Z146" s="20">
        <f>-E146*VLookups!$J$3</f>
        <v>-499.72902952761149</v>
      </c>
      <c r="AA146" s="19">
        <v>0</v>
      </c>
      <c r="AB146" s="20">
        <f t="shared" si="8"/>
        <v>1703.1286110957381</v>
      </c>
      <c r="AC146" s="20">
        <f t="shared" si="9"/>
        <v>171390.29614510582</v>
      </c>
    </row>
    <row r="147" spans="2:29" x14ac:dyDescent="0.25">
      <c r="B147" s="9">
        <v>143</v>
      </c>
      <c r="C147" s="9">
        <f t="shared" si="10"/>
        <v>34</v>
      </c>
      <c r="D147" s="9">
        <f t="shared" si="11"/>
        <v>11</v>
      </c>
      <c r="E147" s="20">
        <f>E135*(1+VLookups!$C$8)</f>
        <v>12493.225738190287</v>
      </c>
      <c r="F147" s="20">
        <f>-E147*VLookups!$C$10*2</f>
        <v>-749.59354429141717</v>
      </c>
      <c r="G147" s="19">
        <v>0</v>
      </c>
      <c r="H147" s="20">
        <f>(-VLookups!$C$13)*(E147+F147/2)</f>
        <v>-3526.4628291189729</v>
      </c>
      <c r="I147" s="20">
        <f>-PMT(VLookups!$C$16/12,180,-FV(VLookups!$C$16/12,72,,-VLookups!$C$15))</f>
        <v>-1244.1079432345916</v>
      </c>
      <c r="J147" s="20">
        <f>-PMT(VLookups!$C$20/12,180,-FV(VLookups!$C$20/12,24,,-VLookups!$C$19))</f>
        <v>-499.96299892623148</v>
      </c>
      <c r="K147" s="19">
        <v>0</v>
      </c>
      <c r="L147" s="19">
        <v>0</v>
      </c>
      <c r="M147" s="20">
        <f>M146-VLookups!$C$33</f>
        <v>-148</v>
      </c>
      <c r="N147" s="22">
        <v>83</v>
      </c>
      <c r="O147" s="19">
        <v>0</v>
      </c>
      <c r="P147" s="19">
        <v>0</v>
      </c>
      <c r="Q147" s="9" t="s">
        <v>36</v>
      </c>
      <c r="R147" s="21">
        <f>R135*(1+VLookups!$C$45)</f>
        <v>-2877.1366017328896</v>
      </c>
      <c r="S147" s="19">
        <v>0</v>
      </c>
      <c r="T147" s="19">
        <v>0</v>
      </c>
      <c r="U147" s="9" t="s">
        <v>36</v>
      </c>
      <c r="V147" s="21">
        <f>V146-VLookups!$C$54</f>
        <v>-1215</v>
      </c>
      <c r="W147" s="21">
        <f>-VLookups!$C$59</f>
        <v>-200</v>
      </c>
      <c r="X147" s="21">
        <f>-[1]VLookups!$C$62</f>
        <v>-150</v>
      </c>
      <c r="Y147" s="20">
        <f>Y146*(1+VLookups!$C$57/12)</f>
        <v>-211.51608018640178</v>
      </c>
      <c r="Z147" s="20">
        <f>-E147*VLookups!$J$3</f>
        <v>-499.72902952761149</v>
      </c>
      <c r="AA147" s="19">
        <v>0</v>
      </c>
      <c r="AB147" s="20">
        <f t="shared" si="8"/>
        <v>1546.5134833178804</v>
      </c>
      <c r="AC147" s="20">
        <f t="shared" si="9"/>
        <v>173222.46012199888</v>
      </c>
    </row>
    <row r="148" spans="2:29" x14ac:dyDescent="0.25">
      <c r="B148" s="9">
        <v>144</v>
      </c>
      <c r="C148" s="9">
        <f t="shared" si="10"/>
        <v>35</v>
      </c>
      <c r="D148" s="9">
        <f t="shared" si="11"/>
        <v>0</v>
      </c>
      <c r="E148" s="20">
        <f>E136*(1+VLookups!$C$8)</f>
        <v>12930.488639026946</v>
      </c>
      <c r="F148" s="20">
        <f>-E148*VLookups!$C$10*2</f>
        <v>-775.82931834161673</v>
      </c>
      <c r="G148" s="19">
        <v>0</v>
      </c>
      <c r="H148" s="20">
        <f>(-VLookups!$C$13)*(E148+F148/2)</f>
        <v>-3649.8890281381364</v>
      </c>
      <c r="I148" s="20">
        <f>-PMT(VLookups!$C$16/12,180,-FV(VLookups!$C$16/12,72,,-VLookups!$C$15))</f>
        <v>-1244.1079432345916</v>
      </c>
      <c r="J148" s="20">
        <f>-PMT(VLookups!$C$20/12,180,-FV(VLookups!$C$20/12,24,,-VLookups!$C$19))</f>
        <v>-499.96299892623148</v>
      </c>
      <c r="K148" s="19">
        <v>0</v>
      </c>
      <c r="L148" s="19">
        <v>0</v>
      </c>
      <c r="M148" s="20">
        <f>M147-VLookups!$C$33</f>
        <v>-149</v>
      </c>
      <c r="N148" s="22">
        <v>84</v>
      </c>
      <c r="O148" s="19">
        <v>0</v>
      </c>
      <c r="P148" s="19">
        <v>0</v>
      </c>
      <c r="Q148" s="9" t="s">
        <v>36</v>
      </c>
      <c r="R148" s="21">
        <f>R136*(1+VLookups!$C$45)</f>
        <v>-3052.6419344385959</v>
      </c>
      <c r="S148" s="21">
        <f>-VLookups!$C$47</f>
        <v>-50000</v>
      </c>
      <c r="T148" s="19">
        <v>0</v>
      </c>
      <c r="U148" s="9">
        <v>0</v>
      </c>
      <c r="V148" s="21">
        <f>V147-VLookups!$C$54</f>
        <v>-1220</v>
      </c>
      <c r="W148" s="21">
        <f>-VLookups!$C$59</f>
        <v>-200</v>
      </c>
      <c r="X148" s="21">
        <f>-[1]VLookups!$C$62</f>
        <v>-150</v>
      </c>
      <c r="Y148" s="20">
        <f>Y147*(1+VLookups!$C$57/12)</f>
        <v>-212.13300208694545</v>
      </c>
      <c r="Z148" s="20">
        <f>-E148*VLookups!$J$3</f>
        <v>-517.21954556107789</v>
      </c>
      <c r="AA148" s="19">
        <v>0</v>
      </c>
      <c r="AB148" s="20">
        <f t="shared" si="8"/>
        <v>-48352.380472529439</v>
      </c>
      <c r="AC148" s="20">
        <f t="shared" si="9"/>
        <v>125158.78374967279</v>
      </c>
    </row>
    <row r="149" spans="2:29" x14ac:dyDescent="0.25">
      <c r="B149" s="9">
        <v>145</v>
      </c>
      <c r="C149" s="9">
        <f t="shared" si="10"/>
        <v>35</v>
      </c>
      <c r="D149" s="9">
        <f t="shared" si="11"/>
        <v>1</v>
      </c>
      <c r="E149" s="20">
        <f>E137*(1+VLookups!$C$8)</f>
        <v>12930.488639026946</v>
      </c>
      <c r="F149" s="20">
        <f>-E149*VLookups!$C$10*2</f>
        <v>-775.82931834161673</v>
      </c>
      <c r="G149" s="19">
        <v>0</v>
      </c>
      <c r="H149" s="20">
        <f>(-VLookups!$C$13)*(E149+F149/2)</f>
        <v>-3649.8890281381364</v>
      </c>
      <c r="I149" s="20">
        <f>-PMT(VLookups!$C$16/12,180,-FV(VLookups!$C$16/12,72,,-VLookups!$C$15))</f>
        <v>-1244.1079432345916</v>
      </c>
      <c r="J149" s="20">
        <f>-PMT(VLookups!$C$20/12,180,-FV(VLookups!$C$20/12,24,,-VLookups!$C$19))</f>
        <v>-499.96299892623148</v>
      </c>
      <c r="K149" s="19">
        <v>0</v>
      </c>
      <c r="L149" s="19">
        <v>0</v>
      </c>
      <c r="M149" s="20">
        <f>M148-VLookups!$C$33</f>
        <v>-150</v>
      </c>
      <c r="N149" s="22">
        <v>85</v>
      </c>
      <c r="O149" s="19">
        <v>0</v>
      </c>
      <c r="P149" s="19">
        <v>0</v>
      </c>
      <c r="Q149" s="9" t="s">
        <v>36</v>
      </c>
      <c r="R149" s="19">
        <v>0</v>
      </c>
      <c r="S149" s="20">
        <f>VLookups!$C$50</f>
        <v>-3580.614715990946</v>
      </c>
      <c r="T149" s="19">
        <v>0</v>
      </c>
      <c r="U149" s="9">
        <v>1</v>
      </c>
      <c r="V149" s="21">
        <f>V148-VLookups!$C$54</f>
        <v>-1225</v>
      </c>
      <c r="W149" s="21">
        <f>-VLookups!$C$59</f>
        <v>-200</v>
      </c>
      <c r="X149" s="21">
        <f>-[1]VLookups!$C$62</f>
        <v>-150</v>
      </c>
      <c r="Y149" s="20">
        <f>Y148*(1+VLookups!$C$57/12)</f>
        <v>-212.75172334303238</v>
      </c>
      <c r="Z149" s="20">
        <f>-E149*VLookups!$J$3</f>
        <v>-517.21954556107789</v>
      </c>
      <c r="AA149" s="19">
        <v>0</v>
      </c>
      <c r="AB149" s="20">
        <f t="shared" si="8"/>
        <v>1113.0280246621223</v>
      </c>
      <c r="AC149" s="20">
        <f t="shared" si="9"/>
        <v>126480.40974725103</v>
      </c>
    </row>
    <row r="150" spans="2:29" x14ac:dyDescent="0.25">
      <c r="B150" s="9">
        <v>146</v>
      </c>
      <c r="C150" s="9">
        <f t="shared" si="10"/>
        <v>35</v>
      </c>
      <c r="D150" s="9">
        <f t="shared" si="11"/>
        <v>2</v>
      </c>
      <c r="E150" s="20">
        <f>E138*(1+VLookups!$C$8)</f>
        <v>12930.488639026946</v>
      </c>
      <c r="F150" s="20">
        <f>-E150*VLookups!$C$10*2</f>
        <v>-775.82931834161673</v>
      </c>
      <c r="G150" s="19">
        <v>0</v>
      </c>
      <c r="H150" s="20">
        <f>(-VLookups!$C$13)*(E150+F150/2)</f>
        <v>-3649.8890281381364</v>
      </c>
      <c r="I150" s="20">
        <f>-PMT(VLookups!$C$16/12,180,-FV(VLookups!$C$16/12,72,,-VLookups!$C$15))</f>
        <v>-1244.1079432345916</v>
      </c>
      <c r="J150" s="20">
        <f>-PMT(VLookups!$C$20/12,180,-FV(VLookups!$C$20/12,24,,-VLookups!$C$19))</f>
        <v>-499.96299892623148</v>
      </c>
      <c r="K150" s="19">
        <v>0</v>
      </c>
      <c r="L150" s="19">
        <v>0</v>
      </c>
      <c r="M150" s="20">
        <f>M149-VLookups!$C$33</f>
        <v>-151</v>
      </c>
      <c r="N150" s="22">
        <v>86</v>
      </c>
      <c r="O150" s="19">
        <v>0</v>
      </c>
      <c r="P150" s="19">
        <v>0</v>
      </c>
      <c r="Q150" s="9" t="s">
        <v>36</v>
      </c>
      <c r="R150" s="19">
        <v>0</v>
      </c>
      <c r="S150" s="20">
        <f>VLookups!$C$50</f>
        <v>-3580.614715990946</v>
      </c>
      <c r="T150" s="19">
        <v>0</v>
      </c>
      <c r="U150" s="9">
        <v>2</v>
      </c>
      <c r="V150" s="21">
        <f>V149-VLookups!$C$54</f>
        <v>-1230</v>
      </c>
      <c r="W150" s="21">
        <f>-VLookups!$C$59</f>
        <v>-200</v>
      </c>
      <c r="X150" s="21">
        <f>-[1]VLookups!$C$62</f>
        <v>-150</v>
      </c>
      <c r="Y150" s="20">
        <f>Y149*(1+VLookups!$C$57/12)</f>
        <v>-213.37224920278288</v>
      </c>
      <c r="Z150" s="20">
        <f>-E150*VLookups!$J$3</f>
        <v>-517.21954556107789</v>
      </c>
      <c r="AA150" s="19">
        <v>0</v>
      </c>
      <c r="AB150" s="20">
        <f t="shared" si="8"/>
        <v>1106.4074988023722</v>
      </c>
      <c r="AC150" s="20">
        <f t="shared" si="9"/>
        <v>127797.6179289655</v>
      </c>
    </row>
    <row r="151" spans="2:29" x14ac:dyDescent="0.25">
      <c r="B151" s="9">
        <v>147</v>
      </c>
      <c r="C151" s="9">
        <f t="shared" si="10"/>
        <v>35</v>
      </c>
      <c r="D151" s="9">
        <f t="shared" si="11"/>
        <v>3</v>
      </c>
      <c r="E151" s="20">
        <f>E139*(1+VLookups!$C$8)</f>
        <v>12930.488639026946</v>
      </c>
      <c r="F151" s="20">
        <f>-E151*VLookups!$C$10*2</f>
        <v>-775.82931834161673</v>
      </c>
      <c r="G151" s="19">
        <v>0</v>
      </c>
      <c r="H151" s="20">
        <f>(-VLookups!$C$13)*(E151+F151/2)</f>
        <v>-3649.8890281381364</v>
      </c>
      <c r="I151" s="20">
        <f>-PMT(VLookups!$C$16/12,180,-FV(VLookups!$C$16/12,72,,-VLookups!$C$15))</f>
        <v>-1244.1079432345916</v>
      </c>
      <c r="J151" s="20">
        <f>-PMT(VLookups!$C$20/12,180,-FV(VLookups!$C$20/12,24,,-VLookups!$C$19))</f>
        <v>-499.96299892623148</v>
      </c>
      <c r="K151" s="19">
        <v>0</v>
      </c>
      <c r="L151" s="19">
        <v>0</v>
      </c>
      <c r="M151" s="20">
        <f>M150-VLookups!$C$33</f>
        <v>-152</v>
      </c>
      <c r="N151" s="22">
        <v>87</v>
      </c>
      <c r="O151" s="19">
        <v>0</v>
      </c>
      <c r="P151" s="19">
        <v>0</v>
      </c>
      <c r="Q151" s="9" t="s">
        <v>36</v>
      </c>
      <c r="R151" s="19">
        <v>0</v>
      </c>
      <c r="S151" s="20">
        <f>VLookups!$C$50</f>
        <v>-3580.614715990946</v>
      </c>
      <c r="T151" s="19">
        <v>0</v>
      </c>
      <c r="U151" s="9">
        <v>3</v>
      </c>
      <c r="V151" s="21">
        <f>V150-VLookups!$C$54</f>
        <v>-1235</v>
      </c>
      <c r="W151" s="21">
        <f>-VLookups!$C$59</f>
        <v>-200</v>
      </c>
      <c r="X151" s="21">
        <f>-[1]VLookups!$C$62</f>
        <v>-150</v>
      </c>
      <c r="Y151" s="20">
        <f>Y150*(1+VLookups!$C$57/12)</f>
        <v>-213.99458492962432</v>
      </c>
      <c r="Z151" s="20">
        <f>-E151*VLookups!$J$3</f>
        <v>-517.21954556107789</v>
      </c>
      <c r="AA151" s="19">
        <v>0</v>
      </c>
      <c r="AB151" s="20">
        <f t="shared" si="8"/>
        <v>1099.7851630755308</v>
      </c>
      <c r="AC151" s="20">
        <f t="shared" si="9"/>
        <v>129110.39912192264</v>
      </c>
    </row>
    <row r="152" spans="2:29" x14ac:dyDescent="0.25">
      <c r="B152" s="9">
        <v>148</v>
      </c>
      <c r="C152" s="9">
        <f t="shared" si="10"/>
        <v>35</v>
      </c>
      <c r="D152" s="9">
        <f t="shared" si="11"/>
        <v>4</v>
      </c>
      <c r="E152" s="20">
        <f>E140*(1+VLookups!$C$8)</f>
        <v>12930.488639026946</v>
      </c>
      <c r="F152" s="20">
        <f>-E152*VLookups!$C$10*2</f>
        <v>-775.82931834161673</v>
      </c>
      <c r="G152" s="19">
        <v>0</v>
      </c>
      <c r="H152" s="20">
        <f>(-VLookups!$C$13)*(E152+F152/2)</f>
        <v>-3649.8890281381364</v>
      </c>
      <c r="I152" s="20">
        <f>-PMT(VLookups!$C$16/12,180,-FV(VLookups!$C$16/12,72,,-VLookups!$C$15))</f>
        <v>-1244.1079432345916</v>
      </c>
      <c r="J152" s="20">
        <f>-PMT(VLookups!$C$20/12,180,-FV(VLookups!$C$20/12,24,,-VLookups!$C$19))</f>
        <v>-499.96299892623148</v>
      </c>
      <c r="K152" s="19">
        <v>0</v>
      </c>
      <c r="L152" s="19">
        <v>0</v>
      </c>
      <c r="M152" s="20">
        <f>M151-VLookups!$C$33</f>
        <v>-153</v>
      </c>
      <c r="N152" s="22">
        <v>88</v>
      </c>
      <c r="O152" s="19">
        <v>0</v>
      </c>
      <c r="P152" s="19">
        <v>0</v>
      </c>
      <c r="Q152" s="9" t="s">
        <v>36</v>
      </c>
      <c r="R152" s="19">
        <v>0</v>
      </c>
      <c r="S152" s="20">
        <f>VLookups!$C$50</f>
        <v>-3580.614715990946</v>
      </c>
      <c r="T152" s="19">
        <v>0</v>
      </c>
      <c r="U152" s="9">
        <v>4</v>
      </c>
      <c r="V152" s="21">
        <f>V151-VLookups!$C$54</f>
        <v>-1240</v>
      </c>
      <c r="W152" s="21">
        <f>-VLookups!$C$59</f>
        <v>-200</v>
      </c>
      <c r="X152" s="21">
        <f>-[1]VLookups!$C$62</f>
        <v>-150</v>
      </c>
      <c r="Y152" s="20">
        <f>Y151*(1+VLookups!$C$57/12)</f>
        <v>-214.61873580233572</v>
      </c>
      <c r="Z152" s="20">
        <f>-E152*VLookups!$J$3</f>
        <v>-517.21954556107789</v>
      </c>
      <c r="AA152" s="19">
        <v>0</v>
      </c>
      <c r="AB152" s="20">
        <f t="shared" si="8"/>
        <v>1093.1610122028192</v>
      </c>
      <c r="AC152" s="20">
        <f t="shared" si="9"/>
        <v>130418.744132662</v>
      </c>
    </row>
    <row r="153" spans="2:29" x14ac:dyDescent="0.25">
      <c r="B153" s="9">
        <v>149</v>
      </c>
      <c r="C153" s="9">
        <f t="shared" si="10"/>
        <v>35</v>
      </c>
      <c r="D153" s="9">
        <f t="shared" si="11"/>
        <v>5</v>
      </c>
      <c r="E153" s="20">
        <f>E141*(1+VLookups!$C$8)</f>
        <v>12930.488639026946</v>
      </c>
      <c r="F153" s="20">
        <f>-E153*VLookups!$C$10*2</f>
        <v>-775.82931834161673</v>
      </c>
      <c r="G153" s="19">
        <v>0</v>
      </c>
      <c r="H153" s="20">
        <f>(-VLookups!$C$13)*(E153+F153/2)</f>
        <v>-3649.8890281381364</v>
      </c>
      <c r="I153" s="20">
        <f>-PMT(VLookups!$C$16/12,180,-FV(VLookups!$C$16/12,72,,-VLookups!$C$15))</f>
        <v>-1244.1079432345916</v>
      </c>
      <c r="J153" s="20">
        <f>-PMT(VLookups!$C$20/12,180,-FV(VLookups!$C$20/12,24,,-VLookups!$C$19))</f>
        <v>-499.96299892623148</v>
      </c>
      <c r="K153" s="19">
        <v>0</v>
      </c>
      <c r="L153" s="19">
        <v>0</v>
      </c>
      <c r="M153" s="20">
        <f>M152-VLookups!$C$33</f>
        <v>-154</v>
      </c>
      <c r="N153" s="22">
        <v>89</v>
      </c>
      <c r="O153" s="19">
        <v>0</v>
      </c>
      <c r="P153" s="19">
        <v>0</v>
      </c>
      <c r="Q153" s="9" t="s">
        <v>36</v>
      </c>
      <c r="R153" s="19">
        <v>0</v>
      </c>
      <c r="S153" s="20">
        <f>VLookups!$C$50</f>
        <v>-3580.614715990946</v>
      </c>
      <c r="T153" s="19">
        <v>0</v>
      </c>
      <c r="U153" s="9">
        <v>5</v>
      </c>
      <c r="V153" s="21">
        <f>V152-VLookups!$C$54</f>
        <v>-1245</v>
      </c>
      <c r="W153" s="21">
        <f>-VLookups!$C$59</f>
        <v>-200</v>
      </c>
      <c r="X153" s="21">
        <f>-[1]VLookups!$C$62</f>
        <v>-150</v>
      </c>
      <c r="Y153" s="20">
        <f>Y152*(1+VLookups!$C$57/12)</f>
        <v>-215.24470711509252</v>
      </c>
      <c r="Z153" s="20">
        <f>-E153*VLookups!$J$3</f>
        <v>-517.21954556107789</v>
      </c>
      <c r="AA153" s="19">
        <v>0</v>
      </c>
      <c r="AB153" s="20">
        <f t="shared" si="8"/>
        <v>1086.5350408900622</v>
      </c>
      <c r="AC153" s="20">
        <f t="shared" si="9"/>
        <v>131722.64374710651</v>
      </c>
    </row>
    <row r="154" spans="2:29" x14ac:dyDescent="0.25">
      <c r="B154" s="9">
        <v>150</v>
      </c>
      <c r="C154" s="9">
        <f t="shared" si="10"/>
        <v>35</v>
      </c>
      <c r="D154" s="9">
        <f t="shared" si="11"/>
        <v>6</v>
      </c>
      <c r="E154" s="20">
        <f>E142*(1+VLookups!$C$8)</f>
        <v>12930.488639026946</v>
      </c>
      <c r="F154" s="20">
        <f>-E154*VLookups!$C$10*2</f>
        <v>-775.82931834161673</v>
      </c>
      <c r="G154" s="19">
        <v>0</v>
      </c>
      <c r="H154" s="20">
        <f>(-VLookups!$C$13)*(E154+F154/2)</f>
        <v>-3649.8890281381364</v>
      </c>
      <c r="I154" s="20">
        <f>-PMT(VLookups!$C$16/12,180,-FV(VLookups!$C$16/12,72,,-VLookups!$C$15))</f>
        <v>-1244.1079432345916</v>
      </c>
      <c r="J154" s="20">
        <f>-PMT(VLookups!$C$20/12,180,-FV(VLookups!$C$20/12,24,,-VLookups!$C$19))</f>
        <v>-499.96299892623148</v>
      </c>
      <c r="K154" s="19">
        <v>0</v>
      </c>
      <c r="L154" s="19">
        <v>0</v>
      </c>
      <c r="M154" s="20">
        <f>M153-VLookups!$C$33</f>
        <v>-155</v>
      </c>
      <c r="N154" s="22">
        <v>90</v>
      </c>
      <c r="O154" s="19">
        <v>0</v>
      </c>
      <c r="P154" s="19">
        <v>0</v>
      </c>
      <c r="Q154" s="9" t="s">
        <v>36</v>
      </c>
      <c r="R154" s="19">
        <v>0</v>
      </c>
      <c r="S154" s="20">
        <f>VLookups!$C$50</f>
        <v>-3580.614715990946</v>
      </c>
      <c r="T154" s="19">
        <v>0</v>
      </c>
      <c r="U154" s="9">
        <v>6</v>
      </c>
      <c r="V154" s="21">
        <f>V153-VLookups!$C$54</f>
        <v>-1250</v>
      </c>
      <c r="W154" s="21">
        <f>-VLookups!$C$59</f>
        <v>-200</v>
      </c>
      <c r="X154" s="21">
        <f>-[1]VLookups!$C$62</f>
        <v>-150</v>
      </c>
      <c r="Y154" s="20">
        <f>Y153*(1+VLookups!$C$57/12)</f>
        <v>-215.87250417751156</v>
      </c>
      <c r="Z154" s="20">
        <f>-E154*VLookups!$J$3</f>
        <v>-517.21954556107789</v>
      </c>
      <c r="AA154" s="19">
        <v>0</v>
      </c>
      <c r="AB154" s="20">
        <f t="shared" si="8"/>
        <v>1079.9072438276435</v>
      </c>
      <c r="AC154" s="20">
        <f t="shared" si="9"/>
        <v>133022.08873051268</v>
      </c>
    </row>
    <row r="155" spans="2:29" x14ac:dyDescent="0.25">
      <c r="B155" s="9">
        <v>151</v>
      </c>
      <c r="C155" s="9">
        <f t="shared" si="10"/>
        <v>35</v>
      </c>
      <c r="D155" s="9">
        <f t="shared" si="11"/>
        <v>7</v>
      </c>
      <c r="E155" s="20">
        <f>E143*(1+VLookups!$C$8)</f>
        <v>12930.488639026946</v>
      </c>
      <c r="F155" s="20">
        <f>-E155*VLookups!$C$10*2</f>
        <v>-775.82931834161673</v>
      </c>
      <c r="G155" s="19">
        <v>0</v>
      </c>
      <c r="H155" s="20">
        <f>(-VLookups!$C$13)*(E155+F155/2)</f>
        <v>-3649.8890281381364</v>
      </c>
      <c r="I155" s="20">
        <f>-PMT(VLookups!$C$16/12,180,-FV(VLookups!$C$16/12,72,,-VLookups!$C$15))</f>
        <v>-1244.1079432345916</v>
      </c>
      <c r="J155" s="20">
        <f>-PMT(VLookups!$C$20/12,180,-FV(VLookups!$C$20/12,24,,-VLookups!$C$19))</f>
        <v>-499.96299892623148</v>
      </c>
      <c r="K155" s="19">
        <v>0</v>
      </c>
      <c r="L155" s="19">
        <v>0</v>
      </c>
      <c r="M155" s="20">
        <f>M154-VLookups!$C$33</f>
        <v>-156</v>
      </c>
      <c r="N155" s="22">
        <v>91</v>
      </c>
      <c r="O155" s="19">
        <v>0</v>
      </c>
      <c r="P155" s="19">
        <v>0</v>
      </c>
      <c r="Q155" s="9" t="s">
        <v>36</v>
      </c>
      <c r="R155" s="19">
        <v>0</v>
      </c>
      <c r="S155" s="20">
        <f>VLookups!$C$50</f>
        <v>-3580.614715990946</v>
      </c>
      <c r="T155" s="19">
        <v>0</v>
      </c>
      <c r="U155" s="9">
        <v>7</v>
      </c>
      <c r="V155" s="21">
        <f>V154-VLookups!$C$54</f>
        <v>-1255</v>
      </c>
      <c r="W155" s="21">
        <f>-VLookups!$C$59</f>
        <v>-200</v>
      </c>
      <c r="X155" s="21">
        <f>-[1]VLookups!$C$62</f>
        <v>-150</v>
      </c>
      <c r="Y155" s="20">
        <f>Y154*(1+VLookups!$C$57/12)</f>
        <v>-216.50213231469596</v>
      </c>
      <c r="Z155" s="20">
        <f>-E155*VLookups!$J$3</f>
        <v>-517.21954556107789</v>
      </c>
      <c r="AA155" s="19">
        <v>0</v>
      </c>
      <c r="AB155" s="20">
        <f t="shared" si="8"/>
        <v>1073.2776156904588</v>
      </c>
      <c r="AC155" s="20">
        <f t="shared" si="9"/>
        <v>134317.06982742067</v>
      </c>
    </row>
    <row r="156" spans="2:29" x14ac:dyDescent="0.25">
      <c r="B156" s="9">
        <v>152</v>
      </c>
      <c r="C156" s="9">
        <f t="shared" si="10"/>
        <v>35</v>
      </c>
      <c r="D156" s="9">
        <f t="shared" si="11"/>
        <v>8</v>
      </c>
      <c r="E156" s="20">
        <f>E144*(1+VLookups!$C$8)</f>
        <v>12930.488639026946</v>
      </c>
      <c r="F156" s="20">
        <f>-E156*VLookups!$C$10*2</f>
        <v>-775.82931834161673</v>
      </c>
      <c r="G156" s="19">
        <v>0</v>
      </c>
      <c r="H156" s="20">
        <f>(-VLookups!$C$13)*(E156+F156/2)</f>
        <v>-3649.8890281381364</v>
      </c>
      <c r="I156" s="20">
        <f>-PMT(VLookups!$C$16/12,180,-FV(VLookups!$C$16/12,72,,-VLookups!$C$15))</f>
        <v>-1244.1079432345916</v>
      </c>
      <c r="J156" s="20">
        <f>-PMT(VLookups!$C$20/12,180,-FV(VLookups!$C$20/12,24,,-VLookups!$C$19))</f>
        <v>-499.96299892623148</v>
      </c>
      <c r="K156" s="19">
        <v>0</v>
      </c>
      <c r="L156" s="19">
        <v>0</v>
      </c>
      <c r="M156" s="20">
        <f>M155-VLookups!$C$33</f>
        <v>-157</v>
      </c>
      <c r="N156" s="22">
        <v>92</v>
      </c>
      <c r="O156" s="19">
        <v>0</v>
      </c>
      <c r="P156" s="19">
        <v>0</v>
      </c>
      <c r="Q156" s="9" t="s">
        <v>36</v>
      </c>
      <c r="R156" s="19">
        <v>0</v>
      </c>
      <c r="S156" s="20">
        <f>VLookups!$C$50</f>
        <v>-3580.614715990946</v>
      </c>
      <c r="T156" s="19">
        <v>0</v>
      </c>
      <c r="U156" s="9">
        <v>8</v>
      </c>
      <c r="V156" s="21">
        <f>V155-VLookups!$C$54</f>
        <v>-1260</v>
      </c>
      <c r="W156" s="21">
        <f>-VLookups!$C$59</f>
        <v>-200</v>
      </c>
      <c r="X156" s="21">
        <f>-[1]VLookups!$C$62</f>
        <v>-150</v>
      </c>
      <c r="Y156" s="20">
        <f>Y155*(1+VLookups!$C$57/12)</f>
        <v>-217.13359686728049</v>
      </c>
      <c r="Z156" s="20">
        <f>-E156*VLookups!$J$3</f>
        <v>-517.21954556107789</v>
      </c>
      <c r="AA156" s="19">
        <v>0</v>
      </c>
      <c r="AB156" s="20">
        <f t="shared" si="8"/>
        <v>1066.6461511378743</v>
      </c>
      <c r="AC156" s="20">
        <f t="shared" si="9"/>
        <v>135607.57776160425</v>
      </c>
    </row>
    <row r="157" spans="2:29" x14ac:dyDescent="0.25">
      <c r="B157" s="9">
        <v>153</v>
      </c>
      <c r="C157" s="9">
        <f t="shared" si="10"/>
        <v>35</v>
      </c>
      <c r="D157" s="9">
        <f t="shared" si="11"/>
        <v>9</v>
      </c>
      <c r="E157" s="20">
        <f>E145*(1+VLookups!$C$8)</f>
        <v>12930.488639026946</v>
      </c>
      <c r="F157" s="20">
        <f>-E157*VLookups!$C$10*2</f>
        <v>-775.82931834161673</v>
      </c>
      <c r="G157" s="19">
        <v>0</v>
      </c>
      <c r="H157" s="20">
        <f>(-VLookups!$C$13)*(E157+F157/2)</f>
        <v>-3649.8890281381364</v>
      </c>
      <c r="I157" s="20">
        <f>-PMT(VLookups!$C$16/12,180,-FV(VLookups!$C$16/12,72,,-VLookups!$C$15))</f>
        <v>-1244.1079432345916</v>
      </c>
      <c r="J157" s="20">
        <f>-PMT(VLookups!$C$20/12,180,-FV(VLookups!$C$20/12,24,,-VLookups!$C$19))</f>
        <v>-499.96299892623148</v>
      </c>
      <c r="K157" s="19">
        <v>0</v>
      </c>
      <c r="L157" s="19">
        <v>0</v>
      </c>
      <c r="M157" s="20">
        <f>M156-VLookups!$C$33</f>
        <v>-158</v>
      </c>
      <c r="N157" s="22">
        <v>93</v>
      </c>
      <c r="O157" s="19">
        <v>0</v>
      </c>
      <c r="P157" s="19">
        <v>0</v>
      </c>
      <c r="Q157" s="9" t="s">
        <v>36</v>
      </c>
      <c r="R157" s="19">
        <v>0</v>
      </c>
      <c r="S157" s="20">
        <f>VLookups!$C$50</f>
        <v>-3580.614715990946</v>
      </c>
      <c r="T157" s="19">
        <v>0</v>
      </c>
      <c r="U157" s="9">
        <v>9</v>
      </c>
      <c r="V157" s="21">
        <f>V156-VLookups!$C$54</f>
        <v>-1265</v>
      </c>
      <c r="W157" s="21">
        <f>-VLookups!$C$59</f>
        <v>-200</v>
      </c>
      <c r="X157" s="21">
        <f>-[1]VLookups!$C$62</f>
        <v>-150</v>
      </c>
      <c r="Y157" s="20">
        <f>Y156*(1+VLookups!$C$57/12)</f>
        <v>-217.76690319147673</v>
      </c>
      <c r="Z157" s="20">
        <f>-E157*VLookups!$J$3</f>
        <v>-517.21954556107789</v>
      </c>
      <c r="AA157" s="19">
        <v>0</v>
      </c>
      <c r="AB157" s="20">
        <f t="shared" si="8"/>
        <v>1060.0128448136784</v>
      </c>
      <c r="AC157" s="20">
        <f t="shared" si="9"/>
        <v>136893.6032360206</v>
      </c>
    </row>
    <row r="158" spans="2:29" x14ac:dyDescent="0.25">
      <c r="B158" s="9">
        <v>154</v>
      </c>
      <c r="C158" s="9">
        <f t="shared" si="10"/>
        <v>35</v>
      </c>
      <c r="D158" s="9">
        <f t="shared" si="11"/>
        <v>10</v>
      </c>
      <c r="E158" s="20">
        <f>E146*(1+VLookups!$C$8)</f>
        <v>12930.488639026946</v>
      </c>
      <c r="F158" s="20">
        <f>-E158*VLookups!$C$10*2</f>
        <v>-775.82931834161673</v>
      </c>
      <c r="G158" s="19">
        <v>0</v>
      </c>
      <c r="H158" s="20">
        <f>(-VLookups!$C$13)*(E158+F158/2)</f>
        <v>-3649.8890281381364</v>
      </c>
      <c r="I158" s="20">
        <f>-PMT(VLookups!$C$16/12,180,-FV(VLookups!$C$16/12,72,,-VLookups!$C$15))</f>
        <v>-1244.1079432345916</v>
      </c>
      <c r="J158" s="20">
        <f>-PMT(VLookups!$C$20/12,180,-FV(VLookups!$C$20/12,24,,-VLookups!$C$19))</f>
        <v>-499.96299892623148</v>
      </c>
      <c r="K158" s="19">
        <v>0</v>
      </c>
      <c r="L158" s="19">
        <v>0</v>
      </c>
      <c r="M158" s="20">
        <f>M157-VLookups!$C$33</f>
        <v>-159</v>
      </c>
      <c r="N158" s="22">
        <v>94</v>
      </c>
      <c r="O158" s="19">
        <v>0</v>
      </c>
      <c r="P158" s="19">
        <v>0</v>
      </c>
      <c r="Q158" s="9" t="s">
        <v>36</v>
      </c>
      <c r="R158" s="19">
        <v>0</v>
      </c>
      <c r="S158" s="20">
        <f>VLookups!$C$50</f>
        <v>-3580.614715990946</v>
      </c>
      <c r="T158" s="19">
        <v>0</v>
      </c>
      <c r="U158" s="9">
        <v>10</v>
      </c>
      <c r="V158" s="21">
        <f>V157-VLookups!$C$54</f>
        <v>-1270</v>
      </c>
      <c r="W158" s="21">
        <f>-VLookups!$C$59</f>
        <v>-200</v>
      </c>
      <c r="X158" s="21">
        <f>-[1]VLookups!$C$62</f>
        <v>-150</v>
      </c>
      <c r="Y158" s="20">
        <f>Y157*(1+VLookups!$C$57/12)</f>
        <v>-218.40205665911853</v>
      </c>
      <c r="Z158" s="20">
        <f>-E158*VLookups!$J$3</f>
        <v>-517.21954556107789</v>
      </c>
      <c r="AA158" s="19">
        <v>0</v>
      </c>
      <c r="AB158" s="20">
        <f t="shared" si="8"/>
        <v>1053.3776913460365</v>
      </c>
      <c r="AC158" s="20">
        <f t="shared" si="9"/>
        <v>138175.13693276001</v>
      </c>
    </row>
    <row r="159" spans="2:29" x14ac:dyDescent="0.25">
      <c r="B159" s="9">
        <v>155</v>
      </c>
      <c r="C159" s="9">
        <f t="shared" si="10"/>
        <v>35</v>
      </c>
      <c r="D159" s="9">
        <f t="shared" si="11"/>
        <v>11</v>
      </c>
      <c r="E159" s="20">
        <f>E147*(1+VLookups!$C$8)</f>
        <v>12930.488639026946</v>
      </c>
      <c r="F159" s="20">
        <f>-E159*VLookups!$C$10*2</f>
        <v>-775.82931834161673</v>
      </c>
      <c r="G159" s="19">
        <v>0</v>
      </c>
      <c r="H159" s="20">
        <f>(-VLookups!$C$13)*(E159+F159/2)</f>
        <v>-3649.8890281381364</v>
      </c>
      <c r="I159" s="20">
        <f>-PMT(VLookups!$C$16/12,180,-FV(VLookups!$C$16/12,72,,-VLookups!$C$15))</f>
        <v>-1244.1079432345916</v>
      </c>
      <c r="J159" s="20">
        <f>-PMT(VLookups!$C$20/12,180,-FV(VLookups!$C$20/12,24,,-VLookups!$C$19))</f>
        <v>-499.96299892623148</v>
      </c>
      <c r="K159" s="19">
        <v>0</v>
      </c>
      <c r="L159" s="19">
        <v>0</v>
      </c>
      <c r="M159" s="20">
        <f>M158-VLookups!$C$33</f>
        <v>-160</v>
      </c>
      <c r="N159" s="22">
        <v>95</v>
      </c>
      <c r="O159" s="19">
        <v>0</v>
      </c>
      <c r="P159" s="19">
        <v>0</v>
      </c>
      <c r="Q159" s="9" t="s">
        <v>36</v>
      </c>
      <c r="R159" s="19">
        <v>0</v>
      </c>
      <c r="S159" s="20">
        <f>VLookups!$C$50</f>
        <v>-3580.614715990946</v>
      </c>
      <c r="T159" s="19">
        <v>0</v>
      </c>
      <c r="U159" s="9">
        <v>11</v>
      </c>
      <c r="V159" s="21">
        <f>V158-VLookups!$C$54</f>
        <v>-1275</v>
      </c>
      <c r="W159" s="21">
        <f>-VLookups!$C$59</f>
        <v>-200</v>
      </c>
      <c r="X159" s="21">
        <f>-[1]VLookups!$C$62</f>
        <v>-150</v>
      </c>
      <c r="Y159" s="20">
        <f>Y158*(1+VLookups!$C$57/12)</f>
        <v>-219.03906265770763</v>
      </c>
      <c r="Z159" s="20">
        <f>-E159*VLookups!$J$3</f>
        <v>-517.21954556107789</v>
      </c>
      <c r="AA159" s="19">
        <v>0</v>
      </c>
      <c r="AB159" s="20">
        <f t="shared" si="8"/>
        <v>1046.7406853474472</v>
      </c>
      <c r="AC159" s="20">
        <f t="shared" si="9"/>
        <v>139452.1695129954</v>
      </c>
    </row>
    <row r="160" spans="2:29" x14ac:dyDescent="0.25">
      <c r="B160" s="9">
        <v>156</v>
      </c>
      <c r="C160" s="9">
        <f t="shared" si="10"/>
        <v>36</v>
      </c>
      <c r="D160" s="9">
        <f t="shared" si="11"/>
        <v>0</v>
      </c>
      <c r="E160" s="20">
        <f>E148*(1+VLookups!$C$8)</f>
        <v>13383.055741392887</v>
      </c>
      <c r="F160" s="20">
        <f>-E160*VLookups!$C$10*2</f>
        <v>-802.98334448357321</v>
      </c>
      <c r="G160" s="19">
        <v>0</v>
      </c>
      <c r="H160" s="20">
        <f>(-VLookups!$C$13)*(E160+F160/2)</f>
        <v>-3777.6351441229704</v>
      </c>
      <c r="I160" s="20">
        <f>-PMT(VLookups!$C$16/12,180,-FV(VLookups!$C$16/12,72,,-VLookups!$C$15))</f>
        <v>-1244.1079432345916</v>
      </c>
      <c r="J160" s="20">
        <f>-PMT(VLookups!$C$20/12,180,-FV(VLookups!$C$20/12,24,,-VLookups!$C$19))</f>
        <v>-499.96299892623148</v>
      </c>
      <c r="K160" s="19">
        <v>0</v>
      </c>
      <c r="L160" s="19">
        <v>0</v>
      </c>
      <c r="M160" s="20">
        <f>M159-VLookups!$C$33</f>
        <v>-161</v>
      </c>
      <c r="N160" s="22">
        <v>96</v>
      </c>
      <c r="O160" s="19">
        <v>0</v>
      </c>
      <c r="P160" s="19">
        <v>0</v>
      </c>
      <c r="Q160" s="9" t="s">
        <v>36</v>
      </c>
      <c r="R160" s="19">
        <v>0</v>
      </c>
      <c r="S160" s="20">
        <f>VLookups!$C$50</f>
        <v>-3580.614715990946</v>
      </c>
      <c r="T160" s="19">
        <v>0</v>
      </c>
      <c r="U160" s="9">
        <v>12</v>
      </c>
      <c r="V160" s="21">
        <f>V159-VLookups!$C$54</f>
        <v>-1280</v>
      </c>
      <c r="W160" s="21">
        <f>-VLookups!$C$59</f>
        <v>-200</v>
      </c>
      <c r="X160" s="21">
        <f>-[1]VLookups!$C$62</f>
        <v>-150</v>
      </c>
      <c r="Y160" s="20">
        <f>Y159*(1+VLookups!$C$57/12)</f>
        <v>-219.67792659045929</v>
      </c>
      <c r="Z160" s="20">
        <f>-E160*VLookups!$J$3</f>
        <v>-535.32222965571555</v>
      </c>
      <c r="AA160" s="19">
        <v>0</v>
      </c>
      <c r="AB160" s="20">
        <f t="shared" si="8"/>
        <v>1333.2431106301854</v>
      </c>
      <c r="AC160" s="20">
        <f t="shared" si="9"/>
        <v>141017.83290614726</v>
      </c>
    </row>
    <row r="161" spans="2:29" x14ac:dyDescent="0.25">
      <c r="B161" s="9">
        <v>157</v>
      </c>
      <c r="C161" s="9">
        <f t="shared" si="10"/>
        <v>36</v>
      </c>
      <c r="D161" s="9">
        <f t="shared" si="11"/>
        <v>1</v>
      </c>
      <c r="E161" s="20">
        <f>E149*(1+VLookups!$C$8)</f>
        <v>13383.055741392887</v>
      </c>
      <c r="F161" s="20">
        <f>-E161*VLookups!$C$10*2</f>
        <v>-802.98334448357321</v>
      </c>
      <c r="G161" s="19">
        <v>0</v>
      </c>
      <c r="H161" s="20">
        <f>(-VLookups!$C$13)*(E161+F161/2)</f>
        <v>-3777.6351441229704</v>
      </c>
      <c r="I161" s="20">
        <f>-PMT(VLookups!$C$16/12,180,-FV(VLookups!$C$16/12,72,,-VLookups!$C$15))</f>
        <v>-1244.1079432345916</v>
      </c>
      <c r="J161" s="20">
        <f>-PMT(VLookups!$C$20/12,180,-FV(VLookups!$C$20/12,24,,-VLookups!$C$19))</f>
        <v>-499.96299892623148</v>
      </c>
      <c r="K161" s="19">
        <v>0</v>
      </c>
      <c r="L161" s="19">
        <v>0</v>
      </c>
      <c r="M161" s="20">
        <f>M160-VLookups!$C$33</f>
        <v>-162</v>
      </c>
      <c r="N161" s="22">
        <v>97</v>
      </c>
      <c r="O161" s="19">
        <v>0</v>
      </c>
      <c r="P161" s="19">
        <v>0</v>
      </c>
      <c r="Q161" s="9" t="s">
        <v>36</v>
      </c>
      <c r="R161" s="19">
        <v>0</v>
      </c>
      <c r="S161" s="20">
        <f>VLookups!$C$50</f>
        <v>-3580.614715990946</v>
      </c>
      <c r="T161" s="19">
        <v>0</v>
      </c>
      <c r="U161" s="9">
        <v>13</v>
      </c>
      <c r="V161" s="21">
        <f>V160-VLookups!$C$54</f>
        <v>-1285</v>
      </c>
      <c r="W161" s="21">
        <f>-VLookups!$C$59</f>
        <v>-200</v>
      </c>
      <c r="X161" s="21">
        <f>-[1]VLookups!$C$62</f>
        <v>-150</v>
      </c>
      <c r="Y161" s="20">
        <f>Y160*(1+VLookups!$C$57/12)</f>
        <v>-220.31865387634812</v>
      </c>
      <c r="Z161" s="20">
        <f>-E161*VLookups!$J$3</f>
        <v>-535.32222965571555</v>
      </c>
      <c r="AA161" s="19">
        <v>0</v>
      </c>
      <c r="AB161" s="20">
        <f t="shared" si="8"/>
        <v>1326.6023833442966</v>
      </c>
      <c r="AC161" s="20">
        <f t="shared" si="9"/>
        <v>142579.4650110018</v>
      </c>
    </row>
    <row r="162" spans="2:29" x14ac:dyDescent="0.25">
      <c r="B162" s="9">
        <v>158</v>
      </c>
      <c r="C162" s="9">
        <f t="shared" si="10"/>
        <v>36</v>
      </c>
      <c r="D162" s="9">
        <f t="shared" si="11"/>
        <v>2</v>
      </c>
      <c r="E162" s="20">
        <f>E150*(1+VLookups!$C$8)</f>
        <v>13383.055741392887</v>
      </c>
      <c r="F162" s="20">
        <f>-E162*VLookups!$C$10*2</f>
        <v>-802.98334448357321</v>
      </c>
      <c r="G162" s="19">
        <v>0</v>
      </c>
      <c r="H162" s="20">
        <f>(-VLookups!$C$13)*(E162+F162/2)</f>
        <v>-3777.6351441229704</v>
      </c>
      <c r="I162" s="20">
        <f>-PMT(VLookups!$C$16/12,180,-FV(VLookups!$C$16/12,72,,-VLookups!$C$15))</f>
        <v>-1244.1079432345916</v>
      </c>
      <c r="J162" s="20">
        <f>-PMT(VLookups!$C$20/12,180,-FV(VLookups!$C$20/12,24,,-VLookups!$C$19))</f>
        <v>-499.96299892623148</v>
      </c>
      <c r="K162" s="19">
        <v>0</v>
      </c>
      <c r="L162" s="19">
        <v>0</v>
      </c>
      <c r="M162" s="20">
        <f>M161-VLookups!$C$33</f>
        <v>-163</v>
      </c>
      <c r="N162" s="22">
        <v>98</v>
      </c>
      <c r="O162" s="19">
        <v>0</v>
      </c>
      <c r="P162" s="19">
        <v>0</v>
      </c>
      <c r="Q162" s="9" t="s">
        <v>36</v>
      </c>
      <c r="R162" s="19">
        <v>0</v>
      </c>
      <c r="S162" s="20">
        <f>VLookups!$C$50</f>
        <v>-3580.614715990946</v>
      </c>
      <c r="T162" s="19">
        <v>0</v>
      </c>
      <c r="U162" s="9">
        <v>14</v>
      </c>
      <c r="V162" s="21">
        <f>V161-VLookups!$C$54</f>
        <v>-1290</v>
      </c>
      <c r="W162" s="21">
        <f>-VLookups!$C$59</f>
        <v>-200</v>
      </c>
      <c r="X162" s="21">
        <f>-[1]VLookups!$C$62</f>
        <v>-150</v>
      </c>
      <c r="Y162" s="20">
        <f>Y161*(1+VLookups!$C$57/12)</f>
        <v>-220.96124995015413</v>
      </c>
      <c r="Z162" s="20">
        <f>-E162*VLookups!$J$3</f>
        <v>-535.32222965571555</v>
      </c>
      <c r="AA162" s="19">
        <v>0</v>
      </c>
      <c r="AB162" s="20">
        <f t="shared" si="8"/>
        <v>1319.9597872704906</v>
      </c>
      <c r="AC162" s="20">
        <f t="shared" si="9"/>
        <v>144137.0572399573</v>
      </c>
    </row>
    <row r="163" spans="2:29" x14ac:dyDescent="0.25">
      <c r="B163" s="9">
        <v>159</v>
      </c>
      <c r="C163" s="9">
        <f t="shared" si="10"/>
        <v>36</v>
      </c>
      <c r="D163" s="9">
        <f t="shared" si="11"/>
        <v>3</v>
      </c>
      <c r="E163" s="20">
        <f>E151*(1+VLookups!$C$8)</f>
        <v>13383.055741392887</v>
      </c>
      <c r="F163" s="20">
        <f>-E163*VLookups!$C$10*2</f>
        <v>-802.98334448357321</v>
      </c>
      <c r="G163" s="19">
        <v>0</v>
      </c>
      <c r="H163" s="20">
        <f>(-VLookups!$C$13)*(E163+F163/2)</f>
        <v>-3777.6351441229704</v>
      </c>
      <c r="I163" s="20">
        <f>-PMT(VLookups!$C$16/12,180,-FV(VLookups!$C$16/12,72,,-VLookups!$C$15))</f>
        <v>-1244.1079432345916</v>
      </c>
      <c r="J163" s="20">
        <f>-PMT(VLookups!$C$20/12,180,-FV(VLookups!$C$20/12,24,,-VLookups!$C$19))</f>
        <v>-499.96299892623148</v>
      </c>
      <c r="K163" s="19">
        <v>0</v>
      </c>
      <c r="L163" s="19">
        <v>0</v>
      </c>
      <c r="M163" s="20">
        <f>M162-VLookups!$C$33</f>
        <v>-164</v>
      </c>
      <c r="N163" s="22">
        <v>99</v>
      </c>
      <c r="O163" s="19">
        <v>0</v>
      </c>
      <c r="P163" s="19">
        <v>0</v>
      </c>
      <c r="Q163" s="9" t="s">
        <v>36</v>
      </c>
      <c r="R163" s="19">
        <v>0</v>
      </c>
      <c r="S163" s="20">
        <f>VLookups!$C$50</f>
        <v>-3580.614715990946</v>
      </c>
      <c r="T163" s="19">
        <v>0</v>
      </c>
      <c r="U163" s="9">
        <v>15</v>
      </c>
      <c r="V163" s="21">
        <f>V162-VLookups!$C$54</f>
        <v>-1295</v>
      </c>
      <c r="W163" s="21">
        <f>-VLookups!$C$59</f>
        <v>-200</v>
      </c>
      <c r="X163" s="21">
        <f>-[1]VLookups!$C$62</f>
        <v>-150</v>
      </c>
      <c r="Y163" s="20">
        <f>Y162*(1+VLookups!$C$57/12)</f>
        <v>-221.60572026250875</v>
      </c>
      <c r="Z163" s="20">
        <f>-E163*VLookups!$J$3</f>
        <v>-535.32222965571555</v>
      </c>
      <c r="AA163" s="19">
        <v>0</v>
      </c>
      <c r="AB163" s="20">
        <f t="shared" si="8"/>
        <v>1313.3153169581358</v>
      </c>
      <c r="AC163" s="20">
        <f t="shared" si="9"/>
        <v>145690.60098564872</v>
      </c>
    </row>
    <row r="164" spans="2:29" x14ac:dyDescent="0.25">
      <c r="B164" s="9">
        <v>160</v>
      </c>
      <c r="C164" s="9">
        <f t="shared" si="10"/>
        <v>36</v>
      </c>
      <c r="D164" s="9">
        <f t="shared" si="11"/>
        <v>4</v>
      </c>
      <c r="E164" s="20">
        <f>E152*(1+VLookups!$C$8)</f>
        <v>13383.055741392887</v>
      </c>
      <c r="F164" s="20">
        <f>-E164*VLookups!$C$10*2</f>
        <v>-802.98334448357321</v>
      </c>
      <c r="G164" s="19">
        <v>0</v>
      </c>
      <c r="H164" s="20">
        <f>(-VLookups!$C$13)*(E164+F164/2)</f>
        <v>-3777.6351441229704</v>
      </c>
      <c r="I164" s="20">
        <f>-PMT(VLookups!$C$16/12,180,-FV(VLookups!$C$16/12,72,,-VLookups!$C$15))</f>
        <v>-1244.1079432345916</v>
      </c>
      <c r="J164" s="20">
        <f>-PMT(VLookups!$C$20/12,180,-FV(VLookups!$C$20/12,24,,-VLookups!$C$19))</f>
        <v>-499.96299892623148</v>
      </c>
      <c r="K164" s="19">
        <v>0</v>
      </c>
      <c r="L164" s="19">
        <v>0</v>
      </c>
      <c r="M164" s="20">
        <f>M163-VLookups!$C$33</f>
        <v>-165</v>
      </c>
      <c r="N164" s="22">
        <v>100</v>
      </c>
      <c r="O164" s="19">
        <v>0</v>
      </c>
      <c r="P164" s="19">
        <v>0</v>
      </c>
      <c r="Q164" s="9" t="s">
        <v>36</v>
      </c>
      <c r="R164" s="19">
        <v>0</v>
      </c>
      <c r="S164" s="20">
        <f>VLookups!$C$50</f>
        <v>-3580.614715990946</v>
      </c>
      <c r="T164" s="19">
        <v>0</v>
      </c>
      <c r="U164" s="9">
        <v>16</v>
      </c>
      <c r="V164" s="21">
        <f>V163-VLookups!$C$54</f>
        <v>-1300</v>
      </c>
      <c r="W164" s="21">
        <f>-VLookups!$C$59</f>
        <v>-200</v>
      </c>
      <c r="X164" s="21">
        <f>-[1]VLookups!$C$62</f>
        <v>-150</v>
      </c>
      <c r="Y164" s="20">
        <f>Y163*(1+VLookups!$C$57/12)</f>
        <v>-222.25207027994108</v>
      </c>
      <c r="Z164" s="20">
        <f>-E164*VLookups!$J$3</f>
        <v>-535.32222965571555</v>
      </c>
      <c r="AA164" s="19">
        <v>0</v>
      </c>
      <c r="AB164" s="20">
        <f t="shared" si="8"/>
        <v>1306.6689669407035</v>
      </c>
      <c r="AC164" s="20">
        <f t="shared" si="9"/>
        <v>147240.08762089882</v>
      </c>
    </row>
    <row r="165" spans="2:29" x14ac:dyDescent="0.25">
      <c r="B165" s="9">
        <v>161</v>
      </c>
      <c r="C165" s="9">
        <f t="shared" si="10"/>
        <v>36</v>
      </c>
      <c r="D165" s="9">
        <f t="shared" si="11"/>
        <v>5</v>
      </c>
      <c r="E165" s="20">
        <f>E153*(1+VLookups!$C$8)</f>
        <v>13383.055741392887</v>
      </c>
      <c r="F165" s="20">
        <f>-E165*VLookups!$C$10*2</f>
        <v>-802.98334448357321</v>
      </c>
      <c r="G165" s="19">
        <v>0</v>
      </c>
      <c r="H165" s="20">
        <f>(-VLookups!$C$13)*(E165+F165/2)</f>
        <v>-3777.6351441229704</v>
      </c>
      <c r="I165" s="20">
        <f>-PMT(VLookups!$C$16/12,180,-FV(VLookups!$C$16/12,72,,-VLookups!$C$15))</f>
        <v>-1244.1079432345916</v>
      </c>
      <c r="J165" s="20">
        <f>-PMT(VLookups!$C$20/12,180,-FV(VLookups!$C$20/12,24,,-VLookups!$C$19))</f>
        <v>-499.96299892623148</v>
      </c>
      <c r="K165" s="19">
        <v>0</v>
      </c>
      <c r="L165" s="19">
        <v>0</v>
      </c>
      <c r="M165" s="20">
        <f>M164-VLookups!$C$33</f>
        <v>-166</v>
      </c>
      <c r="N165" s="22">
        <v>101</v>
      </c>
      <c r="O165" s="19">
        <v>0</v>
      </c>
      <c r="P165" s="19">
        <v>0</v>
      </c>
      <c r="Q165" s="9" t="s">
        <v>36</v>
      </c>
      <c r="R165" s="19">
        <v>0</v>
      </c>
      <c r="S165" s="20">
        <f>VLookups!$C$50</f>
        <v>-3580.614715990946</v>
      </c>
      <c r="T165" s="19">
        <v>0</v>
      </c>
      <c r="U165" s="9">
        <v>17</v>
      </c>
      <c r="V165" s="21">
        <f>V164-VLookups!$C$54</f>
        <v>-1305</v>
      </c>
      <c r="W165" s="21">
        <f>-VLookups!$C$59</f>
        <v>-200</v>
      </c>
      <c r="X165" s="21">
        <f>-[1]VLookups!$C$62</f>
        <v>-150</v>
      </c>
      <c r="Y165" s="20">
        <f>Y164*(1+VLookups!$C$57/12)</f>
        <v>-222.90030548492425</v>
      </c>
      <c r="Z165" s="20">
        <f>-E165*VLookups!$J$3</f>
        <v>-535.32222965571555</v>
      </c>
      <c r="AA165" s="19">
        <v>0</v>
      </c>
      <c r="AB165" s="20">
        <f t="shared" si="8"/>
        <v>1300.0207317357206</v>
      </c>
      <c r="AC165" s="20">
        <f t="shared" si="9"/>
        <v>148785.50849866937</v>
      </c>
    </row>
    <row r="166" spans="2:29" x14ac:dyDescent="0.25">
      <c r="B166" s="9">
        <v>162</v>
      </c>
      <c r="C166" s="9">
        <f t="shared" si="10"/>
        <v>36</v>
      </c>
      <c r="D166" s="9">
        <f t="shared" si="11"/>
        <v>6</v>
      </c>
      <c r="E166" s="20">
        <f>E154*(1+VLookups!$C$8)</f>
        <v>13383.055741392887</v>
      </c>
      <c r="F166" s="20">
        <f>-E166*VLookups!$C$10*2</f>
        <v>-802.98334448357321</v>
      </c>
      <c r="G166" s="19">
        <v>0</v>
      </c>
      <c r="H166" s="20">
        <f>(-VLookups!$C$13)*(E166+F166/2)</f>
        <v>-3777.6351441229704</v>
      </c>
      <c r="I166" s="20">
        <f>-PMT(VLookups!$C$16/12,180,-FV(VLookups!$C$16/12,72,,-VLookups!$C$15))</f>
        <v>-1244.1079432345916</v>
      </c>
      <c r="J166" s="20">
        <f>-PMT(VLookups!$C$20/12,180,-FV(VLookups!$C$20/12,24,,-VLookups!$C$19))</f>
        <v>-499.96299892623148</v>
      </c>
      <c r="K166" s="19">
        <v>0</v>
      </c>
      <c r="L166" s="19">
        <v>0</v>
      </c>
      <c r="M166" s="20">
        <f>M165-VLookups!$C$33</f>
        <v>-167</v>
      </c>
      <c r="N166" s="22">
        <v>102</v>
      </c>
      <c r="O166" s="19">
        <v>0</v>
      </c>
      <c r="P166" s="19">
        <v>0</v>
      </c>
      <c r="Q166" s="9" t="s">
        <v>36</v>
      </c>
      <c r="R166" s="19">
        <v>0</v>
      </c>
      <c r="S166" s="20">
        <f>VLookups!$C$50</f>
        <v>-3580.614715990946</v>
      </c>
      <c r="T166" s="19">
        <v>0</v>
      </c>
      <c r="U166" s="9">
        <v>18</v>
      </c>
      <c r="V166" s="21">
        <f>V165-VLookups!$C$54</f>
        <v>-1310</v>
      </c>
      <c r="W166" s="21">
        <f>-VLookups!$C$59</f>
        <v>-200</v>
      </c>
      <c r="X166" s="21">
        <f>-[1]VLookups!$C$62</f>
        <v>-150</v>
      </c>
      <c r="Y166" s="20">
        <f>Y165*(1+VLookups!$C$57/12)</f>
        <v>-223.55043137592193</v>
      </c>
      <c r="Z166" s="20">
        <f>-E166*VLookups!$J$3</f>
        <v>-535.32222965571555</v>
      </c>
      <c r="AA166" s="19">
        <v>0</v>
      </c>
      <c r="AB166" s="20">
        <f t="shared" si="8"/>
        <v>1293.3706058447226</v>
      </c>
      <c r="AC166" s="20">
        <f t="shared" si="9"/>
        <v>150326.85495201187</v>
      </c>
    </row>
    <row r="167" spans="2:29" x14ac:dyDescent="0.25">
      <c r="B167" s="9">
        <v>163</v>
      </c>
      <c r="C167" s="9">
        <f t="shared" si="10"/>
        <v>36</v>
      </c>
      <c r="D167" s="9">
        <f t="shared" si="11"/>
        <v>7</v>
      </c>
      <c r="E167" s="20">
        <f>E155*(1+VLookups!$C$8)</f>
        <v>13383.055741392887</v>
      </c>
      <c r="F167" s="20">
        <f>-E167*VLookups!$C$10*2</f>
        <v>-802.98334448357321</v>
      </c>
      <c r="G167" s="19">
        <v>0</v>
      </c>
      <c r="H167" s="20">
        <f>(-VLookups!$C$13)*(E167+F167/2)</f>
        <v>-3777.6351441229704</v>
      </c>
      <c r="I167" s="20">
        <f>-PMT(VLookups!$C$16/12,180,-FV(VLookups!$C$16/12,72,,-VLookups!$C$15))</f>
        <v>-1244.1079432345916</v>
      </c>
      <c r="J167" s="20">
        <f>-PMT(VLookups!$C$20/12,180,-FV(VLookups!$C$20/12,24,,-VLookups!$C$19))</f>
        <v>-499.96299892623148</v>
      </c>
      <c r="K167" s="19">
        <v>0</v>
      </c>
      <c r="L167" s="19">
        <v>0</v>
      </c>
      <c r="M167" s="20">
        <f>M166-VLookups!$C$33</f>
        <v>-168</v>
      </c>
      <c r="N167" s="22">
        <v>103</v>
      </c>
      <c r="O167" s="19">
        <v>0</v>
      </c>
      <c r="P167" s="19">
        <v>0</v>
      </c>
      <c r="Q167" s="9" t="s">
        <v>36</v>
      </c>
      <c r="R167" s="19">
        <v>0</v>
      </c>
      <c r="S167" s="20">
        <f>VLookups!$C$50</f>
        <v>-3580.614715990946</v>
      </c>
      <c r="T167" s="19">
        <v>0</v>
      </c>
      <c r="U167" s="9">
        <v>19</v>
      </c>
      <c r="V167" s="21">
        <f>V166-VLookups!$C$54</f>
        <v>-1315</v>
      </c>
      <c r="W167" s="21">
        <f>-VLookups!$C$59</f>
        <v>-200</v>
      </c>
      <c r="X167" s="21">
        <f>-[1]VLookups!$C$62</f>
        <v>-150</v>
      </c>
      <c r="Y167" s="20">
        <f>Y166*(1+VLookups!$C$57/12)</f>
        <v>-224.20245346743505</v>
      </c>
      <c r="Z167" s="20">
        <f>-E167*VLookups!$J$3</f>
        <v>-535.32222965571555</v>
      </c>
      <c r="AA167" s="19">
        <v>0</v>
      </c>
      <c r="AB167" s="20">
        <f t="shared" si="8"/>
        <v>1286.7185837532095</v>
      </c>
      <c r="AC167" s="20">
        <f t="shared" si="9"/>
        <v>151864.11829401844</v>
      </c>
    </row>
    <row r="168" spans="2:29" x14ac:dyDescent="0.25">
      <c r="B168" s="9">
        <v>164</v>
      </c>
      <c r="C168" s="9">
        <f t="shared" si="10"/>
        <v>36</v>
      </c>
      <c r="D168" s="9">
        <f t="shared" si="11"/>
        <v>8</v>
      </c>
      <c r="E168" s="20">
        <f>E156*(1+VLookups!$C$8)</f>
        <v>13383.055741392887</v>
      </c>
      <c r="F168" s="20">
        <f>-E168*VLookups!$C$10*2</f>
        <v>-802.98334448357321</v>
      </c>
      <c r="G168" s="19">
        <v>0</v>
      </c>
      <c r="H168" s="20">
        <f>(-VLookups!$C$13)*(E168+F168/2)</f>
        <v>-3777.6351441229704</v>
      </c>
      <c r="I168" s="20">
        <f>-PMT(VLookups!$C$16/12,180,-FV(VLookups!$C$16/12,72,,-VLookups!$C$15))</f>
        <v>-1244.1079432345916</v>
      </c>
      <c r="J168" s="20">
        <f>-PMT(VLookups!$C$20/12,180,-FV(VLookups!$C$20/12,24,,-VLookups!$C$19))</f>
        <v>-499.96299892623148</v>
      </c>
      <c r="K168" s="19">
        <v>0</v>
      </c>
      <c r="L168" s="19">
        <v>0</v>
      </c>
      <c r="M168" s="20">
        <f>M167-VLookups!$C$33</f>
        <v>-169</v>
      </c>
      <c r="N168" s="22">
        <v>104</v>
      </c>
      <c r="O168" s="19">
        <v>0</v>
      </c>
      <c r="P168" s="19">
        <v>0</v>
      </c>
      <c r="Q168" s="9" t="s">
        <v>36</v>
      </c>
      <c r="R168" s="19">
        <v>0</v>
      </c>
      <c r="S168" s="20">
        <f>VLookups!$C$50</f>
        <v>-3580.614715990946</v>
      </c>
      <c r="T168" s="19">
        <v>0</v>
      </c>
      <c r="U168" s="9">
        <v>20</v>
      </c>
      <c r="V168" s="21">
        <f>V167-VLookups!$C$54</f>
        <v>-1320</v>
      </c>
      <c r="W168" s="21">
        <f>-VLookups!$C$59</f>
        <v>-200</v>
      </c>
      <c r="X168" s="21">
        <f>-[1]VLookups!$C$62</f>
        <v>-150</v>
      </c>
      <c r="Y168" s="20">
        <f>Y167*(1+VLookups!$C$57/12)</f>
        <v>-224.85637729004841</v>
      </c>
      <c r="Z168" s="20">
        <f>-E168*VLookups!$J$3</f>
        <v>-535.32222965571555</v>
      </c>
      <c r="AA168" s="19">
        <v>0</v>
      </c>
      <c r="AB168" s="20">
        <f t="shared" si="8"/>
        <v>1280.0646599305962</v>
      </c>
      <c r="AC168" s="20">
        <f t="shared" si="9"/>
        <v>153397.2898177724</v>
      </c>
    </row>
    <row r="169" spans="2:29" x14ac:dyDescent="0.25">
      <c r="B169" s="9">
        <v>165</v>
      </c>
      <c r="C169" s="9">
        <f t="shared" si="10"/>
        <v>36</v>
      </c>
      <c r="D169" s="9">
        <f t="shared" si="11"/>
        <v>9</v>
      </c>
      <c r="E169" s="20">
        <f>E157*(1+VLookups!$C$8)</f>
        <v>13383.055741392887</v>
      </c>
      <c r="F169" s="20">
        <f>-E169*VLookups!$C$10*2</f>
        <v>-802.98334448357321</v>
      </c>
      <c r="G169" s="19">
        <v>0</v>
      </c>
      <c r="H169" s="20">
        <f>(-VLookups!$C$13)*(E169+F169/2)</f>
        <v>-3777.6351441229704</v>
      </c>
      <c r="I169" s="20">
        <f>-PMT(VLookups!$C$16/12,180,-FV(VLookups!$C$16/12,72,,-VLookups!$C$15))</f>
        <v>-1244.1079432345916</v>
      </c>
      <c r="J169" s="20">
        <f>-PMT(VLookups!$C$20/12,180,-FV(VLookups!$C$20/12,24,,-VLookups!$C$19))</f>
        <v>-499.96299892623148</v>
      </c>
      <c r="K169" s="19">
        <v>0</v>
      </c>
      <c r="L169" s="19">
        <v>0</v>
      </c>
      <c r="M169" s="20">
        <f>M168-VLookups!$C$33</f>
        <v>-170</v>
      </c>
      <c r="N169" s="22">
        <v>105</v>
      </c>
      <c r="O169" s="19">
        <v>0</v>
      </c>
      <c r="P169" s="19">
        <v>0</v>
      </c>
      <c r="Q169" s="9" t="s">
        <v>36</v>
      </c>
      <c r="R169" s="19">
        <v>0</v>
      </c>
      <c r="S169" s="20">
        <f>VLookups!$C$50</f>
        <v>-3580.614715990946</v>
      </c>
      <c r="T169" s="19">
        <v>0</v>
      </c>
      <c r="U169" s="9">
        <v>21</v>
      </c>
      <c r="V169" s="21">
        <f>V168-VLookups!$C$54</f>
        <v>-1325</v>
      </c>
      <c r="W169" s="21">
        <f>-VLookups!$C$59</f>
        <v>-200</v>
      </c>
      <c r="X169" s="21">
        <f>-[1]VLookups!$C$62</f>
        <v>-150</v>
      </c>
      <c r="Y169" s="20">
        <f>Y168*(1+VLookups!$C$57/12)</f>
        <v>-225.51220839047772</v>
      </c>
      <c r="Z169" s="20">
        <f>-E169*VLookups!$J$3</f>
        <v>-535.32222965571555</v>
      </c>
      <c r="AA169" s="19">
        <v>0</v>
      </c>
      <c r="AB169" s="20">
        <f t="shared" si="8"/>
        <v>1273.4088288301671</v>
      </c>
      <c r="AC169" s="20">
        <f t="shared" si="9"/>
        <v>154926.36079629886</v>
      </c>
    </row>
    <row r="170" spans="2:29" x14ac:dyDescent="0.25">
      <c r="B170" s="9">
        <v>166</v>
      </c>
      <c r="C170" s="9">
        <f t="shared" si="10"/>
        <v>36</v>
      </c>
      <c r="D170" s="9">
        <f t="shared" si="11"/>
        <v>10</v>
      </c>
      <c r="E170" s="20">
        <f>E158*(1+VLookups!$C$8)</f>
        <v>13383.055741392887</v>
      </c>
      <c r="F170" s="20">
        <f>-E170*VLookups!$C$10*2</f>
        <v>-802.98334448357321</v>
      </c>
      <c r="G170" s="19">
        <v>0</v>
      </c>
      <c r="H170" s="20">
        <f>(-VLookups!$C$13)*(E170+F170/2)</f>
        <v>-3777.6351441229704</v>
      </c>
      <c r="I170" s="20">
        <f>-PMT(VLookups!$C$16/12,180,-FV(VLookups!$C$16/12,72,,-VLookups!$C$15))</f>
        <v>-1244.1079432345916</v>
      </c>
      <c r="J170" s="20">
        <f>-PMT(VLookups!$C$20/12,180,-FV(VLookups!$C$20/12,24,,-VLookups!$C$19))</f>
        <v>-499.96299892623148</v>
      </c>
      <c r="K170" s="19">
        <v>0</v>
      </c>
      <c r="L170" s="19">
        <v>0</v>
      </c>
      <c r="M170" s="20">
        <f>M169-VLookups!$C$33</f>
        <v>-171</v>
      </c>
      <c r="N170" s="22">
        <v>106</v>
      </c>
      <c r="O170" s="19">
        <v>0</v>
      </c>
      <c r="P170" s="19">
        <v>0</v>
      </c>
      <c r="Q170" s="9" t="s">
        <v>36</v>
      </c>
      <c r="R170" s="19">
        <v>0</v>
      </c>
      <c r="S170" s="20">
        <f>VLookups!$C$50</f>
        <v>-3580.614715990946</v>
      </c>
      <c r="T170" s="19">
        <v>0</v>
      </c>
      <c r="U170" s="9">
        <v>22</v>
      </c>
      <c r="V170" s="21">
        <f>V169-VLookups!$C$54</f>
        <v>-1330</v>
      </c>
      <c r="W170" s="21">
        <f>-VLookups!$C$59</f>
        <v>-200</v>
      </c>
      <c r="X170" s="21">
        <f>-[1]VLookups!$C$62</f>
        <v>-150</v>
      </c>
      <c r="Y170" s="20">
        <f>Y169*(1+VLookups!$C$57/12)</f>
        <v>-226.16995233161663</v>
      </c>
      <c r="Z170" s="20">
        <f>-E170*VLookups!$J$3</f>
        <v>-535.32222965571555</v>
      </c>
      <c r="AA170" s="19">
        <v>0</v>
      </c>
      <c r="AB170" s="20">
        <f t="shared" si="8"/>
        <v>1266.7510848890281</v>
      </c>
      <c r="AC170" s="20">
        <f t="shared" si="9"/>
        <v>156451.32248251507</v>
      </c>
    </row>
    <row r="171" spans="2:29" x14ac:dyDescent="0.25">
      <c r="B171" s="9">
        <v>167</v>
      </c>
      <c r="C171" s="9">
        <f t="shared" si="10"/>
        <v>36</v>
      </c>
      <c r="D171" s="9">
        <f t="shared" si="11"/>
        <v>11</v>
      </c>
      <c r="E171" s="20">
        <f>E159*(1+VLookups!$C$8)</f>
        <v>13383.055741392887</v>
      </c>
      <c r="F171" s="20">
        <f>-E171*VLookups!$C$10*2</f>
        <v>-802.98334448357321</v>
      </c>
      <c r="G171" s="19">
        <v>0</v>
      </c>
      <c r="H171" s="20">
        <f>(-VLookups!$C$13)*(E171+F171/2)</f>
        <v>-3777.6351441229704</v>
      </c>
      <c r="I171" s="20">
        <f>-PMT(VLookups!$C$16/12,180,-FV(VLookups!$C$16/12,72,,-VLookups!$C$15))</f>
        <v>-1244.1079432345916</v>
      </c>
      <c r="J171" s="20">
        <f>-PMT(VLookups!$C$20/12,180,-FV(VLookups!$C$20/12,24,,-VLookups!$C$19))</f>
        <v>-499.96299892623148</v>
      </c>
      <c r="K171" s="19">
        <v>0</v>
      </c>
      <c r="L171" s="19">
        <v>0</v>
      </c>
      <c r="M171" s="20">
        <f>M170-VLookups!$C$33</f>
        <v>-172</v>
      </c>
      <c r="N171" s="22">
        <v>107</v>
      </c>
      <c r="O171" s="19">
        <v>0</v>
      </c>
      <c r="P171" s="19">
        <v>0</v>
      </c>
      <c r="Q171" s="9" t="s">
        <v>36</v>
      </c>
      <c r="R171" s="19">
        <v>0</v>
      </c>
      <c r="S171" s="20">
        <f>VLookups!$C$50</f>
        <v>-3580.614715990946</v>
      </c>
      <c r="T171" s="19">
        <v>0</v>
      </c>
      <c r="U171" s="9">
        <v>23</v>
      </c>
      <c r="V171" s="21">
        <f>V170-VLookups!$C$54</f>
        <v>-1335</v>
      </c>
      <c r="W171" s="21">
        <f>-VLookups!$C$59</f>
        <v>-200</v>
      </c>
      <c r="X171" s="21">
        <f>-[1]VLookups!$C$62</f>
        <v>-150</v>
      </c>
      <c r="Y171" s="20">
        <f>Y170*(1+VLookups!$C$57/12)</f>
        <v>-226.82961469258385</v>
      </c>
      <c r="Z171" s="20">
        <f>-E171*VLookups!$J$3</f>
        <v>-535.32222965571555</v>
      </c>
      <c r="AA171" s="19">
        <v>0</v>
      </c>
      <c r="AB171" s="20">
        <f t="shared" si="8"/>
        <v>1260.0914225280605</v>
      </c>
      <c r="AC171" s="20">
        <f t="shared" si="9"/>
        <v>157972.16610918066</v>
      </c>
    </row>
    <row r="172" spans="2:29" x14ac:dyDescent="0.25">
      <c r="B172" s="9">
        <v>168</v>
      </c>
      <c r="C172" s="9">
        <f t="shared" si="10"/>
        <v>37</v>
      </c>
      <c r="D172" s="9">
        <f t="shared" si="11"/>
        <v>0</v>
      </c>
      <c r="E172" s="20">
        <f>E160*(1+VLookups!$C$8)</f>
        <v>13851.462692341638</v>
      </c>
      <c r="F172" s="20">
        <f>-E172*VLookups!$C$10*2</f>
        <v>-831.08776154049826</v>
      </c>
      <c r="G172" s="19">
        <v>0</v>
      </c>
      <c r="H172" s="20">
        <f>(-VLookups!$C$13)*(E172+F172/2)</f>
        <v>-3909.8523741672748</v>
      </c>
      <c r="I172" s="20">
        <f>-PMT(VLookups!$C$16/12,180,-FV(VLookups!$C$16/12,72,,-VLookups!$C$15))</f>
        <v>-1244.1079432345916</v>
      </c>
      <c r="J172" s="20">
        <f>-PMT(VLookups!$C$20/12,180,-FV(VLookups!$C$20/12,24,,-VLookups!$C$19))</f>
        <v>-499.96299892623148</v>
      </c>
      <c r="K172" s="19">
        <v>0</v>
      </c>
      <c r="L172" s="19">
        <v>0</v>
      </c>
      <c r="M172" s="20">
        <f>M171-VLookups!$C$33</f>
        <v>-173</v>
      </c>
      <c r="N172" s="22">
        <v>108</v>
      </c>
      <c r="O172" s="19">
        <v>0</v>
      </c>
      <c r="P172" s="19">
        <v>0</v>
      </c>
      <c r="Q172" s="9" t="s">
        <v>36</v>
      </c>
      <c r="R172" s="19">
        <v>0</v>
      </c>
      <c r="S172" s="20">
        <f>VLookups!$C$50</f>
        <v>-3580.614715990946</v>
      </c>
      <c r="T172" s="19">
        <v>0</v>
      </c>
      <c r="U172" s="9">
        <v>24</v>
      </c>
      <c r="V172" s="21">
        <f>V171-VLookups!$C$54</f>
        <v>-1340</v>
      </c>
      <c r="W172" s="21">
        <f>-VLookups!$C$59</f>
        <v>-200</v>
      </c>
      <c r="X172" s="21">
        <f>-[1]VLookups!$C$62</f>
        <v>-150</v>
      </c>
      <c r="Y172" s="20">
        <f>Y171*(1+VLookups!$C$57/12)</f>
        <v>-227.49120106877055</v>
      </c>
      <c r="Z172" s="20">
        <f>-E172*VLookups!$J$3</f>
        <v>-554.05850769366555</v>
      </c>
      <c r="AA172" s="19">
        <v>0</v>
      </c>
      <c r="AB172" s="20">
        <f t="shared" si="8"/>
        <v>1556.8310704899095</v>
      </c>
      <c r="AC172" s="20">
        <f t="shared" si="9"/>
        <v>159792.28412318588</v>
      </c>
    </row>
    <row r="173" spans="2:29" x14ac:dyDescent="0.25">
      <c r="B173" s="9">
        <v>169</v>
      </c>
      <c r="C173" s="9">
        <f t="shared" si="10"/>
        <v>37</v>
      </c>
      <c r="D173" s="9">
        <f t="shared" si="11"/>
        <v>1</v>
      </c>
      <c r="E173" s="20">
        <f>E161*(1+VLookups!$C$8)</f>
        <v>13851.462692341638</v>
      </c>
      <c r="F173" s="20">
        <f>-E173*VLookups!$C$10*2</f>
        <v>-831.08776154049826</v>
      </c>
      <c r="G173" s="19">
        <v>0</v>
      </c>
      <c r="H173" s="20">
        <f>(-VLookups!$C$13)*(E173+F173/2)</f>
        <v>-3909.8523741672748</v>
      </c>
      <c r="I173" s="20">
        <f>-PMT(VLookups!$C$16/12,180,-FV(VLookups!$C$16/12,72,,-VLookups!$C$15))</f>
        <v>-1244.1079432345916</v>
      </c>
      <c r="J173" s="20">
        <f>-PMT(VLookups!$C$20/12,180,-FV(VLookups!$C$20/12,24,,-VLookups!$C$19))</f>
        <v>-499.96299892623148</v>
      </c>
      <c r="K173" s="19">
        <v>0</v>
      </c>
      <c r="L173" s="19">
        <v>0</v>
      </c>
      <c r="M173" s="20">
        <f>M172-VLookups!$C$33</f>
        <v>-174</v>
      </c>
      <c r="N173" s="22">
        <v>109</v>
      </c>
      <c r="O173" s="19">
        <v>0</v>
      </c>
      <c r="P173" s="19">
        <v>0</v>
      </c>
      <c r="Q173" s="9" t="s">
        <v>36</v>
      </c>
      <c r="R173" s="19">
        <v>0</v>
      </c>
      <c r="S173" s="20">
        <f>VLookups!$C$50</f>
        <v>-3580.614715990946</v>
      </c>
      <c r="T173" s="19">
        <v>0</v>
      </c>
      <c r="U173" s="9">
        <v>25</v>
      </c>
      <c r="V173" s="21">
        <f>V172-VLookups!$C$54</f>
        <v>-1345</v>
      </c>
      <c r="W173" s="21">
        <f>-VLookups!$C$59</f>
        <v>-200</v>
      </c>
      <c r="X173" s="21">
        <f>-[1]VLookups!$C$62</f>
        <v>-150</v>
      </c>
      <c r="Y173" s="20">
        <f>Y172*(1+VLookups!$C$57/12)</f>
        <v>-228.1547170718878</v>
      </c>
      <c r="Z173" s="20">
        <f>-E173*VLookups!$J$3</f>
        <v>-554.05850769366555</v>
      </c>
      <c r="AA173" s="19">
        <v>0</v>
      </c>
      <c r="AB173" s="20">
        <f t="shared" si="8"/>
        <v>1550.1675544867921</v>
      </c>
      <c r="AC173" s="20">
        <f t="shared" si="9"/>
        <v>161608.77215121133</v>
      </c>
    </row>
    <row r="174" spans="2:29" x14ac:dyDescent="0.25">
      <c r="B174" s="9">
        <v>170</v>
      </c>
      <c r="C174" s="9">
        <f t="shared" si="10"/>
        <v>37</v>
      </c>
      <c r="D174" s="9">
        <f t="shared" si="11"/>
        <v>2</v>
      </c>
      <c r="E174" s="20">
        <f>E162*(1+VLookups!$C$8)</f>
        <v>13851.462692341638</v>
      </c>
      <c r="F174" s="20">
        <f>-E174*VLookups!$C$10*2</f>
        <v>-831.08776154049826</v>
      </c>
      <c r="G174" s="19">
        <v>0</v>
      </c>
      <c r="H174" s="20">
        <f>(-VLookups!$C$13)*(E174+F174/2)</f>
        <v>-3909.8523741672748</v>
      </c>
      <c r="I174" s="20">
        <f>-PMT(VLookups!$C$16/12,180,-FV(VLookups!$C$16/12,72,,-VLookups!$C$15))</f>
        <v>-1244.1079432345916</v>
      </c>
      <c r="J174" s="20">
        <f>-PMT(VLookups!$C$20/12,180,-FV(VLookups!$C$20/12,24,,-VLookups!$C$19))</f>
        <v>-499.96299892623148</v>
      </c>
      <c r="K174" s="19">
        <v>0</v>
      </c>
      <c r="L174" s="19">
        <v>0</v>
      </c>
      <c r="M174" s="20">
        <f>M173-VLookups!$C$33</f>
        <v>-175</v>
      </c>
      <c r="N174" s="22">
        <v>110</v>
      </c>
      <c r="O174" s="19">
        <v>0</v>
      </c>
      <c r="P174" s="19">
        <v>0</v>
      </c>
      <c r="Q174" s="9" t="s">
        <v>36</v>
      </c>
      <c r="R174" s="19">
        <v>0</v>
      </c>
      <c r="S174" s="20">
        <f>VLookups!$C$50</f>
        <v>-3580.614715990946</v>
      </c>
      <c r="T174" s="19">
        <v>0</v>
      </c>
      <c r="U174" s="9">
        <v>26</v>
      </c>
      <c r="V174" s="21">
        <f>V173-VLookups!$C$54</f>
        <v>-1350</v>
      </c>
      <c r="W174" s="21">
        <f>-VLookups!$C$59</f>
        <v>-200</v>
      </c>
      <c r="X174" s="21">
        <f>-[1]VLookups!$C$62</f>
        <v>-150</v>
      </c>
      <c r="Y174" s="20">
        <f>Y173*(1+VLookups!$C$57/12)</f>
        <v>-228.82016833001416</v>
      </c>
      <c r="Z174" s="20">
        <f>-E174*VLookups!$J$3</f>
        <v>-554.05850769366555</v>
      </c>
      <c r="AA174" s="19">
        <v>0</v>
      </c>
      <c r="AB174" s="20">
        <f t="shared" si="8"/>
        <v>1543.5021032286659</v>
      </c>
      <c r="AC174" s="20">
        <f t="shared" si="9"/>
        <v>163421.62220802536</v>
      </c>
    </row>
    <row r="175" spans="2:29" x14ac:dyDescent="0.25">
      <c r="B175" s="9">
        <v>171</v>
      </c>
      <c r="C175" s="9">
        <f t="shared" si="10"/>
        <v>37</v>
      </c>
      <c r="D175" s="9">
        <f t="shared" si="11"/>
        <v>3</v>
      </c>
      <c r="E175" s="20">
        <f>E163*(1+VLookups!$C$8)</f>
        <v>13851.462692341638</v>
      </c>
      <c r="F175" s="20">
        <f>-E175*VLookups!$C$10*2</f>
        <v>-831.08776154049826</v>
      </c>
      <c r="G175" s="19">
        <v>0</v>
      </c>
      <c r="H175" s="20">
        <f>(-VLookups!$C$13)*(E175+F175/2)</f>
        <v>-3909.8523741672748</v>
      </c>
      <c r="I175" s="20">
        <f>-PMT(VLookups!$C$16/12,180,-FV(VLookups!$C$16/12,72,,-VLookups!$C$15))</f>
        <v>-1244.1079432345916</v>
      </c>
      <c r="J175" s="20">
        <f>-PMT(VLookups!$C$20/12,180,-FV(VLookups!$C$20/12,24,,-VLookups!$C$19))</f>
        <v>-499.96299892623148</v>
      </c>
      <c r="K175" s="19">
        <v>0</v>
      </c>
      <c r="L175" s="19">
        <v>0</v>
      </c>
      <c r="M175" s="20">
        <f>M174-VLookups!$C$33</f>
        <v>-176</v>
      </c>
      <c r="N175" s="22">
        <v>111</v>
      </c>
      <c r="O175" s="19">
        <v>0</v>
      </c>
      <c r="P175" s="19">
        <v>0</v>
      </c>
      <c r="Q175" s="9" t="s">
        <v>36</v>
      </c>
      <c r="R175" s="19">
        <v>0</v>
      </c>
      <c r="S175" s="20">
        <f>VLookups!$C$50</f>
        <v>-3580.614715990946</v>
      </c>
      <c r="T175" s="19">
        <v>0</v>
      </c>
      <c r="U175" s="9">
        <v>27</v>
      </c>
      <c r="V175" s="21">
        <f>V174-VLookups!$C$54</f>
        <v>-1355</v>
      </c>
      <c r="W175" s="21">
        <f>-VLookups!$C$59</f>
        <v>-200</v>
      </c>
      <c r="X175" s="21">
        <f>-[1]VLookups!$C$62</f>
        <v>-150</v>
      </c>
      <c r="Y175" s="20">
        <f>Y174*(1+VLookups!$C$57/12)</f>
        <v>-229.48756048764338</v>
      </c>
      <c r="Z175" s="20">
        <f>-E175*VLookups!$J$3</f>
        <v>-554.05850769366555</v>
      </c>
      <c r="AA175" s="19">
        <v>0</v>
      </c>
      <c r="AB175" s="20">
        <f t="shared" si="8"/>
        <v>1536.8347110710365</v>
      </c>
      <c r="AC175" s="20">
        <f t="shared" si="9"/>
        <v>165230.82628944312</v>
      </c>
    </row>
    <row r="176" spans="2:29" x14ac:dyDescent="0.25">
      <c r="B176" s="9">
        <v>172</v>
      </c>
      <c r="C176" s="9">
        <f t="shared" si="10"/>
        <v>37</v>
      </c>
      <c r="D176" s="9">
        <f t="shared" si="11"/>
        <v>4</v>
      </c>
      <c r="E176" s="20">
        <f>E164*(1+VLookups!$C$8)</f>
        <v>13851.462692341638</v>
      </c>
      <c r="F176" s="20">
        <f>-E176*VLookups!$C$10*2</f>
        <v>-831.08776154049826</v>
      </c>
      <c r="G176" s="19">
        <v>0</v>
      </c>
      <c r="H176" s="20">
        <f>(-VLookups!$C$13)*(E176+F176/2)</f>
        <v>-3909.8523741672748</v>
      </c>
      <c r="I176" s="20">
        <f>-PMT(VLookups!$C$16/12,180,-FV(VLookups!$C$16/12,72,,-VLookups!$C$15))</f>
        <v>-1244.1079432345916</v>
      </c>
      <c r="J176" s="20">
        <f>-PMT(VLookups!$C$20/12,180,-FV(VLookups!$C$20/12,24,,-VLookups!$C$19))</f>
        <v>-499.96299892623148</v>
      </c>
      <c r="K176" s="19">
        <v>0</v>
      </c>
      <c r="L176" s="19">
        <v>0</v>
      </c>
      <c r="M176" s="20">
        <f>M175-VLookups!$C$33</f>
        <v>-177</v>
      </c>
      <c r="N176" s="22">
        <v>112</v>
      </c>
      <c r="O176" s="19">
        <v>0</v>
      </c>
      <c r="P176" s="19">
        <v>0</v>
      </c>
      <c r="Q176" s="9" t="s">
        <v>36</v>
      </c>
      <c r="R176" s="19">
        <v>0</v>
      </c>
      <c r="S176" s="20">
        <f>VLookups!$C$50</f>
        <v>-3580.614715990946</v>
      </c>
      <c r="T176" s="19">
        <v>0</v>
      </c>
      <c r="U176" s="9">
        <v>28</v>
      </c>
      <c r="V176" s="21">
        <f>V175-VLookups!$C$54</f>
        <v>-1360</v>
      </c>
      <c r="W176" s="21">
        <f>-VLookups!$C$59</f>
        <v>-200</v>
      </c>
      <c r="X176" s="21">
        <f>-[1]VLookups!$C$62</f>
        <v>-150</v>
      </c>
      <c r="Y176" s="20">
        <f>Y175*(1+VLookups!$C$57/12)</f>
        <v>-230.15689920573234</v>
      </c>
      <c r="Z176" s="20">
        <f>-E176*VLookups!$J$3</f>
        <v>-554.05850769366555</v>
      </c>
      <c r="AA176" s="19">
        <v>0</v>
      </c>
      <c r="AB176" s="20">
        <f t="shared" si="8"/>
        <v>1530.1653723529475</v>
      </c>
      <c r="AC176" s="20">
        <f t="shared" si="9"/>
        <v>167036.37637227849</v>
      </c>
    </row>
    <row r="177" spans="2:29" x14ac:dyDescent="0.25">
      <c r="B177" s="9">
        <v>173</v>
      </c>
      <c r="C177" s="9">
        <f t="shared" si="10"/>
        <v>37</v>
      </c>
      <c r="D177" s="9">
        <f t="shared" si="11"/>
        <v>5</v>
      </c>
      <c r="E177" s="20">
        <f>E165*(1+VLookups!$C$8)</f>
        <v>13851.462692341638</v>
      </c>
      <c r="F177" s="20">
        <f>-E177*VLookups!$C$10*2</f>
        <v>-831.08776154049826</v>
      </c>
      <c r="G177" s="19">
        <v>0</v>
      </c>
      <c r="H177" s="20">
        <f>(-VLookups!$C$13)*(E177+F177/2)</f>
        <v>-3909.8523741672748</v>
      </c>
      <c r="I177" s="20">
        <f>-PMT(VLookups!$C$16/12,180,-FV(VLookups!$C$16/12,72,,-VLookups!$C$15))</f>
        <v>-1244.1079432345916</v>
      </c>
      <c r="J177" s="20">
        <f>-PMT(VLookups!$C$20/12,180,-FV(VLookups!$C$20/12,24,,-VLookups!$C$19))</f>
        <v>-499.96299892623148</v>
      </c>
      <c r="K177" s="19">
        <v>0</v>
      </c>
      <c r="L177" s="19">
        <v>0</v>
      </c>
      <c r="M177" s="20">
        <f>M176-VLookups!$C$33</f>
        <v>-178</v>
      </c>
      <c r="N177" s="22">
        <v>113</v>
      </c>
      <c r="O177" s="19">
        <v>0</v>
      </c>
      <c r="P177" s="19">
        <v>0</v>
      </c>
      <c r="Q177" s="9" t="s">
        <v>36</v>
      </c>
      <c r="R177" s="19">
        <v>0</v>
      </c>
      <c r="S177" s="20">
        <f>VLookups!$C$50</f>
        <v>-3580.614715990946</v>
      </c>
      <c r="T177" s="19">
        <v>0</v>
      </c>
      <c r="U177" s="9">
        <v>29</v>
      </c>
      <c r="V177" s="21">
        <f>V176-VLookups!$C$54</f>
        <v>-1365</v>
      </c>
      <c r="W177" s="21">
        <f>-VLookups!$C$59</f>
        <v>-200</v>
      </c>
      <c r="X177" s="21">
        <f>-[1]VLookups!$C$62</f>
        <v>-150</v>
      </c>
      <c r="Y177" s="20">
        <f>Y176*(1+VLookups!$C$57/12)</f>
        <v>-230.82819016174906</v>
      </c>
      <c r="Z177" s="20">
        <f>-E177*VLookups!$J$3</f>
        <v>-554.05850769366555</v>
      </c>
      <c r="AA177" s="19">
        <v>0</v>
      </c>
      <c r="AB177" s="20">
        <f t="shared" si="8"/>
        <v>1523.4940813969306</v>
      </c>
      <c r="AC177" s="20">
        <f t="shared" si="9"/>
        <v>168838.2644142959</v>
      </c>
    </row>
    <row r="178" spans="2:29" x14ac:dyDescent="0.25">
      <c r="B178" s="9">
        <v>174</v>
      </c>
      <c r="C178" s="9">
        <f t="shared" si="10"/>
        <v>37</v>
      </c>
      <c r="D178" s="9">
        <f t="shared" si="11"/>
        <v>6</v>
      </c>
      <c r="E178" s="20">
        <f>E166*(1+VLookups!$C$8)</f>
        <v>13851.462692341638</v>
      </c>
      <c r="F178" s="20">
        <f>-E178*VLookups!$C$10*2</f>
        <v>-831.08776154049826</v>
      </c>
      <c r="G178" s="19">
        <v>0</v>
      </c>
      <c r="H178" s="20">
        <f>(-VLookups!$C$13)*(E178+F178/2)</f>
        <v>-3909.8523741672748</v>
      </c>
      <c r="I178" s="20">
        <f>-PMT(VLookups!$C$16/12,180,-FV(VLookups!$C$16/12,72,,-VLookups!$C$15))</f>
        <v>-1244.1079432345916</v>
      </c>
      <c r="J178" s="20">
        <f>-PMT(VLookups!$C$20/12,180,-FV(VLookups!$C$20/12,24,,-VLookups!$C$19))</f>
        <v>-499.96299892623148</v>
      </c>
      <c r="K178" s="19">
        <v>0</v>
      </c>
      <c r="L178" s="19">
        <v>0</v>
      </c>
      <c r="M178" s="20">
        <f>M177-VLookups!$C$33</f>
        <v>-179</v>
      </c>
      <c r="N178" s="22">
        <v>114</v>
      </c>
      <c r="O178" s="19">
        <v>0</v>
      </c>
      <c r="P178" s="19">
        <v>0</v>
      </c>
      <c r="Q178" s="9" t="s">
        <v>36</v>
      </c>
      <c r="R178" s="19">
        <v>0</v>
      </c>
      <c r="S178" s="20">
        <f>VLookups!$C$50</f>
        <v>-3580.614715990946</v>
      </c>
      <c r="T178" s="19">
        <v>0</v>
      </c>
      <c r="U178" s="9">
        <v>30</v>
      </c>
      <c r="V178" s="21">
        <f>V177-VLookups!$C$54</f>
        <v>-1370</v>
      </c>
      <c r="W178" s="21">
        <f>-VLookups!$C$59</f>
        <v>-200</v>
      </c>
      <c r="X178" s="21">
        <f>-[1]VLookups!$C$62</f>
        <v>-150</v>
      </c>
      <c r="Y178" s="20">
        <f>Y177*(1+VLookups!$C$57/12)</f>
        <v>-231.50143904972083</v>
      </c>
      <c r="Z178" s="20">
        <f>-E178*VLookups!$J$3</f>
        <v>-554.05850769366555</v>
      </c>
      <c r="AA178" s="19">
        <v>0</v>
      </c>
      <c r="AB178" s="20">
        <f t="shared" si="8"/>
        <v>1516.820832508959</v>
      </c>
      <c r="AC178" s="20">
        <f t="shared" si="9"/>
        <v>170636.48235416203</v>
      </c>
    </row>
    <row r="179" spans="2:29" x14ac:dyDescent="0.25">
      <c r="B179" s="9">
        <v>175</v>
      </c>
      <c r="C179" s="9">
        <f t="shared" si="10"/>
        <v>37</v>
      </c>
      <c r="D179" s="9">
        <f t="shared" si="11"/>
        <v>7</v>
      </c>
      <c r="E179" s="20">
        <f>E167*(1+VLookups!$C$8)</f>
        <v>13851.462692341638</v>
      </c>
      <c r="F179" s="20">
        <f>-E179*VLookups!$C$10*2</f>
        <v>-831.08776154049826</v>
      </c>
      <c r="G179" s="19">
        <v>0</v>
      </c>
      <c r="H179" s="20">
        <f>(-VLookups!$C$13)*(E179+F179/2)</f>
        <v>-3909.8523741672748</v>
      </c>
      <c r="I179" s="20">
        <f>-PMT(VLookups!$C$16/12,180,-FV(VLookups!$C$16/12,72,,-VLookups!$C$15))</f>
        <v>-1244.1079432345916</v>
      </c>
      <c r="J179" s="20">
        <f>-PMT(VLookups!$C$20/12,180,-FV(VLookups!$C$20/12,24,,-VLookups!$C$19))</f>
        <v>-499.96299892623148</v>
      </c>
      <c r="K179" s="19">
        <v>0</v>
      </c>
      <c r="L179" s="19">
        <v>0</v>
      </c>
      <c r="M179" s="20">
        <f>M178-VLookups!$C$33</f>
        <v>-180</v>
      </c>
      <c r="N179" s="22">
        <v>115</v>
      </c>
      <c r="O179" s="19">
        <v>0</v>
      </c>
      <c r="P179" s="19">
        <v>0</v>
      </c>
      <c r="Q179" s="9" t="s">
        <v>36</v>
      </c>
      <c r="R179" s="19">
        <v>0</v>
      </c>
      <c r="S179" s="20">
        <f>VLookups!$C$50</f>
        <v>-3580.614715990946</v>
      </c>
      <c r="T179" s="19">
        <v>0</v>
      </c>
      <c r="U179" s="9">
        <v>31</v>
      </c>
      <c r="V179" s="21">
        <f>V178-VLookups!$C$54</f>
        <v>-1375</v>
      </c>
      <c r="W179" s="21">
        <f>-VLookups!$C$59</f>
        <v>-200</v>
      </c>
      <c r="X179" s="21">
        <f>-[1]VLookups!$C$62</f>
        <v>-150</v>
      </c>
      <c r="Y179" s="20">
        <f>Y178*(1+VLookups!$C$57/12)</f>
        <v>-232.17665158028251</v>
      </c>
      <c r="Z179" s="20">
        <f>-E179*VLookups!$J$3</f>
        <v>-554.05850769366555</v>
      </c>
      <c r="AA179" s="19">
        <v>0</v>
      </c>
      <c r="AB179" s="20">
        <f t="shared" si="8"/>
        <v>1510.1456199783975</v>
      </c>
      <c r="AC179" s="20">
        <f t="shared" si="9"/>
        <v>172431.02211139738</v>
      </c>
    </row>
    <row r="180" spans="2:29" x14ac:dyDescent="0.25">
      <c r="B180" s="9">
        <v>176</v>
      </c>
      <c r="C180" s="9">
        <f t="shared" si="10"/>
        <v>37</v>
      </c>
      <c r="D180" s="9">
        <f t="shared" si="11"/>
        <v>8</v>
      </c>
      <c r="E180" s="20">
        <f>E168*(1+VLookups!$C$8)</f>
        <v>13851.462692341638</v>
      </c>
      <c r="F180" s="20">
        <f>-E180*VLookups!$C$10*2</f>
        <v>-831.08776154049826</v>
      </c>
      <c r="G180" s="19">
        <v>0</v>
      </c>
      <c r="H180" s="20">
        <f>(-VLookups!$C$13)*(E180+F180/2)</f>
        <v>-3909.8523741672748</v>
      </c>
      <c r="I180" s="20">
        <f>-PMT(VLookups!$C$16/12,180,-FV(VLookups!$C$16/12,72,,-VLookups!$C$15))</f>
        <v>-1244.1079432345916</v>
      </c>
      <c r="J180" s="20">
        <f>-PMT(VLookups!$C$20/12,180,-FV(VLookups!$C$20/12,24,,-VLookups!$C$19))</f>
        <v>-499.96299892623148</v>
      </c>
      <c r="K180" s="19">
        <v>0</v>
      </c>
      <c r="L180" s="19">
        <v>0</v>
      </c>
      <c r="M180" s="20">
        <f>M179-VLookups!$C$33</f>
        <v>-181</v>
      </c>
      <c r="N180" s="22">
        <v>116</v>
      </c>
      <c r="O180" s="19">
        <v>0</v>
      </c>
      <c r="P180" s="19">
        <v>0</v>
      </c>
      <c r="Q180" s="9" t="s">
        <v>36</v>
      </c>
      <c r="R180" s="19">
        <v>0</v>
      </c>
      <c r="S180" s="20">
        <f>VLookups!$C$50</f>
        <v>-3580.614715990946</v>
      </c>
      <c r="T180" s="19">
        <v>0</v>
      </c>
      <c r="U180" s="9">
        <v>32</v>
      </c>
      <c r="V180" s="21">
        <f>V179-VLookups!$C$54</f>
        <v>-1380</v>
      </c>
      <c r="W180" s="21">
        <f>-VLookups!$C$59</f>
        <v>-200</v>
      </c>
      <c r="X180" s="21">
        <f>-[1]VLookups!$C$62</f>
        <v>-150</v>
      </c>
      <c r="Y180" s="20">
        <f>Y179*(1+VLookups!$C$57/12)</f>
        <v>-232.853833480725</v>
      </c>
      <c r="Z180" s="20">
        <f>-E180*VLookups!$J$3</f>
        <v>-554.05850769366555</v>
      </c>
      <c r="AA180" s="19">
        <v>0</v>
      </c>
      <c r="AB180" s="20">
        <f t="shared" si="8"/>
        <v>1503.4684380779549</v>
      </c>
      <c r="AC180" s="20">
        <f t="shared" si="9"/>
        <v>174221.87558632766</v>
      </c>
    </row>
    <row r="181" spans="2:29" x14ac:dyDescent="0.25">
      <c r="B181" s="9">
        <v>177</v>
      </c>
      <c r="C181" s="9">
        <f t="shared" si="10"/>
        <v>37</v>
      </c>
      <c r="D181" s="9">
        <f t="shared" si="11"/>
        <v>9</v>
      </c>
      <c r="E181" s="20">
        <f>E169*(1+VLookups!$C$8)</f>
        <v>13851.462692341638</v>
      </c>
      <c r="F181" s="20">
        <f>-E181*VLookups!$C$10*2</f>
        <v>-831.08776154049826</v>
      </c>
      <c r="G181" s="19">
        <v>0</v>
      </c>
      <c r="H181" s="20">
        <f>(-VLookups!$C$13)*(E181+F181/2)</f>
        <v>-3909.8523741672748</v>
      </c>
      <c r="I181" s="20">
        <f>-PMT(VLookups!$C$16/12,180,-FV(VLookups!$C$16/12,72,,-VLookups!$C$15))</f>
        <v>-1244.1079432345916</v>
      </c>
      <c r="J181" s="20">
        <f>-PMT(VLookups!$C$20/12,180,-FV(VLookups!$C$20/12,24,,-VLookups!$C$19))</f>
        <v>-499.96299892623148</v>
      </c>
      <c r="K181" s="19">
        <v>0</v>
      </c>
      <c r="L181" s="19">
        <v>0</v>
      </c>
      <c r="M181" s="20">
        <f>M180-VLookups!$C$33</f>
        <v>-182</v>
      </c>
      <c r="N181" s="22">
        <v>117</v>
      </c>
      <c r="O181" s="19">
        <v>0</v>
      </c>
      <c r="P181" s="19">
        <v>0</v>
      </c>
      <c r="Q181" s="9" t="s">
        <v>36</v>
      </c>
      <c r="R181" s="19">
        <v>0</v>
      </c>
      <c r="S181" s="20">
        <f>VLookups!$C$50</f>
        <v>-3580.614715990946</v>
      </c>
      <c r="T181" s="19">
        <v>0</v>
      </c>
      <c r="U181" s="9">
        <v>33</v>
      </c>
      <c r="V181" s="21">
        <f>V180-VLookups!$C$54</f>
        <v>-1385</v>
      </c>
      <c r="W181" s="21">
        <f>-VLookups!$C$59</f>
        <v>-200</v>
      </c>
      <c r="X181" s="21">
        <f>-[1]VLookups!$C$62</f>
        <v>-150</v>
      </c>
      <c r="Y181" s="20">
        <f>Y180*(1+VLookups!$C$57/12)</f>
        <v>-233.53299049504378</v>
      </c>
      <c r="Z181" s="20">
        <f>-E181*VLookups!$J$3</f>
        <v>-554.05850769366555</v>
      </c>
      <c r="AA181" s="19">
        <v>0</v>
      </c>
      <c r="AB181" s="20">
        <f t="shared" si="8"/>
        <v>1496.7892810636363</v>
      </c>
      <c r="AC181" s="20">
        <f t="shared" si="9"/>
        <v>176009.03466003516</v>
      </c>
    </row>
    <row r="182" spans="2:29" x14ac:dyDescent="0.25">
      <c r="B182" s="9">
        <v>178</v>
      </c>
      <c r="C182" s="9">
        <f t="shared" si="10"/>
        <v>37</v>
      </c>
      <c r="D182" s="9">
        <f t="shared" si="11"/>
        <v>10</v>
      </c>
      <c r="E182" s="20">
        <f>E170*(1+VLookups!$C$8)</f>
        <v>13851.462692341638</v>
      </c>
      <c r="F182" s="20">
        <f>-E182*VLookups!$C$10*2</f>
        <v>-831.08776154049826</v>
      </c>
      <c r="G182" s="19">
        <v>0</v>
      </c>
      <c r="H182" s="20">
        <f>(-VLookups!$C$13)*(E182+F182/2)</f>
        <v>-3909.8523741672748</v>
      </c>
      <c r="I182" s="20">
        <f>-PMT(VLookups!$C$16/12,180,-FV(VLookups!$C$16/12,72,,-VLookups!$C$15))</f>
        <v>-1244.1079432345916</v>
      </c>
      <c r="J182" s="20">
        <f>-PMT(VLookups!$C$20/12,180,-FV(VLookups!$C$20/12,24,,-VLookups!$C$19))</f>
        <v>-499.96299892623148</v>
      </c>
      <c r="K182" s="19">
        <v>0</v>
      </c>
      <c r="L182" s="19">
        <v>0</v>
      </c>
      <c r="M182" s="20">
        <f>M181-VLookups!$C$33</f>
        <v>-183</v>
      </c>
      <c r="N182" s="22">
        <v>118</v>
      </c>
      <c r="O182" s="19">
        <v>0</v>
      </c>
      <c r="P182" s="19">
        <v>0</v>
      </c>
      <c r="Q182" s="9" t="s">
        <v>36</v>
      </c>
      <c r="R182" s="19">
        <v>0</v>
      </c>
      <c r="S182" s="20">
        <f>VLookups!$C$50</f>
        <v>-3580.614715990946</v>
      </c>
      <c r="T182" s="19">
        <v>0</v>
      </c>
      <c r="U182" s="9">
        <v>34</v>
      </c>
      <c r="V182" s="21">
        <f>V181-VLookups!$C$54</f>
        <v>-1390</v>
      </c>
      <c r="W182" s="21">
        <f>-VLookups!$C$59</f>
        <v>-200</v>
      </c>
      <c r="X182" s="21">
        <f>-[1]VLookups!$C$62</f>
        <v>-150</v>
      </c>
      <c r="Y182" s="20">
        <f>Y181*(1+VLookups!$C$57/12)</f>
        <v>-234.21412838398766</v>
      </c>
      <c r="Z182" s="20">
        <f>-E182*VLookups!$J$3</f>
        <v>-554.05850769366555</v>
      </c>
      <c r="AA182" s="19">
        <v>0</v>
      </c>
      <c r="AB182" s="20">
        <f t="shared" si="8"/>
        <v>1490.108143174692</v>
      </c>
      <c r="AC182" s="20">
        <f t="shared" si="9"/>
        <v>177792.49119430993</v>
      </c>
    </row>
    <row r="183" spans="2:29" x14ac:dyDescent="0.25">
      <c r="B183" s="9">
        <v>179</v>
      </c>
      <c r="C183" s="9">
        <f t="shared" si="10"/>
        <v>37</v>
      </c>
      <c r="D183" s="9">
        <f t="shared" si="11"/>
        <v>11</v>
      </c>
      <c r="E183" s="20">
        <f>E171*(1+VLookups!$C$8)</f>
        <v>13851.462692341638</v>
      </c>
      <c r="F183" s="20">
        <f>-E183*VLookups!$C$10*2</f>
        <v>-831.08776154049826</v>
      </c>
      <c r="G183" s="19">
        <v>0</v>
      </c>
      <c r="H183" s="20">
        <f>(-VLookups!$C$13)*(E183+F183/2)</f>
        <v>-3909.8523741672748</v>
      </c>
      <c r="I183" s="20">
        <f>-PMT(VLookups!$C$16/12,180,-FV(VLookups!$C$16/12,72,,-VLookups!$C$15))</f>
        <v>-1244.1079432345916</v>
      </c>
      <c r="J183" s="20">
        <f>-PMT(VLookups!$C$20/12,180,-FV(VLookups!$C$20/12,24,,-VLookups!$C$19))</f>
        <v>-499.96299892623148</v>
      </c>
      <c r="K183" s="19">
        <v>0</v>
      </c>
      <c r="L183" s="19">
        <v>0</v>
      </c>
      <c r="M183" s="20">
        <f>M182-VLookups!$C$33</f>
        <v>-184</v>
      </c>
      <c r="N183" s="22">
        <v>119</v>
      </c>
      <c r="O183" s="19">
        <v>0</v>
      </c>
      <c r="P183" s="19">
        <v>0</v>
      </c>
      <c r="Q183" s="9" t="s">
        <v>36</v>
      </c>
      <c r="R183" s="19">
        <v>0</v>
      </c>
      <c r="S183" s="20">
        <f>VLookups!$C$50</f>
        <v>-3580.614715990946</v>
      </c>
      <c r="T183" s="19">
        <v>0</v>
      </c>
      <c r="U183" s="9">
        <v>35</v>
      </c>
      <c r="V183" s="21">
        <f>V182-VLookups!$C$54</f>
        <v>-1395</v>
      </c>
      <c r="W183" s="21">
        <f>-VLookups!$C$59</f>
        <v>-200</v>
      </c>
      <c r="X183" s="21">
        <f>-[1]VLookups!$C$62</f>
        <v>-150</v>
      </c>
      <c r="Y183" s="20">
        <f>Y182*(1+VLookups!$C$57/12)</f>
        <v>-234.89725292510764</v>
      </c>
      <c r="Z183" s="20">
        <f>-E183*VLookups!$J$3</f>
        <v>-554.05850769366555</v>
      </c>
      <c r="AA183" s="19">
        <v>0</v>
      </c>
      <c r="AB183" s="20">
        <f t="shared" si="8"/>
        <v>1483.4250186335721</v>
      </c>
      <c r="AC183" s="20">
        <f t="shared" si="9"/>
        <v>179572.2370316007</v>
      </c>
    </row>
    <row r="184" spans="2:29" x14ac:dyDescent="0.25">
      <c r="B184" s="9">
        <v>180</v>
      </c>
      <c r="C184" s="9">
        <f t="shared" si="10"/>
        <v>38</v>
      </c>
      <c r="D184" s="9">
        <f t="shared" si="11"/>
        <v>0</v>
      </c>
      <c r="E184" s="20">
        <f>E172*(1+VLookups!$C$8)</f>
        <v>14336.263886573593</v>
      </c>
      <c r="F184" s="20">
        <f>-E184*VLookups!$C$10*2</f>
        <v>-860.17583319441553</v>
      </c>
      <c r="G184" s="19">
        <v>0</v>
      </c>
      <c r="H184" s="20">
        <f>(-VLookups!$C$13)*(E184+F184/2)</f>
        <v>-4046.6972072631288</v>
      </c>
      <c r="I184" s="20">
        <f>-PMT(VLookups!$C$16/12,180,-FV(VLookups!$C$16/12,72,,-VLookups!$C$15))</f>
        <v>-1244.1079432345916</v>
      </c>
      <c r="J184" s="20">
        <f>-PMT(VLookups!$C$20/12,180,-FV(VLookups!$C$20/12,24,,-VLookups!$C$19))</f>
        <v>-499.96299892623148</v>
      </c>
      <c r="K184" s="19">
        <v>0</v>
      </c>
      <c r="L184" s="19">
        <v>0</v>
      </c>
      <c r="M184" s="20">
        <f>M183-VLookups!$C$33</f>
        <v>-185</v>
      </c>
      <c r="N184" s="22">
        <v>120</v>
      </c>
      <c r="O184" s="19">
        <v>0</v>
      </c>
      <c r="P184" s="19">
        <v>0</v>
      </c>
      <c r="Q184" s="9" t="s">
        <v>36</v>
      </c>
      <c r="R184" s="19">
        <v>0</v>
      </c>
      <c r="S184" s="20">
        <f>VLookups!$C$50</f>
        <v>-3580.614715990946</v>
      </c>
      <c r="T184" s="19">
        <v>0</v>
      </c>
      <c r="U184" s="9">
        <v>36</v>
      </c>
      <c r="V184" s="21">
        <f>V183-VLookups!$C$54</f>
        <v>-1400</v>
      </c>
      <c r="W184" s="21">
        <f>-VLookups!$C$59</f>
        <v>-200</v>
      </c>
      <c r="X184" s="21">
        <f>-[1]VLookups!$C$62</f>
        <v>-150</v>
      </c>
      <c r="Y184" s="20">
        <f>Y183*(1+VLookups!$C$57/12)</f>
        <v>-235.58236991280586</v>
      </c>
      <c r="Z184" s="20">
        <f>-E184*VLookups!$J$3</f>
        <v>-573.45055546294373</v>
      </c>
      <c r="AA184" s="19">
        <v>0</v>
      </c>
      <c r="AB184" s="20">
        <f t="shared" si="8"/>
        <v>1790.7601791857378</v>
      </c>
      <c r="AC184" s="20">
        <f t="shared" si="9"/>
        <v>181662.28427250579</v>
      </c>
    </row>
    <row r="185" spans="2:29" x14ac:dyDescent="0.25">
      <c r="B185" s="9">
        <v>181</v>
      </c>
      <c r="C185" s="9">
        <f t="shared" si="10"/>
        <v>38</v>
      </c>
      <c r="D185" s="9">
        <f t="shared" si="11"/>
        <v>1</v>
      </c>
      <c r="E185" s="20">
        <f>E173*(1+VLookups!$C$8)</f>
        <v>14336.263886573593</v>
      </c>
      <c r="F185" s="20">
        <f>-E185*VLookups!$C$10*2</f>
        <v>-860.17583319441553</v>
      </c>
      <c r="G185" s="19">
        <v>0</v>
      </c>
      <c r="H185" s="20">
        <f>(-VLookups!$C$13)*(E185+F185/2)</f>
        <v>-4046.6972072631288</v>
      </c>
      <c r="I185" s="20">
        <f>-PMT(VLookups!$C$16/12,180,-FV(VLookups!$C$16/12,72,,-VLookups!$C$15))</f>
        <v>-1244.1079432345916</v>
      </c>
      <c r="J185" s="20">
        <f>-PMT(VLookups!$C$20/12,180,-FV(VLookups!$C$20/12,24,,-VLookups!$C$19))</f>
        <v>-499.96299892623148</v>
      </c>
      <c r="K185" s="19">
        <v>0</v>
      </c>
      <c r="L185" s="19">
        <v>0</v>
      </c>
      <c r="M185" s="20">
        <f>M184-VLookups!$C$33</f>
        <v>-186</v>
      </c>
      <c r="N185" s="22">
        <v>121</v>
      </c>
      <c r="O185" s="19">
        <v>0</v>
      </c>
      <c r="P185" s="19">
        <v>0</v>
      </c>
      <c r="Q185" s="9" t="s">
        <v>36</v>
      </c>
      <c r="R185" s="19">
        <v>0</v>
      </c>
      <c r="S185" s="20">
        <f>VLookups!$C$50</f>
        <v>-3580.614715990946</v>
      </c>
      <c r="T185" s="19">
        <v>0</v>
      </c>
      <c r="U185" s="9">
        <v>37</v>
      </c>
      <c r="V185" s="21">
        <f>V184-VLookups!$C$54</f>
        <v>-1405</v>
      </c>
      <c r="W185" s="21">
        <f>-VLookups!$C$59</f>
        <v>-200</v>
      </c>
      <c r="X185" s="21">
        <f>-[1]VLookups!$C$62</f>
        <v>-150</v>
      </c>
      <c r="Y185" s="20">
        <f>Y184*(1+VLookups!$C$57/12)</f>
        <v>-236.26948515838487</v>
      </c>
      <c r="Z185" s="20">
        <f>-E185*VLookups!$J$3</f>
        <v>-573.45055546294373</v>
      </c>
      <c r="AA185" s="19">
        <v>0</v>
      </c>
      <c r="AB185" s="20">
        <f t="shared" si="8"/>
        <v>1784.073063940159</v>
      </c>
      <c r="AC185" s="20">
        <f t="shared" si="9"/>
        <v>183749.12781023345</v>
      </c>
    </row>
    <row r="186" spans="2:29" x14ac:dyDescent="0.25">
      <c r="B186" s="9">
        <v>182</v>
      </c>
      <c r="C186" s="9">
        <f t="shared" si="10"/>
        <v>38</v>
      </c>
      <c r="D186" s="9">
        <f t="shared" si="11"/>
        <v>2</v>
      </c>
      <c r="E186" s="20">
        <f>E174*(1+VLookups!$C$8)</f>
        <v>14336.263886573593</v>
      </c>
      <c r="F186" s="20">
        <f>-E186*VLookups!$C$10*2</f>
        <v>-860.17583319441553</v>
      </c>
      <c r="G186" s="19">
        <v>0</v>
      </c>
      <c r="H186" s="20">
        <f>(-VLookups!$C$13)*(E186+F186/2)</f>
        <v>-4046.6972072631288</v>
      </c>
      <c r="I186" s="20">
        <f>-PMT(VLookups!$C$16/12,180,-FV(VLookups!$C$16/12,72,,-VLookups!$C$15))</f>
        <v>-1244.1079432345916</v>
      </c>
      <c r="J186" s="20">
        <f>-PMT(VLookups!$C$20/12,180,-FV(VLookups!$C$20/12,24,,-VLookups!$C$19))</f>
        <v>-499.96299892623148</v>
      </c>
      <c r="K186" s="19">
        <v>0</v>
      </c>
      <c r="L186" s="19">
        <v>0</v>
      </c>
      <c r="M186" s="20">
        <f>M185-VLookups!$C$33</f>
        <v>-187</v>
      </c>
      <c r="N186" s="22">
        <v>122</v>
      </c>
      <c r="O186" s="19">
        <v>0</v>
      </c>
      <c r="P186" s="19">
        <v>0</v>
      </c>
      <c r="Q186" s="9" t="s">
        <v>36</v>
      </c>
      <c r="R186" s="19">
        <v>0</v>
      </c>
      <c r="S186" s="20">
        <f>VLookups!$C$50</f>
        <v>-3580.614715990946</v>
      </c>
      <c r="T186" s="19">
        <v>0</v>
      </c>
      <c r="U186" s="9">
        <v>38</v>
      </c>
      <c r="V186" s="21">
        <f>V185-VLookups!$C$54</f>
        <v>-1410</v>
      </c>
      <c r="W186" s="21">
        <f>-VLookups!$C$59</f>
        <v>-200</v>
      </c>
      <c r="X186" s="21">
        <f>-[1]VLookups!$C$62</f>
        <v>-150</v>
      </c>
      <c r="Y186" s="20">
        <f>Y185*(1+VLookups!$C$57/12)</f>
        <v>-236.95860449009683</v>
      </c>
      <c r="Z186" s="20">
        <f>-E186*VLookups!$J$3</f>
        <v>-573.45055546294373</v>
      </c>
      <c r="AA186" s="19">
        <v>0</v>
      </c>
      <c r="AB186" s="20">
        <f t="shared" si="8"/>
        <v>1777.3839446084467</v>
      </c>
      <c r="AC186" s="20">
        <f t="shared" si="9"/>
        <v>185832.76030119229</v>
      </c>
    </row>
    <row r="187" spans="2:29" x14ac:dyDescent="0.25">
      <c r="B187" s="9">
        <v>183</v>
      </c>
      <c r="C187" s="9">
        <f t="shared" si="10"/>
        <v>38</v>
      </c>
      <c r="D187" s="9">
        <f t="shared" si="11"/>
        <v>3</v>
      </c>
      <c r="E187" s="20">
        <f>E175*(1+VLookups!$C$8)</f>
        <v>14336.263886573593</v>
      </c>
      <c r="F187" s="20">
        <f>-E187*VLookups!$C$10*2</f>
        <v>-860.17583319441553</v>
      </c>
      <c r="G187" s="19">
        <v>0</v>
      </c>
      <c r="H187" s="20">
        <f>(-VLookups!$C$13)*(E187+F187/2)</f>
        <v>-4046.6972072631288</v>
      </c>
      <c r="I187" s="20">
        <f>-PMT(VLookups!$C$16/12,180,-FV(VLookups!$C$16/12,72,,-VLookups!$C$15))</f>
        <v>-1244.1079432345916</v>
      </c>
      <c r="J187" s="20">
        <f>-PMT(VLookups!$C$20/12,180,-FV(VLookups!$C$20/12,24,,-VLookups!$C$19))</f>
        <v>-499.96299892623148</v>
      </c>
      <c r="K187" s="19">
        <v>0</v>
      </c>
      <c r="L187" s="19">
        <v>0</v>
      </c>
      <c r="M187" s="20">
        <f>M186-VLookups!$C$33</f>
        <v>-188</v>
      </c>
      <c r="N187" s="22">
        <v>123</v>
      </c>
      <c r="O187" s="19">
        <v>0</v>
      </c>
      <c r="P187" s="19">
        <v>0</v>
      </c>
      <c r="Q187" s="9" t="s">
        <v>36</v>
      </c>
      <c r="R187" s="19">
        <v>0</v>
      </c>
      <c r="S187" s="20">
        <f>VLookups!$C$50</f>
        <v>-3580.614715990946</v>
      </c>
      <c r="T187" s="19">
        <v>0</v>
      </c>
      <c r="U187" s="9">
        <v>39</v>
      </c>
      <c r="V187" s="21">
        <f>V186-VLookups!$C$54</f>
        <v>-1415</v>
      </c>
      <c r="W187" s="21">
        <f>-VLookups!$C$59</f>
        <v>-200</v>
      </c>
      <c r="X187" s="21">
        <f>-[1]VLookups!$C$62</f>
        <v>-150</v>
      </c>
      <c r="Y187" s="20">
        <f>Y186*(1+VLookups!$C$57/12)</f>
        <v>-237.64973375319295</v>
      </c>
      <c r="Z187" s="20">
        <f>-E187*VLookups!$J$3</f>
        <v>-573.45055546294373</v>
      </c>
      <c r="AA187" s="19">
        <v>0</v>
      </c>
      <c r="AB187" s="20">
        <f t="shared" si="8"/>
        <v>1770.6928153453509</v>
      </c>
      <c r="AC187" s="20">
        <f t="shared" si="9"/>
        <v>187913.17438370633</v>
      </c>
    </row>
    <row r="188" spans="2:29" x14ac:dyDescent="0.25">
      <c r="B188" s="9">
        <v>184</v>
      </c>
      <c r="C188" s="9">
        <f t="shared" si="10"/>
        <v>38</v>
      </c>
      <c r="D188" s="9">
        <f t="shared" si="11"/>
        <v>4</v>
      </c>
      <c r="E188" s="20">
        <f>E176*(1+VLookups!$C$8)</f>
        <v>14336.263886573593</v>
      </c>
      <c r="F188" s="20">
        <f>-E188*VLookups!$C$10*2</f>
        <v>-860.17583319441553</v>
      </c>
      <c r="G188" s="19">
        <v>0</v>
      </c>
      <c r="H188" s="20">
        <f>(-VLookups!$C$13)*(E188+F188/2)</f>
        <v>-4046.6972072631288</v>
      </c>
      <c r="I188" s="20">
        <f>-PMT(VLookups!$C$16/12,180,-FV(VLookups!$C$16/12,72,,-VLookups!$C$15))</f>
        <v>-1244.1079432345916</v>
      </c>
      <c r="J188" s="20">
        <f>-PMT(VLookups!$C$20/12,180,-FV(VLookups!$C$20/12,24,,-VLookups!$C$19))</f>
        <v>-499.96299892623148</v>
      </c>
      <c r="K188" s="19">
        <v>0</v>
      </c>
      <c r="L188" s="19">
        <v>0</v>
      </c>
      <c r="M188" s="20">
        <f>M187-VLookups!$C$33</f>
        <v>-189</v>
      </c>
      <c r="N188" s="22">
        <v>124</v>
      </c>
      <c r="O188" s="19">
        <v>0</v>
      </c>
      <c r="P188" s="19">
        <v>0</v>
      </c>
      <c r="Q188" s="9" t="s">
        <v>36</v>
      </c>
      <c r="R188" s="19">
        <v>0</v>
      </c>
      <c r="S188" s="20">
        <f>VLookups!$C$50</f>
        <v>-3580.614715990946</v>
      </c>
      <c r="T188" s="19">
        <v>0</v>
      </c>
      <c r="U188" s="9">
        <v>40</v>
      </c>
      <c r="V188" s="21">
        <f>V187-VLookups!$C$54</f>
        <v>-1420</v>
      </c>
      <c r="W188" s="21">
        <f>-VLookups!$C$59</f>
        <v>-200</v>
      </c>
      <c r="X188" s="21">
        <f>-[1]VLookups!$C$62</f>
        <v>-150</v>
      </c>
      <c r="Y188" s="20">
        <f>Y187*(1+VLookups!$C$57/12)</f>
        <v>-238.34287880997309</v>
      </c>
      <c r="Z188" s="20">
        <f>-E188*VLookups!$J$3</f>
        <v>-573.45055546294373</v>
      </c>
      <c r="AA188" s="19">
        <v>0</v>
      </c>
      <c r="AB188" s="20">
        <f t="shared" si="8"/>
        <v>1763.9996702885705</v>
      </c>
      <c r="AC188" s="20">
        <f t="shared" si="9"/>
        <v>189990.36267796776</v>
      </c>
    </row>
    <row r="189" spans="2:29" x14ac:dyDescent="0.25">
      <c r="B189" s="9">
        <v>185</v>
      </c>
      <c r="C189" s="9">
        <f t="shared" si="10"/>
        <v>38</v>
      </c>
      <c r="D189" s="9">
        <f t="shared" si="11"/>
        <v>5</v>
      </c>
      <c r="E189" s="20">
        <f>E177*(1+VLookups!$C$8)</f>
        <v>14336.263886573593</v>
      </c>
      <c r="F189" s="20">
        <f>-E189*VLookups!$C$10*2</f>
        <v>-860.17583319441553</v>
      </c>
      <c r="G189" s="19">
        <v>0</v>
      </c>
      <c r="H189" s="20">
        <f>(-VLookups!$C$13)*(E189+F189/2)</f>
        <v>-4046.6972072631288</v>
      </c>
      <c r="I189" s="20">
        <f>-PMT(VLookups!$C$16/12,180,-FV(VLookups!$C$16/12,72,,-VLookups!$C$15))</f>
        <v>-1244.1079432345916</v>
      </c>
      <c r="J189" s="20">
        <f>-PMT(VLookups!$C$20/12,180,-FV(VLookups!$C$20/12,24,,-VLookups!$C$19))</f>
        <v>-499.96299892623148</v>
      </c>
      <c r="K189" s="19">
        <v>0</v>
      </c>
      <c r="L189" s="19">
        <v>0</v>
      </c>
      <c r="M189" s="20">
        <f>M188-VLookups!$C$33</f>
        <v>-190</v>
      </c>
      <c r="N189" s="22">
        <v>125</v>
      </c>
      <c r="O189" s="19">
        <v>0</v>
      </c>
      <c r="P189" s="19">
        <v>0</v>
      </c>
      <c r="Q189" s="9" t="s">
        <v>36</v>
      </c>
      <c r="R189" s="19">
        <v>0</v>
      </c>
      <c r="S189" s="20">
        <f>VLookups!$C$50</f>
        <v>-3580.614715990946</v>
      </c>
      <c r="T189" s="19">
        <v>0</v>
      </c>
      <c r="U189" s="9">
        <v>41</v>
      </c>
      <c r="V189" s="21">
        <f>V188-VLookups!$C$54</f>
        <v>-1425</v>
      </c>
      <c r="W189" s="21">
        <f>-VLookups!$C$59</f>
        <v>-200</v>
      </c>
      <c r="X189" s="21">
        <f>-[1]VLookups!$C$62</f>
        <v>-150</v>
      </c>
      <c r="Y189" s="20">
        <f>Y188*(1+VLookups!$C$57/12)</f>
        <v>-239.03804553983551</v>
      </c>
      <c r="Z189" s="20">
        <f>-E189*VLookups!$J$3</f>
        <v>-573.45055546294373</v>
      </c>
      <c r="AA189" s="19">
        <v>0</v>
      </c>
      <c r="AB189" s="20">
        <f t="shared" si="8"/>
        <v>1757.3045035587083</v>
      </c>
      <c r="AC189" s="20">
        <f t="shared" si="9"/>
        <v>192064.31778598976</v>
      </c>
    </row>
    <row r="190" spans="2:29" x14ac:dyDescent="0.25">
      <c r="B190" s="9">
        <v>186</v>
      </c>
      <c r="C190" s="9">
        <f t="shared" si="10"/>
        <v>38</v>
      </c>
      <c r="D190" s="9">
        <f t="shared" si="11"/>
        <v>6</v>
      </c>
      <c r="E190" s="20">
        <f>E178*(1+VLookups!$C$8)</f>
        <v>14336.263886573593</v>
      </c>
      <c r="F190" s="20">
        <f>-E190*VLookups!$C$10*2</f>
        <v>-860.17583319441553</v>
      </c>
      <c r="G190" s="19">
        <v>0</v>
      </c>
      <c r="H190" s="20">
        <f>(-VLookups!$C$13)*(E190+F190/2)</f>
        <v>-4046.6972072631288</v>
      </c>
      <c r="I190" s="20">
        <f>-PMT(VLookups!$C$16/12,180,-FV(VLookups!$C$16/12,72,,-VLookups!$C$15))</f>
        <v>-1244.1079432345916</v>
      </c>
      <c r="J190" s="20">
        <f>-PMT(VLookups!$C$20/12,180,-FV(VLookups!$C$20/12,24,,-VLookups!$C$19))</f>
        <v>-499.96299892623148</v>
      </c>
      <c r="K190" s="19">
        <v>0</v>
      </c>
      <c r="L190" s="19">
        <v>0</v>
      </c>
      <c r="M190" s="20">
        <f>M189-VLookups!$C$33</f>
        <v>-191</v>
      </c>
      <c r="N190" s="22">
        <v>126</v>
      </c>
      <c r="O190" s="19">
        <v>0</v>
      </c>
      <c r="P190" s="19">
        <v>0</v>
      </c>
      <c r="Q190" s="9" t="s">
        <v>36</v>
      </c>
      <c r="R190" s="19">
        <v>0</v>
      </c>
      <c r="S190" s="20">
        <f>VLookups!$C$50</f>
        <v>-3580.614715990946</v>
      </c>
      <c r="T190" s="19">
        <v>0</v>
      </c>
      <c r="U190" s="9">
        <v>42</v>
      </c>
      <c r="V190" s="21">
        <f>V189-VLookups!$C$54</f>
        <v>-1430</v>
      </c>
      <c r="W190" s="21">
        <f>-VLookups!$C$59</f>
        <v>-200</v>
      </c>
      <c r="X190" s="21">
        <f>-[1]VLookups!$C$62</f>
        <v>-150</v>
      </c>
      <c r="Y190" s="20">
        <f>Y189*(1+VLookups!$C$57/12)</f>
        <v>-239.73523983932671</v>
      </c>
      <c r="Z190" s="20">
        <f>-E190*VLookups!$J$3</f>
        <v>-573.45055546294373</v>
      </c>
      <c r="AA190" s="19">
        <v>0</v>
      </c>
      <c r="AB190" s="20">
        <f t="shared" si="8"/>
        <v>1750.6073092592169</v>
      </c>
      <c r="AC190" s="20">
        <f t="shared" si="9"/>
        <v>194135.03229155895</v>
      </c>
    </row>
    <row r="191" spans="2:29" x14ac:dyDescent="0.25">
      <c r="B191" s="9">
        <v>187</v>
      </c>
      <c r="C191" s="9">
        <f t="shared" si="10"/>
        <v>38</v>
      </c>
      <c r="D191" s="9">
        <f t="shared" si="11"/>
        <v>7</v>
      </c>
      <c r="E191" s="20">
        <f>E179*(1+VLookups!$C$8)</f>
        <v>14336.263886573593</v>
      </c>
      <c r="F191" s="20">
        <f>-E191*VLookups!$C$10*2</f>
        <v>-860.17583319441553</v>
      </c>
      <c r="G191" s="19">
        <v>0</v>
      </c>
      <c r="H191" s="20">
        <f>(-VLookups!$C$13)*(E191+F191/2)</f>
        <v>-4046.6972072631288</v>
      </c>
      <c r="I191" s="20">
        <f>-PMT(VLookups!$C$16/12,180,-FV(VLookups!$C$16/12,72,,-VLookups!$C$15))</f>
        <v>-1244.1079432345916</v>
      </c>
      <c r="J191" s="20">
        <f>-PMT(VLookups!$C$20/12,180,-FV(VLookups!$C$20/12,24,,-VLookups!$C$19))</f>
        <v>-499.96299892623148</v>
      </c>
      <c r="K191" s="19">
        <v>0</v>
      </c>
      <c r="L191" s="19">
        <v>0</v>
      </c>
      <c r="M191" s="20">
        <f>M190-VLookups!$C$33</f>
        <v>-192</v>
      </c>
      <c r="N191" s="22">
        <v>127</v>
      </c>
      <c r="O191" s="19">
        <v>0</v>
      </c>
      <c r="P191" s="19">
        <v>0</v>
      </c>
      <c r="Q191" s="9" t="s">
        <v>36</v>
      </c>
      <c r="R191" s="19">
        <v>0</v>
      </c>
      <c r="S191" s="20">
        <f>VLookups!$C$50</f>
        <v>-3580.614715990946</v>
      </c>
      <c r="T191" s="19">
        <v>0</v>
      </c>
      <c r="U191" s="9">
        <v>43</v>
      </c>
      <c r="V191" s="21">
        <f>V190-VLookups!$C$54</f>
        <v>-1435</v>
      </c>
      <c r="W191" s="21">
        <f>-VLookups!$C$59</f>
        <v>-200</v>
      </c>
      <c r="X191" s="21">
        <f>-[1]VLookups!$C$62</f>
        <v>-150</v>
      </c>
      <c r="Y191" s="20">
        <f>Y190*(1+VLookups!$C$57/12)</f>
        <v>-240.43446762219142</v>
      </c>
      <c r="Z191" s="20">
        <f>-E191*VLookups!$J$3</f>
        <v>-573.45055546294373</v>
      </c>
      <c r="AA191" s="19">
        <v>0</v>
      </c>
      <c r="AB191" s="20">
        <f t="shared" si="8"/>
        <v>1743.9080814763524</v>
      </c>
      <c r="AC191" s="20">
        <f t="shared" si="9"/>
        <v>196202.49876018791</v>
      </c>
    </row>
    <row r="192" spans="2:29" x14ac:dyDescent="0.25">
      <c r="B192" s="9">
        <v>188</v>
      </c>
      <c r="C192" s="9">
        <f t="shared" si="10"/>
        <v>38</v>
      </c>
      <c r="D192" s="9">
        <f t="shared" si="11"/>
        <v>8</v>
      </c>
      <c r="E192" s="20">
        <f>E180*(1+VLookups!$C$8)</f>
        <v>14336.263886573593</v>
      </c>
      <c r="F192" s="20">
        <f>-E192*VLookups!$C$10*2</f>
        <v>-860.17583319441553</v>
      </c>
      <c r="G192" s="19">
        <v>0</v>
      </c>
      <c r="H192" s="20">
        <f>(-VLookups!$C$13)*(E192+F192/2)</f>
        <v>-4046.6972072631288</v>
      </c>
      <c r="I192" s="20">
        <f>-PMT(VLookups!$C$16/12,180,-FV(VLookups!$C$16/12,72,,-VLookups!$C$15))</f>
        <v>-1244.1079432345916</v>
      </c>
      <c r="J192" s="20">
        <f>-PMT(VLookups!$C$20/12,180,-FV(VLookups!$C$20/12,24,,-VLookups!$C$19))</f>
        <v>-499.96299892623148</v>
      </c>
      <c r="K192" s="19">
        <v>0</v>
      </c>
      <c r="L192" s="19">
        <v>0</v>
      </c>
      <c r="M192" s="20">
        <f>M191-VLookups!$C$33</f>
        <v>-193</v>
      </c>
      <c r="N192" s="22">
        <v>128</v>
      </c>
      <c r="O192" s="19">
        <v>0</v>
      </c>
      <c r="P192" s="19">
        <v>0</v>
      </c>
      <c r="Q192" s="9" t="s">
        <v>36</v>
      </c>
      <c r="R192" s="19">
        <v>0</v>
      </c>
      <c r="S192" s="20">
        <f>VLookups!$C$50</f>
        <v>-3580.614715990946</v>
      </c>
      <c r="T192" s="19">
        <v>0</v>
      </c>
      <c r="U192" s="9">
        <v>44</v>
      </c>
      <c r="V192" s="21">
        <f>V191-VLookups!$C$54</f>
        <v>-1440</v>
      </c>
      <c r="W192" s="21">
        <f>-VLookups!$C$59</f>
        <v>-200</v>
      </c>
      <c r="X192" s="21">
        <f>-[1]VLookups!$C$62</f>
        <v>-150</v>
      </c>
      <c r="Y192" s="20">
        <f>Y191*(1+VLookups!$C$57/12)</f>
        <v>-241.13573481942282</v>
      </c>
      <c r="Z192" s="20">
        <f>-E192*VLookups!$J$3</f>
        <v>-573.45055546294373</v>
      </c>
      <c r="AA192" s="19">
        <v>0</v>
      </c>
      <c r="AB192" s="20">
        <f t="shared" si="8"/>
        <v>1737.2068142791209</v>
      </c>
      <c r="AC192" s="20">
        <f t="shared" si="9"/>
        <v>198266.70973906733</v>
      </c>
    </row>
    <row r="193" spans="2:29" x14ac:dyDescent="0.25">
      <c r="B193" s="9">
        <v>189</v>
      </c>
      <c r="C193" s="9">
        <f t="shared" si="10"/>
        <v>38</v>
      </c>
      <c r="D193" s="9">
        <f t="shared" si="11"/>
        <v>9</v>
      </c>
      <c r="E193" s="20">
        <f>E181*(1+VLookups!$C$8)</f>
        <v>14336.263886573593</v>
      </c>
      <c r="F193" s="20">
        <f>-E193*VLookups!$C$10*2</f>
        <v>-860.17583319441553</v>
      </c>
      <c r="G193" s="19">
        <v>0</v>
      </c>
      <c r="H193" s="20">
        <f>(-VLookups!$C$13)*(E193+F193/2)</f>
        <v>-4046.6972072631288</v>
      </c>
      <c r="I193" s="20">
        <f>-PMT(VLookups!$C$16/12,180,-FV(VLookups!$C$16/12,72,,-VLookups!$C$15))</f>
        <v>-1244.1079432345916</v>
      </c>
      <c r="J193" s="20">
        <f>-PMT(VLookups!$C$20/12,180,-FV(VLookups!$C$20/12,24,,-VLookups!$C$19))</f>
        <v>-499.96299892623148</v>
      </c>
      <c r="K193" s="19">
        <v>0</v>
      </c>
      <c r="L193" s="19">
        <v>0</v>
      </c>
      <c r="M193" s="20">
        <f>M192-VLookups!$C$33</f>
        <v>-194</v>
      </c>
      <c r="N193" s="22">
        <v>129</v>
      </c>
      <c r="O193" s="19">
        <v>0</v>
      </c>
      <c r="P193" s="19">
        <v>0</v>
      </c>
      <c r="Q193" s="9" t="s">
        <v>36</v>
      </c>
      <c r="R193" s="19">
        <v>0</v>
      </c>
      <c r="S193" s="20">
        <f>VLookups!$C$50</f>
        <v>-3580.614715990946</v>
      </c>
      <c r="T193" s="19">
        <v>0</v>
      </c>
      <c r="U193" s="9">
        <v>45</v>
      </c>
      <c r="V193" s="21">
        <f>V192-VLookups!$C$54</f>
        <v>-1445</v>
      </c>
      <c r="W193" s="21">
        <f>-VLookups!$C$59</f>
        <v>-200</v>
      </c>
      <c r="X193" s="21">
        <f>-[1]VLookups!$C$62</f>
        <v>-150</v>
      </c>
      <c r="Y193" s="20">
        <f>Y192*(1+VLookups!$C$57/12)</f>
        <v>-241.8390473793128</v>
      </c>
      <c r="Z193" s="20">
        <f>-E193*VLookups!$J$3</f>
        <v>-573.45055546294373</v>
      </c>
      <c r="AA193" s="19">
        <v>0</v>
      </c>
      <c r="AB193" s="20">
        <f t="shared" si="8"/>
        <v>1730.5035017192308</v>
      </c>
      <c r="AC193" s="20">
        <f t="shared" si="9"/>
        <v>200327.65775701837</v>
      </c>
    </row>
    <row r="194" spans="2:29" x14ac:dyDescent="0.25">
      <c r="B194" s="9">
        <v>190</v>
      </c>
      <c r="C194" s="9">
        <f t="shared" si="10"/>
        <v>38</v>
      </c>
      <c r="D194" s="9">
        <f t="shared" si="11"/>
        <v>10</v>
      </c>
      <c r="E194" s="20">
        <f>E182*(1+VLookups!$C$8)</f>
        <v>14336.263886573593</v>
      </c>
      <c r="F194" s="20">
        <f>-E194*VLookups!$C$10*2</f>
        <v>-860.17583319441553</v>
      </c>
      <c r="G194" s="19">
        <v>0</v>
      </c>
      <c r="H194" s="20">
        <f>(-VLookups!$C$13)*(E194+F194/2)</f>
        <v>-4046.6972072631288</v>
      </c>
      <c r="I194" s="20">
        <f>-PMT(VLookups!$C$16/12,180,-FV(VLookups!$C$16/12,72,,-VLookups!$C$15))</f>
        <v>-1244.1079432345916</v>
      </c>
      <c r="J194" s="20">
        <f>-PMT(VLookups!$C$20/12,180,-FV(VLookups!$C$20/12,24,,-VLookups!$C$19))</f>
        <v>-499.96299892623148</v>
      </c>
      <c r="K194" s="19">
        <v>0</v>
      </c>
      <c r="L194" s="19">
        <v>0</v>
      </c>
      <c r="M194" s="20">
        <f>M193-VLookups!$C$33</f>
        <v>-195</v>
      </c>
      <c r="N194" s="22">
        <v>130</v>
      </c>
      <c r="O194" s="19">
        <v>0</v>
      </c>
      <c r="P194" s="19">
        <v>0</v>
      </c>
      <c r="Q194" s="9" t="s">
        <v>36</v>
      </c>
      <c r="R194" s="19">
        <v>0</v>
      </c>
      <c r="S194" s="20">
        <f>VLookups!$C$50</f>
        <v>-3580.614715990946</v>
      </c>
      <c r="T194" s="19">
        <v>0</v>
      </c>
      <c r="U194" s="9">
        <v>46</v>
      </c>
      <c r="V194" s="21">
        <f>V193-VLookups!$C$54</f>
        <v>-1450</v>
      </c>
      <c r="W194" s="21">
        <f>-VLookups!$C$59</f>
        <v>-200</v>
      </c>
      <c r="X194" s="21">
        <f>-[1]VLookups!$C$62</f>
        <v>-150</v>
      </c>
      <c r="Y194" s="20">
        <f>Y193*(1+VLookups!$C$57/12)</f>
        <v>-242.54441126750245</v>
      </c>
      <c r="Z194" s="20">
        <f>-E194*VLookups!$J$3</f>
        <v>-573.45055546294373</v>
      </c>
      <c r="AA194" s="19">
        <v>0</v>
      </c>
      <c r="AB194" s="20">
        <f t="shared" si="8"/>
        <v>1723.7981378310415</v>
      </c>
      <c r="AC194" s="20">
        <f t="shared" si="9"/>
        <v>202385.33532444446</v>
      </c>
    </row>
    <row r="195" spans="2:29" x14ac:dyDescent="0.25">
      <c r="B195" s="9">
        <v>191</v>
      </c>
      <c r="C195" s="9">
        <f t="shared" si="10"/>
        <v>38</v>
      </c>
      <c r="D195" s="9">
        <f t="shared" si="11"/>
        <v>11</v>
      </c>
      <c r="E195" s="20">
        <f>E183*(1+VLookups!$C$8)</f>
        <v>14336.263886573593</v>
      </c>
      <c r="F195" s="20">
        <f>-E195*VLookups!$C$10*2</f>
        <v>-860.17583319441553</v>
      </c>
      <c r="G195" s="19">
        <v>0</v>
      </c>
      <c r="H195" s="20">
        <f>(-VLookups!$C$13)*(E195+F195/2)</f>
        <v>-4046.6972072631288</v>
      </c>
      <c r="I195" s="20">
        <f>-PMT(VLookups!$C$16/12,180,-FV(VLookups!$C$16/12,72,,-VLookups!$C$15))</f>
        <v>-1244.1079432345916</v>
      </c>
      <c r="J195" s="20">
        <f>-PMT(VLookups!$C$20/12,180,-FV(VLookups!$C$20/12,24,,-VLookups!$C$19))</f>
        <v>-499.96299892623148</v>
      </c>
      <c r="K195" s="19">
        <v>0</v>
      </c>
      <c r="L195" s="19">
        <v>0</v>
      </c>
      <c r="M195" s="20">
        <f>M194-VLookups!$C$33</f>
        <v>-196</v>
      </c>
      <c r="N195" s="22">
        <v>131</v>
      </c>
      <c r="O195" s="19">
        <v>0</v>
      </c>
      <c r="P195" s="19">
        <v>0</v>
      </c>
      <c r="Q195" s="9" t="s">
        <v>36</v>
      </c>
      <c r="R195" s="19">
        <v>0</v>
      </c>
      <c r="S195" s="20">
        <f>VLookups!$C$50</f>
        <v>-3580.614715990946</v>
      </c>
      <c r="T195" s="19">
        <v>0</v>
      </c>
      <c r="U195" s="9">
        <v>47</v>
      </c>
      <c r="V195" s="21">
        <f>V194-VLookups!$C$54</f>
        <v>-1455</v>
      </c>
      <c r="W195" s="21">
        <f>-VLookups!$C$59</f>
        <v>-200</v>
      </c>
      <c r="X195" s="21">
        <f>-[1]VLookups!$C$62</f>
        <v>-150</v>
      </c>
      <c r="Y195" s="20">
        <f>Y194*(1+VLookups!$C$57/12)</f>
        <v>-243.25183246703267</v>
      </c>
      <c r="Z195" s="20">
        <f>-E195*VLookups!$J$3</f>
        <v>-573.45055546294373</v>
      </c>
      <c r="AA195" s="19">
        <v>0</v>
      </c>
      <c r="AB195" s="20">
        <f t="shared" si="8"/>
        <v>1717.090716631511</v>
      </c>
      <c r="AC195" s="20">
        <f t="shared" si="9"/>
        <v>204439.73493328338</v>
      </c>
    </row>
    <row r="196" spans="2:29" x14ac:dyDescent="0.25">
      <c r="B196" s="9">
        <v>192</v>
      </c>
      <c r="C196" s="9">
        <f t="shared" si="10"/>
        <v>39</v>
      </c>
      <c r="D196" s="9">
        <f t="shared" si="11"/>
        <v>0</v>
      </c>
      <c r="E196" s="20">
        <f>E184*(1+VLookups!$C$8)</f>
        <v>14838.033122603669</v>
      </c>
      <c r="F196" s="20">
        <f>-E196*VLookups!$C$10*2</f>
        <v>-890.28198735622004</v>
      </c>
      <c r="G196" s="19">
        <v>0</v>
      </c>
      <c r="H196" s="20">
        <f>(-VLookups!$C$13)*(E196+F196/2)</f>
        <v>-4188.3316095173386</v>
      </c>
      <c r="I196" s="20">
        <f>-PMT(VLookups!$C$16/12,180,-FV(VLookups!$C$16/12,72,,-VLookups!$C$15))</f>
        <v>-1244.1079432345916</v>
      </c>
      <c r="J196" s="20">
        <f>-PMT(VLookups!$C$20/12,180,-FV(VLookups!$C$20/12,24,,-VLookups!$C$19))</f>
        <v>-499.96299892623148</v>
      </c>
      <c r="K196" s="19">
        <v>0</v>
      </c>
      <c r="L196" s="19">
        <v>0</v>
      </c>
      <c r="M196" s="20">
        <f>M195-VLookups!$C$33</f>
        <v>-197</v>
      </c>
      <c r="N196" s="22">
        <v>132</v>
      </c>
      <c r="O196" s="19">
        <v>0</v>
      </c>
      <c r="P196" s="19">
        <v>0</v>
      </c>
      <c r="Q196" s="9" t="s">
        <v>36</v>
      </c>
      <c r="R196" s="19">
        <v>0</v>
      </c>
      <c r="S196" s="20">
        <f>VLookups!$C$50</f>
        <v>-3580.614715990946</v>
      </c>
      <c r="T196" s="19">
        <v>0</v>
      </c>
      <c r="U196" s="9">
        <v>48</v>
      </c>
      <c r="V196" s="21">
        <f>V195-VLookups!$C$54</f>
        <v>-1460</v>
      </c>
      <c r="W196" s="21">
        <f>-VLookups!$C$59</f>
        <v>-200</v>
      </c>
      <c r="X196" s="21">
        <f>-[1]VLookups!$C$62</f>
        <v>-150</v>
      </c>
      <c r="Y196" s="20">
        <f>Y195*(1+VLookups!$C$57/12)</f>
        <v>-243.96131697839485</v>
      </c>
      <c r="Z196" s="20">
        <f>-E196*VLookups!$J$3</f>
        <v>-593.52132490414681</v>
      </c>
      <c r="AA196" s="19">
        <v>0</v>
      </c>
      <c r="AB196" s="20">
        <f t="shared" si="8"/>
        <v>2035.3922193739086</v>
      </c>
      <c r="AC196" s="20">
        <f t="shared" si="9"/>
        <v>206815.86004421275</v>
      </c>
    </row>
    <row r="197" spans="2:29" x14ac:dyDescent="0.25">
      <c r="B197" s="9">
        <v>193</v>
      </c>
      <c r="C197" s="9">
        <f t="shared" si="10"/>
        <v>39</v>
      </c>
      <c r="D197" s="9">
        <f t="shared" si="11"/>
        <v>1</v>
      </c>
      <c r="E197" s="20">
        <f>E185*(1+VLookups!$C$8)</f>
        <v>14838.033122603669</v>
      </c>
      <c r="F197" s="20">
        <f>-E197*VLookups!$C$10*2</f>
        <v>-890.28198735622004</v>
      </c>
      <c r="G197" s="19">
        <v>0</v>
      </c>
      <c r="H197" s="20">
        <f>(-VLookups!$C$13)*(E197+F197/2)</f>
        <v>-4188.3316095173386</v>
      </c>
      <c r="I197" s="20">
        <f>-PMT(VLookups!$C$16/12,180,-FV(VLookups!$C$16/12,72,,-VLookups!$C$15))</f>
        <v>-1244.1079432345916</v>
      </c>
      <c r="J197" s="20">
        <f>-PMT(VLookups!$C$20/12,180,-FV(VLookups!$C$20/12,24,,-VLookups!$C$19))</f>
        <v>-499.96299892623148</v>
      </c>
      <c r="K197" s="19">
        <v>0</v>
      </c>
      <c r="L197" s="19">
        <v>0</v>
      </c>
      <c r="M197" s="20">
        <f>M196-VLookups!$C$33</f>
        <v>-198</v>
      </c>
      <c r="N197" s="22">
        <v>133</v>
      </c>
      <c r="O197" s="19">
        <v>0</v>
      </c>
      <c r="P197" s="19">
        <v>0</v>
      </c>
      <c r="Q197" s="9" t="s">
        <v>36</v>
      </c>
      <c r="R197" s="19">
        <v>0</v>
      </c>
      <c r="S197" s="20">
        <f>VLookups!$C$50</f>
        <v>-3580.614715990946</v>
      </c>
      <c r="T197" s="19">
        <v>0</v>
      </c>
      <c r="U197" s="9">
        <v>49</v>
      </c>
      <c r="V197" s="21">
        <f>V196-VLookups!$C$54</f>
        <v>-1465</v>
      </c>
      <c r="W197" s="21">
        <f>-VLookups!$C$59</f>
        <v>-200</v>
      </c>
      <c r="X197" s="21">
        <f>-[1]VLookups!$C$62</f>
        <v>-150</v>
      </c>
      <c r="Y197" s="20">
        <f>Y196*(1+VLookups!$C$57/12)</f>
        <v>-244.67287081958185</v>
      </c>
      <c r="Z197" s="20">
        <f>-E197*VLookups!$J$3</f>
        <v>-593.52132490414681</v>
      </c>
      <c r="AA197" s="19">
        <v>0</v>
      </c>
      <c r="AB197" s="20">
        <f t="shared" ref="AB197:AB260" si="12">SUM(E197,F197/2,H197,I197,K197,L197,M197,O197,P197,R197,S197,T197,V197,W197,X197,Y197,G197,J197,Z197,AA197)</f>
        <v>2028.6806655327214</v>
      </c>
      <c r="AC197" s="20">
        <f t="shared" si="9"/>
        <v>209189.23380981915</v>
      </c>
    </row>
    <row r="198" spans="2:29" x14ac:dyDescent="0.25">
      <c r="B198" s="9">
        <v>194</v>
      </c>
      <c r="C198" s="9">
        <f t="shared" si="10"/>
        <v>39</v>
      </c>
      <c r="D198" s="9">
        <f t="shared" si="11"/>
        <v>2</v>
      </c>
      <c r="E198" s="20">
        <f>E186*(1+VLookups!$C$8)</f>
        <v>14838.033122603669</v>
      </c>
      <c r="F198" s="20">
        <f>-E198*VLookups!$C$10*2</f>
        <v>-890.28198735622004</v>
      </c>
      <c r="G198" s="19">
        <v>0</v>
      </c>
      <c r="H198" s="20">
        <f>(-VLookups!$C$13)*(E198+F198/2)</f>
        <v>-4188.3316095173386</v>
      </c>
      <c r="I198" s="20">
        <f>-PMT(VLookups!$C$16/12,180,-FV(VLookups!$C$16/12,72,,-VLookups!$C$15))</f>
        <v>-1244.1079432345916</v>
      </c>
      <c r="J198" s="20">
        <f>-PMT(VLookups!$C$20/12,180,-FV(VLookups!$C$20/12,24,,-VLookups!$C$19))</f>
        <v>-499.96299892623148</v>
      </c>
      <c r="K198" s="19">
        <v>0</v>
      </c>
      <c r="L198" s="19">
        <v>0</v>
      </c>
      <c r="M198" s="20">
        <f>M197-VLookups!$C$33</f>
        <v>-199</v>
      </c>
      <c r="N198" s="22">
        <v>134</v>
      </c>
      <c r="O198" s="19">
        <v>0</v>
      </c>
      <c r="P198" s="19">
        <v>0</v>
      </c>
      <c r="Q198" s="9" t="s">
        <v>36</v>
      </c>
      <c r="R198" s="19">
        <v>0</v>
      </c>
      <c r="S198" s="20">
        <f>VLookups!$C$50</f>
        <v>-3580.614715990946</v>
      </c>
      <c r="T198" s="19">
        <v>0</v>
      </c>
      <c r="U198" s="9">
        <v>50</v>
      </c>
      <c r="V198" s="21">
        <f>V197-VLookups!$C$54</f>
        <v>-1470</v>
      </c>
      <c r="W198" s="21">
        <f>-VLookups!$C$59</f>
        <v>-200</v>
      </c>
      <c r="X198" s="21">
        <f>-[1]VLookups!$C$62</f>
        <v>-150</v>
      </c>
      <c r="Y198" s="20">
        <f>Y197*(1+VLookups!$C$57/12)</f>
        <v>-245.38650002613898</v>
      </c>
      <c r="Z198" s="20">
        <f>-E198*VLookups!$J$3</f>
        <v>-593.52132490414681</v>
      </c>
      <c r="AA198" s="19">
        <v>0</v>
      </c>
      <c r="AB198" s="20">
        <f t="shared" si="12"/>
        <v>2021.9670363261644</v>
      </c>
      <c r="AC198" s="20">
        <f t="shared" ref="AC198:AC261" si="13">AB198+AC197*(1+$AC$2/12)</f>
        <v>211559.84956916168</v>
      </c>
    </row>
    <row r="199" spans="2:29" x14ac:dyDescent="0.25">
      <c r="B199" s="9">
        <v>195</v>
      </c>
      <c r="C199" s="9">
        <f t="shared" si="10"/>
        <v>39</v>
      </c>
      <c r="D199" s="9">
        <f t="shared" si="11"/>
        <v>3</v>
      </c>
      <c r="E199" s="20">
        <f>E187*(1+VLookups!$C$8)</f>
        <v>14838.033122603669</v>
      </c>
      <c r="F199" s="20">
        <f>-E199*VLookups!$C$10*2</f>
        <v>-890.28198735622004</v>
      </c>
      <c r="G199" s="19">
        <v>0</v>
      </c>
      <c r="H199" s="20">
        <f>(-VLookups!$C$13)*(E199+F199/2)</f>
        <v>-4188.3316095173386</v>
      </c>
      <c r="I199" s="20">
        <f>-PMT(VLookups!$C$16/12,180,-FV(VLookups!$C$16/12,72,,-VLookups!$C$15))</f>
        <v>-1244.1079432345916</v>
      </c>
      <c r="J199" s="20">
        <f>-PMT(VLookups!$C$20/12,180,-FV(VLookups!$C$20/12,24,,-VLookups!$C$19))</f>
        <v>-499.96299892623148</v>
      </c>
      <c r="K199" s="19">
        <v>0</v>
      </c>
      <c r="L199" s="19">
        <v>0</v>
      </c>
      <c r="M199" s="20">
        <f>M198-VLookups!$C$33</f>
        <v>-200</v>
      </c>
      <c r="N199" s="22">
        <v>135</v>
      </c>
      <c r="O199" s="19">
        <v>0</v>
      </c>
      <c r="P199" s="19">
        <v>0</v>
      </c>
      <c r="Q199" s="9" t="s">
        <v>36</v>
      </c>
      <c r="R199" s="19">
        <v>0</v>
      </c>
      <c r="S199" s="20">
        <f>VLookups!$C$50</f>
        <v>-3580.614715990946</v>
      </c>
      <c r="T199" s="19">
        <v>0</v>
      </c>
      <c r="U199" s="9">
        <v>51</v>
      </c>
      <c r="V199" s="21">
        <f>V198-VLookups!$C$54</f>
        <v>-1475</v>
      </c>
      <c r="W199" s="21">
        <f>-VLookups!$C$59</f>
        <v>-200</v>
      </c>
      <c r="X199" s="21">
        <f>-[1]VLookups!$C$62</f>
        <v>-150</v>
      </c>
      <c r="Y199" s="20">
        <f>Y198*(1+VLookups!$C$57/12)</f>
        <v>-246.10221065121522</v>
      </c>
      <c r="Z199" s="20">
        <f>-E199*VLookups!$J$3</f>
        <v>-593.52132490414681</v>
      </c>
      <c r="AA199" s="19">
        <v>0</v>
      </c>
      <c r="AB199" s="20">
        <f t="shared" si="12"/>
        <v>2015.2513257010883</v>
      </c>
      <c r="AC199" s="20">
        <f t="shared" si="13"/>
        <v>213927.70064414473</v>
      </c>
    </row>
    <row r="200" spans="2:29" x14ac:dyDescent="0.25">
      <c r="B200" s="9">
        <v>196</v>
      </c>
      <c r="C200" s="9">
        <f t="shared" si="10"/>
        <v>39</v>
      </c>
      <c r="D200" s="9">
        <f t="shared" si="11"/>
        <v>4</v>
      </c>
      <c r="E200" s="20">
        <f>E188*(1+VLookups!$C$8)</f>
        <v>14838.033122603669</v>
      </c>
      <c r="F200" s="20">
        <f>-E200*VLookups!$C$10*2</f>
        <v>-890.28198735622004</v>
      </c>
      <c r="G200" s="19">
        <v>0</v>
      </c>
      <c r="H200" s="20">
        <f>(-VLookups!$C$13)*(E200+F200/2)</f>
        <v>-4188.3316095173386</v>
      </c>
      <c r="I200" s="20">
        <f>-PMT(VLookups!$C$16/12,180,-FV(VLookups!$C$16/12,72,,-VLookups!$C$15))</f>
        <v>-1244.1079432345916</v>
      </c>
      <c r="J200" s="20">
        <f>-PMT(VLookups!$C$20/12,180,-FV(VLookups!$C$20/12,24,,-VLookups!$C$19))</f>
        <v>-499.96299892623148</v>
      </c>
      <c r="K200" s="19">
        <v>0</v>
      </c>
      <c r="L200" s="19">
        <v>0</v>
      </c>
      <c r="M200" s="20">
        <f>M199-VLookups!$C$33</f>
        <v>-201</v>
      </c>
      <c r="N200" s="22">
        <v>136</v>
      </c>
      <c r="O200" s="19">
        <v>0</v>
      </c>
      <c r="P200" s="19">
        <v>0</v>
      </c>
      <c r="Q200" s="9" t="s">
        <v>36</v>
      </c>
      <c r="R200" s="19">
        <v>0</v>
      </c>
      <c r="S200" s="20">
        <f>VLookups!$C$50</f>
        <v>-3580.614715990946</v>
      </c>
      <c r="T200" s="19">
        <v>0</v>
      </c>
      <c r="U200" s="9">
        <v>52</v>
      </c>
      <c r="V200" s="21">
        <f>V199-VLookups!$C$54</f>
        <v>-1480</v>
      </c>
      <c r="W200" s="21">
        <f>-VLookups!$C$59</f>
        <v>-200</v>
      </c>
      <c r="X200" s="21">
        <f>-[1]VLookups!$C$62</f>
        <v>-150</v>
      </c>
      <c r="Y200" s="20">
        <f>Y199*(1+VLookups!$C$57/12)</f>
        <v>-246.8200087656146</v>
      </c>
      <c r="Z200" s="20">
        <f>-E200*VLookups!$J$3</f>
        <v>-593.52132490414681</v>
      </c>
      <c r="AA200" s="19">
        <v>0</v>
      </c>
      <c r="AB200" s="20">
        <f t="shared" si="12"/>
        <v>2008.5335275866887</v>
      </c>
      <c r="AC200" s="20">
        <f t="shared" si="13"/>
        <v>216292.78033947168</v>
      </c>
    </row>
    <row r="201" spans="2:29" x14ac:dyDescent="0.25">
      <c r="B201" s="9">
        <v>197</v>
      </c>
      <c r="C201" s="9">
        <f t="shared" si="10"/>
        <v>39</v>
      </c>
      <c r="D201" s="9">
        <f t="shared" si="11"/>
        <v>5</v>
      </c>
      <c r="E201" s="20">
        <f>E189*(1+VLookups!$C$8)</f>
        <v>14838.033122603669</v>
      </c>
      <c r="F201" s="20">
        <f>-E201*VLookups!$C$10*2</f>
        <v>-890.28198735622004</v>
      </c>
      <c r="G201" s="19">
        <v>0</v>
      </c>
      <c r="H201" s="20">
        <f>(-VLookups!$C$13)*(E201+F201/2)</f>
        <v>-4188.3316095173386</v>
      </c>
      <c r="I201" s="20">
        <f>-PMT(VLookups!$C$16/12,180,-FV(VLookups!$C$16/12,72,,-VLookups!$C$15))</f>
        <v>-1244.1079432345916</v>
      </c>
      <c r="J201" s="20">
        <f>-PMT(VLookups!$C$20/12,180,-FV(VLookups!$C$20/12,24,,-VLookups!$C$19))</f>
        <v>-499.96299892623148</v>
      </c>
      <c r="K201" s="19">
        <v>0</v>
      </c>
      <c r="L201" s="19">
        <v>0</v>
      </c>
      <c r="M201" s="20">
        <f>M200-VLookups!$C$33</f>
        <v>-202</v>
      </c>
      <c r="N201" s="22">
        <v>137</v>
      </c>
      <c r="O201" s="19">
        <v>0</v>
      </c>
      <c r="P201" s="19">
        <v>0</v>
      </c>
      <c r="Q201" s="9" t="s">
        <v>36</v>
      </c>
      <c r="R201" s="19">
        <v>0</v>
      </c>
      <c r="S201" s="20">
        <f>VLookups!$C$50</f>
        <v>-3580.614715990946</v>
      </c>
      <c r="T201" s="19">
        <v>0</v>
      </c>
      <c r="U201" s="9">
        <v>53</v>
      </c>
      <c r="V201" s="21">
        <f>V200-VLookups!$C$54</f>
        <v>-1485</v>
      </c>
      <c r="W201" s="21">
        <f>-VLookups!$C$59</f>
        <v>-200</v>
      </c>
      <c r="X201" s="21">
        <f>-[1]VLookups!$C$62</f>
        <v>-150</v>
      </c>
      <c r="Y201" s="20">
        <f>Y200*(1+VLookups!$C$57/12)</f>
        <v>-247.53990045784764</v>
      </c>
      <c r="Z201" s="20">
        <f>-E201*VLookups!$J$3</f>
        <v>-593.52132490414681</v>
      </c>
      <c r="AA201" s="19">
        <v>0</v>
      </c>
      <c r="AB201" s="20">
        <f t="shared" si="12"/>
        <v>2001.8136358944557</v>
      </c>
      <c r="AC201" s="20">
        <f t="shared" si="13"/>
        <v>218655.0819425986</v>
      </c>
    </row>
    <row r="202" spans="2:29" x14ac:dyDescent="0.25">
      <c r="B202" s="9">
        <v>198</v>
      </c>
      <c r="C202" s="9">
        <f t="shared" si="10"/>
        <v>39</v>
      </c>
      <c r="D202" s="9">
        <f t="shared" si="11"/>
        <v>6</v>
      </c>
      <c r="E202" s="20">
        <f>E190*(1+VLookups!$C$8)</f>
        <v>14838.033122603669</v>
      </c>
      <c r="F202" s="20">
        <f>-E202*VLookups!$C$10*2</f>
        <v>-890.28198735622004</v>
      </c>
      <c r="G202" s="19">
        <v>0</v>
      </c>
      <c r="H202" s="20">
        <f>(-VLookups!$C$13)*(E202+F202/2)</f>
        <v>-4188.3316095173386</v>
      </c>
      <c r="I202" s="20">
        <f>-PMT(VLookups!$C$16/12,180,-FV(VLookups!$C$16/12,72,,-VLookups!$C$15))</f>
        <v>-1244.1079432345916</v>
      </c>
      <c r="J202" s="20">
        <f>-PMT(VLookups!$C$20/12,180,-FV(VLookups!$C$20/12,24,,-VLookups!$C$19))</f>
        <v>-499.96299892623148</v>
      </c>
      <c r="K202" s="19">
        <v>0</v>
      </c>
      <c r="L202" s="19">
        <v>0</v>
      </c>
      <c r="M202" s="20">
        <f>M201-VLookups!$C$33</f>
        <v>-203</v>
      </c>
      <c r="N202" s="22">
        <v>138</v>
      </c>
      <c r="O202" s="19">
        <v>0</v>
      </c>
      <c r="P202" s="19">
        <v>0</v>
      </c>
      <c r="Q202" s="9" t="s">
        <v>36</v>
      </c>
      <c r="R202" s="19">
        <v>0</v>
      </c>
      <c r="S202" s="20">
        <f>VLookups!$C$50</f>
        <v>-3580.614715990946</v>
      </c>
      <c r="T202" s="19">
        <v>0</v>
      </c>
      <c r="U202" s="9">
        <v>54</v>
      </c>
      <c r="V202" s="21">
        <f>V201-VLookups!$C$54</f>
        <v>-1490</v>
      </c>
      <c r="W202" s="21">
        <f>-VLookups!$C$59</f>
        <v>-200</v>
      </c>
      <c r="X202" s="21">
        <f>-[1]VLookups!$C$62</f>
        <v>-150</v>
      </c>
      <c r="Y202" s="20">
        <f>Y201*(1+VLookups!$C$57/12)</f>
        <v>-248.26189183418302</v>
      </c>
      <c r="Z202" s="20">
        <f>-E202*VLookups!$J$3</f>
        <v>-593.52132490414681</v>
      </c>
      <c r="AA202" s="19">
        <v>0</v>
      </c>
      <c r="AB202" s="20">
        <f t="shared" si="12"/>
        <v>1995.0916445181201</v>
      </c>
      <c r="AC202" s="20">
        <f t="shared" si="13"/>
        <v>221014.5987236877</v>
      </c>
    </row>
    <row r="203" spans="2:29" x14ac:dyDescent="0.25">
      <c r="B203" s="9">
        <v>199</v>
      </c>
      <c r="C203" s="9">
        <f t="shared" si="10"/>
        <v>39</v>
      </c>
      <c r="D203" s="9">
        <f t="shared" si="11"/>
        <v>7</v>
      </c>
      <c r="E203" s="20">
        <f>E191*(1+VLookups!$C$8)</f>
        <v>14838.033122603669</v>
      </c>
      <c r="F203" s="20">
        <f>-E203*VLookups!$C$10*2</f>
        <v>-890.28198735622004</v>
      </c>
      <c r="G203" s="19">
        <v>0</v>
      </c>
      <c r="H203" s="20">
        <f>(-VLookups!$C$13)*(E203+F203/2)</f>
        <v>-4188.3316095173386</v>
      </c>
      <c r="I203" s="20">
        <f>-PMT(VLookups!$C$16/12,180,-FV(VLookups!$C$16/12,72,,-VLookups!$C$15))</f>
        <v>-1244.1079432345916</v>
      </c>
      <c r="J203" s="20">
        <f>-PMT(VLookups!$C$20/12,180,-FV(VLookups!$C$20/12,24,,-VLookups!$C$19))</f>
        <v>-499.96299892623148</v>
      </c>
      <c r="K203" s="19">
        <v>0</v>
      </c>
      <c r="L203" s="19">
        <v>0</v>
      </c>
      <c r="M203" s="20">
        <f>M202-VLookups!$C$33</f>
        <v>-204</v>
      </c>
      <c r="N203" s="22">
        <v>139</v>
      </c>
      <c r="O203" s="19">
        <v>0</v>
      </c>
      <c r="P203" s="19">
        <v>0</v>
      </c>
      <c r="Q203" s="9" t="s">
        <v>36</v>
      </c>
      <c r="R203" s="19">
        <v>0</v>
      </c>
      <c r="S203" s="20">
        <f>VLookups!$C$50</f>
        <v>-3580.614715990946</v>
      </c>
      <c r="T203" s="19">
        <v>0</v>
      </c>
      <c r="U203" s="9">
        <v>55</v>
      </c>
      <c r="V203" s="21">
        <f>V202-VLookups!$C$54</f>
        <v>-1495</v>
      </c>
      <c r="W203" s="21">
        <f>-VLookups!$C$59</f>
        <v>-200</v>
      </c>
      <c r="X203" s="21">
        <f>-[1]VLookups!$C$62</f>
        <v>-150</v>
      </c>
      <c r="Y203" s="20">
        <f>Y202*(1+VLookups!$C$57/12)</f>
        <v>-248.9859890186994</v>
      </c>
      <c r="Z203" s="20">
        <f>-E203*VLookups!$J$3</f>
        <v>-593.52132490414681</v>
      </c>
      <c r="AA203" s="19">
        <v>0</v>
      </c>
      <c r="AB203" s="20">
        <f t="shared" si="12"/>
        <v>1988.3675473336039</v>
      </c>
      <c r="AC203" s="20">
        <f t="shared" si="13"/>
        <v>223371.32393556077</v>
      </c>
    </row>
    <row r="204" spans="2:29" x14ac:dyDescent="0.25">
      <c r="B204" s="9">
        <v>200</v>
      </c>
      <c r="C204" s="9">
        <f t="shared" si="10"/>
        <v>39</v>
      </c>
      <c r="D204" s="9">
        <f t="shared" si="11"/>
        <v>8</v>
      </c>
      <c r="E204" s="20">
        <f>E192*(1+VLookups!$C$8)</f>
        <v>14838.033122603669</v>
      </c>
      <c r="F204" s="20">
        <f>-E204*VLookups!$C$10*2</f>
        <v>-890.28198735622004</v>
      </c>
      <c r="G204" s="19">
        <v>0</v>
      </c>
      <c r="H204" s="20">
        <f>(-VLookups!$C$13)*(E204+F204/2)</f>
        <v>-4188.3316095173386</v>
      </c>
      <c r="I204" s="20">
        <f>-PMT(VLookups!$C$16/12,180,-FV(VLookups!$C$16/12,72,,-VLookups!$C$15))</f>
        <v>-1244.1079432345916</v>
      </c>
      <c r="J204" s="20">
        <f>-PMT(VLookups!$C$20/12,180,-FV(VLookups!$C$20/12,24,,-VLookups!$C$19))</f>
        <v>-499.96299892623148</v>
      </c>
      <c r="K204" s="19">
        <v>0</v>
      </c>
      <c r="L204" s="19">
        <v>0</v>
      </c>
      <c r="M204" s="20">
        <f>M203-VLookups!$C$33</f>
        <v>-205</v>
      </c>
      <c r="N204" s="22">
        <v>140</v>
      </c>
      <c r="O204" s="19">
        <v>0</v>
      </c>
      <c r="P204" s="19">
        <v>0</v>
      </c>
      <c r="Q204" s="9" t="s">
        <v>36</v>
      </c>
      <c r="R204" s="19">
        <v>0</v>
      </c>
      <c r="S204" s="20">
        <f>VLookups!$C$50</f>
        <v>-3580.614715990946</v>
      </c>
      <c r="T204" s="19">
        <v>0</v>
      </c>
      <c r="U204" s="9">
        <v>56</v>
      </c>
      <c r="V204" s="21">
        <f>V203-VLookups!$C$54</f>
        <v>-1500</v>
      </c>
      <c r="W204" s="21">
        <f>-VLookups!$C$59</f>
        <v>-200</v>
      </c>
      <c r="X204" s="21">
        <f>-[1]VLookups!$C$62</f>
        <v>-150</v>
      </c>
      <c r="Y204" s="20">
        <f>Y203*(1+VLookups!$C$57/12)</f>
        <v>-249.71219815333728</v>
      </c>
      <c r="Z204" s="20">
        <f>-E204*VLookups!$J$3</f>
        <v>-593.52132490414681</v>
      </c>
      <c r="AA204" s="19">
        <v>0</v>
      </c>
      <c r="AB204" s="20">
        <f t="shared" si="12"/>
        <v>1981.641338198966</v>
      </c>
      <c r="AC204" s="20">
        <f t="shared" si="13"/>
        <v>225725.25081365235</v>
      </c>
    </row>
    <row r="205" spans="2:29" x14ac:dyDescent="0.25">
      <c r="B205" s="9">
        <v>201</v>
      </c>
      <c r="C205" s="9">
        <f t="shared" si="10"/>
        <v>39</v>
      </c>
      <c r="D205" s="9">
        <f t="shared" si="11"/>
        <v>9</v>
      </c>
      <c r="E205" s="20">
        <f>E193*(1+VLookups!$C$8)</f>
        <v>14838.033122603669</v>
      </c>
      <c r="F205" s="20">
        <f>-E205*VLookups!$C$10*2</f>
        <v>-890.28198735622004</v>
      </c>
      <c r="G205" s="19">
        <v>0</v>
      </c>
      <c r="H205" s="20">
        <f>(-VLookups!$C$13)*(E205+F205/2)</f>
        <v>-4188.3316095173386</v>
      </c>
      <c r="I205" s="20">
        <f>-PMT(VLookups!$C$16/12,180,-FV(VLookups!$C$16/12,72,,-VLookups!$C$15))</f>
        <v>-1244.1079432345916</v>
      </c>
      <c r="J205" s="20">
        <f>-PMT(VLookups!$C$20/12,180,-FV(VLookups!$C$20/12,24,,-VLookups!$C$19))</f>
        <v>-499.96299892623148</v>
      </c>
      <c r="K205" s="19">
        <v>0</v>
      </c>
      <c r="L205" s="19">
        <v>0</v>
      </c>
      <c r="M205" s="20">
        <f>M204-VLookups!$C$33</f>
        <v>-206</v>
      </c>
      <c r="N205" s="22">
        <v>141</v>
      </c>
      <c r="O205" s="19">
        <v>0</v>
      </c>
      <c r="P205" s="19">
        <v>0</v>
      </c>
      <c r="Q205" s="9" t="s">
        <v>36</v>
      </c>
      <c r="R205" s="19">
        <v>0</v>
      </c>
      <c r="S205" s="20">
        <f>VLookups!$C$50</f>
        <v>-3580.614715990946</v>
      </c>
      <c r="T205" s="19">
        <v>0</v>
      </c>
      <c r="U205" s="9">
        <v>57</v>
      </c>
      <c r="V205" s="21">
        <f>V204-VLookups!$C$54</f>
        <v>-1505</v>
      </c>
      <c r="W205" s="21">
        <f>-VLookups!$C$59</f>
        <v>-200</v>
      </c>
      <c r="X205" s="21">
        <f>-[1]VLookups!$C$62</f>
        <v>-150</v>
      </c>
      <c r="Y205" s="20">
        <f>Y204*(1+VLookups!$C$57/12)</f>
        <v>-250.44052539795118</v>
      </c>
      <c r="Z205" s="20">
        <f>-E205*VLookups!$J$3</f>
        <v>-593.52132490414681</v>
      </c>
      <c r="AA205" s="19">
        <v>0</v>
      </c>
      <c r="AB205" s="20">
        <f t="shared" si="12"/>
        <v>1974.9130109543521</v>
      </c>
      <c r="AC205" s="20">
        <f t="shared" si="13"/>
        <v>228076.3725759628</v>
      </c>
    </row>
    <row r="206" spans="2:29" x14ac:dyDescent="0.25">
      <c r="B206" s="9">
        <v>202</v>
      </c>
      <c r="C206" s="9">
        <f t="shared" si="10"/>
        <v>39</v>
      </c>
      <c r="D206" s="9">
        <f t="shared" si="11"/>
        <v>10</v>
      </c>
      <c r="E206" s="20">
        <f>E194*(1+VLookups!$C$8)</f>
        <v>14838.033122603669</v>
      </c>
      <c r="F206" s="20">
        <f>-E206*VLookups!$C$10*2</f>
        <v>-890.28198735622004</v>
      </c>
      <c r="G206" s="19">
        <v>0</v>
      </c>
      <c r="H206" s="20">
        <f>(-VLookups!$C$13)*(E206+F206/2)</f>
        <v>-4188.3316095173386</v>
      </c>
      <c r="I206" s="20">
        <f>-PMT(VLookups!$C$16/12,180,-FV(VLookups!$C$16/12,72,,-VLookups!$C$15))</f>
        <v>-1244.1079432345916</v>
      </c>
      <c r="J206" s="20">
        <f>-PMT(VLookups!$C$20/12,180,-FV(VLookups!$C$20/12,24,,-VLookups!$C$19))</f>
        <v>-499.96299892623148</v>
      </c>
      <c r="K206" s="19">
        <v>0</v>
      </c>
      <c r="L206" s="19">
        <v>0</v>
      </c>
      <c r="M206" s="20">
        <f>M205-VLookups!$C$33</f>
        <v>-207</v>
      </c>
      <c r="N206" s="22">
        <v>142</v>
      </c>
      <c r="O206" s="19">
        <v>0</v>
      </c>
      <c r="P206" s="19">
        <v>0</v>
      </c>
      <c r="Q206" s="9" t="s">
        <v>36</v>
      </c>
      <c r="R206" s="19">
        <v>0</v>
      </c>
      <c r="S206" s="20">
        <f>VLookups!$C$50</f>
        <v>-3580.614715990946</v>
      </c>
      <c r="T206" s="19">
        <v>0</v>
      </c>
      <c r="U206" s="9">
        <v>58</v>
      </c>
      <c r="V206" s="21">
        <f>V205-VLookups!$C$54</f>
        <v>-1510</v>
      </c>
      <c r="W206" s="21">
        <f>-VLookups!$C$59</f>
        <v>-200</v>
      </c>
      <c r="X206" s="21">
        <f>-[1]VLookups!$C$62</f>
        <v>-150</v>
      </c>
      <c r="Y206" s="20">
        <f>Y205*(1+VLookups!$C$57/12)</f>
        <v>-251.17097693036186</v>
      </c>
      <c r="Z206" s="20">
        <f>-E206*VLookups!$J$3</f>
        <v>-593.52132490414681</v>
      </c>
      <c r="AA206" s="19">
        <v>0</v>
      </c>
      <c r="AB206" s="20">
        <f t="shared" si="12"/>
        <v>1968.1825594219413</v>
      </c>
      <c r="AC206" s="20">
        <f t="shared" si="13"/>
        <v>230424.68242301137</v>
      </c>
    </row>
    <row r="207" spans="2:29" x14ac:dyDescent="0.25">
      <c r="B207" s="9">
        <v>203</v>
      </c>
      <c r="C207" s="9">
        <f t="shared" si="10"/>
        <v>39</v>
      </c>
      <c r="D207" s="9">
        <f t="shared" si="11"/>
        <v>11</v>
      </c>
      <c r="E207" s="20">
        <f>E195*(1+VLookups!$C$8)</f>
        <v>14838.033122603669</v>
      </c>
      <c r="F207" s="20">
        <f>-E207*VLookups!$C$10*2</f>
        <v>-890.28198735622004</v>
      </c>
      <c r="G207" s="19">
        <v>0</v>
      </c>
      <c r="H207" s="20">
        <f>(-VLookups!$C$13)*(E207+F207/2)</f>
        <v>-4188.3316095173386</v>
      </c>
      <c r="I207" s="20">
        <f>-PMT(VLookups!$C$16/12,180,-FV(VLookups!$C$16/12,72,,-VLookups!$C$15))</f>
        <v>-1244.1079432345916</v>
      </c>
      <c r="J207" s="20">
        <f>-PMT(VLookups!$C$20/12,180,-FV(VLookups!$C$20/12,24,,-VLookups!$C$19))</f>
        <v>-499.96299892623148</v>
      </c>
      <c r="K207" s="19">
        <v>0</v>
      </c>
      <c r="L207" s="19">
        <v>0</v>
      </c>
      <c r="M207" s="20">
        <f>M206-VLookups!$C$33</f>
        <v>-208</v>
      </c>
      <c r="N207" s="22">
        <v>143</v>
      </c>
      <c r="O207" s="19">
        <v>0</v>
      </c>
      <c r="P207" s="19">
        <v>0</v>
      </c>
      <c r="Q207" s="9" t="s">
        <v>36</v>
      </c>
      <c r="R207" s="19">
        <v>0</v>
      </c>
      <c r="S207" s="20">
        <f>VLookups!$C$50</f>
        <v>-3580.614715990946</v>
      </c>
      <c r="T207" s="19">
        <v>0</v>
      </c>
      <c r="U207" s="9">
        <v>59</v>
      </c>
      <c r="V207" s="21">
        <f>V206-VLookups!$C$54</f>
        <v>-1515</v>
      </c>
      <c r="W207" s="21">
        <f>-VLookups!$C$59</f>
        <v>-200</v>
      </c>
      <c r="X207" s="21">
        <f>-[1]VLookups!$C$62</f>
        <v>-150</v>
      </c>
      <c r="Y207" s="20">
        <f>Y206*(1+VLookups!$C$57/12)</f>
        <v>-251.90355894640876</v>
      </c>
      <c r="Z207" s="20">
        <f>-E207*VLookups!$J$3</f>
        <v>-593.52132490414681</v>
      </c>
      <c r="AA207" s="19">
        <v>0</v>
      </c>
      <c r="AB207" s="20">
        <f t="shared" si="12"/>
        <v>1961.4499774058945</v>
      </c>
      <c r="AC207" s="20">
        <f t="shared" si="13"/>
        <v>232770.17353778897</v>
      </c>
    </row>
    <row r="208" spans="2:29" x14ac:dyDescent="0.25">
      <c r="B208" s="9">
        <v>204</v>
      </c>
      <c r="C208" s="9">
        <f t="shared" si="10"/>
        <v>40</v>
      </c>
      <c r="D208" s="9">
        <f t="shared" si="11"/>
        <v>0</v>
      </c>
      <c r="E208" s="20">
        <f>E196*(1+VLookups!$C$8)</f>
        <v>15357.364281894796</v>
      </c>
      <c r="F208" s="20">
        <f>-E208*VLookups!$C$10*2</f>
        <v>-921.44185691368773</v>
      </c>
      <c r="G208" s="19">
        <v>0</v>
      </c>
      <c r="H208" s="20">
        <f>(-VLookups!$C$13)*(E208+F208/2)</f>
        <v>-4334.9232158504446</v>
      </c>
      <c r="I208" s="20">
        <f>-PMT(VLookups!$C$16/12,180,-FV(VLookups!$C$16/12,72,,-VLookups!$C$15))</f>
        <v>-1244.1079432345916</v>
      </c>
      <c r="J208" s="20">
        <f>-PMT(VLookups!$C$20/12,180,-FV(VLookups!$C$20/12,24,,-VLookups!$C$19))</f>
        <v>-499.96299892623148</v>
      </c>
      <c r="K208" s="19">
        <v>0</v>
      </c>
      <c r="L208" s="19">
        <v>0</v>
      </c>
      <c r="M208" s="20">
        <f>M207-VLookups!$C$33</f>
        <v>-209</v>
      </c>
      <c r="N208" s="22">
        <v>144</v>
      </c>
      <c r="O208" s="19">
        <v>0</v>
      </c>
      <c r="P208" s="19">
        <v>0</v>
      </c>
      <c r="Q208" s="9" t="s">
        <v>36</v>
      </c>
      <c r="R208" s="19">
        <v>0</v>
      </c>
      <c r="S208" s="20">
        <f>VLookups!$C$50</f>
        <v>-3580.614715990946</v>
      </c>
      <c r="T208" s="19">
        <v>0</v>
      </c>
      <c r="U208" s="9">
        <v>60</v>
      </c>
      <c r="V208" s="21">
        <f>V207-VLookups!$C$54</f>
        <v>-1520</v>
      </c>
      <c r="W208" s="21">
        <f>-VLookups!$C$59</f>
        <v>-200</v>
      </c>
      <c r="X208" s="21">
        <f>-[1]VLookups!$C$62</f>
        <v>-150</v>
      </c>
      <c r="Y208" s="20">
        <f>Y207*(1+VLookups!$C$57/12)</f>
        <v>-252.63827766000247</v>
      </c>
      <c r="Z208" s="20">
        <f>-E208*VLookups!$J$3</f>
        <v>-614.29457127579178</v>
      </c>
      <c r="AA208" s="19">
        <v>0</v>
      </c>
      <c r="AB208" s="20">
        <f t="shared" si="12"/>
        <v>2291.1016304999439</v>
      </c>
      <c r="AC208" s="20">
        <f t="shared" si="13"/>
        <v>235449.22545751857</v>
      </c>
    </row>
    <row r="209" spans="2:29" x14ac:dyDescent="0.25">
      <c r="B209" s="9">
        <v>205</v>
      </c>
      <c r="C209" s="9">
        <f t="shared" ref="C209:C272" si="14">C197+1</f>
        <v>40</v>
      </c>
      <c r="D209" s="9">
        <f t="shared" si="11"/>
        <v>1</v>
      </c>
      <c r="E209" s="20">
        <f>E197*(1+VLookups!$C$8)</f>
        <v>15357.364281894796</v>
      </c>
      <c r="F209" s="20">
        <f>-E209*VLookups!$C$10*2</f>
        <v>-921.44185691368773</v>
      </c>
      <c r="G209" s="19">
        <v>0</v>
      </c>
      <c r="H209" s="20">
        <f>(-VLookups!$C$13)*(E209+F209/2)</f>
        <v>-4334.9232158504446</v>
      </c>
      <c r="I209" s="19">
        <v>0</v>
      </c>
      <c r="J209" s="19">
        <v>0</v>
      </c>
      <c r="K209" s="19">
        <v>0</v>
      </c>
      <c r="L209" s="19">
        <v>0</v>
      </c>
      <c r="M209" s="20">
        <f>M208-VLookups!$C$33</f>
        <v>-210</v>
      </c>
      <c r="N209" s="22">
        <v>145</v>
      </c>
      <c r="O209" s="19">
        <v>0</v>
      </c>
      <c r="P209" s="19">
        <v>0</v>
      </c>
      <c r="Q209" s="9" t="s">
        <v>36</v>
      </c>
      <c r="R209" s="19">
        <v>0</v>
      </c>
      <c r="S209" s="20">
        <f>VLookups!$C$50</f>
        <v>-3580.614715990946</v>
      </c>
      <c r="T209" s="19">
        <v>0</v>
      </c>
      <c r="U209" s="9">
        <v>61</v>
      </c>
      <c r="V209" s="21">
        <f>V208-VLookups!$C$54</f>
        <v>-1525</v>
      </c>
      <c r="W209" s="21">
        <f>-VLookups!$C$59</f>
        <v>-200</v>
      </c>
      <c r="X209" s="21">
        <f>-[1]VLookups!$C$62</f>
        <v>-150</v>
      </c>
      <c r="Y209" s="20">
        <f>Y208*(1+VLookups!$C$57/12)</f>
        <v>-253.37513930317749</v>
      </c>
      <c r="Z209" s="20">
        <f>-E209*VLookups!$J$3</f>
        <v>-614.29457127579178</v>
      </c>
      <c r="AA209" s="19">
        <v>0</v>
      </c>
      <c r="AB209" s="20">
        <f t="shared" si="12"/>
        <v>4028.4357110175933</v>
      </c>
      <c r="AC209" s="20">
        <f t="shared" si="13"/>
        <v>239870.0765442987</v>
      </c>
    </row>
    <row r="210" spans="2:29" x14ac:dyDescent="0.25">
      <c r="B210" s="9">
        <v>206</v>
      </c>
      <c r="C210" s="9">
        <f t="shared" si="14"/>
        <v>40</v>
      </c>
      <c r="D210" s="9">
        <f t="shared" ref="D210:D273" si="15">D198</f>
        <v>2</v>
      </c>
      <c r="E210" s="20">
        <f>E198*(1+VLookups!$C$8)</f>
        <v>15357.364281894796</v>
      </c>
      <c r="F210" s="20">
        <f>-E210*VLookups!$C$10*2</f>
        <v>-921.44185691368773</v>
      </c>
      <c r="G210" s="19">
        <v>0</v>
      </c>
      <c r="H210" s="20">
        <f>(-VLookups!$C$13)*(E210+F210/2)</f>
        <v>-4334.9232158504446</v>
      </c>
      <c r="I210" s="19">
        <v>0</v>
      </c>
      <c r="J210" s="19">
        <v>0</v>
      </c>
      <c r="K210" s="19">
        <v>0</v>
      </c>
      <c r="L210" s="19">
        <v>0</v>
      </c>
      <c r="M210" s="20">
        <f>M209-VLookups!$C$33</f>
        <v>-211</v>
      </c>
      <c r="N210" s="22">
        <v>146</v>
      </c>
      <c r="O210" s="19">
        <v>0</v>
      </c>
      <c r="P210" s="19">
        <v>0</v>
      </c>
      <c r="Q210" s="9" t="s">
        <v>36</v>
      </c>
      <c r="R210" s="19">
        <v>0</v>
      </c>
      <c r="S210" s="20">
        <f>VLookups!$C$50</f>
        <v>-3580.614715990946</v>
      </c>
      <c r="T210" s="19">
        <v>0</v>
      </c>
      <c r="U210" s="9">
        <v>62</v>
      </c>
      <c r="V210" s="21">
        <f>V209-VLookups!$C$54</f>
        <v>-1530</v>
      </c>
      <c r="W210" s="21">
        <f>-VLookups!$C$59</f>
        <v>-200</v>
      </c>
      <c r="X210" s="21">
        <f>-[1]VLookups!$C$62</f>
        <v>-150</v>
      </c>
      <c r="Y210" s="20">
        <f>Y209*(1+VLookups!$C$57/12)</f>
        <v>-254.11415012614509</v>
      </c>
      <c r="Z210" s="20">
        <f>-E210*VLookups!$J$3</f>
        <v>-614.29457127579178</v>
      </c>
      <c r="AA210" s="19">
        <v>0</v>
      </c>
      <c r="AB210" s="20">
        <f t="shared" si="12"/>
        <v>4021.696700194625</v>
      </c>
      <c r="AC210" s="20">
        <f t="shared" si="13"/>
        <v>244291.55670540049</v>
      </c>
    </row>
    <row r="211" spans="2:29" x14ac:dyDescent="0.25">
      <c r="B211" s="9">
        <v>207</v>
      </c>
      <c r="C211" s="9">
        <f t="shared" si="14"/>
        <v>40</v>
      </c>
      <c r="D211" s="9">
        <f t="shared" si="15"/>
        <v>3</v>
      </c>
      <c r="E211" s="20">
        <f>E199*(1+VLookups!$C$8)</f>
        <v>15357.364281894796</v>
      </c>
      <c r="F211" s="20">
        <f>-E211*VLookups!$C$10*2</f>
        <v>-921.44185691368773</v>
      </c>
      <c r="G211" s="19">
        <v>0</v>
      </c>
      <c r="H211" s="20">
        <f>(-VLookups!$C$13)*(E211+F211/2)</f>
        <v>-4334.9232158504446</v>
      </c>
      <c r="I211" s="19">
        <v>0</v>
      </c>
      <c r="J211" s="19">
        <v>0</v>
      </c>
      <c r="K211" s="19">
        <v>0</v>
      </c>
      <c r="L211" s="19">
        <v>0</v>
      </c>
      <c r="M211" s="20">
        <f>M210-VLookups!$C$33</f>
        <v>-212</v>
      </c>
      <c r="N211" s="22">
        <v>147</v>
      </c>
      <c r="O211" s="19">
        <v>0</v>
      </c>
      <c r="P211" s="19">
        <v>0</v>
      </c>
      <c r="Q211" s="9" t="s">
        <v>36</v>
      </c>
      <c r="R211" s="19">
        <v>0</v>
      </c>
      <c r="S211" s="20">
        <f>VLookups!$C$50</f>
        <v>-3580.614715990946</v>
      </c>
      <c r="T211" s="19">
        <v>0</v>
      </c>
      <c r="U211" s="9">
        <v>63</v>
      </c>
      <c r="V211" s="21">
        <f>V210-VLookups!$C$54</f>
        <v>-1535</v>
      </c>
      <c r="W211" s="21">
        <f>-VLookups!$C$59</f>
        <v>-200</v>
      </c>
      <c r="X211" s="21">
        <f>-[1]VLookups!$C$62</f>
        <v>-150</v>
      </c>
      <c r="Y211" s="20">
        <f>Y210*(1+VLookups!$C$57/12)</f>
        <v>-254.85531639734634</v>
      </c>
      <c r="Z211" s="20">
        <f>-E211*VLookups!$J$3</f>
        <v>-614.29457127579178</v>
      </c>
      <c r="AA211" s="19">
        <v>0</v>
      </c>
      <c r="AB211" s="20">
        <f t="shared" si="12"/>
        <v>4014.9555339234239</v>
      </c>
      <c r="AC211" s="20">
        <f t="shared" si="13"/>
        <v>248713.66483383294</v>
      </c>
    </row>
    <row r="212" spans="2:29" x14ac:dyDescent="0.25">
      <c r="B212" s="9">
        <v>208</v>
      </c>
      <c r="C212" s="9">
        <f t="shared" si="14"/>
        <v>40</v>
      </c>
      <c r="D212" s="9">
        <f t="shared" si="15"/>
        <v>4</v>
      </c>
      <c r="E212" s="20">
        <f>E200*(1+VLookups!$C$8)</f>
        <v>15357.364281894796</v>
      </c>
      <c r="F212" s="20">
        <f>-E212*VLookups!$C$10*2</f>
        <v>-921.44185691368773</v>
      </c>
      <c r="G212" s="19">
        <v>0</v>
      </c>
      <c r="H212" s="20">
        <f>(-VLookups!$C$13)*(E212+F212/2)</f>
        <v>-4334.9232158504446</v>
      </c>
      <c r="I212" s="19">
        <v>0</v>
      </c>
      <c r="J212" s="19">
        <v>0</v>
      </c>
      <c r="K212" s="19">
        <v>0</v>
      </c>
      <c r="L212" s="19">
        <v>0</v>
      </c>
      <c r="M212" s="20">
        <f>M211-VLookups!$C$33</f>
        <v>-213</v>
      </c>
      <c r="N212" s="22">
        <v>148</v>
      </c>
      <c r="O212" s="19">
        <v>0</v>
      </c>
      <c r="P212" s="19">
        <v>0</v>
      </c>
      <c r="Q212" s="9" t="s">
        <v>36</v>
      </c>
      <c r="R212" s="19">
        <v>0</v>
      </c>
      <c r="S212" s="20">
        <f>VLookups!$C$50</f>
        <v>-3580.614715990946</v>
      </c>
      <c r="T212" s="19">
        <v>0</v>
      </c>
      <c r="U212" s="9">
        <v>64</v>
      </c>
      <c r="V212" s="21">
        <f>V211-VLookups!$C$54</f>
        <v>-1540</v>
      </c>
      <c r="W212" s="21">
        <f>-VLookups!$C$59</f>
        <v>-200</v>
      </c>
      <c r="X212" s="21">
        <f>-[1]VLookups!$C$62</f>
        <v>-150</v>
      </c>
      <c r="Y212" s="20">
        <f>Y211*(1+VLookups!$C$57/12)</f>
        <v>-255.59864440350526</v>
      </c>
      <c r="Z212" s="20">
        <f>-E212*VLookups!$J$3</f>
        <v>-614.29457127579178</v>
      </c>
      <c r="AA212" s="19">
        <v>0</v>
      </c>
      <c r="AB212" s="20">
        <f t="shared" si="12"/>
        <v>4008.2122059172652</v>
      </c>
      <c r="AC212" s="20">
        <f t="shared" si="13"/>
        <v>253136.39981447326</v>
      </c>
    </row>
    <row r="213" spans="2:29" x14ac:dyDescent="0.25">
      <c r="B213" s="9">
        <v>209</v>
      </c>
      <c r="C213" s="9">
        <f t="shared" si="14"/>
        <v>40</v>
      </c>
      <c r="D213" s="9">
        <f t="shared" si="15"/>
        <v>5</v>
      </c>
      <c r="E213" s="20">
        <f>E201*(1+VLookups!$C$8)</f>
        <v>15357.364281894796</v>
      </c>
      <c r="F213" s="20">
        <f>-E213*VLookups!$C$10*2</f>
        <v>-921.44185691368773</v>
      </c>
      <c r="G213" s="19">
        <v>0</v>
      </c>
      <c r="H213" s="20">
        <f>(-VLookups!$C$13)*(E213+F213/2)</f>
        <v>-4334.9232158504446</v>
      </c>
      <c r="I213" s="19">
        <v>0</v>
      </c>
      <c r="J213" s="19">
        <v>0</v>
      </c>
      <c r="K213" s="19">
        <v>0</v>
      </c>
      <c r="L213" s="19">
        <v>0</v>
      </c>
      <c r="M213" s="20">
        <f>M212-VLookups!$C$33</f>
        <v>-214</v>
      </c>
      <c r="N213" s="22">
        <v>149</v>
      </c>
      <c r="O213" s="19">
        <v>0</v>
      </c>
      <c r="P213" s="19">
        <v>0</v>
      </c>
      <c r="Q213" s="9" t="s">
        <v>36</v>
      </c>
      <c r="R213" s="19">
        <v>0</v>
      </c>
      <c r="S213" s="20">
        <f>VLookups!$C$50</f>
        <v>-3580.614715990946</v>
      </c>
      <c r="T213" s="19">
        <v>0</v>
      </c>
      <c r="U213" s="9">
        <v>65</v>
      </c>
      <c r="V213" s="21">
        <f>V212-VLookups!$C$54</f>
        <v>-1545</v>
      </c>
      <c r="W213" s="21">
        <f>-VLookups!$C$59</f>
        <v>-200</v>
      </c>
      <c r="X213" s="21">
        <f>-[1]VLookups!$C$62</f>
        <v>-150</v>
      </c>
      <c r="Y213" s="20">
        <f>Y212*(1+VLookups!$C$57/12)</f>
        <v>-256.34414044968213</v>
      </c>
      <c r="Z213" s="20">
        <f>-E213*VLookups!$J$3</f>
        <v>-614.29457127579178</v>
      </c>
      <c r="AA213" s="19">
        <v>0</v>
      </c>
      <c r="AB213" s="20">
        <f t="shared" si="12"/>
        <v>4001.4667098710879</v>
      </c>
      <c r="AC213" s="20">
        <f t="shared" si="13"/>
        <v>257559.76052403514</v>
      </c>
    </row>
    <row r="214" spans="2:29" x14ac:dyDescent="0.25">
      <c r="B214" s="9">
        <v>210</v>
      </c>
      <c r="C214" s="9">
        <f t="shared" si="14"/>
        <v>40</v>
      </c>
      <c r="D214" s="9">
        <f t="shared" si="15"/>
        <v>6</v>
      </c>
      <c r="E214" s="20">
        <f>E202*(1+VLookups!$C$8)</f>
        <v>15357.364281894796</v>
      </c>
      <c r="F214" s="20">
        <f>-E214*VLookups!$C$10*2</f>
        <v>-921.44185691368773</v>
      </c>
      <c r="G214" s="19">
        <v>0</v>
      </c>
      <c r="H214" s="20">
        <f>(-VLookups!$C$13)*(E214+F214/2)</f>
        <v>-4334.9232158504446</v>
      </c>
      <c r="I214" s="19">
        <v>0</v>
      </c>
      <c r="J214" s="19">
        <v>0</v>
      </c>
      <c r="K214" s="19">
        <v>0</v>
      </c>
      <c r="L214" s="19">
        <v>0</v>
      </c>
      <c r="M214" s="20">
        <f>M213-VLookups!$C$33</f>
        <v>-215</v>
      </c>
      <c r="N214" s="22">
        <v>150</v>
      </c>
      <c r="O214" s="19">
        <v>0</v>
      </c>
      <c r="P214" s="19">
        <v>0</v>
      </c>
      <c r="Q214" s="9" t="s">
        <v>36</v>
      </c>
      <c r="R214" s="19">
        <v>0</v>
      </c>
      <c r="S214" s="20">
        <f>VLookups!$C$50</f>
        <v>-3580.614715990946</v>
      </c>
      <c r="T214" s="19">
        <v>0</v>
      </c>
      <c r="U214" s="9">
        <v>66</v>
      </c>
      <c r="V214" s="21">
        <f>V213-VLookups!$C$54</f>
        <v>-1550</v>
      </c>
      <c r="W214" s="21">
        <f>-VLookups!$C$59</f>
        <v>-200</v>
      </c>
      <c r="X214" s="21">
        <f>-[1]VLookups!$C$62</f>
        <v>-150</v>
      </c>
      <c r="Y214" s="20">
        <f>Y213*(1+VLookups!$C$57/12)</f>
        <v>-257.09181085932704</v>
      </c>
      <c r="Z214" s="20">
        <f>-E214*VLookups!$J$3</f>
        <v>-614.29457127579178</v>
      </c>
      <c r="AA214" s="19">
        <v>0</v>
      </c>
      <c r="AB214" s="20">
        <f t="shared" si="12"/>
        <v>3994.7190394614436</v>
      </c>
      <c r="AC214" s="20">
        <f t="shared" si="13"/>
        <v>261983.74583103665</v>
      </c>
    </row>
    <row r="215" spans="2:29" x14ac:dyDescent="0.25">
      <c r="B215" s="9">
        <v>211</v>
      </c>
      <c r="C215" s="9">
        <f t="shared" si="14"/>
        <v>40</v>
      </c>
      <c r="D215" s="9">
        <f t="shared" si="15"/>
        <v>7</v>
      </c>
      <c r="E215" s="20">
        <f>E203*(1+VLookups!$C$8)</f>
        <v>15357.364281894796</v>
      </c>
      <c r="F215" s="20">
        <f>-E215*VLookups!$C$10*2</f>
        <v>-921.44185691368773</v>
      </c>
      <c r="G215" s="19">
        <v>0</v>
      </c>
      <c r="H215" s="20">
        <f>(-VLookups!$C$13)*(E215+F215/2)</f>
        <v>-4334.9232158504446</v>
      </c>
      <c r="I215" s="19">
        <v>0</v>
      </c>
      <c r="J215" s="19">
        <v>0</v>
      </c>
      <c r="K215" s="19">
        <v>0</v>
      </c>
      <c r="L215" s="19">
        <v>0</v>
      </c>
      <c r="M215" s="20">
        <f>M214-VLookups!$C$33</f>
        <v>-216</v>
      </c>
      <c r="N215" s="22">
        <v>151</v>
      </c>
      <c r="O215" s="19">
        <v>0</v>
      </c>
      <c r="P215" s="19">
        <v>0</v>
      </c>
      <c r="Q215" s="9" t="s">
        <v>36</v>
      </c>
      <c r="R215" s="19">
        <v>0</v>
      </c>
      <c r="S215" s="20">
        <f>VLookups!$C$50</f>
        <v>-3580.614715990946</v>
      </c>
      <c r="T215" s="19">
        <v>0</v>
      </c>
      <c r="U215" s="9">
        <v>67</v>
      </c>
      <c r="V215" s="21">
        <f>V214-VLookups!$C$54</f>
        <v>-1555</v>
      </c>
      <c r="W215" s="21">
        <f>-VLookups!$C$59</f>
        <v>-200</v>
      </c>
      <c r="X215" s="21">
        <f>-[1]VLookups!$C$62</f>
        <v>-150</v>
      </c>
      <c r="Y215" s="20">
        <f>Y214*(1+VLookups!$C$57/12)</f>
        <v>-257.84166197433342</v>
      </c>
      <c r="Z215" s="20">
        <f>-E215*VLookups!$J$3</f>
        <v>-614.29457127579178</v>
      </c>
      <c r="AA215" s="19">
        <v>0</v>
      </c>
      <c r="AB215" s="20">
        <f t="shared" si="12"/>
        <v>3987.9691883464366</v>
      </c>
      <c r="AC215" s="20">
        <f t="shared" si="13"/>
        <v>266408.35459576815</v>
      </c>
    </row>
    <row r="216" spans="2:29" x14ac:dyDescent="0.25">
      <c r="B216" s="9">
        <v>212</v>
      </c>
      <c r="C216" s="9">
        <f t="shared" si="14"/>
        <v>40</v>
      </c>
      <c r="D216" s="9">
        <f t="shared" si="15"/>
        <v>8</v>
      </c>
      <c r="E216" s="20">
        <f>E204*(1+VLookups!$C$8)</f>
        <v>15357.364281894796</v>
      </c>
      <c r="F216" s="20">
        <f>-E216*VLookups!$C$10*2</f>
        <v>-921.44185691368773</v>
      </c>
      <c r="G216" s="19">
        <v>0</v>
      </c>
      <c r="H216" s="20">
        <f>(-VLookups!$C$13)*(E216+F216/2)</f>
        <v>-4334.9232158504446</v>
      </c>
      <c r="I216" s="19">
        <v>0</v>
      </c>
      <c r="J216" s="19">
        <v>0</v>
      </c>
      <c r="K216" s="19">
        <v>0</v>
      </c>
      <c r="L216" s="19">
        <v>0</v>
      </c>
      <c r="M216" s="20">
        <f>M215-VLookups!$C$33</f>
        <v>-217</v>
      </c>
      <c r="N216" s="22">
        <v>152</v>
      </c>
      <c r="O216" s="19">
        <v>0</v>
      </c>
      <c r="P216" s="19">
        <v>0</v>
      </c>
      <c r="Q216" s="9" t="s">
        <v>36</v>
      </c>
      <c r="R216" s="19">
        <v>0</v>
      </c>
      <c r="S216" s="20">
        <f>VLookups!$C$50</f>
        <v>-3580.614715990946</v>
      </c>
      <c r="T216" s="19">
        <v>0</v>
      </c>
      <c r="U216" s="9">
        <v>68</v>
      </c>
      <c r="V216" s="21">
        <f>V215-VLookups!$C$54</f>
        <v>-1560</v>
      </c>
      <c r="W216" s="21">
        <f>-VLookups!$C$59</f>
        <v>-200</v>
      </c>
      <c r="X216" s="21">
        <f>-[1]VLookups!$C$62</f>
        <v>-150</v>
      </c>
      <c r="Y216" s="20">
        <f>Y215*(1+VLookups!$C$57/12)</f>
        <v>-258.59370015509188</v>
      </c>
      <c r="Z216" s="20">
        <f>-E216*VLookups!$J$3</f>
        <v>-614.29457127579178</v>
      </c>
      <c r="AA216" s="19">
        <v>0</v>
      </c>
      <c r="AB216" s="20">
        <f t="shared" si="12"/>
        <v>3981.2171501656785</v>
      </c>
      <c r="AC216" s="20">
        <f t="shared" si="13"/>
        <v>270833.58567026013</v>
      </c>
    </row>
    <row r="217" spans="2:29" x14ac:dyDescent="0.25">
      <c r="B217" s="9">
        <v>213</v>
      </c>
      <c r="C217" s="9">
        <f t="shared" si="14"/>
        <v>40</v>
      </c>
      <c r="D217" s="9">
        <f t="shared" si="15"/>
        <v>9</v>
      </c>
      <c r="E217" s="20">
        <f>E205*(1+VLookups!$C$8)</f>
        <v>15357.364281894796</v>
      </c>
      <c r="F217" s="20">
        <f>-E217*VLookups!$C$10*2</f>
        <v>-921.44185691368773</v>
      </c>
      <c r="G217" s="19">
        <v>0</v>
      </c>
      <c r="H217" s="20">
        <f>(-VLookups!$C$13)*(E217+F217/2)</f>
        <v>-4334.9232158504446</v>
      </c>
      <c r="I217" s="19">
        <v>0</v>
      </c>
      <c r="J217" s="19">
        <v>0</v>
      </c>
      <c r="K217" s="19">
        <v>0</v>
      </c>
      <c r="L217" s="19">
        <v>0</v>
      </c>
      <c r="M217" s="20">
        <f>M216-VLookups!$C$33</f>
        <v>-218</v>
      </c>
      <c r="N217" s="22">
        <v>153</v>
      </c>
      <c r="O217" s="19">
        <v>0</v>
      </c>
      <c r="P217" s="19">
        <v>0</v>
      </c>
      <c r="Q217" s="9" t="s">
        <v>36</v>
      </c>
      <c r="R217" s="19">
        <v>0</v>
      </c>
      <c r="S217" s="20">
        <f>VLookups!$C$50</f>
        <v>-3580.614715990946</v>
      </c>
      <c r="T217" s="19">
        <v>0</v>
      </c>
      <c r="U217" s="9">
        <v>69</v>
      </c>
      <c r="V217" s="21">
        <f>V216-VLookups!$C$54</f>
        <v>-1565</v>
      </c>
      <c r="W217" s="21">
        <f>-VLookups!$C$59</f>
        <v>-200</v>
      </c>
      <c r="X217" s="21">
        <f>-[1]VLookups!$C$62</f>
        <v>-150</v>
      </c>
      <c r="Y217" s="20">
        <f>Y216*(1+VLookups!$C$57/12)</f>
        <v>-259.34793178054423</v>
      </c>
      <c r="Z217" s="20">
        <f>-E217*VLookups!$J$3</f>
        <v>-614.29457127579178</v>
      </c>
      <c r="AA217" s="19">
        <v>0</v>
      </c>
      <c r="AB217" s="20">
        <f t="shared" si="12"/>
        <v>3974.4629185402264</v>
      </c>
      <c r="AC217" s="20">
        <f t="shared" si="13"/>
        <v>275259.43789825082</v>
      </c>
    </row>
    <row r="218" spans="2:29" x14ac:dyDescent="0.25">
      <c r="B218" s="9">
        <v>214</v>
      </c>
      <c r="C218" s="9">
        <f t="shared" si="14"/>
        <v>40</v>
      </c>
      <c r="D218" s="9">
        <f t="shared" si="15"/>
        <v>10</v>
      </c>
      <c r="E218" s="20">
        <f>E206*(1+VLookups!$C$8)</f>
        <v>15357.364281894796</v>
      </c>
      <c r="F218" s="20">
        <f>-E218*VLookups!$C$10*2</f>
        <v>-921.44185691368773</v>
      </c>
      <c r="G218" s="19">
        <v>0</v>
      </c>
      <c r="H218" s="20">
        <f>(-VLookups!$C$13)*(E218+F218/2)</f>
        <v>-4334.9232158504446</v>
      </c>
      <c r="I218" s="19">
        <v>0</v>
      </c>
      <c r="J218" s="19">
        <v>0</v>
      </c>
      <c r="K218" s="19">
        <v>0</v>
      </c>
      <c r="L218" s="19">
        <v>0</v>
      </c>
      <c r="M218" s="20">
        <f>M217-VLookups!$C$33</f>
        <v>-219</v>
      </c>
      <c r="N218" s="22">
        <v>154</v>
      </c>
      <c r="O218" s="19">
        <v>0</v>
      </c>
      <c r="P218" s="19">
        <v>0</v>
      </c>
      <c r="Q218" s="9" t="s">
        <v>36</v>
      </c>
      <c r="R218" s="19">
        <v>0</v>
      </c>
      <c r="S218" s="20">
        <f>VLookups!$C$50</f>
        <v>-3580.614715990946</v>
      </c>
      <c r="T218" s="19">
        <v>0</v>
      </c>
      <c r="U218" s="9">
        <v>70</v>
      </c>
      <c r="V218" s="21">
        <f>V217-VLookups!$C$54</f>
        <v>-1570</v>
      </c>
      <c r="W218" s="21">
        <f>-VLookups!$C$59</f>
        <v>-200</v>
      </c>
      <c r="X218" s="21">
        <f>-[1]VLookups!$C$62</f>
        <v>-150</v>
      </c>
      <c r="Y218" s="20">
        <f>Y217*(1+VLookups!$C$57/12)</f>
        <v>-260.10436324823746</v>
      </c>
      <c r="Z218" s="20">
        <f>-E218*VLookups!$J$3</f>
        <v>-614.29457127579178</v>
      </c>
      <c r="AA218" s="19">
        <v>0</v>
      </c>
      <c r="AB218" s="20">
        <f t="shared" si="12"/>
        <v>3967.7064870725326</v>
      </c>
      <c r="AC218" s="20">
        <f t="shared" si="13"/>
        <v>279685.91011515376</v>
      </c>
    </row>
    <row r="219" spans="2:29" x14ac:dyDescent="0.25">
      <c r="B219" s="9">
        <v>215</v>
      </c>
      <c r="C219" s="9">
        <f t="shared" si="14"/>
        <v>40</v>
      </c>
      <c r="D219" s="9">
        <f t="shared" si="15"/>
        <v>11</v>
      </c>
      <c r="E219" s="20">
        <f>E207*(1+VLookups!$C$8)</f>
        <v>15357.364281894796</v>
      </c>
      <c r="F219" s="20">
        <f>-E219*VLookups!$C$10*2</f>
        <v>-921.44185691368773</v>
      </c>
      <c r="G219" s="19">
        <v>0</v>
      </c>
      <c r="H219" s="20">
        <f>(-VLookups!$C$13)*(E219+F219/2)</f>
        <v>-4334.9232158504446</v>
      </c>
      <c r="I219" s="19">
        <v>0</v>
      </c>
      <c r="J219" s="19">
        <v>0</v>
      </c>
      <c r="K219" s="19">
        <v>0</v>
      </c>
      <c r="L219" s="19">
        <v>0</v>
      </c>
      <c r="M219" s="20">
        <f>M218-VLookups!$C$33</f>
        <v>-220</v>
      </c>
      <c r="N219" s="22">
        <v>155</v>
      </c>
      <c r="O219" s="19">
        <v>0</v>
      </c>
      <c r="P219" s="19">
        <v>0</v>
      </c>
      <c r="Q219" s="9" t="s">
        <v>36</v>
      </c>
      <c r="R219" s="19">
        <v>0</v>
      </c>
      <c r="S219" s="20">
        <f>VLookups!$C$50</f>
        <v>-3580.614715990946</v>
      </c>
      <c r="T219" s="19">
        <v>0</v>
      </c>
      <c r="U219" s="9">
        <v>71</v>
      </c>
      <c r="V219" s="21">
        <f>V218-VLookups!$C$54</f>
        <v>-1575</v>
      </c>
      <c r="W219" s="21">
        <f>-VLookups!$C$59</f>
        <v>-200</v>
      </c>
      <c r="X219" s="21">
        <f>-[1]VLookups!$C$62</f>
        <v>-150</v>
      </c>
      <c r="Y219" s="20">
        <f>Y218*(1+VLookups!$C$57/12)</f>
        <v>-260.86300097437817</v>
      </c>
      <c r="Z219" s="20">
        <f>-E219*VLookups!$J$3</f>
        <v>-614.29457127579178</v>
      </c>
      <c r="AA219" s="19">
        <v>0</v>
      </c>
      <c r="AB219" s="20">
        <f t="shared" si="12"/>
        <v>3960.9478493463921</v>
      </c>
      <c r="AC219" s="20">
        <f t="shared" si="13"/>
        <v>284113.00114802539</v>
      </c>
    </row>
    <row r="220" spans="2:29" x14ac:dyDescent="0.25">
      <c r="B220" s="9">
        <v>216</v>
      </c>
      <c r="C220" s="9">
        <f t="shared" si="14"/>
        <v>41</v>
      </c>
      <c r="D220" s="9">
        <f t="shared" si="15"/>
        <v>0</v>
      </c>
      <c r="E220" s="20">
        <f>E208*(1+VLookups!$C$8)</f>
        <v>15894.872031761111</v>
      </c>
      <c r="F220" s="20">
        <f>-E220*VLookups!$C$10*2</f>
        <v>-953.69232190566663</v>
      </c>
      <c r="G220" s="19">
        <v>0</v>
      </c>
      <c r="H220" s="20">
        <f>(-VLookups!$C$13)*(E220+F220/2)</f>
        <v>-4486.6455284052099</v>
      </c>
      <c r="I220" s="19">
        <v>0</v>
      </c>
      <c r="J220" s="19">
        <v>0</v>
      </c>
      <c r="K220" s="19">
        <v>0</v>
      </c>
      <c r="L220" s="19">
        <v>0</v>
      </c>
      <c r="M220" s="20">
        <f>M219-VLookups!$C$33</f>
        <v>-221</v>
      </c>
      <c r="N220" s="22">
        <v>156</v>
      </c>
      <c r="O220" s="19">
        <v>0</v>
      </c>
      <c r="P220" s="19">
        <v>0</v>
      </c>
      <c r="Q220" s="9" t="s">
        <v>36</v>
      </c>
      <c r="R220" s="19">
        <v>0</v>
      </c>
      <c r="S220" s="20">
        <f>VLookups!$C$50</f>
        <v>-3580.614715990946</v>
      </c>
      <c r="T220" s="19">
        <v>0</v>
      </c>
      <c r="U220" s="9">
        <v>72</v>
      </c>
      <c r="V220" s="21">
        <f>V219-VLookups!$C$54</f>
        <v>-1580</v>
      </c>
      <c r="W220" s="21">
        <f>-VLookups!$C$59</f>
        <v>-200</v>
      </c>
      <c r="X220" s="21">
        <f>-[1]VLookups!$C$62</f>
        <v>-150</v>
      </c>
      <c r="Y220" s="20">
        <f>Y219*(1+VLookups!$C$57/12)</f>
        <v>-261.62385139388675</v>
      </c>
      <c r="Z220" s="20">
        <f>-E220*VLookups!$J$3</f>
        <v>-635.79488127044442</v>
      </c>
      <c r="AA220" s="19">
        <v>0</v>
      </c>
      <c r="AB220" s="20">
        <f t="shared" si="12"/>
        <v>4302.346893747791</v>
      </c>
      <c r="AC220" s="20">
        <f t="shared" si="13"/>
        <v>288888.86971035326</v>
      </c>
    </row>
    <row r="221" spans="2:29" x14ac:dyDescent="0.25">
      <c r="B221" s="9">
        <v>217</v>
      </c>
      <c r="C221" s="9">
        <f t="shared" si="14"/>
        <v>41</v>
      </c>
      <c r="D221" s="9">
        <f t="shared" si="15"/>
        <v>1</v>
      </c>
      <c r="E221" s="20">
        <f>E209*(1+VLookups!$C$8)</f>
        <v>15894.872031761111</v>
      </c>
      <c r="F221" s="20">
        <f>-E221*VLookups!$C$10*2</f>
        <v>-953.69232190566663</v>
      </c>
      <c r="G221" s="19">
        <v>0</v>
      </c>
      <c r="H221" s="20">
        <f>(-VLookups!$C$13)*(E221+F221/2)</f>
        <v>-4486.6455284052099</v>
      </c>
      <c r="I221" s="19">
        <v>0</v>
      </c>
      <c r="J221" s="19">
        <v>0</v>
      </c>
      <c r="K221" s="19">
        <v>0</v>
      </c>
      <c r="L221" s="19">
        <v>0</v>
      </c>
      <c r="M221" s="20">
        <f>M220-VLookups!$C$33</f>
        <v>-222</v>
      </c>
      <c r="N221" s="22">
        <v>157</v>
      </c>
      <c r="O221" s="19">
        <v>0</v>
      </c>
      <c r="P221" s="19">
        <v>0</v>
      </c>
      <c r="Q221" s="9" t="s">
        <v>36</v>
      </c>
      <c r="R221" s="19">
        <v>0</v>
      </c>
      <c r="S221" s="20">
        <f>VLookups!$C$50</f>
        <v>-3580.614715990946</v>
      </c>
      <c r="T221" s="19">
        <v>0</v>
      </c>
      <c r="U221" s="9">
        <v>73</v>
      </c>
      <c r="V221" s="21">
        <f>V220-VLookups!$C$54</f>
        <v>-1585</v>
      </c>
      <c r="W221" s="21">
        <f>-VLookups!$C$59</f>
        <v>-200</v>
      </c>
      <c r="X221" s="21">
        <f>-[1]VLookups!$C$62</f>
        <v>-150</v>
      </c>
      <c r="Y221" s="20">
        <f>Y220*(1+VLookups!$C$57/12)</f>
        <v>-262.38692096045224</v>
      </c>
      <c r="Z221" s="20">
        <f>-E221*VLookups!$J$3</f>
        <v>-635.79488127044442</v>
      </c>
      <c r="AA221" s="19">
        <v>0</v>
      </c>
      <c r="AB221" s="20">
        <f t="shared" si="12"/>
        <v>4295.5838241812262</v>
      </c>
      <c r="AC221" s="20">
        <f t="shared" si="13"/>
        <v>293665.93498405174</v>
      </c>
    </row>
    <row r="222" spans="2:29" x14ac:dyDescent="0.25">
      <c r="B222" s="9">
        <v>218</v>
      </c>
      <c r="C222" s="9">
        <f t="shared" si="14"/>
        <v>41</v>
      </c>
      <c r="D222" s="9">
        <f t="shared" si="15"/>
        <v>2</v>
      </c>
      <c r="E222" s="20">
        <f>E210*(1+VLookups!$C$8)</f>
        <v>15894.872031761111</v>
      </c>
      <c r="F222" s="20">
        <f>-E222*VLookups!$C$10*2</f>
        <v>-953.69232190566663</v>
      </c>
      <c r="G222" s="19">
        <v>0</v>
      </c>
      <c r="H222" s="20">
        <f>(-VLookups!$C$13)*(E222+F222/2)</f>
        <v>-4486.6455284052099</v>
      </c>
      <c r="I222" s="19">
        <v>0</v>
      </c>
      <c r="J222" s="19">
        <v>0</v>
      </c>
      <c r="K222" s="19">
        <v>0</v>
      </c>
      <c r="L222" s="19">
        <v>0</v>
      </c>
      <c r="M222" s="20">
        <f>M221-VLookups!$C$33</f>
        <v>-223</v>
      </c>
      <c r="N222" s="22">
        <v>158</v>
      </c>
      <c r="O222" s="19">
        <v>0</v>
      </c>
      <c r="P222" s="19">
        <v>0</v>
      </c>
      <c r="Q222" s="9" t="s">
        <v>36</v>
      </c>
      <c r="R222" s="19">
        <v>0</v>
      </c>
      <c r="S222" s="20">
        <f>VLookups!$C$50</f>
        <v>-3580.614715990946</v>
      </c>
      <c r="T222" s="19">
        <v>0</v>
      </c>
      <c r="U222" s="9">
        <v>74</v>
      </c>
      <c r="V222" s="21">
        <f>V221-VLookups!$C$54</f>
        <v>-1590</v>
      </c>
      <c r="W222" s="21">
        <f>-VLookups!$C$59</f>
        <v>-200</v>
      </c>
      <c r="X222" s="21">
        <f>-[1]VLookups!$C$62</f>
        <v>-150</v>
      </c>
      <c r="Y222" s="20">
        <f>Y221*(1+VLookups!$C$57/12)</f>
        <v>-263.15221614658691</v>
      </c>
      <c r="Z222" s="20">
        <f>-E222*VLookups!$J$3</f>
        <v>-635.79488127044442</v>
      </c>
      <c r="AA222" s="19">
        <v>0</v>
      </c>
      <c r="AB222" s="20">
        <f t="shared" si="12"/>
        <v>4288.8185289950907</v>
      </c>
      <c r="AC222" s="20">
        <f t="shared" si="13"/>
        <v>298444.19673802028</v>
      </c>
    </row>
    <row r="223" spans="2:29" x14ac:dyDescent="0.25">
      <c r="B223" s="9">
        <v>219</v>
      </c>
      <c r="C223" s="9">
        <f t="shared" si="14"/>
        <v>41</v>
      </c>
      <c r="D223" s="9">
        <f t="shared" si="15"/>
        <v>3</v>
      </c>
      <c r="E223" s="20">
        <f>E211*(1+VLookups!$C$8)</f>
        <v>15894.872031761111</v>
      </c>
      <c r="F223" s="20">
        <f>-E223*VLookups!$C$10*2</f>
        <v>-953.69232190566663</v>
      </c>
      <c r="G223" s="19">
        <v>0</v>
      </c>
      <c r="H223" s="20">
        <f>(-VLookups!$C$13)*(E223+F223/2)</f>
        <v>-4486.6455284052099</v>
      </c>
      <c r="I223" s="19">
        <v>0</v>
      </c>
      <c r="J223" s="19">
        <v>0</v>
      </c>
      <c r="K223" s="19">
        <v>0</v>
      </c>
      <c r="L223" s="19">
        <v>0</v>
      </c>
      <c r="M223" s="20">
        <f>M222-VLookups!$C$33</f>
        <v>-224</v>
      </c>
      <c r="N223" s="22">
        <v>159</v>
      </c>
      <c r="O223" s="19">
        <v>0</v>
      </c>
      <c r="P223" s="19">
        <v>0</v>
      </c>
      <c r="Q223" s="9" t="s">
        <v>36</v>
      </c>
      <c r="R223" s="19">
        <v>0</v>
      </c>
      <c r="S223" s="20">
        <f>VLookups!$C$50</f>
        <v>-3580.614715990946</v>
      </c>
      <c r="T223" s="19">
        <v>0</v>
      </c>
      <c r="U223" s="9">
        <v>75</v>
      </c>
      <c r="V223" s="21">
        <f>V222-VLookups!$C$54</f>
        <v>-1595</v>
      </c>
      <c r="W223" s="21">
        <f>-VLookups!$C$59</f>
        <v>-200</v>
      </c>
      <c r="X223" s="21">
        <f>-[1]VLookups!$C$62</f>
        <v>-150</v>
      </c>
      <c r="Y223" s="20">
        <f>Y222*(1+VLookups!$C$57/12)</f>
        <v>-263.91974344368111</v>
      </c>
      <c r="Z223" s="20">
        <f>-E223*VLookups!$J$3</f>
        <v>-635.79488127044442</v>
      </c>
      <c r="AA223" s="19">
        <v>0</v>
      </c>
      <c r="AB223" s="20">
        <f t="shared" si="12"/>
        <v>4282.051001697997</v>
      </c>
      <c r="AC223" s="20">
        <f t="shared" si="13"/>
        <v>303223.65473428165</v>
      </c>
    </row>
    <row r="224" spans="2:29" x14ac:dyDescent="0.25">
      <c r="B224" s="9">
        <v>220</v>
      </c>
      <c r="C224" s="9">
        <f t="shared" si="14"/>
        <v>41</v>
      </c>
      <c r="D224" s="9">
        <f t="shared" si="15"/>
        <v>4</v>
      </c>
      <c r="E224" s="20">
        <f>E212*(1+VLookups!$C$8)</f>
        <v>15894.872031761111</v>
      </c>
      <c r="F224" s="20">
        <f>-E224*VLookups!$C$10*2</f>
        <v>-953.69232190566663</v>
      </c>
      <c r="G224" s="19">
        <v>0</v>
      </c>
      <c r="H224" s="20">
        <f>(-VLookups!$C$13)*(E224+F224/2)</f>
        <v>-4486.6455284052099</v>
      </c>
      <c r="I224" s="19">
        <v>0</v>
      </c>
      <c r="J224" s="19">
        <v>0</v>
      </c>
      <c r="K224" s="19">
        <v>0</v>
      </c>
      <c r="L224" s="19">
        <v>0</v>
      </c>
      <c r="M224" s="20">
        <f>M223-VLookups!$C$33</f>
        <v>-225</v>
      </c>
      <c r="N224" s="22">
        <v>160</v>
      </c>
      <c r="O224" s="19">
        <v>0</v>
      </c>
      <c r="P224" s="19">
        <v>0</v>
      </c>
      <c r="Q224" s="9" t="s">
        <v>36</v>
      </c>
      <c r="R224" s="19">
        <v>0</v>
      </c>
      <c r="S224" s="20">
        <f>VLookups!$C$50</f>
        <v>-3580.614715990946</v>
      </c>
      <c r="T224" s="19">
        <v>0</v>
      </c>
      <c r="U224" s="9">
        <v>76</v>
      </c>
      <c r="V224" s="21">
        <f>V223-VLookups!$C$54</f>
        <v>-1600</v>
      </c>
      <c r="W224" s="21">
        <f>-VLookups!$C$59</f>
        <v>-200</v>
      </c>
      <c r="X224" s="21">
        <f>-[1]VLookups!$C$62</f>
        <v>-150</v>
      </c>
      <c r="Y224" s="20">
        <f>Y223*(1+VLookups!$C$57/12)</f>
        <v>-264.68950936205852</v>
      </c>
      <c r="Z224" s="20">
        <f>-E224*VLookups!$J$3</f>
        <v>-635.79488127044442</v>
      </c>
      <c r="AA224" s="19">
        <v>0</v>
      </c>
      <c r="AB224" s="20">
        <f t="shared" si="12"/>
        <v>4275.2812357796192</v>
      </c>
      <c r="AC224" s="20">
        <f t="shared" si="13"/>
        <v>308004.30872795178</v>
      </c>
    </row>
    <row r="225" spans="2:29" x14ac:dyDescent="0.25">
      <c r="B225" s="9">
        <v>221</v>
      </c>
      <c r="C225" s="9">
        <f t="shared" si="14"/>
        <v>41</v>
      </c>
      <c r="D225" s="9">
        <f t="shared" si="15"/>
        <v>5</v>
      </c>
      <c r="E225" s="20">
        <f>E213*(1+VLookups!$C$8)</f>
        <v>15894.872031761111</v>
      </c>
      <c r="F225" s="20">
        <f>-E225*VLookups!$C$10*2</f>
        <v>-953.69232190566663</v>
      </c>
      <c r="G225" s="19">
        <v>0</v>
      </c>
      <c r="H225" s="20">
        <f>(-VLookups!$C$13)*(E225+F225/2)</f>
        <v>-4486.6455284052099</v>
      </c>
      <c r="I225" s="19">
        <v>0</v>
      </c>
      <c r="J225" s="19">
        <v>0</v>
      </c>
      <c r="K225" s="19">
        <v>0</v>
      </c>
      <c r="L225" s="19">
        <v>0</v>
      </c>
      <c r="M225" s="20">
        <f>M224-VLookups!$C$33</f>
        <v>-226</v>
      </c>
      <c r="N225" s="22">
        <v>161</v>
      </c>
      <c r="O225" s="19">
        <v>0</v>
      </c>
      <c r="P225" s="19">
        <v>0</v>
      </c>
      <c r="Q225" s="9" t="s">
        <v>36</v>
      </c>
      <c r="R225" s="19">
        <v>0</v>
      </c>
      <c r="S225" s="20">
        <f>VLookups!$C$50</f>
        <v>-3580.614715990946</v>
      </c>
      <c r="T225" s="19">
        <v>0</v>
      </c>
      <c r="U225" s="9">
        <v>77</v>
      </c>
      <c r="V225" s="21">
        <f>V224-VLookups!$C$54</f>
        <v>-1605</v>
      </c>
      <c r="W225" s="21">
        <f>-VLookups!$C$59</f>
        <v>-200</v>
      </c>
      <c r="X225" s="21">
        <f>-[1]VLookups!$C$62</f>
        <v>-150</v>
      </c>
      <c r="Y225" s="20">
        <f>Y224*(1+VLookups!$C$57/12)</f>
        <v>-265.4615204310312</v>
      </c>
      <c r="Z225" s="20">
        <f>-E225*VLookups!$J$3</f>
        <v>-635.79488127044442</v>
      </c>
      <c r="AA225" s="19">
        <v>0</v>
      </c>
      <c r="AB225" s="20">
        <f t="shared" si="12"/>
        <v>4268.5092247106468</v>
      </c>
      <c r="AC225" s="20">
        <f t="shared" si="13"/>
        <v>312786.15846720902</v>
      </c>
    </row>
    <row r="226" spans="2:29" x14ac:dyDescent="0.25">
      <c r="B226" s="9">
        <v>222</v>
      </c>
      <c r="C226" s="9">
        <f t="shared" si="14"/>
        <v>41</v>
      </c>
      <c r="D226" s="9">
        <f t="shared" si="15"/>
        <v>6</v>
      </c>
      <c r="E226" s="20">
        <f>E214*(1+VLookups!$C$8)</f>
        <v>15894.872031761111</v>
      </c>
      <c r="F226" s="20">
        <f>-E226*VLookups!$C$10*2</f>
        <v>-953.69232190566663</v>
      </c>
      <c r="G226" s="19">
        <v>0</v>
      </c>
      <c r="H226" s="20">
        <f>(-VLookups!$C$13)*(E226+F226/2)</f>
        <v>-4486.6455284052099</v>
      </c>
      <c r="I226" s="19">
        <v>0</v>
      </c>
      <c r="J226" s="19">
        <v>0</v>
      </c>
      <c r="K226" s="19">
        <v>0</v>
      </c>
      <c r="L226" s="19">
        <v>0</v>
      </c>
      <c r="M226" s="20">
        <f>M225-VLookups!$C$33</f>
        <v>-227</v>
      </c>
      <c r="N226" s="22">
        <v>162</v>
      </c>
      <c r="O226" s="19">
        <v>0</v>
      </c>
      <c r="P226" s="19">
        <v>0</v>
      </c>
      <c r="Q226" s="9" t="s">
        <v>36</v>
      </c>
      <c r="R226" s="19">
        <v>0</v>
      </c>
      <c r="S226" s="20">
        <f>VLookups!$C$50</f>
        <v>-3580.614715990946</v>
      </c>
      <c r="T226" s="19">
        <v>0</v>
      </c>
      <c r="U226" s="9">
        <v>78</v>
      </c>
      <c r="V226" s="21">
        <f>V225-VLookups!$C$54</f>
        <v>-1610</v>
      </c>
      <c r="W226" s="21">
        <f>-VLookups!$C$59</f>
        <v>-200</v>
      </c>
      <c r="X226" s="21">
        <f>-[1]VLookups!$C$62</f>
        <v>-150</v>
      </c>
      <c r="Y226" s="20">
        <f>Y225*(1+VLookups!$C$57/12)</f>
        <v>-266.23578319895506</v>
      </c>
      <c r="Z226" s="20">
        <f>-E226*VLookups!$J$3</f>
        <v>-635.79488127044442</v>
      </c>
      <c r="AA226" s="19">
        <v>0</v>
      </c>
      <c r="AB226" s="20">
        <f t="shared" si="12"/>
        <v>4261.7349619427232</v>
      </c>
      <c r="AC226" s="20">
        <f t="shared" si="13"/>
        <v>317569.20369326376</v>
      </c>
    </row>
    <row r="227" spans="2:29" x14ac:dyDescent="0.25">
      <c r="B227" s="9">
        <v>223</v>
      </c>
      <c r="C227" s="9">
        <f t="shared" si="14"/>
        <v>41</v>
      </c>
      <c r="D227" s="9">
        <f t="shared" si="15"/>
        <v>7</v>
      </c>
      <c r="E227" s="20">
        <f>E215*(1+VLookups!$C$8)</f>
        <v>15894.872031761111</v>
      </c>
      <c r="F227" s="20">
        <f>-E227*VLookups!$C$10*2</f>
        <v>-953.69232190566663</v>
      </c>
      <c r="G227" s="19">
        <v>0</v>
      </c>
      <c r="H227" s="20">
        <f>(-VLookups!$C$13)*(E227+F227/2)</f>
        <v>-4486.6455284052099</v>
      </c>
      <c r="I227" s="19">
        <v>0</v>
      </c>
      <c r="J227" s="19">
        <v>0</v>
      </c>
      <c r="K227" s="19">
        <v>0</v>
      </c>
      <c r="L227" s="19">
        <v>0</v>
      </c>
      <c r="M227" s="20">
        <f>M226-VLookups!$C$33</f>
        <v>-228</v>
      </c>
      <c r="N227" s="22">
        <v>163</v>
      </c>
      <c r="O227" s="19">
        <v>0</v>
      </c>
      <c r="P227" s="19">
        <v>0</v>
      </c>
      <c r="Q227" s="9" t="s">
        <v>36</v>
      </c>
      <c r="R227" s="19">
        <v>0</v>
      </c>
      <c r="S227" s="20">
        <f>VLookups!$C$50</f>
        <v>-3580.614715990946</v>
      </c>
      <c r="T227" s="19">
        <v>0</v>
      </c>
      <c r="U227" s="9">
        <v>79</v>
      </c>
      <c r="V227" s="21">
        <f>V226-VLookups!$C$54</f>
        <v>-1615</v>
      </c>
      <c r="W227" s="21">
        <f>-VLookups!$C$59</f>
        <v>-200</v>
      </c>
      <c r="X227" s="21">
        <f>-[1]VLookups!$C$62</f>
        <v>-150</v>
      </c>
      <c r="Y227" s="20">
        <f>Y226*(1+VLookups!$C$57/12)</f>
        <v>-267.01230423328536</v>
      </c>
      <c r="Z227" s="20">
        <f>-E227*VLookups!$J$3</f>
        <v>-635.79488127044442</v>
      </c>
      <c r="AA227" s="19">
        <v>0</v>
      </c>
      <c r="AB227" s="20">
        <f t="shared" si="12"/>
        <v>4254.9584409083927</v>
      </c>
      <c r="AC227" s="20">
        <f t="shared" si="13"/>
        <v>322353.44414032763</v>
      </c>
    </row>
    <row r="228" spans="2:29" x14ac:dyDescent="0.25">
      <c r="B228" s="9">
        <v>224</v>
      </c>
      <c r="C228" s="9">
        <f t="shared" si="14"/>
        <v>41</v>
      </c>
      <c r="D228" s="9">
        <f t="shared" si="15"/>
        <v>8</v>
      </c>
      <c r="E228" s="20">
        <f>E216*(1+VLookups!$C$8)</f>
        <v>15894.872031761111</v>
      </c>
      <c r="F228" s="20">
        <f>-E228*VLookups!$C$10*2</f>
        <v>-953.69232190566663</v>
      </c>
      <c r="G228" s="19">
        <v>0</v>
      </c>
      <c r="H228" s="20">
        <f>(-VLookups!$C$13)*(E228+F228/2)</f>
        <v>-4486.6455284052099</v>
      </c>
      <c r="I228" s="19">
        <v>0</v>
      </c>
      <c r="J228" s="19">
        <v>0</v>
      </c>
      <c r="K228" s="19">
        <v>0</v>
      </c>
      <c r="L228" s="19">
        <v>0</v>
      </c>
      <c r="M228" s="20">
        <f>M227-VLookups!$C$33</f>
        <v>-229</v>
      </c>
      <c r="N228" s="22">
        <v>164</v>
      </c>
      <c r="O228" s="19">
        <v>0</v>
      </c>
      <c r="P228" s="19">
        <v>0</v>
      </c>
      <c r="Q228" s="9" t="s">
        <v>36</v>
      </c>
      <c r="R228" s="19">
        <v>0</v>
      </c>
      <c r="S228" s="20">
        <f>VLookups!$C$50</f>
        <v>-3580.614715990946</v>
      </c>
      <c r="T228" s="19">
        <v>0</v>
      </c>
      <c r="U228" s="9">
        <v>80</v>
      </c>
      <c r="V228" s="21">
        <f>V227-VLookups!$C$54</f>
        <v>-1620</v>
      </c>
      <c r="W228" s="21">
        <f>-VLookups!$C$59</f>
        <v>-200</v>
      </c>
      <c r="X228" s="21">
        <f>-[1]VLookups!$C$62</f>
        <v>-150</v>
      </c>
      <c r="Y228" s="20">
        <f>Y227*(1+VLookups!$C$57/12)</f>
        <v>-267.79109012063248</v>
      </c>
      <c r="Z228" s="20">
        <f>-E228*VLookups!$J$3</f>
        <v>-635.79488127044442</v>
      </c>
      <c r="AA228" s="19">
        <v>0</v>
      </c>
      <c r="AB228" s="20">
        <f t="shared" si="12"/>
        <v>4248.1796550210456</v>
      </c>
      <c r="AC228" s="20">
        <f t="shared" si="13"/>
        <v>327138.87953558256</v>
      </c>
    </row>
    <row r="229" spans="2:29" x14ac:dyDescent="0.25">
      <c r="B229" s="9">
        <v>225</v>
      </c>
      <c r="C229" s="9">
        <f t="shared" si="14"/>
        <v>41</v>
      </c>
      <c r="D229" s="9">
        <f t="shared" si="15"/>
        <v>9</v>
      </c>
      <c r="E229" s="20">
        <f>E217*(1+VLookups!$C$8)</f>
        <v>15894.872031761111</v>
      </c>
      <c r="F229" s="20">
        <f>-E229*VLookups!$C$10*2</f>
        <v>-953.69232190566663</v>
      </c>
      <c r="G229" s="19">
        <v>0</v>
      </c>
      <c r="H229" s="20">
        <f>(-VLookups!$C$13)*(E229+F229/2)</f>
        <v>-4486.6455284052099</v>
      </c>
      <c r="I229" s="19">
        <v>0</v>
      </c>
      <c r="J229" s="19">
        <v>0</v>
      </c>
      <c r="K229" s="19">
        <v>0</v>
      </c>
      <c r="L229" s="19">
        <v>0</v>
      </c>
      <c r="M229" s="20">
        <f>M228-VLookups!$C$33</f>
        <v>-230</v>
      </c>
      <c r="N229" s="22">
        <v>165</v>
      </c>
      <c r="O229" s="19">
        <v>0</v>
      </c>
      <c r="P229" s="19">
        <v>0</v>
      </c>
      <c r="Q229" s="9" t="s">
        <v>36</v>
      </c>
      <c r="R229" s="19">
        <v>0</v>
      </c>
      <c r="S229" s="20">
        <f>VLookups!$C$50</f>
        <v>-3580.614715990946</v>
      </c>
      <c r="T229" s="19">
        <v>0</v>
      </c>
      <c r="U229" s="9">
        <v>81</v>
      </c>
      <c r="V229" s="21">
        <f>V228-VLookups!$C$54</f>
        <v>-1625</v>
      </c>
      <c r="W229" s="21">
        <f>-VLookups!$C$59</f>
        <v>-200</v>
      </c>
      <c r="X229" s="21">
        <f>-[1]VLookups!$C$62</f>
        <v>-150</v>
      </c>
      <c r="Y229" s="20">
        <f>Y228*(1+VLookups!$C$57/12)</f>
        <v>-268.57214746681768</v>
      </c>
      <c r="Z229" s="20">
        <f>-E229*VLookups!$J$3</f>
        <v>-635.79488127044442</v>
      </c>
      <c r="AA229" s="19">
        <v>0</v>
      </c>
      <c r="AB229" s="20">
        <f t="shared" si="12"/>
        <v>4241.39859767486</v>
      </c>
      <c r="AC229" s="20">
        <f t="shared" si="13"/>
        <v>331925.50959915004</v>
      </c>
    </row>
    <row r="230" spans="2:29" x14ac:dyDescent="0.25">
      <c r="B230" s="9">
        <v>226</v>
      </c>
      <c r="C230" s="9">
        <f t="shared" si="14"/>
        <v>41</v>
      </c>
      <c r="D230" s="9">
        <f t="shared" si="15"/>
        <v>10</v>
      </c>
      <c r="E230" s="20">
        <f>E218*(1+VLookups!$C$8)</f>
        <v>15894.872031761111</v>
      </c>
      <c r="F230" s="20">
        <f>-E230*VLookups!$C$10*2</f>
        <v>-953.69232190566663</v>
      </c>
      <c r="G230" s="19">
        <v>0</v>
      </c>
      <c r="H230" s="20">
        <f>(-VLookups!$C$13)*(E230+F230/2)</f>
        <v>-4486.6455284052099</v>
      </c>
      <c r="I230" s="19">
        <v>0</v>
      </c>
      <c r="J230" s="19">
        <v>0</v>
      </c>
      <c r="K230" s="19">
        <v>0</v>
      </c>
      <c r="L230" s="19">
        <v>0</v>
      </c>
      <c r="M230" s="20">
        <f>M229-VLookups!$C$33</f>
        <v>-231</v>
      </c>
      <c r="N230" s="22">
        <v>166</v>
      </c>
      <c r="O230" s="19">
        <v>0</v>
      </c>
      <c r="P230" s="19">
        <v>0</v>
      </c>
      <c r="Q230" s="9" t="s">
        <v>36</v>
      </c>
      <c r="R230" s="19">
        <v>0</v>
      </c>
      <c r="S230" s="20">
        <f>VLookups!$C$50</f>
        <v>-3580.614715990946</v>
      </c>
      <c r="T230" s="19">
        <v>0</v>
      </c>
      <c r="U230" s="9">
        <v>82</v>
      </c>
      <c r="V230" s="21">
        <f>V229-VLookups!$C$54</f>
        <v>-1630</v>
      </c>
      <c r="W230" s="21">
        <f>-VLookups!$C$59</f>
        <v>-200</v>
      </c>
      <c r="X230" s="21">
        <f>-[1]VLookups!$C$62</f>
        <v>-150</v>
      </c>
      <c r="Y230" s="20">
        <f>Y229*(1+VLookups!$C$57/12)</f>
        <v>-269.35548289692923</v>
      </c>
      <c r="Z230" s="20">
        <f>-E230*VLookups!$J$3</f>
        <v>-635.79488127044442</v>
      </c>
      <c r="AA230" s="19">
        <v>0</v>
      </c>
      <c r="AB230" s="20">
        <f t="shared" si="12"/>
        <v>4234.6152622447489</v>
      </c>
      <c r="AC230" s="20">
        <f t="shared" si="13"/>
        <v>336713.33404406009</v>
      </c>
    </row>
    <row r="231" spans="2:29" x14ac:dyDescent="0.25">
      <c r="B231" s="9">
        <v>227</v>
      </c>
      <c r="C231" s="9">
        <f t="shared" si="14"/>
        <v>41</v>
      </c>
      <c r="D231" s="9">
        <f t="shared" si="15"/>
        <v>11</v>
      </c>
      <c r="E231" s="20">
        <f>E219*(1+VLookups!$C$8)</f>
        <v>15894.872031761111</v>
      </c>
      <c r="F231" s="20">
        <f>-E231*VLookups!$C$10*2</f>
        <v>-953.69232190566663</v>
      </c>
      <c r="G231" s="19">
        <v>0</v>
      </c>
      <c r="H231" s="20">
        <f>(-VLookups!$C$13)*(E231+F231/2)</f>
        <v>-4486.6455284052099</v>
      </c>
      <c r="I231" s="19">
        <v>0</v>
      </c>
      <c r="J231" s="19">
        <v>0</v>
      </c>
      <c r="K231" s="19">
        <v>0</v>
      </c>
      <c r="L231" s="19">
        <v>0</v>
      </c>
      <c r="M231" s="20">
        <f>M230-VLookups!$C$33</f>
        <v>-232</v>
      </c>
      <c r="N231" s="22">
        <v>167</v>
      </c>
      <c r="O231" s="19">
        <v>0</v>
      </c>
      <c r="P231" s="19">
        <v>0</v>
      </c>
      <c r="Q231" s="9" t="s">
        <v>36</v>
      </c>
      <c r="R231" s="19">
        <v>0</v>
      </c>
      <c r="S231" s="20">
        <f>VLookups!$C$50</f>
        <v>-3580.614715990946</v>
      </c>
      <c r="T231" s="19">
        <v>0</v>
      </c>
      <c r="U231" s="9">
        <v>83</v>
      </c>
      <c r="V231" s="21">
        <f>V230-VLookups!$C$54</f>
        <v>-1635</v>
      </c>
      <c r="W231" s="21">
        <f>-VLookups!$C$59</f>
        <v>-200</v>
      </c>
      <c r="X231" s="21">
        <f>-[1]VLookups!$C$62</f>
        <v>-150</v>
      </c>
      <c r="Y231" s="20">
        <f>Y230*(1+VLookups!$C$57/12)</f>
        <v>-270.14110305537861</v>
      </c>
      <c r="Z231" s="20">
        <f>-E231*VLookups!$J$3</f>
        <v>-635.79488127044442</v>
      </c>
      <c r="AA231" s="19">
        <v>0</v>
      </c>
      <c r="AB231" s="20">
        <f t="shared" si="12"/>
        <v>4227.8296420862998</v>
      </c>
      <c r="AC231" s="20">
        <f t="shared" si="13"/>
        <v>341502.35257621983</v>
      </c>
    </row>
    <row r="232" spans="2:29" x14ac:dyDescent="0.25">
      <c r="B232" s="9">
        <v>228</v>
      </c>
      <c r="C232" s="9">
        <f t="shared" si="14"/>
        <v>42</v>
      </c>
      <c r="D232" s="9">
        <f t="shared" si="15"/>
        <v>0</v>
      </c>
      <c r="E232" s="20">
        <f>E220*(1+VLookups!$C$8)</f>
        <v>16451.192552872748</v>
      </c>
      <c r="F232" s="20">
        <f>-E232*VLookups!$C$10*2</f>
        <v>-987.07155317236482</v>
      </c>
      <c r="G232" s="19">
        <v>0</v>
      </c>
      <c r="H232" s="20">
        <f>(-VLookups!$C$13)*(E232+F232/2)</f>
        <v>-4643.678121899391</v>
      </c>
      <c r="I232" s="19">
        <v>0</v>
      </c>
      <c r="J232" s="19">
        <v>0</v>
      </c>
      <c r="K232" s="19">
        <v>0</v>
      </c>
      <c r="L232" s="19">
        <v>0</v>
      </c>
      <c r="M232" s="20">
        <f>M231-VLookups!$C$33</f>
        <v>-233</v>
      </c>
      <c r="N232" s="22">
        <v>168</v>
      </c>
      <c r="O232" s="19">
        <v>0</v>
      </c>
      <c r="P232" s="19">
        <v>0</v>
      </c>
      <c r="Q232" s="9" t="s">
        <v>36</v>
      </c>
      <c r="R232" s="19">
        <v>0</v>
      </c>
      <c r="S232" s="20">
        <f>VLookups!$C$50</f>
        <v>-3580.614715990946</v>
      </c>
      <c r="T232" s="19">
        <v>0</v>
      </c>
      <c r="U232" s="9">
        <v>84</v>
      </c>
      <c r="V232" s="21">
        <f>V231-VLookups!$C$54</f>
        <v>-1640</v>
      </c>
      <c r="W232" s="21">
        <f>-VLookups!$C$59</f>
        <v>-200</v>
      </c>
      <c r="X232" s="21">
        <f>-[1]VLookups!$C$62</f>
        <v>-150</v>
      </c>
      <c r="Y232" s="20">
        <f>Y231*(1+VLookups!$C$57/12)</f>
        <v>-270.92901460595681</v>
      </c>
      <c r="Z232" s="20">
        <f>-E232*VLookups!$J$3</f>
        <v>-658.04770211490995</v>
      </c>
      <c r="AA232" s="19">
        <v>0</v>
      </c>
      <c r="AB232" s="20">
        <f t="shared" si="12"/>
        <v>4581.3872216753616</v>
      </c>
      <c r="AC232" s="20">
        <f t="shared" si="13"/>
        <v>346652.91038552223</v>
      </c>
    </row>
    <row r="233" spans="2:29" x14ac:dyDescent="0.25">
      <c r="B233" s="9">
        <v>229</v>
      </c>
      <c r="C233" s="9">
        <f t="shared" si="14"/>
        <v>42</v>
      </c>
      <c r="D233" s="9">
        <f t="shared" si="15"/>
        <v>1</v>
      </c>
      <c r="E233" s="20">
        <f>E221*(1+VLookups!$C$8)</f>
        <v>16451.192552872748</v>
      </c>
      <c r="F233" s="20">
        <f>-E233*VLookups!$C$10*2</f>
        <v>-987.07155317236482</v>
      </c>
      <c r="G233" s="19">
        <v>0</v>
      </c>
      <c r="H233" s="20">
        <f>(-VLookups!$C$13)*(E233+F233/2)</f>
        <v>-4643.678121899391</v>
      </c>
      <c r="I233" s="19">
        <v>0</v>
      </c>
      <c r="J233" s="19">
        <v>0</v>
      </c>
      <c r="K233" s="19">
        <v>0</v>
      </c>
      <c r="L233" s="19">
        <v>0</v>
      </c>
      <c r="M233" s="20">
        <f>M232-VLookups!$C$33</f>
        <v>-234</v>
      </c>
      <c r="N233" s="22">
        <v>169</v>
      </c>
      <c r="O233" s="19">
        <v>0</v>
      </c>
      <c r="P233" s="19">
        <v>0</v>
      </c>
      <c r="Q233" s="9" t="s">
        <v>36</v>
      </c>
      <c r="R233" s="19">
        <v>0</v>
      </c>
      <c r="S233" s="20">
        <f>VLookups!$C$50</f>
        <v>-3580.614715990946</v>
      </c>
      <c r="T233" s="19">
        <v>0</v>
      </c>
      <c r="U233" s="9">
        <v>85</v>
      </c>
      <c r="V233" s="21">
        <f>V232-VLookups!$C$54</f>
        <v>-1645</v>
      </c>
      <c r="W233" s="21">
        <f>-VLookups!$C$59</f>
        <v>-200</v>
      </c>
      <c r="X233" s="21">
        <f>-[1]VLookups!$C$62</f>
        <v>-150</v>
      </c>
      <c r="Y233" s="20">
        <f>Y232*(1+VLookups!$C$57/12)</f>
        <v>-271.71922423189085</v>
      </c>
      <c r="Z233" s="20">
        <f>-E233*VLookups!$J$3</f>
        <v>-658.04770211490995</v>
      </c>
      <c r="AA233" s="19">
        <v>0</v>
      </c>
      <c r="AB233" s="20">
        <f t="shared" si="12"/>
        <v>4574.5970120494276</v>
      </c>
      <c r="AC233" s="20">
        <f t="shared" si="13"/>
        <v>351805.26224821416</v>
      </c>
    </row>
    <row r="234" spans="2:29" x14ac:dyDescent="0.25">
      <c r="B234" s="9">
        <v>230</v>
      </c>
      <c r="C234" s="9">
        <f t="shared" si="14"/>
        <v>42</v>
      </c>
      <c r="D234" s="9">
        <f t="shared" si="15"/>
        <v>2</v>
      </c>
      <c r="E234" s="20">
        <f>E222*(1+VLookups!$C$8)</f>
        <v>16451.192552872748</v>
      </c>
      <c r="F234" s="20">
        <f>-E234*VLookups!$C$10*2</f>
        <v>-987.07155317236482</v>
      </c>
      <c r="G234" s="19">
        <v>0</v>
      </c>
      <c r="H234" s="20">
        <f>(-VLookups!$C$13)*(E234+F234/2)</f>
        <v>-4643.678121899391</v>
      </c>
      <c r="I234" s="19">
        <v>0</v>
      </c>
      <c r="J234" s="19">
        <v>0</v>
      </c>
      <c r="K234" s="19">
        <v>0</v>
      </c>
      <c r="L234" s="19">
        <v>0</v>
      </c>
      <c r="M234" s="20">
        <f>M233-VLookups!$C$33</f>
        <v>-235</v>
      </c>
      <c r="N234" s="22">
        <v>170</v>
      </c>
      <c r="O234" s="19">
        <v>0</v>
      </c>
      <c r="P234" s="19">
        <v>0</v>
      </c>
      <c r="Q234" s="9" t="s">
        <v>36</v>
      </c>
      <c r="R234" s="19">
        <v>0</v>
      </c>
      <c r="S234" s="20">
        <f>VLookups!$C$50</f>
        <v>-3580.614715990946</v>
      </c>
      <c r="T234" s="19">
        <v>0</v>
      </c>
      <c r="U234" s="9">
        <v>86</v>
      </c>
      <c r="V234" s="21">
        <f>V233-VLookups!$C$54</f>
        <v>-1650</v>
      </c>
      <c r="W234" s="21">
        <f>-VLookups!$C$59</f>
        <v>-200</v>
      </c>
      <c r="X234" s="21">
        <f>-[1]VLookups!$C$62</f>
        <v>-150</v>
      </c>
      <c r="Y234" s="20">
        <f>Y233*(1+VLookups!$C$57/12)</f>
        <v>-272.51173863590054</v>
      </c>
      <c r="Z234" s="20">
        <f>-E234*VLookups!$J$3</f>
        <v>-658.04770211490995</v>
      </c>
      <c r="AA234" s="19">
        <v>0</v>
      </c>
      <c r="AB234" s="20">
        <f t="shared" si="12"/>
        <v>4567.8044976454175</v>
      </c>
      <c r="AC234" s="20">
        <f t="shared" si="13"/>
        <v>356959.40884960658</v>
      </c>
    </row>
    <row r="235" spans="2:29" x14ac:dyDescent="0.25">
      <c r="B235" s="9">
        <v>231</v>
      </c>
      <c r="C235" s="9">
        <f t="shared" si="14"/>
        <v>42</v>
      </c>
      <c r="D235" s="9">
        <f t="shared" si="15"/>
        <v>3</v>
      </c>
      <c r="E235" s="20">
        <f>E223*(1+VLookups!$C$8)</f>
        <v>16451.192552872748</v>
      </c>
      <c r="F235" s="20">
        <f>-E235*VLookups!$C$10*2</f>
        <v>-987.07155317236482</v>
      </c>
      <c r="G235" s="19">
        <v>0</v>
      </c>
      <c r="H235" s="20">
        <f>(-VLookups!$C$13)*(E235+F235/2)</f>
        <v>-4643.678121899391</v>
      </c>
      <c r="I235" s="19">
        <v>0</v>
      </c>
      <c r="J235" s="19">
        <v>0</v>
      </c>
      <c r="K235" s="19">
        <v>0</v>
      </c>
      <c r="L235" s="19">
        <v>0</v>
      </c>
      <c r="M235" s="20">
        <f>M234-VLookups!$C$33</f>
        <v>-236</v>
      </c>
      <c r="N235" s="22">
        <v>171</v>
      </c>
      <c r="O235" s="19">
        <v>0</v>
      </c>
      <c r="P235" s="19">
        <v>0</v>
      </c>
      <c r="Q235" s="9" t="s">
        <v>36</v>
      </c>
      <c r="R235" s="19">
        <v>0</v>
      </c>
      <c r="S235" s="20">
        <f>VLookups!$C$50</f>
        <v>-3580.614715990946</v>
      </c>
      <c r="T235" s="19">
        <v>0</v>
      </c>
      <c r="U235" s="9">
        <v>87</v>
      </c>
      <c r="V235" s="21">
        <f>V234-VLookups!$C$54</f>
        <v>-1655</v>
      </c>
      <c r="W235" s="21">
        <f>-VLookups!$C$59</f>
        <v>-200</v>
      </c>
      <c r="X235" s="21">
        <f>-[1]VLookups!$C$62</f>
        <v>-150</v>
      </c>
      <c r="Y235" s="20">
        <f>Y234*(1+VLookups!$C$57/12)</f>
        <v>-273.30656454025524</v>
      </c>
      <c r="Z235" s="20">
        <f>-E235*VLookups!$J$3</f>
        <v>-658.04770211490995</v>
      </c>
      <c r="AA235" s="19">
        <v>0</v>
      </c>
      <c r="AB235" s="20">
        <f t="shared" si="12"/>
        <v>4561.0096717410634</v>
      </c>
      <c r="AC235" s="20">
        <f t="shared" si="13"/>
        <v>362115.35086943035</v>
      </c>
    </row>
    <row r="236" spans="2:29" x14ac:dyDescent="0.25">
      <c r="B236" s="9">
        <v>232</v>
      </c>
      <c r="C236" s="9">
        <f t="shared" si="14"/>
        <v>42</v>
      </c>
      <c r="D236" s="9">
        <f t="shared" si="15"/>
        <v>4</v>
      </c>
      <c r="E236" s="20">
        <f>E224*(1+VLookups!$C$8)</f>
        <v>16451.192552872748</v>
      </c>
      <c r="F236" s="20">
        <f>-E236*VLookups!$C$10*2</f>
        <v>-987.07155317236482</v>
      </c>
      <c r="G236" s="19">
        <v>0</v>
      </c>
      <c r="H236" s="20">
        <f>(-VLookups!$C$13)*(E236+F236/2)</f>
        <v>-4643.678121899391</v>
      </c>
      <c r="I236" s="19">
        <v>0</v>
      </c>
      <c r="J236" s="19">
        <v>0</v>
      </c>
      <c r="K236" s="19">
        <v>0</v>
      </c>
      <c r="L236" s="19">
        <v>0</v>
      </c>
      <c r="M236" s="20">
        <f>M235-VLookups!$C$33</f>
        <v>-237</v>
      </c>
      <c r="N236" s="22">
        <v>172</v>
      </c>
      <c r="O236" s="19">
        <v>0</v>
      </c>
      <c r="P236" s="19">
        <v>0</v>
      </c>
      <c r="Q236" s="9" t="s">
        <v>36</v>
      </c>
      <c r="R236" s="19">
        <v>0</v>
      </c>
      <c r="S236" s="20">
        <f>VLookups!$C$50</f>
        <v>-3580.614715990946</v>
      </c>
      <c r="T236" s="19">
        <v>0</v>
      </c>
      <c r="U236" s="9">
        <v>88</v>
      </c>
      <c r="V236" s="21">
        <f>V235-VLookups!$C$54</f>
        <v>-1660</v>
      </c>
      <c r="W236" s="21">
        <f>-VLookups!$C$59</f>
        <v>-200</v>
      </c>
      <c r="X236" s="21">
        <f>-[1]VLookups!$C$62</f>
        <v>-150</v>
      </c>
      <c r="Y236" s="20">
        <f>Y235*(1+VLookups!$C$57/12)</f>
        <v>-274.103708686831</v>
      </c>
      <c r="Z236" s="20">
        <f>-E236*VLookups!$J$3</f>
        <v>-658.04770211490995</v>
      </c>
      <c r="AA236" s="19">
        <v>0</v>
      </c>
      <c r="AB236" s="20">
        <f t="shared" si="12"/>
        <v>4554.2125275944873</v>
      </c>
      <c r="AC236" s="20">
        <f t="shared" si="13"/>
        <v>367273.08898180723</v>
      </c>
    </row>
    <row r="237" spans="2:29" x14ac:dyDescent="0.25">
      <c r="B237" s="9">
        <v>233</v>
      </c>
      <c r="C237" s="9">
        <f t="shared" si="14"/>
        <v>42</v>
      </c>
      <c r="D237" s="9">
        <f t="shared" si="15"/>
        <v>5</v>
      </c>
      <c r="E237" s="20">
        <f>E225*(1+VLookups!$C$8)</f>
        <v>16451.192552872748</v>
      </c>
      <c r="F237" s="20">
        <f>-E237*VLookups!$C$10*2</f>
        <v>-987.07155317236482</v>
      </c>
      <c r="G237" s="19">
        <v>0</v>
      </c>
      <c r="H237" s="20">
        <f>(-VLookups!$C$13)*(E237+F237/2)</f>
        <v>-4643.678121899391</v>
      </c>
      <c r="I237" s="19">
        <v>0</v>
      </c>
      <c r="J237" s="19">
        <v>0</v>
      </c>
      <c r="K237" s="19">
        <v>0</v>
      </c>
      <c r="L237" s="19">
        <v>0</v>
      </c>
      <c r="M237" s="20">
        <f>M236-VLookups!$C$33</f>
        <v>-238</v>
      </c>
      <c r="N237" s="22">
        <v>173</v>
      </c>
      <c r="O237" s="19">
        <v>0</v>
      </c>
      <c r="P237" s="19">
        <v>0</v>
      </c>
      <c r="Q237" s="9" t="s">
        <v>36</v>
      </c>
      <c r="R237" s="19">
        <v>0</v>
      </c>
      <c r="S237" s="20">
        <f>VLookups!$C$50</f>
        <v>-3580.614715990946</v>
      </c>
      <c r="T237" s="19">
        <v>0</v>
      </c>
      <c r="U237" s="9">
        <v>89</v>
      </c>
      <c r="V237" s="21">
        <f>V236-VLookups!$C$54</f>
        <v>-1665</v>
      </c>
      <c r="W237" s="21">
        <f>-VLookups!$C$59</f>
        <v>-200</v>
      </c>
      <c r="X237" s="21">
        <f>-[1]VLookups!$C$62</f>
        <v>-150</v>
      </c>
      <c r="Y237" s="20">
        <f>Y236*(1+VLookups!$C$57/12)</f>
        <v>-274.90317783716762</v>
      </c>
      <c r="Z237" s="20">
        <f>-E237*VLookups!$J$3</f>
        <v>-658.04770211490995</v>
      </c>
      <c r="AA237" s="19">
        <v>0</v>
      </c>
      <c r="AB237" s="20">
        <f t="shared" si="12"/>
        <v>4547.4130584441509</v>
      </c>
      <c r="AC237" s="20">
        <f t="shared" si="13"/>
        <v>372432.62385522109</v>
      </c>
    </row>
    <row r="238" spans="2:29" x14ac:dyDescent="0.25">
      <c r="B238" s="9">
        <v>234</v>
      </c>
      <c r="C238" s="9">
        <f t="shared" si="14"/>
        <v>42</v>
      </c>
      <c r="D238" s="9">
        <f t="shared" si="15"/>
        <v>6</v>
      </c>
      <c r="E238" s="20">
        <f>E226*(1+VLookups!$C$8)</f>
        <v>16451.192552872748</v>
      </c>
      <c r="F238" s="20">
        <f>-E238*VLookups!$C$10*2</f>
        <v>-987.07155317236482</v>
      </c>
      <c r="G238" s="19">
        <v>0</v>
      </c>
      <c r="H238" s="20">
        <f>(-VLookups!$C$13)*(E238+F238/2)</f>
        <v>-4643.678121899391</v>
      </c>
      <c r="I238" s="19">
        <v>0</v>
      </c>
      <c r="J238" s="19">
        <v>0</v>
      </c>
      <c r="K238" s="19">
        <v>0</v>
      </c>
      <c r="L238" s="19">
        <v>0</v>
      </c>
      <c r="M238" s="20">
        <f>M237-VLookups!$C$33</f>
        <v>-239</v>
      </c>
      <c r="N238" s="22">
        <v>174</v>
      </c>
      <c r="O238" s="19">
        <v>0</v>
      </c>
      <c r="P238" s="19">
        <v>0</v>
      </c>
      <c r="Q238" s="9" t="s">
        <v>36</v>
      </c>
      <c r="R238" s="19">
        <v>0</v>
      </c>
      <c r="S238" s="20">
        <f>VLookups!$C$50</f>
        <v>-3580.614715990946</v>
      </c>
      <c r="T238" s="19">
        <v>0</v>
      </c>
      <c r="U238" s="9">
        <v>90</v>
      </c>
      <c r="V238" s="21">
        <f>V237-VLookups!$C$54</f>
        <v>-1670</v>
      </c>
      <c r="W238" s="21">
        <f>-VLookups!$C$59</f>
        <v>-200</v>
      </c>
      <c r="X238" s="21">
        <f>-[1]VLookups!$C$62</f>
        <v>-150</v>
      </c>
      <c r="Y238" s="20">
        <f>Y237*(1+VLookups!$C$57/12)</f>
        <v>-275.70497877252603</v>
      </c>
      <c r="Z238" s="20">
        <f>-E238*VLookups!$J$3</f>
        <v>-658.04770211490995</v>
      </c>
      <c r="AA238" s="19">
        <v>0</v>
      </c>
      <c r="AB238" s="20">
        <f t="shared" si="12"/>
        <v>4540.6112575087918</v>
      </c>
      <c r="AC238" s="20">
        <f t="shared" si="13"/>
        <v>377593.95615248859</v>
      </c>
    </row>
    <row r="239" spans="2:29" x14ac:dyDescent="0.25">
      <c r="B239" s="9">
        <v>235</v>
      </c>
      <c r="C239" s="9">
        <f t="shared" si="14"/>
        <v>42</v>
      </c>
      <c r="D239" s="9">
        <f t="shared" si="15"/>
        <v>7</v>
      </c>
      <c r="E239" s="20">
        <f>E227*(1+VLookups!$C$8)</f>
        <v>16451.192552872748</v>
      </c>
      <c r="F239" s="20">
        <f>-E239*VLookups!$C$10*2</f>
        <v>-987.07155317236482</v>
      </c>
      <c r="G239" s="19">
        <v>0</v>
      </c>
      <c r="H239" s="20">
        <f>(-VLookups!$C$13)*(E239+F239/2)</f>
        <v>-4643.678121899391</v>
      </c>
      <c r="I239" s="19">
        <v>0</v>
      </c>
      <c r="J239" s="19">
        <v>0</v>
      </c>
      <c r="K239" s="19">
        <v>0</v>
      </c>
      <c r="L239" s="19">
        <v>0</v>
      </c>
      <c r="M239" s="20">
        <f>M238-VLookups!$C$33</f>
        <v>-240</v>
      </c>
      <c r="N239" s="22">
        <v>175</v>
      </c>
      <c r="O239" s="19">
        <v>0</v>
      </c>
      <c r="P239" s="19">
        <v>0</v>
      </c>
      <c r="Q239" s="9" t="s">
        <v>36</v>
      </c>
      <c r="R239" s="19">
        <v>0</v>
      </c>
      <c r="S239" s="20">
        <f>VLookups!$C$50</f>
        <v>-3580.614715990946</v>
      </c>
      <c r="T239" s="19">
        <v>0</v>
      </c>
      <c r="U239" s="9">
        <v>91</v>
      </c>
      <c r="V239" s="21">
        <f>V238-VLookups!$C$54</f>
        <v>-1675</v>
      </c>
      <c r="W239" s="21">
        <f>-VLookups!$C$59</f>
        <v>-200</v>
      </c>
      <c r="X239" s="21">
        <f>-[1]VLookups!$C$62</f>
        <v>-150</v>
      </c>
      <c r="Y239" s="20">
        <f>Y238*(1+VLookups!$C$57/12)</f>
        <v>-276.5091182939459</v>
      </c>
      <c r="Z239" s="20">
        <f>-E239*VLookups!$J$3</f>
        <v>-658.04770211490995</v>
      </c>
      <c r="AA239" s="19">
        <v>0</v>
      </c>
      <c r="AB239" s="20">
        <f t="shared" si="12"/>
        <v>4533.8071179873723</v>
      </c>
      <c r="AC239" s="20">
        <f t="shared" si="13"/>
        <v>382757.08653073013</v>
      </c>
    </row>
    <row r="240" spans="2:29" x14ac:dyDescent="0.25">
      <c r="B240" s="9">
        <v>236</v>
      </c>
      <c r="C240" s="9">
        <f t="shared" si="14"/>
        <v>42</v>
      </c>
      <c r="D240" s="9">
        <f t="shared" si="15"/>
        <v>8</v>
      </c>
      <c r="E240" s="20">
        <f>E228*(1+VLookups!$C$8)</f>
        <v>16451.192552872748</v>
      </c>
      <c r="F240" s="20">
        <f>-E240*VLookups!$C$10*2</f>
        <v>-987.07155317236482</v>
      </c>
      <c r="G240" s="19">
        <v>0</v>
      </c>
      <c r="H240" s="20">
        <f>(-VLookups!$C$13)*(E240+F240/2)</f>
        <v>-4643.678121899391</v>
      </c>
      <c r="I240" s="19">
        <v>0</v>
      </c>
      <c r="J240" s="19">
        <v>0</v>
      </c>
      <c r="K240" s="19">
        <v>0</v>
      </c>
      <c r="L240" s="19">
        <v>0</v>
      </c>
      <c r="M240" s="20">
        <f>M239-VLookups!$C$33</f>
        <v>-241</v>
      </c>
      <c r="N240" s="22">
        <v>176</v>
      </c>
      <c r="O240" s="19">
        <v>0</v>
      </c>
      <c r="P240" s="19">
        <v>0</v>
      </c>
      <c r="Q240" s="9" t="s">
        <v>36</v>
      </c>
      <c r="R240" s="19">
        <v>0</v>
      </c>
      <c r="S240" s="20">
        <f>VLookups!$C$50</f>
        <v>-3580.614715990946</v>
      </c>
      <c r="T240" s="19">
        <v>0</v>
      </c>
      <c r="U240" s="9">
        <v>92</v>
      </c>
      <c r="V240" s="21">
        <f>V239-VLookups!$C$54</f>
        <v>-1680</v>
      </c>
      <c r="W240" s="21">
        <f>-VLookups!$C$59</f>
        <v>-200</v>
      </c>
      <c r="X240" s="21">
        <f>-[1]VLookups!$C$62</f>
        <v>-150</v>
      </c>
      <c r="Y240" s="20">
        <f>Y239*(1+VLookups!$C$57/12)</f>
        <v>-277.31560322230325</v>
      </c>
      <c r="Z240" s="20">
        <f>-E240*VLookups!$J$3</f>
        <v>-658.04770211490995</v>
      </c>
      <c r="AA240" s="19">
        <v>0</v>
      </c>
      <c r="AB240" s="20">
        <f t="shared" si="12"/>
        <v>4527.0006330590149</v>
      </c>
      <c r="AC240" s="20">
        <f t="shared" si="13"/>
        <v>387922.01564134035</v>
      </c>
    </row>
    <row r="241" spans="2:29" x14ac:dyDescent="0.25">
      <c r="B241" s="9">
        <v>237</v>
      </c>
      <c r="C241" s="9">
        <f t="shared" si="14"/>
        <v>42</v>
      </c>
      <c r="D241" s="9">
        <f t="shared" si="15"/>
        <v>9</v>
      </c>
      <c r="E241" s="20">
        <f>E229*(1+VLookups!$C$8)</f>
        <v>16451.192552872748</v>
      </c>
      <c r="F241" s="20">
        <f>-E241*VLookups!$C$10*2</f>
        <v>-987.07155317236482</v>
      </c>
      <c r="G241" s="19">
        <v>0</v>
      </c>
      <c r="H241" s="20">
        <f>(-VLookups!$C$13)*(E241+F241/2)</f>
        <v>-4643.678121899391</v>
      </c>
      <c r="I241" s="19">
        <v>0</v>
      </c>
      <c r="J241" s="19">
        <v>0</v>
      </c>
      <c r="K241" s="19">
        <v>0</v>
      </c>
      <c r="L241" s="19">
        <v>0</v>
      </c>
      <c r="M241" s="20">
        <f>M240-VLookups!$C$33</f>
        <v>-242</v>
      </c>
      <c r="N241" s="22">
        <v>177</v>
      </c>
      <c r="O241" s="19">
        <v>0</v>
      </c>
      <c r="P241" s="19">
        <v>0</v>
      </c>
      <c r="Q241" s="9" t="s">
        <v>36</v>
      </c>
      <c r="R241" s="19">
        <v>0</v>
      </c>
      <c r="S241" s="20">
        <f>VLookups!$C$50</f>
        <v>-3580.614715990946</v>
      </c>
      <c r="T241" s="19">
        <v>0</v>
      </c>
      <c r="U241" s="9">
        <v>93</v>
      </c>
      <c r="V241" s="21">
        <f>V240-VLookups!$C$54</f>
        <v>-1685</v>
      </c>
      <c r="W241" s="21">
        <f>-VLookups!$C$59</f>
        <v>-200</v>
      </c>
      <c r="X241" s="21">
        <f>-[1]VLookups!$C$62</f>
        <v>-150</v>
      </c>
      <c r="Y241" s="20">
        <f>Y240*(1+VLookups!$C$57/12)</f>
        <v>-278.12444039836828</v>
      </c>
      <c r="Z241" s="20">
        <f>-E241*VLookups!$J$3</f>
        <v>-658.04770211490995</v>
      </c>
      <c r="AA241" s="19">
        <v>0</v>
      </c>
      <c r="AB241" s="20">
        <f t="shared" si="12"/>
        <v>4520.1917958829499</v>
      </c>
      <c r="AC241" s="20">
        <f t="shared" si="13"/>
        <v>393088.74412995885</v>
      </c>
    </row>
    <row r="242" spans="2:29" x14ac:dyDescent="0.25">
      <c r="B242" s="9">
        <v>238</v>
      </c>
      <c r="C242" s="9">
        <f t="shared" si="14"/>
        <v>42</v>
      </c>
      <c r="D242" s="9">
        <f t="shared" si="15"/>
        <v>10</v>
      </c>
      <c r="E242" s="20">
        <f>E230*(1+VLookups!$C$8)</f>
        <v>16451.192552872748</v>
      </c>
      <c r="F242" s="20">
        <f>-E242*VLookups!$C$10*2</f>
        <v>-987.07155317236482</v>
      </c>
      <c r="G242" s="19">
        <v>0</v>
      </c>
      <c r="H242" s="20">
        <f>(-VLookups!$C$13)*(E242+F242/2)</f>
        <v>-4643.678121899391</v>
      </c>
      <c r="I242" s="19">
        <v>0</v>
      </c>
      <c r="J242" s="19">
        <v>0</v>
      </c>
      <c r="K242" s="19">
        <v>0</v>
      </c>
      <c r="L242" s="19">
        <v>0</v>
      </c>
      <c r="M242" s="20">
        <f>M241-VLookups!$C$33</f>
        <v>-243</v>
      </c>
      <c r="N242" s="22">
        <v>178</v>
      </c>
      <c r="O242" s="19">
        <v>0</v>
      </c>
      <c r="P242" s="19">
        <v>0</v>
      </c>
      <c r="Q242" s="9" t="s">
        <v>36</v>
      </c>
      <c r="R242" s="19">
        <v>0</v>
      </c>
      <c r="S242" s="20">
        <f>VLookups!$C$50</f>
        <v>-3580.614715990946</v>
      </c>
      <c r="T242" s="19">
        <v>0</v>
      </c>
      <c r="U242" s="9">
        <v>94</v>
      </c>
      <c r="V242" s="21">
        <f>V241-VLookups!$C$54</f>
        <v>-1690</v>
      </c>
      <c r="W242" s="21">
        <f>-VLookups!$C$59</f>
        <v>-200</v>
      </c>
      <c r="X242" s="21">
        <f>-[1]VLookups!$C$62</f>
        <v>-150</v>
      </c>
      <c r="Y242" s="20">
        <f>Y241*(1+VLookups!$C$57/12)</f>
        <v>-278.9356366828635</v>
      </c>
      <c r="Z242" s="20">
        <f>-E242*VLookups!$J$3</f>
        <v>-658.04770211490995</v>
      </c>
      <c r="AA242" s="19">
        <v>0</v>
      </c>
      <c r="AB242" s="20">
        <f t="shared" si="12"/>
        <v>4513.3805995984549</v>
      </c>
      <c r="AC242" s="20">
        <f t="shared" si="13"/>
        <v>398257.27263644058</v>
      </c>
    </row>
    <row r="243" spans="2:29" x14ac:dyDescent="0.25">
      <c r="B243" s="9">
        <v>239</v>
      </c>
      <c r="C243" s="9">
        <f t="shared" si="14"/>
        <v>42</v>
      </c>
      <c r="D243" s="9">
        <f t="shared" si="15"/>
        <v>11</v>
      </c>
      <c r="E243" s="20">
        <f>E231*(1+VLookups!$C$8)</f>
        <v>16451.192552872748</v>
      </c>
      <c r="F243" s="20">
        <f>-E243*VLookups!$C$10*2</f>
        <v>-987.07155317236482</v>
      </c>
      <c r="G243" s="19">
        <v>0</v>
      </c>
      <c r="H243" s="20">
        <f>(-VLookups!$C$13)*(E243+F243/2)</f>
        <v>-4643.678121899391</v>
      </c>
      <c r="I243" s="19">
        <v>0</v>
      </c>
      <c r="J243" s="19">
        <v>0</v>
      </c>
      <c r="K243" s="19">
        <v>0</v>
      </c>
      <c r="L243" s="19">
        <v>0</v>
      </c>
      <c r="M243" s="20">
        <f>M242-VLookups!$C$33</f>
        <v>-244</v>
      </c>
      <c r="N243" s="22">
        <v>179</v>
      </c>
      <c r="O243" s="19">
        <v>0</v>
      </c>
      <c r="P243" s="19">
        <v>0</v>
      </c>
      <c r="Q243" s="9" t="s">
        <v>36</v>
      </c>
      <c r="R243" s="19">
        <v>0</v>
      </c>
      <c r="S243" s="20">
        <f>VLookups!$C$50</f>
        <v>-3580.614715990946</v>
      </c>
      <c r="T243" s="19">
        <v>0</v>
      </c>
      <c r="U243" s="9">
        <v>95</v>
      </c>
      <c r="V243" s="21">
        <f>V242-VLookups!$C$54</f>
        <v>-1695</v>
      </c>
      <c r="W243" s="21">
        <f>-VLookups!$C$59</f>
        <v>-200</v>
      </c>
      <c r="X243" s="21">
        <f>-[1]VLookups!$C$62</f>
        <v>-150</v>
      </c>
      <c r="Y243" s="20">
        <f>Y242*(1+VLookups!$C$57/12)</f>
        <v>-279.74919895652187</v>
      </c>
      <c r="Z243" s="20">
        <f>-E243*VLookups!$J$3</f>
        <v>-658.04770211490995</v>
      </c>
      <c r="AA243" s="19">
        <v>0</v>
      </c>
      <c r="AB243" s="20">
        <f t="shared" si="12"/>
        <v>4506.5670373247967</v>
      </c>
      <c r="AC243" s="20">
        <f t="shared" si="13"/>
        <v>403427.6017948261</v>
      </c>
    </row>
    <row r="244" spans="2:29" x14ac:dyDescent="0.25">
      <c r="B244" s="9">
        <v>240</v>
      </c>
      <c r="C244" s="9">
        <f t="shared" si="14"/>
        <v>43</v>
      </c>
      <c r="D244" s="9">
        <f t="shared" si="15"/>
        <v>0</v>
      </c>
      <c r="E244" s="20">
        <f>E232*(1+VLookups!$C$8)</f>
        <v>17026.984292223293</v>
      </c>
      <c r="F244" s="20">
        <f>-E244*VLookups!$C$10*2</f>
        <v>-1021.6190575333975</v>
      </c>
      <c r="G244" s="19">
        <v>0</v>
      </c>
      <c r="H244" s="20">
        <f>(-VLookups!$C$13)*(E244+F244/2)</f>
        <v>-4806.2068561658698</v>
      </c>
      <c r="I244" s="19">
        <v>0</v>
      </c>
      <c r="J244" s="19">
        <v>0</v>
      </c>
      <c r="K244" s="19">
        <v>0</v>
      </c>
      <c r="L244" s="21">
        <f>VLookups!$C$31</f>
        <v>3000</v>
      </c>
      <c r="M244" s="20">
        <f>M243-VLookups!$C$33</f>
        <v>-245</v>
      </c>
      <c r="N244" s="22">
        <v>180</v>
      </c>
      <c r="O244" s="21">
        <f>-VLookups!$C$36</f>
        <v>-10000</v>
      </c>
      <c r="P244" s="19">
        <v>0</v>
      </c>
      <c r="Q244" s="22">
        <v>0</v>
      </c>
      <c r="R244" s="19">
        <v>0</v>
      </c>
      <c r="S244" s="20">
        <f>VLookups!$C$50</f>
        <v>-3580.614715990946</v>
      </c>
      <c r="T244" s="19">
        <v>0</v>
      </c>
      <c r="U244" s="9">
        <v>96</v>
      </c>
      <c r="V244" s="21">
        <f>V243-VLookups!$C$54</f>
        <v>-1700</v>
      </c>
      <c r="W244" s="21">
        <f>-VLookups!$C$59</f>
        <v>-200</v>
      </c>
      <c r="X244" s="21">
        <f>-[1]VLookups!$C$62</f>
        <v>-150</v>
      </c>
      <c r="Y244" s="20">
        <f>Y243*(1+VLookups!$C$57/12)</f>
        <v>-280.56513412014505</v>
      </c>
      <c r="Z244" s="20">
        <f>-E244*VLookups!$J$3</f>
        <v>-681.0793716889317</v>
      </c>
      <c r="AA244" s="19">
        <v>0</v>
      </c>
      <c r="AB244" s="20">
        <f t="shared" si="12"/>
        <v>-2127.2913145092989</v>
      </c>
      <c r="AC244" s="20">
        <f t="shared" si="13"/>
        <v>401972.68981664156</v>
      </c>
    </row>
    <row r="245" spans="2:29" x14ac:dyDescent="0.25">
      <c r="B245" s="9">
        <v>241</v>
      </c>
      <c r="C245" s="9">
        <f t="shared" si="14"/>
        <v>43</v>
      </c>
      <c r="D245" s="9">
        <f t="shared" si="15"/>
        <v>1</v>
      </c>
      <c r="E245" s="20">
        <f>E233*(1+VLookups!$C$8)</f>
        <v>17026.984292223293</v>
      </c>
      <c r="F245" s="20">
        <f>-E245*VLookups!$C$10*2</f>
        <v>-1021.6190575333975</v>
      </c>
      <c r="G245" s="19">
        <v>0</v>
      </c>
      <c r="H245" s="20">
        <f>(-VLookups!$C$13)*(E245+F245/2)</f>
        <v>-4806.2068561658698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20" t="s">
        <v>36</v>
      </c>
      <c r="O245" s="20">
        <f>VLookups!$C$39</f>
        <v>-1132.2740186406561</v>
      </c>
      <c r="P245" s="20">
        <f>-VLookups!$C$41</f>
        <v>-100</v>
      </c>
      <c r="Q245" s="22">
        <v>1</v>
      </c>
      <c r="R245" s="19">
        <v>0</v>
      </c>
      <c r="S245" s="20">
        <f>VLookups!$C$50</f>
        <v>-3580.614715990946</v>
      </c>
      <c r="T245" s="19">
        <v>0</v>
      </c>
      <c r="U245" s="9">
        <v>97</v>
      </c>
      <c r="V245" s="21">
        <f>V244-VLookups!$C$54</f>
        <v>-1705</v>
      </c>
      <c r="W245" s="21">
        <f>-VLookups!$C$60</f>
        <v>-300</v>
      </c>
      <c r="X245" s="21">
        <f>-[1]VLookups!$C$62</f>
        <v>-150</v>
      </c>
      <c r="Y245" s="20">
        <f>Y244*(1+VLookups!$C$57/12)</f>
        <v>-281.38344909466213</v>
      </c>
      <c r="Z245" s="20">
        <f>-E245*VLookups!$J$3</f>
        <v>-681.0793716889317</v>
      </c>
      <c r="AA245" s="19">
        <v>0</v>
      </c>
      <c r="AB245" s="20">
        <f t="shared" si="12"/>
        <v>3779.6163518755288</v>
      </c>
      <c r="AC245" s="20">
        <f t="shared" si="13"/>
        <v>406422.26065154484</v>
      </c>
    </row>
    <row r="246" spans="2:29" x14ac:dyDescent="0.25">
      <c r="B246" s="9">
        <v>242</v>
      </c>
      <c r="C246" s="9">
        <f t="shared" si="14"/>
        <v>43</v>
      </c>
      <c r="D246" s="9">
        <f t="shared" si="15"/>
        <v>2</v>
      </c>
      <c r="E246" s="20">
        <f>E234*(1+VLookups!$C$8)</f>
        <v>17026.984292223293</v>
      </c>
      <c r="F246" s="20">
        <f>-E246*VLookups!$C$10*2</f>
        <v>-1021.6190575333975</v>
      </c>
      <c r="G246" s="19">
        <v>0</v>
      </c>
      <c r="H246" s="20">
        <f>(-VLookups!$C$13)*(E246+F246/2)</f>
        <v>-4806.2068561658698</v>
      </c>
      <c r="I246" s="19">
        <v>0</v>
      </c>
      <c r="J246" s="19">
        <v>0</v>
      </c>
      <c r="K246" s="19">
        <v>0</v>
      </c>
      <c r="L246" s="19">
        <v>0</v>
      </c>
      <c r="M246" s="19">
        <v>0</v>
      </c>
      <c r="N246" s="20" t="s">
        <v>36</v>
      </c>
      <c r="O246" s="20">
        <f>VLookups!$C$39</f>
        <v>-1132.2740186406561</v>
      </c>
      <c r="P246" s="20">
        <f>P245-VLookups!$C$42</f>
        <v>-101.5</v>
      </c>
      <c r="Q246" s="22">
        <v>2</v>
      </c>
      <c r="R246" s="19">
        <v>0</v>
      </c>
      <c r="S246" s="20">
        <f>VLookups!$C$50</f>
        <v>-3580.614715990946</v>
      </c>
      <c r="T246" s="19">
        <v>0</v>
      </c>
      <c r="U246" s="9">
        <v>98</v>
      </c>
      <c r="V246" s="21">
        <f>V245-VLookups!$C$54</f>
        <v>-1710</v>
      </c>
      <c r="W246" s="21">
        <f>-VLookups!$C$60</f>
        <v>-300</v>
      </c>
      <c r="X246" s="21">
        <f>-[1]VLookups!$C$62</f>
        <v>-150</v>
      </c>
      <c r="Y246" s="20">
        <f>Y245*(1+VLookups!$C$57/12)</f>
        <v>-282.20415082118825</v>
      </c>
      <c r="Z246" s="20">
        <f>-E246*VLookups!$J$3</f>
        <v>-681.0793716889317</v>
      </c>
      <c r="AA246" s="19">
        <v>0</v>
      </c>
      <c r="AB246" s="20">
        <f t="shared" si="12"/>
        <v>3772.2956501490021</v>
      </c>
      <c r="AC246" s="20">
        <f t="shared" si="13"/>
        <v>410871.92673611309</v>
      </c>
    </row>
    <row r="247" spans="2:29" x14ac:dyDescent="0.25">
      <c r="B247" s="9">
        <v>243</v>
      </c>
      <c r="C247" s="9">
        <f t="shared" si="14"/>
        <v>43</v>
      </c>
      <c r="D247" s="9">
        <f t="shared" si="15"/>
        <v>3</v>
      </c>
      <c r="E247" s="20">
        <f>E235*(1+VLookups!$C$8)</f>
        <v>17026.984292223293</v>
      </c>
      <c r="F247" s="20">
        <f>-E247*VLookups!$C$10*2</f>
        <v>-1021.6190575333975</v>
      </c>
      <c r="G247" s="19">
        <v>0</v>
      </c>
      <c r="H247" s="20">
        <f>(-VLookups!$C$13)*(E247+F247/2)</f>
        <v>-4806.2068561658698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20" t="s">
        <v>36</v>
      </c>
      <c r="O247" s="20">
        <f>VLookups!$C$39</f>
        <v>-1132.2740186406561</v>
      </c>
      <c r="P247" s="20">
        <f>P246-VLookups!$C$42</f>
        <v>-103</v>
      </c>
      <c r="Q247" s="22">
        <v>3</v>
      </c>
      <c r="R247" s="19">
        <v>0</v>
      </c>
      <c r="S247" s="20">
        <f>VLookups!$C$50</f>
        <v>-3580.614715990946</v>
      </c>
      <c r="T247" s="19">
        <v>0</v>
      </c>
      <c r="U247" s="9">
        <v>99</v>
      </c>
      <c r="V247" s="21">
        <f>V246-VLookups!$C$54</f>
        <v>-1715</v>
      </c>
      <c r="W247" s="21">
        <f>-VLookups!$C$60</f>
        <v>-300</v>
      </c>
      <c r="X247" s="21">
        <f>-[1]VLookups!$C$62</f>
        <v>-150</v>
      </c>
      <c r="Y247" s="20">
        <f>Y246*(1+VLookups!$C$57/12)</f>
        <v>-283.02724626108341</v>
      </c>
      <c r="Z247" s="20">
        <f>-E247*VLookups!$J$3</f>
        <v>-681.0793716889317</v>
      </c>
      <c r="AA247" s="19">
        <v>0</v>
      </c>
      <c r="AB247" s="20">
        <f t="shared" si="12"/>
        <v>3764.972554709107</v>
      </c>
      <c r="AC247" s="20">
        <f t="shared" si="13"/>
        <v>415321.68583538244</v>
      </c>
    </row>
    <row r="248" spans="2:29" x14ac:dyDescent="0.25">
      <c r="B248" s="9">
        <v>244</v>
      </c>
      <c r="C248" s="9">
        <f t="shared" si="14"/>
        <v>43</v>
      </c>
      <c r="D248" s="9">
        <f t="shared" si="15"/>
        <v>4</v>
      </c>
      <c r="E248" s="20">
        <f>E236*(1+VLookups!$C$8)</f>
        <v>17026.984292223293</v>
      </c>
      <c r="F248" s="20">
        <f>-E248*VLookups!$C$10*2</f>
        <v>-1021.6190575333975</v>
      </c>
      <c r="G248" s="19">
        <v>0</v>
      </c>
      <c r="H248" s="20">
        <f>(-VLookups!$C$13)*(E248+F248/2)</f>
        <v>-4806.2068561658698</v>
      </c>
      <c r="I248" s="19">
        <v>0</v>
      </c>
      <c r="J248" s="19">
        <v>0</v>
      </c>
      <c r="K248" s="19">
        <v>0</v>
      </c>
      <c r="L248" s="19">
        <v>0</v>
      </c>
      <c r="M248" s="19">
        <v>0</v>
      </c>
      <c r="N248" s="20" t="s">
        <v>36</v>
      </c>
      <c r="O248" s="20">
        <f>VLookups!$C$39</f>
        <v>-1132.2740186406561</v>
      </c>
      <c r="P248" s="20">
        <f>P247-VLookups!$C$42</f>
        <v>-104.5</v>
      </c>
      <c r="Q248" s="22">
        <v>4</v>
      </c>
      <c r="R248" s="19">
        <v>0</v>
      </c>
      <c r="S248" s="20">
        <f>VLookups!$C$50</f>
        <v>-3580.614715990946</v>
      </c>
      <c r="T248" s="19">
        <v>0</v>
      </c>
      <c r="U248" s="9">
        <v>100</v>
      </c>
      <c r="V248" s="21">
        <f>V247-VLookups!$C$54</f>
        <v>-1720</v>
      </c>
      <c r="W248" s="21">
        <f>-VLookups!$C$60</f>
        <v>-300</v>
      </c>
      <c r="X248" s="21">
        <f>-[1]VLookups!$C$62</f>
        <v>-150</v>
      </c>
      <c r="Y248" s="20">
        <f>Y247*(1+VLookups!$C$57/12)</f>
        <v>-283.85274239601159</v>
      </c>
      <c r="Z248" s="20">
        <f>-E248*VLookups!$J$3</f>
        <v>-681.0793716889317</v>
      </c>
      <c r="AA248" s="19">
        <v>0</v>
      </c>
      <c r="AB248" s="20">
        <f t="shared" si="12"/>
        <v>3757.6470585741795</v>
      </c>
      <c r="AC248" s="20">
        <f t="shared" si="13"/>
        <v>419771.53570368228</v>
      </c>
    </row>
    <row r="249" spans="2:29" x14ac:dyDescent="0.25">
      <c r="B249" s="9">
        <v>245</v>
      </c>
      <c r="C249" s="9">
        <f t="shared" si="14"/>
        <v>43</v>
      </c>
      <c r="D249" s="9">
        <f t="shared" si="15"/>
        <v>5</v>
      </c>
      <c r="E249" s="20">
        <f>E237*(1+VLookups!$C$8)</f>
        <v>17026.984292223293</v>
      </c>
      <c r="F249" s="20">
        <f>-E249*VLookups!$C$10*2</f>
        <v>-1021.6190575333975</v>
      </c>
      <c r="G249" s="19">
        <v>0</v>
      </c>
      <c r="H249" s="20">
        <f>(-VLookups!$C$13)*(E249+F249/2)</f>
        <v>-4806.2068561658698</v>
      </c>
      <c r="I249" s="19">
        <v>0</v>
      </c>
      <c r="J249" s="19">
        <v>0</v>
      </c>
      <c r="K249" s="19">
        <v>0</v>
      </c>
      <c r="L249" s="19">
        <v>0</v>
      </c>
      <c r="M249" s="19">
        <v>0</v>
      </c>
      <c r="N249" s="20" t="s">
        <v>36</v>
      </c>
      <c r="O249" s="20">
        <f>VLookups!$C$39</f>
        <v>-1132.2740186406561</v>
      </c>
      <c r="P249" s="20">
        <f>P248-VLookups!$C$42</f>
        <v>-106</v>
      </c>
      <c r="Q249" s="22">
        <v>5</v>
      </c>
      <c r="R249" s="19">
        <v>0</v>
      </c>
      <c r="S249" s="20">
        <f>VLookups!$C$50</f>
        <v>-3580.614715990946</v>
      </c>
      <c r="T249" s="19">
        <v>0</v>
      </c>
      <c r="U249" s="9">
        <v>101</v>
      </c>
      <c r="V249" s="21">
        <f>V248-VLookups!$C$54</f>
        <v>-1725</v>
      </c>
      <c r="W249" s="21">
        <f>-VLookups!$C$60</f>
        <v>-300</v>
      </c>
      <c r="X249" s="21">
        <f>-[1]VLookups!$C$62</f>
        <v>-150</v>
      </c>
      <c r="Y249" s="20">
        <f>Y248*(1+VLookups!$C$57/12)</f>
        <v>-284.68064622799994</v>
      </c>
      <c r="Z249" s="20">
        <f>-E249*VLookups!$J$3</f>
        <v>-681.0793716889317</v>
      </c>
      <c r="AA249" s="19">
        <v>0</v>
      </c>
      <c r="AB249" s="20">
        <f t="shared" si="12"/>
        <v>3750.3191547421907</v>
      </c>
      <c r="AC249" s="20">
        <f t="shared" si="13"/>
        <v>424221.47408459726</v>
      </c>
    </row>
    <row r="250" spans="2:29" x14ac:dyDescent="0.25">
      <c r="B250" s="9">
        <v>246</v>
      </c>
      <c r="C250" s="9">
        <f t="shared" si="14"/>
        <v>43</v>
      </c>
      <c r="D250" s="9">
        <f t="shared" si="15"/>
        <v>6</v>
      </c>
      <c r="E250" s="20">
        <f>E238*(1+VLookups!$C$8)</f>
        <v>17026.984292223293</v>
      </c>
      <c r="F250" s="20">
        <f>-E250*VLookups!$C$10*2</f>
        <v>-1021.6190575333975</v>
      </c>
      <c r="G250" s="19">
        <v>0</v>
      </c>
      <c r="H250" s="20">
        <f>(-VLookups!$C$13)*(E250+F250/2)</f>
        <v>-4806.2068561658698</v>
      </c>
      <c r="I250" s="19">
        <v>0</v>
      </c>
      <c r="J250" s="19">
        <v>0</v>
      </c>
      <c r="K250" s="19">
        <v>0</v>
      </c>
      <c r="L250" s="19">
        <v>0</v>
      </c>
      <c r="M250" s="19">
        <v>0</v>
      </c>
      <c r="N250" s="20" t="s">
        <v>36</v>
      </c>
      <c r="O250" s="20">
        <f>VLookups!$C$39</f>
        <v>-1132.2740186406561</v>
      </c>
      <c r="P250" s="20">
        <f>P249-VLookups!$C$42</f>
        <v>-107.5</v>
      </c>
      <c r="Q250" s="22">
        <v>6</v>
      </c>
      <c r="R250" s="19">
        <v>0</v>
      </c>
      <c r="S250" s="20">
        <f>VLookups!$C$50</f>
        <v>-3580.614715990946</v>
      </c>
      <c r="T250" s="19">
        <v>0</v>
      </c>
      <c r="U250" s="9">
        <v>102</v>
      </c>
      <c r="V250" s="21">
        <f>V249-VLookups!$C$54</f>
        <v>-1730</v>
      </c>
      <c r="W250" s="21">
        <f>-VLookups!$C$60</f>
        <v>-300</v>
      </c>
      <c r="X250" s="21">
        <f>-[1]VLookups!$C$62</f>
        <v>-150</v>
      </c>
      <c r="Y250" s="20">
        <f>Y249*(1+VLookups!$C$57/12)</f>
        <v>-285.51096477949829</v>
      </c>
      <c r="Z250" s="20">
        <f>-E250*VLookups!$J$3</f>
        <v>-681.0793716889317</v>
      </c>
      <c r="AA250" s="19">
        <v>0</v>
      </c>
      <c r="AB250" s="20">
        <f t="shared" si="12"/>
        <v>3742.9888361906928</v>
      </c>
      <c r="AC250" s="20">
        <f t="shared" si="13"/>
        <v>428671.49871092901</v>
      </c>
    </row>
    <row r="251" spans="2:29" x14ac:dyDescent="0.25">
      <c r="B251" s="9">
        <v>247</v>
      </c>
      <c r="C251" s="9">
        <f t="shared" si="14"/>
        <v>43</v>
      </c>
      <c r="D251" s="9">
        <f t="shared" si="15"/>
        <v>7</v>
      </c>
      <c r="E251" s="20">
        <f>E239*(1+VLookups!$C$8)</f>
        <v>17026.984292223293</v>
      </c>
      <c r="F251" s="20">
        <f>-E251*VLookups!$C$10*2</f>
        <v>-1021.6190575333975</v>
      </c>
      <c r="G251" s="19">
        <v>0</v>
      </c>
      <c r="H251" s="20">
        <f>(-VLookups!$C$13)*(E251+F251/2)</f>
        <v>-4806.2068561658698</v>
      </c>
      <c r="I251" s="19">
        <v>0</v>
      </c>
      <c r="J251" s="19">
        <v>0</v>
      </c>
      <c r="K251" s="19">
        <v>0</v>
      </c>
      <c r="L251" s="19">
        <v>0</v>
      </c>
      <c r="M251" s="19">
        <v>0</v>
      </c>
      <c r="N251" s="20" t="s">
        <v>36</v>
      </c>
      <c r="O251" s="20">
        <f>VLookups!$C$39</f>
        <v>-1132.2740186406561</v>
      </c>
      <c r="P251" s="20">
        <f>P250-VLookups!$C$42</f>
        <v>-109</v>
      </c>
      <c r="Q251" s="22">
        <v>7</v>
      </c>
      <c r="R251" s="19">
        <v>0</v>
      </c>
      <c r="S251" s="20">
        <f>VLookups!$C$50</f>
        <v>-3580.614715990946</v>
      </c>
      <c r="T251" s="19">
        <v>0</v>
      </c>
      <c r="U251" s="9">
        <v>103</v>
      </c>
      <c r="V251" s="21">
        <f>V250-VLookups!$C$54</f>
        <v>-1735</v>
      </c>
      <c r="W251" s="21">
        <f>-VLookups!$C$60</f>
        <v>-300</v>
      </c>
      <c r="X251" s="21">
        <f>-[1]VLookups!$C$62</f>
        <v>-150</v>
      </c>
      <c r="Y251" s="20">
        <f>Y250*(1+VLookups!$C$57/12)</f>
        <v>-286.34370509343853</v>
      </c>
      <c r="Z251" s="20">
        <f>-E251*VLookups!$J$3</f>
        <v>-681.0793716889317</v>
      </c>
      <c r="AA251" s="19">
        <v>0</v>
      </c>
      <c r="AB251" s="20">
        <f t="shared" si="12"/>
        <v>3735.6560958767527</v>
      </c>
      <c r="AC251" s="20">
        <f t="shared" si="13"/>
        <v>433121.60730465734</v>
      </c>
    </row>
    <row r="252" spans="2:29" x14ac:dyDescent="0.25">
      <c r="B252" s="9">
        <v>248</v>
      </c>
      <c r="C252" s="9">
        <f t="shared" si="14"/>
        <v>43</v>
      </c>
      <c r="D252" s="9">
        <f t="shared" si="15"/>
        <v>8</v>
      </c>
      <c r="E252" s="20">
        <f>E240*(1+VLookups!$C$8)</f>
        <v>17026.984292223293</v>
      </c>
      <c r="F252" s="20">
        <f>-E252*VLookups!$C$10*2</f>
        <v>-1021.6190575333975</v>
      </c>
      <c r="G252" s="19">
        <v>0</v>
      </c>
      <c r="H252" s="20">
        <f>(-VLookups!$C$13)*(E252+F252/2)</f>
        <v>-4806.2068561658698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20" t="s">
        <v>36</v>
      </c>
      <c r="O252" s="20">
        <f>VLookups!$C$39</f>
        <v>-1132.2740186406561</v>
      </c>
      <c r="P252" s="20">
        <f>P251-VLookups!$C$42</f>
        <v>-110.5</v>
      </c>
      <c r="Q252" s="22">
        <v>8</v>
      </c>
      <c r="R252" s="19">
        <v>0</v>
      </c>
      <c r="S252" s="20">
        <f>VLookups!$C$50</f>
        <v>-3580.614715990946</v>
      </c>
      <c r="T252" s="19">
        <v>0</v>
      </c>
      <c r="U252" s="9">
        <v>104</v>
      </c>
      <c r="V252" s="21">
        <f>V251-VLookups!$C$54</f>
        <v>-1740</v>
      </c>
      <c r="W252" s="21">
        <f>-VLookups!$C$60</f>
        <v>-300</v>
      </c>
      <c r="X252" s="21">
        <f>-[1]VLookups!$C$62</f>
        <v>-150</v>
      </c>
      <c r="Y252" s="20">
        <f>Y251*(1+VLookups!$C$57/12)</f>
        <v>-287.17887423329438</v>
      </c>
      <c r="Z252" s="20">
        <f>-E252*VLookups!$J$3</f>
        <v>-681.0793716889317</v>
      </c>
      <c r="AA252" s="19">
        <v>0</v>
      </c>
      <c r="AB252" s="20">
        <f t="shared" si="12"/>
        <v>3728.3209267368961</v>
      </c>
      <c r="AC252" s="20">
        <f t="shared" si="13"/>
        <v>437571.79757690203</v>
      </c>
    </row>
    <row r="253" spans="2:29" x14ac:dyDescent="0.25">
      <c r="B253" s="9">
        <v>249</v>
      </c>
      <c r="C253" s="9">
        <f t="shared" si="14"/>
        <v>43</v>
      </c>
      <c r="D253" s="9">
        <f t="shared" si="15"/>
        <v>9</v>
      </c>
      <c r="E253" s="20">
        <f>E241*(1+VLookups!$C$8)</f>
        <v>17026.984292223293</v>
      </c>
      <c r="F253" s="20">
        <f>-E253*VLookups!$C$10*2</f>
        <v>-1021.6190575333975</v>
      </c>
      <c r="G253" s="19">
        <v>0</v>
      </c>
      <c r="H253" s="20">
        <f>(-VLookups!$C$13)*(E253+F253/2)</f>
        <v>-4806.2068561658698</v>
      </c>
      <c r="I253" s="19">
        <v>0</v>
      </c>
      <c r="J253" s="19">
        <v>0</v>
      </c>
      <c r="K253" s="19">
        <v>0</v>
      </c>
      <c r="L253" s="19">
        <v>0</v>
      </c>
      <c r="M253" s="19">
        <v>0</v>
      </c>
      <c r="N253" s="20" t="s">
        <v>36</v>
      </c>
      <c r="O253" s="20">
        <f>VLookups!$C$39</f>
        <v>-1132.2740186406561</v>
      </c>
      <c r="P253" s="20">
        <f>P252-VLookups!$C$42</f>
        <v>-112</v>
      </c>
      <c r="Q253" s="22">
        <v>9</v>
      </c>
      <c r="R253" s="19">
        <v>0</v>
      </c>
      <c r="S253" s="20">
        <f>VLookups!$C$50</f>
        <v>-3580.614715990946</v>
      </c>
      <c r="T253" s="19">
        <v>0</v>
      </c>
      <c r="U253" s="9">
        <v>105</v>
      </c>
      <c r="V253" s="21">
        <f>V252-VLookups!$C$54</f>
        <v>-1745</v>
      </c>
      <c r="W253" s="21">
        <f>-VLookups!$C$60</f>
        <v>-300</v>
      </c>
      <c r="X253" s="21">
        <f>-[1]VLookups!$C$62</f>
        <v>-150</v>
      </c>
      <c r="Y253" s="20">
        <f>Y252*(1+VLookups!$C$57/12)</f>
        <v>-288.01647928314151</v>
      </c>
      <c r="Z253" s="20">
        <f>-E253*VLookups!$J$3</f>
        <v>-681.0793716889317</v>
      </c>
      <c r="AA253" s="19">
        <v>0</v>
      </c>
      <c r="AB253" s="20">
        <f t="shared" si="12"/>
        <v>3720.9833216870497</v>
      </c>
      <c r="AC253" s="20">
        <f t="shared" si="13"/>
        <v>442022.0672278839</v>
      </c>
    </row>
    <row r="254" spans="2:29" x14ac:dyDescent="0.25">
      <c r="B254" s="9">
        <v>250</v>
      </c>
      <c r="C254" s="9">
        <f t="shared" si="14"/>
        <v>43</v>
      </c>
      <c r="D254" s="9">
        <f t="shared" si="15"/>
        <v>10</v>
      </c>
      <c r="E254" s="20">
        <f>E242*(1+VLookups!$C$8)</f>
        <v>17026.984292223293</v>
      </c>
      <c r="F254" s="20">
        <f>-E254*VLookups!$C$10*2</f>
        <v>-1021.6190575333975</v>
      </c>
      <c r="G254" s="19">
        <v>0</v>
      </c>
      <c r="H254" s="20">
        <f>(-VLookups!$C$13)*(E254+F254/2)</f>
        <v>-4806.2068561658698</v>
      </c>
      <c r="I254" s="19">
        <v>0</v>
      </c>
      <c r="J254" s="19">
        <v>0</v>
      </c>
      <c r="K254" s="19">
        <v>0</v>
      </c>
      <c r="L254" s="19">
        <v>0</v>
      </c>
      <c r="M254" s="19">
        <v>0</v>
      </c>
      <c r="N254" s="20" t="s">
        <v>36</v>
      </c>
      <c r="O254" s="20">
        <f>VLookups!$C$39</f>
        <v>-1132.2740186406561</v>
      </c>
      <c r="P254" s="20">
        <f>P253-VLookups!$C$42</f>
        <v>-113.5</v>
      </c>
      <c r="Q254" s="22">
        <v>10</v>
      </c>
      <c r="R254" s="19">
        <v>0</v>
      </c>
      <c r="S254" s="20">
        <f>VLookups!$C$50</f>
        <v>-3580.614715990946</v>
      </c>
      <c r="T254" s="19">
        <v>0</v>
      </c>
      <c r="U254" s="9">
        <v>106</v>
      </c>
      <c r="V254" s="21">
        <f>V253-VLookups!$C$54</f>
        <v>-1750</v>
      </c>
      <c r="W254" s="21">
        <f>-VLookups!$C$60</f>
        <v>-300</v>
      </c>
      <c r="X254" s="21">
        <f>-[1]VLookups!$C$62</f>
        <v>-150</v>
      </c>
      <c r="Y254" s="20">
        <f>Y253*(1+VLookups!$C$57/12)</f>
        <v>-288.85652734771736</v>
      </c>
      <c r="Z254" s="20">
        <f>-E254*VLookups!$J$3</f>
        <v>-681.0793716889317</v>
      </c>
      <c r="AA254" s="19">
        <v>0</v>
      </c>
      <c r="AB254" s="20">
        <f t="shared" si="12"/>
        <v>3713.6432736224738</v>
      </c>
      <c r="AC254" s="20">
        <f t="shared" si="13"/>
        <v>446472.4139468862</v>
      </c>
    </row>
    <row r="255" spans="2:29" x14ac:dyDescent="0.25">
      <c r="B255" s="9">
        <v>251</v>
      </c>
      <c r="C255" s="9">
        <f t="shared" si="14"/>
        <v>43</v>
      </c>
      <c r="D255" s="9">
        <f t="shared" si="15"/>
        <v>11</v>
      </c>
      <c r="E255" s="20">
        <f>E243*(1+VLookups!$C$8)</f>
        <v>17026.984292223293</v>
      </c>
      <c r="F255" s="20">
        <f>-E255*VLookups!$C$10*2</f>
        <v>-1021.6190575333975</v>
      </c>
      <c r="G255" s="19">
        <v>0</v>
      </c>
      <c r="H255" s="20">
        <f>(-VLookups!$C$13)*(E255+F255/2)</f>
        <v>-4806.2068561658698</v>
      </c>
      <c r="I255" s="19">
        <v>0</v>
      </c>
      <c r="J255" s="19">
        <v>0</v>
      </c>
      <c r="K255" s="19">
        <v>0</v>
      </c>
      <c r="L255" s="19">
        <v>0</v>
      </c>
      <c r="M255" s="19">
        <v>0</v>
      </c>
      <c r="N255" s="20" t="s">
        <v>36</v>
      </c>
      <c r="O255" s="20">
        <f>VLookups!$C$39</f>
        <v>-1132.2740186406561</v>
      </c>
      <c r="P255" s="20">
        <f>P254-VLookups!$C$42</f>
        <v>-115</v>
      </c>
      <c r="Q255" s="22">
        <v>11</v>
      </c>
      <c r="R255" s="19">
        <v>0</v>
      </c>
      <c r="S255" s="20">
        <f>VLookups!$C$50</f>
        <v>-3580.614715990946</v>
      </c>
      <c r="T255" s="19">
        <v>0</v>
      </c>
      <c r="U255" s="9">
        <v>107</v>
      </c>
      <c r="V255" s="21">
        <f>V254-VLookups!$C$54</f>
        <v>-1755</v>
      </c>
      <c r="W255" s="21">
        <f>-VLookups!$C$60</f>
        <v>-300</v>
      </c>
      <c r="X255" s="21">
        <f>-[1]VLookups!$C$62</f>
        <v>-150</v>
      </c>
      <c r="Y255" s="20">
        <f>Y254*(1+VLookups!$C$57/12)</f>
        <v>-289.69902555248154</v>
      </c>
      <c r="Z255" s="20">
        <f>-E255*VLookups!$J$3</f>
        <v>-681.0793716889317</v>
      </c>
      <c r="AA255" s="19">
        <v>0</v>
      </c>
      <c r="AB255" s="20">
        <f t="shared" si="12"/>
        <v>3706.3007754177092</v>
      </c>
      <c r="AC255" s="20">
        <f t="shared" si="13"/>
        <v>450922.83541221538</v>
      </c>
    </row>
    <row r="256" spans="2:29" x14ac:dyDescent="0.25">
      <c r="B256" s="9">
        <v>252</v>
      </c>
      <c r="C256" s="9">
        <f t="shared" si="14"/>
        <v>44</v>
      </c>
      <c r="D256" s="9">
        <f t="shared" si="15"/>
        <v>0</v>
      </c>
      <c r="E256" s="20">
        <f>E244*(1+VLookups!$C$8)</f>
        <v>17622.928742451106</v>
      </c>
      <c r="F256" s="20">
        <f>-E256*VLookups!$C$10*2</f>
        <v>-1057.3757245470663</v>
      </c>
      <c r="G256" s="19">
        <v>0</v>
      </c>
      <c r="H256" s="20">
        <f>(-VLookups!$C$13)*(E256+F256/2)</f>
        <v>-4974.4240961316737</v>
      </c>
      <c r="I256" s="19">
        <v>0</v>
      </c>
      <c r="J256" s="19">
        <v>0</v>
      </c>
      <c r="K256" s="19">
        <v>0</v>
      </c>
      <c r="L256" s="19">
        <v>0</v>
      </c>
      <c r="M256" s="19">
        <v>0</v>
      </c>
      <c r="N256" s="20" t="s">
        <v>36</v>
      </c>
      <c r="O256" s="20">
        <f>VLookups!$C$39</f>
        <v>-1132.2740186406561</v>
      </c>
      <c r="P256" s="20">
        <f>P255-VLookups!$C$42</f>
        <v>-116.5</v>
      </c>
      <c r="Q256" s="22">
        <v>12</v>
      </c>
      <c r="R256" s="19">
        <v>0</v>
      </c>
      <c r="S256" s="20">
        <f>VLookups!$C$50</f>
        <v>-3580.614715990946</v>
      </c>
      <c r="T256" s="19">
        <v>0</v>
      </c>
      <c r="U256" s="9">
        <v>108</v>
      </c>
      <c r="V256" s="21">
        <f>V255-VLookups!$C$54</f>
        <v>-1760</v>
      </c>
      <c r="W256" s="21">
        <f>-VLookups!$C$60</f>
        <v>-300</v>
      </c>
      <c r="X256" s="21">
        <f>-[1]VLookups!$C$62</f>
        <v>-150</v>
      </c>
      <c r="Y256" s="20">
        <f>Y255*(1+VLookups!$C$57/12)</f>
        <v>-290.5439810436763</v>
      </c>
      <c r="Z256" s="20">
        <f>-E256*VLookups!$J$3</f>
        <v>-704.91714969804423</v>
      </c>
      <c r="AA256" s="19">
        <v>0</v>
      </c>
      <c r="AB256" s="20">
        <f t="shared" si="12"/>
        <v>4084.966918672575</v>
      </c>
      <c r="AC256" s="20">
        <f t="shared" si="13"/>
        <v>455759.34038990829</v>
      </c>
    </row>
    <row r="257" spans="2:29" x14ac:dyDescent="0.25">
      <c r="B257" s="9">
        <v>253</v>
      </c>
      <c r="C257" s="9">
        <f t="shared" si="14"/>
        <v>44</v>
      </c>
      <c r="D257" s="9">
        <f t="shared" si="15"/>
        <v>1</v>
      </c>
      <c r="E257" s="20">
        <f>E245*(1+VLookups!$C$8)</f>
        <v>17622.928742451106</v>
      </c>
      <c r="F257" s="20">
        <f>-E257*VLookups!$C$10*2</f>
        <v>-1057.3757245470663</v>
      </c>
      <c r="G257" s="19">
        <v>0</v>
      </c>
      <c r="H257" s="20">
        <f>(-VLookups!$C$13)*(E257+F257/2)</f>
        <v>-4974.4240961316737</v>
      </c>
      <c r="I257" s="19">
        <v>0</v>
      </c>
      <c r="J257" s="19">
        <v>0</v>
      </c>
      <c r="K257" s="19">
        <v>0</v>
      </c>
      <c r="L257" s="19">
        <v>0</v>
      </c>
      <c r="M257" s="19">
        <v>0</v>
      </c>
      <c r="N257" s="20" t="s">
        <v>36</v>
      </c>
      <c r="O257" s="20">
        <f>VLookups!$C$39</f>
        <v>-1132.2740186406561</v>
      </c>
      <c r="P257" s="20">
        <f>P256-VLookups!$C$42</f>
        <v>-118</v>
      </c>
      <c r="Q257" s="22">
        <v>13</v>
      </c>
      <c r="R257" s="19">
        <v>0</v>
      </c>
      <c r="S257" s="20">
        <f>VLookups!$C$50</f>
        <v>-3580.614715990946</v>
      </c>
      <c r="T257" s="19">
        <v>0</v>
      </c>
      <c r="U257" s="9">
        <v>109</v>
      </c>
      <c r="V257" s="21">
        <f>V256-VLookups!$C$54</f>
        <v>-1765</v>
      </c>
      <c r="W257" s="21">
        <f>-VLookups!$C$60</f>
        <v>-300</v>
      </c>
      <c r="X257" s="21">
        <f>-[1]VLookups!$C$62</f>
        <v>-150</v>
      </c>
      <c r="Y257" s="20">
        <f>Y256*(1+VLookups!$C$57/12)</f>
        <v>-291.39140098838703</v>
      </c>
      <c r="Z257" s="20">
        <f>-E257*VLookups!$J$3</f>
        <v>-704.91714969804423</v>
      </c>
      <c r="AA257" s="19">
        <v>0</v>
      </c>
      <c r="AB257" s="20">
        <f t="shared" si="12"/>
        <v>4077.6194987278641</v>
      </c>
      <c r="AC257" s="20">
        <f t="shared" si="13"/>
        <v>460596.55878928601</v>
      </c>
    </row>
    <row r="258" spans="2:29" x14ac:dyDescent="0.25">
      <c r="B258" s="9">
        <v>254</v>
      </c>
      <c r="C258" s="9">
        <f t="shared" si="14"/>
        <v>44</v>
      </c>
      <c r="D258" s="9">
        <f t="shared" si="15"/>
        <v>2</v>
      </c>
      <c r="E258" s="20">
        <f>E246*(1+VLookups!$C$8)</f>
        <v>17622.928742451106</v>
      </c>
      <c r="F258" s="20">
        <f>-E258*VLookups!$C$10*2</f>
        <v>-1057.3757245470663</v>
      </c>
      <c r="G258" s="19">
        <v>0</v>
      </c>
      <c r="H258" s="20">
        <f>(-VLookups!$C$13)*(E258+F258/2)</f>
        <v>-4974.4240961316737</v>
      </c>
      <c r="I258" s="19">
        <v>0</v>
      </c>
      <c r="J258" s="19">
        <v>0</v>
      </c>
      <c r="K258" s="19">
        <v>0</v>
      </c>
      <c r="L258" s="19">
        <v>0</v>
      </c>
      <c r="M258" s="19">
        <v>0</v>
      </c>
      <c r="N258" s="20" t="s">
        <v>36</v>
      </c>
      <c r="O258" s="20">
        <f>VLookups!$C$39</f>
        <v>-1132.2740186406561</v>
      </c>
      <c r="P258" s="20">
        <f>P257-VLookups!$C$42</f>
        <v>-119.5</v>
      </c>
      <c r="Q258" s="22">
        <v>14</v>
      </c>
      <c r="R258" s="19">
        <v>0</v>
      </c>
      <c r="S258" s="20">
        <f>VLookups!$C$50</f>
        <v>-3580.614715990946</v>
      </c>
      <c r="T258" s="19">
        <v>0</v>
      </c>
      <c r="U258" s="9">
        <v>110</v>
      </c>
      <c r="V258" s="21">
        <f>V257-VLookups!$C$54</f>
        <v>-1770</v>
      </c>
      <c r="W258" s="21">
        <f>-VLookups!$C$60</f>
        <v>-300</v>
      </c>
      <c r="X258" s="21">
        <f>-[1]VLookups!$C$62</f>
        <v>-150</v>
      </c>
      <c r="Y258" s="20">
        <f>Y257*(1+VLookups!$C$57/12)</f>
        <v>-292.24129257460316</v>
      </c>
      <c r="Z258" s="20">
        <f>-E258*VLookups!$J$3</f>
        <v>-704.91714969804423</v>
      </c>
      <c r="AA258" s="19">
        <v>0</v>
      </c>
      <c r="AB258" s="20">
        <f t="shared" si="12"/>
        <v>4070.2696071416485</v>
      </c>
      <c r="AC258" s="20">
        <f t="shared" si="13"/>
        <v>465434.48932774318</v>
      </c>
    </row>
    <row r="259" spans="2:29" x14ac:dyDescent="0.25">
      <c r="B259" s="9">
        <v>255</v>
      </c>
      <c r="C259" s="9">
        <f t="shared" si="14"/>
        <v>44</v>
      </c>
      <c r="D259" s="9">
        <f t="shared" si="15"/>
        <v>3</v>
      </c>
      <c r="E259" s="20">
        <f>E247*(1+VLookups!$C$8)</f>
        <v>17622.928742451106</v>
      </c>
      <c r="F259" s="20">
        <f>-E259*VLookups!$C$10*2</f>
        <v>-1057.3757245470663</v>
      </c>
      <c r="G259" s="19">
        <v>0</v>
      </c>
      <c r="H259" s="20">
        <f>(-VLookups!$C$13)*(E259+F259/2)</f>
        <v>-4974.4240961316737</v>
      </c>
      <c r="I259" s="19">
        <v>0</v>
      </c>
      <c r="J259" s="19">
        <v>0</v>
      </c>
      <c r="K259" s="19">
        <v>0</v>
      </c>
      <c r="L259" s="19">
        <v>0</v>
      </c>
      <c r="M259" s="19">
        <v>0</v>
      </c>
      <c r="N259" s="20" t="s">
        <v>36</v>
      </c>
      <c r="O259" s="20">
        <f>VLookups!$C$39</f>
        <v>-1132.2740186406561</v>
      </c>
      <c r="P259" s="20">
        <f>P258-VLookups!$C$42</f>
        <v>-121</v>
      </c>
      <c r="Q259" s="22">
        <v>15</v>
      </c>
      <c r="R259" s="19">
        <v>0</v>
      </c>
      <c r="S259" s="20">
        <f>VLookups!$C$50</f>
        <v>-3580.614715990946</v>
      </c>
      <c r="T259" s="19">
        <v>0</v>
      </c>
      <c r="U259" s="9">
        <v>111</v>
      </c>
      <c r="V259" s="21">
        <f>V258-VLookups!$C$54</f>
        <v>-1775</v>
      </c>
      <c r="W259" s="21">
        <f>-VLookups!$C$60</f>
        <v>-300</v>
      </c>
      <c r="X259" s="21">
        <f>-[1]VLookups!$C$62</f>
        <v>-150</v>
      </c>
      <c r="Y259" s="20">
        <f>Y258*(1+VLookups!$C$57/12)</f>
        <v>-293.09366301127909</v>
      </c>
      <c r="Z259" s="20">
        <f>-E259*VLookups!$J$3</f>
        <v>-704.91714969804423</v>
      </c>
      <c r="AA259" s="19">
        <v>0</v>
      </c>
      <c r="AB259" s="20">
        <f t="shared" si="12"/>
        <v>4062.9172367049723</v>
      </c>
      <c r="AC259" s="20">
        <f t="shared" si="13"/>
        <v>470273.13071332773</v>
      </c>
    </row>
    <row r="260" spans="2:29" x14ac:dyDescent="0.25">
      <c r="B260" s="9">
        <v>256</v>
      </c>
      <c r="C260" s="9">
        <f t="shared" si="14"/>
        <v>44</v>
      </c>
      <c r="D260" s="9">
        <f t="shared" si="15"/>
        <v>4</v>
      </c>
      <c r="E260" s="20">
        <f>E248*(1+VLookups!$C$8)</f>
        <v>17622.928742451106</v>
      </c>
      <c r="F260" s="20">
        <f>-E260*VLookups!$C$10*2</f>
        <v>-1057.3757245470663</v>
      </c>
      <c r="G260" s="19">
        <v>0</v>
      </c>
      <c r="H260" s="20">
        <f>(-VLookups!$C$13)*(E260+F260/2)</f>
        <v>-4974.4240961316737</v>
      </c>
      <c r="I260" s="19">
        <v>0</v>
      </c>
      <c r="J260" s="19">
        <v>0</v>
      </c>
      <c r="K260" s="19">
        <v>0</v>
      </c>
      <c r="L260" s="19">
        <v>0</v>
      </c>
      <c r="M260" s="19">
        <v>0</v>
      </c>
      <c r="N260" s="20" t="s">
        <v>36</v>
      </c>
      <c r="O260" s="20">
        <f>VLookups!$C$39</f>
        <v>-1132.2740186406561</v>
      </c>
      <c r="P260" s="20">
        <f>P259-VLookups!$C$42</f>
        <v>-122.5</v>
      </c>
      <c r="Q260" s="22">
        <v>16</v>
      </c>
      <c r="R260" s="19">
        <v>0</v>
      </c>
      <c r="S260" s="20">
        <f>VLookups!$C$50</f>
        <v>-3580.614715990946</v>
      </c>
      <c r="T260" s="19">
        <v>0</v>
      </c>
      <c r="U260" s="9">
        <v>112</v>
      </c>
      <c r="V260" s="21">
        <f>V259-VLookups!$C$54</f>
        <v>-1780</v>
      </c>
      <c r="W260" s="21">
        <f>-VLookups!$C$60</f>
        <v>-300</v>
      </c>
      <c r="X260" s="21">
        <f>-[1]VLookups!$C$62</f>
        <v>-150</v>
      </c>
      <c r="Y260" s="20">
        <f>Y259*(1+VLookups!$C$57/12)</f>
        <v>-293.94851952839531</v>
      </c>
      <c r="Z260" s="20">
        <f>-E260*VLookups!$J$3</f>
        <v>-704.91714969804423</v>
      </c>
      <c r="AA260" s="19">
        <v>0</v>
      </c>
      <c r="AB260" s="20">
        <f t="shared" si="12"/>
        <v>4055.5623801878564</v>
      </c>
      <c r="AC260" s="20">
        <f t="shared" si="13"/>
        <v>475112.48164470447</v>
      </c>
    </row>
    <row r="261" spans="2:29" x14ac:dyDescent="0.25">
      <c r="B261" s="9">
        <v>257</v>
      </c>
      <c r="C261" s="9">
        <f t="shared" si="14"/>
        <v>44</v>
      </c>
      <c r="D261" s="9">
        <f t="shared" si="15"/>
        <v>5</v>
      </c>
      <c r="E261" s="20">
        <f>E249*(1+VLookups!$C$8)</f>
        <v>17622.928742451106</v>
      </c>
      <c r="F261" s="20">
        <f>-E261*VLookups!$C$10*2</f>
        <v>-1057.3757245470663</v>
      </c>
      <c r="G261" s="19">
        <v>0</v>
      </c>
      <c r="H261" s="20">
        <f>(-VLookups!$C$13)*(E261+F261/2)</f>
        <v>-4974.4240961316737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20" t="s">
        <v>36</v>
      </c>
      <c r="O261" s="20">
        <f>VLookups!$C$39</f>
        <v>-1132.2740186406561</v>
      </c>
      <c r="P261" s="20">
        <f>P260-VLookups!$C$42</f>
        <v>-124</v>
      </c>
      <c r="Q261" s="22">
        <v>17</v>
      </c>
      <c r="R261" s="19">
        <v>0</v>
      </c>
      <c r="S261" s="20">
        <f>VLookups!$C$50</f>
        <v>-3580.614715990946</v>
      </c>
      <c r="T261" s="19">
        <v>0</v>
      </c>
      <c r="U261" s="9">
        <v>113</v>
      </c>
      <c r="V261" s="21">
        <f>V260-VLookups!$C$54</f>
        <v>-1785</v>
      </c>
      <c r="W261" s="21">
        <f>-VLookups!$C$60</f>
        <v>-300</v>
      </c>
      <c r="X261" s="21">
        <f>-[1]VLookups!$C$62</f>
        <v>-150</v>
      </c>
      <c r="Y261" s="20">
        <f>Y260*(1+VLookups!$C$57/12)</f>
        <v>-294.8058693770198</v>
      </c>
      <c r="Z261" s="20">
        <f>-E261*VLookups!$J$3</f>
        <v>-704.91714969804423</v>
      </c>
      <c r="AA261" s="19">
        <v>0</v>
      </c>
      <c r="AB261" s="20">
        <f t="shared" ref="AB261:AB324" si="16">SUM(E261,F261/2,H261,I261,K261,L261,M261,O261,P261,R261,S261,T261,V261,W261,X261,Y261,G261,J261,Z261,AA261)</f>
        <v>4048.2050303392316</v>
      </c>
      <c r="AC261" s="20">
        <f t="shared" si="13"/>
        <v>479952.54081111826</v>
      </c>
    </row>
    <row r="262" spans="2:29" x14ac:dyDescent="0.25">
      <c r="B262" s="9">
        <v>258</v>
      </c>
      <c r="C262" s="9">
        <f t="shared" si="14"/>
        <v>44</v>
      </c>
      <c r="D262" s="9">
        <f t="shared" si="15"/>
        <v>6</v>
      </c>
      <c r="E262" s="20">
        <f>E250*(1+VLookups!$C$8)</f>
        <v>17622.928742451106</v>
      </c>
      <c r="F262" s="20">
        <f>-E262*VLookups!$C$10*2</f>
        <v>-1057.3757245470663</v>
      </c>
      <c r="G262" s="19">
        <v>0</v>
      </c>
      <c r="H262" s="20">
        <f>(-VLookups!$C$13)*(E262+F262/2)</f>
        <v>-4974.4240961316737</v>
      </c>
      <c r="I262" s="19">
        <v>0</v>
      </c>
      <c r="J262" s="19">
        <v>0</v>
      </c>
      <c r="K262" s="19">
        <v>0</v>
      </c>
      <c r="L262" s="19">
        <v>0</v>
      </c>
      <c r="M262" s="19">
        <v>0</v>
      </c>
      <c r="N262" s="20" t="s">
        <v>36</v>
      </c>
      <c r="O262" s="20">
        <f>VLookups!$C$39</f>
        <v>-1132.2740186406561</v>
      </c>
      <c r="P262" s="20">
        <f>P261-VLookups!$C$42</f>
        <v>-125.5</v>
      </c>
      <c r="Q262" s="22">
        <v>18</v>
      </c>
      <c r="R262" s="19">
        <v>0</v>
      </c>
      <c r="S262" s="20">
        <f>VLookups!$C$50</f>
        <v>-3580.614715990946</v>
      </c>
      <c r="T262" s="19">
        <v>0</v>
      </c>
      <c r="U262" s="9">
        <v>114</v>
      </c>
      <c r="V262" s="21">
        <f>V261-VLookups!$C$54</f>
        <v>-1790</v>
      </c>
      <c r="W262" s="21">
        <f>-VLookups!$C$60</f>
        <v>-300</v>
      </c>
      <c r="X262" s="21">
        <f>-[1]VLookups!$C$62</f>
        <v>-150</v>
      </c>
      <c r="Y262" s="20">
        <f>Y261*(1+VLookups!$C$57/12)</f>
        <v>-295.66571982936944</v>
      </c>
      <c r="Z262" s="20">
        <f>-E262*VLookups!$J$3</f>
        <v>-704.91714969804423</v>
      </c>
      <c r="AA262" s="19">
        <v>0</v>
      </c>
      <c r="AB262" s="20">
        <f t="shared" si="16"/>
        <v>4040.8451798868819</v>
      </c>
      <c r="AC262" s="20">
        <f t="shared" ref="AC262:AC325" si="17">AB262+AC261*(1+$AC$2/12)</f>
        <v>484793.30689235707</v>
      </c>
    </row>
    <row r="263" spans="2:29" x14ac:dyDescent="0.25">
      <c r="B263" s="9">
        <v>259</v>
      </c>
      <c r="C263" s="9">
        <f t="shared" si="14"/>
        <v>44</v>
      </c>
      <c r="D263" s="9">
        <f t="shared" si="15"/>
        <v>7</v>
      </c>
      <c r="E263" s="20">
        <f>E251*(1+VLookups!$C$8)</f>
        <v>17622.928742451106</v>
      </c>
      <c r="F263" s="20">
        <f>-E263*VLookups!$C$10*2</f>
        <v>-1057.3757245470663</v>
      </c>
      <c r="G263" s="19">
        <v>0</v>
      </c>
      <c r="H263" s="20">
        <f>(-VLookups!$C$13)*(E263+F263/2)</f>
        <v>-4974.4240961316737</v>
      </c>
      <c r="I263" s="19">
        <v>0</v>
      </c>
      <c r="J263" s="19">
        <v>0</v>
      </c>
      <c r="K263" s="19">
        <v>0</v>
      </c>
      <c r="L263" s="19">
        <v>0</v>
      </c>
      <c r="M263" s="19">
        <v>0</v>
      </c>
      <c r="N263" s="20" t="s">
        <v>36</v>
      </c>
      <c r="O263" s="20">
        <f>VLookups!$C$39</f>
        <v>-1132.2740186406561</v>
      </c>
      <c r="P263" s="20">
        <f>P262-VLookups!$C$42</f>
        <v>-127</v>
      </c>
      <c r="Q263" s="22">
        <v>19</v>
      </c>
      <c r="R263" s="19">
        <v>0</v>
      </c>
      <c r="S263" s="20">
        <f>VLookups!$C$50</f>
        <v>-3580.614715990946</v>
      </c>
      <c r="T263" s="19">
        <v>0</v>
      </c>
      <c r="U263" s="9">
        <v>115</v>
      </c>
      <c r="V263" s="21">
        <f>V262-VLookups!$C$54</f>
        <v>-1795</v>
      </c>
      <c r="W263" s="21">
        <f>-VLookups!$C$60</f>
        <v>-300</v>
      </c>
      <c r="X263" s="21">
        <f>-[1]VLookups!$C$62</f>
        <v>-150</v>
      </c>
      <c r="Y263" s="20">
        <f>Y262*(1+VLookups!$C$57/12)</f>
        <v>-296.52807817887179</v>
      </c>
      <c r="Z263" s="20">
        <f>-E263*VLookups!$J$3</f>
        <v>-704.91714969804423</v>
      </c>
      <c r="AA263" s="19">
        <v>0</v>
      </c>
      <c r="AB263" s="20">
        <f t="shared" si="16"/>
        <v>4033.48282153738</v>
      </c>
      <c r="AC263" s="20">
        <f t="shared" si="17"/>
        <v>489634.77855871501</v>
      </c>
    </row>
    <row r="264" spans="2:29" x14ac:dyDescent="0.25">
      <c r="B264" s="9">
        <v>260</v>
      </c>
      <c r="C264" s="9">
        <f t="shared" si="14"/>
        <v>44</v>
      </c>
      <c r="D264" s="9">
        <f t="shared" si="15"/>
        <v>8</v>
      </c>
      <c r="E264" s="20">
        <f>E252*(1+VLookups!$C$8)</f>
        <v>17622.928742451106</v>
      </c>
      <c r="F264" s="20">
        <f>-E264*VLookups!$C$10*2</f>
        <v>-1057.3757245470663</v>
      </c>
      <c r="G264" s="19">
        <v>0</v>
      </c>
      <c r="H264" s="20">
        <f>(-VLookups!$C$13)*(E264+F264/2)</f>
        <v>-4974.4240961316737</v>
      </c>
      <c r="I264" s="19">
        <v>0</v>
      </c>
      <c r="J264" s="19">
        <v>0</v>
      </c>
      <c r="K264" s="19">
        <v>0</v>
      </c>
      <c r="L264" s="19">
        <v>0</v>
      </c>
      <c r="M264" s="19">
        <v>0</v>
      </c>
      <c r="N264" s="20" t="s">
        <v>36</v>
      </c>
      <c r="O264" s="20">
        <f>VLookups!$C$39</f>
        <v>-1132.2740186406561</v>
      </c>
      <c r="P264" s="20">
        <f>P263-VLookups!$C$42</f>
        <v>-128.5</v>
      </c>
      <c r="Q264" s="22">
        <v>20</v>
      </c>
      <c r="R264" s="19">
        <v>0</v>
      </c>
      <c r="S264" s="20">
        <f>VLookups!$C$50</f>
        <v>-3580.614715990946</v>
      </c>
      <c r="T264" s="19">
        <v>0</v>
      </c>
      <c r="U264" s="9">
        <v>116</v>
      </c>
      <c r="V264" s="21">
        <f>V263-VLookups!$C$54</f>
        <v>-1800</v>
      </c>
      <c r="W264" s="21">
        <f>-VLookups!$C$60</f>
        <v>-300</v>
      </c>
      <c r="X264" s="21">
        <f>-[1]VLookups!$C$62</f>
        <v>-150</v>
      </c>
      <c r="Y264" s="20">
        <f>Y263*(1+VLookups!$C$57/12)</f>
        <v>-297.39295174022686</v>
      </c>
      <c r="Z264" s="20">
        <f>-E264*VLookups!$J$3</f>
        <v>-704.91714969804423</v>
      </c>
      <c r="AA264" s="19">
        <v>0</v>
      </c>
      <c r="AB264" s="20">
        <f t="shared" si="16"/>
        <v>4026.1179479760249</v>
      </c>
      <c r="AC264" s="20">
        <f t="shared" si="17"/>
        <v>494476.95447095559</v>
      </c>
    </row>
    <row r="265" spans="2:29" x14ac:dyDescent="0.25">
      <c r="B265" s="9">
        <v>261</v>
      </c>
      <c r="C265" s="9">
        <f t="shared" si="14"/>
        <v>44</v>
      </c>
      <c r="D265" s="9">
        <f t="shared" si="15"/>
        <v>9</v>
      </c>
      <c r="E265" s="20">
        <f>E253*(1+VLookups!$C$8)</f>
        <v>17622.928742451106</v>
      </c>
      <c r="F265" s="20">
        <f>-E265*VLookups!$C$10*2</f>
        <v>-1057.3757245470663</v>
      </c>
      <c r="G265" s="19">
        <v>0</v>
      </c>
      <c r="H265" s="20">
        <f>(-VLookups!$C$13)*(E265+F265/2)</f>
        <v>-4974.4240961316737</v>
      </c>
      <c r="I265" s="19">
        <v>0</v>
      </c>
      <c r="J265" s="19">
        <v>0</v>
      </c>
      <c r="K265" s="19">
        <v>0</v>
      </c>
      <c r="L265" s="19">
        <v>0</v>
      </c>
      <c r="M265" s="19">
        <v>0</v>
      </c>
      <c r="N265" s="20" t="s">
        <v>36</v>
      </c>
      <c r="O265" s="20">
        <f>VLookups!$C$39</f>
        <v>-1132.2740186406561</v>
      </c>
      <c r="P265" s="20">
        <f>P264-VLookups!$C$42</f>
        <v>-130</v>
      </c>
      <c r="Q265" s="22">
        <v>21</v>
      </c>
      <c r="R265" s="19">
        <v>0</v>
      </c>
      <c r="S265" s="20">
        <f>VLookups!$C$50</f>
        <v>-3580.614715990946</v>
      </c>
      <c r="T265" s="19">
        <v>0</v>
      </c>
      <c r="U265" s="9">
        <v>117</v>
      </c>
      <c r="V265" s="21">
        <f>V264-VLookups!$C$54</f>
        <v>-1805</v>
      </c>
      <c r="W265" s="21">
        <f>-VLookups!$C$60</f>
        <v>-300</v>
      </c>
      <c r="X265" s="21">
        <f>-[1]VLookups!$C$62</f>
        <v>-150</v>
      </c>
      <c r="Y265" s="20">
        <f>Y264*(1+VLookups!$C$57/12)</f>
        <v>-298.26034784946921</v>
      </c>
      <c r="Z265" s="20">
        <f>-E265*VLookups!$J$3</f>
        <v>-704.91714969804423</v>
      </c>
      <c r="AA265" s="19">
        <v>0</v>
      </c>
      <c r="AB265" s="20">
        <f t="shared" si="16"/>
        <v>4018.7505518667822</v>
      </c>
      <c r="AC265" s="20">
        <f t="shared" si="17"/>
        <v>499319.833280274</v>
      </c>
    </row>
    <row r="266" spans="2:29" x14ac:dyDescent="0.25">
      <c r="B266" s="9">
        <v>262</v>
      </c>
      <c r="C266" s="9">
        <f t="shared" si="14"/>
        <v>44</v>
      </c>
      <c r="D266" s="9">
        <f t="shared" si="15"/>
        <v>10</v>
      </c>
      <c r="E266" s="20">
        <f>E254*(1+VLookups!$C$8)</f>
        <v>17622.928742451106</v>
      </c>
      <c r="F266" s="20">
        <f>-E266*VLookups!$C$10*2</f>
        <v>-1057.3757245470663</v>
      </c>
      <c r="G266" s="19">
        <v>0</v>
      </c>
      <c r="H266" s="20">
        <f>(-VLookups!$C$13)*(E266+F266/2)</f>
        <v>-4974.4240961316737</v>
      </c>
      <c r="I266" s="19">
        <v>0</v>
      </c>
      <c r="J266" s="19">
        <v>0</v>
      </c>
      <c r="K266" s="19">
        <v>0</v>
      </c>
      <c r="L266" s="19">
        <v>0</v>
      </c>
      <c r="M266" s="19">
        <v>0</v>
      </c>
      <c r="N266" s="20" t="s">
        <v>36</v>
      </c>
      <c r="O266" s="20">
        <f>VLookups!$C$39</f>
        <v>-1132.2740186406561</v>
      </c>
      <c r="P266" s="20">
        <f>P265-VLookups!$C$42</f>
        <v>-131.5</v>
      </c>
      <c r="Q266" s="22">
        <v>22</v>
      </c>
      <c r="R266" s="19">
        <v>0</v>
      </c>
      <c r="S266" s="20">
        <f>VLookups!$C$50</f>
        <v>-3580.614715990946</v>
      </c>
      <c r="T266" s="19">
        <v>0</v>
      </c>
      <c r="U266" s="9">
        <v>118</v>
      </c>
      <c r="V266" s="21">
        <f>V265-VLookups!$C$54</f>
        <v>-1810</v>
      </c>
      <c r="W266" s="21">
        <f>-VLookups!$C$60</f>
        <v>-300</v>
      </c>
      <c r="X266" s="21">
        <f>-[1]VLookups!$C$62</f>
        <v>-150</v>
      </c>
      <c r="Y266" s="20">
        <f>Y265*(1+VLookups!$C$57/12)</f>
        <v>-299.13027386403019</v>
      </c>
      <c r="Z266" s="20">
        <f>-E266*VLookups!$J$3</f>
        <v>-704.91714969804423</v>
      </c>
      <c r="AA266" s="19">
        <v>0</v>
      </c>
      <c r="AB266" s="20">
        <f t="shared" si="16"/>
        <v>4011.3806258522209</v>
      </c>
      <c r="AC266" s="20">
        <f t="shared" si="17"/>
        <v>504163.41362826002</v>
      </c>
    </row>
    <row r="267" spans="2:29" x14ac:dyDescent="0.25">
      <c r="B267" s="9">
        <v>263</v>
      </c>
      <c r="C267" s="9">
        <f t="shared" si="14"/>
        <v>44</v>
      </c>
      <c r="D267" s="9">
        <f t="shared" si="15"/>
        <v>11</v>
      </c>
      <c r="E267" s="20">
        <f>E255*(1+VLookups!$C$8)</f>
        <v>17622.928742451106</v>
      </c>
      <c r="F267" s="20">
        <f>-E267*VLookups!$C$10*2</f>
        <v>-1057.3757245470663</v>
      </c>
      <c r="G267" s="19">
        <v>0</v>
      </c>
      <c r="H267" s="20">
        <f>(-VLookups!$C$13)*(E267+F267/2)</f>
        <v>-4974.4240961316737</v>
      </c>
      <c r="I267" s="19">
        <v>0</v>
      </c>
      <c r="J267" s="19">
        <v>0</v>
      </c>
      <c r="K267" s="19">
        <v>0</v>
      </c>
      <c r="L267" s="19">
        <v>0</v>
      </c>
      <c r="M267" s="19">
        <v>0</v>
      </c>
      <c r="N267" s="20" t="s">
        <v>36</v>
      </c>
      <c r="O267" s="20">
        <f>VLookups!$C$39</f>
        <v>-1132.2740186406561</v>
      </c>
      <c r="P267" s="20">
        <f>P266-VLookups!$C$42</f>
        <v>-133</v>
      </c>
      <c r="Q267" s="22">
        <v>23</v>
      </c>
      <c r="R267" s="19">
        <v>0</v>
      </c>
      <c r="S267" s="20">
        <f>VLookups!$C$50</f>
        <v>-3580.614715990946</v>
      </c>
      <c r="T267" s="19">
        <v>0</v>
      </c>
      <c r="U267" s="9">
        <v>119</v>
      </c>
      <c r="V267" s="21">
        <f>V266-VLookups!$C$54</f>
        <v>-1815</v>
      </c>
      <c r="W267" s="21">
        <f>-VLookups!$C$60</f>
        <v>-300</v>
      </c>
      <c r="X267" s="21">
        <f>-[1]VLookups!$C$62</f>
        <v>-150</v>
      </c>
      <c r="Y267" s="20">
        <f>Y266*(1+VLookups!$C$57/12)</f>
        <v>-300.00273716280026</v>
      </c>
      <c r="Z267" s="20">
        <f>-E267*VLookups!$J$3</f>
        <v>-704.91714969804423</v>
      </c>
      <c r="AA267" s="19">
        <v>0</v>
      </c>
      <c r="AB267" s="20">
        <f t="shared" si="16"/>
        <v>4004.0081625534513</v>
      </c>
      <c r="AC267" s="20">
        <f t="shared" si="17"/>
        <v>509007.69414686062</v>
      </c>
    </row>
    <row r="268" spans="2:29" x14ac:dyDescent="0.25">
      <c r="B268" s="9">
        <v>264</v>
      </c>
      <c r="C268" s="9">
        <f t="shared" si="14"/>
        <v>45</v>
      </c>
      <c r="D268" s="9">
        <f t="shared" si="15"/>
        <v>0</v>
      </c>
      <c r="E268" s="20">
        <f>E256*(1+VLookups!$C$8)</f>
        <v>18239.731248436892</v>
      </c>
      <c r="F268" s="20">
        <f>-E268*VLookups!$C$10*2</f>
        <v>-1094.3838749062136</v>
      </c>
      <c r="G268" s="19">
        <v>0</v>
      </c>
      <c r="H268" s="20">
        <f>(-VLookups!$C$13)*(E268+F268/2)</f>
        <v>-5148.528939496282</v>
      </c>
      <c r="I268" s="19">
        <v>0</v>
      </c>
      <c r="J268" s="19">
        <v>0</v>
      </c>
      <c r="K268" s="19">
        <v>0</v>
      </c>
      <c r="L268" s="19">
        <v>0</v>
      </c>
      <c r="M268" s="19">
        <v>0</v>
      </c>
      <c r="N268" s="20" t="s">
        <v>36</v>
      </c>
      <c r="O268" s="20">
        <f>VLookups!$C$39</f>
        <v>-1132.2740186406561</v>
      </c>
      <c r="P268" s="20">
        <f>P267-VLookups!$C$42</f>
        <v>-134.5</v>
      </c>
      <c r="Q268" s="22">
        <v>24</v>
      </c>
      <c r="R268" s="19">
        <v>0</v>
      </c>
      <c r="S268" s="20">
        <f>VLookups!$C$50</f>
        <v>-3580.614715990946</v>
      </c>
      <c r="T268" s="19">
        <v>0</v>
      </c>
      <c r="U268" s="9">
        <v>120</v>
      </c>
      <c r="V268" s="21">
        <f>V267-VLookups!$C$54</f>
        <v>-1820</v>
      </c>
      <c r="W268" s="21">
        <f>-VLookups!$C$60</f>
        <v>-300</v>
      </c>
      <c r="X268" s="21">
        <f>-[1]VLookups!$C$62</f>
        <v>-150</v>
      </c>
      <c r="Y268" s="20">
        <f>Y267*(1+VLookups!$C$57/12)</f>
        <v>-300.87774514619178</v>
      </c>
      <c r="Z268" s="20">
        <f>-E268*VLookups!$J$3</f>
        <v>-729.58924993747576</v>
      </c>
      <c r="AA268" s="19">
        <v>0</v>
      </c>
      <c r="AB268" s="20">
        <f t="shared" si="16"/>
        <v>4396.1546417722348</v>
      </c>
      <c r="AC268" s="20">
        <f t="shared" si="17"/>
        <v>514252.1949455443</v>
      </c>
    </row>
    <row r="269" spans="2:29" x14ac:dyDescent="0.25">
      <c r="B269" s="9">
        <v>265</v>
      </c>
      <c r="C269" s="9">
        <f t="shared" si="14"/>
        <v>45</v>
      </c>
      <c r="D269" s="9">
        <f t="shared" si="15"/>
        <v>1</v>
      </c>
      <c r="E269" s="20">
        <f>E257*(1+VLookups!$C$8)</f>
        <v>18239.731248436892</v>
      </c>
      <c r="F269" s="20">
        <f>-E269*VLookups!$C$10*2</f>
        <v>-1094.3838749062136</v>
      </c>
      <c r="G269" s="19">
        <v>0</v>
      </c>
      <c r="H269" s="20">
        <f>(-VLookups!$C$13)*(E269+F269/2)</f>
        <v>-5148.528939496282</v>
      </c>
      <c r="I269" s="19">
        <v>0</v>
      </c>
      <c r="J269" s="19">
        <v>0</v>
      </c>
      <c r="K269" s="19">
        <v>0</v>
      </c>
      <c r="L269" s="19">
        <v>0</v>
      </c>
      <c r="M269" s="19">
        <v>0</v>
      </c>
      <c r="N269" s="20" t="s">
        <v>36</v>
      </c>
      <c r="O269" s="20">
        <f>VLookups!$C$39</f>
        <v>-1132.2740186406561</v>
      </c>
      <c r="P269" s="20">
        <f>P268-VLookups!$C$42</f>
        <v>-136</v>
      </c>
      <c r="Q269" s="22">
        <v>25</v>
      </c>
      <c r="R269" s="19">
        <v>0</v>
      </c>
      <c r="S269" s="20">
        <f>VLookups!$C$50</f>
        <v>-3580.614715990946</v>
      </c>
      <c r="T269" s="19">
        <v>0</v>
      </c>
      <c r="U269" s="9">
        <v>121</v>
      </c>
      <c r="V269" s="21">
        <f>V268-VLookups!$C$54</f>
        <v>-1825</v>
      </c>
      <c r="W269" s="21">
        <f>-VLookups!$C$60</f>
        <v>-300</v>
      </c>
      <c r="X269" s="21">
        <f>-[1]VLookups!$C$62</f>
        <v>-150</v>
      </c>
      <c r="Y269" s="20">
        <f>Y268*(1+VLookups!$C$57/12)</f>
        <v>-301.75530523620154</v>
      </c>
      <c r="Z269" s="20">
        <f>-E269*VLookups!$J$3</f>
        <v>-729.58924993747576</v>
      </c>
      <c r="AA269" s="19">
        <v>0</v>
      </c>
      <c r="AB269" s="20">
        <f t="shared" si="16"/>
        <v>4388.7770816822249</v>
      </c>
      <c r="AC269" s="20">
        <f t="shared" si="17"/>
        <v>519498.05901880248</v>
      </c>
    </row>
    <row r="270" spans="2:29" x14ac:dyDescent="0.25">
      <c r="B270" s="9">
        <v>266</v>
      </c>
      <c r="C270" s="9">
        <f t="shared" si="14"/>
        <v>45</v>
      </c>
      <c r="D270" s="9">
        <f t="shared" si="15"/>
        <v>2</v>
      </c>
      <c r="E270" s="20">
        <f>E258*(1+VLookups!$C$8)</f>
        <v>18239.731248436892</v>
      </c>
      <c r="F270" s="20">
        <f>-E270*VLookups!$C$10*2</f>
        <v>-1094.3838749062136</v>
      </c>
      <c r="G270" s="19">
        <v>0</v>
      </c>
      <c r="H270" s="20">
        <f>(-VLookups!$C$13)*(E270+F270/2)</f>
        <v>-5148.528939496282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20" t="s">
        <v>36</v>
      </c>
      <c r="O270" s="20">
        <f>VLookups!$C$39</f>
        <v>-1132.2740186406561</v>
      </c>
      <c r="P270" s="20">
        <f>P269-VLookups!$C$42</f>
        <v>-137.5</v>
      </c>
      <c r="Q270" s="22">
        <v>26</v>
      </c>
      <c r="R270" s="19">
        <v>0</v>
      </c>
      <c r="S270" s="20">
        <f>VLookups!$C$50</f>
        <v>-3580.614715990946</v>
      </c>
      <c r="T270" s="19">
        <v>0</v>
      </c>
      <c r="U270" s="9">
        <v>122</v>
      </c>
      <c r="V270" s="21">
        <f>V269-VLookups!$C$54</f>
        <v>-1830</v>
      </c>
      <c r="W270" s="21">
        <f>-VLookups!$C$60</f>
        <v>-300</v>
      </c>
      <c r="X270" s="21">
        <f>-[1]VLookups!$C$62</f>
        <v>-150</v>
      </c>
      <c r="Y270" s="20">
        <f>Y269*(1+VLookups!$C$57/12)</f>
        <v>-302.63542487647379</v>
      </c>
      <c r="Z270" s="20">
        <f>-E270*VLookups!$J$3</f>
        <v>-729.58924993747576</v>
      </c>
      <c r="AA270" s="19">
        <v>0</v>
      </c>
      <c r="AB270" s="20">
        <f t="shared" si="16"/>
        <v>4381.396962041953</v>
      </c>
      <c r="AC270" s="20">
        <f t="shared" si="17"/>
        <v>524745.28607920907</v>
      </c>
    </row>
    <row r="271" spans="2:29" x14ac:dyDescent="0.25">
      <c r="B271" s="9">
        <v>267</v>
      </c>
      <c r="C271" s="9">
        <f t="shared" si="14"/>
        <v>45</v>
      </c>
      <c r="D271" s="9">
        <f t="shared" si="15"/>
        <v>3</v>
      </c>
      <c r="E271" s="20">
        <f>E259*(1+VLookups!$C$8)</f>
        <v>18239.731248436892</v>
      </c>
      <c r="F271" s="20">
        <f>-E271*VLookups!$C$10*2</f>
        <v>-1094.3838749062136</v>
      </c>
      <c r="G271" s="19">
        <v>0</v>
      </c>
      <c r="H271" s="20">
        <f>(-VLookups!$C$13)*(E271+F271/2)</f>
        <v>-5148.528939496282</v>
      </c>
      <c r="I271" s="19">
        <v>0</v>
      </c>
      <c r="J271" s="19">
        <v>0</v>
      </c>
      <c r="K271" s="19">
        <v>0</v>
      </c>
      <c r="L271" s="19">
        <v>0</v>
      </c>
      <c r="M271" s="19">
        <v>0</v>
      </c>
      <c r="N271" s="20" t="s">
        <v>36</v>
      </c>
      <c r="O271" s="20">
        <f>VLookups!$C$39</f>
        <v>-1132.2740186406561</v>
      </c>
      <c r="P271" s="20">
        <f>P270-VLookups!$C$42</f>
        <v>-139</v>
      </c>
      <c r="Q271" s="22">
        <v>27</v>
      </c>
      <c r="R271" s="19">
        <v>0</v>
      </c>
      <c r="S271" s="20">
        <f>VLookups!$C$50</f>
        <v>-3580.614715990946</v>
      </c>
      <c r="T271" s="19">
        <v>0</v>
      </c>
      <c r="U271" s="9">
        <v>123</v>
      </c>
      <c r="V271" s="21">
        <f>V270-VLookups!$C$54</f>
        <v>-1835</v>
      </c>
      <c r="W271" s="21">
        <f>-VLookups!$C$60</f>
        <v>-300</v>
      </c>
      <c r="X271" s="21">
        <f>-[1]VLookups!$C$62</f>
        <v>-150</v>
      </c>
      <c r="Y271" s="20">
        <f>Y270*(1+VLookups!$C$57/12)</f>
        <v>-303.51811153236349</v>
      </c>
      <c r="Z271" s="20">
        <f>-E271*VLookups!$J$3</f>
        <v>-729.58924993747576</v>
      </c>
      <c r="AA271" s="19">
        <v>0</v>
      </c>
      <c r="AB271" s="20">
        <f t="shared" si="16"/>
        <v>4374.0142753860628</v>
      </c>
      <c r="AC271" s="20">
        <f t="shared" si="17"/>
        <v>529993.87583139387</v>
      </c>
    </row>
    <row r="272" spans="2:29" x14ac:dyDescent="0.25">
      <c r="B272" s="9">
        <v>268</v>
      </c>
      <c r="C272" s="9">
        <f t="shared" si="14"/>
        <v>45</v>
      </c>
      <c r="D272" s="9">
        <f t="shared" si="15"/>
        <v>4</v>
      </c>
      <c r="E272" s="20">
        <f>E260*(1+VLookups!$C$8)</f>
        <v>18239.731248436892</v>
      </c>
      <c r="F272" s="20">
        <f>-E272*VLookups!$C$10*2</f>
        <v>-1094.3838749062136</v>
      </c>
      <c r="G272" s="19">
        <v>0</v>
      </c>
      <c r="H272" s="20">
        <f>(-VLookups!$C$13)*(E272+F272/2)</f>
        <v>-5148.528939496282</v>
      </c>
      <c r="I272" s="19">
        <v>0</v>
      </c>
      <c r="J272" s="19">
        <v>0</v>
      </c>
      <c r="K272" s="19">
        <v>0</v>
      </c>
      <c r="L272" s="19">
        <v>0</v>
      </c>
      <c r="M272" s="19">
        <v>0</v>
      </c>
      <c r="N272" s="20" t="s">
        <v>36</v>
      </c>
      <c r="O272" s="20">
        <f>VLookups!$C$39</f>
        <v>-1132.2740186406561</v>
      </c>
      <c r="P272" s="20">
        <f>P271-VLookups!$C$42</f>
        <v>-140.5</v>
      </c>
      <c r="Q272" s="22">
        <v>28</v>
      </c>
      <c r="R272" s="19">
        <v>0</v>
      </c>
      <c r="S272" s="20">
        <f>VLookups!$C$50</f>
        <v>-3580.614715990946</v>
      </c>
      <c r="T272" s="19">
        <v>0</v>
      </c>
      <c r="U272" s="9">
        <v>124</v>
      </c>
      <c r="V272" s="21">
        <f>V271-VLookups!$C$54</f>
        <v>-1840</v>
      </c>
      <c r="W272" s="21">
        <f>-VLookups!$C$60</f>
        <v>-300</v>
      </c>
      <c r="X272" s="21">
        <f>-[1]VLookups!$C$62</f>
        <v>-150</v>
      </c>
      <c r="Y272" s="20">
        <f>Y271*(1+VLookups!$C$57/12)</f>
        <v>-304.40337269099956</v>
      </c>
      <c r="Z272" s="20">
        <f>-E272*VLookups!$J$3</f>
        <v>-729.58924993747576</v>
      </c>
      <c r="AA272" s="19">
        <v>0</v>
      </c>
      <c r="AB272" s="20">
        <f t="shared" si="16"/>
        <v>4366.6290142274274</v>
      </c>
      <c r="AC272" s="20">
        <f t="shared" si="17"/>
        <v>535243.82797200698</v>
      </c>
    </row>
    <row r="273" spans="2:29" x14ac:dyDescent="0.25">
      <c r="B273" s="9">
        <v>269</v>
      </c>
      <c r="C273" s="9">
        <f t="shared" ref="C273:C336" si="18">C261+1</f>
        <v>45</v>
      </c>
      <c r="D273" s="9">
        <f t="shared" si="15"/>
        <v>5</v>
      </c>
      <c r="E273" s="20">
        <f>E261*(1+VLookups!$C$8)</f>
        <v>18239.731248436892</v>
      </c>
      <c r="F273" s="20">
        <f>-E273*VLookups!$C$10*2</f>
        <v>-1094.3838749062136</v>
      </c>
      <c r="G273" s="19">
        <v>0</v>
      </c>
      <c r="H273" s="20">
        <f>(-VLookups!$C$13)*(E273+F273/2)</f>
        <v>-5148.528939496282</v>
      </c>
      <c r="I273" s="19">
        <v>0</v>
      </c>
      <c r="J273" s="19">
        <v>0</v>
      </c>
      <c r="K273" s="19">
        <v>0</v>
      </c>
      <c r="L273" s="19">
        <v>0</v>
      </c>
      <c r="M273" s="19">
        <v>0</v>
      </c>
      <c r="N273" s="20" t="s">
        <v>36</v>
      </c>
      <c r="O273" s="20">
        <f>VLookups!$C$39</f>
        <v>-1132.2740186406561</v>
      </c>
      <c r="P273" s="20">
        <f>P272-VLookups!$C$42</f>
        <v>-142</v>
      </c>
      <c r="Q273" s="22">
        <v>29</v>
      </c>
      <c r="R273" s="19">
        <v>0</v>
      </c>
      <c r="S273" s="20">
        <f>VLookups!$C$50</f>
        <v>-3580.614715990946</v>
      </c>
      <c r="T273" s="19">
        <v>0</v>
      </c>
      <c r="U273" s="9">
        <v>125</v>
      </c>
      <c r="V273" s="21">
        <f>V272-VLookups!$C$54</f>
        <v>-1845</v>
      </c>
      <c r="W273" s="21">
        <f>-VLookups!$C$60</f>
        <v>-300</v>
      </c>
      <c r="X273" s="21">
        <f>-[1]VLookups!$C$62</f>
        <v>-150</v>
      </c>
      <c r="Y273" s="20">
        <f>Y272*(1+VLookups!$C$57/12)</f>
        <v>-305.29121586134829</v>
      </c>
      <c r="Z273" s="20">
        <f>-E273*VLookups!$J$3</f>
        <v>-729.58924993747576</v>
      </c>
      <c r="AA273" s="19">
        <v>0</v>
      </c>
      <c r="AB273" s="20">
        <f t="shared" si="16"/>
        <v>4359.2411710570786</v>
      </c>
      <c r="AC273" s="20">
        <f t="shared" si="17"/>
        <v>540495.14218968409</v>
      </c>
    </row>
    <row r="274" spans="2:29" x14ac:dyDescent="0.25">
      <c r="B274" s="9">
        <v>270</v>
      </c>
      <c r="C274" s="9">
        <f t="shared" si="18"/>
        <v>45</v>
      </c>
      <c r="D274" s="9">
        <f t="shared" ref="D274:D337" si="19">D262</f>
        <v>6</v>
      </c>
      <c r="E274" s="20">
        <f>E262*(1+VLookups!$C$8)</f>
        <v>18239.731248436892</v>
      </c>
      <c r="F274" s="20">
        <f>-E274*VLookups!$C$10*2</f>
        <v>-1094.3838749062136</v>
      </c>
      <c r="G274" s="19">
        <v>0</v>
      </c>
      <c r="H274" s="20">
        <f>(-VLookups!$C$13)*(E274+F274/2)</f>
        <v>-5148.528939496282</v>
      </c>
      <c r="I274" s="19">
        <v>0</v>
      </c>
      <c r="J274" s="19">
        <v>0</v>
      </c>
      <c r="K274" s="19">
        <v>0</v>
      </c>
      <c r="L274" s="19">
        <v>0</v>
      </c>
      <c r="M274" s="19">
        <v>0</v>
      </c>
      <c r="N274" s="20" t="s">
        <v>36</v>
      </c>
      <c r="O274" s="20">
        <f>VLookups!$C$39</f>
        <v>-1132.2740186406561</v>
      </c>
      <c r="P274" s="20">
        <f>P273-VLookups!$C$42</f>
        <v>-143.5</v>
      </c>
      <c r="Q274" s="22">
        <v>30</v>
      </c>
      <c r="R274" s="19">
        <v>0</v>
      </c>
      <c r="S274" s="20">
        <f>VLookups!$C$50</f>
        <v>-3580.614715990946</v>
      </c>
      <c r="T274" s="19">
        <v>0</v>
      </c>
      <c r="U274" s="9">
        <v>126</v>
      </c>
      <c r="V274" s="21">
        <f>V273-VLookups!$C$54</f>
        <v>-1850</v>
      </c>
      <c r="W274" s="21">
        <f>-VLookups!$C$60</f>
        <v>-300</v>
      </c>
      <c r="X274" s="21">
        <f>-[1]VLookups!$C$62</f>
        <v>-150</v>
      </c>
      <c r="Y274" s="20">
        <f>Y273*(1+VLookups!$C$57/12)</f>
        <v>-306.18164857427723</v>
      </c>
      <c r="Z274" s="20">
        <f>-E274*VLookups!$J$3</f>
        <v>-729.58924993747576</v>
      </c>
      <c r="AA274" s="19">
        <v>0</v>
      </c>
      <c r="AB274" s="20">
        <f t="shared" si="16"/>
        <v>4351.8507383441492</v>
      </c>
      <c r="AC274" s="20">
        <f t="shared" si="17"/>
        <v>545747.81816501101</v>
      </c>
    </row>
    <row r="275" spans="2:29" x14ac:dyDescent="0.25">
      <c r="B275" s="9">
        <v>271</v>
      </c>
      <c r="C275" s="9">
        <f t="shared" si="18"/>
        <v>45</v>
      </c>
      <c r="D275" s="9">
        <f t="shared" si="19"/>
        <v>7</v>
      </c>
      <c r="E275" s="20">
        <f>E263*(1+VLookups!$C$8)</f>
        <v>18239.731248436892</v>
      </c>
      <c r="F275" s="20">
        <f>-E275*VLookups!$C$10*2</f>
        <v>-1094.3838749062136</v>
      </c>
      <c r="G275" s="19">
        <v>0</v>
      </c>
      <c r="H275" s="20">
        <f>(-VLookups!$C$13)*(E275+F275/2)</f>
        <v>-5148.528939496282</v>
      </c>
      <c r="I275" s="19">
        <v>0</v>
      </c>
      <c r="J275" s="19">
        <v>0</v>
      </c>
      <c r="K275" s="19">
        <v>0</v>
      </c>
      <c r="L275" s="19">
        <v>0</v>
      </c>
      <c r="M275" s="19">
        <v>0</v>
      </c>
      <c r="N275" s="20" t="s">
        <v>36</v>
      </c>
      <c r="O275" s="20">
        <f>VLookups!$C$39</f>
        <v>-1132.2740186406561</v>
      </c>
      <c r="P275" s="20">
        <f>P274-VLookups!$C$42</f>
        <v>-145</v>
      </c>
      <c r="Q275" s="22">
        <v>31</v>
      </c>
      <c r="R275" s="19">
        <v>0</v>
      </c>
      <c r="S275" s="20">
        <f>VLookups!$C$50</f>
        <v>-3580.614715990946</v>
      </c>
      <c r="T275" s="19">
        <v>0</v>
      </c>
      <c r="U275" s="9">
        <v>127</v>
      </c>
      <c r="V275" s="21">
        <f>V274-VLookups!$C$54</f>
        <v>-1855</v>
      </c>
      <c r="W275" s="21">
        <f>-VLookups!$C$60</f>
        <v>-300</v>
      </c>
      <c r="X275" s="21">
        <f>-[1]VLookups!$C$62</f>
        <v>-150</v>
      </c>
      <c r="Y275" s="20">
        <f>Y274*(1+VLookups!$C$57/12)</f>
        <v>-307.07467838261886</v>
      </c>
      <c r="Z275" s="20">
        <f>-E275*VLookups!$J$3</f>
        <v>-729.58924993747576</v>
      </c>
      <c r="AA275" s="19">
        <v>0</v>
      </c>
      <c r="AB275" s="20">
        <f t="shared" si="16"/>
        <v>4344.4577085358078</v>
      </c>
      <c r="AC275" s="20">
        <f t="shared" si="17"/>
        <v>551001.85557048849</v>
      </c>
    </row>
    <row r="276" spans="2:29" x14ac:dyDescent="0.25">
      <c r="B276" s="9">
        <v>272</v>
      </c>
      <c r="C276" s="9">
        <f t="shared" si="18"/>
        <v>45</v>
      </c>
      <c r="D276" s="9">
        <f t="shared" si="19"/>
        <v>8</v>
      </c>
      <c r="E276" s="20">
        <f>E264*(1+VLookups!$C$8)</f>
        <v>18239.731248436892</v>
      </c>
      <c r="F276" s="20">
        <f>-E276*VLookups!$C$10*2</f>
        <v>-1094.3838749062136</v>
      </c>
      <c r="G276" s="19">
        <v>0</v>
      </c>
      <c r="H276" s="20">
        <f>(-VLookups!$C$13)*(E276+F276/2)</f>
        <v>-5148.528939496282</v>
      </c>
      <c r="I276" s="19">
        <v>0</v>
      </c>
      <c r="J276" s="19">
        <v>0</v>
      </c>
      <c r="K276" s="19">
        <v>0</v>
      </c>
      <c r="L276" s="19">
        <v>0</v>
      </c>
      <c r="M276" s="19">
        <v>0</v>
      </c>
      <c r="N276" s="20" t="s">
        <v>36</v>
      </c>
      <c r="O276" s="20">
        <f>VLookups!$C$39</f>
        <v>-1132.2740186406561</v>
      </c>
      <c r="P276" s="20">
        <f>P275-VLookups!$C$42</f>
        <v>-146.5</v>
      </c>
      <c r="Q276" s="22">
        <v>32</v>
      </c>
      <c r="R276" s="19">
        <v>0</v>
      </c>
      <c r="S276" s="20">
        <f>VLookups!$C$50</f>
        <v>-3580.614715990946</v>
      </c>
      <c r="T276" s="19">
        <v>0</v>
      </c>
      <c r="U276" s="9">
        <v>128</v>
      </c>
      <c r="V276" s="21">
        <f>V275-VLookups!$C$54</f>
        <v>-1860</v>
      </c>
      <c r="W276" s="21">
        <f>-VLookups!$C$60</f>
        <v>-300</v>
      </c>
      <c r="X276" s="21">
        <f>-[1]VLookups!$C$62</f>
        <v>-150</v>
      </c>
      <c r="Y276" s="20">
        <f>Y275*(1+VLookups!$C$57/12)</f>
        <v>-307.97031286123485</v>
      </c>
      <c r="Z276" s="20">
        <f>-E276*VLookups!$J$3</f>
        <v>-729.58924993747576</v>
      </c>
      <c r="AA276" s="19">
        <v>0</v>
      </c>
      <c r="AB276" s="20">
        <f t="shared" si="16"/>
        <v>4337.0620740571921</v>
      </c>
      <c r="AC276" s="20">
        <f t="shared" si="17"/>
        <v>556257.25407049654</v>
      </c>
    </row>
    <row r="277" spans="2:29" x14ac:dyDescent="0.25">
      <c r="B277" s="9">
        <v>273</v>
      </c>
      <c r="C277" s="9">
        <f t="shared" si="18"/>
        <v>45</v>
      </c>
      <c r="D277" s="9">
        <f t="shared" si="19"/>
        <v>9</v>
      </c>
      <c r="E277" s="20">
        <f>E265*(1+VLookups!$C$8)</f>
        <v>18239.731248436892</v>
      </c>
      <c r="F277" s="20">
        <f>-E277*VLookups!$C$10*2</f>
        <v>-1094.3838749062136</v>
      </c>
      <c r="G277" s="19">
        <v>0</v>
      </c>
      <c r="H277" s="20">
        <f>(-VLookups!$C$13)*(E277+F277/2)</f>
        <v>-5148.528939496282</v>
      </c>
      <c r="I277" s="19">
        <v>0</v>
      </c>
      <c r="J277" s="19">
        <v>0</v>
      </c>
      <c r="K277" s="19">
        <v>0</v>
      </c>
      <c r="L277" s="19">
        <v>0</v>
      </c>
      <c r="M277" s="19">
        <v>0</v>
      </c>
      <c r="N277" s="20" t="s">
        <v>36</v>
      </c>
      <c r="O277" s="20">
        <f>VLookups!$C$39</f>
        <v>-1132.2740186406561</v>
      </c>
      <c r="P277" s="20">
        <f>P276-VLookups!$C$42</f>
        <v>-148</v>
      </c>
      <c r="Q277" s="22">
        <v>33</v>
      </c>
      <c r="R277" s="19">
        <v>0</v>
      </c>
      <c r="S277" s="20">
        <f>VLookups!$C$50</f>
        <v>-3580.614715990946</v>
      </c>
      <c r="T277" s="19">
        <v>0</v>
      </c>
      <c r="U277" s="9">
        <v>129</v>
      </c>
      <c r="V277" s="21">
        <f>V276-VLookups!$C$54</f>
        <v>-1865</v>
      </c>
      <c r="W277" s="21">
        <f>-VLookups!$C$60</f>
        <v>-300</v>
      </c>
      <c r="X277" s="21">
        <f>-[1]VLookups!$C$62</f>
        <v>-150</v>
      </c>
      <c r="Y277" s="20">
        <f>Y276*(1+VLookups!$C$57/12)</f>
        <v>-308.8685596070801</v>
      </c>
      <c r="Z277" s="20">
        <f>-E277*VLookups!$J$3</f>
        <v>-729.58924993747576</v>
      </c>
      <c r="AA277" s="19">
        <v>0</v>
      </c>
      <c r="AB277" s="20">
        <f t="shared" si="16"/>
        <v>4329.6638273113467</v>
      </c>
      <c r="AC277" s="20">
        <f t="shared" si="17"/>
        <v>561514.01332125871</v>
      </c>
    </row>
    <row r="278" spans="2:29" x14ac:dyDescent="0.25">
      <c r="B278" s="9">
        <v>274</v>
      </c>
      <c r="C278" s="9">
        <f t="shared" si="18"/>
        <v>45</v>
      </c>
      <c r="D278" s="9">
        <f t="shared" si="19"/>
        <v>10</v>
      </c>
      <c r="E278" s="20">
        <f>E266*(1+VLookups!$C$8)</f>
        <v>18239.731248436892</v>
      </c>
      <c r="F278" s="20">
        <f>-E278*VLookups!$C$10*2</f>
        <v>-1094.3838749062136</v>
      </c>
      <c r="G278" s="19">
        <v>0</v>
      </c>
      <c r="H278" s="20">
        <f>(-VLookups!$C$13)*(E278+F278/2)</f>
        <v>-5148.528939496282</v>
      </c>
      <c r="I278" s="19">
        <v>0</v>
      </c>
      <c r="J278" s="19">
        <v>0</v>
      </c>
      <c r="K278" s="19">
        <v>0</v>
      </c>
      <c r="L278" s="19">
        <v>0</v>
      </c>
      <c r="M278" s="19">
        <v>0</v>
      </c>
      <c r="N278" s="20" t="s">
        <v>36</v>
      </c>
      <c r="O278" s="20">
        <f>VLookups!$C$39</f>
        <v>-1132.2740186406561</v>
      </c>
      <c r="P278" s="20">
        <f>P277-VLookups!$C$42</f>
        <v>-149.5</v>
      </c>
      <c r="Q278" s="22">
        <v>34</v>
      </c>
      <c r="R278" s="19">
        <v>0</v>
      </c>
      <c r="S278" s="20">
        <f>VLookups!$C$50</f>
        <v>-3580.614715990946</v>
      </c>
      <c r="T278" s="19">
        <v>0</v>
      </c>
      <c r="U278" s="9">
        <v>130</v>
      </c>
      <c r="V278" s="21">
        <f>V277-VLookups!$C$54</f>
        <v>-1870</v>
      </c>
      <c r="W278" s="21">
        <f>-VLookups!$C$60</f>
        <v>-300</v>
      </c>
      <c r="X278" s="21">
        <f>-[1]VLookups!$C$62</f>
        <v>-150</v>
      </c>
      <c r="Y278" s="20">
        <f>Y277*(1+VLookups!$C$57/12)</f>
        <v>-309.76942623926743</v>
      </c>
      <c r="Z278" s="20">
        <f>-E278*VLookups!$J$3</f>
        <v>-729.58924993747576</v>
      </c>
      <c r="AA278" s="19">
        <v>0</v>
      </c>
      <c r="AB278" s="20">
        <f t="shared" si="16"/>
        <v>4322.2629606791588</v>
      </c>
      <c r="AC278" s="20">
        <f t="shared" si="17"/>
        <v>566772.13297080668</v>
      </c>
    </row>
    <row r="279" spans="2:29" x14ac:dyDescent="0.25">
      <c r="B279" s="9">
        <v>275</v>
      </c>
      <c r="C279" s="9">
        <f t="shared" si="18"/>
        <v>45</v>
      </c>
      <c r="D279" s="9">
        <f t="shared" si="19"/>
        <v>11</v>
      </c>
      <c r="E279" s="20">
        <f>E267*(1+VLookups!$C$8)</f>
        <v>18239.731248436892</v>
      </c>
      <c r="F279" s="20">
        <f>-E279*VLookups!$C$10*2</f>
        <v>-1094.3838749062136</v>
      </c>
      <c r="G279" s="19">
        <v>0</v>
      </c>
      <c r="H279" s="20">
        <f>(-VLookups!$C$13)*(E279+F279/2)</f>
        <v>-5148.528939496282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20" t="s">
        <v>36</v>
      </c>
      <c r="O279" s="20">
        <f>VLookups!$C$39</f>
        <v>-1132.2740186406561</v>
      </c>
      <c r="P279" s="20">
        <f>P278-VLookups!$C$42</f>
        <v>-151</v>
      </c>
      <c r="Q279" s="22">
        <v>35</v>
      </c>
      <c r="R279" s="19">
        <v>0</v>
      </c>
      <c r="S279" s="20">
        <f>VLookups!$C$50</f>
        <v>-3580.614715990946</v>
      </c>
      <c r="T279" s="19">
        <v>0</v>
      </c>
      <c r="U279" s="9">
        <v>131</v>
      </c>
      <c r="V279" s="21">
        <f>V278-VLookups!$C$54</f>
        <v>-1875</v>
      </c>
      <c r="W279" s="21">
        <f>-VLookups!$C$60</f>
        <v>-300</v>
      </c>
      <c r="X279" s="21">
        <f>-[1]VLookups!$C$62</f>
        <v>-150</v>
      </c>
      <c r="Y279" s="20">
        <f>Y278*(1+VLookups!$C$57/12)</f>
        <v>-310.67292039913195</v>
      </c>
      <c r="Z279" s="20">
        <f>-E279*VLookups!$J$3</f>
        <v>-729.58924993747576</v>
      </c>
      <c r="AA279" s="19">
        <v>0</v>
      </c>
      <c r="AB279" s="20">
        <f t="shared" si="16"/>
        <v>4314.859466519295</v>
      </c>
      <c r="AC279" s="20">
        <f t="shared" si="17"/>
        <v>572031.61265894398</v>
      </c>
    </row>
    <row r="280" spans="2:29" x14ac:dyDescent="0.25">
      <c r="B280" s="9">
        <v>276</v>
      </c>
      <c r="C280" s="9">
        <f t="shared" si="18"/>
        <v>46</v>
      </c>
      <c r="D280" s="9">
        <f t="shared" si="19"/>
        <v>0</v>
      </c>
      <c r="E280" s="20">
        <f>E268*(1+VLookups!$C$8)</f>
        <v>18878.121842132183</v>
      </c>
      <c r="F280" s="20">
        <f>-E280*VLookups!$C$10*2</f>
        <v>-1132.687310527931</v>
      </c>
      <c r="G280" s="19">
        <v>0</v>
      </c>
      <c r="H280" s="20">
        <f>(-VLookups!$C$13)*(E280+F280/2)</f>
        <v>-5328.7274523786518</v>
      </c>
      <c r="I280" s="19">
        <v>0</v>
      </c>
      <c r="J280" s="19">
        <v>0</v>
      </c>
      <c r="K280" s="19">
        <v>0</v>
      </c>
      <c r="L280" s="19">
        <v>0</v>
      </c>
      <c r="M280" s="19">
        <v>0</v>
      </c>
      <c r="N280" s="20" t="s">
        <v>36</v>
      </c>
      <c r="O280" s="20">
        <f>VLookups!$C$39</f>
        <v>-1132.2740186406561</v>
      </c>
      <c r="P280" s="20">
        <f>P279-VLookups!$C$42</f>
        <v>-152.5</v>
      </c>
      <c r="Q280" s="22">
        <v>36</v>
      </c>
      <c r="R280" s="19">
        <v>0</v>
      </c>
      <c r="S280" s="20">
        <f>VLookups!$C$50</f>
        <v>-3580.614715990946</v>
      </c>
      <c r="T280" s="19">
        <v>0</v>
      </c>
      <c r="U280" s="9">
        <v>132</v>
      </c>
      <c r="V280" s="21">
        <f>V279-VLookups!$C$54</f>
        <v>-1880</v>
      </c>
      <c r="W280" s="21">
        <f>-VLookups!$C$60</f>
        <v>-300</v>
      </c>
      <c r="X280" s="21">
        <f>-[1]VLookups!$C$62</f>
        <v>-150</v>
      </c>
      <c r="Y280" s="20">
        <f>Y279*(1+VLookups!$C$57/12)</f>
        <v>-311.57904975029606</v>
      </c>
      <c r="Z280" s="20">
        <f>-E280*VLookups!$J$3</f>
        <v>-755.1248736852873</v>
      </c>
      <c r="AA280" s="19">
        <v>0</v>
      </c>
      <c r="AB280" s="20">
        <f t="shared" si="16"/>
        <v>4720.958076422382</v>
      </c>
      <c r="AC280" s="20">
        <f t="shared" si="17"/>
        <v>577705.95675646455</v>
      </c>
    </row>
    <row r="281" spans="2:29" x14ac:dyDescent="0.25">
      <c r="B281" s="9">
        <v>277</v>
      </c>
      <c r="C281" s="9">
        <f t="shared" si="18"/>
        <v>46</v>
      </c>
      <c r="D281" s="9">
        <f t="shared" si="19"/>
        <v>1</v>
      </c>
      <c r="E281" s="20">
        <f>E269*(1+VLookups!$C$8)</f>
        <v>18878.121842132183</v>
      </c>
      <c r="F281" s="20">
        <f>-E281*VLookups!$C$10*2</f>
        <v>-1132.687310527931</v>
      </c>
      <c r="G281" s="19">
        <v>0</v>
      </c>
      <c r="H281" s="20">
        <f>(-VLookups!$C$13)*(E281+F281/2)</f>
        <v>-5328.7274523786518</v>
      </c>
      <c r="I281" s="19">
        <v>0</v>
      </c>
      <c r="J281" s="19">
        <v>0</v>
      </c>
      <c r="K281" s="19">
        <v>0</v>
      </c>
      <c r="L281" s="19">
        <v>0</v>
      </c>
      <c r="M281" s="19">
        <v>0</v>
      </c>
      <c r="N281" s="20" t="s">
        <v>36</v>
      </c>
      <c r="O281" s="20">
        <f>VLookups!$C$39</f>
        <v>-1132.2740186406561</v>
      </c>
      <c r="P281" s="20">
        <f>P280-VLookups!$C$42</f>
        <v>-154</v>
      </c>
      <c r="Q281" s="22">
        <v>37</v>
      </c>
      <c r="R281" s="19">
        <v>0</v>
      </c>
      <c r="S281" s="20">
        <f>VLookups!$C$50</f>
        <v>-3580.614715990946</v>
      </c>
      <c r="T281" s="19">
        <v>0</v>
      </c>
      <c r="U281" s="9">
        <v>133</v>
      </c>
      <c r="V281" s="21">
        <f>V280-VLookups!$C$54</f>
        <v>-1885</v>
      </c>
      <c r="W281" s="21">
        <f>-VLookups!$C$60</f>
        <v>-300</v>
      </c>
      <c r="X281" s="21">
        <f>-[1]VLookups!$C$62</f>
        <v>-150</v>
      </c>
      <c r="Y281" s="20">
        <f>Y280*(1+VLookups!$C$57/12)</f>
        <v>-312.48782197873442</v>
      </c>
      <c r="Z281" s="20">
        <f>-E281*VLookups!$J$3</f>
        <v>-755.1248736852873</v>
      </c>
      <c r="AA281" s="19">
        <v>0</v>
      </c>
      <c r="AB281" s="20">
        <f t="shared" si="16"/>
        <v>4713.5493041939435</v>
      </c>
      <c r="AC281" s="20">
        <f t="shared" si="17"/>
        <v>583382.34932191926</v>
      </c>
    </row>
    <row r="282" spans="2:29" x14ac:dyDescent="0.25">
      <c r="B282" s="9">
        <v>278</v>
      </c>
      <c r="C282" s="9">
        <f t="shared" si="18"/>
        <v>46</v>
      </c>
      <c r="D282" s="9">
        <f t="shared" si="19"/>
        <v>2</v>
      </c>
      <c r="E282" s="20">
        <f>E270*(1+VLookups!$C$8)</f>
        <v>18878.121842132183</v>
      </c>
      <c r="F282" s="20">
        <f>-E282*VLookups!$C$10*2</f>
        <v>-1132.687310527931</v>
      </c>
      <c r="G282" s="19">
        <v>0</v>
      </c>
      <c r="H282" s="20">
        <f>(-VLookups!$C$13)*(E282+F282/2)</f>
        <v>-5328.7274523786518</v>
      </c>
      <c r="I282" s="19">
        <v>0</v>
      </c>
      <c r="J282" s="19">
        <v>0</v>
      </c>
      <c r="K282" s="19">
        <v>0</v>
      </c>
      <c r="L282" s="19">
        <v>0</v>
      </c>
      <c r="M282" s="19">
        <v>0</v>
      </c>
      <c r="N282" s="20" t="s">
        <v>36</v>
      </c>
      <c r="O282" s="20">
        <f>VLookups!$C$39</f>
        <v>-1132.2740186406561</v>
      </c>
      <c r="P282" s="20">
        <f>P281-VLookups!$C$42</f>
        <v>-155.5</v>
      </c>
      <c r="Q282" s="22">
        <v>38</v>
      </c>
      <c r="R282" s="19">
        <v>0</v>
      </c>
      <c r="S282" s="20">
        <f>VLookups!$C$50</f>
        <v>-3580.614715990946</v>
      </c>
      <c r="T282" s="19">
        <v>0</v>
      </c>
      <c r="U282" s="9">
        <v>134</v>
      </c>
      <c r="V282" s="21">
        <f>V281-VLookups!$C$54</f>
        <v>-1890</v>
      </c>
      <c r="W282" s="21">
        <f>-VLookups!$C$60</f>
        <v>-300</v>
      </c>
      <c r="X282" s="21">
        <f>-[1]VLookups!$C$62</f>
        <v>-150</v>
      </c>
      <c r="Y282" s="20">
        <f>Y281*(1+VLookups!$C$57/12)</f>
        <v>-313.39924479283906</v>
      </c>
      <c r="Z282" s="20">
        <f>-E282*VLookups!$J$3</f>
        <v>-755.1248736852873</v>
      </c>
      <c r="AA282" s="19">
        <v>0</v>
      </c>
      <c r="AB282" s="20">
        <f t="shared" si="16"/>
        <v>4706.1378813798383</v>
      </c>
      <c r="AC282" s="20">
        <f t="shared" si="17"/>
        <v>589060.79111883556</v>
      </c>
    </row>
    <row r="283" spans="2:29" x14ac:dyDescent="0.25">
      <c r="B283" s="9">
        <v>279</v>
      </c>
      <c r="C283" s="9">
        <f t="shared" si="18"/>
        <v>46</v>
      </c>
      <c r="D283" s="9">
        <f t="shared" si="19"/>
        <v>3</v>
      </c>
      <c r="E283" s="20">
        <f>E271*(1+VLookups!$C$8)</f>
        <v>18878.121842132183</v>
      </c>
      <c r="F283" s="20">
        <f>-E283*VLookups!$C$10*2</f>
        <v>-1132.687310527931</v>
      </c>
      <c r="G283" s="19">
        <v>0</v>
      </c>
      <c r="H283" s="20">
        <f>(-VLookups!$C$13)*(E283+F283/2)</f>
        <v>-5328.7274523786518</v>
      </c>
      <c r="I283" s="19">
        <v>0</v>
      </c>
      <c r="J283" s="19">
        <v>0</v>
      </c>
      <c r="K283" s="19">
        <v>0</v>
      </c>
      <c r="L283" s="19">
        <v>0</v>
      </c>
      <c r="M283" s="19">
        <v>0</v>
      </c>
      <c r="N283" s="20" t="s">
        <v>36</v>
      </c>
      <c r="O283" s="20">
        <f>VLookups!$C$39</f>
        <v>-1132.2740186406561</v>
      </c>
      <c r="P283" s="20">
        <f>P282-VLookups!$C$42</f>
        <v>-157</v>
      </c>
      <c r="Q283" s="22">
        <v>39</v>
      </c>
      <c r="R283" s="19">
        <v>0</v>
      </c>
      <c r="S283" s="20">
        <f>VLookups!$C$50</f>
        <v>-3580.614715990946</v>
      </c>
      <c r="T283" s="19">
        <v>0</v>
      </c>
      <c r="U283" s="9">
        <v>135</v>
      </c>
      <c r="V283" s="21">
        <f>V282-VLookups!$C$54</f>
        <v>-1895</v>
      </c>
      <c r="W283" s="21">
        <f>-VLookups!$C$60</f>
        <v>-300</v>
      </c>
      <c r="X283" s="21">
        <f>-[1]VLookups!$C$62</f>
        <v>-150</v>
      </c>
      <c r="Y283" s="20">
        <f>Y282*(1+VLookups!$C$57/12)</f>
        <v>-314.31332592348485</v>
      </c>
      <c r="Z283" s="20">
        <f>-E283*VLookups!$J$3</f>
        <v>-755.1248736852873</v>
      </c>
      <c r="AA283" s="19">
        <v>0</v>
      </c>
      <c r="AB283" s="20">
        <f t="shared" si="16"/>
        <v>4698.7238002491931</v>
      </c>
      <c r="AC283" s="20">
        <f t="shared" si="17"/>
        <v>594741.28290428279</v>
      </c>
    </row>
    <row r="284" spans="2:29" x14ac:dyDescent="0.25">
      <c r="B284" s="9">
        <v>280</v>
      </c>
      <c r="C284" s="9">
        <f t="shared" si="18"/>
        <v>46</v>
      </c>
      <c r="D284" s="9">
        <f t="shared" si="19"/>
        <v>4</v>
      </c>
      <c r="E284" s="20">
        <f>E272*(1+VLookups!$C$8)</f>
        <v>18878.121842132183</v>
      </c>
      <c r="F284" s="20">
        <f>-E284*VLookups!$C$10*2</f>
        <v>-1132.687310527931</v>
      </c>
      <c r="G284" s="19">
        <v>0</v>
      </c>
      <c r="H284" s="20">
        <f>(-VLookups!$C$13)*(E284+F284/2)</f>
        <v>-5328.7274523786518</v>
      </c>
      <c r="I284" s="19">
        <v>0</v>
      </c>
      <c r="J284" s="19">
        <v>0</v>
      </c>
      <c r="K284" s="19">
        <v>0</v>
      </c>
      <c r="L284" s="19">
        <v>0</v>
      </c>
      <c r="M284" s="19">
        <v>0</v>
      </c>
      <c r="N284" s="20" t="s">
        <v>36</v>
      </c>
      <c r="O284" s="20">
        <f>VLookups!$C$39</f>
        <v>-1132.2740186406561</v>
      </c>
      <c r="P284" s="20">
        <f>P283-VLookups!$C$42</f>
        <v>-158.5</v>
      </c>
      <c r="Q284" s="22">
        <v>40</v>
      </c>
      <c r="R284" s="19">
        <v>0</v>
      </c>
      <c r="S284" s="20">
        <f>VLookups!$C$50</f>
        <v>-3580.614715990946</v>
      </c>
      <c r="T284" s="19">
        <v>0</v>
      </c>
      <c r="U284" s="9">
        <v>136</v>
      </c>
      <c r="V284" s="21">
        <f>V283-VLookups!$C$54</f>
        <v>-1900</v>
      </c>
      <c r="W284" s="21">
        <f>-VLookups!$C$60</f>
        <v>-300</v>
      </c>
      <c r="X284" s="21">
        <f>-[1]VLookups!$C$62</f>
        <v>-150</v>
      </c>
      <c r="Y284" s="20">
        <f>Y283*(1+VLookups!$C$57/12)</f>
        <v>-315.23007312409504</v>
      </c>
      <c r="Z284" s="20">
        <f>-E284*VLookups!$J$3</f>
        <v>-755.1248736852873</v>
      </c>
      <c r="AA284" s="19">
        <v>0</v>
      </c>
      <c r="AB284" s="20">
        <f t="shared" si="16"/>
        <v>4691.3070530485829</v>
      </c>
      <c r="AC284" s="20">
        <f t="shared" si="17"/>
        <v>600423.82542883861</v>
      </c>
    </row>
    <row r="285" spans="2:29" x14ac:dyDescent="0.25">
      <c r="B285" s="9">
        <v>281</v>
      </c>
      <c r="C285" s="9">
        <f t="shared" si="18"/>
        <v>46</v>
      </c>
      <c r="D285" s="9">
        <f t="shared" si="19"/>
        <v>5</v>
      </c>
      <c r="E285" s="20">
        <f>E273*(1+VLookups!$C$8)</f>
        <v>18878.121842132183</v>
      </c>
      <c r="F285" s="20">
        <f>-E285*VLookups!$C$10*2</f>
        <v>-1132.687310527931</v>
      </c>
      <c r="G285" s="19">
        <v>0</v>
      </c>
      <c r="H285" s="20">
        <f>(-VLookups!$C$13)*(E285+F285/2)</f>
        <v>-5328.7274523786518</v>
      </c>
      <c r="I285" s="19">
        <v>0</v>
      </c>
      <c r="J285" s="19">
        <v>0</v>
      </c>
      <c r="K285" s="19">
        <v>0</v>
      </c>
      <c r="L285" s="19">
        <v>0</v>
      </c>
      <c r="M285" s="19">
        <v>0</v>
      </c>
      <c r="N285" s="20" t="s">
        <v>36</v>
      </c>
      <c r="O285" s="20">
        <f>VLookups!$C$39</f>
        <v>-1132.2740186406561</v>
      </c>
      <c r="P285" s="20">
        <f>P284-VLookups!$C$42</f>
        <v>-160</v>
      </c>
      <c r="Q285" s="22">
        <v>41</v>
      </c>
      <c r="R285" s="19">
        <v>0</v>
      </c>
      <c r="S285" s="20">
        <f>VLookups!$C$50</f>
        <v>-3580.614715990946</v>
      </c>
      <c r="T285" s="19">
        <v>0</v>
      </c>
      <c r="U285" s="9">
        <v>137</v>
      </c>
      <c r="V285" s="21">
        <f>V284-VLookups!$C$54</f>
        <v>-1905</v>
      </c>
      <c r="W285" s="21">
        <f>-VLookups!$C$60</f>
        <v>-300</v>
      </c>
      <c r="X285" s="21">
        <f>-[1]VLookups!$C$62</f>
        <v>-150</v>
      </c>
      <c r="Y285" s="20">
        <f>Y284*(1+VLookups!$C$57/12)</f>
        <v>-316.14949417070699</v>
      </c>
      <c r="Z285" s="20">
        <f>-E285*VLookups!$J$3</f>
        <v>-755.1248736852873</v>
      </c>
      <c r="AA285" s="19">
        <v>0</v>
      </c>
      <c r="AB285" s="20">
        <f t="shared" si="16"/>
        <v>4683.8876320019708</v>
      </c>
      <c r="AC285" s="20">
        <f t="shared" si="17"/>
        <v>606108.41943655536</v>
      </c>
    </row>
    <row r="286" spans="2:29" x14ac:dyDescent="0.25">
      <c r="B286" s="9">
        <v>282</v>
      </c>
      <c r="C286" s="9">
        <f t="shared" si="18"/>
        <v>46</v>
      </c>
      <c r="D286" s="9">
        <f t="shared" si="19"/>
        <v>6</v>
      </c>
      <c r="E286" s="20">
        <f>E274*(1+VLookups!$C$8)</f>
        <v>18878.121842132183</v>
      </c>
      <c r="F286" s="20">
        <f>-E286*VLookups!$C$10*2</f>
        <v>-1132.687310527931</v>
      </c>
      <c r="G286" s="19">
        <v>0</v>
      </c>
      <c r="H286" s="20">
        <f>(-VLookups!$C$13)*(E286+F286/2)</f>
        <v>-5328.7274523786518</v>
      </c>
      <c r="I286" s="19">
        <v>0</v>
      </c>
      <c r="J286" s="19">
        <v>0</v>
      </c>
      <c r="K286" s="19">
        <v>0</v>
      </c>
      <c r="L286" s="19">
        <v>0</v>
      </c>
      <c r="M286" s="19">
        <v>0</v>
      </c>
      <c r="N286" s="20" t="s">
        <v>36</v>
      </c>
      <c r="O286" s="20">
        <f>VLookups!$C$39</f>
        <v>-1132.2740186406561</v>
      </c>
      <c r="P286" s="20">
        <f>P285-VLookups!$C$42</f>
        <v>-161.5</v>
      </c>
      <c r="Q286" s="22">
        <v>42</v>
      </c>
      <c r="R286" s="19">
        <v>0</v>
      </c>
      <c r="S286" s="20">
        <f>VLookups!$C$50</f>
        <v>-3580.614715990946</v>
      </c>
      <c r="T286" s="19">
        <v>0</v>
      </c>
      <c r="U286" s="9">
        <v>138</v>
      </c>
      <c r="V286" s="21">
        <f>V285-VLookups!$C$54</f>
        <v>-1910</v>
      </c>
      <c r="W286" s="21">
        <f>-VLookups!$C$60</f>
        <v>-300</v>
      </c>
      <c r="X286" s="21">
        <f>-[1]VLookups!$C$62</f>
        <v>-150</v>
      </c>
      <c r="Y286" s="20">
        <f>Y285*(1+VLookups!$C$57/12)</f>
        <v>-317.07159686203823</v>
      </c>
      <c r="Z286" s="20">
        <f>-E286*VLookups!$J$3</f>
        <v>-755.1248736852873</v>
      </c>
      <c r="AA286" s="19">
        <v>0</v>
      </c>
      <c r="AB286" s="20">
        <f t="shared" si="16"/>
        <v>4676.4655293106398</v>
      </c>
      <c r="AC286" s="20">
        <f t="shared" si="17"/>
        <v>611795.06566492689</v>
      </c>
    </row>
    <row r="287" spans="2:29" x14ac:dyDescent="0.25">
      <c r="B287" s="9">
        <v>283</v>
      </c>
      <c r="C287" s="9">
        <f t="shared" si="18"/>
        <v>46</v>
      </c>
      <c r="D287" s="9">
        <f t="shared" si="19"/>
        <v>7</v>
      </c>
      <c r="E287" s="20">
        <f>E275*(1+VLookups!$C$8)</f>
        <v>18878.121842132183</v>
      </c>
      <c r="F287" s="20">
        <f>-E287*VLookups!$C$10*2</f>
        <v>-1132.687310527931</v>
      </c>
      <c r="G287" s="19">
        <v>0</v>
      </c>
      <c r="H287" s="20">
        <f>(-VLookups!$C$13)*(E287+F287/2)</f>
        <v>-5328.7274523786518</v>
      </c>
      <c r="I287" s="19">
        <v>0</v>
      </c>
      <c r="J287" s="19">
        <v>0</v>
      </c>
      <c r="K287" s="19">
        <v>0</v>
      </c>
      <c r="L287" s="19">
        <v>0</v>
      </c>
      <c r="M287" s="19">
        <v>0</v>
      </c>
      <c r="N287" s="20" t="s">
        <v>36</v>
      </c>
      <c r="O287" s="20">
        <f>VLookups!$C$39</f>
        <v>-1132.2740186406561</v>
      </c>
      <c r="P287" s="20">
        <f>P286-VLookups!$C$42</f>
        <v>-163</v>
      </c>
      <c r="Q287" s="22">
        <v>43</v>
      </c>
      <c r="R287" s="19">
        <v>0</v>
      </c>
      <c r="S287" s="20">
        <f>VLookups!$C$50</f>
        <v>-3580.614715990946</v>
      </c>
      <c r="T287" s="19">
        <v>0</v>
      </c>
      <c r="U287" s="9">
        <v>139</v>
      </c>
      <c r="V287" s="21">
        <f>V286-VLookups!$C$54</f>
        <v>-1915</v>
      </c>
      <c r="W287" s="21">
        <f>-VLookups!$C$60</f>
        <v>-300</v>
      </c>
      <c r="X287" s="21">
        <f>-[1]VLookups!$C$62</f>
        <v>-150</v>
      </c>
      <c r="Y287" s="20">
        <f>Y286*(1+VLookups!$C$57/12)</f>
        <v>-317.99638901955251</v>
      </c>
      <c r="Z287" s="20">
        <f>-E287*VLookups!$J$3</f>
        <v>-755.1248736852873</v>
      </c>
      <c r="AA287" s="19">
        <v>0</v>
      </c>
      <c r="AB287" s="20">
        <f t="shared" si="16"/>
        <v>4669.0407371531255</v>
      </c>
      <c r="AC287" s="20">
        <f t="shared" si="17"/>
        <v>617483.76484485494</v>
      </c>
    </row>
    <row r="288" spans="2:29" x14ac:dyDescent="0.25">
      <c r="B288" s="9">
        <v>284</v>
      </c>
      <c r="C288" s="9">
        <f t="shared" si="18"/>
        <v>46</v>
      </c>
      <c r="D288" s="9">
        <f t="shared" si="19"/>
        <v>8</v>
      </c>
      <c r="E288" s="20">
        <f>E276*(1+VLookups!$C$8)</f>
        <v>18878.121842132183</v>
      </c>
      <c r="F288" s="20">
        <f>-E288*VLookups!$C$10*2</f>
        <v>-1132.687310527931</v>
      </c>
      <c r="G288" s="19">
        <v>0</v>
      </c>
      <c r="H288" s="20">
        <f>(-VLookups!$C$13)*(E288+F288/2)</f>
        <v>-5328.7274523786518</v>
      </c>
      <c r="I288" s="19">
        <v>0</v>
      </c>
      <c r="J288" s="19">
        <v>0</v>
      </c>
      <c r="K288" s="19">
        <v>0</v>
      </c>
      <c r="L288" s="19">
        <v>0</v>
      </c>
      <c r="M288" s="19">
        <v>0</v>
      </c>
      <c r="N288" s="20" t="s">
        <v>36</v>
      </c>
      <c r="O288" s="20">
        <f>VLookups!$C$39</f>
        <v>-1132.2740186406561</v>
      </c>
      <c r="P288" s="20">
        <f>P287-VLookups!$C$42</f>
        <v>-164.5</v>
      </c>
      <c r="Q288" s="22">
        <v>44</v>
      </c>
      <c r="R288" s="19">
        <v>0</v>
      </c>
      <c r="S288" s="20">
        <f>VLookups!$C$50</f>
        <v>-3580.614715990946</v>
      </c>
      <c r="T288" s="19">
        <v>0</v>
      </c>
      <c r="U288" s="9">
        <v>140</v>
      </c>
      <c r="V288" s="21">
        <f>V287-VLookups!$C$54</f>
        <v>-1920</v>
      </c>
      <c r="W288" s="21">
        <f>-VLookups!$C$60</f>
        <v>-300</v>
      </c>
      <c r="X288" s="21">
        <f>-[1]VLookups!$C$62</f>
        <v>-150</v>
      </c>
      <c r="Y288" s="20">
        <f>Y287*(1+VLookups!$C$57/12)</f>
        <v>-318.92387848752622</v>
      </c>
      <c r="Z288" s="20">
        <f>-E288*VLookups!$J$3</f>
        <v>-755.1248736852873</v>
      </c>
      <c r="AA288" s="19">
        <v>0</v>
      </c>
      <c r="AB288" s="20">
        <f t="shared" si="16"/>
        <v>4661.6132476851517</v>
      </c>
      <c r="AC288" s="20">
        <f t="shared" si="17"/>
        <v>623174.51770061487</v>
      </c>
    </row>
    <row r="289" spans="2:29" x14ac:dyDescent="0.25">
      <c r="B289" s="9">
        <v>285</v>
      </c>
      <c r="C289" s="9">
        <f t="shared" si="18"/>
        <v>46</v>
      </c>
      <c r="D289" s="9">
        <f t="shared" si="19"/>
        <v>9</v>
      </c>
      <c r="E289" s="20">
        <f>E277*(1+VLookups!$C$8)</f>
        <v>18878.121842132183</v>
      </c>
      <c r="F289" s="20">
        <f>-E289*VLookups!$C$10*2</f>
        <v>-1132.687310527931</v>
      </c>
      <c r="G289" s="19">
        <v>0</v>
      </c>
      <c r="H289" s="20">
        <f>(-VLookups!$C$13)*(E289+F289/2)</f>
        <v>-5328.7274523786518</v>
      </c>
      <c r="I289" s="19">
        <v>0</v>
      </c>
      <c r="J289" s="19">
        <v>0</v>
      </c>
      <c r="K289" s="19">
        <v>0</v>
      </c>
      <c r="L289" s="19">
        <v>0</v>
      </c>
      <c r="M289" s="19">
        <v>0</v>
      </c>
      <c r="N289" s="20" t="s">
        <v>36</v>
      </c>
      <c r="O289" s="20">
        <f>VLookups!$C$39</f>
        <v>-1132.2740186406561</v>
      </c>
      <c r="P289" s="20">
        <f>P288-VLookups!$C$42</f>
        <v>-166</v>
      </c>
      <c r="Q289" s="22">
        <v>45</v>
      </c>
      <c r="R289" s="19">
        <v>0</v>
      </c>
      <c r="S289" s="20">
        <f>VLookups!$C$50</f>
        <v>-3580.614715990946</v>
      </c>
      <c r="T289" s="19">
        <v>0</v>
      </c>
      <c r="U289" s="9">
        <v>141</v>
      </c>
      <c r="V289" s="21">
        <f>V288-VLookups!$C$54</f>
        <v>-1925</v>
      </c>
      <c r="W289" s="21">
        <f>-VLookups!$C$60</f>
        <v>-300</v>
      </c>
      <c r="X289" s="21">
        <f>-[1]VLookups!$C$62</f>
        <v>-150</v>
      </c>
      <c r="Y289" s="20">
        <f>Y288*(1+VLookups!$C$57/12)</f>
        <v>-319.85407313311487</v>
      </c>
      <c r="Z289" s="20">
        <f>-E289*VLookups!$J$3</f>
        <v>-755.1248736852873</v>
      </c>
      <c r="AA289" s="19">
        <v>0</v>
      </c>
      <c r="AB289" s="20">
        <f t="shared" si="16"/>
        <v>4654.1830530395628</v>
      </c>
      <c r="AC289" s="20">
        <f t="shared" si="17"/>
        <v>628867.32494982216</v>
      </c>
    </row>
    <row r="290" spans="2:29" x14ac:dyDescent="0.25">
      <c r="B290" s="9">
        <v>286</v>
      </c>
      <c r="C290" s="9">
        <f t="shared" si="18"/>
        <v>46</v>
      </c>
      <c r="D290" s="9">
        <f t="shared" si="19"/>
        <v>10</v>
      </c>
      <c r="E290" s="20">
        <f>E278*(1+VLookups!$C$8)</f>
        <v>18878.121842132183</v>
      </c>
      <c r="F290" s="20">
        <f>-E290*VLookups!$C$10*2</f>
        <v>-1132.687310527931</v>
      </c>
      <c r="G290" s="19">
        <v>0</v>
      </c>
      <c r="H290" s="20">
        <f>(-VLookups!$C$13)*(E290+F290/2)</f>
        <v>-5328.7274523786518</v>
      </c>
      <c r="I290" s="19">
        <v>0</v>
      </c>
      <c r="J290" s="19">
        <v>0</v>
      </c>
      <c r="K290" s="19">
        <v>0</v>
      </c>
      <c r="L290" s="19">
        <v>0</v>
      </c>
      <c r="M290" s="19">
        <v>0</v>
      </c>
      <c r="N290" s="20" t="s">
        <v>36</v>
      </c>
      <c r="O290" s="20">
        <f>VLookups!$C$39</f>
        <v>-1132.2740186406561</v>
      </c>
      <c r="P290" s="20">
        <f>P289-VLookups!$C$42</f>
        <v>-167.5</v>
      </c>
      <c r="Q290" s="22">
        <v>46</v>
      </c>
      <c r="R290" s="19">
        <v>0</v>
      </c>
      <c r="S290" s="20">
        <f>VLookups!$C$50</f>
        <v>-3580.614715990946</v>
      </c>
      <c r="T290" s="19">
        <v>0</v>
      </c>
      <c r="U290" s="9">
        <v>142</v>
      </c>
      <c r="V290" s="21">
        <f>V289-VLookups!$C$54</f>
        <v>-1930</v>
      </c>
      <c r="W290" s="21">
        <f>-VLookups!$C$60</f>
        <v>-300</v>
      </c>
      <c r="X290" s="21">
        <f>-[1]VLookups!$C$62</f>
        <v>-150</v>
      </c>
      <c r="Y290" s="20">
        <f>Y289*(1+VLookups!$C$57/12)</f>
        <v>-320.78698084641979</v>
      </c>
      <c r="Z290" s="20">
        <f>-E290*VLookups!$J$3</f>
        <v>-755.1248736852873</v>
      </c>
      <c r="AA290" s="19">
        <v>0</v>
      </c>
      <c r="AB290" s="20">
        <f t="shared" si="16"/>
        <v>4646.7501453262576</v>
      </c>
      <c r="AC290" s="20">
        <f t="shared" si="17"/>
        <v>634562.18730339815</v>
      </c>
    </row>
    <row r="291" spans="2:29" x14ac:dyDescent="0.25">
      <c r="B291" s="9">
        <v>287</v>
      </c>
      <c r="C291" s="9">
        <f t="shared" si="18"/>
        <v>46</v>
      </c>
      <c r="D291" s="9">
        <f t="shared" si="19"/>
        <v>11</v>
      </c>
      <c r="E291" s="20">
        <f>E279*(1+VLookups!$C$8)</f>
        <v>18878.121842132183</v>
      </c>
      <c r="F291" s="20">
        <f>-E291*VLookups!$C$10*2</f>
        <v>-1132.687310527931</v>
      </c>
      <c r="G291" s="19">
        <v>0</v>
      </c>
      <c r="H291" s="20">
        <f>(-VLookups!$C$13)*(E291+F291/2)</f>
        <v>-5328.7274523786518</v>
      </c>
      <c r="I291" s="19">
        <v>0</v>
      </c>
      <c r="J291" s="19">
        <v>0</v>
      </c>
      <c r="K291" s="19">
        <v>0</v>
      </c>
      <c r="L291" s="19">
        <v>0</v>
      </c>
      <c r="M291" s="19">
        <v>0</v>
      </c>
      <c r="N291" s="20" t="s">
        <v>36</v>
      </c>
      <c r="O291" s="20">
        <f>VLookups!$C$39</f>
        <v>-1132.2740186406561</v>
      </c>
      <c r="P291" s="20">
        <f>P290-VLookups!$C$42</f>
        <v>-169</v>
      </c>
      <c r="Q291" s="22">
        <v>47</v>
      </c>
      <c r="R291" s="19">
        <v>0</v>
      </c>
      <c r="S291" s="20">
        <f>VLookups!$C$50</f>
        <v>-3580.614715990946</v>
      </c>
      <c r="T291" s="19">
        <v>0</v>
      </c>
      <c r="U291" s="9">
        <v>143</v>
      </c>
      <c r="V291" s="21">
        <f>V290-VLookups!$C$54</f>
        <v>-1935</v>
      </c>
      <c r="W291" s="21">
        <f>-VLookups!$C$60</f>
        <v>-300</v>
      </c>
      <c r="X291" s="21">
        <f>-[1]VLookups!$C$62</f>
        <v>-150</v>
      </c>
      <c r="Y291" s="20">
        <f>Y290*(1+VLookups!$C$57/12)</f>
        <v>-321.7226095405552</v>
      </c>
      <c r="Z291" s="20">
        <f>-E291*VLookups!$J$3</f>
        <v>-755.1248736852873</v>
      </c>
      <c r="AA291" s="19">
        <v>0</v>
      </c>
      <c r="AB291" s="20">
        <f t="shared" si="16"/>
        <v>4639.3145166321228</v>
      </c>
      <c r="AC291" s="20">
        <f t="shared" si="17"/>
        <v>640259.10546553601</v>
      </c>
    </row>
    <row r="292" spans="2:29" x14ac:dyDescent="0.25">
      <c r="B292" s="9">
        <v>288</v>
      </c>
      <c r="C292" s="9">
        <f t="shared" si="18"/>
        <v>47</v>
      </c>
      <c r="D292" s="9">
        <f t="shared" si="19"/>
        <v>0</v>
      </c>
      <c r="E292" s="20">
        <f>E280*(1+VLookups!$C$8)</f>
        <v>19538.856106606807</v>
      </c>
      <c r="F292" s="20">
        <f>-E292*VLookups!$C$10*2</f>
        <v>-1172.3313663964084</v>
      </c>
      <c r="G292" s="19">
        <v>0</v>
      </c>
      <c r="H292" s="20">
        <f>(-VLookups!$C$13)*(E292+F292/2)</f>
        <v>-5515.2329132119039</v>
      </c>
      <c r="I292" s="19">
        <v>0</v>
      </c>
      <c r="J292" s="19">
        <v>0</v>
      </c>
      <c r="K292" s="19">
        <v>0</v>
      </c>
      <c r="L292" s="19">
        <v>0</v>
      </c>
      <c r="M292" s="19">
        <v>0</v>
      </c>
      <c r="N292" s="20" t="s">
        <v>36</v>
      </c>
      <c r="O292" s="20">
        <f>VLookups!$C$39</f>
        <v>-1132.2740186406561</v>
      </c>
      <c r="P292" s="20">
        <f>P291-VLookups!$C$42</f>
        <v>-170.5</v>
      </c>
      <c r="Q292" s="22">
        <v>48</v>
      </c>
      <c r="R292" s="19">
        <v>0</v>
      </c>
      <c r="S292" s="20">
        <f>VLookups!$C$50</f>
        <v>-3580.614715990946</v>
      </c>
      <c r="T292" s="19">
        <v>0</v>
      </c>
      <c r="U292" s="9">
        <v>144</v>
      </c>
      <c r="V292" s="21">
        <f>V291-VLookups!$C$54</f>
        <v>-1940</v>
      </c>
      <c r="W292" s="21">
        <f>-VLookups!$C$60</f>
        <v>-300</v>
      </c>
      <c r="X292" s="21">
        <f>-[1]VLookups!$C$62</f>
        <v>-150</v>
      </c>
      <c r="Y292" s="20">
        <f>Y291*(1+VLookups!$C$57/12)</f>
        <v>-322.66096715171517</v>
      </c>
      <c r="Z292" s="20">
        <f>-E292*VLookups!$J$3</f>
        <v>-781.55424426427226</v>
      </c>
      <c r="AA292" s="19">
        <v>0</v>
      </c>
      <c r="AB292" s="20">
        <f t="shared" si="16"/>
        <v>5059.8535641491108</v>
      </c>
      <c r="AC292" s="20">
        <f t="shared" si="17"/>
        <v>646386.05753879435</v>
      </c>
    </row>
    <row r="293" spans="2:29" x14ac:dyDescent="0.25">
      <c r="B293" s="9">
        <v>289</v>
      </c>
      <c r="C293" s="9">
        <f t="shared" si="18"/>
        <v>47</v>
      </c>
      <c r="D293" s="9">
        <f t="shared" si="19"/>
        <v>1</v>
      </c>
      <c r="E293" s="20">
        <f>E281*(1+VLookups!$C$8)</f>
        <v>19538.856106606807</v>
      </c>
      <c r="F293" s="20">
        <f>-E293*VLookups!$C$10*2</f>
        <v>-1172.3313663964084</v>
      </c>
      <c r="G293" s="19">
        <v>0</v>
      </c>
      <c r="H293" s="20">
        <f>(-VLookups!$C$13)*(E293+F293/2)</f>
        <v>-5515.2329132119039</v>
      </c>
      <c r="I293" s="19">
        <v>0</v>
      </c>
      <c r="J293" s="19">
        <v>0</v>
      </c>
      <c r="K293" s="19">
        <v>0</v>
      </c>
      <c r="L293" s="19">
        <v>0</v>
      </c>
      <c r="M293" s="19">
        <v>0</v>
      </c>
      <c r="N293" s="20" t="s">
        <v>36</v>
      </c>
      <c r="O293" s="20">
        <f>VLookups!$C$39</f>
        <v>-1132.2740186406561</v>
      </c>
      <c r="P293" s="20">
        <f>P292-VLookups!$C$42</f>
        <v>-172</v>
      </c>
      <c r="Q293" s="22">
        <v>49</v>
      </c>
      <c r="R293" s="19">
        <v>0</v>
      </c>
      <c r="S293" s="20">
        <f>VLookups!$C$50</f>
        <v>-3580.614715990946</v>
      </c>
      <c r="T293" s="19">
        <v>0</v>
      </c>
      <c r="U293" s="9">
        <v>145</v>
      </c>
      <c r="V293" s="21">
        <f>V292-VLookups!$C$54</f>
        <v>-1945</v>
      </c>
      <c r="W293" s="21">
        <f>-VLookups!$C$60</f>
        <v>-300</v>
      </c>
      <c r="X293" s="21">
        <f>-[1]VLookups!$C$62</f>
        <v>-150</v>
      </c>
      <c r="Y293" s="20">
        <f>Y292*(1+VLookups!$C$57/12)</f>
        <v>-323.60206163924101</v>
      </c>
      <c r="Z293" s="20">
        <f>-E293*VLookups!$J$3</f>
        <v>-781.55424426427226</v>
      </c>
      <c r="AA293" s="19">
        <v>0</v>
      </c>
      <c r="AB293" s="20">
        <f t="shared" si="16"/>
        <v>5052.4124696615854</v>
      </c>
      <c r="AC293" s="20">
        <f t="shared" si="17"/>
        <v>652515.78010435391</v>
      </c>
    </row>
    <row r="294" spans="2:29" x14ac:dyDescent="0.25">
      <c r="B294" s="9">
        <v>290</v>
      </c>
      <c r="C294" s="9">
        <f t="shared" si="18"/>
        <v>47</v>
      </c>
      <c r="D294" s="9">
        <f t="shared" si="19"/>
        <v>2</v>
      </c>
      <c r="E294" s="20">
        <f>E282*(1+VLookups!$C$8)</f>
        <v>19538.856106606807</v>
      </c>
      <c r="F294" s="20">
        <f>-E294*VLookups!$C$10*2</f>
        <v>-1172.3313663964084</v>
      </c>
      <c r="G294" s="19">
        <v>0</v>
      </c>
      <c r="H294" s="20">
        <f>(-VLookups!$C$13)*(E294+F294/2)</f>
        <v>-5515.2329132119039</v>
      </c>
      <c r="I294" s="19">
        <v>0</v>
      </c>
      <c r="J294" s="19">
        <v>0</v>
      </c>
      <c r="K294" s="19">
        <v>0</v>
      </c>
      <c r="L294" s="19">
        <v>0</v>
      </c>
      <c r="M294" s="19">
        <v>0</v>
      </c>
      <c r="N294" s="20" t="s">
        <v>36</v>
      </c>
      <c r="O294" s="20">
        <f>VLookups!$C$39</f>
        <v>-1132.2740186406561</v>
      </c>
      <c r="P294" s="20">
        <f>P293-VLookups!$C$42</f>
        <v>-173.5</v>
      </c>
      <c r="Q294" s="22">
        <v>50</v>
      </c>
      <c r="R294" s="19">
        <v>0</v>
      </c>
      <c r="S294" s="20">
        <f>VLookups!$C$50</f>
        <v>-3580.614715990946</v>
      </c>
      <c r="T294" s="19">
        <v>0</v>
      </c>
      <c r="U294" s="9">
        <v>146</v>
      </c>
      <c r="V294" s="21">
        <f>V293-VLookups!$C$54</f>
        <v>-1950</v>
      </c>
      <c r="W294" s="21">
        <f>-VLookups!$C$60</f>
        <v>-300</v>
      </c>
      <c r="X294" s="21">
        <f>-[1]VLookups!$C$62</f>
        <v>-150</v>
      </c>
      <c r="Y294" s="20">
        <f>Y293*(1+VLookups!$C$57/12)</f>
        <v>-324.54590098568883</v>
      </c>
      <c r="Z294" s="20">
        <f>-E294*VLookups!$J$3</f>
        <v>-781.55424426427226</v>
      </c>
      <c r="AA294" s="19">
        <v>0</v>
      </c>
      <c r="AB294" s="20">
        <f t="shared" si="16"/>
        <v>5044.9686303151375</v>
      </c>
      <c r="AC294" s="20">
        <f t="shared" si="17"/>
        <v>658648.27503484301</v>
      </c>
    </row>
    <row r="295" spans="2:29" x14ac:dyDescent="0.25">
      <c r="B295" s="9">
        <v>291</v>
      </c>
      <c r="C295" s="9">
        <f t="shared" si="18"/>
        <v>47</v>
      </c>
      <c r="D295" s="9">
        <f t="shared" si="19"/>
        <v>3</v>
      </c>
      <c r="E295" s="20">
        <f>E283*(1+VLookups!$C$8)</f>
        <v>19538.856106606807</v>
      </c>
      <c r="F295" s="20">
        <f>-E295*VLookups!$C$10*2</f>
        <v>-1172.3313663964084</v>
      </c>
      <c r="G295" s="19">
        <v>0</v>
      </c>
      <c r="H295" s="20">
        <f>(-VLookups!$C$13)*(E295+F295/2)</f>
        <v>-5515.2329132119039</v>
      </c>
      <c r="I295" s="19">
        <v>0</v>
      </c>
      <c r="J295" s="19">
        <v>0</v>
      </c>
      <c r="K295" s="19">
        <v>0</v>
      </c>
      <c r="L295" s="19">
        <v>0</v>
      </c>
      <c r="M295" s="19">
        <v>0</v>
      </c>
      <c r="N295" s="20" t="s">
        <v>36</v>
      </c>
      <c r="O295" s="20">
        <f>VLookups!$C$39</f>
        <v>-1132.2740186406561</v>
      </c>
      <c r="P295" s="20">
        <f>P294-VLookups!$C$42</f>
        <v>-175</v>
      </c>
      <c r="Q295" s="22">
        <v>51</v>
      </c>
      <c r="R295" s="19">
        <v>0</v>
      </c>
      <c r="S295" s="20">
        <f>VLookups!$C$50</f>
        <v>-3580.614715990946</v>
      </c>
      <c r="T295" s="19">
        <v>0</v>
      </c>
      <c r="U295" s="9">
        <v>147</v>
      </c>
      <c r="V295" s="21">
        <f>V294-VLookups!$C$54</f>
        <v>-1955</v>
      </c>
      <c r="W295" s="21">
        <f>-VLookups!$C$60</f>
        <v>-300</v>
      </c>
      <c r="X295" s="21">
        <f>-[1]VLookups!$C$62</f>
        <v>-150</v>
      </c>
      <c r="Y295" s="20">
        <f>Y294*(1+VLookups!$C$57/12)</f>
        <v>-325.4924931968971</v>
      </c>
      <c r="Z295" s="20">
        <f>-E295*VLookups!$J$3</f>
        <v>-781.55424426427226</v>
      </c>
      <c r="AA295" s="19">
        <v>0</v>
      </c>
      <c r="AB295" s="20">
        <f t="shared" si="16"/>
        <v>5037.5220381039289</v>
      </c>
      <c r="AC295" s="20">
        <f t="shared" si="17"/>
        <v>664783.54419800499</v>
      </c>
    </row>
    <row r="296" spans="2:29" x14ac:dyDescent="0.25">
      <c r="B296" s="9">
        <v>292</v>
      </c>
      <c r="C296" s="9">
        <f t="shared" si="18"/>
        <v>47</v>
      </c>
      <c r="D296" s="9">
        <f t="shared" si="19"/>
        <v>4</v>
      </c>
      <c r="E296" s="20">
        <f>E284*(1+VLookups!$C$8)</f>
        <v>19538.856106606807</v>
      </c>
      <c r="F296" s="20">
        <f>-E296*VLookups!$C$10*2</f>
        <v>-1172.3313663964084</v>
      </c>
      <c r="G296" s="19">
        <v>0</v>
      </c>
      <c r="H296" s="20">
        <f>(-VLookups!$C$13)*(E296+F296/2)</f>
        <v>-5515.2329132119039</v>
      </c>
      <c r="I296" s="19">
        <v>0</v>
      </c>
      <c r="J296" s="19">
        <v>0</v>
      </c>
      <c r="K296" s="19">
        <v>0</v>
      </c>
      <c r="L296" s="19">
        <v>0</v>
      </c>
      <c r="M296" s="19">
        <v>0</v>
      </c>
      <c r="N296" s="20" t="s">
        <v>36</v>
      </c>
      <c r="O296" s="20">
        <f>VLookups!$C$39</f>
        <v>-1132.2740186406561</v>
      </c>
      <c r="P296" s="20">
        <f>P295-VLookups!$C$42</f>
        <v>-176.5</v>
      </c>
      <c r="Q296" s="22">
        <v>52</v>
      </c>
      <c r="R296" s="19">
        <v>0</v>
      </c>
      <c r="S296" s="20">
        <f>VLookups!$C$50</f>
        <v>-3580.614715990946</v>
      </c>
      <c r="T296" s="19">
        <v>0</v>
      </c>
      <c r="U296" s="9">
        <v>148</v>
      </c>
      <c r="V296" s="21">
        <f>V295-VLookups!$C$54</f>
        <v>-1960</v>
      </c>
      <c r="W296" s="21">
        <f>-VLookups!$C$60</f>
        <v>-300</v>
      </c>
      <c r="X296" s="21">
        <f>-[1]VLookups!$C$62</f>
        <v>-150</v>
      </c>
      <c r="Y296" s="20">
        <f>Y295*(1+VLookups!$C$57/12)</f>
        <v>-326.44184630205473</v>
      </c>
      <c r="Z296" s="20">
        <f>-E296*VLookups!$J$3</f>
        <v>-781.55424426427226</v>
      </c>
      <c r="AA296" s="19">
        <v>0</v>
      </c>
      <c r="AB296" s="20">
        <f t="shared" si="16"/>
        <v>5030.0726849987714</v>
      </c>
      <c r="AC296" s="20">
        <f t="shared" si="17"/>
        <v>670921.58945666708</v>
      </c>
    </row>
    <row r="297" spans="2:29" x14ac:dyDescent="0.25">
      <c r="B297" s="9">
        <v>293</v>
      </c>
      <c r="C297" s="9">
        <f t="shared" si="18"/>
        <v>47</v>
      </c>
      <c r="D297" s="9">
        <f t="shared" si="19"/>
        <v>5</v>
      </c>
      <c r="E297" s="20">
        <f>E285*(1+VLookups!$C$8)</f>
        <v>19538.856106606807</v>
      </c>
      <c r="F297" s="20">
        <f>-E297*VLookups!$C$10*2</f>
        <v>-1172.3313663964084</v>
      </c>
      <c r="G297" s="19">
        <v>0</v>
      </c>
      <c r="H297" s="20">
        <f>(-VLookups!$C$13)*(E297+F297/2)</f>
        <v>-5515.2329132119039</v>
      </c>
      <c r="I297" s="19">
        <v>0</v>
      </c>
      <c r="J297" s="19">
        <v>0</v>
      </c>
      <c r="K297" s="19">
        <v>0</v>
      </c>
      <c r="L297" s="19">
        <v>0</v>
      </c>
      <c r="M297" s="19">
        <v>0</v>
      </c>
      <c r="N297" s="20" t="s">
        <v>36</v>
      </c>
      <c r="O297" s="20">
        <f>VLookups!$C$39</f>
        <v>-1132.2740186406561</v>
      </c>
      <c r="P297" s="20">
        <f>P296-VLookups!$C$42</f>
        <v>-178</v>
      </c>
      <c r="Q297" s="22">
        <v>53</v>
      </c>
      <c r="R297" s="19">
        <v>0</v>
      </c>
      <c r="S297" s="20">
        <f>VLookups!$C$50</f>
        <v>-3580.614715990946</v>
      </c>
      <c r="T297" s="19">
        <v>0</v>
      </c>
      <c r="U297" s="9">
        <v>149</v>
      </c>
      <c r="V297" s="21">
        <f>V296-VLookups!$C$54</f>
        <v>-1965</v>
      </c>
      <c r="W297" s="21">
        <f>-VLookups!$C$60</f>
        <v>-300</v>
      </c>
      <c r="X297" s="21">
        <f>-[1]VLookups!$C$62</f>
        <v>-150</v>
      </c>
      <c r="Y297" s="20">
        <f>Y296*(1+VLookups!$C$57/12)</f>
        <v>-327.39396835376908</v>
      </c>
      <c r="Z297" s="20">
        <f>-E297*VLookups!$J$3</f>
        <v>-781.55424426427226</v>
      </c>
      <c r="AA297" s="19">
        <v>0</v>
      </c>
      <c r="AB297" s="20">
        <f t="shared" si="16"/>
        <v>5022.6205629470569</v>
      </c>
      <c r="AC297" s="20">
        <f t="shared" si="17"/>
        <v>677062.4126687086</v>
      </c>
    </row>
    <row r="298" spans="2:29" x14ac:dyDescent="0.25">
      <c r="B298" s="9">
        <v>294</v>
      </c>
      <c r="C298" s="9">
        <f t="shared" si="18"/>
        <v>47</v>
      </c>
      <c r="D298" s="9">
        <f t="shared" si="19"/>
        <v>6</v>
      </c>
      <c r="E298" s="20">
        <f>E286*(1+VLookups!$C$8)</f>
        <v>19538.856106606807</v>
      </c>
      <c r="F298" s="20">
        <f>-E298*VLookups!$C$10*2</f>
        <v>-1172.3313663964084</v>
      </c>
      <c r="G298" s="19">
        <v>0</v>
      </c>
      <c r="H298" s="20">
        <f>(-VLookups!$C$13)*(E298+F298/2)</f>
        <v>-5515.2329132119039</v>
      </c>
      <c r="I298" s="19">
        <v>0</v>
      </c>
      <c r="J298" s="19">
        <v>0</v>
      </c>
      <c r="K298" s="19">
        <v>0</v>
      </c>
      <c r="L298" s="19">
        <v>0</v>
      </c>
      <c r="M298" s="19">
        <v>0</v>
      </c>
      <c r="N298" s="20" t="s">
        <v>36</v>
      </c>
      <c r="O298" s="20">
        <f>VLookups!$C$39</f>
        <v>-1132.2740186406561</v>
      </c>
      <c r="P298" s="20">
        <f>P297-VLookups!$C$42</f>
        <v>-179.5</v>
      </c>
      <c r="Q298" s="22">
        <v>54</v>
      </c>
      <c r="R298" s="19">
        <v>0</v>
      </c>
      <c r="S298" s="20">
        <f>VLookups!$C$50</f>
        <v>-3580.614715990946</v>
      </c>
      <c r="T298" s="19">
        <v>0</v>
      </c>
      <c r="U298" s="9">
        <v>150</v>
      </c>
      <c r="V298" s="21">
        <f>V297-VLookups!$C$54</f>
        <v>-1970</v>
      </c>
      <c r="W298" s="21">
        <f>-VLookups!$C$60</f>
        <v>-300</v>
      </c>
      <c r="X298" s="21">
        <f>-[1]VLookups!$C$62</f>
        <v>-150</v>
      </c>
      <c r="Y298" s="20">
        <f>Y297*(1+VLookups!$C$57/12)</f>
        <v>-328.34886742813427</v>
      </c>
      <c r="Z298" s="20">
        <f>-E298*VLookups!$J$3</f>
        <v>-781.55424426427226</v>
      </c>
      <c r="AA298" s="19">
        <v>0</v>
      </c>
      <c r="AB298" s="20">
        <f t="shared" si="16"/>
        <v>5015.1656638726909</v>
      </c>
      <c r="AC298" s="20">
        <f t="shared" si="17"/>
        <v>683206.01568702923</v>
      </c>
    </row>
    <row r="299" spans="2:29" x14ac:dyDescent="0.25">
      <c r="B299" s="9">
        <v>295</v>
      </c>
      <c r="C299" s="9">
        <f t="shared" si="18"/>
        <v>47</v>
      </c>
      <c r="D299" s="9">
        <f t="shared" si="19"/>
        <v>7</v>
      </c>
      <c r="E299" s="20">
        <f>E287*(1+VLookups!$C$8)</f>
        <v>19538.856106606807</v>
      </c>
      <c r="F299" s="20">
        <f>-E299*VLookups!$C$10*2</f>
        <v>-1172.3313663964084</v>
      </c>
      <c r="G299" s="19">
        <v>0</v>
      </c>
      <c r="H299" s="20">
        <f>(-VLookups!$C$13)*(E299+F299/2)</f>
        <v>-5515.2329132119039</v>
      </c>
      <c r="I299" s="19">
        <v>0</v>
      </c>
      <c r="J299" s="19">
        <v>0</v>
      </c>
      <c r="K299" s="19">
        <v>0</v>
      </c>
      <c r="L299" s="19">
        <v>0</v>
      </c>
      <c r="M299" s="19">
        <v>0</v>
      </c>
      <c r="N299" s="20" t="s">
        <v>36</v>
      </c>
      <c r="O299" s="20">
        <f>VLookups!$C$39</f>
        <v>-1132.2740186406561</v>
      </c>
      <c r="P299" s="20">
        <f>P298-VLookups!$C$42</f>
        <v>-181</v>
      </c>
      <c r="Q299" s="22">
        <v>55</v>
      </c>
      <c r="R299" s="19">
        <v>0</v>
      </c>
      <c r="S299" s="20">
        <f>VLookups!$C$50</f>
        <v>-3580.614715990946</v>
      </c>
      <c r="T299" s="19">
        <v>0</v>
      </c>
      <c r="U299" s="9">
        <v>151</v>
      </c>
      <c r="V299" s="21">
        <f>V298-VLookups!$C$54</f>
        <v>-1975</v>
      </c>
      <c r="W299" s="21">
        <f>-VLookups!$C$60</f>
        <v>-300</v>
      </c>
      <c r="X299" s="21">
        <f>-[1]VLookups!$C$62</f>
        <v>-150</v>
      </c>
      <c r="Y299" s="20">
        <f>Y298*(1+VLookups!$C$57/12)</f>
        <v>-329.30655162479968</v>
      </c>
      <c r="Z299" s="20">
        <f>-E299*VLookups!$J$3</f>
        <v>-781.55424426427226</v>
      </c>
      <c r="AA299" s="19">
        <v>0</v>
      </c>
      <c r="AB299" s="20">
        <f t="shared" si="16"/>
        <v>5007.7079796760263</v>
      </c>
      <c r="AC299" s="20">
        <f t="shared" si="17"/>
        <v>689352.40035951708</v>
      </c>
    </row>
    <row r="300" spans="2:29" x14ac:dyDescent="0.25">
      <c r="B300" s="9">
        <v>296</v>
      </c>
      <c r="C300" s="9">
        <f t="shared" si="18"/>
        <v>47</v>
      </c>
      <c r="D300" s="9">
        <f t="shared" si="19"/>
        <v>8</v>
      </c>
      <c r="E300" s="20">
        <f>E288*(1+VLookups!$C$8)</f>
        <v>19538.856106606807</v>
      </c>
      <c r="F300" s="20">
        <f>-E300*VLookups!$C$10*2</f>
        <v>-1172.3313663964084</v>
      </c>
      <c r="G300" s="19">
        <v>0</v>
      </c>
      <c r="H300" s="20">
        <f>(-VLookups!$C$13)*(E300+F300/2)</f>
        <v>-5515.2329132119039</v>
      </c>
      <c r="I300" s="19">
        <v>0</v>
      </c>
      <c r="J300" s="19">
        <v>0</v>
      </c>
      <c r="K300" s="19">
        <v>0</v>
      </c>
      <c r="L300" s="19">
        <v>0</v>
      </c>
      <c r="M300" s="19">
        <v>0</v>
      </c>
      <c r="N300" s="20" t="s">
        <v>36</v>
      </c>
      <c r="O300" s="20">
        <f>VLookups!$C$39</f>
        <v>-1132.2740186406561</v>
      </c>
      <c r="P300" s="20">
        <f>P299-VLookups!$C$42</f>
        <v>-182.5</v>
      </c>
      <c r="Q300" s="22">
        <v>56</v>
      </c>
      <c r="R300" s="19">
        <v>0</v>
      </c>
      <c r="S300" s="20">
        <f>VLookups!$C$50</f>
        <v>-3580.614715990946</v>
      </c>
      <c r="T300" s="19">
        <v>0</v>
      </c>
      <c r="U300" s="9">
        <v>152</v>
      </c>
      <c r="V300" s="21">
        <f>V299-VLookups!$C$54</f>
        <v>-1980</v>
      </c>
      <c r="W300" s="21">
        <f>-VLookups!$C$60</f>
        <v>-300</v>
      </c>
      <c r="X300" s="21">
        <f>-[1]VLookups!$C$62</f>
        <v>-150</v>
      </c>
      <c r="Y300" s="20">
        <f>Y299*(1+VLookups!$C$57/12)</f>
        <v>-330.26702906703866</v>
      </c>
      <c r="Z300" s="20">
        <f>-E300*VLookups!$J$3</f>
        <v>-781.55424426427226</v>
      </c>
      <c r="AA300" s="19">
        <v>0</v>
      </c>
      <c r="AB300" s="20">
        <f t="shared" si="16"/>
        <v>5000.2475022337876</v>
      </c>
      <c r="AC300" s="20">
        <f t="shared" si="17"/>
        <v>695501.5685290168</v>
      </c>
    </row>
    <row r="301" spans="2:29" x14ac:dyDescent="0.25">
      <c r="B301" s="9">
        <v>297</v>
      </c>
      <c r="C301" s="9">
        <f t="shared" si="18"/>
        <v>47</v>
      </c>
      <c r="D301" s="9">
        <f t="shared" si="19"/>
        <v>9</v>
      </c>
      <c r="E301" s="20">
        <f>E289*(1+VLookups!$C$8)</f>
        <v>19538.856106606807</v>
      </c>
      <c r="F301" s="20">
        <f>-E301*VLookups!$C$10*2</f>
        <v>-1172.3313663964084</v>
      </c>
      <c r="G301" s="19">
        <v>0</v>
      </c>
      <c r="H301" s="20">
        <f>(-VLookups!$C$13)*(E301+F301/2)</f>
        <v>-5515.2329132119039</v>
      </c>
      <c r="I301" s="19">
        <v>0</v>
      </c>
      <c r="J301" s="19">
        <v>0</v>
      </c>
      <c r="K301" s="19">
        <v>0</v>
      </c>
      <c r="L301" s="19">
        <v>0</v>
      </c>
      <c r="M301" s="19">
        <v>0</v>
      </c>
      <c r="N301" s="20" t="s">
        <v>36</v>
      </c>
      <c r="O301" s="20">
        <f>VLookups!$C$39</f>
        <v>-1132.2740186406561</v>
      </c>
      <c r="P301" s="20">
        <f>P300-VLookups!$C$42</f>
        <v>-184</v>
      </c>
      <c r="Q301" s="22">
        <v>57</v>
      </c>
      <c r="R301" s="19">
        <v>0</v>
      </c>
      <c r="S301" s="20">
        <f>VLookups!$C$50</f>
        <v>-3580.614715990946</v>
      </c>
      <c r="T301" s="19">
        <v>0</v>
      </c>
      <c r="U301" s="9">
        <v>153</v>
      </c>
      <c r="V301" s="21">
        <f>V300-VLookups!$C$54</f>
        <v>-1985</v>
      </c>
      <c r="W301" s="21">
        <f>-VLookups!$C$60</f>
        <v>-300</v>
      </c>
      <c r="X301" s="21">
        <f>-[1]VLookups!$C$62</f>
        <v>-150</v>
      </c>
      <c r="Y301" s="20">
        <f>Y300*(1+VLookups!$C$57/12)</f>
        <v>-331.23030790181753</v>
      </c>
      <c r="Z301" s="20">
        <f>-E301*VLookups!$J$3</f>
        <v>-781.55424426427226</v>
      </c>
      <c r="AA301" s="19">
        <v>0</v>
      </c>
      <c r="AB301" s="20">
        <f t="shared" si="16"/>
        <v>4992.7842233990086</v>
      </c>
      <c r="AC301" s="20">
        <f t="shared" si="17"/>
        <v>701653.52203329757</v>
      </c>
    </row>
    <row r="302" spans="2:29" x14ac:dyDescent="0.25">
      <c r="B302" s="9">
        <v>298</v>
      </c>
      <c r="C302" s="9">
        <f t="shared" si="18"/>
        <v>47</v>
      </c>
      <c r="D302" s="9">
        <f t="shared" si="19"/>
        <v>10</v>
      </c>
      <c r="E302" s="20">
        <f>E290*(1+VLookups!$C$8)</f>
        <v>19538.856106606807</v>
      </c>
      <c r="F302" s="20">
        <f>-E302*VLookups!$C$10*2</f>
        <v>-1172.3313663964084</v>
      </c>
      <c r="G302" s="19">
        <v>0</v>
      </c>
      <c r="H302" s="20">
        <f>(-VLookups!$C$13)*(E302+F302/2)</f>
        <v>-5515.2329132119039</v>
      </c>
      <c r="I302" s="19">
        <v>0</v>
      </c>
      <c r="J302" s="19">
        <v>0</v>
      </c>
      <c r="K302" s="19">
        <v>0</v>
      </c>
      <c r="L302" s="19">
        <v>0</v>
      </c>
      <c r="M302" s="19">
        <v>0</v>
      </c>
      <c r="N302" s="20" t="s">
        <v>36</v>
      </c>
      <c r="O302" s="20">
        <f>VLookups!$C$39</f>
        <v>-1132.2740186406561</v>
      </c>
      <c r="P302" s="20">
        <f>P301-VLookups!$C$42</f>
        <v>-185.5</v>
      </c>
      <c r="Q302" s="22">
        <v>58</v>
      </c>
      <c r="R302" s="19">
        <v>0</v>
      </c>
      <c r="S302" s="20">
        <f>VLookups!$C$50</f>
        <v>-3580.614715990946</v>
      </c>
      <c r="T302" s="19">
        <v>0</v>
      </c>
      <c r="U302" s="9">
        <v>154</v>
      </c>
      <c r="V302" s="21">
        <f>V301-VLookups!$C$54</f>
        <v>-1990</v>
      </c>
      <c r="W302" s="21">
        <f>-VLookups!$C$60</f>
        <v>-300</v>
      </c>
      <c r="X302" s="21">
        <f>-[1]VLookups!$C$62</f>
        <v>-150</v>
      </c>
      <c r="Y302" s="20">
        <f>Y301*(1+VLookups!$C$57/12)</f>
        <v>-332.19639629986449</v>
      </c>
      <c r="Z302" s="20">
        <f>-E302*VLookups!$J$3</f>
        <v>-781.55424426427226</v>
      </c>
      <c r="AA302" s="19">
        <v>0</v>
      </c>
      <c r="AB302" s="20">
        <f t="shared" si="16"/>
        <v>4985.3181350009618</v>
      </c>
      <c r="AC302" s="20">
        <f t="shared" si="17"/>
        <v>707808.26270502072</v>
      </c>
    </row>
    <row r="303" spans="2:29" x14ac:dyDescent="0.25">
      <c r="B303" s="9">
        <v>299</v>
      </c>
      <c r="C303" s="9">
        <f t="shared" si="18"/>
        <v>47</v>
      </c>
      <c r="D303" s="9">
        <f t="shared" si="19"/>
        <v>11</v>
      </c>
      <c r="E303" s="20">
        <f>E291*(1+VLookups!$C$8)</f>
        <v>19538.856106606807</v>
      </c>
      <c r="F303" s="20">
        <f>-E303*VLookups!$C$10*2</f>
        <v>-1172.3313663964084</v>
      </c>
      <c r="G303" s="19">
        <v>0</v>
      </c>
      <c r="H303" s="20">
        <f>(-VLookups!$C$13)*(E303+F303/2)</f>
        <v>-5515.2329132119039</v>
      </c>
      <c r="I303" s="19">
        <v>0</v>
      </c>
      <c r="J303" s="19">
        <v>0</v>
      </c>
      <c r="K303" s="19">
        <v>0</v>
      </c>
      <c r="L303" s="19">
        <v>0</v>
      </c>
      <c r="M303" s="19">
        <v>0</v>
      </c>
      <c r="N303" s="20" t="s">
        <v>36</v>
      </c>
      <c r="O303" s="20">
        <f>VLookups!$C$39</f>
        <v>-1132.2740186406561</v>
      </c>
      <c r="P303" s="20">
        <f>P302-VLookups!$C$42</f>
        <v>-187</v>
      </c>
      <c r="Q303" s="22">
        <v>59</v>
      </c>
      <c r="R303" s="19">
        <v>0</v>
      </c>
      <c r="S303" s="20">
        <f>VLookups!$C$50</f>
        <v>-3580.614715990946</v>
      </c>
      <c r="T303" s="19">
        <v>0</v>
      </c>
      <c r="U303" s="9">
        <v>155</v>
      </c>
      <c r="V303" s="21">
        <f>V302-VLookups!$C$54</f>
        <v>-1995</v>
      </c>
      <c r="W303" s="21">
        <f>-VLookups!$C$60</f>
        <v>-300</v>
      </c>
      <c r="X303" s="21">
        <f>-[1]VLookups!$C$62</f>
        <v>-150</v>
      </c>
      <c r="Y303" s="20">
        <f>Y302*(1+VLookups!$C$57/12)</f>
        <v>-333.16530245573909</v>
      </c>
      <c r="Z303" s="20">
        <f>-E303*VLookups!$J$3</f>
        <v>-781.55424426427226</v>
      </c>
      <c r="AA303" s="19">
        <v>0</v>
      </c>
      <c r="AB303" s="20">
        <f t="shared" si="16"/>
        <v>4977.8492288450871</v>
      </c>
      <c r="AC303" s="20">
        <f t="shared" si="17"/>
        <v>713965.7923717075</v>
      </c>
    </row>
    <row r="304" spans="2:29" x14ac:dyDescent="0.25">
      <c r="B304" s="9">
        <v>300</v>
      </c>
      <c r="C304" s="9">
        <f t="shared" si="18"/>
        <v>48</v>
      </c>
      <c r="D304" s="9">
        <f t="shared" si="19"/>
        <v>0</v>
      </c>
      <c r="E304" s="20">
        <f>E292*(1+VLookups!$C$8)</f>
        <v>20222.716070338043</v>
      </c>
      <c r="F304" s="20">
        <f>-E304*VLookups!$C$10*2</f>
        <v>-1213.3629642202825</v>
      </c>
      <c r="G304" s="19">
        <v>0</v>
      </c>
      <c r="H304" s="20">
        <f>(-VLookups!$C$13)*(E304+F304/2)</f>
        <v>-5708.2660651743208</v>
      </c>
      <c r="I304" s="19">
        <v>0</v>
      </c>
      <c r="J304" s="19">
        <v>0</v>
      </c>
      <c r="K304" s="19">
        <v>0</v>
      </c>
      <c r="L304" s="19">
        <v>0</v>
      </c>
      <c r="M304" s="19">
        <v>0</v>
      </c>
      <c r="N304" s="20" t="s">
        <v>36</v>
      </c>
      <c r="O304" s="20">
        <f>VLookups!$C$39</f>
        <v>-1132.2740186406561</v>
      </c>
      <c r="P304" s="20">
        <f>P303-VLookups!$C$42</f>
        <v>-188.5</v>
      </c>
      <c r="Q304" s="22">
        <v>60</v>
      </c>
      <c r="R304" s="19">
        <v>0</v>
      </c>
      <c r="S304" s="20">
        <f>VLookups!$C$50</f>
        <v>-3580.614715990946</v>
      </c>
      <c r="T304" s="19">
        <v>0</v>
      </c>
      <c r="U304" s="9">
        <v>156</v>
      </c>
      <c r="V304" s="21">
        <f>V303-VLookups!$C$54</f>
        <v>-2000</v>
      </c>
      <c r="W304" s="21">
        <f>-VLookups!$C$60</f>
        <v>-300</v>
      </c>
      <c r="X304" s="21">
        <f>-[1]VLookups!$C$62</f>
        <v>-150</v>
      </c>
      <c r="Y304" s="20">
        <f>Y303*(1+VLookups!$C$57/12)</f>
        <v>-334.13703458790167</v>
      </c>
      <c r="Z304" s="20">
        <f>-E304*VLookups!$J$3</f>
        <v>-808.90864281352174</v>
      </c>
      <c r="AA304" s="19">
        <v>0</v>
      </c>
      <c r="AB304" s="20">
        <f t="shared" si="16"/>
        <v>5413.3341110205592</v>
      </c>
      <c r="AC304" s="20">
        <f t="shared" si="17"/>
        <v>720569.06947001431</v>
      </c>
    </row>
    <row r="305" spans="2:29" x14ac:dyDescent="0.25">
      <c r="B305" s="9">
        <v>301</v>
      </c>
      <c r="C305" s="9">
        <f t="shared" si="18"/>
        <v>48</v>
      </c>
      <c r="D305" s="9">
        <f t="shared" si="19"/>
        <v>1</v>
      </c>
      <c r="E305" s="20">
        <f>E293*(1+VLookups!$C$8)</f>
        <v>20222.716070338043</v>
      </c>
      <c r="F305" s="20">
        <f>-E305*VLookups!$C$10*2</f>
        <v>-1213.3629642202825</v>
      </c>
      <c r="G305" s="19">
        <v>0</v>
      </c>
      <c r="H305" s="20">
        <f>(-VLookups!$C$13)*(E305+F305/2)</f>
        <v>-5708.2660651743208</v>
      </c>
      <c r="I305" s="19">
        <v>0</v>
      </c>
      <c r="J305" s="19">
        <v>0</v>
      </c>
      <c r="K305" s="19">
        <v>0</v>
      </c>
      <c r="L305" s="19">
        <v>0</v>
      </c>
      <c r="M305" s="19">
        <v>0</v>
      </c>
      <c r="N305" s="20" t="s">
        <v>36</v>
      </c>
      <c r="O305" s="19">
        <v>0</v>
      </c>
      <c r="P305" s="20">
        <f>P304-VLookups!$C$42</f>
        <v>-190</v>
      </c>
      <c r="Q305" s="22">
        <v>61</v>
      </c>
      <c r="R305" s="19">
        <v>0</v>
      </c>
      <c r="S305" s="20">
        <f>VLookups!$C$50</f>
        <v>-3580.614715990946</v>
      </c>
      <c r="T305" s="19">
        <v>0</v>
      </c>
      <c r="U305" s="9">
        <v>157</v>
      </c>
      <c r="V305" s="21">
        <f>V304-VLookups!$C$54</f>
        <v>-2005</v>
      </c>
      <c r="W305" s="21">
        <f>-VLookups!$C$60</f>
        <v>-300</v>
      </c>
      <c r="X305" s="21">
        <f>-[1]VLookups!$C$62</f>
        <v>-150</v>
      </c>
      <c r="Y305" s="20">
        <f>Y304*(1+VLookups!$C$57/12)</f>
        <v>-335.11160093878306</v>
      </c>
      <c r="Z305" s="20">
        <f>-E305*VLookups!$J$3</f>
        <v>-808.90864281352174</v>
      </c>
      <c r="AA305" s="19">
        <v>0</v>
      </c>
      <c r="AB305" s="20">
        <f t="shared" si="16"/>
        <v>6538.1335633103326</v>
      </c>
      <c r="AC305" s="20">
        <f t="shared" si="17"/>
        <v>728308.15148244135</v>
      </c>
    </row>
    <row r="306" spans="2:29" x14ac:dyDescent="0.25">
      <c r="B306" s="9">
        <v>302</v>
      </c>
      <c r="C306" s="9">
        <f t="shared" si="18"/>
        <v>48</v>
      </c>
      <c r="D306" s="9">
        <f t="shared" si="19"/>
        <v>2</v>
      </c>
      <c r="E306" s="20">
        <f>E294*(1+VLookups!$C$8)</f>
        <v>20222.716070338043</v>
      </c>
      <c r="F306" s="20">
        <f>-E306*VLookups!$C$10*2</f>
        <v>-1213.3629642202825</v>
      </c>
      <c r="G306" s="19">
        <v>0</v>
      </c>
      <c r="H306" s="20">
        <f>(-VLookups!$C$13)*(E306+F306/2)</f>
        <v>-5708.2660651743208</v>
      </c>
      <c r="I306" s="19">
        <v>0</v>
      </c>
      <c r="J306" s="19">
        <v>0</v>
      </c>
      <c r="K306" s="19">
        <v>0</v>
      </c>
      <c r="L306" s="19">
        <v>0</v>
      </c>
      <c r="M306" s="19">
        <v>0</v>
      </c>
      <c r="N306" s="20" t="s">
        <v>36</v>
      </c>
      <c r="O306" s="19">
        <v>0</v>
      </c>
      <c r="P306" s="20">
        <f>P305-VLookups!$C$42</f>
        <v>-191.5</v>
      </c>
      <c r="Q306" s="22">
        <v>62</v>
      </c>
      <c r="R306" s="19">
        <v>0</v>
      </c>
      <c r="S306" s="20">
        <f>VLookups!$C$50</f>
        <v>-3580.614715990946</v>
      </c>
      <c r="T306" s="19">
        <v>0</v>
      </c>
      <c r="U306" s="9">
        <v>158</v>
      </c>
      <c r="V306" s="21">
        <f>V305-VLookups!$C$54</f>
        <v>-2010</v>
      </c>
      <c r="W306" s="21">
        <f>-VLookups!$C$60</f>
        <v>-300</v>
      </c>
      <c r="X306" s="21">
        <f>-[1]VLookups!$C$62</f>
        <v>-150</v>
      </c>
      <c r="Y306" s="20">
        <f>Y305*(1+VLookups!$C$57/12)</f>
        <v>-336.0890097748545</v>
      </c>
      <c r="Z306" s="20">
        <f>-E306*VLookups!$J$3</f>
        <v>-808.90864281352174</v>
      </c>
      <c r="AA306" s="19">
        <v>0</v>
      </c>
      <c r="AB306" s="20">
        <f t="shared" si="16"/>
        <v>6530.6561544742617</v>
      </c>
      <c r="AC306" s="20">
        <f t="shared" si="17"/>
        <v>736052.65455605299</v>
      </c>
    </row>
    <row r="307" spans="2:29" x14ac:dyDescent="0.25">
      <c r="B307" s="9">
        <v>303</v>
      </c>
      <c r="C307" s="9">
        <f t="shared" si="18"/>
        <v>48</v>
      </c>
      <c r="D307" s="9">
        <f t="shared" si="19"/>
        <v>3</v>
      </c>
      <c r="E307" s="20">
        <f>E295*(1+VLookups!$C$8)</f>
        <v>20222.716070338043</v>
      </c>
      <c r="F307" s="20">
        <f>-E307*VLookups!$C$10*2</f>
        <v>-1213.3629642202825</v>
      </c>
      <c r="G307" s="19">
        <v>0</v>
      </c>
      <c r="H307" s="20">
        <f>(-VLookups!$C$13)*(E307+F307/2)</f>
        <v>-5708.2660651743208</v>
      </c>
      <c r="I307" s="19">
        <v>0</v>
      </c>
      <c r="J307" s="19">
        <v>0</v>
      </c>
      <c r="K307" s="19">
        <v>0</v>
      </c>
      <c r="L307" s="19">
        <v>0</v>
      </c>
      <c r="M307" s="19">
        <v>0</v>
      </c>
      <c r="N307" s="20" t="s">
        <v>36</v>
      </c>
      <c r="O307" s="19">
        <v>0</v>
      </c>
      <c r="P307" s="20">
        <f>P306-VLookups!$C$42</f>
        <v>-193</v>
      </c>
      <c r="Q307" s="22">
        <v>63</v>
      </c>
      <c r="R307" s="19">
        <v>0</v>
      </c>
      <c r="S307" s="20">
        <f>VLookups!$C$50</f>
        <v>-3580.614715990946</v>
      </c>
      <c r="T307" s="19">
        <v>0</v>
      </c>
      <c r="U307" s="9">
        <v>159</v>
      </c>
      <c r="V307" s="21">
        <f>V306-VLookups!$C$54</f>
        <v>-2015</v>
      </c>
      <c r="W307" s="21">
        <f>-VLookups!$C$60</f>
        <v>-300</v>
      </c>
      <c r="X307" s="21">
        <f>-[1]VLookups!$C$62</f>
        <v>-150</v>
      </c>
      <c r="Y307" s="20">
        <f>Y306*(1+VLookups!$C$57/12)</f>
        <v>-337.06926938669784</v>
      </c>
      <c r="Z307" s="20">
        <f>-E307*VLookups!$J$3</f>
        <v>-808.90864281352174</v>
      </c>
      <c r="AA307" s="19">
        <v>0</v>
      </c>
      <c r="AB307" s="20">
        <f t="shared" si="16"/>
        <v>6523.1758948624183</v>
      </c>
      <c r="AC307" s="20">
        <f t="shared" si="17"/>
        <v>743802.5848751755</v>
      </c>
    </row>
    <row r="308" spans="2:29" x14ac:dyDescent="0.25">
      <c r="B308" s="9">
        <v>304</v>
      </c>
      <c r="C308" s="9">
        <f t="shared" si="18"/>
        <v>48</v>
      </c>
      <c r="D308" s="9">
        <f t="shared" si="19"/>
        <v>4</v>
      </c>
      <c r="E308" s="20">
        <f>E296*(1+VLookups!$C$8)</f>
        <v>20222.716070338043</v>
      </c>
      <c r="F308" s="20">
        <f>-E308*VLookups!$C$10*2</f>
        <v>-1213.3629642202825</v>
      </c>
      <c r="G308" s="19">
        <v>0</v>
      </c>
      <c r="H308" s="20">
        <f>(-VLookups!$C$13)*(E308+F308/2)</f>
        <v>-5708.2660651743208</v>
      </c>
      <c r="I308" s="19">
        <v>0</v>
      </c>
      <c r="J308" s="19">
        <v>0</v>
      </c>
      <c r="K308" s="19">
        <v>0</v>
      </c>
      <c r="L308" s="19">
        <v>0</v>
      </c>
      <c r="M308" s="19">
        <v>0</v>
      </c>
      <c r="N308" s="20" t="s">
        <v>36</v>
      </c>
      <c r="O308" s="19">
        <v>0</v>
      </c>
      <c r="P308" s="20">
        <f>P307-VLookups!$C$42</f>
        <v>-194.5</v>
      </c>
      <c r="Q308" s="22">
        <v>64</v>
      </c>
      <c r="R308" s="19">
        <v>0</v>
      </c>
      <c r="S308" s="20">
        <f>VLookups!$C$50</f>
        <v>-3580.614715990946</v>
      </c>
      <c r="T308" s="19">
        <v>0</v>
      </c>
      <c r="U308" s="9">
        <v>160</v>
      </c>
      <c r="V308" s="21">
        <f>V307-VLookups!$C$54</f>
        <v>-2020</v>
      </c>
      <c r="W308" s="21">
        <f>-VLookups!$C$60</f>
        <v>-300</v>
      </c>
      <c r="X308" s="21">
        <f>-[1]VLookups!$C$62</f>
        <v>-150</v>
      </c>
      <c r="Y308" s="20">
        <f>Y307*(1+VLookups!$C$57/12)</f>
        <v>-338.05238808907569</v>
      </c>
      <c r="Z308" s="20">
        <f>-E308*VLookups!$J$3</f>
        <v>-808.90864281352174</v>
      </c>
      <c r="AA308" s="19">
        <v>0</v>
      </c>
      <c r="AB308" s="20">
        <f t="shared" si="16"/>
        <v>6515.69277616004</v>
      </c>
      <c r="AC308" s="20">
        <f t="shared" si="17"/>
        <v>751557.94862612756</v>
      </c>
    </row>
    <row r="309" spans="2:29" x14ac:dyDescent="0.25">
      <c r="B309" s="9">
        <v>305</v>
      </c>
      <c r="C309" s="9">
        <f t="shared" si="18"/>
        <v>48</v>
      </c>
      <c r="D309" s="9">
        <f t="shared" si="19"/>
        <v>5</v>
      </c>
      <c r="E309" s="20">
        <f>E297*(1+VLookups!$C$8)</f>
        <v>20222.716070338043</v>
      </c>
      <c r="F309" s="20">
        <f>-E309*VLookups!$C$10*2</f>
        <v>-1213.3629642202825</v>
      </c>
      <c r="G309" s="19">
        <v>0</v>
      </c>
      <c r="H309" s="20">
        <f>(-VLookups!$C$13)*(E309+F309/2)</f>
        <v>-5708.2660651743208</v>
      </c>
      <c r="I309" s="19">
        <v>0</v>
      </c>
      <c r="J309" s="19">
        <v>0</v>
      </c>
      <c r="K309" s="19">
        <v>0</v>
      </c>
      <c r="L309" s="19">
        <v>0</v>
      </c>
      <c r="M309" s="19">
        <v>0</v>
      </c>
      <c r="N309" s="20" t="s">
        <v>36</v>
      </c>
      <c r="O309" s="19">
        <v>0</v>
      </c>
      <c r="P309" s="20">
        <f>P308-VLookups!$C$42</f>
        <v>-196</v>
      </c>
      <c r="Q309" s="22">
        <v>65</v>
      </c>
      <c r="R309" s="19">
        <v>0</v>
      </c>
      <c r="S309" s="20">
        <f>VLookups!$C$50</f>
        <v>-3580.614715990946</v>
      </c>
      <c r="T309" s="19">
        <v>0</v>
      </c>
      <c r="U309" s="9">
        <v>161</v>
      </c>
      <c r="V309" s="21">
        <f>V308-VLookups!$C$54</f>
        <v>-2025</v>
      </c>
      <c r="W309" s="21">
        <f>-VLookups!$C$60</f>
        <v>-300</v>
      </c>
      <c r="X309" s="21">
        <f>-[1]VLookups!$C$62</f>
        <v>-150</v>
      </c>
      <c r="Y309" s="20">
        <f>Y308*(1+VLookups!$C$57/12)</f>
        <v>-339.03837422100219</v>
      </c>
      <c r="Z309" s="20">
        <f>-E309*VLookups!$J$3</f>
        <v>-808.90864281352174</v>
      </c>
      <c r="AA309" s="19">
        <v>0</v>
      </c>
      <c r="AB309" s="20">
        <f t="shared" si="16"/>
        <v>6508.2067900281136</v>
      </c>
      <c r="AC309" s="20">
        <f t="shared" si="17"/>
        <v>759318.75199719926</v>
      </c>
    </row>
    <row r="310" spans="2:29" x14ac:dyDescent="0.25">
      <c r="B310" s="9">
        <v>306</v>
      </c>
      <c r="C310" s="9">
        <f t="shared" si="18"/>
        <v>48</v>
      </c>
      <c r="D310" s="9">
        <f t="shared" si="19"/>
        <v>6</v>
      </c>
      <c r="E310" s="20">
        <f>E298*(1+VLookups!$C$8)</f>
        <v>20222.716070338043</v>
      </c>
      <c r="F310" s="20">
        <f>-E310*VLookups!$C$10*2</f>
        <v>-1213.3629642202825</v>
      </c>
      <c r="G310" s="19">
        <v>0</v>
      </c>
      <c r="H310" s="20">
        <f>(-VLookups!$C$13)*(E310+F310/2)</f>
        <v>-5708.2660651743208</v>
      </c>
      <c r="I310" s="19">
        <v>0</v>
      </c>
      <c r="J310" s="19">
        <v>0</v>
      </c>
      <c r="K310" s="19">
        <v>0</v>
      </c>
      <c r="L310" s="19">
        <v>0</v>
      </c>
      <c r="M310" s="19">
        <v>0</v>
      </c>
      <c r="N310" s="20" t="s">
        <v>36</v>
      </c>
      <c r="O310" s="19">
        <v>0</v>
      </c>
      <c r="P310" s="20">
        <f>P309-VLookups!$C$42</f>
        <v>-197.5</v>
      </c>
      <c r="Q310" s="22">
        <v>66</v>
      </c>
      <c r="R310" s="19">
        <v>0</v>
      </c>
      <c r="S310" s="20">
        <f>VLookups!$C$50</f>
        <v>-3580.614715990946</v>
      </c>
      <c r="T310" s="19">
        <v>0</v>
      </c>
      <c r="U310" s="9">
        <v>162</v>
      </c>
      <c r="V310" s="21">
        <f>V309-VLookups!$C$54</f>
        <v>-2030</v>
      </c>
      <c r="W310" s="21">
        <f>-VLookups!$C$60</f>
        <v>-300</v>
      </c>
      <c r="X310" s="21">
        <f>-[1]VLookups!$C$62</f>
        <v>-150</v>
      </c>
      <c r="Y310" s="20">
        <f>Y309*(1+VLookups!$C$57/12)</f>
        <v>-340.02723614581345</v>
      </c>
      <c r="Z310" s="20">
        <f>-E310*VLookups!$J$3</f>
        <v>-808.90864281352174</v>
      </c>
      <c r="AA310" s="19">
        <v>0</v>
      </c>
      <c r="AB310" s="20">
        <f t="shared" si="16"/>
        <v>6500.7179281033023</v>
      </c>
      <c r="AC310" s="20">
        <f t="shared" si="17"/>
        <v>767085.00117863121</v>
      </c>
    </row>
    <row r="311" spans="2:29" x14ac:dyDescent="0.25">
      <c r="B311" s="9">
        <v>307</v>
      </c>
      <c r="C311" s="9">
        <f t="shared" si="18"/>
        <v>48</v>
      </c>
      <c r="D311" s="9">
        <f t="shared" si="19"/>
        <v>7</v>
      </c>
      <c r="E311" s="20">
        <f>E299*(1+VLookups!$C$8)</f>
        <v>20222.716070338043</v>
      </c>
      <c r="F311" s="20">
        <f>-E311*VLookups!$C$10*2</f>
        <v>-1213.3629642202825</v>
      </c>
      <c r="G311" s="19">
        <v>0</v>
      </c>
      <c r="H311" s="20">
        <f>(-VLookups!$C$13)*(E311+F311/2)</f>
        <v>-5708.2660651743208</v>
      </c>
      <c r="I311" s="19">
        <v>0</v>
      </c>
      <c r="J311" s="19">
        <v>0</v>
      </c>
      <c r="K311" s="19">
        <v>0</v>
      </c>
      <c r="L311" s="19">
        <v>0</v>
      </c>
      <c r="M311" s="19">
        <v>0</v>
      </c>
      <c r="N311" s="20" t="s">
        <v>36</v>
      </c>
      <c r="O311" s="19">
        <v>0</v>
      </c>
      <c r="P311" s="20">
        <f>P310-VLookups!$C$42</f>
        <v>-199</v>
      </c>
      <c r="Q311" s="22">
        <v>67</v>
      </c>
      <c r="R311" s="19">
        <v>0</v>
      </c>
      <c r="S311" s="20">
        <f>VLookups!$C$50</f>
        <v>-3580.614715990946</v>
      </c>
      <c r="T311" s="19">
        <v>0</v>
      </c>
      <c r="U311" s="9">
        <v>163</v>
      </c>
      <c r="V311" s="21">
        <f>V310-VLookups!$C$54</f>
        <v>-2035</v>
      </c>
      <c r="W311" s="21">
        <f>-VLookups!$C$60</f>
        <v>-300</v>
      </c>
      <c r="X311" s="21">
        <f>-[1]VLookups!$C$62</f>
        <v>-150</v>
      </c>
      <c r="Y311" s="20">
        <f>Y310*(1+VLookups!$C$57/12)</f>
        <v>-341.01898225123875</v>
      </c>
      <c r="Z311" s="20">
        <f>-E311*VLookups!$J$3</f>
        <v>-808.90864281352174</v>
      </c>
      <c r="AA311" s="19">
        <v>0</v>
      </c>
      <c r="AB311" s="20">
        <f t="shared" si="16"/>
        <v>6493.2261819978776</v>
      </c>
      <c r="AC311" s="20">
        <f t="shared" si="17"/>
        <v>774856.7023625935</v>
      </c>
    </row>
    <row r="312" spans="2:29" x14ac:dyDescent="0.25">
      <c r="B312" s="9">
        <v>308</v>
      </c>
      <c r="C312" s="9">
        <f t="shared" si="18"/>
        <v>48</v>
      </c>
      <c r="D312" s="9">
        <f t="shared" si="19"/>
        <v>8</v>
      </c>
      <c r="E312" s="20">
        <f>E300*(1+VLookups!$C$8)</f>
        <v>20222.716070338043</v>
      </c>
      <c r="F312" s="20">
        <f>-E312*VLookups!$C$10*2</f>
        <v>-1213.3629642202825</v>
      </c>
      <c r="G312" s="19">
        <v>0</v>
      </c>
      <c r="H312" s="20">
        <f>(-VLookups!$C$13)*(E312+F312/2)</f>
        <v>-5708.2660651743208</v>
      </c>
      <c r="I312" s="19">
        <v>0</v>
      </c>
      <c r="J312" s="19">
        <v>0</v>
      </c>
      <c r="K312" s="19">
        <v>0</v>
      </c>
      <c r="L312" s="19">
        <v>0</v>
      </c>
      <c r="M312" s="19">
        <v>0</v>
      </c>
      <c r="N312" s="20" t="s">
        <v>36</v>
      </c>
      <c r="O312" s="19">
        <v>0</v>
      </c>
      <c r="P312" s="20">
        <f>P311-VLookups!$C$42</f>
        <v>-200.5</v>
      </c>
      <c r="Q312" s="22">
        <v>68</v>
      </c>
      <c r="R312" s="19">
        <v>0</v>
      </c>
      <c r="S312" s="20">
        <f>VLookups!$C$50</f>
        <v>-3580.614715990946</v>
      </c>
      <c r="T312" s="19">
        <v>0</v>
      </c>
      <c r="U312" s="9">
        <v>164</v>
      </c>
      <c r="V312" s="21">
        <f>V311-VLookups!$C$54</f>
        <v>-2040</v>
      </c>
      <c r="W312" s="21">
        <f>-VLookups!$C$60</f>
        <v>-300</v>
      </c>
      <c r="X312" s="21">
        <f>-[1]VLookups!$C$62</f>
        <v>-150</v>
      </c>
      <c r="Y312" s="20">
        <f>Y311*(1+VLookups!$C$57/12)</f>
        <v>-342.01362094947154</v>
      </c>
      <c r="Z312" s="20">
        <f>-E312*VLookups!$J$3</f>
        <v>-808.90864281352174</v>
      </c>
      <c r="AA312" s="19">
        <v>0</v>
      </c>
      <c r="AB312" s="20">
        <f t="shared" si="16"/>
        <v>6485.7315432996447</v>
      </c>
      <c r="AC312" s="20">
        <f t="shared" si="17"/>
        <v>782633.86174316413</v>
      </c>
    </row>
    <row r="313" spans="2:29" x14ac:dyDescent="0.25">
      <c r="B313" s="9">
        <v>309</v>
      </c>
      <c r="C313" s="9">
        <f t="shared" si="18"/>
        <v>48</v>
      </c>
      <c r="D313" s="9">
        <f t="shared" si="19"/>
        <v>9</v>
      </c>
      <c r="E313" s="20">
        <f>E301*(1+VLookups!$C$8)</f>
        <v>20222.716070338043</v>
      </c>
      <c r="F313" s="20">
        <f>-E313*VLookups!$C$10*2</f>
        <v>-1213.3629642202825</v>
      </c>
      <c r="G313" s="19">
        <v>0</v>
      </c>
      <c r="H313" s="20">
        <f>(-VLookups!$C$13)*(E313+F313/2)</f>
        <v>-5708.2660651743208</v>
      </c>
      <c r="I313" s="19">
        <v>0</v>
      </c>
      <c r="J313" s="19">
        <v>0</v>
      </c>
      <c r="K313" s="19">
        <v>0</v>
      </c>
      <c r="L313" s="19">
        <v>0</v>
      </c>
      <c r="M313" s="19">
        <v>0</v>
      </c>
      <c r="N313" s="20" t="s">
        <v>36</v>
      </c>
      <c r="O313" s="19">
        <v>0</v>
      </c>
      <c r="P313" s="20">
        <f>P312-VLookups!$C$42</f>
        <v>-202</v>
      </c>
      <c r="Q313" s="22">
        <v>69</v>
      </c>
      <c r="R313" s="19">
        <v>0</v>
      </c>
      <c r="S313" s="20">
        <f>VLookups!$C$50</f>
        <v>-3580.614715990946</v>
      </c>
      <c r="T313" s="19">
        <v>0</v>
      </c>
      <c r="U313" s="9">
        <v>165</v>
      </c>
      <c r="V313" s="21">
        <f>V312-VLookups!$C$54</f>
        <v>-2045</v>
      </c>
      <c r="W313" s="21">
        <f>-VLookups!$C$60</f>
        <v>-300</v>
      </c>
      <c r="X313" s="21">
        <f>-[1]VLookups!$C$62</f>
        <v>-150</v>
      </c>
      <c r="Y313" s="20">
        <f>Y312*(1+VLookups!$C$57/12)</f>
        <v>-343.01116067724087</v>
      </c>
      <c r="Z313" s="20">
        <f>-E313*VLookups!$J$3</f>
        <v>-808.90864281352174</v>
      </c>
      <c r="AA313" s="19">
        <v>0</v>
      </c>
      <c r="AB313" s="20">
        <f t="shared" si="16"/>
        <v>6478.2340035718753</v>
      </c>
      <c r="AC313" s="20">
        <f t="shared" si="17"/>
        <v>790416.48551630799</v>
      </c>
    </row>
    <row r="314" spans="2:29" x14ac:dyDescent="0.25">
      <c r="B314" s="9">
        <v>310</v>
      </c>
      <c r="C314" s="9">
        <f t="shared" si="18"/>
        <v>48</v>
      </c>
      <c r="D314" s="9">
        <f t="shared" si="19"/>
        <v>10</v>
      </c>
      <c r="E314" s="20">
        <f>E302*(1+VLookups!$C$8)</f>
        <v>20222.716070338043</v>
      </c>
      <c r="F314" s="20">
        <f>-E314*VLookups!$C$10*2</f>
        <v>-1213.3629642202825</v>
      </c>
      <c r="G314" s="19">
        <v>0</v>
      </c>
      <c r="H314" s="20">
        <f>(-VLookups!$C$13)*(E314+F314/2)</f>
        <v>-5708.2660651743208</v>
      </c>
      <c r="I314" s="19">
        <v>0</v>
      </c>
      <c r="J314" s="19">
        <v>0</v>
      </c>
      <c r="K314" s="19">
        <v>0</v>
      </c>
      <c r="L314" s="19">
        <v>0</v>
      </c>
      <c r="M314" s="19">
        <v>0</v>
      </c>
      <c r="N314" s="20" t="s">
        <v>36</v>
      </c>
      <c r="O314" s="19">
        <v>0</v>
      </c>
      <c r="P314" s="20">
        <f>P313-VLookups!$C$42</f>
        <v>-203.5</v>
      </c>
      <c r="Q314" s="22">
        <v>70</v>
      </c>
      <c r="R314" s="19">
        <v>0</v>
      </c>
      <c r="S314" s="20">
        <f>VLookups!$C$50</f>
        <v>-3580.614715990946</v>
      </c>
      <c r="T314" s="19">
        <v>0</v>
      </c>
      <c r="U314" s="9">
        <v>166</v>
      </c>
      <c r="V314" s="21">
        <f>V313-VLookups!$C$54</f>
        <v>-2050</v>
      </c>
      <c r="W314" s="21">
        <f>-VLookups!$C$60</f>
        <v>-300</v>
      </c>
      <c r="X314" s="21">
        <f>-[1]VLookups!$C$62</f>
        <v>-150</v>
      </c>
      <c r="Y314" s="20">
        <f>Y313*(1+VLookups!$C$57/12)</f>
        <v>-344.01160989588283</v>
      </c>
      <c r="Z314" s="20">
        <f>-E314*VLookups!$J$3</f>
        <v>-808.90864281352174</v>
      </c>
      <c r="AA314" s="19">
        <v>0</v>
      </c>
      <c r="AB314" s="20">
        <f t="shared" si="16"/>
        <v>6470.7335543532336</v>
      </c>
      <c r="AC314" s="20">
        <f t="shared" si="17"/>
        <v>798204.57987985516</v>
      </c>
    </row>
    <row r="315" spans="2:29" x14ac:dyDescent="0.25">
      <c r="B315" s="9">
        <v>311</v>
      </c>
      <c r="C315" s="9">
        <f t="shared" si="18"/>
        <v>48</v>
      </c>
      <c r="D315" s="9">
        <f t="shared" si="19"/>
        <v>11</v>
      </c>
      <c r="E315" s="20">
        <f>E303*(1+VLookups!$C$8)</f>
        <v>20222.716070338043</v>
      </c>
      <c r="F315" s="20">
        <f>-E315*VLookups!$C$10*2</f>
        <v>-1213.3629642202825</v>
      </c>
      <c r="G315" s="19">
        <v>0</v>
      </c>
      <c r="H315" s="20">
        <f>(-VLookups!$C$13)*(E315+F315/2)</f>
        <v>-5708.2660651743208</v>
      </c>
      <c r="I315" s="19">
        <v>0</v>
      </c>
      <c r="J315" s="19">
        <v>0</v>
      </c>
      <c r="K315" s="19">
        <v>0</v>
      </c>
      <c r="L315" s="19">
        <v>0</v>
      </c>
      <c r="M315" s="19">
        <v>0</v>
      </c>
      <c r="N315" s="20" t="s">
        <v>36</v>
      </c>
      <c r="O315" s="19">
        <v>0</v>
      </c>
      <c r="P315" s="20">
        <f>P314-VLookups!$C$42</f>
        <v>-205</v>
      </c>
      <c r="Q315" s="22">
        <v>71</v>
      </c>
      <c r="R315" s="19">
        <v>0</v>
      </c>
      <c r="S315" s="20">
        <f>VLookups!$C$50</f>
        <v>-3580.614715990946</v>
      </c>
      <c r="T315" s="19">
        <v>0</v>
      </c>
      <c r="U315" s="9">
        <v>167</v>
      </c>
      <c r="V315" s="21">
        <f>V314-VLookups!$C$54</f>
        <v>-2055</v>
      </c>
      <c r="W315" s="21">
        <f>-VLookups!$C$60</f>
        <v>-300</v>
      </c>
      <c r="X315" s="21">
        <f>-[1]VLookups!$C$62</f>
        <v>-150</v>
      </c>
      <c r="Y315" s="20">
        <f>Y314*(1+VLookups!$C$57/12)</f>
        <v>-345.0149770914125</v>
      </c>
      <c r="Z315" s="20">
        <f>-E315*VLookups!$J$3</f>
        <v>-808.90864281352174</v>
      </c>
      <c r="AA315" s="19">
        <v>0</v>
      </c>
      <c r="AB315" s="20">
        <f t="shared" si="16"/>
        <v>6463.2301871577038</v>
      </c>
      <c r="AC315" s="20">
        <f t="shared" si="17"/>
        <v>805998.15103347937</v>
      </c>
    </row>
    <row r="316" spans="2:29" x14ac:dyDescent="0.25">
      <c r="B316" s="9">
        <v>312</v>
      </c>
      <c r="C316" s="9">
        <f t="shared" si="18"/>
        <v>49</v>
      </c>
      <c r="D316" s="9">
        <f t="shared" si="19"/>
        <v>0</v>
      </c>
      <c r="E316" s="20">
        <f>E304*(1+VLookups!$C$8)</f>
        <v>20930.511132799875</v>
      </c>
      <c r="F316" s="20">
        <f>-E316*VLookups!$C$10*2</f>
        <v>-1255.8306679679924</v>
      </c>
      <c r="G316" s="19">
        <v>0</v>
      </c>
      <c r="H316" s="20">
        <f>(-VLookups!$C$13)*(E316+F316/2)</f>
        <v>-5908.055377455421</v>
      </c>
      <c r="I316" s="19">
        <v>0</v>
      </c>
      <c r="J316" s="19">
        <v>0</v>
      </c>
      <c r="K316" s="19">
        <v>0</v>
      </c>
      <c r="L316" s="19">
        <v>0</v>
      </c>
      <c r="M316" s="19">
        <v>0</v>
      </c>
      <c r="N316" s="20" t="s">
        <v>36</v>
      </c>
      <c r="O316" s="19">
        <v>0</v>
      </c>
      <c r="P316" s="20">
        <f>P315-VLookups!$C$42</f>
        <v>-206.5</v>
      </c>
      <c r="Q316" s="22">
        <v>72</v>
      </c>
      <c r="R316" s="19">
        <v>0</v>
      </c>
      <c r="S316" s="20">
        <f>VLookups!$C$50</f>
        <v>-3580.614715990946</v>
      </c>
      <c r="T316" s="19">
        <v>0</v>
      </c>
      <c r="U316" s="9">
        <v>168</v>
      </c>
      <c r="V316" s="21">
        <f>V315-VLookups!$C$54</f>
        <v>-2060</v>
      </c>
      <c r="W316" s="21">
        <f>-VLookups!$C$60</f>
        <v>-300</v>
      </c>
      <c r="X316" s="21">
        <f>-[1]VLookups!$C$62</f>
        <v>-150</v>
      </c>
      <c r="Y316" s="20">
        <f>Y315*(1+VLookups!$C$57/12)</f>
        <v>-346.02127077459579</v>
      </c>
      <c r="Z316" s="20">
        <f>-E316*VLookups!$J$3</f>
        <v>-837.22044531199504</v>
      </c>
      <c r="AA316" s="19">
        <v>0</v>
      </c>
      <c r="AB316" s="20">
        <f t="shared" si="16"/>
        <v>6914.1839892829203</v>
      </c>
      <c r="AC316" s="20">
        <f t="shared" si="17"/>
        <v>814255.66527448478</v>
      </c>
    </row>
    <row r="317" spans="2:29" x14ac:dyDescent="0.25">
      <c r="B317" s="9">
        <v>313</v>
      </c>
      <c r="C317" s="9">
        <f t="shared" si="18"/>
        <v>49</v>
      </c>
      <c r="D317" s="9">
        <f t="shared" si="19"/>
        <v>1</v>
      </c>
      <c r="E317" s="20">
        <f>E305*(1+VLookups!$C$8)</f>
        <v>20930.511132799875</v>
      </c>
      <c r="F317" s="20">
        <f>-E317*VLookups!$C$10*2</f>
        <v>-1255.8306679679924</v>
      </c>
      <c r="G317" s="19">
        <v>0</v>
      </c>
      <c r="H317" s="20">
        <f>(-VLookups!$C$13)*(E317+F317/2)</f>
        <v>-5908.055377455421</v>
      </c>
      <c r="I317" s="19">
        <v>0</v>
      </c>
      <c r="J317" s="19">
        <v>0</v>
      </c>
      <c r="K317" s="19">
        <v>0</v>
      </c>
      <c r="L317" s="19">
        <v>0</v>
      </c>
      <c r="M317" s="19">
        <v>0</v>
      </c>
      <c r="N317" s="20" t="s">
        <v>36</v>
      </c>
      <c r="O317" s="19">
        <v>0</v>
      </c>
      <c r="P317" s="20">
        <f>P316-VLookups!$C$42</f>
        <v>-208</v>
      </c>
      <c r="Q317" s="22">
        <v>73</v>
      </c>
      <c r="R317" s="19">
        <v>0</v>
      </c>
      <c r="S317" s="20">
        <f>VLookups!$C$50</f>
        <v>-3580.614715990946</v>
      </c>
      <c r="T317" s="19">
        <v>0</v>
      </c>
      <c r="U317" s="9">
        <v>169</v>
      </c>
      <c r="V317" s="21">
        <f>V316-VLookups!$C$54</f>
        <v>-2065</v>
      </c>
      <c r="W317" s="21">
        <f>-VLookups!$C$60</f>
        <v>-300</v>
      </c>
      <c r="X317" s="21">
        <f>-[1]VLookups!$C$62</f>
        <v>-150</v>
      </c>
      <c r="Y317" s="20">
        <f>Y316*(1+VLookups!$C$57/12)</f>
        <v>-347.03049948102171</v>
      </c>
      <c r="Z317" s="20">
        <f>-E317*VLookups!$J$3</f>
        <v>-837.22044531199504</v>
      </c>
      <c r="AA317" s="19">
        <v>0</v>
      </c>
      <c r="AB317" s="20">
        <f t="shared" si="16"/>
        <v>6906.6747605764949</v>
      </c>
      <c r="AC317" s="20">
        <f t="shared" si="17"/>
        <v>822519.43281051877</v>
      </c>
    </row>
    <row r="318" spans="2:29" x14ac:dyDescent="0.25">
      <c r="B318" s="9">
        <v>314</v>
      </c>
      <c r="C318" s="9">
        <f t="shared" si="18"/>
        <v>49</v>
      </c>
      <c r="D318" s="9">
        <f t="shared" si="19"/>
        <v>2</v>
      </c>
      <c r="E318" s="20">
        <f>E306*(1+VLookups!$C$8)</f>
        <v>20930.511132799875</v>
      </c>
      <c r="F318" s="20">
        <f>-E318*VLookups!$C$10*2</f>
        <v>-1255.8306679679924</v>
      </c>
      <c r="G318" s="19">
        <v>0</v>
      </c>
      <c r="H318" s="20">
        <f>(-VLookups!$C$13)*(E318+F318/2)</f>
        <v>-5908.055377455421</v>
      </c>
      <c r="I318" s="19">
        <v>0</v>
      </c>
      <c r="J318" s="19">
        <v>0</v>
      </c>
      <c r="K318" s="19">
        <v>0</v>
      </c>
      <c r="L318" s="19">
        <v>0</v>
      </c>
      <c r="M318" s="19">
        <v>0</v>
      </c>
      <c r="N318" s="20" t="s">
        <v>36</v>
      </c>
      <c r="O318" s="19">
        <v>0</v>
      </c>
      <c r="P318" s="20">
        <f>P317-VLookups!$C$42</f>
        <v>-209.5</v>
      </c>
      <c r="Q318" s="22">
        <v>74</v>
      </c>
      <c r="R318" s="19">
        <v>0</v>
      </c>
      <c r="S318" s="20">
        <f>VLookups!$C$50</f>
        <v>-3580.614715990946</v>
      </c>
      <c r="T318" s="19">
        <v>0</v>
      </c>
      <c r="U318" s="9">
        <v>170</v>
      </c>
      <c r="V318" s="21">
        <f>V317-VLookups!$C$54</f>
        <v>-2070</v>
      </c>
      <c r="W318" s="21">
        <f>-VLookups!$C$60</f>
        <v>-300</v>
      </c>
      <c r="X318" s="21">
        <f>-[1]VLookups!$C$62</f>
        <v>-150</v>
      </c>
      <c r="Y318" s="20">
        <f>Y317*(1+VLookups!$C$57/12)</f>
        <v>-348.0426717711747</v>
      </c>
      <c r="Z318" s="20">
        <f>-E318*VLookups!$J$3</f>
        <v>-837.22044531199504</v>
      </c>
      <c r="AA318" s="19">
        <v>0</v>
      </c>
      <c r="AB318" s="20">
        <f t="shared" si="16"/>
        <v>6899.1625882863418</v>
      </c>
      <c r="AC318" s="20">
        <f t="shared" si="17"/>
        <v>830789.46112015599</v>
      </c>
    </row>
    <row r="319" spans="2:29" x14ac:dyDescent="0.25">
      <c r="B319" s="9">
        <v>315</v>
      </c>
      <c r="C319" s="9">
        <f t="shared" si="18"/>
        <v>49</v>
      </c>
      <c r="D319" s="9">
        <f t="shared" si="19"/>
        <v>3</v>
      </c>
      <c r="E319" s="20">
        <f>E307*(1+VLookups!$C$8)</f>
        <v>20930.511132799875</v>
      </c>
      <c r="F319" s="20">
        <f>-E319*VLookups!$C$10*2</f>
        <v>-1255.8306679679924</v>
      </c>
      <c r="G319" s="19">
        <v>0</v>
      </c>
      <c r="H319" s="20">
        <f>(-VLookups!$C$13)*(E319+F319/2)</f>
        <v>-5908.055377455421</v>
      </c>
      <c r="I319" s="19">
        <v>0</v>
      </c>
      <c r="J319" s="19">
        <v>0</v>
      </c>
      <c r="K319" s="19">
        <v>0</v>
      </c>
      <c r="L319" s="19">
        <v>0</v>
      </c>
      <c r="M319" s="19">
        <v>0</v>
      </c>
      <c r="N319" s="20" t="s">
        <v>36</v>
      </c>
      <c r="O319" s="19">
        <v>0</v>
      </c>
      <c r="P319" s="20">
        <f>P318-VLookups!$C$42</f>
        <v>-211</v>
      </c>
      <c r="Q319" s="22">
        <v>75</v>
      </c>
      <c r="R319" s="19">
        <v>0</v>
      </c>
      <c r="S319" s="20">
        <f>VLookups!$C$50</f>
        <v>-3580.614715990946</v>
      </c>
      <c r="T319" s="19">
        <v>0</v>
      </c>
      <c r="U319" s="9">
        <v>171</v>
      </c>
      <c r="V319" s="21">
        <f>V318-VLookups!$C$54</f>
        <v>-2075</v>
      </c>
      <c r="W319" s="21">
        <f>-VLookups!$C$60</f>
        <v>-300</v>
      </c>
      <c r="X319" s="21">
        <f>-[1]VLookups!$C$62</f>
        <v>-150</v>
      </c>
      <c r="Y319" s="20">
        <f>Y318*(1+VLookups!$C$57/12)</f>
        <v>-349.05779623050728</v>
      </c>
      <c r="Z319" s="20">
        <f>-E319*VLookups!$J$3</f>
        <v>-837.22044531199504</v>
      </c>
      <c r="AA319" s="19">
        <v>0</v>
      </c>
      <c r="AB319" s="20">
        <f t="shared" si="16"/>
        <v>6891.6474638270092</v>
      </c>
      <c r="AC319" s="20">
        <f t="shared" si="17"/>
        <v>839065.75768585003</v>
      </c>
    </row>
    <row r="320" spans="2:29" x14ac:dyDescent="0.25">
      <c r="B320" s="9">
        <v>316</v>
      </c>
      <c r="C320" s="9">
        <f t="shared" si="18"/>
        <v>49</v>
      </c>
      <c r="D320" s="9">
        <f t="shared" si="19"/>
        <v>4</v>
      </c>
      <c r="E320" s="20">
        <f>E308*(1+VLookups!$C$8)</f>
        <v>20930.511132799875</v>
      </c>
      <c r="F320" s="20">
        <f>-E320*VLookups!$C$10*2</f>
        <v>-1255.8306679679924</v>
      </c>
      <c r="G320" s="19">
        <v>0</v>
      </c>
      <c r="H320" s="20">
        <f>(-VLookups!$C$13)*(E320+F320/2)</f>
        <v>-5908.055377455421</v>
      </c>
      <c r="I320" s="19">
        <v>0</v>
      </c>
      <c r="J320" s="19">
        <v>0</v>
      </c>
      <c r="K320" s="19">
        <v>0</v>
      </c>
      <c r="L320" s="19">
        <v>0</v>
      </c>
      <c r="M320" s="19">
        <v>0</v>
      </c>
      <c r="N320" s="20" t="s">
        <v>36</v>
      </c>
      <c r="O320" s="19">
        <v>0</v>
      </c>
      <c r="P320" s="20">
        <f>P319-VLookups!$C$42</f>
        <v>-212.5</v>
      </c>
      <c r="Q320" s="22">
        <v>76</v>
      </c>
      <c r="R320" s="19">
        <v>0</v>
      </c>
      <c r="S320" s="20">
        <f>VLookups!$C$50</f>
        <v>-3580.614715990946</v>
      </c>
      <c r="T320" s="19">
        <v>0</v>
      </c>
      <c r="U320" s="9">
        <v>172</v>
      </c>
      <c r="V320" s="21">
        <f>V319-VLookups!$C$54</f>
        <v>-2080</v>
      </c>
      <c r="W320" s="21">
        <f>-VLookups!$C$60</f>
        <v>-300</v>
      </c>
      <c r="X320" s="21">
        <f>-[1]VLookups!$C$62</f>
        <v>-150</v>
      </c>
      <c r="Y320" s="20">
        <f>Y319*(1+VLookups!$C$57/12)</f>
        <v>-350.07588146951292</v>
      </c>
      <c r="Z320" s="20">
        <f>-E320*VLookups!$J$3</f>
        <v>-837.22044531199504</v>
      </c>
      <c r="AA320" s="19">
        <v>0</v>
      </c>
      <c r="AB320" s="20">
        <f t="shared" si="16"/>
        <v>6884.1293785880034</v>
      </c>
      <c r="AC320" s="20">
        <f t="shared" si="17"/>
        <v>847348.32999391458</v>
      </c>
    </row>
    <row r="321" spans="2:29" x14ac:dyDescent="0.25">
      <c r="B321" s="9">
        <v>317</v>
      </c>
      <c r="C321" s="9">
        <f t="shared" si="18"/>
        <v>49</v>
      </c>
      <c r="D321" s="9">
        <f t="shared" si="19"/>
        <v>5</v>
      </c>
      <c r="E321" s="20">
        <f>E309*(1+VLookups!$C$8)</f>
        <v>20930.511132799875</v>
      </c>
      <c r="F321" s="20">
        <f>-E321*VLookups!$C$10*2</f>
        <v>-1255.8306679679924</v>
      </c>
      <c r="G321" s="19">
        <v>0</v>
      </c>
      <c r="H321" s="20">
        <f>(-VLookups!$C$13)*(E321+F321/2)</f>
        <v>-5908.055377455421</v>
      </c>
      <c r="I321" s="19">
        <v>0</v>
      </c>
      <c r="J321" s="19">
        <v>0</v>
      </c>
      <c r="K321" s="19">
        <v>0</v>
      </c>
      <c r="L321" s="19">
        <v>0</v>
      </c>
      <c r="M321" s="19">
        <v>0</v>
      </c>
      <c r="N321" s="20" t="s">
        <v>36</v>
      </c>
      <c r="O321" s="19">
        <v>0</v>
      </c>
      <c r="P321" s="20">
        <f>P320-VLookups!$C$42</f>
        <v>-214</v>
      </c>
      <c r="Q321" s="22">
        <v>77</v>
      </c>
      <c r="R321" s="19">
        <v>0</v>
      </c>
      <c r="S321" s="20">
        <f>VLookups!$C$50</f>
        <v>-3580.614715990946</v>
      </c>
      <c r="T321" s="19">
        <v>0</v>
      </c>
      <c r="U321" s="9">
        <v>173</v>
      </c>
      <c r="V321" s="21">
        <f>V320-VLookups!$C$54</f>
        <v>-2085</v>
      </c>
      <c r="W321" s="21">
        <f>-VLookups!$C$60</f>
        <v>-300</v>
      </c>
      <c r="X321" s="21">
        <f>-[1]VLookups!$C$62</f>
        <v>-150</v>
      </c>
      <c r="Y321" s="20">
        <f>Y320*(1+VLookups!$C$57/12)</f>
        <v>-351.09693612379903</v>
      </c>
      <c r="Z321" s="20">
        <f>-E321*VLookups!$J$3</f>
        <v>-837.22044531199504</v>
      </c>
      <c r="AA321" s="19">
        <v>0</v>
      </c>
      <c r="AB321" s="20">
        <f t="shared" si="16"/>
        <v>6876.6083239337167</v>
      </c>
      <c r="AC321" s="20">
        <f t="shared" si="17"/>
        <v>855637.18553450482</v>
      </c>
    </row>
    <row r="322" spans="2:29" x14ac:dyDescent="0.25">
      <c r="B322" s="9">
        <v>318</v>
      </c>
      <c r="C322" s="9">
        <f t="shared" si="18"/>
        <v>49</v>
      </c>
      <c r="D322" s="9">
        <f t="shared" si="19"/>
        <v>6</v>
      </c>
      <c r="E322" s="20">
        <f>E310*(1+VLookups!$C$8)</f>
        <v>20930.511132799875</v>
      </c>
      <c r="F322" s="20">
        <f>-E322*VLookups!$C$10*2</f>
        <v>-1255.8306679679924</v>
      </c>
      <c r="G322" s="19">
        <v>0</v>
      </c>
      <c r="H322" s="20">
        <f>(-VLookups!$C$13)*(E322+F322/2)</f>
        <v>-5908.055377455421</v>
      </c>
      <c r="I322" s="19">
        <v>0</v>
      </c>
      <c r="J322" s="19">
        <v>0</v>
      </c>
      <c r="K322" s="19">
        <v>0</v>
      </c>
      <c r="L322" s="19">
        <v>0</v>
      </c>
      <c r="M322" s="19">
        <v>0</v>
      </c>
      <c r="N322" s="20" t="s">
        <v>36</v>
      </c>
      <c r="O322" s="19">
        <v>0</v>
      </c>
      <c r="P322" s="20">
        <f>P321-VLookups!$C$42</f>
        <v>-215.5</v>
      </c>
      <c r="Q322" s="22">
        <v>78</v>
      </c>
      <c r="R322" s="19">
        <v>0</v>
      </c>
      <c r="S322" s="20">
        <f>VLookups!$C$50</f>
        <v>-3580.614715990946</v>
      </c>
      <c r="T322" s="19">
        <v>0</v>
      </c>
      <c r="U322" s="9">
        <v>174</v>
      </c>
      <c r="V322" s="21">
        <f>V321-VLookups!$C$54</f>
        <v>-2090</v>
      </c>
      <c r="W322" s="21">
        <f>-VLookups!$C$60</f>
        <v>-300</v>
      </c>
      <c r="X322" s="21">
        <f>-[1]VLookups!$C$62</f>
        <v>-150</v>
      </c>
      <c r="Y322" s="20">
        <f>Y321*(1+VLookups!$C$57/12)</f>
        <v>-352.12096885416008</v>
      </c>
      <c r="Z322" s="20">
        <f>-E322*VLookups!$J$3</f>
        <v>-837.22044531199504</v>
      </c>
      <c r="AA322" s="19">
        <v>0</v>
      </c>
      <c r="AB322" s="20">
        <f t="shared" si="16"/>
        <v>6869.0842912033559</v>
      </c>
      <c r="AC322" s="20">
        <f t="shared" si="17"/>
        <v>863932.33180159912</v>
      </c>
    </row>
    <row r="323" spans="2:29" x14ac:dyDescent="0.25">
      <c r="B323" s="9">
        <v>319</v>
      </c>
      <c r="C323" s="9">
        <f t="shared" si="18"/>
        <v>49</v>
      </c>
      <c r="D323" s="9">
        <f t="shared" si="19"/>
        <v>7</v>
      </c>
      <c r="E323" s="20">
        <f>E311*(1+VLookups!$C$8)</f>
        <v>20930.511132799875</v>
      </c>
      <c r="F323" s="20">
        <f>-E323*VLookups!$C$10*2</f>
        <v>-1255.8306679679924</v>
      </c>
      <c r="G323" s="19">
        <v>0</v>
      </c>
      <c r="H323" s="20">
        <f>(-VLookups!$C$13)*(E323+F323/2)</f>
        <v>-5908.055377455421</v>
      </c>
      <c r="I323" s="19">
        <v>0</v>
      </c>
      <c r="J323" s="19">
        <v>0</v>
      </c>
      <c r="K323" s="19">
        <v>0</v>
      </c>
      <c r="L323" s="19">
        <v>0</v>
      </c>
      <c r="M323" s="19">
        <v>0</v>
      </c>
      <c r="N323" s="20" t="s">
        <v>36</v>
      </c>
      <c r="O323" s="19">
        <v>0</v>
      </c>
      <c r="P323" s="20">
        <f>P322-VLookups!$C$42</f>
        <v>-217</v>
      </c>
      <c r="Q323" s="22">
        <v>79</v>
      </c>
      <c r="R323" s="19">
        <v>0</v>
      </c>
      <c r="S323" s="20">
        <f>VLookups!$C$50</f>
        <v>-3580.614715990946</v>
      </c>
      <c r="T323" s="19">
        <v>0</v>
      </c>
      <c r="U323" s="9">
        <v>175</v>
      </c>
      <c r="V323" s="21">
        <f>V322-VLookups!$C$54</f>
        <v>-2095</v>
      </c>
      <c r="W323" s="21">
        <f>-VLookups!$C$60</f>
        <v>-300</v>
      </c>
      <c r="X323" s="21">
        <f>-[1]VLookups!$C$62</f>
        <v>-150</v>
      </c>
      <c r="Y323" s="20">
        <f>Y322*(1+VLookups!$C$57/12)</f>
        <v>-353.1479883466514</v>
      </c>
      <c r="Z323" s="20">
        <f>-E323*VLookups!$J$3</f>
        <v>-837.22044531199504</v>
      </c>
      <c r="AA323" s="19">
        <v>0</v>
      </c>
      <c r="AB323" s="20">
        <f t="shared" si="16"/>
        <v>6861.5572717108644</v>
      </c>
      <c r="AC323" s="20">
        <f t="shared" si="17"/>
        <v>872233.77629297937</v>
      </c>
    </row>
    <row r="324" spans="2:29" x14ac:dyDescent="0.25">
      <c r="B324" s="9">
        <v>320</v>
      </c>
      <c r="C324" s="9">
        <f t="shared" si="18"/>
        <v>49</v>
      </c>
      <c r="D324" s="9">
        <f t="shared" si="19"/>
        <v>8</v>
      </c>
      <c r="E324" s="20">
        <f>E312*(1+VLookups!$C$8)</f>
        <v>20930.511132799875</v>
      </c>
      <c r="F324" s="20">
        <f>-E324*VLookups!$C$10*2</f>
        <v>-1255.8306679679924</v>
      </c>
      <c r="G324" s="19">
        <v>0</v>
      </c>
      <c r="H324" s="20">
        <f>(-VLookups!$C$13)*(E324+F324/2)</f>
        <v>-5908.055377455421</v>
      </c>
      <c r="I324" s="19">
        <v>0</v>
      </c>
      <c r="J324" s="19">
        <v>0</v>
      </c>
      <c r="K324" s="19">
        <v>0</v>
      </c>
      <c r="L324" s="19">
        <v>0</v>
      </c>
      <c r="M324" s="19">
        <v>0</v>
      </c>
      <c r="N324" s="20" t="s">
        <v>36</v>
      </c>
      <c r="O324" s="19">
        <v>0</v>
      </c>
      <c r="P324" s="20">
        <f>P323-VLookups!$C$42</f>
        <v>-218.5</v>
      </c>
      <c r="Q324" s="22">
        <v>80</v>
      </c>
      <c r="R324" s="19">
        <v>0</v>
      </c>
      <c r="S324" s="20">
        <f>VLookups!$C$50</f>
        <v>-3580.614715990946</v>
      </c>
      <c r="T324" s="19">
        <v>0</v>
      </c>
      <c r="U324" s="9">
        <v>176</v>
      </c>
      <c r="V324" s="21">
        <f>V323-VLookups!$C$54</f>
        <v>-2100</v>
      </c>
      <c r="W324" s="21">
        <f>-VLookups!$C$60</f>
        <v>-300</v>
      </c>
      <c r="X324" s="21">
        <f>-[1]VLookups!$C$62</f>
        <v>-150</v>
      </c>
      <c r="Y324" s="20">
        <f>Y323*(1+VLookups!$C$57/12)</f>
        <v>-354.1780033126625</v>
      </c>
      <c r="Z324" s="20">
        <f>-E324*VLookups!$J$3</f>
        <v>-837.22044531199504</v>
      </c>
      <c r="AA324" s="19">
        <v>0</v>
      </c>
      <c r="AB324" s="20">
        <f t="shared" si="16"/>
        <v>6854.0272567448537</v>
      </c>
      <c r="AC324" s="20">
        <f t="shared" si="17"/>
        <v>880541.52651021245</v>
      </c>
    </row>
    <row r="325" spans="2:29" x14ac:dyDescent="0.25">
      <c r="B325" s="9">
        <v>321</v>
      </c>
      <c r="C325" s="9">
        <f t="shared" si="18"/>
        <v>49</v>
      </c>
      <c r="D325" s="9">
        <f t="shared" si="19"/>
        <v>9</v>
      </c>
      <c r="E325" s="20">
        <f>E313*(1+VLookups!$C$8)</f>
        <v>20930.511132799875</v>
      </c>
      <c r="F325" s="20">
        <f>-E325*VLookups!$C$10*2</f>
        <v>-1255.8306679679924</v>
      </c>
      <c r="G325" s="19">
        <v>0</v>
      </c>
      <c r="H325" s="20">
        <f>(-VLookups!$C$13)*(E325+F325/2)</f>
        <v>-5908.055377455421</v>
      </c>
      <c r="I325" s="19">
        <v>0</v>
      </c>
      <c r="J325" s="19">
        <v>0</v>
      </c>
      <c r="K325" s="19">
        <v>0</v>
      </c>
      <c r="L325" s="19">
        <v>0</v>
      </c>
      <c r="M325" s="19">
        <v>0</v>
      </c>
      <c r="N325" s="20" t="s">
        <v>36</v>
      </c>
      <c r="O325" s="19">
        <v>0</v>
      </c>
      <c r="P325" s="20">
        <f>P324-VLookups!$C$42</f>
        <v>-220</v>
      </c>
      <c r="Q325" s="22">
        <v>81</v>
      </c>
      <c r="R325" s="19">
        <v>0</v>
      </c>
      <c r="S325" s="20">
        <f>VLookups!$C$50</f>
        <v>-3580.614715990946</v>
      </c>
      <c r="T325" s="19">
        <v>0</v>
      </c>
      <c r="U325" s="9">
        <v>177</v>
      </c>
      <c r="V325" s="21">
        <f>V324-VLookups!$C$54</f>
        <v>-2105</v>
      </c>
      <c r="W325" s="21">
        <f>-VLookups!$C$60</f>
        <v>-300</v>
      </c>
      <c r="X325" s="21">
        <f>-[1]VLookups!$C$62</f>
        <v>-150</v>
      </c>
      <c r="Y325" s="20">
        <f>Y324*(1+VLookups!$C$57/12)</f>
        <v>-355.21102248899109</v>
      </c>
      <c r="Z325" s="20">
        <f>-E325*VLookups!$J$3</f>
        <v>-837.22044531199504</v>
      </c>
      <c r="AA325" s="19">
        <v>0</v>
      </c>
      <c r="AB325" s="20">
        <f t="shared" ref="AB325:AB388" si="20">SUM(E325,F325/2,H325,I325,K325,L325,M325,O325,P325,R325,S325,T325,V325,W325,X325,Y325,G325,J325,Z325,AA325)</f>
        <v>6846.494237568525</v>
      </c>
      <c r="AC325" s="20">
        <f t="shared" si="17"/>
        <v>888855.58995863143</v>
      </c>
    </row>
    <row r="326" spans="2:29" x14ac:dyDescent="0.25">
      <c r="B326" s="9">
        <v>322</v>
      </c>
      <c r="C326" s="9">
        <f t="shared" si="18"/>
        <v>49</v>
      </c>
      <c r="D326" s="9">
        <f t="shared" si="19"/>
        <v>10</v>
      </c>
      <c r="E326" s="20">
        <f>E314*(1+VLookups!$C$8)</f>
        <v>20930.511132799875</v>
      </c>
      <c r="F326" s="20">
        <f>-E326*VLookups!$C$10*2</f>
        <v>-1255.8306679679924</v>
      </c>
      <c r="G326" s="19">
        <v>0</v>
      </c>
      <c r="H326" s="20">
        <f>(-VLookups!$C$13)*(E326+F326/2)</f>
        <v>-5908.055377455421</v>
      </c>
      <c r="I326" s="19">
        <v>0</v>
      </c>
      <c r="J326" s="19">
        <v>0</v>
      </c>
      <c r="K326" s="19">
        <v>0</v>
      </c>
      <c r="L326" s="19">
        <v>0</v>
      </c>
      <c r="M326" s="19">
        <v>0</v>
      </c>
      <c r="N326" s="20" t="s">
        <v>36</v>
      </c>
      <c r="O326" s="19">
        <v>0</v>
      </c>
      <c r="P326" s="20">
        <f>P325-VLookups!$C$42</f>
        <v>-221.5</v>
      </c>
      <c r="Q326" s="22">
        <v>82</v>
      </c>
      <c r="R326" s="19">
        <v>0</v>
      </c>
      <c r="S326" s="20">
        <f>VLookups!$C$50</f>
        <v>-3580.614715990946</v>
      </c>
      <c r="T326" s="19">
        <v>0</v>
      </c>
      <c r="U326" s="9">
        <v>178</v>
      </c>
      <c r="V326" s="21">
        <f>V325-VLookups!$C$54</f>
        <v>-2110</v>
      </c>
      <c r="W326" s="21">
        <f>-VLookups!$C$60</f>
        <v>-300</v>
      </c>
      <c r="X326" s="21">
        <f>-[1]VLookups!$C$62</f>
        <v>-150</v>
      </c>
      <c r="Y326" s="20">
        <f>Y325*(1+VLookups!$C$57/12)</f>
        <v>-356.2470546379173</v>
      </c>
      <c r="Z326" s="20">
        <f>-E326*VLookups!$J$3</f>
        <v>-837.22044531199504</v>
      </c>
      <c r="AA326" s="19">
        <v>0</v>
      </c>
      <c r="AB326" s="20">
        <f t="shared" si="20"/>
        <v>6838.9582054195989</v>
      </c>
      <c r="AC326" s="20">
        <f t="shared" ref="AC326:AC389" si="21">AB326+AC325*(1+$AC$2/12)</f>
        <v>897175.97414731549</v>
      </c>
    </row>
    <row r="327" spans="2:29" x14ac:dyDescent="0.25">
      <c r="B327" s="9">
        <v>323</v>
      </c>
      <c r="C327" s="9">
        <f t="shared" si="18"/>
        <v>49</v>
      </c>
      <c r="D327" s="9">
        <f t="shared" si="19"/>
        <v>11</v>
      </c>
      <c r="E327" s="20">
        <f>E315*(1+VLookups!$C$8)</f>
        <v>20930.511132799875</v>
      </c>
      <c r="F327" s="20">
        <f>-E327*VLookups!$C$10*2</f>
        <v>-1255.8306679679924</v>
      </c>
      <c r="G327" s="19">
        <v>0</v>
      </c>
      <c r="H327" s="20">
        <f>(-VLookups!$C$13)*(E327+F327/2)</f>
        <v>-5908.055377455421</v>
      </c>
      <c r="I327" s="19">
        <v>0</v>
      </c>
      <c r="J327" s="19">
        <v>0</v>
      </c>
      <c r="K327" s="19">
        <v>0</v>
      </c>
      <c r="L327" s="19">
        <v>0</v>
      </c>
      <c r="M327" s="19">
        <v>0</v>
      </c>
      <c r="N327" s="20" t="s">
        <v>36</v>
      </c>
      <c r="O327" s="19">
        <v>0</v>
      </c>
      <c r="P327" s="20">
        <f>P326-VLookups!$C$42</f>
        <v>-223</v>
      </c>
      <c r="Q327" s="22">
        <v>83</v>
      </c>
      <c r="R327" s="19">
        <v>0</v>
      </c>
      <c r="S327" s="20">
        <f>VLookups!$C$50</f>
        <v>-3580.614715990946</v>
      </c>
      <c r="T327" s="19">
        <v>0</v>
      </c>
      <c r="U327" s="9">
        <v>179</v>
      </c>
      <c r="V327" s="21">
        <f>V326-VLookups!$C$54</f>
        <v>-2115</v>
      </c>
      <c r="W327" s="21">
        <f>-VLookups!$C$60</f>
        <v>-300</v>
      </c>
      <c r="X327" s="21">
        <f>-[1]VLookups!$C$62</f>
        <v>-150</v>
      </c>
      <c r="Y327" s="20">
        <f>Y326*(1+VLookups!$C$57/12)</f>
        <v>-357.28610854727788</v>
      </c>
      <c r="Z327" s="20">
        <f>-E327*VLookups!$J$3</f>
        <v>-837.22044531199504</v>
      </c>
      <c r="AA327" s="19">
        <v>0</v>
      </c>
      <c r="AB327" s="20">
        <f t="shared" si="20"/>
        <v>6831.4191515102384</v>
      </c>
      <c r="AC327" s="20">
        <f t="shared" si="21"/>
        <v>905502.68658907129</v>
      </c>
    </row>
    <row r="328" spans="2:29" x14ac:dyDescent="0.25">
      <c r="B328" s="9">
        <v>324</v>
      </c>
      <c r="C328" s="9">
        <f t="shared" si="18"/>
        <v>50</v>
      </c>
      <c r="D328" s="9">
        <f t="shared" si="19"/>
        <v>0</v>
      </c>
      <c r="E328" s="20">
        <f>E316*(1+VLookups!$C$8)</f>
        <v>21663.07902244787</v>
      </c>
      <c r="F328" s="20">
        <f>-E328*VLookups!$C$10*2</f>
        <v>-1299.7847413468721</v>
      </c>
      <c r="G328" s="19">
        <v>0</v>
      </c>
      <c r="H328" s="20">
        <f>(-VLookups!$C$13)*(E328+F328/2)</f>
        <v>-6114.8373156663611</v>
      </c>
      <c r="I328" s="19">
        <v>0</v>
      </c>
      <c r="J328" s="19">
        <v>0</v>
      </c>
      <c r="K328" s="19">
        <v>0</v>
      </c>
      <c r="L328" s="19">
        <v>0</v>
      </c>
      <c r="M328" s="19">
        <v>0</v>
      </c>
      <c r="N328" s="20" t="s">
        <v>36</v>
      </c>
      <c r="O328" s="19">
        <v>0</v>
      </c>
      <c r="P328" s="20">
        <f>P327-VLookups!$C$42</f>
        <v>-224.5</v>
      </c>
      <c r="Q328" s="22">
        <v>84</v>
      </c>
      <c r="R328" s="19">
        <v>0</v>
      </c>
      <c r="S328" s="20">
        <f>VLookups!$C$50</f>
        <v>-3580.614715990946</v>
      </c>
      <c r="T328" s="19">
        <v>0</v>
      </c>
      <c r="U328" s="9">
        <v>180</v>
      </c>
      <c r="V328" s="21">
        <f>V327-VLookups!$C$54</f>
        <v>-2120</v>
      </c>
      <c r="W328" s="21">
        <f>-VLookups!$C$60</f>
        <v>-300</v>
      </c>
      <c r="X328" s="21">
        <f>-[1]VLookups!$C$62</f>
        <v>-150</v>
      </c>
      <c r="Y328" s="20">
        <f>Y327*(1+VLookups!$C$57/12)</f>
        <v>-358.32819303054077</v>
      </c>
      <c r="Z328" s="20">
        <f>-E328*VLookups!$J$3</f>
        <v>-866.52316089791475</v>
      </c>
      <c r="AA328" s="19">
        <v>0</v>
      </c>
      <c r="AB328" s="20">
        <f t="shared" si="20"/>
        <v>7298.3832661886718</v>
      </c>
      <c r="AC328" s="20">
        <f t="shared" si="21"/>
        <v>914310.24099957512</v>
      </c>
    </row>
    <row r="329" spans="2:29" x14ac:dyDescent="0.25">
      <c r="B329" s="9">
        <v>325</v>
      </c>
      <c r="C329" s="9">
        <f t="shared" si="18"/>
        <v>50</v>
      </c>
      <c r="D329" s="9">
        <f t="shared" si="19"/>
        <v>1</v>
      </c>
      <c r="E329" s="20">
        <f>E317*(1+VLookups!$C$8)</f>
        <v>21663.07902244787</v>
      </c>
      <c r="F329" s="20">
        <f>-E329*VLookups!$C$10*2</f>
        <v>-1299.7847413468721</v>
      </c>
      <c r="G329" s="19">
        <v>0</v>
      </c>
      <c r="H329" s="20">
        <f>(-VLookups!$C$13)*(E329+F329/2)</f>
        <v>-6114.8373156663611</v>
      </c>
      <c r="I329" s="19">
        <v>0</v>
      </c>
      <c r="J329" s="19">
        <v>0</v>
      </c>
      <c r="K329" s="19">
        <v>0</v>
      </c>
      <c r="L329" s="19">
        <v>0</v>
      </c>
      <c r="M329" s="19">
        <v>0</v>
      </c>
      <c r="N329" s="20" t="s">
        <v>36</v>
      </c>
      <c r="O329" s="19">
        <v>0</v>
      </c>
      <c r="P329" s="20">
        <f>P328-VLookups!$C$42</f>
        <v>-226</v>
      </c>
      <c r="Q329" s="22">
        <v>85</v>
      </c>
      <c r="R329" s="19">
        <v>0</v>
      </c>
      <c r="S329" s="20">
        <f>VLookups!$C$50</f>
        <v>-3580.614715990946</v>
      </c>
      <c r="T329" s="19">
        <v>0</v>
      </c>
      <c r="U329" s="9">
        <v>181</v>
      </c>
      <c r="V329" s="21">
        <f>V328-VLookups!$C$54</f>
        <v>-2125</v>
      </c>
      <c r="W329" s="21">
        <f>-VLookups!$C$60</f>
        <v>-300</v>
      </c>
      <c r="X329" s="21">
        <f>-[1]VLookups!$C$62</f>
        <v>-150</v>
      </c>
      <c r="Y329" s="20">
        <f>Y328*(1+VLookups!$C$57/12)</f>
        <v>-359.37331692687985</v>
      </c>
      <c r="Z329" s="20">
        <f>-E329*VLookups!$J$3</f>
        <v>-866.52316089791475</v>
      </c>
      <c r="AA329" s="19">
        <v>0</v>
      </c>
      <c r="AB329" s="20">
        <f t="shared" si="20"/>
        <v>7290.838142292333</v>
      </c>
      <c r="AC329" s="20">
        <f t="shared" si="21"/>
        <v>923124.92954353348</v>
      </c>
    </row>
    <row r="330" spans="2:29" x14ac:dyDescent="0.25">
      <c r="B330" s="9">
        <v>326</v>
      </c>
      <c r="C330" s="9">
        <f t="shared" si="18"/>
        <v>50</v>
      </c>
      <c r="D330" s="9">
        <f t="shared" si="19"/>
        <v>2</v>
      </c>
      <c r="E330" s="20">
        <f>E318*(1+VLookups!$C$8)</f>
        <v>21663.07902244787</v>
      </c>
      <c r="F330" s="20">
        <f>-E330*VLookups!$C$10*2</f>
        <v>-1299.7847413468721</v>
      </c>
      <c r="G330" s="19">
        <v>0</v>
      </c>
      <c r="H330" s="20">
        <f>(-VLookups!$C$13)*(E330+F330/2)</f>
        <v>-6114.8373156663611</v>
      </c>
      <c r="I330" s="19">
        <v>0</v>
      </c>
      <c r="J330" s="19">
        <v>0</v>
      </c>
      <c r="K330" s="19">
        <v>0</v>
      </c>
      <c r="L330" s="19">
        <v>0</v>
      </c>
      <c r="M330" s="19">
        <v>0</v>
      </c>
      <c r="N330" s="20" t="s">
        <v>36</v>
      </c>
      <c r="O330" s="19">
        <v>0</v>
      </c>
      <c r="P330" s="20">
        <f>P329-VLookups!$C$42</f>
        <v>-227.5</v>
      </c>
      <c r="Q330" s="22">
        <v>86</v>
      </c>
      <c r="R330" s="19">
        <v>0</v>
      </c>
      <c r="S330" s="20">
        <f>VLookups!$C$50</f>
        <v>-3580.614715990946</v>
      </c>
      <c r="T330" s="19">
        <v>0</v>
      </c>
      <c r="U330" s="9">
        <v>182</v>
      </c>
      <c r="V330" s="21">
        <f>V329-VLookups!$C$54</f>
        <v>-2130</v>
      </c>
      <c r="W330" s="21">
        <f>-VLookups!$C$60</f>
        <v>-300</v>
      </c>
      <c r="X330" s="21">
        <f>-[1]VLookups!$C$62</f>
        <v>-150</v>
      </c>
      <c r="Y330" s="20">
        <f>Y329*(1+VLookups!$C$57/12)</f>
        <v>-360.4214891012499</v>
      </c>
      <c r="Z330" s="20">
        <f>-E330*VLookups!$J$3</f>
        <v>-866.52316089791475</v>
      </c>
      <c r="AA330" s="19">
        <v>0</v>
      </c>
      <c r="AB330" s="20">
        <f t="shared" si="20"/>
        <v>7283.2899701179631</v>
      </c>
      <c r="AC330" s="20">
        <f t="shared" si="21"/>
        <v>931946.76106289076</v>
      </c>
    </row>
    <row r="331" spans="2:29" x14ac:dyDescent="0.25">
      <c r="B331" s="9">
        <v>327</v>
      </c>
      <c r="C331" s="9">
        <f t="shared" si="18"/>
        <v>50</v>
      </c>
      <c r="D331" s="9">
        <f t="shared" si="19"/>
        <v>3</v>
      </c>
      <c r="E331" s="20">
        <f>E319*(1+VLookups!$C$8)</f>
        <v>21663.07902244787</v>
      </c>
      <c r="F331" s="20">
        <f>-E331*VLookups!$C$10*2</f>
        <v>-1299.7847413468721</v>
      </c>
      <c r="G331" s="19">
        <v>0</v>
      </c>
      <c r="H331" s="20">
        <f>(-VLookups!$C$13)*(E331+F331/2)</f>
        <v>-6114.8373156663611</v>
      </c>
      <c r="I331" s="19">
        <v>0</v>
      </c>
      <c r="J331" s="19">
        <v>0</v>
      </c>
      <c r="K331" s="19">
        <v>0</v>
      </c>
      <c r="L331" s="19">
        <v>0</v>
      </c>
      <c r="M331" s="19">
        <v>0</v>
      </c>
      <c r="N331" s="20" t="s">
        <v>36</v>
      </c>
      <c r="O331" s="19">
        <v>0</v>
      </c>
      <c r="P331" s="20">
        <f>P330-VLookups!$C$42</f>
        <v>-229</v>
      </c>
      <c r="Q331" s="22">
        <v>87</v>
      </c>
      <c r="R331" s="19">
        <v>0</v>
      </c>
      <c r="S331" s="20">
        <f>VLookups!$C$50</f>
        <v>-3580.614715990946</v>
      </c>
      <c r="T331" s="19">
        <v>0</v>
      </c>
      <c r="U331" s="9">
        <v>183</v>
      </c>
      <c r="V331" s="21">
        <f>V330-VLookups!$C$54</f>
        <v>-2135</v>
      </c>
      <c r="W331" s="21">
        <f>-VLookups!$C$60</f>
        <v>-300</v>
      </c>
      <c r="X331" s="21">
        <f>-[1]VLookups!$C$62</f>
        <v>-150</v>
      </c>
      <c r="Y331" s="20">
        <f>Y330*(1+VLookups!$C$57/12)</f>
        <v>-361.47271844446186</v>
      </c>
      <c r="Z331" s="20">
        <f>-E331*VLookups!$J$3</f>
        <v>-866.52316089791475</v>
      </c>
      <c r="AA331" s="19">
        <v>0</v>
      </c>
      <c r="AB331" s="20">
        <f t="shared" si="20"/>
        <v>7275.738740774751</v>
      </c>
      <c r="AC331" s="20">
        <f t="shared" si="21"/>
        <v>940775.74440543703</v>
      </c>
    </row>
    <row r="332" spans="2:29" x14ac:dyDescent="0.25">
      <c r="B332" s="9">
        <v>328</v>
      </c>
      <c r="C332" s="9">
        <f t="shared" si="18"/>
        <v>50</v>
      </c>
      <c r="D332" s="9">
        <f t="shared" si="19"/>
        <v>4</v>
      </c>
      <c r="E332" s="20">
        <f>E320*(1+VLookups!$C$8)</f>
        <v>21663.07902244787</v>
      </c>
      <c r="F332" s="20">
        <f>-E332*VLookups!$C$10*2</f>
        <v>-1299.7847413468721</v>
      </c>
      <c r="G332" s="19">
        <v>0</v>
      </c>
      <c r="H332" s="20">
        <f>(-VLookups!$C$13)*(E332+F332/2)</f>
        <v>-6114.8373156663611</v>
      </c>
      <c r="I332" s="19">
        <v>0</v>
      </c>
      <c r="J332" s="19">
        <v>0</v>
      </c>
      <c r="K332" s="19">
        <v>0</v>
      </c>
      <c r="L332" s="19">
        <v>0</v>
      </c>
      <c r="M332" s="19">
        <v>0</v>
      </c>
      <c r="N332" s="20" t="s">
        <v>36</v>
      </c>
      <c r="O332" s="19">
        <v>0</v>
      </c>
      <c r="P332" s="20">
        <f>P331-VLookups!$C$42</f>
        <v>-230.5</v>
      </c>
      <c r="Q332" s="22">
        <v>88</v>
      </c>
      <c r="R332" s="19">
        <v>0</v>
      </c>
      <c r="S332" s="20">
        <f>VLookups!$C$50</f>
        <v>-3580.614715990946</v>
      </c>
      <c r="T332" s="19">
        <v>0</v>
      </c>
      <c r="U332" s="9">
        <v>184</v>
      </c>
      <c r="V332" s="21">
        <f>V331-VLookups!$C$54</f>
        <v>-2140</v>
      </c>
      <c r="W332" s="21">
        <f>-VLookups!$C$60</f>
        <v>-300</v>
      </c>
      <c r="X332" s="21">
        <f>-[1]VLookups!$C$62</f>
        <v>-150</v>
      </c>
      <c r="Y332" s="20">
        <f>Y331*(1+VLookups!$C$57/12)</f>
        <v>-362.52701387325823</v>
      </c>
      <c r="Z332" s="20">
        <f>-E332*VLookups!$J$3</f>
        <v>-866.52316089791475</v>
      </c>
      <c r="AA332" s="19">
        <v>0</v>
      </c>
      <c r="AB332" s="20">
        <f t="shared" si="20"/>
        <v>7268.1844453459544</v>
      </c>
      <c r="AC332" s="20">
        <f t="shared" si="21"/>
        <v>949611.88842479209</v>
      </c>
    </row>
    <row r="333" spans="2:29" x14ac:dyDescent="0.25">
      <c r="B333" s="9">
        <v>329</v>
      </c>
      <c r="C333" s="9">
        <f t="shared" si="18"/>
        <v>50</v>
      </c>
      <c r="D333" s="9">
        <f t="shared" si="19"/>
        <v>5</v>
      </c>
      <c r="E333" s="20">
        <f>E321*(1+VLookups!$C$8)</f>
        <v>21663.07902244787</v>
      </c>
      <c r="F333" s="20">
        <f>-E333*VLookups!$C$10*2</f>
        <v>-1299.7847413468721</v>
      </c>
      <c r="G333" s="19">
        <v>0</v>
      </c>
      <c r="H333" s="20">
        <f>(-VLookups!$C$13)*(E333+F333/2)</f>
        <v>-6114.8373156663611</v>
      </c>
      <c r="I333" s="19">
        <v>0</v>
      </c>
      <c r="J333" s="19">
        <v>0</v>
      </c>
      <c r="K333" s="19">
        <v>0</v>
      </c>
      <c r="L333" s="19">
        <v>0</v>
      </c>
      <c r="M333" s="19">
        <v>0</v>
      </c>
      <c r="N333" s="20" t="s">
        <v>36</v>
      </c>
      <c r="O333" s="19">
        <v>0</v>
      </c>
      <c r="P333" s="20">
        <f>P332-VLookups!$C$42</f>
        <v>-232</v>
      </c>
      <c r="Q333" s="22">
        <v>89</v>
      </c>
      <c r="R333" s="19">
        <v>0</v>
      </c>
      <c r="S333" s="20">
        <f>VLookups!$C$50</f>
        <v>-3580.614715990946</v>
      </c>
      <c r="T333" s="19">
        <v>0</v>
      </c>
      <c r="U333" s="9">
        <v>185</v>
      </c>
      <c r="V333" s="21">
        <f>V332-VLookups!$C$54</f>
        <v>-2145</v>
      </c>
      <c r="W333" s="21">
        <f>-VLookups!$C$60</f>
        <v>-300</v>
      </c>
      <c r="X333" s="21">
        <f>-[1]VLookups!$C$62</f>
        <v>-150</v>
      </c>
      <c r="Y333" s="20">
        <f>Y332*(1+VLookups!$C$57/12)</f>
        <v>-363.58438433038856</v>
      </c>
      <c r="Z333" s="20">
        <f>-E333*VLookups!$J$3</f>
        <v>-866.52316089791475</v>
      </c>
      <c r="AA333" s="19">
        <v>0</v>
      </c>
      <c r="AB333" s="20">
        <f t="shared" si="20"/>
        <v>7260.6270748888246</v>
      </c>
      <c r="AC333" s="20">
        <f t="shared" si="21"/>
        <v>958455.20198038896</v>
      </c>
    </row>
    <row r="334" spans="2:29" x14ac:dyDescent="0.25">
      <c r="B334" s="9">
        <v>330</v>
      </c>
      <c r="C334" s="9">
        <f t="shared" si="18"/>
        <v>50</v>
      </c>
      <c r="D334" s="9">
        <f t="shared" si="19"/>
        <v>6</v>
      </c>
      <c r="E334" s="20">
        <f>E322*(1+VLookups!$C$8)</f>
        <v>21663.07902244787</v>
      </c>
      <c r="F334" s="20">
        <f>-E334*VLookups!$C$10*2</f>
        <v>-1299.7847413468721</v>
      </c>
      <c r="G334" s="19">
        <v>0</v>
      </c>
      <c r="H334" s="20">
        <f>(-VLookups!$C$13)*(E334+F334/2)</f>
        <v>-6114.8373156663611</v>
      </c>
      <c r="I334" s="19">
        <v>0</v>
      </c>
      <c r="J334" s="19">
        <v>0</v>
      </c>
      <c r="K334" s="19">
        <v>0</v>
      </c>
      <c r="L334" s="19">
        <v>0</v>
      </c>
      <c r="M334" s="19">
        <v>0</v>
      </c>
      <c r="N334" s="20" t="s">
        <v>36</v>
      </c>
      <c r="O334" s="19">
        <v>0</v>
      </c>
      <c r="P334" s="20">
        <f>P333-VLookups!$C$42</f>
        <v>-233.5</v>
      </c>
      <c r="Q334" s="22">
        <v>90</v>
      </c>
      <c r="R334" s="19">
        <v>0</v>
      </c>
      <c r="S334" s="20">
        <f>VLookups!$C$50</f>
        <v>-3580.614715990946</v>
      </c>
      <c r="T334" s="19">
        <v>0</v>
      </c>
      <c r="U334" s="9">
        <v>186</v>
      </c>
      <c r="V334" s="21">
        <f>V333-VLookups!$C$54</f>
        <v>-2150</v>
      </c>
      <c r="W334" s="21">
        <f>-VLookups!$C$60</f>
        <v>-300</v>
      </c>
      <c r="X334" s="21">
        <f>-[1]VLookups!$C$62</f>
        <v>-150</v>
      </c>
      <c r="Y334" s="20">
        <f>Y333*(1+VLookups!$C$57/12)</f>
        <v>-364.64483878468553</v>
      </c>
      <c r="Z334" s="20">
        <f>-E334*VLookups!$J$3</f>
        <v>-866.52316089791475</v>
      </c>
      <c r="AA334" s="19">
        <v>0</v>
      </c>
      <c r="AB334" s="20">
        <f t="shared" si="20"/>
        <v>7253.0666204345271</v>
      </c>
      <c r="AC334" s="20">
        <f t="shared" si="21"/>
        <v>967305.69393745752</v>
      </c>
    </row>
    <row r="335" spans="2:29" x14ac:dyDescent="0.25">
      <c r="B335" s="9">
        <v>331</v>
      </c>
      <c r="C335" s="9">
        <f t="shared" si="18"/>
        <v>50</v>
      </c>
      <c r="D335" s="9">
        <f t="shared" si="19"/>
        <v>7</v>
      </c>
      <c r="E335" s="20">
        <f>E323*(1+VLookups!$C$8)</f>
        <v>21663.07902244787</v>
      </c>
      <c r="F335" s="20">
        <f>-E335*VLookups!$C$10*2</f>
        <v>-1299.7847413468721</v>
      </c>
      <c r="G335" s="19">
        <v>0</v>
      </c>
      <c r="H335" s="20">
        <f>(-VLookups!$C$13)*(E335+F335/2)</f>
        <v>-6114.8373156663611</v>
      </c>
      <c r="I335" s="19">
        <v>0</v>
      </c>
      <c r="J335" s="19">
        <v>0</v>
      </c>
      <c r="K335" s="19">
        <v>0</v>
      </c>
      <c r="L335" s="19">
        <v>0</v>
      </c>
      <c r="M335" s="19">
        <v>0</v>
      </c>
      <c r="N335" s="20" t="s">
        <v>36</v>
      </c>
      <c r="O335" s="19">
        <v>0</v>
      </c>
      <c r="P335" s="20">
        <f>P334-VLookups!$C$42</f>
        <v>-235</v>
      </c>
      <c r="Q335" s="22">
        <v>91</v>
      </c>
      <c r="R335" s="19">
        <v>0</v>
      </c>
      <c r="S335" s="20">
        <f>VLookups!$C$50</f>
        <v>-3580.614715990946</v>
      </c>
      <c r="T335" s="19">
        <v>0</v>
      </c>
      <c r="U335" s="9">
        <v>187</v>
      </c>
      <c r="V335" s="21">
        <f>V334-VLookups!$C$54</f>
        <v>-2155</v>
      </c>
      <c r="W335" s="21">
        <f>-VLookups!$C$60</f>
        <v>-300</v>
      </c>
      <c r="X335" s="21">
        <f>-[1]VLookups!$C$62</f>
        <v>-150</v>
      </c>
      <c r="Y335" s="20">
        <f>Y334*(1+VLookups!$C$57/12)</f>
        <v>-365.70838623114088</v>
      </c>
      <c r="Z335" s="20">
        <f>-E335*VLookups!$J$3</f>
        <v>-866.52316089791475</v>
      </c>
      <c r="AA335" s="19">
        <v>0</v>
      </c>
      <c r="AB335" s="20">
        <f t="shared" si="20"/>
        <v>7245.5030729880718</v>
      </c>
      <c r="AC335" s="20">
        <f t="shared" si="21"/>
        <v>976163.37316700816</v>
      </c>
    </row>
    <row r="336" spans="2:29" x14ac:dyDescent="0.25">
      <c r="B336" s="9">
        <v>332</v>
      </c>
      <c r="C336" s="9">
        <f t="shared" si="18"/>
        <v>50</v>
      </c>
      <c r="D336" s="9">
        <f t="shared" si="19"/>
        <v>8</v>
      </c>
      <c r="E336" s="20">
        <f>E324*(1+VLookups!$C$8)</f>
        <v>21663.07902244787</v>
      </c>
      <c r="F336" s="20">
        <f>-E336*VLookups!$C$10*2</f>
        <v>-1299.7847413468721</v>
      </c>
      <c r="G336" s="19">
        <v>0</v>
      </c>
      <c r="H336" s="20">
        <f>(-VLookups!$C$13)*(E336+F336/2)</f>
        <v>-6114.8373156663611</v>
      </c>
      <c r="I336" s="19">
        <v>0</v>
      </c>
      <c r="J336" s="19">
        <v>0</v>
      </c>
      <c r="K336" s="19">
        <v>0</v>
      </c>
      <c r="L336" s="19">
        <v>0</v>
      </c>
      <c r="M336" s="19">
        <v>0</v>
      </c>
      <c r="N336" s="20" t="s">
        <v>36</v>
      </c>
      <c r="O336" s="19">
        <v>0</v>
      </c>
      <c r="P336" s="20">
        <f>P335-VLookups!$C$42</f>
        <v>-236.5</v>
      </c>
      <c r="Q336" s="22">
        <v>92</v>
      </c>
      <c r="R336" s="19">
        <v>0</v>
      </c>
      <c r="S336" s="20">
        <f>VLookups!$C$50</f>
        <v>-3580.614715990946</v>
      </c>
      <c r="T336" s="19">
        <v>0</v>
      </c>
      <c r="U336" s="9">
        <v>188</v>
      </c>
      <c r="V336" s="21">
        <f>V335-VLookups!$C$54</f>
        <v>-2160</v>
      </c>
      <c r="W336" s="21">
        <f>-VLookups!$C$60</f>
        <v>-300</v>
      </c>
      <c r="X336" s="21">
        <f>-[1]VLookups!$C$62</f>
        <v>-150</v>
      </c>
      <c r="Y336" s="20">
        <f>Y335*(1+VLookups!$C$57/12)</f>
        <v>-366.77503569098172</v>
      </c>
      <c r="Z336" s="20">
        <f>-E336*VLookups!$J$3</f>
        <v>-866.52316089791475</v>
      </c>
      <c r="AA336" s="19">
        <v>0</v>
      </c>
      <c r="AB336" s="20">
        <f t="shared" si="20"/>
        <v>7237.936423528231</v>
      </c>
      <c r="AC336" s="20">
        <f t="shared" si="21"/>
        <v>985028.24854581477</v>
      </c>
    </row>
    <row r="337" spans="2:29" x14ac:dyDescent="0.25">
      <c r="B337" s="9">
        <v>333</v>
      </c>
      <c r="C337" s="9">
        <f t="shared" ref="C337:C400" si="22">C325+1</f>
        <v>50</v>
      </c>
      <c r="D337" s="9">
        <f t="shared" si="19"/>
        <v>9</v>
      </c>
      <c r="E337" s="20">
        <f>E325*(1+VLookups!$C$8)</f>
        <v>21663.07902244787</v>
      </c>
      <c r="F337" s="20">
        <f>-E337*VLookups!$C$10*2</f>
        <v>-1299.7847413468721</v>
      </c>
      <c r="G337" s="19">
        <v>0</v>
      </c>
      <c r="H337" s="20">
        <f>(-VLookups!$C$13)*(E337+F337/2)</f>
        <v>-6114.8373156663611</v>
      </c>
      <c r="I337" s="19">
        <v>0</v>
      </c>
      <c r="J337" s="19">
        <v>0</v>
      </c>
      <c r="K337" s="19">
        <v>0</v>
      </c>
      <c r="L337" s="19">
        <v>0</v>
      </c>
      <c r="M337" s="19">
        <v>0</v>
      </c>
      <c r="N337" s="20" t="s">
        <v>36</v>
      </c>
      <c r="O337" s="19">
        <v>0</v>
      </c>
      <c r="P337" s="20">
        <f>P336-VLookups!$C$42</f>
        <v>-238</v>
      </c>
      <c r="Q337" s="22">
        <v>93</v>
      </c>
      <c r="R337" s="19">
        <v>0</v>
      </c>
      <c r="S337" s="20">
        <f>VLookups!$C$50</f>
        <v>-3580.614715990946</v>
      </c>
      <c r="T337" s="19">
        <v>0</v>
      </c>
      <c r="U337" s="9">
        <v>189</v>
      </c>
      <c r="V337" s="21">
        <f>V336-VLookups!$C$54</f>
        <v>-2165</v>
      </c>
      <c r="W337" s="21">
        <f>-VLookups!$C$60</f>
        <v>-300</v>
      </c>
      <c r="X337" s="21">
        <f>-[1]VLookups!$C$62</f>
        <v>-150</v>
      </c>
      <c r="Y337" s="20">
        <f>Y336*(1+VLookups!$C$57/12)</f>
        <v>-367.84479621174711</v>
      </c>
      <c r="Z337" s="20">
        <f>-E337*VLookups!$J$3</f>
        <v>-866.52316089791475</v>
      </c>
      <c r="AA337" s="19">
        <v>0</v>
      </c>
      <c r="AB337" s="20">
        <f t="shared" si="20"/>
        <v>7230.3666630074658</v>
      </c>
      <c r="AC337" s="20">
        <f t="shared" si="21"/>
        <v>993900.32895639853</v>
      </c>
    </row>
    <row r="338" spans="2:29" x14ac:dyDescent="0.25">
      <c r="B338" s="9">
        <v>334</v>
      </c>
      <c r="C338" s="9">
        <f t="shared" si="22"/>
        <v>50</v>
      </c>
      <c r="D338" s="9">
        <f t="shared" ref="D338:D401" si="23">D326</f>
        <v>10</v>
      </c>
      <c r="E338" s="20">
        <f>E326*(1+VLookups!$C$8)</f>
        <v>21663.07902244787</v>
      </c>
      <c r="F338" s="20">
        <f>-E338*VLookups!$C$10*2</f>
        <v>-1299.7847413468721</v>
      </c>
      <c r="G338" s="19">
        <v>0</v>
      </c>
      <c r="H338" s="20">
        <f>(-VLookups!$C$13)*(E338+F338/2)</f>
        <v>-6114.8373156663611</v>
      </c>
      <c r="I338" s="19">
        <v>0</v>
      </c>
      <c r="J338" s="19">
        <v>0</v>
      </c>
      <c r="K338" s="19">
        <v>0</v>
      </c>
      <c r="L338" s="19">
        <v>0</v>
      </c>
      <c r="M338" s="19">
        <v>0</v>
      </c>
      <c r="N338" s="20" t="s">
        <v>36</v>
      </c>
      <c r="O338" s="19">
        <v>0</v>
      </c>
      <c r="P338" s="20">
        <f>P337-VLookups!$C$42</f>
        <v>-239.5</v>
      </c>
      <c r="Q338" s="22">
        <v>94</v>
      </c>
      <c r="R338" s="19">
        <v>0</v>
      </c>
      <c r="S338" s="20">
        <f>VLookups!$C$50</f>
        <v>-3580.614715990946</v>
      </c>
      <c r="T338" s="19">
        <v>0</v>
      </c>
      <c r="U338" s="9">
        <v>190</v>
      </c>
      <c r="V338" s="21">
        <f>V337-VLookups!$C$54</f>
        <v>-2170</v>
      </c>
      <c r="W338" s="21">
        <f>-VLookups!$C$60</f>
        <v>-300</v>
      </c>
      <c r="X338" s="21">
        <f>-[1]VLookups!$C$62</f>
        <v>-150</v>
      </c>
      <c r="Y338" s="20">
        <f>Y337*(1+VLookups!$C$57/12)</f>
        <v>-368.91767686736472</v>
      </c>
      <c r="Z338" s="20">
        <f>-E338*VLookups!$J$3</f>
        <v>-866.52316089791475</v>
      </c>
      <c r="AA338" s="19">
        <v>0</v>
      </c>
      <c r="AB338" s="20">
        <f t="shared" si="20"/>
        <v>7222.7937823518478</v>
      </c>
      <c r="AC338" s="20">
        <f t="shared" si="21"/>
        <v>1002779.6232870112</v>
      </c>
    </row>
    <row r="339" spans="2:29" x14ac:dyDescent="0.25">
      <c r="B339" s="9">
        <v>335</v>
      </c>
      <c r="C339" s="9">
        <f t="shared" si="22"/>
        <v>50</v>
      </c>
      <c r="D339" s="9">
        <f t="shared" si="23"/>
        <v>11</v>
      </c>
      <c r="E339" s="20">
        <f>E327*(1+VLookups!$C$8)</f>
        <v>21663.07902244787</v>
      </c>
      <c r="F339" s="20">
        <f>-E339*VLookups!$C$10*2</f>
        <v>-1299.7847413468721</v>
      </c>
      <c r="G339" s="19">
        <v>0</v>
      </c>
      <c r="H339" s="20">
        <f>(-VLookups!$C$13)*(E339+F339/2)</f>
        <v>-6114.8373156663611</v>
      </c>
      <c r="I339" s="19">
        <v>0</v>
      </c>
      <c r="J339" s="19">
        <v>0</v>
      </c>
      <c r="K339" s="19">
        <v>0</v>
      </c>
      <c r="L339" s="19">
        <v>0</v>
      </c>
      <c r="M339" s="19">
        <v>0</v>
      </c>
      <c r="N339" s="20" t="s">
        <v>36</v>
      </c>
      <c r="O339" s="19">
        <v>0</v>
      </c>
      <c r="P339" s="20">
        <f>P338-VLookups!$C$42</f>
        <v>-241</v>
      </c>
      <c r="Q339" s="22">
        <v>95</v>
      </c>
      <c r="R339" s="19">
        <v>0</v>
      </c>
      <c r="S339" s="20">
        <f>VLookups!$C$50</f>
        <v>-3580.614715990946</v>
      </c>
      <c r="T339" s="19">
        <v>0</v>
      </c>
      <c r="U339" s="9">
        <v>191</v>
      </c>
      <c r="V339" s="21">
        <f>V338-VLookups!$C$54</f>
        <v>-2175</v>
      </c>
      <c r="W339" s="21">
        <f>-VLookups!$C$60</f>
        <v>-300</v>
      </c>
      <c r="X339" s="21">
        <f>-[1]VLookups!$C$62</f>
        <v>-150</v>
      </c>
      <c r="Y339" s="20">
        <f>Y338*(1+VLookups!$C$57/12)</f>
        <v>-369.99368675822785</v>
      </c>
      <c r="Z339" s="20">
        <f>-E339*VLookups!$J$3</f>
        <v>-866.52316089791475</v>
      </c>
      <c r="AA339" s="19">
        <v>0</v>
      </c>
      <c r="AB339" s="20">
        <f t="shared" si="20"/>
        <v>7215.2177724609846</v>
      </c>
      <c r="AC339" s="20">
        <f t="shared" si="21"/>
        <v>1011666.1404316173</v>
      </c>
    </row>
    <row r="340" spans="2:29" x14ac:dyDescent="0.25">
      <c r="B340" s="9">
        <v>336</v>
      </c>
      <c r="C340" s="9">
        <f t="shared" si="22"/>
        <v>51</v>
      </c>
      <c r="D340" s="9">
        <f t="shared" si="23"/>
        <v>0</v>
      </c>
      <c r="E340" s="20">
        <f>E328*(1+VLookups!$C$8)</f>
        <v>22421.286788233545</v>
      </c>
      <c r="F340" s="20">
        <f>-E340*VLookups!$C$10*2</f>
        <v>-1345.2772072940127</v>
      </c>
      <c r="G340" s="19">
        <v>0</v>
      </c>
      <c r="H340" s="20">
        <f>(-VLookups!$C$13)*(E340+F340/2)</f>
        <v>-6328.8566217146836</v>
      </c>
      <c r="I340" s="19">
        <v>0</v>
      </c>
      <c r="J340" s="19">
        <v>0</v>
      </c>
      <c r="K340" s="19">
        <v>0</v>
      </c>
      <c r="L340" s="19">
        <v>0</v>
      </c>
      <c r="M340" s="19">
        <v>0</v>
      </c>
      <c r="N340" s="20" t="s">
        <v>36</v>
      </c>
      <c r="O340" s="19">
        <v>0</v>
      </c>
      <c r="P340" s="20">
        <f>P339-VLookups!$C$42</f>
        <v>-242.5</v>
      </c>
      <c r="Q340" s="22">
        <v>96</v>
      </c>
      <c r="R340" s="19">
        <v>0</v>
      </c>
      <c r="S340" s="20">
        <f>VLookups!$C$50</f>
        <v>-3580.614715990946</v>
      </c>
      <c r="T340" s="19">
        <v>0</v>
      </c>
      <c r="U340" s="9">
        <v>192</v>
      </c>
      <c r="V340" s="21">
        <f>V339-VLookups!$C$54</f>
        <v>-2180</v>
      </c>
      <c r="W340" s="21">
        <f>-VLookups!$C$60</f>
        <v>-300</v>
      </c>
      <c r="X340" s="21">
        <f>-[1]VLookups!$C$62</f>
        <v>-150</v>
      </c>
      <c r="Y340" s="20">
        <f>Y339*(1+VLookups!$C$57/12)</f>
        <v>-371.07283501127267</v>
      </c>
      <c r="Z340" s="20">
        <f>-E340*VLookups!$J$3</f>
        <v>-896.85147152934178</v>
      </c>
      <c r="AA340" s="19">
        <v>0</v>
      </c>
      <c r="AB340" s="20">
        <f t="shared" si="20"/>
        <v>7698.7525403402942</v>
      </c>
      <c r="AC340" s="20">
        <f t="shared" si="21"/>
        <v>1021051.0032060103</v>
      </c>
    </row>
    <row r="341" spans="2:29" x14ac:dyDescent="0.25">
      <c r="B341" s="9">
        <v>337</v>
      </c>
      <c r="C341" s="9">
        <f t="shared" si="22"/>
        <v>51</v>
      </c>
      <c r="D341" s="9">
        <f t="shared" si="23"/>
        <v>1</v>
      </c>
      <c r="E341" s="20">
        <f>E329*(1+VLookups!$C$8)</f>
        <v>22421.286788233545</v>
      </c>
      <c r="F341" s="20">
        <f>-E341*VLookups!$C$10*2</f>
        <v>-1345.2772072940127</v>
      </c>
      <c r="G341" s="19">
        <v>0</v>
      </c>
      <c r="H341" s="20">
        <f>(-VLookups!$C$13)*(E341+F341/2)</f>
        <v>-6328.8566217146836</v>
      </c>
      <c r="I341" s="19">
        <v>0</v>
      </c>
      <c r="J341" s="19">
        <v>0</v>
      </c>
      <c r="K341" s="19">
        <v>0</v>
      </c>
      <c r="L341" s="19">
        <v>0</v>
      </c>
      <c r="M341" s="19">
        <v>0</v>
      </c>
      <c r="N341" s="20" t="s">
        <v>36</v>
      </c>
      <c r="O341" s="19">
        <v>0</v>
      </c>
      <c r="P341" s="20">
        <f>P340-VLookups!$C$42</f>
        <v>-244</v>
      </c>
      <c r="Q341" s="22">
        <v>97</v>
      </c>
      <c r="R341" s="19">
        <v>0</v>
      </c>
      <c r="S341" s="20">
        <f>VLookups!$C$50</f>
        <v>-3580.614715990946</v>
      </c>
      <c r="T341" s="19">
        <v>0</v>
      </c>
      <c r="U341" s="9">
        <v>193</v>
      </c>
      <c r="V341" s="21">
        <f>V340-VLookups!$C$54</f>
        <v>-2185</v>
      </c>
      <c r="W341" s="21">
        <f>-VLookups!$C$60</f>
        <v>-300</v>
      </c>
      <c r="X341" s="21">
        <f>-[1]VLookups!$C$62</f>
        <v>-150</v>
      </c>
      <c r="Y341" s="20">
        <f>Y340*(1+VLookups!$C$57/12)</f>
        <v>-372.15513078005557</v>
      </c>
      <c r="Z341" s="20">
        <f>-E341*VLookups!$J$3</f>
        <v>-896.85147152934178</v>
      </c>
      <c r="AA341" s="19">
        <v>0</v>
      </c>
      <c r="AB341" s="20">
        <f t="shared" si="20"/>
        <v>7691.1702445715109</v>
      </c>
      <c r="AC341" s="20">
        <f t="shared" si="21"/>
        <v>1030443.9251225919</v>
      </c>
    </row>
    <row r="342" spans="2:29" x14ac:dyDescent="0.25">
      <c r="B342" s="9">
        <v>338</v>
      </c>
      <c r="C342" s="9">
        <f t="shared" si="22"/>
        <v>51</v>
      </c>
      <c r="D342" s="9">
        <f t="shared" si="23"/>
        <v>2</v>
      </c>
      <c r="E342" s="20">
        <f>E330*(1+VLookups!$C$8)</f>
        <v>22421.286788233545</v>
      </c>
      <c r="F342" s="20">
        <f>-E342*VLookups!$C$10*2</f>
        <v>-1345.2772072940127</v>
      </c>
      <c r="G342" s="19">
        <v>0</v>
      </c>
      <c r="H342" s="20">
        <f>(-VLookups!$C$13)*(E342+F342/2)</f>
        <v>-6328.8566217146836</v>
      </c>
      <c r="I342" s="19">
        <v>0</v>
      </c>
      <c r="J342" s="19">
        <v>0</v>
      </c>
      <c r="K342" s="19">
        <v>0</v>
      </c>
      <c r="L342" s="19">
        <v>0</v>
      </c>
      <c r="M342" s="19">
        <v>0</v>
      </c>
      <c r="N342" s="20" t="s">
        <v>36</v>
      </c>
      <c r="O342" s="19">
        <v>0</v>
      </c>
      <c r="P342" s="20">
        <f>P341-VLookups!$C$42</f>
        <v>-245.5</v>
      </c>
      <c r="Q342" s="22">
        <v>98</v>
      </c>
      <c r="R342" s="19">
        <v>0</v>
      </c>
      <c r="S342" s="20">
        <f>VLookups!$C$50</f>
        <v>-3580.614715990946</v>
      </c>
      <c r="T342" s="19">
        <v>0</v>
      </c>
      <c r="U342" s="9">
        <v>194</v>
      </c>
      <c r="V342" s="21">
        <f>V341-VLookups!$C$54</f>
        <v>-2190</v>
      </c>
      <c r="W342" s="21">
        <f>-VLookups!$C$60</f>
        <v>-300</v>
      </c>
      <c r="X342" s="21">
        <f>-[1]VLookups!$C$62</f>
        <v>-150</v>
      </c>
      <c r="Y342" s="20">
        <f>Y341*(1+VLookups!$C$57/12)</f>
        <v>-373.24058324483076</v>
      </c>
      <c r="Z342" s="20">
        <f>-E342*VLookups!$J$3</f>
        <v>-896.85147152934178</v>
      </c>
      <c r="AA342" s="19">
        <v>0</v>
      </c>
      <c r="AB342" s="20">
        <f t="shared" si="20"/>
        <v>7683.5847921067361</v>
      </c>
      <c r="AC342" s="20">
        <f t="shared" si="21"/>
        <v>1039844.9164565697</v>
      </c>
    </row>
    <row r="343" spans="2:29" x14ac:dyDescent="0.25">
      <c r="B343" s="9">
        <v>339</v>
      </c>
      <c r="C343" s="9">
        <f t="shared" si="22"/>
        <v>51</v>
      </c>
      <c r="D343" s="9">
        <f t="shared" si="23"/>
        <v>3</v>
      </c>
      <c r="E343" s="20">
        <f>E331*(1+VLookups!$C$8)</f>
        <v>22421.286788233545</v>
      </c>
      <c r="F343" s="20">
        <f>-E343*VLookups!$C$10*2</f>
        <v>-1345.2772072940127</v>
      </c>
      <c r="G343" s="19">
        <v>0</v>
      </c>
      <c r="H343" s="20">
        <f>(-VLookups!$C$13)*(E343+F343/2)</f>
        <v>-6328.8566217146836</v>
      </c>
      <c r="I343" s="19">
        <v>0</v>
      </c>
      <c r="J343" s="19">
        <v>0</v>
      </c>
      <c r="K343" s="19">
        <v>0</v>
      </c>
      <c r="L343" s="19">
        <v>0</v>
      </c>
      <c r="M343" s="19">
        <v>0</v>
      </c>
      <c r="N343" s="20" t="s">
        <v>36</v>
      </c>
      <c r="O343" s="19">
        <v>0</v>
      </c>
      <c r="P343" s="20">
        <f>P342-VLookups!$C$42</f>
        <v>-247</v>
      </c>
      <c r="Q343" s="22">
        <v>99</v>
      </c>
      <c r="R343" s="19">
        <v>0</v>
      </c>
      <c r="S343" s="20">
        <f>VLookups!$C$50</f>
        <v>-3580.614715990946</v>
      </c>
      <c r="T343" s="19">
        <v>0</v>
      </c>
      <c r="U343" s="9">
        <v>195</v>
      </c>
      <c r="V343" s="21">
        <f>V342-VLookups!$C$54</f>
        <v>-2195</v>
      </c>
      <c r="W343" s="21">
        <f>-VLookups!$C$60</f>
        <v>-300</v>
      </c>
      <c r="X343" s="21">
        <f>-[1]VLookups!$C$62</f>
        <v>-150</v>
      </c>
      <c r="Y343" s="20">
        <f>Y342*(1+VLookups!$C$57/12)</f>
        <v>-374.3292016126282</v>
      </c>
      <c r="Z343" s="20">
        <f>-E343*VLookups!$J$3</f>
        <v>-896.85147152934178</v>
      </c>
      <c r="AA343" s="19">
        <v>0</v>
      </c>
      <c r="AB343" s="20">
        <f t="shared" si="20"/>
        <v>7675.9961737389385</v>
      </c>
      <c r="AC343" s="20">
        <f t="shared" si="21"/>
        <v>1049253.9874910696</v>
      </c>
    </row>
    <row r="344" spans="2:29" x14ac:dyDescent="0.25">
      <c r="B344" s="9">
        <v>340</v>
      </c>
      <c r="C344" s="9">
        <f t="shared" si="22"/>
        <v>51</v>
      </c>
      <c r="D344" s="9">
        <f t="shared" si="23"/>
        <v>4</v>
      </c>
      <c r="E344" s="20">
        <f>E332*(1+VLookups!$C$8)</f>
        <v>22421.286788233545</v>
      </c>
      <c r="F344" s="20">
        <f>-E344*VLookups!$C$10*2</f>
        <v>-1345.2772072940127</v>
      </c>
      <c r="G344" s="19">
        <v>0</v>
      </c>
      <c r="H344" s="20">
        <f>(-VLookups!$C$13)*(E344+F344/2)</f>
        <v>-6328.8566217146836</v>
      </c>
      <c r="I344" s="19">
        <v>0</v>
      </c>
      <c r="J344" s="19">
        <v>0</v>
      </c>
      <c r="K344" s="19">
        <v>0</v>
      </c>
      <c r="L344" s="19">
        <v>0</v>
      </c>
      <c r="M344" s="19">
        <v>0</v>
      </c>
      <c r="N344" s="20" t="s">
        <v>36</v>
      </c>
      <c r="O344" s="19">
        <v>0</v>
      </c>
      <c r="P344" s="20">
        <f>P343-VLookups!$C$42</f>
        <v>-248.5</v>
      </c>
      <c r="Q344" s="22">
        <v>100</v>
      </c>
      <c r="R344" s="19">
        <v>0</v>
      </c>
      <c r="S344" s="20">
        <f>VLookups!$C$50</f>
        <v>-3580.614715990946</v>
      </c>
      <c r="T344" s="19">
        <v>0</v>
      </c>
      <c r="U344" s="9">
        <v>196</v>
      </c>
      <c r="V344" s="21">
        <f>V343-VLookups!$C$54</f>
        <v>-2200</v>
      </c>
      <c r="W344" s="21">
        <f>-VLookups!$C$60</f>
        <v>-300</v>
      </c>
      <c r="X344" s="21">
        <f>-[1]VLookups!$C$62</f>
        <v>-150</v>
      </c>
      <c r="Y344" s="20">
        <f>Y343*(1+VLookups!$C$57/12)</f>
        <v>-375.4209951173317</v>
      </c>
      <c r="Z344" s="20">
        <f>-E344*VLookups!$J$3</f>
        <v>-896.85147152934178</v>
      </c>
      <c r="AA344" s="19">
        <v>0</v>
      </c>
      <c r="AB344" s="20">
        <f t="shared" si="20"/>
        <v>7668.4043802342348</v>
      </c>
      <c r="AC344" s="20">
        <f t="shared" si="21"/>
        <v>1058671.1485171223</v>
      </c>
    </row>
    <row r="345" spans="2:29" x14ac:dyDescent="0.25">
      <c r="B345" s="9">
        <v>341</v>
      </c>
      <c r="C345" s="9">
        <f t="shared" si="22"/>
        <v>51</v>
      </c>
      <c r="D345" s="9">
        <f t="shared" si="23"/>
        <v>5</v>
      </c>
      <c r="E345" s="20">
        <f>E333*(1+VLookups!$C$8)</f>
        <v>22421.286788233545</v>
      </c>
      <c r="F345" s="20">
        <f>-E345*VLookups!$C$10*2</f>
        <v>-1345.2772072940127</v>
      </c>
      <c r="G345" s="19">
        <v>0</v>
      </c>
      <c r="H345" s="20">
        <f>(-VLookups!$C$13)*(E345+F345/2)</f>
        <v>-6328.8566217146836</v>
      </c>
      <c r="I345" s="19">
        <v>0</v>
      </c>
      <c r="J345" s="19">
        <v>0</v>
      </c>
      <c r="K345" s="19">
        <v>0</v>
      </c>
      <c r="L345" s="19">
        <v>0</v>
      </c>
      <c r="M345" s="19">
        <v>0</v>
      </c>
      <c r="N345" s="20" t="s">
        <v>36</v>
      </c>
      <c r="O345" s="19">
        <v>0</v>
      </c>
      <c r="P345" s="20">
        <f>P344-VLookups!$C$42</f>
        <v>-250</v>
      </c>
      <c r="Q345" s="22">
        <v>101</v>
      </c>
      <c r="R345" s="19">
        <v>0</v>
      </c>
      <c r="S345" s="20">
        <f>VLookups!$C$50</f>
        <v>-3580.614715990946</v>
      </c>
      <c r="T345" s="19">
        <v>0</v>
      </c>
      <c r="U345" s="9">
        <v>197</v>
      </c>
      <c r="V345" s="21">
        <f>V344-VLookups!$C$54</f>
        <v>-2205</v>
      </c>
      <c r="W345" s="21">
        <f>-VLookups!$C$60</f>
        <v>-300</v>
      </c>
      <c r="X345" s="21">
        <f>-[1]VLookups!$C$62</f>
        <v>-150</v>
      </c>
      <c r="Y345" s="20">
        <f>Y344*(1+VLookups!$C$57/12)</f>
        <v>-376.51597301975727</v>
      </c>
      <c r="Z345" s="20">
        <f>-E345*VLookups!$J$3</f>
        <v>-896.85147152934178</v>
      </c>
      <c r="AA345" s="19">
        <v>0</v>
      </c>
      <c r="AB345" s="20">
        <f t="shared" si="20"/>
        <v>7660.8094023318099</v>
      </c>
      <c r="AC345" s="20">
        <f t="shared" si="21"/>
        <v>1068096.4098336492</v>
      </c>
    </row>
    <row r="346" spans="2:29" x14ac:dyDescent="0.25">
      <c r="B346" s="9">
        <v>342</v>
      </c>
      <c r="C346" s="9">
        <f t="shared" si="22"/>
        <v>51</v>
      </c>
      <c r="D346" s="9">
        <f t="shared" si="23"/>
        <v>6</v>
      </c>
      <c r="E346" s="20">
        <f>E334*(1+VLookups!$C$8)</f>
        <v>22421.286788233545</v>
      </c>
      <c r="F346" s="20">
        <f>-E346*VLookups!$C$10*2</f>
        <v>-1345.2772072940127</v>
      </c>
      <c r="G346" s="19">
        <v>0</v>
      </c>
      <c r="H346" s="20">
        <f>(-VLookups!$C$13)*(E346+F346/2)</f>
        <v>-6328.8566217146836</v>
      </c>
      <c r="I346" s="19">
        <v>0</v>
      </c>
      <c r="J346" s="19">
        <v>0</v>
      </c>
      <c r="K346" s="19">
        <v>0</v>
      </c>
      <c r="L346" s="19">
        <v>0</v>
      </c>
      <c r="M346" s="19">
        <v>0</v>
      </c>
      <c r="N346" s="20" t="s">
        <v>36</v>
      </c>
      <c r="O346" s="19">
        <v>0</v>
      </c>
      <c r="P346" s="20">
        <f>P345-VLookups!$C$42</f>
        <v>-251.5</v>
      </c>
      <c r="Q346" s="22">
        <v>102</v>
      </c>
      <c r="R346" s="19">
        <v>0</v>
      </c>
      <c r="S346" s="20">
        <f>VLookups!$C$50</f>
        <v>-3580.614715990946</v>
      </c>
      <c r="T346" s="19">
        <v>0</v>
      </c>
      <c r="U346" s="9">
        <v>198</v>
      </c>
      <c r="V346" s="21">
        <f>V345-VLookups!$C$54</f>
        <v>-2210</v>
      </c>
      <c r="W346" s="21">
        <f>-VLookups!$C$60</f>
        <v>-300</v>
      </c>
      <c r="X346" s="21">
        <f>-[1]VLookups!$C$62</f>
        <v>-150</v>
      </c>
      <c r="Y346" s="20">
        <f>Y345*(1+VLookups!$C$57/12)</f>
        <v>-377.61414460773159</v>
      </c>
      <c r="Z346" s="20">
        <f>-E346*VLookups!$J$3</f>
        <v>-896.85147152934178</v>
      </c>
      <c r="AA346" s="19">
        <v>0</v>
      </c>
      <c r="AB346" s="20">
        <f t="shared" si="20"/>
        <v>7653.2112307438365</v>
      </c>
      <c r="AC346" s="20">
        <f t="shared" si="21"/>
        <v>1077529.7817474492</v>
      </c>
    </row>
    <row r="347" spans="2:29" x14ac:dyDescent="0.25">
      <c r="B347" s="9">
        <v>343</v>
      </c>
      <c r="C347" s="9">
        <f t="shared" si="22"/>
        <v>51</v>
      </c>
      <c r="D347" s="9">
        <f t="shared" si="23"/>
        <v>7</v>
      </c>
      <c r="E347" s="20">
        <f>E335*(1+VLookups!$C$8)</f>
        <v>22421.286788233545</v>
      </c>
      <c r="F347" s="20">
        <f>-E347*VLookups!$C$10*2</f>
        <v>-1345.2772072940127</v>
      </c>
      <c r="G347" s="19">
        <v>0</v>
      </c>
      <c r="H347" s="20">
        <f>(-VLookups!$C$13)*(E347+F347/2)</f>
        <v>-6328.8566217146836</v>
      </c>
      <c r="I347" s="19">
        <v>0</v>
      </c>
      <c r="J347" s="19">
        <v>0</v>
      </c>
      <c r="K347" s="19">
        <v>0</v>
      </c>
      <c r="L347" s="19">
        <v>0</v>
      </c>
      <c r="M347" s="19">
        <v>0</v>
      </c>
      <c r="N347" s="20" t="s">
        <v>36</v>
      </c>
      <c r="O347" s="19">
        <v>0</v>
      </c>
      <c r="P347" s="20">
        <f>P346-VLookups!$C$42</f>
        <v>-253</v>
      </c>
      <c r="Q347" s="22">
        <v>103</v>
      </c>
      <c r="R347" s="19">
        <v>0</v>
      </c>
      <c r="S347" s="20">
        <f>VLookups!$C$50</f>
        <v>-3580.614715990946</v>
      </c>
      <c r="T347" s="19">
        <v>0</v>
      </c>
      <c r="U347" s="9">
        <v>199</v>
      </c>
      <c r="V347" s="21">
        <f>V346-VLookups!$C$54</f>
        <v>-2215</v>
      </c>
      <c r="W347" s="21">
        <f>-VLookups!$C$60</f>
        <v>-300</v>
      </c>
      <c r="X347" s="21">
        <f>-[1]VLookups!$C$62</f>
        <v>-150</v>
      </c>
      <c r="Y347" s="20">
        <f>Y346*(1+VLookups!$C$57/12)</f>
        <v>-378.71551919617082</v>
      </c>
      <c r="Z347" s="20">
        <f>-E347*VLookups!$J$3</f>
        <v>-896.85147152934178</v>
      </c>
      <c r="AA347" s="19">
        <v>0</v>
      </c>
      <c r="AB347" s="20">
        <f t="shared" si="20"/>
        <v>7645.6098561553972</v>
      </c>
      <c r="AC347" s="20">
        <f t="shared" si="21"/>
        <v>1086971.2745731839</v>
      </c>
    </row>
    <row r="348" spans="2:29" x14ac:dyDescent="0.25">
      <c r="B348" s="9">
        <v>344</v>
      </c>
      <c r="C348" s="9">
        <f t="shared" si="22"/>
        <v>51</v>
      </c>
      <c r="D348" s="9">
        <f t="shared" si="23"/>
        <v>8</v>
      </c>
      <c r="E348" s="20">
        <f>E336*(1+VLookups!$C$8)</f>
        <v>22421.286788233545</v>
      </c>
      <c r="F348" s="20">
        <f>-E348*VLookups!$C$10*2</f>
        <v>-1345.2772072940127</v>
      </c>
      <c r="G348" s="19">
        <v>0</v>
      </c>
      <c r="H348" s="20">
        <f>(-VLookups!$C$13)*(E348+F348/2)</f>
        <v>-6328.8566217146836</v>
      </c>
      <c r="I348" s="19">
        <v>0</v>
      </c>
      <c r="J348" s="19">
        <v>0</v>
      </c>
      <c r="K348" s="19">
        <v>0</v>
      </c>
      <c r="L348" s="19">
        <v>0</v>
      </c>
      <c r="M348" s="19">
        <v>0</v>
      </c>
      <c r="N348" s="20" t="s">
        <v>36</v>
      </c>
      <c r="O348" s="19">
        <v>0</v>
      </c>
      <c r="P348" s="20">
        <f>P347-VLookups!$C$42</f>
        <v>-254.5</v>
      </c>
      <c r="Q348" s="22">
        <v>104</v>
      </c>
      <c r="R348" s="19">
        <v>0</v>
      </c>
      <c r="S348" s="20">
        <f>VLookups!$C$50</f>
        <v>-3580.614715990946</v>
      </c>
      <c r="T348" s="19">
        <v>0</v>
      </c>
      <c r="U348" s="9">
        <v>200</v>
      </c>
      <c r="V348" s="21">
        <f>V347-VLookups!$C$54</f>
        <v>-2220</v>
      </c>
      <c r="W348" s="21">
        <f>-VLookups!$C$60</f>
        <v>-300</v>
      </c>
      <c r="X348" s="21">
        <f>-[1]VLookups!$C$62</f>
        <v>-150</v>
      </c>
      <c r="Y348" s="20">
        <f>Y347*(1+VLookups!$C$57/12)</f>
        <v>-379.82010612715965</v>
      </c>
      <c r="Z348" s="20">
        <f>-E348*VLookups!$J$3</f>
        <v>-896.85147152934178</v>
      </c>
      <c r="AA348" s="19">
        <v>0</v>
      </c>
      <c r="AB348" s="20">
        <f t="shared" si="20"/>
        <v>7638.005269224408</v>
      </c>
      <c r="AC348" s="20">
        <f t="shared" si="21"/>
        <v>1096420.8986333637</v>
      </c>
    </row>
    <row r="349" spans="2:29" x14ac:dyDescent="0.25">
      <c r="B349" s="9">
        <v>345</v>
      </c>
      <c r="C349" s="9">
        <f t="shared" si="22"/>
        <v>51</v>
      </c>
      <c r="D349" s="9">
        <f t="shared" si="23"/>
        <v>9</v>
      </c>
      <c r="E349" s="20">
        <f>E337*(1+VLookups!$C$8)</f>
        <v>22421.286788233545</v>
      </c>
      <c r="F349" s="20">
        <f>-E349*VLookups!$C$10*2</f>
        <v>-1345.2772072940127</v>
      </c>
      <c r="G349" s="19">
        <v>0</v>
      </c>
      <c r="H349" s="20">
        <f>(-VLookups!$C$13)*(E349+F349/2)</f>
        <v>-6328.8566217146836</v>
      </c>
      <c r="I349" s="19">
        <v>0</v>
      </c>
      <c r="J349" s="19">
        <v>0</v>
      </c>
      <c r="K349" s="19">
        <v>0</v>
      </c>
      <c r="L349" s="19">
        <v>0</v>
      </c>
      <c r="M349" s="19">
        <v>0</v>
      </c>
      <c r="N349" s="20" t="s">
        <v>36</v>
      </c>
      <c r="O349" s="19">
        <v>0</v>
      </c>
      <c r="P349" s="20">
        <f>P348-VLookups!$C$42</f>
        <v>-256</v>
      </c>
      <c r="Q349" s="22">
        <v>105</v>
      </c>
      <c r="R349" s="19">
        <v>0</v>
      </c>
      <c r="S349" s="20">
        <f>VLookups!$C$50</f>
        <v>-3580.614715990946</v>
      </c>
      <c r="T349" s="19">
        <v>0</v>
      </c>
      <c r="U349" s="9">
        <v>201</v>
      </c>
      <c r="V349" s="21">
        <f>V348-VLookups!$C$54</f>
        <v>-2225</v>
      </c>
      <c r="W349" s="21">
        <f>-VLookups!$C$60</f>
        <v>-300</v>
      </c>
      <c r="X349" s="21">
        <f>-[1]VLookups!$C$62</f>
        <v>-150</v>
      </c>
      <c r="Y349" s="20">
        <f>Y348*(1+VLookups!$C$57/12)</f>
        <v>-380.92791477003055</v>
      </c>
      <c r="Z349" s="20">
        <f>-E349*VLookups!$J$3</f>
        <v>-896.85147152934178</v>
      </c>
      <c r="AA349" s="19">
        <v>0</v>
      </c>
      <c r="AB349" s="20">
        <f t="shared" si="20"/>
        <v>7630.3974605815365</v>
      </c>
      <c r="AC349" s="20">
        <f t="shared" si="21"/>
        <v>1105878.6642583341</v>
      </c>
    </row>
    <row r="350" spans="2:29" x14ac:dyDescent="0.25">
      <c r="B350" s="9">
        <v>346</v>
      </c>
      <c r="C350" s="9">
        <f t="shared" si="22"/>
        <v>51</v>
      </c>
      <c r="D350" s="9">
        <f t="shared" si="23"/>
        <v>10</v>
      </c>
      <c r="E350" s="20">
        <f>E338*(1+VLookups!$C$8)</f>
        <v>22421.286788233545</v>
      </c>
      <c r="F350" s="20">
        <f>-E350*VLookups!$C$10*2</f>
        <v>-1345.2772072940127</v>
      </c>
      <c r="G350" s="19">
        <v>0</v>
      </c>
      <c r="H350" s="20">
        <f>(-VLookups!$C$13)*(E350+F350/2)</f>
        <v>-6328.8566217146836</v>
      </c>
      <c r="I350" s="19">
        <v>0</v>
      </c>
      <c r="J350" s="19">
        <v>0</v>
      </c>
      <c r="K350" s="19">
        <v>0</v>
      </c>
      <c r="L350" s="19">
        <v>0</v>
      </c>
      <c r="M350" s="19">
        <v>0</v>
      </c>
      <c r="N350" s="20" t="s">
        <v>36</v>
      </c>
      <c r="O350" s="19">
        <v>0</v>
      </c>
      <c r="P350" s="20">
        <f>P349-VLookups!$C$42</f>
        <v>-257.5</v>
      </c>
      <c r="Q350" s="22">
        <v>106</v>
      </c>
      <c r="R350" s="19">
        <v>0</v>
      </c>
      <c r="S350" s="20">
        <f>VLookups!$C$50</f>
        <v>-3580.614715990946</v>
      </c>
      <c r="T350" s="19">
        <v>0</v>
      </c>
      <c r="U350" s="9">
        <v>202</v>
      </c>
      <c r="V350" s="21">
        <f>V349-VLookups!$C$54</f>
        <v>-2230</v>
      </c>
      <c r="W350" s="21">
        <f>-VLookups!$C$60</f>
        <v>-300</v>
      </c>
      <c r="X350" s="21">
        <f>-[1]VLookups!$C$62</f>
        <v>-150</v>
      </c>
      <c r="Y350" s="20">
        <f>Y349*(1+VLookups!$C$57/12)</f>
        <v>-382.03895452144315</v>
      </c>
      <c r="Z350" s="20">
        <f>-E350*VLookups!$J$3</f>
        <v>-896.85147152934178</v>
      </c>
      <c r="AA350" s="19">
        <v>0</v>
      </c>
      <c r="AB350" s="20">
        <f t="shared" si="20"/>
        <v>7622.7864208301235</v>
      </c>
      <c r="AC350" s="20">
        <f t="shared" si="21"/>
        <v>1115344.5817862614</v>
      </c>
    </row>
    <row r="351" spans="2:29" x14ac:dyDescent="0.25">
      <c r="B351" s="9">
        <v>347</v>
      </c>
      <c r="C351" s="9">
        <f t="shared" si="22"/>
        <v>51</v>
      </c>
      <c r="D351" s="9">
        <f t="shared" si="23"/>
        <v>11</v>
      </c>
      <c r="E351" s="20">
        <f>E339*(1+VLookups!$C$8)</f>
        <v>22421.286788233545</v>
      </c>
      <c r="F351" s="20">
        <f>-E351*VLookups!$C$10*2</f>
        <v>-1345.2772072940127</v>
      </c>
      <c r="G351" s="19">
        <v>0</v>
      </c>
      <c r="H351" s="20">
        <f>(-VLookups!$C$13)*(E351+F351/2)</f>
        <v>-6328.8566217146836</v>
      </c>
      <c r="I351" s="19">
        <v>0</v>
      </c>
      <c r="J351" s="19">
        <v>0</v>
      </c>
      <c r="K351" s="19">
        <v>0</v>
      </c>
      <c r="L351" s="19">
        <v>0</v>
      </c>
      <c r="M351" s="19">
        <v>0</v>
      </c>
      <c r="N351" s="20" t="s">
        <v>36</v>
      </c>
      <c r="O351" s="19">
        <v>0</v>
      </c>
      <c r="P351" s="20">
        <f>P350-VLookups!$C$42</f>
        <v>-259</v>
      </c>
      <c r="Q351" s="22">
        <v>107</v>
      </c>
      <c r="R351" s="19">
        <v>0</v>
      </c>
      <c r="S351" s="20">
        <f>VLookups!$C$50</f>
        <v>-3580.614715990946</v>
      </c>
      <c r="T351" s="19">
        <v>0</v>
      </c>
      <c r="U351" s="9">
        <v>203</v>
      </c>
      <c r="V351" s="21">
        <f>V350-VLookups!$C$54</f>
        <v>-2235</v>
      </c>
      <c r="W351" s="21">
        <f>-VLookups!$C$60</f>
        <v>-300</v>
      </c>
      <c r="X351" s="21">
        <f>-[1]VLookups!$C$62</f>
        <v>-150</v>
      </c>
      <c r="Y351" s="20">
        <f>Y350*(1+VLookups!$C$57/12)</f>
        <v>-383.15323480546402</v>
      </c>
      <c r="Z351" s="20">
        <f>-E351*VLookups!$J$3</f>
        <v>-896.85147152934178</v>
      </c>
      <c r="AA351" s="19">
        <v>0</v>
      </c>
      <c r="AB351" s="20">
        <f t="shared" si="20"/>
        <v>7615.172140546103</v>
      </c>
      <c r="AC351" s="20">
        <f t="shared" si="21"/>
        <v>1124818.661563118</v>
      </c>
    </row>
    <row r="352" spans="2:29" x14ac:dyDescent="0.25">
      <c r="B352" s="9">
        <v>348</v>
      </c>
      <c r="C352" s="9">
        <f t="shared" si="22"/>
        <v>52</v>
      </c>
      <c r="D352" s="9">
        <f t="shared" si="23"/>
        <v>0</v>
      </c>
      <c r="E352" s="20">
        <f>E340*(1+VLookups!$C$8)</f>
        <v>23206.031825821716</v>
      </c>
      <c r="F352" s="20">
        <f>-E352*VLookups!$C$10*2</f>
        <v>-1392.3619095493029</v>
      </c>
      <c r="G352" s="19">
        <v>0</v>
      </c>
      <c r="H352" s="20">
        <f>(-VLookups!$C$13)*(E352+F352/2)</f>
        <v>-6550.3666034746966</v>
      </c>
      <c r="I352" s="19">
        <v>0</v>
      </c>
      <c r="J352" s="19">
        <v>0</v>
      </c>
      <c r="K352" s="19">
        <v>0</v>
      </c>
      <c r="L352" s="19">
        <v>0</v>
      </c>
      <c r="M352" s="19">
        <v>0</v>
      </c>
      <c r="N352" s="20" t="s">
        <v>36</v>
      </c>
      <c r="O352" s="19">
        <v>0</v>
      </c>
      <c r="P352" s="20">
        <f>P351-VLookups!$C$42</f>
        <v>-260.5</v>
      </c>
      <c r="Q352" s="22">
        <v>108</v>
      </c>
      <c r="R352" s="19">
        <v>0</v>
      </c>
      <c r="S352" s="20">
        <f>VLookups!$C$50</f>
        <v>-3580.614715990946</v>
      </c>
      <c r="T352" s="19">
        <v>0</v>
      </c>
      <c r="U352" s="9">
        <v>204</v>
      </c>
      <c r="V352" s="21">
        <f>V351-VLookups!$C$54</f>
        <v>-2240</v>
      </c>
      <c r="W352" s="21">
        <f>-VLookups!$C$60</f>
        <v>-300</v>
      </c>
      <c r="X352" s="21">
        <f>-[1]VLookups!$C$62</f>
        <v>-150</v>
      </c>
      <c r="Y352" s="20">
        <f>Y351*(1+VLookups!$C$57/12)</f>
        <v>-384.27076507364666</v>
      </c>
      <c r="Z352" s="20">
        <f>-E352*VLookups!$J$3</f>
        <v>-928.24127303286866</v>
      </c>
      <c r="AA352" s="19">
        <v>0</v>
      </c>
      <c r="AB352" s="20">
        <f t="shared" si="20"/>
        <v>8115.8575134749062</v>
      </c>
      <c r="AC352" s="20">
        <f t="shared" si="21"/>
        <v>1134809.2168458649</v>
      </c>
    </row>
    <row r="353" spans="2:29" x14ac:dyDescent="0.25">
      <c r="B353" s="9">
        <v>349</v>
      </c>
      <c r="C353" s="9">
        <f t="shared" si="22"/>
        <v>52</v>
      </c>
      <c r="D353" s="9">
        <f t="shared" si="23"/>
        <v>1</v>
      </c>
      <c r="E353" s="20">
        <f>E341*(1+VLookups!$C$8)</f>
        <v>23206.031825821716</v>
      </c>
      <c r="F353" s="20">
        <f>-E353*VLookups!$C$10*2</f>
        <v>-1392.3619095493029</v>
      </c>
      <c r="G353" s="19">
        <v>0</v>
      </c>
      <c r="H353" s="20">
        <f>(-VLookups!$C$13)*(E353+F353/2)</f>
        <v>-6550.3666034746966</v>
      </c>
      <c r="I353" s="19">
        <v>0</v>
      </c>
      <c r="J353" s="19">
        <v>0</v>
      </c>
      <c r="K353" s="19">
        <v>0</v>
      </c>
      <c r="L353" s="19">
        <v>0</v>
      </c>
      <c r="M353" s="19">
        <v>0</v>
      </c>
      <c r="N353" s="20" t="s">
        <v>36</v>
      </c>
      <c r="O353" s="19">
        <v>0</v>
      </c>
      <c r="P353" s="20">
        <f>P352-VLookups!$C$42</f>
        <v>-262</v>
      </c>
      <c r="Q353" s="22">
        <v>109</v>
      </c>
      <c r="R353" s="19">
        <v>0</v>
      </c>
      <c r="S353" s="20">
        <f>VLookups!$C$50</f>
        <v>-3580.614715990946</v>
      </c>
      <c r="T353" s="19">
        <v>0</v>
      </c>
      <c r="U353" s="9">
        <v>205</v>
      </c>
      <c r="V353" s="21">
        <f>V352-VLookups!$C$54</f>
        <v>-2245</v>
      </c>
      <c r="W353" s="21">
        <f>-VLookups!$C$60</f>
        <v>-300</v>
      </c>
      <c r="X353" s="21">
        <f>-[1]VLookups!$C$62</f>
        <v>-150</v>
      </c>
      <c r="Y353" s="20">
        <f>Y352*(1+VLookups!$C$57/12)</f>
        <v>-385.39155480511147</v>
      </c>
      <c r="Z353" s="20">
        <f>-E353*VLookups!$J$3</f>
        <v>-928.24127303286866</v>
      </c>
      <c r="AA353" s="19">
        <v>0</v>
      </c>
      <c r="AB353" s="20">
        <f t="shared" si="20"/>
        <v>8108.236723743441</v>
      </c>
      <c r="AC353" s="20">
        <f t="shared" si="21"/>
        <v>1144808.8022643514</v>
      </c>
    </row>
    <row r="354" spans="2:29" x14ac:dyDescent="0.25">
      <c r="B354" s="9">
        <v>350</v>
      </c>
      <c r="C354" s="9">
        <f t="shared" si="22"/>
        <v>52</v>
      </c>
      <c r="D354" s="9">
        <f t="shared" si="23"/>
        <v>2</v>
      </c>
      <c r="E354" s="20">
        <f>E342*(1+VLookups!$C$8)</f>
        <v>23206.031825821716</v>
      </c>
      <c r="F354" s="20">
        <f>-E354*VLookups!$C$10*2</f>
        <v>-1392.3619095493029</v>
      </c>
      <c r="G354" s="19">
        <v>0</v>
      </c>
      <c r="H354" s="20">
        <f>(-VLookups!$C$13)*(E354+F354/2)</f>
        <v>-6550.3666034746966</v>
      </c>
      <c r="I354" s="19">
        <v>0</v>
      </c>
      <c r="J354" s="19">
        <v>0</v>
      </c>
      <c r="K354" s="19">
        <v>0</v>
      </c>
      <c r="L354" s="19">
        <v>0</v>
      </c>
      <c r="M354" s="19">
        <v>0</v>
      </c>
      <c r="N354" s="20" t="s">
        <v>36</v>
      </c>
      <c r="O354" s="19">
        <v>0</v>
      </c>
      <c r="P354" s="20">
        <f>P353-VLookups!$C$42</f>
        <v>-263.5</v>
      </c>
      <c r="Q354" s="22">
        <v>110</v>
      </c>
      <c r="R354" s="19">
        <v>0</v>
      </c>
      <c r="S354" s="20">
        <f>VLookups!$C$50</f>
        <v>-3580.614715990946</v>
      </c>
      <c r="T354" s="19">
        <v>0</v>
      </c>
      <c r="U354" s="9">
        <v>206</v>
      </c>
      <c r="V354" s="21">
        <f>V353-VLookups!$C$54</f>
        <v>-2250</v>
      </c>
      <c r="W354" s="21">
        <f>-VLookups!$C$60</f>
        <v>-300</v>
      </c>
      <c r="X354" s="21">
        <f>-[1]VLookups!$C$62</f>
        <v>-150</v>
      </c>
      <c r="Y354" s="20">
        <f>Y353*(1+VLookups!$C$57/12)</f>
        <v>-386.51561350662638</v>
      </c>
      <c r="Z354" s="20">
        <f>-E354*VLookups!$J$3</f>
        <v>-928.24127303286866</v>
      </c>
      <c r="AA354" s="19">
        <v>0</v>
      </c>
      <c r="AB354" s="20">
        <f t="shared" si="20"/>
        <v>8100.6126650419264</v>
      </c>
      <c r="AC354" s="20">
        <f t="shared" si="21"/>
        <v>1154817.4295998339</v>
      </c>
    </row>
    <row r="355" spans="2:29" x14ac:dyDescent="0.25">
      <c r="B355" s="9">
        <v>351</v>
      </c>
      <c r="C355" s="9">
        <f t="shared" si="22"/>
        <v>52</v>
      </c>
      <c r="D355" s="9">
        <f t="shared" si="23"/>
        <v>3</v>
      </c>
      <c r="E355" s="20">
        <f>E343*(1+VLookups!$C$8)</f>
        <v>23206.031825821716</v>
      </c>
      <c r="F355" s="20">
        <f>-E355*VLookups!$C$10*2</f>
        <v>-1392.3619095493029</v>
      </c>
      <c r="G355" s="19">
        <v>0</v>
      </c>
      <c r="H355" s="20">
        <f>(-VLookups!$C$13)*(E355+F355/2)</f>
        <v>-6550.3666034746966</v>
      </c>
      <c r="I355" s="19">
        <v>0</v>
      </c>
      <c r="J355" s="19">
        <v>0</v>
      </c>
      <c r="K355" s="19">
        <v>0</v>
      </c>
      <c r="L355" s="19">
        <v>0</v>
      </c>
      <c r="M355" s="19">
        <v>0</v>
      </c>
      <c r="N355" s="20" t="s">
        <v>36</v>
      </c>
      <c r="O355" s="19">
        <v>0</v>
      </c>
      <c r="P355" s="20">
        <f>P354-VLookups!$C$42</f>
        <v>-265</v>
      </c>
      <c r="Q355" s="22">
        <v>111</v>
      </c>
      <c r="R355" s="19">
        <v>0</v>
      </c>
      <c r="S355" s="20">
        <f>VLookups!$C$50</f>
        <v>-3580.614715990946</v>
      </c>
      <c r="T355" s="19">
        <v>0</v>
      </c>
      <c r="U355" s="9">
        <v>207</v>
      </c>
      <c r="V355" s="21">
        <f>V354-VLookups!$C$54</f>
        <v>-2255</v>
      </c>
      <c r="W355" s="21">
        <f>-VLookups!$C$60</f>
        <v>-300</v>
      </c>
      <c r="X355" s="21">
        <f>-[1]VLookups!$C$62</f>
        <v>-150</v>
      </c>
      <c r="Y355" s="20">
        <f>Y354*(1+VLookups!$C$57/12)</f>
        <v>-387.64295071268737</v>
      </c>
      <c r="Z355" s="20">
        <f>-E355*VLookups!$J$3</f>
        <v>-928.24127303286866</v>
      </c>
      <c r="AA355" s="19">
        <v>0</v>
      </c>
      <c r="AB355" s="20">
        <f t="shared" si="20"/>
        <v>8092.985327835866</v>
      </c>
      <c r="AC355" s="20">
        <f t="shared" si="21"/>
        <v>1164835.1106436695</v>
      </c>
    </row>
    <row r="356" spans="2:29" x14ac:dyDescent="0.25">
      <c r="B356" s="9">
        <v>352</v>
      </c>
      <c r="C356" s="9">
        <f t="shared" si="22"/>
        <v>52</v>
      </c>
      <c r="D356" s="9">
        <f t="shared" si="23"/>
        <v>4</v>
      </c>
      <c r="E356" s="20">
        <f>E344*(1+VLookups!$C$8)</f>
        <v>23206.031825821716</v>
      </c>
      <c r="F356" s="20">
        <f>-E356*VLookups!$C$10*2</f>
        <v>-1392.3619095493029</v>
      </c>
      <c r="G356" s="19">
        <v>0</v>
      </c>
      <c r="H356" s="20">
        <f>(-VLookups!$C$13)*(E356+F356/2)</f>
        <v>-6550.3666034746966</v>
      </c>
      <c r="I356" s="19">
        <v>0</v>
      </c>
      <c r="J356" s="19">
        <v>0</v>
      </c>
      <c r="K356" s="19">
        <v>0</v>
      </c>
      <c r="L356" s="19">
        <v>0</v>
      </c>
      <c r="M356" s="19">
        <v>0</v>
      </c>
      <c r="N356" s="20" t="s">
        <v>36</v>
      </c>
      <c r="O356" s="19">
        <v>0</v>
      </c>
      <c r="P356" s="20">
        <f>P355-VLookups!$C$42</f>
        <v>-266.5</v>
      </c>
      <c r="Q356" s="22">
        <v>112</v>
      </c>
      <c r="R356" s="19">
        <v>0</v>
      </c>
      <c r="S356" s="20">
        <f>VLookups!$C$50</f>
        <v>-3580.614715990946</v>
      </c>
      <c r="T356" s="19">
        <v>0</v>
      </c>
      <c r="U356" s="9">
        <v>208</v>
      </c>
      <c r="V356" s="21">
        <f>V355-VLookups!$C$54</f>
        <v>-2260</v>
      </c>
      <c r="W356" s="21">
        <f>-VLookups!$C$60</f>
        <v>-300</v>
      </c>
      <c r="X356" s="21">
        <f>-[1]VLookups!$C$62</f>
        <v>-150</v>
      </c>
      <c r="Y356" s="20">
        <f>Y355*(1+VLookups!$C$57/12)</f>
        <v>-388.77357598559939</v>
      </c>
      <c r="Z356" s="20">
        <f>-E356*VLookups!$J$3</f>
        <v>-928.24127303286866</v>
      </c>
      <c r="AA356" s="19">
        <v>0</v>
      </c>
      <c r="AB356" s="20">
        <f t="shared" si="20"/>
        <v>8085.3547025629541</v>
      </c>
      <c r="AC356" s="20">
        <f t="shared" si="21"/>
        <v>1174861.8571973054</v>
      </c>
    </row>
    <row r="357" spans="2:29" x14ac:dyDescent="0.25">
      <c r="B357" s="9">
        <v>353</v>
      </c>
      <c r="C357" s="9">
        <f t="shared" si="22"/>
        <v>52</v>
      </c>
      <c r="D357" s="9">
        <f t="shared" si="23"/>
        <v>5</v>
      </c>
      <c r="E357" s="20">
        <f>E345*(1+VLookups!$C$8)</f>
        <v>23206.031825821716</v>
      </c>
      <c r="F357" s="20">
        <f>-E357*VLookups!$C$10*2</f>
        <v>-1392.3619095493029</v>
      </c>
      <c r="G357" s="19">
        <v>0</v>
      </c>
      <c r="H357" s="20">
        <f>(-VLookups!$C$13)*(E357+F357/2)</f>
        <v>-6550.3666034746966</v>
      </c>
      <c r="I357" s="19">
        <v>0</v>
      </c>
      <c r="J357" s="19">
        <v>0</v>
      </c>
      <c r="K357" s="19">
        <v>0</v>
      </c>
      <c r="L357" s="19">
        <v>0</v>
      </c>
      <c r="M357" s="19">
        <v>0</v>
      </c>
      <c r="N357" s="20" t="s">
        <v>36</v>
      </c>
      <c r="O357" s="19">
        <v>0</v>
      </c>
      <c r="P357" s="20">
        <f>P356-VLookups!$C$42</f>
        <v>-268</v>
      </c>
      <c r="Q357" s="22">
        <v>113</v>
      </c>
      <c r="R357" s="19">
        <v>0</v>
      </c>
      <c r="S357" s="20">
        <f>VLookups!$C$50</f>
        <v>-3580.614715990946</v>
      </c>
      <c r="T357" s="19">
        <v>0</v>
      </c>
      <c r="U357" s="9">
        <v>209</v>
      </c>
      <c r="V357" s="21">
        <f>V356-VLookups!$C$54</f>
        <v>-2265</v>
      </c>
      <c r="W357" s="21">
        <f>-VLookups!$C$60</f>
        <v>-300</v>
      </c>
      <c r="X357" s="21">
        <f>-[1]VLookups!$C$62</f>
        <v>-150</v>
      </c>
      <c r="Y357" s="20">
        <f>Y356*(1+VLookups!$C$57/12)</f>
        <v>-389.90749891555737</v>
      </c>
      <c r="Z357" s="20">
        <f>-E357*VLookups!$J$3</f>
        <v>-928.24127303286866</v>
      </c>
      <c r="AA357" s="19">
        <v>0</v>
      </c>
      <c r="AB357" s="20">
        <f t="shared" si="20"/>
        <v>8077.7207796329949</v>
      </c>
      <c r="AC357" s="20">
        <f t="shared" si="21"/>
        <v>1184897.6810722672</v>
      </c>
    </row>
    <row r="358" spans="2:29" x14ac:dyDescent="0.25">
      <c r="B358" s="9">
        <v>354</v>
      </c>
      <c r="C358" s="9">
        <f t="shared" si="22"/>
        <v>52</v>
      </c>
      <c r="D358" s="9">
        <f t="shared" si="23"/>
        <v>6</v>
      </c>
      <c r="E358" s="20">
        <f>E346*(1+VLookups!$C$8)</f>
        <v>23206.031825821716</v>
      </c>
      <c r="F358" s="20">
        <f>-E358*VLookups!$C$10*2</f>
        <v>-1392.3619095493029</v>
      </c>
      <c r="G358" s="19">
        <v>0</v>
      </c>
      <c r="H358" s="20">
        <f>(-VLookups!$C$13)*(E358+F358/2)</f>
        <v>-6550.3666034746966</v>
      </c>
      <c r="I358" s="19">
        <v>0</v>
      </c>
      <c r="J358" s="19">
        <v>0</v>
      </c>
      <c r="K358" s="19">
        <v>0</v>
      </c>
      <c r="L358" s="19">
        <v>0</v>
      </c>
      <c r="M358" s="19">
        <v>0</v>
      </c>
      <c r="N358" s="20" t="s">
        <v>36</v>
      </c>
      <c r="O358" s="19">
        <v>0</v>
      </c>
      <c r="P358" s="20">
        <f>P357-VLookups!$C$42</f>
        <v>-269.5</v>
      </c>
      <c r="Q358" s="22">
        <v>114</v>
      </c>
      <c r="R358" s="19">
        <v>0</v>
      </c>
      <c r="S358" s="20">
        <f>VLookups!$C$50</f>
        <v>-3580.614715990946</v>
      </c>
      <c r="T358" s="19">
        <v>0</v>
      </c>
      <c r="U358" s="9">
        <v>210</v>
      </c>
      <c r="V358" s="21">
        <f>V357-VLookups!$C$54</f>
        <v>-2270</v>
      </c>
      <c r="W358" s="21">
        <f>-VLookups!$C$60</f>
        <v>-300</v>
      </c>
      <c r="X358" s="21">
        <f>-[1]VLookups!$C$62</f>
        <v>-150</v>
      </c>
      <c r="Y358" s="20">
        <f>Y357*(1+VLookups!$C$57/12)</f>
        <v>-391.04472912072777</v>
      </c>
      <c r="Z358" s="20">
        <f>-E358*VLookups!$J$3</f>
        <v>-928.24127303286866</v>
      </c>
      <c r="AA358" s="19">
        <v>0</v>
      </c>
      <c r="AB358" s="20">
        <f t="shared" si="20"/>
        <v>8070.0835494278253</v>
      </c>
      <c r="AC358" s="20">
        <f t="shared" si="21"/>
        <v>1194942.5940901488</v>
      </c>
    </row>
    <row r="359" spans="2:29" x14ac:dyDescent="0.25">
      <c r="B359" s="9">
        <v>355</v>
      </c>
      <c r="C359" s="9">
        <f t="shared" si="22"/>
        <v>52</v>
      </c>
      <c r="D359" s="9">
        <f t="shared" si="23"/>
        <v>7</v>
      </c>
      <c r="E359" s="20">
        <f>E347*(1+VLookups!$C$8)</f>
        <v>23206.031825821716</v>
      </c>
      <c r="F359" s="20">
        <f>-E359*VLookups!$C$10*2</f>
        <v>-1392.3619095493029</v>
      </c>
      <c r="G359" s="19">
        <v>0</v>
      </c>
      <c r="H359" s="20">
        <f>(-VLookups!$C$13)*(E359+F359/2)</f>
        <v>-6550.3666034746966</v>
      </c>
      <c r="I359" s="19">
        <v>0</v>
      </c>
      <c r="J359" s="19">
        <v>0</v>
      </c>
      <c r="K359" s="19">
        <v>0</v>
      </c>
      <c r="L359" s="19">
        <v>0</v>
      </c>
      <c r="M359" s="19">
        <v>0</v>
      </c>
      <c r="N359" s="20" t="s">
        <v>36</v>
      </c>
      <c r="O359" s="19">
        <v>0</v>
      </c>
      <c r="P359" s="20">
        <f>P358-VLookups!$C$42</f>
        <v>-271</v>
      </c>
      <c r="Q359" s="22">
        <v>115</v>
      </c>
      <c r="R359" s="19">
        <v>0</v>
      </c>
      <c r="S359" s="20">
        <f>VLookups!$C$50</f>
        <v>-3580.614715990946</v>
      </c>
      <c r="T359" s="19">
        <v>0</v>
      </c>
      <c r="U359" s="9">
        <v>211</v>
      </c>
      <c r="V359" s="21">
        <f>V358-VLookups!$C$54</f>
        <v>-2275</v>
      </c>
      <c r="W359" s="21">
        <f>-VLookups!$C$60</f>
        <v>-300</v>
      </c>
      <c r="X359" s="21">
        <f>-[1]VLookups!$C$62</f>
        <v>-150</v>
      </c>
      <c r="Y359" s="20">
        <f>Y358*(1+VLookups!$C$57/12)</f>
        <v>-392.18527624732991</v>
      </c>
      <c r="Z359" s="20">
        <f>-E359*VLookups!$J$3</f>
        <v>-928.24127303286866</v>
      </c>
      <c r="AA359" s="19">
        <v>0</v>
      </c>
      <c r="AB359" s="20">
        <f t="shared" si="20"/>
        <v>8062.4430023012228</v>
      </c>
      <c r="AC359" s="20">
        <f t="shared" si="21"/>
        <v>1204996.6080826004</v>
      </c>
    </row>
    <row r="360" spans="2:29" x14ac:dyDescent="0.25">
      <c r="B360" s="9">
        <v>356</v>
      </c>
      <c r="C360" s="9">
        <f t="shared" si="22"/>
        <v>52</v>
      </c>
      <c r="D360" s="9">
        <f t="shared" si="23"/>
        <v>8</v>
      </c>
      <c r="E360" s="20">
        <f>E348*(1+VLookups!$C$8)</f>
        <v>23206.031825821716</v>
      </c>
      <c r="F360" s="20">
        <f>-E360*VLookups!$C$10*2</f>
        <v>-1392.3619095493029</v>
      </c>
      <c r="G360" s="19">
        <v>0</v>
      </c>
      <c r="H360" s="20">
        <f>(-VLookups!$C$13)*(E360+F360/2)</f>
        <v>-6550.3666034746966</v>
      </c>
      <c r="I360" s="19">
        <v>0</v>
      </c>
      <c r="J360" s="19">
        <v>0</v>
      </c>
      <c r="K360" s="19">
        <v>0</v>
      </c>
      <c r="L360" s="19">
        <v>0</v>
      </c>
      <c r="M360" s="19">
        <v>0</v>
      </c>
      <c r="N360" s="20" t="s">
        <v>36</v>
      </c>
      <c r="O360" s="19">
        <v>0</v>
      </c>
      <c r="P360" s="20">
        <f>P359-VLookups!$C$42</f>
        <v>-272.5</v>
      </c>
      <c r="Q360" s="22">
        <v>116</v>
      </c>
      <c r="R360" s="19">
        <v>0</v>
      </c>
      <c r="S360" s="20">
        <f>VLookups!$C$50</f>
        <v>-3580.614715990946</v>
      </c>
      <c r="T360" s="19">
        <v>0</v>
      </c>
      <c r="U360" s="9">
        <v>212</v>
      </c>
      <c r="V360" s="21">
        <f>V359-VLookups!$C$54</f>
        <v>-2280</v>
      </c>
      <c r="W360" s="21">
        <f>-VLookups!$C$60</f>
        <v>-300</v>
      </c>
      <c r="X360" s="21">
        <f>-[1]VLookups!$C$62</f>
        <v>-150</v>
      </c>
      <c r="Y360" s="20">
        <f>Y359*(1+VLookups!$C$57/12)</f>
        <v>-393.32914996971795</v>
      </c>
      <c r="Z360" s="20">
        <f>-E360*VLookups!$J$3</f>
        <v>-928.24127303286866</v>
      </c>
      <c r="AA360" s="19">
        <v>0</v>
      </c>
      <c r="AB360" s="20">
        <f t="shared" si="20"/>
        <v>8054.7991285788339</v>
      </c>
      <c r="AC360" s="20">
        <f t="shared" si="21"/>
        <v>1215059.7348913169</v>
      </c>
    </row>
    <row r="361" spans="2:29" x14ac:dyDescent="0.25">
      <c r="B361" s="9">
        <v>357</v>
      </c>
      <c r="C361" s="9">
        <f t="shared" si="22"/>
        <v>52</v>
      </c>
      <c r="D361" s="9">
        <f t="shared" si="23"/>
        <v>9</v>
      </c>
      <c r="E361" s="20">
        <f>E349*(1+VLookups!$C$8)</f>
        <v>23206.031825821716</v>
      </c>
      <c r="F361" s="20">
        <f>-E361*VLookups!$C$10*2</f>
        <v>-1392.3619095493029</v>
      </c>
      <c r="G361" s="19">
        <v>0</v>
      </c>
      <c r="H361" s="20">
        <f>(-VLookups!$C$13)*(E361+F361/2)</f>
        <v>-6550.3666034746966</v>
      </c>
      <c r="I361" s="19">
        <v>0</v>
      </c>
      <c r="J361" s="19">
        <v>0</v>
      </c>
      <c r="K361" s="19">
        <v>0</v>
      </c>
      <c r="L361" s="19">
        <v>0</v>
      </c>
      <c r="M361" s="19">
        <v>0</v>
      </c>
      <c r="N361" s="20" t="s">
        <v>36</v>
      </c>
      <c r="O361" s="19">
        <v>0</v>
      </c>
      <c r="P361" s="20">
        <f>P360-VLookups!$C$42</f>
        <v>-274</v>
      </c>
      <c r="Q361" s="22">
        <v>117</v>
      </c>
      <c r="R361" s="19">
        <v>0</v>
      </c>
      <c r="S361" s="20">
        <f>VLookups!$C$50</f>
        <v>-3580.614715990946</v>
      </c>
      <c r="T361" s="19">
        <v>0</v>
      </c>
      <c r="U361" s="9">
        <v>213</v>
      </c>
      <c r="V361" s="21">
        <f>V360-VLookups!$C$54</f>
        <v>-2285</v>
      </c>
      <c r="W361" s="21">
        <f>-VLookups!$C$60</f>
        <v>-300</v>
      </c>
      <c r="X361" s="21">
        <f>-[1]VLookups!$C$62</f>
        <v>-150</v>
      </c>
      <c r="Y361" s="20">
        <f>Y360*(1+VLookups!$C$57/12)</f>
        <v>-394.47635999046298</v>
      </c>
      <c r="Z361" s="20">
        <f>-E361*VLookups!$J$3</f>
        <v>-928.24127303286866</v>
      </c>
      <c r="AA361" s="19">
        <v>0</v>
      </c>
      <c r="AB361" s="20">
        <f t="shared" si="20"/>
        <v>8047.1519185580892</v>
      </c>
      <c r="AC361" s="20">
        <f t="shared" si="21"/>
        <v>1225131.9863680273</v>
      </c>
    </row>
    <row r="362" spans="2:29" x14ac:dyDescent="0.25">
      <c r="B362" s="9">
        <v>358</v>
      </c>
      <c r="C362" s="9">
        <f t="shared" si="22"/>
        <v>52</v>
      </c>
      <c r="D362" s="9">
        <f t="shared" si="23"/>
        <v>10</v>
      </c>
      <c r="E362" s="20">
        <f>E350*(1+VLookups!$C$8)</f>
        <v>23206.031825821716</v>
      </c>
      <c r="F362" s="20">
        <f>-E362*VLookups!$C$10*2</f>
        <v>-1392.3619095493029</v>
      </c>
      <c r="G362" s="19">
        <v>0</v>
      </c>
      <c r="H362" s="20">
        <f>(-VLookups!$C$13)*(E362+F362/2)</f>
        <v>-6550.3666034746966</v>
      </c>
      <c r="I362" s="19">
        <v>0</v>
      </c>
      <c r="J362" s="19">
        <v>0</v>
      </c>
      <c r="K362" s="19">
        <v>0</v>
      </c>
      <c r="L362" s="19">
        <v>0</v>
      </c>
      <c r="M362" s="19">
        <v>0</v>
      </c>
      <c r="N362" s="20" t="s">
        <v>36</v>
      </c>
      <c r="O362" s="19">
        <v>0</v>
      </c>
      <c r="P362" s="20">
        <f>P361-VLookups!$C$42</f>
        <v>-275.5</v>
      </c>
      <c r="Q362" s="22">
        <v>118</v>
      </c>
      <c r="R362" s="19">
        <v>0</v>
      </c>
      <c r="S362" s="20">
        <f>VLookups!$C$50</f>
        <v>-3580.614715990946</v>
      </c>
      <c r="T362" s="19">
        <v>0</v>
      </c>
      <c r="U362" s="9">
        <v>214</v>
      </c>
      <c r="V362" s="21">
        <f>V361-VLookups!$C$54</f>
        <v>-2290</v>
      </c>
      <c r="W362" s="21">
        <f>-VLookups!$C$60</f>
        <v>-300</v>
      </c>
      <c r="X362" s="21">
        <f>-[1]VLookups!$C$62</f>
        <v>-150</v>
      </c>
      <c r="Y362" s="20">
        <f>Y361*(1+VLookups!$C$57/12)</f>
        <v>-395.62691604043516</v>
      </c>
      <c r="Z362" s="20">
        <f>-E362*VLookups!$J$3</f>
        <v>-928.24127303286866</v>
      </c>
      <c r="AA362" s="19">
        <v>0</v>
      </c>
      <c r="AB362" s="20">
        <f t="shared" si="20"/>
        <v>8039.5013625081174</v>
      </c>
      <c r="AC362" s="20">
        <f t="shared" si="21"/>
        <v>1235213.3743744823</v>
      </c>
    </row>
    <row r="363" spans="2:29" x14ac:dyDescent="0.25">
      <c r="B363" s="9">
        <v>359</v>
      </c>
      <c r="C363" s="9">
        <f t="shared" si="22"/>
        <v>52</v>
      </c>
      <c r="D363" s="9">
        <f t="shared" si="23"/>
        <v>11</v>
      </c>
      <c r="E363" s="20">
        <f>E351*(1+VLookups!$C$8)</f>
        <v>23206.031825821716</v>
      </c>
      <c r="F363" s="20">
        <f>-E363*VLookups!$C$10*2</f>
        <v>-1392.3619095493029</v>
      </c>
      <c r="G363" s="19">
        <v>0</v>
      </c>
      <c r="H363" s="20">
        <f>(-VLookups!$C$13)*(E363+F363/2)</f>
        <v>-6550.3666034746966</v>
      </c>
      <c r="I363" s="19">
        <v>0</v>
      </c>
      <c r="J363" s="19">
        <v>0</v>
      </c>
      <c r="K363" s="19">
        <v>0</v>
      </c>
      <c r="L363" s="19">
        <v>0</v>
      </c>
      <c r="M363" s="19">
        <v>0</v>
      </c>
      <c r="N363" s="20" t="s">
        <v>36</v>
      </c>
      <c r="O363" s="19">
        <v>0</v>
      </c>
      <c r="P363" s="20">
        <f>P362-VLookups!$C$42</f>
        <v>-277</v>
      </c>
      <c r="Q363" s="22">
        <v>119</v>
      </c>
      <c r="R363" s="19">
        <v>0</v>
      </c>
      <c r="S363" s="20">
        <f>VLookups!$C$50</f>
        <v>-3580.614715990946</v>
      </c>
      <c r="T363" s="19">
        <v>0</v>
      </c>
      <c r="U363" s="9">
        <v>215</v>
      </c>
      <c r="V363" s="21">
        <f>V362-VLookups!$C$54</f>
        <v>-2295</v>
      </c>
      <c r="W363" s="21">
        <f>-VLookups!$C$60</f>
        <v>-300</v>
      </c>
      <c r="X363" s="21">
        <f>-[1]VLookups!$C$62</f>
        <v>-150</v>
      </c>
      <c r="Y363" s="20">
        <f>Y362*(1+VLookups!$C$57/12)</f>
        <v>-396.78082787888644</v>
      </c>
      <c r="Z363" s="20">
        <f>-E363*VLookups!$J$3</f>
        <v>-928.24127303286866</v>
      </c>
      <c r="AA363" s="19">
        <v>0</v>
      </c>
      <c r="AB363" s="20">
        <f t="shared" si="20"/>
        <v>8031.8474506696657</v>
      </c>
      <c r="AC363" s="20">
        <f t="shared" si="21"/>
        <v>1245303.9107824429</v>
      </c>
    </row>
    <row r="364" spans="2:29" x14ac:dyDescent="0.25">
      <c r="B364" s="9">
        <v>360</v>
      </c>
      <c r="C364" s="9">
        <f t="shared" si="22"/>
        <v>53</v>
      </c>
      <c r="D364" s="9">
        <f t="shared" si="23"/>
        <v>0</v>
      </c>
      <c r="E364" s="20">
        <f>E352*(1+VLookups!$C$8)</f>
        <v>24018.242939725475</v>
      </c>
      <c r="F364" s="20">
        <f>-E364*VLookups!$C$10*2</f>
        <v>-1441.0945763835284</v>
      </c>
      <c r="G364" s="19">
        <v>0</v>
      </c>
      <c r="H364" s="20">
        <f>(-VLookups!$C$13)*(E364+F364/2)</f>
        <v>-6779.6294345963106</v>
      </c>
      <c r="I364" s="19">
        <v>0</v>
      </c>
      <c r="J364" s="19">
        <v>0</v>
      </c>
      <c r="K364" s="19">
        <v>0</v>
      </c>
      <c r="L364" s="19">
        <v>0</v>
      </c>
      <c r="M364" s="19">
        <v>0</v>
      </c>
      <c r="N364" s="20" t="s">
        <v>36</v>
      </c>
      <c r="O364" s="19">
        <v>0</v>
      </c>
      <c r="P364" s="20">
        <f>P363-VLookups!$C$42</f>
        <v>-278.5</v>
      </c>
      <c r="Q364" s="22">
        <v>120</v>
      </c>
      <c r="R364" s="19">
        <v>0</v>
      </c>
      <c r="S364" s="20">
        <f>VLookups!$C$50</f>
        <v>-3580.614715990946</v>
      </c>
      <c r="T364" s="19">
        <v>0</v>
      </c>
      <c r="U364" s="9">
        <v>216</v>
      </c>
      <c r="V364" s="21">
        <f>V363-VLookups!$C$54</f>
        <v>-2300</v>
      </c>
      <c r="W364" s="21">
        <f>-VLookups!$C$60</f>
        <v>-300</v>
      </c>
      <c r="X364" s="21">
        <f>-[1]VLookups!$C$62</f>
        <v>-150</v>
      </c>
      <c r="Y364" s="20">
        <f>Y363*(1+VLookups!$C$57/12)</f>
        <v>-397.93810529353323</v>
      </c>
      <c r="Z364" s="20">
        <f>-E364*VLookups!$J$3</f>
        <v>-960.72971758901895</v>
      </c>
      <c r="AA364" s="19">
        <v>0</v>
      </c>
      <c r="AB364" s="20">
        <f t="shared" si="20"/>
        <v>8550.2836780639045</v>
      </c>
      <c r="AC364" s="20">
        <f t="shared" si="21"/>
        <v>1255929.7009784775</v>
      </c>
    </row>
    <row r="365" spans="2:29" x14ac:dyDescent="0.25">
      <c r="B365" s="9">
        <v>361</v>
      </c>
      <c r="C365" s="9">
        <f t="shared" si="22"/>
        <v>53</v>
      </c>
      <c r="D365" s="9">
        <f t="shared" si="23"/>
        <v>1</v>
      </c>
      <c r="E365" s="20">
        <f>E353*(1+VLookups!$C$8)</f>
        <v>24018.242939725475</v>
      </c>
      <c r="F365" s="20">
        <f>-E365*VLookups!$C$10*2</f>
        <v>-1441.0945763835284</v>
      </c>
      <c r="G365" s="19">
        <v>0</v>
      </c>
      <c r="H365" s="20">
        <f>(-VLookups!$C$13)*(E365+F365/2)</f>
        <v>-6779.6294345963106</v>
      </c>
      <c r="I365" s="19">
        <v>0</v>
      </c>
      <c r="J365" s="19">
        <v>0</v>
      </c>
      <c r="K365" s="19">
        <v>0</v>
      </c>
      <c r="L365" s="19">
        <v>0</v>
      </c>
      <c r="M365" s="19">
        <v>0</v>
      </c>
      <c r="N365" s="20" t="s">
        <v>36</v>
      </c>
      <c r="O365" s="19">
        <v>0</v>
      </c>
      <c r="P365" s="20">
        <f>P364-VLookups!$C$42</f>
        <v>-280</v>
      </c>
      <c r="Q365" s="22">
        <v>121</v>
      </c>
      <c r="R365" s="19">
        <v>0</v>
      </c>
      <c r="S365" s="20">
        <f>VLookups!$C$50</f>
        <v>-3580.614715990946</v>
      </c>
      <c r="T365" s="19">
        <v>0</v>
      </c>
      <c r="U365" s="9">
        <v>217</v>
      </c>
      <c r="V365" s="21">
        <f>V364-VLookups!$C$54</f>
        <v>-2305</v>
      </c>
      <c r="W365" s="21">
        <f>-VLookups!$C$60</f>
        <v>-300</v>
      </c>
      <c r="X365" s="21">
        <f>-[1]VLookups!$C$62</f>
        <v>-150</v>
      </c>
      <c r="Y365" s="20">
        <f>Y364*(1+VLookups!$C$57/12)</f>
        <v>-399.09875810063937</v>
      </c>
      <c r="Z365" s="20">
        <f>-E365*VLookups!$J$3</f>
        <v>-960.72971758901895</v>
      </c>
      <c r="AA365" s="19">
        <v>0</v>
      </c>
      <c r="AB365" s="20">
        <f t="shared" si="20"/>
        <v>8542.6230252567984</v>
      </c>
      <c r="AC365" s="20">
        <f t="shared" si="21"/>
        <v>1266565.5401720318</v>
      </c>
    </row>
    <row r="366" spans="2:29" x14ac:dyDescent="0.25">
      <c r="B366" s="9">
        <v>362</v>
      </c>
      <c r="C366" s="9">
        <f t="shared" si="22"/>
        <v>53</v>
      </c>
      <c r="D366" s="9">
        <f t="shared" si="23"/>
        <v>2</v>
      </c>
      <c r="E366" s="20">
        <f>E354*(1+VLookups!$C$8)</f>
        <v>24018.242939725475</v>
      </c>
      <c r="F366" s="20">
        <f>-E366*VLookups!$C$10*2</f>
        <v>-1441.0945763835284</v>
      </c>
      <c r="G366" s="19">
        <v>0</v>
      </c>
      <c r="H366" s="20">
        <f>(-VLookups!$C$13)*(E366+F366/2)</f>
        <v>-6779.6294345963106</v>
      </c>
      <c r="I366" s="19">
        <v>0</v>
      </c>
      <c r="J366" s="19">
        <v>0</v>
      </c>
      <c r="K366" s="19">
        <v>0</v>
      </c>
      <c r="L366" s="19">
        <v>0</v>
      </c>
      <c r="M366" s="19">
        <v>0</v>
      </c>
      <c r="N366" s="20" t="s">
        <v>36</v>
      </c>
      <c r="O366" s="19">
        <v>0</v>
      </c>
      <c r="P366" s="20">
        <f>P365-VLookups!$C$42</f>
        <v>-281.5</v>
      </c>
      <c r="Q366" s="22">
        <v>122</v>
      </c>
      <c r="R366" s="19">
        <v>0</v>
      </c>
      <c r="S366" s="20">
        <f>VLookups!$C$50</f>
        <v>-3580.614715990946</v>
      </c>
      <c r="T366" s="19">
        <v>0</v>
      </c>
      <c r="U366" s="9">
        <v>218</v>
      </c>
      <c r="V366" s="21">
        <f>V365-VLookups!$C$54</f>
        <v>-2310</v>
      </c>
      <c r="W366" s="21">
        <f>-VLookups!$C$60</f>
        <v>-300</v>
      </c>
      <c r="X366" s="21">
        <f>-[1]VLookups!$C$62</f>
        <v>-150</v>
      </c>
      <c r="Y366" s="20">
        <f>Y365*(1+VLookups!$C$57/12)</f>
        <v>-400.26279614509957</v>
      </c>
      <c r="Z366" s="20">
        <f>-E366*VLookups!$J$3</f>
        <v>-960.72971758901895</v>
      </c>
      <c r="AA366" s="19">
        <v>0</v>
      </c>
      <c r="AB366" s="20">
        <f t="shared" si="20"/>
        <v>8534.9589872123361</v>
      </c>
      <c r="AC366" s="20">
        <f t="shared" si="21"/>
        <v>1277211.4417261975</v>
      </c>
    </row>
    <row r="367" spans="2:29" x14ac:dyDescent="0.25">
      <c r="B367" s="9">
        <v>363</v>
      </c>
      <c r="C367" s="9">
        <f t="shared" si="22"/>
        <v>53</v>
      </c>
      <c r="D367" s="9">
        <f t="shared" si="23"/>
        <v>3</v>
      </c>
      <c r="E367" s="20">
        <f>E355*(1+VLookups!$C$8)</f>
        <v>24018.242939725475</v>
      </c>
      <c r="F367" s="20">
        <f>-E367*VLookups!$C$10*2</f>
        <v>-1441.0945763835284</v>
      </c>
      <c r="G367" s="19">
        <v>0</v>
      </c>
      <c r="H367" s="20">
        <f>(-VLookups!$C$13)*(E367+F367/2)</f>
        <v>-6779.6294345963106</v>
      </c>
      <c r="I367" s="19">
        <v>0</v>
      </c>
      <c r="J367" s="19">
        <v>0</v>
      </c>
      <c r="K367" s="19">
        <v>0</v>
      </c>
      <c r="L367" s="19">
        <v>0</v>
      </c>
      <c r="M367" s="19">
        <v>0</v>
      </c>
      <c r="N367" s="20" t="s">
        <v>36</v>
      </c>
      <c r="O367" s="19">
        <v>0</v>
      </c>
      <c r="P367" s="20">
        <f>P366-VLookups!$C$42</f>
        <v>-283</v>
      </c>
      <c r="Q367" s="22">
        <v>123</v>
      </c>
      <c r="R367" s="19">
        <v>0</v>
      </c>
      <c r="S367" s="20">
        <f>VLookups!$C$50</f>
        <v>-3580.614715990946</v>
      </c>
      <c r="T367" s="19">
        <v>0</v>
      </c>
      <c r="U367" s="9">
        <v>219</v>
      </c>
      <c r="V367" s="21">
        <f>V366-VLookups!$C$54</f>
        <v>-2315</v>
      </c>
      <c r="W367" s="21">
        <f>-VLookups!$C$60</f>
        <v>-300</v>
      </c>
      <c r="X367" s="21">
        <f>-[1]VLookups!$C$62</f>
        <v>-150</v>
      </c>
      <c r="Y367" s="20">
        <f>Y366*(1+VLookups!$C$57/12)</f>
        <v>-401.4302293005228</v>
      </c>
      <c r="Z367" s="20">
        <f>-E367*VLookups!$J$3</f>
        <v>-960.72971758901895</v>
      </c>
      <c r="AA367" s="19">
        <v>0</v>
      </c>
      <c r="AB367" s="20">
        <f t="shared" si="20"/>
        <v>8527.2915540569156</v>
      </c>
      <c r="AC367" s="20">
        <f t="shared" si="21"/>
        <v>1287867.4190164646</v>
      </c>
    </row>
    <row r="368" spans="2:29" x14ac:dyDescent="0.25">
      <c r="B368" s="9">
        <v>364</v>
      </c>
      <c r="C368" s="9">
        <f t="shared" si="22"/>
        <v>53</v>
      </c>
      <c r="D368" s="9">
        <f t="shared" si="23"/>
        <v>4</v>
      </c>
      <c r="E368" s="20">
        <f>E356*(1+VLookups!$C$8)</f>
        <v>24018.242939725475</v>
      </c>
      <c r="F368" s="20">
        <f>-E368*VLookups!$C$10*2</f>
        <v>-1441.0945763835284</v>
      </c>
      <c r="G368" s="19">
        <v>0</v>
      </c>
      <c r="H368" s="20">
        <f>(-VLookups!$C$13)*(E368+F368/2)</f>
        <v>-6779.6294345963106</v>
      </c>
      <c r="I368" s="19">
        <v>0</v>
      </c>
      <c r="J368" s="19">
        <v>0</v>
      </c>
      <c r="K368" s="19">
        <v>0</v>
      </c>
      <c r="L368" s="19">
        <v>0</v>
      </c>
      <c r="M368" s="19">
        <v>0</v>
      </c>
      <c r="N368" s="20" t="s">
        <v>36</v>
      </c>
      <c r="O368" s="19">
        <v>0</v>
      </c>
      <c r="P368" s="20">
        <f>P367-VLookups!$C$42</f>
        <v>-284.5</v>
      </c>
      <c r="Q368" s="22">
        <v>124</v>
      </c>
      <c r="R368" s="19">
        <v>0</v>
      </c>
      <c r="S368" s="20">
        <f>VLookups!$C$50</f>
        <v>-3580.614715990946</v>
      </c>
      <c r="T368" s="19">
        <v>0</v>
      </c>
      <c r="U368" s="9">
        <v>220</v>
      </c>
      <c r="V368" s="21">
        <f>V367-VLookups!$C$54</f>
        <v>-2320</v>
      </c>
      <c r="W368" s="21">
        <f>-VLookups!$C$60</f>
        <v>-300</v>
      </c>
      <c r="X368" s="21">
        <f>-[1]VLookups!$C$62</f>
        <v>-150</v>
      </c>
      <c r="Y368" s="20">
        <f>Y367*(1+VLookups!$C$57/12)</f>
        <v>-402.60106746931598</v>
      </c>
      <c r="Z368" s="20">
        <f>-E368*VLookups!$J$3</f>
        <v>-960.72971758901895</v>
      </c>
      <c r="AA368" s="19">
        <v>0</v>
      </c>
      <c r="AB368" s="20">
        <f t="shared" si="20"/>
        <v>8519.6207158881225</v>
      </c>
      <c r="AC368" s="20">
        <f t="shared" si="21"/>
        <v>1298533.4854307137</v>
      </c>
    </row>
    <row r="369" spans="2:29" x14ac:dyDescent="0.25">
      <c r="B369" s="9">
        <v>365</v>
      </c>
      <c r="C369" s="9">
        <f t="shared" si="22"/>
        <v>53</v>
      </c>
      <c r="D369" s="9">
        <f t="shared" si="23"/>
        <v>5</v>
      </c>
      <c r="E369" s="20">
        <f>E357*(1+VLookups!$C$8)</f>
        <v>24018.242939725475</v>
      </c>
      <c r="F369" s="20">
        <f>-E369*VLookups!$C$10*2</f>
        <v>-1441.0945763835284</v>
      </c>
      <c r="G369" s="19">
        <v>0</v>
      </c>
      <c r="H369" s="20">
        <f>(-VLookups!$C$13)*(E369+F369/2)</f>
        <v>-6779.6294345963106</v>
      </c>
      <c r="I369" s="19">
        <v>0</v>
      </c>
      <c r="J369" s="19">
        <v>0</v>
      </c>
      <c r="K369" s="19">
        <v>0</v>
      </c>
      <c r="L369" s="19">
        <v>0</v>
      </c>
      <c r="M369" s="19">
        <v>0</v>
      </c>
      <c r="N369" s="20" t="s">
        <v>36</v>
      </c>
      <c r="O369" s="19">
        <v>0</v>
      </c>
      <c r="P369" s="20">
        <f>P368-VLookups!$C$42</f>
        <v>-286</v>
      </c>
      <c r="Q369" s="22">
        <v>125</v>
      </c>
      <c r="R369" s="19">
        <v>0</v>
      </c>
      <c r="S369" s="20">
        <f>VLookups!$C$50</f>
        <v>-3580.614715990946</v>
      </c>
      <c r="T369" s="19">
        <v>0</v>
      </c>
      <c r="U369" s="9">
        <v>221</v>
      </c>
      <c r="V369" s="21">
        <f>V368-VLookups!$C$54</f>
        <v>-2325</v>
      </c>
      <c r="W369" s="21">
        <f>-VLookups!$C$60</f>
        <v>-300</v>
      </c>
      <c r="X369" s="21">
        <f>-[1]VLookups!$C$62</f>
        <v>-150</v>
      </c>
      <c r="Y369" s="20">
        <f>Y368*(1+VLookups!$C$57/12)</f>
        <v>-403.77532058276813</v>
      </c>
      <c r="Z369" s="20">
        <f>-E369*VLookups!$J$3</f>
        <v>-960.72971758901895</v>
      </c>
      <c r="AA369" s="19">
        <v>0</v>
      </c>
      <c r="AB369" s="20">
        <f t="shared" si="20"/>
        <v>8511.9464627746675</v>
      </c>
      <c r="AC369" s="20">
        <f t="shared" si="21"/>
        <v>1309209.6543692064</v>
      </c>
    </row>
    <row r="370" spans="2:29" x14ac:dyDescent="0.25">
      <c r="B370" s="9">
        <v>366</v>
      </c>
      <c r="C370" s="9">
        <f t="shared" si="22"/>
        <v>53</v>
      </c>
      <c r="D370" s="9">
        <f t="shared" si="23"/>
        <v>6</v>
      </c>
      <c r="E370" s="20">
        <f>E358*(1+VLookups!$C$8)</f>
        <v>24018.242939725475</v>
      </c>
      <c r="F370" s="20">
        <f>-E370*VLookups!$C$10*2</f>
        <v>-1441.0945763835284</v>
      </c>
      <c r="G370" s="19">
        <v>0</v>
      </c>
      <c r="H370" s="20">
        <f>(-VLookups!$C$13)*(E370+F370/2)</f>
        <v>-6779.6294345963106</v>
      </c>
      <c r="I370" s="19">
        <v>0</v>
      </c>
      <c r="J370" s="19">
        <v>0</v>
      </c>
      <c r="K370" s="19">
        <v>0</v>
      </c>
      <c r="L370" s="19">
        <v>0</v>
      </c>
      <c r="M370" s="19">
        <v>0</v>
      </c>
      <c r="N370" s="20" t="s">
        <v>36</v>
      </c>
      <c r="O370" s="19">
        <v>0</v>
      </c>
      <c r="P370" s="20">
        <f>P369-VLookups!$C$42</f>
        <v>-287.5</v>
      </c>
      <c r="Q370" s="22">
        <v>126</v>
      </c>
      <c r="R370" s="19">
        <v>0</v>
      </c>
      <c r="S370" s="20">
        <f>VLookups!$C$50</f>
        <v>-3580.614715990946</v>
      </c>
      <c r="T370" s="19">
        <v>0</v>
      </c>
      <c r="U370" s="9">
        <v>222</v>
      </c>
      <c r="V370" s="21">
        <f>V369-VLookups!$C$54</f>
        <v>-2330</v>
      </c>
      <c r="W370" s="21">
        <f>-VLookups!$C$60</f>
        <v>-300</v>
      </c>
      <c r="X370" s="21">
        <f>-[1]VLookups!$C$62</f>
        <v>-150</v>
      </c>
      <c r="Y370" s="20">
        <f>Y369*(1+VLookups!$C$57/12)</f>
        <v>-404.95299860113454</v>
      </c>
      <c r="Z370" s="20">
        <f>-E370*VLookups!$J$3</f>
        <v>-960.72971758901895</v>
      </c>
      <c r="AA370" s="19">
        <v>0</v>
      </c>
      <c r="AB370" s="20">
        <f t="shared" si="20"/>
        <v>8504.2687847563029</v>
      </c>
      <c r="AC370" s="20">
        <f t="shared" si="21"/>
        <v>1319895.9392445781</v>
      </c>
    </row>
    <row r="371" spans="2:29" x14ac:dyDescent="0.25">
      <c r="B371" s="9">
        <v>367</v>
      </c>
      <c r="C371" s="9">
        <f t="shared" si="22"/>
        <v>53</v>
      </c>
      <c r="D371" s="9">
        <f t="shared" si="23"/>
        <v>7</v>
      </c>
      <c r="E371" s="20">
        <f>E359*(1+VLookups!$C$8)</f>
        <v>24018.242939725475</v>
      </c>
      <c r="F371" s="20">
        <f>-E371*VLookups!$C$10*2</f>
        <v>-1441.0945763835284</v>
      </c>
      <c r="G371" s="19">
        <v>0</v>
      </c>
      <c r="H371" s="20">
        <f>(-VLookups!$C$13)*(E371+F371/2)</f>
        <v>-6779.6294345963106</v>
      </c>
      <c r="I371" s="19">
        <v>0</v>
      </c>
      <c r="J371" s="19">
        <v>0</v>
      </c>
      <c r="K371" s="19">
        <v>0</v>
      </c>
      <c r="L371" s="19">
        <v>0</v>
      </c>
      <c r="M371" s="19">
        <v>0</v>
      </c>
      <c r="N371" s="20" t="s">
        <v>36</v>
      </c>
      <c r="O371" s="19">
        <v>0</v>
      </c>
      <c r="P371" s="20">
        <f>P370-VLookups!$C$42</f>
        <v>-289</v>
      </c>
      <c r="Q371" s="22">
        <v>127</v>
      </c>
      <c r="R371" s="19">
        <v>0</v>
      </c>
      <c r="S371" s="20">
        <f>VLookups!$C$50</f>
        <v>-3580.614715990946</v>
      </c>
      <c r="T371" s="19">
        <v>0</v>
      </c>
      <c r="U371" s="9">
        <v>223</v>
      </c>
      <c r="V371" s="21">
        <f>V370-VLookups!$C$54</f>
        <v>-2335</v>
      </c>
      <c r="W371" s="21">
        <f>-VLookups!$C$60</f>
        <v>-300</v>
      </c>
      <c r="X371" s="21">
        <f>-[1]VLookups!$C$62</f>
        <v>-150</v>
      </c>
      <c r="Y371" s="20">
        <f>Y370*(1+VLookups!$C$57/12)</f>
        <v>-406.13411151372117</v>
      </c>
      <c r="Z371" s="20">
        <f>-E371*VLookups!$J$3</f>
        <v>-960.72971758901895</v>
      </c>
      <c r="AA371" s="19">
        <v>0</v>
      </c>
      <c r="AB371" s="20">
        <f t="shared" si="20"/>
        <v>8496.5876718437139</v>
      </c>
      <c r="AC371" s="20">
        <f t="shared" si="21"/>
        <v>1330592.3534818296</v>
      </c>
    </row>
    <row r="372" spans="2:29" x14ac:dyDescent="0.25">
      <c r="B372" s="9">
        <v>368</v>
      </c>
      <c r="C372" s="9">
        <f t="shared" si="22"/>
        <v>53</v>
      </c>
      <c r="D372" s="9">
        <f t="shared" si="23"/>
        <v>8</v>
      </c>
      <c r="E372" s="20">
        <f>E360*(1+VLookups!$C$8)</f>
        <v>24018.242939725475</v>
      </c>
      <c r="F372" s="20">
        <f>-E372*VLookups!$C$10*2</f>
        <v>-1441.0945763835284</v>
      </c>
      <c r="G372" s="19">
        <v>0</v>
      </c>
      <c r="H372" s="20">
        <f>(-VLookups!$C$13)*(E372+F372/2)</f>
        <v>-6779.6294345963106</v>
      </c>
      <c r="I372" s="19">
        <v>0</v>
      </c>
      <c r="J372" s="19">
        <v>0</v>
      </c>
      <c r="K372" s="19">
        <v>0</v>
      </c>
      <c r="L372" s="19">
        <v>0</v>
      </c>
      <c r="M372" s="19">
        <v>0</v>
      </c>
      <c r="N372" s="20" t="s">
        <v>36</v>
      </c>
      <c r="O372" s="19">
        <v>0</v>
      </c>
      <c r="P372" s="20">
        <f>P371-VLookups!$C$42</f>
        <v>-290.5</v>
      </c>
      <c r="Q372" s="22">
        <v>128</v>
      </c>
      <c r="R372" s="19">
        <v>0</v>
      </c>
      <c r="S372" s="20">
        <f>VLookups!$C$50</f>
        <v>-3580.614715990946</v>
      </c>
      <c r="T372" s="19">
        <v>0</v>
      </c>
      <c r="U372" s="9">
        <v>224</v>
      </c>
      <c r="V372" s="21">
        <f>V371-VLookups!$C$54</f>
        <v>-2340</v>
      </c>
      <c r="W372" s="21">
        <f>-VLookups!$C$60</f>
        <v>-300</v>
      </c>
      <c r="X372" s="21">
        <f>-[1]VLookups!$C$62</f>
        <v>-150</v>
      </c>
      <c r="Y372" s="20">
        <f>Y371*(1+VLookups!$C$57/12)</f>
        <v>-407.31866933896953</v>
      </c>
      <c r="Z372" s="20">
        <f>-E372*VLookups!$J$3</f>
        <v>-960.72971758901895</v>
      </c>
      <c r="AA372" s="19">
        <v>0</v>
      </c>
      <c r="AB372" s="20">
        <f t="shared" si="20"/>
        <v>8488.903114018467</v>
      </c>
      <c r="AC372" s="20">
        <f t="shared" si="21"/>
        <v>1341298.9105183179</v>
      </c>
    </row>
    <row r="373" spans="2:29" x14ac:dyDescent="0.25">
      <c r="B373" s="9">
        <v>369</v>
      </c>
      <c r="C373" s="9">
        <f t="shared" si="22"/>
        <v>53</v>
      </c>
      <c r="D373" s="9">
        <f t="shared" si="23"/>
        <v>9</v>
      </c>
      <c r="E373" s="20">
        <f>E361*(1+VLookups!$C$8)</f>
        <v>24018.242939725475</v>
      </c>
      <c r="F373" s="20">
        <f>-E373*VLookups!$C$10*2</f>
        <v>-1441.0945763835284</v>
      </c>
      <c r="G373" s="19">
        <v>0</v>
      </c>
      <c r="H373" s="20">
        <f>(-VLookups!$C$13)*(E373+F373/2)</f>
        <v>-6779.6294345963106</v>
      </c>
      <c r="I373" s="19">
        <v>0</v>
      </c>
      <c r="J373" s="19">
        <v>0</v>
      </c>
      <c r="K373" s="19">
        <v>0</v>
      </c>
      <c r="L373" s="19">
        <v>0</v>
      </c>
      <c r="M373" s="19">
        <v>0</v>
      </c>
      <c r="N373" s="20" t="s">
        <v>36</v>
      </c>
      <c r="O373" s="19">
        <v>0</v>
      </c>
      <c r="P373" s="20">
        <f>P372-VLookups!$C$42</f>
        <v>-292</v>
      </c>
      <c r="Q373" s="22">
        <v>129</v>
      </c>
      <c r="R373" s="19">
        <v>0</v>
      </c>
      <c r="S373" s="20">
        <f>VLookups!$C$50</f>
        <v>-3580.614715990946</v>
      </c>
      <c r="T373" s="19">
        <v>0</v>
      </c>
      <c r="U373" s="9">
        <v>225</v>
      </c>
      <c r="V373" s="21">
        <f>V372-VLookups!$C$54</f>
        <v>-2345</v>
      </c>
      <c r="W373" s="21">
        <f>-VLookups!$C$60</f>
        <v>-300</v>
      </c>
      <c r="X373" s="21">
        <f>-[1]VLookups!$C$62</f>
        <v>-150</v>
      </c>
      <c r="Y373" s="20">
        <f>Y372*(1+VLookups!$C$57/12)</f>
        <v>-408.50668212454156</v>
      </c>
      <c r="Z373" s="20">
        <f>-E373*VLookups!$J$3</f>
        <v>-960.72971758901895</v>
      </c>
      <c r="AA373" s="19">
        <v>0</v>
      </c>
      <c r="AB373" s="20">
        <f t="shared" si="20"/>
        <v>8481.2151012328941</v>
      </c>
      <c r="AC373" s="20">
        <f t="shared" si="21"/>
        <v>1352015.6238037483</v>
      </c>
    </row>
    <row r="374" spans="2:29" x14ac:dyDescent="0.25">
      <c r="B374" s="9">
        <v>370</v>
      </c>
      <c r="C374" s="9">
        <f t="shared" si="22"/>
        <v>53</v>
      </c>
      <c r="D374" s="9">
        <f t="shared" si="23"/>
        <v>10</v>
      </c>
      <c r="E374" s="20">
        <f>E362*(1+VLookups!$C$8)</f>
        <v>24018.242939725475</v>
      </c>
      <c r="F374" s="20">
        <f>-E374*VLookups!$C$10*2</f>
        <v>-1441.0945763835284</v>
      </c>
      <c r="G374" s="19">
        <v>0</v>
      </c>
      <c r="H374" s="20">
        <f>(-VLookups!$C$13)*(E374+F374/2)</f>
        <v>-6779.6294345963106</v>
      </c>
      <c r="I374" s="19">
        <v>0</v>
      </c>
      <c r="J374" s="19">
        <v>0</v>
      </c>
      <c r="K374" s="19">
        <v>0</v>
      </c>
      <c r="L374" s="19">
        <v>0</v>
      </c>
      <c r="M374" s="19">
        <v>0</v>
      </c>
      <c r="N374" s="20" t="s">
        <v>36</v>
      </c>
      <c r="O374" s="19">
        <v>0</v>
      </c>
      <c r="P374" s="20">
        <f>P373-VLookups!$C$42</f>
        <v>-293.5</v>
      </c>
      <c r="Q374" s="22">
        <v>130</v>
      </c>
      <c r="R374" s="19">
        <v>0</v>
      </c>
      <c r="S374" s="20">
        <f>VLookups!$C$50</f>
        <v>-3580.614715990946</v>
      </c>
      <c r="T374" s="19">
        <v>0</v>
      </c>
      <c r="U374" s="9">
        <v>226</v>
      </c>
      <c r="V374" s="21">
        <f>V373-VLookups!$C$54</f>
        <v>-2350</v>
      </c>
      <c r="W374" s="21">
        <f>-VLookups!$C$60</f>
        <v>-300</v>
      </c>
      <c r="X374" s="21">
        <f>-[1]VLookups!$C$62</f>
        <v>-150</v>
      </c>
      <c r="Y374" s="20">
        <f>Y373*(1+VLookups!$C$57/12)</f>
        <v>-409.6981599474048</v>
      </c>
      <c r="Z374" s="20">
        <f>-E374*VLookups!$J$3</f>
        <v>-960.72971758901895</v>
      </c>
      <c r="AA374" s="19">
        <v>0</v>
      </c>
      <c r="AB374" s="20">
        <f t="shared" si="20"/>
        <v>8473.5236234100303</v>
      </c>
      <c r="AC374" s="20">
        <f t="shared" si="21"/>
        <v>1362742.5068001645</v>
      </c>
    </row>
    <row r="375" spans="2:29" x14ac:dyDescent="0.25">
      <c r="B375" s="9">
        <v>371</v>
      </c>
      <c r="C375" s="9">
        <f t="shared" si="22"/>
        <v>53</v>
      </c>
      <c r="D375" s="9">
        <f t="shared" si="23"/>
        <v>11</v>
      </c>
      <c r="E375" s="20">
        <f>E363*(1+VLookups!$C$8)</f>
        <v>24018.242939725475</v>
      </c>
      <c r="F375" s="20">
        <f>-E375*VLookups!$C$10*2</f>
        <v>-1441.0945763835284</v>
      </c>
      <c r="G375" s="19">
        <v>0</v>
      </c>
      <c r="H375" s="20">
        <f>(-VLookups!$C$13)*(E375+F375/2)</f>
        <v>-6779.6294345963106</v>
      </c>
      <c r="I375" s="19">
        <v>0</v>
      </c>
      <c r="J375" s="19">
        <v>0</v>
      </c>
      <c r="K375" s="19">
        <v>0</v>
      </c>
      <c r="L375" s="19">
        <v>0</v>
      </c>
      <c r="M375" s="19">
        <v>0</v>
      </c>
      <c r="N375" s="20" t="s">
        <v>36</v>
      </c>
      <c r="O375" s="19">
        <v>0</v>
      </c>
      <c r="P375" s="20">
        <f>P374-VLookups!$C$42</f>
        <v>-295</v>
      </c>
      <c r="Q375" s="22">
        <v>131</v>
      </c>
      <c r="R375" s="19">
        <v>0</v>
      </c>
      <c r="S375" s="20">
        <f>VLookups!$C$50</f>
        <v>-3580.614715990946</v>
      </c>
      <c r="T375" s="19">
        <v>0</v>
      </c>
      <c r="U375" s="9">
        <v>227</v>
      </c>
      <c r="V375" s="21">
        <f>V374-VLookups!$C$54</f>
        <v>-2355</v>
      </c>
      <c r="W375" s="21">
        <f>-VLookups!$C$60</f>
        <v>-300</v>
      </c>
      <c r="X375" s="21">
        <f>-[1]VLookups!$C$62</f>
        <v>-150</v>
      </c>
      <c r="Y375" s="20">
        <f>Y374*(1+VLookups!$C$57/12)</f>
        <v>-410.89311291391806</v>
      </c>
      <c r="Z375" s="20">
        <f>-E375*VLookups!$J$3</f>
        <v>-960.72971758901895</v>
      </c>
      <c r="AA375" s="19">
        <v>0</v>
      </c>
      <c r="AB375" s="20">
        <f t="shared" si="20"/>
        <v>8465.8286704435195</v>
      </c>
      <c r="AC375" s="20">
        <f t="shared" si="21"/>
        <v>1373479.5729819415</v>
      </c>
    </row>
    <row r="376" spans="2:29" x14ac:dyDescent="0.25">
      <c r="B376" s="9">
        <v>372</v>
      </c>
      <c r="C376" s="9">
        <f t="shared" si="22"/>
        <v>54</v>
      </c>
      <c r="D376" s="9">
        <f t="shared" si="23"/>
        <v>0</v>
      </c>
      <c r="E376" s="20">
        <f>E364*(1+VLookups!$C$8)</f>
        <v>24858.881442615864</v>
      </c>
      <c r="F376" s="20">
        <f>-E376*VLookups!$C$10*2</f>
        <v>-1491.5328865569518</v>
      </c>
      <c r="G376" s="19">
        <v>0</v>
      </c>
      <c r="H376" s="20">
        <f>(-VLookups!$C$13)*(E376+F376/2)</f>
        <v>-7016.916464807181</v>
      </c>
      <c r="I376" s="19">
        <v>0</v>
      </c>
      <c r="J376" s="19">
        <v>0</v>
      </c>
      <c r="K376" s="19">
        <v>0</v>
      </c>
      <c r="L376" s="19">
        <v>0</v>
      </c>
      <c r="M376" s="19">
        <v>0</v>
      </c>
      <c r="N376" s="20" t="s">
        <v>36</v>
      </c>
      <c r="O376" s="19">
        <v>0</v>
      </c>
      <c r="P376" s="20">
        <f>P375-VLookups!$C$42</f>
        <v>-296.5</v>
      </c>
      <c r="Q376" s="22">
        <v>132</v>
      </c>
      <c r="R376" s="19">
        <v>0</v>
      </c>
      <c r="S376" s="20">
        <f>VLookups!$C$50</f>
        <v>-3580.614715990946</v>
      </c>
      <c r="T376" s="19">
        <v>0</v>
      </c>
      <c r="U376" s="9">
        <v>228</v>
      </c>
      <c r="V376" s="21">
        <f>V375-VLookups!$C$54</f>
        <v>-2360</v>
      </c>
      <c r="W376" s="21">
        <f>-VLookups!$C$60</f>
        <v>-300</v>
      </c>
      <c r="X376" s="21">
        <f>-[1]VLookups!$C$62</f>
        <v>-150</v>
      </c>
      <c r="Y376" s="20">
        <f>Y375*(1+VLookups!$C$57/12)</f>
        <v>-412.091551159917</v>
      </c>
      <c r="Z376" s="20">
        <f>-E376*VLookups!$J$3</f>
        <v>-994.3552577046346</v>
      </c>
      <c r="AA376" s="19">
        <v>0</v>
      </c>
      <c r="AB376" s="20">
        <f t="shared" si="20"/>
        <v>9002.6370096747087</v>
      </c>
      <c r="AC376" s="20">
        <f t="shared" si="21"/>
        <v>1384771.3426132528</v>
      </c>
    </row>
    <row r="377" spans="2:29" x14ac:dyDescent="0.25">
      <c r="B377" s="9">
        <v>373</v>
      </c>
      <c r="C377" s="9">
        <f t="shared" si="22"/>
        <v>54</v>
      </c>
      <c r="D377" s="9">
        <f t="shared" si="23"/>
        <v>1</v>
      </c>
      <c r="E377" s="20">
        <f>E365*(1+VLookups!$C$8)</f>
        <v>24858.881442615864</v>
      </c>
      <c r="F377" s="20">
        <f>-E377*VLookups!$C$10*2</f>
        <v>-1491.5328865569518</v>
      </c>
      <c r="G377" s="19">
        <v>0</v>
      </c>
      <c r="H377" s="20">
        <f>(-VLookups!$C$13)*(E377+F377/2)</f>
        <v>-7016.916464807181</v>
      </c>
      <c r="I377" s="19">
        <v>0</v>
      </c>
      <c r="J377" s="19">
        <v>0</v>
      </c>
      <c r="K377" s="19">
        <v>0</v>
      </c>
      <c r="L377" s="19">
        <v>0</v>
      </c>
      <c r="M377" s="19">
        <v>0</v>
      </c>
      <c r="N377" s="20" t="s">
        <v>36</v>
      </c>
      <c r="O377" s="19">
        <v>0</v>
      </c>
      <c r="P377" s="20">
        <f>P376-VLookups!$C$42</f>
        <v>-298</v>
      </c>
      <c r="Q377" s="22">
        <v>133</v>
      </c>
      <c r="R377" s="19">
        <v>0</v>
      </c>
      <c r="S377" s="20">
        <f>VLookups!$C$50</f>
        <v>-3580.614715990946</v>
      </c>
      <c r="T377" s="19">
        <v>0</v>
      </c>
      <c r="U377" s="9">
        <v>229</v>
      </c>
      <c r="V377" s="21">
        <f>V376-VLookups!$C$54</f>
        <v>-2365</v>
      </c>
      <c r="W377" s="21">
        <f>-VLookups!$C$60</f>
        <v>-300</v>
      </c>
      <c r="X377" s="21">
        <f>-[1]VLookups!$C$62</f>
        <v>-150</v>
      </c>
      <c r="Y377" s="20">
        <f>Y376*(1+VLookups!$C$57/12)</f>
        <v>-413.2934848508001</v>
      </c>
      <c r="Z377" s="20">
        <f>-E377*VLookups!$J$3</f>
        <v>-994.3552577046346</v>
      </c>
      <c r="AA377" s="19">
        <v>0</v>
      </c>
      <c r="AB377" s="20">
        <f t="shared" si="20"/>
        <v>8994.9350759838271</v>
      </c>
      <c r="AC377" s="20">
        <f t="shared" si="21"/>
        <v>1396074.2299269254</v>
      </c>
    </row>
    <row r="378" spans="2:29" x14ac:dyDescent="0.25">
      <c r="B378" s="9">
        <v>374</v>
      </c>
      <c r="C378" s="9">
        <f t="shared" si="22"/>
        <v>54</v>
      </c>
      <c r="D378" s="9">
        <f t="shared" si="23"/>
        <v>2</v>
      </c>
      <c r="E378" s="20">
        <f>E366*(1+VLookups!$C$8)</f>
        <v>24858.881442615864</v>
      </c>
      <c r="F378" s="20">
        <f>-E378*VLookups!$C$10*2</f>
        <v>-1491.5328865569518</v>
      </c>
      <c r="G378" s="19">
        <v>0</v>
      </c>
      <c r="H378" s="20">
        <f>(-VLookups!$C$13)*(E378+F378/2)</f>
        <v>-7016.916464807181</v>
      </c>
      <c r="I378" s="19">
        <v>0</v>
      </c>
      <c r="J378" s="19">
        <v>0</v>
      </c>
      <c r="K378" s="19">
        <v>0</v>
      </c>
      <c r="L378" s="19">
        <v>0</v>
      </c>
      <c r="M378" s="19">
        <v>0</v>
      </c>
      <c r="N378" s="20" t="s">
        <v>36</v>
      </c>
      <c r="O378" s="19">
        <v>0</v>
      </c>
      <c r="P378" s="20">
        <f>P377-VLookups!$C$42</f>
        <v>-299.5</v>
      </c>
      <c r="Q378" s="22">
        <v>134</v>
      </c>
      <c r="R378" s="19">
        <v>0</v>
      </c>
      <c r="S378" s="20">
        <f>VLookups!$C$50</f>
        <v>-3580.614715990946</v>
      </c>
      <c r="T378" s="19">
        <v>0</v>
      </c>
      <c r="U378" s="9">
        <v>230</v>
      </c>
      <c r="V378" s="21">
        <f>V377-VLookups!$C$54</f>
        <v>-2370</v>
      </c>
      <c r="W378" s="21">
        <f>-VLookups!$C$60</f>
        <v>-300</v>
      </c>
      <c r="X378" s="21">
        <f>-[1]VLookups!$C$62</f>
        <v>-150</v>
      </c>
      <c r="Y378" s="20">
        <f>Y377*(1+VLookups!$C$57/12)</f>
        <v>-414.49892418161494</v>
      </c>
      <c r="Z378" s="20">
        <f>-E378*VLookups!$J$3</f>
        <v>-994.3552577046346</v>
      </c>
      <c r="AA378" s="19">
        <v>0</v>
      </c>
      <c r="AB378" s="20">
        <f t="shared" si="20"/>
        <v>8987.2296366530118</v>
      </c>
      <c r="AC378" s="20">
        <f t="shared" si="21"/>
        <v>1407388.24994679</v>
      </c>
    </row>
    <row r="379" spans="2:29" x14ac:dyDescent="0.25">
      <c r="B379" s="9">
        <v>375</v>
      </c>
      <c r="C379" s="9">
        <f t="shared" si="22"/>
        <v>54</v>
      </c>
      <c r="D379" s="9">
        <f t="shared" si="23"/>
        <v>3</v>
      </c>
      <c r="E379" s="20">
        <f>E367*(1+VLookups!$C$8)</f>
        <v>24858.881442615864</v>
      </c>
      <c r="F379" s="20">
        <f>-E379*VLookups!$C$10*2</f>
        <v>-1491.5328865569518</v>
      </c>
      <c r="G379" s="19">
        <v>0</v>
      </c>
      <c r="H379" s="20">
        <f>(-VLookups!$C$13)*(E379+F379/2)</f>
        <v>-7016.916464807181</v>
      </c>
      <c r="I379" s="19">
        <v>0</v>
      </c>
      <c r="J379" s="19">
        <v>0</v>
      </c>
      <c r="K379" s="19">
        <v>0</v>
      </c>
      <c r="L379" s="19">
        <v>0</v>
      </c>
      <c r="M379" s="19">
        <v>0</v>
      </c>
      <c r="N379" s="20" t="s">
        <v>36</v>
      </c>
      <c r="O379" s="19">
        <v>0</v>
      </c>
      <c r="P379" s="20">
        <f>P378-VLookups!$C$42</f>
        <v>-301</v>
      </c>
      <c r="Q379" s="22">
        <v>135</v>
      </c>
      <c r="R379" s="19">
        <v>0</v>
      </c>
      <c r="S379" s="20">
        <f>VLookups!$C$50</f>
        <v>-3580.614715990946</v>
      </c>
      <c r="T379" s="19">
        <v>0</v>
      </c>
      <c r="U379" s="9">
        <v>231</v>
      </c>
      <c r="V379" s="21">
        <f>V378-VLookups!$C$54</f>
        <v>-2375</v>
      </c>
      <c r="W379" s="21">
        <f>-VLookups!$C$60</f>
        <v>-300</v>
      </c>
      <c r="X379" s="21">
        <f>-[1]VLookups!$C$62</f>
        <v>-150</v>
      </c>
      <c r="Y379" s="20">
        <f>Y378*(1+VLookups!$C$57/12)</f>
        <v>-415.70787937714465</v>
      </c>
      <c r="Z379" s="20">
        <f>-E379*VLookups!$J$3</f>
        <v>-994.3552577046346</v>
      </c>
      <c r="AA379" s="19">
        <v>0</v>
      </c>
      <c r="AB379" s="20">
        <f t="shared" si="20"/>
        <v>8979.5206814574813</v>
      </c>
      <c r="AC379" s="20">
        <f t="shared" si="21"/>
        <v>1418713.4177114924</v>
      </c>
    </row>
    <row r="380" spans="2:29" x14ac:dyDescent="0.25">
      <c r="B380" s="9">
        <v>376</v>
      </c>
      <c r="C380" s="9">
        <f t="shared" si="22"/>
        <v>54</v>
      </c>
      <c r="D380" s="9">
        <f t="shared" si="23"/>
        <v>4</v>
      </c>
      <c r="E380" s="20">
        <f>E368*(1+VLookups!$C$8)</f>
        <v>24858.881442615864</v>
      </c>
      <c r="F380" s="20">
        <f>-E380*VLookups!$C$10*2</f>
        <v>-1491.5328865569518</v>
      </c>
      <c r="G380" s="19">
        <v>0</v>
      </c>
      <c r="H380" s="20">
        <f>(-VLookups!$C$13)*(E380+F380/2)</f>
        <v>-7016.916464807181</v>
      </c>
      <c r="I380" s="19">
        <v>0</v>
      </c>
      <c r="J380" s="19">
        <v>0</v>
      </c>
      <c r="K380" s="19">
        <v>0</v>
      </c>
      <c r="L380" s="19">
        <v>0</v>
      </c>
      <c r="M380" s="19">
        <v>0</v>
      </c>
      <c r="N380" s="20" t="s">
        <v>36</v>
      </c>
      <c r="O380" s="19">
        <v>0</v>
      </c>
      <c r="P380" s="20">
        <f>P379-VLookups!$C$42</f>
        <v>-302.5</v>
      </c>
      <c r="Q380" s="22">
        <v>136</v>
      </c>
      <c r="R380" s="19">
        <v>0</v>
      </c>
      <c r="S380" s="20">
        <f>VLookups!$C$50</f>
        <v>-3580.614715990946</v>
      </c>
      <c r="T380" s="19">
        <v>0</v>
      </c>
      <c r="U380" s="9">
        <v>232</v>
      </c>
      <c r="V380" s="21">
        <f>V379-VLookups!$C$54</f>
        <v>-2380</v>
      </c>
      <c r="W380" s="21">
        <f>-VLookups!$C$60</f>
        <v>-300</v>
      </c>
      <c r="X380" s="21">
        <f>-[1]VLookups!$C$62</f>
        <v>-150</v>
      </c>
      <c r="Y380" s="20">
        <f>Y379*(1+VLookups!$C$57/12)</f>
        <v>-416.92036069199469</v>
      </c>
      <c r="Z380" s="20">
        <f>-E380*VLookups!$J$3</f>
        <v>-994.3552577046346</v>
      </c>
      <c r="AA380" s="19">
        <v>0</v>
      </c>
      <c r="AB380" s="20">
        <f t="shared" si="20"/>
        <v>8971.8082001426319</v>
      </c>
      <c r="AC380" s="20">
        <f t="shared" si="21"/>
        <v>1430049.7482744874</v>
      </c>
    </row>
    <row r="381" spans="2:29" x14ac:dyDescent="0.25">
      <c r="B381" s="9">
        <v>377</v>
      </c>
      <c r="C381" s="9">
        <f t="shared" si="22"/>
        <v>54</v>
      </c>
      <c r="D381" s="9">
        <f t="shared" si="23"/>
        <v>5</v>
      </c>
      <c r="E381" s="20">
        <f>E369*(1+VLookups!$C$8)</f>
        <v>24858.881442615864</v>
      </c>
      <c r="F381" s="20">
        <f>-E381*VLookups!$C$10*2</f>
        <v>-1491.5328865569518</v>
      </c>
      <c r="G381" s="19">
        <v>0</v>
      </c>
      <c r="H381" s="20">
        <f>(-VLookups!$C$13)*(E381+F381/2)</f>
        <v>-7016.916464807181</v>
      </c>
      <c r="I381" s="19">
        <v>0</v>
      </c>
      <c r="J381" s="19">
        <v>0</v>
      </c>
      <c r="K381" s="19">
        <v>0</v>
      </c>
      <c r="L381" s="19">
        <v>0</v>
      </c>
      <c r="M381" s="19">
        <v>0</v>
      </c>
      <c r="N381" s="20" t="s">
        <v>36</v>
      </c>
      <c r="O381" s="19">
        <v>0</v>
      </c>
      <c r="P381" s="20">
        <f>P380-VLookups!$C$42</f>
        <v>-304</v>
      </c>
      <c r="Q381" s="22">
        <v>137</v>
      </c>
      <c r="R381" s="19">
        <v>0</v>
      </c>
      <c r="S381" s="20">
        <f>VLookups!$C$50</f>
        <v>-3580.614715990946</v>
      </c>
      <c r="T381" s="19">
        <v>0</v>
      </c>
      <c r="U381" s="9">
        <v>233</v>
      </c>
      <c r="V381" s="21">
        <f>V380-VLookups!$C$54</f>
        <v>-2385</v>
      </c>
      <c r="W381" s="21">
        <f>-VLookups!$C$60</f>
        <v>-300</v>
      </c>
      <c r="X381" s="21">
        <f>-[1]VLookups!$C$62</f>
        <v>-150</v>
      </c>
      <c r="Y381" s="20">
        <f>Y380*(1+VLookups!$C$57/12)</f>
        <v>-418.1363784106797</v>
      </c>
      <c r="Z381" s="20">
        <f>-E381*VLookups!$J$3</f>
        <v>-994.3552577046346</v>
      </c>
      <c r="AA381" s="19">
        <v>0</v>
      </c>
      <c r="AB381" s="20">
        <f t="shared" si="20"/>
        <v>8964.0921824239467</v>
      </c>
      <c r="AC381" s="20">
        <f t="shared" si="21"/>
        <v>1441397.2567040354</v>
      </c>
    </row>
    <row r="382" spans="2:29" x14ac:dyDescent="0.25">
      <c r="B382" s="9">
        <v>378</v>
      </c>
      <c r="C382" s="9">
        <f t="shared" si="22"/>
        <v>54</v>
      </c>
      <c r="D382" s="9">
        <f t="shared" si="23"/>
        <v>6</v>
      </c>
      <c r="E382" s="20">
        <f>E370*(1+VLookups!$C$8)</f>
        <v>24858.881442615864</v>
      </c>
      <c r="F382" s="20">
        <f>-E382*VLookups!$C$10*2</f>
        <v>-1491.5328865569518</v>
      </c>
      <c r="G382" s="19">
        <v>0</v>
      </c>
      <c r="H382" s="20">
        <f>(-VLookups!$C$13)*(E382+F382/2)</f>
        <v>-7016.916464807181</v>
      </c>
      <c r="I382" s="19">
        <v>0</v>
      </c>
      <c r="J382" s="19">
        <v>0</v>
      </c>
      <c r="K382" s="19">
        <v>0</v>
      </c>
      <c r="L382" s="19">
        <v>0</v>
      </c>
      <c r="M382" s="19">
        <v>0</v>
      </c>
      <c r="N382" s="20" t="s">
        <v>36</v>
      </c>
      <c r="O382" s="19">
        <v>0</v>
      </c>
      <c r="P382" s="20">
        <f>P381-VLookups!$C$42</f>
        <v>-305.5</v>
      </c>
      <c r="Q382" s="22">
        <v>138</v>
      </c>
      <c r="R382" s="19">
        <v>0</v>
      </c>
      <c r="S382" s="20">
        <f>VLookups!$C$50</f>
        <v>-3580.614715990946</v>
      </c>
      <c r="T382" s="19">
        <v>0</v>
      </c>
      <c r="U382" s="9">
        <v>234</v>
      </c>
      <c r="V382" s="21">
        <f>V381-VLookups!$C$54</f>
        <v>-2390</v>
      </c>
      <c r="W382" s="21">
        <f>-VLookups!$C$60</f>
        <v>-300</v>
      </c>
      <c r="X382" s="21">
        <f>-[1]VLookups!$C$62</f>
        <v>-150</v>
      </c>
      <c r="Y382" s="20">
        <f>Y381*(1+VLookups!$C$57/12)</f>
        <v>-419.35594284771088</v>
      </c>
      <c r="Z382" s="20">
        <f>-E382*VLookups!$J$3</f>
        <v>-994.3552577046346</v>
      </c>
      <c r="AA382" s="19">
        <v>0</v>
      </c>
      <c r="AB382" s="20">
        <f t="shared" si="20"/>
        <v>8956.3726179869154</v>
      </c>
      <c r="AC382" s="20">
        <f t="shared" si="21"/>
        <v>1452755.9580831958</v>
      </c>
    </row>
    <row r="383" spans="2:29" x14ac:dyDescent="0.25">
      <c r="B383" s="9">
        <v>379</v>
      </c>
      <c r="C383" s="9">
        <f t="shared" si="22"/>
        <v>54</v>
      </c>
      <c r="D383" s="9">
        <f t="shared" si="23"/>
        <v>7</v>
      </c>
      <c r="E383" s="20">
        <f>E371*(1+VLookups!$C$8)</f>
        <v>24858.881442615864</v>
      </c>
      <c r="F383" s="20">
        <f>-E383*VLookups!$C$10*2</f>
        <v>-1491.5328865569518</v>
      </c>
      <c r="G383" s="19">
        <v>0</v>
      </c>
      <c r="H383" s="20">
        <f>(-VLookups!$C$13)*(E383+F383/2)</f>
        <v>-7016.916464807181</v>
      </c>
      <c r="I383" s="19">
        <v>0</v>
      </c>
      <c r="J383" s="19">
        <v>0</v>
      </c>
      <c r="K383" s="19">
        <v>0</v>
      </c>
      <c r="L383" s="19">
        <v>0</v>
      </c>
      <c r="M383" s="19">
        <v>0</v>
      </c>
      <c r="N383" s="20" t="s">
        <v>36</v>
      </c>
      <c r="O383" s="19">
        <v>0</v>
      </c>
      <c r="P383" s="20">
        <f>P382-VLookups!$C$42</f>
        <v>-307</v>
      </c>
      <c r="Q383" s="22">
        <v>139</v>
      </c>
      <c r="R383" s="19">
        <v>0</v>
      </c>
      <c r="S383" s="20">
        <f>VLookups!$C$50</f>
        <v>-3580.614715990946</v>
      </c>
      <c r="T383" s="19">
        <v>0</v>
      </c>
      <c r="U383" s="9">
        <v>235</v>
      </c>
      <c r="V383" s="21">
        <f>V382-VLookups!$C$54</f>
        <v>-2395</v>
      </c>
      <c r="W383" s="21">
        <f>-VLookups!$C$60</f>
        <v>-300</v>
      </c>
      <c r="X383" s="21">
        <f>-[1]VLookups!$C$62</f>
        <v>-150</v>
      </c>
      <c r="Y383" s="20">
        <f>Y382*(1+VLookups!$C$57/12)</f>
        <v>-420.57906434768336</v>
      </c>
      <c r="Z383" s="20">
        <f>-E383*VLookups!$J$3</f>
        <v>-994.3552577046346</v>
      </c>
      <c r="AA383" s="19">
        <v>0</v>
      </c>
      <c r="AB383" s="20">
        <f t="shared" si="20"/>
        <v>8948.6494964869435</v>
      </c>
      <c r="AC383" s="20">
        <f t="shared" si="21"/>
        <v>1464125.8675098214</v>
      </c>
    </row>
    <row r="384" spans="2:29" x14ac:dyDescent="0.25">
      <c r="B384" s="9">
        <v>380</v>
      </c>
      <c r="C384" s="9">
        <f t="shared" si="22"/>
        <v>54</v>
      </c>
      <c r="D384" s="9">
        <f t="shared" si="23"/>
        <v>8</v>
      </c>
      <c r="E384" s="20">
        <f>E372*(1+VLookups!$C$8)</f>
        <v>24858.881442615864</v>
      </c>
      <c r="F384" s="20">
        <f>-E384*VLookups!$C$10*2</f>
        <v>-1491.5328865569518</v>
      </c>
      <c r="G384" s="19">
        <v>0</v>
      </c>
      <c r="H384" s="20">
        <f>(-VLookups!$C$13)*(E384+F384/2)</f>
        <v>-7016.916464807181</v>
      </c>
      <c r="I384" s="19">
        <v>0</v>
      </c>
      <c r="J384" s="19">
        <v>0</v>
      </c>
      <c r="K384" s="19">
        <v>0</v>
      </c>
      <c r="L384" s="19">
        <v>0</v>
      </c>
      <c r="M384" s="19">
        <v>0</v>
      </c>
      <c r="N384" s="20" t="s">
        <v>36</v>
      </c>
      <c r="O384" s="19">
        <v>0</v>
      </c>
      <c r="P384" s="20">
        <f>P383-VLookups!$C$42</f>
        <v>-308.5</v>
      </c>
      <c r="Q384" s="22">
        <v>140</v>
      </c>
      <c r="R384" s="19">
        <v>0</v>
      </c>
      <c r="S384" s="20">
        <f>VLookups!$C$50</f>
        <v>-3580.614715990946</v>
      </c>
      <c r="T384" s="19">
        <v>0</v>
      </c>
      <c r="U384" s="9">
        <v>236</v>
      </c>
      <c r="V384" s="21">
        <f>V383-VLookups!$C$54</f>
        <v>-2400</v>
      </c>
      <c r="W384" s="21">
        <f>-VLookups!$C$60</f>
        <v>-300</v>
      </c>
      <c r="X384" s="21">
        <f>-[1]VLookups!$C$62</f>
        <v>-150</v>
      </c>
      <c r="Y384" s="20">
        <f>Y383*(1+VLookups!$C$57/12)</f>
        <v>-421.80575328536412</v>
      </c>
      <c r="Z384" s="20">
        <f>-E384*VLookups!$J$3</f>
        <v>-994.3552577046346</v>
      </c>
      <c r="AA384" s="19">
        <v>0</v>
      </c>
      <c r="AB384" s="20">
        <f t="shared" si="20"/>
        <v>8940.9228075492629</v>
      </c>
      <c r="AC384" s="20">
        <f t="shared" si="21"/>
        <v>1475507.0000965539</v>
      </c>
    </row>
    <row r="385" spans="2:29" x14ac:dyDescent="0.25">
      <c r="B385" s="9">
        <v>381</v>
      </c>
      <c r="C385" s="9">
        <f t="shared" si="22"/>
        <v>54</v>
      </c>
      <c r="D385" s="9">
        <f t="shared" si="23"/>
        <v>9</v>
      </c>
      <c r="E385" s="20">
        <f>E373*(1+VLookups!$C$8)</f>
        <v>24858.881442615864</v>
      </c>
      <c r="F385" s="20">
        <f>-E385*VLookups!$C$10*2</f>
        <v>-1491.5328865569518</v>
      </c>
      <c r="G385" s="19">
        <v>0</v>
      </c>
      <c r="H385" s="20">
        <f>(-VLookups!$C$13)*(E385+F385/2)</f>
        <v>-7016.916464807181</v>
      </c>
      <c r="I385" s="19">
        <v>0</v>
      </c>
      <c r="J385" s="19">
        <v>0</v>
      </c>
      <c r="K385" s="19">
        <v>0</v>
      </c>
      <c r="L385" s="19">
        <v>0</v>
      </c>
      <c r="M385" s="19">
        <v>0</v>
      </c>
      <c r="N385" s="20" t="s">
        <v>36</v>
      </c>
      <c r="O385" s="19">
        <v>0</v>
      </c>
      <c r="P385" s="20">
        <f>P384-VLookups!$C$42</f>
        <v>-310</v>
      </c>
      <c r="Q385" s="22">
        <v>141</v>
      </c>
      <c r="R385" s="19">
        <v>0</v>
      </c>
      <c r="S385" s="20">
        <f>VLookups!$C$50</f>
        <v>-3580.614715990946</v>
      </c>
      <c r="T385" s="19">
        <v>0</v>
      </c>
      <c r="U385" s="9">
        <v>237</v>
      </c>
      <c r="V385" s="21">
        <f>V384-VLookups!$C$54</f>
        <v>-2405</v>
      </c>
      <c r="W385" s="21">
        <f>-VLookups!$C$60</f>
        <v>-300</v>
      </c>
      <c r="X385" s="21">
        <f>-[1]VLookups!$C$62</f>
        <v>-150</v>
      </c>
      <c r="Y385" s="20">
        <f>Y384*(1+VLookups!$C$57/12)</f>
        <v>-423.03602006577978</v>
      </c>
      <c r="Z385" s="20">
        <f>-E385*VLookups!$J$3</f>
        <v>-994.3552577046346</v>
      </c>
      <c r="AA385" s="19">
        <v>0</v>
      </c>
      <c r="AB385" s="20">
        <f t="shared" si="20"/>
        <v>8933.1925407688468</v>
      </c>
      <c r="AC385" s="20">
        <f t="shared" si="21"/>
        <v>1486899.370970817</v>
      </c>
    </row>
    <row r="386" spans="2:29" x14ac:dyDescent="0.25">
      <c r="B386" s="9">
        <v>382</v>
      </c>
      <c r="C386" s="9">
        <f t="shared" si="22"/>
        <v>54</v>
      </c>
      <c r="D386" s="9">
        <f t="shared" si="23"/>
        <v>10</v>
      </c>
      <c r="E386" s="20">
        <f>E374*(1+VLookups!$C$8)</f>
        <v>24858.881442615864</v>
      </c>
      <c r="F386" s="20">
        <f>-E386*VLookups!$C$10*2</f>
        <v>-1491.5328865569518</v>
      </c>
      <c r="G386" s="19">
        <v>0</v>
      </c>
      <c r="H386" s="20">
        <f>(-VLookups!$C$13)*(E386+F386/2)</f>
        <v>-7016.916464807181</v>
      </c>
      <c r="I386" s="19">
        <v>0</v>
      </c>
      <c r="J386" s="19">
        <v>0</v>
      </c>
      <c r="K386" s="19">
        <v>0</v>
      </c>
      <c r="L386" s="19">
        <v>0</v>
      </c>
      <c r="M386" s="19">
        <v>0</v>
      </c>
      <c r="N386" s="20" t="s">
        <v>36</v>
      </c>
      <c r="O386" s="19">
        <v>0</v>
      </c>
      <c r="P386" s="20">
        <f>P385-VLookups!$C$42</f>
        <v>-311.5</v>
      </c>
      <c r="Q386" s="22">
        <v>142</v>
      </c>
      <c r="R386" s="19">
        <v>0</v>
      </c>
      <c r="S386" s="20">
        <f>VLookups!$C$50</f>
        <v>-3580.614715990946</v>
      </c>
      <c r="T386" s="19">
        <v>0</v>
      </c>
      <c r="U386" s="9">
        <v>238</v>
      </c>
      <c r="V386" s="21">
        <f>V385-VLookups!$C$54</f>
        <v>-2410</v>
      </c>
      <c r="W386" s="21">
        <f>-VLookups!$C$60</f>
        <v>-300</v>
      </c>
      <c r="X386" s="21">
        <f>-[1]VLookups!$C$62</f>
        <v>-150</v>
      </c>
      <c r="Y386" s="20">
        <f>Y385*(1+VLookups!$C$57/12)</f>
        <v>-424.26987512430497</v>
      </c>
      <c r="Z386" s="20">
        <f>-E386*VLookups!$J$3</f>
        <v>-994.3552577046346</v>
      </c>
      <c r="AA386" s="19">
        <v>0</v>
      </c>
      <c r="AB386" s="20">
        <f t="shared" si="20"/>
        <v>8925.4586857103222</v>
      </c>
      <c r="AC386" s="20">
        <f t="shared" si="21"/>
        <v>1498302.9952748122</v>
      </c>
    </row>
    <row r="387" spans="2:29" x14ac:dyDescent="0.25">
      <c r="B387" s="9">
        <v>383</v>
      </c>
      <c r="C387" s="9">
        <f t="shared" si="22"/>
        <v>54</v>
      </c>
      <c r="D387" s="9">
        <f t="shared" si="23"/>
        <v>11</v>
      </c>
      <c r="E387" s="20">
        <f>E375*(1+VLookups!$C$8)</f>
        <v>24858.881442615864</v>
      </c>
      <c r="F387" s="20">
        <f>-E387*VLookups!$C$10*2</f>
        <v>-1491.5328865569518</v>
      </c>
      <c r="G387" s="19">
        <v>0</v>
      </c>
      <c r="H387" s="20">
        <f>(-VLookups!$C$13)*(E387+F387/2)</f>
        <v>-7016.916464807181</v>
      </c>
      <c r="I387" s="19">
        <v>0</v>
      </c>
      <c r="J387" s="19">
        <v>0</v>
      </c>
      <c r="K387" s="19">
        <v>0</v>
      </c>
      <c r="L387" s="19">
        <v>0</v>
      </c>
      <c r="M387" s="19">
        <v>0</v>
      </c>
      <c r="N387" s="20" t="s">
        <v>36</v>
      </c>
      <c r="O387" s="19">
        <v>0</v>
      </c>
      <c r="P387" s="20">
        <f>P386-VLookups!$C$42</f>
        <v>-313</v>
      </c>
      <c r="Q387" s="22">
        <v>143</v>
      </c>
      <c r="R387" s="19">
        <v>0</v>
      </c>
      <c r="S387" s="20">
        <f>VLookups!$C$50</f>
        <v>-3580.614715990946</v>
      </c>
      <c r="T387" s="19">
        <v>0</v>
      </c>
      <c r="U387" s="9">
        <v>239</v>
      </c>
      <c r="V387" s="21">
        <f>V386-VLookups!$C$54</f>
        <v>-2415</v>
      </c>
      <c r="W387" s="21">
        <f>-VLookups!$C$60</f>
        <v>-300</v>
      </c>
      <c r="X387" s="21">
        <f>-[1]VLookups!$C$62</f>
        <v>-150</v>
      </c>
      <c r="Y387" s="20">
        <f>Y386*(1+VLookups!$C$57/12)</f>
        <v>-425.50732892675086</v>
      </c>
      <c r="Z387" s="20">
        <f>-E387*VLookups!$J$3</f>
        <v>-994.3552577046346</v>
      </c>
      <c r="AA387" s="19">
        <v>0</v>
      </c>
      <c r="AB387" s="20">
        <f t="shared" si="20"/>
        <v>8917.7212319078753</v>
      </c>
      <c r="AC387" s="20">
        <f t="shared" si="21"/>
        <v>1509717.8881655114</v>
      </c>
    </row>
    <row r="388" spans="2:29" x14ac:dyDescent="0.25">
      <c r="B388" s="9">
        <v>384</v>
      </c>
      <c r="C388" s="9">
        <f t="shared" si="22"/>
        <v>55</v>
      </c>
      <c r="D388" s="9">
        <f t="shared" si="23"/>
        <v>0</v>
      </c>
      <c r="E388" s="20">
        <f>E376*(1+VLookups!$C$8)</f>
        <v>25728.942293107419</v>
      </c>
      <c r="F388" s="20">
        <f>-E388*VLookups!$C$10*2</f>
        <v>-1543.7365375864451</v>
      </c>
      <c r="G388" s="19">
        <v>0</v>
      </c>
      <c r="H388" s="20">
        <f>(-VLookups!$C$13)*(E388+F388/2)</f>
        <v>-7262.5085410754318</v>
      </c>
      <c r="I388" s="19">
        <v>0</v>
      </c>
      <c r="J388" s="19">
        <v>0</v>
      </c>
      <c r="K388" s="19">
        <v>0</v>
      </c>
      <c r="L388" s="19">
        <v>0</v>
      </c>
      <c r="M388" s="19">
        <v>0</v>
      </c>
      <c r="N388" s="20" t="s">
        <v>36</v>
      </c>
      <c r="O388" s="19">
        <v>0</v>
      </c>
      <c r="P388" s="20">
        <f>P387-VLookups!$C$42</f>
        <v>-314.5</v>
      </c>
      <c r="Q388" s="22">
        <v>144</v>
      </c>
      <c r="R388" s="19">
        <v>0</v>
      </c>
      <c r="S388" s="20">
        <f>VLookups!$C$50</f>
        <v>-3580.614715990946</v>
      </c>
      <c r="T388" s="19">
        <v>0</v>
      </c>
      <c r="U388" s="9">
        <v>240</v>
      </c>
      <c r="V388" s="21">
        <f>V387-VLookups!$C$54</f>
        <v>-2420</v>
      </c>
      <c r="W388" s="21">
        <f>-VLookups!$C$60</f>
        <v>-300</v>
      </c>
      <c r="X388" s="21">
        <f>-[1]VLookups!$C$62</f>
        <v>-150</v>
      </c>
      <c r="Y388" s="20">
        <f>Y387*(1+VLookups!$C$57/12)</f>
        <v>-426.74839196945391</v>
      </c>
      <c r="Z388" s="20">
        <f>-E388*VLookups!$J$3</f>
        <v>-1029.1576917242967</v>
      </c>
      <c r="AA388" s="19">
        <v>0</v>
      </c>
      <c r="AB388" s="20">
        <f t="shared" si="20"/>
        <v>9473.5446835540679</v>
      </c>
      <c r="AC388" s="20">
        <f t="shared" si="21"/>
        <v>1521707.6293293412</v>
      </c>
    </row>
    <row r="389" spans="2:29" x14ac:dyDescent="0.25">
      <c r="B389" s="9">
        <v>385</v>
      </c>
      <c r="C389" s="9">
        <f t="shared" si="22"/>
        <v>55</v>
      </c>
      <c r="D389" s="9">
        <f t="shared" si="23"/>
        <v>1</v>
      </c>
      <c r="E389" s="20">
        <f>E377*(1+VLookups!$C$8)</f>
        <v>25728.942293107419</v>
      </c>
      <c r="F389" s="20">
        <f>-E389*VLookups!$C$10*2</f>
        <v>-1543.7365375864451</v>
      </c>
      <c r="G389" s="19">
        <v>0</v>
      </c>
      <c r="H389" s="20">
        <f>(-VLookups!$C$13)*(E389+F389/2)</f>
        <v>-7262.5085410754318</v>
      </c>
      <c r="I389" s="19">
        <v>0</v>
      </c>
      <c r="J389" s="19">
        <v>0</v>
      </c>
      <c r="K389" s="19">
        <v>0</v>
      </c>
      <c r="L389" s="19">
        <v>0</v>
      </c>
      <c r="M389" s="19">
        <v>0</v>
      </c>
      <c r="N389" s="20" t="s">
        <v>36</v>
      </c>
      <c r="O389" s="19">
        <v>0</v>
      </c>
      <c r="P389" s="20">
        <f>P388-VLookups!$C$42</f>
        <v>-316</v>
      </c>
      <c r="Q389" s="22">
        <v>145</v>
      </c>
      <c r="R389" s="19">
        <v>0</v>
      </c>
      <c r="S389" s="20">
        <f>VLookups!$C$50</f>
        <v>-3580.614715990946</v>
      </c>
      <c r="T389" s="19">
        <v>0</v>
      </c>
      <c r="U389" s="9">
        <v>241</v>
      </c>
      <c r="V389" s="21">
        <f>V388-VLookups!$C$54</f>
        <v>-2425</v>
      </c>
      <c r="W389" s="21">
        <f>-VLookups!$C$60</f>
        <v>-300</v>
      </c>
      <c r="X389" s="21">
        <f>-[1]VLookups!$C$62</f>
        <v>-150</v>
      </c>
      <c r="Y389" s="20">
        <f>Y388*(1+VLookups!$C$57/12)</f>
        <v>-427.9930747793648</v>
      </c>
      <c r="Z389" s="20">
        <f>-E389*VLookups!$J$3</f>
        <v>-1029.1576917242967</v>
      </c>
      <c r="AA389" s="19">
        <v>0</v>
      </c>
      <c r="AB389" s="20">
        <f t="shared" ref="AB389:AB452" si="24">SUM(E389,F389/2,H389,I389,K389,L389,M389,O389,P389,R389,S389,T389,V389,W389,X389,Y389,G389,J389,Z389,AA389)</f>
        <v>9465.8000007441569</v>
      </c>
      <c r="AC389" s="20">
        <f t="shared" si="21"/>
        <v>1533709.6087123011</v>
      </c>
    </row>
    <row r="390" spans="2:29" x14ac:dyDescent="0.25">
      <c r="B390" s="9">
        <v>386</v>
      </c>
      <c r="C390" s="9">
        <f t="shared" si="22"/>
        <v>55</v>
      </c>
      <c r="D390" s="9">
        <f t="shared" si="23"/>
        <v>2</v>
      </c>
      <c r="E390" s="20">
        <f>E378*(1+VLookups!$C$8)</f>
        <v>25728.942293107419</v>
      </c>
      <c r="F390" s="20">
        <f>-E390*VLookups!$C$10*2</f>
        <v>-1543.7365375864451</v>
      </c>
      <c r="G390" s="19">
        <v>0</v>
      </c>
      <c r="H390" s="20">
        <f>(-VLookups!$C$13)*(E390+F390/2)</f>
        <v>-7262.5085410754318</v>
      </c>
      <c r="I390" s="19">
        <v>0</v>
      </c>
      <c r="J390" s="19">
        <v>0</v>
      </c>
      <c r="K390" s="19">
        <v>0</v>
      </c>
      <c r="L390" s="19">
        <v>0</v>
      </c>
      <c r="M390" s="19">
        <v>0</v>
      </c>
      <c r="N390" s="20" t="s">
        <v>36</v>
      </c>
      <c r="O390" s="19">
        <v>0</v>
      </c>
      <c r="P390" s="20">
        <f>P389-VLookups!$C$42</f>
        <v>-317.5</v>
      </c>
      <c r="Q390" s="22">
        <v>146</v>
      </c>
      <c r="R390" s="19">
        <v>0</v>
      </c>
      <c r="S390" s="20">
        <f>VLookups!$C$50</f>
        <v>-3580.614715990946</v>
      </c>
      <c r="T390" s="19">
        <v>0</v>
      </c>
      <c r="U390" s="9">
        <v>242</v>
      </c>
      <c r="V390" s="21">
        <f>V389-VLookups!$C$54</f>
        <v>-2430</v>
      </c>
      <c r="W390" s="21">
        <f>-VLookups!$C$60</f>
        <v>-300</v>
      </c>
      <c r="X390" s="21">
        <f>-[1]VLookups!$C$62</f>
        <v>-150</v>
      </c>
      <c r="Y390" s="20">
        <f>Y389*(1+VLookups!$C$57/12)</f>
        <v>-429.24138791413793</v>
      </c>
      <c r="Z390" s="20">
        <f>-E390*VLookups!$J$3</f>
        <v>-1029.1576917242967</v>
      </c>
      <c r="AA390" s="19">
        <v>0</v>
      </c>
      <c r="AB390" s="20">
        <f t="shared" si="24"/>
        <v>9458.0516876093825</v>
      </c>
      <c r="AC390" s="20">
        <f t="shared" ref="AC390:AC453" si="25">AB390+AC389*(1+$AC$2/12)</f>
        <v>1545723.8430810978</v>
      </c>
    </row>
    <row r="391" spans="2:29" x14ac:dyDescent="0.25">
      <c r="B391" s="9">
        <v>387</v>
      </c>
      <c r="C391" s="9">
        <f t="shared" si="22"/>
        <v>55</v>
      </c>
      <c r="D391" s="9">
        <f t="shared" si="23"/>
        <v>3</v>
      </c>
      <c r="E391" s="20">
        <f>E379*(1+VLookups!$C$8)</f>
        <v>25728.942293107419</v>
      </c>
      <c r="F391" s="20">
        <f>-E391*VLookups!$C$10*2</f>
        <v>-1543.7365375864451</v>
      </c>
      <c r="G391" s="19">
        <v>0</v>
      </c>
      <c r="H391" s="20">
        <f>(-VLookups!$C$13)*(E391+F391/2)</f>
        <v>-7262.5085410754318</v>
      </c>
      <c r="I391" s="19">
        <v>0</v>
      </c>
      <c r="J391" s="19">
        <v>0</v>
      </c>
      <c r="K391" s="19">
        <v>0</v>
      </c>
      <c r="L391" s="19">
        <v>0</v>
      </c>
      <c r="M391" s="19">
        <v>0</v>
      </c>
      <c r="N391" s="20" t="s">
        <v>36</v>
      </c>
      <c r="O391" s="19">
        <v>0</v>
      </c>
      <c r="P391" s="20">
        <f>P390-VLookups!$C$42</f>
        <v>-319</v>
      </c>
      <c r="Q391" s="22">
        <v>147</v>
      </c>
      <c r="R391" s="19">
        <v>0</v>
      </c>
      <c r="S391" s="20">
        <f>VLookups!$C$50</f>
        <v>-3580.614715990946</v>
      </c>
      <c r="T391" s="19">
        <v>0</v>
      </c>
      <c r="U391" s="9">
        <v>243</v>
      </c>
      <c r="V391" s="21">
        <f>V390-VLookups!$C$54</f>
        <v>-2435</v>
      </c>
      <c r="W391" s="21">
        <f>-VLookups!$C$60</f>
        <v>-300</v>
      </c>
      <c r="X391" s="21">
        <f>-[1]VLookups!$C$62</f>
        <v>-150</v>
      </c>
      <c r="Y391" s="20">
        <f>Y390*(1+VLookups!$C$57/12)</f>
        <v>-430.49334196222082</v>
      </c>
      <c r="Z391" s="20">
        <f>-E391*VLookups!$J$3</f>
        <v>-1029.1576917242967</v>
      </c>
      <c r="AA391" s="19">
        <v>0</v>
      </c>
      <c r="AB391" s="20">
        <f t="shared" si="24"/>
        <v>9450.2997335612999</v>
      </c>
      <c r="AC391" s="20">
        <f t="shared" si="25"/>
        <v>1557750.3492197944</v>
      </c>
    </row>
    <row r="392" spans="2:29" x14ac:dyDescent="0.25">
      <c r="B392" s="9">
        <v>388</v>
      </c>
      <c r="C392" s="9">
        <f t="shared" si="22"/>
        <v>55</v>
      </c>
      <c r="D392" s="9">
        <f t="shared" si="23"/>
        <v>4</v>
      </c>
      <c r="E392" s="20">
        <f>E380*(1+VLookups!$C$8)</f>
        <v>25728.942293107419</v>
      </c>
      <c r="F392" s="20">
        <f>-E392*VLookups!$C$10*2</f>
        <v>-1543.7365375864451</v>
      </c>
      <c r="G392" s="19">
        <v>0</v>
      </c>
      <c r="H392" s="20">
        <f>(-VLookups!$C$13)*(E392+F392/2)</f>
        <v>-7262.5085410754318</v>
      </c>
      <c r="I392" s="19">
        <v>0</v>
      </c>
      <c r="J392" s="19">
        <v>0</v>
      </c>
      <c r="K392" s="19">
        <v>0</v>
      </c>
      <c r="L392" s="19">
        <v>0</v>
      </c>
      <c r="M392" s="19">
        <v>0</v>
      </c>
      <c r="N392" s="20" t="s">
        <v>36</v>
      </c>
      <c r="O392" s="19">
        <v>0</v>
      </c>
      <c r="P392" s="20">
        <f>P391-VLookups!$C$42</f>
        <v>-320.5</v>
      </c>
      <c r="Q392" s="22">
        <v>148</v>
      </c>
      <c r="R392" s="19">
        <v>0</v>
      </c>
      <c r="S392" s="20">
        <f>VLookups!$C$50</f>
        <v>-3580.614715990946</v>
      </c>
      <c r="T392" s="19">
        <v>0</v>
      </c>
      <c r="U392" s="9">
        <v>244</v>
      </c>
      <c r="V392" s="21">
        <f>V391-VLookups!$C$54</f>
        <v>-2440</v>
      </c>
      <c r="W392" s="21">
        <f>-VLookups!$C$60</f>
        <v>-300</v>
      </c>
      <c r="X392" s="21">
        <f>-[1]VLookups!$C$62</f>
        <v>-150</v>
      </c>
      <c r="Y392" s="20">
        <f>Y391*(1+VLookups!$C$57/12)</f>
        <v>-431.74894754294399</v>
      </c>
      <c r="Z392" s="20">
        <f>-E392*VLookups!$J$3</f>
        <v>-1029.1576917242967</v>
      </c>
      <c r="AA392" s="19">
        <v>0</v>
      </c>
      <c r="AB392" s="20">
        <f t="shared" si="24"/>
        <v>9442.5441279805764</v>
      </c>
      <c r="AC392" s="20">
        <f t="shared" si="25"/>
        <v>1569789.1439298079</v>
      </c>
    </row>
    <row r="393" spans="2:29" x14ac:dyDescent="0.25">
      <c r="B393" s="9">
        <v>389</v>
      </c>
      <c r="C393" s="9">
        <f t="shared" si="22"/>
        <v>55</v>
      </c>
      <c r="D393" s="9">
        <f t="shared" si="23"/>
        <v>5</v>
      </c>
      <c r="E393" s="20">
        <f>E381*(1+VLookups!$C$8)</f>
        <v>25728.942293107419</v>
      </c>
      <c r="F393" s="20">
        <f>-E393*VLookups!$C$10*2</f>
        <v>-1543.7365375864451</v>
      </c>
      <c r="G393" s="19">
        <v>0</v>
      </c>
      <c r="H393" s="20">
        <f>(-VLookups!$C$13)*(E393+F393/2)</f>
        <v>-7262.5085410754318</v>
      </c>
      <c r="I393" s="19">
        <v>0</v>
      </c>
      <c r="J393" s="19">
        <v>0</v>
      </c>
      <c r="K393" s="19">
        <v>0</v>
      </c>
      <c r="L393" s="19">
        <v>0</v>
      </c>
      <c r="M393" s="19">
        <v>0</v>
      </c>
      <c r="N393" s="20" t="s">
        <v>36</v>
      </c>
      <c r="O393" s="19">
        <v>0</v>
      </c>
      <c r="P393" s="20">
        <f>P392-VLookups!$C$42</f>
        <v>-322</v>
      </c>
      <c r="Q393" s="22">
        <v>149</v>
      </c>
      <c r="R393" s="19">
        <v>0</v>
      </c>
      <c r="S393" s="20">
        <f>VLookups!$C$50</f>
        <v>-3580.614715990946</v>
      </c>
      <c r="T393" s="19">
        <v>0</v>
      </c>
      <c r="U393" s="9">
        <v>245</v>
      </c>
      <c r="V393" s="21">
        <f>V392-VLookups!$C$54</f>
        <v>-2445</v>
      </c>
      <c r="W393" s="21">
        <f>-VLookups!$C$60</f>
        <v>-300</v>
      </c>
      <c r="X393" s="21">
        <f>-[1]VLookups!$C$62</f>
        <v>-150</v>
      </c>
      <c r="Y393" s="20">
        <f>Y392*(1+VLookups!$C$57/12)</f>
        <v>-433.00821530661091</v>
      </c>
      <c r="Z393" s="20">
        <f>-E393*VLookups!$J$3</f>
        <v>-1029.1576917242967</v>
      </c>
      <c r="AA393" s="19">
        <v>0</v>
      </c>
      <c r="AB393" s="20">
        <f t="shared" si="24"/>
        <v>9434.7848602169106</v>
      </c>
      <c r="AC393" s="20">
        <f t="shared" si="25"/>
        <v>1581840.244029908</v>
      </c>
    </row>
    <row r="394" spans="2:29" x14ac:dyDescent="0.25">
      <c r="B394" s="9">
        <v>390</v>
      </c>
      <c r="C394" s="9">
        <f t="shared" si="22"/>
        <v>55</v>
      </c>
      <c r="D394" s="9">
        <f t="shared" si="23"/>
        <v>6</v>
      </c>
      <c r="E394" s="20">
        <f>E382*(1+VLookups!$C$8)</f>
        <v>25728.942293107419</v>
      </c>
      <c r="F394" s="20">
        <f>-E394*VLookups!$C$10*2</f>
        <v>-1543.7365375864451</v>
      </c>
      <c r="G394" s="19">
        <v>0</v>
      </c>
      <c r="H394" s="20">
        <f>(-VLookups!$C$13)*(E394+F394/2)</f>
        <v>-7262.5085410754318</v>
      </c>
      <c r="I394" s="19">
        <v>0</v>
      </c>
      <c r="J394" s="19">
        <v>0</v>
      </c>
      <c r="K394" s="19">
        <v>0</v>
      </c>
      <c r="L394" s="19">
        <v>0</v>
      </c>
      <c r="M394" s="19">
        <v>0</v>
      </c>
      <c r="N394" s="20" t="s">
        <v>36</v>
      </c>
      <c r="O394" s="19">
        <v>0</v>
      </c>
      <c r="P394" s="20">
        <f>P393-VLookups!$C$42</f>
        <v>-323.5</v>
      </c>
      <c r="Q394" s="22">
        <v>150</v>
      </c>
      <c r="R394" s="19">
        <v>0</v>
      </c>
      <c r="S394" s="20">
        <f>VLookups!$C$50</f>
        <v>-3580.614715990946</v>
      </c>
      <c r="T394" s="19">
        <v>0</v>
      </c>
      <c r="U394" s="9">
        <v>246</v>
      </c>
      <c r="V394" s="21">
        <f>V393-VLookups!$C$54</f>
        <v>-2450</v>
      </c>
      <c r="W394" s="21">
        <f>-VLookups!$C$60</f>
        <v>-300</v>
      </c>
      <c r="X394" s="21">
        <f>-[1]VLookups!$C$62</f>
        <v>-150</v>
      </c>
      <c r="Y394" s="20">
        <f>Y393*(1+VLookups!$C$57/12)</f>
        <v>-434.27115593458853</v>
      </c>
      <c r="Z394" s="20">
        <f>-E394*VLookups!$J$3</f>
        <v>-1029.1576917242967</v>
      </c>
      <c r="AA394" s="19">
        <v>0</v>
      </c>
      <c r="AB394" s="20">
        <f t="shared" si="24"/>
        <v>9427.0219195889331</v>
      </c>
      <c r="AC394" s="20">
        <f t="shared" si="25"/>
        <v>1593903.6663562136</v>
      </c>
    </row>
    <row r="395" spans="2:29" x14ac:dyDescent="0.25">
      <c r="B395" s="9">
        <v>391</v>
      </c>
      <c r="C395" s="9">
        <f t="shared" si="22"/>
        <v>55</v>
      </c>
      <c r="D395" s="9">
        <f t="shared" si="23"/>
        <v>7</v>
      </c>
      <c r="E395" s="20">
        <f>E383*(1+VLookups!$C$8)</f>
        <v>25728.942293107419</v>
      </c>
      <c r="F395" s="20">
        <f>-E395*VLookups!$C$10*2</f>
        <v>-1543.7365375864451</v>
      </c>
      <c r="G395" s="19">
        <v>0</v>
      </c>
      <c r="H395" s="20">
        <f>(-VLookups!$C$13)*(E395+F395/2)</f>
        <v>-7262.5085410754318</v>
      </c>
      <c r="I395" s="19">
        <v>0</v>
      </c>
      <c r="J395" s="19">
        <v>0</v>
      </c>
      <c r="K395" s="19">
        <v>0</v>
      </c>
      <c r="L395" s="19">
        <v>0</v>
      </c>
      <c r="M395" s="19">
        <v>0</v>
      </c>
      <c r="N395" s="20" t="s">
        <v>36</v>
      </c>
      <c r="O395" s="19">
        <v>0</v>
      </c>
      <c r="P395" s="20">
        <f>P394-VLookups!$C$42</f>
        <v>-325</v>
      </c>
      <c r="Q395" s="22">
        <v>151</v>
      </c>
      <c r="R395" s="19">
        <v>0</v>
      </c>
      <c r="S395" s="20">
        <f>VLookups!$C$50</f>
        <v>-3580.614715990946</v>
      </c>
      <c r="T395" s="19">
        <v>0</v>
      </c>
      <c r="U395" s="9">
        <v>247</v>
      </c>
      <c r="V395" s="21">
        <f>V394-VLookups!$C$54</f>
        <v>-2455</v>
      </c>
      <c r="W395" s="21">
        <f>-VLookups!$C$60</f>
        <v>-300</v>
      </c>
      <c r="X395" s="21">
        <f>-[1]VLookups!$C$62</f>
        <v>-150</v>
      </c>
      <c r="Y395" s="20">
        <f>Y394*(1+VLookups!$C$57/12)</f>
        <v>-435.53778013939774</v>
      </c>
      <c r="Z395" s="20">
        <f>-E395*VLookups!$J$3</f>
        <v>-1029.1576917242967</v>
      </c>
      <c r="AA395" s="19">
        <v>0</v>
      </c>
      <c r="AB395" s="20">
        <f t="shared" si="24"/>
        <v>9419.2552953841241</v>
      </c>
      <c r="AC395" s="20">
        <f t="shared" si="25"/>
        <v>1605979.4277621915</v>
      </c>
    </row>
    <row r="396" spans="2:29" x14ac:dyDescent="0.25">
      <c r="B396" s="9">
        <v>392</v>
      </c>
      <c r="C396" s="9">
        <f t="shared" si="22"/>
        <v>55</v>
      </c>
      <c r="D396" s="9">
        <f t="shared" si="23"/>
        <v>8</v>
      </c>
      <c r="E396" s="20">
        <f>E384*(1+VLookups!$C$8)</f>
        <v>25728.942293107419</v>
      </c>
      <c r="F396" s="20">
        <f>-E396*VLookups!$C$10*2</f>
        <v>-1543.7365375864451</v>
      </c>
      <c r="G396" s="19">
        <v>0</v>
      </c>
      <c r="H396" s="20">
        <f>(-VLookups!$C$13)*(E396+F396/2)</f>
        <v>-7262.5085410754318</v>
      </c>
      <c r="I396" s="19">
        <v>0</v>
      </c>
      <c r="J396" s="19">
        <v>0</v>
      </c>
      <c r="K396" s="19">
        <v>0</v>
      </c>
      <c r="L396" s="19">
        <v>0</v>
      </c>
      <c r="M396" s="19">
        <v>0</v>
      </c>
      <c r="N396" s="20" t="s">
        <v>36</v>
      </c>
      <c r="O396" s="19">
        <v>0</v>
      </c>
      <c r="P396" s="20">
        <f>P395-VLookups!$C$42</f>
        <v>-326.5</v>
      </c>
      <c r="Q396" s="22">
        <v>152</v>
      </c>
      <c r="R396" s="19">
        <v>0</v>
      </c>
      <c r="S396" s="20">
        <f>VLookups!$C$50</f>
        <v>-3580.614715990946</v>
      </c>
      <c r="T396" s="19">
        <v>0</v>
      </c>
      <c r="U396" s="9">
        <v>248</v>
      </c>
      <c r="V396" s="21">
        <f>V395-VLookups!$C$54</f>
        <v>-2460</v>
      </c>
      <c r="W396" s="21">
        <f>-VLookups!$C$60</f>
        <v>-300</v>
      </c>
      <c r="X396" s="21">
        <f>-[1]VLookups!$C$62</f>
        <v>-150</v>
      </c>
      <c r="Y396" s="20">
        <f>Y395*(1+VLookups!$C$57/12)</f>
        <v>-436.80809866480433</v>
      </c>
      <c r="Z396" s="20">
        <f>-E396*VLookups!$J$3</f>
        <v>-1029.1576917242967</v>
      </c>
      <c r="AA396" s="19">
        <v>0</v>
      </c>
      <c r="AB396" s="20">
        <f t="shared" si="24"/>
        <v>9411.4849768587173</v>
      </c>
      <c r="AC396" s="20">
        <f t="shared" si="25"/>
        <v>1618067.5451186541</v>
      </c>
    </row>
    <row r="397" spans="2:29" x14ac:dyDescent="0.25">
      <c r="B397" s="9">
        <v>393</v>
      </c>
      <c r="C397" s="9">
        <f t="shared" si="22"/>
        <v>55</v>
      </c>
      <c r="D397" s="9">
        <f t="shared" si="23"/>
        <v>9</v>
      </c>
      <c r="E397" s="20">
        <f>E385*(1+VLookups!$C$8)</f>
        <v>25728.942293107419</v>
      </c>
      <c r="F397" s="20">
        <f>-E397*VLookups!$C$10*2</f>
        <v>-1543.7365375864451</v>
      </c>
      <c r="G397" s="19">
        <v>0</v>
      </c>
      <c r="H397" s="20">
        <f>(-VLookups!$C$13)*(E397+F397/2)</f>
        <v>-7262.5085410754318</v>
      </c>
      <c r="I397" s="19">
        <v>0</v>
      </c>
      <c r="J397" s="19">
        <v>0</v>
      </c>
      <c r="K397" s="19">
        <v>0</v>
      </c>
      <c r="L397" s="19">
        <v>0</v>
      </c>
      <c r="M397" s="19">
        <v>0</v>
      </c>
      <c r="N397" s="20" t="s">
        <v>36</v>
      </c>
      <c r="O397" s="19">
        <v>0</v>
      </c>
      <c r="P397" s="20">
        <f>P396-VLookups!$C$42</f>
        <v>-328</v>
      </c>
      <c r="Q397" s="22">
        <v>153</v>
      </c>
      <c r="R397" s="19">
        <v>0</v>
      </c>
      <c r="S397" s="20">
        <f>VLookups!$C$50</f>
        <v>-3580.614715990946</v>
      </c>
      <c r="T397" s="19">
        <v>0</v>
      </c>
      <c r="U397" s="9">
        <v>249</v>
      </c>
      <c r="V397" s="21">
        <f>V396-VLookups!$C$54</f>
        <v>-2465</v>
      </c>
      <c r="W397" s="21">
        <f>-VLookups!$C$60</f>
        <v>-300</v>
      </c>
      <c r="X397" s="21">
        <f>-[1]VLookups!$C$62</f>
        <v>-150</v>
      </c>
      <c r="Y397" s="20">
        <f>Y396*(1+VLookups!$C$57/12)</f>
        <v>-438.08212228591003</v>
      </c>
      <c r="Z397" s="20">
        <f>-E397*VLookups!$J$3</f>
        <v>-1029.1576917242967</v>
      </c>
      <c r="AA397" s="19">
        <v>0</v>
      </c>
      <c r="AB397" s="20">
        <f t="shared" si="24"/>
        <v>9403.7109532376107</v>
      </c>
      <c r="AC397" s="20">
        <f t="shared" si="25"/>
        <v>1630168.0353137564</v>
      </c>
    </row>
    <row r="398" spans="2:29" x14ac:dyDescent="0.25">
      <c r="B398" s="9">
        <v>394</v>
      </c>
      <c r="C398" s="9">
        <f t="shared" si="22"/>
        <v>55</v>
      </c>
      <c r="D398" s="9">
        <f t="shared" si="23"/>
        <v>10</v>
      </c>
      <c r="E398" s="20">
        <f>E386*(1+VLookups!$C$8)</f>
        <v>25728.942293107419</v>
      </c>
      <c r="F398" s="20">
        <f>-E398*VLookups!$C$10*2</f>
        <v>-1543.7365375864451</v>
      </c>
      <c r="G398" s="19">
        <v>0</v>
      </c>
      <c r="H398" s="20">
        <f>(-VLookups!$C$13)*(E398+F398/2)</f>
        <v>-7262.5085410754318</v>
      </c>
      <c r="I398" s="19">
        <v>0</v>
      </c>
      <c r="J398" s="19">
        <v>0</v>
      </c>
      <c r="K398" s="19">
        <v>0</v>
      </c>
      <c r="L398" s="19">
        <v>0</v>
      </c>
      <c r="M398" s="19">
        <v>0</v>
      </c>
      <c r="N398" s="20" t="s">
        <v>36</v>
      </c>
      <c r="O398" s="19">
        <v>0</v>
      </c>
      <c r="P398" s="20">
        <f>P397-VLookups!$C$42</f>
        <v>-329.5</v>
      </c>
      <c r="Q398" s="22">
        <v>154</v>
      </c>
      <c r="R398" s="19">
        <v>0</v>
      </c>
      <c r="S398" s="20">
        <f>VLookups!$C$50</f>
        <v>-3580.614715990946</v>
      </c>
      <c r="T398" s="19">
        <v>0</v>
      </c>
      <c r="U398" s="9">
        <v>250</v>
      </c>
      <c r="V398" s="21">
        <f>V397-VLookups!$C$54</f>
        <v>-2470</v>
      </c>
      <c r="W398" s="21">
        <f>-VLookups!$C$60</f>
        <v>-300</v>
      </c>
      <c r="X398" s="21">
        <f>-[1]VLookups!$C$62</f>
        <v>-150</v>
      </c>
      <c r="Y398" s="20">
        <f>Y397*(1+VLookups!$C$57/12)</f>
        <v>-439.35986180924397</v>
      </c>
      <c r="Z398" s="20">
        <f>-E398*VLookups!$J$3</f>
        <v>-1029.1576917242967</v>
      </c>
      <c r="AA398" s="19">
        <v>0</v>
      </c>
      <c r="AB398" s="20">
        <f t="shared" si="24"/>
        <v>9395.9332137142774</v>
      </c>
      <c r="AC398" s="20">
        <f t="shared" si="25"/>
        <v>1642280.9152529938</v>
      </c>
    </row>
    <row r="399" spans="2:29" x14ac:dyDescent="0.25">
      <c r="B399" s="9">
        <v>395</v>
      </c>
      <c r="C399" s="9">
        <f t="shared" si="22"/>
        <v>55</v>
      </c>
      <c r="D399" s="9">
        <f t="shared" si="23"/>
        <v>11</v>
      </c>
      <c r="E399" s="20">
        <f>E387*(1+VLookups!$C$8)</f>
        <v>25728.942293107419</v>
      </c>
      <c r="F399" s="20">
        <f>-E399*VLookups!$C$10*2</f>
        <v>-1543.7365375864451</v>
      </c>
      <c r="G399" s="19">
        <v>0</v>
      </c>
      <c r="H399" s="20">
        <f>(-VLookups!$C$13)*(E399+F399/2)</f>
        <v>-7262.5085410754318</v>
      </c>
      <c r="I399" s="19">
        <v>0</v>
      </c>
      <c r="J399" s="19">
        <v>0</v>
      </c>
      <c r="K399" s="19">
        <v>0</v>
      </c>
      <c r="L399" s="19">
        <v>0</v>
      </c>
      <c r="M399" s="19">
        <v>0</v>
      </c>
      <c r="N399" s="20" t="s">
        <v>36</v>
      </c>
      <c r="O399" s="19">
        <v>0</v>
      </c>
      <c r="P399" s="20">
        <f>P398-VLookups!$C$42</f>
        <v>-331</v>
      </c>
      <c r="Q399" s="22">
        <v>155</v>
      </c>
      <c r="R399" s="19">
        <v>0</v>
      </c>
      <c r="S399" s="20">
        <f>VLookups!$C$50</f>
        <v>-3580.614715990946</v>
      </c>
      <c r="T399" s="19">
        <v>0</v>
      </c>
      <c r="U399" s="9">
        <v>251</v>
      </c>
      <c r="V399" s="21">
        <f>V398-VLookups!$C$54</f>
        <v>-2475</v>
      </c>
      <c r="W399" s="21">
        <f>-VLookups!$C$60</f>
        <v>-300</v>
      </c>
      <c r="X399" s="21">
        <f>-[1]VLookups!$C$62</f>
        <v>-150</v>
      </c>
      <c r="Y399" s="20">
        <f>Y398*(1+VLookups!$C$57/12)</f>
        <v>-440.64132807285426</v>
      </c>
      <c r="Z399" s="20">
        <f>-E399*VLookups!$J$3</f>
        <v>-1029.1576917242967</v>
      </c>
      <c r="AA399" s="19">
        <v>0</v>
      </c>
      <c r="AB399" s="20">
        <f t="shared" si="24"/>
        <v>9388.1517474506672</v>
      </c>
      <c r="AC399" s="20">
        <f t="shared" si="25"/>
        <v>1654406.2018591997</v>
      </c>
    </row>
    <row r="400" spans="2:29" x14ac:dyDescent="0.25">
      <c r="B400" s="9">
        <v>396</v>
      </c>
      <c r="C400" s="9">
        <f t="shared" si="22"/>
        <v>56</v>
      </c>
      <c r="D400" s="9">
        <f t="shared" si="23"/>
        <v>0</v>
      </c>
      <c r="E400" s="20">
        <f>E388*(1+VLookups!$C$8)</f>
        <v>26629.455273366177</v>
      </c>
      <c r="F400" s="20">
        <f>-E400*VLookups!$C$10*2</f>
        <v>-1597.7673164019704</v>
      </c>
      <c r="G400" s="19">
        <v>0</v>
      </c>
      <c r="H400" s="20">
        <f>(-VLookups!$C$13)*(E400+F400/2)</f>
        <v>-7516.6963400130717</v>
      </c>
      <c r="I400" s="19">
        <v>0</v>
      </c>
      <c r="J400" s="19">
        <v>0</v>
      </c>
      <c r="K400" s="19">
        <v>0</v>
      </c>
      <c r="L400" s="19">
        <v>0</v>
      </c>
      <c r="M400" s="19">
        <v>0</v>
      </c>
      <c r="N400" s="20" t="s">
        <v>36</v>
      </c>
      <c r="O400" s="19">
        <v>0</v>
      </c>
      <c r="P400" s="20">
        <f>P399-VLookups!$C$42</f>
        <v>-332.5</v>
      </c>
      <c r="Q400" s="22">
        <v>156</v>
      </c>
      <c r="R400" s="19">
        <v>0</v>
      </c>
      <c r="S400" s="20">
        <f>VLookups!$C$50</f>
        <v>-3580.614715990946</v>
      </c>
      <c r="T400" s="19">
        <v>0</v>
      </c>
      <c r="U400" s="9">
        <v>252</v>
      </c>
      <c r="V400" s="21">
        <f>V399-VLookups!$C$54</f>
        <v>-2480</v>
      </c>
      <c r="W400" s="21">
        <f>-VLookups!$C$60</f>
        <v>-300</v>
      </c>
      <c r="X400" s="21">
        <f>-[1]VLookups!$C$62</f>
        <v>-150</v>
      </c>
      <c r="Y400" s="20">
        <f>Y399*(1+VLookups!$C$57/12)</f>
        <v>-441.92653194640008</v>
      </c>
      <c r="Z400" s="20">
        <f>-E400*VLookups!$J$3</f>
        <v>-1065.178210934647</v>
      </c>
      <c r="AA400" s="19">
        <v>0</v>
      </c>
      <c r="AB400" s="20">
        <f t="shared" si="24"/>
        <v>9963.6558162801248</v>
      </c>
      <c r="AC400" s="20">
        <f t="shared" si="25"/>
        <v>1667127.2013452451</v>
      </c>
    </row>
    <row r="401" spans="2:29" x14ac:dyDescent="0.25">
      <c r="B401" s="9">
        <v>397</v>
      </c>
      <c r="C401" s="9">
        <f t="shared" ref="C401:C464" si="26">C389+1</f>
        <v>56</v>
      </c>
      <c r="D401" s="9">
        <f t="shared" si="23"/>
        <v>1</v>
      </c>
      <c r="E401" s="20">
        <f>E389*(1+VLookups!$C$8)</f>
        <v>26629.455273366177</v>
      </c>
      <c r="F401" s="20">
        <f>-E401*VLookups!$C$10*2</f>
        <v>-1597.7673164019704</v>
      </c>
      <c r="G401" s="19">
        <v>0</v>
      </c>
      <c r="H401" s="20">
        <f>(-VLookups!$C$13)*(E401+F401/2)</f>
        <v>-7516.6963400130717</v>
      </c>
      <c r="I401" s="19">
        <v>0</v>
      </c>
      <c r="J401" s="19">
        <v>0</v>
      </c>
      <c r="K401" s="19">
        <v>0</v>
      </c>
      <c r="L401" s="19">
        <v>0</v>
      </c>
      <c r="M401" s="19">
        <v>0</v>
      </c>
      <c r="N401" s="20" t="s">
        <v>36</v>
      </c>
      <c r="O401" s="19">
        <v>0</v>
      </c>
      <c r="P401" s="20">
        <f>P400-VLookups!$C$42</f>
        <v>-334</v>
      </c>
      <c r="Q401" s="22">
        <v>157</v>
      </c>
      <c r="R401" s="19">
        <v>0</v>
      </c>
      <c r="S401" s="20">
        <f>VLookups!$C$50</f>
        <v>-3580.614715990946</v>
      </c>
      <c r="T401" s="19">
        <v>0</v>
      </c>
      <c r="U401" s="9">
        <v>253</v>
      </c>
      <c r="V401" s="21">
        <f>V400-VLookups!$C$54</f>
        <v>-2485</v>
      </c>
      <c r="W401" s="21">
        <f>-VLookups!$C$60</f>
        <v>-300</v>
      </c>
      <c r="X401" s="21">
        <f>-[1]VLookups!$C$62</f>
        <v>-150</v>
      </c>
      <c r="Y401" s="20">
        <f>Y400*(1+VLookups!$C$57/12)</f>
        <v>-443.21548433124377</v>
      </c>
      <c r="Z401" s="20">
        <f>-E401*VLookups!$J$3</f>
        <v>-1065.178210934647</v>
      </c>
      <c r="AA401" s="19">
        <v>0</v>
      </c>
      <c r="AB401" s="20">
        <f t="shared" si="24"/>
        <v>9955.8668638952804</v>
      </c>
      <c r="AC401" s="20">
        <f t="shared" si="25"/>
        <v>1679861.6135447158</v>
      </c>
    </row>
    <row r="402" spans="2:29" x14ac:dyDescent="0.25">
      <c r="B402" s="9">
        <v>398</v>
      </c>
      <c r="C402" s="9">
        <f t="shared" si="26"/>
        <v>56</v>
      </c>
      <c r="D402" s="9">
        <f t="shared" ref="D402:D465" si="27">D390</f>
        <v>2</v>
      </c>
      <c r="E402" s="20">
        <f>E390*(1+VLookups!$C$8)</f>
        <v>26629.455273366177</v>
      </c>
      <c r="F402" s="20">
        <f>-E402*VLookups!$C$10*2</f>
        <v>-1597.7673164019704</v>
      </c>
      <c r="G402" s="19">
        <v>0</v>
      </c>
      <c r="H402" s="20">
        <f>(-VLookups!$C$13)*(E402+F402/2)</f>
        <v>-7516.6963400130717</v>
      </c>
      <c r="I402" s="19">
        <v>0</v>
      </c>
      <c r="J402" s="19">
        <v>0</v>
      </c>
      <c r="K402" s="19">
        <v>0</v>
      </c>
      <c r="L402" s="19">
        <v>0</v>
      </c>
      <c r="M402" s="19">
        <v>0</v>
      </c>
      <c r="N402" s="20" t="s">
        <v>36</v>
      </c>
      <c r="O402" s="19">
        <v>0</v>
      </c>
      <c r="P402" s="20">
        <f>P401-VLookups!$C$42</f>
        <v>-335.5</v>
      </c>
      <c r="Q402" s="22">
        <v>158</v>
      </c>
      <c r="R402" s="19">
        <v>0</v>
      </c>
      <c r="S402" s="20">
        <f>VLookups!$C$50</f>
        <v>-3580.614715990946</v>
      </c>
      <c r="T402" s="19">
        <v>0</v>
      </c>
      <c r="U402" s="9">
        <v>254</v>
      </c>
      <c r="V402" s="21">
        <f>V401-VLookups!$C$54</f>
        <v>-2490</v>
      </c>
      <c r="W402" s="21">
        <f>-VLookups!$C$60</f>
        <v>-300</v>
      </c>
      <c r="X402" s="21">
        <f>-[1]VLookups!$C$62</f>
        <v>-150</v>
      </c>
      <c r="Y402" s="20">
        <f>Y401*(1+VLookups!$C$57/12)</f>
        <v>-444.50819616054326</v>
      </c>
      <c r="Z402" s="20">
        <f>-E402*VLookups!$J$3</f>
        <v>-1065.178210934647</v>
      </c>
      <c r="AA402" s="19">
        <v>0</v>
      </c>
      <c r="AB402" s="20">
        <f t="shared" si="24"/>
        <v>9948.0741520659813</v>
      </c>
      <c r="AC402" s="20">
        <f t="shared" si="25"/>
        <v>1692609.4570526897</v>
      </c>
    </row>
    <row r="403" spans="2:29" x14ac:dyDescent="0.25">
      <c r="B403" s="9">
        <v>399</v>
      </c>
      <c r="C403" s="9">
        <f t="shared" si="26"/>
        <v>56</v>
      </c>
      <c r="D403" s="9">
        <f t="shared" si="27"/>
        <v>3</v>
      </c>
      <c r="E403" s="20">
        <f>E391*(1+VLookups!$C$8)</f>
        <v>26629.455273366177</v>
      </c>
      <c r="F403" s="20">
        <f>-E403*VLookups!$C$10*2</f>
        <v>-1597.7673164019704</v>
      </c>
      <c r="G403" s="19">
        <v>0</v>
      </c>
      <c r="H403" s="20">
        <f>(-VLookups!$C$13)*(E403+F403/2)</f>
        <v>-7516.6963400130717</v>
      </c>
      <c r="I403" s="19">
        <v>0</v>
      </c>
      <c r="J403" s="19">
        <v>0</v>
      </c>
      <c r="K403" s="19">
        <v>0</v>
      </c>
      <c r="L403" s="19">
        <v>0</v>
      </c>
      <c r="M403" s="19">
        <v>0</v>
      </c>
      <c r="N403" s="20" t="s">
        <v>36</v>
      </c>
      <c r="O403" s="19">
        <v>0</v>
      </c>
      <c r="P403" s="20">
        <f>P402-VLookups!$C$42</f>
        <v>-337</v>
      </c>
      <c r="Q403" s="22">
        <v>159</v>
      </c>
      <c r="R403" s="19">
        <v>0</v>
      </c>
      <c r="S403" s="20">
        <f>VLookups!$C$50</f>
        <v>-3580.614715990946</v>
      </c>
      <c r="T403" s="19">
        <v>0</v>
      </c>
      <c r="U403" s="9">
        <v>255</v>
      </c>
      <c r="V403" s="21">
        <f>V402-VLookups!$C$54</f>
        <v>-2495</v>
      </c>
      <c r="W403" s="21">
        <f>-VLookups!$C$60</f>
        <v>-300</v>
      </c>
      <c r="X403" s="21">
        <f>-[1]VLookups!$C$62</f>
        <v>-150</v>
      </c>
      <c r="Y403" s="20">
        <f>Y402*(1+VLookups!$C$57/12)</f>
        <v>-445.80467839934488</v>
      </c>
      <c r="Z403" s="20">
        <f>-E403*VLookups!$J$3</f>
        <v>-1065.178210934647</v>
      </c>
      <c r="AA403" s="19">
        <v>0</v>
      </c>
      <c r="AB403" s="20">
        <f t="shared" si="24"/>
        <v>9940.2776698271791</v>
      </c>
      <c r="AC403" s="20">
        <f t="shared" si="25"/>
        <v>1705370.7504842714</v>
      </c>
    </row>
    <row r="404" spans="2:29" x14ac:dyDescent="0.25">
      <c r="B404" s="9">
        <v>400</v>
      </c>
      <c r="C404" s="9">
        <f t="shared" si="26"/>
        <v>56</v>
      </c>
      <c r="D404" s="9">
        <f t="shared" si="27"/>
        <v>4</v>
      </c>
      <c r="E404" s="20">
        <f>E392*(1+VLookups!$C$8)</f>
        <v>26629.455273366177</v>
      </c>
      <c r="F404" s="20">
        <f>-E404*VLookups!$C$10*2</f>
        <v>-1597.7673164019704</v>
      </c>
      <c r="G404" s="19">
        <v>0</v>
      </c>
      <c r="H404" s="20">
        <f>(-VLookups!$C$13)*(E404+F404/2)</f>
        <v>-7516.6963400130717</v>
      </c>
      <c r="I404" s="19">
        <v>0</v>
      </c>
      <c r="J404" s="19">
        <v>0</v>
      </c>
      <c r="K404" s="19">
        <v>0</v>
      </c>
      <c r="L404" s="19">
        <v>0</v>
      </c>
      <c r="M404" s="19">
        <v>0</v>
      </c>
      <c r="N404" s="20" t="s">
        <v>36</v>
      </c>
      <c r="O404" s="19">
        <v>0</v>
      </c>
      <c r="P404" s="20">
        <f>P403-VLookups!$C$42</f>
        <v>-338.5</v>
      </c>
      <c r="Q404" s="22">
        <v>160</v>
      </c>
      <c r="R404" s="19">
        <v>0</v>
      </c>
      <c r="S404" s="20">
        <f>VLookups!$C$50</f>
        <v>-3580.614715990946</v>
      </c>
      <c r="T404" s="19">
        <v>0</v>
      </c>
      <c r="U404" s="9">
        <v>256</v>
      </c>
      <c r="V404" s="21">
        <f>V403-VLookups!$C$54</f>
        <v>-2500</v>
      </c>
      <c r="W404" s="21">
        <f>-VLookups!$C$60</f>
        <v>-300</v>
      </c>
      <c r="X404" s="21">
        <f>-[1]VLookups!$C$62</f>
        <v>-150</v>
      </c>
      <c r="Y404" s="20">
        <f>Y403*(1+VLookups!$C$57/12)</f>
        <v>-447.10494204467631</v>
      </c>
      <c r="Z404" s="20">
        <f>-E404*VLookups!$J$3</f>
        <v>-1065.178210934647</v>
      </c>
      <c r="AA404" s="19">
        <v>0</v>
      </c>
      <c r="AB404" s="20">
        <f t="shared" si="24"/>
        <v>9932.477406181848</v>
      </c>
      <c r="AC404" s="20">
        <f t="shared" si="25"/>
        <v>1718145.5124745937</v>
      </c>
    </row>
    <row r="405" spans="2:29" x14ac:dyDescent="0.25">
      <c r="B405" s="9">
        <v>401</v>
      </c>
      <c r="C405" s="9">
        <f t="shared" si="26"/>
        <v>56</v>
      </c>
      <c r="D405" s="9">
        <f t="shared" si="27"/>
        <v>5</v>
      </c>
      <c r="E405" s="20">
        <f>E393*(1+VLookups!$C$8)</f>
        <v>26629.455273366177</v>
      </c>
      <c r="F405" s="20">
        <f>-E405*VLookups!$C$10*2</f>
        <v>-1597.7673164019704</v>
      </c>
      <c r="G405" s="19">
        <v>0</v>
      </c>
      <c r="H405" s="20">
        <f>(-VLookups!$C$13)*(E405+F405/2)</f>
        <v>-7516.6963400130717</v>
      </c>
      <c r="I405" s="19">
        <v>0</v>
      </c>
      <c r="J405" s="19">
        <v>0</v>
      </c>
      <c r="K405" s="19">
        <v>0</v>
      </c>
      <c r="L405" s="19">
        <v>0</v>
      </c>
      <c r="M405" s="19">
        <v>0</v>
      </c>
      <c r="N405" s="20" t="s">
        <v>36</v>
      </c>
      <c r="O405" s="19">
        <v>0</v>
      </c>
      <c r="P405" s="20">
        <f>P404-VLookups!$C$42</f>
        <v>-340</v>
      </c>
      <c r="Q405" s="22">
        <v>161</v>
      </c>
      <c r="R405" s="19">
        <v>0</v>
      </c>
      <c r="S405" s="20">
        <f>VLookups!$C$50</f>
        <v>-3580.614715990946</v>
      </c>
      <c r="T405" s="19">
        <v>0</v>
      </c>
      <c r="U405" s="9">
        <v>257</v>
      </c>
      <c r="V405" s="21">
        <f>V404-VLookups!$C$54</f>
        <v>-2505</v>
      </c>
      <c r="W405" s="21">
        <f>-VLookups!$C$60</f>
        <v>-300</v>
      </c>
      <c r="X405" s="21">
        <f>-[1]VLookups!$C$62</f>
        <v>-150</v>
      </c>
      <c r="Y405" s="20">
        <f>Y404*(1+VLookups!$C$57/12)</f>
        <v>-448.40899812563993</v>
      </c>
      <c r="Z405" s="20">
        <f>-E405*VLookups!$J$3</f>
        <v>-1065.178210934647</v>
      </c>
      <c r="AA405" s="19">
        <v>0</v>
      </c>
      <c r="AB405" s="20">
        <f t="shared" si="24"/>
        <v>9924.6733501008839</v>
      </c>
      <c r="AC405" s="20">
        <f t="shared" si="25"/>
        <v>1730933.7616788191</v>
      </c>
    </row>
    <row r="406" spans="2:29" x14ac:dyDescent="0.25">
      <c r="B406" s="9">
        <v>402</v>
      </c>
      <c r="C406" s="9">
        <f t="shared" si="26"/>
        <v>56</v>
      </c>
      <c r="D406" s="9">
        <f t="shared" si="27"/>
        <v>6</v>
      </c>
      <c r="E406" s="20">
        <f>E394*(1+VLookups!$C$8)</f>
        <v>26629.455273366177</v>
      </c>
      <c r="F406" s="20">
        <f>-E406*VLookups!$C$10*2</f>
        <v>-1597.7673164019704</v>
      </c>
      <c r="G406" s="19">
        <v>0</v>
      </c>
      <c r="H406" s="20">
        <f>(-VLookups!$C$13)*(E406+F406/2)</f>
        <v>-7516.6963400130717</v>
      </c>
      <c r="I406" s="19">
        <v>0</v>
      </c>
      <c r="J406" s="19">
        <v>0</v>
      </c>
      <c r="K406" s="19">
        <v>0</v>
      </c>
      <c r="L406" s="19">
        <v>0</v>
      </c>
      <c r="M406" s="19">
        <v>0</v>
      </c>
      <c r="N406" s="20" t="s">
        <v>36</v>
      </c>
      <c r="O406" s="19">
        <v>0</v>
      </c>
      <c r="P406" s="20">
        <f>P405-VLookups!$C$42</f>
        <v>-341.5</v>
      </c>
      <c r="Q406" s="22">
        <v>162</v>
      </c>
      <c r="R406" s="19">
        <v>0</v>
      </c>
      <c r="S406" s="20">
        <f>VLookups!$C$50</f>
        <v>-3580.614715990946</v>
      </c>
      <c r="T406" s="19">
        <v>0</v>
      </c>
      <c r="U406" s="9">
        <v>258</v>
      </c>
      <c r="V406" s="21">
        <f>V405-VLookups!$C$54</f>
        <v>-2510</v>
      </c>
      <c r="W406" s="21">
        <f>-VLookups!$C$60</f>
        <v>-300</v>
      </c>
      <c r="X406" s="21">
        <f>-[1]VLookups!$C$62</f>
        <v>-150</v>
      </c>
      <c r="Y406" s="20">
        <f>Y405*(1+VLookups!$C$57/12)</f>
        <v>-449.71685770350638</v>
      </c>
      <c r="Z406" s="20">
        <f>-E406*VLookups!$J$3</f>
        <v>-1065.178210934647</v>
      </c>
      <c r="AA406" s="19">
        <v>0</v>
      </c>
      <c r="AB406" s="20">
        <f t="shared" si="24"/>
        <v>9916.8654905230178</v>
      </c>
      <c r="AC406" s="20">
        <f t="shared" si="25"/>
        <v>1743735.5167721401</v>
      </c>
    </row>
    <row r="407" spans="2:29" x14ac:dyDescent="0.25">
      <c r="B407" s="9">
        <v>403</v>
      </c>
      <c r="C407" s="9">
        <f t="shared" si="26"/>
        <v>56</v>
      </c>
      <c r="D407" s="9">
        <f t="shared" si="27"/>
        <v>7</v>
      </c>
      <c r="E407" s="20">
        <f>E395*(1+VLookups!$C$8)</f>
        <v>26629.455273366177</v>
      </c>
      <c r="F407" s="20">
        <f>-E407*VLookups!$C$10*2</f>
        <v>-1597.7673164019704</v>
      </c>
      <c r="G407" s="19">
        <v>0</v>
      </c>
      <c r="H407" s="20">
        <f>(-VLookups!$C$13)*(E407+F407/2)</f>
        <v>-7516.6963400130717</v>
      </c>
      <c r="I407" s="19">
        <v>0</v>
      </c>
      <c r="J407" s="19">
        <v>0</v>
      </c>
      <c r="K407" s="19">
        <v>0</v>
      </c>
      <c r="L407" s="19">
        <v>0</v>
      </c>
      <c r="M407" s="19">
        <v>0</v>
      </c>
      <c r="N407" s="20" t="s">
        <v>36</v>
      </c>
      <c r="O407" s="19">
        <v>0</v>
      </c>
      <c r="P407" s="20">
        <f>P406-VLookups!$C$42</f>
        <v>-343</v>
      </c>
      <c r="Q407" s="22">
        <v>163</v>
      </c>
      <c r="R407" s="19">
        <v>0</v>
      </c>
      <c r="S407" s="20">
        <f>VLookups!$C$50</f>
        <v>-3580.614715990946</v>
      </c>
      <c r="T407" s="19">
        <v>0</v>
      </c>
      <c r="U407" s="9">
        <v>259</v>
      </c>
      <c r="V407" s="21">
        <f>V406-VLookups!$C$54</f>
        <v>-2515</v>
      </c>
      <c r="W407" s="21">
        <f>-VLookups!$C$60</f>
        <v>-300</v>
      </c>
      <c r="X407" s="21">
        <f>-[1]VLookups!$C$62</f>
        <v>-150</v>
      </c>
      <c r="Y407" s="20">
        <f>Y406*(1+VLookups!$C$57/12)</f>
        <v>-451.0285318718083</v>
      </c>
      <c r="Z407" s="20">
        <f>-E407*VLookups!$J$3</f>
        <v>-1065.178210934647</v>
      </c>
      <c r="AA407" s="19">
        <v>0</v>
      </c>
      <c r="AB407" s="20">
        <f t="shared" si="24"/>
        <v>9909.0538163547153</v>
      </c>
      <c r="AC407" s="20">
        <f t="shared" si="25"/>
        <v>1756550.7964497816</v>
      </c>
    </row>
    <row r="408" spans="2:29" x14ac:dyDescent="0.25">
      <c r="B408" s="9">
        <v>404</v>
      </c>
      <c r="C408" s="9">
        <f t="shared" si="26"/>
        <v>56</v>
      </c>
      <c r="D408" s="9">
        <f t="shared" si="27"/>
        <v>8</v>
      </c>
      <c r="E408" s="20">
        <f>E396*(1+VLookups!$C$8)</f>
        <v>26629.455273366177</v>
      </c>
      <c r="F408" s="20">
        <f>-E408*VLookups!$C$10*2</f>
        <v>-1597.7673164019704</v>
      </c>
      <c r="G408" s="19">
        <v>0</v>
      </c>
      <c r="H408" s="20">
        <f>(-VLookups!$C$13)*(E408+F408/2)</f>
        <v>-7516.6963400130717</v>
      </c>
      <c r="I408" s="19">
        <v>0</v>
      </c>
      <c r="J408" s="19">
        <v>0</v>
      </c>
      <c r="K408" s="19">
        <v>0</v>
      </c>
      <c r="L408" s="19">
        <v>0</v>
      </c>
      <c r="M408" s="19">
        <v>0</v>
      </c>
      <c r="N408" s="20" t="s">
        <v>36</v>
      </c>
      <c r="O408" s="19">
        <v>0</v>
      </c>
      <c r="P408" s="20">
        <f>P407-VLookups!$C$42</f>
        <v>-344.5</v>
      </c>
      <c r="Q408" s="22">
        <v>164</v>
      </c>
      <c r="R408" s="19">
        <v>0</v>
      </c>
      <c r="S408" s="20">
        <f>VLookups!$C$50</f>
        <v>-3580.614715990946</v>
      </c>
      <c r="T408" s="19">
        <v>0</v>
      </c>
      <c r="U408" s="9">
        <v>260</v>
      </c>
      <c r="V408" s="21">
        <f>V407-VLookups!$C$54</f>
        <v>-2520</v>
      </c>
      <c r="W408" s="21">
        <f>-VLookups!$C$60</f>
        <v>-300</v>
      </c>
      <c r="X408" s="21">
        <f>-[1]VLookups!$C$62</f>
        <v>-150</v>
      </c>
      <c r="Y408" s="20">
        <f>Y407*(1+VLookups!$C$57/12)</f>
        <v>-452.34403175643439</v>
      </c>
      <c r="Z408" s="20">
        <f>-E408*VLookups!$J$3</f>
        <v>-1065.178210934647</v>
      </c>
      <c r="AA408" s="19">
        <v>0</v>
      </c>
      <c r="AB408" s="20">
        <f t="shared" si="24"/>
        <v>9901.2383164700896</v>
      </c>
      <c r="AC408" s="20">
        <f t="shared" si="25"/>
        <v>1769379.6194270013</v>
      </c>
    </row>
    <row r="409" spans="2:29" x14ac:dyDescent="0.25">
      <c r="B409" s="9">
        <v>405</v>
      </c>
      <c r="C409" s="9">
        <f t="shared" si="26"/>
        <v>56</v>
      </c>
      <c r="D409" s="9">
        <f t="shared" si="27"/>
        <v>9</v>
      </c>
      <c r="E409" s="20">
        <f>E397*(1+VLookups!$C$8)</f>
        <v>26629.455273366177</v>
      </c>
      <c r="F409" s="20">
        <f>-E409*VLookups!$C$10*2</f>
        <v>-1597.7673164019704</v>
      </c>
      <c r="G409" s="19">
        <v>0</v>
      </c>
      <c r="H409" s="20">
        <f>(-VLookups!$C$13)*(E409+F409/2)</f>
        <v>-7516.6963400130717</v>
      </c>
      <c r="I409" s="19">
        <v>0</v>
      </c>
      <c r="J409" s="19">
        <v>0</v>
      </c>
      <c r="K409" s="19">
        <v>0</v>
      </c>
      <c r="L409" s="19">
        <v>0</v>
      </c>
      <c r="M409" s="19">
        <v>0</v>
      </c>
      <c r="N409" s="20" t="s">
        <v>36</v>
      </c>
      <c r="O409" s="19">
        <v>0</v>
      </c>
      <c r="P409" s="20">
        <f>P408-VLookups!$C$42</f>
        <v>-346</v>
      </c>
      <c r="Q409" s="22">
        <v>165</v>
      </c>
      <c r="R409" s="19">
        <v>0</v>
      </c>
      <c r="S409" s="20">
        <f>VLookups!$C$50</f>
        <v>-3580.614715990946</v>
      </c>
      <c r="T409" s="19">
        <v>0</v>
      </c>
      <c r="U409" s="9">
        <v>261</v>
      </c>
      <c r="V409" s="21">
        <f>V408-VLookups!$C$54</f>
        <v>-2525</v>
      </c>
      <c r="W409" s="21">
        <f>-VLookups!$C$60</f>
        <v>-300</v>
      </c>
      <c r="X409" s="21">
        <f>-[1]VLookups!$C$62</f>
        <v>-150</v>
      </c>
      <c r="Y409" s="20">
        <f>Y408*(1+VLookups!$C$57/12)</f>
        <v>-453.66336851572402</v>
      </c>
      <c r="Z409" s="20">
        <f>-E409*VLookups!$J$3</f>
        <v>-1065.178210934647</v>
      </c>
      <c r="AA409" s="19">
        <v>0</v>
      </c>
      <c r="AB409" s="20">
        <f t="shared" si="24"/>
        <v>9893.4189797107992</v>
      </c>
      <c r="AC409" s="20">
        <f t="shared" si="25"/>
        <v>1782222.0044390906</v>
      </c>
    </row>
    <row r="410" spans="2:29" x14ac:dyDescent="0.25">
      <c r="B410" s="9">
        <v>406</v>
      </c>
      <c r="C410" s="9">
        <f t="shared" si="26"/>
        <v>56</v>
      </c>
      <c r="D410" s="9">
        <f t="shared" si="27"/>
        <v>10</v>
      </c>
      <c r="E410" s="20">
        <f>E398*(1+VLookups!$C$8)</f>
        <v>26629.455273366177</v>
      </c>
      <c r="F410" s="20">
        <f>-E410*VLookups!$C$10*2</f>
        <v>-1597.7673164019704</v>
      </c>
      <c r="G410" s="19">
        <v>0</v>
      </c>
      <c r="H410" s="20">
        <f>(-VLookups!$C$13)*(E410+F410/2)</f>
        <v>-7516.6963400130717</v>
      </c>
      <c r="I410" s="19">
        <v>0</v>
      </c>
      <c r="J410" s="19">
        <v>0</v>
      </c>
      <c r="K410" s="19">
        <v>0</v>
      </c>
      <c r="L410" s="19">
        <v>0</v>
      </c>
      <c r="M410" s="19">
        <v>0</v>
      </c>
      <c r="N410" s="20" t="s">
        <v>36</v>
      </c>
      <c r="O410" s="19">
        <v>0</v>
      </c>
      <c r="P410" s="20">
        <f>P409-VLookups!$C$42</f>
        <v>-347.5</v>
      </c>
      <c r="Q410" s="22">
        <v>166</v>
      </c>
      <c r="R410" s="19">
        <v>0</v>
      </c>
      <c r="S410" s="20">
        <f>VLookups!$C$50</f>
        <v>-3580.614715990946</v>
      </c>
      <c r="T410" s="19">
        <v>0</v>
      </c>
      <c r="U410" s="9">
        <v>262</v>
      </c>
      <c r="V410" s="21">
        <f>V409-VLookups!$C$54</f>
        <v>-2530</v>
      </c>
      <c r="W410" s="21">
        <f>-VLookups!$C$60</f>
        <v>-300</v>
      </c>
      <c r="X410" s="21">
        <f>-[1]VLookups!$C$62</f>
        <v>-150</v>
      </c>
      <c r="Y410" s="20">
        <f>Y409*(1+VLookups!$C$57/12)</f>
        <v>-454.98655334056156</v>
      </c>
      <c r="Z410" s="20">
        <f>-E410*VLookups!$J$3</f>
        <v>-1065.178210934647</v>
      </c>
      <c r="AA410" s="19">
        <v>0</v>
      </c>
      <c r="AB410" s="20">
        <f t="shared" si="24"/>
        <v>9885.5957948859632</v>
      </c>
      <c r="AC410" s="20">
        <f t="shared" si="25"/>
        <v>1795077.970241375</v>
      </c>
    </row>
    <row r="411" spans="2:29" x14ac:dyDescent="0.25">
      <c r="B411" s="9">
        <v>407</v>
      </c>
      <c r="C411" s="9">
        <f t="shared" si="26"/>
        <v>56</v>
      </c>
      <c r="D411" s="9">
        <f t="shared" si="27"/>
        <v>11</v>
      </c>
      <c r="E411" s="20">
        <f>E399*(1+VLookups!$C$8)</f>
        <v>26629.455273366177</v>
      </c>
      <c r="F411" s="20">
        <f>-E411*VLookups!$C$10*2</f>
        <v>-1597.7673164019704</v>
      </c>
      <c r="G411" s="19">
        <v>0</v>
      </c>
      <c r="H411" s="20">
        <f>(-VLookups!$C$13)*(E411+F411/2)</f>
        <v>-7516.6963400130717</v>
      </c>
      <c r="I411" s="19">
        <v>0</v>
      </c>
      <c r="J411" s="19">
        <v>0</v>
      </c>
      <c r="K411" s="19">
        <v>0</v>
      </c>
      <c r="L411" s="19">
        <v>0</v>
      </c>
      <c r="M411" s="19">
        <v>0</v>
      </c>
      <c r="N411" s="20" t="s">
        <v>36</v>
      </c>
      <c r="O411" s="19">
        <v>0</v>
      </c>
      <c r="P411" s="20">
        <f>P410-VLookups!$C$42</f>
        <v>-349</v>
      </c>
      <c r="Q411" s="22">
        <v>167</v>
      </c>
      <c r="R411" s="19">
        <v>0</v>
      </c>
      <c r="S411" s="20">
        <f>VLookups!$C$50</f>
        <v>-3580.614715990946</v>
      </c>
      <c r="T411" s="19">
        <v>0</v>
      </c>
      <c r="U411" s="9">
        <v>263</v>
      </c>
      <c r="V411" s="21">
        <f>V410-VLookups!$C$54</f>
        <v>-2535</v>
      </c>
      <c r="W411" s="21">
        <f>-VLookups!$C$60</f>
        <v>-300</v>
      </c>
      <c r="X411" s="21">
        <f>-[1]VLookups!$C$62</f>
        <v>-150</v>
      </c>
      <c r="Y411" s="20">
        <f>Y410*(1+VLookups!$C$57/12)</f>
        <v>-456.31359745447151</v>
      </c>
      <c r="Z411" s="20">
        <f>-E411*VLookups!$J$3</f>
        <v>-1065.178210934647</v>
      </c>
      <c r="AA411" s="19">
        <v>0</v>
      </c>
      <c r="AB411" s="20">
        <f t="shared" si="24"/>
        <v>9877.768750772053</v>
      </c>
      <c r="AC411" s="20">
        <f t="shared" si="25"/>
        <v>1807947.5356092162</v>
      </c>
    </row>
    <row r="412" spans="2:29" x14ac:dyDescent="0.25">
      <c r="B412" s="9">
        <v>408</v>
      </c>
      <c r="C412" s="9">
        <f t="shared" si="26"/>
        <v>57</v>
      </c>
      <c r="D412" s="9">
        <f t="shared" si="27"/>
        <v>0</v>
      </c>
      <c r="E412" s="20">
        <f>E400*(1+VLookups!$C$8)</f>
        <v>27561.486207933991</v>
      </c>
      <c r="F412" s="20">
        <f>-E412*VLookups!$C$10*2</f>
        <v>-1653.6891724760394</v>
      </c>
      <c r="G412" s="19">
        <v>0</v>
      </c>
      <c r="H412" s="20">
        <f>(-VLookups!$C$13)*(E412+F412/2)</f>
        <v>-7779.7807119135277</v>
      </c>
      <c r="I412" s="19">
        <v>0</v>
      </c>
      <c r="J412" s="19">
        <v>0</v>
      </c>
      <c r="K412" s="19">
        <v>0</v>
      </c>
      <c r="L412" s="19">
        <v>0</v>
      </c>
      <c r="M412" s="19">
        <v>0</v>
      </c>
      <c r="N412" s="20" t="s">
        <v>36</v>
      </c>
      <c r="O412" s="19">
        <v>0</v>
      </c>
      <c r="P412" s="20">
        <f>P411-VLookups!$C$42</f>
        <v>-350.5</v>
      </c>
      <c r="Q412" s="22">
        <v>168</v>
      </c>
      <c r="R412" s="19">
        <v>0</v>
      </c>
      <c r="S412" s="20">
        <f>VLookups!$C$50</f>
        <v>-3580.614715990946</v>
      </c>
      <c r="T412" s="19">
        <v>0</v>
      </c>
      <c r="U412" s="9">
        <v>264</v>
      </c>
      <c r="V412" s="21">
        <f>V411-VLookups!$C$54</f>
        <v>-2540</v>
      </c>
      <c r="W412" s="21">
        <f>-VLookups!$C$60</f>
        <v>-300</v>
      </c>
      <c r="X412" s="21">
        <f>-[1]VLookups!$C$62</f>
        <v>-150</v>
      </c>
      <c r="Y412" s="20">
        <f>Y411*(1+VLookups!$C$57/12)</f>
        <v>-457.64451211371374</v>
      </c>
      <c r="Z412" s="20">
        <f>-E412*VLookups!$J$3</f>
        <v>-1102.4594483173596</v>
      </c>
      <c r="AA412" s="19">
        <v>0</v>
      </c>
      <c r="AB412" s="20">
        <f t="shared" si="24"/>
        <v>10473.642233360424</v>
      </c>
      <c r="AC412" s="20">
        <f t="shared" si="25"/>
        <v>1821434.4237352586</v>
      </c>
    </row>
    <row r="413" spans="2:29" x14ac:dyDescent="0.25">
      <c r="B413" s="9">
        <v>409</v>
      </c>
      <c r="C413" s="9">
        <f t="shared" si="26"/>
        <v>57</v>
      </c>
      <c r="D413" s="9">
        <f t="shared" si="27"/>
        <v>1</v>
      </c>
      <c r="E413" s="20">
        <f>E401*(1+VLookups!$C$8)</f>
        <v>27561.486207933991</v>
      </c>
      <c r="F413" s="20">
        <f>-E413*VLookups!$C$10*2</f>
        <v>-1653.6891724760394</v>
      </c>
      <c r="G413" s="19">
        <v>0</v>
      </c>
      <c r="H413" s="20">
        <f>(-VLookups!$C$13)*(E413+F413/2)</f>
        <v>-7779.7807119135277</v>
      </c>
      <c r="I413" s="19">
        <v>0</v>
      </c>
      <c r="J413" s="19">
        <v>0</v>
      </c>
      <c r="K413" s="19">
        <v>0</v>
      </c>
      <c r="L413" s="19">
        <v>0</v>
      </c>
      <c r="M413" s="19">
        <v>0</v>
      </c>
      <c r="N413" s="20" t="s">
        <v>36</v>
      </c>
      <c r="O413" s="19">
        <v>0</v>
      </c>
      <c r="P413" s="20">
        <f>P412-VLookups!$C$42</f>
        <v>-352</v>
      </c>
      <c r="Q413" s="22">
        <v>169</v>
      </c>
      <c r="R413" s="19">
        <v>0</v>
      </c>
      <c r="S413" s="20">
        <f>VLookups!$C$50</f>
        <v>-3580.614715990946</v>
      </c>
      <c r="T413" s="19">
        <v>0</v>
      </c>
      <c r="U413" s="9">
        <v>265</v>
      </c>
      <c r="V413" s="21">
        <f>V412-VLookups!$C$54</f>
        <v>-2545</v>
      </c>
      <c r="W413" s="21">
        <f>-VLookups!$C$60</f>
        <v>-300</v>
      </c>
      <c r="X413" s="21">
        <f>-[1]VLookups!$C$62</f>
        <v>-150</v>
      </c>
      <c r="Y413" s="20">
        <f>Y412*(1+VLookups!$C$57/12)</f>
        <v>-458.97930860737875</v>
      </c>
      <c r="Z413" s="20">
        <f>-E413*VLookups!$J$3</f>
        <v>-1102.4594483173596</v>
      </c>
      <c r="AA413" s="19">
        <v>0</v>
      </c>
      <c r="AB413" s="20">
        <f t="shared" si="24"/>
        <v>10465.807436866759</v>
      </c>
      <c r="AC413" s="20">
        <f t="shared" si="25"/>
        <v>1834935.9552116841</v>
      </c>
    </row>
    <row r="414" spans="2:29" x14ac:dyDescent="0.25">
      <c r="B414" s="9">
        <v>410</v>
      </c>
      <c r="C414" s="9">
        <f t="shared" si="26"/>
        <v>57</v>
      </c>
      <c r="D414" s="9">
        <f t="shared" si="27"/>
        <v>2</v>
      </c>
      <c r="E414" s="20">
        <f>E402*(1+VLookups!$C$8)</f>
        <v>27561.486207933991</v>
      </c>
      <c r="F414" s="20">
        <f>-E414*VLookups!$C$10*2</f>
        <v>-1653.6891724760394</v>
      </c>
      <c r="G414" s="19">
        <v>0</v>
      </c>
      <c r="H414" s="20">
        <f>(-VLookups!$C$13)*(E414+F414/2)</f>
        <v>-7779.7807119135277</v>
      </c>
      <c r="I414" s="19">
        <v>0</v>
      </c>
      <c r="J414" s="19">
        <v>0</v>
      </c>
      <c r="K414" s="19">
        <v>0</v>
      </c>
      <c r="L414" s="19">
        <v>0</v>
      </c>
      <c r="M414" s="19">
        <v>0</v>
      </c>
      <c r="N414" s="20" t="s">
        <v>36</v>
      </c>
      <c r="O414" s="19">
        <v>0</v>
      </c>
      <c r="P414" s="20">
        <f>P413-VLookups!$C$42</f>
        <v>-353.5</v>
      </c>
      <c r="Q414" s="22">
        <v>170</v>
      </c>
      <c r="R414" s="19">
        <v>0</v>
      </c>
      <c r="S414" s="20">
        <f>VLookups!$C$50</f>
        <v>-3580.614715990946</v>
      </c>
      <c r="T414" s="19">
        <v>0</v>
      </c>
      <c r="U414" s="9">
        <v>266</v>
      </c>
      <c r="V414" s="21">
        <f>V413-VLookups!$C$54</f>
        <v>-2550</v>
      </c>
      <c r="W414" s="21">
        <f>-VLookups!$C$60</f>
        <v>-300</v>
      </c>
      <c r="X414" s="21">
        <f>-[1]VLookups!$C$62</f>
        <v>-150</v>
      </c>
      <c r="Y414" s="20">
        <f>Y413*(1+VLookups!$C$57/12)</f>
        <v>-460.31799825748362</v>
      </c>
      <c r="Z414" s="20">
        <f>-E414*VLookups!$J$3</f>
        <v>-1102.4594483173596</v>
      </c>
      <c r="AA414" s="19">
        <v>0</v>
      </c>
      <c r="AB414" s="20">
        <f t="shared" si="24"/>
        <v>10457.968747216652</v>
      </c>
      <c r="AC414" s="20">
        <f t="shared" si="25"/>
        <v>1848452.1505509203</v>
      </c>
    </row>
    <row r="415" spans="2:29" x14ac:dyDescent="0.25">
      <c r="B415" s="9">
        <v>411</v>
      </c>
      <c r="C415" s="9">
        <f t="shared" si="26"/>
        <v>57</v>
      </c>
      <c r="D415" s="9">
        <f t="shared" si="27"/>
        <v>3</v>
      </c>
      <c r="E415" s="20">
        <f>E403*(1+VLookups!$C$8)</f>
        <v>27561.486207933991</v>
      </c>
      <c r="F415" s="20">
        <f>-E415*VLookups!$C$10*2</f>
        <v>-1653.6891724760394</v>
      </c>
      <c r="G415" s="19">
        <v>0</v>
      </c>
      <c r="H415" s="20">
        <f>(-VLookups!$C$13)*(E415+F415/2)</f>
        <v>-7779.7807119135277</v>
      </c>
      <c r="I415" s="19">
        <v>0</v>
      </c>
      <c r="J415" s="19">
        <v>0</v>
      </c>
      <c r="K415" s="19">
        <v>0</v>
      </c>
      <c r="L415" s="19">
        <v>0</v>
      </c>
      <c r="M415" s="19">
        <v>0</v>
      </c>
      <c r="N415" s="20" t="s">
        <v>36</v>
      </c>
      <c r="O415" s="19">
        <v>0</v>
      </c>
      <c r="P415" s="20">
        <f>P414-VLookups!$C$42</f>
        <v>-355</v>
      </c>
      <c r="Q415" s="22">
        <v>171</v>
      </c>
      <c r="R415" s="19">
        <v>0</v>
      </c>
      <c r="S415" s="20">
        <f>VLookups!$C$50</f>
        <v>-3580.614715990946</v>
      </c>
      <c r="T415" s="19">
        <v>0</v>
      </c>
      <c r="U415" s="9">
        <v>267</v>
      </c>
      <c r="V415" s="21">
        <f>V414-VLookups!$C$54</f>
        <v>-2555</v>
      </c>
      <c r="W415" s="21">
        <f>-VLookups!$C$60</f>
        <v>-300</v>
      </c>
      <c r="X415" s="21">
        <f>-[1]VLookups!$C$62</f>
        <v>-150</v>
      </c>
      <c r="Y415" s="20">
        <f>Y414*(1+VLookups!$C$57/12)</f>
        <v>-461.66059241906794</v>
      </c>
      <c r="Z415" s="20">
        <f>-E415*VLookups!$J$3</f>
        <v>-1102.4594483173596</v>
      </c>
      <c r="AA415" s="19">
        <v>0</v>
      </c>
      <c r="AB415" s="20">
        <f t="shared" si="24"/>
        <v>10450.126153055069</v>
      </c>
      <c r="AC415" s="20">
        <f t="shared" si="25"/>
        <v>1861983.0302882269</v>
      </c>
    </row>
    <row r="416" spans="2:29" x14ac:dyDescent="0.25">
      <c r="B416" s="9">
        <v>412</v>
      </c>
      <c r="C416" s="9">
        <f t="shared" si="26"/>
        <v>57</v>
      </c>
      <c r="D416" s="9">
        <f t="shared" si="27"/>
        <v>4</v>
      </c>
      <c r="E416" s="20">
        <f>E404*(1+VLookups!$C$8)</f>
        <v>27561.486207933991</v>
      </c>
      <c r="F416" s="20">
        <f>-E416*VLookups!$C$10*2</f>
        <v>-1653.6891724760394</v>
      </c>
      <c r="G416" s="19">
        <v>0</v>
      </c>
      <c r="H416" s="20">
        <f>(-VLookups!$C$13)*(E416+F416/2)</f>
        <v>-7779.7807119135277</v>
      </c>
      <c r="I416" s="19">
        <v>0</v>
      </c>
      <c r="J416" s="19">
        <v>0</v>
      </c>
      <c r="K416" s="19">
        <v>0</v>
      </c>
      <c r="L416" s="19">
        <v>0</v>
      </c>
      <c r="M416" s="19">
        <v>0</v>
      </c>
      <c r="N416" s="20" t="s">
        <v>36</v>
      </c>
      <c r="O416" s="19">
        <v>0</v>
      </c>
      <c r="P416" s="20">
        <f>P415-VLookups!$C$42</f>
        <v>-356.5</v>
      </c>
      <c r="Q416" s="22">
        <v>172</v>
      </c>
      <c r="R416" s="19">
        <v>0</v>
      </c>
      <c r="S416" s="20">
        <f>VLookups!$C$50</f>
        <v>-3580.614715990946</v>
      </c>
      <c r="T416" s="19">
        <v>0</v>
      </c>
      <c r="U416" s="9">
        <v>268</v>
      </c>
      <c r="V416" s="21">
        <f>V415-VLookups!$C$54</f>
        <v>-2560</v>
      </c>
      <c r="W416" s="21">
        <f>-VLookups!$C$60</f>
        <v>-300</v>
      </c>
      <c r="X416" s="21">
        <f>-[1]VLookups!$C$62</f>
        <v>-150</v>
      </c>
      <c r="Y416" s="20">
        <f>Y415*(1+VLookups!$C$57/12)</f>
        <v>-463.0071024802902</v>
      </c>
      <c r="Z416" s="20">
        <f>-E416*VLookups!$J$3</f>
        <v>-1102.4594483173596</v>
      </c>
      <c r="AA416" s="19">
        <v>0</v>
      </c>
      <c r="AB416" s="20">
        <f t="shared" si="24"/>
        <v>10442.279642993846</v>
      </c>
      <c r="AC416" s="20">
        <f t="shared" si="25"/>
        <v>1875528.6149817011</v>
      </c>
    </row>
    <row r="417" spans="2:29" x14ac:dyDescent="0.25">
      <c r="B417" s="9">
        <v>413</v>
      </c>
      <c r="C417" s="9">
        <f t="shared" si="26"/>
        <v>57</v>
      </c>
      <c r="D417" s="9">
        <f t="shared" si="27"/>
        <v>5</v>
      </c>
      <c r="E417" s="20">
        <f>E405*(1+VLookups!$C$8)</f>
        <v>27561.486207933991</v>
      </c>
      <c r="F417" s="20">
        <f>-E417*VLookups!$C$10*2</f>
        <v>-1653.6891724760394</v>
      </c>
      <c r="G417" s="19">
        <v>0</v>
      </c>
      <c r="H417" s="20">
        <f>(-VLookups!$C$13)*(E417+F417/2)</f>
        <v>-7779.7807119135277</v>
      </c>
      <c r="I417" s="19">
        <v>0</v>
      </c>
      <c r="J417" s="19">
        <v>0</v>
      </c>
      <c r="K417" s="19">
        <v>0</v>
      </c>
      <c r="L417" s="19">
        <v>0</v>
      </c>
      <c r="M417" s="19">
        <v>0</v>
      </c>
      <c r="N417" s="20" t="s">
        <v>36</v>
      </c>
      <c r="O417" s="19">
        <v>0</v>
      </c>
      <c r="P417" s="20">
        <f>P416-VLookups!$C$42</f>
        <v>-358</v>
      </c>
      <c r="Q417" s="22">
        <v>173</v>
      </c>
      <c r="R417" s="19">
        <v>0</v>
      </c>
      <c r="S417" s="20">
        <f>VLookups!$C$50</f>
        <v>-3580.614715990946</v>
      </c>
      <c r="T417" s="19">
        <v>0</v>
      </c>
      <c r="U417" s="9">
        <v>269</v>
      </c>
      <c r="V417" s="21">
        <f>V416-VLookups!$C$54</f>
        <v>-2565</v>
      </c>
      <c r="W417" s="21">
        <f>-VLookups!$C$60</f>
        <v>-300</v>
      </c>
      <c r="X417" s="21">
        <f>-[1]VLookups!$C$62</f>
        <v>-150</v>
      </c>
      <c r="Y417" s="20">
        <f>Y416*(1+VLookups!$C$57/12)</f>
        <v>-464.35753986252439</v>
      </c>
      <c r="Z417" s="20">
        <f>-E417*VLookups!$J$3</f>
        <v>-1102.4594483173596</v>
      </c>
      <c r="AA417" s="19">
        <v>0</v>
      </c>
      <c r="AB417" s="20">
        <f t="shared" si="24"/>
        <v>10434.42920561161</v>
      </c>
      <c r="AC417" s="20">
        <f t="shared" si="25"/>
        <v>1889088.9252122822</v>
      </c>
    </row>
    <row r="418" spans="2:29" x14ac:dyDescent="0.25">
      <c r="B418" s="9">
        <v>414</v>
      </c>
      <c r="C418" s="9">
        <f t="shared" si="26"/>
        <v>57</v>
      </c>
      <c r="D418" s="9">
        <f t="shared" si="27"/>
        <v>6</v>
      </c>
      <c r="E418" s="20">
        <f>E406*(1+VLookups!$C$8)</f>
        <v>27561.486207933991</v>
      </c>
      <c r="F418" s="20">
        <f>-E418*VLookups!$C$10*2</f>
        <v>-1653.6891724760394</v>
      </c>
      <c r="G418" s="19">
        <v>0</v>
      </c>
      <c r="H418" s="20">
        <f>(-VLookups!$C$13)*(E418+F418/2)</f>
        <v>-7779.7807119135277</v>
      </c>
      <c r="I418" s="19">
        <v>0</v>
      </c>
      <c r="J418" s="19">
        <v>0</v>
      </c>
      <c r="K418" s="19">
        <v>0</v>
      </c>
      <c r="L418" s="19">
        <v>0</v>
      </c>
      <c r="M418" s="19">
        <v>0</v>
      </c>
      <c r="N418" s="20" t="s">
        <v>36</v>
      </c>
      <c r="O418" s="19">
        <v>0</v>
      </c>
      <c r="P418" s="20">
        <f>P417-VLookups!$C$42</f>
        <v>-359.5</v>
      </c>
      <c r="Q418" s="22">
        <v>174</v>
      </c>
      <c r="R418" s="19">
        <v>0</v>
      </c>
      <c r="S418" s="20">
        <f>VLookups!$C$50</f>
        <v>-3580.614715990946</v>
      </c>
      <c r="T418" s="19">
        <v>0</v>
      </c>
      <c r="U418" s="9">
        <v>270</v>
      </c>
      <c r="V418" s="21">
        <f>V417-VLookups!$C$54</f>
        <v>-2570</v>
      </c>
      <c r="W418" s="21">
        <f>-VLookups!$C$60</f>
        <v>-300</v>
      </c>
      <c r="X418" s="21">
        <f>-[1]VLookups!$C$62</f>
        <v>-150</v>
      </c>
      <c r="Y418" s="20">
        <f>Y417*(1+VLookups!$C$57/12)</f>
        <v>-465.71191602045678</v>
      </c>
      <c r="Z418" s="20">
        <f>-E418*VLookups!$J$3</f>
        <v>-1102.4594483173596</v>
      </c>
      <c r="AA418" s="19">
        <v>0</v>
      </c>
      <c r="AB418" s="20">
        <f t="shared" si="24"/>
        <v>10426.574829453679</v>
      </c>
      <c r="AC418" s="20">
        <f t="shared" si="25"/>
        <v>1902663.9815837564</v>
      </c>
    </row>
    <row r="419" spans="2:29" x14ac:dyDescent="0.25">
      <c r="B419" s="9">
        <v>415</v>
      </c>
      <c r="C419" s="9">
        <f t="shared" si="26"/>
        <v>57</v>
      </c>
      <c r="D419" s="9">
        <f t="shared" si="27"/>
        <v>7</v>
      </c>
      <c r="E419" s="20">
        <f>E407*(1+VLookups!$C$8)</f>
        <v>27561.486207933991</v>
      </c>
      <c r="F419" s="20">
        <f>-E419*VLookups!$C$10*2</f>
        <v>-1653.6891724760394</v>
      </c>
      <c r="G419" s="19">
        <v>0</v>
      </c>
      <c r="H419" s="20">
        <f>(-VLookups!$C$13)*(E419+F419/2)</f>
        <v>-7779.7807119135277</v>
      </c>
      <c r="I419" s="19">
        <v>0</v>
      </c>
      <c r="J419" s="19">
        <v>0</v>
      </c>
      <c r="K419" s="19">
        <v>0</v>
      </c>
      <c r="L419" s="19">
        <v>0</v>
      </c>
      <c r="M419" s="19">
        <v>0</v>
      </c>
      <c r="N419" s="20" t="s">
        <v>36</v>
      </c>
      <c r="O419" s="19">
        <v>0</v>
      </c>
      <c r="P419" s="20">
        <f>P418-VLookups!$C$42</f>
        <v>-361</v>
      </c>
      <c r="Q419" s="22">
        <v>175</v>
      </c>
      <c r="R419" s="19">
        <v>0</v>
      </c>
      <c r="S419" s="20">
        <f>VLookups!$C$50</f>
        <v>-3580.614715990946</v>
      </c>
      <c r="T419" s="19">
        <v>0</v>
      </c>
      <c r="U419" s="9">
        <v>271</v>
      </c>
      <c r="V419" s="21">
        <f>V418-VLookups!$C$54</f>
        <v>-2575</v>
      </c>
      <c r="W419" s="21">
        <f>-VLookups!$C$60</f>
        <v>-300</v>
      </c>
      <c r="X419" s="21">
        <f>-[1]VLookups!$C$62</f>
        <v>-150</v>
      </c>
      <c r="Y419" s="20">
        <f>Y418*(1+VLookups!$C$57/12)</f>
        <v>-467.07024244218314</v>
      </c>
      <c r="Z419" s="20">
        <f>-E419*VLookups!$J$3</f>
        <v>-1102.4594483173596</v>
      </c>
      <c r="AA419" s="19">
        <v>0</v>
      </c>
      <c r="AB419" s="20">
        <f t="shared" si="24"/>
        <v>10418.716503031952</v>
      </c>
      <c r="AC419" s="20">
        <f t="shared" si="25"/>
        <v>1916253.8047227615</v>
      </c>
    </row>
    <row r="420" spans="2:29" x14ac:dyDescent="0.25">
      <c r="B420" s="9">
        <v>416</v>
      </c>
      <c r="C420" s="9">
        <f t="shared" si="26"/>
        <v>57</v>
      </c>
      <c r="D420" s="9">
        <f t="shared" si="27"/>
        <v>8</v>
      </c>
      <c r="E420" s="20">
        <f>E408*(1+VLookups!$C$8)</f>
        <v>27561.486207933991</v>
      </c>
      <c r="F420" s="20">
        <f>-E420*VLookups!$C$10*2</f>
        <v>-1653.6891724760394</v>
      </c>
      <c r="G420" s="19">
        <v>0</v>
      </c>
      <c r="H420" s="20">
        <f>(-VLookups!$C$13)*(E420+F420/2)</f>
        <v>-7779.7807119135277</v>
      </c>
      <c r="I420" s="19">
        <v>0</v>
      </c>
      <c r="J420" s="19">
        <v>0</v>
      </c>
      <c r="K420" s="19">
        <v>0</v>
      </c>
      <c r="L420" s="19">
        <v>0</v>
      </c>
      <c r="M420" s="19">
        <v>0</v>
      </c>
      <c r="N420" s="20" t="s">
        <v>36</v>
      </c>
      <c r="O420" s="19">
        <v>0</v>
      </c>
      <c r="P420" s="20">
        <f>P419-VLookups!$C$42</f>
        <v>-362.5</v>
      </c>
      <c r="Q420" s="22">
        <v>176</v>
      </c>
      <c r="R420" s="19">
        <v>0</v>
      </c>
      <c r="S420" s="20">
        <f>VLookups!$C$50</f>
        <v>-3580.614715990946</v>
      </c>
      <c r="T420" s="19">
        <v>0</v>
      </c>
      <c r="U420" s="9">
        <v>272</v>
      </c>
      <c r="V420" s="21">
        <f>V419-VLookups!$C$54</f>
        <v>-2580</v>
      </c>
      <c r="W420" s="21">
        <f>-VLookups!$C$60</f>
        <v>-300</v>
      </c>
      <c r="X420" s="21">
        <f>-[1]VLookups!$C$62</f>
        <v>-150</v>
      </c>
      <c r="Y420" s="20">
        <f>Y419*(1+VLookups!$C$57/12)</f>
        <v>-468.43253064930616</v>
      </c>
      <c r="Z420" s="20">
        <f>-E420*VLookups!$J$3</f>
        <v>-1102.4594483173596</v>
      </c>
      <c r="AA420" s="19">
        <v>0</v>
      </c>
      <c r="AB420" s="20">
        <f t="shared" si="24"/>
        <v>10410.854214824831</v>
      </c>
      <c r="AC420" s="20">
        <f t="shared" si="25"/>
        <v>1929858.415278791</v>
      </c>
    </row>
    <row r="421" spans="2:29" x14ac:dyDescent="0.25">
      <c r="B421" s="9">
        <v>417</v>
      </c>
      <c r="C421" s="9">
        <f t="shared" si="26"/>
        <v>57</v>
      </c>
      <c r="D421" s="9">
        <f t="shared" si="27"/>
        <v>9</v>
      </c>
      <c r="E421" s="20">
        <f>E409*(1+VLookups!$C$8)</f>
        <v>27561.486207933991</v>
      </c>
      <c r="F421" s="20">
        <f>-E421*VLookups!$C$10*2</f>
        <v>-1653.6891724760394</v>
      </c>
      <c r="G421" s="19">
        <v>0</v>
      </c>
      <c r="H421" s="20">
        <f>(-VLookups!$C$13)*(E421+F421/2)</f>
        <v>-7779.7807119135277</v>
      </c>
      <c r="I421" s="19">
        <v>0</v>
      </c>
      <c r="J421" s="19">
        <v>0</v>
      </c>
      <c r="K421" s="19">
        <v>0</v>
      </c>
      <c r="L421" s="19">
        <v>0</v>
      </c>
      <c r="M421" s="19">
        <v>0</v>
      </c>
      <c r="N421" s="20" t="s">
        <v>36</v>
      </c>
      <c r="O421" s="19">
        <v>0</v>
      </c>
      <c r="P421" s="20">
        <f>P420-VLookups!$C$42</f>
        <v>-364</v>
      </c>
      <c r="Q421" s="22">
        <v>177</v>
      </c>
      <c r="R421" s="19">
        <v>0</v>
      </c>
      <c r="S421" s="20">
        <f>VLookups!$C$50</f>
        <v>-3580.614715990946</v>
      </c>
      <c r="T421" s="19">
        <v>0</v>
      </c>
      <c r="U421" s="9">
        <v>273</v>
      </c>
      <c r="V421" s="21">
        <f>V420-VLookups!$C$54</f>
        <v>-2585</v>
      </c>
      <c r="W421" s="21">
        <f>-VLookups!$C$60</f>
        <v>-300</v>
      </c>
      <c r="X421" s="21">
        <f>-[1]VLookups!$C$62</f>
        <v>-150</v>
      </c>
      <c r="Y421" s="20">
        <f>Y420*(1+VLookups!$C$57/12)</f>
        <v>-469.79879219703332</v>
      </c>
      <c r="Z421" s="20">
        <f>-E421*VLookups!$J$3</f>
        <v>-1102.4594483173596</v>
      </c>
      <c r="AA421" s="19">
        <v>0</v>
      </c>
      <c r="AB421" s="20">
        <f t="shared" si="24"/>
        <v>10402.987953277105</v>
      </c>
      <c r="AC421" s="20">
        <f t="shared" si="25"/>
        <v>1943477.8339241995</v>
      </c>
    </row>
    <row r="422" spans="2:29" x14ac:dyDescent="0.25">
      <c r="B422" s="9">
        <v>418</v>
      </c>
      <c r="C422" s="9">
        <f t="shared" si="26"/>
        <v>57</v>
      </c>
      <c r="D422" s="9">
        <f t="shared" si="27"/>
        <v>10</v>
      </c>
      <c r="E422" s="20">
        <f>E410*(1+VLookups!$C$8)</f>
        <v>27561.486207933991</v>
      </c>
      <c r="F422" s="20">
        <f>-E422*VLookups!$C$10*2</f>
        <v>-1653.6891724760394</v>
      </c>
      <c r="G422" s="19">
        <v>0</v>
      </c>
      <c r="H422" s="20">
        <f>(-VLookups!$C$13)*(E422+F422/2)</f>
        <v>-7779.7807119135277</v>
      </c>
      <c r="I422" s="19">
        <v>0</v>
      </c>
      <c r="J422" s="19">
        <v>0</v>
      </c>
      <c r="K422" s="19">
        <v>0</v>
      </c>
      <c r="L422" s="19">
        <v>0</v>
      </c>
      <c r="M422" s="19">
        <v>0</v>
      </c>
      <c r="N422" s="20" t="s">
        <v>36</v>
      </c>
      <c r="O422" s="19">
        <v>0</v>
      </c>
      <c r="P422" s="20">
        <f>P421-VLookups!$C$42</f>
        <v>-365.5</v>
      </c>
      <c r="Q422" s="22">
        <v>178</v>
      </c>
      <c r="R422" s="19">
        <v>0</v>
      </c>
      <c r="S422" s="20">
        <f>VLookups!$C$50</f>
        <v>-3580.614715990946</v>
      </c>
      <c r="T422" s="19">
        <v>0</v>
      </c>
      <c r="U422" s="9">
        <v>274</v>
      </c>
      <c r="V422" s="21">
        <f>V421-VLookups!$C$54</f>
        <v>-2590</v>
      </c>
      <c r="W422" s="21">
        <f>-VLookups!$C$60</f>
        <v>-300</v>
      </c>
      <c r="X422" s="21">
        <f>-[1]VLookups!$C$62</f>
        <v>-150</v>
      </c>
      <c r="Y422" s="20">
        <f>Y421*(1+VLookups!$C$57/12)</f>
        <v>-471.1690386742747</v>
      </c>
      <c r="Z422" s="20">
        <f>-E422*VLookups!$J$3</f>
        <v>-1102.4594483173596</v>
      </c>
      <c r="AA422" s="19">
        <v>0</v>
      </c>
      <c r="AB422" s="20">
        <f t="shared" si="24"/>
        <v>10395.117706799861</v>
      </c>
      <c r="AC422" s="20">
        <f t="shared" si="25"/>
        <v>1957112.0813542064</v>
      </c>
    </row>
    <row r="423" spans="2:29" x14ac:dyDescent="0.25">
      <c r="B423" s="9">
        <v>419</v>
      </c>
      <c r="C423" s="9">
        <f t="shared" si="26"/>
        <v>57</v>
      </c>
      <c r="D423" s="9">
        <f t="shared" si="27"/>
        <v>11</v>
      </c>
      <c r="E423" s="20">
        <f>E411*(1+VLookups!$C$8)</f>
        <v>27561.486207933991</v>
      </c>
      <c r="F423" s="20">
        <f>-E423*VLookups!$C$10*2</f>
        <v>-1653.6891724760394</v>
      </c>
      <c r="G423" s="19">
        <v>0</v>
      </c>
      <c r="H423" s="20">
        <f>(-VLookups!$C$13)*(E423+F423/2)</f>
        <v>-7779.7807119135277</v>
      </c>
      <c r="I423" s="19">
        <v>0</v>
      </c>
      <c r="J423" s="19">
        <v>0</v>
      </c>
      <c r="K423" s="19">
        <v>0</v>
      </c>
      <c r="L423" s="19">
        <v>0</v>
      </c>
      <c r="M423" s="19">
        <v>0</v>
      </c>
      <c r="N423" s="20" t="s">
        <v>36</v>
      </c>
      <c r="O423" s="19">
        <v>0</v>
      </c>
      <c r="P423" s="20">
        <f>P422-VLookups!$C$42</f>
        <v>-367</v>
      </c>
      <c r="Q423" s="22">
        <v>179</v>
      </c>
      <c r="R423" s="19">
        <v>0</v>
      </c>
      <c r="S423" s="20">
        <f>VLookups!$C$50</f>
        <v>-3580.614715990946</v>
      </c>
      <c r="T423" s="19">
        <v>0</v>
      </c>
      <c r="U423" s="9">
        <v>275</v>
      </c>
      <c r="V423" s="21">
        <f>V422-VLookups!$C$54</f>
        <v>-2595</v>
      </c>
      <c r="W423" s="21">
        <f>-VLookups!$C$60</f>
        <v>-300</v>
      </c>
      <c r="X423" s="21">
        <f>-[1]VLookups!$C$62</f>
        <v>-150</v>
      </c>
      <c r="Y423" s="20">
        <f>Y422*(1+VLookups!$C$57/12)</f>
        <v>-472.54328170374134</v>
      </c>
      <c r="Z423" s="20">
        <f>-E423*VLookups!$J$3</f>
        <v>-1102.4594483173596</v>
      </c>
      <c r="AA423" s="19">
        <v>0</v>
      </c>
      <c r="AB423" s="20">
        <f t="shared" si="24"/>
        <v>10387.243463770395</v>
      </c>
      <c r="AC423" s="20">
        <f t="shared" si="25"/>
        <v>1970761.1782869007</v>
      </c>
    </row>
    <row r="424" spans="2:29" x14ac:dyDescent="0.25">
      <c r="B424" s="9">
        <v>420</v>
      </c>
      <c r="C424" s="9">
        <f t="shared" si="26"/>
        <v>58</v>
      </c>
      <c r="D424" s="9">
        <f t="shared" si="27"/>
        <v>0</v>
      </c>
      <c r="E424" s="20">
        <f>E412*(1+VLookups!$C$8)</f>
        <v>28526.138225211678</v>
      </c>
      <c r="F424" s="20">
        <f>-E424*VLookups!$C$10*2</f>
        <v>-1711.5682935127006</v>
      </c>
      <c r="G424" s="19">
        <v>0</v>
      </c>
      <c r="H424" s="20">
        <f>(-VLookups!$C$13)*(E424+F424/2)</f>
        <v>-8052.0730368305012</v>
      </c>
      <c r="I424" s="19">
        <v>0</v>
      </c>
      <c r="J424" s="19">
        <v>0</v>
      </c>
      <c r="K424" s="19">
        <v>0</v>
      </c>
      <c r="L424" s="19">
        <v>0</v>
      </c>
      <c r="M424" s="19">
        <v>0</v>
      </c>
      <c r="N424" s="20" t="s">
        <v>36</v>
      </c>
      <c r="O424" s="19">
        <v>0</v>
      </c>
      <c r="P424" s="20">
        <f>P423-VLookups!$C$42</f>
        <v>-368.5</v>
      </c>
      <c r="Q424" s="22">
        <v>180</v>
      </c>
      <c r="R424" s="19">
        <v>0</v>
      </c>
      <c r="S424" s="20">
        <f>VLookups!$C$50</f>
        <v>-3580.614715990946</v>
      </c>
      <c r="T424" s="19">
        <v>0</v>
      </c>
      <c r="U424" s="9">
        <v>276</v>
      </c>
      <c r="V424" s="21">
        <f>V423-VLookups!$C$54</f>
        <v>-2600</v>
      </c>
      <c r="W424" s="21">
        <f>-VLookups!$C$60</f>
        <v>-300</v>
      </c>
      <c r="X424" s="21">
        <f>-[1]VLookups!$C$62</f>
        <v>-150</v>
      </c>
      <c r="Y424" s="20">
        <f>Y423*(1+VLookups!$C$57/12)</f>
        <v>-473.92153294204394</v>
      </c>
      <c r="Z424" s="20">
        <f>-E424*VLookups!$J$3</f>
        <v>-1141.0455290084672</v>
      </c>
      <c r="AA424" s="19">
        <v>0</v>
      </c>
      <c r="AB424" s="20">
        <f t="shared" si="24"/>
        <v>11004.199263683369</v>
      </c>
      <c r="AC424" s="20">
        <f t="shared" si="25"/>
        <v>1985049.9795143956</v>
      </c>
    </row>
    <row r="425" spans="2:29" x14ac:dyDescent="0.25">
      <c r="B425" s="9">
        <v>421</v>
      </c>
      <c r="C425" s="9">
        <f t="shared" si="26"/>
        <v>58</v>
      </c>
      <c r="D425" s="9">
        <f t="shared" si="27"/>
        <v>1</v>
      </c>
      <c r="E425" s="20">
        <f>E413*(1+VLookups!$C$8)</f>
        <v>28526.138225211678</v>
      </c>
      <c r="F425" s="20">
        <f>-E425*VLookups!$C$10*2</f>
        <v>-1711.5682935127006</v>
      </c>
      <c r="G425" s="19">
        <v>0</v>
      </c>
      <c r="H425" s="20">
        <f>(-VLookups!$C$13)*(E425+F425/2)</f>
        <v>-8052.0730368305012</v>
      </c>
      <c r="I425" s="19">
        <v>0</v>
      </c>
      <c r="J425" s="19">
        <v>0</v>
      </c>
      <c r="K425" s="19">
        <v>0</v>
      </c>
      <c r="L425" s="19">
        <v>0</v>
      </c>
      <c r="M425" s="19">
        <v>0</v>
      </c>
      <c r="N425" s="20" t="s">
        <v>36</v>
      </c>
      <c r="O425" s="19">
        <v>0</v>
      </c>
      <c r="P425" s="20">
        <f>P424-VLookups!$C$42</f>
        <v>-370</v>
      </c>
      <c r="Q425" s="22">
        <v>181</v>
      </c>
      <c r="R425" s="19">
        <v>0</v>
      </c>
      <c r="S425" s="20">
        <f>VLookups!$C$50</f>
        <v>-3580.614715990946</v>
      </c>
      <c r="T425" s="19">
        <v>0</v>
      </c>
      <c r="U425" s="9">
        <v>277</v>
      </c>
      <c r="V425" s="21">
        <f>V424-VLookups!$C$54</f>
        <v>-2605</v>
      </c>
      <c r="W425" s="21">
        <f>-VLookups!$C$60</f>
        <v>-300</v>
      </c>
      <c r="X425" s="21">
        <f>-[1]VLookups!$C$62</f>
        <v>-150</v>
      </c>
      <c r="Y425" s="20">
        <f>Y424*(1+VLookups!$C$57/12)</f>
        <v>-475.30380407979158</v>
      </c>
      <c r="Z425" s="20">
        <f>-E425*VLookups!$J$3</f>
        <v>-1141.0455290084672</v>
      </c>
      <c r="AA425" s="19">
        <v>0</v>
      </c>
      <c r="AB425" s="20">
        <f t="shared" si="24"/>
        <v>10996.316992545622</v>
      </c>
      <c r="AC425" s="20">
        <f t="shared" si="25"/>
        <v>1999354.7131394653</v>
      </c>
    </row>
    <row r="426" spans="2:29" x14ac:dyDescent="0.25">
      <c r="B426" s="9">
        <v>422</v>
      </c>
      <c r="C426" s="9">
        <f t="shared" si="26"/>
        <v>58</v>
      </c>
      <c r="D426" s="9">
        <f t="shared" si="27"/>
        <v>2</v>
      </c>
      <c r="E426" s="20">
        <f>E414*(1+VLookups!$C$8)</f>
        <v>28526.138225211678</v>
      </c>
      <c r="F426" s="20">
        <f>-E426*VLookups!$C$10*2</f>
        <v>-1711.5682935127006</v>
      </c>
      <c r="G426" s="19">
        <v>0</v>
      </c>
      <c r="H426" s="20">
        <f>(-VLookups!$C$13)*(E426+F426/2)</f>
        <v>-8052.0730368305012</v>
      </c>
      <c r="I426" s="19">
        <v>0</v>
      </c>
      <c r="J426" s="19">
        <v>0</v>
      </c>
      <c r="K426" s="19">
        <v>0</v>
      </c>
      <c r="L426" s="19">
        <v>0</v>
      </c>
      <c r="M426" s="19">
        <v>0</v>
      </c>
      <c r="N426" s="20" t="s">
        <v>36</v>
      </c>
      <c r="O426" s="19">
        <v>0</v>
      </c>
      <c r="P426" s="20">
        <f>P425-VLookups!$C$42</f>
        <v>-371.5</v>
      </c>
      <c r="Q426" s="22">
        <v>182</v>
      </c>
      <c r="R426" s="19">
        <v>0</v>
      </c>
      <c r="S426" s="20">
        <f>VLookups!$C$50</f>
        <v>-3580.614715990946</v>
      </c>
      <c r="T426" s="19">
        <v>0</v>
      </c>
      <c r="U426" s="9">
        <v>278</v>
      </c>
      <c r="V426" s="21">
        <f>V425-VLookups!$C$54</f>
        <v>-2610</v>
      </c>
      <c r="W426" s="21">
        <f>-VLookups!$C$60</f>
        <v>-300</v>
      </c>
      <c r="X426" s="21">
        <f>-[1]VLookups!$C$62</f>
        <v>-150</v>
      </c>
      <c r="Y426" s="20">
        <f>Y425*(1+VLookups!$C$57/12)</f>
        <v>-476.69010684169098</v>
      </c>
      <c r="Z426" s="20">
        <f>-E426*VLookups!$J$3</f>
        <v>-1141.0455290084672</v>
      </c>
      <c r="AA426" s="19">
        <v>0</v>
      </c>
      <c r="AB426" s="20">
        <f t="shared" si="24"/>
        <v>10988.430689783721</v>
      </c>
      <c r="AC426" s="20">
        <f t="shared" si="25"/>
        <v>2013675.4016844817</v>
      </c>
    </row>
    <row r="427" spans="2:29" x14ac:dyDescent="0.25">
      <c r="B427" s="9">
        <v>423</v>
      </c>
      <c r="C427" s="9">
        <f t="shared" si="26"/>
        <v>58</v>
      </c>
      <c r="D427" s="9">
        <f t="shared" si="27"/>
        <v>3</v>
      </c>
      <c r="E427" s="20">
        <f>E415*(1+VLookups!$C$8)</f>
        <v>28526.138225211678</v>
      </c>
      <c r="F427" s="20">
        <f>-E427*VLookups!$C$10*2</f>
        <v>-1711.5682935127006</v>
      </c>
      <c r="G427" s="19">
        <v>0</v>
      </c>
      <c r="H427" s="20">
        <f>(-VLookups!$C$13)*(E427+F427/2)</f>
        <v>-8052.0730368305012</v>
      </c>
      <c r="I427" s="19">
        <v>0</v>
      </c>
      <c r="J427" s="19">
        <v>0</v>
      </c>
      <c r="K427" s="19">
        <v>0</v>
      </c>
      <c r="L427" s="19">
        <v>0</v>
      </c>
      <c r="M427" s="19">
        <v>0</v>
      </c>
      <c r="N427" s="20" t="s">
        <v>36</v>
      </c>
      <c r="O427" s="19">
        <v>0</v>
      </c>
      <c r="P427" s="20">
        <f>P426-VLookups!$C$42</f>
        <v>-373</v>
      </c>
      <c r="Q427" s="22">
        <v>183</v>
      </c>
      <c r="R427" s="19">
        <v>0</v>
      </c>
      <c r="S427" s="20">
        <f>VLookups!$C$50</f>
        <v>-3580.614715990946</v>
      </c>
      <c r="T427" s="19">
        <v>0</v>
      </c>
      <c r="U427" s="9">
        <v>279</v>
      </c>
      <c r="V427" s="21">
        <f>V426-VLookups!$C$54</f>
        <v>-2615</v>
      </c>
      <c r="W427" s="21">
        <f>-VLookups!$C$60</f>
        <v>-300</v>
      </c>
      <c r="X427" s="21">
        <f>-[1]VLookups!$C$62</f>
        <v>-150</v>
      </c>
      <c r="Y427" s="20">
        <f>Y426*(1+VLookups!$C$57/12)</f>
        <v>-478.08045298664592</v>
      </c>
      <c r="Z427" s="20">
        <f>-E427*VLookups!$J$3</f>
        <v>-1141.0455290084672</v>
      </c>
      <c r="AA427" s="19">
        <v>0</v>
      </c>
      <c r="AB427" s="20">
        <f t="shared" si="24"/>
        <v>10980.540343638768</v>
      </c>
      <c r="AC427" s="20">
        <f t="shared" si="25"/>
        <v>2028012.0676975946</v>
      </c>
    </row>
    <row r="428" spans="2:29" x14ac:dyDescent="0.25">
      <c r="B428" s="9">
        <v>424</v>
      </c>
      <c r="C428" s="9">
        <f t="shared" si="26"/>
        <v>58</v>
      </c>
      <c r="D428" s="9">
        <f t="shared" si="27"/>
        <v>4</v>
      </c>
      <c r="E428" s="20">
        <f>E416*(1+VLookups!$C$8)</f>
        <v>28526.138225211678</v>
      </c>
      <c r="F428" s="20">
        <f>-E428*VLookups!$C$10*2</f>
        <v>-1711.5682935127006</v>
      </c>
      <c r="G428" s="19">
        <v>0</v>
      </c>
      <c r="H428" s="20">
        <f>(-VLookups!$C$13)*(E428+F428/2)</f>
        <v>-8052.0730368305012</v>
      </c>
      <c r="I428" s="19">
        <v>0</v>
      </c>
      <c r="J428" s="19">
        <v>0</v>
      </c>
      <c r="K428" s="19">
        <v>0</v>
      </c>
      <c r="L428" s="19">
        <v>0</v>
      </c>
      <c r="M428" s="19">
        <v>0</v>
      </c>
      <c r="N428" s="20" t="s">
        <v>36</v>
      </c>
      <c r="O428" s="19">
        <v>0</v>
      </c>
      <c r="P428" s="20">
        <f>P427-VLookups!$C$42</f>
        <v>-374.5</v>
      </c>
      <c r="Q428" s="22">
        <v>184</v>
      </c>
      <c r="R428" s="19">
        <v>0</v>
      </c>
      <c r="S428" s="20">
        <f>VLookups!$C$50</f>
        <v>-3580.614715990946</v>
      </c>
      <c r="T428" s="19">
        <v>0</v>
      </c>
      <c r="U428" s="9">
        <v>280</v>
      </c>
      <c r="V428" s="21">
        <f>V427-VLookups!$C$54</f>
        <v>-2620</v>
      </c>
      <c r="W428" s="21">
        <f>-VLookups!$C$60</f>
        <v>-300</v>
      </c>
      <c r="X428" s="21">
        <f>-[1]VLookups!$C$62</f>
        <v>-150</v>
      </c>
      <c r="Y428" s="20">
        <f>Y427*(1+VLookups!$C$57/12)</f>
        <v>-479.47485430785696</v>
      </c>
      <c r="Z428" s="20">
        <f>-E428*VLookups!$J$3</f>
        <v>-1141.0455290084672</v>
      </c>
      <c r="AA428" s="19">
        <v>0</v>
      </c>
      <c r="AB428" s="20">
        <f t="shared" si="24"/>
        <v>10972.645942317557</v>
      </c>
      <c r="AC428" s="20">
        <f t="shared" si="25"/>
        <v>2042364.7337527417</v>
      </c>
    </row>
    <row r="429" spans="2:29" x14ac:dyDescent="0.25">
      <c r="B429" s="9">
        <v>425</v>
      </c>
      <c r="C429" s="9">
        <f t="shared" si="26"/>
        <v>58</v>
      </c>
      <c r="D429" s="9">
        <f t="shared" si="27"/>
        <v>5</v>
      </c>
      <c r="E429" s="20">
        <f>E417*(1+VLookups!$C$8)</f>
        <v>28526.138225211678</v>
      </c>
      <c r="F429" s="20">
        <f>-E429*VLookups!$C$10*2</f>
        <v>-1711.5682935127006</v>
      </c>
      <c r="G429" s="19">
        <v>0</v>
      </c>
      <c r="H429" s="20">
        <f>(-VLookups!$C$13)*(E429+F429/2)</f>
        <v>-8052.0730368305012</v>
      </c>
      <c r="I429" s="19">
        <v>0</v>
      </c>
      <c r="J429" s="19">
        <v>0</v>
      </c>
      <c r="K429" s="19">
        <v>0</v>
      </c>
      <c r="L429" s="19">
        <v>0</v>
      </c>
      <c r="M429" s="19">
        <v>0</v>
      </c>
      <c r="N429" s="20" t="s">
        <v>36</v>
      </c>
      <c r="O429" s="19">
        <v>0</v>
      </c>
      <c r="P429" s="20">
        <f>P428-VLookups!$C$42</f>
        <v>-376</v>
      </c>
      <c r="Q429" s="22">
        <v>185</v>
      </c>
      <c r="R429" s="19">
        <v>0</v>
      </c>
      <c r="S429" s="20">
        <f>VLookups!$C$50</f>
        <v>-3580.614715990946</v>
      </c>
      <c r="T429" s="19">
        <v>0</v>
      </c>
      <c r="U429" s="9">
        <v>281</v>
      </c>
      <c r="V429" s="21">
        <f>V428-VLookups!$C$54</f>
        <v>-2625</v>
      </c>
      <c r="W429" s="21">
        <f>-VLookups!$C$60</f>
        <v>-300</v>
      </c>
      <c r="X429" s="21">
        <f>-[1]VLookups!$C$62</f>
        <v>-150</v>
      </c>
      <c r="Y429" s="20">
        <f>Y428*(1+VLookups!$C$57/12)</f>
        <v>-480.87332263292154</v>
      </c>
      <c r="Z429" s="20">
        <f>-E429*VLookups!$J$3</f>
        <v>-1141.0455290084672</v>
      </c>
      <c r="AA429" s="19">
        <v>0</v>
      </c>
      <c r="AB429" s="20">
        <f t="shared" si="24"/>
        <v>10964.747473992491</v>
      </c>
      <c r="AC429" s="20">
        <f t="shared" si="25"/>
        <v>2056733.4224496554</v>
      </c>
    </row>
    <row r="430" spans="2:29" x14ac:dyDescent="0.25">
      <c r="B430" s="9">
        <v>426</v>
      </c>
      <c r="C430" s="9">
        <f t="shared" si="26"/>
        <v>58</v>
      </c>
      <c r="D430" s="9">
        <f t="shared" si="27"/>
        <v>6</v>
      </c>
      <c r="E430" s="20">
        <f>E418*(1+VLookups!$C$8)</f>
        <v>28526.138225211678</v>
      </c>
      <c r="F430" s="20">
        <f>-E430*VLookups!$C$10*2</f>
        <v>-1711.5682935127006</v>
      </c>
      <c r="G430" s="19">
        <v>0</v>
      </c>
      <c r="H430" s="20">
        <f>(-VLookups!$C$13)*(E430+F430/2)</f>
        <v>-8052.0730368305012</v>
      </c>
      <c r="I430" s="19">
        <v>0</v>
      </c>
      <c r="J430" s="19">
        <v>0</v>
      </c>
      <c r="K430" s="19">
        <v>0</v>
      </c>
      <c r="L430" s="19">
        <v>0</v>
      </c>
      <c r="M430" s="19">
        <v>0</v>
      </c>
      <c r="N430" s="20" t="s">
        <v>36</v>
      </c>
      <c r="O430" s="19">
        <v>0</v>
      </c>
      <c r="P430" s="20">
        <f>P429-VLookups!$C$42</f>
        <v>-377.5</v>
      </c>
      <c r="Q430" s="22">
        <v>186</v>
      </c>
      <c r="R430" s="19">
        <v>0</v>
      </c>
      <c r="S430" s="20">
        <f>VLookups!$C$50</f>
        <v>-3580.614715990946</v>
      </c>
      <c r="T430" s="19">
        <v>0</v>
      </c>
      <c r="U430" s="9">
        <v>282</v>
      </c>
      <c r="V430" s="21">
        <f>V429-VLookups!$C$54</f>
        <v>-2630</v>
      </c>
      <c r="W430" s="21">
        <f>-VLookups!$C$60</f>
        <v>-300</v>
      </c>
      <c r="X430" s="21">
        <f>-[1]VLookups!$C$62</f>
        <v>-150</v>
      </c>
      <c r="Y430" s="20">
        <f>Y429*(1+VLookups!$C$57/12)</f>
        <v>-482.27586982393422</v>
      </c>
      <c r="Z430" s="20">
        <f>-E430*VLookups!$J$3</f>
        <v>-1141.0455290084672</v>
      </c>
      <c r="AA430" s="19">
        <v>0</v>
      </c>
      <c r="AB430" s="20">
        <f t="shared" si="24"/>
        <v>10956.844926801479</v>
      </c>
      <c r="AC430" s="20">
        <f t="shared" si="25"/>
        <v>2071118.156413873</v>
      </c>
    </row>
    <row r="431" spans="2:29" x14ac:dyDescent="0.25">
      <c r="B431" s="9">
        <v>427</v>
      </c>
      <c r="C431" s="9">
        <f t="shared" si="26"/>
        <v>58</v>
      </c>
      <c r="D431" s="9">
        <f t="shared" si="27"/>
        <v>7</v>
      </c>
      <c r="E431" s="20">
        <f>E419*(1+VLookups!$C$8)</f>
        <v>28526.138225211678</v>
      </c>
      <c r="F431" s="20">
        <f>-E431*VLookups!$C$10*2</f>
        <v>-1711.5682935127006</v>
      </c>
      <c r="G431" s="19">
        <v>0</v>
      </c>
      <c r="H431" s="20">
        <f>(-VLookups!$C$13)*(E431+F431/2)</f>
        <v>-8052.0730368305012</v>
      </c>
      <c r="I431" s="19">
        <v>0</v>
      </c>
      <c r="J431" s="19">
        <v>0</v>
      </c>
      <c r="K431" s="19">
        <v>0</v>
      </c>
      <c r="L431" s="19">
        <v>0</v>
      </c>
      <c r="M431" s="19">
        <v>0</v>
      </c>
      <c r="N431" s="20" t="s">
        <v>36</v>
      </c>
      <c r="O431" s="19">
        <v>0</v>
      </c>
      <c r="P431" s="20">
        <f>P430-VLookups!$C$42</f>
        <v>-379</v>
      </c>
      <c r="Q431" s="22">
        <v>187</v>
      </c>
      <c r="R431" s="19">
        <v>0</v>
      </c>
      <c r="S431" s="20">
        <f>VLookups!$C$50</f>
        <v>-3580.614715990946</v>
      </c>
      <c r="T431" s="19">
        <v>0</v>
      </c>
      <c r="U431" s="9">
        <v>283</v>
      </c>
      <c r="V431" s="21">
        <f>V430-VLookups!$C$54</f>
        <v>-2635</v>
      </c>
      <c r="W431" s="21">
        <f>-VLookups!$C$60</f>
        <v>-300</v>
      </c>
      <c r="X431" s="21">
        <f>-[1]VLookups!$C$62</f>
        <v>-150</v>
      </c>
      <c r="Y431" s="20">
        <f>Y430*(1+VLookups!$C$57/12)</f>
        <v>-483.68250777758738</v>
      </c>
      <c r="Z431" s="20">
        <f>-E431*VLookups!$J$3</f>
        <v>-1141.0455290084672</v>
      </c>
      <c r="AA431" s="19">
        <v>0</v>
      </c>
      <c r="AB431" s="20">
        <f t="shared" si="24"/>
        <v>10948.938288847827</v>
      </c>
      <c r="AC431" s="20">
        <f t="shared" si="25"/>
        <v>2085518.9582967442</v>
      </c>
    </row>
    <row r="432" spans="2:29" x14ac:dyDescent="0.25">
      <c r="B432" s="9">
        <v>428</v>
      </c>
      <c r="C432" s="9">
        <f t="shared" si="26"/>
        <v>58</v>
      </c>
      <c r="D432" s="9">
        <f t="shared" si="27"/>
        <v>8</v>
      </c>
      <c r="E432" s="20">
        <f>E420*(1+VLookups!$C$8)</f>
        <v>28526.138225211678</v>
      </c>
      <c r="F432" s="20">
        <f>-E432*VLookups!$C$10*2</f>
        <v>-1711.5682935127006</v>
      </c>
      <c r="G432" s="19">
        <v>0</v>
      </c>
      <c r="H432" s="20">
        <f>(-VLookups!$C$13)*(E432+F432/2)</f>
        <v>-8052.0730368305012</v>
      </c>
      <c r="I432" s="19">
        <v>0</v>
      </c>
      <c r="J432" s="19">
        <v>0</v>
      </c>
      <c r="K432" s="19">
        <v>0</v>
      </c>
      <c r="L432" s="19">
        <v>0</v>
      </c>
      <c r="M432" s="19">
        <v>0</v>
      </c>
      <c r="N432" s="20" t="s">
        <v>36</v>
      </c>
      <c r="O432" s="19">
        <v>0</v>
      </c>
      <c r="P432" s="20">
        <f>P431-VLookups!$C$42</f>
        <v>-380.5</v>
      </c>
      <c r="Q432" s="22">
        <v>188</v>
      </c>
      <c r="R432" s="19">
        <v>0</v>
      </c>
      <c r="S432" s="20">
        <f>VLookups!$C$50</f>
        <v>-3580.614715990946</v>
      </c>
      <c r="T432" s="19">
        <v>0</v>
      </c>
      <c r="U432" s="9">
        <v>284</v>
      </c>
      <c r="V432" s="21">
        <f>V431-VLookups!$C$54</f>
        <v>-2640</v>
      </c>
      <c r="W432" s="21">
        <f>-VLookups!$C$60</f>
        <v>-300</v>
      </c>
      <c r="X432" s="21">
        <f>-[1]VLookups!$C$62</f>
        <v>-150</v>
      </c>
      <c r="Y432" s="20">
        <f>Y431*(1+VLookups!$C$57/12)</f>
        <v>-485.09324842527201</v>
      </c>
      <c r="Z432" s="20">
        <f>-E432*VLookups!$J$3</f>
        <v>-1141.0455290084672</v>
      </c>
      <c r="AA432" s="19">
        <v>0</v>
      </c>
      <c r="AB432" s="20">
        <f t="shared" si="24"/>
        <v>10941.027548200142</v>
      </c>
      <c r="AC432" s="20">
        <f t="shared" si="25"/>
        <v>2099935.8507754388</v>
      </c>
    </row>
    <row r="433" spans="2:29" x14ac:dyDescent="0.25">
      <c r="B433" s="9">
        <v>429</v>
      </c>
      <c r="C433" s="9">
        <f t="shared" si="26"/>
        <v>58</v>
      </c>
      <c r="D433" s="9">
        <f t="shared" si="27"/>
        <v>9</v>
      </c>
      <c r="E433" s="20">
        <f>E421*(1+VLookups!$C$8)</f>
        <v>28526.138225211678</v>
      </c>
      <c r="F433" s="20">
        <f>-E433*VLookups!$C$10*2</f>
        <v>-1711.5682935127006</v>
      </c>
      <c r="G433" s="19">
        <v>0</v>
      </c>
      <c r="H433" s="20">
        <f>(-VLookups!$C$13)*(E433+F433/2)</f>
        <v>-8052.0730368305012</v>
      </c>
      <c r="I433" s="19">
        <v>0</v>
      </c>
      <c r="J433" s="19">
        <v>0</v>
      </c>
      <c r="K433" s="19">
        <v>0</v>
      </c>
      <c r="L433" s="19">
        <v>0</v>
      </c>
      <c r="M433" s="19">
        <v>0</v>
      </c>
      <c r="N433" s="20" t="s">
        <v>36</v>
      </c>
      <c r="O433" s="19">
        <v>0</v>
      </c>
      <c r="P433" s="20">
        <f>P432-VLookups!$C$42</f>
        <v>-382</v>
      </c>
      <c r="Q433" s="22">
        <v>189</v>
      </c>
      <c r="R433" s="19">
        <v>0</v>
      </c>
      <c r="S433" s="20">
        <f>VLookups!$C$50</f>
        <v>-3580.614715990946</v>
      </c>
      <c r="T433" s="19">
        <v>0</v>
      </c>
      <c r="U433" s="9">
        <v>285</v>
      </c>
      <c r="V433" s="21">
        <f>V432-VLookups!$C$54</f>
        <v>-2645</v>
      </c>
      <c r="W433" s="21">
        <f>-VLookups!$C$60</f>
        <v>-300</v>
      </c>
      <c r="X433" s="21">
        <f>-[1]VLookups!$C$62</f>
        <v>-150</v>
      </c>
      <c r="Y433" s="20">
        <f>Y432*(1+VLookups!$C$57/12)</f>
        <v>-486.50810373317904</v>
      </c>
      <c r="Z433" s="20">
        <f>-E433*VLookups!$J$3</f>
        <v>-1141.0455290084672</v>
      </c>
      <c r="AA433" s="19">
        <v>0</v>
      </c>
      <c r="AB433" s="20">
        <f t="shared" si="24"/>
        <v>10933.112692892235</v>
      </c>
      <c r="AC433" s="20">
        <f t="shared" si="25"/>
        <v>2114368.8565529566</v>
      </c>
    </row>
    <row r="434" spans="2:29" x14ac:dyDescent="0.25">
      <c r="B434" s="9">
        <v>430</v>
      </c>
      <c r="C434" s="9">
        <f t="shared" si="26"/>
        <v>58</v>
      </c>
      <c r="D434" s="9">
        <f t="shared" si="27"/>
        <v>10</v>
      </c>
      <c r="E434" s="20">
        <f>E422*(1+VLookups!$C$8)</f>
        <v>28526.138225211678</v>
      </c>
      <c r="F434" s="20">
        <f>-E434*VLookups!$C$10*2</f>
        <v>-1711.5682935127006</v>
      </c>
      <c r="G434" s="19">
        <v>0</v>
      </c>
      <c r="H434" s="20">
        <f>(-VLookups!$C$13)*(E434+F434/2)</f>
        <v>-8052.0730368305012</v>
      </c>
      <c r="I434" s="19">
        <v>0</v>
      </c>
      <c r="J434" s="19">
        <v>0</v>
      </c>
      <c r="K434" s="19">
        <v>0</v>
      </c>
      <c r="L434" s="19">
        <v>0</v>
      </c>
      <c r="M434" s="19">
        <v>0</v>
      </c>
      <c r="N434" s="20" t="s">
        <v>36</v>
      </c>
      <c r="O434" s="19">
        <v>0</v>
      </c>
      <c r="P434" s="20">
        <f>P433-VLookups!$C$42</f>
        <v>-383.5</v>
      </c>
      <c r="Q434" s="22">
        <v>190</v>
      </c>
      <c r="R434" s="19">
        <v>0</v>
      </c>
      <c r="S434" s="20">
        <f>VLookups!$C$50</f>
        <v>-3580.614715990946</v>
      </c>
      <c r="T434" s="19">
        <v>0</v>
      </c>
      <c r="U434" s="9">
        <v>286</v>
      </c>
      <c r="V434" s="21">
        <f>V433-VLookups!$C$54</f>
        <v>-2650</v>
      </c>
      <c r="W434" s="21">
        <f>-VLookups!$C$60</f>
        <v>-300</v>
      </c>
      <c r="X434" s="21">
        <f>-[1]VLookups!$C$62</f>
        <v>-150</v>
      </c>
      <c r="Y434" s="20">
        <f>Y433*(1+VLookups!$C$57/12)</f>
        <v>-487.9270857024008</v>
      </c>
      <c r="Z434" s="20">
        <f>-E434*VLookups!$J$3</f>
        <v>-1141.0455290084672</v>
      </c>
      <c r="AA434" s="19">
        <v>0</v>
      </c>
      <c r="AB434" s="20">
        <f t="shared" si="24"/>
        <v>10925.193710923013</v>
      </c>
      <c r="AC434" s="20">
        <f t="shared" si="25"/>
        <v>2128817.9983581346</v>
      </c>
    </row>
    <row r="435" spans="2:29" x14ac:dyDescent="0.25">
      <c r="B435" s="9">
        <v>431</v>
      </c>
      <c r="C435" s="9">
        <f t="shared" si="26"/>
        <v>58</v>
      </c>
      <c r="D435" s="9">
        <f t="shared" si="27"/>
        <v>11</v>
      </c>
      <c r="E435" s="20">
        <f>E423*(1+VLookups!$C$8)</f>
        <v>28526.138225211678</v>
      </c>
      <c r="F435" s="20">
        <f>-E435*VLookups!$C$10*2</f>
        <v>-1711.5682935127006</v>
      </c>
      <c r="G435" s="19">
        <v>0</v>
      </c>
      <c r="H435" s="20">
        <f>(-VLookups!$C$13)*(E435+F435/2)</f>
        <v>-8052.0730368305012</v>
      </c>
      <c r="I435" s="19">
        <v>0</v>
      </c>
      <c r="J435" s="19">
        <v>0</v>
      </c>
      <c r="K435" s="19">
        <v>0</v>
      </c>
      <c r="L435" s="19">
        <v>0</v>
      </c>
      <c r="M435" s="19">
        <v>0</v>
      </c>
      <c r="N435" s="20" t="s">
        <v>36</v>
      </c>
      <c r="O435" s="19">
        <v>0</v>
      </c>
      <c r="P435" s="20">
        <f>P434-VLookups!$C$42</f>
        <v>-385</v>
      </c>
      <c r="Q435" s="22">
        <v>191</v>
      </c>
      <c r="R435" s="19">
        <v>0</v>
      </c>
      <c r="S435" s="20">
        <f>VLookups!$C$50</f>
        <v>-3580.614715990946</v>
      </c>
      <c r="T435" s="19">
        <v>0</v>
      </c>
      <c r="U435" s="9">
        <v>287</v>
      </c>
      <c r="V435" s="21">
        <f>V434-VLookups!$C$54</f>
        <v>-2655</v>
      </c>
      <c r="W435" s="21">
        <f>-VLookups!$C$60</f>
        <v>-300</v>
      </c>
      <c r="X435" s="21">
        <f>-[1]VLookups!$C$62</f>
        <v>-150</v>
      </c>
      <c r="Y435" s="20">
        <f>Y434*(1+VLookups!$C$57/12)</f>
        <v>-489.35020636903283</v>
      </c>
      <c r="Z435" s="20">
        <f>-E435*VLookups!$J$3</f>
        <v>-1141.0455290084672</v>
      </c>
      <c r="AA435" s="19">
        <v>0</v>
      </c>
      <c r="AB435" s="20">
        <f t="shared" si="24"/>
        <v>10917.270590256381</v>
      </c>
      <c r="AC435" s="20">
        <f t="shared" si="25"/>
        <v>2143283.2989456546</v>
      </c>
    </row>
    <row r="436" spans="2:29" x14ac:dyDescent="0.25">
      <c r="B436" s="9">
        <v>432</v>
      </c>
      <c r="C436" s="9">
        <f t="shared" si="26"/>
        <v>59</v>
      </c>
      <c r="D436" s="9">
        <f t="shared" si="27"/>
        <v>0</v>
      </c>
      <c r="E436" s="20">
        <f>E424*(1+VLookups!$C$8)</f>
        <v>29524.553063094085</v>
      </c>
      <c r="F436" s="20">
        <f>-E436*VLookups!$C$10*2</f>
        <v>-1771.473183785645</v>
      </c>
      <c r="G436" s="19">
        <v>0</v>
      </c>
      <c r="H436" s="20">
        <f>(-VLookups!$C$13)*(E436+F436/2)</f>
        <v>-8333.8955931195687</v>
      </c>
      <c r="I436" s="19">
        <v>0</v>
      </c>
      <c r="J436" s="19">
        <v>0</v>
      </c>
      <c r="K436" s="19">
        <v>0</v>
      </c>
      <c r="L436" s="19">
        <v>0</v>
      </c>
      <c r="M436" s="19">
        <v>0</v>
      </c>
      <c r="N436" s="20" t="s">
        <v>36</v>
      </c>
      <c r="O436" s="19">
        <v>0</v>
      </c>
      <c r="P436" s="20">
        <f>P435-VLookups!$C$42</f>
        <v>-386.5</v>
      </c>
      <c r="Q436" s="22">
        <v>192</v>
      </c>
      <c r="R436" s="19">
        <v>0</v>
      </c>
      <c r="S436" s="20">
        <f>VLookups!$C$50</f>
        <v>-3580.614715990946</v>
      </c>
      <c r="T436" s="19">
        <v>0</v>
      </c>
      <c r="U436" s="9">
        <v>288</v>
      </c>
      <c r="V436" s="21">
        <f>V435-VLookups!$C$54</f>
        <v>-2660</v>
      </c>
      <c r="W436" s="21">
        <f>-VLookups!$C$60</f>
        <v>-300</v>
      </c>
      <c r="X436" s="21">
        <f>-[1]VLookups!$C$62</f>
        <v>-150</v>
      </c>
      <c r="Y436" s="20">
        <f>Y435*(1+VLookups!$C$57/12)</f>
        <v>-490.77747780427586</v>
      </c>
      <c r="Z436" s="20">
        <f>-E436*VLookups!$J$3</f>
        <v>-1180.9821225237633</v>
      </c>
      <c r="AA436" s="19">
        <v>0</v>
      </c>
      <c r="AB436" s="20">
        <f t="shared" si="24"/>
        <v>11556.046561762707</v>
      </c>
      <c r="AC436" s="20">
        <f t="shared" si="25"/>
        <v>2158411.4843389937</v>
      </c>
    </row>
    <row r="437" spans="2:29" x14ac:dyDescent="0.25">
      <c r="B437" s="9">
        <v>433</v>
      </c>
      <c r="C437" s="9">
        <f t="shared" si="26"/>
        <v>59</v>
      </c>
      <c r="D437" s="9">
        <f t="shared" si="27"/>
        <v>1</v>
      </c>
      <c r="E437" s="20">
        <f>E425*(1+VLookups!$C$8)</f>
        <v>29524.553063094085</v>
      </c>
      <c r="F437" s="20">
        <f>-E437*VLookups!$C$10*2</f>
        <v>-1771.473183785645</v>
      </c>
      <c r="G437" s="19">
        <v>0</v>
      </c>
      <c r="H437" s="20">
        <f>(-VLookups!$C$13)*(E437+F437/2)</f>
        <v>-8333.8955931195687</v>
      </c>
      <c r="I437" s="19">
        <v>0</v>
      </c>
      <c r="J437" s="19">
        <v>0</v>
      </c>
      <c r="K437" s="19">
        <v>0</v>
      </c>
      <c r="L437" s="19">
        <v>0</v>
      </c>
      <c r="M437" s="19">
        <v>0</v>
      </c>
      <c r="N437" s="20" t="s">
        <v>36</v>
      </c>
      <c r="O437" s="19">
        <v>0</v>
      </c>
      <c r="P437" s="20">
        <f>P436-VLookups!$C$42</f>
        <v>-388</v>
      </c>
      <c r="Q437" s="22">
        <v>193</v>
      </c>
      <c r="R437" s="19">
        <v>0</v>
      </c>
      <c r="S437" s="20">
        <f>VLookups!$C$50</f>
        <v>-3580.614715990946</v>
      </c>
      <c r="T437" s="19">
        <v>0</v>
      </c>
      <c r="U437" s="9">
        <v>289</v>
      </c>
      <c r="V437" s="21">
        <f>V436-VLookups!$C$54</f>
        <v>-2665</v>
      </c>
      <c r="W437" s="21">
        <f>-VLookups!$C$60</f>
        <v>-300</v>
      </c>
      <c r="X437" s="21">
        <f>-[1]VLookups!$C$62</f>
        <v>-150</v>
      </c>
      <c r="Y437" s="20">
        <f>Y436*(1+VLookups!$C$57/12)</f>
        <v>-492.20891211453835</v>
      </c>
      <c r="Z437" s="20">
        <f>-E437*VLookups!$J$3</f>
        <v>-1180.9821225237633</v>
      </c>
      <c r="AA437" s="19">
        <v>0</v>
      </c>
      <c r="AB437" s="20">
        <f t="shared" si="24"/>
        <v>11548.115127452445</v>
      </c>
      <c r="AC437" s="20">
        <f t="shared" si="25"/>
        <v>2173556.9519403446</v>
      </c>
    </row>
    <row r="438" spans="2:29" x14ac:dyDescent="0.25">
      <c r="B438" s="9">
        <v>434</v>
      </c>
      <c r="C438" s="9">
        <f t="shared" si="26"/>
        <v>59</v>
      </c>
      <c r="D438" s="9">
        <f t="shared" si="27"/>
        <v>2</v>
      </c>
      <c r="E438" s="20">
        <f>E426*(1+VLookups!$C$8)</f>
        <v>29524.553063094085</v>
      </c>
      <c r="F438" s="20">
        <f>-E438*VLookups!$C$10*2</f>
        <v>-1771.473183785645</v>
      </c>
      <c r="G438" s="19">
        <v>0</v>
      </c>
      <c r="H438" s="20">
        <f>(-VLookups!$C$13)*(E438+F438/2)</f>
        <v>-8333.8955931195687</v>
      </c>
      <c r="I438" s="19">
        <v>0</v>
      </c>
      <c r="J438" s="19">
        <v>0</v>
      </c>
      <c r="K438" s="19">
        <v>0</v>
      </c>
      <c r="L438" s="19">
        <v>0</v>
      </c>
      <c r="M438" s="19">
        <v>0</v>
      </c>
      <c r="N438" s="20" t="s">
        <v>36</v>
      </c>
      <c r="O438" s="19">
        <v>0</v>
      </c>
      <c r="P438" s="20">
        <f>P437-VLookups!$C$42</f>
        <v>-389.5</v>
      </c>
      <c r="Q438" s="22">
        <v>194</v>
      </c>
      <c r="R438" s="19">
        <v>0</v>
      </c>
      <c r="S438" s="20">
        <f>VLookups!$C$50</f>
        <v>-3580.614715990946</v>
      </c>
      <c r="T438" s="19">
        <v>0</v>
      </c>
      <c r="U438" s="9">
        <v>290</v>
      </c>
      <c r="V438" s="21">
        <f>V437-VLookups!$C$54</f>
        <v>-2670</v>
      </c>
      <c r="W438" s="21">
        <f>-VLookups!$C$60</f>
        <v>-300</v>
      </c>
      <c r="X438" s="21">
        <f>-[1]VLookups!$C$62</f>
        <v>-150</v>
      </c>
      <c r="Y438" s="20">
        <f>Y437*(1+VLookups!$C$57/12)</f>
        <v>-493.6445214415391</v>
      </c>
      <c r="Z438" s="20">
        <f>-E438*VLookups!$J$3</f>
        <v>-1180.9821225237633</v>
      </c>
      <c r="AA438" s="19">
        <v>0</v>
      </c>
      <c r="AB438" s="20">
        <f t="shared" si="24"/>
        <v>11540.179518125444</v>
      </c>
      <c r="AC438" s="20">
        <f t="shared" si="25"/>
        <v>2188719.726378371</v>
      </c>
    </row>
    <row r="439" spans="2:29" x14ac:dyDescent="0.25">
      <c r="B439" s="9">
        <v>435</v>
      </c>
      <c r="C439" s="9">
        <f t="shared" si="26"/>
        <v>59</v>
      </c>
      <c r="D439" s="9">
        <f t="shared" si="27"/>
        <v>3</v>
      </c>
      <c r="E439" s="20">
        <f>E427*(1+VLookups!$C$8)</f>
        <v>29524.553063094085</v>
      </c>
      <c r="F439" s="20">
        <f>-E439*VLookups!$C$10*2</f>
        <v>-1771.473183785645</v>
      </c>
      <c r="G439" s="19">
        <v>0</v>
      </c>
      <c r="H439" s="20">
        <f>(-VLookups!$C$13)*(E439+F439/2)</f>
        <v>-8333.8955931195687</v>
      </c>
      <c r="I439" s="19">
        <v>0</v>
      </c>
      <c r="J439" s="19">
        <v>0</v>
      </c>
      <c r="K439" s="19">
        <v>0</v>
      </c>
      <c r="L439" s="19">
        <v>0</v>
      </c>
      <c r="M439" s="19">
        <v>0</v>
      </c>
      <c r="N439" s="20" t="s">
        <v>36</v>
      </c>
      <c r="O439" s="19">
        <v>0</v>
      </c>
      <c r="P439" s="20">
        <f>P438-VLookups!$C$42</f>
        <v>-391</v>
      </c>
      <c r="Q439" s="22">
        <v>195</v>
      </c>
      <c r="R439" s="19">
        <v>0</v>
      </c>
      <c r="S439" s="20">
        <f>VLookups!$C$50</f>
        <v>-3580.614715990946</v>
      </c>
      <c r="T439" s="19">
        <v>0</v>
      </c>
      <c r="U439" s="9">
        <v>291</v>
      </c>
      <c r="V439" s="21">
        <f>V438-VLookups!$C$54</f>
        <v>-2675</v>
      </c>
      <c r="W439" s="21">
        <f>-VLookups!$C$60</f>
        <v>-300</v>
      </c>
      <c r="X439" s="21">
        <f>-[1]VLookups!$C$62</f>
        <v>-150</v>
      </c>
      <c r="Y439" s="20">
        <f>Y438*(1+VLookups!$C$57/12)</f>
        <v>-495.08431796241024</v>
      </c>
      <c r="Z439" s="20">
        <f>-E439*VLookups!$J$3</f>
        <v>-1180.9821225237633</v>
      </c>
      <c r="AA439" s="19">
        <v>0</v>
      </c>
      <c r="AB439" s="20">
        <f t="shared" si="24"/>
        <v>11532.239721604574</v>
      </c>
      <c r="AC439" s="20">
        <f t="shared" si="25"/>
        <v>2203899.8323106063</v>
      </c>
    </row>
    <row r="440" spans="2:29" x14ac:dyDescent="0.25">
      <c r="B440" s="9">
        <v>436</v>
      </c>
      <c r="C440" s="9">
        <f t="shared" si="26"/>
        <v>59</v>
      </c>
      <c r="D440" s="9">
        <f t="shared" si="27"/>
        <v>4</v>
      </c>
      <c r="E440" s="20">
        <f>E428*(1+VLookups!$C$8)</f>
        <v>29524.553063094085</v>
      </c>
      <c r="F440" s="20">
        <f>-E440*VLookups!$C$10*2</f>
        <v>-1771.473183785645</v>
      </c>
      <c r="G440" s="19">
        <v>0</v>
      </c>
      <c r="H440" s="20">
        <f>(-VLookups!$C$13)*(E440+F440/2)</f>
        <v>-8333.8955931195687</v>
      </c>
      <c r="I440" s="19">
        <v>0</v>
      </c>
      <c r="J440" s="19">
        <v>0</v>
      </c>
      <c r="K440" s="19">
        <v>0</v>
      </c>
      <c r="L440" s="19">
        <v>0</v>
      </c>
      <c r="M440" s="19">
        <v>0</v>
      </c>
      <c r="N440" s="20" t="s">
        <v>36</v>
      </c>
      <c r="O440" s="19">
        <v>0</v>
      </c>
      <c r="P440" s="20">
        <f>P439-VLookups!$C$42</f>
        <v>-392.5</v>
      </c>
      <c r="Q440" s="22">
        <v>196</v>
      </c>
      <c r="R440" s="19">
        <v>0</v>
      </c>
      <c r="S440" s="20">
        <f>VLookups!$C$50</f>
        <v>-3580.614715990946</v>
      </c>
      <c r="T440" s="19">
        <v>0</v>
      </c>
      <c r="U440" s="9">
        <v>292</v>
      </c>
      <c r="V440" s="21">
        <f>V439-VLookups!$C$54</f>
        <v>-2680</v>
      </c>
      <c r="W440" s="21">
        <f>-VLookups!$C$60</f>
        <v>-300</v>
      </c>
      <c r="X440" s="21">
        <f>-[1]VLookups!$C$62</f>
        <v>-150</v>
      </c>
      <c r="Y440" s="20">
        <f>Y439*(1+VLookups!$C$57/12)</f>
        <v>-496.52831388980059</v>
      </c>
      <c r="Z440" s="20">
        <f>-E440*VLookups!$J$3</f>
        <v>-1180.9821225237633</v>
      </c>
      <c r="AA440" s="19">
        <v>0</v>
      </c>
      <c r="AB440" s="20">
        <f t="shared" si="24"/>
        <v>11524.295725677182</v>
      </c>
      <c r="AC440" s="20">
        <f t="shared" si="25"/>
        <v>2219097.2944234679</v>
      </c>
    </row>
    <row r="441" spans="2:29" x14ac:dyDescent="0.25">
      <c r="B441" s="9">
        <v>437</v>
      </c>
      <c r="C441" s="9">
        <f t="shared" si="26"/>
        <v>59</v>
      </c>
      <c r="D441" s="9">
        <f t="shared" si="27"/>
        <v>5</v>
      </c>
      <c r="E441" s="20">
        <f>E429*(1+VLookups!$C$8)</f>
        <v>29524.553063094085</v>
      </c>
      <c r="F441" s="20">
        <f>-E441*VLookups!$C$10*2</f>
        <v>-1771.473183785645</v>
      </c>
      <c r="G441" s="19">
        <v>0</v>
      </c>
      <c r="H441" s="20">
        <f>(-VLookups!$C$13)*(E441+F441/2)</f>
        <v>-8333.8955931195687</v>
      </c>
      <c r="I441" s="19">
        <v>0</v>
      </c>
      <c r="J441" s="19">
        <v>0</v>
      </c>
      <c r="K441" s="19">
        <v>0</v>
      </c>
      <c r="L441" s="19">
        <v>0</v>
      </c>
      <c r="M441" s="19">
        <v>0</v>
      </c>
      <c r="N441" s="20" t="s">
        <v>36</v>
      </c>
      <c r="O441" s="19">
        <v>0</v>
      </c>
      <c r="P441" s="20">
        <f>P440-VLookups!$C$42</f>
        <v>-394</v>
      </c>
      <c r="Q441" s="22">
        <v>197</v>
      </c>
      <c r="R441" s="19">
        <v>0</v>
      </c>
      <c r="S441" s="20">
        <f>VLookups!$C$50</f>
        <v>-3580.614715990946</v>
      </c>
      <c r="T441" s="19">
        <v>0</v>
      </c>
      <c r="U441" s="9">
        <v>293</v>
      </c>
      <c r="V441" s="21">
        <f>V440-VLookups!$C$54</f>
        <v>-2685</v>
      </c>
      <c r="W441" s="21">
        <f>-VLookups!$C$60</f>
        <v>-300</v>
      </c>
      <c r="X441" s="21">
        <f>-[1]VLookups!$C$62</f>
        <v>-150</v>
      </c>
      <c r="Y441" s="20">
        <f>Y440*(1+VLookups!$C$57/12)</f>
        <v>-497.9765214719792</v>
      </c>
      <c r="Z441" s="20">
        <f>-E441*VLookups!$J$3</f>
        <v>-1180.9821225237633</v>
      </c>
      <c r="AA441" s="19">
        <v>0</v>
      </c>
      <c r="AB441" s="20">
        <f t="shared" si="24"/>
        <v>11516.347518095004</v>
      </c>
      <c r="AC441" s="20">
        <f t="shared" si="25"/>
        <v>2234312.1374322688</v>
      </c>
    </row>
    <row r="442" spans="2:29" x14ac:dyDescent="0.25">
      <c r="B442" s="9">
        <v>438</v>
      </c>
      <c r="C442" s="9">
        <f t="shared" si="26"/>
        <v>59</v>
      </c>
      <c r="D442" s="9">
        <f t="shared" si="27"/>
        <v>6</v>
      </c>
      <c r="E442" s="20">
        <f>E430*(1+VLookups!$C$8)</f>
        <v>29524.553063094085</v>
      </c>
      <c r="F442" s="20">
        <f>-E442*VLookups!$C$10*2</f>
        <v>-1771.473183785645</v>
      </c>
      <c r="G442" s="19">
        <v>0</v>
      </c>
      <c r="H442" s="20">
        <f>(-VLookups!$C$13)*(E442+F442/2)</f>
        <v>-8333.8955931195687</v>
      </c>
      <c r="I442" s="19">
        <v>0</v>
      </c>
      <c r="J442" s="19">
        <v>0</v>
      </c>
      <c r="K442" s="19">
        <v>0</v>
      </c>
      <c r="L442" s="19">
        <v>0</v>
      </c>
      <c r="M442" s="19">
        <v>0</v>
      </c>
      <c r="N442" s="20" t="s">
        <v>36</v>
      </c>
      <c r="O442" s="19">
        <v>0</v>
      </c>
      <c r="P442" s="20">
        <f>P441-VLookups!$C$42</f>
        <v>-395.5</v>
      </c>
      <c r="Q442" s="22">
        <v>198</v>
      </c>
      <c r="R442" s="19">
        <v>0</v>
      </c>
      <c r="S442" s="20">
        <f>VLookups!$C$50</f>
        <v>-3580.614715990946</v>
      </c>
      <c r="T442" s="19">
        <v>0</v>
      </c>
      <c r="U442" s="9">
        <v>294</v>
      </c>
      <c r="V442" s="21">
        <f>V441-VLookups!$C$54</f>
        <v>-2690</v>
      </c>
      <c r="W442" s="21">
        <f>-VLookups!$C$60</f>
        <v>-300</v>
      </c>
      <c r="X442" s="21">
        <f>-[1]VLookups!$C$62</f>
        <v>-150</v>
      </c>
      <c r="Y442" s="20">
        <f>Y441*(1+VLookups!$C$57/12)</f>
        <v>-499.42895299293912</v>
      </c>
      <c r="Z442" s="20">
        <f>-E442*VLookups!$J$3</f>
        <v>-1180.9821225237633</v>
      </c>
      <c r="AA442" s="19">
        <v>0</v>
      </c>
      <c r="AB442" s="20">
        <f t="shared" si="24"/>
        <v>11508.395086574044</v>
      </c>
      <c r="AC442" s="20">
        <f t="shared" si="25"/>
        <v>2249544.3860812299</v>
      </c>
    </row>
    <row r="443" spans="2:29" x14ac:dyDescent="0.25">
      <c r="B443" s="9">
        <v>439</v>
      </c>
      <c r="C443" s="9">
        <f t="shared" si="26"/>
        <v>59</v>
      </c>
      <c r="D443" s="9">
        <f t="shared" si="27"/>
        <v>7</v>
      </c>
      <c r="E443" s="20">
        <f>E431*(1+VLookups!$C$8)</f>
        <v>29524.553063094085</v>
      </c>
      <c r="F443" s="20">
        <f>-E443*VLookups!$C$10*2</f>
        <v>-1771.473183785645</v>
      </c>
      <c r="G443" s="19">
        <v>0</v>
      </c>
      <c r="H443" s="20">
        <f>(-VLookups!$C$13)*(E443+F443/2)</f>
        <v>-8333.8955931195687</v>
      </c>
      <c r="I443" s="19">
        <v>0</v>
      </c>
      <c r="J443" s="19">
        <v>0</v>
      </c>
      <c r="K443" s="19">
        <v>0</v>
      </c>
      <c r="L443" s="19">
        <v>0</v>
      </c>
      <c r="M443" s="19">
        <v>0</v>
      </c>
      <c r="N443" s="20" t="s">
        <v>36</v>
      </c>
      <c r="O443" s="19">
        <v>0</v>
      </c>
      <c r="P443" s="20">
        <f>P442-VLookups!$C$42</f>
        <v>-397</v>
      </c>
      <c r="Q443" s="22">
        <v>199</v>
      </c>
      <c r="R443" s="19">
        <v>0</v>
      </c>
      <c r="S443" s="20">
        <f>VLookups!$C$50</f>
        <v>-3580.614715990946</v>
      </c>
      <c r="T443" s="19">
        <v>0</v>
      </c>
      <c r="U443" s="9">
        <v>295</v>
      </c>
      <c r="V443" s="21">
        <f>V442-VLookups!$C$54</f>
        <v>-2695</v>
      </c>
      <c r="W443" s="21">
        <f>-VLookups!$C$60</f>
        <v>-300</v>
      </c>
      <c r="X443" s="21">
        <f>-[1]VLookups!$C$62</f>
        <v>-150</v>
      </c>
      <c r="Y443" s="20">
        <f>Y442*(1+VLookups!$C$57/12)</f>
        <v>-500.88562077250185</v>
      </c>
      <c r="Z443" s="20">
        <f>-E443*VLookups!$J$3</f>
        <v>-1180.9821225237633</v>
      </c>
      <c r="AA443" s="19">
        <v>0</v>
      </c>
      <c r="AB443" s="20">
        <f t="shared" si="24"/>
        <v>11500.438418794482</v>
      </c>
      <c r="AC443" s="20">
        <f t="shared" si="25"/>
        <v>2264794.065143493</v>
      </c>
    </row>
    <row r="444" spans="2:29" x14ac:dyDescent="0.25">
      <c r="B444" s="9">
        <v>440</v>
      </c>
      <c r="C444" s="9">
        <f t="shared" si="26"/>
        <v>59</v>
      </c>
      <c r="D444" s="9">
        <f t="shared" si="27"/>
        <v>8</v>
      </c>
      <c r="E444" s="20">
        <f>E432*(1+VLookups!$C$8)</f>
        <v>29524.553063094085</v>
      </c>
      <c r="F444" s="20">
        <f>-E444*VLookups!$C$10*2</f>
        <v>-1771.473183785645</v>
      </c>
      <c r="G444" s="19">
        <v>0</v>
      </c>
      <c r="H444" s="20">
        <f>(-VLookups!$C$13)*(E444+F444/2)</f>
        <v>-8333.8955931195687</v>
      </c>
      <c r="I444" s="19">
        <v>0</v>
      </c>
      <c r="J444" s="19">
        <v>0</v>
      </c>
      <c r="K444" s="19">
        <v>0</v>
      </c>
      <c r="L444" s="19">
        <v>0</v>
      </c>
      <c r="M444" s="19">
        <v>0</v>
      </c>
      <c r="N444" s="20" t="s">
        <v>36</v>
      </c>
      <c r="O444" s="19">
        <v>0</v>
      </c>
      <c r="P444" s="20">
        <f>P443-VLookups!$C$42</f>
        <v>-398.5</v>
      </c>
      <c r="Q444" s="22">
        <v>200</v>
      </c>
      <c r="R444" s="19">
        <v>0</v>
      </c>
      <c r="S444" s="20">
        <f>VLookups!$C$50</f>
        <v>-3580.614715990946</v>
      </c>
      <c r="T444" s="19">
        <v>0</v>
      </c>
      <c r="U444" s="9">
        <v>296</v>
      </c>
      <c r="V444" s="21">
        <f>V443-VLookups!$C$54</f>
        <v>-2700</v>
      </c>
      <c r="W444" s="21">
        <f>-VLookups!$C$60</f>
        <v>-300</v>
      </c>
      <c r="X444" s="21">
        <f>-[1]VLookups!$C$62</f>
        <v>-150</v>
      </c>
      <c r="Y444" s="20">
        <f>Y443*(1+VLookups!$C$57/12)</f>
        <v>-502.34653716642168</v>
      </c>
      <c r="Z444" s="20">
        <f>-E444*VLookups!$J$3</f>
        <v>-1180.9821225237633</v>
      </c>
      <c r="AA444" s="19">
        <v>0</v>
      </c>
      <c r="AB444" s="20">
        <f t="shared" si="24"/>
        <v>11492.477502400561</v>
      </c>
      <c r="AC444" s="20">
        <f t="shared" si="25"/>
        <v>2280061.1994211329</v>
      </c>
    </row>
    <row r="445" spans="2:29" x14ac:dyDescent="0.25">
      <c r="B445" s="9">
        <v>441</v>
      </c>
      <c r="C445" s="9">
        <f t="shared" si="26"/>
        <v>59</v>
      </c>
      <c r="D445" s="9">
        <f t="shared" si="27"/>
        <v>9</v>
      </c>
      <c r="E445" s="20">
        <f>E433*(1+VLookups!$C$8)</f>
        <v>29524.553063094085</v>
      </c>
      <c r="F445" s="20">
        <f>-E445*VLookups!$C$10*2</f>
        <v>-1771.473183785645</v>
      </c>
      <c r="G445" s="19">
        <v>0</v>
      </c>
      <c r="H445" s="20">
        <f>(-VLookups!$C$13)*(E445+F445/2)</f>
        <v>-8333.8955931195687</v>
      </c>
      <c r="I445" s="19">
        <v>0</v>
      </c>
      <c r="J445" s="19">
        <v>0</v>
      </c>
      <c r="K445" s="19">
        <v>0</v>
      </c>
      <c r="L445" s="19">
        <v>0</v>
      </c>
      <c r="M445" s="19">
        <v>0</v>
      </c>
      <c r="N445" s="20" t="s">
        <v>36</v>
      </c>
      <c r="O445" s="19">
        <v>0</v>
      </c>
      <c r="P445" s="20">
        <f>P444-VLookups!$C$42</f>
        <v>-400</v>
      </c>
      <c r="Q445" s="22">
        <v>201</v>
      </c>
      <c r="R445" s="19">
        <v>0</v>
      </c>
      <c r="S445" s="20">
        <f>VLookups!$C$50</f>
        <v>-3580.614715990946</v>
      </c>
      <c r="T445" s="19">
        <v>0</v>
      </c>
      <c r="U445" s="9">
        <v>297</v>
      </c>
      <c r="V445" s="21">
        <f>V444-VLookups!$C$54</f>
        <v>-2705</v>
      </c>
      <c r="W445" s="21">
        <f>-VLookups!$C$60</f>
        <v>-300</v>
      </c>
      <c r="X445" s="21">
        <f>-[1]VLookups!$C$62</f>
        <v>-150</v>
      </c>
      <c r="Y445" s="20">
        <f>Y444*(1+VLookups!$C$57/12)</f>
        <v>-503.81171456649042</v>
      </c>
      <c r="Z445" s="20">
        <f>-E445*VLookups!$J$3</f>
        <v>-1180.9821225237633</v>
      </c>
      <c r="AA445" s="19">
        <v>0</v>
      </c>
      <c r="AB445" s="20">
        <f t="shared" si="24"/>
        <v>11484.512325000493</v>
      </c>
      <c r="AC445" s="20">
        <f t="shared" si="25"/>
        <v>2295345.8137451685</v>
      </c>
    </row>
    <row r="446" spans="2:29" x14ac:dyDescent="0.25">
      <c r="B446" s="9">
        <v>442</v>
      </c>
      <c r="C446" s="9">
        <f t="shared" si="26"/>
        <v>59</v>
      </c>
      <c r="D446" s="9">
        <f t="shared" si="27"/>
        <v>10</v>
      </c>
      <c r="E446" s="20">
        <f>E434*(1+VLookups!$C$8)</f>
        <v>29524.553063094085</v>
      </c>
      <c r="F446" s="20">
        <f>-E446*VLookups!$C$10*2</f>
        <v>-1771.473183785645</v>
      </c>
      <c r="G446" s="19">
        <v>0</v>
      </c>
      <c r="H446" s="20">
        <f>(-VLookups!$C$13)*(E446+F446/2)</f>
        <v>-8333.8955931195687</v>
      </c>
      <c r="I446" s="19">
        <v>0</v>
      </c>
      <c r="J446" s="19">
        <v>0</v>
      </c>
      <c r="K446" s="19">
        <v>0</v>
      </c>
      <c r="L446" s="19">
        <v>0</v>
      </c>
      <c r="M446" s="19">
        <v>0</v>
      </c>
      <c r="N446" s="20" t="s">
        <v>36</v>
      </c>
      <c r="O446" s="19">
        <v>0</v>
      </c>
      <c r="P446" s="20">
        <f>P445-VLookups!$C$42</f>
        <v>-401.5</v>
      </c>
      <c r="Q446" s="22">
        <v>202</v>
      </c>
      <c r="R446" s="19">
        <v>0</v>
      </c>
      <c r="S446" s="20">
        <f>VLookups!$C$50</f>
        <v>-3580.614715990946</v>
      </c>
      <c r="T446" s="19">
        <v>0</v>
      </c>
      <c r="U446" s="9">
        <v>298</v>
      </c>
      <c r="V446" s="21">
        <f>V445-VLookups!$C$54</f>
        <v>-2710</v>
      </c>
      <c r="W446" s="21">
        <f>-VLookups!$C$60</f>
        <v>-300</v>
      </c>
      <c r="X446" s="21">
        <f>-[1]VLookups!$C$62</f>
        <v>-150</v>
      </c>
      <c r="Y446" s="20">
        <f>Y445*(1+VLookups!$C$57/12)</f>
        <v>-505.28116540064269</v>
      </c>
      <c r="Z446" s="20">
        <f>-E446*VLookups!$J$3</f>
        <v>-1180.9821225237633</v>
      </c>
      <c r="AA446" s="19">
        <v>0</v>
      </c>
      <c r="AB446" s="20">
        <f t="shared" si="24"/>
        <v>11476.542874166342</v>
      </c>
      <c r="AC446" s="20">
        <f t="shared" si="25"/>
        <v>2310647.9329755767</v>
      </c>
    </row>
    <row r="447" spans="2:29" x14ac:dyDescent="0.25">
      <c r="B447" s="9">
        <v>443</v>
      </c>
      <c r="C447" s="9">
        <f t="shared" si="26"/>
        <v>59</v>
      </c>
      <c r="D447" s="9">
        <f t="shared" si="27"/>
        <v>11</v>
      </c>
      <c r="E447" s="20">
        <f>E435*(1+VLookups!$C$8)</f>
        <v>29524.553063094085</v>
      </c>
      <c r="F447" s="20">
        <f>-E447*VLookups!$C$10*2</f>
        <v>-1771.473183785645</v>
      </c>
      <c r="G447" s="19">
        <v>0</v>
      </c>
      <c r="H447" s="20">
        <f>(-VLookups!$C$13)*(E447+F447/2)</f>
        <v>-8333.8955931195687</v>
      </c>
      <c r="I447" s="19">
        <v>0</v>
      </c>
      <c r="J447" s="19">
        <v>0</v>
      </c>
      <c r="K447" s="19">
        <v>0</v>
      </c>
      <c r="L447" s="19">
        <v>0</v>
      </c>
      <c r="M447" s="19">
        <v>0</v>
      </c>
      <c r="N447" s="20" t="s">
        <v>36</v>
      </c>
      <c r="O447" s="19">
        <v>0</v>
      </c>
      <c r="P447" s="20">
        <f>P446-VLookups!$C$42</f>
        <v>-403</v>
      </c>
      <c r="Q447" s="22">
        <v>203</v>
      </c>
      <c r="R447" s="19">
        <v>0</v>
      </c>
      <c r="S447" s="20">
        <f>VLookups!$C$50</f>
        <v>-3580.614715990946</v>
      </c>
      <c r="T447" s="19">
        <v>0</v>
      </c>
      <c r="U447" s="9">
        <v>299</v>
      </c>
      <c r="V447" s="21">
        <f>V446-VLookups!$C$54</f>
        <v>-2715</v>
      </c>
      <c r="W447" s="21">
        <f>-VLookups!$C$60</f>
        <v>-300</v>
      </c>
      <c r="X447" s="21">
        <f>-[1]VLookups!$C$62</f>
        <v>-150</v>
      </c>
      <c r="Y447" s="20">
        <f>Y446*(1+VLookups!$C$57/12)</f>
        <v>-506.75490213306125</v>
      </c>
      <c r="Z447" s="20">
        <f>-E447*VLookups!$J$3</f>
        <v>-1180.9821225237633</v>
      </c>
      <c r="AA447" s="19">
        <v>0</v>
      </c>
      <c r="AB447" s="20">
        <f t="shared" si="24"/>
        <v>11468.569137433922</v>
      </c>
      <c r="AC447" s="20">
        <f t="shared" si="25"/>
        <v>2325967.5820013033</v>
      </c>
    </row>
    <row r="448" spans="2:29" x14ac:dyDescent="0.25">
      <c r="B448" s="9">
        <v>444</v>
      </c>
      <c r="C448" s="9">
        <f t="shared" si="26"/>
        <v>60</v>
      </c>
      <c r="D448" s="9">
        <f t="shared" si="27"/>
        <v>0</v>
      </c>
      <c r="E448" s="20">
        <f>E436*(1+VLookups!$C$8)</f>
        <v>30557.912420302375</v>
      </c>
      <c r="F448" s="20">
        <f>-E448*VLookups!$C$10*2</f>
        <v>-1833.4747452181425</v>
      </c>
      <c r="G448" s="19">
        <v>0</v>
      </c>
      <c r="H448" s="20">
        <f>(-VLookups!$C$13)*(E448+F448/2)</f>
        <v>-8625.5819388787531</v>
      </c>
      <c r="I448" s="19">
        <v>0</v>
      </c>
      <c r="J448" s="19">
        <v>0</v>
      </c>
      <c r="K448" s="19">
        <v>0</v>
      </c>
      <c r="L448" s="19">
        <v>0</v>
      </c>
      <c r="M448" s="19">
        <v>0</v>
      </c>
      <c r="N448" s="20" t="s">
        <v>36</v>
      </c>
      <c r="O448" s="19">
        <v>0</v>
      </c>
      <c r="P448" s="20">
        <f>P447-VLookups!$C$42</f>
        <v>-404.5</v>
      </c>
      <c r="Q448" s="22">
        <v>204</v>
      </c>
      <c r="R448" s="19">
        <v>0</v>
      </c>
      <c r="S448" s="20">
        <f>VLookups!$C$50</f>
        <v>-3580.614715990946</v>
      </c>
      <c r="T448" s="19">
        <v>0</v>
      </c>
      <c r="U448" s="9">
        <v>300</v>
      </c>
      <c r="V448" s="21">
        <f>V447-VLookups!$C$54</f>
        <v>-2720</v>
      </c>
      <c r="W448" s="21">
        <f>-VLookups!$C$60</f>
        <v>-300</v>
      </c>
      <c r="X448" s="21">
        <f>-[1]VLookups!$C$62</f>
        <v>-150</v>
      </c>
      <c r="Y448" s="20">
        <f>Y447*(1+VLookups!$C$57/12)</f>
        <v>-508.23293726428267</v>
      </c>
      <c r="Z448" s="20">
        <f>-E448*VLookups!$J$3</f>
        <v>-1222.316496812095</v>
      </c>
      <c r="AA448" s="19">
        <v>0</v>
      </c>
      <c r="AB448" s="20">
        <f t="shared" si="24"/>
        <v>12129.928958747229</v>
      </c>
      <c r="AC448" s="20">
        <f t="shared" si="25"/>
        <v>2341974.1235967195</v>
      </c>
    </row>
    <row r="449" spans="2:29" x14ac:dyDescent="0.25">
      <c r="B449" s="9">
        <v>445</v>
      </c>
      <c r="C449" s="9">
        <f t="shared" si="26"/>
        <v>60</v>
      </c>
      <c r="D449" s="9">
        <f t="shared" si="27"/>
        <v>1</v>
      </c>
      <c r="E449" s="20">
        <f>E437*(1+VLookups!$C$8)</f>
        <v>30557.912420302375</v>
      </c>
      <c r="F449" s="20">
        <f>-E449*VLookups!$C$10*2</f>
        <v>-1833.4747452181425</v>
      </c>
      <c r="G449" s="19">
        <v>0</v>
      </c>
      <c r="H449" s="20">
        <f>(-VLookups!$C$13)*(E449+F449/2)</f>
        <v>-8625.5819388787531</v>
      </c>
      <c r="I449" s="19">
        <v>0</v>
      </c>
      <c r="J449" s="19">
        <v>0</v>
      </c>
      <c r="K449" s="19">
        <v>0</v>
      </c>
      <c r="L449" s="19">
        <v>0</v>
      </c>
      <c r="M449" s="19">
        <v>0</v>
      </c>
      <c r="N449" s="20" t="s">
        <v>36</v>
      </c>
      <c r="O449" s="19">
        <v>0</v>
      </c>
      <c r="P449" s="20">
        <f>P448-VLookups!$C$42</f>
        <v>-406</v>
      </c>
      <c r="Q449" s="22">
        <v>205</v>
      </c>
      <c r="R449" s="19">
        <v>0</v>
      </c>
      <c r="S449" s="20">
        <f>VLookups!$C$50</f>
        <v>-3580.614715990946</v>
      </c>
      <c r="T449" s="19">
        <v>0</v>
      </c>
      <c r="U449" s="9">
        <v>301</v>
      </c>
      <c r="V449" s="21">
        <f>V448-VLookups!$C$54</f>
        <v>-2725</v>
      </c>
      <c r="W449" s="21">
        <f>-VLookups!$C$60</f>
        <v>-300</v>
      </c>
      <c r="X449" s="21">
        <f>-[1]VLookups!$C$62</f>
        <v>-150</v>
      </c>
      <c r="Y449" s="20">
        <f>Y448*(1+VLookups!$C$57/12)</f>
        <v>-509.71528333130351</v>
      </c>
      <c r="Z449" s="20">
        <f>-E449*VLookups!$J$3</f>
        <v>-1222.316496812095</v>
      </c>
      <c r="AA449" s="19">
        <v>0</v>
      </c>
      <c r="AB449" s="20">
        <f t="shared" si="24"/>
        <v>12121.946612680209</v>
      </c>
      <c r="AC449" s="20">
        <f t="shared" si="25"/>
        <v>2357999.3604153944</v>
      </c>
    </row>
    <row r="450" spans="2:29" x14ac:dyDescent="0.25">
      <c r="B450" s="9">
        <v>446</v>
      </c>
      <c r="C450" s="9">
        <f t="shared" si="26"/>
        <v>60</v>
      </c>
      <c r="D450" s="9">
        <f t="shared" si="27"/>
        <v>2</v>
      </c>
      <c r="E450" s="20">
        <f>E438*(1+VLookups!$C$8)</f>
        <v>30557.912420302375</v>
      </c>
      <c r="F450" s="20">
        <f>-E450*VLookups!$C$10*2</f>
        <v>-1833.4747452181425</v>
      </c>
      <c r="G450" s="19">
        <v>0</v>
      </c>
      <c r="H450" s="20">
        <f>(-VLookups!$C$13)*(E450+F450/2)</f>
        <v>-8625.5819388787531</v>
      </c>
      <c r="I450" s="19">
        <v>0</v>
      </c>
      <c r="J450" s="19">
        <v>0</v>
      </c>
      <c r="K450" s="19">
        <v>0</v>
      </c>
      <c r="L450" s="19">
        <v>0</v>
      </c>
      <c r="M450" s="19">
        <v>0</v>
      </c>
      <c r="N450" s="20" t="s">
        <v>36</v>
      </c>
      <c r="O450" s="19">
        <v>0</v>
      </c>
      <c r="P450" s="20">
        <f>P449-VLookups!$C$42</f>
        <v>-407.5</v>
      </c>
      <c r="Q450" s="22">
        <v>206</v>
      </c>
      <c r="R450" s="19">
        <v>0</v>
      </c>
      <c r="S450" s="20">
        <f>VLookups!$C$50</f>
        <v>-3580.614715990946</v>
      </c>
      <c r="T450" s="19">
        <v>0</v>
      </c>
      <c r="U450" s="9">
        <v>302</v>
      </c>
      <c r="V450" s="21">
        <f>V449-VLookups!$C$54</f>
        <v>-2730</v>
      </c>
      <c r="W450" s="21">
        <f>-VLookups!$C$60</f>
        <v>-300</v>
      </c>
      <c r="X450" s="21">
        <f>-[1]VLookups!$C$62</f>
        <v>-150</v>
      </c>
      <c r="Y450" s="20">
        <f>Y449*(1+VLookups!$C$57/12)</f>
        <v>-511.20195290768646</v>
      </c>
      <c r="Z450" s="20">
        <f>-E450*VLookups!$J$3</f>
        <v>-1222.316496812095</v>
      </c>
      <c r="AA450" s="19">
        <v>0</v>
      </c>
      <c r="AB450" s="20">
        <f t="shared" si="24"/>
        <v>12113.959943103826</v>
      </c>
      <c r="AC450" s="20">
        <f t="shared" si="25"/>
        <v>2374043.3192925239</v>
      </c>
    </row>
    <row r="451" spans="2:29" x14ac:dyDescent="0.25">
      <c r="B451" s="9">
        <v>447</v>
      </c>
      <c r="C451" s="9">
        <f t="shared" si="26"/>
        <v>60</v>
      </c>
      <c r="D451" s="9">
        <f t="shared" si="27"/>
        <v>3</v>
      </c>
      <c r="E451" s="20">
        <f>E439*(1+VLookups!$C$8)</f>
        <v>30557.912420302375</v>
      </c>
      <c r="F451" s="20">
        <f>-E451*VLookups!$C$10*2</f>
        <v>-1833.4747452181425</v>
      </c>
      <c r="G451" s="19">
        <v>0</v>
      </c>
      <c r="H451" s="20">
        <f>(-VLookups!$C$13)*(E451+F451/2)</f>
        <v>-8625.5819388787531</v>
      </c>
      <c r="I451" s="19">
        <v>0</v>
      </c>
      <c r="J451" s="19">
        <v>0</v>
      </c>
      <c r="K451" s="19">
        <v>0</v>
      </c>
      <c r="L451" s="19">
        <v>0</v>
      </c>
      <c r="M451" s="19">
        <v>0</v>
      </c>
      <c r="N451" s="20" t="s">
        <v>36</v>
      </c>
      <c r="O451" s="19">
        <v>0</v>
      </c>
      <c r="P451" s="20">
        <f>P450-VLookups!$C$42</f>
        <v>-409</v>
      </c>
      <c r="Q451" s="22">
        <v>207</v>
      </c>
      <c r="R451" s="19">
        <v>0</v>
      </c>
      <c r="S451" s="20">
        <f>VLookups!$C$50</f>
        <v>-3580.614715990946</v>
      </c>
      <c r="T451" s="19">
        <v>0</v>
      </c>
      <c r="U451" s="9">
        <v>303</v>
      </c>
      <c r="V451" s="21">
        <f>V450-VLookups!$C$54</f>
        <v>-2735</v>
      </c>
      <c r="W451" s="21">
        <f>-VLookups!$C$60</f>
        <v>-300</v>
      </c>
      <c r="X451" s="21">
        <f>-[1]VLookups!$C$62</f>
        <v>-150</v>
      </c>
      <c r="Y451" s="20">
        <f>Y450*(1+VLookups!$C$57/12)</f>
        <v>-512.69295860366719</v>
      </c>
      <c r="Z451" s="20">
        <f>-E451*VLookups!$J$3</f>
        <v>-1222.316496812095</v>
      </c>
      <c r="AA451" s="19">
        <v>0</v>
      </c>
      <c r="AB451" s="20">
        <f t="shared" si="24"/>
        <v>12105.968937407844</v>
      </c>
      <c r="AC451" s="20">
        <f t="shared" si="25"/>
        <v>2390106.0270954194</v>
      </c>
    </row>
    <row r="452" spans="2:29" x14ac:dyDescent="0.25">
      <c r="B452" s="9">
        <v>448</v>
      </c>
      <c r="C452" s="9">
        <f t="shared" si="26"/>
        <v>60</v>
      </c>
      <c r="D452" s="9">
        <f t="shared" si="27"/>
        <v>4</v>
      </c>
      <c r="E452" s="20">
        <f>E440*(1+VLookups!$C$8)</f>
        <v>30557.912420302375</v>
      </c>
      <c r="F452" s="20">
        <f>-E452*VLookups!$C$10*2</f>
        <v>-1833.4747452181425</v>
      </c>
      <c r="G452" s="19">
        <v>0</v>
      </c>
      <c r="H452" s="20">
        <f>(-VLookups!$C$13)*(E452+F452/2)</f>
        <v>-8625.5819388787531</v>
      </c>
      <c r="I452" s="19">
        <v>0</v>
      </c>
      <c r="J452" s="19">
        <v>0</v>
      </c>
      <c r="K452" s="19">
        <v>0</v>
      </c>
      <c r="L452" s="19">
        <v>0</v>
      </c>
      <c r="M452" s="19">
        <v>0</v>
      </c>
      <c r="N452" s="20" t="s">
        <v>36</v>
      </c>
      <c r="O452" s="19">
        <v>0</v>
      </c>
      <c r="P452" s="20">
        <f>P451-VLookups!$C$42</f>
        <v>-410.5</v>
      </c>
      <c r="Q452" s="22">
        <v>208</v>
      </c>
      <c r="R452" s="19">
        <v>0</v>
      </c>
      <c r="S452" s="20">
        <f>VLookups!$C$50</f>
        <v>-3580.614715990946</v>
      </c>
      <c r="T452" s="19">
        <v>0</v>
      </c>
      <c r="U452" s="9">
        <v>304</v>
      </c>
      <c r="V452" s="21">
        <f>V451-VLookups!$C$54</f>
        <v>-2740</v>
      </c>
      <c r="W452" s="21">
        <f>-VLookups!$C$60</f>
        <v>-300</v>
      </c>
      <c r="X452" s="21">
        <f>-[1]VLookups!$C$62</f>
        <v>-150</v>
      </c>
      <c r="Y452" s="20">
        <f>Y451*(1+VLookups!$C$57/12)</f>
        <v>-514.18831306626123</v>
      </c>
      <c r="Z452" s="20">
        <f>-E452*VLookups!$J$3</f>
        <v>-1222.316496812095</v>
      </c>
      <c r="AA452" s="19">
        <v>0</v>
      </c>
      <c r="AB452" s="20">
        <f t="shared" si="24"/>
        <v>12097.973582945251</v>
      </c>
      <c r="AC452" s="20">
        <f t="shared" si="25"/>
        <v>2406187.5107235238</v>
      </c>
    </row>
    <row r="453" spans="2:29" x14ac:dyDescent="0.25">
      <c r="B453" s="9">
        <v>449</v>
      </c>
      <c r="C453" s="9">
        <f t="shared" si="26"/>
        <v>60</v>
      </c>
      <c r="D453" s="9">
        <f t="shared" si="27"/>
        <v>5</v>
      </c>
      <c r="E453" s="20">
        <f>E441*(1+VLookups!$C$8)</f>
        <v>30557.912420302375</v>
      </c>
      <c r="F453" s="20">
        <f>-E453*VLookups!$C$10*2</f>
        <v>-1833.4747452181425</v>
      </c>
      <c r="G453" s="19">
        <v>0</v>
      </c>
      <c r="H453" s="20">
        <f>(-VLookups!$C$13)*(E453+F453/2)</f>
        <v>-8625.5819388787531</v>
      </c>
      <c r="I453" s="19">
        <v>0</v>
      </c>
      <c r="J453" s="19">
        <v>0</v>
      </c>
      <c r="K453" s="19">
        <v>0</v>
      </c>
      <c r="L453" s="19">
        <v>0</v>
      </c>
      <c r="M453" s="19">
        <v>0</v>
      </c>
      <c r="N453" s="20" t="s">
        <v>36</v>
      </c>
      <c r="O453" s="19">
        <v>0</v>
      </c>
      <c r="P453" s="20">
        <f>P452-VLookups!$C$42</f>
        <v>-412</v>
      </c>
      <c r="Q453" s="22">
        <v>209</v>
      </c>
      <c r="R453" s="19">
        <v>0</v>
      </c>
      <c r="S453" s="20">
        <f>VLookups!$C$50</f>
        <v>-3580.614715990946</v>
      </c>
      <c r="T453" s="19">
        <v>0</v>
      </c>
      <c r="U453" s="9">
        <v>305</v>
      </c>
      <c r="V453" s="21">
        <f>V452-VLookups!$C$54</f>
        <v>-2745</v>
      </c>
      <c r="W453" s="21">
        <f>-VLookups!$C$60</f>
        <v>-300</v>
      </c>
      <c r="X453" s="21">
        <f>-[1]VLookups!$C$62</f>
        <v>-150</v>
      </c>
      <c r="Y453" s="20">
        <f>Y452*(1+VLookups!$C$57/12)</f>
        <v>-515.68802897937121</v>
      </c>
      <c r="Z453" s="20">
        <f>-E453*VLookups!$J$3</f>
        <v>-1222.316496812095</v>
      </c>
      <c r="AA453" s="19">
        <v>0</v>
      </c>
      <c r="AB453" s="20">
        <f t="shared" ref="AB453:AB508" si="28">SUM(E453,F453/2,H453,I453,K453,L453,M453,O453,P453,R453,S453,T453,V453,W453,X453,Y453,G453,J453,Z453,AA453)</f>
        <v>12089.97386703214</v>
      </c>
      <c r="AC453" s="20">
        <f t="shared" si="25"/>
        <v>2422287.7971084286</v>
      </c>
    </row>
    <row r="454" spans="2:29" x14ac:dyDescent="0.25">
      <c r="B454" s="9">
        <v>450</v>
      </c>
      <c r="C454" s="9">
        <f t="shared" si="26"/>
        <v>60</v>
      </c>
      <c r="D454" s="9">
        <f t="shared" si="27"/>
        <v>6</v>
      </c>
      <c r="E454" s="20">
        <f>E442*(1+VLookups!$C$8)</f>
        <v>30557.912420302375</v>
      </c>
      <c r="F454" s="20">
        <f>-E454*VLookups!$C$10*2</f>
        <v>-1833.4747452181425</v>
      </c>
      <c r="G454" s="19">
        <v>0</v>
      </c>
      <c r="H454" s="20">
        <f>(-VLookups!$C$13)*(E454+F454/2)</f>
        <v>-8625.5819388787531</v>
      </c>
      <c r="I454" s="19">
        <v>0</v>
      </c>
      <c r="J454" s="19">
        <v>0</v>
      </c>
      <c r="K454" s="19">
        <v>0</v>
      </c>
      <c r="L454" s="19">
        <v>0</v>
      </c>
      <c r="M454" s="19">
        <v>0</v>
      </c>
      <c r="N454" s="20" t="s">
        <v>36</v>
      </c>
      <c r="O454" s="19">
        <v>0</v>
      </c>
      <c r="P454" s="20">
        <f>P453-VLookups!$C$42</f>
        <v>-413.5</v>
      </c>
      <c r="Q454" s="22">
        <v>210</v>
      </c>
      <c r="R454" s="19">
        <v>0</v>
      </c>
      <c r="S454" s="20">
        <f>VLookups!$C$50</f>
        <v>-3580.614715990946</v>
      </c>
      <c r="T454" s="19">
        <v>0</v>
      </c>
      <c r="U454" s="9">
        <v>306</v>
      </c>
      <c r="V454" s="21">
        <f>V453-VLookups!$C$54</f>
        <v>-2750</v>
      </c>
      <c r="W454" s="21">
        <f>-VLookups!$C$60</f>
        <v>-300</v>
      </c>
      <c r="X454" s="21">
        <f>-[1]VLookups!$C$62</f>
        <v>-150</v>
      </c>
      <c r="Y454" s="20">
        <f>Y453*(1+VLookups!$C$57/12)</f>
        <v>-517.19211906389444</v>
      </c>
      <c r="Z454" s="20">
        <f>-E454*VLookups!$J$3</f>
        <v>-1222.316496812095</v>
      </c>
      <c r="AA454" s="19">
        <v>0</v>
      </c>
      <c r="AB454" s="20">
        <f t="shared" si="28"/>
        <v>12081.969776947617</v>
      </c>
      <c r="AC454" s="20">
        <f t="shared" ref="AC454:AC508" si="29">AB454+AC453*(1+$AC$2/12)</f>
        <v>2438406.91321389</v>
      </c>
    </row>
    <row r="455" spans="2:29" x14ac:dyDescent="0.25">
      <c r="B455" s="9">
        <v>451</v>
      </c>
      <c r="C455" s="9">
        <f t="shared" si="26"/>
        <v>60</v>
      </c>
      <c r="D455" s="9">
        <f t="shared" si="27"/>
        <v>7</v>
      </c>
      <c r="E455" s="20">
        <f>E443*(1+VLookups!$C$8)</f>
        <v>30557.912420302375</v>
      </c>
      <c r="F455" s="20">
        <f>-E455*VLookups!$C$10*2</f>
        <v>-1833.4747452181425</v>
      </c>
      <c r="G455" s="19">
        <v>0</v>
      </c>
      <c r="H455" s="20">
        <f>(-VLookups!$C$13)*(E455+F455/2)</f>
        <v>-8625.5819388787531</v>
      </c>
      <c r="I455" s="19">
        <v>0</v>
      </c>
      <c r="J455" s="19">
        <v>0</v>
      </c>
      <c r="K455" s="19">
        <v>0</v>
      </c>
      <c r="L455" s="19">
        <v>0</v>
      </c>
      <c r="M455" s="19">
        <v>0</v>
      </c>
      <c r="N455" s="20" t="s">
        <v>36</v>
      </c>
      <c r="O455" s="19">
        <v>0</v>
      </c>
      <c r="P455" s="20">
        <f>P454-VLookups!$C$42</f>
        <v>-415</v>
      </c>
      <c r="Q455" s="22">
        <v>211</v>
      </c>
      <c r="R455" s="19">
        <v>0</v>
      </c>
      <c r="S455" s="20">
        <f>VLookups!$C$50</f>
        <v>-3580.614715990946</v>
      </c>
      <c r="T455" s="19">
        <v>0</v>
      </c>
      <c r="U455" s="9">
        <v>307</v>
      </c>
      <c r="V455" s="21">
        <f>V454-VLookups!$C$54</f>
        <v>-2755</v>
      </c>
      <c r="W455" s="21">
        <f>-VLookups!$C$60</f>
        <v>-300</v>
      </c>
      <c r="X455" s="21">
        <f>-[1]VLookups!$C$62</f>
        <v>-150</v>
      </c>
      <c r="Y455" s="20">
        <f>Y454*(1+VLookups!$C$57/12)</f>
        <v>-518.70059607783082</v>
      </c>
      <c r="Z455" s="20">
        <f>-E455*VLookups!$J$3</f>
        <v>-1222.316496812095</v>
      </c>
      <c r="AA455" s="19">
        <v>0</v>
      </c>
      <c r="AB455" s="20">
        <f t="shared" si="28"/>
        <v>12073.96129993368</v>
      </c>
      <c r="AC455" s="20">
        <f t="shared" si="29"/>
        <v>2454544.886035847</v>
      </c>
    </row>
    <row r="456" spans="2:29" x14ac:dyDescent="0.25">
      <c r="B456" s="9">
        <v>452</v>
      </c>
      <c r="C456" s="9">
        <f t="shared" si="26"/>
        <v>60</v>
      </c>
      <c r="D456" s="9">
        <f t="shared" si="27"/>
        <v>8</v>
      </c>
      <c r="E456" s="20">
        <f>E444*(1+VLookups!$C$8)</f>
        <v>30557.912420302375</v>
      </c>
      <c r="F456" s="20">
        <f>-E456*VLookups!$C$10*2</f>
        <v>-1833.4747452181425</v>
      </c>
      <c r="G456" s="19">
        <v>0</v>
      </c>
      <c r="H456" s="20">
        <f>(-VLookups!$C$13)*(E456+F456/2)</f>
        <v>-8625.5819388787531</v>
      </c>
      <c r="I456" s="19">
        <v>0</v>
      </c>
      <c r="J456" s="19">
        <v>0</v>
      </c>
      <c r="K456" s="19">
        <v>0</v>
      </c>
      <c r="L456" s="19">
        <v>0</v>
      </c>
      <c r="M456" s="19">
        <v>0</v>
      </c>
      <c r="N456" s="20" t="s">
        <v>36</v>
      </c>
      <c r="O456" s="19">
        <v>0</v>
      </c>
      <c r="P456" s="20">
        <f>P455-VLookups!$C$42</f>
        <v>-416.5</v>
      </c>
      <c r="Q456" s="22">
        <v>212</v>
      </c>
      <c r="R456" s="19">
        <v>0</v>
      </c>
      <c r="S456" s="20">
        <f>VLookups!$C$50</f>
        <v>-3580.614715990946</v>
      </c>
      <c r="T456" s="19">
        <v>0</v>
      </c>
      <c r="U456" s="9">
        <v>308</v>
      </c>
      <c r="V456" s="21">
        <f>V455-VLookups!$C$54</f>
        <v>-2760</v>
      </c>
      <c r="W456" s="21">
        <f>-VLookups!$C$60</f>
        <v>-300</v>
      </c>
      <c r="X456" s="21">
        <f>-[1]VLookups!$C$62</f>
        <v>-150</v>
      </c>
      <c r="Y456" s="20">
        <f>Y455*(1+VLookups!$C$57/12)</f>
        <v>-520.21347281639112</v>
      </c>
      <c r="Z456" s="20">
        <f>-E456*VLookups!$J$3</f>
        <v>-1222.316496812095</v>
      </c>
      <c r="AA456" s="19">
        <v>0</v>
      </c>
      <c r="AB456" s="20">
        <f t="shared" si="28"/>
        <v>12065.948423195121</v>
      </c>
      <c r="AC456" s="20">
        <f t="shared" si="29"/>
        <v>2470701.7426024354</v>
      </c>
    </row>
    <row r="457" spans="2:29" x14ac:dyDescent="0.25">
      <c r="B457" s="9">
        <v>453</v>
      </c>
      <c r="C457" s="9">
        <f t="shared" si="26"/>
        <v>60</v>
      </c>
      <c r="D457" s="9">
        <f t="shared" si="27"/>
        <v>9</v>
      </c>
      <c r="E457" s="20">
        <f>E445*(1+VLookups!$C$8)</f>
        <v>30557.912420302375</v>
      </c>
      <c r="F457" s="20">
        <f>-E457*VLookups!$C$10*2</f>
        <v>-1833.4747452181425</v>
      </c>
      <c r="G457" s="19">
        <v>0</v>
      </c>
      <c r="H457" s="20">
        <f>(-VLookups!$C$13)*(E457+F457/2)</f>
        <v>-8625.5819388787531</v>
      </c>
      <c r="I457" s="19">
        <v>0</v>
      </c>
      <c r="J457" s="19">
        <v>0</v>
      </c>
      <c r="K457" s="19">
        <v>0</v>
      </c>
      <c r="L457" s="19">
        <v>0</v>
      </c>
      <c r="M457" s="19">
        <v>0</v>
      </c>
      <c r="N457" s="20" t="s">
        <v>36</v>
      </c>
      <c r="O457" s="19">
        <v>0</v>
      </c>
      <c r="P457" s="20">
        <f>P456-VLookups!$C$42</f>
        <v>-418</v>
      </c>
      <c r="Q457" s="22">
        <v>213</v>
      </c>
      <c r="R457" s="19">
        <v>0</v>
      </c>
      <c r="S457" s="20">
        <f>VLookups!$C$50</f>
        <v>-3580.614715990946</v>
      </c>
      <c r="T457" s="19">
        <v>0</v>
      </c>
      <c r="U457" s="9">
        <v>309</v>
      </c>
      <c r="V457" s="21">
        <f>V456-VLookups!$C$54</f>
        <v>-2765</v>
      </c>
      <c r="W457" s="21">
        <f>-VLookups!$C$60</f>
        <v>-300</v>
      </c>
      <c r="X457" s="21">
        <f>-[1]VLookups!$C$62</f>
        <v>-150</v>
      </c>
      <c r="Y457" s="20">
        <f>Y456*(1+VLookups!$C$57/12)</f>
        <v>-521.73076211210559</v>
      </c>
      <c r="Z457" s="20">
        <f>-E457*VLookups!$J$3</f>
        <v>-1222.316496812095</v>
      </c>
      <c r="AA457" s="19">
        <v>0</v>
      </c>
      <c r="AB457" s="20">
        <f t="shared" si="28"/>
        <v>12057.931133899407</v>
      </c>
      <c r="AC457" s="20">
        <f t="shared" si="29"/>
        <v>2486877.5099740056</v>
      </c>
    </row>
    <row r="458" spans="2:29" x14ac:dyDescent="0.25">
      <c r="B458" s="9">
        <v>454</v>
      </c>
      <c r="C458" s="9">
        <f t="shared" si="26"/>
        <v>60</v>
      </c>
      <c r="D458" s="9">
        <f t="shared" si="27"/>
        <v>10</v>
      </c>
      <c r="E458" s="20">
        <f>E446*(1+VLookups!$C$8)</f>
        <v>30557.912420302375</v>
      </c>
      <c r="F458" s="20">
        <f>-E458*VLookups!$C$10*2</f>
        <v>-1833.4747452181425</v>
      </c>
      <c r="G458" s="19">
        <v>0</v>
      </c>
      <c r="H458" s="20">
        <f>(-VLookups!$C$13)*(E458+F458/2)</f>
        <v>-8625.5819388787531</v>
      </c>
      <c r="I458" s="19">
        <v>0</v>
      </c>
      <c r="J458" s="19">
        <v>0</v>
      </c>
      <c r="K458" s="19">
        <v>0</v>
      </c>
      <c r="L458" s="19">
        <v>0</v>
      </c>
      <c r="M458" s="19">
        <v>0</v>
      </c>
      <c r="N458" s="20" t="s">
        <v>36</v>
      </c>
      <c r="O458" s="19">
        <v>0</v>
      </c>
      <c r="P458" s="20">
        <f>P457-VLookups!$C$42</f>
        <v>-419.5</v>
      </c>
      <c r="Q458" s="22">
        <v>214</v>
      </c>
      <c r="R458" s="19">
        <v>0</v>
      </c>
      <c r="S458" s="20">
        <f>VLookups!$C$50</f>
        <v>-3580.614715990946</v>
      </c>
      <c r="T458" s="19">
        <v>0</v>
      </c>
      <c r="U458" s="9">
        <v>310</v>
      </c>
      <c r="V458" s="21">
        <f>V457-VLookups!$C$54</f>
        <v>-2770</v>
      </c>
      <c r="W458" s="21">
        <f>-VLookups!$C$60</f>
        <v>-300</v>
      </c>
      <c r="X458" s="21">
        <f>-[1]VLookups!$C$62</f>
        <v>-150</v>
      </c>
      <c r="Y458" s="20">
        <f>Y457*(1+VLookups!$C$57/12)</f>
        <v>-523.25247683493262</v>
      </c>
      <c r="Z458" s="20">
        <f>-E458*VLookups!$J$3</f>
        <v>-1222.316496812095</v>
      </c>
      <c r="AA458" s="19">
        <v>0</v>
      </c>
      <c r="AB458" s="20">
        <f t="shared" si="28"/>
        <v>12049.90941917658</v>
      </c>
      <c r="AC458" s="20">
        <f t="shared" si="29"/>
        <v>2503072.2152431388</v>
      </c>
    </row>
    <row r="459" spans="2:29" x14ac:dyDescent="0.25">
      <c r="B459" s="9">
        <v>455</v>
      </c>
      <c r="C459" s="9">
        <f t="shared" si="26"/>
        <v>60</v>
      </c>
      <c r="D459" s="9">
        <f t="shared" si="27"/>
        <v>11</v>
      </c>
      <c r="E459" s="20">
        <f>E447*(1+VLookups!$C$8)</f>
        <v>30557.912420302375</v>
      </c>
      <c r="F459" s="20">
        <f>-E459*VLookups!$C$10*2</f>
        <v>-1833.4747452181425</v>
      </c>
      <c r="G459" s="19">
        <v>0</v>
      </c>
      <c r="H459" s="20">
        <f>(-VLookups!$C$13)*(E459+F459/2)</f>
        <v>-8625.5819388787531</v>
      </c>
      <c r="I459" s="19">
        <v>0</v>
      </c>
      <c r="J459" s="19">
        <v>0</v>
      </c>
      <c r="K459" s="19">
        <v>0</v>
      </c>
      <c r="L459" s="19">
        <v>0</v>
      </c>
      <c r="M459" s="19">
        <v>0</v>
      </c>
      <c r="N459" s="20" t="s">
        <v>36</v>
      </c>
      <c r="O459" s="19">
        <v>0</v>
      </c>
      <c r="P459" s="20">
        <f>P458-VLookups!$C$42</f>
        <v>-421</v>
      </c>
      <c r="Q459" s="22">
        <v>215</v>
      </c>
      <c r="R459" s="19">
        <v>0</v>
      </c>
      <c r="S459" s="20">
        <f>VLookups!$C$50</f>
        <v>-3580.614715990946</v>
      </c>
      <c r="T459" s="19">
        <v>0</v>
      </c>
      <c r="U459" s="9">
        <v>311</v>
      </c>
      <c r="V459" s="21">
        <f>V458-VLookups!$C$54</f>
        <v>-2775</v>
      </c>
      <c r="W459" s="21">
        <f>-VLookups!$C$60</f>
        <v>-300</v>
      </c>
      <c r="X459" s="21">
        <f>-[1]VLookups!$C$62</f>
        <v>-150</v>
      </c>
      <c r="Y459" s="20">
        <f>Y458*(1+VLookups!$C$57/12)</f>
        <v>-524.7786298923678</v>
      </c>
      <c r="Z459" s="20">
        <f>-E459*VLookups!$J$3</f>
        <v>-1222.316496812095</v>
      </c>
      <c r="AA459" s="19">
        <v>0</v>
      </c>
      <c r="AB459" s="20">
        <f t="shared" si="28"/>
        <v>12041.883266119145</v>
      </c>
      <c r="AC459" s="20">
        <f t="shared" si="29"/>
        <v>2519285.8855346637</v>
      </c>
    </row>
    <row r="460" spans="2:29" x14ac:dyDescent="0.25">
      <c r="B460" s="9">
        <v>456</v>
      </c>
      <c r="C460" s="9">
        <f t="shared" si="26"/>
        <v>61</v>
      </c>
      <c r="D460" s="9">
        <f t="shared" si="27"/>
        <v>0</v>
      </c>
      <c r="E460" s="20">
        <f>E448*(1+VLookups!$C$8)</f>
        <v>31627.439355012957</v>
      </c>
      <c r="F460" s="20">
        <f>-E460*VLookups!$C$10*2</f>
        <v>-1897.6463613007772</v>
      </c>
      <c r="G460" s="19">
        <v>0</v>
      </c>
      <c r="H460" s="20">
        <f>(-VLookups!$C$13)*(E460+F460/2)</f>
        <v>-8927.477306739509</v>
      </c>
      <c r="I460" s="19">
        <v>0</v>
      </c>
      <c r="J460" s="19">
        <v>0</v>
      </c>
      <c r="K460" s="19">
        <v>0</v>
      </c>
      <c r="L460" s="19">
        <v>0</v>
      </c>
      <c r="M460" s="19">
        <v>0</v>
      </c>
      <c r="N460" s="20" t="s">
        <v>36</v>
      </c>
      <c r="O460" s="19">
        <v>0</v>
      </c>
      <c r="P460" s="20">
        <f>P459-VLookups!$C$42</f>
        <v>-422.5</v>
      </c>
      <c r="Q460" s="22">
        <v>216</v>
      </c>
      <c r="R460" s="19">
        <v>0</v>
      </c>
      <c r="S460" s="20">
        <f>VLookups!$C$50</f>
        <v>-3580.614715990946</v>
      </c>
      <c r="T460" s="19">
        <v>0</v>
      </c>
      <c r="U460" s="9">
        <v>312</v>
      </c>
      <c r="V460" s="21">
        <f>V459-VLookups!$C$54</f>
        <v>-2780</v>
      </c>
      <c r="W460" s="21">
        <f>-VLookups!$C$60</f>
        <v>-300</v>
      </c>
      <c r="X460" s="21">
        <f>-[1]VLookups!$C$62</f>
        <v>-150</v>
      </c>
      <c r="Y460" s="20">
        <f>Y459*(1+VLookups!$C$57/12)</f>
        <v>-526.30923422955391</v>
      </c>
      <c r="Z460" s="20">
        <f>-E460*VLookups!$J$3</f>
        <v>-1265.0975742005182</v>
      </c>
      <c r="AA460" s="19">
        <v>0</v>
      </c>
      <c r="AB460" s="20">
        <f t="shared" si="28"/>
        <v>12726.617343202041</v>
      </c>
      <c r="AC460" s="20">
        <f t="shared" si="29"/>
        <v>2536211.3126870906</v>
      </c>
    </row>
    <row r="461" spans="2:29" x14ac:dyDescent="0.25">
      <c r="B461" s="9">
        <v>457</v>
      </c>
      <c r="C461" s="9">
        <f t="shared" si="26"/>
        <v>61</v>
      </c>
      <c r="D461" s="9">
        <f t="shared" si="27"/>
        <v>1</v>
      </c>
      <c r="E461" s="20">
        <f>E449*(1+VLookups!$C$8)</f>
        <v>31627.439355012957</v>
      </c>
      <c r="F461" s="20">
        <f>-E461*VLookups!$C$10*2</f>
        <v>-1897.6463613007772</v>
      </c>
      <c r="G461" s="19">
        <v>0</v>
      </c>
      <c r="H461" s="20">
        <f>(-VLookups!$C$13)*(E461+F461/2)</f>
        <v>-8927.477306739509</v>
      </c>
      <c r="I461" s="19">
        <v>0</v>
      </c>
      <c r="J461" s="19">
        <v>0</v>
      </c>
      <c r="K461" s="19">
        <v>0</v>
      </c>
      <c r="L461" s="19">
        <v>0</v>
      </c>
      <c r="M461" s="19">
        <v>0</v>
      </c>
      <c r="N461" s="20" t="s">
        <v>36</v>
      </c>
      <c r="O461" s="19">
        <v>0</v>
      </c>
      <c r="P461" s="20">
        <f>P460-VLookups!$C$42</f>
        <v>-424</v>
      </c>
      <c r="Q461" s="22">
        <v>217</v>
      </c>
      <c r="R461" s="19">
        <v>0</v>
      </c>
      <c r="S461" s="20">
        <f>VLookups!$C$50</f>
        <v>-3580.614715990946</v>
      </c>
      <c r="T461" s="19">
        <v>0</v>
      </c>
      <c r="U461" s="9">
        <v>313</v>
      </c>
      <c r="V461" s="21">
        <f>V460-VLookups!$C$54</f>
        <v>-2785</v>
      </c>
      <c r="W461" s="21">
        <f>-VLookups!$C$60</f>
        <v>-300</v>
      </c>
      <c r="X461" s="21">
        <f>-[1]VLookups!$C$62</f>
        <v>-150</v>
      </c>
      <c r="Y461" s="20">
        <f>Y460*(1+VLookups!$C$57/12)</f>
        <v>-527.84430282939013</v>
      </c>
      <c r="Z461" s="20">
        <f>-E461*VLookups!$J$3</f>
        <v>-1265.0975742005182</v>
      </c>
      <c r="AA461" s="19">
        <v>0</v>
      </c>
      <c r="AB461" s="20">
        <f t="shared" si="28"/>
        <v>12718.582274602204</v>
      </c>
      <c r="AC461" s="20">
        <f t="shared" si="29"/>
        <v>2553156.9138161712</v>
      </c>
    </row>
    <row r="462" spans="2:29" x14ac:dyDescent="0.25">
      <c r="B462" s="9">
        <v>458</v>
      </c>
      <c r="C462" s="9">
        <f t="shared" si="26"/>
        <v>61</v>
      </c>
      <c r="D462" s="9">
        <f t="shared" si="27"/>
        <v>2</v>
      </c>
      <c r="E462" s="20">
        <f>E450*(1+VLookups!$C$8)</f>
        <v>31627.439355012957</v>
      </c>
      <c r="F462" s="20">
        <f>-E462*VLookups!$C$10*2</f>
        <v>-1897.6463613007772</v>
      </c>
      <c r="G462" s="19">
        <v>0</v>
      </c>
      <c r="H462" s="20">
        <f>(-VLookups!$C$13)*(E462+F462/2)</f>
        <v>-8927.477306739509</v>
      </c>
      <c r="I462" s="19">
        <v>0</v>
      </c>
      <c r="J462" s="19">
        <v>0</v>
      </c>
      <c r="K462" s="19">
        <v>0</v>
      </c>
      <c r="L462" s="19">
        <v>0</v>
      </c>
      <c r="M462" s="19">
        <v>0</v>
      </c>
      <c r="N462" s="20" t="s">
        <v>36</v>
      </c>
      <c r="O462" s="19">
        <v>0</v>
      </c>
      <c r="P462" s="20">
        <f>P461-VLookups!$C$42</f>
        <v>-425.5</v>
      </c>
      <c r="Q462" s="22">
        <v>218</v>
      </c>
      <c r="R462" s="19">
        <v>0</v>
      </c>
      <c r="S462" s="20">
        <f>VLookups!$C$50</f>
        <v>-3580.614715990946</v>
      </c>
      <c r="T462" s="19">
        <v>0</v>
      </c>
      <c r="U462" s="9">
        <v>314</v>
      </c>
      <c r="V462" s="21">
        <f>V461-VLookups!$C$54</f>
        <v>-2790</v>
      </c>
      <c r="W462" s="21">
        <f>-VLookups!$C$60</f>
        <v>-300</v>
      </c>
      <c r="X462" s="21">
        <f>-[1]VLookups!$C$62</f>
        <v>-150</v>
      </c>
      <c r="Y462" s="20">
        <f>Y461*(1+VLookups!$C$57/12)</f>
        <v>-529.38384871264248</v>
      </c>
      <c r="Z462" s="20">
        <f>-E462*VLookups!$J$3</f>
        <v>-1265.0975742005182</v>
      </c>
      <c r="AA462" s="19">
        <v>0</v>
      </c>
      <c r="AB462" s="20">
        <f t="shared" si="28"/>
        <v>12710.54272871895</v>
      </c>
      <c r="AC462" s="20">
        <f t="shared" si="29"/>
        <v>2570122.718067917</v>
      </c>
    </row>
    <row r="463" spans="2:29" x14ac:dyDescent="0.25">
      <c r="B463" s="9">
        <v>459</v>
      </c>
      <c r="C463" s="9">
        <f t="shared" si="26"/>
        <v>61</v>
      </c>
      <c r="D463" s="9">
        <f t="shared" si="27"/>
        <v>3</v>
      </c>
      <c r="E463" s="20">
        <f>E451*(1+VLookups!$C$8)</f>
        <v>31627.439355012957</v>
      </c>
      <c r="F463" s="20">
        <f>-E463*VLookups!$C$10*2</f>
        <v>-1897.6463613007772</v>
      </c>
      <c r="G463" s="19">
        <v>0</v>
      </c>
      <c r="H463" s="20">
        <f>(-VLookups!$C$13)*(E463+F463/2)</f>
        <v>-8927.477306739509</v>
      </c>
      <c r="I463" s="19">
        <v>0</v>
      </c>
      <c r="J463" s="19">
        <v>0</v>
      </c>
      <c r="K463" s="19">
        <v>0</v>
      </c>
      <c r="L463" s="19">
        <v>0</v>
      </c>
      <c r="M463" s="19">
        <v>0</v>
      </c>
      <c r="N463" s="20" t="s">
        <v>36</v>
      </c>
      <c r="O463" s="19">
        <v>0</v>
      </c>
      <c r="P463" s="20">
        <f>P462-VLookups!$C$42</f>
        <v>-427</v>
      </c>
      <c r="Q463" s="22">
        <v>219</v>
      </c>
      <c r="R463" s="19">
        <v>0</v>
      </c>
      <c r="S463" s="20">
        <f>VLookups!$C$50</f>
        <v>-3580.614715990946</v>
      </c>
      <c r="T463" s="19">
        <v>0</v>
      </c>
      <c r="U463" s="9">
        <v>315</v>
      </c>
      <c r="V463" s="21">
        <f>V462-VLookups!$C$54</f>
        <v>-2795</v>
      </c>
      <c r="W463" s="21">
        <f>-VLookups!$C$60</f>
        <v>-300</v>
      </c>
      <c r="X463" s="21">
        <f>-[1]VLookups!$C$62</f>
        <v>-150</v>
      </c>
      <c r="Y463" s="20">
        <f>Y462*(1+VLookups!$C$57/12)</f>
        <v>-530.92788493805438</v>
      </c>
      <c r="Z463" s="20">
        <f>-E463*VLookups!$J$3</f>
        <v>-1265.0975742005182</v>
      </c>
      <c r="AA463" s="19">
        <v>0</v>
      </c>
      <c r="AB463" s="20">
        <f t="shared" si="28"/>
        <v>12702.49869249354</v>
      </c>
      <c r="AC463" s="20">
        <f t="shared" si="29"/>
        <v>2587108.7546238569</v>
      </c>
    </row>
    <row r="464" spans="2:29" x14ac:dyDescent="0.25">
      <c r="B464" s="9">
        <v>460</v>
      </c>
      <c r="C464" s="9">
        <f t="shared" si="26"/>
        <v>61</v>
      </c>
      <c r="D464" s="9">
        <f t="shared" si="27"/>
        <v>4</v>
      </c>
      <c r="E464" s="20">
        <f>E452*(1+VLookups!$C$8)</f>
        <v>31627.439355012957</v>
      </c>
      <c r="F464" s="20">
        <f>-E464*VLookups!$C$10*2</f>
        <v>-1897.6463613007772</v>
      </c>
      <c r="G464" s="19">
        <v>0</v>
      </c>
      <c r="H464" s="20">
        <f>(-VLookups!$C$13)*(E464+F464/2)</f>
        <v>-8927.477306739509</v>
      </c>
      <c r="I464" s="19">
        <v>0</v>
      </c>
      <c r="J464" s="19">
        <v>0</v>
      </c>
      <c r="K464" s="19">
        <v>0</v>
      </c>
      <c r="L464" s="19">
        <v>0</v>
      </c>
      <c r="M464" s="19">
        <v>0</v>
      </c>
      <c r="N464" s="20" t="s">
        <v>36</v>
      </c>
      <c r="O464" s="19">
        <v>0</v>
      </c>
      <c r="P464" s="20">
        <f>P463-VLookups!$C$42</f>
        <v>-428.5</v>
      </c>
      <c r="Q464" s="22">
        <v>220</v>
      </c>
      <c r="R464" s="19">
        <v>0</v>
      </c>
      <c r="S464" s="20">
        <f>VLookups!$C$50</f>
        <v>-3580.614715990946</v>
      </c>
      <c r="T464" s="19">
        <v>0</v>
      </c>
      <c r="U464" s="9">
        <v>316</v>
      </c>
      <c r="V464" s="21">
        <f>V463-VLookups!$C$54</f>
        <v>-2800</v>
      </c>
      <c r="W464" s="21">
        <f>-VLookups!$C$60</f>
        <v>-300</v>
      </c>
      <c r="X464" s="21">
        <f>-[1]VLookups!$C$62</f>
        <v>-150</v>
      </c>
      <c r="Y464" s="20">
        <f>Y463*(1+VLookups!$C$57/12)</f>
        <v>-532.47642460245709</v>
      </c>
      <c r="Z464" s="20">
        <f>-E464*VLookups!$J$3</f>
        <v>-1265.0975742005182</v>
      </c>
      <c r="AA464" s="19">
        <v>0</v>
      </c>
      <c r="AB464" s="20">
        <f t="shared" si="28"/>
        <v>12694.450152829137</v>
      </c>
      <c r="AC464" s="20">
        <f t="shared" si="29"/>
        <v>2604115.0527010593</v>
      </c>
    </row>
    <row r="465" spans="2:29" x14ac:dyDescent="0.25">
      <c r="B465" s="9">
        <v>461</v>
      </c>
      <c r="C465" s="9">
        <f t="shared" ref="C465:C508" si="30">C453+1</f>
        <v>61</v>
      </c>
      <c r="D465" s="9">
        <f t="shared" si="27"/>
        <v>5</v>
      </c>
      <c r="E465" s="20">
        <f>E453*(1+VLookups!$C$8)</f>
        <v>31627.439355012957</v>
      </c>
      <c r="F465" s="20">
        <f>-E465*VLookups!$C$10*2</f>
        <v>-1897.6463613007772</v>
      </c>
      <c r="G465" s="19">
        <v>0</v>
      </c>
      <c r="H465" s="20">
        <f>(-VLookups!$C$13)*(E465+F465/2)</f>
        <v>-8927.477306739509</v>
      </c>
      <c r="I465" s="19">
        <v>0</v>
      </c>
      <c r="J465" s="19">
        <v>0</v>
      </c>
      <c r="K465" s="19">
        <v>0</v>
      </c>
      <c r="L465" s="19">
        <v>0</v>
      </c>
      <c r="M465" s="19">
        <v>0</v>
      </c>
      <c r="N465" s="20" t="s">
        <v>36</v>
      </c>
      <c r="O465" s="19">
        <v>0</v>
      </c>
      <c r="P465" s="20">
        <f>P464-VLookups!$C$42</f>
        <v>-430</v>
      </c>
      <c r="Q465" s="22">
        <v>221</v>
      </c>
      <c r="R465" s="19">
        <v>0</v>
      </c>
      <c r="S465" s="20">
        <f>VLookups!$C$50</f>
        <v>-3580.614715990946</v>
      </c>
      <c r="T465" s="19">
        <v>0</v>
      </c>
      <c r="U465" s="9">
        <v>317</v>
      </c>
      <c r="V465" s="21">
        <f>V464-VLookups!$C$54</f>
        <v>-2805</v>
      </c>
      <c r="W465" s="21">
        <f>-VLookups!$C$60</f>
        <v>-300</v>
      </c>
      <c r="X465" s="21">
        <f>-[1]VLookups!$C$62</f>
        <v>-150</v>
      </c>
      <c r="Y465" s="20">
        <f>Y464*(1+VLookups!$C$57/12)</f>
        <v>-534.02948084088098</v>
      </c>
      <c r="Z465" s="20">
        <f>-E465*VLookups!$J$3</f>
        <v>-1265.0975742005182</v>
      </c>
      <c r="AA465" s="19">
        <v>0</v>
      </c>
      <c r="AB465" s="20">
        <f t="shared" si="28"/>
        <v>12686.397096590712</v>
      </c>
      <c r="AC465" s="20">
        <f t="shared" si="29"/>
        <v>2621141.6415521516</v>
      </c>
    </row>
    <row r="466" spans="2:29" x14ac:dyDescent="0.25">
      <c r="B466" s="9">
        <v>462</v>
      </c>
      <c r="C466" s="9">
        <f t="shared" si="30"/>
        <v>61</v>
      </c>
      <c r="D466" s="9">
        <f t="shared" ref="D466:D507" si="31">D454</f>
        <v>6</v>
      </c>
      <c r="E466" s="20">
        <f>E454*(1+VLookups!$C$8)</f>
        <v>31627.439355012957</v>
      </c>
      <c r="F466" s="20">
        <f>-E466*VLookups!$C$10*2</f>
        <v>-1897.6463613007772</v>
      </c>
      <c r="G466" s="19">
        <v>0</v>
      </c>
      <c r="H466" s="20">
        <f>(-VLookups!$C$13)*(E466+F466/2)</f>
        <v>-8927.477306739509</v>
      </c>
      <c r="I466" s="19">
        <v>0</v>
      </c>
      <c r="J466" s="19">
        <v>0</v>
      </c>
      <c r="K466" s="19">
        <v>0</v>
      </c>
      <c r="L466" s="19">
        <v>0</v>
      </c>
      <c r="M466" s="19">
        <v>0</v>
      </c>
      <c r="N466" s="20" t="s">
        <v>36</v>
      </c>
      <c r="O466" s="19">
        <v>0</v>
      </c>
      <c r="P466" s="20">
        <f>P465-VLookups!$C$42</f>
        <v>-431.5</v>
      </c>
      <c r="Q466" s="22">
        <v>222</v>
      </c>
      <c r="R466" s="19">
        <v>0</v>
      </c>
      <c r="S466" s="20">
        <f>VLookups!$C$50</f>
        <v>-3580.614715990946</v>
      </c>
      <c r="T466" s="19">
        <v>0</v>
      </c>
      <c r="U466" s="9">
        <v>318</v>
      </c>
      <c r="V466" s="21">
        <f>V465-VLookups!$C$54</f>
        <v>-2810</v>
      </c>
      <c r="W466" s="21">
        <f>-VLookups!$C$60</f>
        <v>-300</v>
      </c>
      <c r="X466" s="21">
        <f>-[1]VLookups!$C$62</f>
        <v>-150</v>
      </c>
      <c r="Y466" s="20">
        <f>Y465*(1+VLookups!$C$57/12)</f>
        <v>-535.58706682666684</v>
      </c>
      <c r="Z466" s="20">
        <f>-E466*VLookups!$J$3</f>
        <v>-1265.0975742005182</v>
      </c>
      <c r="AA466" s="19">
        <v>0</v>
      </c>
      <c r="AB466" s="20">
        <f t="shared" si="28"/>
        <v>12678.339510604927</v>
      </c>
      <c r="AC466" s="20">
        <f t="shared" si="29"/>
        <v>2638188.5504653435</v>
      </c>
    </row>
    <row r="467" spans="2:29" x14ac:dyDescent="0.25">
      <c r="B467" s="9">
        <v>463</v>
      </c>
      <c r="C467" s="9">
        <f t="shared" si="30"/>
        <v>61</v>
      </c>
      <c r="D467" s="9">
        <f t="shared" si="31"/>
        <v>7</v>
      </c>
      <c r="E467" s="20">
        <f>E455*(1+VLookups!$C$8)</f>
        <v>31627.439355012957</v>
      </c>
      <c r="F467" s="20">
        <f>-E467*VLookups!$C$10*2</f>
        <v>-1897.6463613007772</v>
      </c>
      <c r="G467" s="19">
        <v>0</v>
      </c>
      <c r="H467" s="20">
        <f>(-VLookups!$C$13)*(E467+F467/2)</f>
        <v>-8927.477306739509</v>
      </c>
      <c r="I467" s="19">
        <v>0</v>
      </c>
      <c r="J467" s="19">
        <v>0</v>
      </c>
      <c r="K467" s="19">
        <v>0</v>
      </c>
      <c r="L467" s="19">
        <v>0</v>
      </c>
      <c r="M467" s="19">
        <v>0</v>
      </c>
      <c r="N467" s="20" t="s">
        <v>36</v>
      </c>
      <c r="O467" s="19">
        <v>0</v>
      </c>
      <c r="P467" s="20">
        <f>P466-VLookups!$C$42</f>
        <v>-433</v>
      </c>
      <c r="Q467" s="22">
        <v>223</v>
      </c>
      <c r="R467" s="19">
        <v>0</v>
      </c>
      <c r="S467" s="20">
        <f>VLookups!$C$50</f>
        <v>-3580.614715990946</v>
      </c>
      <c r="T467" s="19">
        <v>0</v>
      </c>
      <c r="U467" s="9">
        <v>319</v>
      </c>
      <c r="V467" s="21">
        <f>V466-VLookups!$C$54</f>
        <v>-2815</v>
      </c>
      <c r="W467" s="21">
        <f>-VLookups!$C$60</f>
        <v>-300</v>
      </c>
      <c r="X467" s="21">
        <f>-[1]VLookups!$C$62</f>
        <v>-150</v>
      </c>
      <c r="Y467" s="20">
        <f>Y466*(1+VLookups!$C$57/12)</f>
        <v>-537.14919577157798</v>
      </c>
      <c r="Z467" s="20">
        <f>-E467*VLookups!$J$3</f>
        <v>-1265.0975742005182</v>
      </c>
      <c r="AA467" s="19">
        <v>0</v>
      </c>
      <c r="AB467" s="20">
        <f t="shared" si="28"/>
        <v>12670.277381660017</v>
      </c>
      <c r="AC467" s="20">
        <f t="shared" si="29"/>
        <v>2655255.8087644456</v>
      </c>
    </row>
    <row r="468" spans="2:29" x14ac:dyDescent="0.25">
      <c r="B468" s="9">
        <v>464</v>
      </c>
      <c r="C468" s="9">
        <f t="shared" si="30"/>
        <v>61</v>
      </c>
      <c r="D468" s="9">
        <f t="shared" si="31"/>
        <v>8</v>
      </c>
      <c r="E468" s="20">
        <f>E456*(1+VLookups!$C$8)</f>
        <v>31627.439355012957</v>
      </c>
      <c r="F468" s="20">
        <f>-E468*VLookups!$C$10*2</f>
        <v>-1897.6463613007772</v>
      </c>
      <c r="G468" s="19">
        <v>0</v>
      </c>
      <c r="H468" s="20">
        <f>(-VLookups!$C$13)*(E468+F468/2)</f>
        <v>-8927.477306739509</v>
      </c>
      <c r="I468" s="19">
        <v>0</v>
      </c>
      <c r="J468" s="19">
        <v>0</v>
      </c>
      <c r="K468" s="19">
        <v>0</v>
      </c>
      <c r="L468" s="19">
        <v>0</v>
      </c>
      <c r="M468" s="19">
        <v>0</v>
      </c>
      <c r="N468" s="20" t="s">
        <v>36</v>
      </c>
      <c r="O468" s="19">
        <v>0</v>
      </c>
      <c r="P468" s="20">
        <f>P467-VLookups!$C$42</f>
        <v>-434.5</v>
      </c>
      <c r="Q468" s="22">
        <v>224</v>
      </c>
      <c r="R468" s="19">
        <v>0</v>
      </c>
      <c r="S468" s="20">
        <f>VLookups!$C$50</f>
        <v>-3580.614715990946</v>
      </c>
      <c r="T468" s="19">
        <v>0</v>
      </c>
      <c r="U468" s="9">
        <v>320</v>
      </c>
      <c r="V468" s="21">
        <f>V467-VLookups!$C$54</f>
        <v>-2820</v>
      </c>
      <c r="W468" s="21">
        <f>-VLookups!$C$60</f>
        <v>-300</v>
      </c>
      <c r="X468" s="21">
        <f>-[1]VLookups!$C$62</f>
        <v>-150</v>
      </c>
      <c r="Y468" s="20">
        <f>Y467*(1+VLookups!$C$57/12)</f>
        <v>-538.71588092591173</v>
      </c>
      <c r="Z468" s="20">
        <f>-E468*VLookups!$J$3</f>
        <v>-1265.0975742005182</v>
      </c>
      <c r="AA468" s="19">
        <v>0</v>
      </c>
      <c r="AB468" s="20">
        <f t="shared" si="28"/>
        <v>12662.210696505681</v>
      </c>
      <c r="AC468" s="20">
        <f t="shared" si="29"/>
        <v>2672343.4458088921</v>
      </c>
    </row>
    <row r="469" spans="2:29" x14ac:dyDescent="0.25">
      <c r="B469" s="9">
        <v>465</v>
      </c>
      <c r="C469" s="9">
        <f t="shared" si="30"/>
        <v>61</v>
      </c>
      <c r="D469" s="9">
        <f t="shared" si="31"/>
        <v>9</v>
      </c>
      <c r="E469" s="20">
        <f>E457*(1+VLookups!$C$8)</f>
        <v>31627.439355012957</v>
      </c>
      <c r="F469" s="20">
        <f>-E469*VLookups!$C$10*2</f>
        <v>-1897.6463613007772</v>
      </c>
      <c r="G469" s="19">
        <v>0</v>
      </c>
      <c r="H469" s="20">
        <f>(-VLookups!$C$13)*(E469+F469/2)</f>
        <v>-8927.477306739509</v>
      </c>
      <c r="I469" s="19">
        <v>0</v>
      </c>
      <c r="J469" s="19">
        <v>0</v>
      </c>
      <c r="K469" s="19">
        <v>0</v>
      </c>
      <c r="L469" s="19">
        <v>0</v>
      </c>
      <c r="M469" s="19">
        <v>0</v>
      </c>
      <c r="N469" s="20" t="s">
        <v>36</v>
      </c>
      <c r="O469" s="19">
        <v>0</v>
      </c>
      <c r="P469" s="20">
        <f>P468-VLookups!$C$42</f>
        <v>-436</v>
      </c>
      <c r="Q469" s="22">
        <v>225</v>
      </c>
      <c r="R469" s="19">
        <v>0</v>
      </c>
      <c r="S469" s="20">
        <f>VLookups!$C$50</f>
        <v>-3580.614715990946</v>
      </c>
      <c r="T469" s="19">
        <v>0</v>
      </c>
      <c r="U469" s="9">
        <v>321</v>
      </c>
      <c r="V469" s="21">
        <f>V468-VLookups!$C$54</f>
        <v>-2825</v>
      </c>
      <c r="W469" s="21">
        <f>-VLookups!$C$60</f>
        <v>-300</v>
      </c>
      <c r="X469" s="21">
        <f>-[1]VLookups!$C$62</f>
        <v>-150</v>
      </c>
      <c r="Y469" s="20">
        <f>Y468*(1+VLookups!$C$57/12)</f>
        <v>-540.28713557861226</v>
      </c>
      <c r="Z469" s="20">
        <f>-E469*VLookups!$J$3</f>
        <v>-1265.0975742005182</v>
      </c>
      <c r="AA469" s="19">
        <v>0</v>
      </c>
      <c r="AB469" s="20">
        <f t="shared" si="28"/>
        <v>12654.139441852982</v>
      </c>
      <c r="AC469" s="20">
        <f t="shared" si="29"/>
        <v>2689451.4909937601</v>
      </c>
    </row>
    <row r="470" spans="2:29" x14ac:dyDescent="0.25">
      <c r="B470" s="9">
        <v>466</v>
      </c>
      <c r="C470" s="9">
        <f t="shared" si="30"/>
        <v>61</v>
      </c>
      <c r="D470" s="9">
        <f t="shared" si="31"/>
        <v>10</v>
      </c>
      <c r="E470" s="20">
        <f>E458*(1+VLookups!$C$8)</f>
        <v>31627.439355012957</v>
      </c>
      <c r="F470" s="20">
        <f>-E470*VLookups!$C$10*2</f>
        <v>-1897.6463613007772</v>
      </c>
      <c r="G470" s="19">
        <v>0</v>
      </c>
      <c r="H470" s="20">
        <f>(-VLookups!$C$13)*(E470+F470/2)</f>
        <v>-8927.477306739509</v>
      </c>
      <c r="I470" s="19">
        <v>0</v>
      </c>
      <c r="J470" s="19">
        <v>0</v>
      </c>
      <c r="K470" s="19">
        <v>0</v>
      </c>
      <c r="L470" s="19">
        <v>0</v>
      </c>
      <c r="M470" s="19">
        <v>0</v>
      </c>
      <c r="N470" s="20" t="s">
        <v>36</v>
      </c>
      <c r="O470" s="19">
        <v>0</v>
      </c>
      <c r="P470" s="20">
        <f>P469-VLookups!$C$42</f>
        <v>-437.5</v>
      </c>
      <c r="Q470" s="22">
        <v>226</v>
      </c>
      <c r="R470" s="19">
        <v>0</v>
      </c>
      <c r="S470" s="20">
        <f>VLookups!$C$50</f>
        <v>-3580.614715990946</v>
      </c>
      <c r="T470" s="19">
        <v>0</v>
      </c>
      <c r="U470" s="9">
        <v>322</v>
      </c>
      <c r="V470" s="21">
        <f>V469-VLookups!$C$54</f>
        <v>-2830</v>
      </c>
      <c r="W470" s="21">
        <f>-VLookups!$C$60</f>
        <v>-300</v>
      </c>
      <c r="X470" s="21">
        <f>-[1]VLookups!$C$62</f>
        <v>-150</v>
      </c>
      <c r="Y470" s="20">
        <f>Y469*(1+VLookups!$C$57/12)</f>
        <v>-541.86297305738321</v>
      </c>
      <c r="Z470" s="20">
        <f>-E470*VLookups!$J$3</f>
        <v>-1265.0975742005182</v>
      </c>
      <c r="AA470" s="19">
        <v>0</v>
      </c>
      <c r="AB470" s="20">
        <f t="shared" si="28"/>
        <v>12646.063604374211</v>
      </c>
      <c r="AC470" s="20">
        <f t="shared" si="29"/>
        <v>2706579.9737497908</v>
      </c>
    </row>
    <row r="471" spans="2:29" x14ac:dyDescent="0.25">
      <c r="B471" s="9">
        <v>467</v>
      </c>
      <c r="C471" s="9">
        <f t="shared" si="30"/>
        <v>61</v>
      </c>
      <c r="D471" s="9">
        <f t="shared" si="31"/>
        <v>11</v>
      </c>
      <c r="E471" s="20">
        <f>E459*(1+VLookups!$C$8)</f>
        <v>31627.439355012957</v>
      </c>
      <c r="F471" s="20">
        <f>-E471*VLookups!$C$10*2</f>
        <v>-1897.6463613007772</v>
      </c>
      <c r="G471" s="19">
        <v>0</v>
      </c>
      <c r="H471" s="20">
        <f>(-VLookups!$C$13)*(E471+F471/2)</f>
        <v>-8927.477306739509</v>
      </c>
      <c r="I471" s="19">
        <v>0</v>
      </c>
      <c r="J471" s="19">
        <v>0</v>
      </c>
      <c r="K471" s="19">
        <v>0</v>
      </c>
      <c r="L471" s="19">
        <v>0</v>
      </c>
      <c r="M471" s="19">
        <v>0</v>
      </c>
      <c r="N471" s="20" t="s">
        <v>36</v>
      </c>
      <c r="O471" s="19">
        <v>0</v>
      </c>
      <c r="P471" s="20">
        <f>P470-VLookups!$C$42</f>
        <v>-439</v>
      </c>
      <c r="Q471" s="22">
        <v>227</v>
      </c>
      <c r="R471" s="19">
        <v>0</v>
      </c>
      <c r="S471" s="20">
        <f>VLookups!$C$50</f>
        <v>-3580.614715990946</v>
      </c>
      <c r="T471" s="19">
        <v>0</v>
      </c>
      <c r="U471" s="9">
        <v>323</v>
      </c>
      <c r="V471" s="21">
        <f>V470-VLookups!$C$54</f>
        <v>-2835</v>
      </c>
      <c r="W471" s="21">
        <f>-VLookups!$C$60</f>
        <v>-300</v>
      </c>
      <c r="X471" s="21">
        <f>-[1]VLookups!$C$62</f>
        <v>-150</v>
      </c>
      <c r="Y471" s="20">
        <f>Y470*(1+VLookups!$C$57/12)</f>
        <v>-543.4434067288006</v>
      </c>
      <c r="Z471" s="20">
        <f>-E471*VLookups!$J$3</f>
        <v>-1265.0975742005182</v>
      </c>
      <c r="AA471" s="19">
        <v>0</v>
      </c>
      <c r="AB471" s="20">
        <f t="shared" si="28"/>
        <v>12637.983170702793</v>
      </c>
      <c r="AC471" s="20">
        <f t="shared" si="29"/>
        <v>2723728.9235434099</v>
      </c>
    </row>
    <row r="472" spans="2:29" x14ac:dyDescent="0.25">
      <c r="B472" s="9">
        <v>468</v>
      </c>
      <c r="C472" s="9">
        <f t="shared" si="30"/>
        <v>62</v>
      </c>
      <c r="D472" s="9">
        <f t="shared" si="31"/>
        <v>0</v>
      </c>
      <c r="E472" s="20">
        <f>E460*(1+VLookups!$C$8)</f>
        <v>32734.399732438407</v>
      </c>
      <c r="F472" s="20">
        <f>-E472*VLookups!$C$10*2</f>
        <v>-1964.0639839463045</v>
      </c>
      <c r="G472" s="19">
        <v>0</v>
      </c>
      <c r="H472" s="20">
        <f>(-VLookups!$C$13)*(E472+F472/2)</f>
        <v>-9239.93901247539</v>
      </c>
      <c r="I472" s="19">
        <v>0</v>
      </c>
      <c r="J472" s="19">
        <v>0</v>
      </c>
      <c r="K472" s="19">
        <v>0</v>
      </c>
      <c r="L472" s="19">
        <v>0</v>
      </c>
      <c r="M472" s="19">
        <v>0</v>
      </c>
      <c r="N472" s="20" t="s">
        <v>36</v>
      </c>
      <c r="O472" s="19">
        <v>0</v>
      </c>
      <c r="P472" s="20">
        <f>P471-VLookups!$C$42</f>
        <v>-440.5</v>
      </c>
      <c r="Q472" s="22">
        <v>228</v>
      </c>
      <c r="R472" s="19">
        <v>0</v>
      </c>
      <c r="S472" s="20">
        <f>VLookups!$C$50</f>
        <v>-3580.614715990946</v>
      </c>
      <c r="T472" s="19">
        <v>0</v>
      </c>
      <c r="U472" s="9">
        <v>324</v>
      </c>
      <c r="V472" s="21">
        <f>V471-VLookups!$C$54</f>
        <v>-2840</v>
      </c>
      <c r="W472" s="21">
        <f>-VLookups!$C$60</f>
        <v>-300</v>
      </c>
      <c r="X472" s="21">
        <f>-[1]VLookups!$C$62</f>
        <v>-150</v>
      </c>
      <c r="Y472" s="20">
        <f>Y471*(1+VLookups!$C$57/12)</f>
        <v>-545.02844999842625</v>
      </c>
      <c r="Z472" s="20">
        <f>-E472*VLookups!$J$3</f>
        <v>-1309.3759892975363</v>
      </c>
      <c r="AA472" s="19">
        <v>0</v>
      </c>
      <c r="AB472" s="20">
        <f t="shared" si="28"/>
        <v>13346.909572702956</v>
      </c>
      <c r="AC472" s="20">
        <f t="shared" si="29"/>
        <v>2741615.3813220183</v>
      </c>
    </row>
    <row r="473" spans="2:29" x14ac:dyDescent="0.25">
      <c r="B473" s="9">
        <v>469</v>
      </c>
      <c r="C473" s="9">
        <f t="shared" si="30"/>
        <v>62</v>
      </c>
      <c r="D473" s="9">
        <f t="shared" si="31"/>
        <v>1</v>
      </c>
      <c r="E473" s="20">
        <f>E461*(1+VLookups!$C$8)</f>
        <v>32734.399732438407</v>
      </c>
      <c r="F473" s="20">
        <f>-E473*VLookups!$C$10*2</f>
        <v>-1964.0639839463045</v>
      </c>
      <c r="G473" s="19">
        <v>0</v>
      </c>
      <c r="H473" s="20">
        <f>(-VLookups!$C$13)*(E473+F473/2)</f>
        <v>-9239.93901247539</v>
      </c>
      <c r="I473" s="19">
        <v>0</v>
      </c>
      <c r="J473" s="19">
        <v>0</v>
      </c>
      <c r="K473" s="19">
        <v>0</v>
      </c>
      <c r="L473" s="19">
        <v>0</v>
      </c>
      <c r="M473" s="19">
        <v>0</v>
      </c>
      <c r="N473" s="20" t="s">
        <v>36</v>
      </c>
      <c r="O473" s="19">
        <v>0</v>
      </c>
      <c r="P473" s="20">
        <f>P472-VLookups!$C$42</f>
        <v>-442</v>
      </c>
      <c r="Q473" s="22">
        <v>229</v>
      </c>
      <c r="R473" s="19">
        <v>0</v>
      </c>
      <c r="S473" s="20">
        <f>VLookups!$C$50</f>
        <v>-3580.614715990946</v>
      </c>
      <c r="T473" s="19">
        <v>0</v>
      </c>
      <c r="U473" s="9">
        <v>325</v>
      </c>
      <c r="V473" s="21">
        <f>V472-VLookups!$C$54</f>
        <v>-2845</v>
      </c>
      <c r="W473" s="21">
        <f>-VLookups!$C$60</f>
        <v>-300</v>
      </c>
      <c r="X473" s="21">
        <f>-[1]VLookups!$C$62</f>
        <v>-150</v>
      </c>
      <c r="Y473" s="20">
        <f>Y472*(1+VLookups!$C$57/12)</f>
        <v>-546.61811631092166</v>
      </c>
      <c r="Z473" s="20">
        <f>-E473*VLookups!$J$3</f>
        <v>-1309.3759892975363</v>
      </c>
      <c r="AA473" s="19">
        <v>0</v>
      </c>
      <c r="AB473" s="20">
        <f t="shared" si="28"/>
        <v>13338.819906390461</v>
      </c>
      <c r="AC473" s="20">
        <f t="shared" si="29"/>
        <v>2759523.5601972789</v>
      </c>
    </row>
    <row r="474" spans="2:29" x14ac:dyDescent="0.25">
      <c r="B474" s="9">
        <v>470</v>
      </c>
      <c r="C474" s="9">
        <f t="shared" si="30"/>
        <v>62</v>
      </c>
      <c r="D474" s="9">
        <f t="shared" si="31"/>
        <v>2</v>
      </c>
      <c r="E474" s="20">
        <f>E462*(1+VLookups!$C$8)</f>
        <v>32734.399732438407</v>
      </c>
      <c r="F474" s="20">
        <f>-E474*VLookups!$C$10*2</f>
        <v>-1964.0639839463045</v>
      </c>
      <c r="G474" s="19">
        <v>0</v>
      </c>
      <c r="H474" s="20">
        <f>(-VLookups!$C$13)*(E474+F474/2)</f>
        <v>-9239.93901247539</v>
      </c>
      <c r="I474" s="19">
        <v>0</v>
      </c>
      <c r="J474" s="19">
        <v>0</v>
      </c>
      <c r="K474" s="19">
        <v>0</v>
      </c>
      <c r="L474" s="19">
        <v>0</v>
      </c>
      <c r="M474" s="19">
        <v>0</v>
      </c>
      <c r="N474" s="20" t="s">
        <v>36</v>
      </c>
      <c r="O474" s="19">
        <v>0</v>
      </c>
      <c r="P474" s="20">
        <f>P473-VLookups!$C$42</f>
        <v>-443.5</v>
      </c>
      <c r="Q474" s="22">
        <v>230</v>
      </c>
      <c r="R474" s="19">
        <v>0</v>
      </c>
      <c r="S474" s="20">
        <f>VLookups!$C$50</f>
        <v>-3580.614715990946</v>
      </c>
      <c r="T474" s="19">
        <v>0</v>
      </c>
      <c r="U474" s="9">
        <v>326</v>
      </c>
      <c r="V474" s="21">
        <f>V473-VLookups!$C$54</f>
        <v>-2850</v>
      </c>
      <c r="W474" s="21">
        <f>-VLookups!$C$60</f>
        <v>-300</v>
      </c>
      <c r="X474" s="21">
        <f>-[1]VLookups!$C$62</f>
        <v>-150</v>
      </c>
      <c r="Y474" s="20">
        <f>Y473*(1+VLookups!$C$57/12)</f>
        <v>-548.21241915016185</v>
      </c>
      <c r="Z474" s="20">
        <f>-E474*VLookups!$J$3</f>
        <v>-1309.3759892975363</v>
      </c>
      <c r="AA474" s="19">
        <v>0</v>
      </c>
      <c r="AB474" s="20">
        <f t="shared" si="28"/>
        <v>13330.72560355122</v>
      </c>
      <c r="AC474" s="20">
        <f t="shared" si="29"/>
        <v>2777453.4917344921</v>
      </c>
    </row>
    <row r="475" spans="2:29" x14ac:dyDescent="0.25">
      <c r="B475" s="9">
        <v>471</v>
      </c>
      <c r="C475" s="9">
        <f t="shared" si="30"/>
        <v>62</v>
      </c>
      <c r="D475" s="9">
        <f t="shared" si="31"/>
        <v>3</v>
      </c>
      <c r="E475" s="20">
        <f>E463*(1+VLookups!$C$8)</f>
        <v>32734.399732438407</v>
      </c>
      <c r="F475" s="20">
        <f>-E475*VLookups!$C$10*2</f>
        <v>-1964.0639839463045</v>
      </c>
      <c r="G475" s="19">
        <v>0</v>
      </c>
      <c r="H475" s="20">
        <f>(-VLookups!$C$13)*(E475+F475/2)</f>
        <v>-9239.93901247539</v>
      </c>
      <c r="I475" s="19">
        <v>0</v>
      </c>
      <c r="J475" s="19">
        <v>0</v>
      </c>
      <c r="K475" s="19">
        <v>0</v>
      </c>
      <c r="L475" s="19">
        <v>0</v>
      </c>
      <c r="M475" s="19">
        <v>0</v>
      </c>
      <c r="N475" s="20" t="s">
        <v>36</v>
      </c>
      <c r="O475" s="19">
        <v>0</v>
      </c>
      <c r="P475" s="20">
        <f>P474-VLookups!$C$42</f>
        <v>-445</v>
      </c>
      <c r="Q475" s="22">
        <v>231</v>
      </c>
      <c r="R475" s="19">
        <v>0</v>
      </c>
      <c r="S475" s="20">
        <f>VLookups!$C$50</f>
        <v>-3580.614715990946</v>
      </c>
      <c r="T475" s="19">
        <v>0</v>
      </c>
      <c r="U475" s="9">
        <v>327</v>
      </c>
      <c r="V475" s="21">
        <f>V474-VLookups!$C$54</f>
        <v>-2855</v>
      </c>
      <c r="W475" s="21">
        <f>-VLookups!$C$60</f>
        <v>-300</v>
      </c>
      <c r="X475" s="21">
        <f>-[1]VLookups!$C$62</f>
        <v>-150</v>
      </c>
      <c r="Y475" s="20">
        <f>Y474*(1+VLookups!$C$57/12)</f>
        <v>-549.81137203934986</v>
      </c>
      <c r="Z475" s="20">
        <f>-E475*VLookups!$J$3</f>
        <v>-1309.3759892975363</v>
      </c>
      <c r="AA475" s="19">
        <v>0</v>
      </c>
      <c r="AB475" s="20">
        <f t="shared" si="28"/>
        <v>13322.626650662032</v>
      </c>
      <c r="AC475" s="20">
        <f t="shared" si="29"/>
        <v>2795405.207538045</v>
      </c>
    </row>
    <row r="476" spans="2:29" x14ac:dyDescent="0.25">
      <c r="B476" s="9">
        <v>472</v>
      </c>
      <c r="C476" s="9">
        <f t="shared" si="30"/>
        <v>62</v>
      </c>
      <c r="D476" s="9">
        <f t="shared" si="31"/>
        <v>4</v>
      </c>
      <c r="E476" s="20">
        <f>E464*(1+VLookups!$C$8)</f>
        <v>32734.399732438407</v>
      </c>
      <c r="F476" s="20">
        <f>-E476*VLookups!$C$10*2</f>
        <v>-1964.0639839463045</v>
      </c>
      <c r="G476" s="19">
        <v>0</v>
      </c>
      <c r="H476" s="20">
        <f>(-VLookups!$C$13)*(E476+F476/2)</f>
        <v>-9239.93901247539</v>
      </c>
      <c r="I476" s="19">
        <v>0</v>
      </c>
      <c r="J476" s="19">
        <v>0</v>
      </c>
      <c r="K476" s="19">
        <v>0</v>
      </c>
      <c r="L476" s="19">
        <v>0</v>
      </c>
      <c r="M476" s="19">
        <v>0</v>
      </c>
      <c r="N476" s="20" t="s">
        <v>36</v>
      </c>
      <c r="O476" s="19">
        <v>0</v>
      </c>
      <c r="P476" s="20">
        <f>P475-VLookups!$C$42</f>
        <v>-446.5</v>
      </c>
      <c r="Q476" s="22">
        <v>232</v>
      </c>
      <c r="R476" s="19">
        <v>0</v>
      </c>
      <c r="S476" s="20">
        <f>VLookups!$C$50</f>
        <v>-3580.614715990946</v>
      </c>
      <c r="T476" s="19">
        <v>0</v>
      </c>
      <c r="U476" s="9">
        <v>328</v>
      </c>
      <c r="V476" s="21">
        <f>V475-VLookups!$C$54</f>
        <v>-2860</v>
      </c>
      <c r="W476" s="21">
        <f>-VLookups!$C$60</f>
        <v>-300</v>
      </c>
      <c r="X476" s="21">
        <f>-[1]VLookups!$C$62</f>
        <v>-150</v>
      </c>
      <c r="Y476" s="20">
        <f>Y475*(1+VLookups!$C$57/12)</f>
        <v>-551.41498854113127</v>
      </c>
      <c r="Z476" s="20">
        <f>-E476*VLookups!$J$3</f>
        <v>-1309.3759892975363</v>
      </c>
      <c r="AA476" s="19">
        <v>0</v>
      </c>
      <c r="AB476" s="20">
        <f t="shared" si="28"/>
        <v>13314.523034160251</v>
      </c>
      <c r="AC476" s="20">
        <f t="shared" si="29"/>
        <v>2813378.7392514353</v>
      </c>
    </row>
    <row r="477" spans="2:29" x14ac:dyDescent="0.25">
      <c r="B477" s="9">
        <v>473</v>
      </c>
      <c r="C477" s="9">
        <f t="shared" si="30"/>
        <v>62</v>
      </c>
      <c r="D477" s="9">
        <f t="shared" si="31"/>
        <v>5</v>
      </c>
      <c r="E477" s="20">
        <f>E465*(1+VLookups!$C$8)</f>
        <v>32734.399732438407</v>
      </c>
      <c r="F477" s="20">
        <f>-E477*VLookups!$C$10*2</f>
        <v>-1964.0639839463045</v>
      </c>
      <c r="G477" s="19">
        <v>0</v>
      </c>
      <c r="H477" s="20">
        <f>(-VLookups!$C$13)*(E477+F477/2)</f>
        <v>-9239.93901247539</v>
      </c>
      <c r="I477" s="19">
        <v>0</v>
      </c>
      <c r="J477" s="19">
        <v>0</v>
      </c>
      <c r="K477" s="19">
        <v>0</v>
      </c>
      <c r="L477" s="19">
        <v>0</v>
      </c>
      <c r="M477" s="19">
        <v>0</v>
      </c>
      <c r="N477" s="20" t="s">
        <v>36</v>
      </c>
      <c r="O477" s="19">
        <v>0</v>
      </c>
      <c r="P477" s="20">
        <f>P476-VLookups!$C$42</f>
        <v>-448</v>
      </c>
      <c r="Q477" s="22">
        <v>233</v>
      </c>
      <c r="R477" s="19">
        <v>0</v>
      </c>
      <c r="S477" s="20">
        <f>VLookups!$C$50</f>
        <v>-3580.614715990946</v>
      </c>
      <c r="T477" s="19">
        <v>0</v>
      </c>
      <c r="U477" s="9">
        <v>329</v>
      </c>
      <c r="V477" s="21">
        <f>V476-VLookups!$C$54</f>
        <v>-2865</v>
      </c>
      <c r="W477" s="21">
        <f>-VLookups!$C$60</f>
        <v>-300</v>
      </c>
      <c r="X477" s="21">
        <f>-[1]VLookups!$C$62</f>
        <v>-150</v>
      </c>
      <c r="Y477" s="20">
        <f>Y476*(1+VLookups!$C$57/12)</f>
        <v>-553.02328225770952</v>
      </c>
      <c r="Z477" s="20">
        <f>-E477*VLookups!$J$3</f>
        <v>-1309.3759892975363</v>
      </c>
      <c r="AA477" s="19">
        <v>0</v>
      </c>
      <c r="AB477" s="20">
        <f t="shared" si="28"/>
        <v>13306.414740443674</v>
      </c>
      <c r="AC477" s="20">
        <f t="shared" si="29"/>
        <v>2831374.1185572981</v>
      </c>
    </row>
    <row r="478" spans="2:29" x14ac:dyDescent="0.25">
      <c r="B478" s="9">
        <v>474</v>
      </c>
      <c r="C478" s="9">
        <f t="shared" si="30"/>
        <v>62</v>
      </c>
      <c r="D478" s="9">
        <f t="shared" si="31"/>
        <v>6</v>
      </c>
      <c r="E478" s="20">
        <f>E466*(1+VLookups!$C$8)</f>
        <v>32734.399732438407</v>
      </c>
      <c r="F478" s="20">
        <f>-E478*VLookups!$C$10*2</f>
        <v>-1964.0639839463045</v>
      </c>
      <c r="G478" s="19">
        <v>0</v>
      </c>
      <c r="H478" s="20">
        <f>(-VLookups!$C$13)*(E478+F478/2)</f>
        <v>-9239.93901247539</v>
      </c>
      <c r="I478" s="19">
        <v>0</v>
      </c>
      <c r="J478" s="19">
        <v>0</v>
      </c>
      <c r="K478" s="19">
        <v>0</v>
      </c>
      <c r="L478" s="19">
        <v>0</v>
      </c>
      <c r="M478" s="19">
        <v>0</v>
      </c>
      <c r="N478" s="20" t="s">
        <v>36</v>
      </c>
      <c r="O478" s="19">
        <v>0</v>
      </c>
      <c r="P478" s="20">
        <f>P477-VLookups!$C$42</f>
        <v>-449.5</v>
      </c>
      <c r="Q478" s="22">
        <v>234</v>
      </c>
      <c r="R478" s="19">
        <v>0</v>
      </c>
      <c r="S478" s="20">
        <f>VLookups!$C$50</f>
        <v>-3580.614715990946</v>
      </c>
      <c r="T478" s="19">
        <v>0</v>
      </c>
      <c r="U478" s="9">
        <v>330</v>
      </c>
      <c r="V478" s="21">
        <f>V477-VLookups!$C$54</f>
        <v>-2870</v>
      </c>
      <c r="W478" s="21">
        <f>-VLookups!$C$60</f>
        <v>-300</v>
      </c>
      <c r="X478" s="21">
        <f>-[1]VLookups!$C$62</f>
        <v>-150</v>
      </c>
      <c r="Y478" s="20">
        <f>Y477*(1+VLookups!$C$57/12)</f>
        <v>-554.63626683096118</v>
      </c>
      <c r="Z478" s="20">
        <f>-E478*VLookups!$J$3</f>
        <v>-1309.3759892975363</v>
      </c>
      <c r="AA478" s="19">
        <v>0</v>
      </c>
      <c r="AB478" s="20">
        <f t="shared" si="28"/>
        <v>13298.301755870421</v>
      </c>
      <c r="AC478" s="20">
        <f t="shared" si="29"/>
        <v>2849391.3771774308</v>
      </c>
    </row>
    <row r="479" spans="2:29" x14ac:dyDescent="0.25">
      <c r="B479" s="9">
        <v>475</v>
      </c>
      <c r="C479" s="9">
        <f t="shared" si="30"/>
        <v>62</v>
      </c>
      <c r="D479" s="9">
        <f t="shared" si="31"/>
        <v>7</v>
      </c>
      <c r="E479" s="20">
        <f>E467*(1+VLookups!$C$8)</f>
        <v>32734.399732438407</v>
      </c>
      <c r="F479" s="20">
        <f>-E479*VLookups!$C$10*2</f>
        <v>-1964.0639839463045</v>
      </c>
      <c r="G479" s="19">
        <v>0</v>
      </c>
      <c r="H479" s="20">
        <f>(-VLookups!$C$13)*(E479+F479/2)</f>
        <v>-9239.93901247539</v>
      </c>
      <c r="I479" s="19">
        <v>0</v>
      </c>
      <c r="J479" s="19">
        <v>0</v>
      </c>
      <c r="K479" s="19">
        <v>0</v>
      </c>
      <c r="L479" s="19">
        <v>0</v>
      </c>
      <c r="M479" s="19">
        <v>0</v>
      </c>
      <c r="N479" s="20" t="s">
        <v>36</v>
      </c>
      <c r="O479" s="19">
        <v>0</v>
      </c>
      <c r="P479" s="20">
        <f>P478-VLookups!$C$42</f>
        <v>-451</v>
      </c>
      <c r="Q479" s="22">
        <v>235</v>
      </c>
      <c r="R479" s="19">
        <v>0</v>
      </c>
      <c r="S479" s="20">
        <f>VLookups!$C$50</f>
        <v>-3580.614715990946</v>
      </c>
      <c r="T479" s="19">
        <v>0</v>
      </c>
      <c r="U479" s="9">
        <v>331</v>
      </c>
      <c r="V479" s="21">
        <f>V478-VLookups!$C$54</f>
        <v>-2875</v>
      </c>
      <c r="W479" s="21">
        <f>-VLookups!$C$60</f>
        <v>-300</v>
      </c>
      <c r="X479" s="21">
        <f>-[1]VLookups!$C$62</f>
        <v>-150</v>
      </c>
      <c r="Y479" s="20">
        <f>Y478*(1+VLookups!$C$57/12)</f>
        <v>-556.25395594255144</v>
      </c>
      <c r="Z479" s="20">
        <f>-E479*VLookups!$J$3</f>
        <v>-1309.3759892975363</v>
      </c>
      <c r="AA479" s="19">
        <v>0</v>
      </c>
      <c r="AB479" s="20">
        <f t="shared" si="28"/>
        <v>13290.184066758831</v>
      </c>
      <c r="AC479" s="20">
        <f t="shared" si="29"/>
        <v>2867430.5468728188</v>
      </c>
    </row>
    <row r="480" spans="2:29" x14ac:dyDescent="0.25">
      <c r="B480" s="9">
        <v>476</v>
      </c>
      <c r="C480" s="9">
        <f t="shared" si="30"/>
        <v>62</v>
      </c>
      <c r="D480" s="9">
        <f t="shared" si="31"/>
        <v>8</v>
      </c>
      <c r="E480" s="20">
        <f>E468*(1+VLookups!$C$8)</f>
        <v>32734.399732438407</v>
      </c>
      <c r="F480" s="20">
        <f>-E480*VLookups!$C$10*2</f>
        <v>-1964.0639839463045</v>
      </c>
      <c r="G480" s="19">
        <v>0</v>
      </c>
      <c r="H480" s="20">
        <f>(-VLookups!$C$13)*(E480+F480/2)</f>
        <v>-9239.93901247539</v>
      </c>
      <c r="I480" s="19">
        <v>0</v>
      </c>
      <c r="J480" s="19">
        <v>0</v>
      </c>
      <c r="K480" s="19">
        <v>0</v>
      </c>
      <c r="L480" s="19">
        <v>0</v>
      </c>
      <c r="M480" s="19">
        <v>0</v>
      </c>
      <c r="N480" s="20" t="s">
        <v>36</v>
      </c>
      <c r="O480" s="19">
        <v>0</v>
      </c>
      <c r="P480" s="20">
        <f>P479-VLookups!$C$42</f>
        <v>-452.5</v>
      </c>
      <c r="Q480" s="22">
        <v>236</v>
      </c>
      <c r="R480" s="19">
        <v>0</v>
      </c>
      <c r="S480" s="20">
        <f>VLookups!$C$50</f>
        <v>-3580.614715990946</v>
      </c>
      <c r="T480" s="19">
        <v>0</v>
      </c>
      <c r="U480" s="9">
        <v>332</v>
      </c>
      <c r="V480" s="21">
        <f>V479-VLookups!$C$54</f>
        <v>-2880</v>
      </c>
      <c r="W480" s="21">
        <f>-VLookups!$C$60</f>
        <v>-300</v>
      </c>
      <c r="X480" s="21">
        <f>-[1]VLookups!$C$62</f>
        <v>-150</v>
      </c>
      <c r="Y480" s="20">
        <f>Y479*(1+VLookups!$C$57/12)</f>
        <v>-557.87636331405054</v>
      </c>
      <c r="Z480" s="20">
        <f>-E480*VLookups!$J$3</f>
        <v>-1309.3759892975363</v>
      </c>
      <c r="AA480" s="19">
        <v>0</v>
      </c>
      <c r="AB480" s="20">
        <f t="shared" si="28"/>
        <v>13282.061659387333</v>
      </c>
      <c r="AC480" s="20">
        <f t="shared" si="29"/>
        <v>2885491.6594436611</v>
      </c>
    </row>
    <row r="481" spans="2:29" x14ac:dyDescent="0.25">
      <c r="B481" s="9">
        <v>477</v>
      </c>
      <c r="C481" s="9">
        <f t="shared" si="30"/>
        <v>62</v>
      </c>
      <c r="D481" s="9">
        <f t="shared" si="31"/>
        <v>9</v>
      </c>
      <c r="E481" s="20">
        <f>E469*(1+VLookups!$C$8)</f>
        <v>32734.399732438407</v>
      </c>
      <c r="F481" s="20">
        <f>-E481*VLookups!$C$10*2</f>
        <v>-1964.0639839463045</v>
      </c>
      <c r="G481" s="19">
        <v>0</v>
      </c>
      <c r="H481" s="20">
        <f>(-VLookups!$C$13)*(E481+F481/2)</f>
        <v>-9239.93901247539</v>
      </c>
      <c r="I481" s="19">
        <v>0</v>
      </c>
      <c r="J481" s="19">
        <v>0</v>
      </c>
      <c r="K481" s="19">
        <v>0</v>
      </c>
      <c r="L481" s="19">
        <v>0</v>
      </c>
      <c r="M481" s="19">
        <v>0</v>
      </c>
      <c r="N481" s="20" t="s">
        <v>36</v>
      </c>
      <c r="O481" s="19">
        <v>0</v>
      </c>
      <c r="P481" s="20">
        <f>P480-VLookups!$C$42</f>
        <v>-454</v>
      </c>
      <c r="Q481" s="22">
        <v>237</v>
      </c>
      <c r="R481" s="19">
        <v>0</v>
      </c>
      <c r="S481" s="20">
        <f>VLookups!$C$50</f>
        <v>-3580.614715990946</v>
      </c>
      <c r="T481" s="19">
        <v>0</v>
      </c>
      <c r="U481" s="9">
        <v>333</v>
      </c>
      <c r="V481" s="21">
        <f>V480-VLookups!$C$54</f>
        <v>-2885</v>
      </c>
      <c r="W481" s="21">
        <f>-VLookups!$C$60</f>
        <v>-300</v>
      </c>
      <c r="X481" s="21">
        <f>-[1]VLookups!$C$62</f>
        <v>-150</v>
      </c>
      <c r="Y481" s="20">
        <f>Y480*(1+VLookups!$C$57/12)</f>
        <v>-559.50350270704985</v>
      </c>
      <c r="Z481" s="20">
        <f>-E481*VLookups!$J$3</f>
        <v>-1309.3759892975363</v>
      </c>
      <c r="AA481" s="19">
        <v>0</v>
      </c>
      <c r="AB481" s="20">
        <f t="shared" si="28"/>
        <v>13273.934519994333</v>
      </c>
      <c r="AC481" s="20">
        <f t="shared" si="29"/>
        <v>2903574.7467293954</v>
      </c>
    </row>
    <row r="482" spans="2:29" x14ac:dyDescent="0.25">
      <c r="B482" s="9">
        <v>478</v>
      </c>
      <c r="C482" s="9">
        <f t="shared" si="30"/>
        <v>62</v>
      </c>
      <c r="D482" s="9">
        <f t="shared" si="31"/>
        <v>10</v>
      </c>
      <c r="E482" s="20">
        <f>E470*(1+VLookups!$C$8)</f>
        <v>32734.399732438407</v>
      </c>
      <c r="F482" s="20">
        <f>-E482*VLookups!$C$10*2</f>
        <v>-1964.0639839463045</v>
      </c>
      <c r="G482" s="19">
        <v>0</v>
      </c>
      <c r="H482" s="20">
        <f>(-VLookups!$C$13)*(E482+F482/2)</f>
        <v>-9239.93901247539</v>
      </c>
      <c r="I482" s="19">
        <v>0</v>
      </c>
      <c r="J482" s="19">
        <v>0</v>
      </c>
      <c r="K482" s="19">
        <v>0</v>
      </c>
      <c r="L482" s="19">
        <v>0</v>
      </c>
      <c r="M482" s="19">
        <v>0</v>
      </c>
      <c r="N482" s="20" t="s">
        <v>36</v>
      </c>
      <c r="O482" s="19">
        <v>0</v>
      </c>
      <c r="P482" s="20">
        <f>P481-VLookups!$C$42</f>
        <v>-455.5</v>
      </c>
      <c r="Q482" s="22">
        <v>238</v>
      </c>
      <c r="R482" s="19">
        <v>0</v>
      </c>
      <c r="S482" s="20">
        <f>VLookups!$C$50</f>
        <v>-3580.614715990946</v>
      </c>
      <c r="T482" s="19">
        <v>0</v>
      </c>
      <c r="U482" s="9">
        <v>334</v>
      </c>
      <c r="V482" s="21">
        <f>V481-VLookups!$C$54</f>
        <v>-2890</v>
      </c>
      <c r="W482" s="21">
        <f>-VLookups!$C$60</f>
        <v>-300</v>
      </c>
      <c r="X482" s="21">
        <f>-[1]VLookups!$C$62</f>
        <v>-150</v>
      </c>
      <c r="Y482" s="20">
        <f>Y481*(1+VLookups!$C$57/12)</f>
        <v>-561.1353879232787</v>
      </c>
      <c r="Z482" s="20">
        <f>-E482*VLookups!$J$3</f>
        <v>-1309.3759892975363</v>
      </c>
      <c r="AA482" s="19">
        <v>0</v>
      </c>
      <c r="AB482" s="20">
        <f t="shared" si="28"/>
        <v>13265.802634778103</v>
      </c>
      <c r="AC482" s="20">
        <f t="shared" si="29"/>
        <v>2921679.8406087225</v>
      </c>
    </row>
    <row r="483" spans="2:29" x14ac:dyDescent="0.25">
      <c r="B483" s="9">
        <v>479</v>
      </c>
      <c r="C483" s="9">
        <f t="shared" si="30"/>
        <v>62</v>
      </c>
      <c r="D483" s="9">
        <f t="shared" si="31"/>
        <v>11</v>
      </c>
      <c r="E483" s="20">
        <f>E471*(1+VLookups!$C$8)</f>
        <v>32734.399732438407</v>
      </c>
      <c r="F483" s="20">
        <f>-E483*VLookups!$C$10*2</f>
        <v>-1964.0639839463045</v>
      </c>
      <c r="G483" s="19">
        <v>0</v>
      </c>
      <c r="H483" s="20">
        <f>(-VLookups!$C$13)*(E483+F483/2)</f>
        <v>-9239.93901247539</v>
      </c>
      <c r="I483" s="19">
        <v>0</v>
      </c>
      <c r="J483" s="19">
        <v>0</v>
      </c>
      <c r="K483" s="19">
        <v>0</v>
      </c>
      <c r="L483" s="19">
        <v>0</v>
      </c>
      <c r="M483" s="19">
        <v>0</v>
      </c>
      <c r="N483" s="20" t="s">
        <v>36</v>
      </c>
      <c r="O483" s="19">
        <v>0</v>
      </c>
      <c r="P483" s="20">
        <f>P482-VLookups!$C$42</f>
        <v>-457</v>
      </c>
      <c r="Q483" s="22">
        <v>239</v>
      </c>
      <c r="R483" s="19">
        <v>0</v>
      </c>
      <c r="S483" s="20">
        <f>VLookups!$C$50</f>
        <v>-3580.614715990946</v>
      </c>
      <c r="T483" s="19">
        <v>0</v>
      </c>
      <c r="U483" s="9">
        <v>335</v>
      </c>
      <c r="V483" s="21">
        <f>V482-VLookups!$C$54</f>
        <v>-2895</v>
      </c>
      <c r="W483" s="21">
        <f>-VLookups!$C$60</f>
        <v>-300</v>
      </c>
      <c r="X483" s="21">
        <f>-[1]VLookups!$C$62</f>
        <v>-150</v>
      </c>
      <c r="Y483" s="20">
        <f>Y482*(1+VLookups!$C$57/12)</f>
        <v>-562.77203280472156</v>
      </c>
      <c r="Z483" s="20">
        <f>-E483*VLookups!$J$3</f>
        <v>-1309.3759892975363</v>
      </c>
      <c r="AA483" s="19">
        <v>0</v>
      </c>
      <c r="AB483" s="20">
        <f t="shared" si="28"/>
        <v>13257.665989896661</v>
      </c>
      <c r="AC483" s="20">
        <f t="shared" si="29"/>
        <v>2939806.9729996338</v>
      </c>
    </row>
    <row r="484" spans="2:29" x14ac:dyDescent="0.25">
      <c r="B484" s="9">
        <v>480</v>
      </c>
      <c r="C484" s="9">
        <f t="shared" si="30"/>
        <v>63</v>
      </c>
      <c r="D484" s="9">
        <f t="shared" si="31"/>
        <v>0</v>
      </c>
      <c r="E484" s="20">
        <f>E472*(1+VLookups!$C$8)</f>
        <v>33880.103723073749</v>
      </c>
      <c r="F484" s="20">
        <f>-E484*VLookups!$C$10*2</f>
        <v>-2032.8062233844248</v>
      </c>
      <c r="G484" s="19">
        <v>0</v>
      </c>
      <c r="H484" s="20">
        <f>(-VLookups!$C$13)*(E484+F484/2)</f>
        <v>-9563.3368779120283</v>
      </c>
      <c r="I484" s="19">
        <v>0</v>
      </c>
      <c r="J484" s="19">
        <v>0</v>
      </c>
      <c r="K484" s="19">
        <v>0</v>
      </c>
      <c r="L484" s="19">
        <v>0</v>
      </c>
      <c r="M484" s="19">
        <v>0</v>
      </c>
      <c r="N484" s="20" t="s">
        <v>36</v>
      </c>
      <c r="O484" s="19">
        <v>0</v>
      </c>
      <c r="P484" s="20">
        <f>P483-VLookups!$C$42</f>
        <v>-458.5</v>
      </c>
      <c r="Q484" s="22">
        <v>240</v>
      </c>
      <c r="R484" s="19">
        <v>0</v>
      </c>
      <c r="S484" s="20">
        <f>VLookups!$C$50</f>
        <v>-3580.614715990946</v>
      </c>
      <c r="T484" s="19">
        <v>0</v>
      </c>
      <c r="U484" s="9">
        <v>336</v>
      </c>
      <c r="V484" s="21">
        <f>V483-VLookups!$C$54</f>
        <v>-2900</v>
      </c>
      <c r="W484" s="21">
        <f>-VLookups!$C$60</f>
        <v>-300</v>
      </c>
      <c r="X484" s="21">
        <f>-[1]VLookups!$C$62</f>
        <v>-150</v>
      </c>
      <c r="Y484" s="20">
        <f>Y483*(1+VLookups!$C$57/12)</f>
        <v>-564.41345123373537</v>
      </c>
      <c r="Z484" s="20">
        <f>-E484*VLookups!$J$3</f>
        <v>-1355.20414892295</v>
      </c>
      <c r="AA484" s="19">
        <v>0</v>
      </c>
      <c r="AB484" s="20">
        <f t="shared" si="28"/>
        <v>13991.631417321878</v>
      </c>
      <c r="AC484" s="20">
        <f t="shared" si="29"/>
        <v>2958698.2827052884</v>
      </c>
    </row>
    <row r="485" spans="2:29" x14ac:dyDescent="0.25">
      <c r="B485" s="9">
        <v>481</v>
      </c>
      <c r="C485" s="9">
        <f t="shared" si="30"/>
        <v>63</v>
      </c>
      <c r="D485" s="9">
        <f t="shared" si="31"/>
        <v>1</v>
      </c>
      <c r="E485" s="20">
        <f>E473*(1+VLookups!$C$8)</f>
        <v>33880.103723073749</v>
      </c>
      <c r="F485" s="20">
        <f>-E485*VLookups!$C$10*2</f>
        <v>-2032.8062233844248</v>
      </c>
      <c r="G485" s="19">
        <v>0</v>
      </c>
      <c r="H485" s="20">
        <f>(-VLookups!$C$13)*(E485+F485/2)</f>
        <v>-9563.3368779120283</v>
      </c>
      <c r="I485" s="19">
        <v>0</v>
      </c>
      <c r="J485" s="19">
        <v>0</v>
      </c>
      <c r="K485" s="19">
        <v>0</v>
      </c>
      <c r="L485" s="19">
        <v>0</v>
      </c>
      <c r="M485" s="19">
        <v>0</v>
      </c>
      <c r="N485" s="20" t="s">
        <v>36</v>
      </c>
      <c r="O485" s="19">
        <v>0</v>
      </c>
      <c r="P485" s="20">
        <f>P484-VLookups!$C$42</f>
        <v>-460</v>
      </c>
      <c r="Q485" s="22">
        <v>241</v>
      </c>
      <c r="R485" s="19">
        <v>0</v>
      </c>
      <c r="S485" s="20">
        <f>VLookups!$C$50</f>
        <v>-3580.614715990946</v>
      </c>
      <c r="T485" s="19">
        <v>0</v>
      </c>
      <c r="U485" s="9">
        <v>337</v>
      </c>
      <c r="V485" s="21">
        <f>V484-VLookups!$C$54</f>
        <v>-2905</v>
      </c>
      <c r="W485" s="21">
        <f>-VLookups!$C$60</f>
        <v>-300</v>
      </c>
      <c r="X485" s="21">
        <f>-[1]VLookups!$C$62</f>
        <v>-150</v>
      </c>
      <c r="Y485" s="20">
        <f>Y484*(1+VLookups!$C$57/12)</f>
        <v>-566.05965713316709</v>
      </c>
      <c r="Z485" s="20">
        <f>-E485*VLookups!$J$3</f>
        <v>-1355.20414892295</v>
      </c>
      <c r="AA485" s="19">
        <v>0</v>
      </c>
      <c r="AB485" s="20">
        <f t="shared" si="28"/>
        <v>13983.485211422447</v>
      </c>
      <c r="AC485" s="20">
        <f t="shared" si="29"/>
        <v>2977612.9317212198</v>
      </c>
    </row>
    <row r="486" spans="2:29" x14ac:dyDescent="0.25">
      <c r="B486" s="9">
        <v>482</v>
      </c>
      <c r="C486" s="9">
        <f t="shared" si="30"/>
        <v>63</v>
      </c>
      <c r="D486" s="9">
        <f t="shared" si="31"/>
        <v>2</v>
      </c>
      <c r="E486" s="20">
        <f>E474*(1+VLookups!$C$8)</f>
        <v>33880.103723073749</v>
      </c>
      <c r="F486" s="20">
        <f>-E486*VLookups!$C$10*2</f>
        <v>-2032.8062233844248</v>
      </c>
      <c r="G486" s="19">
        <v>0</v>
      </c>
      <c r="H486" s="20">
        <f>(-VLookups!$C$13)*(E486+F486/2)</f>
        <v>-9563.3368779120283</v>
      </c>
      <c r="I486" s="19">
        <v>0</v>
      </c>
      <c r="J486" s="19">
        <v>0</v>
      </c>
      <c r="K486" s="19">
        <v>0</v>
      </c>
      <c r="L486" s="19">
        <v>0</v>
      </c>
      <c r="M486" s="19">
        <v>0</v>
      </c>
      <c r="N486" s="20" t="s">
        <v>36</v>
      </c>
      <c r="O486" s="19">
        <v>0</v>
      </c>
      <c r="P486" s="20">
        <f>P485-VLookups!$C$42</f>
        <v>-461.5</v>
      </c>
      <c r="Q486" s="22">
        <v>242</v>
      </c>
      <c r="R486" s="19">
        <v>0</v>
      </c>
      <c r="S486" s="20">
        <f>VLookups!$C$50</f>
        <v>-3580.614715990946</v>
      </c>
      <c r="T486" s="19">
        <v>0</v>
      </c>
      <c r="U486" s="9">
        <v>338</v>
      </c>
      <c r="V486" s="21">
        <f>V485-VLookups!$C$54</f>
        <v>-2910</v>
      </c>
      <c r="W486" s="21">
        <f>-VLookups!$C$60</f>
        <v>-300</v>
      </c>
      <c r="X486" s="21">
        <f>-[1]VLookups!$C$62</f>
        <v>-150</v>
      </c>
      <c r="Y486" s="20">
        <f>Y485*(1+VLookups!$C$57/12)</f>
        <v>-567.71066446647217</v>
      </c>
      <c r="Z486" s="20">
        <f>-E486*VLookups!$J$3</f>
        <v>-1355.20414892295</v>
      </c>
      <c r="AA486" s="19">
        <v>0</v>
      </c>
      <c r="AB486" s="20">
        <f t="shared" si="28"/>
        <v>13975.33420408914</v>
      </c>
      <c r="AC486" s="20">
        <f t="shared" si="29"/>
        <v>2996550.9541448448</v>
      </c>
    </row>
    <row r="487" spans="2:29" x14ac:dyDescent="0.25">
      <c r="B487" s="9">
        <v>483</v>
      </c>
      <c r="C487" s="9">
        <f t="shared" si="30"/>
        <v>63</v>
      </c>
      <c r="D487" s="9">
        <f t="shared" si="31"/>
        <v>3</v>
      </c>
      <c r="E487" s="20">
        <f>E475*(1+VLookups!$C$8)</f>
        <v>33880.103723073749</v>
      </c>
      <c r="F487" s="20">
        <f>-E487*VLookups!$C$10*2</f>
        <v>-2032.8062233844248</v>
      </c>
      <c r="G487" s="19">
        <v>0</v>
      </c>
      <c r="H487" s="20">
        <f>(-VLookups!$C$13)*(E487+F487/2)</f>
        <v>-9563.3368779120283</v>
      </c>
      <c r="I487" s="19">
        <v>0</v>
      </c>
      <c r="J487" s="19">
        <v>0</v>
      </c>
      <c r="K487" s="19">
        <v>0</v>
      </c>
      <c r="L487" s="19">
        <v>0</v>
      </c>
      <c r="M487" s="19">
        <v>0</v>
      </c>
      <c r="N487" s="20" t="s">
        <v>36</v>
      </c>
      <c r="O487" s="19">
        <v>0</v>
      </c>
      <c r="P487" s="20">
        <f>P486-VLookups!$C$42</f>
        <v>-463</v>
      </c>
      <c r="Q487" s="22">
        <v>243</v>
      </c>
      <c r="R487" s="19">
        <v>0</v>
      </c>
      <c r="S487" s="20">
        <f>VLookups!$C$50</f>
        <v>-3580.614715990946</v>
      </c>
      <c r="T487" s="19">
        <v>0</v>
      </c>
      <c r="U487" s="9">
        <v>339</v>
      </c>
      <c r="V487" s="21">
        <f>V486-VLookups!$C$54</f>
        <v>-2915</v>
      </c>
      <c r="W487" s="21">
        <f>-VLookups!$C$60</f>
        <v>-300</v>
      </c>
      <c r="X487" s="21">
        <f>-[1]VLookups!$C$62</f>
        <v>-150</v>
      </c>
      <c r="Y487" s="20">
        <f>Y486*(1+VLookups!$C$57/12)</f>
        <v>-569.36648723783276</v>
      </c>
      <c r="Z487" s="20">
        <f>-E487*VLookups!$J$3</f>
        <v>-1355.20414892295</v>
      </c>
      <c r="AA487" s="19">
        <v>0</v>
      </c>
      <c r="AB487" s="20">
        <f t="shared" si="28"/>
        <v>13967.178381317781</v>
      </c>
      <c r="AC487" s="20">
        <f t="shared" si="29"/>
        <v>3015512.3841164042</v>
      </c>
    </row>
    <row r="488" spans="2:29" x14ac:dyDescent="0.25">
      <c r="B488" s="9">
        <v>484</v>
      </c>
      <c r="C488" s="9">
        <f t="shared" si="30"/>
        <v>63</v>
      </c>
      <c r="D488" s="9">
        <f t="shared" si="31"/>
        <v>4</v>
      </c>
      <c r="E488" s="20">
        <f>E476*(1+VLookups!$C$8)</f>
        <v>33880.103723073749</v>
      </c>
      <c r="F488" s="20">
        <f>-E488*VLookups!$C$10*2</f>
        <v>-2032.8062233844248</v>
      </c>
      <c r="G488" s="19">
        <v>0</v>
      </c>
      <c r="H488" s="20">
        <f>(-VLookups!$C$13)*(E488+F488/2)</f>
        <v>-9563.3368779120283</v>
      </c>
      <c r="I488" s="19">
        <v>0</v>
      </c>
      <c r="J488" s="19">
        <v>0</v>
      </c>
      <c r="K488" s="19">
        <v>0</v>
      </c>
      <c r="L488" s="19">
        <v>0</v>
      </c>
      <c r="M488" s="19">
        <v>0</v>
      </c>
      <c r="N488" s="20" t="s">
        <v>36</v>
      </c>
      <c r="O488" s="19">
        <v>0</v>
      </c>
      <c r="P488" s="20">
        <f>P487-VLookups!$C$42</f>
        <v>-464.5</v>
      </c>
      <c r="Q488" s="22">
        <v>244</v>
      </c>
      <c r="R488" s="19">
        <v>0</v>
      </c>
      <c r="S488" s="20">
        <f>VLookups!$C$50</f>
        <v>-3580.614715990946</v>
      </c>
      <c r="T488" s="19">
        <v>0</v>
      </c>
      <c r="U488" s="9">
        <v>340</v>
      </c>
      <c r="V488" s="21">
        <f>V487-VLookups!$C$54</f>
        <v>-2920</v>
      </c>
      <c r="W488" s="21">
        <f>-VLookups!$C$60</f>
        <v>-300</v>
      </c>
      <c r="X488" s="21">
        <f>-[1]VLookups!$C$62</f>
        <v>-150</v>
      </c>
      <c r="Y488" s="20">
        <f>Y487*(1+VLookups!$C$57/12)</f>
        <v>-571.02713949227643</v>
      </c>
      <c r="Z488" s="20">
        <f>-E488*VLookups!$J$3</f>
        <v>-1355.20414892295</v>
      </c>
      <c r="AA488" s="19">
        <v>0</v>
      </c>
      <c r="AB488" s="20">
        <f t="shared" si="28"/>
        <v>13959.017729063336</v>
      </c>
      <c r="AC488" s="20">
        <f t="shared" si="29"/>
        <v>3034497.2558189952</v>
      </c>
    </row>
    <row r="489" spans="2:29" x14ac:dyDescent="0.25">
      <c r="B489" s="9">
        <v>485</v>
      </c>
      <c r="C489" s="9">
        <f t="shared" si="30"/>
        <v>63</v>
      </c>
      <c r="D489" s="9">
        <f t="shared" si="31"/>
        <v>5</v>
      </c>
      <c r="E489" s="20">
        <f>E477*(1+VLookups!$C$8)</f>
        <v>33880.103723073749</v>
      </c>
      <c r="F489" s="20">
        <f>-E489*VLookups!$C$10*2</f>
        <v>-2032.8062233844248</v>
      </c>
      <c r="G489" s="19">
        <v>0</v>
      </c>
      <c r="H489" s="20">
        <f>(-VLookups!$C$13)*(E489+F489/2)</f>
        <v>-9563.3368779120283</v>
      </c>
      <c r="I489" s="19">
        <v>0</v>
      </c>
      <c r="J489" s="19">
        <v>0</v>
      </c>
      <c r="K489" s="19">
        <v>0</v>
      </c>
      <c r="L489" s="19">
        <v>0</v>
      </c>
      <c r="M489" s="19">
        <v>0</v>
      </c>
      <c r="N489" s="20" t="s">
        <v>36</v>
      </c>
      <c r="O489" s="19">
        <v>0</v>
      </c>
      <c r="P489" s="20">
        <f>P488-VLookups!$C$42</f>
        <v>-466</v>
      </c>
      <c r="Q489" s="22">
        <v>245</v>
      </c>
      <c r="R489" s="19">
        <v>0</v>
      </c>
      <c r="S489" s="20">
        <f>VLookups!$C$50</f>
        <v>-3580.614715990946</v>
      </c>
      <c r="T489" s="19">
        <v>0</v>
      </c>
      <c r="U489" s="9">
        <v>341</v>
      </c>
      <c r="V489" s="21">
        <f>V488-VLookups!$C$54</f>
        <v>-2925</v>
      </c>
      <c r="W489" s="21">
        <f>-VLookups!$C$60</f>
        <v>-300</v>
      </c>
      <c r="X489" s="21">
        <f>-[1]VLookups!$C$62</f>
        <v>-150</v>
      </c>
      <c r="Y489" s="20">
        <f>Y488*(1+VLookups!$C$57/12)</f>
        <v>-572.69263531579554</v>
      </c>
      <c r="Z489" s="20">
        <f>-E489*VLookups!$J$3</f>
        <v>-1355.20414892295</v>
      </c>
      <c r="AA489" s="19">
        <v>0</v>
      </c>
      <c r="AB489" s="20">
        <f t="shared" si="28"/>
        <v>13950.852233239817</v>
      </c>
      <c r="AC489" s="20">
        <f t="shared" si="29"/>
        <v>3053505.6034786003</v>
      </c>
    </row>
    <row r="490" spans="2:29" x14ac:dyDescent="0.25">
      <c r="B490" s="9">
        <v>486</v>
      </c>
      <c r="C490" s="9">
        <f t="shared" si="30"/>
        <v>63</v>
      </c>
      <c r="D490" s="9">
        <f t="shared" si="31"/>
        <v>6</v>
      </c>
      <c r="E490" s="20">
        <f>E478*(1+VLookups!$C$8)</f>
        <v>33880.103723073749</v>
      </c>
      <c r="F490" s="20">
        <f>-E490*VLookups!$C$10*2</f>
        <v>-2032.8062233844248</v>
      </c>
      <c r="G490" s="19">
        <v>0</v>
      </c>
      <c r="H490" s="20">
        <f>(-VLookups!$C$13)*(E490+F490/2)</f>
        <v>-9563.3368779120283</v>
      </c>
      <c r="I490" s="19">
        <v>0</v>
      </c>
      <c r="J490" s="19">
        <v>0</v>
      </c>
      <c r="K490" s="19">
        <v>0</v>
      </c>
      <c r="L490" s="19">
        <v>0</v>
      </c>
      <c r="M490" s="19">
        <v>0</v>
      </c>
      <c r="N490" s="20" t="s">
        <v>36</v>
      </c>
      <c r="O490" s="19">
        <v>0</v>
      </c>
      <c r="P490" s="20">
        <f>P489-VLookups!$C$42</f>
        <v>-467.5</v>
      </c>
      <c r="Q490" s="22">
        <v>246</v>
      </c>
      <c r="R490" s="19">
        <v>0</v>
      </c>
      <c r="S490" s="20">
        <f>VLookups!$C$50</f>
        <v>-3580.614715990946</v>
      </c>
      <c r="T490" s="19">
        <v>0</v>
      </c>
      <c r="U490" s="9">
        <v>342</v>
      </c>
      <c r="V490" s="21">
        <f>V489-VLookups!$C$54</f>
        <v>-2930</v>
      </c>
      <c r="W490" s="21">
        <f>-VLookups!$C$60</f>
        <v>-300</v>
      </c>
      <c r="X490" s="21">
        <f>-[1]VLookups!$C$62</f>
        <v>-150</v>
      </c>
      <c r="Y490" s="20">
        <f>Y489*(1+VLookups!$C$57/12)</f>
        <v>-574.36298883546658</v>
      </c>
      <c r="Z490" s="20">
        <f>-E490*VLookups!$J$3</f>
        <v>-1355.20414892295</v>
      </c>
      <c r="AA490" s="19">
        <v>0</v>
      </c>
      <c r="AB490" s="20">
        <f t="shared" si="28"/>
        <v>13942.681879720147</v>
      </c>
      <c r="AC490" s="20">
        <f t="shared" si="29"/>
        <v>3072537.4613641184</v>
      </c>
    </row>
    <row r="491" spans="2:29" x14ac:dyDescent="0.25">
      <c r="B491" s="9">
        <v>487</v>
      </c>
      <c r="C491" s="9">
        <f t="shared" si="30"/>
        <v>63</v>
      </c>
      <c r="D491" s="9">
        <f t="shared" si="31"/>
        <v>7</v>
      </c>
      <c r="E491" s="20">
        <f>E479*(1+VLookups!$C$8)</f>
        <v>33880.103723073749</v>
      </c>
      <c r="F491" s="20">
        <f>-E491*VLookups!$C$10*2</f>
        <v>-2032.8062233844248</v>
      </c>
      <c r="G491" s="19">
        <v>0</v>
      </c>
      <c r="H491" s="20">
        <f>(-VLookups!$C$13)*(E491+F491/2)</f>
        <v>-9563.3368779120283</v>
      </c>
      <c r="I491" s="19">
        <v>0</v>
      </c>
      <c r="J491" s="19">
        <v>0</v>
      </c>
      <c r="K491" s="19">
        <v>0</v>
      </c>
      <c r="L491" s="19">
        <v>0</v>
      </c>
      <c r="M491" s="19">
        <v>0</v>
      </c>
      <c r="N491" s="20" t="s">
        <v>36</v>
      </c>
      <c r="O491" s="19">
        <v>0</v>
      </c>
      <c r="P491" s="20">
        <f>P490-VLookups!$C$42</f>
        <v>-469</v>
      </c>
      <c r="Q491" s="22">
        <v>247</v>
      </c>
      <c r="R491" s="19">
        <v>0</v>
      </c>
      <c r="S491" s="20">
        <f>VLookups!$C$50</f>
        <v>-3580.614715990946</v>
      </c>
      <c r="T491" s="19">
        <v>0</v>
      </c>
      <c r="U491" s="9">
        <v>343</v>
      </c>
      <c r="V491" s="21">
        <f>V490-VLookups!$C$54</f>
        <v>-2935</v>
      </c>
      <c r="W491" s="21">
        <f>-VLookups!$C$60</f>
        <v>-300</v>
      </c>
      <c r="X491" s="21">
        <f>-[1]VLookups!$C$62</f>
        <v>-150</v>
      </c>
      <c r="Y491" s="20">
        <f>Y490*(1+VLookups!$C$57/12)</f>
        <v>-576.03821421957002</v>
      </c>
      <c r="Z491" s="20">
        <f>-E491*VLookups!$J$3</f>
        <v>-1355.20414892295</v>
      </c>
      <c r="AA491" s="19">
        <v>0</v>
      </c>
      <c r="AB491" s="20">
        <f t="shared" si="28"/>
        <v>13934.506654336043</v>
      </c>
      <c r="AC491" s="20">
        <f t="shared" si="29"/>
        <v>3091592.8637873949</v>
      </c>
    </row>
    <row r="492" spans="2:29" x14ac:dyDescent="0.25">
      <c r="B492" s="9">
        <v>488</v>
      </c>
      <c r="C492" s="9">
        <f t="shared" si="30"/>
        <v>63</v>
      </c>
      <c r="D492" s="9">
        <f t="shared" si="31"/>
        <v>8</v>
      </c>
      <c r="E492" s="20">
        <f>E480*(1+VLookups!$C$8)</f>
        <v>33880.103723073749</v>
      </c>
      <c r="F492" s="20">
        <f>-E492*VLookups!$C$10*2</f>
        <v>-2032.8062233844248</v>
      </c>
      <c r="G492" s="19">
        <v>0</v>
      </c>
      <c r="H492" s="20">
        <f>(-VLookups!$C$13)*(E492+F492/2)</f>
        <v>-9563.3368779120283</v>
      </c>
      <c r="I492" s="19">
        <v>0</v>
      </c>
      <c r="J492" s="19">
        <v>0</v>
      </c>
      <c r="K492" s="19">
        <v>0</v>
      </c>
      <c r="L492" s="19">
        <v>0</v>
      </c>
      <c r="M492" s="19">
        <v>0</v>
      </c>
      <c r="N492" s="20" t="s">
        <v>36</v>
      </c>
      <c r="O492" s="19">
        <v>0</v>
      </c>
      <c r="P492" s="20">
        <f>P491-VLookups!$C$42</f>
        <v>-470.5</v>
      </c>
      <c r="Q492" s="22">
        <v>248</v>
      </c>
      <c r="R492" s="19">
        <v>0</v>
      </c>
      <c r="S492" s="20">
        <f>VLookups!$C$50</f>
        <v>-3580.614715990946</v>
      </c>
      <c r="T492" s="19">
        <v>0</v>
      </c>
      <c r="U492" s="9">
        <v>344</v>
      </c>
      <c r="V492" s="21">
        <f>V491-VLookups!$C$54</f>
        <v>-2940</v>
      </c>
      <c r="W492" s="21">
        <f>-VLookups!$C$60</f>
        <v>-300</v>
      </c>
      <c r="X492" s="21">
        <f>-[1]VLookups!$C$62</f>
        <v>-150</v>
      </c>
      <c r="Y492" s="20">
        <f>Y491*(1+VLookups!$C$57/12)</f>
        <v>-577.71832567771048</v>
      </c>
      <c r="Z492" s="20">
        <f>-E492*VLookups!$J$3</f>
        <v>-1355.20414892295</v>
      </c>
      <c r="AA492" s="19">
        <v>0</v>
      </c>
      <c r="AB492" s="20">
        <f t="shared" si="28"/>
        <v>13926.326542877903</v>
      </c>
      <c r="AC492" s="20">
        <f t="shared" si="29"/>
        <v>3110671.8451032522</v>
      </c>
    </row>
    <row r="493" spans="2:29" x14ac:dyDescent="0.25">
      <c r="B493" s="9">
        <v>489</v>
      </c>
      <c r="C493" s="9">
        <f t="shared" si="30"/>
        <v>63</v>
      </c>
      <c r="D493" s="9">
        <f t="shared" si="31"/>
        <v>9</v>
      </c>
      <c r="E493" s="20">
        <f>E481*(1+VLookups!$C$8)</f>
        <v>33880.103723073749</v>
      </c>
      <c r="F493" s="20">
        <f>-E493*VLookups!$C$10*2</f>
        <v>-2032.8062233844248</v>
      </c>
      <c r="G493" s="19">
        <v>0</v>
      </c>
      <c r="H493" s="20">
        <f>(-VLookups!$C$13)*(E493+F493/2)</f>
        <v>-9563.3368779120283</v>
      </c>
      <c r="I493" s="19">
        <v>0</v>
      </c>
      <c r="J493" s="19">
        <v>0</v>
      </c>
      <c r="K493" s="19">
        <v>0</v>
      </c>
      <c r="L493" s="19">
        <v>0</v>
      </c>
      <c r="M493" s="19">
        <v>0</v>
      </c>
      <c r="N493" s="20" t="s">
        <v>36</v>
      </c>
      <c r="O493" s="19">
        <v>0</v>
      </c>
      <c r="P493" s="20">
        <f>P492-VLookups!$C$42</f>
        <v>-472</v>
      </c>
      <c r="Q493" s="22">
        <v>249</v>
      </c>
      <c r="R493" s="19">
        <v>0</v>
      </c>
      <c r="S493" s="20">
        <f>VLookups!$C$50</f>
        <v>-3580.614715990946</v>
      </c>
      <c r="T493" s="19">
        <v>0</v>
      </c>
      <c r="U493" s="9">
        <v>345</v>
      </c>
      <c r="V493" s="21">
        <f>V492-VLookups!$C$54</f>
        <v>-2945</v>
      </c>
      <c r="W493" s="21">
        <f>-VLookups!$C$60</f>
        <v>-300</v>
      </c>
      <c r="X493" s="21">
        <f>-[1]VLookups!$C$62</f>
        <v>-150</v>
      </c>
      <c r="Y493" s="20">
        <f>Y492*(1+VLookups!$C$57/12)</f>
        <v>-579.40333746093711</v>
      </c>
      <c r="Z493" s="20">
        <f>-E493*VLookups!$J$3</f>
        <v>-1355.20414892295</v>
      </c>
      <c r="AA493" s="19">
        <v>0</v>
      </c>
      <c r="AB493" s="20">
        <f t="shared" si="28"/>
        <v>13918.141531094676</v>
      </c>
      <c r="AC493" s="20">
        <f t="shared" si="29"/>
        <v>3129774.439709519</v>
      </c>
    </row>
    <row r="494" spans="2:29" x14ac:dyDescent="0.25">
      <c r="B494" s="9">
        <v>490</v>
      </c>
      <c r="C494" s="9">
        <f t="shared" si="30"/>
        <v>63</v>
      </c>
      <c r="D494" s="9">
        <f t="shared" si="31"/>
        <v>10</v>
      </c>
      <c r="E494" s="20">
        <f>E482*(1+VLookups!$C$8)</f>
        <v>33880.103723073749</v>
      </c>
      <c r="F494" s="20">
        <f>-E494*VLookups!$C$10*2</f>
        <v>-2032.8062233844248</v>
      </c>
      <c r="G494" s="19">
        <v>0</v>
      </c>
      <c r="H494" s="20">
        <f>(-VLookups!$C$13)*(E494+F494/2)</f>
        <v>-9563.3368779120283</v>
      </c>
      <c r="I494" s="19">
        <v>0</v>
      </c>
      <c r="J494" s="19">
        <v>0</v>
      </c>
      <c r="K494" s="19">
        <v>0</v>
      </c>
      <c r="L494" s="19">
        <v>0</v>
      </c>
      <c r="M494" s="19">
        <v>0</v>
      </c>
      <c r="N494" s="20" t="s">
        <v>36</v>
      </c>
      <c r="O494" s="19">
        <v>0</v>
      </c>
      <c r="P494" s="20">
        <f>P493-VLookups!$C$42</f>
        <v>-473.5</v>
      </c>
      <c r="Q494" s="22">
        <v>250</v>
      </c>
      <c r="R494" s="19">
        <v>0</v>
      </c>
      <c r="S494" s="20">
        <f>VLookups!$C$50</f>
        <v>-3580.614715990946</v>
      </c>
      <c r="T494" s="19">
        <v>0</v>
      </c>
      <c r="U494" s="9">
        <v>346</v>
      </c>
      <c r="V494" s="21">
        <f>V493-VLookups!$C$54</f>
        <v>-2950</v>
      </c>
      <c r="W494" s="21">
        <f>-VLookups!$C$60</f>
        <v>-300</v>
      </c>
      <c r="X494" s="21">
        <f>-[1]VLookups!$C$62</f>
        <v>-150</v>
      </c>
      <c r="Y494" s="20">
        <f>Y493*(1+VLookups!$C$57/12)</f>
        <v>-581.0932638618649</v>
      </c>
      <c r="Z494" s="20">
        <f>-E494*VLookups!$J$3</f>
        <v>-1355.20414892295</v>
      </c>
      <c r="AA494" s="19">
        <v>0</v>
      </c>
      <c r="AB494" s="20">
        <f t="shared" si="28"/>
        <v>13909.951604693748</v>
      </c>
      <c r="AC494" s="20">
        <f t="shared" si="29"/>
        <v>3148900.6820470621</v>
      </c>
    </row>
    <row r="495" spans="2:29" x14ac:dyDescent="0.25">
      <c r="B495" s="9">
        <v>491</v>
      </c>
      <c r="C495" s="9">
        <f t="shared" si="30"/>
        <v>63</v>
      </c>
      <c r="D495" s="9">
        <f t="shared" si="31"/>
        <v>11</v>
      </c>
      <c r="E495" s="20">
        <f>E483*(1+VLookups!$C$8)</f>
        <v>33880.103723073749</v>
      </c>
      <c r="F495" s="20">
        <f>-E495*VLookups!$C$10*2</f>
        <v>-2032.8062233844248</v>
      </c>
      <c r="G495" s="19">
        <v>0</v>
      </c>
      <c r="H495" s="20">
        <f>(-VLookups!$C$13)*(E495+F495/2)</f>
        <v>-9563.3368779120283</v>
      </c>
      <c r="I495" s="19">
        <v>0</v>
      </c>
      <c r="J495" s="19">
        <v>0</v>
      </c>
      <c r="K495" s="19">
        <v>0</v>
      </c>
      <c r="L495" s="19">
        <v>0</v>
      </c>
      <c r="M495" s="19">
        <v>0</v>
      </c>
      <c r="N495" s="20" t="s">
        <v>36</v>
      </c>
      <c r="O495" s="19">
        <v>0</v>
      </c>
      <c r="P495" s="20">
        <f>P494-VLookups!$C$42</f>
        <v>-475</v>
      </c>
      <c r="Q495" s="22">
        <v>251</v>
      </c>
      <c r="R495" s="19">
        <v>0</v>
      </c>
      <c r="S495" s="20">
        <f>VLookups!$C$50</f>
        <v>-3580.614715990946</v>
      </c>
      <c r="T495" s="19">
        <v>0</v>
      </c>
      <c r="U495" s="9">
        <v>347</v>
      </c>
      <c r="V495" s="21">
        <f>V494-VLookups!$C$54</f>
        <v>-2955</v>
      </c>
      <c r="W495" s="21">
        <f>-VLookups!$C$60</f>
        <v>-300</v>
      </c>
      <c r="X495" s="21">
        <f>-[1]VLookups!$C$62</f>
        <v>-150</v>
      </c>
      <c r="Y495" s="20">
        <f>Y494*(1+VLookups!$C$57/12)</f>
        <v>-582.7881192147953</v>
      </c>
      <c r="Z495" s="20">
        <f>-E495*VLookups!$J$3</f>
        <v>-1355.20414892295</v>
      </c>
      <c r="AA495" s="19">
        <v>0</v>
      </c>
      <c r="AB495" s="20">
        <f t="shared" si="28"/>
        <v>13901.756749340817</v>
      </c>
      <c r="AC495" s="20">
        <f t="shared" si="29"/>
        <v>3168050.6065998147</v>
      </c>
    </row>
    <row r="496" spans="2:29" x14ac:dyDescent="0.25">
      <c r="B496" s="9">
        <v>492</v>
      </c>
      <c r="C496" s="9">
        <f t="shared" si="30"/>
        <v>64</v>
      </c>
      <c r="D496" s="9">
        <f t="shared" si="31"/>
        <v>0</v>
      </c>
      <c r="E496" s="20">
        <f>E484*(1+VLookups!$C$8)</f>
        <v>35065.907353381328</v>
      </c>
      <c r="F496" s="20">
        <f>-E496*VLookups!$C$10*2</f>
        <v>-2103.9544412028795</v>
      </c>
      <c r="G496" s="19">
        <v>0</v>
      </c>
      <c r="H496" s="20">
        <f>(-VLookups!$C$13)*(E496+F496/2)</f>
        <v>-9898.0536686389496</v>
      </c>
      <c r="I496" s="19">
        <v>0</v>
      </c>
      <c r="J496" s="19">
        <v>0</v>
      </c>
      <c r="K496" s="19">
        <v>0</v>
      </c>
      <c r="L496" s="19">
        <v>0</v>
      </c>
      <c r="M496" s="19">
        <v>0</v>
      </c>
      <c r="N496" s="20" t="s">
        <v>36</v>
      </c>
      <c r="O496" s="19">
        <v>0</v>
      </c>
      <c r="P496" s="20">
        <f>P495-VLookups!$C$42</f>
        <v>-476.5</v>
      </c>
      <c r="Q496" s="22">
        <v>252</v>
      </c>
      <c r="R496" s="19">
        <v>0</v>
      </c>
      <c r="S496" s="20">
        <f>VLookups!$C$50</f>
        <v>-3580.614715990946</v>
      </c>
      <c r="T496" s="19">
        <v>0</v>
      </c>
      <c r="U496" s="9">
        <v>348</v>
      </c>
      <c r="V496" s="21">
        <f>V495-VLookups!$C$54</f>
        <v>-2960</v>
      </c>
      <c r="W496" s="21">
        <f>-VLookups!$C$60</f>
        <v>-300</v>
      </c>
      <c r="X496" s="21">
        <f>-[1]VLookups!$C$62</f>
        <v>-150</v>
      </c>
      <c r="Y496" s="20">
        <f>Y495*(1+VLookups!$C$57/12)</f>
        <v>-584.48791789583845</v>
      </c>
      <c r="Z496" s="20">
        <f>-E496*VLookups!$J$3</f>
        <v>-1402.6362941352531</v>
      </c>
      <c r="AA496" s="19">
        <v>0</v>
      </c>
      <c r="AB496" s="20">
        <f t="shared" si="28"/>
        <v>14661.637536118904</v>
      </c>
      <c r="AC496" s="20">
        <f t="shared" si="29"/>
        <v>3187992.3284802665</v>
      </c>
    </row>
    <row r="497" spans="2:29" x14ac:dyDescent="0.25">
      <c r="B497" s="9">
        <v>493</v>
      </c>
      <c r="C497" s="9">
        <f t="shared" si="30"/>
        <v>64</v>
      </c>
      <c r="D497" s="9">
        <f t="shared" si="31"/>
        <v>1</v>
      </c>
      <c r="E497" s="20">
        <f>E485*(1+VLookups!$C$8)</f>
        <v>35065.907353381328</v>
      </c>
      <c r="F497" s="20">
        <f>-E497*VLookups!$C$10*2</f>
        <v>-2103.9544412028795</v>
      </c>
      <c r="G497" s="19">
        <v>0</v>
      </c>
      <c r="H497" s="20">
        <f>(-VLookups!$C$13)*(E497+F497/2)</f>
        <v>-9898.0536686389496</v>
      </c>
      <c r="I497" s="19">
        <v>0</v>
      </c>
      <c r="J497" s="19">
        <v>0</v>
      </c>
      <c r="K497" s="19">
        <v>0</v>
      </c>
      <c r="L497" s="19">
        <v>0</v>
      </c>
      <c r="M497" s="19">
        <v>0</v>
      </c>
      <c r="N497" s="20" t="s">
        <v>36</v>
      </c>
      <c r="O497" s="19">
        <v>0</v>
      </c>
      <c r="P497" s="20">
        <f>P496-VLookups!$C$42</f>
        <v>-478</v>
      </c>
      <c r="Q497" s="22">
        <v>253</v>
      </c>
      <c r="R497" s="19">
        <v>0</v>
      </c>
      <c r="S497" s="20">
        <f>VLookups!$C$50</f>
        <v>-3580.614715990946</v>
      </c>
      <c r="T497" s="19">
        <v>0</v>
      </c>
      <c r="U497" s="9">
        <v>349</v>
      </c>
      <c r="V497" s="21">
        <f>V496-VLookups!$C$54</f>
        <v>-2965</v>
      </c>
      <c r="W497" s="21">
        <f>-VLookups!$C$60</f>
        <v>-300</v>
      </c>
      <c r="X497" s="21">
        <f>-[1]VLookups!$C$62</f>
        <v>-150</v>
      </c>
      <c r="Y497" s="20">
        <f>Y496*(1+VLookups!$C$57/12)</f>
        <v>-586.19267432303468</v>
      </c>
      <c r="Z497" s="20">
        <f>-E497*VLookups!$J$3</f>
        <v>-1402.6362941352531</v>
      </c>
      <c r="AA497" s="19">
        <v>0</v>
      </c>
      <c r="AB497" s="20">
        <f t="shared" si="28"/>
        <v>14653.432779691708</v>
      </c>
      <c r="AC497" s="20">
        <f t="shared" si="29"/>
        <v>3207959.0818074252</v>
      </c>
    </row>
    <row r="498" spans="2:29" x14ac:dyDescent="0.25">
      <c r="B498" s="9">
        <v>494</v>
      </c>
      <c r="C498" s="9">
        <f t="shared" si="30"/>
        <v>64</v>
      </c>
      <c r="D498" s="9">
        <f t="shared" si="31"/>
        <v>2</v>
      </c>
      <c r="E498" s="20">
        <f>E486*(1+VLookups!$C$8)</f>
        <v>35065.907353381328</v>
      </c>
      <c r="F498" s="20">
        <f>-E498*VLookups!$C$10*2</f>
        <v>-2103.9544412028795</v>
      </c>
      <c r="G498" s="19">
        <v>0</v>
      </c>
      <c r="H498" s="20">
        <f>(-VLookups!$C$13)*(E498+F498/2)</f>
        <v>-9898.0536686389496</v>
      </c>
      <c r="I498" s="19">
        <v>0</v>
      </c>
      <c r="J498" s="19">
        <v>0</v>
      </c>
      <c r="K498" s="19">
        <v>0</v>
      </c>
      <c r="L498" s="19">
        <v>0</v>
      </c>
      <c r="M498" s="19">
        <v>0</v>
      </c>
      <c r="N498" s="20" t="s">
        <v>36</v>
      </c>
      <c r="O498" s="19">
        <v>0</v>
      </c>
      <c r="P498" s="20">
        <f>P497-VLookups!$C$42</f>
        <v>-479.5</v>
      </c>
      <c r="Q498" s="22">
        <v>254</v>
      </c>
      <c r="R498" s="19">
        <v>0</v>
      </c>
      <c r="S498" s="20">
        <f>VLookups!$C$50</f>
        <v>-3580.614715990946</v>
      </c>
      <c r="T498" s="19">
        <v>0</v>
      </c>
      <c r="U498" s="9">
        <v>350</v>
      </c>
      <c r="V498" s="21">
        <f>V497-VLookups!$C$54</f>
        <v>-2970</v>
      </c>
      <c r="W498" s="21">
        <f>-VLookups!$C$60</f>
        <v>-300</v>
      </c>
      <c r="X498" s="21">
        <f>-[1]VLookups!$C$62</f>
        <v>-150</v>
      </c>
      <c r="Y498" s="20">
        <f>Y497*(1+VLookups!$C$57/12)</f>
        <v>-587.90240295647686</v>
      </c>
      <c r="Z498" s="20">
        <f>-E498*VLookups!$J$3</f>
        <v>-1402.6362941352531</v>
      </c>
      <c r="AA498" s="19">
        <v>0</v>
      </c>
      <c r="AB498" s="20">
        <f t="shared" si="28"/>
        <v>14645.223051058265</v>
      </c>
      <c r="AC498" s="20">
        <f t="shared" si="29"/>
        <v>3227950.9033281626</v>
      </c>
    </row>
    <row r="499" spans="2:29" x14ac:dyDescent="0.25">
      <c r="B499" s="9">
        <v>495</v>
      </c>
      <c r="C499" s="9">
        <f t="shared" si="30"/>
        <v>64</v>
      </c>
      <c r="D499" s="9">
        <f t="shared" si="31"/>
        <v>3</v>
      </c>
      <c r="E499" s="20">
        <f>E487*(1+VLookups!$C$8)</f>
        <v>35065.907353381328</v>
      </c>
      <c r="F499" s="20">
        <f>-E499*VLookups!$C$10*2</f>
        <v>-2103.9544412028795</v>
      </c>
      <c r="G499" s="19">
        <v>0</v>
      </c>
      <c r="H499" s="20">
        <f>(-VLookups!$C$13)*(E499+F499/2)</f>
        <v>-9898.0536686389496</v>
      </c>
      <c r="I499" s="19">
        <v>0</v>
      </c>
      <c r="J499" s="19">
        <v>0</v>
      </c>
      <c r="K499" s="19">
        <v>0</v>
      </c>
      <c r="L499" s="19">
        <v>0</v>
      </c>
      <c r="M499" s="19">
        <v>0</v>
      </c>
      <c r="N499" s="20" t="s">
        <v>36</v>
      </c>
      <c r="O499" s="19">
        <v>0</v>
      </c>
      <c r="P499" s="20">
        <f>P498-VLookups!$C$42</f>
        <v>-481</v>
      </c>
      <c r="Q499" s="22">
        <v>255</v>
      </c>
      <c r="R499" s="19">
        <v>0</v>
      </c>
      <c r="S499" s="20">
        <f>VLookups!$C$50</f>
        <v>-3580.614715990946</v>
      </c>
      <c r="T499" s="19">
        <v>0</v>
      </c>
      <c r="U499" s="9">
        <v>351</v>
      </c>
      <c r="V499" s="21">
        <f>V498-VLookups!$C$54</f>
        <v>-2975</v>
      </c>
      <c r="W499" s="21">
        <f>-VLookups!$C$60</f>
        <v>-300</v>
      </c>
      <c r="X499" s="21">
        <f>-[1]VLookups!$C$62</f>
        <v>-150</v>
      </c>
      <c r="Y499" s="20">
        <f>Y498*(1+VLookups!$C$57/12)</f>
        <v>-589.6171182984333</v>
      </c>
      <c r="Z499" s="20">
        <f>-E499*VLookups!$J$3</f>
        <v>-1402.6362941352531</v>
      </c>
      <c r="AA499" s="19">
        <v>0</v>
      </c>
      <c r="AB499" s="20">
        <f t="shared" si="28"/>
        <v>14637.008335716309</v>
      </c>
      <c r="AC499" s="20">
        <f t="shared" si="29"/>
        <v>3247967.8298360924</v>
      </c>
    </row>
    <row r="500" spans="2:29" x14ac:dyDescent="0.25">
      <c r="B500" s="9">
        <v>496</v>
      </c>
      <c r="C500" s="9">
        <f t="shared" si="30"/>
        <v>64</v>
      </c>
      <c r="D500" s="9">
        <f t="shared" si="31"/>
        <v>4</v>
      </c>
      <c r="E500" s="20">
        <f>E488*(1+VLookups!$C$8)</f>
        <v>35065.907353381328</v>
      </c>
      <c r="F500" s="20">
        <f>-E500*VLookups!$C$10*2</f>
        <v>-2103.9544412028795</v>
      </c>
      <c r="G500" s="19">
        <v>0</v>
      </c>
      <c r="H500" s="20">
        <f>(-VLookups!$C$13)*(E500+F500/2)</f>
        <v>-9898.0536686389496</v>
      </c>
      <c r="I500" s="19">
        <v>0</v>
      </c>
      <c r="J500" s="19">
        <v>0</v>
      </c>
      <c r="K500" s="19">
        <v>0</v>
      </c>
      <c r="L500" s="19">
        <v>0</v>
      </c>
      <c r="M500" s="19">
        <v>0</v>
      </c>
      <c r="N500" s="20" t="s">
        <v>36</v>
      </c>
      <c r="O500" s="19">
        <v>0</v>
      </c>
      <c r="P500" s="20">
        <f>P499-VLookups!$C$42</f>
        <v>-482.5</v>
      </c>
      <c r="Q500" s="22">
        <v>256</v>
      </c>
      <c r="R500" s="19">
        <v>0</v>
      </c>
      <c r="S500" s="20">
        <f>VLookups!$C$50</f>
        <v>-3580.614715990946</v>
      </c>
      <c r="T500" s="19">
        <v>0</v>
      </c>
      <c r="U500" s="9">
        <v>352</v>
      </c>
      <c r="V500" s="21">
        <f>V499-VLookups!$C$54</f>
        <v>-2980</v>
      </c>
      <c r="W500" s="21">
        <f>-VLookups!$C$60</f>
        <v>-300</v>
      </c>
      <c r="X500" s="21">
        <f>-[1]VLookups!$C$62</f>
        <v>-150</v>
      </c>
      <c r="Y500" s="20">
        <f>Y499*(1+VLookups!$C$57/12)</f>
        <v>-591.33683489347038</v>
      </c>
      <c r="Z500" s="20">
        <f>-E500*VLookups!$J$3</f>
        <v>-1402.6362941352531</v>
      </c>
      <c r="AA500" s="19">
        <v>0</v>
      </c>
      <c r="AB500" s="20">
        <f t="shared" si="28"/>
        <v>14628.788619121271</v>
      </c>
      <c r="AC500" s="20">
        <f t="shared" si="29"/>
        <v>3268009.8981716069</v>
      </c>
    </row>
    <row r="501" spans="2:29" x14ac:dyDescent="0.25">
      <c r="B501" s="9">
        <v>497</v>
      </c>
      <c r="C501" s="9">
        <f t="shared" si="30"/>
        <v>64</v>
      </c>
      <c r="D501" s="9">
        <f t="shared" si="31"/>
        <v>5</v>
      </c>
      <c r="E501" s="20">
        <f>E489*(1+VLookups!$C$8)</f>
        <v>35065.907353381328</v>
      </c>
      <c r="F501" s="20">
        <f>-E501*VLookups!$C$10*2</f>
        <v>-2103.9544412028795</v>
      </c>
      <c r="G501" s="19">
        <v>0</v>
      </c>
      <c r="H501" s="20">
        <f>(-VLookups!$C$13)*(E501+F501/2)</f>
        <v>-9898.0536686389496</v>
      </c>
      <c r="I501" s="19">
        <v>0</v>
      </c>
      <c r="J501" s="19">
        <v>0</v>
      </c>
      <c r="K501" s="19">
        <v>0</v>
      </c>
      <c r="L501" s="19">
        <v>0</v>
      </c>
      <c r="M501" s="19">
        <v>0</v>
      </c>
      <c r="N501" s="20" t="s">
        <v>36</v>
      </c>
      <c r="O501" s="19">
        <v>0</v>
      </c>
      <c r="P501" s="20">
        <f>P500-VLookups!$C$42</f>
        <v>-484</v>
      </c>
      <c r="Q501" s="22">
        <v>257</v>
      </c>
      <c r="R501" s="19">
        <v>0</v>
      </c>
      <c r="S501" s="20">
        <f>VLookups!$C$50</f>
        <v>-3580.614715990946</v>
      </c>
      <c r="T501" s="19">
        <v>0</v>
      </c>
      <c r="U501" s="9">
        <v>353</v>
      </c>
      <c r="V501" s="21">
        <f>V500-VLookups!$C$54</f>
        <v>-2985</v>
      </c>
      <c r="W501" s="21">
        <f>-VLookups!$C$60</f>
        <v>-300</v>
      </c>
      <c r="X501" s="21">
        <f>-[1]VLookups!$C$62</f>
        <v>-150</v>
      </c>
      <c r="Y501" s="20">
        <f>Y500*(1+VLookups!$C$57/12)</f>
        <v>-593.0615673285763</v>
      </c>
      <c r="Z501" s="20">
        <f>-E501*VLookups!$J$3</f>
        <v>-1402.6362941352531</v>
      </c>
      <c r="AA501" s="19">
        <v>0</v>
      </c>
      <c r="AB501" s="20">
        <f t="shared" si="28"/>
        <v>14620.563886686166</v>
      </c>
      <c r="AC501" s="20">
        <f t="shared" si="29"/>
        <v>3288077.1452219128</v>
      </c>
    </row>
    <row r="502" spans="2:29" x14ac:dyDescent="0.25">
      <c r="B502" s="9">
        <v>498</v>
      </c>
      <c r="C502" s="9">
        <f t="shared" si="30"/>
        <v>64</v>
      </c>
      <c r="D502" s="9">
        <f t="shared" si="31"/>
        <v>6</v>
      </c>
      <c r="E502" s="20">
        <f>E490*(1+VLookups!$C$8)</f>
        <v>35065.907353381328</v>
      </c>
      <c r="F502" s="20">
        <f>-E502*VLookups!$C$10*2</f>
        <v>-2103.9544412028795</v>
      </c>
      <c r="G502" s="19">
        <v>0</v>
      </c>
      <c r="H502" s="20">
        <f>(-VLookups!$C$13)*(E502+F502/2)</f>
        <v>-9898.0536686389496</v>
      </c>
      <c r="I502" s="19">
        <v>0</v>
      </c>
      <c r="J502" s="19">
        <v>0</v>
      </c>
      <c r="K502" s="19">
        <v>0</v>
      </c>
      <c r="L502" s="19">
        <v>0</v>
      </c>
      <c r="M502" s="19">
        <v>0</v>
      </c>
      <c r="N502" s="20" t="s">
        <v>36</v>
      </c>
      <c r="O502" s="19">
        <v>0</v>
      </c>
      <c r="P502" s="20">
        <f>P501-VLookups!$C$42</f>
        <v>-485.5</v>
      </c>
      <c r="Q502" s="22">
        <v>258</v>
      </c>
      <c r="R502" s="19">
        <v>0</v>
      </c>
      <c r="S502" s="20">
        <f>VLookups!$C$50</f>
        <v>-3580.614715990946</v>
      </c>
      <c r="T502" s="19">
        <v>0</v>
      </c>
      <c r="U502" s="9">
        <v>354</v>
      </c>
      <c r="V502" s="21">
        <f>V501-VLookups!$C$54</f>
        <v>-2990</v>
      </c>
      <c r="W502" s="21">
        <f>-VLookups!$C$60</f>
        <v>-300</v>
      </c>
      <c r="X502" s="21">
        <f>-[1]VLookups!$C$62</f>
        <v>-150</v>
      </c>
      <c r="Y502" s="20">
        <f>Y501*(1+VLookups!$C$57/12)</f>
        <v>-594.79133023328461</v>
      </c>
      <c r="Z502" s="20">
        <f>-E502*VLookups!$J$3</f>
        <v>-1402.6362941352531</v>
      </c>
      <c r="AA502" s="19">
        <v>0</v>
      </c>
      <c r="AB502" s="20">
        <f t="shared" si="28"/>
        <v>14612.334123781457</v>
      </c>
      <c r="AC502" s="20">
        <f t="shared" si="29"/>
        <v>3308169.6079210644</v>
      </c>
    </row>
    <row r="503" spans="2:29" x14ac:dyDescent="0.25">
      <c r="B503" s="9">
        <v>499</v>
      </c>
      <c r="C503" s="9">
        <f t="shared" si="30"/>
        <v>64</v>
      </c>
      <c r="D503" s="9">
        <f t="shared" si="31"/>
        <v>7</v>
      </c>
      <c r="E503" s="20">
        <f>E491*(1+VLookups!$C$8)</f>
        <v>35065.907353381328</v>
      </c>
      <c r="F503" s="20">
        <f>-E503*VLookups!$C$10*2</f>
        <v>-2103.9544412028795</v>
      </c>
      <c r="G503" s="19">
        <v>0</v>
      </c>
      <c r="H503" s="20">
        <f>(-VLookups!$C$13)*(E503+F503/2)</f>
        <v>-9898.0536686389496</v>
      </c>
      <c r="I503" s="19">
        <v>0</v>
      </c>
      <c r="J503" s="19">
        <v>0</v>
      </c>
      <c r="K503" s="19">
        <v>0</v>
      </c>
      <c r="L503" s="19">
        <v>0</v>
      </c>
      <c r="M503" s="19">
        <v>0</v>
      </c>
      <c r="N503" s="20" t="s">
        <v>36</v>
      </c>
      <c r="O503" s="19">
        <v>0</v>
      </c>
      <c r="P503" s="20">
        <f>P502-VLookups!$C$42</f>
        <v>-487</v>
      </c>
      <c r="Q503" s="22">
        <v>259</v>
      </c>
      <c r="R503" s="19">
        <v>0</v>
      </c>
      <c r="S503" s="20">
        <f>VLookups!$C$50</f>
        <v>-3580.614715990946</v>
      </c>
      <c r="T503" s="19">
        <v>0</v>
      </c>
      <c r="U503" s="9">
        <v>355</v>
      </c>
      <c r="V503" s="21">
        <f>V502-VLookups!$C$54</f>
        <v>-2995</v>
      </c>
      <c r="W503" s="21">
        <f>-VLookups!$C$60</f>
        <v>-300</v>
      </c>
      <c r="X503" s="21">
        <f>-[1]VLookups!$C$62</f>
        <v>-150</v>
      </c>
      <c r="Y503" s="20">
        <f>Y502*(1+VLookups!$C$57/12)</f>
        <v>-596.52613827979837</v>
      </c>
      <c r="Z503" s="20">
        <f>-E503*VLookups!$J$3</f>
        <v>-1402.6362941352531</v>
      </c>
      <c r="AA503" s="19">
        <v>0</v>
      </c>
      <c r="AB503" s="20">
        <f t="shared" si="28"/>
        <v>14604.099315734944</v>
      </c>
      <c r="AC503" s="20">
        <f t="shared" si="29"/>
        <v>3328287.3232500013</v>
      </c>
    </row>
    <row r="504" spans="2:29" x14ac:dyDescent="0.25">
      <c r="B504" s="9">
        <v>500</v>
      </c>
      <c r="C504" s="9">
        <f t="shared" si="30"/>
        <v>64</v>
      </c>
      <c r="D504" s="9">
        <f t="shared" si="31"/>
        <v>8</v>
      </c>
      <c r="E504" s="20">
        <f>E492*(1+VLookups!$C$8)</f>
        <v>35065.907353381328</v>
      </c>
      <c r="F504" s="20">
        <f>-E504*VLookups!$C$10*2</f>
        <v>-2103.9544412028795</v>
      </c>
      <c r="G504" s="19">
        <v>0</v>
      </c>
      <c r="H504" s="20">
        <f>(-VLookups!$C$13)*(E504+F504/2)</f>
        <v>-9898.0536686389496</v>
      </c>
      <c r="I504" s="19">
        <v>0</v>
      </c>
      <c r="J504" s="19">
        <v>0</v>
      </c>
      <c r="K504" s="19">
        <v>0</v>
      </c>
      <c r="L504" s="19">
        <v>0</v>
      </c>
      <c r="M504" s="19">
        <v>0</v>
      </c>
      <c r="N504" s="20" t="s">
        <v>36</v>
      </c>
      <c r="O504" s="19">
        <v>0</v>
      </c>
      <c r="P504" s="20">
        <f>P503-VLookups!$C$42</f>
        <v>-488.5</v>
      </c>
      <c r="Q504" s="22">
        <v>260</v>
      </c>
      <c r="R504" s="19">
        <v>0</v>
      </c>
      <c r="S504" s="20">
        <f>VLookups!$C$50</f>
        <v>-3580.614715990946</v>
      </c>
      <c r="T504" s="19">
        <v>0</v>
      </c>
      <c r="U504" s="9">
        <v>356</v>
      </c>
      <c r="V504" s="21">
        <f>V503-VLookups!$C$54</f>
        <v>-3000</v>
      </c>
      <c r="W504" s="21">
        <f>-VLookups!$C$60</f>
        <v>-300</v>
      </c>
      <c r="X504" s="21">
        <f>-[1]VLookups!$C$62</f>
        <v>-150</v>
      </c>
      <c r="Y504" s="20">
        <f>Y503*(1+VLookups!$C$57/12)</f>
        <v>-598.26600618311443</v>
      </c>
      <c r="Z504" s="20">
        <f>-E504*VLookups!$J$3</f>
        <v>-1402.6362941352531</v>
      </c>
      <c r="AA504" s="19">
        <v>0</v>
      </c>
      <c r="AB504" s="20">
        <f t="shared" si="28"/>
        <v>14595.859447831628</v>
      </c>
      <c r="AC504" s="20">
        <f t="shared" si="29"/>
        <v>3348430.3282365832</v>
      </c>
    </row>
    <row r="505" spans="2:29" x14ac:dyDescent="0.25">
      <c r="B505" s="9">
        <v>501</v>
      </c>
      <c r="C505" s="9">
        <f t="shared" si="30"/>
        <v>64</v>
      </c>
      <c r="D505" s="9">
        <f t="shared" si="31"/>
        <v>9</v>
      </c>
      <c r="E505" s="20">
        <f>E493*(1+VLookups!$C$8)</f>
        <v>35065.907353381328</v>
      </c>
      <c r="F505" s="20">
        <f>-E505*VLookups!$C$10*2</f>
        <v>-2103.9544412028795</v>
      </c>
      <c r="G505" s="19">
        <v>0</v>
      </c>
      <c r="H505" s="20">
        <f>(-VLookups!$C$13)*(E505+F505/2)</f>
        <v>-9898.0536686389496</v>
      </c>
      <c r="I505" s="19">
        <v>0</v>
      </c>
      <c r="J505" s="19">
        <v>0</v>
      </c>
      <c r="K505" s="19">
        <v>0</v>
      </c>
      <c r="L505" s="19">
        <v>0</v>
      </c>
      <c r="M505" s="19">
        <v>0</v>
      </c>
      <c r="N505" s="20" t="s">
        <v>36</v>
      </c>
      <c r="O505" s="19">
        <v>0</v>
      </c>
      <c r="P505" s="20">
        <f>P504-VLookups!$C$42</f>
        <v>-490</v>
      </c>
      <c r="Q505" s="22">
        <v>261</v>
      </c>
      <c r="R505" s="19">
        <v>0</v>
      </c>
      <c r="S505" s="20">
        <f>VLookups!$C$50</f>
        <v>-3580.614715990946</v>
      </c>
      <c r="T505" s="19">
        <v>0</v>
      </c>
      <c r="U505" s="9">
        <v>357</v>
      </c>
      <c r="V505" s="21">
        <f>V504-VLookups!$C$54</f>
        <v>-3005</v>
      </c>
      <c r="W505" s="21">
        <f>-VLookups!$C$60</f>
        <v>-300</v>
      </c>
      <c r="X505" s="21">
        <f>-[1]VLookups!$C$62</f>
        <v>-150</v>
      </c>
      <c r="Y505" s="20">
        <f>Y504*(1+VLookups!$C$57/12)</f>
        <v>-600.01094870114855</v>
      </c>
      <c r="Z505" s="20">
        <f>-E505*VLookups!$J$3</f>
        <v>-1402.6362941352531</v>
      </c>
      <c r="AA505" s="19">
        <v>0</v>
      </c>
      <c r="AB505" s="20">
        <f t="shared" si="28"/>
        <v>14587.614505313593</v>
      </c>
      <c r="AC505" s="20">
        <f t="shared" si="29"/>
        <v>3368598.659955625</v>
      </c>
    </row>
    <row r="506" spans="2:29" x14ac:dyDescent="0.25">
      <c r="B506" s="9">
        <v>502</v>
      </c>
      <c r="C506" s="9">
        <f t="shared" si="30"/>
        <v>64</v>
      </c>
      <c r="D506" s="9">
        <f t="shared" si="31"/>
        <v>10</v>
      </c>
      <c r="E506" s="20">
        <f>E494*(1+VLookups!$C$8)</f>
        <v>35065.907353381328</v>
      </c>
      <c r="F506" s="20">
        <f>-E506*VLookups!$C$10*2</f>
        <v>-2103.9544412028795</v>
      </c>
      <c r="G506" s="19">
        <v>0</v>
      </c>
      <c r="H506" s="20">
        <f>(-VLookups!$C$13)*(E506+F506/2)</f>
        <v>-9898.0536686389496</v>
      </c>
      <c r="I506" s="19">
        <v>0</v>
      </c>
      <c r="J506" s="19">
        <v>0</v>
      </c>
      <c r="K506" s="19">
        <v>0</v>
      </c>
      <c r="L506" s="19">
        <v>0</v>
      </c>
      <c r="M506" s="19">
        <v>0</v>
      </c>
      <c r="N506" s="20" t="s">
        <v>36</v>
      </c>
      <c r="O506" s="19">
        <v>0</v>
      </c>
      <c r="P506" s="20">
        <f>P505-VLookups!$C$42</f>
        <v>-491.5</v>
      </c>
      <c r="Q506" s="22">
        <v>262</v>
      </c>
      <c r="R506" s="19">
        <v>0</v>
      </c>
      <c r="S506" s="20">
        <f>VLookups!$C$50</f>
        <v>-3580.614715990946</v>
      </c>
      <c r="T506" s="19">
        <v>0</v>
      </c>
      <c r="U506" s="9">
        <v>358</v>
      </c>
      <c r="V506" s="21">
        <f>V505-VLookups!$C$54</f>
        <v>-3010</v>
      </c>
      <c r="W506" s="21">
        <f>-VLookups!$C$60</f>
        <v>-300</v>
      </c>
      <c r="X506" s="21">
        <f>-[1]VLookups!$C$62</f>
        <v>-150</v>
      </c>
      <c r="Y506" s="20">
        <f>Y505*(1+VLookups!$C$57/12)</f>
        <v>-601.76098063486029</v>
      </c>
      <c r="Z506" s="20">
        <f>-E506*VLookups!$J$3</f>
        <v>-1402.6362941352531</v>
      </c>
      <c r="AA506" s="19">
        <v>0</v>
      </c>
      <c r="AB506" s="20">
        <f t="shared" si="28"/>
        <v>14579.364473379881</v>
      </c>
      <c r="AC506" s="20">
        <f t="shared" si="29"/>
        <v>3388792.3555289307</v>
      </c>
    </row>
    <row r="507" spans="2:29" x14ac:dyDescent="0.25">
      <c r="B507" s="9">
        <v>503</v>
      </c>
      <c r="C507" s="9">
        <f t="shared" si="30"/>
        <v>64</v>
      </c>
      <c r="D507" s="9">
        <f t="shared" si="31"/>
        <v>11</v>
      </c>
      <c r="E507" s="20">
        <f>E495*(1+VLookups!$C$8)</f>
        <v>35065.907353381328</v>
      </c>
      <c r="F507" s="20">
        <f>-E507*VLookups!$C$10*2</f>
        <v>-2103.9544412028795</v>
      </c>
      <c r="G507" s="19">
        <v>0</v>
      </c>
      <c r="H507" s="20">
        <f>(-VLookups!$C$13)*(E507+F507/2)</f>
        <v>-9898.0536686389496</v>
      </c>
      <c r="I507" s="19">
        <v>0</v>
      </c>
      <c r="J507" s="19">
        <v>0</v>
      </c>
      <c r="K507" s="19">
        <v>0</v>
      </c>
      <c r="L507" s="19">
        <v>0</v>
      </c>
      <c r="M507" s="19">
        <v>0</v>
      </c>
      <c r="N507" s="20" t="s">
        <v>36</v>
      </c>
      <c r="O507" s="19">
        <v>0</v>
      </c>
      <c r="P507" s="20">
        <f>P506-VLookups!$C$42</f>
        <v>-493</v>
      </c>
      <c r="Q507" s="22">
        <v>263</v>
      </c>
      <c r="R507" s="19">
        <v>0</v>
      </c>
      <c r="S507" s="20">
        <f>VLookups!$C$50</f>
        <v>-3580.614715990946</v>
      </c>
      <c r="T507" s="19">
        <v>0</v>
      </c>
      <c r="U507" s="9">
        <v>359</v>
      </c>
      <c r="V507" s="21">
        <f>V506-VLookups!$C$54</f>
        <v>-3015</v>
      </c>
      <c r="W507" s="21">
        <f>-VLookups!$C$60</f>
        <v>-300</v>
      </c>
      <c r="X507" s="21">
        <f>-[1]VLookups!$C$62</f>
        <v>-150</v>
      </c>
      <c r="Y507" s="20">
        <f>Y506*(1+VLookups!$C$57/12)</f>
        <v>-603.51611682837859</v>
      </c>
      <c r="Z507" s="20">
        <f>-E507*VLookups!$J$3</f>
        <v>-1402.6362941352531</v>
      </c>
      <c r="AA507" s="19">
        <v>0</v>
      </c>
      <c r="AB507" s="20">
        <f t="shared" si="28"/>
        <v>14571.109337186363</v>
      </c>
      <c r="AC507" s="20">
        <f t="shared" si="29"/>
        <v>3409011.4521253323</v>
      </c>
    </row>
    <row r="508" spans="2:29" x14ac:dyDescent="0.25">
      <c r="B508" s="9">
        <v>504</v>
      </c>
      <c r="C508" s="9">
        <f t="shared" si="30"/>
        <v>65</v>
      </c>
      <c r="D508" s="9">
        <f>D496</f>
        <v>0</v>
      </c>
      <c r="E508" s="20">
        <f>E496*(1+VLookups!$C$8)</f>
        <v>36293.214110749672</v>
      </c>
      <c r="F508" s="20">
        <f>-E508*VLookups!$C$10*2</f>
        <v>-2177.5928466449805</v>
      </c>
      <c r="G508" s="20">
        <f>-FV(VLookups!$C$11/12,B508-B29,,-(NPV(VLookups!$C$11/12,F29:F508)))*(1-VLookups!$C$13)</f>
        <v>2046777.2105000836</v>
      </c>
      <c r="H508" s="20">
        <f>(-VLookups!$C$13)*(E508+F508/2)</f>
        <v>-10244.485547041311</v>
      </c>
      <c r="I508" s="19">
        <v>0</v>
      </c>
      <c r="J508" s="19">
        <v>0</v>
      </c>
      <c r="K508" s="19">
        <v>0</v>
      </c>
      <c r="L508" s="19">
        <v>0</v>
      </c>
      <c r="M508" s="19">
        <v>0</v>
      </c>
      <c r="N508" s="20" t="s">
        <v>36</v>
      </c>
      <c r="O508" s="21">
        <f>VLookups!$C$40</f>
        <v>5000</v>
      </c>
      <c r="P508" s="20">
        <f>P507-VLookups!$C$42</f>
        <v>-494.5</v>
      </c>
      <c r="Q508" s="22">
        <v>264</v>
      </c>
      <c r="R508" s="19">
        <v>0</v>
      </c>
      <c r="S508" s="20">
        <f>VLookups!$C$50</f>
        <v>-3580.614715990946</v>
      </c>
      <c r="T508" s="19">
        <f>VLookups!$C$51</f>
        <v>4594792.9383306075</v>
      </c>
      <c r="U508" s="9">
        <v>360</v>
      </c>
      <c r="V508" s="21">
        <f>V507-VLookups!$C$54</f>
        <v>-3020</v>
      </c>
      <c r="W508" s="21">
        <f>-VLookups!$C$60</f>
        <v>-300</v>
      </c>
      <c r="X508" s="21">
        <f>-[1]VLookups!$C$62</f>
        <v>-150</v>
      </c>
      <c r="Y508" s="20">
        <f>Y507*(1+VLookups!$C$57/12)</f>
        <v>-605.27637216912808</v>
      </c>
      <c r="Z508" s="20">
        <f>-E508*VLookups!$J$3</f>
        <v>-1451.7285644299868</v>
      </c>
      <c r="AA508" s="31">
        <f>FV(VLookups!$H$2/12,B508-B29,,NPV(VLookups!$H$2/12,Z29:Z508))*(1-VLookups!C14)</f>
        <v>5766477.0499710543</v>
      </c>
      <c r="AB508" s="20">
        <f t="shared" si="28"/>
        <v>12428405.011289541</v>
      </c>
      <c r="AC508" s="20">
        <f t="shared" si="29"/>
        <v>15843098.149168415</v>
      </c>
    </row>
    <row r="511" spans="2:29" x14ac:dyDescent="0.25">
      <c r="AA511" s="9" t="s">
        <v>84</v>
      </c>
      <c r="AB511" s="20">
        <f>NPV(AC2/12,AB5:AB508)+AB4</f>
        <v>6844416.2965613836</v>
      </c>
    </row>
    <row r="512" spans="2:29" x14ac:dyDescent="0.25">
      <c r="AA512" s="9" t="s">
        <v>85</v>
      </c>
      <c r="AB512" s="20">
        <f>-FV(AC2/12,504,,AB511)</f>
        <v>15843098.149168679</v>
      </c>
    </row>
    <row r="513" spans="27:29" x14ac:dyDescent="0.25">
      <c r="AB513" s="6"/>
    </row>
    <row r="514" spans="27:29" x14ac:dyDescent="0.25">
      <c r="AB514" s="6"/>
    </row>
    <row r="515" spans="27:29" x14ac:dyDescent="0.25">
      <c r="AB515" s="6"/>
    </row>
    <row r="516" spans="27:29" x14ac:dyDescent="0.25">
      <c r="AA516" s="9" t="s">
        <v>37</v>
      </c>
      <c r="AB516" s="9" t="s">
        <v>84</v>
      </c>
      <c r="AC516" s="9" t="s">
        <v>85</v>
      </c>
    </row>
    <row r="517" spans="27:29" x14ac:dyDescent="0.25">
      <c r="AA517" s="12">
        <v>0</v>
      </c>
      <c r="AB517" s="20">
        <f>NPV(AA517/12,$AB$5:$AB$508)+$AB$4</f>
        <v>15107227.840987658</v>
      </c>
      <c r="AC517" s="20">
        <f>FV(AA517/12,504,,-AB517)</f>
        <v>15107227.840987658</v>
      </c>
    </row>
    <row r="518" spans="27:29" x14ac:dyDescent="0.25">
      <c r="AA518" s="12">
        <v>0.01</v>
      </c>
      <c r="AB518" s="20">
        <f t="shared" ref="AB518:AB537" si="32">NPV(AA518/12,$AB$5:$AB$508)+$AB$4</f>
        <v>10146373.450568745</v>
      </c>
      <c r="AC518" s="20">
        <f t="shared" ref="AC518:AC537" si="33">FV(AA518/12,504,,-AB518)</f>
        <v>15439689.638999335</v>
      </c>
    </row>
    <row r="519" spans="27:29" x14ac:dyDescent="0.25">
      <c r="AA519" s="12">
        <v>0.02</v>
      </c>
      <c r="AB519" s="20">
        <f t="shared" si="32"/>
        <v>6844416.2965613836</v>
      </c>
      <c r="AC519" s="20">
        <f t="shared" si="33"/>
        <v>15843098.149168679</v>
      </c>
    </row>
    <row r="520" spans="27:29" x14ac:dyDescent="0.25">
      <c r="AA520" s="12">
        <v>0.03</v>
      </c>
      <c r="AB520" s="20">
        <f t="shared" si="32"/>
        <v>4641531.8492950015</v>
      </c>
      <c r="AC520" s="20">
        <f t="shared" si="33"/>
        <v>16337646.920952447</v>
      </c>
    </row>
    <row r="521" spans="27:29" x14ac:dyDescent="0.25">
      <c r="AA521" s="12">
        <v>0.04</v>
      </c>
      <c r="AB521" s="20">
        <f t="shared" si="32"/>
        <v>3167948.7728865058</v>
      </c>
      <c r="AC521" s="20">
        <f t="shared" si="33"/>
        <v>16950384.371513553</v>
      </c>
    </row>
    <row r="522" spans="27:29" x14ac:dyDescent="0.25">
      <c r="AA522" s="12">
        <v>0.05</v>
      </c>
      <c r="AB522" s="20">
        <f t="shared" si="32"/>
        <v>2179146.3174664485</v>
      </c>
      <c r="AC522" s="20">
        <f t="shared" si="33"/>
        <v>17717809.453695271</v>
      </c>
    </row>
    <row r="523" spans="27:29" x14ac:dyDescent="0.25">
      <c r="AA523" s="12">
        <v>0.06</v>
      </c>
      <c r="AB523" s="20">
        <f t="shared" si="32"/>
        <v>1513223.201939794</v>
      </c>
      <c r="AC523" s="20">
        <f t="shared" si="33"/>
        <v>18689518.678600837</v>
      </c>
    </row>
    <row r="524" spans="27:29" x14ac:dyDescent="0.25">
      <c r="AA524" s="12">
        <v>7.0000000000000007E-2</v>
      </c>
      <c r="AB524" s="20">
        <f t="shared" si="32"/>
        <v>1062830.8154921171</v>
      </c>
      <c r="AC524" s="20">
        <f t="shared" si="33"/>
        <v>19933348.459346022</v>
      </c>
    </row>
    <row r="525" spans="27:29" x14ac:dyDescent="0.25">
      <c r="AA525" s="12">
        <v>0.08</v>
      </c>
      <c r="AB525" s="20">
        <f t="shared" si="32"/>
        <v>756679.97018719697</v>
      </c>
      <c r="AC525" s="20">
        <f t="shared" si="33"/>
        <v>21542649.214491997</v>
      </c>
    </row>
    <row r="526" spans="27:29" x14ac:dyDescent="0.25">
      <c r="AA526" s="12">
        <v>0.09</v>
      </c>
      <c r="AB526" s="20">
        <f t="shared" si="32"/>
        <v>547345.02050572843</v>
      </c>
      <c r="AC526" s="20">
        <f t="shared" si="33"/>
        <v>23646605.022153888</v>
      </c>
    </row>
    <row r="527" spans="27:29" x14ac:dyDescent="0.25">
      <c r="AA527" s="12">
        <v>0.1</v>
      </c>
      <c r="AB527" s="20">
        <f t="shared" si="32"/>
        <v>403213.37528375169</v>
      </c>
      <c r="AC527" s="20">
        <f t="shared" si="33"/>
        <v>26424912.715768605</v>
      </c>
    </row>
    <row r="528" spans="27:29" x14ac:dyDescent="0.25">
      <c r="AA528" s="12">
        <v>0.11</v>
      </c>
      <c r="AB528" s="20">
        <f t="shared" si="32"/>
        <v>303165.95609325555</v>
      </c>
      <c r="AC528" s="20">
        <f t="shared" si="33"/>
        <v>30128712.058422804</v>
      </c>
    </row>
    <row r="529" spans="22:43" x14ac:dyDescent="0.25">
      <c r="AA529" s="12">
        <v>0.12</v>
      </c>
      <c r="AB529" s="20">
        <f t="shared" si="32"/>
        <v>233058.28661574205</v>
      </c>
      <c r="AC529" s="20">
        <f t="shared" si="33"/>
        <v>35110493.659373485</v>
      </c>
    </row>
    <row r="530" spans="22:43" x14ac:dyDescent="0.25">
      <c r="AA530" s="12">
        <v>0.13</v>
      </c>
      <c r="AB530" s="20">
        <f t="shared" si="32"/>
        <v>183389.88381072192</v>
      </c>
      <c r="AC530" s="20">
        <f t="shared" si="33"/>
        <v>41866919.184033588</v>
      </c>
    </row>
    <row r="531" spans="22:43" x14ac:dyDescent="0.25">
      <c r="AA531" s="12">
        <v>0.14000000000000001</v>
      </c>
      <c r="AB531" s="20">
        <f t="shared" si="32"/>
        <v>147758.61298280655</v>
      </c>
      <c r="AC531" s="20">
        <f t="shared" si="33"/>
        <v>51100236.9892992</v>
      </c>
    </row>
    <row r="532" spans="22:43" x14ac:dyDescent="0.25">
      <c r="AA532" s="12">
        <v>0.15</v>
      </c>
      <c r="AB532" s="20">
        <f t="shared" si="32"/>
        <v>121834.11583522479</v>
      </c>
      <c r="AC532" s="20">
        <f t="shared" si="33"/>
        <v>63806509.409986779</v>
      </c>
    </row>
    <row r="533" spans="22:43" x14ac:dyDescent="0.25">
      <c r="AA533" s="12">
        <v>0.16</v>
      </c>
      <c r="AB533" s="20">
        <f t="shared" si="32"/>
        <v>102674.8780510404</v>
      </c>
      <c r="AC533" s="20">
        <f t="shared" si="33"/>
        <v>81402539.894114032</v>
      </c>
    </row>
    <row r="534" spans="22:43" x14ac:dyDescent="0.25">
      <c r="AA534" s="12">
        <v>0.17</v>
      </c>
      <c r="AB534" s="20">
        <f t="shared" si="32"/>
        <v>88273.079118596623</v>
      </c>
      <c r="AC534" s="20">
        <f t="shared" si="33"/>
        <v>105908714.27166139</v>
      </c>
    </row>
    <row r="535" spans="22:43" x14ac:dyDescent="0.25">
      <c r="AA535" s="12">
        <v>0.18</v>
      </c>
      <c r="AB535" s="20">
        <f t="shared" si="32"/>
        <v>77250.635167657121</v>
      </c>
      <c r="AC535" s="20">
        <f t="shared" si="33"/>
        <v>140212700.06597671</v>
      </c>
    </row>
    <row r="536" spans="22:43" x14ac:dyDescent="0.25">
      <c r="AA536" s="12">
        <v>0.19</v>
      </c>
      <c r="AB536" s="20">
        <f t="shared" si="32"/>
        <v>68655.749564958242</v>
      </c>
      <c r="AC536" s="20">
        <f t="shared" si="33"/>
        <v>188450171.35371068</v>
      </c>
    </row>
    <row r="537" spans="22:43" x14ac:dyDescent="0.25">
      <c r="AA537" s="12">
        <v>0.2</v>
      </c>
      <c r="AB537" s="20">
        <f t="shared" si="32"/>
        <v>61826.389291786792</v>
      </c>
      <c r="AC537" s="20">
        <f t="shared" si="33"/>
        <v>256555031.39358282</v>
      </c>
    </row>
    <row r="538" spans="22:43" x14ac:dyDescent="0.25">
      <c r="AB538" s="6"/>
    </row>
    <row r="539" spans="22:43" x14ac:dyDescent="0.25">
      <c r="V539" s="9" t="s">
        <v>37</v>
      </c>
      <c r="W539" s="12">
        <v>0</v>
      </c>
      <c r="X539" s="12">
        <v>0.01</v>
      </c>
      <c r="Y539" s="12">
        <v>0.02</v>
      </c>
      <c r="Z539" s="12">
        <v>0.03</v>
      </c>
      <c r="AA539" s="12">
        <v>0.04</v>
      </c>
      <c r="AB539" s="12">
        <v>0.05</v>
      </c>
      <c r="AC539" s="12">
        <v>0.06</v>
      </c>
      <c r="AD539" s="12">
        <v>7.0000000000000007E-2</v>
      </c>
      <c r="AE539" s="12">
        <v>0.08</v>
      </c>
      <c r="AF539" s="12">
        <v>0.09</v>
      </c>
      <c r="AG539" s="12">
        <v>0.1</v>
      </c>
      <c r="AH539" s="12">
        <v>0.11</v>
      </c>
      <c r="AI539" s="12">
        <v>0.12</v>
      </c>
      <c r="AJ539" s="12">
        <v>0.13</v>
      </c>
      <c r="AK539" s="12">
        <v>0.14000000000000001</v>
      </c>
      <c r="AL539" s="12">
        <v>0.15</v>
      </c>
      <c r="AM539" s="12">
        <v>0.16</v>
      </c>
      <c r="AN539" s="12">
        <v>0.17</v>
      </c>
      <c r="AO539" s="12">
        <v>0.18</v>
      </c>
      <c r="AP539" s="12">
        <v>0.19</v>
      </c>
      <c r="AQ539" s="12">
        <v>0.2</v>
      </c>
    </row>
    <row r="540" spans="22:43" x14ac:dyDescent="0.25">
      <c r="V540" s="9" t="s">
        <v>84</v>
      </c>
      <c r="W540" s="20">
        <f t="shared" ref="W540:AQ540" si="34">NPV(W539/12,$AB$5:$AB$508)+$AB$4</f>
        <v>15107227.840987658</v>
      </c>
      <c r="X540" s="20">
        <f t="shared" si="34"/>
        <v>10146373.450568745</v>
      </c>
      <c r="Y540" s="20">
        <f t="shared" si="34"/>
        <v>6844416.2965613836</v>
      </c>
      <c r="Z540" s="20">
        <f t="shared" si="34"/>
        <v>4641531.8492950015</v>
      </c>
      <c r="AA540" s="20">
        <f t="shared" si="34"/>
        <v>3167948.7728865058</v>
      </c>
      <c r="AB540" s="20">
        <f t="shared" si="34"/>
        <v>2179146.3174664485</v>
      </c>
      <c r="AC540" s="20">
        <f t="shared" si="34"/>
        <v>1513223.201939794</v>
      </c>
      <c r="AD540" s="20">
        <f t="shared" si="34"/>
        <v>1062830.8154921171</v>
      </c>
      <c r="AE540" s="20">
        <f t="shared" si="34"/>
        <v>756679.97018719697</v>
      </c>
      <c r="AF540" s="20">
        <f t="shared" si="34"/>
        <v>547345.02050572843</v>
      </c>
      <c r="AG540" s="20">
        <f t="shared" si="34"/>
        <v>403213.37528375169</v>
      </c>
      <c r="AH540" s="20">
        <f t="shared" si="34"/>
        <v>303165.95609325555</v>
      </c>
      <c r="AI540" s="20">
        <f t="shared" si="34"/>
        <v>233058.28661574205</v>
      </c>
      <c r="AJ540" s="20">
        <f t="shared" si="34"/>
        <v>183389.88381072192</v>
      </c>
      <c r="AK540" s="20">
        <f t="shared" si="34"/>
        <v>147758.61298280655</v>
      </c>
      <c r="AL540" s="20">
        <f t="shared" si="34"/>
        <v>121834.11583522479</v>
      </c>
      <c r="AM540" s="20">
        <f t="shared" si="34"/>
        <v>102674.8780510404</v>
      </c>
      <c r="AN540" s="20">
        <f t="shared" si="34"/>
        <v>88273.079118596623</v>
      </c>
      <c r="AO540" s="20">
        <f t="shared" si="34"/>
        <v>77250.635167657121</v>
      </c>
      <c r="AP540" s="20">
        <f t="shared" si="34"/>
        <v>68655.749564958242</v>
      </c>
      <c r="AQ540" s="20">
        <f t="shared" si="34"/>
        <v>61826.389291786792</v>
      </c>
    </row>
    <row r="541" spans="22:43" x14ac:dyDescent="0.25">
      <c r="V541" s="9" t="s">
        <v>85</v>
      </c>
      <c r="W541" s="36">
        <f t="shared" ref="W541:AQ541" si="35">FV(W539/12,504,,-W540)</f>
        <v>15107227.840987658</v>
      </c>
      <c r="X541" s="36">
        <f t="shared" si="35"/>
        <v>15439689.638999335</v>
      </c>
      <c r="Y541" s="36">
        <f t="shared" si="35"/>
        <v>15843098.149168679</v>
      </c>
      <c r="Z541" s="36">
        <f t="shared" si="35"/>
        <v>16337646.920952447</v>
      </c>
      <c r="AA541" s="36">
        <f t="shared" si="35"/>
        <v>16950384.371513553</v>
      </c>
      <c r="AB541" s="36">
        <f t="shared" si="35"/>
        <v>17717809.453695271</v>
      </c>
      <c r="AC541" s="36">
        <f t="shared" si="35"/>
        <v>18689518.678600837</v>
      </c>
      <c r="AD541" s="36">
        <f t="shared" si="35"/>
        <v>19933348.459346022</v>
      </c>
      <c r="AE541" s="36">
        <f t="shared" si="35"/>
        <v>21542649.214491997</v>
      </c>
      <c r="AF541" s="36">
        <f t="shared" si="35"/>
        <v>23646605.022153888</v>
      </c>
      <c r="AG541" s="36">
        <f t="shared" si="35"/>
        <v>26424912.715768605</v>
      </c>
      <c r="AH541" s="36">
        <f t="shared" si="35"/>
        <v>30128712.058422804</v>
      </c>
      <c r="AI541" s="36">
        <f t="shared" si="35"/>
        <v>35110493.659373485</v>
      </c>
      <c r="AJ541" s="36">
        <f t="shared" si="35"/>
        <v>41866919.184033588</v>
      </c>
      <c r="AK541" s="36">
        <f t="shared" si="35"/>
        <v>51100236.9892992</v>
      </c>
      <c r="AL541" s="36">
        <f t="shared" si="35"/>
        <v>63806509.409986779</v>
      </c>
      <c r="AM541" s="36">
        <f t="shared" si="35"/>
        <v>81402539.894114032</v>
      </c>
      <c r="AN541" s="36">
        <f t="shared" si="35"/>
        <v>105908714.27166139</v>
      </c>
      <c r="AO541" s="36">
        <f t="shared" si="35"/>
        <v>140212700.06597671</v>
      </c>
      <c r="AP541" s="36">
        <f t="shared" si="35"/>
        <v>188450171.35371068</v>
      </c>
      <c r="AQ541" s="36">
        <f t="shared" si="35"/>
        <v>256555031.39358282</v>
      </c>
    </row>
  </sheetData>
  <mergeCells count="6">
    <mergeCell ref="Z2:AA2"/>
    <mergeCell ref="F2:G2"/>
    <mergeCell ref="I2:J2"/>
    <mergeCell ref="K2:Q2"/>
    <mergeCell ref="R2:V2"/>
    <mergeCell ref="W2:Y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Q541"/>
  <sheetViews>
    <sheetView showOutlineSymbols="0" showWhiteSpace="0" workbookViewId="0">
      <pane xSplit="4" ySplit="3" topLeftCell="E487" activePane="bottomRight" state="frozen"/>
      <selection pane="topRight" activeCell="E1" sqref="E1"/>
      <selection pane="bottomLeft" activeCell="A4" sqref="A4"/>
      <selection pane="bottomRight" activeCell="AB4" sqref="AB4:AB508"/>
    </sheetView>
  </sheetViews>
  <sheetFormatPr defaultRowHeight="15" x14ac:dyDescent="0.25"/>
  <cols>
    <col min="1" max="1" width="42.42578125" bestFit="1" customWidth="1"/>
    <col min="2" max="2" width="4" bestFit="1" customWidth="1"/>
    <col min="3" max="3" width="11" bestFit="1" customWidth="1"/>
    <col min="4" max="4" width="13.140625" bestFit="1" customWidth="1"/>
    <col min="5" max="5" width="10.85546875" bestFit="1" customWidth="1"/>
    <col min="6" max="6" width="17.42578125" bestFit="1" customWidth="1"/>
    <col min="7" max="7" width="13.5703125" bestFit="1" customWidth="1"/>
    <col min="8" max="8" width="11.5703125" bestFit="1" customWidth="1"/>
    <col min="9" max="9" width="10.5703125" bestFit="1" customWidth="1"/>
    <col min="10" max="10" width="8.42578125" bestFit="1" customWidth="1"/>
    <col min="11" max="11" width="14.140625" bestFit="1" customWidth="1"/>
    <col min="12" max="12" width="10.5703125" bestFit="1" customWidth="1"/>
    <col min="13" max="13" width="13.28515625" bestFit="1" customWidth="1"/>
    <col min="14" max="14" width="12" bestFit="1" customWidth="1"/>
    <col min="15" max="15" width="10.7109375" bestFit="1" customWidth="1"/>
    <col min="16" max="16" width="15.85546875" customWidth="1"/>
    <col min="17" max="17" width="14.7109375" bestFit="1" customWidth="1"/>
    <col min="18" max="18" width="15.28515625" bestFit="1" customWidth="1"/>
    <col min="19" max="19" width="10.5703125" bestFit="1" customWidth="1"/>
    <col min="20" max="20" width="15.7109375" bestFit="1" customWidth="1"/>
    <col min="21" max="21" width="12.7109375" bestFit="1" customWidth="1"/>
    <col min="22" max="22" width="22" bestFit="1" customWidth="1"/>
    <col min="23" max="28" width="15.5703125" bestFit="1" customWidth="1"/>
    <col min="29" max="29" width="16.5703125" bestFit="1" customWidth="1"/>
    <col min="30" max="40" width="15.5703125" bestFit="1" customWidth="1"/>
    <col min="41" max="43" width="16.5703125" bestFit="1" customWidth="1"/>
  </cols>
  <sheetData>
    <row r="1" spans="1:43" ht="30" x14ac:dyDescent="0.25">
      <c r="A1" s="35" t="s">
        <v>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6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</row>
    <row r="2" spans="1:43" s="33" customFormat="1" x14ac:dyDescent="0.25">
      <c r="A2" s="27" t="s">
        <v>94</v>
      </c>
      <c r="B2" s="23"/>
      <c r="C2" s="23"/>
      <c r="D2" s="23"/>
      <c r="E2" s="23"/>
      <c r="F2" s="71" t="s">
        <v>9</v>
      </c>
      <c r="G2" s="71"/>
      <c r="H2" s="23"/>
      <c r="I2" s="71" t="s">
        <v>10</v>
      </c>
      <c r="J2" s="71"/>
      <c r="K2" s="71" t="s">
        <v>18</v>
      </c>
      <c r="L2" s="71"/>
      <c r="M2" s="71"/>
      <c r="N2" s="71"/>
      <c r="O2" s="71"/>
      <c r="P2" s="71"/>
      <c r="Q2" s="71"/>
      <c r="R2" s="71" t="s">
        <v>28</v>
      </c>
      <c r="S2" s="71"/>
      <c r="T2" s="71"/>
      <c r="U2" s="71"/>
      <c r="V2" s="71"/>
      <c r="W2" s="71" t="s">
        <v>27</v>
      </c>
      <c r="X2" s="71"/>
      <c r="Y2" s="71"/>
      <c r="Z2" s="71" t="s">
        <v>31</v>
      </c>
      <c r="AA2" s="71"/>
      <c r="AB2" s="24" t="s">
        <v>37</v>
      </c>
      <c r="AC2" s="25">
        <v>0.02</v>
      </c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  <c r="AP2" s="27"/>
      <c r="AQ2" s="27"/>
    </row>
    <row r="3" spans="1:43" s="33" customFormat="1" ht="45" x14ac:dyDescent="0.25">
      <c r="A3" s="27" t="s">
        <v>97</v>
      </c>
      <c r="B3" s="23" t="s">
        <v>0</v>
      </c>
      <c r="C3" s="23" t="s">
        <v>1</v>
      </c>
      <c r="D3" s="23" t="s">
        <v>2</v>
      </c>
      <c r="E3" s="23" t="s">
        <v>3</v>
      </c>
      <c r="F3" s="37" t="s">
        <v>104</v>
      </c>
      <c r="G3" s="23" t="s">
        <v>5</v>
      </c>
      <c r="H3" s="23" t="s">
        <v>6</v>
      </c>
      <c r="I3" s="23" t="s">
        <v>68</v>
      </c>
      <c r="J3" s="23" t="s">
        <v>96</v>
      </c>
      <c r="K3" s="23" t="s">
        <v>18</v>
      </c>
      <c r="L3" s="23" t="s">
        <v>11</v>
      </c>
      <c r="M3" s="23" t="s">
        <v>13</v>
      </c>
      <c r="N3" s="23" t="s">
        <v>14</v>
      </c>
      <c r="O3" s="23" t="s">
        <v>15</v>
      </c>
      <c r="P3" s="23" t="s">
        <v>16</v>
      </c>
      <c r="Q3" s="23" t="s">
        <v>17</v>
      </c>
      <c r="R3" s="23" t="s">
        <v>19</v>
      </c>
      <c r="S3" s="23" t="s">
        <v>20</v>
      </c>
      <c r="T3" s="23" t="s">
        <v>21</v>
      </c>
      <c r="U3" s="23" t="s">
        <v>22</v>
      </c>
      <c r="V3" s="23" t="s">
        <v>88</v>
      </c>
      <c r="W3" s="23" t="s">
        <v>25</v>
      </c>
      <c r="X3" s="23" t="s">
        <v>26</v>
      </c>
      <c r="Y3" s="23" t="s">
        <v>24</v>
      </c>
      <c r="Z3" s="23" t="s">
        <v>29</v>
      </c>
      <c r="AA3" s="23" t="s">
        <v>30</v>
      </c>
      <c r="AB3" s="24" t="s">
        <v>32</v>
      </c>
      <c r="AC3" s="23" t="s">
        <v>33</v>
      </c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  <c r="AP3" s="27"/>
      <c r="AQ3" s="27"/>
    </row>
    <row r="4" spans="1:43" x14ac:dyDescent="0.25">
      <c r="A4" s="27" t="s">
        <v>35</v>
      </c>
      <c r="B4" s="9">
        <v>0</v>
      </c>
      <c r="C4" s="9">
        <f>23</f>
        <v>23</v>
      </c>
      <c r="D4" s="9">
        <v>0</v>
      </c>
      <c r="E4" s="9">
        <f>VLookups!$D$64+VLookups!D66</f>
        <v>8500</v>
      </c>
      <c r="F4" s="19">
        <v>0</v>
      </c>
      <c r="G4" s="19">
        <v>0</v>
      </c>
      <c r="H4" s="19">
        <v>0</v>
      </c>
      <c r="I4" s="19">
        <v>0</v>
      </c>
      <c r="J4" s="19">
        <v>0</v>
      </c>
      <c r="K4" s="21">
        <f>-VLookups!$D$22</f>
        <v>-250</v>
      </c>
      <c r="L4" s="19">
        <v>0</v>
      </c>
      <c r="M4" s="19">
        <v>0</v>
      </c>
      <c r="N4" s="9" t="s">
        <v>36</v>
      </c>
      <c r="O4" s="19">
        <v>0</v>
      </c>
      <c r="P4" s="19">
        <v>0</v>
      </c>
      <c r="Q4" s="9" t="s">
        <v>36</v>
      </c>
      <c r="R4" s="21">
        <f>-VLookups!$D$44</f>
        <v>-2000</v>
      </c>
      <c r="S4" s="19">
        <v>0</v>
      </c>
      <c r="T4" s="19">
        <v>0</v>
      </c>
      <c r="U4" s="9" t="s">
        <v>36</v>
      </c>
      <c r="V4" s="21">
        <f>-VLookups!$D$53</f>
        <v>-600</v>
      </c>
      <c r="W4" s="19">
        <v>0</v>
      </c>
      <c r="X4" s="19">
        <v>0</v>
      </c>
      <c r="Y4" s="21"/>
      <c r="Z4" s="19">
        <v>0</v>
      </c>
      <c r="AA4" s="19">
        <v>0</v>
      </c>
      <c r="AB4" s="20">
        <f>SUM(E4,F4/2,H4,I4,K4,L4,M4,O4,P4,R4,S4,T4,V4,W4,X4,Y4,G4,J4,Z4,AA4)</f>
        <v>5650</v>
      </c>
      <c r="AC4" s="20">
        <f>AB4</f>
        <v>5650</v>
      </c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</row>
    <row r="5" spans="1:43" x14ac:dyDescent="0.25">
      <c r="A5" s="1"/>
      <c r="B5" s="9">
        <v>1</v>
      </c>
      <c r="C5" s="9">
        <f>23</f>
        <v>23</v>
      </c>
      <c r="D5" s="9">
        <v>1</v>
      </c>
      <c r="E5" s="9">
        <f>VLookups!$D$64</f>
        <v>3000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21">
        <f>-VLookups!$D$22</f>
        <v>-250</v>
      </c>
      <c r="L5" s="19">
        <v>0</v>
      </c>
      <c r="M5" s="19">
        <v>0</v>
      </c>
      <c r="N5" s="9" t="s">
        <v>36</v>
      </c>
      <c r="O5" s="19">
        <v>0</v>
      </c>
      <c r="P5" s="19">
        <v>0</v>
      </c>
      <c r="Q5" s="9" t="s">
        <v>36</v>
      </c>
      <c r="R5" s="21">
        <f>-VLookups!$D$44</f>
        <v>-2000</v>
      </c>
      <c r="S5" s="19">
        <v>0</v>
      </c>
      <c r="T5" s="19">
        <v>0</v>
      </c>
      <c r="U5" s="9" t="s">
        <v>36</v>
      </c>
      <c r="V5" s="21">
        <f>V4-VLookups!$D$54</f>
        <v>-605</v>
      </c>
      <c r="W5" s="19">
        <v>0</v>
      </c>
      <c r="X5" s="19">
        <v>0</v>
      </c>
      <c r="Y5" s="36"/>
      <c r="Z5" s="19">
        <v>0</v>
      </c>
      <c r="AA5" s="19">
        <v>0</v>
      </c>
      <c r="AB5" s="20">
        <f t="shared" ref="AB5:AB68" si="0">SUM(E5,F5/2,H5,I5,K5,L5,M5,O5,P5,R5,S5,T5,V5,W5,X5,Y5,G5,J5,Z5,AA5)</f>
        <v>145</v>
      </c>
      <c r="AC5" s="20">
        <f>AB5+AC4*(1+$AC$2/12)</f>
        <v>5804.416666666667</v>
      </c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</row>
    <row r="6" spans="1:43" x14ac:dyDescent="0.25">
      <c r="A6" s="1"/>
      <c r="B6" s="9">
        <v>2</v>
      </c>
      <c r="C6" s="9">
        <f>23</f>
        <v>23</v>
      </c>
      <c r="D6" s="9">
        <v>2</v>
      </c>
      <c r="E6" s="9">
        <f>VLookups!$D$64</f>
        <v>3000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21">
        <f>-VLookups!$D$22</f>
        <v>-250</v>
      </c>
      <c r="L6" s="19">
        <v>0</v>
      </c>
      <c r="M6" s="19">
        <v>0</v>
      </c>
      <c r="N6" s="9" t="s">
        <v>36</v>
      </c>
      <c r="O6" s="19">
        <v>0</v>
      </c>
      <c r="P6" s="19">
        <v>0</v>
      </c>
      <c r="Q6" s="9" t="s">
        <v>36</v>
      </c>
      <c r="R6" s="21">
        <f>-VLookups!$D$44</f>
        <v>-2000</v>
      </c>
      <c r="S6" s="19">
        <v>0</v>
      </c>
      <c r="T6" s="19">
        <v>0</v>
      </c>
      <c r="U6" s="9" t="s">
        <v>36</v>
      </c>
      <c r="V6" s="21">
        <f>V5-VLookups!$D$54</f>
        <v>-610</v>
      </c>
      <c r="W6" s="19">
        <v>0</v>
      </c>
      <c r="X6" s="19">
        <v>0</v>
      </c>
      <c r="Y6" s="36"/>
      <c r="Z6" s="19">
        <v>0</v>
      </c>
      <c r="AA6" s="19">
        <v>0</v>
      </c>
      <c r="AB6" s="20">
        <f t="shared" si="0"/>
        <v>140</v>
      </c>
      <c r="AC6" s="20">
        <f t="shared" ref="AC6:AC69" si="1">AB6+AC5*(1+$AC$2/12)</f>
        <v>5954.090694444445</v>
      </c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</row>
    <row r="7" spans="1:43" x14ac:dyDescent="0.25">
      <c r="A7" s="1"/>
      <c r="B7" s="9">
        <v>3</v>
      </c>
      <c r="C7" s="9">
        <f>23</f>
        <v>23</v>
      </c>
      <c r="D7" s="9">
        <v>3</v>
      </c>
      <c r="E7" s="9">
        <f>VLookups!$D$64</f>
        <v>3000</v>
      </c>
      <c r="F7" s="19">
        <v>0</v>
      </c>
      <c r="G7" s="19">
        <v>0</v>
      </c>
      <c r="H7" s="19">
        <v>0</v>
      </c>
      <c r="I7" s="19">
        <v>0</v>
      </c>
      <c r="J7" s="19">
        <v>0</v>
      </c>
      <c r="K7" s="21">
        <f>-VLookups!$D$22</f>
        <v>-250</v>
      </c>
      <c r="L7" s="19">
        <v>0</v>
      </c>
      <c r="M7" s="19">
        <v>0</v>
      </c>
      <c r="N7" s="9" t="s">
        <v>36</v>
      </c>
      <c r="O7" s="19">
        <v>0</v>
      </c>
      <c r="P7" s="19">
        <v>0</v>
      </c>
      <c r="Q7" s="9" t="s">
        <v>36</v>
      </c>
      <c r="R7" s="21">
        <f>-VLookups!$D$44</f>
        <v>-2000</v>
      </c>
      <c r="S7" s="19">
        <v>0</v>
      </c>
      <c r="T7" s="19">
        <v>0</v>
      </c>
      <c r="U7" s="9" t="s">
        <v>36</v>
      </c>
      <c r="V7" s="21">
        <f>V6-VLookups!$D$54</f>
        <v>-615</v>
      </c>
      <c r="W7" s="19">
        <v>0</v>
      </c>
      <c r="X7" s="19">
        <v>0</v>
      </c>
      <c r="Y7" s="36"/>
      <c r="Z7" s="19">
        <v>0</v>
      </c>
      <c r="AA7" s="19">
        <v>0</v>
      </c>
      <c r="AB7" s="20">
        <f t="shared" si="0"/>
        <v>135</v>
      </c>
      <c r="AC7" s="20">
        <f t="shared" si="1"/>
        <v>6099.0141789351856</v>
      </c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</row>
    <row r="8" spans="1:43" x14ac:dyDescent="0.25">
      <c r="A8" s="1"/>
      <c r="B8" s="9">
        <v>4</v>
      </c>
      <c r="C8" s="9">
        <f>23</f>
        <v>23</v>
      </c>
      <c r="D8" s="9">
        <v>4</v>
      </c>
      <c r="E8" s="9">
        <f>VLookups!$D$64</f>
        <v>3000</v>
      </c>
      <c r="F8" s="19">
        <v>0</v>
      </c>
      <c r="G8" s="19">
        <v>0</v>
      </c>
      <c r="H8" s="19">
        <v>0</v>
      </c>
      <c r="I8" s="19">
        <v>0</v>
      </c>
      <c r="J8" s="19">
        <v>0</v>
      </c>
      <c r="K8" s="21">
        <f>-VLookups!$D$22</f>
        <v>-250</v>
      </c>
      <c r="L8" s="19">
        <v>0</v>
      </c>
      <c r="M8" s="19">
        <v>0</v>
      </c>
      <c r="N8" s="9" t="s">
        <v>36</v>
      </c>
      <c r="O8" s="19">
        <v>0</v>
      </c>
      <c r="P8" s="19">
        <v>0</v>
      </c>
      <c r="Q8" s="9" t="s">
        <v>36</v>
      </c>
      <c r="R8" s="21">
        <f>-VLookups!$D$44</f>
        <v>-2000</v>
      </c>
      <c r="S8" s="19">
        <v>0</v>
      </c>
      <c r="T8" s="19">
        <v>0</v>
      </c>
      <c r="U8" s="9" t="s">
        <v>36</v>
      </c>
      <c r="V8" s="21">
        <f>V7-VLookups!$D$54</f>
        <v>-620</v>
      </c>
      <c r="W8" s="19">
        <v>0</v>
      </c>
      <c r="X8" s="19">
        <v>0</v>
      </c>
      <c r="Y8" s="36"/>
      <c r="Z8" s="19">
        <v>0</v>
      </c>
      <c r="AA8" s="19">
        <v>0</v>
      </c>
      <c r="AB8" s="20">
        <f t="shared" si="0"/>
        <v>130</v>
      </c>
      <c r="AC8" s="20">
        <f t="shared" si="1"/>
        <v>6239.1792025667446</v>
      </c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</row>
    <row r="9" spans="1:43" x14ac:dyDescent="0.25">
      <c r="A9" s="1"/>
      <c r="B9" s="9">
        <v>5</v>
      </c>
      <c r="C9" s="9">
        <f>23</f>
        <v>23</v>
      </c>
      <c r="D9" s="9">
        <v>5</v>
      </c>
      <c r="E9" s="9">
        <f>VLookups!$D$64</f>
        <v>3000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21">
        <f>-VLookups!$D$22</f>
        <v>-250</v>
      </c>
      <c r="L9" s="19">
        <v>0</v>
      </c>
      <c r="M9" s="19">
        <v>0</v>
      </c>
      <c r="N9" s="9" t="s">
        <v>36</v>
      </c>
      <c r="O9" s="19">
        <v>0</v>
      </c>
      <c r="P9" s="19">
        <v>0</v>
      </c>
      <c r="Q9" s="9" t="s">
        <v>36</v>
      </c>
      <c r="R9" s="21">
        <f>-VLookups!$D$44</f>
        <v>-2000</v>
      </c>
      <c r="S9" s="19">
        <v>0</v>
      </c>
      <c r="T9" s="19">
        <v>0</v>
      </c>
      <c r="U9" s="9" t="s">
        <v>36</v>
      </c>
      <c r="V9" s="21">
        <f>V8-VLookups!$D$54</f>
        <v>-625</v>
      </c>
      <c r="W9" s="19">
        <v>0</v>
      </c>
      <c r="X9" s="19">
        <v>0</v>
      </c>
      <c r="Y9" s="36"/>
      <c r="Z9" s="19">
        <v>0</v>
      </c>
      <c r="AA9" s="19">
        <v>0</v>
      </c>
      <c r="AB9" s="20">
        <f t="shared" si="0"/>
        <v>125</v>
      </c>
      <c r="AC9" s="20">
        <f t="shared" si="1"/>
        <v>6374.5778345710223</v>
      </c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</row>
    <row r="10" spans="1:43" x14ac:dyDescent="0.25">
      <c r="A10" s="1"/>
      <c r="B10" s="9">
        <v>6</v>
      </c>
      <c r="C10" s="9">
        <f>23</f>
        <v>23</v>
      </c>
      <c r="D10" s="9">
        <v>6</v>
      </c>
      <c r="E10" s="9">
        <f>VLookups!$D$64</f>
        <v>3000</v>
      </c>
      <c r="F10" s="19">
        <v>0</v>
      </c>
      <c r="G10" s="19">
        <v>0</v>
      </c>
      <c r="H10" s="19">
        <v>0</v>
      </c>
      <c r="I10" s="19">
        <v>0</v>
      </c>
      <c r="J10" s="19">
        <v>0</v>
      </c>
      <c r="K10" s="21">
        <f>-VLookups!$D$22</f>
        <v>-250</v>
      </c>
      <c r="L10" s="19">
        <v>0</v>
      </c>
      <c r="M10" s="19">
        <v>0</v>
      </c>
      <c r="N10" s="9" t="s">
        <v>36</v>
      </c>
      <c r="O10" s="19">
        <v>0</v>
      </c>
      <c r="P10" s="19">
        <v>0</v>
      </c>
      <c r="Q10" s="9" t="s">
        <v>36</v>
      </c>
      <c r="R10" s="21">
        <f>-VLookups!$D$44</f>
        <v>-2000</v>
      </c>
      <c r="S10" s="19">
        <v>0</v>
      </c>
      <c r="T10" s="19">
        <v>0</v>
      </c>
      <c r="U10" s="9" t="s">
        <v>36</v>
      </c>
      <c r="V10" s="21">
        <f>V9-VLookups!$D$54</f>
        <v>-630</v>
      </c>
      <c r="W10" s="19">
        <v>0</v>
      </c>
      <c r="X10" s="19">
        <v>0</v>
      </c>
      <c r="Y10" s="36"/>
      <c r="Z10" s="19">
        <v>0</v>
      </c>
      <c r="AA10" s="19">
        <v>0</v>
      </c>
      <c r="AB10" s="20">
        <f t="shared" si="0"/>
        <v>120</v>
      </c>
      <c r="AC10" s="20">
        <f t="shared" si="1"/>
        <v>6505.202130961974</v>
      </c>
      <c r="AD10" s="1"/>
      <c r="AE10" s="1"/>
      <c r="AF10" s="6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</row>
    <row r="11" spans="1:43" x14ac:dyDescent="0.25">
      <c r="A11" s="1"/>
      <c r="B11" s="9">
        <v>7</v>
      </c>
      <c r="C11" s="9">
        <f>23</f>
        <v>23</v>
      </c>
      <c r="D11" s="9">
        <v>7</v>
      </c>
      <c r="E11" s="9">
        <f>VLookups!$D$64</f>
        <v>3000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21">
        <f>-VLookups!$D$22</f>
        <v>-250</v>
      </c>
      <c r="L11" s="19">
        <v>0</v>
      </c>
      <c r="M11" s="19">
        <v>0</v>
      </c>
      <c r="N11" s="9" t="s">
        <v>36</v>
      </c>
      <c r="O11" s="19">
        <v>0</v>
      </c>
      <c r="P11" s="19">
        <v>0</v>
      </c>
      <c r="Q11" s="9" t="s">
        <v>36</v>
      </c>
      <c r="R11" s="21">
        <f>-VLookups!$D$44</f>
        <v>-2000</v>
      </c>
      <c r="S11" s="19">
        <v>0</v>
      </c>
      <c r="T11" s="19">
        <v>0</v>
      </c>
      <c r="U11" s="9" t="s">
        <v>36</v>
      </c>
      <c r="V11" s="21">
        <f>V10-VLookups!$D$54</f>
        <v>-635</v>
      </c>
      <c r="W11" s="19">
        <v>0</v>
      </c>
      <c r="X11" s="19">
        <v>0</v>
      </c>
      <c r="Y11" s="36"/>
      <c r="Z11" s="19">
        <v>0</v>
      </c>
      <c r="AA11" s="19">
        <v>0</v>
      </c>
      <c r="AB11" s="20">
        <f t="shared" si="0"/>
        <v>115</v>
      </c>
      <c r="AC11" s="20">
        <f t="shared" si="1"/>
        <v>6631.0441345135778</v>
      </c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</row>
    <row r="12" spans="1:43" x14ac:dyDescent="0.25">
      <c r="A12" s="1"/>
      <c r="B12" s="9">
        <v>8</v>
      </c>
      <c r="C12" s="9">
        <f>23</f>
        <v>23</v>
      </c>
      <c r="D12" s="9">
        <v>8</v>
      </c>
      <c r="E12" s="9">
        <f>VLookups!$D$64</f>
        <v>3000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21">
        <f>-VLookups!$D$22</f>
        <v>-250</v>
      </c>
      <c r="L12" s="19">
        <v>0</v>
      </c>
      <c r="M12" s="19">
        <v>0</v>
      </c>
      <c r="N12" s="9" t="s">
        <v>36</v>
      </c>
      <c r="O12" s="19">
        <v>0</v>
      </c>
      <c r="P12" s="19">
        <v>0</v>
      </c>
      <c r="Q12" s="9" t="s">
        <v>36</v>
      </c>
      <c r="R12" s="21">
        <f>-VLookups!$D$44</f>
        <v>-2000</v>
      </c>
      <c r="S12" s="19">
        <v>0</v>
      </c>
      <c r="T12" s="19">
        <v>0</v>
      </c>
      <c r="U12" s="9" t="s">
        <v>36</v>
      </c>
      <c r="V12" s="21">
        <f>V11-VLookups!$D$54</f>
        <v>-640</v>
      </c>
      <c r="W12" s="19">
        <v>0</v>
      </c>
      <c r="X12" s="19">
        <v>0</v>
      </c>
      <c r="Y12" s="36"/>
      <c r="Z12" s="19">
        <v>0</v>
      </c>
      <c r="AA12" s="19">
        <v>0</v>
      </c>
      <c r="AB12" s="20">
        <f t="shared" si="0"/>
        <v>110</v>
      </c>
      <c r="AC12" s="20">
        <f t="shared" si="1"/>
        <v>6752.0958747377672</v>
      </c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</row>
    <row r="13" spans="1:43" x14ac:dyDescent="0.25">
      <c r="A13" s="1"/>
      <c r="B13" s="9">
        <v>9</v>
      </c>
      <c r="C13" s="9">
        <f>23</f>
        <v>23</v>
      </c>
      <c r="D13" s="9">
        <v>9</v>
      </c>
      <c r="E13" s="9">
        <f>VLookups!$D$64</f>
        <v>3000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21">
        <f>-VLookups!$D$22</f>
        <v>-250</v>
      </c>
      <c r="L13" s="19">
        <v>0</v>
      </c>
      <c r="M13" s="19">
        <v>0</v>
      </c>
      <c r="N13" s="9" t="s">
        <v>36</v>
      </c>
      <c r="O13" s="19">
        <v>0</v>
      </c>
      <c r="P13" s="19">
        <v>0</v>
      </c>
      <c r="Q13" s="9" t="s">
        <v>36</v>
      </c>
      <c r="R13" s="21">
        <f>-VLookups!$D$44</f>
        <v>-2000</v>
      </c>
      <c r="S13" s="19">
        <v>0</v>
      </c>
      <c r="T13" s="19">
        <v>0</v>
      </c>
      <c r="U13" s="9" t="s">
        <v>36</v>
      </c>
      <c r="V13" s="21">
        <f>V12-VLookups!$D$54</f>
        <v>-645</v>
      </c>
      <c r="W13" s="19">
        <v>0</v>
      </c>
      <c r="X13" s="19">
        <v>0</v>
      </c>
      <c r="Y13" s="36"/>
      <c r="Z13" s="19">
        <v>0</v>
      </c>
      <c r="AA13" s="19">
        <v>0</v>
      </c>
      <c r="AB13" s="20">
        <f t="shared" si="0"/>
        <v>105</v>
      </c>
      <c r="AC13" s="20">
        <f t="shared" si="1"/>
        <v>6868.3493678623308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</row>
    <row r="14" spans="1:43" x14ac:dyDescent="0.25">
      <c r="A14" s="1"/>
      <c r="B14" s="9">
        <v>10</v>
      </c>
      <c r="C14" s="9">
        <f>23</f>
        <v>23</v>
      </c>
      <c r="D14" s="9">
        <v>10</v>
      </c>
      <c r="E14" s="9">
        <f>VLookups!$D$64</f>
        <v>3000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21">
        <f>-VLookups!$D$22</f>
        <v>-250</v>
      </c>
      <c r="L14" s="19">
        <v>0</v>
      </c>
      <c r="M14" s="19">
        <v>0</v>
      </c>
      <c r="N14" s="9" t="s">
        <v>36</v>
      </c>
      <c r="O14" s="19">
        <v>0</v>
      </c>
      <c r="P14" s="19">
        <v>0</v>
      </c>
      <c r="Q14" s="9" t="s">
        <v>36</v>
      </c>
      <c r="R14" s="21">
        <f>-VLookups!$D$44</f>
        <v>-2000</v>
      </c>
      <c r="S14" s="19">
        <v>0</v>
      </c>
      <c r="T14" s="19">
        <v>0</v>
      </c>
      <c r="U14" s="9" t="s">
        <v>36</v>
      </c>
      <c r="V14" s="21">
        <f>V13-VLookups!$D$54</f>
        <v>-650</v>
      </c>
      <c r="W14" s="19">
        <v>0</v>
      </c>
      <c r="X14" s="19">
        <v>0</v>
      </c>
      <c r="Y14" s="36"/>
      <c r="Z14" s="19">
        <v>0</v>
      </c>
      <c r="AA14" s="19">
        <v>0</v>
      </c>
      <c r="AB14" s="20">
        <f t="shared" si="0"/>
        <v>100</v>
      </c>
      <c r="AC14" s="20">
        <f t="shared" si="1"/>
        <v>6979.7966168087687</v>
      </c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</row>
    <row r="15" spans="1:43" x14ac:dyDescent="0.25">
      <c r="A15" s="1"/>
      <c r="B15" s="9">
        <v>11</v>
      </c>
      <c r="C15" s="9">
        <f>23</f>
        <v>23</v>
      </c>
      <c r="D15" s="9">
        <v>11</v>
      </c>
      <c r="E15" s="9">
        <f>VLookups!$D$64</f>
        <v>3000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21">
        <f>-VLookups!$D$22</f>
        <v>-250</v>
      </c>
      <c r="L15" s="19">
        <v>0</v>
      </c>
      <c r="M15" s="19">
        <v>0</v>
      </c>
      <c r="N15" s="9" t="s">
        <v>36</v>
      </c>
      <c r="O15" s="19">
        <v>0</v>
      </c>
      <c r="P15" s="19">
        <v>0</v>
      </c>
      <c r="Q15" s="9" t="s">
        <v>36</v>
      </c>
      <c r="R15" s="21">
        <f>-VLookups!$D$44</f>
        <v>-2000</v>
      </c>
      <c r="S15" s="19">
        <v>0</v>
      </c>
      <c r="T15" s="19">
        <v>0</v>
      </c>
      <c r="U15" s="9" t="s">
        <v>36</v>
      </c>
      <c r="V15" s="21">
        <f>V14-VLookups!$D$54</f>
        <v>-655</v>
      </c>
      <c r="W15" s="19">
        <v>0</v>
      </c>
      <c r="X15" s="19">
        <v>0</v>
      </c>
      <c r="Y15" s="36"/>
      <c r="Z15" s="19">
        <v>0</v>
      </c>
      <c r="AA15" s="19">
        <v>0</v>
      </c>
      <c r="AB15" s="20">
        <f t="shared" si="0"/>
        <v>95</v>
      </c>
      <c r="AC15" s="20">
        <f t="shared" si="1"/>
        <v>7086.4296111701169</v>
      </c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</row>
    <row r="16" spans="1:43" x14ac:dyDescent="0.25">
      <c r="A16" s="1"/>
      <c r="B16" s="9">
        <v>12</v>
      </c>
      <c r="C16" s="9">
        <f>C4+1</f>
        <v>24</v>
      </c>
      <c r="D16" s="9">
        <f>D4</f>
        <v>0</v>
      </c>
      <c r="E16" s="9">
        <f>VLookups!$D$64</f>
        <v>3000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21">
        <f>-VLookups!$D$22</f>
        <v>-250</v>
      </c>
      <c r="L16" s="19">
        <v>0</v>
      </c>
      <c r="M16" s="19">
        <v>0</v>
      </c>
      <c r="N16" s="9" t="s">
        <v>36</v>
      </c>
      <c r="O16" s="19">
        <v>0</v>
      </c>
      <c r="P16" s="19">
        <v>0</v>
      </c>
      <c r="Q16" s="9" t="s">
        <v>36</v>
      </c>
      <c r="R16" s="21">
        <f>R4*(1+VLookups!$D$45)</f>
        <v>-2122</v>
      </c>
      <c r="S16" s="19">
        <v>0</v>
      </c>
      <c r="T16" s="19">
        <v>0</v>
      </c>
      <c r="U16" s="9" t="s">
        <v>36</v>
      </c>
      <c r="V16" s="21">
        <f>V15-VLookups!$D$54</f>
        <v>-660</v>
      </c>
      <c r="W16" s="19">
        <v>0</v>
      </c>
      <c r="X16" s="19">
        <v>0</v>
      </c>
      <c r="Y16" s="36"/>
      <c r="Z16" s="19">
        <v>0</v>
      </c>
      <c r="AA16" s="19">
        <v>0</v>
      </c>
      <c r="AB16" s="20">
        <f t="shared" si="0"/>
        <v>-32</v>
      </c>
      <c r="AC16" s="20">
        <f t="shared" si="1"/>
        <v>7066.2403271887342</v>
      </c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</row>
    <row r="17" spans="1:43" x14ac:dyDescent="0.25">
      <c r="A17" s="1"/>
      <c r="B17" s="9">
        <v>13</v>
      </c>
      <c r="C17" s="9">
        <f t="shared" ref="C17:C80" si="2">C5+1</f>
        <v>24</v>
      </c>
      <c r="D17" s="9">
        <f>D5</f>
        <v>1</v>
      </c>
      <c r="E17" s="9">
        <f>VLookups!$D$64</f>
        <v>3000</v>
      </c>
      <c r="F17" s="19">
        <v>0</v>
      </c>
      <c r="G17" s="19">
        <v>0</v>
      </c>
      <c r="H17" s="19">
        <v>0</v>
      </c>
      <c r="I17" s="19">
        <v>0</v>
      </c>
      <c r="J17" s="19">
        <v>0</v>
      </c>
      <c r="K17" s="21">
        <f>-VLookups!$D$22</f>
        <v>-250</v>
      </c>
      <c r="L17" s="19">
        <v>0</v>
      </c>
      <c r="M17" s="19">
        <v>0</v>
      </c>
      <c r="N17" s="9" t="s">
        <v>36</v>
      </c>
      <c r="O17" s="19">
        <v>0</v>
      </c>
      <c r="P17" s="19">
        <v>0</v>
      </c>
      <c r="Q17" s="9" t="s">
        <v>36</v>
      </c>
      <c r="R17" s="21">
        <f>R5*(1+VLookups!$D$45)</f>
        <v>-2122</v>
      </c>
      <c r="S17" s="19">
        <v>0</v>
      </c>
      <c r="T17" s="19">
        <v>0</v>
      </c>
      <c r="U17" s="9" t="s">
        <v>36</v>
      </c>
      <c r="V17" s="21">
        <f>V16-VLookups!$D$54</f>
        <v>-665</v>
      </c>
      <c r="W17" s="19">
        <v>0</v>
      </c>
      <c r="X17" s="19">
        <v>0</v>
      </c>
      <c r="Y17" s="36"/>
      <c r="Z17" s="19">
        <v>0</v>
      </c>
      <c r="AA17" s="19">
        <v>0</v>
      </c>
      <c r="AB17" s="20">
        <f t="shared" si="0"/>
        <v>-37</v>
      </c>
      <c r="AC17" s="20">
        <f t="shared" si="1"/>
        <v>7041.0173944007156</v>
      </c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</row>
    <row r="18" spans="1:43" x14ac:dyDescent="0.25">
      <c r="A18" s="1"/>
      <c r="B18" s="9">
        <v>14</v>
      </c>
      <c r="C18" s="9">
        <f t="shared" si="2"/>
        <v>24</v>
      </c>
      <c r="D18" s="9">
        <f t="shared" ref="D18:D81" si="3">D6</f>
        <v>2</v>
      </c>
      <c r="E18" s="9">
        <f>VLookups!$D$64</f>
        <v>3000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21">
        <f>-VLookups!$D$22</f>
        <v>-250</v>
      </c>
      <c r="L18" s="19">
        <v>0</v>
      </c>
      <c r="M18" s="19">
        <v>0</v>
      </c>
      <c r="N18" s="9" t="s">
        <v>36</v>
      </c>
      <c r="O18" s="19">
        <v>0</v>
      </c>
      <c r="P18" s="19">
        <v>0</v>
      </c>
      <c r="Q18" s="9" t="s">
        <v>36</v>
      </c>
      <c r="R18" s="21">
        <f>R6*(1+VLookups!$D$45)</f>
        <v>-2122</v>
      </c>
      <c r="S18" s="19">
        <v>0</v>
      </c>
      <c r="T18" s="19">
        <v>0</v>
      </c>
      <c r="U18" s="9" t="s">
        <v>36</v>
      </c>
      <c r="V18" s="21">
        <f>V17-VLookups!$D$54</f>
        <v>-670</v>
      </c>
      <c r="W18" s="19">
        <v>0</v>
      </c>
      <c r="X18" s="19">
        <v>0</v>
      </c>
      <c r="Y18" s="36"/>
      <c r="Z18" s="19">
        <v>0</v>
      </c>
      <c r="AA18" s="19">
        <v>0</v>
      </c>
      <c r="AB18" s="20">
        <f t="shared" si="0"/>
        <v>-42</v>
      </c>
      <c r="AC18" s="20">
        <f t="shared" si="1"/>
        <v>7010.7524233913837</v>
      </c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</row>
    <row r="19" spans="1:43" x14ac:dyDescent="0.25">
      <c r="A19" s="1"/>
      <c r="B19" s="9">
        <v>15</v>
      </c>
      <c r="C19" s="9">
        <f t="shared" si="2"/>
        <v>24</v>
      </c>
      <c r="D19" s="9">
        <f t="shared" si="3"/>
        <v>3</v>
      </c>
      <c r="E19" s="9">
        <f>VLookups!$D$64</f>
        <v>3000</v>
      </c>
      <c r="F19" s="19">
        <v>0</v>
      </c>
      <c r="G19" s="19">
        <v>0</v>
      </c>
      <c r="H19" s="19">
        <v>0</v>
      </c>
      <c r="I19" s="19">
        <v>0</v>
      </c>
      <c r="J19" s="19">
        <v>0</v>
      </c>
      <c r="K19" s="21">
        <f>-VLookups!$D$22</f>
        <v>-250</v>
      </c>
      <c r="L19" s="19">
        <v>0</v>
      </c>
      <c r="M19" s="19">
        <v>0</v>
      </c>
      <c r="N19" s="9" t="s">
        <v>36</v>
      </c>
      <c r="O19" s="19">
        <v>0</v>
      </c>
      <c r="P19" s="19">
        <v>0</v>
      </c>
      <c r="Q19" s="9" t="s">
        <v>36</v>
      </c>
      <c r="R19" s="21">
        <f>R7*(1+VLookups!$D$45)</f>
        <v>-2122</v>
      </c>
      <c r="S19" s="19">
        <v>0</v>
      </c>
      <c r="T19" s="19">
        <v>0</v>
      </c>
      <c r="U19" s="9" t="s">
        <v>36</v>
      </c>
      <c r="V19" s="21">
        <f>V18-VLookups!$D$54</f>
        <v>-675</v>
      </c>
      <c r="W19" s="19">
        <v>0</v>
      </c>
      <c r="X19" s="19">
        <v>0</v>
      </c>
      <c r="Y19" s="36"/>
      <c r="Z19" s="19">
        <v>0</v>
      </c>
      <c r="AA19" s="19">
        <v>0</v>
      </c>
      <c r="AB19" s="20">
        <f t="shared" si="0"/>
        <v>-47</v>
      </c>
      <c r="AC19" s="20">
        <f t="shared" si="1"/>
        <v>6975.4370107637033</v>
      </c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</row>
    <row r="20" spans="1:43" x14ac:dyDescent="0.25">
      <c r="A20" s="1"/>
      <c r="B20" s="9">
        <v>16</v>
      </c>
      <c r="C20" s="9">
        <f t="shared" si="2"/>
        <v>24</v>
      </c>
      <c r="D20" s="9">
        <f t="shared" si="3"/>
        <v>4</v>
      </c>
      <c r="E20" s="9">
        <f>VLookups!$D$64</f>
        <v>3000</v>
      </c>
      <c r="F20" s="19">
        <v>0</v>
      </c>
      <c r="G20" s="19">
        <v>0</v>
      </c>
      <c r="H20" s="19">
        <v>0</v>
      </c>
      <c r="I20" s="19">
        <v>0</v>
      </c>
      <c r="J20" s="19">
        <v>0</v>
      </c>
      <c r="K20" s="21">
        <f>-VLookups!$D$22</f>
        <v>-250</v>
      </c>
      <c r="L20" s="19">
        <v>0</v>
      </c>
      <c r="M20" s="19">
        <v>0</v>
      </c>
      <c r="N20" s="9" t="s">
        <v>36</v>
      </c>
      <c r="O20" s="19">
        <v>0</v>
      </c>
      <c r="P20" s="19">
        <v>0</v>
      </c>
      <c r="Q20" s="9" t="s">
        <v>36</v>
      </c>
      <c r="R20" s="21">
        <f>R8*(1+VLookups!$D$45)</f>
        <v>-2122</v>
      </c>
      <c r="S20" s="19">
        <v>0</v>
      </c>
      <c r="T20" s="19">
        <v>0</v>
      </c>
      <c r="U20" s="9" t="s">
        <v>36</v>
      </c>
      <c r="V20" s="21">
        <f>V19-VLookups!$D$54</f>
        <v>-680</v>
      </c>
      <c r="W20" s="19">
        <v>0</v>
      </c>
      <c r="X20" s="19">
        <v>0</v>
      </c>
      <c r="Y20" s="36"/>
      <c r="Z20" s="19">
        <v>0</v>
      </c>
      <c r="AA20" s="19">
        <v>0</v>
      </c>
      <c r="AB20" s="20">
        <f t="shared" si="0"/>
        <v>-52</v>
      </c>
      <c r="AC20" s="20">
        <f t="shared" si="1"/>
        <v>6935.0627391149765</v>
      </c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</row>
    <row r="21" spans="1:43" x14ac:dyDescent="0.25">
      <c r="A21" s="1"/>
      <c r="B21" s="9">
        <v>17</v>
      </c>
      <c r="C21" s="9">
        <f t="shared" si="2"/>
        <v>24</v>
      </c>
      <c r="D21" s="9">
        <f t="shared" si="3"/>
        <v>5</v>
      </c>
      <c r="E21" s="9">
        <f>VLookups!$D$64</f>
        <v>3000</v>
      </c>
      <c r="F21" s="19">
        <v>0</v>
      </c>
      <c r="G21" s="19">
        <v>0</v>
      </c>
      <c r="H21" s="19">
        <v>0</v>
      </c>
      <c r="I21" s="19">
        <v>0</v>
      </c>
      <c r="J21" s="19">
        <v>0</v>
      </c>
      <c r="K21" s="21">
        <f>-VLookups!$D$22</f>
        <v>-250</v>
      </c>
      <c r="L21" s="19">
        <v>0</v>
      </c>
      <c r="M21" s="19">
        <v>0</v>
      </c>
      <c r="N21" s="9" t="s">
        <v>36</v>
      </c>
      <c r="O21" s="19">
        <v>0</v>
      </c>
      <c r="P21" s="19">
        <v>0</v>
      </c>
      <c r="Q21" s="9" t="s">
        <v>36</v>
      </c>
      <c r="R21" s="21">
        <f>R9*(1+VLookups!$D$45)</f>
        <v>-2122</v>
      </c>
      <c r="S21" s="19">
        <v>0</v>
      </c>
      <c r="T21" s="19">
        <v>0</v>
      </c>
      <c r="U21" s="9" t="s">
        <v>36</v>
      </c>
      <c r="V21" s="21">
        <f>V20-VLookups!$D$54</f>
        <v>-685</v>
      </c>
      <c r="W21" s="19">
        <v>0</v>
      </c>
      <c r="X21" s="19">
        <v>0</v>
      </c>
      <c r="Y21" s="36"/>
      <c r="Z21" s="19">
        <v>0</v>
      </c>
      <c r="AA21" s="19">
        <v>0</v>
      </c>
      <c r="AB21" s="20">
        <f t="shared" si="0"/>
        <v>-57</v>
      </c>
      <c r="AC21" s="20">
        <f t="shared" si="1"/>
        <v>6889.6211770135014</v>
      </c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</row>
    <row r="22" spans="1:43" x14ac:dyDescent="0.25">
      <c r="A22" s="1"/>
      <c r="B22" s="9">
        <v>18</v>
      </c>
      <c r="C22" s="9">
        <f t="shared" si="2"/>
        <v>24</v>
      </c>
      <c r="D22" s="9">
        <f t="shared" si="3"/>
        <v>6</v>
      </c>
      <c r="E22" s="9">
        <f>VLookups!$D$64</f>
        <v>3000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21">
        <f>-VLookups!$D$22</f>
        <v>-250</v>
      </c>
      <c r="L22" s="19">
        <v>0</v>
      </c>
      <c r="M22" s="19">
        <v>0</v>
      </c>
      <c r="N22" s="9" t="s">
        <v>36</v>
      </c>
      <c r="O22" s="19">
        <v>0</v>
      </c>
      <c r="P22" s="19">
        <v>0</v>
      </c>
      <c r="Q22" s="9" t="s">
        <v>36</v>
      </c>
      <c r="R22" s="21">
        <f>R10*(1+VLookups!$D$45)</f>
        <v>-2122</v>
      </c>
      <c r="S22" s="19">
        <v>0</v>
      </c>
      <c r="T22" s="19">
        <v>0</v>
      </c>
      <c r="U22" s="9" t="s">
        <v>36</v>
      </c>
      <c r="V22" s="21">
        <f>V21-VLookups!$D$54</f>
        <v>-690</v>
      </c>
      <c r="W22" s="19">
        <v>0</v>
      </c>
      <c r="X22" s="19">
        <v>0</v>
      </c>
      <c r="Y22" s="36"/>
      <c r="Z22" s="19">
        <v>0</v>
      </c>
      <c r="AA22" s="19">
        <v>0</v>
      </c>
      <c r="AB22" s="20">
        <f t="shared" si="0"/>
        <v>-62</v>
      </c>
      <c r="AC22" s="20">
        <f t="shared" si="1"/>
        <v>6839.103878975191</v>
      </c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</row>
    <row r="23" spans="1:43" x14ac:dyDescent="0.25">
      <c r="A23" s="1"/>
      <c r="B23" s="9">
        <v>19</v>
      </c>
      <c r="C23" s="9">
        <f t="shared" si="2"/>
        <v>24</v>
      </c>
      <c r="D23" s="9">
        <f t="shared" si="3"/>
        <v>7</v>
      </c>
      <c r="E23" s="9">
        <f>VLookups!$D$64</f>
        <v>3000</v>
      </c>
      <c r="F23" s="19">
        <v>0</v>
      </c>
      <c r="G23" s="19">
        <v>0</v>
      </c>
      <c r="H23" s="19">
        <v>0</v>
      </c>
      <c r="I23" s="19">
        <v>0</v>
      </c>
      <c r="J23" s="19">
        <v>0</v>
      </c>
      <c r="K23" s="21">
        <f>-VLookups!$D$22</f>
        <v>-250</v>
      </c>
      <c r="L23" s="19">
        <v>0</v>
      </c>
      <c r="M23" s="19">
        <v>0</v>
      </c>
      <c r="N23" s="9" t="s">
        <v>36</v>
      </c>
      <c r="O23" s="19">
        <v>0</v>
      </c>
      <c r="P23" s="19">
        <v>0</v>
      </c>
      <c r="Q23" s="9" t="s">
        <v>36</v>
      </c>
      <c r="R23" s="21">
        <f>R11*(1+VLookups!$D$45)</f>
        <v>-2122</v>
      </c>
      <c r="S23" s="19">
        <v>0</v>
      </c>
      <c r="T23" s="19">
        <v>0</v>
      </c>
      <c r="U23" s="9" t="s">
        <v>36</v>
      </c>
      <c r="V23" s="21">
        <f>V22-VLookups!$D$54</f>
        <v>-695</v>
      </c>
      <c r="W23" s="19">
        <v>0</v>
      </c>
      <c r="X23" s="19">
        <v>0</v>
      </c>
      <c r="Y23" s="36"/>
      <c r="Z23" s="19">
        <v>0</v>
      </c>
      <c r="AA23" s="19">
        <v>0</v>
      </c>
      <c r="AB23" s="20">
        <f t="shared" si="0"/>
        <v>-67</v>
      </c>
      <c r="AC23" s="20">
        <f t="shared" si="1"/>
        <v>6783.5023854401497</v>
      </c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</row>
    <row r="24" spans="1:43" x14ac:dyDescent="0.25">
      <c r="A24" s="1"/>
      <c r="B24" s="9">
        <v>20</v>
      </c>
      <c r="C24" s="9">
        <f t="shared" si="2"/>
        <v>24</v>
      </c>
      <c r="D24" s="9">
        <f t="shared" si="3"/>
        <v>8</v>
      </c>
      <c r="E24" s="9">
        <f>VLookups!$D$64</f>
        <v>3000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21">
        <f>-VLookups!$D$22</f>
        <v>-250</v>
      </c>
      <c r="L24" s="19">
        <v>0</v>
      </c>
      <c r="M24" s="19">
        <v>0</v>
      </c>
      <c r="N24" s="9" t="s">
        <v>36</v>
      </c>
      <c r="O24" s="19">
        <v>0</v>
      </c>
      <c r="P24" s="19">
        <v>0</v>
      </c>
      <c r="Q24" s="9" t="s">
        <v>36</v>
      </c>
      <c r="R24" s="21">
        <f>R12*(1+VLookups!$D$45)</f>
        <v>-2122</v>
      </c>
      <c r="S24" s="19">
        <v>0</v>
      </c>
      <c r="T24" s="19">
        <v>0</v>
      </c>
      <c r="U24" s="9" t="s">
        <v>36</v>
      </c>
      <c r="V24" s="21">
        <f>V23-VLookups!$D$54</f>
        <v>-700</v>
      </c>
      <c r="W24" s="19">
        <v>0</v>
      </c>
      <c r="X24" s="19">
        <v>0</v>
      </c>
      <c r="Y24" s="36"/>
      <c r="Z24" s="19">
        <v>0</v>
      </c>
      <c r="AA24" s="19">
        <v>0</v>
      </c>
      <c r="AB24" s="20">
        <f t="shared" si="0"/>
        <v>-72</v>
      </c>
      <c r="AC24" s="20">
        <f t="shared" si="1"/>
        <v>6722.8082227492168</v>
      </c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</row>
    <row r="25" spans="1:43" x14ac:dyDescent="0.25">
      <c r="A25" s="1"/>
      <c r="B25" s="9">
        <v>21</v>
      </c>
      <c r="C25" s="9">
        <f t="shared" si="2"/>
        <v>24</v>
      </c>
      <c r="D25" s="9">
        <f t="shared" si="3"/>
        <v>9</v>
      </c>
      <c r="E25" s="9">
        <f>VLookups!$D$64</f>
        <v>3000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21">
        <f>-VLookups!$D$22</f>
        <v>-250</v>
      </c>
      <c r="L25" s="19">
        <v>0</v>
      </c>
      <c r="M25" s="19">
        <v>0</v>
      </c>
      <c r="N25" s="9" t="s">
        <v>36</v>
      </c>
      <c r="O25" s="19">
        <v>0</v>
      </c>
      <c r="P25" s="19">
        <v>0</v>
      </c>
      <c r="Q25" s="9" t="s">
        <v>36</v>
      </c>
      <c r="R25" s="21">
        <f>R13*(1+VLookups!$D$45)</f>
        <v>-2122</v>
      </c>
      <c r="S25" s="19">
        <v>0</v>
      </c>
      <c r="T25" s="19">
        <v>0</v>
      </c>
      <c r="U25" s="9" t="s">
        <v>36</v>
      </c>
      <c r="V25" s="21">
        <f>V24-VLookups!$D$54</f>
        <v>-705</v>
      </c>
      <c r="W25" s="19">
        <v>0</v>
      </c>
      <c r="X25" s="19">
        <v>0</v>
      </c>
      <c r="Y25" s="36"/>
      <c r="Z25" s="19">
        <v>0</v>
      </c>
      <c r="AA25" s="19">
        <v>0</v>
      </c>
      <c r="AB25" s="20">
        <f t="shared" si="0"/>
        <v>-77</v>
      </c>
      <c r="AC25" s="20">
        <f t="shared" si="1"/>
        <v>6657.012903120466</v>
      </c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</row>
    <row r="26" spans="1:43" x14ac:dyDescent="0.25">
      <c r="A26" s="1"/>
      <c r="B26" s="9">
        <v>22</v>
      </c>
      <c r="C26" s="9">
        <f t="shared" si="2"/>
        <v>24</v>
      </c>
      <c r="D26" s="9">
        <f t="shared" si="3"/>
        <v>10</v>
      </c>
      <c r="E26" s="9">
        <f>VLookups!$D$64</f>
        <v>3000</v>
      </c>
      <c r="F26" s="19">
        <v>0</v>
      </c>
      <c r="G26" s="19">
        <v>0</v>
      </c>
      <c r="H26" s="19">
        <v>0</v>
      </c>
      <c r="I26" s="19">
        <v>0</v>
      </c>
      <c r="J26" s="19">
        <v>0</v>
      </c>
      <c r="K26" s="21">
        <f>-VLookups!$D$22</f>
        <v>-250</v>
      </c>
      <c r="L26" s="19">
        <v>0</v>
      </c>
      <c r="M26" s="19">
        <v>0</v>
      </c>
      <c r="N26" s="9" t="s">
        <v>36</v>
      </c>
      <c r="O26" s="19">
        <v>0</v>
      </c>
      <c r="P26" s="19">
        <v>0</v>
      </c>
      <c r="Q26" s="9" t="s">
        <v>36</v>
      </c>
      <c r="R26" s="21">
        <f>R14*(1+VLookups!$D$45)</f>
        <v>-2122</v>
      </c>
      <c r="S26" s="19">
        <v>0</v>
      </c>
      <c r="T26" s="19">
        <v>0</v>
      </c>
      <c r="U26" s="9" t="s">
        <v>36</v>
      </c>
      <c r="V26" s="21">
        <f>V25-VLookups!$D$54</f>
        <v>-710</v>
      </c>
      <c r="W26" s="19">
        <v>0</v>
      </c>
      <c r="X26" s="19">
        <v>0</v>
      </c>
      <c r="Y26" s="36"/>
      <c r="Z26" s="19">
        <v>0</v>
      </c>
      <c r="AA26" s="19">
        <v>0</v>
      </c>
      <c r="AB26" s="20">
        <f t="shared" si="0"/>
        <v>-82</v>
      </c>
      <c r="AC26" s="20">
        <f t="shared" si="1"/>
        <v>6586.1079246256668</v>
      </c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</row>
    <row r="27" spans="1:43" x14ac:dyDescent="0.25">
      <c r="A27" s="1"/>
      <c r="B27" s="9">
        <v>23</v>
      </c>
      <c r="C27" s="9">
        <f t="shared" si="2"/>
        <v>24</v>
      </c>
      <c r="D27" s="9">
        <f t="shared" si="3"/>
        <v>11</v>
      </c>
      <c r="E27" s="9">
        <f>VLookups!$D$64</f>
        <v>3000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21">
        <f>-VLookups!$D$22</f>
        <v>-250</v>
      </c>
      <c r="L27" s="19">
        <v>0</v>
      </c>
      <c r="M27" s="19">
        <v>0</v>
      </c>
      <c r="N27" s="9" t="s">
        <v>36</v>
      </c>
      <c r="O27" s="19">
        <v>0</v>
      </c>
      <c r="P27" s="19">
        <v>0</v>
      </c>
      <c r="Q27" s="9" t="s">
        <v>36</v>
      </c>
      <c r="R27" s="21">
        <f>R15*(1+VLookups!$D$45)</f>
        <v>-2122</v>
      </c>
      <c r="S27" s="19">
        <v>0</v>
      </c>
      <c r="T27" s="19">
        <v>0</v>
      </c>
      <c r="U27" s="9" t="s">
        <v>36</v>
      </c>
      <c r="V27" s="21">
        <f>V26-VLookups!$D$54</f>
        <v>-715</v>
      </c>
      <c r="W27" s="19">
        <v>0</v>
      </c>
      <c r="X27" s="19">
        <v>0</v>
      </c>
      <c r="Y27" s="36"/>
      <c r="Z27" s="19">
        <v>0</v>
      </c>
      <c r="AA27" s="19">
        <v>0</v>
      </c>
      <c r="AB27" s="20">
        <f t="shared" si="0"/>
        <v>-87</v>
      </c>
      <c r="AC27" s="20">
        <f t="shared" si="1"/>
        <v>6510.0847711667102</v>
      </c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</row>
    <row r="28" spans="1:43" x14ac:dyDescent="0.25">
      <c r="A28" s="1"/>
      <c r="B28" s="9">
        <v>24</v>
      </c>
      <c r="C28" s="9">
        <f t="shared" si="2"/>
        <v>25</v>
      </c>
      <c r="D28" s="9">
        <f t="shared" si="3"/>
        <v>0</v>
      </c>
      <c r="E28" s="9">
        <f>VLookups!D9</f>
        <v>11249.999999999998</v>
      </c>
      <c r="F28" s="19">
        <v>0</v>
      </c>
      <c r="G28" s="19">
        <v>0</v>
      </c>
      <c r="H28" s="20">
        <f>(-VLookups!$D$13)*(E28+F28/2)</f>
        <v>-3656.2499999999995</v>
      </c>
      <c r="I28" s="19">
        <v>0</v>
      </c>
      <c r="J28" s="19">
        <v>0</v>
      </c>
      <c r="K28" s="21">
        <f>-VLookups!D23</f>
        <v>-500</v>
      </c>
      <c r="L28" s="19">
        <v>0</v>
      </c>
      <c r="M28" s="19">
        <v>0</v>
      </c>
      <c r="N28" s="9" t="s">
        <v>36</v>
      </c>
      <c r="O28" s="19">
        <v>0</v>
      </c>
      <c r="P28" s="19">
        <v>0</v>
      </c>
      <c r="Q28" s="9" t="s">
        <v>36</v>
      </c>
      <c r="R28" s="21">
        <f>R16*(1+VLookups!$D$45)</f>
        <v>-2251.442</v>
      </c>
      <c r="S28" s="19">
        <v>0</v>
      </c>
      <c r="T28" s="19">
        <v>0</v>
      </c>
      <c r="U28" s="9" t="s">
        <v>36</v>
      </c>
      <c r="V28" s="21">
        <f>V27-VLookups!$D$54</f>
        <v>-720</v>
      </c>
      <c r="W28" s="19">
        <v>0</v>
      </c>
      <c r="X28" s="19">
        <v>0</v>
      </c>
      <c r="Y28" s="36"/>
      <c r="Z28" s="19">
        <v>0</v>
      </c>
      <c r="AA28" s="19">
        <v>0</v>
      </c>
      <c r="AB28" s="20">
        <f t="shared" si="0"/>
        <v>4122.3079999999982</v>
      </c>
      <c r="AC28" s="20">
        <f t="shared" si="1"/>
        <v>10643.242912451988</v>
      </c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</row>
    <row r="29" spans="1:43" x14ac:dyDescent="0.25">
      <c r="A29" s="1"/>
      <c r="B29" s="9">
        <v>25</v>
      </c>
      <c r="C29" s="9">
        <f t="shared" si="2"/>
        <v>25</v>
      </c>
      <c r="D29" s="9">
        <f t="shared" si="3"/>
        <v>1</v>
      </c>
      <c r="E29" s="20">
        <f>VLookups!$D$7</f>
        <v>10416.666666666666</v>
      </c>
      <c r="F29" s="20">
        <f>-E29*VLookups!$D$10*2</f>
        <v>-624.99999999999989</v>
      </c>
      <c r="G29" s="19">
        <v>0</v>
      </c>
      <c r="H29" s="20">
        <f>(-VLookups!$D$13)*(E29+F29/2)</f>
        <v>-3283.8541666666665</v>
      </c>
      <c r="I29" s="20">
        <f>-PMT(VLookups!$D$16/12,180,-FV(VLookups!$D$16/12,72,,-VLookups!$D$15))</f>
        <v>-1492.92953188151</v>
      </c>
      <c r="J29" s="21">
        <f>-PMT(VLookups!$D$20/12,180,-FV(VLookups!$D$20/12,24,,-VLookups!$D$19))</f>
        <v>-624.95374865778945</v>
      </c>
      <c r="K29" s="21">
        <f>K28-VLookups!$D$24</f>
        <v>-503</v>
      </c>
      <c r="L29" s="19">
        <v>0</v>
      </c>
      <c r="M29" s="19">
        <v>0</v>
      </c>
      <c r="N29" s="9" t="s">
        <v>36</v>
      </c>
      <c r="O29" s="19">
        <v>0</v>
      </c>
      <c r="P29" s="19">
        <v>0</v>
      </c>
      <c r="Q29" s="9" t="s">
        <v>36</v>
      </c>
      <c r="R29" s="21">
        <f>R17*(1+VLookups!$D$45)</f>
        <v>-2251.442</v>
      </c>
      <c r="S29" s="19">
        <v>0</v>
      </c>
      <c r="T29" s="19">
        <v>0</v>
      </c>
      <c r="U29" s="9" t="s">
        <v>36</v>
      </c>
      <c r="V29" s="21">
        <f>V28-VLookups!$D$54</f>
        <v>-725</v>
      </c>
      <c r="W29" s="19">
        <v>0</v>
      </c>
      <c r="X29" s="19">
        <v>0</v>
      </c>
      <c r="Y29" s="36">
        <f>-VLookups!D56</f>
        <v>-200</v>
      </c>
      <c r="Z29" s="20">
        <f>-E29*VLookups!$J$3</f>
        <v>-416.66666666666663</v>
      </c>
      <c r="AA29" s="19">
        <v>0</v>
      </c>
      <c r="AB29" s="20">
        <f t="shared" si="0"/>
        <v>606.32055279403369</v>
      </c>
      <c r="AC29" s="20">
        <f t="shared" si="1"/>
        <v>11267.302203433441</v>
      </c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</row>
    <row r="30" spans="1:43" x14ac:dyDescent="0.25">
      <c r="A30" s="1"/>
      <c r="B30" s="9">
        <v>26</v>
      </c>
      <c r="C30" s="9">
        <f t="shared" si="2"/>
        <v>25</v>
      </c>
      <c r="D30" s="9">
        <f t="shared" si="3"/>
        <v>2</v>
      </c>
      <c r="E30" s="20">
        <f>VLookups!$D$7</f>
        <v>10416.666666666666</v>
      </c>
      <c r="F30" s="20">
        <f>-E30*VLookups!$D$10*2</f>
        <v>-624.99999999999989</v>
      </c>
      <c r="G30" s="19">
        <v>0</v>
      </c>
      <c r="H30" s="20">
        <f>(-VLookups!$D$13)*(E30+F30/2)</f>
        <v>-3283.8541666666665</v>
      </c>
      <c r="I30" s="20">
        <f>-PMT(VLookups!$D$16/12,180,-FV(VLookups!$D$16/12,72,,-VLookups!$D$15))</f>
        <v>-1492.92953188151</v>
      </c>
      <c r="J30" s="21">
        <f>-PMT(VLookups!$D$20/12,180,-FV(VLookups!$D$20/12,24,,-VLookups!$D$19))</f>
        <v>-624.95374865778945</v>
      </c>
      <c r="K30" s="21">
        <f>K29-VLookups!$D$24</f>
        <v>-506</v>
      </c>
      <c r="L30" s="19">
        <v>0</v>
      </c>
      <c r="M30" s="19">
        <v>0</v>
      </c>
      <c r="N30" s="9" t="s">
        <v>36</v>
      </c>
      <c r="O30" s="19">
        <v>0</v>
      </c>
      <c r="P30" s="19">
        <v>0</v>
      </c>
      <c r="Q30" s="9" t="s">
        <v>36</v>
      </c>
      <c r="R30" s="21">
        <f>R18*(1+VLookups!$D$45)</f>
        <v>-2251.442</v>
      </c>
      <c r="S30" s="19">
        <v>0</v>
      </c>
      <c r="T30" s="19">
        <v>0</v>
      </c>
      <c r="U30" s="9" t="s">
        <v>36</v>
      </c>
      <c r="V30" s="21">
        <f>V29-VLookups!$D$54</f>
        <v>-730</v>
      </c>
      <c r="W30" s="19">
        <v>0</v>
      </c>
      <c r="X30" s="19">
        <v>0</v>
      </c>
      <c r="Y30" s="36">
        <f>Y29*(1+VLookups!$D$57/12)</f>
        <v>-200.58333333333334</v>
      </c>
      <c r="Z30" s="20">
        <f>-E30*VLookups!$J$3</f>
        <v>-416.66666666666663</v>
      </c>
      <c r="AA30" s="19">
        <v>0</v>
      </c>
      <c r="AB30" s="20">
        <f t="shared" si="0"/>
        <v>597.73721946070043</v>
      </c>
      <c r="AC30" s="20">
        <f t="shared" si="1"/>
        <v>11883.818259899863</v>
      </c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</row>
    <row r="31" spans="1:43" x14ac:dyDescent="0.25">
      <c r="A31" s="1"/>
      <c r="B31" s="9">
        <v>27</v>
      </c>
      <c r="C31" s="9">
        <f t="shared" si="2"/>
        <v>25</v>
      </c>
      <c r="D31" s="9">
        <f t="shared" si="3"/>
        <v>3</v>
      </c>
      <c r="E31" s="20">
        <f>VLookups!$D$7</f>
        <v>10416.666666666666</v>
      </c>
      <c r="F31" s="20">
        <f>-E31*VLookups!$D$10*2</f>
        <v>-624.99999999999989</v>
      </c>
      <c r="G31" s="19">
        <v>0</v>
      </c>
      <c r="H31" s="20">
        <f>(-VLookups!$D$13)*(E31+F31/2)</f>
        <v>-3283.8541666666665</v>
      </c>
      <c r="I31" s="20">
        <f>-PMT(VLookups!$D$16/12,180,-FV(VLookups!$D$16/12,72,,-VLookups!$D$15))</f>
        <v>-1492.92953188151</v>
      </c>
      <c r="J31" s="21">
        <f>-PMT(VLookups!$D$20/12,180,-FV(VLookups!$D$20/12,24,,-VLookups!$D$19))</f>
        <v>-624.95374865778945</v>
      </c>
      <c r="K31" s="21">
        <f>K30-VLookups!$D$24</f>
        <v>-509</v>
      </c>
      <c r="L31" s="19">
        <v>0</v>
      </c>
      <c r="M31" s="19">
        <v>0</v>
      </c>
      <c r="N31" s="9" t="s">
        <v>36</v>
      </c>
      <c r="O31" s="19">
        <v>0</v>
      </c>
      <c r="P31" s="19">
        <v>0</v>
      </c>
      <c r="Q31" s="9" t="s">
        <v>36</v>
      </c>
      <c r="R31" s="21">
        <f>R19*(1+VLookups!$D$45)</f>
        <v>-2251.442</v>
      </c>
      <c r="S31" s="19">
        <v>0</v>
      </c>
      <c r="T31" s="19">
        <v>0</v>
      </c>
      <c r="U31" s="9" t="s">
        <v>36</v>
      </c>
      <c r="V31" s="21">
        <f>V30-VLookups!$D$54</f>
        <v>-735</v>
      </c>
      <c r="W31" s="19">
        <v>0</v>
      </c>
      <c r="X31" s="19">
        <v>0</v>
      </c>
      <c r="Y31" s="36">
        <f>Y30*(1+VLookups!$D$57/12)</f>
        <v>-201.16836805555556</v>
      </c>
      <c r="Z31" s="20">
        <f>-E31*VLookups!$J$3</f>
        <v>-416.66666666666663</v>
      </c>
      <c r="AA31" s="19">
        <v>0</v>
      </c>
      <c r="AB31" s="20">
        <f t="shared" si="0"/>
        <v>589.15218473847801</v>
      </c>
      <c r="AC31" s="20">
        <f t="shared" si="1"/>
        <v>12492.77680840484</v>
      </c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</row>
    <row r="32" spans="1:43" x14ac:dyDescent="0.25">
      <c r="A32" s="1"/>
      <c r="B32" s="9">
        <v>28</v>
      </c>
      <c r="C32" s="9">
        <f t="shared" si="2"/>
        <v>25</v>
      </c>
      <c r="D32" s="9">
        <f t="shared" si="3"/>
        <v>4</v>
      </c>
      <c r="E32" s="20">
        <f>VLookups!$D$7</f>
        <v>10416.666666666666</v>
      </c>
      <c r="F32" s="20">
        <f>-E32*VLookups!$D$10*2</f>
        <v>-624.99999999999989</v>
      </c>
      <c r="G32" s="19">
        <v>0</v>
      </c>
      <c r="H32" s="20">
        <f>(-VLookups!$D$13)*(E32+F32/2)</f>
        <v>-3283.8541666666665</v>
      </c>
      <c r="I32" s="20">
        <f>-PMT(VLookups!$D$16/12,180,-FV(VLookups!$D$16/12,72,,-VLookups!$D$15))</f>
        <v>-1492.92953188151</v>
      </c>
      <c r="J32" s="21">
        <f>-PMT(VLookups!$D$20/12,180,-FV(VLookups!$D$20/12,24,,-VLookups!$D$19))</f>
        <v>-624.95374865778945</v>
      </c>
      <c r="K32" s="21">
        <f>K31-VLookups!$D$24</f>
        <v>-512</v>
      </c>
      <c r="L32" s="19">
        <v>0</v>
      </c>
      <c r="M32" s="19">
        <v>0</v>
      </c>
      <c r="N32" s="9" t="s">
        <v>36</v>
      </c>
      <c r="O32" s="19">
        <v>0</v>
      </c>
      <c r="P32" s="19">
        <v>0</v>
      </c>
      <c r="Q32" s="9" t="s">
        <v>36</v>
      </c>
      <c r="R32" s="21">
        <f>R20*(1+VLookups!$D$45)</f>
        <v>-2251.442</v>
      </c>
      <c r="S32" s="19">
        <v>0</v>
      </c>
      <c r="T32" s="19">
        <v>0</v>
      </c>
      <c r="U32" s="9" t="s">
        <v>36</v>
      </c>
      <c r="V32" s="21">
        <f>V31-VLookups!$D$54</f>
        <v>-740</v>
      </c>
      <c r="W32" s="19">
        <v>0</v>
      </c>
      <c r="X32" s="19">
        <v>0</v>
      </c>
      <c r="Y32" s="36">
        <f>Y31*(1+VLookups!$D$57/12)</f>
        <v>-201.75510912905094</v>
      </c>
      <c r="Z32" s="20">
        <f>-E32*VLookups!$J$3</f>
        <v>-416.66666666666663</v>
      </c>
      <c r="AA32" s="19">
        <v>0</v>
      </c>
      <c r="AB32" s="20">
        <f t="shared" si="0"/>
        <v>580.56544366498281</v>
      </c>
      <c r="AC32" s="20">
        <f t="shared" si="1"/>
        <v>13094.163546750497</v>
      </c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</row>
    <row r="33" spans="1:43" x14ac:dyDescent="0.25">
      <c r="A33" s="1"/>
      <c r="B33" s="9">
        <v>29</v>
      </c>
      <c r="C33" s="9">
        <f t="shared" si="2"/>
        <v>25</v>
      </c>
      <c r="D33" s="9">
        <f t="shared" si="3"/>
        <v>5</v>
      </c>
      <c r="E33" s="20">
        <f>VLookups!$D$7</f>
        <v>10416.666666666666</v>
      </c>
      <c r="F33" s="20">
        <f>-E33*VLookups!$D$10*2</f>
        <v>-624.99999999999989</v>
      </c>
      <c r="G33" s="19">
        <v>0</v>
      </c>
      <c r="H33" s="20">
        <f>(-VLookups!$D$13)*(E33+F33/2)</f>
        <v>-3283.8541666666665</v>
      </c>
      <c r="I33" s="20">
        <f>-PMT(VLookups!$D$16/12,180,-FV(VLookups!$D$16/12,72,,-VLookups!$D$15))</f>
        <v>-1492.92953188151</v>
      </c>
      <c r="J33" s="21">
        <f>-PMT(VLookups!$D$20/12,180,-FV(VLookups!$D$20/12,24,,-VLookups!$D$19))</f>
        <v>-624.95374865778945</v>
      </c>
      <c r="K33" s="21">
        <f>K32-VLookups!$D$24</f>
        <v>-515</v>
      </c>
      <c r="L33" s="19">
        <v>0</v>
      </c>
      <c r="M33" s="19">
        <v>0</v>
      </c>
      <c r="N33" s="9" t="s">
        <v>36</v>
      </c>
      <c r="O33" s="19">
        <v>0</v>
      </c>
      <c r="P33" s="19">
        <v>0</v>
      </c>
      <c r="Q33" s="9" t="s">
        <v>36</v>
      </c>
      <c r="R33" s="21">
        <f>R21*(1+VLookups!$D$45)</f>
        <v>-2251.442</v>
      </c>
      <c r="S33" s="19">
        <v>0</v>
      </c>
      <c r="T33" s="19">
        <v>0</v>
      </c>
      <c r="U33" s="9" t="s">
        <v>36</v>
      </c>
      <c r="V33" s="21">
        <f>V32-VLookups!$D$54</f>
        <v>-745</v>
      </c>
      <c r="W33" s="19">
        <v>0</v>
      </c>
      <c r="X33" s="19">
        <v>0</v>
      </c>
      <c r="Y33" s="36">
        <f>Y32*(1+VLookups!$D$57/12)</f>
        <v>-202.34356153067733</v>
      </c>
      <c r="Z33" s="20">
        <f>-E33*VLookups!$J$3</f>
        <v>-416.66666666666663</v>
      </c>
      <c r="AA33" s="19">
        <v>0</v>
      </c>
      <c r="AB33" s="20">
        <f t="shared" si="0"/>
        <v>571.97699126335635</v>
      </c>
      <c r="AC33" s="20">
        <f t="shared" si="1"/>
        <v>13687.964143925105</v>
      </c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</row>
    <row r="34" spans="1:43" x14ac:dyDescent="0.25">
      <c r="A34" s="1"/>
      <c r="B34" s="9">
        <v>30</v>
      </c>
      <c r="C34" s="9">
        <f t="shared" si="2"/>
        <v>25</v>
      </c>
      <c r="D34" s="9">
        <f t="shared" si="3"/>
        <v>6</v>
      </c>
      <c r="E34" s="20">
        <f>VLookups!$D$7</f>
        <v>10416.666666666666</v>
      </c>
      <c r="F34" s="20">
        <f>-E34*VLookups!$D$10*2</f>
        <v>-624.99999999999989</v>
      </c>
      <c r="G34" s="19">
        <v>0</v>
      </c>
      <c r="H34" s="20">
        <f>(-VLookups!$D$13)*(E34+F34/2)</f>
        <v>-3283.8541666666665</v>
      </c>
      <c r="I34" s="20">
        <f>-PMT(VLookups!$D$16/12,180,-FV(VLookups!$D$16/12,72,,-VLookups!$D$15))</f>
        <v>-1492.92953188151</v>
      </c>
      <c r="J34" s="21">
        <f>-PMT(VLookups!$D$20/12,180,-FV(VLookups!$D$20/12,24,,-VLookups!$D$19))</f>
        <v>-624.95374865778945</v>
      </c>
      <c r="K34" s="21">
        <f>K33-VLookups!$D$24</f>
        <v>-518</v>
      </c>
      <c r="L34" s="19">
        <v>0</v>
      </c>
      <c r="M34" s="19">
        <v>0</v>
      </c>
      <c r="N34" s="9" t="s">
        <v>36</v>
      </c>
      <c r="O34" s="19">
        <v>0</v>
      </c>
      <c r="P34" s="19">
        <v>0</v>
      </c>
      <c r="Q34" s="9" t="s">
        <v>36</v>
      </c>
      <c r="R34" s="21">
        <f>R22*(1+VLookups!$D$45)</f>
        <v>-2251.442</v>
      </c>
      <c r="S34" s="19">
        <v>0</v>
      </c>
      <c r="T34" s="19">
        <v>0</v>
      </c>
      <c r="U34" s="9" t="s">
        <v>36</v>
      </c>
      <c r="V34" s="21">
        <f>V33-VLookups!$D$54</f>
        <v>-750</v>
      </c>
      <c r="W34" s="19">
        <v>0</v>
      </c>
      <c r="X34" s="19">
        <v>0</v>
      </c>
      <c r="Y34" s="36">
        <f>Y33*(1+VLookups!$D$57/12)</f>
        <v>-202.93373025180847</v>
      </c>
      <c r="Z34" s="20">
        <f>-E34*VLookups!$J$3</f>
        <v>-416.66666666666663</v>
      </c>
      <c r="AA34" s="19">
        <v>0</v>
      </c>
      <c r="AB34" s="20">
        <f t="shared" si="0"/>
        <v>563.38682254222533</v>
      </c>
      <c r="AC34" s="20">
        <f t="shared" si="1"/>
        <v>14274.164240040538</v>
      </c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</row>
    <row r="35" spans="1:43" x14ac:dyDescent="0.25">
      <c r="A35" s="1"/>
      <c r="B35" s="9">
        <v>31</v>
      </c>
      <c r="C35" s="9">
        <f t="shared" si="2"/>
        <v>25</v>
      </c>
      <c r="D35" s="9">
        <f t="shared" si="3"/>
        <v>7</v>
      </c>
      <c r="E35" s="20">
        <f>VLookups!$D$7</f>
        <v>10416.666666666666</v>
      </c>
      <c r="F35" s="20">
        <f>-E35*VLookups!$D$10*2</f>
        <v>-624.99999999999989</v>
      </c>
      <c r="G35" s="19">
        <v>0</v>
      </c>
      <c r="H35" s="20">
        <f>(-VLookups!$D$13)*(E35+F35/2)</f>
        <v>-3283.8541666666665</v>
      </c>
      <c r="I35" s="20">
        <f>-PMT(VLookups!$D$16/12,180,-FV(VLookups!$D$16/12,72,,-VLookups!$D$15))</f>
        <v>-1492.92953188151</v>
      </c>
      <c r="J35" s="21">
        <f>-PMT(VLookups!$D$20/12,180,-FV(VLookups!$D$20/12,24,,-VLookups!$D$19))</f>
        <v>-624.95374865778945</v>
      </c>
      <c r="K35" s="21">
        <f>K34-VLookups!$D$24</f>
        <v>-521</v>
      </c>
      <c r="L35" s="19">
        <v>0</v>
      </c>
      <c r="M35" s="19">
        <v>0</v>
      </c>
      <c r="N35" s="9" t="s">
        <v>36</v>
      </c>
      <c r="O35" s="19">
        <v>0</v>
      </c>
      <c r="P35" s="19">
        <v>0</v>
      </c>
      <c r="Q35" s="9" t="s">
        <v>36</v>
      </c>
      <c r="R35" s="21">
        <f>R23*(1+VLookups!$D$45)</f>
        <v>-2251.442</v>
      </c>
      <c r="S35" s="19">
        <v>0</v>
      </c>
      <c r="T35" s="19">
        <v>0</v>
      </c>
      <c r="U35" s="9" t="s">
        <v>36</v>
      </c>
      <c r="V35" s="21">
        <f>V34-VLookups!$D$54</f>
        <v>-755</v>
      </c>
      <c r="W35" s="19">
        <v>0</v>
      </c>
      <c r="X35" s="19">
        <v>0</v>
      </c>
      <c r="Y35" s="36">
        <f>Y34*(1+VLookups!$D$57/12)</f>
        <v>-203.52562029837625</v>
      </c>
      <c r="Z35" s="20">
        <f>-E35*VLookups!$J$3</f>
        <v>-416.66666666666663</v>
      </c>
      <c r="AA35" s="19">
        <v>0</v>
      </c>
      <c r="AB35" s="20">
        <f t="shared" si="0"/>
        <v>554.79493249565746</v>
      </c>
      <c r="AC35" s="20">
        <f t="shared" si="1"/>
        <v>14852.749446269596</v>
      </c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</row>
    <row r="36" spans="1:43" x14ac:dyDescent="0.25">
      <c r="A36" s="1"/>
      <c r="B36" s="9">
        <v>32</v>
      </c>
      <c r="C36" s="9">
        <f t="shared" si="2"/>
        <v>25</v>
      </c>
      <c r="D36" s="9">
        <f t="shared" si="3"/>
        <v>8</v>
      </c>
      <c r="E36" s="20">
        <f>VLookups!$D$7</f>
        <v>10416.666666666666</v>
      </c>
      <c r="F36" s="20">
        <f>-E36*VLookups!$D$10*2</f>
        <v>-624.99999999999989</v>
      </c>
      <c r="G36" s="19">
        <v>0</v>
      </c>
      <c r="H36" s="20">
        <f>(-VLookups!$D$13)*(E36+F36/2)</f>
        <v>-3283.8541666666665</v>
      </c>
      <c r="I36" s="20">
        <f>-PMT(VLookups!$D$16/12,180,-FV(VLookups!$D$16/12,72,,-VLookups!$D$15))</f>
        <v>-1492.92953188151</v>
      </c>
      <c r="J36" s="21">
        <f>-PMT(VLookups!$D$20/12,180,-FV(VLookups!$D$20/12,24,,-VLookups!$D$19))</f>
        <v>-624.95374865778945</v>
      </c>
      <c r="K36" s="21">
        <f>K35-VLookups!$D$24</f>
        <v>-524</v>
      </c>
      <c r="L36" s="19">
        <v>0</v>
      </c>
      <c r="M36" s="19">
        <v>0</v>
      </c>
      <c r="N36" s="9" t="s">
        <v>36</v>
      </c>
      <c r="O36" s="19">
        <v>0</v>
      </c>
      <c r="P36" s="19">
        <v>0</v>
      </c>
      <c r="Q36" s="9" t="s">
        <v>36</v>
      </c>
      <c r="R36" s="21">
        <f>R24*(1+VLookups!$D$45)</f>
        <v>-2251.442</v>
      </c>
      <c r="S36" s="19">
        <v>0</v>
      </c>
      <c r="T36" s="19">
        <v>0</v>
      </c>
      <c r="U36" s="9" t="s">
        <v>36</v>
      </c>
      <c r="V36" s="21">
        <f>V35-VLookups!$D$54</f>
        <v>-760</v>
      </c>
      <c r="W36" s="19">
        <v>0</v>
      </c>
      <c r="X36" s="19">
        <v>0</v>
      </c>
      <c r="Y36" s="36">
        <f>Y35*(1+VLookups!$D$57/12)</f>
        <v>-204.1192366909132</v>
      </c>
      <c r="Z36" s="20">
        <f>-E36*VLookups!$J$3</f>
        <v>-416.66666666666663</v>
      </c>
      <c r="AA36" s="19">
        <v>0</v>
      </c>
      <c r="AB36" s="20">
        <f t="shared" si="0"/>
        <v>546.20131610312058</v>
      </c>
      <c r="AC36" s="20">
        <f t="shared" si="1"/>
        <v>15423.705344783166</v>
      </c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</row>
    <row r="37" spans="1:43" x14ac:dyDescent="0.25">
      <c r="A37" s="1"/>
      <c r="B37" s="9">
        <v>33</v>
      </c>
      <c r="C37" s="9">
        <f t="shared" si="2"/>
        <v>25</v>
      </c>
      <c r="D37" s="9">
        <f t="shared" si="3"/>
        <v>9</v>
      </c>
      <c r="E37" s="20">
        <f>VLookups!$D$7</f>
        <v>10416.666666666666</v>
      </c>
      <c r="F37" s="20">
        <f>-E37*VLookups!$D$10*2</f>
        <v>-624.99999999999989</v>
      </c>
      <c r="G37" s="19">
        <v>0</v>
      </c>
      <c r="H37" s="20">
        <f>(-VLookups!$D$13)*(E37+F37/2)</f>
        <v>-3283.8541666666665</v>
      </c>
      <c r="I37" s="20">
        <f>-PMT(VLookups!$D$16/12,180,-FV(VLookups!$D$16/12,72,,-VLookups!$D$15))</f>
        <v>-1492.92953188151</v>
      </c>
      <c r="J37" s="21">
        <f>-PMT(VLookups!$D$20/12,180,-FV(VLookups!$D$20/12,24,,-VLookups!$D$19))</f>
        <v>-624.95374865778945</v>
      </c>
      <c r="K37" s="21">
        <f>K36-VLookups!$D$24</f>
        <v>-527</v>
      </c>
      <c r="L37" s="19">
        <v>0</v>
      </c>
      <c r="M37" s="19">
        <v>0</v>
      </c>
      <c r="N37" s="9" t="s">
        <v>36</v>
      </c>
      <c r="O37" s="19">
        <v>0</v>
      </c>
      <c r="P37" s="19">
        <v>0</v>
      </c>
      <c r="Q37" s="9" t="s">
        <v>36</v>
      </c>
      <c r="R37" s="21">
        <f>R25*(1+VLookups!$D$45)</f>
        <v>-2251.442</v>
      </c>
      <c r="S37" s="19">
        <v>0</v>
      </c>
      <c r="T37" s="19">
        <v>0</v>
      </c>
      <c r="U37" s="9" t="s">
        <v>36</v>
      </c>
      <c r="V37" s="21">
        <f>V36-VLookups!$D$54</f>
        <v>-765</v>
      </c>
      <c r="W37" s="19">
        <v>0</v>
      </c>
      <c r="X37" s="19">
        <v>0</v>
      </c>
      <c r="Y37" s="36">
        <f>Y36*(1+VLookups!$D$57/12)</f>
        <v>-204.71458446459502</v>
      </c>
      <c r="Z37" s="20">
        <f>-E37*VLookups!$J$3</f>
        <v>-416.66666666666663</v>
      </c>
      <c r="AA37" s="19">
        <v>0</v>
      </c>
      <c r="AB37" s="20">
        <f t="shared" si="0"/>
        <v>537.60596832943872</v>
      </c>
      <c r="AC37" s="20">
        <f t="shared" si="1"/>
        <v>15987.017488687245</v>
      </c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</row>
    <row r="38" spans="1:43" x14ac:dyDescent="0.25">
      <c r="A38" s="1"/>
      <c r="B38" s="9">
        <v>34</v>
      </c>
      <c r="C38" s="9">
        <f t="shared" si="2"/>
        <v>25</v>
      </c>
      <c r="D38" s="9">
        <f t="shared" si="3"/>
        <v>10</v>
      </c>
      <c r="E38" s="20">
        <f>VLookups!$D$7</f>
        <v>10416.666666666666</v>
      </c>
      <c r="F38" s="20">
        <f>-E38*VLookups!$D$10*2</f>
        <v>-624.99999999999989</v>
      </c>
      <c r="G38" s="19">
        <v>0</v>
      </c>
      <c r="H38" s="20">
        <f>(-VLookups!$D$13)*(E38+F38/2)</f>
        <v>-3283.8541666666665</v>
      </c>
      <c r="I38" s="20">
        <f>-PMT(VLookups!$D$16/12,180,-FV(VLookups!$D$16/12,72,,-VLookups!$D$15))</f>
        <v>-1492.92953188151</v>
      </c>
      <c r="J38" s="21">
        <f>-PMT(VLookups!$D$20/12,180,-FV(VLookups!$D$20/12,24,,-VLookups!$D$19))</f>
        <v>-624.95374865778945</v>
      </c>
      <c r="K38" s="21">
        <f>K37-VLookups!$D$24</f>
        <v>-530</v>
      </c>
      <c r="L38" s="19">
        <v>0</v>
      </c>
      <c r="M38" s="19">
        <v>0</v>
      </c>
      <c r="N38" s="9" t="s">
        <v>36</v>
      </c>
      <c r="O38" s="19">
        <v>0</v>
      </c>
      <c r="P38" s="19">
        <v>0</v>
      </c>
      <c r="Q38" s="9" t="s">
        <v>36</v>
      </c>
      <c r="R38" s="21">
        <f>R26*(1+VLookups!$D$45)</f>
        <v>-2251.442</v>
      </c>
      <c r="S38" s="19">
        <v>0</v>
      </c>
      <c r="T38" s="19">
        <v>0</v>
      </c>
      <c r="U38" s="9" t="s">
        <v>36</v>
      </c>
      <c r="V38" s="21">
        <f>V37-VLookups!$D$54</f>
        <v>-770</v>
      </c>
      <c r="W38" s="19">
        <v>0</v>
      </c>
      <c r="X38" s="19">
        <v>0</v>
      </c>
      <c r="Y38" s="36">
        <f>Y37*(1+VLookups!$D$57/12)</f>
        <v>-205.31166866928342</v>
      </c>
      <c r="Z38" s="20">
        <f>-E38*VLookups!$J$3</f>
        <v>-416.66666666666663</v>
      </c>
      <c r="AA38" s="19">
        <v>0</v>
      </c>
      <c r="AB38" s="20">
        <f t="shared" si="0"/>
        <v>529.00888412475035</v>
      </c>
      <c r="AC38" s="20">
        <f t="shared" si="1"/>
        <v>16542.671401959808</v>
      </c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</row>
    <row r="39" spans="1:43" x14ac:dyDescent="0.25">
      <c r="A39" s="1"/>
      <c r="B39" s="9">
        <v>35</v>
      </c>
      <c r="C39" s="9">
        <f t="shared" si="2"/>
        <v>25</v>
      </c>
      <c r="D39" s="9">
        <f t="shared" si="3"/>
        <v>11</v>
      </c>
      <c r="E39" s="20">
        <f>VLookups!$D$7</f>
        <v>10416.666666666666</v>
      </c>
      <c r="F39" s="20">
        <f>-E39*VLookups!$D$10*2</f>
        <v>-624.99999999999989</v>
      </c>
      <c r="G39" s="19">
        <v>0</v>
      </c>
      <c r="H39" s="20">
        <f>(-VLookups!$D$13)*(E39+F39/2)</f>
        <v>-3283.8541666666665</v>
      </c>
      <c r="I39" s="20">
        <f>-PMT(VLookups!$D$16/12,180,-FV(VLookups!$D$16/12,72,,-VLookups!$D$15))</f>
        <v>-1492.92953188151</v>
      </c>
      <c r="J39" s="21">
        <f>-PMT(VLookups!$D$20/12,180,-FV(VLookups!$D$20/12,24,,-VLookups!$D$19))</f>
        <v>-624.95374865778945</v>
      </c>
      <c r="K39" s="21">
        <f>K38-VLookups!$D$24</f>
        <v>-533</v>
      </c>
      <c r="L39" s="19">
        <v>0</v>
      </c>
      <c r="M39" s="19">
        <v>0</v>
      </c>
      <c r="N39" s="9" t="s">
        <v>36</v>
      </c>
      <c r="O39" s="19">
        <v>0</v>
      </c>
      <c r="P39" s="19">
        <v>0</v>
      </c>
      <c r="Q39" s="9" t="s">
        <v>36</v>
      </c>
      <c r="R39" s="21">
        <f>R27*(1+VLookups!$D$45)</f>
        <v>-2251.442</v>
      </c>
      <c r="S39" s="19">
        <v>0</v>
      </c>
      <c r="T39" s="19">
        <v>0</v>
      </c>
      <c r="U39" s="9" t="s">
        <v>36</v>
      </c>
      <c r="V39" s="21">
        <f>V38-VLookups!$D$54</f>
        <v>-775</v>
      </c>
      <c r="W39" s="19">
        <v>0</v>
      </c>
      <c r="X39" s="19">
        <v>0</v>
      </c>
      <c r="Y39" s="36">
        <f>Y38*(1+VLookups!$D$57/12)</f>
        <v>-205.91049436956882</v>
      </c>
      <c r="Z39" s="20">
        <f>-E39*VLookups!$J$3</f>
        <v>-416.66666666666663</v>
      </c>
      <c r="AA39" s="19">
        <v>0</v>
      </c>
      <c r="AB39" s="20">
        <f t="shared" si="0"/>
        <v>520.41005842446486</v>
      </c>
      <c r="AC39" s="20">
        <f t="shared" si="1"/>
        <v>17090.652579387541</v>
      </c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</row>
    <row r="40" spans="1:43" x14ac:dyDescent="0.25">
      <c r="A40" s="1"/>
      <c r="B40" s="9">
        <v>36</v>
      </c>
      <c r="C40" s="9">
        <f t="shared" si="2"/>
        <v>26</v>
      </c>
      <c r="D40" s="9">
        <f t="shared" si="3"/>
        <v>0</v>
      </c>
      <c r="E40" s="20">
        <f>E29*(1+VLookups!$C$8)</f>
        <v>10781.249999999998</v>
      </c>
      <c r="F40" s="20">
        <f>-E40*VLookups!$D$10*2</f>
        <v>-646.87499999999989</v>
      </c>
      <c r="G40" s="19">
        <v>0</v>
      </c>
      <c r="H40" s="20">
        <f>(-VLookups!$D$13)*(E40+F40/2)</f>
        <v>-3398.7890624999995</v>
      </c>
      <c r="I40" s="20">
        <f>-PMT(VLookups!$D$16/12,180,-FV(VLookups!$D$16/12,72,,-VLookups!$D$15))</f>
        <v>-1492.92953188151</v>
      </c>
      <c r="J40" s="21">
        <f>-PMT(VLookups!$D$20/12,180,-FV(VLookups!$D$20/12,24,,-VLookups!$D$19))</f>
        <v>-624.95374865778945</v>
      </c>
      <c r="K40" s="21">
        <f>K39-VLookups!$D$24</f>
        <v>-536</v>
      </c>
      <c r="L40" s="19">
        <v>0</v>
      </c>
      <c r="M40" s="19">
        <v>0</v>
      </c>
      <c r="N40" s="9" t="s">
        <v>36</v>
      </c>
      <c r="O40" s="19">
        <v>0</v>
      </c>
      <c r="P40" s="19">
        <v>0</v>
      </c>
      <c r="Q40" s="9" t="s">
        <v>36</v>
      </c>
      <c r="R40" s="21">
        <f>R28*(1+VLookups!$D$45)</f>
        <v>-2388.7799620000001</v>
      </c>
      <c r="S40" s="19">
        <v>0</v>
      </c>
      <c r="T40" s="19">
        <v>0</v>
      </c>
      <c r="U40" s="9" t="s">
        <v>36</v>
      </c>
      <c r="V40" s="21">
        <f>V39-VLookups!$D$54</f>
        <v>-780</v>
      </c>
      <c r="W40" s="19">
        <v>0</v>
      </c>
      <c r="X40" s="19">
        <v>0</v>
      </c>
      <c r="Y40" s="36">
        <f>Y39*(1+VLookups!$D$57/12)</f>
        <v>-206.51106664481341</v>
      </c>
      <c r="Z40" s="20">
        <f>-E40*VLookups!$J$3</f>
        <v>-431.24999999999994</v>
      </c>
      <c r="AA40" s="19">
        <v>0</v>
      </c>
      <c r="AB40" s="20">
        <f t="shared" si="0"/>
        <v>598.59912831588508</v>
      </c>
      <c r="AC40" s="20">
        <f t="shared" si="1"/>
        <v>17717.736128669072</v>
      </c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</row>
    <row r="41" spans="1:43" x14ac:dyDescent="0.25">
      <c r="A41" s="1"/>
      <c r="B41" s="9">
        <v>37</v>
      </c>
      <c r="C41" s="9">
        <f t="shared" si="2"/>
        <v>26</v>
      </c>
      <c r="D41" s="9">
        <f t="shared" si="3"/>
        <v>1</v>
      </c>
      <c r="E41" s="20">
        <f>E30*(1+VLookups!$C$8)</f>
        <v>10781.249999999998</v>
      </c>
      <c r="F41" s="20">
        <f>-E41*VLookups!$D$10*2</f>
        <v>-646.87499999999989</v>
      </c>
      <c r="G41" s="19">
        <v>0</v>
      </c>
      <c r="H41" s="20">
        <f>(-VLookups!$D$13)*(E41+F41/2)</f>
        <v>-3398.7890624999995</v>
      </c>
      <c r="I41" s="20">
        <f>-PMT(VLookups!$D$16/12,180,-FV(VLookups!$D$16/12,72,,-VLookups!$D$15))</f>
        <v>-1492.92953188151</v>
      </c>
      <c r="J41" s="21">
        <f>-PMT(VLookups!$D$20/12,180,-FV(VLookups!$D$20/12,24,,-VLookups!$D$19))</f>
        <v>-624.95374865778945</v>
      </c>
      <c r="K41" s="21">
        <f>K40-VLookups!$D$24</f>
        <v>-539</v>
      </c>
      <c r="L41" s="19">
        <v>0</v>
      </c>
      <c r="M41" s="19">
        <v>0</v>
      </c>
      <c r="N41" s="9" t="s">
        <v>36</v>
      </c>
      <c r="O41" s="19">
        <v>0</v>
      </c>
      <c r="P41" s="19">
        <v>0</v>
      </c>
      <c r="Q41" s="9" t="s">
        <v>36</v>
      </c>
      <c r="R41" s="21">
        <f>R29*(1+VLookups!$D$45)</f>
        <v>-2388.7799620000001</v>
      </c>
      <c r="S41" s="19">
        <v>0</v>
      </c>
      <c r="T41" s="19">
        <v>0</v>
      </c>
      <c r="U41" s="9" t="s">
        <v>36</v>
      </c>
      <c r="V41" s="21">
        <f>V40-VLookups!$D$54</f>
        <v>-785</v>
      </c>
      <c r="W41" s="19">
        <v>0</v>
      </c>
      <c r="X41" s="19">
        <v>0</v>
      </c>
      <c r="Y41" s="36">
        <f>Y40*(1+VLookups!$D$57/12)</f>
        <v>-207.11339058919413</v>
      </c>
      <c r="Z41" s="20">
        <f>-E41*VLookups!$J$3</f>
        <v>-431.24999999999994</v>
      </c>
      <c r="AA41" s="19">
        <v>0</v>
      </c>
      <c r="AB41" s="20">
        <f t="shared" si="0"/>
        <v>589.99680437150437</v>
      </c>
      <c r="AC41" s="20">
        <f t="shared" si="1"/>
        <v>18337.262493255028</v>
      </c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</row>
    <row r="42" spans="1:43" x14ac:dyDescent="0.25">
      <c r="A42" s="1"/>
      <c r="B42" s="9">
        <v>38</v>
      </c>
      <c r="C42" s="9">
        <f t="shared" si="2"/>
        <v>26</v>
      </c>
      <c r="D42" s="9">
        <f t="shared" si="3"/>
        <v>2</v>
      </c>
      <c r="E42" s="20">
        <f>E31*(1+VLookups!$C$8)</f>
        <v>10781.249999999998</v>
      </c>
      <c r="F42" s="20">
        <f>-E42*VLookups!$D$10*2</f>
        <v>-646.87499999999989</v>
      </c>
      <c r="G42" s="19">
        <v>0</v>
      </c>
      <c r="H42" s="20">
        <f>(-VLookups!$D$13)*(E42+F42/2)</f>
        <v>-3398.7890624999995</v>
      </c>
      <c r="I42" s="20">
        <f>-PMT(VLookups!$D$16/12,180,-FV(VLookups!$D$16/12,72,,-VLookups!$D$15))</f>
        <v>-1492.92953188151</v>
      </c>
      <c r="J42" s="21">
        <f>-PMT(VLookups!$D$20/12,180,-FV(VLookups!$D$20/12,24,,-VLookups!$D$19))</f>
        <v>-624.95374865778945</v>
      </c>
      <c r="K42" s="21">
        <f>K41-VLookups!$D$24</f>
        <v>-542</v>
      </c>
      <c r="L42" s="19">
        <v>0</v>
      </c>
      <c r="M42" s="19">
        <v>0</v>
      </c>
      <c r="N42" s="9" t="s">
        <v>36</v>
      </c>
      <c r="O42" s="19">
        <v>0</v>
      </c>
      <c r="P42" s="19">
        <v>0</v>
      </c>
      <c r="Q42" s="9" t="s">
        <v>36</v>
      </c>
      <c r="R42" s="21">
        <f>R30*(1+VLookups!$D$45)</f>
        <v>-2388.7799620000001</v>
      </c>
      <c r="S42" s="19">
        <v>0</v>
      </c>
      <c r="T42" s="19">
        <v>0</v>
      </c>
      <c r="U42" s="9" t="s">
        <v>36</v>
      </c>
      <c r="V42" s="21">
        <f>V41-VLookups!$D$54</f>
        <v>-790</v>
      </c>
      <c r="W42" s="19">
        <v>0</v>
      </c>
      <c r="X42" s="19">
        <v>0</v>
      </c>
      <c r="Y42" s="36">
        <f>Y41*(1+VLookups!$D$57/12)</f>
        <v>-207.71747131174595</v>
      </c>
      <c r="Z42" s="20">
        <f>-E42*VLookups!$J$3</f>
        <v>-431.24999999999994</v>
      </c>
      <c r="AA42" s="19">
        <v>0</v>
      </c>
      <c r="AB42" s="20">
        <f t="shared" si="0"/>
        <v>581.39272364895237</v>
      </c>
      <c r="AC42" s="20">
        <f t="shared" si="1"/>
        <v>18949.217321059405</v>
      </c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</row>
    <row r="43" spans="1:43" x14ac:dyDescent="0.25">
      <c r="A43" s="1"/>
      <c r="B43" s="9">
        <v>39</v>
      </c>
      <c r="C43" s="9">
        <f t="shared" si="2"/>
        <v>26</v>
      </c>
      <c r="D43" s="9">
        <f t="shared" si="3"/>
        <v>3</v>
      </c>
      <c r="E43" s="20">
        <f>E32*(1+VLookups!$C$8)</f>
        <v>10781.249999999998</v>
      </c>
      <c r="F43" s="20">
        <f>-E43*VLookups!$D$10*2</f>
        <v>-646.87499999999989</v>
      </c>
      <c r="G43" s="19">
        <v>0</v>
      </c>
      <c r="H43" s="20">
        <f>(-VLookups!$D$13)*(E43+F43/2)</f>
        <v>-3398.7890624999995</v>
      </c>
      <c r="I43" s="20">
        <f>-PMT(VLookups!$D$16/12,180,-FV(VLookups!$D$16/12,72,,-VLookups!$D$15))</f>
        <v>-1492.92953188151</v>
      </c>
      <c r="J43" s="21">
        <f>-PMT(VLookups!$D$20/12,180,-FV(VLookups!$D$20/12,24,,-VLookups!$D$19))</f>
        <v>-624.95374865778945</v>
      </c>
      <c r="K43" s="21">
        <f>K42-VLookups!$D$24</f>
        <v>-545</v>
      </c>
      <c r="L43" s="19">
        <v>0</v>
      </c>
      <c r="M43" s="19">
        <v>0</v>
      </c>
      <c r="N43" s="9" t="s">
        <v>36</v>
      </c>
      <c r="O43" s="19">
        <v>0</v>
      </c>
      <c r="P43" s="19">
        <v>0</v>
      </c>
      <c r="Q43" s="9" t="s">
        <v>36</v>
      </c>
      <c r="R43" s="21">
        <f>R31*(1+VLookups!$D$45)</f>
        <v>-2388.7799620000001</v>
      </c>
      <c r="S43" s="19">
        <v>0</v>
      </c>
      <c r="T43" s="19">
        <v>0</v>
      </c>
      <c r="U43" s="9" t="s">
        <v>36</v>
      </c>
      <c r="V43" s="21">
        <f>V42-VLookups!$D$54</f>
        <v>-795</v>
      </c>
      <c r="W43" s="19">
        <v>0</v>
      </c>
      <c r="X43" s="19">
        <v>0</v>
      </c>
      <c r="Y43" s="36">
        <f>Y42*(1+VLookups!$D$57/12)</f>
        <v>-208.32331393640521</v>
      </c>
      <c r="Z43" s="20">
        <f>-E43*VLookups!$J$3</f>
        <v>-431.24999999999994</v>
      </c>
      <c r="AA43" s="19">
        <v>0</v>
      </c>
      <c r="AB43" s="20">
        <f t="shared" si="0"/>
        <v>572.78688102429328</v>
      </c>
      <c r="AC43" s="20">
        <f t="shared" si="1"/>
        <v>19553.586230952133</v>
      </c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</row>
    <row r="44" spans="1:43" x14ac:dyDescent="0.25">
      <c r="A44" s="1"/>
      <c r="B44" s="9">
        <v>40</v>
      </c>
      <c r="C44" s="9">
        <f t="shared" si="2"/>
        <v>26</v>
      </c>
      <c r="D44" s="9">
        <f t="shared" si="3"/>
        <v>4</v>
      </c>
      <c r="E44" s="20">
        <f>E33*(1+VLookups!$C$8)</f>
        <v>10781.249999999998</v>
      </c>
      <c r="F44" s="20">
        <f>-E44*VLookups!$D$10*2</f>
        <v>-646.87499999999989</v>
      </c>
      <c r="G44" s="19">
        <v>0</v>
      </c>
      <c r="H44" s="20">
        <f>(-VLookups!$D$13)*(E44+F44/2)</f>
        <v>-3398.7890624999995</v>
      </c>
      <c r="I44" s="20">
        <f>-PMT(VLookups!$D$16/12,180,-FV(VLookups!$D$16/12,72,,-VLookups!$D$15))</f>
        <v>-1492.92953188151</v>
      </c>
      <c r="J44" s="21">
        <f>-PMT(VLookups!$D$20/12,180,-FV(VLookups!$D$20/12,24,,-VLookups!$D$19))</f>
        <v>-624.95374865778945</v>
      </c>
      <c r="K44" s="21">
        <f>K43-VLookups!$D$24</f>
        <v>-548</v>
      </c>
      <c r="L44" s="19">
        <v>0</v>
      </c>
      <c r="M44" s="19">
        <v>0</v>
      </c>
      <c r="N44" s="9" t="s">
        <v>36</v>
      </c>
      <c r="O44" s="19">
        <v>0</v>
      </c>
      <c r="P44" s="19">
        <v>0</v>
      </c>
      <c r="Q44" s="9" t="s">
        <v>36</v>
      </c>
      <c r="R44" s="21">
        <f>R32*(1+VLookups!$D$45)</f>
        <v>-2388.7799620000001</v>
      </c>
      <c r="S44" s="19">
        <v>0</v>
      </c>
      <c r="T44" s="19">
        <v>0</v>
      </c>
      <c r="U44" s="9" t="s">
        <v>36</v>
      </c>
      <c r="V44" s="21">
        <f>V43-VLookups!$D$54</f>
        <v>-800</v>
      </c>
      <c r="W44" s="19">
        <v>0</v>
      </c>
      <c r="X44" s="19">
        <v>0</v>
      </c>
      <c r="Y44" s="36">
        <f>Y43*(1+VLookups!$D$57/12)</f>
        <v>-208.93092360205307</v>
      </c>
      <c r="Z44" s="20">
        <f>-E44*VLookups!$J$3</f>
        <v>-431.24999999999994</v>
      </c>
      <c r="AA44" s="19">
        <v>0</v>
      </c>
      <c r="AB44" s="20">
        <f t="shared" si="0"/>
        <v>564.17927135864534</v>
      </c>
      <c r="AC44" s="20">
        <f t="shared" si="1"/>
        <v>20150.354812695696</v>
      </c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</row>
    <row r="45" spans="1:43" x14ac:dyDescent="0.25">
      <c r="A45" s="1"/>
      <c r="B45" s="9">
        <v>41</v>
      </c>
      <c r="C45" s="9">
        <f t="shared" si="2"/>
        <v>26</v>
      </c>
      <c r="D45" s="9">
        <f t="shared" si="3"/>
        <v>5</v>
      </c>
      <c r="E45" s="20">
        <f>E34*(1+VLookups!$C$8)</f>
        <v>10781.249999999998</v>
      </c>
      <c r="F45" s="20">
        <f>-E45*VLookups!$D$10*2</f>
        <v>-646.87499999999989</v>
      </c>
      <c r="G45" s="19">
        <v>0</v>
      </c>
      <c r="H45" s="20">
        <f>(-VLookups!$D$13)*(E45+F45/2)</f>
        <v>-3398.7890624999995</v>
      </c>
      <c r="I45" s="20">
        <f>-PMT(VLookups!$D$16/12,180,-FV(VLookups!$D$16/12,72,,-VLookups!$D$15))</f>
        <v>-1492.92953188151</v>
      </c>
      <c r="J45" s="21">
        <f>-PMT(VLookups!$D$20/12,180,-FV(VLookups!$D$20/12,24,,-VLookups!$D$19))</f>
        <v>-624.95374865778945</v>
      </c>
      <c r="K45" s="21">
        <f>K44-VLookups!$D$24</f>
        <v>-551</v>
      </c>
      <c r="L45" s="19">
        <v>0</v>
      </c>
      <c r="M45" s="19">
        <v>0</v>
      </c>
      <c r="N45" s="9" t="s">
        <v>36</v>
      </c>
      <c r="O45" s="19">
        <v>0</v>
      </c>
      <c r="P45" s="19">
        <v>0</v>
      </c>
      <c r="Q45" s="9" t="s">
        <v>36</v>
      </c>
      <c r="R45" s="21">
        <f>R33*(1+VLookups!$D$45)</f>
        <v>-2388.7799620000001</v>
      </c>
      <c r="S45" s="19">
        <v>0</v>
      </c>
      <c r="T45" s="19">
        <v>0</v>
      </c>
      <c r="U45" s="9" t="s">
        <v>36</v>
      </c>
      <c r="V45" s="21">
        <f>V44-VLookups!$D$54</f>
        <v>-805</v>
      </c>
      <c r="W45" s="19">
        <v>0</v>
      </c>
      <c r="X45" s="19">
        <v>0</v>
      </c>
      <c r="Y45" s="36">
        <f>Y44*(1+VLookups!$D$57/12)</f>
        <v>-209.54030546255905</v>
      </c>
      <c r="Z45" s="20">
        <f>-E45*VLookups!$J$3</f>
        <v>-431.24999999999994</v>
      </c>
      <c r="AA45" s="19">
        <v>0</v>
      </c>
      <c r="AB45" s="20">
        <f t="shared" si="0"/>
        <v>555.56988949813945</v>
      </c>
      <c r="AC45" s="20">
        <f t="shared" si="1"/>
        <v>20739.508626881663</v>
      </c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</row>
    <row r="46" spans="1:43" x14ac:dyDescent="0.25">
      <c r="A46" s="1"/>
      <c r="B46" s="9">
        <v>42</v>
      </c>
      <c r="C46" s="9">
        <f t="shared" si="2"/>
        <v>26</v>
      </c>
      <c r="D46" s="9">
        <f t="shared" si="3"/>
        <v>6</v>
      </c>
      <c r="E46" s="20">
        <f>E35*(1+VLookups!$C$8)</f>
        <v>10781.249999999998</v>
      </c>
      <c r="F46" s="20">
        <f>-E46*VLookups!$D$10*2</f>
        <v>-646.87499999999989</v>
      </c>
      <c r="G46" s="19">
        <v>0</v>
      </c>
      <c r="H46" s="20">
        <f>(-VLookups!$D$13)*(E46+F46/2)</f>
        <v>-3398.7890624999995</v>
      </c>
      <c r="I46" s="20">
        <f>-PMT(VLookups!$D$16/12,180,-FV(VLookups!$D$16/12,72,,-VLookups!$D$15))</f>
        <v>-1492.92953188151</v>
      </c>
      <c r="J46" s="21">
        <f>-PMT(VLookups!$D$20/12,180,-FV(VLookups!$D$20/12,24,,-VLookups!$D$19))</f>
        <v>-624.95374865778945</v>
      </c>
      <c r="K46" s="21">
        <f>K45-VLookups!$D$24</f>
        <v>-554</v>
      </c>
      <c r="L46" s="19">
        <v>0</v>
      </c>
      <c r="M46" s="19">
        <v>0</v>
      </c>
      <c r="N46" s="9" t="s">
        <v>36</v>
      </c>
      <c r="O46" s="19">
        <v>0</v>
      </c>
      <c r="P46" s="19">
        <v>0</v>
      </c>
      <c r="Q46" s="9" t="s">
        <v>36</v>
      </c>
      <c r="R46" s="21">
        <f>R34*(1+VLookups!$D$45)</f>
        <v>-2388.7799620000001</v>
      </c>
      <c r="S46" s="19">
        <v>0</v>
      </c>
      <c r="T46" s="19">
        <v>0</v>
      </c>
      <c r="U46" s="9" t="s">
        <v>36</v>
      </c>
      <c r="V46" s="21">
        <f>V45-VLookups!$D$54</f>
        <v>-810</v>
      </c>
      <c r="W46" s="19">
        <v>0</v>
      </c>
      <c r="X46" s="19">
        <v>0</v>
      </c>
      <c r="Y46" s="36">
        <f>Y45*(1+VLookups!$D$57/12)</f>
        <v>-210.15146468682485</v>
      </c>
      <c r="Z46" s="20">
        <f>-E46*VLookups!$J$3</f>
        <v>-431.24999999999994</v>
      </c>
      <c r="AA46" s="19">
        <v>0</v>
      </c>
      <c r="AB46" s="20">
        <f t="shared" si="0"/>
        <v>546.95873027387347</v>
      </c>
      <c r="AC46" s="20">
        <f t="shared" si="1"/>
        <v>21321.033204867006</v>
      </c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</row>
    <row r="47" spans="1:43" x14ac:dyDescent="0.25">
      <c r="A47" s="1"/>
      <c r="B47" s="9">
        <v>43</v>
      </c>
      <c r="C47" s="9">
        <f t="shared" si="2"/>
        <v>26</v>
      </c>
      <c r="D47" s="9">
        <f t="shared" si="3"/>
        <v>7</v>
      </c>
      <c r="E47" s="20">
        <f>E36*(1+VLookups!$C$8)</f>
        <v>10781.249999999998</v>
      </c>
      <c r="F47" s="20">
        <f>-E47*VLookups!$D$10*2</f>
        <v>-646.87499999999989</v>
      </c>
      <c r="G47" s="19">
        <v>0</v>
      </c>
      <c r="H47" s="20">
        <f>(-VLookups!$D$13)*(E47+F47/2)</f>
        <v>-3398.7890624999995</v>
      </c>
      <c r="I47" s="20">
        <f>-PMT(VLookups!$D$16/12,180,-FV(VLookups!$D$16/12,72,,-VLookups!$D$15))</f>
        <v>-1492.92953188151</v>
      </c>
      <c r="J47" s="21">
        <f>-PMT(VLookups!$D$20/12,180,-FV(VLookups!$D$20/12,24,,-VLookups!$D$19))</f>
        <v>-624.95374865778945</v>
      </c>
      <c r="K47" s="21">
        <f>K46-VLookups!$D$24</f>
        <v>-557</v>
      </c>
      <c r="L47" s="19">
        <v>0</v>
      </c>
      <c r="M47" s="19">
        <v>0</v>
      </c>
      <c r="N47" s="9" t="s">
        <v>36</v>
      </c>
      <c r="O47" s="19">
        <v>0</v>
      </c>
      <c r="P47" s="19">
        <v>0</v>
      </c>
      <c r="Q47" s="9" t="s">
        <v>36</v>
      </c>
      <c r="R47" s="21">
        <f>R35*(1+VLookups!$D$45)</f>
        <v>-2388.7799620000001</v>
      </c>
      <c r="S47" s="19">
        <v>0</v>
      </c>
      <c r="T47" s="19">
        <v>0</v>
      </c>
      <c r="U47" s="9" t="s">
        <v>36</v>
      </c>
      <c r="V47" s="21">
        <f>V46-VLookups!$D$54</f>
        <v>-815</v>
      </c>
      <c r="W47" s="19">
        <v>0</v>
      </c>
      <c r="X47" s="19">
        <v>0</v>
      </c>
      <c r="Y47" s="36">
        <f>Y46*(1+VLookups!$D$57/12)</f>
        <v>-210.76440645882809</v>
      </c>
      <c r="Z47" s="20">
        <f>-E47*VLookups!$J$3</f>
        <v>-431.24999999999994</v>
      </c>
      <c r="AA47" s="19">
        <v>0</v>
      </c>
      <c r="AB47" s="20">
        <f t="shared" si="0"/>
        <v>538.3457885018704</v>
      </c>
      <c r="AC47" s="20">
        <f t="shared" si="1"/>
        <v>21894.914048710321</v>
      </c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</row>
    <row r="48" spans="1:43" x14ac:dyDescent="0.25">
      <c r="A48" s="1"/>
      <c r="B48" s="9">
        <v>44</v>
      </c>
      <c r="C48" s="9">
        <f t="shared" si="2"/>
        <v>26</v>
      </c>
      <c r="D48" s="9">
        <f t="shared" si="3"/>
        <v>8</v>
      </c>
      <c r="E48" s="20">
        <f>E37*(1+VLookups!$C$8)</f>
        <v>10781.249999999998</v>
      </c>
      <c r="F48" s="20">
        <f>-E48*VLookups!$D$10*2</f>
        <v>-646.87499999999989</v>
      </c>
      <c r="G48" s="19">
        <v>0</v>
      </c>
      <c r="H48" s="20">
        <f>(-VLookups!$D$13)*(E48+F48/2)</f>
        <v>-3398.7890624999995</v>
      </c>
      <c r="I48" s="20">
        <f>-PMT(VLookups!$D$16/12,180,-FV(VLookups!$D$16/12,72,,-VLookups!$D$15))</f>
        <v>-1492.92953188151</v>
      </c>
      <c r="J48" s="21">
        <f>-PMT(VLookups!$D$20/12,180,-FV(VLookups!$D$20/12,24,,-VLookups!$D$19))</f>
        <v>-624.95374865778945</v>
      </c>
      <c r="K48" s="21">
        <f>K47-VLookups!$D$24</f>
        <v>-560</v>
      </c>
      <c r="L48" s="19">
        <v>0</v>
      </c>
      <c r="M48" s="19">
        <v>0</v>
      </c>
      <c r="N48" s="9" t="s">
        <v>36</v>
      </c>
      <c r="O48" s="19">
        <v>0</v>
      </c>
      <c r="P48" s="19">
        <v>0</v>
      </c>
      <c r="Q48" s="9" t="s">
        <v>36</v>
      </c>
      <c r="R48" s="21">
        <f>R36*(1+VLookups!$D$45)</f>
        <v>-2388.7799620000001</v>
      </c>
      <c r="S48" s="19">
        <v>0</v>
      </c>
      <c r="T48" s="19">
        <v>0</v>
      </c>
      <c r="U48" s="9" t="s">
        <v>36</v>
      </c>
      <c r="V48" s="21">
        <f>V47-VLookups!$D$54</f>
        <v>-820</v>
      </c>
      <c r="W48" s="19">
        <v>0</v>
      </c>
      <c r="X48" s="19">
        <v>0</v>
      </c>
      <c r="Y48" s="36">
        <f>Y47*(1+VLookups!$D$57/12)</f>
        <v>-211.37913597766635</v>
      </c>
      <c r="Z48" s="20">
        <f>-E48*VLookups!$J$3</f>
        <v>-431.24999999999994</v>
      </c>
      <c r="AA48" s="19">
        <v>0</v>
      </c>
      <c r="AB48" s="20">
        <f t="shared" si="0"/>
        <v>529.73105898303197</v>
      </c>
      <c r="AC48" s="20">
        <f t="shared" si="1"/>
        <v>22461.136631107871</v>
      </c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</row>
    <row r="49" spans="1:43" x14ac:dyDescent="0.25">
      <c r="A49" s="1"/>
      <c r="B49" s="9">
        <v>45</v>
      </c>
      <c r="C49" s="9">
        <f t="shared" si="2"/>
        <v>26</v>
      </c>
      <c r="D49" s="9">
        <f t="shared" si="3"/>
        <v>9</v>
      </c>
      <c r="E49" s="20">
        <f>E38*(1+VLookups!$C$8)</f>
        <v>10781.249999999998</v>
      </c>
      <c r="F49" s="20">
        <f>-E49*VLookups!$D$10*2</f>
        <v>-646.87499999999989</v>
      </c>
      <c r="G49" s="19">
        <v>0</v>
      </c>
      <c r="H49" s="20">
        <f>(-VLookups!$D$13)*(E49+F49/2)</f>
        <v>-3398.7890624999995</v>
      </c>
      <c r="I49" s="20">
        <f>-PMT(VLookups!$D$16/12,180,-FV(VLookups!$D$16/12,72,,-VLookups!$D$15))</f>
        <v>-1492.92953188151</v>
      </c>
      <c r="J49" s="21">
        <f>-PMT(VLookups!$D$20/12,180,-FV(VLookups!$D$20/12,24,,-VLookups!$D$19))</f>
        <v>-624.95374865778945</v>
      </c>
      <c r="K49" s="21">
        <f>K48-VLookups!$D$24</f>
        <v>-563</v>
      </c>
      <c r="L49" s="19">
        <v>0</v>
      </c>
      <c r="M49" s="19">
        <v>0</v>
      </c>
      <c r="N49" s="9" t="s">
        <v>36</v>
      </c>
      <c r="O49" s="19">
        <v>0</v>
      </c>
      <c r="P49" s="19">
        <v>0</v>
      </c>
      <c r="Q49" s="9" t="s">
        <v>36</v>
      </c>
      <c r="R49" s="21">
        <f>R37*(1+VLookups!$D$45)</f>
        <v>-2388.7799620000001</v>
      </c>
      <c r="S49" s="19">
        <v>0</v>
      </c>
      <c r="T49" s="19">
        <v>0</v>
      </c>
      <c r="U49" s="9" t="s">
        <v>36</v>
      </c>
      <c r="V49" s="21">
        <f>V48-VLookups!$D$54</f>
        <v>-825</v>
      </c>
      <c r="W49" s="19">
        <v>0</v>
      </c>
      <c r="X49" s="19">
        <v>0</v>
      </c>
      <c r="Y49" s="36">
        <f>Y48*(1+VLookups!$D$57/12)</f>
        <v>-211.99565845760122</v>
      </c>
      <c r="Z49" s="20">
        <f>-E49*VLookups!$J$3</f>
        <v>-431.24999999999994</v>
      </c>
      <c r="AA49" s="19">
        <v>0</v>
      </c>
      <c r="AB49" s="20">
        <f t="shared" si="0"/>
        <v>521.11453650309727</v>
      </c>
      <c r="AC49" s="20">
        <f t="shared" si="1"/>
        <v>23019.686395329481</v>
      </c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</row>
    <row r="50" spans="1:43" x14ac:dyDescent="0.25">
      <c r="A50" s="1"/>
      <c r="B50" s="9">
        <v>46</v>
      </c>
      <c r="C50" s="9">
        <f t="shared" si="2"/>
        <v>26</v>
      </c>
      <c r="D50" s="9">
        <f t="shared" si="3"/>
        <v>10</v>
      </c>
      <c r="E50" s="20">
        <f>E39*(1+VLookups!$C$8)</f>
        <v>10781.249999999998</v>
      </c>
      <c r="F50" s="20">
        <f>-E50*VLookups!$D$10*2</f>
        <v>-646.87499999999989</v>
      </c>
      <c r="G50" s="19">
        <v>0</v>
      </c>
      <c r="H50" s="20">
        <f>(-VLookups!$D$13)*(E50+F50/2)</f>
        <v>-3398.7890624999995</v>
      </c>
      <c r="I50" s="20">
        <f>-PMT(VLookups!$D$16/12,180,-FV(VLookups!$D$16/12,72,,-VLookups!$D$15))</f>
        <v>-1492.92953188151</v>
      </c>
      <c r="J50" s="21">
        <f>-PMT(VLookups!$D$20/12,180,-FV(VLookups!$D$20/12,24,,-VLookups!$D$19))</f>
        <v>-624.95374865778945</v>
      </c>
      <c r="K50" s="21">
        <f>K49-VLookups!$D$24</f>
        <v>-566</v>
      </c>
      <c r="L50" s="19">
        <v>0</v>
      </c>
      <c r="M50" s="19">
        <v>0</v>
      </c>
      <c r="N50" s="9" t="s">
        <v>36</v>
      </c>
      <c r="O50" s="19">
        <v>0</v>
      </c>
      <c r="P50" s="19">
        <v>0</v>
      </c>
      <c r="Q50" s="9" t="s">
        <v>36</v>
      </c>
      <c r="R50" s="21">
        <f>R38*(1+VLookups!$D$45)</f>
        <v>-2388.7799620000001</v>
      </c>
      <c r="S50" s="19">
        <v>0</v>
      </c>
      <c r="T50" s="19">
        <v>0</v>
      </c>
      <c r="U50" s="9" t="s">
        <v>36</v>
      </c>
      <c r="V50" s="21">
        <f>V49-VLookups!$D$54</f>
        <v>-830</v>
      </c>
      <c r="W50" s="19">
        <v>0</v>
      </c>
      <c r="X50" s="19">
        <v>0</v>
      </c>
      <c r="Y50" s="36">
        <f>Y49*(1+VLookups!$D$57/12)</f>
        <v>-212.61397912810256</v>
      </c>
      <c r="Z50" s="20">
        <f>-E50*VLookups!$J$3</f>
        <v>-431.24999999999994</v>
      </c>
      <c r="AA50" s="19">
        <v>0</v>
      </c>
      <c r="AB50" s="20">
        <f t="shared" si="0"/>
        <v>512.49621583259591</v>
      </c>
      <c r="AC50" s="20">
        <f t="shared" si="1"/>
        <v>23570.548755154294</v>
      </c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</row>
    <row r="51" spans="1:43" x14ac:dyDescent="0.25">
      <c r="A51" s="1"/>
      <c r="B51" s="9">
        <v>47</v>
      </c>
      <c r="C51" s="9">
        <f t="shared" si="2"/>
        <v>26</v>
      </c>
      <c r="D51" s="9">
        <f t="shared" si="3"/>
        <v>11</v>
      </c>
      <c r="E51" s="20">
        <v>10781.249999999998</v>
      </c>
      <c r="F51" s="20">
        <f>-E51*VLookups!$D$10*2</f>
        <v>-646.87499999999989</v>
      </c>
      <c r="G51" s="19">
        <v>0</v>
      </c>
      <c r="H51" s="20">
        <f>(-VLookups!$D$13)*(E51+F51/2)</f>
        <v>-3398.7890624999995</v>
      </c>
      <c r="I51" s="20">
        <f>-PMT(VLookups!$D$16/12,180,-FV(VLookups!$D$16/12,72,,-VLookups!$D$15))</f>
        <v>-1492.92953188151</v>
      </c>
      <c r="J51" s="21">
        <f>-PMT(VLookups!$D$20/12,180,-FV(VLookups!$D$20/12,24,,-VLookups!$D$19))</f>
        <v>-624.95374865778945</v>
      </c>
      <c r="K51" s="21">
        <f>K50-VLookups!$D$24</f>
        <v>-569</v>
      </c>
      <c r="L51" s="19">
        <v>0</v>
      </c>
      <c r="M51" s="19">
        <v>0</v>
      </c>
      <c r="N51" s="9" t="s">
        <v>36</v>
      </c>
      <c r="O51" s="19">
        <v>0</v>
      </c>
      <c r="P51" s="19">
        <v>0</v>
      </c>
      <c r="Q51" s="9" t="s">
        <v>36</v>
      </c>
      <c r="R51" s="21">
        <f>R39*(1+VLookups!$D$45)</f>
        <v>-2388.7799620000001</v>
      </c>
      <c r="S51" s="19">
        <v>0</v>
      </c>
      <c r="T51" s="19">
        <v>0</v>
      </c>
      <c r="U51" s="9" t="s">
        <v>36</v>
      </c>
      <c r="V51" s="21">
        <f>V50-VLookups!$D$54</f>
        <v>-835</v>
      </c>
      <c r="W51" s="19">
        <v>0</v>
      </c>
      <c r="X51" s="19">
        <v>0</v>
      </c>
      <c r="Y51" s="36">
        <f>Y50*(1+VLookups!$D$57/12)</f>
        <v>-213.23410323389285</v>
      </c>
      <c r="Z51" s="20">
        <f>-E51*VLookups!$J$3</f>
        <v>-431.24999999999994</v>
      </c>
      <c r="AA51" s="19">
        <v>0</v>
      </c>
      <c r="AB51" s="20">
        <f t="shared" si="0"/>
        <v>503.87609172680556</v>
      </c>
      <c r="AC51" s="20">
        <f t="shared" si="1"/>
        <v>24113.709094806356</v>
      </c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</row>
    <row r="52" spans="1:43" x14ac:dyDescent="0.25">
      <c r="A52" s="1"/>
      <c r="B52" s="9">
        <v>48</v>
      </c>
      <c r="C52" s="9">
        <f t="shared" si="2"/>
        <v>27</v>
      </c>
      <c r="D52" s="9">
        <f t="shared" si="3"/>
        <v>0</v>
      </c>
      <c r="E52" s="20">
        <f>E40*(1+VLookups!$C$8)</f>
        <v>11158.593749999996</v>
      </c>
      <c r="F52" s="20">
        <f>-E52*VLookups!$D$10*2</f>
        <v>-669.51562499999977</v>
      </c>
      <c r="G52" s="19">
        <v>0</v>
      </c>
      <c r="H52" s="20">
        <f>(-VLookups!$D$13)*(E52+F52/2)</f>
        <v>-3517.7466796874987</v>
      </c>
      <c r="I52" s="20">
        <f>-PMT(VLookups!$D$16/12,180,-FV(VLookups!$D$16/12,72,,-VLookups!$D$15))</f>
        <v>-1492.92953188151</v>
      </c>
      <c r="J52" s="21">
        <f>-PMT(VLookups!$D$20/12,180,-FV(VLookups!$D$20/12,24,,-VLookups!$D$19))</f>
        <v>-624.95374865778945</v>
      </c>
      <c r="K52" s="21">
        <f>K51-VLookups!$D$24</f>
        <v>-572</v>
      </c>
      <c r="L52" s="19">
        <v>0</v>
      </c>
      <c r="M52" s="19">
        <v>0</v>
      </c>
      <c r="N52" s="9" t="s">
        <v>36</v>
      </c>
      <c r="O52" s="19">
        <v>0</v>
      </c>
      <c r="P52" s="19">
        <v>0</v>
      </c>
      <c r="Q52" s="9" t="s">
        <v>36</v>
      </c>
      <c r="R52" s="21">
        <f>R40*(1+VLookups!$D$45)</f>
        <v>-2534.4955396820001</v>
      </c>
      <c r="S52" s="19">
        <v>0</v>
      </c>
      <c r="T52" s="19">
        <v>0</v>
      </c>
      <c r="U52" s="9" t="s">
        <v>36</v>
      </c>
      <c r="V52" s="21">
        <f>V51-VLookups!$D$54</f>
        <v>-840</v>
      </c>
      <c r="W52" s="19">
        <v>0</v>
      </c>
      <c r="X52" s="19">
        <v>0</v>
      </c>
      <c r="Y52" s="36">
        <f>Y51*(1+VLookups!$D$57/12)</f>
        <v>-213.85603603499172</v>
      </c>
      <c r="Z52" s="20">
        <f>-E52*VLookups!$J$3</f>
        <v>-446.34374999999989</v>
      </c>
      <c r="AA52" s="19">
        <v>0</v>
      </c>
      <c r="AB52" s="20">
        <f t="shared" si="0"/>
        <v>581.5106515562062</v>
      </c>
      <c r="AC52" s="20">
        <f t="shared" si="1"/>
        <v>24735.409261520574</v>
      </c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</row>
    <row r="53" spans="1:43" x14ac:dyDescent="0.25">
      <c r="A53" s="1"/>
      <c r="B53" s="9">
        <v>49</v>
      </c>
      <c r="C53" s="9">
        <f t="shared" si="2"/>
        <v>27</v>
      </c>
      <c r="D53" s="9">
        <f t="shared" si="3"/>
        <v>1</v>
      </c>
      <c r="E53" s="20">
        <f>E41*(1+VLookups!$C$8)</f>
        <v>11158.593749999996</v>
      </c>
      <c r="F53" s="20">
        <f>-E53*VLookups!$D$10*2</f>
        <v>-669.51562499999977</v>
      </c>
      <c r="G53" s="19">
        <v>0</v>
      </c>
      <c r="H53" s="20">
        <f>(-VLookups!$D$13)*(E53+F53/2)</f>
        <v>-3517.7466796874987</v>
      </c>
      <c r="I53" s="20">
        <f>-PMT(VLookups!$D$16/12,180,-FV(VLookups!$D$16/12,72,,-VLookups!$D$15))</f>
        <v>-1492.92953188151</v>
      </c>
      <c r="J53" s="21">
        <f>-PMT(VLookups!$D$20/12,180,-FV(VLookups!$D$20/12,24,,-VLookups!$D$19))</f>
        <v>-624.95374865778945</v>
      </c>
      <c r="K53" s="21">
        <f>K52-VLookups!$D$24</f>
        <v>-575</v>
      </c>
      <c r="L53" s="19">
        <v>0</v>
      </c>
      <c r="M53" s="19">
        <v>0</v>
      </c>
      <c r="N53" s="9" t="s">
        <v>36</v>
      </c>
      <c r="O53" s="19">
        <v>0</v>
      </c>
      <c r="P53" s="19">
        <v>0</v>
      </c>
      <c r="Q53" s="9" t="s">
        <v>36</v>
      </c>
      <c r="R53" s="21">
        <f>R41*(1+VLookups!$D$45)</f>
        <v>-2534.4955396820001</v>
      </c>
      <c r="S53" s="19">
        <v>0</v>
      </c>
      <c r="T53" s="19">
        <v>0</v>
      </c>
      <c r="U53" s="9" t="s">
        <v>36</v>
      </c>
      <c r="V53" s="21">
        <f>V52-VLookups!$D$54</f>
        <v>-845</v>
      </c>
      <c r="W53" s="19">
        <v>0</v>
      </c>
      <c r="X53" s="19">
        <v>0</v>
      </c>
      <c r="Y53" s="36">
        <f>Y52*(1+VLookups!$D$57/12)</f>
        <v>-214.47978280676045</v>
      </c>
      <c r="Z53" s="20">
        <f>-E53*VLookups!$J$3</f>
        <v>-446.34374999999989</v>
      </c>
      <c r="AA53" s="19">
        <v>0</v>
      </c>
      <c r="AB53" s="20">
        <f t="shared" si="0"/>
        <v>572.88690478443766</v>
      </c>
      <c r="AC53" s="20">
        <f t="shared" si="1"/>
        <v>25349.521848407549</v>
      </c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</row>
    <row r="54" spans="1:43" x14ac:dyDescent="0.25">
      <c r="A54" s="1"/>
      <c r="B54" s="9">
        <v>50</v>
      </c>
      <c r="C54" s="9">
        <f t="shared" si="2"/>
        <v>27</v>
      </c>
      <c r="D54" s="9">
        <f t="shared" si="3"/>
        <v>2</v>
      </c>
      <c r="E54" s="20">
        <f>E42*(1+VLookups!$C$8)</f>
        <v>11158.593749999996</v>
      </c>
      <c r="F54" s="20">
        <f>-E54*VLookups!$D$10*2</f>
        <v>-669.51562499999977</v>
      </c>
      <c r="G54" s="19">
        <v>0</v>
      </c>
      <c r="H54" s="20">
        <f>(-VLookups!$D$13)*(E54+F54/2)</f>
        <v>-3517.7466796874987</v>
      </c>
      <c r="I54" s="20">
        <f>-PMT(VLookups!$D$16/12,180,-FV(VLookups!$D$16/12,72,,-VLookups!$D$15))</f>
        <v>-1492.92953188151</v>
      </c>
      <c r="J54" s="21">
        <f>-PMT(VLookups!$D$20/12,180,-FV(VLookups!$D$20/12,24,,-VLookups!$D$19))</f>
        <v>-624.95374865778945</v>
      </c>
      <c r="K54" s="21">
        <f>K53-VLookups!$D$24</f>
        <v>-578</v>
      </c>
      <c r="L54" s="19">
        <v>0</v>
      </c>
      <c r="M54" s="19">
        <v>0</v>
      </c>
      <c r="N54" s="9" t="s">
        <v>36</v>
      </c>
      <c r="O54" s="19">
        <v>0</v>
      </c>
      <c r="P54" s="19">
        <v>0</v>
      </c>
      <c r="Q54" s="9" t="s">
        <v>36</v>
      </c>
      <c r="R54" s="21">
        <f>R42*(1+VLookups!$D$45)</f>
        <v>-2534.4955396820001</v>
      </c>
      <c r="S54" s="19">
        <v>0</v>
      </c>
      <c r="T54" s="19">
        <v>0</v>
      </c>
      <c r="U54" s="9" t="s">
        <v>36</v>
      </c>
      <c r="V54" s="21">
        <f>V53-VLookups!$D$54</f>
        <v>-850</v>
      </c>
      <c r="W54" s="19">
        <v>0</v>
      </c>
      <c r="X54" s="19">
        <v>0</v>
      </c>
      <c r="Y54" s="36">
        <f>Y53*(1+VLookups!$D$57/12)</f>
        <v>-215.10534883994683</v>
      </c>
      <c r="Z54" s="20">
        <f>-E54*VLookups!$J$3</f>
        <v>-446.34374999999989</v>
      </c>
      <c r="AA54" s="19">
        <v>0</v>
      </c>
      <c r="AB54" s="20">
        <f t="shared" si="0"/>
        <v>564.26133875125117</v>
      </c>
      <c r="AC54" s="20">
        <f t="shared" si="1"/>
        <v>25956.032390239478</v>
      </c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</row>
    <row r="55" spans="1:43" x14ac:dyDescent="0.25">
      <c r="A55" s="1"/>
      <c r="B55" s="9">
        <v>51</v>
      </c>
      <c r="C55" s="9">
        <f t="shared" si="2"/>
        <v>27</v>
      </c>
      <c r="D55" s="9">
        <f t="shared" si="3"/>
        <v>3</v>
      </c>
      <c r="E55" s="20">
        <f>E43*(1+VLookups!$C$8)</f>
        <v>11158.593749999996</v>
      </c>
      <c r="F55" s="20">
        <f>-E55*VLookups!$D$10*2</f>
        <v>-669.51562499999977</v>
      </c>
      <c r="G55" s="19">
        <v>0</v>
      </c>
      <c r="H55" s="20">
        <f>(-VLookups!$D$13)*(E55+F55/2)</f>
        <v>-3517.7466796874987</v>
      </c>
      <c r="I55" s="20">
        <f>-PMT(VLookups!$D$16/12,180,-FV(VLookups!$D$16/12,72,,-VLookups!$D$15))</f>
        <v>-1492.92953188151</v>
      </c>
      <c r="J55" s="21">
        <f>-PMT(VLookups!$D$20/12,180,-FV(VLookups!$D$20/12,24,,-VLookups!$D$19))</f>
        <v>-624.95374865778945</v>
      </c>
      <c r="K55" s="21">
        <f>K54-VLookups!$D$24</f>
        <v>-581</v>
      </c>
      <c r="L55" s="19">
        <v>0</v>
      </c>
      <c r="M55" s="19">
        <v>0</v>
      </c>
      <c r="N55" s="9" t="s">
        <v>36</v>
      </c>
      <c r="O55" s="19">
        <v>0</v>
      </c>
      <c r="P55" s="19">
        <v>0</v>
      </c>
      <c r="Q55" s="9" t="s">
        <v>36</v>
      </c>
      <c r="R55" s="21">
        <f>R43*(1+VLookups!$D$45)</f>
        <v>-2534.4955396820001</v>
      </c>
      <c r="S55" s="19">
        <v>0</v>
      </c>
      <c r="T55" s="19">
        <v>0</v>
      </c>
      <c r="U55" s="9" t="s">
        <v>36</v>
      </c>
      <c r="V55" s="21">
        <f>V54-VLookups!$D$54</f>
        <v>-855</v>
      </c>
      <c r="W55" s="19">
        <v>0</v>
      </c>
      <c r="X55" s="19">
        <v>0</v>
      </c>
      <c r="Y55" s="36">
        <f>Y54*(1+VLookups!$D$57/12)</f>
        <v>-215.73273944073</v>
      </c>
      <c r="Z55" s="20">
        <f>-E55*VLookups!$J$3</f>
        <v>-446.34374999999989</v>
      </c>
      <c r="AA55" s="19">
        <v>0</v>
      </c>
      <c r="AB55" s="20">
        <f t="shared" si="0"/>
        <v>555.63394815046797</v>
      </c>
      <c r="AC55" s="20">
        <f t="shared" si="1"/>
        <v>26554.92639237368</v>
      </c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</row>
    <row r="56" spans="1:43" x14ac:dyDescent="0.25">
      <c r="A56" s="1"/>
      <c r="B56" s="9">
        <v>52</v>
      </c>
      <c r="C56" s="9">
        <f t="shared" si="2"/>
        <v>27</v>
      </c>
      <c r="D56" s="9">
        <f t="shared" si="3"/>
        <v>4</v>
      </c>
      <c r="E56" s="20">
        <f>E44*(1+VLookups!$C$8)</f>
        <v>11158.593749999996</v>
      </c>
      <c r="F56" s="20">
        <f>-E56*VLookups!$D$10*2</f>
        <v>-669.51562499999977</v>
      </c>
      <c r="G56" s="19">
        <v>0</v>
      </c>
      <c r="H56" s="20">
        <f>(-VLookups!$D$13)*(E56+F56/2)</f>
        <v>-3517.7466796874987</v>
      </c>
      <c r="I56" s="20">
        <f>-PMT(VLookups!$D$16/12,180,-FV(VLookups!$D$16/12,72,,-VLookups!$D$15))</f>
        <v>-1492.92953188151</v>
      </c>
      <c r="J56" s="21">
        <f>-PMT(VLookups!$D$20/12,180,-FV(VLookups!$D$20/12,24,,-VLookups!$D$19))</f>
        <v>-624.95374865778945</v>
      </c>
      <c r="K56" s="21">
        <f>K55-VLookups!$D$24</f>
        <v>-584</v>
      </c>
      <c r="L56" s="19">
        <v>0</v>
      </c>
      <c r="M56" s="19">
        <v>0</v>
      </c>
      <c r="N56" s="9" t="s">
        <v>36</v>
      </c>
      <c r="O56" s="19">
        <v>0</v>
      </c>
      <c r="P56" s="19">
        <v>0</v>
      </c>
      <c r="Q56" s="9" t="s">
        <v>36</v>
      </c>
      <c r="R56" s="21">
        <f>R44*(1+VLookups!$D$45)</f>
        <v>-2534.4955396820001</v>
      </c>
      <c r="S56" s="19">
        <v>0</v>
      </c>
      <c r="T56" s="19">
        <v>0</v>
      </c>
      <c r="U56" s="9" t="s">
        <v>36</v>
      </c>
      <c r="V56" s="21">
        <f>V55-VLookups!$D$54</f>
        <v>-860</v>
      </c>
      <c r="W56" s="19">
        <v>0</v>
      </c>
      <c r="X56" s="19">
        <v>0</v>
      </c>
      <c r="Y56" s="36">
        <f>Y55*(1+VLookups!$D$57/12)</f>
        <v>-216.36195993076547</v>
      </c>
      <c r="Z56" s="20">
        <f>-E56*VLookups!$J$3</f>
        <v>-446.34374999999989</v>
      </c>
      <c r="AA56" s="19">
        <v>0</v>
      </c>
      <c r="AB56" s="20">
        <f t="shared" si="0"/>
        <v>547.00472766043265</v>
      </c>
      <c r="AC56" s="20">
        <f t="shared" si="1"/>
        <v>27146.189330688067</v>
      </c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</row>
    <row r="57" spans="1:43" x14ac:dyDescent="0.25">
      <c r="A57" s="1"/>
      <c r="B57" s="9">
        <v>53</v>
      </c>
      <c r="C57" s="9">
        <f t="shared" si="2"/>
        <v>27</v>
      </c>
      <c r="D57" s="9">
        <f t="shared" si="3"/>
        <v>5</v>
      </c>
      <c r="E57" s="20">
        <f>E45*(1+VLookups!$C$8)</f>
        <v>11158.593749999996</v>
      </c>
      <c r="F57" s="20">
        <f>-E57*VLookups!$D$10*2</f>
        <v>-669.51562499999977</v>
      </c>
      <c r="G57" s="19">
        <v>0</v>
      </c>
      <c r="H57" s="20">
        <f>(-VLookups!$D$13)*(E57+F57/2)</f>
        <v>-3517.7466796874987</v>
      </c>
      <c r="I57" s="20">
        <f>-PMT(VLookups!$D$16/12,180,-FV(VLookups!$D$16/12,72,,-VLookups!$D$15))</f>
        <v>-1492.92953188151</v>
      </c>
      <c r="J57" s="21">
        <f>-PMT(VLookups!$D$20/12,180,-FV(VLookups!$D$20/12,24,,-VLookups!$D$19))</f>
        <v>-624.95374865778945</v>
      </c>
      <c r="K57" s="21">
        <f>K56-VLookups!$D$24</f>
        <v>-587</v>
      </c>
      <c r="L57" s="19">
        <v>0</v>
      </c>
      <c r="M57" s="19">
        <v>0</v>
      </c>
      <c r="N57" s="9" t="s">
        <v>36</v>
      </c>
      <c r="O57" s="19">
        <v>0</v>
      </c>
      <c r="P57" s="19">
        <v>0</v>
      </c>
      <c r="Q57" s="9" t="s">
        <v>36</v>
      </c>
      <c r="R57" s="21">
        <f>R45*(1+VLookups!$D$45)</f>
        <v>-2534.4955396820001</v>
      </c>
      <c r="S57" s="19">
        <v>0</v>
      </c>
      <c r="T57" s="19">
        <v>0</v>
      </c>
      <c r="U57" s="9" t="s">
        <v>36</v>
      </c>
      <c r="V57" s="21">
        <f>V56-VLookups!$D$54</f>
        <v>-865</v>
      </c>
      <c r="W57" s="19">
        <v>0</v>
      </c>
      <c r="X57" s="19">
        <v>0</v>
      </c>
      <c r="Y57" s="36">
        <f>Y56*(1+VLookups!$D$57/12)</f>
        <v>-216.99301564723021</v>
      </c>
      <c r="Z57" s="20">
        <f>-E57*VLookups!$J$3</f>
        <v>-446.34374999999989</v>
      </c>
      <c r="AA57" s="19">
        <v>0</v>
      </c>
      <c r="AB57" s="20">
        <f t="shared" si="0"/>
        <v>538.37367194396791</v>
      </c>
      <c r="AC57" s="20">
        <f t="shared" si="1"/>
        <v>27729.806651516516</v>
      </c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</row>
    <row r="58" spans="1:43" x14ac:dyDescent="0.25">
      <c r="A58" s="1"/>
      <c r="B58" s="9">
        <v>54</v>
      </c>
      <c r="C58" s="9">
        <f t="shared" si="2"/>
        <v>27</v>
      </c>
      <c r="D58" s="9">
        <f t="shared" si="3"/>
        <v>6</v>
      </c>
      <c r="E58" s="20">
        <f>E46*(1+VLookups!$C$8)</f>
        <v>11158.593749999996</v>
      </c>
      <c r="F58" s="20">
        <f>-E58*VLookups!$D$10*2</f>
        <v>-669.51562499999977</v>
      </c>
      <c r="G58" s="19">
        <v>0</v>
      </c>
      <c r="H58" s="20">
        <f>(-VLookups!$D$13)*(E58+F58/2)</f>
        <v>-3517.7466796874987</v>
      </c>
      <c r="I58" s="20">
        <f>-PMT(VLookups!$D$16/12,180,-FV(VLookups!$D$16/12,72,,-VLookups!$D$15))</f>
        <v>-1492.92953188151</v>
      </c>
      <c r="J58" s="21">
        <f>-PMT(VLookups!$D$20/12,180,-FV(VLookups!$D$20/12,24,,-VLookups!$D$19))</f>
        <v>-624.95374865778945</v>
      </c>
      <c r="K58" s="21">
        <f>K57-VLookups!$D$24</f>
        <v>-590</v>
      </c>
      <c r="L58" s="19">
        <v>0</v>
      </c>
      <c r="M58" s="19">
        <v>0</v>
      </c>
      <c r="N58" s="9" t="s">
        <v>36</v>
      </c>
      <c r="O58" s="19">
        <v>0</v>
      </c>
      <c r="P58" s="19">
        <v>0</v>
      </c>
      <c r="Q58" s="9" t="s">
        <v>36</v>
      </c>
      <c r="R58" s="21">
        <f>R46*(1+VLookups!$D$45)</f>
        <v>-2534.4955396820001</v>
      </c>
      <c r="S58" s="19">
        <v>0</v>
      </c>
      <c r="T58" s="19">
        <v>0</v>
      </c>
      <c r="U58" s="9" t="s">
        <v>36</v>
      </c>
      <c r="V58" s="21">
        <f>V57-VLookups!$D$54</f>
        <v>-870</v>
      </c>
      <c r="W58" s="19">
        <v>0</v>
      </c>
      <c r="X58" s="19">
        <v>0</v>
      </c>
      <c r="Y58" s="36">
        <f>Y57*(1+VLookups!$D$57/12)</f>
        <v>-217.62591194286796</v>
      </c>
      <c r="Z58" s="20">
        <f>-E58*VLookups!$J$3</f>
        <v>-446.34374999999989</v>
      </c>
      <c r="AA58" s="19">
        <v>0</v>
      </c>
      <c r="AB58" s="20">
        <f t="shared" si="0"/>
        <v>529.74077564832999</v>
      </c>
      <c r="AC58" s="20">
        <f t="shared" si="1"/>
        <v>28305.763771584039</v>
      </c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</row>
    <row r="59" spans="1:43" x14ac:dyDescent="0.25">
      <c r="A59" s="1"/>
      <c r="B59" s="9">
        <v>55</v>
      </c>
      <c r="C59" s="9">
        <f t="shared" si="2"/>
        <v>27</v>
      </c>
      <c r="D59" s="9">
        <f t="shared" si="3"/>
        <v>7</v>
      </c>
      <c r="E59" s="20">
        <f>E47*(1+VLookups!$C$8)</f>
        <v>11158.593749999996</v>
      </c>
      <c r="F59" s="20">
        <f>-E59*VLookups!$D$10*2</f>
        <v>-669.51562499999977</v>
      </c>
      <c r="G59" s="19">
        <v>0</v>
      </c>
      <c r="H59" s="20">
        <f>(-VLookups!$D$13)*(E59+F59/2)</f>
        <v>-3517.7466796874987</v>
      </c>
      <c r="I59" s="20">
        <f>-PMT(VLookups!$D$16/12,180,-FV(VLookups!$D$16/12,72,,-VLookups!$D$15))</f>
        <v>-1492.92953188151</v>
      </c>
      <c r="J59" s="21">
        <f>-PMT(VLookups!$D$20/12,180,-FV(VLookups!$D$20/12,24,,-VLookups!$D$19))</f>
        <v>-624.95374865778945</v>
      </c>
      <c r="K59" s="21">
        <f>K58-VLookups!$D$24</f>
        <v>-593</v>
      </c>
      <c r="L59" s="19">
        <v>0</v>
      </c>
      <c r="M59" s="19">
        <v>0</v>
      </c>
      <c r="N59" s="9" t="s">
        <v>36</v>
      </c>
      <c r="O59" s="19">
        <v>0</v>
      </c>
      <c r="P59" s="19">
        <v>0</v>
      </c>
      <c r="Q59" s="9" t="s">
        <v>36</v>
      </c>
      <c r="R59" s="21">
        <f>R47*(1+VLookups!$D$45)</f>
        <v>-2534.4955396820001</v>
      </c>
      <c r="S59" s="19">
        <v>0</v>
      </c>
      <c r="T59" s="19">
        <v>0</v>
      </c>
      <c r="U59" s="9" t="s">
        <v>36</v>
      </c>
      <c r="V59" s="21">
        <f>V58-VLookups!$D$54</f>
        <v>-875</v>
      </c>
      <c r="W59" s="19">
        <v>0</v>
      </c>
      <c r="X59" s="19">
        <v>0</v>
      </c>
      <c r="Y59" s="36">
        <f>Y58*(1+VLookups!$D$57/12)</f>
        <v>-218.26065418603466</v>
      </c>
      <c r="Z59" s="20">
        <f>-E59*VLookups!$J$3</f>
        <v>-446.34374999999989</v>
      </c>
      <c r="AA59" s="19">
        <v>0</v>
      </c>
      <c r="AB59" s="20">
        <f t="shared" si="0"/>
        <v>521.10603340516343</v>
      </c>
      <c r="AC59" s="20">
        <f t="shared" si="1"/>
        <v>28874.046077941843</v>
      </c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</row>
    <row r="60" spans="1:43" x14ac:dyDescent="0.25">
      <c r="A60" s="1"/>
      <c r="B60" s="9">
        <v>56</v>
      </c>
      <c r="C60" s="9">
        <f t="shared" si="2"/>
        <v>27</v>
      </c>
      <c r="D60" s="9">
        <f t="shared" si="3"/>
        <v>8</v>
      </c>
      <c r="E60" s="20">
        <f>E48*(1+VLookups!$C$8)</f>
        <v>11158.593749999996</v>
      </c>
      <c r="F60" s="20">
        <f>-E60*VLookups!$D$10*2</f>
        <v>-669.51562499999977</v>
      </c>
      <c r="G60" s="19">
        <v>0</v>
      </c>
      <c r="H60" s="20">
        <f>(-VLookups!$D$13)*(E60+F60/2)</f>
        <v>-3517.7466796874987</v>
      </c>
      <c r="I60" s="20">
        <f>-PMT(VLookups!$D$16/12,180,-FV(VLookups!$D$16/12,72,,-VLookups!$D$15))</f>
        <v>-1492.92953188151</v>
      </c>
      <c r="J60" s="21">
        <f>-PMT(VLookups!$D$20/12,180,-FV(VLookups!$D$20/12,24,,-VLookups!$D$19))</f>
        <v>-624.95374865778945</v>
      </c>
      <c r="K60" s="21">
        <f>K59-VLookups!$D$24</f>
        <v>-596</v>
      </c>
      <c r="L60" s="19">
        <v>0</v>
      </c>
      <c r="M60" s="19">
        <v>0</v>
      </c>
      <c r="N60" s="9" t="s">
        <v>36</v>
      </c>
      <c r="O60" s="19">
        <v>0</v>
      </c>
      <c r="P60" s="19">
        <v>0</v>
      </c>
      <c r="Q60" s="9" t="s">
        <v>36</v>
      </c>
      <c r="R60" s="21">
        <f>R48*(1+VLookups!$D$45)</f>
        <v>-2534.4955396820001</v>
      </c>
      <c r="S60" s="19">
        <v>0</v>
      </c>
      <c r="T60" s="19">
        <v>0</v>
      </c>
      <c r="U60" s="9" t="s">
        <v>36</v>
      </c>
      <c r="V60" s="21">
        <f>V59-VLookups!$D$54</f>
        <v>-880</v>
      </c>
      <c r="W60" s="19">
        <v>0</v>
      </c>
      <c r="X60" s="19">
        <v>0</v>
      </c>
      <c r="Y60" s="36">
        <f>Y59*(1+VLookups!$D$57/12)</f>
        <v>-218.89724776074394</v>
      </c>
      <c r="Z60" s="20">
        <f>-E60*VLookups!$J$3</f>
        <v>-446.34374999999989</v>
      </c>
      <c r="AA60" s="19">
        <v>0</v>
      </c>
      <c r="AB60" s="20">
        <f t="shared" si="0"/>
        <v>512.46943983045401</v>
      </c>
      <c r="AC60" s="20">
        <f t="shared" si="1"/>
        <v>29434.638927902201</v>
      </c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</row>
    <row r="61" spans="1:43" x14ac:dyDescent="0.25">
      <c r="A61" s="1"/>
      <c r="B61" s="9">
        <v>57</v>
      </c>
      <c r="C61" s="9">
        <f t="shared" si="2"/>
        <v>27</v>
      </c>
      <c r="D61" s="9">
        <f t="shared" si="3"/>
        <v>9</v>
      </c>
      <c r="E61" s="20">
        <f>E49*(1+VLookups!$C$8)</f>
        <v>11158.593749999996</v>
      </c>
      <c r="F61" s="20">
        <f>-E61*VLookups!$D$10*2</f>
        <v>-669.51562499999977</v>
      </c>
      <c r="G61" s="19">
        <v>0</v>
      </c>
      <c r="H61" s="20">
        <f>(-VLookups!$D$13)*(E61+F61/2)</f>
        <v>-3517.7466796874987</v>
      </c>
      <c r="I61" s="20">
        <f>-PMT(VLookups!$D$16/12,180,-FV(VLookups!$D$16/12,72,,-VLookups!$D$15))</f>
        <v>-1492.92953188151</v>
      </c>
      <c r="J61" s="21">
        <f>-PMT(VLookups!$D$20/12,180,-FV(VLookups!$D$20/12,24,,-VLookups!$D$19))</f>
        <v>-624.95374865778945</v>
      </c>
      <c r="K61" s="21">
        <f>K60-VLookups!$D$24</f>
        <v>-599</v>
      </c>
      <c r="L61" s="19">
        <v>0</v>
      </c>
      <c r="M61" s="19">
        <v>0</v>
      </c>
      <c r="N61" s="9" t="s">
        <v>36</v>
      </c>
      <c r="O61" s="19">
        <v>0</v>
      </c>
      <c r="P61" s="19">
        <v>0</v>
      </c>
      <c r="Q61" s="9" t="s">
        <v>36</v>
      </c>
      <c r="R61" s="21">
        <f>R49*(1+VLookups!$D$45)</f>
        <v>-2534.4955396820001</v>
      </c>
      <c r="S61" s="19">
        <v>0</v>
      </c>
      <c r="T61" s="19">
        <v>0</v>
      </c>
      <c r="U61" s="9" t="s">
        <v>36</v>
      </c>
      <c r="V61" s="21">
        <f>V60-VLookups!$D$54</f>
        <v>-885</v>
      </c>
      <c r="W61" s="19">
        <v>0</v>
      </c>
      <c r="X61" s="19">
        <v>0</v>
      </c>
      <c r="Y61" s="36">
        <f>Y60*(1+VLookups!$D$57/12)</f>
        <v>-219.53569806671277</v>
      </c>
      <c r="Z61" s="20">
        <f>-E61*VLookups!$J$3</f>
        <v>-446.34374999999989</v>
      </c>
      <c r="AA61" s="19">
        <v>0</v>
      </c>
      <c r="AB61" s="20">
        <f t="shared" si="0"/>
        <v>503.83098952448529</v>
      </c>
      <c r="AC61" s="20">
        <f t="shared" si="1"/>
        <v>29987.527648973191</v>
      </c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</row>
    <row r="62" spans="1:43" x14ac:dyDescent="0.25">
      <c r="A62" s="1"/>
      <c r="B62" s="9">
        <v>58</v>
      </c>
      <c r="C62" s="9">
        <f t="shared" si="2"/>
        <v>27</v>
      </c>
      <c r="D62" s="9">
        <f t="shared" si="3"/>
        <v>10</v>
      </c>
      <c r="E62" s="20">
        <f>E50*(1+VLookups!$C$8)</f>
        <v>11158.593749999996</v>
      </c>
      <c r="F62" s="20">
        <f>-E62*VLookups!$D$10*2</f>
        <v>-669.51562499999977</v>
      </c>
      <c r="G62" s="19">
        <v>0</v>
      </c>
      <c r="H62" s="20">
        <f>(-VLookups!$D$13)*(E62+F62/2)</f>
        <v>-3517.7466796874987</v>
      </c>
      <c r="I62" s="20">
        <f>-PMT(VLookups!$D$16/12,180,-FV(VLookups!$D$16/12,72,,-VLookups!$D$15))</f>
        <v>-1492.92953188151</v>
      </c>
      <c r="J62" s="21">
        <f>-PMT(VLookups!$D$20/12,180,-FV(VLookups!$D$20/12,24,,-VLookups!$D$19))</f>
        <v>-624.95374865778945</v>
      </c>
      <c r="K62" s="21">
        <f>K61-VLookups!$D$24</f>
        <v>-602</v>
      </c>
      <c r="L62" s="19">
        <v>0</v>
      </c>
      <c r="M62" s="19">
        <v>0</v>
      </c>
      <c r="N62" s="9" t="s">
        <v>36</v>
      </c>
      <c r="O62" s="19">
        <v>0</v>
      </c>
      <c r="P62" s="19">
        <v>0</v>
      </c>
      <c r="Q62" s="9" t="s">
        <v>36</v>
      </c>
      <c r="R62" s="21">
        <f>R50*(1+VLookups!$D$45)</f>
        <v>-2534.4955396820001</v>
      </c>
      <c r="S62" s="19">
        <v>0</v>
      </c>
      <c r="T62" s="19">
        <v>0</v>
      </c>
      <c r="U62" s="9" t="s">
        <v>36</v>
      </c>
      <c r="V62" s="21">
        <f>V61-VLookups!$D$54</f>
        <v>-890</v>
      </c>
      <c r="W62" s="19">
        <v>0</v>
      </c>
      <c r="X62" s="19">
        <v>0</v>
      </c>
      <c r="Y62" s="36">
        <f>Y61*(1+VLookups!$D$57/12)</f>
        <v>-220.17601051940736</v>
      </c>
      <c r="Z62" s="20">
        <f>-E62*VLookups!$J$3</f>
        <v>-446.34374999999989</v>
      </c>
      <c r="AA62" s="19">
        <v>0</v>
      </c>
      <c r="AB62" s="20">
        <f t="shared" si="0"/>
        <v>495.19067707179067</v>
      </c>
      <c r="AC62" s="20">
        <f t="shared" si="1"/>
        <v>30532.697538793273</v>
      </c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</row>
    <row r="63" spans="1:43" x14ac:dyDescent="0.25">
      <c r="A63" s="1"/>
      <c r="B63" s="9">
        <v>59</v>
      </c>
      <c r="C63" s="9">
        <f t="shared" si="2"/>
        <v>27</v>
      </c>
      <c r="D63" s="9">
        <f t="shared" si="3"/>
        <v>11</v>
      </c>
      <c r="E63" s="20">
        <f>E51*(1+VLookups!$C$8)</f>
        <v>11158.593749999996</v>
      </c>
      <c r="F63" s="20">
        <f>-E63*VLookups!$D$10*2</f>
        <v>-669.51562499999977</v>
      </c>
      <c r="G63" s="19">
        <v>0</v>
      </c>
      <c r="H63" s="20">
        <f>(-VLookups!$D$13)*(E63+F63/2)</f>
        <v>-3517.7466796874987</v>
      </c>
      <c r="I63" s="20">
        <f>-PMT(VLookups!$D$16/12,180,-FV(VLookups!$D$16/12,72,,-VLookups!$D$15))</f>
        <v>-1492.92953188151</v>
      </c>
      <c r="J63" s="21">
        <f>-PMT(VLookups!$D$20/12,180,-FV(VLookups!$D$20/12,24,,-VLookups!$D$19))</f>
        <v>-624.95374865778945</v>
      </c>
      <c r="K63" s="21">
        <f>K62-VLookups!$D$24</f>
        <v>-605</v>
      </c>
      <c r="L63" s="19">
        <v>0</v>
      </c>
      <c r="M63" s="19">
        <v>0</v>
      </c>
      <c r="N63" s="9" t="s">
        <v>36</v>
      </c>
      <c r="O63" s="19">
        <v>0</v>
      </c>
      <c r="P63" s="19">
        <v>0</v>
      </c>
      <c r="Q63" s="9" t="s">
        <v>36</v>
      </c>
      <c r="R63" s="21">
        <f>R51*(1+VLookups!$D$45)</f>
        <v>-2534.4955396820001</v>
      </c>
      <c r="S63" s="19">
        <v>0</v>
      </c>
      <c r="T63" s="19">
        <v>0</v>
      </c>
      <c r="U63" s="9" t="s">
        <v>36</v>
      </c>
      <c r="V63" s="21">
        <f>V62-VLookups!$D$54</f>
        <v>-895</v>
      </c>
      <c r="W63" s="19">
        <v>0</v>
      </c>
      <c r="X63" s="19">
        <v>0</v>
      </c>
      <c r="Y63" s="36">
        <f>Y62*(1+VLookups!$D$57/12)</f>
        <v>-220.81819055008896</v>
      </c>
      <c r="Z63" s="20">
        <f>-E63*VLookups!$J$3</f>
        <v>-446.34374999999989</v>
      </c>
      <c r="AA63" s="19">
        <v>0</v>
      </c>
      <c r="AB63" s="20">
        <f t="shared" si="0"/>
        <v>486.54849704110904</v>
      </c>
      <c r="AC63" s="20">
        <f t="shared" si="1"/>
        <v>31070.133865065705</v>
      </c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</row>
    <row r="64" spans="1:43" x14ac:dyDescent="0.25">
      <c r="A64" s="1"/>
      <c r="B64" s="9">
        <v>60</v>
      </c>
      <c r="C64" s="9">
        <f t="shared" si="2"/>
        <v>28</v>
      </c>
      <c r="D64" s="9">
        <f t="shared" si="3"/>
        <v>0</v>
      </c>
      <c r="E64" s="20">
        <f>E52*(1+VLookups!$C$8)</f>
        <v>11549.144531249995</v>
      </c>
      <c r="F64" s="20">
        <f>-E64*VLookups!$D$10*2</f>
        <v>-692.9486718749996</v>
      </c>
      <c r="G64" s="19">
        <v>0</v>
      </c>
      <c r="H64" s="20">
        <f>(-VLookups!$D$13)*(E64+F64/2)</f>
        <v>-3640.8678134765605</v>
      </c>
      <c r="I64" s="20">
        <f>-PMT(VLookups!$D$16/12,180,-FV(VLookups!$D$16/12,72,,-VLookups!$D$15))</f>
        <v>-1492.92953188151</v>
      </c>
      <c r="J64" s="21">
        <f>-PMT(VLookups!$D$20/12,180,-FV(VLookups!$D$20/12,24,,-VLookups!$D$19))</f>
        <v>-624.95374865778945</v>
      </c>
      <c r="K64" s="19">
        <v>0</v>
      </c>
      <c r="L64" s="20">
        <f>-VLookups!$D$27</f>
        <v>-6000</v>
      </c>
      <c r="M64" s="19">
        <v>0</v>
      </c>
      <c r="N64" s="22">
        <v>0</v>
      </c>
      <c r="O64" s="19">
        <v>0</v>
      </c>
      <c r="P64" s="19">
        <v>0</v>
      </c>
      <c r="Q64" s="9" t="s">
        <v>36</v>
      </c>
      <c r="R64" s="21">
        <f>R52*(1+VLookups!$D$45)</f>
        <v>-2689.0997676026018</v>
      </c>
      <c r="S64" s="19">
        <v>0</v>
      </c>
      <c r="T64" s="19">
        <v>0</v>
      </c>
      <c r="U64" s="9" t="s">
        <v>36</v>
      </c>
      <c r="V64" s="21">
        <f>V63-VLookups!$D$54</f>
        <v>-900</v>
      </c>
      <c r="W64" s="21">
        <f>-VLookups!$D$59</f>
        <v>-250</v>
      </c>
      <c r="X64" s="19">
        <v>0</v>
      </c>
      <c r="Y64" s="36">
        <f>Y63*(1+VLookups!$D$57/12)</f>
        <v>-221.46224360586004</v>
      </c>
      <c r="Z64" s="20">
        <f>-E64*VLookups!$J$3</f>
        <v>-461.96578124999979</v>
      </c>
      <c r="AA64" s="19">
        <v>0</v>
      </c>
      <c r="AB64" s="20">
        <f t="shared" si="0"/>
        <v>-5078.6086911618277</v>
      </c>
      <c r="AC64" s="20">
        <f t="shared" si="1"/>
        <v>26043.308730345656</v>
      </c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</row>
    <row r="65" spans="1:43" x14ac:dyDescent="0.25">
      <c r="A65" s="1"/>
      <c r="B65" s="9">
        <v>61</v>
      </c>
      <c r="C65" s="9">
        <f t="shared" si="2"/>
        <v>28</v>
      </c>
      <c r="D65" s="9">
        <f t="shared" si="3"/>
        <v>1</v>
      </c>
      <c r="E65" s="20">
        <f>E53*(1+VLookups!$C$8)</f>
        <v>11549.144531249995</v>
      </c>
      <c r="F65" s="20">
        <f>-E65*VLookups!$D$10*2</f>
        <v>-692.9486718749996</v>
      </c>
      <c r="G65" s="19">
        <v>0</v>
      </c>
      <c r="H65" s="20">
        <f>(-VLookups!$D$13)*(E65+F65/2)</f>
        <v>-3640.8678134765605</v>
      </c>
      <c r="I65" s="20">
        <f>-PMT(VLookups!$D$16/12,180,-FV(VLookups!$D$16/12,72,,-VLookups!$D$15))</f>
        <v>-1492.92953188151</v>
      </c>
      <c r="J65" s="21">
        <f>-PMT(VLookups!$D$20/12,180,-FV(VLookups!$D$20/12,24,,-VLookups!$D$19))</f>
        <v>-624.95374865778945</v>
      </c>
      <c r="K65" s="19">
        <v>0</v>
      </c>
      <c r="L65" s="20">
        <f>VLookups!$D$30</f>
        <v>-641.6219438963717</v>
      </c>
      <c r="M65" s="20">
        <f>-VLookups!$D$32</f>
        <v>-80</v>
      </c>
      <c r="N65" s="22">
        <v>1</v>
      </c>
      <c r="O65" s="19">
        <v>0</v>
      </c>
      <c r="P65" s="19">
        <v>0</v>
      </c>
      <c r="Q65" s="9" t="s">
        <v>36</v>
      </c>
      <c r="R65" s="21">
        <f>R53*(1+VLookups!$D$45)</f>
        <v>-2689.0997676026018</v>
      </c>
      <c r="S65" s="19">
        <v>0</v>
      </c>
      <c r="T65" s="19">
        <v>0</v>
      </c>
      <c r="U65" s="9" t="s">
        <v>36</v>
      </c>
      <c r="V65" s="21">
        <f>V64-VLookups!$D$54</f>
        <v>-905</v>
      </c>
      <c r="W65" s="21">
        <f>-VLookups!$D$59</f>
        <v>-250</v>
      </c>
      <c r="X65" s="19">
        <v>0</v>
      </c>
      <c r="Y65" s="36">
        <f>Y64*(1+VLookups!$D$57/12)</f>
        <v>-222.10817514971046</v>
      </c>
      <c r="Z65" s="20">
        <f>-E65*VLookups!$J$3</f>
        <v>-461.96578124999979</v>
      </c>
      <c r="AA65" s="19">
        <v>0</v>
      </c>
      <c r="AB65" s="20">
        <f t="shared" si="0"/>
        <v>194.12343339795001</v>
      </c>
      <c r="AC65" s="20">
        <f t="shared" si="1"/>
        <v>26280.837678294181</v>
      </c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</row>
    <row r="66" spans="1:43" x14ac:dyDescent="0.25">
      <c r="A66" s="1"/>
      <c r="B66" s="9">
        <v>62</v>
      </c>
      <c r="C66" s="9">
        <f t="shared" si="2"/>
        <v>28</v>
      </c>
      <c r="D66" s="9">
        <f t="shared" si="3"/>
        <v>2</v>
      </c>
      <c r="E66" s="20">
        <f>E54*(1+VLookups!$C$8)</f>
        <v>11549.144531249995</v>
      </c>
      <c r="F66" s="20">
        <f>-E66*VLookups!$D$10*2</f>
        <v>-692.9486718749996</v>
      </c>
      <c r="G66" s="19">
        <v>0</v>
      </c>
      <c r="H66" s="20">
        <f>(-VLookups!$D$13)*(E66+F66/2)</f>
        <v>-3640.8678134765605</v>
      </c>
      <c r="I66" s="20">
        <f>-PMT(VLookups!$D$16/12,180,-FV(VLookups!$D$16/12,72,,-VLookups!$D$15))</f>
        <v>-1492.92953188151</v>
      </c>
      <c r="J66" s="21">
        <f>-PMT(VLookups!$D$20/12,180,-FV(VLookups!$D$20/12,24,,-VLookups!$D$19))</f>
        <v>-624.95374865778945</v>
      </c>
      <c r="K66" s="19">
        <v>0</v>
      </c>
      <c r="L66" s="20">
        <f>VLookups!$D$30</f>
        <v>-641.6219438963717</v>
      </c>
      <c r="M66" s="20">
        <f>M65-VLookups!$D$33</f>
        <v>-81</v>
      </c>
      <c r="N66" s="22">
        <v>2</v>
      </c>
      <c r="O66" s="19">
        <v>0</v>
      </c>
      <c r="P66" s="19">
        <v>0</v>
      </c>
      <c r="Q66" s="9" t="s">
        <v>36</v>
      </c>
      <c r="R66" s="21">
        <f>R54*(1+VLookups!$D$45)</f>
        <v>-2689.0997676026018</v>
      </c>
      <c r="S66" s="19">
        <v>0</v>
      </c>
      <c r="T66" s="19">
        <v>0</v>
      </c>
      <c r="U66" s="9" t="s">
        <v>36</v>
      </c>
      <c r="V66" s="21">
        <f>V65-VLookups!$D$54</f>
        <v>-910</v>
      </c>
      <c r="W66" s="21">
        <f>-VLookups!$D$59</f>
        <v>-250</v>
      </c>
      <c r="X66" s="19">
        <v>0</v>
      </c>
      <c r="Y66" s="36">
        <f>Y65*(1+VLookups!$D$57/12)</f>
        <v>-222.75599066056378</v>
      </c>
      <c r="Z66" s="20">
        <f>-E66*VLookups!$J$3</f>
        <v>-461.96578124999979</v>
      </c>
      <c r="AA66" s="19">
        <v>0</v>
      </c>
      <c r="AB66" s="20">
        <f t="shared" si="0"/>
        <v>187.47561788709658</v>
      </c>
      <c r="AC66" s="20">
        <f t="shared" si="1"/>
        <v>26512.114692311767</v>
      </c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</row>
    <row r="67" spans="1:43" x14ac:dyDescent="0.25">
      <c r="A67" s="1"/>
      <c r="B67" s="9">
        <v>63</v>
      </c>
      <c r="C67" s="9">
        <f t="shared" si="2"/>
        <v>28</v>
      </c>
      <c r="D67" s="9">
        <f t="shared" si="3"/>
        <v>3</v>
      </c>
      <c r="E67" s="20">
        <f>E55*(1+VLookups!$C$8)</f>
        <v>11549.144531249995</v>
      </c>
      <c r="F67" s="20">
        <f>-E67*VLookups!$D$10*2</f>
        <v>-692.9486718749996</v>
      </c>
      <c r="G67" s="19">
        <v>0</v>
      </c>
      <c r="H67" s="20">
        <f>(-VLookups!$D$13)*(E67+F67/2)</f>
        <v>-3640.8678134765605</v>
      </c>
      <c r="I67" s="20">
        <f>-PMT(VLookups!$D$16/12,180,-FV(VLookups!$D$16/12,72,,-VLookups!$D$15))</f>
        <v>-1492.92953188151</v>
      </c>
      <c r="J67" s="21">
        <f>-PMT(VLookups!$D$20/12,180,-FV(VLookups!$D$20/12,24,,-VLookups!$D$19))</f>
        <v>-624.95374865778945</v>
      </c>
      <c r="K67" s="19">
        <v>0</v>
      </c>
      <c r="L67" s="20">
        <f>VLookups!$D$30</f>
        <v>-641.6219438963717</v>
      </c>
      <c r="M67" s="20">
        <f>M66-VLookups!$D$33</f>
        <v>-82</v>
      </c>
      <c r="N67" s="22">
        <v>3</v>
      </c>
      <c r="O67" s="19">
        <v>0</v>
      </c>
      <c r="P67" s="19">
        <v>0</v>
      </c>
      <c r="Q67" s="9" t="s">
        <v>36</v>
      </c>
      <c r="R67" s="21">
        <f>R55*(1+VLookups!$D$45)</f>
        <v>-2689.0997676026018</v>
      </c>
      <c r="S67" s="19">
        <v>0</v>
      </c>
      <c r="T67" s="19">
        <v>0</v>
      </c>
      <c r="U67" s="9" t="s">
        <v>36</v>
      </c>
      <c r="V67" s="21">
        <f>V66-VLookups!$D$54</f>
        <v>-915</v>
      </c>
      <c r="W67" s="21">
        <f>-VLookups!$D$59</f>
        <v>-250</v>
      </c>
      <c r="X67" s="19">
        <v>0</v>
      </c>
      <c r="Y67" s="36">
        <f>Y66*(1+VLookups!$D$57/12)</f>
        <v>-223.40569563332377</v>
      </c>
      <c r="Z67" s="20">
        <f>-E67*VLookups!$J$3</f>
        <v>-461.96578124999979</v>
      </c>
      <c r="AA67" s="19">
        <v>0</v>
      </c>
      <c r="AB67" s="20">
        <f t="shared" si="0"/>
        <v>180.82591291433658</v>
      </c>
      <c r="AC67" s="20">
        <f t="shared" si="1"/>
        <v>26737.127463046625</v>
      </c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</row>
    <row r="68" spans="1:43" x14ac:dyDescent="0.25">
      <c r="A68" s="1"/>
      <c r="B68" s="9">
        <v>64</v>
      </c>
      <c r="C68" s="9">
        <f t="shared" si="2"/>
        <v>28</v>
      </c>
      <c r="D68" s="9">
        <f t="shared" si="3"/>
        <v>4</v>
      </c>
      <c r="E68" s="20">
        <f>E56*(1+VLookups!$C$8)</f>
        <v>11549.144531249995</v>
      </c>
      <c r="F68" s="20">
        <f>-E68*VLookups!$D$10*2</f>
        <v>-692.9486718749996</v>
      </c>
      <c r="G68" s="19">
        <v>0</v>
      </c>
      <c r="H68" s="20">
        <f>(-VLookups!$D$13)*(E68+F68/2)</f>
        <v>-3640.8678134765605</v>
      </c>
      <c r="I68" s="20">
        <f>-PMT(VLookups!$D$16/12,180,-FV(VLookups!$D$16/12,72,,-VLookups!$D$15))</f>
        <v>-1492.92953188151</v>
      </c>
      <c r="J68" s="21">
        <f>-PMT(VLookups!$D$20/12,180,-FV(VLookups!$D$20/12,24,,-VLookups!$D$19))</f>
        <v>-624.95374865778945</v>
      </c>
      <c r="K68" s="19">
        <v>0</v>
      </c>
      <c r="L68" s="20">
        <f>VLookups!$D$30</f>
        <v>-641.6219438963717</v>
      </c>
      <c r="M68" s="20">
        <f>M67-VLookups!$D$33</f>
        <v>-83</v>
      </c>
      <c r="N68" s="22">
        <v>4</v>
      </c>
      <c r="O68" s="19">
        <v>0</v>
      </c>
      <c r="P68" s="19">
        <v>0</v>
      </c>
      <c r="Q68" s="9" t="s">
        <v>36</v>
      </c>
      <c r="R68" s="21">
        <f>R56*(1+VLookups!$D$45)</f>
        <v>-2689.0997676026018</v>
      </c>
      <c r="S68" s="19">
        <v>0</v>
      </c>
      <c r="T68" s="19">
        <v>0</v>
      </c>
      <c r="U68" s="9" t="s">
        <v>36</v>
      </c>
      <c r="V68" s="21">
        <f>V67-VLookups!$D$54</f>
        <v>-920</v>
      </c>
      <c r="W68" s="21">
        <f>-VLookups!$D$59</f>
        <v>-250</v>
      </c>
      <c r="X68" s="19">
        <v>0</v>
      </c>
      <c r="Y68" s="36">
        <f>Y67*(1+VLookups!$D$57/12)</f>
        <v>-224.05729557892096</v>
      </c>
      <c r="Z68" s="20">
        <f>-E68*VLookups!$J$3</f>
        <v>-461.96578124999979</v>
      </c>
      <c r="AA68" s="19">
        <v>0</v>
      </c>
      <c r="AB68" s="20">
        <f t="shared" si="0"/>
        <v>174.17431296873946</v>
      </c>
      <c r="AC68" s="20">
        <f t="shared" si="1"/>
        <v>26955.863655120444</v>
      </c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</row>
    <row r="69" spans="1:43" x14ac:dyDescent="0.25">
      <c r="A69" s="1"/>
      <c r="B69" s="9">
        <v>65</v>
      </c>
      <c r="C69" s="9">
        <f t="shared" si="2"/>
        <v>28</v>
      </c>
      <c r="D69" s="9">
        <f t="shared" si="3"/>
        <v>5</v>
      </c>
      <c r="E69" s="20">
        <f>E57*(1+VLookups!$C$8)</f>
        <v>11549.144531249995</v>
      </c>
      <c r="F69" s="20">
        <f>-E69*VLookups!$D$10*2</f>
        <v>-692.9486718749996</v>
      </c>
      <c r="G69" s="19">
        <v>0</v>
      </c>
      <c r="H69" s="20">
        <f>(-VLookups!$D$13)*(E69+F69/2)</f>
        <v>-3640.8678134765605</v>
      </c>
      <c r="I69" s="20">
        <f>-PMT(VLookups!$D$16/12,180,-FV(VLookups!$D$16/12,72,,-VLookups!$D$15))</f>
        <v>-1492.92953188151</v>
      </c>
      <c r="J69" s="21">
        <f>-PMT(VLookups!$D$20/12,180,-FV(VLookups!$D$20/12,24,,-VLookups!$D$19))</f>
        <v>-624.95374865778945</v>
      </c>
      <c r="K69" s="19">
        <v>0</v>
      </c>
      <c r="L69" s="20">
        <f>VLookups!$D$30</f>
        <v>-641.6219438963717</v>
      </c>
      <c r="M69" s="20">
        <f>M68-VLookups!$D$33</f>
        <v>-84</v>
      </c>
      <c r="N69" s="22">
        <v>5</v>
      </c>
      <c r="O69" s="19">
        <v>0</v>
      </c>
      <c r="P69" s="19">
        <v>0</v>
      </c>
      <c r="Q69" s="9" t="s">
        <v>36</v>
      </c>
      <c r="R69" s="21">
        <f>R57*(1+VLookups!$D$45)</f>
        <v>-2689.0997676026018</v>
      </c>
      <c r="S69" s="19">
        <v>0</v>
      </c>
      <c r="T69" s="19">
        <v>0</v>
      </c>
      <c r="U69" s="9" t="s">
        <v>36</v>
      </c>
      <c r="V69" s="21">
        <f>V68-VLookups!$D$54</f>
        <v>-925</v>
      </c>
      <c r="W69" s="21">
        <f>-VLookups!$D$59</f>
        <v>-250</v>
      </c>
      <c r="X69" s="19">
        <v>0</v>
      </c>
      <c r="Y69" s="36">
        <f>Y68*(1+VLookups!$D$57/12)</f>
        <v>-224.71079602435947</v>
      </c>
      <c r="Z69" s="20">
        <f>-E69*VLookups!$J$3</f>
        <v>-461.96578124999979</v>
      </c>
      <c r="AA69" s="19">
        <v>0</v>
      </c>
      <c r="AB69" s="20">
        <f t="shared" ref="AB69:AB132" si="4">SUM(E69,F69/2,H69,I69,K69,L69,M69,O69,P69,R69,S69,T69,V69,W69,X69,Y69,G69,J69,Z69,AA69)</f>
        <v>167.52081252330089</v>
      </c>
      <c r="AC69" s="20">
        <f t="shared" si="1"/>
        <v>27168.310907068946</v>
      </c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</row>
    <row r="70" spans="1:43" x14ac:dyDescent="0.25">
      <c r="A70" s="1"/>
      <c r="B70" s="9">
        <v>66</v>
      </c>
      <c r="C70" s="9">
        <f t="shared" si="2"/>
        <v>28</v>
      </c>
      <c r="D70" s="9">
        <f t="shared" si="3"/>
        <v>6</v>
      </c>
      <c r="E70" s="20">
        <f>E58*(1+VLookups!$C$8)</f>
        <v>11549.144531249995</v>
      </c>
      <c r="F70" s="20">
        <f>-E70*VLookups!$D$10*2</f>
        <v>-692.9486718749996</v>
      </c>
      <c r="G70" s="19">
        <v>0</v>
      </c>
      <c r="H70" s="20">
        <f>(-VLookups!$D$13)*(E70+F70/2)</f>
        <v>-3640.8678134765605</v>
      </c>
      <c r="I70" s="20">
        <f>-PMT(VLookups!$D$16/12,180,-FV(VLookups!$D$16/12,72,,-VLookups!$D$15))</f>
        <v>-1492.92953188151</v>
      </c>
      <c r="J70" s="21">
        <f>-PMT(VLookups!$D$20/12,180,-FV(VLookups!$D$20/12,24,,-VLookups!$D$19))</f>
        <v>-624.95374865778945</v>
      </c>
      <c r="K70" s="19">
        <v>0</v>
      </c>
      <c r="L70" s="20">
        <f>VLookups!$D$30</f>
        <v>-641.6219438963717</v>
      </c>
      <c r="M70" s="20">
        <f>M69-VLookups!$D$33</f>
        <v>-85</v>
      </c>
      <c r="N70" s="22">
        <v>6</v>
      </c>
      <c r="O70" s="19">
        <v>0</v>
      </c>
      <c r="P70" s="19">
        <v>0</v>
      </c>
      <c r="Q70" s="9" t="s">
        <v>36</v>
      </c>
      <c r="R70" s="21">
        <f>R58*(1+VLookups!$D$45)</f>
        <v>-2689.0997676026018</v>
      </c>
      <c r="S70" s="19">
        <v>0</v>
      </c>
      <c r="T70" s="19">
        <v>0</v>
      </c>
      <c r="U70" s="9" t="s">
        <v>36</v>
      </c>
      <c r="V70" s="21">
        <f>V69-VLookups!$D$54</f>
        <v>-930</v>
      </c>
      <c r="W70" s="21">
        <f>-VLookups!$D$59</f>
        <v>-250</v>
      </c>
      <c r="X70" s="19">
        <v>0</v>
      </c>
      <c r="Y70" s="36">
        <f>Y69*(1+VLookups!$D$57/12)</f>
        <v>-225.36620251276386</v>
      </c>
      <c r="Z70" s="20">
        <f>-E70*VLookups!$J$3</f>
        <v>-461.96578124999979</v>
      </c>
      <c r="AA70" s="19">
        <v>0</v>
      </c>
      <c r="AB70" s="20">
        <f t="shared" si="4"/>
        <v>160.86540603489647</v>
      </c>
      <c r="AC70" s="20">
        <f t="shared" ref="AC70:AC133" si="5">AB70+AC69*(1+$AC$2/12)</f>
        <v>27374.456831282292</v>
      </c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spans="1:43" x14ac:dyDescent="0.25">
      <c r="A71" s="1"/>
      <c r="B71" s="9">
        <v>67</v>
      </c>
      <c r="C71" s="9">
        <f t="shared" si="2"/>
        <v>28</v>
      </c>
      <c r="D71" s="9">
        <f t="shared" si="3"/>
        <v>7</v>
      </c>
      <c r="E71" s="20">
        <f>E59*(1+VLookups!$C$8)</f>
        <v>11549.144531249995</v>
      </c>
      <c r="F71" s="20">
        <f>-E71*VLookups!$D$10*2</f>
        <v>-692.9486718749996</v>
      </c>
      <c r="G71" s="19">
        <v>0</v>
      </c>
      <c r="H71" s="20">
        <f>(-VLookups!$D$13)*(E71+F71/2)</f>
        <v>-3640.8678134765605</v>
      </c>
      <c r="I71" s="20">
        <f>-PMT(VLookups!$D$16/12,180,-FV(VLookups!$D$16/12,72,,-VLookups!$D$15))</f>
        <v>-1492.92953188151</v>
      </c>
      <c r="J71" s="21">
        <f>-PMT(VLookups!$D$20/12,180,-FV(VLookups!$D$20/12,24,,-VLookups!$D$19))</f>
        <v>-624.95374865778945</v>
      </c>
      <c r="K71" s="19">
        <v>0</v>
      </c>
      <c r="L71" s="20">
        <f>VLookups!$D$30</f>
        <v>-641.6219438963717</v>
      </c>
      <c r="M71" s="20">
        <f>M70-VLookups!$D$33</f>
        <v>-86</v>
      </c>
      <c r="N71" s="22">
        <v>7</v>
      </c>
      <c r="O71" s="19">
        <v>0</v>
      </c>
      <c r="P71" s="19">
        <v>0</v>
      </c>
      <c r="Q71" s="9" t="s">
        <v>36</v>
      </c>
      <c r="R71" s="21">
        <f>R59*(1+VLookups!$D$45)</f>
        <v>-2689.0997676026018</v>
      </c>
      <c r="S71" s="19">
        <v>0</v>
      </c>
      <c r="T71" s="19">
        <v>0</v>
      </c>
      <c r="U71" s="9" t="s">
        <v>36</v>
      </c>
      <c r="V71" s="21">
        <f>V70-VLookups!$D$54</f>
        <v>-935</v>
      </c>
      <c r="W71" s="21">
        <f>-VLookups!$D$59</f>
        <v>-250</v>
      </c>
      <c r="X71" s="19">
        <v>0</v>
      </c>
      <c r="Y71" s="36">
        <f>Y70*(1+VLookups!$D$57/12)</f>
        <v>-226.02352060342611</v>
      </c>
      <c r="Z71" s="20">
        <f>-E71*VLookups!$J$3</f>
        <v>-461.96578124999979</v>
      </c>
      <c r="AA71" s="19">
        <v>0</v>
      </c>
      <c r="AB71" s="20">
        <f t="shared" si="4"/>
        <v>154.20808794423436</v>
      </c>
      <c r="AC71" s="20">
        <f t="shared" si="5"/>
        <v>27574.28901394533</v>
      </c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</row>
    <row r="72" spans="1:43" x14ac:dyDescent="0.25">
      <c r="A72" s="1"/>
      <c r="B72" s="9">
        <v>68</v>
      </c>
      <c r="C72" s="9">
        <f t="shared" si="2"/>
        <v>28</v>
      </c>
      <c r="D72" s="9">
        <f t="shared" si="3"/>
        <v>8</v>
      </c>
      <c r="E72" s="20">
        <f>E60*(1+VLookups!$C$8)</f>
        <v>11549.144531249995</v>
      </c>
      <c r="F72" s="20">
        <f>-E72*VLookups!$D$10*2</f>
        <v>-692.9486718749996</v>
      </c>
      <c r="G72" s="19">
        <v>0</v>
      </c>
      <c r="H72" s="20">
        <f>(-VLookups!$D$13)*(E72+F72/2)</f>
        <v>-3640.8678134765605</v>
      </c>
      <c r="I72" s="20">
        <f>-PMT(VLookups!$D$16/12,180,-FV(VLookups!$D$16/12,72,,-VLookups!$D$15))</f>
        <v>-1492.92953188151</v>
      </c>
      <c r="J72" s="21">
        <f>-PMT(VLookups!$D$20/12,180,-FV(VLookups!$D$20/12,24,,-VLookups!$D$19))</f>
        <v>-624.95374865778945</v>
      </c>
      <c r="K72" s="19">
        <v>0</v>
      </c>
      <c r="L72" s="20">
        <f>VLookups!$D$30</f>
        <v>-641.6219438963717</v>
      </c>
      <c r="M72" s="20">
        <f>M71-VLookups!$D$33</f>
        <v>-87</v>
      </c>
      <c r="N72" s="22">
        <v>8</v>
      </c>
      <c r="O72" s="19">
        <v>0</v>
      </c>
      <c r="P72" s="19">
        <v>0</v>
      </c>
      <c r="Q72" s="9" t="s">
        <v>36</v>
      </c>
      <c r="R72" s="21">
        <f>R60*(1+VLookups!$D$45)</f>
        <v>-2689.0997676026018</v>
      </c>
      <c r="S72" s="19">
        <v>0</v>
      </c>
      <c r="T72" s="19">
        <v>0</v>
      </c>
      <c r="U72" s="9" t="s">
        <v>36</v>
      </c>
      <c r="V72" s="21">
        <f>V71-VLookups!$D$54</f>
        <v>-940</v>
      </c>
      <c r="W72" s="21">
        <f>-VLookups!$D$59</f>
        <v>-250</v>
      </c>
      <c r="X72" s="19">
        <v>0</v>
      </c>
      <c r="Y72" s="36">
        <f>Y71*(1+VLookups!$D$57/12)</f>
        <v>-226.68275587185278</v>
      </c>
      <c r="Z72" s="20">
        <f>-E72*VLookups!$J$3</f>
        <v>-461.96578124999979</v>
      </c>
      <c r="AA72" s="19">
        <v>0</v>
      </c>
      <c r="AB72" s="20">
        <f t="shared" si="4"/>
        <v>147.54885267580761</v>
      </c>
      <c r="AC72" s="20">
        <f t="shared" si="5"/>
        <v>27767.795014977717</v>
      </c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</row>
    <row r="73" spans="1:43" x14ac:dyDescent="0.25">
      <c r="A73" s="1"/>
      <c r="B73" s="9">
        <v>69</v>
      </c>
      <c r="C73" s="9">
        <f t="shared" si="2"/>
        <v>28</v>
      </c>
      <c r="D73" s="9">
        <f t="shared" si="3"/>
        <v>9</v>
      </c>
      <c r="E73" s="20">
        <f>E61*(1+VLookups!$C$8)</f>
        <v>11549.144531249995</v>
      </c>
      <c r="F73" s="20">
        <f>-E73*VLookups!$D$10*2</f>
        <v>-692.9486718749996</v>
      </c>
      <c r="G73" s="19">
        <v>0</v>
      </c>
      <c r="H73" s="20">
        <f>(-VLookups!$D$13)*(E73+F73/2)</f>
        <v>-3640.8678134765605</v>
      </c>
      <c r="I73" s="20">
        <f>-PMT(VLookups!$D$16/12,180,-FV(VLookups!$D$16/12,72,,-VLookups!$D$15))</f>
        <v>-1492.92953188151</v>
      </c>
      <c r="J73" s="21">
        <f>-PMT(VLookups!$D$20/12,180,-FV(VLookups!$D$20/12,24,,-VLookups!$D$19))</f>
        <v>-624.95374865778945</v>
      </c>
      <c r="K73" s="19">
        <v>0</v>
      </c>
      <c r="L73" s="20">
        <f>VLookups!$D$30</f>
        <v>-641.6219438963717</v>
      </c>
      <c r="M73" s="20">
        <f>M72-VLookups!$D$33</f>
        <v>-88</v>
      </c>
      <c r="N73" s="22">
        <v>9</v>
      </c>
      <c r="O73" s="19">
        <v>0</v>
      </c>
      <c r="P73" s="19">
        <v>0</v>
      </c>
      <c r="Q73" s="9" t="s">
        <v>36</v>
      </c>
      <c r="R73" s="21">
        <f>R61*(1+VLookups!$D$45)</f>
        <v>-2689.0997676026018</v>
      </c>
      <c r="S73" s="19">
        <v>0</v>
      </c>
      <c r="T73" s="19">
        <v>0</v>
      </c>
      <c r="U73" s="9" t="s">
        <v>36</v>
      </c>
      <c r="V73" s="21">
        <f>V72-VLookups!$D$54</f>
        <v>-945</v>
      </c>
      <c r="W73" s="21">
        <f>-VLookups!$D$59</f>
        <v>-250</v>
      </c>
      <c r="X73" s="19">
        <v>0</v>
      </c>
      <c r="Y73" s="36">
        <f>Y72*(1+VLookups!$D$57/12)</f>
        <v>-227.34391390981236</v>
      </c>
      <c r="Z73" s="20">
        <f>-E73*VLookups!$J$3</f>
        <v>-461.96578124999979</v>
      </c>
      <c r="AA73" s="19">
        <v>0</v>
      </c>
      <c r="AB73" s="20">
        <f t="shared" si="4"/>
        <v>140.88769463784814</v>
      </c>
      <c r="AC73" s="20">
        <f t="shared" si="5"/>
        <v>27954.962367973862</v>
      </c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</row>
    <row r="74" spans="1:43" x14ac:dyDescent="0.25">
      <c r="A74" s="1"/>
      <c r="B74" s="9">
        <v>70</v>
      </c>
      <c r="C74" s="9">
        <f t="shared" si="2"/>
        <v>28</v>
      </c>
      <c r="D74" s="9">
        <f t="shared" si="3"/>
        <v>10</v>
      </c>
      <c r="E74" s="20">
        <f>E62*(1+VLookups!$C$8)</f>
        <v>11549.144531249995</v>
      </c>
      <c r="F74" s="20">
        <f>-E74*VLookups!$D$10*2</f>
        <v>-692.9486718749996</v>
      </c>
      <c r="G74" s="19">
        <v>0</v>
      </c>
      <c r="H74" s="20">
        <f>(-VLookups!$D$13)*(E74+F74/2)</f>
        <v>-3640.8678134765605</v>
      </c>
      <c r="I74" s="20">
        <f>-PMT(VLookups!$D$16/12,180,-FV(VLookups!$D$16/12,72,,-VLookups!$D$15))</f>
        <v>-1492.92953188151</v>
      </c>
      <c r="J74" s="21">
        <f>-PMT(VLookups!$D$20/12,180,-FV(VLookups!$D$20/12,24,,-VLookups!$D$19))</f>
        <v>-624.95374865778945</v>
      </c>
      <c r="K74" s="19">
        <v>0</v>
      </c>
      <c r="L74" s="20">
        <f>VLookups!$D$30</f>
        <v>-641.6219438963717</v>
      </c>
      <c r="M74" s="20">
        <f>M73-VLookups!$D$33</f>
        <v>-89</v>
      </c>
      <c r="N74" s="22">
        <v>10</v>
      </c>
      <c r="O74" s="19">
        <v>0</v>
      </c>
      <c r="P74" s="19">
        <v>0</v>
      </c>
      <c r="Q74" s="9" t="s">
        <v>36</v>
      </c>
      <c r="R74" s="21">
        <f>R62*(1+VLookups!$D$45)</f>
        <v>-2689.0997676026018</v>
      </c>
      <c r="S74" s="19">
        <v>0</v>
      </c>
      <c r="T74" s="19">
        <v>0</v>
      </c>
      <c r="U74" s="9" t="s">
        <v>36</v>
      </c>
      <c r="V74" s="21">
        <f>V73-VLookups!$D$54</f>
        <v>-950</v>
      </c>
      <c r="W74" s="21">
        <f>-VLookups!$D$59</f>
        <v>-250</v>
      </c>
      <c r="X74" s="19">
        <v>0</v>
      </c>
      <c r="Y74" s="36">
        <f>Y73*(1+VLookups!$D$57/12)</f>
        <v>-228.00700032538265</v>
      </c>
      <c r="Z74" s="20">
        <f>-E74*VLookups!$J$3</f>
        <v>-461.96578124999979</v>
      </c>
      <c r="AA74" s="19">
        <v>0</v>
      </c>
      <c r="AB74" s="20">
        <f t="shared" si="4"/>
        <v>134.22460822227771</v>
      </c>
      <c r="AC74" s="20">
        <f t="shared" si="5"/>
        <v>28135.778580142764</v>
      </c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</row>
    <row r="75" spans="1:43" x14ac:dyDescent="0.25">
      <c r="A75" s="1"/>
      <c r="B75" s="9">
        <v>71</v>
      </c>
      <c r="C75" s="9">
        <f t="shared" si="2"/>
        <v>28</v>
      </c>
      <c r="D75" s="9">
        <f t="shared" si="3"/>
        <v>11</v>
      </c>
      <c r="E75" s="20">
        <f>E63*(1+VLookups!$C$8)</f>
        <v>11549.144531249995</v>
      </c>
      <c r="F75" s="20">
        <f>-E75*VLookups!$D$10*2</f>
        <v>-692.9486718749996</v>
      </c>
      <c r="G75" s="19">
        <v>0</v>
      </c>
      <c r="H75" s="20">
        <f>(-VLookups!$D$13)*(E75+F75/2)</f>
        <v>-3640.8678134765605</v>
      </c>
      <c r="I75" s="20">
        <f>-PMT(VLookups!$D$16/12,180,-FV(VLookups!$D$16/12,72,,-VLookups!$D$15))</f>
        <v>-1492.92953188151</v>
      </c>
      <c r="J75" s="21">
        <f>-PMT(VLookups!$D$20/12,180,-FV(VLookups!$D$20/12,24,,-VLookups!$D$19))</f>
        <v>-624.95374865778945</v>
      </c>
      <c r="K75" s="19">
        <v>0</v>
      </c>
      <c r="L75" s="20">
        <f>VLookups!$D$30</f>
        <v>-641.6219438963717</v>
      </c>
      <c r="M75" s="20">
        <f>M74-VLookups!$D$33</f>
        <v>-90</v>
      </c>
      <c r="N75" s="22">
        <v>11</v>
      </c>
      <c r="O75" s="19">
        <v>0</v>
      </c>
      <c r="P75" s="19">
        <v>0</v>
      </c>
      <c r="Q75" s="9" t="s">
        <v>36</v>
      </c>
      <c r="R75" s="21">
        <f>R63*(1+VLookups!$D$45)</f>
        <v>-2689.0997676026018</v>
      </c>
      <c r="S75" s="19">
        <v>0</v>
      </c>
      <c r="T75" s="19">
        <v>0</v>
      </c>
      <c r="U75" s="9" t="s">
        <v>36</v>
      </c>
      <c r="V75" s="21">
        <f>V74-VLookups!$D$54</f>
        <v>-955</v>
      </c>
      <c r="W75" s="21">
        <f>-VLookups!$D$59</f>
        <v>-250</v>
      </c>
      <c r="X75" s="19">
        <v>0</v>
      </c>
      <c r="Y75" s="36">
        <f>Y74*(1+VLookups!$D$57/12)</f>
        <v>-228.67202074299834</v>
      </c>
      <c r="Z75" s="20">
        <f>-E75*VLookups!$J$3</f>
        <v>-461.96578124999979</v>
      </c>
      <c r="AA75" s="19">
        <v>0</v>
      </c>
      <c r="AB75" s="20">
        <f t="shared" si="4"/>
        <v>127.55958780466216</v>
      </c>
      <c r="AC75" s="20">
        <f t="shared" si="5"/>
        <v>28310.231132247663</v>
      </c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</row>
    <row r="76" spans="1:43" x14ac:dyDescent="0.25">
      <c r="A76" s="1"/>
      <c r="B76" s="9">
        <v>72</v>
      </c>
      <c r="C76" s="9">
        <f t="shared" si="2"/>
        <v>29</v>
      </c>
      <c r="D76" s="9">
        <f t="shared" si="3"/>
        <v>0</v>
      </c>
      <c r="E76" s="20">
        <f>E64*(1+VLookups!$C$8)</f>
        <v>11953.364589843743</v>
      </c>
      <c r="F76" s="20">
        <f>-E76*VLookups!$D$10*2</f>
        <v>-717.20187539062454</v>
      </c>
      <c r="G76" s="19">
        <v>0</v>
      </c>
      <c r="H76" s="20">
        <f>(-VLookups!$D$13)*(E76+F76/2)</f>
        <v>-3768.2981869482401</v>
      </c>
      <c r="I76" s="20">
        <f>-PMT(VLookups!$D$16/12,180,-FV(VLookups!$D$16/12,72,,-VLookups!$D$15))</f>
        <v>-1492.92953188151</v>
      </c>
      <c r="J76" s="21">
        <f>-PMT(VLookups!$D$20/12,180,-FV(VLookups!$D$20/12,24,,-VLookups!$D$19))</f>
        <v>-624.95374865778945</v>
      </c>
      <c r="K76" s="19">
        <v>0</v>
      </c>
      <c r="L76" s="20">
        <f>VLookups!$D$30</f>
        <v>-641.6219438963717</v>
      </c>
      <c r="M76" s="20">
        <f>M75-VLookups!$D$33</f>
        <v>-91</v>
      </c>
      <c r="N76" s="22">
        <v>12</v>
      </c>
      <c r="O76" s="19">
        <v>0</v>
      </c>
      <c r="P76" s="19">
        <v>0</v>
      </c>
      <c r="Q76" s="9" t="s">
        <v>36</v>
      </c>
      <c r="R76" s="21">
        <f>R64*(1+VLookups!$D$45)</f>
        <v>-2853.1348534263602</v>
      </c>
      <c r="S76" s="19">
        <v>0</v>
      </c>
      <c r="T76" s="19">
        <v>0</v>
      </c>
      <c r="U76" s="9" t="s">
        <v>36</v>
      </c>
      <c r="V76" s="21">
        <f>V75-VLookups!$D$54</f>
        <v>-960</v>
      </c>
      <c r="W76" s="21">
        <f>-VLookups!$D$59</f>
        <v>-250</v>
      </c>
      <c r="X76" s="19">
        <v>0</v>
      </c>
      <c r="Y76" s="36">
        <f>Y75*(1+VLookups!$D$57/12)</f>
        <v>-229.33898080349874</v>
      </c>
      <c r="Z76" s="20">
        <f>-E76*VLookups!$J$3</f>
        <v>-478.13458359374971</v>
      </c>
      <c r="AA76" s="19">
        <v>0</v>
      </c>
      <c r="AB76" s="20">
        <f t="shared" si="4"/>
        <v>205.35182294091084</v>
      </c>
      <c r="AC76" s="20">
        <f t="shared" si="5"/>
        <v>28562.766673742321</v>
      </c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</row>
    <row r="77" spans="1:43" x14ac:dyDescent="0.25">
      <c r="A77" s="1"/>
      <c r="B77" s="9">
        <v>73</v>
      </c>
      <c r="C77" s="9">
        <f t="shared" si="2"/>
        <v>29</v>
      </c>
      <c r="D77" s="9">
        <f t="shared" si="3"/>
        <v>1</v>
      </c>
      <c r="E77" s="20">
        <f>E65*(1+VLookups!$C$8)</f>
        <v>11953.364589843743</v>
      </c>
      <c r="F77" s="20">
        <f>-E77*VLookups!$D$10*2</f>
        <v>-717.20187539062454</v>
      </c>
      <c r="G77" s="19">
        <v>0</v>
      </c>
      <c r="H77" s="20">
        <f>(-VLookups!$D$13)*(E77+F77/2)</f>
        <v>-3768.2981869482401</v>
      </c>
      <c r="I77" s="20">
        <f>-PMT(VLookups!$D$16/12,180,-FV(VLookups!$D$16/12,72,,-VLookups!$D$15))</f>
        <v>-1492.92953188151</v>
      </c>
      <c r="J77" s="21">
        <f>-PMT(VLookups!$D$20/12,180,-FV(VLookups!$D$20/12,24,,-VLookups!$D$19))</f>
        <v>-624.95374865778945</v>
      </c>
      <c r="K77" s="19">
        <v>0</v>
      </c>
      <c r="L77" s="20">
        <f>VLookups!$D$30</f>
        <v>-641.6219438963717</v>
      </c>
      <c r="M77" s="20">
        <f>M76-VLookups!$D$33</f>
        <v>-92</v>
      </c>
      <c r="N77" s="22">
        <v>13</v>
      </c>
      <c r="O77" s="19">
        <v>0</v>
      </c>
      <c r="P77" s="19">
        <v>0</v>
      </c>
      <c r="Q77" s="9" t="s">
        <v>36</v>
      </c>
      <c r="R77" s="21">
        <f>R65*(1+VLookups!$D$45)</f>
        <v>-2853.1348534263602</v>
      </c>
      <c r="S77" s="19">
        <v>0</v>
      </c>
      <c r="T77" s="19">
        <v>0</v>
      </c>
      <c r="U77" s="9" t="s">
        <v>36</v>
      </c>
      <c r="V77" s="21">
        <f>V76-VLookups!$D$54</f>
        <v>-965</v>
      </c>
      <c r="W77" s="21">
        <f>-VLookups!$D$59</f>
        <v>-250</v>
      </c>
      <c r="X77" s="19">
        <v>0</v>
      </c>
      <c r="Y77" s="36">
        <f>Y76*(1+VLookups!$D$57/12)</f>
        <v>-230.00788616417563</v>
      </c>
      <c r="Z77" s="20">
        <f>-E77*VLookups!$J$3</f>
        <v>-478.13458359374971</v>
      </c>
      <c r="AA77" s="19">
        <v>0</v>
      </c>
      <c r="AB77" s="20">
        <f t="shared" si="4"/>
        <v>198.68291758023389</v>
      </c>
      <c r="AC77" s="20">
        <f t="shared" si="5"/>
        <v>28809.054202445459</v>
      </c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</row>
    <row r="78" spans="1:43" x14ac:dyDescent="0.25">
      <c r="A78" s="1"/>
      <c r="B78" s="9">
        <v>74</v>
      </c>
      <c r="C78" s="9">
        <f t="shared" si="2"/>
        <v>29</v>
      </c>
      <c r="D78" s="9">
        <f t="shared" si="3"/>
        <v>2</v>
      </c>
      <c r="E78" s="20">
        <f>E66*(1+VLookups!$C$8)</f>
        <v>11953.364589843743</v>
      </c>
      <c r="F78" s="20">
        <f>-E78*VLookups!$D$10*2</f>
        <v>-717.20187539062454</v>
      </c>
      <c r="G78" s="19">
        <v>0</v>
      </c>
      <c r="H78" s="20">
        <f>(-VLookups!$D$13)*(E78+F78/2)</f>
        <v>-3768.2981869482401</v>
      </c>
      <c r="I78" s="20">
        <f>-PMT(VLookups!$D$16/12,180,-FV(VLookups!$D$16/12,72,,-VLookups!$D$15))</f>
        <v>-1492.92953188151</v>
      </c>
      <c r="J78" s="21">
        <f>-PMT(VLookups!$D$20/12,180,-FV(VLookups!$D$20/12,24,,-VLookups!$D$19))</f>
        <v>-624.95374865778945</v>
      </c>
      <c r="K78" s="19">
        <v>0</v>
      </c>
      <c r="L78" s="20">
        <f>VLookups!$D$30</f>
        <v>-641.6219438963717</v>
      </c>
      <c r="M78" s="20">
        <f>M77-VLookups!$D$33</f>
        <v>-93</v>
      </c>
      <c r="N78" s="22">
        <v>14</v>
      </c>
      <c r="O78" s="19">
        <v>0</v>
      </c>
      <c r="P78" s="19">
        <v>0</v>
      </c>
      <c r="Q78" s="9" t="s">
        <v>36</v>
      </c>
      <c r="R78" s="21">
        <f>R66*(1+VLookups!$D$45)</f>
        <v>-2853.1348534263602</v>
      </c>
      <c r="S78" s="19">
        <v>0</v>
      </c>
      <c r="T78" s="19">
        <v>0</v>
      </c>
      <c r="U78" s="9" t="s">
        <v>36</v>
      </c>
      <c r="V78" s="21">
        <f>V77-VLookups!$D$54</f>
        <v>-970</v>
      </c>
      <c r="W78" s="21">
        <f>-VLookups!$D$59</f>
        <v>-250</v>
      </c>
      <c r="X78" s="19">
        <v>0</v>
      </c>
      <c r="Y78" s="36">
        <f>Y77*(1+VLookups!$D$57/12)</f>
        <v>-230.67874249882115</v>
      </c>
      <c r="Z78" s="20">
        <f>-E78*VLookups!$J$3</f>
        <v>-478.13458359374971</v>
      </c>
      <c r="AA78" s="19">
        <v>0</v>
      </c>
      <c r="AB78" s="20">
        <f t="shared" si="4"/>
        <v>192.01206124558854</v>
      </c>
      <c r="AC78" s="20">
        <f t="shared" si="5"/>
        <v>29049.081354028458</v>
      </c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</row>
    <row r="79" spans="1:43" x14ac:dyDescent="0.25">
      <c r="A79" s="1"/>
      <c r="B79" s="9">
        <v>75</v>
      </c>
      <c r="C79" s="9">
        <f t="shared" si="2"/>
        <v>29</v>
      </c>
      <c r="D79" s="9">
        <f t="shared" si="3"/>
        <v>3</v>
      </c>
      <c r="E79" s="20">
        <f>E67*(1+VLookups!$C$8)</f>
        <v>11953.364589843743</v>
      </c>
      <c r="F79" s="20">
        <f>-E79*VLookups!$D$10*2</f>
        <v>-717.20187539062454</v>
      </c>
      <c r="G79" s="19">
        <v>0</v>
      </c>
      <c r="H79" s="20">
        <f>(-VLookups!$D$13)*(E79+F79/2)</f>
        <v>-3768.2981869482401</v>
      </c>
      <c r="I79" s="20">
        <f>-PMT(VLookups!$D$16/12,180,-FV(VLookups!$D$16/12,72,,-VLookups!$D$15))</f>
        <v>-1492.92953188151</v>
      </c>
      <c r="J79" s="21">
        <f>-PMT(VLookups!$D$20/12,180,-FV(VLookups!$D$20/12,24,,-VLookups!$D$19))</f>
        <v>-624.95374865778945</v>
      </c>
      <c r="K79" s="19">
        <v>0</v>
      </c>
      <c r="L79" s="20">
        <f>VLookups!$D$30</f>
        <v>-641.6219438963717</v>
      </c>
      <c r="M79" s="20">
        <f>M78-VLookups!$D$33</f>
        <v>-94</v>
      </c>
      <c r="N79" s="22">
        <v>15</v>
      </c>
      <c r="O79" s="19">
        <v>0</v>
      </c>
      <c r="P79" s="19">
        <v>0</v>
      </c>
      <c r="Q79" s="9" t="s">
        <v>36</v>
      </c>
      <c r="R79" s="21">
        <f>R67*(1+VLookups!$D$45)</f>
        <v>-2853.1348534263602</v>
      </c>
      <c r="S79" s="19">
        <v>0</v>
      </c>
      <c r="T79" s="19">
        <v>0</v>
      </c>
      <c r="U79" s="9" t="s">
        <v>36</v>
      </c>
      <c r="V79" s="21">
        <f>V78-VLookups!$D$54</f>
        <v>-975</v>
      </c>
      <c r="W79" s="21">
        <f>-VLookups!$D$59</f>
        <v>-250</v>
      </c>
      <c r="X79" s="19">
        <v>0</v>
      </c>
      <c r="Y79" s="36">
        <f>Y78*(1+VLookups!$D$57/12)</f>
        <v>-231.35155549777605</v>
      </c>
      <c r="Z79" s="20">
        <f>-E79*VLookups!$J$3</f>
        <v>-478.13458359374971</v>
      </c>
      <c r="AA79" s="19">
        <v>0</v>
      </c>
      <c r="AB79" s="20">
        <f t="shared" si="4"/>
        <v>185.33924824663364</v>
      </c>
      <c r="AC79" s="20">
        <f t="shared" si="5"/>
        <v>29282.835737865142</v>
      </c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</row>
    <row r="80" spans="1:43" x14ac:dyDescent="0.25">
      <c r="A80" s="1"/>
      <c r="B80" s="9">
        <v>76</v>
      </c>
      <c r="C80" s="9">
        <f t="shared" si="2"/>
        <v>29</v>
      </c>
      <c r="D80" s="9">
        <f t="shared" si="3"/>
        <v>4</v>
      </c>
      <c r="E80" s="20">
        <f>E68*(1+VLookups!$C$8)</f>
        <v>11953.364589843743</v>
      </c>
      <c r="F80" s="20">
        <f>-E80*VLookups!$D$10*2</f>
        <v>-717.20187539062454</v>
      </c>
      <c r="G80" s="19">
        <v>0</v>
      </c>
      <c r="H80" s="20">
        <f>(-VLookups!$D$13)*(E80+F80/2)</f>
        <v>-3768.2981869482401</v>
      </c>
      <c r="I80" s="20">
        <f>-PMT(VLookups!$D$16/12,180,-FV(VLookups!$D$16/12,72,,-VLookups!$D$15))</f>
        <v>-1492.92953188151</v>
      </c>
      <c r="J80" s="21">
        <f>-PMT(VLookups!$D$20/12,180,-FV(VLookups!$D$20/12,24,,-VLookups!$D$19))</f>
        <v>-624.95374865778945</v>
      </c>
      <c r="K80" s="19">
        <v>0</v>
      </c>
      <c r="L80" s="20">
        <f>VLookups!$D$30</f>
        <v>-641.6219438963717</v>
      </c>
      <c r="M80" s="20">
        <f>M79-VLookups!$D$33</f>
        <v>-95</v>
      </c>
      <c r="N80" s="22">
        <v>16</v>
      </c>
      <c r="O80" s="19">
        <v>0</v>
      </c>
      <c r="P80" s="19">
        <v>0</v>
      </c>
      <c r="Q80" s="9" t="s">
        <v>36</v>
      </c>
      <c r="R80" s="21">
        <f>R68*(1+VLookups!$D$45)</f>
        <v>-2853.1348534263602</v>
      </c>
      <c r="S80" s="19">
        <v>0</v>
      </c>
      <c r="T80" s="19">
        <v>0</v>
      </c>
      <c r="U80" s="9" t="s">
        <v>36</v>
      </c>
      <c r="V80" s="21">
        <f>V79-VLookups!$D$54</f>
        <v>-980</v>
      </c>
      <c r="W80" s="21">
        <f>-VLookups!$D$59</f>
        <v>-250</v>
      </c>
      <c r="X80" s="19">
        <v>0</v>
      </c>
      <c r="Y80" s="36">
        <f>Y79*(1+VLookups!$D$57/12)</f>
        <v>-232.02633086797789</v>
      </c>
      <c r="Z80" s="20">
        <f>-E80*VLookups!$J$3</f>
        <v>-478.13458359374971</v>
      </c>
      <c r="AA80" s="19">
        <v>0</v>
      </c>
      <c r="AB80" s="20">
        <f t="shared" si="4"/>
        <v>178.66447287643183</v>
      </c>
      <c r="AC80" s="20">
        <f t="shared" si="5"/>
        <v>29510.304936971352</v>
      </c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</row>
    <row r="81" spans="1:43" x14ac:dyDescent="0.25">
      <c r="A81" s="1"/>
      <c r="B81" s="9">
        <v>77</v>
      </c>
      <c r="C81" s="9">
        <f t="shared" ref="C81:C144" si="6">C69+1</f>
        <v>29</v>
      </c>
      <c r="D81" s="9">
        <f t="shared" si="3"/>
        <v>5</v>
      </c>
      <c r="E81" s="20">
        <f>E69*(1+VLookups!$C$8)</f>
        <v>11953.364589843743</v>
      </c>
      <c r="F81" s="20">
        <f>-E81*VLookups!$D$10*2</f>
        <v>-717.20187539062454</v>
      </c>
      <c r="G81" s="19">
        <v>0</v>
      </c>
      <c r="H81" s="20">
        <f>(-VLookups!$D$13)*(E81+F81/2)</f>
        <v>-3768.2981869482401</v>
      </c>
      <c r="I81" s="20">
        <f>-PMT(VLookups!$D$16/12,180,-FV(VLookups!$D$16/12,72,,-VLookups!$D$15))</f>
        <v>-1492.92953188151</v>
      </c>
      <c r="J81" s="21">
        <f>-PMT(VLookups!$D$20/12,180,-FV(VLookups!$D$20/12,24,,-VLookups!$D$19))</f>
        <v>-624.95374865778945</v>
      </c>
      <c r="K81" s="19">
        <v>0</v>
      </c>
      <c r="L81" s="20">
        <f>VLookups!$D$30</f>
        <v>-641.6219438963717</v>
      </c>
      <c r="M81" s="20">
        <f>M80-VLookups!$D$33</f>
        <v>-96</v>
      </c>
      <c r="N81" s="22">
        <v>17</v>
      </c>
      <c r="O81" s="19">
        <v>0</v>
      </c>
      <c r="P81" s="19">
        <v>0</v>
      </c>
      <c r="Q81" s="9" t="s">
        <v>36</v>
      </c>
      <c r="R81" s="21">
        <f>R69*(1+VLookups!$D$45)</f>
        <v>-2853.1348534263602</v>
      </c>
      <c r="S81" s="19">
        <v>0</v>
      </c>
      <c r="T81" s="19">
        <v>0</v>
      </c>
      <c r="U81" s="9" t="s">
        <v>36</v>
      </c>
      <c r="V81" s="21">
        <f>V80-VLookups!$D$54</f>
        <v>-985</v>
      </c>
      <c r="W81" s="21">
        <f>-VLookups!$D$59</f>
        <v>-250</v>
      </c>
      <c r="X81" s="19">
        <v>0</v>
      </c>
      <c r="Y81" s="36">
        <f>Y80*(1+VLookups!$D$57/12)</f>
        <v>-232.70307433300948</v>
      </c>
      <c r="Z81" s="20">
        <f>-E81*VLookups!$J$3</f>
        <v>-478.13458359374971</v>
      </c>
      <c r="AA81" s="19">
        <v>0</v>
      </c>
      <c r="AB81" s="20">
        <f t="shared" si="4"/>
        <v>171.98772941140015</v>
      </c>
      <c r="AC81" s="20">
        <f t="shared" si="5"/>
        <v>29731.476507944371</v>
      </c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</row>
    <row r="82" spans="1:43" x14ac:dyDescent="0.25">
      <c r="A82" s="1"/>
      <c r="B82" s="9">
        <v>78</v>
      </c>
      <c r="C82" s="9">
        <f t="shared" si="6"/>
        <v>29</v>
      </c>
      <c r="D82" s="9">
        <f t="shared" ref="D82:D145" si="7">D70</f>
        <v>6</v>
      </c>
      <c r="E82" s="20">
        <f>E70*(1+VLookups!$C$8)</f>
        <v>11953.364589843743</v>
      </c>
      <c r="F82" s="20">
        <f>-E82*VLookups!$D$10*2</f>
        <v>-717.20187539062454</v>
      </c>
      <c r="G82" s="19">
        <v>0</v>
      </c>
      <c r="H82" s="20">
        <f>(-VLookups!$D$13)*(E82+F82/2)</f>
        <v>-3768.2981869482401</v>
      </c>
      <c r="I82" s="20">
        <f>-PMT(VLookups!$D$16/12,180,-FV(VLookups!$D$16/12,72,,-VLookups!$D$15))</f>
        <v>-1492.92953188151</v>
      </c>
      <c r="J82" s="21">
        <f>-PMT(VLookups!$D$20/12,180,-FV(VLookups!$D$20/12,24,,-VLookups!$D$19))</f>
        <v>-624.95374865778945</v>
      </c>
      <c r="K82" s="19">
        <v>0</v>
      </c>
      <c r="L82" s="20">
        <f>VLookups!$D$30</f>
        <v>-641.6219438963717</v>
      </c>
      <c r="M82" s="20">
        <f>M81-VLookups!$D$33</f>
        <v>-97</v>
      </c>
      <c r="N82" s="22">
        <v>18</v>
      </c>
      <c r="O82" s="19">
        <v>0</v>
      </c>
      <c r="P82" s="19">
        <v>0</v>
      </c>
      <c r="Q82" s="9" t="s">
        <v>36</v>
      </c>
      <c r="R82" s="21">
        <f>R70*(1+VLookups!$D$45)</f>
        <v>-2853.1348534263602</v>
      </c>
      <c r="S82" s="19">
        <v>0</v>
      </c>
      <c r="T82" s="19">
        <v>0</v>
      </c>
      <c r="U82" s="9" t="s">
        <v>36</v>
      </c>
      <c r="V82" s="21">
        <f>V81-VLookups!$D$54</f>
        <v>-990</v>
      </c>
      <c r="W82" s="21">
        <f>-VLookups!$D$59</f>
        <v>-250</v>
      </c>
      <c r="X82" s="19">
        <v>0</v>
      </c>
      <c r="Y82" s="36">
        <f>Y81*(1+VLookups!$D$57/12)</f>
        <v>-233.38179163314743</v>
      </c>
      <c r="Z82" s="20">
        <f>-E82*VLookups!$J$3</f>
        <v>-478.13458359374971</v>
      </c>
      <c r="AA82" s="19">
        <v>0</v>
      </c>
      <c r="AB82" s="20">
        <f t="shared" si="4"/>
        <v>165.30901211126212</v>
      </c>
      <c r="AC82" s="20">
        <f t="shared" si="5"/>
        <v>29946.337980902208</v>
      </c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</row>
    <row r="83" spans="1:43" x14ac:dyDescent="0.25">
      <c r="A83" s="1"/>
      <c r="B83" s="9">
        <v>79</v>
      </c>
      <c r="C83" s="9">
        <f t="shared" si="6"/>
        <v>29</v>
      </c>
      <c r="D83" s="9">
        <f t="shared" si="7"/>
        <v>7</v>
      </c>
      <c r="E83" s="20">
        <f>E71*(1+VLookups!$C$8)</f>
        <v>11953.364589843743</v>
      </c>
      <c r="F83" s="20">
        <f>-E83*VLookups!$D$10*2</f>
        <v>-717.20187539062454</v>
      </c>
      <c r="G83" s="19">
        <v>0</v>
      </c>
      <c r="H83" s="20">
        <f>(-VLookups!$D$13)*(E83+F83/2)</f>
        <v>-3768.2981869482401</v>
      </c>
      <c r="I83" s="20">
        <f>-PMT(VLookups!$D$16/12,180,-FV(VLookups!$D$16/12,72,,-VLookups!$D$15))</f>
        <v>-1492.92953188151</v>
      </c>
      <c r="J83" s="21">
        <f>-PMT(VLookups!$D$20/12,180,-FV(VLookups!$D$20/12,24,,-VLookups!$D$19))</f>
        <v>-624.95374865778945</v>
      </c>
      <c r="K83" s="19">
        <v>0</v>
      </c>
      <c r="L83" s="20">
        <f>VLookups!$D$30</f>
        <v>-641.6219438963717</v>
      </c>
      <c r="M83" s="20">
        <f>M82-VLookups!$D$33</f>
        <v>-98</v>
      </c>
      <c r="N83" s="22">
        <v>19</v>
      </c>
      <c r="O83" s="19">
        <v>0</v>
      </c>
      <c r="P83" s="19">
        <v>0</v>
      </c>
      <c r="Q83" s="9" t="s">
        <v>36</v>
      </c>
      <c r="R83" s="21">
        <f>R71*(1+VLookups!$D$45)</f>
        <v>-2853.1348534263602</v>
      </c>
      <c r="S83" s="19">
        <v>0</v>
      </c>
      <c r="T83" s="19">
        <v>0</v>
      </c>
      <c r="U83" s="9" t="s">
        <v>36</v>
      </c>
      <c r="V83" s="21">
        <f>V82-VLookups!$D$54</f>
        <v>-995</v>
      </c>
      <c r="W83" s="21">
        <f>-VLookups!$D$59</f>
        <v>-250</v>
      </c>
      <c r="X83" s="19">
        <v>0</v>
      </c>
      <c r="Y83" s="36">
        <f>Y82*(1+VLookups!$D$57/12)</f>
        <v>-234.06248852541077</v>
      </c>
      <c r="Z83" s="20">
        <f>-E83*VLookups!$J$3</f>
        <v>-478.13458359374971</v>
      </c>
      <c r="AA83" s="19">
        <v>0</v>
      </c>
      <c r="AB83" s="20">
        <f t="shared" si="4"/>
        <v>158.62831521899881</v>
      </c>
      <c r="AC83" s="20">
        <f t="shared" si="5"/>
        <v>30154.876859422711</v>
      </c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</row>
    <row r="84" spans="1:43" x14ac:dyDescent="0.25">
      <c r="A84" s="1"/>
      <c r="B84" s="9">
        <v>80</v>
      </c>
      <c r="C84" s="9">
        <f t="shared" si="6"/>
        <v>29</v>
      </c>
      <c r="D84" s="9">
        <f t="shared" si="7"/>
        <v>8</v>
      </c>
      <c r="E84" s="20">
        <f>E72*(1+VLookups!$C$8)</f>
        <v>11953.364589843743</v>
      </c>
      <c r="F84" s="20">
        <f>-E84*VLookups!$D$10*2</f>
        <v>-717.20187539062454</v>
      </c>
      <c r="G84" s="19">
        <v>0</v>
      </c>
      <c r="H84" s="20">
        <f>(-VLookups!$D$13)*(E84+F84/2)</f>
        <v>-3768.2981869482401</v>
      </c>
      <c r="I84" s="20">
        <f>-PMT(VLookups!$D$16/12,180,-FV(VLookups!$D$16/12,72,,-VLookups!$D$15))</f>
        <v>-1492.92953188151</v>
      </c>
      <c r="J84" s="21">
        <f>-PMT(VLookups!$D$20/12,180,-FV(VLookups!$D$20/12,24,,-VLookups!$D$19))</f>
        <v>-624.95374865778945</v>
      </c>
      <c r="K84" s="19">
        <v>0</v>
      </c>
      <c r="L84" s="20">
        <f>VLookups!$D$30</f>
        <v>-641.6219438963717</v>
      </c>
      <c r="M84" s="20">
        <f>M83-VLookups!$D$33</f>
        <v>-99</v>
      </c>
      <c r="N84" s="22">
        <v>20</v>
      </c>
      <c r="O84" s="19">
        <v>0</v>
      </c>
      <c r="P84" s="19">
        <v>0</v>
      </c>
      <c r="Q84" s="9" t="s">
        <v>36</v>
      </c>
      <c r="R84" s="21">
        <f>R72*(1+VLookups!$D$45)</f>
        <v>-2853.1348534263602</v>
      </c>
      <c r="S84" s="19">
        <v>0</v>
      </c>
      <c r="T84" s="19">
        <v>0</v>
      </c>
      <c r="U84" s="9" t="s">
        <v>36</v>
      </c>
      <c r="V84" s="21">
        <f>V83-VLookups!$D$54</f>
        <v>-1000</v>
      </c>
      <c r="W84" s="21">
        <f>-VLookups!$D$59</f>
        <v>-250</v>
      </c>
      <c r="X84" s="19">
        <v>0</v>
      </c>
      <c r="Y84" s="36">
        <f>Y83*(1+VLookups!$D$57/12)</f>
        <v>-234.74517078360989</v>
      </c>
      <c r="Z84" s="20">
        <f>-E84*VLookups!$J$3</f>
        <v>-478.13458359374971</v>
      </c>
      <c r="AA84" s="19">
        <v>0</v>
      </c>
      <c r="AB84" s="20">
        <f t="shared" si="4"/>
        <v>151.94563296079974</v>
      </c>
      <c r="AC84" s="20">
        <f t="shared" si="5"/>
        <v>30357.080620482549</v>
      </c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</row>
    <row r="85" spans="1:43" x14ac:dyDescent="0.25">
      <c r="A85" s="1"/>
      <c r="B85" s="9">
        <v>81</v>
      </c>
      <c r="C85" s="9">
        <f t="shared" si="6"/>
        <v>29</v>
      </c>
      <c r="D85" s="9">
        <f t="shared" si="7"/>
        <v>9</v>
      </c>
      <c r="E85" s="20">
        <f>E73*(1+VLookups!$C$8)</f>
        <v>11953.364589843743</v>
      </c>
      <c r="F85" s="20">
        <f>-E85*VLookups!$D$10*2</f>
        <v>-717.20187539062454</v>
      </c>
      <c r="G85" s="19">
        <v>0</v>
      </c>
      <c r="H85" s="20">
        <f>(-VLookups!$D$13)*(E85+F85/2)</f>
        <v>-3768.2981869482401</v>
      </c>
      <c r="I85" s="20">
        <f>-PMT(VLookups!$D$16/12,180,-FV(VLookups!$D$16/12,72,,-VLookups!$D$15))</f>
        <v>-1492.92953188151</v>
      </c>
      <c r="J85" s="21">
        <f>-PMT(VLookups!$D$20/12,180,-FV(VLookups!$D$20/12,24,,-VLookups!$D$19))</f>
        <v>-624.95374865778945</v>
      </c>
      <c r="K85" s="19">
        <v>0</v>
      </c>
      <c r="L85" s="20">
        <f>VLookups!$D$30</f>
        <v>-641.6219438963717</v>
      </c>
      <c r="M85" s="20">
        <f>M84-VLookups!$D$33</f>
        <v>-100</v>
      </c>
      <c r="N85" s="22">
        <v>21</v>
      </c>
      <c r="O85" s="19">
        <v>0</v>
      </c>
      <c r="P85" s="19">
        <v>0</v>
      </c>
      <c r="Q85" s="9" t="s">
        <v>36</v>
      </c>
      <c r="R85" s="21">
        <f>R73*(1+VLookups!$D$45)</f>
        <v>-2853.1348534263602</v>
      </c>
      <c r="S85" s="19">
        <v>0</v>
      </c>
      <c r="T85" s="19">
        <v>0</v>
      </c>
      <c r="U85" s="9" t="s">
        <v>36</v>
      </c>
      <c r="V85" s="21">
        <f>V84-VLookups!$D$54</f>
        <v>-1005</v>
      </c>
      <c r="W85" s="21">
        <f>-VLookups!$D$59</f>
        <v>-250</v>
      </c>
      <c r="X85" s="19">
        <v>0</v>
      </c>
      <c r="Y85" s="36">
        <f>Y84*(1+VLookups!$D$57/12)</f>
        <v>-235.42984419839541</v>
      </c>
      <c r="Z85" s="20">
        <f>-E85*VLookups!$J$3</f>
        <v>-478.13458359374971</v>
      </c>
      <c r="AA85" s="19">
        <v>0</v>
      </c>
      <c r="AB85" s="20">
        <f t="shared" si="4"/>
        <v>145.26095954601425</v>
      </c>
      <c r="AC85" s="20">
        <f t="shared" si="5"/>
        <v>30552.936714396033</v>
      </c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</row>
    <row r="86" spans="1:43" x14ac:dyDescent="0.25">
      <c r="A86" s="1"/>
      <c r="B86" s="9">
        <v>82</v>
      </c>
      <c r="C86" s="9">
        <f t="shared" si="6"/>
        <v>29</v>
      </c>
      <c r="D86" s="9">
        <f t="shared" si="7"/>
        <v>10</v>
      </c>
      <c r="E86" s="20">
        <f>E74*(1+VLookups!$C$8)</f>
        <v>11953.364589843743</v>
      </c>
      <c r="F86" s="20">
        <f>-E86*VLookups!$D$10*2</f>
        <v>-717.20187539062454</v>
      </c>
      <c r="G86" s="19">
        <v>0</v>
      </c>
      <c r="H86" s="20">
        <f>(-VLookups!$D$13)*(E86+F86/2)</f>
        <v>-3768.2981869482401</v>
      </c>
      <c r="I86" s="20">
        <f>-PMT(VLookups!$D$16/12,180,-FV(VLookups!$D$16/12,72,,-VLookups!$D$15))</f>
        <v>-1492.92953188151</v>
      </c>
      <c r="J86" s="21">
        <f>-PMT(VLookups!$D$20/12,180,-FV(VLookups!$D$20/12,24,,-VLookups!$D$19))</f>
        <v>-624.95374865778945</v>
      </c>
      <c r="K86" s="19">
        <v>0</v>
      </c>
      <c r="L86" s="20">
        <f>VLookups!$D$30</f>
        <v>-641.6219438963717</v>
      </c>
      <c r="M86" s="20">
        <f>M85-VLookups!$D$33</f>
        <v>-101</v>
      </c>
      <c r="N86" s="22">
        <v>22</v>
      </c>
      <c r="O86" s="19">
        <v>0</v>
      </c>
      <c r="P86" s="19">
        <v>0</v>
      </c>
      <c r="Q86" s="9" t="s">
        <v>36</v>
      </c>
      <c r="R86" s="21">
        <f>R74*(1+VLookups!$D$45)</f>
        <v>-2853.1348534263602</v>
      </c>
      <c r="S86" s="19">
        <v>0</v>
      </c>
      <c r="T86" s="19">
        <v>0</v>
      </c>
      <c r="U86" s="9" t="s">
        <v>36</v>
      </c>
      <c r="V86" s="21">
        <f>V85-VLookups!$D$54</f>
        <v>-1010</v>
      </c>
      <c r="W86" s="21">
        <f>-VLookups!$D$59</f>
        <v>-250</v>
      </c>
      <c r="X86" s="19">
        <v>0</v>
      </c>
      <c r="Y86" s="36">
        <f>Y85*(1+VLookups!$D$57/12)</f>
        <v>-236.11651457730741</v>
      </c>
      <c r="Z86" s="20">
        <f>-E86*VLookups!$J$3</f>
        <v>-478.13458359374971</v>
      </c>
      <c r="AA86" s="19">
        <v>0</v>
      </c>
      <c r="AB86" s="20">
        <f t="shared" si="4"/>
        <v>138.57428916710211</v>
      </c>
      <c r="AC86" s="20">
        <f t="shared" si="5"/>
        <v>30742.432564753799</v>
      </c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</row>
    <row r="87" spans="1:43" x14ac:dyDescent="0.25">
      <c r="A87" s="1"/>
      <c r="B87" s="9">
        <v>83</v>
      </c>
      <c r="C87" s="9">
        <f t="shared" si="6"/>
        <v>29</v>
      </c>
      <c r="D87" s="9">
        <f t="shared" si="7"/>
        <v>11</v>
      </c>
      <c r="E87" s="20">
        <f>E75*(1+VLookups!$C$8)</f>
        <v>11953.364589843743</v>
      </c>
      <c r="F87" s="20">
        <f>-E87*VLookups!$D$10*2</f>
        <v>-717.20187539062454</v>
      </c>
      <c r="G87" s="19">
        <v>0</v>
      </c>
      <c r="H87" s="20">
        <f>(-VLookups!$D$13)*(E87+F87/2)</f>
        <v>-3768.2981869482401</v>
      </c>
      <c r="I87" s="20">
        <f>-PMT(VLookups!$D$16/12,180,-FV(VLookups!$D$16/12,72,,-VLookups!$D$15))</f>
        <v>-1492.92953188151</v>
      </c>
      <c r="J87" s="21">
        <f>-PMT(VLookups!$D$20/12,180,-FV(VLookups!$D$20/12,24,,-VLookups!$D$19))</f>
        <v>-624.95374865778945</v>
      </c>
      <c r="K87" s="19">
        <v>0</v>
      </c>
      <c r="L87" s="20">
        <f>VLookups!$D$30</f>
        <v>-641.6219438963717</v>
      </c>
      <c r="M87" s="20">
        <f>M86-VLookups!$D$33</f>
        <v>-102</v>
      </c>
      <c r="N87" s="22">
        <v>23</v>
      </c>
      <c r="O87" s="19">
        <v>0</v>
      </c>
      <c r="P87" s="19">
        <v>0</v>
      </c>
      <c r="Q87" s="9" t="s">
        <v>36</v>
      </c>
      <c r="R87" s="21">
        <f>R75*(1+VLookups!$D$45)</f>
        <v>-2853.1348534263602</v>
      </c>
      <c r="S87" s="19">
        <v>0</v>
      </c>
      <c r="T87" s="19">
        <v>0</v>
      </c>
      <c r="U87" s="9" t="s">
        <v>36</v>
      </c>
      <c r="V87" s="21">
        <f>V86-VLookups!$D$54</f>
        <v>-1015</v>
      </c>
      <c r="W87" s="21">
        <f>-VLookups!$D$59</f>
        <v>-250</v>
      </c>
      <c r="X87" s="19">
        <v>0</v>
      </c>
      <c r="Y87" s="36">
        <f>Y86*(1+VLookups!$D$57/12)</f>
        <v>-236.80518774482456</v>
      </c>
      <c r="Z87" s="20">
        <f>-E87*VLookups!$J$3</f>
        <v>-478.13458359374971</v>
      </c>
      <c r="AA87" s="19">
        <v>0</v>
      </c>
      <c r="AB87" s="20">
        <f t="shared" si="4"/>
        <v>131.88561599958513</v>
      </c>
      <c r="AC87" s="20">
        <f t="shared" si="5"/>
        <v>30925.555568361309</v>
      </c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</row>
    <row r="88" spans="1:43" x14ac:dyDescent="0.25">
      <c r="A88" s="1"/>
      <c r="B88" s="9">
        <v>84</v>
      </c>
      <c r="C88" s="9">
        <f t="shared" si="6"/>
        <v>30</v>
      </c>
      <c r="D88" s="9">
        <f t="shared" si="7"/>
        <v>0</v>
      </c>
      <c r="E88" s="20">
        <f>E76*(1+VLookups!$C$8)</f>
        <v>12371.732350488273</v>
      </c>
      <c r="F88" s="20">
        <f>-E88*VLookups!$D$10*2</f>
        <v>-742.30394102929642</v>
      </c>
      <c r="G88" s="19">
        <v>0</v>
      </c>
      <c r="H88" s="20">
        <f>(-VLookups!$D$13)*(E88+F88/2)</f>
        <v>-3900.1886234914286</v>
      </c>
      <c r="I88" s="20">
        <f>-PMT(VLookups!$D$16/12,180,-FV(VLookups!$D$16/12,72,,-VLookups!$D$15))</f>
        <v>-1492.92953188151</v>
      </c>
      <c r="J88" s="21">
        <f>-PMT(VLookups!$D$20/12,180,-FV(VLookups!$D$20/12,24,,-VLookups!$D$19))</f>
        <v>-624.95374865778945</v>
      </c>
      <c r="K88" s="19">
        <v>0</v>
      </c>
      <c r="L88" s="20">
        <f>VLookups!$D$30</f>
        <v>-641.6219438963717</v>
      </c>
      <c r="M88" s="20">
        <f>M87-VLookups!$D$33</f>
        <v>-103</v>
      </c>
      <c r="N88" s="22">
        <v>24</v>
      </c>
      <c r="O88" s="19">
        <v>0</v>
      </c>
      <c r="P88" s="19">
        <v>0</v>
      </c>
      <c r="Q88" s="9" t="s">
        <v>36</v>
      </c>
      <c r="R88" s="21">
        <f>R76*(1+VLookups!$D$45)</f>
        <v>-3027.1760794853681</v>
      </c>
      <c r="S88" s="19">
        <v>0</v>
      </c>
      <c r="T88" s="19">
        <v>0</v>
      </c>
      <c r="U88" s="9" t="s">
        <v>36</v>
      </c>
      <c r="V88" s="21">
        <f>V87-VLookups!$D$54</f>
        <v>-1020</v>
      </c>
      <c r="W88" s="21">
        <f>-VLookups!$D$59</f>
        <v>-250</v>
      </c>
      <c r="X88" s="19">
        <v>0</v>
      </c>
      <c r="Y88" s="36">
        <f>Y87*(1+VLookups!$D$57/12)</f>
        <v>-237.49586954241363</v>
      </c>
      <c r="Z88" s="20">
        <f>-E88*VLookups!$J$3</f>
        <v>-494.86929401953097</v>
      </c>
      <c r="AA88" s="19">
        <v>0</v>
      </c>
      <c r="AB88" s="20">
        <f t="shared" si="4"/>
        <v>208.34528899921276</v>
      </c>
      <c r="AC88" s="20">
        <f t="shared" si="5"/>
        <v>31185.443449974457</v>
      </c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</row>
    <row r="89" spans="1:43" x14ac:dyDescent="0.25">
      <c r="A89" s="1"/>
      <c r="B89" s="9">
        <v>85</v>
      </c>
      <c r="C89" s="9">
        <f t="shared" si="6"/>
        <v>30</v>
      </c>
      <c r="D89" s="9">
        <f t="shared" si="7"/>
        <v>1</v>
      </c>
      <c r="E89" s="20">
        <f>E77*(1+VLookups!$C$8)</f>
        <v>12371.732350488273</v>
      </c>
      <c r="F89" s="20">
        <f>-E89*VLookups!$D$10*2</f>
        <v>-742.30394102929642</v>
      </c>
      <c r="G89" s="19">
        <v>0</v>
      </c>
      <c r="H89" s="20">
        <f>(-VLookups!$D$13)*(E89+F89/2)</f>
        <v>-3900.1886234914286</v>
      </c>
      <c r="I89" s="20">
        <f>-PMT(VLookups!$D$16/12,180,-FV(VLookups!$D$16/12,72,,-VLookups!$D$15))</f>
        <v>-1492.92953188151</v>
      </c>
      <c r="J89" s="21">
        <f>-PMT(VLookups!$D$20/12,180,-FV(VLookups!$D$20/12,24,,-VLookups!$D$19))</f>
        <v>-624.95374865778945</v>
      </c>
      <c r="K89" s="19">
        <v>0</v>
      </c>
      <c r="L89" s="20">
        <f>VLookups!$D$30</f>
        <v>-641.6219438963717</v>
      </c>
      <c r="M89" s="20">
        <f>M88-VLookups!$D$33</f>
        <v>-104</v>
      </c>
      <c r="N89" s="22">
        <v>25</v>
      </c>
      <c r="O89" s="19">
        <v>0</v>
      </c>
      <c r="P89" s="19">
        <v>0</v>
      </c>
      <c r="Q89" s="9" t="s">
        <v>36</v>
      </c>
      <c r="R89" s="21">
        <f>R77*(1+VLookups!$D$45)</f>
        <v>-3027.1760794853681</v>
      </c>
      <c r="S89" s="19">
        <v>0</v>
      </c>
      <c r="T89" s="19">
        <v>0</v>
      </c>
      <c r="U89" s="9" t="s">
        <v>36</v>
      </c>
      <c r="V89" s="21">
        <f>V88-VLookups!$D$54</f>
        <v>-1025</v>
      </c>
      <c r="W89" s="21">
        <f>-VLookups!$D$59</f>
        <v>-250</v>
      </c>
      <c r="X89" s="19">
        <v>0</v>
      </c>
      <c r="Y89" s="36">
        <f>Y88*(1+VLookups!$D$57/12)</f>
        <v>-238.18856582857902</v>
      </c>
      <c r="Z89" s="20">
        <f>-E89*VLookups!$J$3</f>
        <v>-494.86929401953097</v>
      </c>
      <c r="AA89" s="19">
        <v>0</v>
      </c>
      <c r="AB89" s="20">
        <f t="shared" si="4"/>
        <v>201.65259271304745</v>
      </c>
      <c r="AC89" s="20">
        <f t="shared" si="5"/>
        <v>31439.071781770795</v>
      </c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</row>
    <row r="90" spans="1:43" x14ac:dyDescent="0.25">
      <c r="A90" s="1"/>
      <c r="B90" s="9">
        <v>86</v>
      </c>
      <c r="C90" s="9">
        <f t="shared" si="6"/>
        <v>30</v>
      </c>
      <c r="D90" s="9">
        <f t="shared" si="7"/>
        <v>2</v>
      </c>
      <c r="E90" s="20">
        <f>E78*(1+VLookups!$C$8)</f>
        <v>12371.732350488273</v>
      </c>
      <c r="F90" s="20">
        <f>-E90*VLookups!$D$10*2</f>
        <v>-742.30394102929642</v>
      </c>
      <c r="G90" s="19">
        <v>0</v>
      </c>
      <c r="H90" s="20">
        <f>(-VLookups!$D$13)*(E90+F90/2)</f>
        <v>-3900.1886234914286</v>
      </c>
      <c r="I90" s="20">
        <f>-PMT(VLookups!$D$16/12,180,-FV(VLookups!$D$16/12,72,,-VLookups!$D$15))</f>
        <v>-1492.92953188151</v>
      </c>
      <c r="J90" s="21">
        <f>-PMT(VLookups!$D$20/12,180,-FV(VLookups!$D$20/12,24,,-VLookups!$D$19))</f>
        <v>-624.95374865778945</v>
      </c>
      <c r="K90" s="19">
        <v>0</v>
      </c>
      <c r="L90" s="20">
        <f>VLookups!$D$30</f>
        <v>-641.6219438963717</v>
      </c>
      <c r="M90" s="20">
        <f>M89-VLookups!$D$33</f>
        <v>-105</v>
      </c>
      <c r="N90" s="22">
        <v>26</v>
      </c>
      <c r="O90" s="19">
        <v>0</v>
      </c>
      <c r="P90" s="19">
        <v>0</v>
      </c>
      <c r="Q90" s="9" t="s">
        <v>36</v>
      </c>
      <c r="R90" s="21">
        <f>R78*(1+VLookups!$D$45)</f>
        <v>-3027.1760794853681</v>
      </c>
      <c r="S90" s="19">
        <v>0</v>
      </c>
      <c r="T90" s="19">
        <v>0</v>
      </c>
      <c r="U90" s="9" t="s">
        <v>36</v>
      </c>
      <c r="V90" s="21">
        <f>V89-VLookups!$D$54</f>
        <v>-1030</v>
      </c>
      <c r="W90" s="21">
        <f>-VLookups!$D$59</f>
        <v>-250</v>
      </c>
      <c r="X90" s="19">
        <v>0</v>
      </c>
      <c r="Y90" s="36">
        <f>Y89*(1+VLookups!$D$57/12)</f>
        <v>-238.88328247891238</v>
      </c>
      <c r="Z90" s="20">
        <f>-E90*VLookups!$J$3</f>
        <v>-494.86929401953097</v>
      </c>
      <c r="AA90" s="19">
        <v>0</v>
      </c>
      <c r="AB90" s="20">
        <f t="shared" si="4"/>
        <v>194.95787606271398</v>
      </c>
      <c r="AC90" s="20">
        <f t="shared" si="5"/>
        <v>31686.428110803132</v>
      </c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</row>
    <row r="91" spans="1:43" x14ac:dyDescent="0.25">
      <c r="A91" s="1"/>
      <c r="B91" s="9">
        <v>87</v>
      </c>
      <c r="C91" s="9">
        <f t="shared" si="6"/>
        <v>30</v>
      </c>
      <c r="D91" s="9">
        <f t="shared" si="7"/>
        <v>3</v>
      </c>
      <c r="E91" s="20">
        <f>E79*(1+VLookups!$C$8)</f>
        <v>12371.732350488273</v>
      </c>
      <c r="F91" s="20">
        <f>-E91*VLookups!$D$10*2</f>
        <v>-742.30394102929642</v>
      </c>
      <c r="G91" s="19">
        <v>0</v>
      </c>
      <c r="H91" s="20">
        <f>(-VLookups!$D$13)*(E91+F91/2)</f>
        <v>-3900.1886234914286</v>
      </c>
      <c r="I91" s="20">
        <f>-PMT(VLookups!$D$16/12,180,-FV(VLookups!$D$16/12,72,,-VLookups!$D$15))</f>
        <v>-1492.92953188151</v>
      </c>
      <c r="J91" s="21">
        <f>-PMT(VLookups!$D$20/12,180,-FV(VLookups!$D$20/12,24,,-VLookups!$D$19))</f>
        <v>-624.95374865778945</v>
      </c>
      <c r="K91" s="19">
        <v>0</v>
      </c>
      <c r="L91" s="20">
        <f>VLookups!$D$30</f>
        <v>-641.6219438963717</v>
      </c>
      <c r="M91" s="20">
        <f>M90-VLookups!$D$33</f>
        <v>-106</v>
      </c>
      <c r="N91" s="22">
        <v>27</v>
      </c>
      <c r="O91" s="19">
        <v>0</v>
      </c>
      <c r="P91" s="19">
        <v>0</v>
      </c>
      <c r="Q91" s="9" t="s">
        <v>36</v>
      </c>
      <c r="R91" s="21">
        <f>R79*(1+VLookups!$D$45)</f>
        <v>-3027.1760794853681</v>
      </c>
      <c r="S91" s="19">
        <v>0</v>
      </c>
      <c r="T91" s="19">
        <v>0</v>
      </c>
      <c r="U91" s="9" t="s">
        <v>36</v>
      </c>
      <c r="V91" s="21">
        <f>V90-VLookups!$D$54</f>
        <v>-1035</v>
      </c>
      <c r="W91" s="21">
        <f>-VLookups!$D$59</f>
        <v>-250</v>
      </c>
      <c r="X91" s="19">
        <v>0</v>
      </c>
      <c r="Y91" s="36">
        <f>Y90*(1+VLookups!$D$57/12)</f>
        <v>-239.58002538614255</v>
      </c>
      <c r="Z91" s="20">
        <f>-E91*VLookups!$J$3</f>
        <v>-494.86929401953097</v>
      </c>
      <c r="AA91" s="19">
        <v>0</v>
      </c>
      <c r="AB91" s="20">
        <f t="shared" si="4"/>
        <v>188.26113315548383</v>
      </c>
      <c r="AC91" s="20">
        <f t="shared" si="5"/>
        <v>31927.499957476623</v>
      </c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</row>
    <row r="92" spans="1:43" x14ac:dyDescent="0.25">
      <c r="A92" s="1"/>
      <c r="B92" s="9">
        <v>88</v>
      </c>
      <c r="C92" s="9">
        <f t="shared" si="6"/>
        <v>30</v>
      </c>
      <c r="D92" s="9">
        <f t="shared" si="7"/>
        <v>4</v>
      </c>
      <c r="E92" s="20">
        <f>E80*(1+VLookups!$C$8)</f>
        <v>12371.732350488273</v>
      </c>
      <c r="F92" s="20">
        <f>-E92*VLookups!$D$10*2</f>
        <v>-742.30394102929642</v>
      </c>
      <c r="G92" s="19">
        <v>0</v>
      </c>
      <c r="H92" s="20">
        <f>(-VLookups!$D$13)*(E92+F92/2)</f>
        <v>-3900.1886234914286</v>
      </c>
      <c r="I92" s="20">
        <f>-PMT(VLookups!$D$16/12,180,-FV(VLookups!$D$16/12,72,,-VLookups!$D$15))</f>
        <v>-1492.92953188151</v>
      </c>
      <c r="J92" s="21">
        <f>-PMT(VLookups!$D$20/12,180,-FV(VLookups!$D$20/12,24,,-VLookups!$D$19))</f>
        <v>-624.95374865778945</v>
      </c>
      <c r="K92" s="19">
        <v>0</v>
      </c>
      <c r="L92" s="20">
        <f>VLookups!$D$30</f>
        <v>-641.6219438963717</v>
      </c>
      <c r="M92" s="20">
        <f>M91-VLookups!$D$33</f>
        <v>-107</v>
      </c>
      <c r="N92" s="22">
        <v>28</v>
      </c>
      <c r="O92" s="19">
        <v>0</v>
      </c>
      <c r="P92" s="19">
        <v>0</v>
      </c>
      <c r="Q92" s="9" t="s">
        <v>36</v>
      </c>
      <c r="R92" s="21">
        <f>R80*(1+VLookups!$D$45)</f>
        <v>-3027.1760794853681</v>
      </c>
      <c r="S92" s="19">
        <v>0</v>
      </c>
      <c r="T92" s="19">
        <v>0</v>
      </c>
      <c r="U92" s="9" t="s">
        <v>36</v>
      </c>
      <c r="V92" s="21">
        <f>V91-VLookups!$D$54</f>
        <v>-1040</v>
      </c>
      <c r="W92" s="21">
        <f>-VLookups!$D$59</f>
        <v>-250</v>
      </c>
      <c r="X92" s="19">
        <v>0</v>
      </c>
      <c r="Y92" s="36">
        <f>Y91*(1+VLookups!$D$57/12)</f>
        <v>-240.27880046018547</v>
      </c>
      <c r="Z92" s="20">
        <f>-E92*VLookups!$J$3</f>
        <v>-494.86929401953097</v>
      </c>
      <c r="AA92" s="19">
        <v>0</v>
      </c>
      <c r="AB92" s="20">
        <f t="shared" si="4"/>
        <v>181.56235808144089</v>
      </c>
      <c r="AC92" s="20">
        <f t="shared" si="5"/>
        <v>32162.274815487195</v>
      </c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</row>
    <row r="93" spans="1:43" x14ac:dyDescent="0.25">
      <c r="A93" s="1"/>
      <c r="B93" s="9">
        <v>89</v>
      </c>
      <c r="C93" s="9">
        <f t="shared" si="6"/>
        <v>30</v>
      </c>
      <c r="D93" s="9">
        <f t="shared" si="7"/>
        <v>5</v>
      </c>
      <c r="E93" s="20">
        <f>E81*(1+VLookups!$C$8)</f>
        <v>12371.732350488273</v>
      </c>
      <c r="F93" s="20">
        <f>-E93*VLookups!$D$10*2</f>
        <v>-742.30394102929642</v>
      </c>
      <c r="G93" s="19">
        <v>0</v>
      </c>
      <c r="H93" s="20">
        <f>(-VLookups!$D$13)*(E93+F93/2)</f>
        <v>-3900.1886234914286</v>
      </c>
      <c r="I93" s="20">
        <f>-PMT(VLookups!$D$16/12,180,-FV(VLookups!$D$16/12,72,,-VLookups!$D$15))</f>
        <v>-1492.92953188151</v>
      </c>
      <c r="J93" s="21">
        <f>-PMT(VLookups!$D$20/12,180,-FV(VLookups!$D$20/12,24,,-VLookups!$D$19))</f>
        <v>-624.95374865778945</v>
      </c>
      <c r="K93" s="19">
        <v>0</v>
      </c>
      <c r="L93" s="20">
        <f>VLookups!$D$30</f>
        <v>-641.6219438963717</v>
      </c>
      <c r="M93" s="20">
        <f>M92-VLookups!$D$33</f>
        <v>-108</v>
      </c>
      <c r="N93" s="22">
        <v>29</v>
      </c>
      <c r="O93" s="19">
        <v>0</v>
      </c>
      <c r="P93" s="19">
        <v>0</v>
      </c>
      <c r="Q93" s="9" t="s">
        <v>36</v>
      </c>
      <c r="R93" s="21">
        <f>R81*(1+VLookups!$D$45)</f>
        <v>-3027.1760794853681</v>
      </c>
      <c r="S93" s="19">
        <v>0</v>
      </c>
      <c r="T93" s="19">
        <v>0</v>
      </c>
      <c r="U93" s="9" t="s">
        <v>36</v>
      </c>
      <c r="V93" s="21">
        <f>V92-VLookups!$D$54</f>
        <v>-1045</v>
      </c>
      <c r="W93" s="21">
        <f>-VLookups!$D$59</f>
        <v>-250</v>
      </c>
      <c r="X93" s="19">
        <v>0</v>
      </c>
      <c r="Y93" s="36">
        <f>Y92*(1+VLookups!$D$57/12)</f>
        <v>-240.97961362819433</v>
      </c>
      <c r="Z93" s="20">
        <f>-E93*VLookups!$J$3</f>
        <v>-494.86929401953097</v>
      </c>
      <c r="AA93" s="19">
        <v>0</v>
      </c>
      <c r="AB93" s="20">
        <f t="shared" si="4"/>
        <v>174.86154491343206</v>
      </c>
      <c r="AC93" s="20">
        <f t="shared" si="5"/>
        <v>32390.740151759772</v>
      </c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</row>
    <row r="94" spans="1:43" x14ac:dyDescent="0.25">
      <c r="A94" s="1"/>
      <c r="B94" s="9">
        <v>90</v>
      </c>
      <c r="C94" s="9">
        <f t="shared" si="6"/>
        <v>30</v>
      </c>
      <c r="D94" s="9">
        <f t="shared" si="7"/>
        <v>6</v>
      </c>
      <c r="E94" s="20">
        <f>E82*(1+VLookups!$C$8)</f>
        <v>12371.732350488273</v>
      </c>
      <c r="F94" s="20">
        <f>-E94*VLookups!$D$10*2</f>
        <v>-742.30394102929642</v>
      </c>
      <c r="G94" s="19">
        <v>0</v>
      </c>
      <c r="H94" s="20">
        <f>(-VLookups!$D$13)*(E94+F94/2)</f>
        <v>-3900.1886234914286</v>
      </c>
      <c r="I94" s="20">
        <f>-PMT(VLookups!$D$16/12,180,-FV(VLookups!$D$16/12,72,,-VLookups!$D$15))</f>
        <v>-1492.92953188151</v>
      </c>
      <c r="J94" s="21">
        <f>-PMT(VLookups!$D$20/12,180,-FV(VLookups!$D$20/12,24,,-VLookups!$D$19))</f>
        <v>-624.95374865778945</v>
      </c>
      <c r="K94" s="19">
        <v>0</v>
      </c>
      <c r="L94" s="20">
        <f>VLookups!$D$30</f>
        <v>-641.6219438963717</v>
      </c>
      <c r="M94" s="20">
        <f>M93-VLookups!$D$33</f>
        <v>-109</v>
      </c>
      <c r="N94" s="22">
        <v>30</v>
      </c>
      <c r="O94" s="19">
        <v>0</v>
      </c>
      <c r="P94" s="19">
        <v>0</v>
      </c>
      <c r="Q94" s="9" t="s">
        <v>36</v>
      </c>
      <c r="R94" s="21">
        <f>R82*(1+VLookups!$D$45)</f>
        <v>-3027.1760794853681</v>
      </c>
      <c r="S94" s="19">
        <v>0</v>
      </c>
      <c r="T94" s="19">
        <v>0</v>
      </c>
      <c r="U94" s="9" t="s">
        <v>36</v>
      </c>
      <c r="V94" s="21">
        <f>V93-VLookups!$D$54</f>
        <v>-1050</v>
      </c>
      <c r="W94" s="21">
        <f>-VLookups!$D$59</f>
        <v>-250</v>
      </c>
      <c r="X94" s="19">
        <v>0</v>
      </c>
      <c r="Y94" s="36">
        <f>Y93*(1+VLookups!$D$57/12)</f>
        <v>-241.68247083460989</v>
      </c>
      <c r="Z94" s="20">
        <f>-E94*VLookups!$J$3</f>
        <v>-494.86929401953097</v>
      </c>
      <c r="AA94" s="19">
        <v>0</v>
      </c>
      <c r="AB94" s="20">
        <f t="shared" si="4"/>
        <v>168.15868770701655</v>
      </c>
      <c r="AC94" s="20">
        <f t="shared" si="5"/>
        <v>32612.883406386387</v>
      </c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</row>
    <row r="95" spans="1:43" x14ac:dyDescent="0.25">
      <c r="A95" s="1"/>
      <c r="B95" s="9">
        <v>91</v>
      </c>
      <c r="C95" s="9">
        <f t="shared" si="6"/>
        <v>30</v>
      </c>
      <c r="D95" s="9">
        <f t="shared" si="7"/>
        <v>7</v>
      </c>
      <c r="E95" s="20">
        <f>E83*(1+VLookups!$C$8)</f>
        <v>12371.732350488273</v>
      </c>
      <c r="F95" s="20">
        <f>-E95*VLookups!$D$10*2</f>
        <v>-742.30394102929642</v>
      </c>
      <c r="G95" s="19">
        <v>0</v>
      </c>
      <c r="H95" s="20">
        <f>(-VLookups!$D$13)*(E95+F95/2)</f>
        <v>-3900.1886234914286</v>
      </c>
      <c r="I95" s="20">
        <f>-PMT(VLookups!$D$16/12,180,-FV(VLookups!$D$16/12,72,,-VLookups!$D$15))</f>
        <v>-1492.92953188151</v>
      </c>
      <c r="J95" s="21">
        <f>-PMT(VLookups!$D$20/12,180,-FV(VLookups!$D$20/12,24,,-VLookups!$D$19))</f>
        <v>-624.95374865778945</v>
      </c>
      <c r="K95" s="19">
        <v>0</v>
      </c>
      <c r="L95" s="20">
        <f>VLookups!$D$30</f>
        <v>-641.6219438963717</v>
      </c>
      <c r="M95" s="20">
        <f>M94-VLookups!$D$33</f>
        <v>-110</v>
      </c>
      <c r="N95" s="22">
        <v>31</v>
      </c>
      <c r="O95" s="19">
        <v>0</v>
      </c>
      <c r="P95" s="19">
        <v>0</v>
      </c>
      <c r="Q95" s="9" t="s">
        <v>36</v>
      </c>
      <c r="R95" s="21">
        <f>R83*(1+VLookups!$D$45)</f>
        <v>-3027.1760794853681</v>
      </c>
      <c r="S95" s="19">
        <v>0</v>
      </c>
      <c r="T95" s="19">
        <v>0</v>
      </c>
      <c r="U95" s="9" t="s">
        <v>36</v>
      </c>
      <c r="V95" s="21">
        <f>V94-VLookups!$D$54</f>
        <v>-1055</v>
      </c>
      <c r="W95" s="21">
        <f>-VLookups!$D$59</f>
        <v>-250</v>
      </c>
      <c r="X95" s="19">
        <v>0</v>
      </c>
      <c r="Y95" s="36">
        <f>Y94*(1+VLookups!$D$57/12)</f>
        <v>-242.38737804121084</v>
      </c>
      <c r="Z95" s="20">
        <f>-E95*VLookups!$J$3</f>
        <v>-494.86929401953097</v>
      </c>
      <c r="AA95" s="19">
        <v>0</v>
      </c>
      <c r="AB95" s="20">
        <f t="shared" si="4"/>
        <v>161.45378050041546</v>
      </c>
      <c r="AC95" s="20">
        <f t="shared" si="5"/>
        <v>32828.691992564112</v>
      </c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</row>
    <row r="96" spans="1:43" x14ac:dyDescent="0.25">
      <c r="A96" s="1"/>
      <c r="B96" s="9">
        <v>92</v>
      </c>
      <c r="C96" s="9">
        <f t="shared" si="6"/>
        <v>30</v>
      </c>
      <c r="D96" s="9">
        <f t="shared" si="7"/>
        <v>8</v>
      </c>
      <c r="E96" s="20">
        <f>E84*(1+VLookups!$C$8)</f>
        <v>12371.732350488273</v>
      </c>
      <c r="F96" s="20">
        <f>-E96*VLookups!$D$10*2</f>
        <v>-742.30394102929642</v>
      </c>
      <c r="G96" s="19">
        <v>0</v>
      </c>
      <c r="H96" s="20">
        <f>(-VLookups!$D$13)*(E96+F96/2)</f>
        <v>-3900.1886234914286</v>
      </c>
      <c r="I96" s="20">
        <f>-PMT(VLookups!$D$16/12,180,-FV(VLookups!$D$16/12,72,,-VLookups!$D$15))</f>
        <v>-1492.92953188151</v>
      </c>
      <c r="J96" s="21">
        <f>-PMT(VLookups!$D$20/12,180,-FV(VLookups!$D$20/12,24,,-VLookups!$D$19))</f>
        <v>-624.95374865778945</v>
      </c>
      <c r="K96" s="19">
        <v>0</v>
      </c>
      <c r="L96" s="20">
        <f>VLookups!$D$30</f>
        <v>-641.6219438963717</v>
      </c>
      <c r="M96" s="20">
        <f>M95-VLookups!$D$33</f>
        <v>-111</v>
      </c>
      <c r="N96" s="22">
        <v>32</v>
      </c>
      <c r="O96" s="19">
        <v>0</v>
      </c>
      <c r="P96" s="19">
        <v>0</v>
      </c>
      <c r="Q96" s="9" t="s">
        <v>36</v>
      </c>
      <c r="R96" s="21">
        <f>R84*(1+VLookups!$D$45)</f>
        <v>-3027.1760794853681</v>
      </c>
      <c r="S96" s="19">
        <v>0</v>
      </c>
      <c r="T96" s="19">
        <v>0</v>
      </c>
      <c r="U96" s="9" t="s">
        <v>36</v>
      </c>
      <c r="V96" s="21">
        <f>V95-VLookups!$D$54</f>
        <v>-1060</v>
      </c>
      <c r="W96" s="21">
        <f>-VLookups!$D$59</f>
        <v>-250</v>
      </c>
      <c r="X96" s="19">
        <v>0</v>
      </c>
      <c r="Y96" s="36">
        <f>Y95*(1+VLookups!$D$57/12)</f>
        <v>-243.09434122716436</v>
      </c>
      <c r="Z96" s="20">
        <f>-E96*VLookups!$J$3</f>
        <v>-494.86929401953097</v>
      </c>
      <c r="AA96" s="19">
        <v>0</v>
      </c>
      <c r="AB96" s="20">
        <f t="shared" si="4"/>
        <v>154.74681731446191</v>
      </c>
      <c r="AC96" s="20">
        <f t="shared" si="5"/>
        <v>33038.153296532844</v>
      </c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</row>
    <row r="97" spans="1:43" x14ac:dyDescent="0.25">
      <c r="A97" s="1"/>
      <c r="B97" s="9">
        <v>93</v>
      </c>
      <c r="C97" s="9">
        <f t="shared" si="6"/>
        <v>30</v>
      </c>
      <c r="D97" s="9">
        <f t="shared" si="7"/>
        <v>9</v>
      </c>
      <c r="E97" s="20">
        <f>E85*(1+VLookups!$C$8)</f>
        <v>12371.732350488273</v>
      </c>
      <c r="F97" s="20">
        <f>-E97*VLookups!$D$10*2</f>
        <v>-742.30394102929642</v>
      </c>
      <c r="G97" s="19">
        <v>0</v>
      </c>
      <c r="H97" s="20">
        <f>(-VLookups!$D$13)*(E97+F97/2)</f>
        <v>-3900.1886234914286</v>
      </c>
      <c r="I97" s="20">
        <f>-PMT(VLookups!$D$16/12,180,-FV(VLookups!$D$16/12,72,,-VLookups!$D$15))</f>
        <v>-1492.92953188151</v>
      </c>
      <c r="J97" s="21">
        <f>-PMT(VLookups!$D$20/12,180,-FV(VLookups!$D$20/12,24,,-VLookups!$D$19))</f>
        <v>-624.95374865778945</v>
      </c>
      <c r="K97" s="19">
        <v>0</v>
      </c>
      <c r="L97" s="20">
        <f>VLookups!$D$30</f>
        <v>-641.6219438963717</v>
      </c>
      <c r="M97" s="20">
        <f>M96-VLookups!$D$33</f>
        <v>-112</v>
      </c>
      <c r="N97" s="22">
        <v>33</v>
      </c>
      <c r="O97" s="19">
        <v>0</v>
      </c>
      <c r="P97" s="19">
        <v>0</v>
      </c>
      <c r="Q97" s="9" t="s">
        <v>36</v>
      </c>
      <c r="R97" s="21">
        <f>R85*(1+VLookups!$D$45)</f>
        <v>-3027.1760794853681</v>
      </c>
      <c r="S97" s="19">
        <v>0</v>
      </c>
      <c r="T97" s="19">
        <v>0</v>
      </c>
      <c r="U97" s="9" t="s">
        <v>36</v>
      </c>
      <c r="V97" s="21">
        <f>V96-VLookups!$D$54</f>
        <v>-1065</v>
      </c>
      <c r="W97" s="21">
        <f>-VLookups!$D$59</f>
        <v>-250</v>
      </c>
      <c r="X97" s="19">
        <v>0</v>
      </c>
      <c r="Y97" s="36">
        <f>Y96*(1+VLookups!$D$57/12)</f>
        <v>-243.80336638907693</v>
      </c>
      <c r="Z97" s="20">
        <f>-E97*VLookups!$J$3</f>
        <v>-494.86929401953097</v>
      </c>
      <c r="AA97" s="19">
        <v>0</v>
      </c>
      <c r="AB97" s="20">
        <f t="shared" si="4"/>
        <v>148.03779215254946</v>
      </c>
      <c r="AC97" s="20">
        <f t="shared" si="5"/>
        <v>33241.254677512952</v>
      </c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</row>
    <row r="98" spans="1:43" x14ac:dyDescent="0.25">
      <c r="A98" s="1"/>
      <c r="B98" s="9">
        <v>94</v>
      </c>
      <c r="C98" s="9">
        <f t="shared" si="6"/>
        <v>30</v>
      </c>
      <c r="D98" s="9">
        <f t="shared" si="7"/>
        <v>10</v>
      </c>
      <c r="E98" s="20">
        <f>E86*(1+VLookups!$C$8)</f>
        <v>12371.732350488273</v>
      </c>
      <c r="F98" s="20">
        <f>-E98*VLookups!$D$10*2</f>
        <v>-742.30394102929642</v>
      </c>
      <c r="G98" s="19">
        <v>0</v>
      </c>
      <c r="H98" s="20">
        <f>(-VLookups!$D$13)*(E98+F98/2)</f>
        <v>-3900.1886234914286</v>
      </c>
      <c r="I98" s="20">
        <f>-PMT(VLookups!$D$16/12,180,-FV(VLookups!$D$16/12,72,,-VLookups!$D$15))</f>
        <v>-1492.92953188151</v>
      </c>
      <c r="J98" s="21">
        <f>-PMT(VLookups!$D$20/12,180,-FV(VLookups!$D$20/12,24,,-VLookups!$D$19))</f>
        <v>-624.95374865778945</v>
      </c>
      <c r="K98" s="19">
        <v>0</v>
      </c>
      <c r="L98" s="20">
        <f>VLookups!$D$30</f>
        <v>-641.6219438963717</v>
      </c>
      <c r="M98" s="20">
        <f>M97-VLookups!$D$33</f>
        <v>-113</v>
      </c>
      <c r="N98" s="22">
        <v>34</v>
      </c>
      <c r="O98" s="19">
        <v>0</v>
      </c>
      <c r="P98" s="19">
        <v>0</v>
      </c>
      <c r="Q98" s="9" t="s">
        <v>36</v>
      </c>
      <c r="R98" s="21">
        <f>R86*(1+VLookups!$D$45)</f>
        <v>-3027.1760794853681</v>
      </c>
      <c r="S98" s="19">
        <v>0</v>
      </c>
      <c r="T98" s="19">
        <v>0</v>
      </c>
      <c r="U98" s="9" t="s">
        <v>36</v>
      </c>
      <c r="V98" s="21">
        <f>V97-VLookups!$D$54</f>
        <v>-1070</v>
      </c>
      <c r="W98" s="21">
        <f>-VLookups!$D$59</f>
        <v>-250</v>
      </c>
      <c r="X98" s="19">
        <v>0</v>
      </c>
      <c r="Y98" s="36">
        <f>Y97*(1+VLookups!$D$57/12)</f>
        <v>-244.51445954104508</v>
      </c>
      <c r="Z98" s="20">
        <f>-E98*VLookups!$J$3</f>
        <v>-494.86929401953097</v>
      </c>
      <c r="AA98" s="19">
        <v>0</v>
      </c>
      <c r="AB98" s="20">
        <f t="shared" si="4"/>
        <v>141.32669900058119</v>
      </c>
      <c r="AC98" s="20">
        <f t="shared" si="5"/>
        <v>33437.98346764272</v>
      </c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</row>
    <row r="99" spans="1:43" x14ac:dyDescent="0.25">
      <c r="A99" s="1"/>
      <c r="B99" s="9">
        <v>95</v>
      </c>
      <c r="C99" s="9">
        <f t="shared" si="6"/>
        <v>30</v>
      </c>
      <c r="D99" s="9">
        <f t="shared" si="7"/>
        <v>11</v>
      </c>
      <c r="E99" s="20">
        <f>E87*(1+VLookups!$C$8)</f>
        <v>12371.732350488273</v>
      </c>
      <c r="F99" s="20">
        <f>-E99*VLookups!$D$10*2</f>
        <v>-742.30394102929642</v>
      </c>
      <c r="G99" s="19">
        <v>0</v>
      </c>
      <c r="H99" s="20">
        <f>(-VLookups!$D$13)*(E99+F99/2)</f>
        <v>-3900.1886234914286</v>
      </c>
      <c r="I99" s="20">
        <f>-PMT(VLookups!$D$16/12,180,-FV(VLookups!$D$16/12,72,,-VLookups!$D$15))</f>
        <v>-1492.92953188151</v>
      </c>
      <c r="J99" s="21">
        <f>-PMT(VLookups!$D$20/12,180,-FV(VLookups!$D$20/12,24,,-VLookups!$D$19))</f>
        <v>-624.95374865778945</v>
      </c>
      <c r="K99" s="19">
        <v>0</v>
      </c>
      <c r="L99" s="20">
        <f>VLookups!$D$30</f>
        <v>-641.6219438963717</v>
      </c>
      <c r="M99" s="20">
        <f>M98-VLookups!$D$33</f>
        <v>-114</v>
      </c>
      <c r="N99" s="22">
        <v>35</v>
      </c>
      <c r="O99" s="19">
        <v>0</v>
      </c>
      <c r="P99" s="19">
        <v>0</v>
      </c>
      <c r="Q99" s="9" t="s">
        <v>36</v>
      </c>
      <c r="R99" s="21">
        <f>R87*(1+VLookups!$D$45)</f>
        <v>-3027.1760794853681</v>
      </c>
      <c r="S99" s="19">
        <v>0</v>
      </c>
      <c r="T99" s="19">
        <v>0</v>
      </c>
      <c r="U99" s="9" t="s">
        <v>36</v>
      </c>
      <c r="V99" s="21">
        <f>V98-VLookups!$D$54</f>
        <v>-1075</v>
      </c>
      <c r="W99" s="21">
        <f>-VLookups!$D$59</f>
        <v>-250</v>
      </c>
      <c r="X99" s="19">
        <v>0</v>
      </c>
      <c r="Y99" s="36">
        <f>Y98*(1+VLookups!$D$57/12)</f>
        <v>-245.22762671470647</v>
      </c>
      <c r="Z99" s="20">
        <f>-E99*VLookups!$J$3</f>
        <v>-494.86929401953097</v>
      </c>
      <c r="AA99" s="19">
        <v>0</v>
      </c>
      <c r="AB99" s="20">
        <f t="shared" si="4"/>
        <v>134.61353182691988</v>
      </c>
      <c r="AC99" s="20">
        <f t="shared" si="5"/>
        <v>33628.326971915718</v>
      </c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</row>
    <row r="100" spans="1:43" x14ac:dyDescent="0.25">
      <c r="A100" s="1"/>
      <c r="B100" s="9">
        <v>96</v>
      </c>
      <c r="C100" s="9">
        <f t="shared" si="6"/>
        <v>31</v>
      </c>
      <c r="D100" s="9">
        <f t="shared" si="7"/>
        <v>0</v>
      </c>
      <c r="E100" s="20">
        <f>E88*(1+VLookups!$C$8)</f>
        <v>12804.742982755362</v>
      </c>
      <c r="F100" s="20">
        <f>-E100*VLookups!$D$10*2</f>
        <v>-768.28457896532177</v>
      </c>
      <c r="G100" s="19">
        <v>0</v>
      </c>
      <c r="H100" s="20">
        <f>(-VLookups!$D$13)*(E100+F100/2)</f>
        <v>-4036.6952253136283</v>
      </c>
      <c r="I100" s="20">
        <f>-PMT(VLookups!$D$16/12,180,-FV(VLookups!$D$16/12,72,,-VLookups!$D$15))</f>
        <v>-1492.92953188151</v>
      </c>
      <c r="J100" s="21">
        <f>-PMT(VLookups!$D$20/12,180,-FV(VLookups!$D$20/12,24,,-VLookups!$D$19))</f>
        <v>-624.95374865778945</v>
      </c>
      <c r="K100" s="19">
        <v>0</v>
      </c>
      <c r="L100" s="20">
        <f>VLookups!$D$30</f>
        <v>-641.6219438963717</v>
      </c>
      <c r="M100" s="20">
        <f>M99-VLookups!$D$33</f>
        <v>-115</v>
      </c>
      <c r="N100" s="22">
        <v>36</v>
      </c>
      <c r="O100" s="19">
        <v>0</v>
      </c>
      <c r="P100" s="19">
        <v>0</v>
      </c>
      <c r="Q100" s="9" t="s">
        <v>36</v>
      </c>
      <c r="R100" s="21">
        <f>R88*(1+VLookups!$D$45)</f>
        <v>-3211.8338203339754</v>
      </c>
      <c r="S100" s="19">
        <v>0</v>
      </c>
      <c r="T100" s="19">
        <v>0</v>
      </c>
      <c r="U100" s="9" t="s">
        <v>36</v>
      </c>
      <c r="V100" s="21">
        <f>V99-VLookups!$D$54</f>
        <v>-1080</v>
      </c>
      <c r="W100" s="21">
        <f>-VLookups!$D$59</f>
        <v>-250</v>
      </c>
      <c r="X100" s="19">
        <v>0</v>
      </c>
      <c r="Y100" s="36">
        <f>Y99*(1+VLookups!$D$57/12)</f>
        <v>-245.94287395929103</v>
      </c>
      <c r="Z100" s="20">
        <f>-E100*VLookups!$J$3</f>
        <v>-512.18971931021451</v>
      </c>
      <c r="AA100" s="19">
        <v>0</v>
      </c>
      <c r="AB100" s="20">
        <f t="shared" si="4"/>
        <v>209.43382991992121</v>
      </c>
      <c r="AC100" s="20">
        <f t="shared" si="5"/>
        <v>33893.808013455498</v>
      </c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</row>
    <row r="101" spans="1:43" x14ac:dyDescent="0.25">
      <c r="A101" s="1"/>
      <c r="B101" s="9">
        <v>97</v>
      </c>
      <c r="C101" s="9">
        <f t="shared" si="6"/>
        <v>31</v>
      </c>
      <c r="D101" s="9">
        <f t="shared" si="7"/>
        <v>1</v>
      </c>
      <c r="E101" s="20">
        <f>E89*(1+VLookups!$C$8)</f>
        <v>12804.742982755362</v>
      </c>
      <c r="F101" s="20">
        <f>-E101*VLookups!$D$10*2</f>
        <v>-768.28457896532177</v>
      </c>
      <c r="G101" s="19">
        <v>0</v>
      </c>
      <c r="H101" s="20">
        <f>(-VLookups!$D$13)*(E101+F101/2)</f>
        <v>-4036.6952253136283</v>
      </c>
      <c r="I101" s="20">
        <f>-PMT(VLookups!$D$16/12,180,-FV(VLookups!$D$16/12,72,,-VLookups!$D$15))</f>
        <v>-1492.92953188151</v>
      </c>
      <c r="J101" s="21">
        <f>-PMT(VLookups!$D$20/12,180,-FV(VLookups!$D$20/12,24,,-VLookups!$D$19))</f>
        <v>-624.95374865778945</v>
      </c>
      <c r="K101" s="19">
        <v>0</v>
      </c>
      <c r="L101" s="20">
        <f>VLookups!$D$30</f>
        <v>-641.6219438963717</v>
      </c>
      <c r="M101" s="20">
        <f>M100-VLookups!$D$33</f>
        <v>-116</v>
      </c>
      <c r="N101" s="22">
        <v>37</v>
      </c>
      <c r="O101" s="19">
        <v>0</v>
      </c>
      <c r="P101" s="19">
        <v>0</v>
      </c>
      <c r="Q101" s="9" t="s">
        <v>36</v>
      </c>
      <c r="R101" s="21">
        <f>R89*(1+VLookups!$D$45)</f>
        <v>-3211.8338203339754</v>
      </c>
      <c r="S101" s="19">
        <v>0</v>
      </c>
      <c r="T101" s="19">
        <v>0</v>
      </c>
      <c r="U101" s="9" t="s">
        <v>36</v>
      </c>
      <c r="V101" s="21">
        <f>V100-VLookups!$D$54</f>
        <v>-1085</v>
      </c>
      <c r="W101" s="21">
        <f>-VLookups!$D$59</f>
        <v>-250</v>
      </c>
      <c r="X101" s="19">
        <v>0</v>
      </c>
      <c r="Y101" s="36">
        <f>Y100*(1+VLookups!$D$57/12)</f>
        <v>-246.6602073416723</v>
      </c>
      <c r="Z101" s="20">
        <f>-E101*VLookups!$J$3</f>
        <v>-512.18971931021451</v>
      </c>
      <c r="AA101" s="19">
        <v>0</v>
      </c>
      <c r="AB101" s="20">
        <f t="shared" si="4"/>
        <v>202.71649653754002</v>
      </c>
      <c r="AC101" s="20">
        <f t="shared" si="5"/>
        <v>34153.01419001547</v>
      </c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</row>
    <row r="102" spans="1:43" x14ac:dyDescent="0.25">
      <c r="A102" s="1"/>
      <c r="B102" s="9">
        <v>98</v>
      </c>
      <c r="C102" s="9">
        <f t="shared" si="6"/>
        <v>31</v>
      </c>
      <c r="D102" s="9">
        <f t="shared" si="7"/>
        <v>2</v>
      </c>
      <c r="E102" s="20">
        <f>E90*(1+VLookups!$C$8)</f>
        <v>12804.742982755362</v>
      </c>
      <c r="F102" s="20">
        <f>-E102*VLookups!$D$10*2</f>
        <v>-768.28457896532177</v>
      </c>
      <c r="G102" s="19">
        <v>0</v>
      </c>
      <c r="H102" s="20">
        <f>(-VLookups!$D$13)*(E102+F102/2)</f>
        <v>-4036.6952253136283</v>
      </c>
      <c r="I102" s="20">
        <f>-PMT(VLookups!$D$16/12,180,-FV(VLookups!$D$16/12,72,,-VLookups!$D$15))</f>
        <v>-1492.92953188151</v>
      </c>
      <c r="J102" s="21">
        <f>-PMT(VLookups!$D$20/12,180,-FV(VLookups!$D$20/12,24,,-VLookups!$D$19))</f>
        <v>-624.95374865778945</v>
      </c>
      <c r="K102" s="19">
        <v>0</v>
      </c>
      <c r="L102" s="20">
        <f>VLookups!$D$30</f>
        <v>-641.6219438963717</v>
      </c>
      <c r="M102" s="20">
        <f>M101-VLookups!$D$33</f>
        <v>-117</v>
      </c>
      <c r="N102" s="22">
        <v>38</v>
      </c>
      <c r="O102" s="19">
        <v>0</v>
      </c>
      <c r="P102" s="19">
        <v>0</v>
      </c>
      <c r="Q102" s="9" t="s">
        <v>36</v>
      </c>
      <c r="R102" s="21">
        <f>R90*(1+VLookups!$D$45)</f>
        <v>-3211.8338203339754</v>
      </c>
      <c r="S102" s="19">
        <v>0</v>
      </c>
      <c r="T102" s="19">
        <v>0</v>
      </c>
      <c r="U102" s="9" t="s">
        <v>36</v>
      </c>
      <c r="V102" s="21">
        <f>V101-VLookups!$D$54</f>
        <v>-1090</v>
      </c>
      <c r="W102" s="21">
        <f>-VLookups!$D$59</f>
        <v>-250</v>
      </c>
      <c r="X102" s="19">
        <v>0</v>
      </c>
      <c r="Y102" s="36">
        <f>Y101*(1+VLookups!$D$57/12)</f>
        <v>-247.37963294641884</v>
      </c>
      <c r="Z102" s="20">
        <f>-E102*VLookups!$J$3</f>
        <v>-512.18971931021451</v>
      </c>
      <c r="AA102" s="19">
        <v>0</v>
      </c>
      <c r="AB102" s="20">
        <f t="shared" si="4"/>
        <v>195.99707093279335</v>
      </c>
      <c r="AC102" s="20">
        <f t="shared" si="5"/>
        <v>34405.932951264957</v>
      </c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</row>
    <row r="103" spans="1:43" x14ac:dyDescent="0.25">
      <c r="A103" s="1"/>
      <c r="B103" s="9">
        <v>99</v>
      </c>
      <c r="C103" s="9">
        <f t="shared" si="6"/>
        <v>31</v>
      </c>
      <c r="D103" s="9">
        <f t="shared" si="7"/>
        <v>3</v>
      </c>
      <c r="E103" s="20">
        <f>E91*(1+VLookups!$C$8)</f>
        <v>12804.742982755362</v>
      </c>
      <c r="F103" s="20">
        <f>-E103*VLookups!$D$10*2</f>
        <v>-768.28457896532177</v>
      </c>
      <c r="G103" s="19">
        <v>0</v>
      </c>
      <c r="H103" s="20">
        <f>(-VLookups!$D$13)*(E103+F103/2)</f>
        <v>-4036.6952253136283</v>
      </c>
      <c r="I103" s="20">
        <f>-PMT(VLookups!$D$16/12,180,-FV(VLookups!$D$16/12,72,,-VLookups!$D$15))</f>
        <v>-1492.92953188151</v>
      </c>
      <c r="J103" s="21">
        <f>-PMT(VLookups!$D$20/12,180,-FV(VLookups!$D$20/12,24,,-VLookups!$D$19))</f>
        <v>-624.95374865778945</v>
      </c>
      <c r="K103" s="19">
        <v>0</v>
      </c>
      <c r="L103" s="20">
        <f>VLookups!$D$30</f>
        <v>-641.6219438963717</v>
      </c>
      <c r="M103" s="20">
        <f>M102-VLookups!$D$33</f>
        <v>-118</v>
      </c>
      <c r="N103" s="22">
        <v>39</v>
      </c>
      <c r="O103" s="19">
        <v>0</v>
      </c>
      <c r="P103" s="19">
        <v>0</v>
      </c>
      <c r="Q103" s="9" t="s">
        <v>36</v>
      </c>
      <c r="R103" s="21">
        <f>R91*(1+VLookups!$D$45)</f>
        <v>-3211.8338203339754</v>
      </c>
      <c r="S103" s="19">
        <v>0</v>
      </c>
      <c r="T103" s="19">
        <v>0</v>
      </c>
      <c r="U103" s="9" t="s">
        <v>36</v>
      </c>
      <c r="V103" s="21">
        <f>V102-VLookups!$D$54</f>
        <v>-1095</v>
      </c>
      <c r="W103" s="21">
        <f>-VLookups!$D$59</f>
        <v>-250</v>
      </c>
      <c r="X103" s="19">
        <v>0</v>
      </c>
      <c r="Y103" s="36">
        <f>Y102*(1+VLookups!$D$57/12)</f>
        <v>-248.1011568758459</v>
      </c>
      <c r="Z103" s="20">
        <f>-E103*VLookups!$J$3</f>
        <v>-512.18971931021451</v>
      </c>
      <c r="AA103" s="19">
        <v>0</v>
      </c>
      <c r="AB103" s="20">
        <f t="shared" si="4"/>
        <v>189.27554700336646</v>
      </c>
      <c r="AC103" s="20">
        <f t="shared" si="5"/>
        <v>34652.551719853764</v>
      </c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</row>
    <row r="104" spans="1:43" x14ac:dyDescent="0.25">
      <c r="A104" s="1"/>
      <c r="B104" s="9">
        <v>100</v>
      </c>
      <c r="C104" s="9">
        <f t="shared" si="6"/>
        <v>31</v>
      </c>
      <c r="D104" s="9">
        <f t="shared" si="7"/>
        <v>4</v>
      </c>
      <c r="E104" s="20">
        <f>E92*(1+VLookups!$C$8)</f>
        <v>12804.742982755362</v>
      </c>
      <c r="F104" s="20">
        <f>-E104*VLookups!$D$10*2</f>
        <v>-768.28457896532177</v>
      </c>
      <c r="G104" s="19">
        <v>0</v>
      </c>
      <c r="H104" s="20">
        <f>(-VLookups!$D$13)*(E104+F104/2)</f>
        <v>-4036.6952253136283</v>
      </c>
      <c r="I104" s="20">
        <f>-PMT(VLookups!$D$16/12,180,-FV(VLookups!$D$16/12,72,,-VLookups!$D$15))</f>
        <v>-1492.92953188151</v>
      </c>
      <c r="J104" s="21">
        <f>-PMT(VLookups!$D$20/12,180,-FV(VLookups!$D$20/12,24,,-VLookups!$D$19))</f>
        <v>-624.95374865778945</v>
      </c>
      <c r="K104" s="19">
        <v>0</v>
      </c>
      <c r="L104" s="20">
        <f>VLookups!$D$30</f>
        <v>-641.6219438963717</v>
      </c>
      <c r="M104" s="20">
        <f>M103-VLookups!$D$33</f>
        <v>-119</v>
      </c>
      <c r="N104" s="22">
        <v>40</v>
      </c>
      <c r="O104" s="19">
        <v>0</v>
      </c>
      <c r="P104" s="19">
        <v>0</v>
      </c>
      <c r="Q104" s="9" t="s">
        <v>36</v>
      </c>
      <c r="R104" s="21">
        <f>R92*(1+VLookups!$D$45)</f>
        <v>-3211.8338203339754</v>
      </c>
      <c r="S104" s="19">
        <v>0</v>
      </c>
      <c r="T104" s="19">
        <v>0</v>
      </c>
      <c r="U104" s="9" t="s">
        <v>36</v>
      </c>
      <c r="V104" s="21">
        <f>V103-VLookups!$D$54</f>
        <v>-1100</v>
      </c>
      <c r="W104" s="21">
        <f>-VLookups!$D$59</f>
        <v>-250</v>
      </c>
      <c r="X104" s="19">
        <v>0</v>
      </c>
      <c r="Y104" s="36">
        <f>Y103*(1+VLookups!$D$57/12)</f>
        <v>-248.82478525006712</v>
      </c>
      <c r="Z104" s="20">
        <f>-E104*VLookups!$J$3</f>
        <v>-512.18971931021451</v>
      </c>
      <c r="AA104" s="19">
        <v>0</v>
      </c>
      <c r="AB104" s="20">
        <f t="shared" si="4"/>
        <v>182.55191862914512</v>
      </c>
      <c r="AC104" s="20">
        <f t="shared" si="5"/>
        <v>34892.857891349333</v>
      </c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</row>
    <row r="105" spans="1:43" x14ac:dyDescent="0.25">
      <c r="A105" s="1"/>
      <c r="B105" s="9">
        <v>101</v>
      </c>
      <c r="C105" s="9">
        <f t="shared" si="6"/>
        <v>31</v>
      </c>
      <c r="D105" s="9">
        <f t="shared" si="7"/>
        <v>5</v>
      </c>
      <c r="E105" s="20">
        <f>E93*(1+VLookups!$C$8)</f>
        <v>12804.742982755362</v>
      </c>
      <c r="F105" s="20">
        <f>-E105*VLookups!$D$10*2</f>
        <v>-768.28457896532177</v>
      </c>
      <c r="G105" s="19">
        <v>0</v>
      </c>
      <c r="H105" s="20">
        <f>(-VLookups!$D$13)*(E105+F105/2)</f>
        <v>-4036.6952253136283</v>
      </c>
      <c r="I105" s="20">
        <f>-PMT(VLookups!$D$16/12,180,-FV(VLookups!$D$16/12,72,,-VLookups!$D$15))</f>
        <v>-1492.92953188151</v>
      </c>
      <c r="J105" s="21">
        <f>-PMT(VLookups!$D$20/12,180,-FV(VLookups!$D$20/12,24,,-VLookups!$D$19))</f>
        <v>-624.95374865778945</v>
      </c>
      <c r="K105" s="19">
        <v>0</v>
      </c>
      <c r="L105" s="20">
        <f>VLookups!$D$30</f>
        <v>-641.6219438963717</v>
      </c>
      <c r="M105" s="20">
        <f>M104-VLookups!$D$33</f>
        <v>-120</v>
      </c>
      <c r="N105" s="22">
        <v>41</v>
      </c>
      <c r="O105" s="19">
        <v>0</v>
      </c>
      <c r="P105" s="19">
        <v>0</v>
      </c>
      <c r="Q105" s="9" t="s">
        <v>36</v>
      </c>
      <c r="R105" s="21">
        <f>R93*(1+VLookups!$D$45)</f>
        <v>-3211.8338203339754</v>
      </c>
      <c r="S105" s="19">
        <v>0</v>
      </c>
      <c r="T105" s="19">
        <v>0</v>
      </c>
      <c r="U105" s="9" t="s">
        <v>36</v>
      </c>
      <c r="V105" s="21">
        <f>V104-VLookups!$D$54</f>
        <v>-1105</v>
      </c>
      <c r="W105" s="21">
        <f>-VLookups!$D$59</f>
        <v>-250</v>
      </c>
      <c r="X105" s="19">
        <v>0</v>
      </c>
      <c r="Y105" s="36">
        <f>Y104*(1+VLookups!$D$57/12)</f>
        <v>-249.55052420704649</v>
      </c>
      <c r="Z105" s="20">
        <f>-E105*VLookups!$J$3</f>
        <v>-512.18971931021451</v>
      </c>
      <c r="AA105" s="19">
        <v>0</v>
      </c>
      <c r="AB105" s="20">
        <f t="shared" si="4"/>
        <v>175.82617967216584</v>
      </c>
      <c r="AC105" s="20">
        <f t="shared" si="5"/>
        <v>35126.838834173745</v>
      </c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</row>
    <row r="106" spans="1:43" x14ac:dyDescent="0.25">
      <c r="A106" s="1"/>
      <c r="B106" s="9">
        <v>102</v>
      </c>
      <c r="C106" s="9">
        <f t="shared" si="6"/>
        <v>31</v>
      </c>
      <c r="D106" s="9">
        <f t="shared" si="7"/>
        <v>6</v>
      </c>
      <c r="E106" s="20">
        <f>E94*(1+VLookups!$C$8)</f>
        <v>12804.742982755362</v>
      </c>
      <c r="F106" s="20">
        <f>-E106*VLookups!$D$10*2</f>
        <v>-768.28457896532177</v>
      </c>
      <c r="G106" s="19">
        <v>0</v>
      </c>
      <c r="H106" s="20">
        <f>(-VLookups!$D$13)*(E106+F106/2)</f>
        <v>-4036.6952253136283</v>
      </c>
      <c r="I106" s="20">
        <f>-PMT(VLookups!$D$16/12,180,-FV(VLookups!$D$16/12,72,,-VLookups!$D$15))</f>
        <v>-1492.92953188151</v>
      </c>
      <c r="J106" s="21">
        <f>-PMT(VLookups!$D$20/12,180,-FV(VLookups!$D$20/12,24,,-VLookups!$D$19))</f>
        <v>-624.95374865778945</v>
      </c>
      <c r="K106" s="19">
        <v>0</v>
      </c>
      <c r="L106" s="20">
        <f>VLookups!$D$30</f>
        <v>-641.6219438963717</v>
      </c>
      <c r="M106" s="20">
        <f>M105-VLookups!$D$33</f>
        <v>-121</v>
      </c>
      <c r="N106" s="22">
        <v>42</v>
      </c>
      <c r="O106" s="19">
        <v>0</v>
      </c>
      <c r="P106" s="19">
        <v>0</v>
      </c>
      <c r="Q106" s="9" t="s">
        <v>36</v>
      </c>
      <c r="R106" s="21">
        <f>R94*(1+VLookups!$D$45)</f>
        <v>-3211.8338203339754</v>
      </c>
      <c r="S106" s="19">
        <v>0</v>
      </c>
      <c r="T106" s="19">
        <v>0</v>
      </c>
      <c r="U106" s="9" t="s">
        <v>36</v>
      </c>
      <c r="V106" s="21">
        <f>V105-VLookups!$D$54</f>
        <v>-1110</v>
      </c>
      <c r="W106" s="21">
        <f>-VLookups!$D$59</f>
        <v>-250</v>
      </c>
      <c r="X106" s="19">
        <v>0</v>
      </c>
      <c r="Y106" s="36">
        <f>Y105*(1+VLookups!$D$57/12)</f>
        <v>-250.27837990265039</v>
      </c>
      <c r="Z106" s="20">
        <f>-E106*VLookups!$J$3</f>
        <v>-512.18971931021451</v>
      </c>
      <c r="AA106" s="19">
        <v>0</v>
      </c>
      <c r="AB106" s="20">
        <f t="shared" si="4"/>
        <v>169.09832397656191</v>
      </c>
      <c r="AC106" s="20">
        <f t="shared" si="5"/>
        <v>35354.481889540599</v>
      </c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</row>
    <row r="107" spans="1:43" x14ac:dyDescent="0.25">
      <c r="A107" s="1"/>
      <c r="B107" s="9">
        <v>103</v>
      </c>
      <c r="C107" s="9">
        <f t="shared" si="6"/>
        <v>31</v>
      </c>
      <c r="D107" s="9">
        <f t="shared" si="7"/>
        <v>7</v>
      </c>
      <c r="E107" s="20">
        <f>E95*(1+VLookups!$C$8)</f>
        <v>12804.742982755362</v>
      </c>
      <c r="F107" s="20">
        <f>-E107*VLookups!$D$10*2</f>
        <v>-768.28457896532177</v>
      </c>
      <c r="G107" s="19">
        <v>0</v>
      </c>
      <c r="H107" s="20">
        <f>(-VLookups!$D$13)*(E107+F107/2)</f>
        <v>-4036.6952253136283</v>
      </c>
      <c r="I107" s="20">
        <f>-PMT(VLookups!$D$16/12,180,-FV(VLookups!$D$16/12,72,,-VLookups!$D$15))</f>
        <v>-1492.92953188151</v>
      </c>
      <c r="J107" s="21">
        <f>-PMT(VLookups!$D$20/12,180,-FV(VLookups!$D$20/12,24,,-VLookups!$D$19))</f>
        <v>-624.95374865778945</v>
      </c>
      <c r="K107" s="19">
        <v>0</v>
      </c>
      <c r="L107" s="20">
        <f>VLookups!$D$30</f>
        <v>-641.6219438963717</v>
      </c>
      <c r="M107" s="20">
        <f>M106-VLookups!$D$33</f>
        <v>-122</v>
      </c>
      <c r="N107" s="22">
        <v>43</v>
      </c>
      <c r="O107" s="19">
        <v>0</v>
      </c>
      <c r="P107" s="19">
        <v>0</v>
      </c>
      <c r="Q107" s="9" t="s">
        <v>36</v>
      </c>
      <c r="R107" s="21">
        <f>R95*(1+VLookups!$D$45)</f>
        <v>-3211.8338203339754</v>
      </c>
      <c r="S107" s="19">
        <v>0</v>
      </c>
      <c r="T107" s="19">
        <v>0</v>
      </c>
      <c r="U107" s="9" t="s">
        <v>36</v>
      </c>
      <c r="V107" s="21">
        <f>V106-VLookups!$D$54</f>
        <v>-1115</v>
      </c>
      <c r="W107" s="21">
        <f>-VLookups!$D$59</f>
        <v>-250</v>
      </c>
      <c r="X107" s="19">
        <v>0</v>
      </c>
      <c r="Y107" s="36">
        <f>Y106*(1+VLookups!$D$57/12)</f>
        <v>-251.00835851069979</v>
      </c>
      <c r="Z107" s="20">
        <f>-E107*VLookups!$J$3</f>
        <v>-512.18971931021451</v>
      </c>
      <c r="AA107" s="19">
        <v>0</v>
      </c>
      <c r="AB107" s="20">
        <f t="shared" si="4"/>
        <v>162.36834536851256</v>
      </c>
      <c r="AC107" s="20">
        <f t="shared" si="5"/>
        <v>35575.774371391686</v>
      </c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</row>
    <row r="108" spans="1:43" x14ac:dyDescent="0.25">
      <c r="A108" s="1"/>
      <c r="B108" s="9">
        <v>104</v>
      </c>
      <c r="C108" s="9">
        <f t="shared" si="6"/>
        <v>31</v>
      </c>
      <c r="D108" s="9">
        <f t="shared" si="7"/>
        <v>8</v>
      </c>
      <c r="E108" s="20">
        <f>E96*(1+VLookups!$C$8)</f>
        <v>12804.742982755362</v>
      </c>
      <c r="F108" s="20">
        <f>-E108*VLookups!$D$10*2</f>
        <v>-768.28457896532177</v>
      </c>
      <c r="G108" s="19">
        <v>0</v>
      </c>
      <c r="H108" s="20">
        <f>(-VLookups!$D$13)*(E108+F108/2)</f>
        <v>-4036.6952253136283</v>
      </c>
      <c r="I108" s="20">
        <f>-PMT(VLookups!$D$16/12,180,-FV(VLookups!$D$16/12,72,,-VLookups!$D$15))</f>
        <v>-1492.92953188151</v>
      </c>
      <c r="J108" s="21">
        <f>-PMT(VLookups!$D$20/12,180,-FV(VLookups!$D$20/12,24,,-VLookups!$D$19))</f>
        <v>-624.95374865778945</v>
      </c>
      <c r="K108" s="19">
        <v>0</v>
      </c>
      <c r="L108" s="20">
        <f>VLookups!$D$30</f>
        <v>-641.6219438963717</v>
      </c>
      <c r="M108" s="20">
        <f>M107-VLookups!$D$33</f>
        <v>-123</v>
      </c>
      <c r="N108" s="22">
        <v>44</v>
      </c>
      <c r="O108" s="19">
        <v>0</v>
      </c>
      <c r="P108" s="19">
        <v>0</v>
      </c>
      <c r="Q108" s="9" t="s">
        <v>36</v>
      </c>
      <c r="R108" s="21">
        <f>R96*(1+VLookups!$D$45)</f>
        <v>-3211.8338203339754</v>
      </c>
      <c r="S108" s="19">
        <v>0</v>
      </c>
      <c r="T108" s="19">
        <v>0</v>
      </c>
      <c r="U108" s="9" t="s">
        <v>36</v>
      </c>
      <c r="V108" s="21">
        <f>V107-VLookups!$D$54</f>
        <v>-1120</v>
      </c>
      <c r="W108" s="21">
        <f>-VLookups!$D$59</f>
        <v>-250</v>
      </c>
      <c r="X108" s="19">
        <v>0</v>
      </c>
      <c r="Y108" s="36">
        <f>Y107*(1+VLookups!$D$57/12)</f>
        <v>-251.74046622302268</v>
      </c>
      <c r="Z108" s="20">
        <f>-E108*VLookups!$J$3</f>
        <v>-512.18971931021451</v>
      </c>
      <c r="AA108" s="19">
        <v>0</v>
      </c>
      <c r="AB108" s="20">
        <f t="shared" si="4"/>
        <v>155.63623765618968</v>
      </c>
      <c r="AC108" s="20">
        <f t="shared" si="5"/>
        <v>35790.703566333526</v>
      </c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</row>
    <row r="109" spans="1:43" x14ac:dyDescent="0.25">
      <c r="A109" s="1"/>
      <c r="B109" s="9">
        <v>105</v>
      </c>
      <c r="C109" s="9">
        <f t="shared" si="6"/>
        <v>31</v>
      </c>
      <c r="D109" s="9">
        <f t="shared" si="7"/>
        <v>9</v>
      </c>
      <c r="E109" s="20">
        <f>E97*(1+VLookups!$C$8)</f>
        <v>12804.742982755362</v>
      </c>
      <c r="F109" s="20">
        <f>-E109*VLookups!$D$10*2</f>
        <v>-768.28457896532177</v>
      </c>
      <c r="G109" s="19">
        <v>0</v>
      </c>
      <c r="H109" s="20">
        <f>(-VLookups!$D$13)*(E109+F109/2)</f>
        <v>-4036.6952253136283</v>
      </c>
      <c r="I109" s="20">
        <f>-PMT(VLookups!$D$16/12,180,-FV(VLookups!$D$16/12,72,,-VLookups!$D$15))</f>
        <v>-1492.92953188151</v>
      </c>
      <c r="J109" s="21">
        <f>-PMT(VLookups!$D$20/12,180,-FV(VLookups!$D$20/12,24,,-VLookups!$D$19))</f>
        <v>-624.95374865778945</v>
      </c>
      <c r="K109" s="19">
        <v>0</v>
      </c>
      <c r="L109" s="20">
        <f>VLookups!$D$30</f>
        <v>-641.6219438963717</v>
      </c>
      <c r="M109" s="20">
        <f>M108-VLookups!$D$33</f>
        <v>-124</v>
      </c>
      <c r="N109" s="22">
        <v>45</v>
      </c>
      <c r="O109" s="19">
        <v>0</v>
      </c>
      <c r="P109" s="19">
        <v>0</v>
      </c>
      <c r="Q109" s="9" t="s">
        <v>36</v>
      </c>
      <c r="R109" s="21">
        <f>R97*(1+VLookups!$D$45)</f>
        <v>-3211.8338203339754</v>
      </c>
      <c r="S109" s="19">
        <v>0</v>
      </c>
      <c r="T109" s="19">
        <v>0</v>
      </c>
      <c r="U109" s="9" t="s">
        <v>36</v>
      </c>
      <c r="V109" s="21">
        <f>V108-VLookups!$D$54</f>
        <v>-1125</v>
      </c>
      <c r="W109" s="21">
        <f>-VLookups!$D$59</f>
        <v>-250</v>
      </c>
      <c r="X109" s="19">
        <v>0</v>
      </c>
      <c r="Y109" s="36">
        <f>Y108*(1+VLookups!$D$57/12)</f>
        <v>-252.4747092495065</v>
      </c>
      <c r="Z109" s="20">
        <f>-E109*VLookups!$J$3</f>
        <v>-512.18971931021451</v>
      </c>
      <c r="AA109" s="19">
        <v>0</v>
      </c>
      <c r="AB109" s="20">
        <f t="shared" si="4"/>
        <v>148.90199462970577</v>
      </c>
      <c r="AC109" s="20">
        <f t="shared" si="5"/>
        <v>35999.256733573791</v>
      </c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</row>
    <row r="110" spans="1:43" x14ac:dyDescent="0.25">
      <c r="A110" s="1"/>
      <c r="B110" s="9">
        <v>106</v>
      </c>
      <c r="C110" s="9">
        <f t="shared" si="6"/>
        <v>31</v>
      </c>
      <c r="D110" s="9">
        <f t="shared" si="7"/>
        <v>10</v>
      </c>
      <c r="E110" s="20">
        <f>E98*(1+VLookups!$C$8)</f>
        <v>12804.742982755362</v>
      </c>
      <c r="F110" s="20">
        <f>-E110*VLookups!$D$10*2</f>
        <v>-768.28457896532177</v>
      </c>
      <c r="G110" s="19">
        <v>0</v>
      </c>
      <c r="H110" s="20">
        <f>(-VLookups!$D$13)*(E110+F110/2)</f>
        <v>-4036.6952253136283</v>
      </c>
      <c r="I110" s="20">
        <f>-PMT(VLookups!$D$16/12,180,-FV(VLookups!$D$16/12,72,,-VLookups!$D$15))</f>
        <v>-1492.92953188151</v>
      </c>
      <c r="J110" s="21">
        <f>-PMT(VLookups!$D$20/12,180,-FV(VLookups!$D$20/12,24,,-VLookups!$D$19))</f>
        <v>-624.95374865778945</v>
      </c>
      <c r="K110" s="19">
        <v>0</v>
      </c>
      <c r="L110" s="20">
        <f>VLookups!$D$30</f>
        <v>-641.6219438963717</v>
      </c>
      <c r="M110" s="20">
        <f>M109-VLookups!$D$33</f>
        <v>-125</v>
      </c>
      <c r="N110" s="22">
        <v>46</v>
      </c>
      <c r="O110" s="19">
        <v>0</v>
      </c>
      <c r="P110" s="19">
        <v>0</v>
      </c>
      <c r="Q110" s="9" t="s">
        <v>36</v>
      </c>
      <c r="R110" s="21">
        <f>R98*(1+VLookups!$D$45)</f>
        <v>-3211.8338203339754</v>
      </c>
      <c r="S110" s="19">
        <v>0</v>
      </c>
      <c r="T110" s="19">
        <v>0</v>
      </c>
      <c r="U110" s="9" t="s">
        <v>36</v>
      </c>
      <c r="V110" s="21">
        <f>V109-VLookups!$D$54</f>
        <v>-1130</v>
      </c>
      <c r="W110" s="21">
        <f>-VLookups!$D$59</f>
        <v>-250</v>
      </c>
      <c r="X110" s="19">
        <v>0</v>
      </c>
      <c r="Y110" s="36">
        <f>Y109*(1+VLookups!$D$57/12)</f>
        <v>-253.21109381815091</v>
      </c>
      <c r="Z110" s="20">
        <f>-E110*VLookups!$J$3</f>
        <v>-512.18971931021451</v>
      </c>
      <c r="AA110" s="19">
        <v>0</v>
      </c>
      <c r="AB110" s="20">
        <f t="shared" si="4"/>
        <v>142.16561006106144</v>
      </c>
      <c r="AC110" s="20">
        <f t="shared" si="5"/>
        <v>36201.42110485748</v>
      </c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</row>
    <row r="111" spans="1:43" x14ac:dyDescent="0.25">
      <c r="A111" s="1"/>
      <c r="B111" s="9">
        <v>107</v>
      </c>
      <c r="C111" s="9">
        <f t="shared" si="6"/>
        <v>31</v>
      </c>
      <c r="D111" s="9">
        <f t="shared" si="7"/>
        <v>11</v>
      </c>
      <c r="E111" s="20">
        <f>E99*(1+VLookups!$C$8)</f>
        <v>12804.742982755362</v>
      </c>
      <c r="F111" s="20">
        <f>-E111*VLookups!$D$10*2</f>
        <v>-768.28457896532177</v>
      </c>
      <c r="G111" s="19">
        <v>0</v>
      </c>
      <c r="H111" s="20">
        <f>(-VLookups!$D$13)*(E111+F111/2)</f>
        <v>-4036.6952253136283</v>
      </c>
      <c r="I111" s="20">
        <f>-PMT(VLookups!$D$16/12,180,-FV(VLookups!$D$16/12,72,,-VLookups!$D$15))</f>
        <v>-1492.92953188151</v>
      </c>
      <c r="J111" s="21">
        <f>-PMT(VLookups!$D$20/12,180,-FV(VLookups!$D$20/12,24,,-VLookups!$D$19))</f>
        <v>-624.95374865778945</v>
      </c>
      <c r="K111" s="19">
        <v>0</v>
      </c>
      <c r="L111" s="20">
        <f>VLookups!$D$30</f>
        <v>-641.6219438963717</v>
      </c>
      <c r="M111" s="20">
        <f>M110-VLookups!$D$33</f>
        <v>-126</v>
      </c>
      <c r="N111" s="22">
        <v>47</v>
      </c>
      <c r="O111" s="19">
        <v>0</v>
      </c>
      <c r="P111" s="19">
        <v>0</v>
      </c>
      <c r="Q111" s="9" t="s">
        <v>36</v>
      </c>
      <c r="R111" s="21">
        <f>R99*(1+VLookups!$D$45)</f>
        <v>-3211.8338203339754</v>
      </c>
      <c r="S111" s="19">
        <v>0</v>
      </c>
      <c r="T111" s="19">
        <v>0</v>
      </c>
      <c r="U111" s="9" t="s">
        <v>36</v>
      </c>
      <c r="V111" s="21">
        <f>V110-VLookups!$D$54</f>
        <v>-1135</v>
      </c>
      <c r="W111" s="21">
        <f>-VLookups!$D$59</f>
        <v>-250</v>
      </c>
      <c r="X111" s="19">
        <v>0</v>
      </c>
      <c r="Y111" s="36">
        <f>Y110*(1+VLookups!$D$57/12)</f>
        <v>-253.94962617512053</v>
      </c>
      <c r="Z111" s="20">
        <f>-E111*VLookups!$J$3</f>
        <v>-512.18971931021451</v>
      </c>
      <c r="AA111" s="19">
        <v>0</v>
      </c>
      <c r="AB111" s="20">
        <f t="shared" si="4"/>
        <v>135.42707770409174</v>
      </c>
      <c r="AC111" s="20">
        <f t="shared" si="5"/>
        <v>36397.183884403006</v>
      </c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</row>
    <row r="112" spans="1:43" x14ac:dyDescent="0.25">
      <c r="A112" s="1"/>
      <c r="B112" s="9">
        <v>108</v>
      </c>
      <c r="C112" s="9">
        <f t="shared" si="6"/>
        <v>32</v>
      </c>
      <c r="D112" s="9">
        <f t="shared" si="7"/>
        <v>0</v>
      </c>
      <c r="E112" s="20">
        <f>E100*(1+VLookups!$C$8)</f>
        <v>13252.908987151799</v>
      </c>
      <c r="F112" s="20">
        <f>-E112*VLookups!$D$10*2</f>
        <v>-795.17453922910795</v>
      </c>
      <c r="G112" s="19">
        <v>0</v>
      </c>
      <c r="H112" s="20">
        <f>(-VLookups!$D$13)*(E112+F112/2)</f>
        <v>-4177.979558199605</v>
      </c>
      <c r="I112" s="20">
        <f>-PMT(VLookups!$D$16/12,180,-FV(VLookups!$D$16/12,72,,-VLookups!$D$15))</f>
        <v>-1492.92953188151</v>
      </c>
      <c r="J112" s="21">
        <f>-PMT(VLookups!$D$20/12,180,-FV(VLookups!$D$20/12,24,,-VLookups!$D$19))</f>
        <v>-624.95374865778945</v>
      </c>
      <c r="K112" s="19">
        <v>0</v>
      </c>
      <c r="L112" s="20">
        <f>VLookups!$D$30</f>
        <v>-641.6219438963717</v>
      </c>
      <c r="M112" s="20">
        <f>M111-VLookups!$D$33</f>
        <v>-127</v>
      </c>
      <c r="N112" s="22">
        <v>48</v>
      </c>
      <c r="O112" s="19">
        <v>0</v>
      </c>
      <c r="P112" s="19">
        <v>0</v>
      </c>
      <c r="Q112" s="9" t="s">
        <v>36</v>
      </c>
      <c r="R112" s="21">
        <f>R100*(1+VLookups!$D$45)</f>
        <v>-3407.7556833743479</v>
      </c>
      <c r="S112" s="19">
        <v>0</v>
      </c>
      <c r="T112" s="19">
        <v>0</v>
      </c>
      <c r="U112" s="9" t="s">
        <v>36</v>
      </c>
      <c r="V112" s="21">
        <f>V111-VLookups!$D$54</f>
        <v>-1140</v>
      </c>
      <c r="W112" s="21">
        <f>-VLookups!$D$59</f>
        <v>-250</v>
      </c>
      <c r="X112" s="19">
        <v>0</v>
      </c>
      <c r="Y112" s="36">
        <f>Y111*(1+VLookups!$D$57/12)</f>
        <v>-254.69031258479797</v>
      </c>
      <c r="Z112" s="20">
        <f>-E112*VLookups!$J$3</f>
        <v>-530.11635948607193</v>
      </c>
      <c r="AA112" s="19">
        <v>0</v>
      </c>
      <c r="AB112" s="20">
        <f t="shared" si="4"/>
        <v>208.27457945675144</v>
      </c>
      <c r="AC112" s="20">
        <f t="shared" si="5"/>
        <v>36666.120437000434</v>
      </c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</row>
    <row r="113" spans="1:43" x14ac:dyDescent="0.25">
      <c r="A113" s="1"/>
      <c r="B113" s="9">
        <v>109</v>
      </c>
      <c r="C113" s="9">
        <f t="shared" si="6"/>
        <v>32</v>
      </c>
      <c r="D113" s="9">
        <f t="shared" si="7"/>
        <v>1</v>
      </c>
      <c r="E113" s="20">
        <f>E101*(1+VLookups!$C$8)</f>
        <v>13252.908987151799</v>
      </c>
      <c r="F113" s="20">
        <f>-E113*VLookups!$D$10*2</f>
        <v>-795.17453922910795</v>
      </c>
      <c r="G113" s="19">
        <v>0</v>
      </c>
      <c r="H113" s="20">
        <f>(-VLookups!$D$13)*(E113+F113/2)</f>
        <v>-4177.979558199605</v>
      </c>
      <c r="I113" s="20">
        <f>-PMT(VLookups!$D$16/12,180,-FV(VLookups!$D$16/12,72,,-VLookups!$D$15))</f>
        <v>-1492.92953188151</v>
      </c>
      <c r="J113" s="21">
        <f>-PMT(VLookups!$D$20/12,180,-FV(VLookups!$D$20/12,24,,-VLookups!$D$19))</f>
        <v>-624.95374865778945</v>
      </c>
      <c r="K113" s="19">
        <v>0</v>
      </c>
      <c r="L113" s="20">
        <f>VLookups!$D$30</f>
        <v>-641.6219438963717</v>
      </c>
      <c r="M113" s="20">
        <f>M112-VLookups!$D$33</f>
        <v>-128</v>
      </c>
      <c r="N113" s="22">
        <v>49</v>
      </c>
      <c r="O113" s="19">
        <v>0</v>
      </c>
      <c r="P113" s="19">
        <v>0</v>
      </c>
      <c r="Q113" s="9" t="s">
        <v>36</v>
      </c>
      <c r="R113" s="21">
        <f>R101*(1+VLookups!$D$45)</f>
        <v>-3407.7556833743479</v>
      </c>
      <c r="S113" s="19">
        <v>0</v>
      </c>
      <c r="T113" s="19">
        <v>0</v>
      </c>
      <c r="U113" s="9" t="s">
        <v>36</v>
      </c>
      <c r="V113" s="21">
        <f>V112-VLookups!$D$54</f>
        <v>-1145</v>
      </c>
      <c r="W113" s="21">
        <f>-VLookups!$D$59</f>
        <v>-250</v>
      </c>
      <c r="X113" s="19">
        <v>0</v>
      </c>
      <c r="Y113" s="36">
        <f>Y112*(1+VLookups!$D$57/12)</f>
        <v>-255.43315932983697</v>
      </c>
      <c r="Z113" s="20">
        <f>-E113*VLookups!$J$3</f>
        <v>-530.11635948607193</v>
      </c>
      <c r="AA113" s="19">
        <v>0</v>
      </c>
      <c r="AB113" s="20">
        <f t="shared" si="4"/>
        <v>201.53173271171238</v>
      </c>
      <c r="AC113" s="20">
        <f t="shared" si="5"/>
        <v>36928.762370440483</v>
      </c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</row>
    <row r="114" spans="1:43" x14ac:dyDescent="0.25">
      <c r="A114" s="1"/>
      <c r="B114" s="9">
        <v>110</v>
      </c>
      <c r="C114" s="9">
        <f t="shared" si="6"/>
        <v>32</v>
      </c>
      <c r="D114" s="9">
        <f t="shared" si="7"/>
        <v>2</v>
      </c>
      <c r="E114" s="20">
        <f>E102*(1+VLookups!$C$8)</f>
        <v>13252.908987151799</v>
      </c>
      <c r="F114" s="20">
        <f>-E114*VLookups!$D$10*2</f>
        <v>-795.17453922910795</v>
      </c>
      <c r="G114" s="19">
        <v>0</v>
      </c>
      <c r="H114" s="20">
        <f>(-VLookups!$D$13)*(E114+F114/2)</f>
        <v>-4177.979558199605</v>
      </c>
      <c r="I114" s="20">
        <f>-PMT(VLookups!$D$16/12,180,-FV(VLookups!$D$16/12,72,,-VLookups!$D$15))</f>
        <v>-1492.92953188151</v>
      </c>
      <c r="J114" s="21">
        <f>-PMT(VLookups!$D$20/12,180,-FV(VLookups!$D$20/12,24,,-VLookups!$D$19))</f>
        <v>-624.95374865778945</v>
      </c>
      <c r="K114" s="19">
        <v>0</v>
      </c>
      <c r="L114" s="20">
        <f>VLookups!$D$30</f>
        <v>-641.6219438963717</v>
      </c>
      <c r="M114" s="20">
        <f>M113-VLookups!$D$33</f>
        <v>-129</v>
      </c>
      <c r="N114" s="22">
        <v>50</v>
      </c>
      <c r="O114" s="19">
        <v>0</v>
      </c>
      <c r="P114" s="19">
        <v>0</v>
      </c>
      <c r="Q114" s="9" t="s">
        <v>36</v>
      </c>
      <c r="R114" s="21">
        <f>R102*(1+VLookups!$D$45)</f>
        <v>-3407.7556833743479</v>
      </c>
      <c r="S114" s="19">
        <v>0</v>
      </c>
      <c r="T114" s="19">
        <v>0</v>
      </c>
      <c r="U114" s="9" t="s">
        <v>36</v>
      </c>
      <c r="V114" s="21">
        <f>V113-VLookups!$D$54</f>
        <v>-1150</v>
      </c>
      <c r="W114" s="21">
        <f>-VLookups!$D$59</f>
        <v>-250</v>
      </c>
      <c r="X114" s="19">
        <v>0</v>
      </c>
      <c r="Y114" s="36">
        <f>Y113*(1+VLookups!$D$57/12)</f>
        <v>-256.17817271121567</v>
      </c>
      <c r="Z114" s="20">
        <f>-E114*VLookups!$J$3</f>
        <v>-530.11635948607193</v>
      </c>
      <c r="AA114" s="19">
        <v>0</v>
      </c>
      <c r="AB114" s="20">
        <f t="shared" si="4"/>
        <v>194.78671933033377</v>
      </c>
      <c r="AC114" s="20">
        <f t="shared" si="5"/>
        <v>37185.097027054886</v>
      </c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</row>
    <row r="115" spans="1:43" x14ac:dyDescent="0.25">
      <c r="A115" s="1"/>
      <c r="B115" s="9">
        <v>111</v>
      </c>
      <c r="C115" s="9">
        <f t="shared" si="6"/>
        <v>32</v>
      </c>
      <c r="D115" s="9">
        <f t="shared" si="7"/>
        <v>3</v>
      </c>
      <c r="E115" s="20">
        <f>E103*(1+VLookups!$C$8)</f>
        <v>13252.908987151799</v>
      </c>
      <c r="F115" s="20">
        <f>-E115*VLookups!$D$10*2</f>
        <v>-795.17453922910795</v>
      </c>
      <c r="G115" s="19">
        <v>0</v>
      </c>
      <c r="H115" s="20">
        <f>(-VLookups!$D$13)*(E115+F115/2)</f>
        <v>-4177.979558199605</v>
      </c>
      <c r="I115" s="20">
        <f>-PMT(VLookups!$D$16/12,180,-FV(VLookups!$D$16/12,72,,-VLookups!$D$15))</f>
        <v>-1492.92953188151</v>
      </c>
      <c r="J115" s="21">
        <f>-PMT(VLookups!$D$20/12,180,-FV(VLookups!$D$20/12,24,,-VLookups!$D$19))</f>
        <v>-624.95374865778945</v>
      </c>
      <c r="K115" s="19">
        <v>0</v>
      </c>
      <c r="L115" s="20">
        <f>VLookups!$D$30</f>
        <v>-641.6219438963717</v>
      </c>
      <c r="M115" s="20">
        <f>M114-VLookups!$D$33</f>
        <v>-130</v>
      </c>
      <c r="N115" s="22">
        <v>51</v>
      </c>
      <c r="O115" s="19">
        <v>0</v>
      </c>
      <c r="P115" s="19">
        <v>0</v>
      </c>
      <c r="Q115" s="9" t="s">
        <v>36</v>
      </c>
      <c r="R115" s="21">
        <f>R103*(1+VLookups!$D$45)</f>
        <v>-3407.7556833743479</v>
      </c>
      <c r="S115" s="19">
        <v>0</v>
      </c>
      <c r="T115" s="19">
        <v>0</v>
      </c>
      <c r="U115" s="9" t="s">
        <v>36</v>
      </c>
      <c r="V115" s="21">
        <f>V114-VLookups!$D$54</f>
        <v>-1155</v>
      </c>
      <c r="W115" s="21">
        <f>-VLookups!$D$59</f>
        <v>-250</v>
      </c>
      <c r="X115" s="19">
        <v>0</v>
      </c>
      <c r="Y115" s="36">
        <f>Y114*(1+VLookups!$D$57/12)</f>
        <v>-256.92535904829003</v>
      </c>
      <c r="Z115" s="20">
        <f>-E115*VLookups!$J$3</f>
        <v>-530.11635948607193</v>
      </c>
      <c r="AA115" s="19">
        <v>0</v>
      </c>
      <c r="AB115" s="20">
        <f t="shared" si="4"/>
        <v>188.03953299325951</v>
      </c>
      <c r="AC115" s="20">
        <f t="shared" si="5"/>
        <v>37435.111721759902</v>
      </c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</row>
    <row r="116" spans="1:43" x14ac:dyDescent="0.25">
      <c r="A116" s="1"/>
      <c r="B116" s="9">
        <v>112</v>
      </c>
      <c r="C116" s="9">
        <f t="shared" si="6"/>
        <v>32</v>
      </c>
      <c r="D116" s="9">
        <f t="shared" si="7"/>
        <v>4</v>
      </c>
      <c r="E116" s="20">
        <f>E104*(1+VLookups!$C$8)</f>
        <v>13252.908987151799</v>
      </c>
      <c r="F116" s="20">
        <f>-E116*VLookups!$D$10*2</f>
        <v>-795.17453922910795</v>
      </c>
      <c r="G116" s="19">
        <v>0</v>
      </c>
      <c r="H116" s="20">
        <f>(-VLookups!$D$13)*(E116+F116/2)</f>
        <v>-4177.979558199605</v>
      </c>
      <c r="I116" s="20">
        <f>-PMT(VLookups!$D$16/12,180,-FV(VLookups!$D$16/12,72,,-VLookups!$D$15))</f>
        <v>-1492.92953188151</v>
      </c>
      <c r="J116" s="21">
        <f>-PMT(VLookups!$D$20/12,180,-FV(VLookups!$D$20/12,24,,-VLookups!$D$19))</f>
        <v>-624.95374865778945</v>
      </c>
      <c r="K116" s="19">
        <v>0</v>
      </c>
      <c r="L116" s="20">
        <f>VLookups!$D$30</f>
        <v>-641.6219438963717</v>
      </c>
      <c r="M116" s="20">
        <f>M115-VLookups!$D$33</f>
        <v>-131</v>
      </c>
      <c r="N116" s="22">
        <v>52</v>
      </c>
      <c r="O116" s="19">
        <v>0</v>
      </c>
      <c r="P116" s="19">
        <v>0</v>
      </c>
      <c r="Q116" s="9" t="s">
        <v>36</v>
      </c>
      <c r="R116" s="21">
        <f>R104*(1+VLookups!$D$45)</f>
        <v>-3407.7556833743479</v>
      </c>
      <c r="S116" s="19">
        <v>0</v>
      </c>
      <c r="T116" s="19">
        <v>0</v>
      </c>
      <c r="U116" s="9" t="s">
        <v>36</v>
      </c>
      <c r="V116" s="21">
        <f>V115-VLookups!$D$54</f>
        <v>-1160</v>
      </c>
      <c r="W116" s="21">
        <f>-VLookups!$D$59</f>
        <v>-250</v>
      </c>
      <c r="X116" s="19">
        <v>0</v>
      </c>
      <c r="Y116" s="36">
        <f>Y115*(1+VLookups!$D$57/12)</f>
        <v>-257.67472467884755</v>
      </c>
      <c r="Z116" s="20">
        <f>-E116*VLookups!$J$3</f>
        <v>-530.11635948607193</v>
      </c>
      <c r="AA116" s="19">
        <v>0</v>
      </c>
      <c r="AB116" s="20">
        <f t="shared" si="4"/>
        <v>181.29016736270194</v>
      </c>
      <c r="AC116" s="20">
        <f t="shared" si="5"/>
        <v>37678.793741992202</v>
      </c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</row>
    <row r="117" spans="1:43" x14ac:dyDescent="0.25">
      <c r="A117" s="1"/>
      <c r="B117" s="9">
        <v>113</v>
      </c>
      <c r="C117" s="9">
        <f t="shared" si="6"/>
        <v>32</v>
      </c>
      <c r="D117" s="9">
        <f t="shared" si="7"/>
        <v>5</v>
      </c>
      <c r="E117" s="20">
        <f>E105*(1+VLookups!$C$8)</f>
        <v>13252.908987151799</v>
      </c>
      <c r="F117" s="20">
        <f>-E117*VLookups!$D$10*2</f>
        <v>-795.17453922910795</v>
      </c>
      <c r="G117" s="19">
        <v>0</v>
      </c>
      <c r="H117" s="20">
        <f>(-VLookups!$D$13)*(E117+F117/2)</f>
        <v>-4177.979558199605</v>
      </c>
      <c r="I117" s="20">
        <f>-PMT(VLookups!$D$16/12,180,-FV(VLookups!$D$16/12,72,,-VLookups!$D$15))</f>
        <v>-1492.92953188151</v>
      </c>
      <c r="J117" s="21">
        <f>-PMT(VLookups!$D$20/12,180,-FV(VLookups!$D$20/12,24,,-VLookups!$D$19))</f>
        <v>-624.95374865778945</v>
      </c>
      <c r="K117" s="19">
        <v>0</v>
      </c>
      <c r="L117" s="20">
        <f>VLookups!$D$30</f>
        <v>-641.6219438963717</v>
      </c>
      <c r="M117" s="20">
        <f>M116-VLookups!$D$33</f>
        <v>-132</v>
      </c>
      <c r="N117" s="22">
        <v>53</v>
      </c>
      <c r="O117" s="19">
        <v>0</v>
      </c>
      <c r="P117" s="19">
        <v>0</v>
      </c>
      <c r="Q117" s="9" t="s">
        <v>36</v>
      </c>
      <c r="R117" s="21">
        <f>R105*(1+VLookups!$D$45)</f>
        <v>-3407.7556833743479</v>
      </c>
      <c r="S117" s="19">
        <v>0</v>
      </c>
      <c r="T117" s="19">
        <v>0</v>
      </c>
      <c r="U117" s="9" t="s">
        <v>36</v>
      </c>
      <c r="V117" s="21">
        <f>V116-VLookups!$D$54</f>
        <v>-1165</v>
      </c>
      <c r="W117" s="21">
        <f>-VLookups!$D$59</f>
        <v>-250</v>
      </c>
      <c r="X117" s="19">
        <v>0</v>
      </c>
      <c r="Y117" s="36">
        <f>Y116*(1+VLookups!$D$57/12)</f>
        <v>-258.42627595916088</v>
      </c>
      <c r="Z117" s="20">
        <f>-E117*VLookups!$J$3</f>
        <v>-530.11635948607193</v>
      </c>
      <c r="AA117" s="19">
        <v>0</v>
      </c>
      <c r="AB117" s="20">
        <f t="shared" si="4"/>
        <v>174.53861608238856</v>
      </c>
      <c r="AC117" s="20">
        <f t="shared" si="5"/>
        <v>37916.130347644583</v>
      </c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</row>
    <row r="118" spans="1:43" x14ac:dyDescent="0.25">
      <c r="A118" s="1"/>
      <c r="B118" s="9">
        <v>114</v>
      </c>
      <c r="C118" s="9">
        <f t="shared" si="6"/>
        <v>32</v>
      </c>
      <c r="D118" s="9">
        <f t="shared" si="7"/>
        <v>6</v>
      </c>
      <c r="E118" s="20">
        <f>E106*(1+VLookups!$C$8)</f>
        <v>13252.908987151799</v>
      </c>
      <c r="F118" s="20">
        <f>-E118*VLookups!$D$10*2</f>
        <v>-795.17453922910795</v>
      </c>
      <c r="G118" s="19">
        <v>0</v>
      </c>
      <c r="H118" s="20">
        <f>(-VLookups!$D$13)*(E118+F118/2)</f>
        <v>-4177.979558199605</v>
      </c>
      <c r="I118" s="20">
        <f>-PMT(VLookups!$D$16/12,180,-FV(VLookups!$D$16/12,72,,-VLookups!$D$15))</f>
        <v>-1492.92953188151</v>
      </c>
      <c r="J118" s="21">
        <f>-PMT(VLookups!$D$20/12,180,-FV(VLookups!$D$20/12,24,,-VLookups!$D$19))</f>
        <v>-624.95374865778945</v>
      </c>
      <c r="K118" s="19">
        <v>0</v>
      </c>
      <c r="L118" s="20">
        <f>VLookups!$D$30</f>
        <v>-641.6219438963717</v>
      </c>
      <c r="M118" s="20">
        <f>M117-VLookups!$D$33</f>
        <v>-133</v>
      </c>
      <c r="N118" s="22">
        <v>54</v>
      </c>
      <c r="O118" s="19">
        <v>0</v>
      </c>
      <c r="P118" s="19">
        <v>0</v>
      </c>
      <c r="Q118" s="9" t="s">
        <v>36</v>
      </c>
      <c r="R118" s="21">
        <f>R106*(1+VLookups!$D$45)</f>
        <v>-3407.7556833743479</v>
      </c>
      <c r="S118" s="19">
        <v>0</v>
      </c>
      <c r="T118" s="19">
        <v>0</v>
      </c>
      <c r="U118" s="9" t="s">
        <v>36</v>
      </c>
      <c r="V118" s="21">
        <f>V117-VLookups!$D$54</f>
        <v>-1170</v>
      </c>
      <c r="W118" s="21">
        <f>-VLookups!$D$59</f>
        <v>-250</v>
      </c>
      <c r="X118" s="19">
        <v>0</v>
      </c>
      <c r="Y118" s="36">
        <f>Y117*(1+VLookups!$D$57/12)</f>
        <v>-259.18001926404179</v>
      </c>
      <c r="Z118" s="20">
        <f>-E118*VLookups!$J$3</f>
        <v>-530.11635948607193</v>
      </c>
      <c r="AA118" s="19">
        <v>0</v>
      </c>
      <c r="AB118" s="20">
        <f t="shared" si="4"/>
        <v>167.78487277750776</v>
      </c>
      <c r="AC118" s="20">
        <f t="shared" si="5"/>
        <v>38147.108771001498</v>
      </c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</row>
    <row r="119" spans="1:43" x14ac:dyDescent="0.25">
      <c r="A119" s="1"/>
      <c r="B119" s="9">
        <v>115</v>
      </c>
      <c r="C119" s="9">
        <f t="shared" si="6"/>
        <v>32</v>
      </c>
      <c r="D119" s="9">
        <f t="shared" si="7"/>
        <v>7</v>
      </c>
      <c r="E119" s="20">
        <f>E107*(1+VLookups!$C$8)</f>
        <v>13252.908987151799</v>
      </c>
      <c r="F119" s="20">
        <f>-E119*VLookups!$D$10*2</f>
        <v>-795.17453922910795</v>
      </c>
      <c r="G119" s="19">
        <v>0</v>
      </c>
      <c r="H119" s="20">
        <f>(-VLookups!$D$13)*(E119+F119/2)</f>
        <v>-4177.979558199605</v>
      </c>
      <c r="I119" s="20">
        <f>-PMT(VLookups!$D$16/12,180,-FV(VLookups!$D$16/12,72,,-VLookups!$D$15))</f>
        <v>-1492.92953188151</v>
      </c>
      <c r="J119" s="21">
        <f>-PMT(VLookups!$D$20/12,180,-FV(VLookups!$D$20/12,24,,-VLookups!$D$19))</f>
        <v>-624.95374865778945</v>
      </c>
      <c r="K119" s="19">
        <v>0</v>
      </c>
      <c r="L119" s="20">
        <f>VLookups!$D$30</f>
        <v>-641.6219438963717</v>
      </c>
      <c r="M119" s="20">
        <f>M118-VLookups!$D$33</f>
        <v>-134</v>
      </c>
      <c r="N119" s="22">
        <v>55</v>
      </c>
      <c r="O119" s="19">
        <v>0</v>
      </c>
      <c r="P119" s="19">
        <v>0</v>
      </c>
      <c r="Q119" s="9" t="s">
        <v>36</v>
      </c>
      <c r="R119" s="21">
        <f>R107*(1+VLookups!$D$45)</f>
        <v>-3407.7556833743479</v>
      </c>
      <c r="S119" s="19">
        <v>0</v>
      </c>
      <c r="T119" s="19">
        <v>0</v>
      </c>
      <c r="U119" s="9" t="s">
        <v>36</v>
      </c>
      <c r="V119" s="21">
        <f>V118-VLookups!$D$54</f>
        <v>-1175</v>
      </c>
      <c r="W119" s="21">
        <f>-VLookups!$D$59</f>
        <v>-250</v>
      </c>
      <c r="X119" s="19">
        <v>0</v>
      </c>
      <c r="Y119" s="36">
        <f>Y118*(1+VLookups!$D$57/12)</f>
        <v>-259.93596098689522</v>
      </c>
      <c r="Z119" s="20">
        <f>-E119*VLookups!$J$3</f>
        <v>-530.11635948607193</v>
      </c>
      <c r="AA119" s="19">
        <v>0</v>
      </c>
      <c r="AB119" s="20">
        <f t="shared" si="4"/>
        <v>161.02893105465421</v>
      </c>
      <c r="AC119" s="20">
        <f t="shared" si="5"/>
        <v>38371.716216674497</v>
      </c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</row>
    <row r="120" spans="1:43" x14ac:dyDescent="0.25">
      <c r="A120" s="1"/>
      <c r="B120" s="9">
        <v>116</v>
      </c>
      <c r="C120" s="9">
        <f t="shared" si="6"/>
        <v>32</v>
      </c>
      <c r="D120" s="9">
        <f t="shared" si="7"/>
        <v>8</v>
      </c>
      <c r="E120" s="20">
        <f>E108*(1+VLookups!$C$8)</f>
        <v>13252.908987151799</v>
      </c>
      <c r="F120" s="20">
        <f>-E120*VLookups!$D$10*2</f>
        <v>-795.17453922910795</v>
      </c>
      <c r="G120" s="19">
        <v>0</v>
      </c>
      <c r="H120" s="20">
        <f>(-VLookups!$D$13)*(E120+F120/2)</f>
        <v>-4177.979558199605</v>
      </c>
      <c r="I120" s="20">
        <f>-PMT(VLookups!$D$16/12,180,-FV(VLookups!$D$16/12,72,,-VLookups!$D$15))</f>
        <v>-1492.92953188151</v>
      </c>
      <c r="J120" s="21">
        <f>-PMT(VLookups!$D$20/12,180,-FV(VLookups!$D$20/12,24,,-VLookups!$D$19))</f>
        <v>-624.95374865778945</v>
      </c>
      <c r="K120" s="19">
        <v>0</v>
      </c>
      <c r="L120" s="20">
        <f>VLookups!$D$30</f>
        <v>-641.6219438963717</v>
      </c>
      <c r="M120" s="20">
        <f>M119-VLookups!$D$33</f>
        <v>-135</v>
      </c>
      <c r="N120" s="22">
        <v>56</v>
      </c>
      <c r="O120" s="19">
        <v>0</v>
      </c>
      <c r="P120" s="19">
        <v>0</v>
      </c>
      <c r="Q120" s="9" t="s">
        <v>36</v>
      </c>
      <c r="R120" s="21">
        <f>R108*(1+VLookups!$D$45)</f>
        <v>-3407.7556833743479</v>
      </c>
      <c r="S120" s="19">
        <v>0</v>
      </c>
      <c r="T120" s="19">
        <v>0</v>
      </c>
      <c r="U120" s="9" t="s">
        <v>36</v>
      </c>
      <c r="V120" s="21">
        <f>V119-VLookups!$D$54</f>
        <v>-1180</v>
      </c>
      <c r="W120" s="21">
        <f>-VLookups!$D$59</f>
        <v>-250</v>
      </c>
      <c r="X120" s="19">
        <v>0</v>
      </c>
      <c r="Y120" s="36">
        <f>Y119*(1+VLookups!$D$57/12)</f>
        <v>-260.69410753977365</v>
      </c>
      <c r="Z120" s="20">
        <f>-E120*VLookups!$J$3</f>
        <v>-530.11635948607193</v>
      </c>
      <c r="AA120" s="19">
        <v>0</v>
      </c>
      <c r="AB120" s="20">
        <f t="shared" si="4"/>
        <v>154.27078450177589</v>
      </c>
      <c r="AC120" s="20">
        <f t="shared" si="5"/>
        <v>38589.939861537401</v>
      </c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</row>
    <row r="121" spans="1:43" x14ac:dyDescent="0.25">
      <c r="A121" s="1"/>
      <c r="B121" s="9">
        <v>117</v>
      </c>
      <c r="C121" s="9">
        <f t="shared" si="6"/>
        <v>32</v>
      </c>
      <c r="D121" s="9">
        <f t="shared" si="7"/>
        <v>9</v>
      </c>
      <c r="E121" s="20">
        <f>E109*(1+VLookups!$C$8)</f>
        <v>13252.908987151799</v>
      </c>
      <c r="F121" s="20">
        <f>-E121*VLookups!$D$10*2</f>
        <v>-795.17453922910795</v>
      </c>
      <c r="G121" s="19">
        <v>0</v>
      </c>
      <c r="H121" s="20">
        <f>(-VLookups!$D$13)*(E121+F121/2)</f>
        <v>-4177.979558199605</v>
      </c>
      <c r="I121" s="20">
        <f>-PMT(VLookups!$D$16/12,180,-FV(VLookups!$D$16/12,72,,-VLookups!$D$15))</f>
        <v>-1492.92953188151</v>
      </c>
      <c r="J121" s="21">
        <f>-PMT(VLookups!$D$20/12,180,-FV(VLookups!$D$20/12,24,,-VLookups!$D$19))</f>
        <v>-624.95374865778945</v>
      </c>
      <c r="K121" s="19">
        <v>0</v>
      </c>
      <c r="L121" s="20">
        <f>VLookups!$D$30</f>
        <v>-641.6219438963717</v>
      </c>
      <c r="M121" s="20">
        <f>M120-VLookups!$D$33</f>
        <v>-136</v>
      </c>
      <c r="N121" s="22">
        <v>57</v>
      </c>
      <c r="O121" s="19">
        <v>0</v>
      </c>
      <c r="P121" s="19">
        <v>0</v>
      </c>
      <c r="Q121" s="9" t="s">
        <v>36</v>
      </c>
      <c r="R121" s="21">
        <f>R109*(1+VLookups!$D$45)</f>
        <v>-3407.7556833743479</v>
      </c>
      <c r="S121" s="19">
        <v>0</v>
      </c>
      <c r="T121" s="19">
        <v>0</v>
      </c>
      <c r="U121" s="9" t="s">
        <v>36</v>
      </c>
      <c r="V121" s="21">
        <f>V120-VLookups!$D$54</f>
        <v>-1185</v>
      </c>
      <c r="W121" s="21">
        <f>-VLookups!$D$59</f>
        <v>-250</v>
      </c>
      <c r="X121" s="19">
        <v>0</v>
      </c>
      <c r="Y121" s="36">
        <f>Y120*(1+VLookups!$D$57/12)</f>
        <v>-261.45446535343132</v>
      </c>
      <c r="Z121" s="20">
        <f>-E121*VLookups!$J$3</f>
        <v>-530.11635948607193</v>
      </c>
      <c r="AA121" s="19">
        <v>0</v>
      </c>
      <c r="AB121" s="20">
        <f t="shared" si="4"/>
        <v>147.51042668811817</v>
      </c>
      <c r="AC121" s="20">
        <f t="shared" si="5"/>
        <v>38801.766854661415</v>
      </c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spans="1:43" x14ac:dyDescent="0.25">
      <c r="A122" s="1"/>
      <c r="B122" s="9">
        <v>118</v>
      </c>
      <c r="C122" s="9">
        <f t="shared" si="6"/>
        <v>32</v>
      </c>
      <c r="D122" s="9">
        <f t="shared" si="7"/>
        <v>10</v>
      </c>
      <c r="E122" s="20">
        <f>E110*(1+VLookups!$C$8)</f>
        <v>13252.908987151799</v>
      </c>
      <c r="F122" s="20">
        <f>-E122*VLookups!$D$10*2</f>
        <v>-795.17453922910795</v>
      </c>
      <c r="G122" s="19">
        <v>0</v>
      </c>
      <c r="H122" s="20">
        <f>(-VLookups!$D$13)*(E122+F122/2)</f>
        <v>-4177.979558199605</v>
      </c>
      <c r="I122" s="20">
        <f>-PMT(VLookups!$D$16/12,180,-FV(VLookups!$D$16/12,72,,-VLookups!$D$15))</f>
        <v>-1492.92953188151</v>
      </c>
      <c r="J122" s="21">
        <f>-PMT(VLookups!$D$20/12,180,-FV(VLookups!$D$20/12,24,,-VLookups!$D$19))</f>
        <v>-624.95374865778945</v>
      </c>
      <c r="K122" s="19">
        <v>0</v>
      </c>
      <c r="L122" s="20">
        <f>VLookups!$D$30</f>
        <v>-641.6219438963717</v>
      </c>
      <c r="M122" s="20">
        <f>M121-VLookups!$D$33</f>
        <v>-137</v>
      </c>
      <c r="N122" s="22">
        <v>58</v>
      </c>
      <c r="O122" s="19">
        <v>0</v>
      </c>
      <c r="P122" s="19">
        <v>0</v>
      </c>
      <c r="Q122" s="9" t="s">
        <v>36</v>
      </c>
      <c r="R122" s="21">
        <f>R110*(1+VLookups!$D$45)</f>
        <v>-3407.7556833743479</v>
      </c>
      <c r="S122" s="19">
        <v>0</v>
      </c>
      <c r="T122" s="19">
        <v>0</v>
      </c>
      <c r="U122" s="9" t="s">
        <v>36</v>
      </c>
      <c r="V122" s="21">
        <f>V121-VLookups!$D$54</f>
        <v>-1190</v>
      </c>
      <c r="W122" s="21">
        <f>-VLookups!$D$59</f>
        <v>-250</v>
      </c>
      <c r="X122" s="19">
        <v>0</v>
      </c>
      <c r="Y122" s="36">
        <f>Y121*(1+VLookups!$D$57/12)</f>
        <v>-262.21704087737885</v>
      </c>
      <c r="Z122" s="20">
        <f>-E122*VLookups!$J$3</f>
        <v>-530.11635948607193</v>
      </c>
      <c r="AA122" s="19">
        <v>0</v>
      </c>
      <c r="AB122" s="20">
        <f t="shared" si="4"/>
        <v>140.74785116417058</v>
      </c>
      <c r="AC122" s="20">
        <f t="shared" si="5"/>
        <v>39007.184317250023</v>
      </c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spans="1:43" x14ac:dyDescent="0.25">
      <c r="A123" s="1"/>
      <c r="B123" s="9">
        <v>119</v>
      </c>
      <c r="C123" s="9">
        <f t="shared" si="6"/>
        <v>32</v>
      </c>
      <c r="D123" s="9">
        <f t="shared" si="7"/>
        <v>11</v>
      </c>
      <c r="E123" s="20">
        <f>E111*(1+VLookups!$C$8)</f>
        <v>13252.908987151799</v>
      </c>
      <c r="F123" s="20">
        <f>-E123*VLookups!$D$10*2</f>
        <v>-795.17453922910795</v>
      </c>
      <c r="G123" s="19">
        <v>0</v>
      </c>
      <c r="H123" s="20">
        <f>(-VLookups!$D$13)*(E123+F123/2)</f>
        <v>-4177.979558199605</v>
      </c>
      <c r="I123" s="20">
        <f>-PMT(VLookups!$D$16/12,180,-FV(VLookups!$D$16/12,72,,-VLookups!$D$15))</f>
        <v>-1492.92953188151</v>
      </c>
      <c r="J123" s="21">
        <f>-PMT(VLookups!$D$20/12,180,-FV(VLookups!$D$20/12,24,,-VLookups!$D$19))</f>
        <v>-624.95374865778945</v>
      </c>
      <c r="K123" s="19">
        <v>0</v>
      </c>
      <c r="L123" s="20">
        <f>VLookups!$D$30</f>
        <v>-641.6219438963717</v>
      </c>
      <c r="M123" s="20">
        <f>M122-VLookups!$D$33</f>
        <v>-138</v>
      </c>
      <c r="N123" s="22">
        <v>59</v>
      </c>
      <c r="O123" s="19">
        <v>0</v>
      </c>
      <c r="P123" s="19">
        <v>0</v>
      </c>
      <c r="Q123" s="9" t="s">
        <v>36</v>
      </c>
      <c r="R123" s="21">
        <f>R111*(1+VLookups!$D$45)</f>
        <v>-3407.7556833743479</v>
      </c>
      <c r="S123" s="19">
        <v>0</v>
      </c>
      <c r="T123" s="19">
        <v>0</v>
      </c>
      <c r="U123" s="9" t="s">
        <v>36</v>
      </c>
      <c r="V123" s="21">
        <f>V122-VLookups!$D$54</f>
        <v>-1195</v>
      </c>
      <c r="W123" s="21">
        <f>-VLookups!$D$59</f>
        <v>-250</v>
      </c>
      <c r="X123" s="19">
        <v>0</v>
      </c>
      <c r="Y123" s="36">
        <f>Y122*(1+VLookups!$D$57/12)</f>
        <v>-262.98184057993785</v>
      </c>
      <c r="Z123" s="20">
        <f>-E123*VLookups!$J$3</f>
        <v>-530.11635948607193</v>
      </c>
      <c r="AA123" s="19">
        <v>0</v>
      </c>
      <c r="AB123" s="20">
        <f t="shared" si="4"/>
        <v>133.98305146161158</v>
      </c>
      <c r="AC123" s="20">
        <f t="shared" si="5"/>
        <v>39206.17934257372</v>
      </c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</row>
    <row r="124" spans="1:43" x14ac:dyDescent="0.25">
      <c r="A124" s="1"/>
      <c r="B124" s="9">
        <v>120</v>
      </c>
      <c r="C124" s="9">
        <f t="shared" si="6"/>
        <v>33</v>
      </c>
      <c r="D124" s="9">
        <f t="shared" si="7"/>
        <v>0</v>
      </c>
      <c r="E124" s="20">
        <f>E112*(1+VLookups!$C$8)</f>
        <v>13716.76080170211</v>
      </c>
      <c r="F124" s="20">
        <f>-E124*VLookups!$D$10*2</f>
        <v>-823.00564810212654</v>
      </c>
      <c r="G124" s="19">
        <v>0</v>
      </c>
      <c r="H124" s="20">
        <f>(-VLookups!$D$13)*(E124+F124/2)</f>
        <v>-4324.2088427365907</v>
      </c>
      <c r="I124" s="20">
        <f>-PMT(VLookups!$D$16/12,180,-FV(VLookups!$D$16/12,72,,-VLookups!$D$15))</f>
        <v>-1492.92953188151</v>
      </c>
      <c r="J124" s="21">
        <f>-PMT(VLookups!$D$20/12,180,-FV(VLookups!$D$20/12,24,,-VLookups!$D$19))</f>
        <v>-624.95374865778945</v>
      </c>
      <c r="K124" s="19">
        <v>0</v>
      </c>
      <c r="L124" s="20">
        <f>VLookups!$D$30</f>
        <v>-641.6219438963717</v>
      </c>
      <c r="M124" s="20">
        <f>M123-VLookups!$D$33</f>
        <v>-139</v>
      </c>
      <c r="N124" s="22">
        <v>60</v>
      </c>
      <c r="O124" s="19">
        <v>0</v>
      </c>
      <c r="P124" s="19">
        <v>0</v>
      </c>
      <c r="Q124" s="9" t="s">
        <v>36</v>
      </c>
      <c r="R124" s="21">
        <f>R112*(1+VLookups!$D$45)</f>
        <v>-3615.6287800601831</v>
      </c>
      <c r="S124" s="19">
        <v>0</v>
      </c>
      <c r="T124" s="19">
        <v>0</v>
      </c>
      <c r="U124" s="9" t="s">
        <v>36</v>
      </c>
      <c r="V124" s="21">
        <f>V123-VLookups!$D$54</f>
        <v>-1200</v>
      </c>
      <c r="W124" s="21">
        <f>-VLookups!$D$59</f>
        <v>-250</v>
      </c>
      <c r="X124" s="19">
        <v>0</v>
      </c>
      <c r="Y124" s="36">
        <f>Y123*(1+VLookups!$D$57/12)</f>
        <v>-263.74887094829603</v>
      </c>
      <c r="Z124" s="20">
        <f>-E124*VLookups!$J$3</f>
        <v>-548.67043206808444</v>
      </c>
      <c r="AA124" s="19">
        <v>0</v>
      </c>
      <c r="AB124" s="20">
        <f t="shared" si="4"/>
        <v>204.49582740222104</v>
      </c>
      <c r="AC124" s="20">
        <f t="shared" si="5"/>
        <v>39476.018802213563</v>
      </c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</row>
    <row r="125" spans="1:43" x14ac:dyDescent="0.25">
      <c r="A125" s="1"/>
      <c r="B125" s="9">
        <v>121</v>
      </c>
      <c r="C125" s="9">
        <f t="shared" si="6"/>
        <v>33</v>
      </c>
      <c r="D125" s="9">
        <f t="shared" si="7"/>
        <v>1</v>
      </c>
      <c r="E125" s="20">
        <f>E113*(1+VLookups!$C$8)</f>
        <v>13716.76080170211</v>
      </c>
      <c r="F125" s="20">
        <f>-E125*VLookups!$D$10*2</f>
        <v>-823.00564810212654</v>
      </c>
      <c r="G125" s="19">
        <v>0</v>
      </c>
      <c r="H125" s="20">
        <f>(-VLookups!$D$13)*(E125+F125/2)</f>
        <v>-4324.2088427365907</v>
      </c>
      <c r="I125" s="20">
        <f>-PMT(VLookups!$D$16/12,180,-FV(VLookups!$D$16/12,72,,-VLookups!$D$15))</f>
        <v>-1492.92953188151</v>
      </c>
      <c r="J125" s="21">
        <f>-PMT(VLookups!$D$20/12,180,-FV(VLookups!$D$20/12,24,,-VLookups!$D$19))</f>
        <v>-624.95374865778945</v>
      </c>
      <c r="K125" s="19">
        <v>0</v>
      </c>
      <c r="L125" s="19">
        <v>0</v>
      </c>
      <c r="M125" s="20">
        <f>M124-VLookups!$D$33</f>
        <v>-140</v>
      </c>
      <c r="N125" s="22">
        <v>61</v>
      </c>
      <c r="O125" s="19">
        <v>0</v>
      </c>
      <c r="P125" s="19">
        <v>0</v>
      </c>
      <c r="Q125" s="9" t="s">
        <v>36</v>
      </c>
      <c r="R125" s="21">
        <f>R113*(1+VLookups!$D$45)</f>
        <v>-3615.6287800601831</v>
      </c>
      <c r="S125" s="19">
        <v>0</v>
      </c>
      <c r="T125" s="19">
        <v>0</v>
      </c>
      <c r="U125" s="9" t="s">
        <v>36</v>
      </c>
      <c r="V125" s="21">
        <f>V124-VLookups!$D$54</f>
        <v>-1205</v>
      </c>
      <c r="W125" s="21">
        <f>-VLookups!$D$59</f>
        <v>-250</v>
      </c>
      <c r="X125" s="19">
        <v>0</v>
      </c>
      <c r="Y125" s="36">
        <f>Y124*(1+VLookups!$D$57/12)</f>
        <v>-264.51813848856187</v>
      </c>
      <c r="Z125" s="20">
        <f>-E125*VLookups!$J$3</f>
        <v>-548.67043206808444</v>
      </c>
      <c r="AA125" s="19">
        <v>0</v>
      </c>
      <c r="AB125" s="20">
        <f t="shared" si="4"/>
        <v>839.34850375832684</v>
      </c>
      <c r="AC125" s="20">
        <f t="shared" si="5"/>
        <v>40381.160670642246</v>
      </c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</row>
    <row r="126" spans="1:43" x14ac:dyDescent="0.25">
      <c r="A126" s="1"/>
      <c r="B126" s="9">
        <v>122</v>
      </c>
      <c r="C126" s="9">
        <f t="shared" si="6"/>
        <v>33</v>
      </c>
      <c r="D126" s="9">
        <f t="shared" si="7"/>
        <v>2</v>
      </c>
      <c r="E126" s="20">
        <f>E114*(1+VLookups!$C$8)</f>
        <v>13716.76080170211</v>
      </c>
      <c r="F126" s="20">
        <f>-E126*VLookups!$D$10*2</f>
        <v>-823.00564810212654</v>
      </c>
      <c r="G126" s="19">
        <v>0</v>
      </c>
      <c r="H126" s="20">
        <f>(-VLookups!$D$13)*(E126+F126/2)</f>
        <v>-4324.2088427365907</v>
      </c>
      <c r="I126" s="20">
        <f>-PMT(VLookups!$D$16/12,180,-FV(VLookups!$D$16/12,72,,-VLookups!$D$15))</f>
        <v>-1492.92953188151</v>
      </c>
      <c r="J126" s="21">
        <f>-PMT(VLookups!$D$20/12,180,-FV(VLookups!$D$20/12,24,,-VLookups!$D$19))</f>
        <v>-624.95374865778945</v>
      </c>
      <c r="K126" s="19">
        <v>0</v>
      </c>
      <c r="L126" s="19">
        <v>0</v>
      </c>
      <c r="M126" s="20">
        <f>M125-VLookups!$D$33</f>
        <v>-141</v>
      </c>
      <c r="N126" s="22">
        <v>62</v>
      </c>
      <c r="O126" s="19">
        <v>0</v>
      </c>
      <c r="P126" s="19">
        <v>0</v>
      </c>
      <c r="Q126" s="9" t="s">
        <v>36</v>
      </c>
      <c r="R126" s="21">
        <f>R114*(1+VLookups!$D$45)</f>
        <v>-3615.6287800601831</v>
      </c>
      <c r="S126" s="19">
        <v>0</v>
      </c>
      <c r="T126" s="19">
        <v>0</v>
      </c>
      <c r="U126" s="9" t="s">
        <v>36</v>
      </c>
      <c r="V126" s="21">
        <f>V125-VLookups!$D$54</f>
        <v>-1210</v>
      </c>
      <c r="W126" s="21">
        <f>-VLookups!$D$59</f>
        <v>-250</v>
      </c>
      <c r="X126" s="19">
        <v>0</v>
      </c>
      <c r="Y126" s="36">
        <f>Y125*(1+VLookups!$D$57/12)</f>
        <v>-265.2896497258202</v>
      </c>
      <c r="Z126" s="20">
        <f>-E126*VLookups!$J$3</f>
        <v>-548.67043206808444</v>
      </c>
      <c r="AA126" s="19">
        <v>0</v>
      </c>
      <c r="AB126" s="20">
        <f t="shared" si="4"/>
        <v>832.57699252106841</v>
      </c>
      <c r="AC126" s="20">
        <f t="shared" si="5"/>
        <v>41281.039597614385</v>
      </c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</row>
    <row r="127" spans="1:43" x14ac:dyDescent="0.25">
      <c r="A127" s="1"/>
      <c r="B127" s="9">
        <v>123</v>
      </c>
      <c r="C127" s="9">
        <f t="shared" si="6"/>
        <v>33</v>
      </c>
      <c r="D127" s="9">
        <f t="shared" si="7"/>
        <v>3</v>
      </c>
      <c r="E127" s="20">
        <f>E115*(1+VLookups!$C$8)</f>
        <v>13716.76080170211</v>
      </c>
      <c r="F127" s="20">
        <f>-E127*VLookups!$D$10*2</f>
        <v>-823.00564810212654</v>
      </c>
      <c r="G127" s="19">
        <v>0</v>
      </c>
      <c r="H127" s="20">
        <f>(-VLookups!$D$13)*(E127+F127/2)</f>
        <v>-4324.2088427365907</v>
      </c>
      <c r="I127" s="20">
        <f>-PMT(VLookups!$D$16/12,180,-FV(VLookups!$D$16/12,72,,-VLookups!$D$15))</f>
        <v>-1492.92953188151</v>
      </c>
      <c r="J127" s="21">
        <f>-PMT(VLookups!$D$20/12,180,-FV(VLookups!$D$20/12,24,,-VLookups!$D$19))</f>
        <v>-624.95374865778945</v>
      </c>
      <c r="K127" s="19">
        <v>0</v>
      </c>
      <c r="L127" s="19">
        <v>0</v>
      </c>
      <c r="M127" s="20">
        <f>M126-VLookups!$D$33</f>
        <v>-142</v>
      </c>
      <c r="N127" s="22">
        <v>63</v>
      </c>
      <c r="O127" s="19">
        <v>0</v>
      </c>
      <c r="P127" s="19">
        <v>0</v>
      </c>
      <c r="Q127" s="9" t="s">
        <v>36</v>
      </c>
      <c r="R127" s="21">
        <f>R115*(1+VLookups!$D$45)</f>
        <v>-3615.6287800601831</v>
      </c>
      <c r="S127" s="19">
        <v>0</v>
      </c>
      <c r="T127" s="19">
        <v>0</v>
      </c>
      <c r="U127" s="9" t="s">
        <v>36</v>
      </c>
      <c r="V127" s="21">
        <f>V126-VLookups!$D$54</f>
        <v>-1215</v>
      </c>
      <c r="W127" s="21">
        <f>-VLookups!$D$59</f>
        <v>-250</v>
      </c>
      <c r="X127" s="19">
        <v>0</v>
      </c>
      <c r="Y127" s="36">
        <f>Y126*(1+VLookups!$D$57/12)</f>
        <v>-266.06341120418716</v>
      </c>
      <c r="Z127" s="20">
        <f>-E127*VLookups!$J$3</f>
        <v>-548.67043206808444</v>
      </c>
      <c r="AA127" s="19">
        <v>0</v>
      </c>
      <c r="AB127" s="20">
        <f t="shared" si="4"/>
        <v>825.80323104270155</v>
      </c>
      <c r="AC127" s="20">
        <f t="shared" si="5"/>
        <v>42175.644561319779</v>
      </c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 x14ac:dyDescent="0.25">
      <c r="A128" s="1"/>
      <c r="B128" s="9">
        <v>124</v>
      </c>
      <c r="C128" s="9">
        <f t="shared" si="6"/>
        <v>33</v>
      </c>
      <c r="D128" s="9">
        <f t="shared" si="7"/>
        <v>4</v>
      </c>
      <c r="E128" s="20">
        <f>E116*(1+VLookups!$C$8)</f>
        <v>13716.76080170211</v>
      </c>
      <c r="F128" s="20">
        <f>-E128*VLookups!$D$10*2</f>
        <v>-823.00564810212654</v>
      </c>
      <c r="G128" s="19">
        <v>0</v>
      </c>
      <c r="H128" s="20">
        <f>(-VLookups!$D$13)*(E128+F128/2)</f>
        <v>-4324.2088427365907</v>
      </c>
      <c r="I128" s="20">
        <f>-PMT(VLookups!$D$16/12,180,-FV(VLookups!$D$16/12,72,,-VLookups!$D$15))</f>
        <v>-1492.92953188151</v>
      </c>
      <c r="J128" s="21">
        <f>-PMT(VLookups!$D$20/12,180,-FV(VLookups!$D$20/12,24,,-VLookups!$D$19))</f>
        <v>-624.95374865778945</v>
      </c>
      <c r="K128" s="19">
        <v>0</v>
      </c>
      <c r="L128" s="19">
        <v>0</v>
      </c>
      <c r="M128" s="20">
        <f>M127-VLookups!$D$33</f>
        <v>-143</v>
      </c>
      <c r="N128" s="22">
        <v>64</v>
      </c>
      <c r="O128" s="19">
        <v>0</v>
      </c>
      <c r="P128" s="19">
        <v>0</v>
      </c>
      <c r="Q128" s="9" t="s">
        <v>36</v>
      </c>
      <c r="R128" s="21">
        <f>R116*(1+VLookups!$D$45)</f>
        <v>-3615.6287800601831</v>
      </c>
      <c r="S128" s="19">
        <v>0</v>
      </c>
      <c r="T128" s="19">
        <v>0</v>
      </c>
      <c r="U128" s="9" t="s">
        <v>36</v>
      </c>
      <c r="V128" s="21">
        <f>V127-VLookups!$D$54</f>
        <v>-1220</v>
      </c>
      <c r="W128" s="21">
        <f>-VLookups!$D$59</f>
        <v>-250</v>
      </c>
      <c r="X128" s="19">
        <v>0</v>
      </c>
      <c r="Y128" s="36">
        <f>Y127*(1+VLookups!$D$57/12)</f>
        <v>-266.83942948686604</v>
      </c>
      <c r="Z128" s="20">
        <f>-E128*VLookups!$J$3</f>
        <v>-548.67043206808444</v>
      </c>
      <c r="AA128" s="19">
        <v>0</v>
      </c>
      <c r="AB128" s="20">
        <f t="shared" si="4"/>
        <v>819.02721276002262</v>
      </c>
      <c r="AC128" s="20">
        <f t="shared" si="5"/>
        <v>43064.964515015337</v>
      </c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 x14ac:dyDescent="0.25">
      <c r="A129" s="1"/>
      <c r="B129" s="9">
        <v>125</v>
      </c>
      <c r="C129" s="9">
        <f t="shared" si="6"/>
        <v>33</v>
      </c>
      <c r="D129" s="9">
        <f t="shared" si="7"/>
        <v>5</v>
      </c>
      <c r="E129" s="20">
        <f>E117*(1+VLookups!$C$8)</f>
        <v>13716.76080170211</v>
      </c>
      <c r="F129" s="20">
        <f>-E129*VLookups!$D$10*2</f>
        <v>-823.00564810212654</v>
      </c>
      <c r="G129" s="19">
        <v>0</v>
      </c>
      <c r="H129" s="20">
        <f>(-VLookups!$D$13)*(E129+F129/2)</f>
        <v>-4324.2088427365907</v>
      </c>
      <c r="I129" s="20">
        <f>-PMT(VLookups!$D$16/12,180,-FV(VLookups!$D$16/12,72,,-VLookups!$D$15))</f>
        <v>-1492.92953188151</v>
      </c>
      <c r="J129" s="21">
        <f>-PMT(VLookups!$D$20/12,180,-FV(VLookups!$D$20/12,24,,-VLookups!$D$19))</f>
        <v>-624.95374865778945</v>
      </c>
      <c r="K129" s="19">
        <v>0</v>
      </c>
      <c r="L129" s="19">
        <v>0</v>
      </c>
      <c r="M129" s="20">
        <f>M128-VLookups!$D$33</f>
        <v>-144</v>
      </c>
      <c r="N129" s="22">
        <v>65</v>
      </c>
      <c r="O129" s="19">
        <v>0</v>
      </c>
      <c r="P129" s="19">
        <v>0</v>
      </c>
      <c r="Q129" s="9" t="s">
        <v>36</v>
      </c>
      <c r="R129" s="21">
        <f>R117*(1+VLookups!$D$45)</f>
        <v>-3615.6287800601831</v>
      </c>
      <c r="S129" s="19">
        <v>0</v>
      </c>
      <c r="T129" s="19">
        <v>0</v>
      </c>
      <c r="U129" s="9" t="s">
        <v>36</v>
      </c>
      <c r="V129" s="21">
        <f>V128-VLookups!$D$54</f>
        <v>-1225</v>
      </c>
      <c r="W129" s="21">
        <f>-VLookups!$D$59</f>
        <v>-250</v>
      </c>
      <c r="X129" s="19">
        <v>0</v>
      </c>
      <c r="Y129" s="36">
        <f>Y128*(1+VLookups!$D$57/12)</f>
        <v>-267.61771115620274</v>
      </c>
      <c r="Z129" s="20">
        <f>-E129*VLookups!$J$3</f>
        <v>-548.67043206808444</v>
      </c>
      <c r="AA129" s="19">
        <v>0</v>
      </c>
      <c r="AB129" s="20">
        <f t="shared" si="4"/>
        <v>812.2489310906858</v>
      </c>
      <c r="AC129" s="20">
        <f t="shared" si="5"/>
        <v>43948.988386964382</v>
      </c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 x14ac:dyDescent="0.25">
      <c r="A130" s="1"/>
      <c r="B130" s="9">
        <v>126</v>
      </c>
      <c r="C130" s="9">
        <f t="shared" si="6"/>
        <v>33</v>
      </c>
      <c r="D130" s="9">
        <f t="shared" si="7"/>
        <v>6</v>
      </c>
      <c r="E130" s="20">
        <f>E118*(1+VLookups!$C$8)</f>
        <v>13716.76080170211</v>
      </c>
      <c r="F130" s="20">
        <f>-E130*VLookups!$D$10*2</f>
        <v>-823.00564810212654</v>
      </c>
      <c r="G130" s="19">
        <v>0</v>
      </c>
      <c r="H130" s="20">
        <f>(-VLookups!$D$13)*(E130+F130/2)</f>
        <v>-4324.2088427365907</v>
      </c>
      <c r="I130" s="20">
        <f>-PMT(VLookups!$D$16/12,180,-FV(VLookups!$D$16/12,72,,-VLookups!$D$15))</f>
        <v>-1492.92953188151</v>
      </c>
      <c r="J130" s="21">
        <f>-PMT(VLookups!$D$20/12,180,-FV(VLookups!$D$20/12,24,,-VLookups!$D$19))</f>
        <v>-624.95374865778945</v>
      </c>
      <c r="K130" s="19">
        <v>0</v>
      </c>
      <c r="L130" s="19">
        <v>0</v>
      </c>
      <c r="M130" s="20">
        <f>M129-VLookups!$D$33</f>
        <v>-145</v>
      </c>
      <c r="N130" s="22">
        <v>66</v>
      </c>
      <c r="O130" s="19">
        <v>0</v>
      </c>
      <c r="P130" s="19">
        <v>0</v>
      </c>
      <c r="Q130" s="9" t="s">
        <v>36</v>
      </c>
      <c r="R130" s="21">
        <f>R118*(1+VLookups!$D$45)</f>
        <v>-3615.6287800601831</v>
      </c>
      <c r="S130" s="19">
        <v>0</v>
      </c>
      <c r="T130" s="19">
        <v>0</v>
      </c>
      <c r="U130" s="9" t="s">
        <v>36</v>
      </c>
      <c r="V130" s="21">
        <f>V129-VLookups!$D$54</f>
        <v>-1230</v>
      </c>
      <c r="W130" s="21">
        <f>-VLookups!$D$59</f>
        <v>-250</v>
      </c>
      <c r="X130" s="19">
        <v>0</v>
      </c>
      <c r="Y130" s="36">
        <f>Y129*(1+VLookups!$D$57/12)</f>
        <v>-268.39826281374167</v>
      </c>
      <c r="Z130" s="20">
        <f>-E130*VLookups!$J$3</f>
        <v>-548.67043206808444</v>
      </c>
      <c r="AA130" s="19">
        <v>0</v>
      </c>
      <c r="AB130" s="20">
        <f t="shared" si="4"/>
        <v>805.46837943314699</v>
      </c>
      <c r="AC130" s="20">
        <f t="shared" si="5"/>
        <v>44827.70508037581</v>
      </c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 x14ac:dyDescent="0.25">
      <c r="A131" s="1"/>
      <c r="B131" s="9">
        <v>127</v>
      </c>
      <c r="C131" s="9">
        <f t="shared" si="6"/>
        <v>33</v>
      </c>
      <c r="D131" s="9">
        <f t="shared" si="7"/>
        <v>7</v>
      </c>
      <c r="E131" s="20">
        <f>E119*(1+VLookups!$C$8)</f>
        <v>13716.76080170211</v>
      </c>
      <c r="F131" s="20">
        <f>-E131*VLookups!$D$10*2</f>
        <v>-823.00564810212654</v>
      </c>
      <c r="G131" s="19">
        <v>0</v>
      </c>
      <c r="H131" s="20">
        <f>(-VLookups!$D$13)*(E131+F131/2)</f>
        <v>-4324.2088427365907</v>
      </c>
      <c r="I131" s="20">
        <f>-PMT(VLookups!$D$16/12,180,-FV(VLookups!$D$16/12,72,,-VLookups!$D$15))</f>
        <v>-1492.92953188151</v>
      </c>
      <c r="J131" s="21">
        <f>-PMT(VLookups!$D$20/12,180,-FV(VLookups!$D$20/12,24,,-VLookups!$D$19))</f>
        <v>-624.95374865778945</v>
      </c>
      <c r="K131" s="19">
        <v>0</v>
      </c>
      <c r="L131" s="19">
        <v>0</v>
      </c>
      <c r="M131" s="20">
        <f>M130-VLookups!$D$33</f>
        <v>-146</v>
      </c>
      <c r="N131" s="22">
        <v>67</v>
      </c>
      <c r="O131" s="19">
        <v>0</v>
      </c>
      <c r="P131" s="19">
        <v>0</v>
      </c>
      <c r="Q131" s="9" t="s">
        <v>36</v>
      </c>
      <c r="R131" s="21">
        <f>R119*(1+VLookups!$D$45)</f>
        <v>-3615.6287800601831</v>
      </c>
      <c r="S131" s="19">
        <v>0</v>
      </c>
      <c r="T131" s="19">
        <v>0</v>
      </c>
      <c r="U131" s="9" t="s">
        <v>36</v>
      </c>
      <c r="V131" s="21">
        <f>V130-VLookups!$D$54</f>
        <v>-1235</v>
      </c>
      <c r="W131" s="21">
        <f>-VLookups!$D$59</f>
        <v>-250</v>
      </c>
      <c r="X131" s="19">
        <v>0</v>
      </c>
      <c r="Y131" s="36">
        <f>Y130*(1+VLookups!$D$57/12)</f>
        <v>-269.18109108028176</v>
      </c>
      <c r="Z131" s="20">
        <f>-E131*VLookups!$J$3</f>
        <v>-548.67043206808444</v>
      </c>
      <c r="AA131" s="19">
        <v>0</v>
      </c>
      <c r="AB131" s="20">
        <f t="shared" si="4"/>
        <v>798.68555116660696</v>
      </c>
      <c r="AC131" s="20">
        <f t="shared" si="5"/>
        <v>45701.103473343042</v>
      </c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 x14ac:dyDescent="0.25">
      <c r="A132" s="1"/>
      <c r="B132" s="9">
        <v>128</v>
      </c>
      <c r="C132" s="9">
        <f t="shared" si="6"/>
        <v>33</v>
      </c>
      <c r="D132" s="9">
        <f t="shared" si="7"/>
        <v>8</v>
      </c>
      <c r="E132" s="20">
        <f>E120*(1+VLookups!$C$8)</f>
        <v>13716.76080170211</v>
      </c>
      <c r="F132" s="20">
        <f>-E132*VLookups!$D$10*2</f>
        <v>-823.00564810212654</v>
      </c>
      <c r="G132" s="19">
        <v>0</v>
      </c>
      <c r="H132" s="20">
        <f>(-VLookups!$D$13)*(E132+F132/2)</f>
        <v>-4324.2088427365907</v>
      </c>
      <c r="I132" s="20">
        <f>-PMT(VLookups!$D$16/12,180,-FV(VLookups!$D$16/12,72,,-VLookups!$D$15))</f>
        <v>-1492.92953188151</v>
      </c>
      <c r="J132" s="21">
        <f>-PMT(VLookups!$D$20/12,180,-FV(VLookups!$D$20/12,24,,-VLookups!$D$19))</f>
        <v>-624.95374865778945</v>
      </c>
      <c r="K132" s="19">
        <v>0</v>
      </c>
      <c r="L132" s="19">
        <v>0</v>
      </c>
      <c r="M132" s="20">
        <f>M131-VLookups!$D$33</f>
        <v>-147</v>
      </c>
      <c r="N132" s="22">
        <v>68</v>
      </c>
      <c r="O132" s="19">
        <v>0</v>
      </c>
      <c r="P132" s="19">
        <v>0</v>
      </c>
      <c r="Q132" s="9" t="s">
        <v>36</v>
      </c>
      <c r="R132" s="21">
        <f>R120*(1+VLookups!$D$45)</f>
        <v>-3615.6287800601831</v>
      </c>
      <c r="S132" s="19">
        <v>0</v>
      </c>
      <c r="T132" s="19">
        <v>0</v>
      </c>
      <c r="U132" s="9" t="s">
        <v>36</v>
      </c>
      <c r="V132" s="21">
        <f>V131-VLookups!$D$54</f>
        <v>-1240</v>
      </c>
      <c r="W132" s="21">
        <f>-VLookups!$D$59</f>
        <v>-250</v>
      </c>
      <c r="X132" s="19">
        <v>0</v>
      </c>
      <c r="Y132" s="36">
        <f>Y131*(1+VLookups!$D$57/12)</f>
        <v>-269.9662025959326</v>
      </c>
      <c r="Z132" s="20">
        <f>-E132*VLookups!$J$3</f>
        <v>-548.67043206808444</v>
      </c>
      <c r="AA132" s="19">
        <v>0</v>
      </c>
      <c r="AB132" s="20">
        <f t="shared" si="4"/>
        <v>791.90043965095606</v>
      </c>
      <c r="AC132" s="20">
        <f t="shared" si="5"/>
        <v>46569.172418782902</v>
      </c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</row>
    <row r="133" spans="1:43" x14ac:dyDescent="0.25">
      <c r="A133" s="1"/>
      <c r="B133" s="9">
        <v>129</v>
      </c>
      <c r="C133" s="9">
        <f t="shared" si="6"/>
        <v>33</v>
      </c>
      <c r="D133" s="9">
        <f t="shared" si="7"/>
        <v>9</v>
      </c>
      <c r="E133" s="20">
        <f>E121*(1+VLookups!$C$8)</f>
        <v>13716.76080170211</v>
      </c>
      <c r="F133" s="20">
        <f>-E133*VLookups!$D$10*2</f>
        <v>-823.00564810212654</v>
      </c>
      <c r="G133" s="19">
        <v>0</v>
      </c>
      <c r="H133" s="20">
        <f>(-VLookups!$D$13)*(E133+F133/2)</f>
        <v>-4324.2088427365907</v>
      </c>
      <c r="I133" s="20">
        <f>-PMT(VLookups!$D$16/12,180,-FV(VLookups!$D$16/12,72,,-VLookups!$D$15))</f>
        <v>-1492.92953188151</v>
      </c>
      <c r="J133" s="21">
        <f>-PMT(VLookups!$D$20/12,180,-FV(VLookups!$D$20/12,24,,-VLookups!$D$19))</f>
        <v>-624.95374865778945</v>
      </c>
      <c r="K133" s="19">
        <v>0</v>
      </c>
      <c r="L133" s="19">
        <v>0</v>
      </c>
      <c r="M133" s="20">
        <f>M132-VLookups!$D$33</f>
        <v>-148</v>
      </c>
      <c r="N133" s="22">
        <v>69</v>
      </c>
      <c r="O133" s="19">
        <v>0</v>
      </c>
      <c r="P133" s="19">
        <v>0</v>
      </c>
      <c r="Q133" s="9" t="s">
        <v>36</v>
      </c>
      <c r="R133" s="21">
        <f>R121*(1+VLookups!$D$45)</f>
        <v>-3615.6287800601831</v>
      </c>
      <c r="S133" s="19">
        <v>0</v>
      </c>
      <c r="T133" s="19">
        <v>0</v>
      </c>
      <c r="U133" s="9" t="s">
        <v>36</v>
      </c>
      <c r="V133" s="21">
        <f>V132-VLookups!$D$54</f>
        <v>-1245</v>
      </c>
      <c r="W133" s="21">
        <f>-VLookups!$D$59</f>
        <v>-250</v>
      </c>
      <c r="X133" s="19">
        <v>0</v>
      </c>
      <c r="Y133" s="36">
        <f>Y132*(1+VLookups!$D$57/12)</f>
        <v>-270.75360402017071</v>
      </c>
      <c r="Z133" s="20">
        <f>-E133*VLookups!$J$3</f>
        <v>-548.67043206808444</v>
      </c>
      <c r="AA133" s="19">
        <v>0</v>
      </c>
      <c r="AB133" s="20">
        <f t="shared" ref="AB133:AB196" si="8">SUM(E133,F133/2,H133,I133,K133,L133,M133,O133,P133,R133,S133,T133,V133,W133,X133,Y133,G133,J133,Z133,AA133)</f>
        <v>785.11303822671789</v>
      </c>
      <c r="AC133" s="20">
        <f t="shared" si="5"/>
        <v>47431.900744374259</v>
      </c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</row>
    <row r="134" spans="1:43" x14ac:dyDescent="0.25">
      <c r="A134" s="1"/>
      <c r="B134" s="9">
        <v>130</v>
      </c>
      <c r="C134" s="9">
        <f t="shared" si="6"/>
        <v>33</v>
      </c>
      <c r="D134" s="9">
        <f t="shared" si="7"/>
        <v>10</v>
      </c>
      <c r="E134" s="20">
        <f>E122*(1+VLookups!$C$8)</f>
        <v>13716.76080170211</v>
      </c>
      <c r="F134" s="20">
        <f>-E134*VLookups!$D$10*2</f>
        <v>-823.00564810212654</v>
      </c>
      <c r="G134" s="19">
        <v>0</v>
      </c>
      <c r="H134" s="20">
        <f>(-VLookups!$D$13)*(E134+F134/2)</f>
        <v>-4324.2088427365907</v>
      </c>
      <c r="I134" s="20">
        <f>-PMT(VLookups!$D$16/12,180,-FV(VLookups!$D$16/12,72,,-VLookups!$D$15))</f>
        <v>-1492.92953188151</v>
      </c>
      <c r="J134" s="21">
        <f>-PMT(VLookups!$D$20/12,180,-FV(VLookups!$D$20/12,24,,-VLookups!$D$19))</f>
        <v>-624.95374865778945</v>
      </c>
      <c r="K134" s="19">
        <v>0</v>
      </c>
      <c r="L134" s="19">
        <v>0</v>
      </c>
      <c r="M134" s="20">
        <f>M133-VLookups!$D$33</f>
        <v>-149</v>
      </c>
      <c r="N134" s="22">
        <v>70</v>
      </c>
      <c r="O134" s="19">
        <v>0</v>
      </c>
      <c r="P134" s="19">
        <v>0</v>
      </c>
      <c r="Q134" s="9" t="s">
        <v>36</v>
      </c>
      <c r="R134" s="21">
        <f>R122*(1+VLookups!$D$45)</f>
        <v>-3615.6287800601831</v>
      </c>
      <c r="S134" s="19">
        <v>0</v>
      </c>
      <c r="T134" s="19">
        <v>0</v>
      </c>
      <c r="U134" s="9" t="s">
        <v>36</v>
      </c>
      <c r="V134" s="21">
        <f>V133-VLookups!$D$54</f>
        <v>-1250</v>
      </c>
      <c r="W134" s="21">
        <f>-VLookups!$D$59</f>
        <v>-250</v>
      </c>
      <c r="X134" s="19">
        <v>0</v>
      </c>
      <c r="Y134" s="36">
        <f>Y133*(1+VLookups!$D$57/12)</f>
        <v>-271.54330203189619</v>
      </c>
      <c r="Z134" s="20">
        <f>-E134*VLookups!$J$3</f>
        <v>-548.67043206808444</v>
      </c>
      <c r="AA134" s="19">
        <v>0</v>
      </c>
      <c r="AB134" s="20">
        <f t="shared" si="8"/>
        <v>778.32334021499241</v>
      </c>
      <c r="AC134" s="20">
        <f t="shared" ref="AC134:AC197" si="9">AB134+AC133*(1+$AC$2/12)</f>
        <v>48289.277252496548</v>
      </c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</row>
    <row r="135" spans="1:43" x14ac:dyDescent="0.25">
      <c r="A135" s="1"/>
      <c r="B135" s="9">
        <v>131</v>
      </c>
      <c r="C135" s="9">
        <f t="shared" si="6"/>
        <v>33</v>
      </c>
      <c r="D135" s="9">
        <f t="shared" si="7"/>
        <v>11</v>
      </c>
      <c r="E135" s="20">
        <f>E123*(1+VLookups!$C$8)</f>
        <v>13716.76080170211</v>
      </c>
      <c r="F135" s="20">
        <f>-E135*VLookups!$D$10*2</f>
        <v>-823.00564810212654</v>
      </c>
      <c r="G135" s="19">
        <v>0</v>
      </c>
      <c r="H135" s="20">
        <f>(-VLookups!$D$13)*(E135+F135/2)</f>
        <v>-4324.2088427365907</v>
      </c>
      <c r="I135" s="20">
        <f>-PMT(VLookups!$D$16/12,180,-FV(VLookups!$D$16/12,72,,-VLookups!$D$15))</f>
        <v>-1492.92953188151</v>
      </c>
      <c r="J135" s="21">
        <f>-PMT(VLookups!$D$20/12,180,-FV(VLookups!$D$20/12,24,,-VLookups!$D$19))</f>
        <v>-624.95374865778945</v>
      </c>
      <c r="K135" s="19">
        <v>0</v>
      </c>
      <c r="L135" s="19">
        <v>0</v>
      </c>
      <c r="M135" s="20">
        <f>M134-VLookups!$D$33</f>
        <v>-150</v>
      </c>
      <c r="N135" s="22">
        <v>71</v>
      </c>
      <c r="O135" s="19">
        <v>0</v>
      </c>
      <c r="P135" s="19">
        <v>0</v>
      </c>
      <c r="Q135" s="9" t="s">
        <v>36</v>
      </c>
      <c r="R135" s="21">
        <f>R123*(1+VLookups!$D$45)</f>
        <v>-3615.6287800601831</v>
      </c>
      <c r="S135" s="19">
        <v>0</v>
      </c>
      <c r="T135" s="19">
        <v>0</v>
      </c>
      <c r="U135" s="9" t="s">
        <v>36</v>
      </c>
      <c r="V135" s="21">
        <f>V134-VLookups!$D$54</f>
        <v>-1255</v>
      </c>
      <c r="W135" s="21">
        <f>-VLookups!$D$59</f>
        <v>-250</v>
      </c>
      <c r="X135" s="19">
        <v>0</v>
      </c>
      <c r="Y135" s="36">
        <f>Y134*(1+VLookups!$D$57/12)</f>
        <v>-272.33530332948925</v>
      </c>
      <c r="Z135" s="20">
        <f>-E135*VLookups!$J$3</f>
        <v>-548.67043206808444</v>
      </c>
      <c r="AA135" s="19">
        <v>0</v>
      </c>
      <c r="AB135" s="20">
        <f t="shared" si="8"/>
        <v>771.53133891739935</v>
      </c>
      <c r="AC135" s="20">
        <f t="shared" si="9"/>
        <v>49141.290720168108</v>
      </c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</row>
    <row r="136" spans="1:43" x14ac:dyDescent="0.25">
      <c r="A136" s="1"/>
      <c r="B136" s="9">
        <v>132</v>
      </c>
      <c r="C136" s="9">
        <f t="shared" si="6"/>
        <v>34</v>
      </c>
      <c r="D136" s="9">
        <f t="shared" si="7"/>
        <v>0</v>
      </c>
      <c r="E136" s="20">
        <f>E124*(1+VLookups!$C$8)</f>
        <v>14196.847429761683</v>
      </c>
      <c r="F136" s="20">
        <f>-E136*VLookups!$D$10*2</f>
        <v>-851.81084578570096</v>
      </c>
      <c r="G136" s="19">
        <v>0</v>
      </c>
      <c r="H136" s="20">
        <f>(-VLookups!$D$13)*(E136+F136/2)</f>
        <v>-4475.5561522323706</v>
      </c>
      <c r="I136" s="20">
        <f>-PMT(VLookups!$D$16/12,180,-FV(VLookups!$D$16/12,72,,-VLookups!$D$15))</f>
        <v>-1492.92953188151</v>
      </c>
      <c r="J136" s="21">
        <f>-PMT(VLookups!$D$20/12,180,-FV(VLookups!$D$20/12,24,,-VLookups!$D$19))</f>
        <v>-624.95374865778945</v>
      </c>
      <c r="K136" s="19">
        <v>0</v>
      </c>
      <c r="L136" s="19">
        <v>0</v>
      </c>
      <c r="M136" s="20">
        <f>M135-VLookups!$D$33</f>
        <v>-151</v>
      </c>
      <c r="N136" s="22">
        <v>72</v>
      </c>
      <c r="O136" s="19">
        <v>0</v>
      </c>
      <c r="P136" s="19">
        <v>0</v>
      </c>
      <c r="Q136" s="9" t="s">
        <v>36</v>
      </c>
      <c r="R136" s="21">
        <f>R124*(1+VLookups!$D$45)</f>
        <v>-3836.1821356438541</v>
      </c>
      <c r="S136" s="19">
        <v>0</v>
      </c>
      <c r="T136" s="19">
        <v>0</v>
      </c>
      <c r="U136" s="9" t="s">
        <v>36</v>
      </c>
      <c r="V136" s="21">
        <f>V135-VLookups!$D$54</f>
        <v>-1260</v>
      </c>
      <c r="W136" s="21">
        <f>-VLookups!$D$59</f>
        <v>-250</v>
      </c>
      <c r="X136" s="19">
        <v>0</v>
      </c>
      <c r="Y136" s="36">
        <f>Y135*(1+VLookups!$D$57/12)</f>
        <v>-273.12961463086691</v>
      </c>
      <c r="Z136" s="20">
        <f>-E136*VLookups!$J$3</f>
        <v>-567.87389719046735</v>
      </c>
      <c r="AA136" s="19">
        <v>0</v>
      </c>
      <c r="AB136" s="20">
        <f t="shared" si="8"/>
        <v>839.31692663197293</v>
      </c>
      <c r="AC136" s="20">
        <f t="shared" si="9"/>
        <v>50062.509798000363</v>
      </c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</row>
    <row r="137" spans="1:43" x14ac:dyDescent="0.25">
      <c r="A137" s="1"/>
      <c r="B137" s="9">
        <v>133</v>
      </c>
      <c r="C137" s="9">
        <f t="shared" si="6"/>
        <v>34</v>
      </c>
      <c r="D137" s="9">
        <f t="shared" si="7"/>
        <v>1</v>
      </c>
      <c r="E137" s="20">
        <f>E125*(1+VLookups!$C$8)</f>
        <v>14196.847429761683</v>
      </c>
      <c r="F137" s="20">
        <f>-E137*VLookups!$D$10*2</f>
        <v>-851.81084578570096</v>
      </c>
      <c r="G137" s="19">
        <v>0</v>
      </c>
      <c r="H137" s="20">
        <f>(-VLookups!$D$13)*(E137+F137/2)</f>
        <v>-4475.5561522323706</v>
      </c>
      <c r="I137" s="20">
        <f>-PMT(VLookups!$D$16/12,180,-FV(VLookups!$D$16/12,72,,-VLookups!$D$15))</f>
        <v>-1492.92953188151</v>
      </c>
      <c r="J137" s="21">
        <f>-PMT(VLookups!$D$20/12,180,-FV(VLookups!$D$20/12,24,,-VLookups!$D$19))</f>
        <v>-624.95374865778945</v>
      </c>
      <c r="K137" s="19">
        <v>0</v>
      </c>
      <c r="L137" s="19">
        <v>0</v>
      </c>
      <c r="M137" s="20">
        <f>M136-VLookups!$D$33</f>
        <v>-152</v>
      </c>
      <c r="N137" s="22">
        <v>73</v>
      </c>
      <c r="O137" s="19">
        <v>0</v>
      </c>
      <c r="P137" s="19">
        <v>0</v>
      </c>
      <c r="Q137" s="9" t="s">
        <v>36</v>
      </c>
      <c r="R137" s="21">
        <f>R125*(1+VLookups!$D$45)</f>
        <v>-3836.1821356438541</v>
      </c>
      <c r="S137" s="19">
        <v>0</v>
      </c>
      <c r="T137" s="19">
        <v>0</v>
      </c>
      <c r="U137" s="9" t="s">
        <v>36</v>
      </c>
      <c r="V137" s="21">
        <f>V136-VLookups!$D$54</f>
        <v>-1265</v>
      </c>
      <c r="W137" s="21">
        <f>-VLookups!$D$59</f>
        <v>-250</v>
      </c>
      <c r="X137" s="19">
        <v>0</v>
      </c>
      <c r="Y137" s="36">
        <f>Y136*(1+VLookups!$D$57/12)</f>
        <v>-273.92624267354029</v>
      </c>
      <c r="Z137" s="20">
        <f>-E137*VLookups!$J$3</f>
        <v>-567.87389719046735</v>
      </c>
      <c r="AA137" s="19">
        <v>0</v>
      </c>
      <c r="AB137" s="20">
        <f t="shared" si="8"/>
        <v>832.52029858929939</v>
      </c>
      <c r="AC137" s="20">
        <f t="shared" si="9"/>
        <v>50978.46761291966</v>
      </c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</row>
    <row r="138" spans="1:43" x14ac:dyDescent="0.25">
      <c r="A138" s="1"/>
      <c r="B138" s="9">
        <v>134</v>
      </c>
      <c r="C138" s="9">
        <f t="shared" si="6"/>
        <v>34</v>
      </c>
      <c r="D138" s="9">
        <f t="shared" si="7"/>
        <v>2</v>
      </c>
      <c r="E138" s="20">
        <f>E126*(1+VLookups!$C$8)</f>
        <v>14196.847429761683</v>
      </c>
      <c r="F138" s="20">
        <f>-E138*VLookups!$D$10*2</f>
        <v>-851.81084578570096</v>
      </c>
      <c r="G138" s="19">
        <v>0</v>
      </c>
      <c r="H138" s="20">
        <f>(-VLookups!$D$13)*(E138+F138/2)</f>
        <v>-4475.5561522323706</v>
      </c>
      <c r="I138" s="20">
        <f>-PMT(VLookups!$D$16/12,180,-FV(VLookups!$D$16/12,72,,-VLookups!$D$15))</f>
        <v>-1492.92953188151</v>
      </c>
      <c r="J138" s="21">
        <f>-PMT(VLookups!$D$20/12,180,-FV(VLookups!$D$20/12,24,,-VLookups!$D$19))</f>
        <v>-624.95374865778945</v>
      </c>
      <c r="K138" s="19">
        <v>0</v>
      </c>
      <c r="L138" s="19">
        <v>0</v>
      </c>
      <c r="M138" s="20">
        <f>M137-VLookups!$D$33</f>
        <v>-153</v>
      </c>
      <c r="N138" s="22">
        <v>74</v>
      </c>
      <c r="O138" s="19">
        <v>0</v>
      </c>
      <c r="P138" s="19">
        <v>0</v>
      </c>
      <c r="Q138" s="9" t="s">
        <v>36</v>
      </c>
      <c r="R138" s="21">
        <f>R126*(1+VLookups!$D$45)</f>
        <v>-3836.1821356438541</v>
      </c>
      <c r="S138" s="19">
        <v>0</v>
      </c>
      <c r="T138" s="19">
        <v>0</v>
      </c>
      <c r="U138" s="9" t="s">
        <v>36</v>
      </c>
      <c r="V138" s="21">
        <f>V137-VLookups!$D$54</f>
        <v>-1270</v>
      </c>
      <c r="W138" s="21">
        <f>-VLookups!$D$59</f>
        <v>-250</v>
      </c>
      <c r="X138" s="19">
        <v>0</v>
      </c>
      <c r="Y138" s="36">
        <f>Y137*(1+VLookups!$D$57/12)</f>
        <v>-274.72519421467143</v>
      </c>
      <c r="Z138" s="20">
        <f>-E138*VLookups!$J$3</f>
        <v>-567.87389719046735</v>
      </c>
      <c r="AA138" s="19">
        <v>0</v>
      </c>
      <c r="AB138" s="20">
        <f t="shared" si="8"/>
        <v>825.72134704816847</v>
      </c>
      <c r="AC138" s="20">
        <f t="shared" si="9"/>
        <v>51889.153072656023</v>
      </c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</row>
    <row r="139" spans="1:43" x14ac:dyDescent="0.25">
      <c r="A139" s="1"/>
      <c r="B139" s="9">
        <v>135</v>
      </c>
      <c r="C139" s="9">
        <f t="shared" si="6"/>
        <v>34</v>
      </c>
      <c r="D139" s="9">
        <f t="shared" si="7"/>
        <v>3</v>
      </c>
      <c r="E139" s="20">
        <f>E127*(1+VLookups!$C$8)</f>
        <v>14196.847429761683</v>
      </c>
      <c r="F139" s="20">
        <f>-E139*VLookups!$D$10*2</f>
        <v>-851.81084578570096</v>
      </c>
      <c r="G139" s="19">
        <v>0</v>
      </c>
      <c r="H139" s="20">
        <f>(-VLookups!$D$13)*(E139+F139/2)</f>
        <v>-4475.5561522323706</v>
      </c>
      <c r="I139" s="20">
        <f>-PMT(VLookups!$D$16/12,180,-FV(VLookups!$D$16/12,72,,-VLookups!$D$15))</f>
        <v>-1492.92953188151</v>
      </c>
      <c r="J139" s="21">
        <f>-PMT(VLookups!$D$20/12,180,-FV(VLookups!$D$20/12,24,,-VLookups!$D$19))</f>
        <v>-624.95374865778945</v>
      </c>
      <c r="K139" s="19">
        <v>0</v>
      </c>
      <c r="L139" s="19">
        <v>0</v>
      </c>
      <c r="M139" s="20">
        <f>M138-VLookups!$D$33</f>
        <v>-154</v>
      </c>
      <c r="N139" s="22">
        <v>75</v>
      </c>
      <c r="O139" s="19">
        <v>0</v>
      </c>
      <c r="P139" s="19">
        <v>0</v>
      </c>
      <c r="Q139" s="9" t="s">
        <v>36</v>
      </c>
      <c r="R139" s="21">
        <f>R127*(1+VLookups!$D$45)</f>
        <v>-3836.1821356438541</v>
      </c>
      <c r="S139" s="19">
        <v>0</v>
      </c>
      <c r="T139" s="19">
        <v>0</v>
      </c>
      <c r="U139" s="9" t="s">
        <v>36</v>
      </c>
      <c r="V139" s="21">
        <f>V138-VLookups!$D$54</f>
        <v>-1275</v>
      </c>
      <c r="W139" s="21">
        <f>-VLookups!$D$59</f>
        <v>-250</v>
      </c>
      <c r="X139" s="19">
        <v>0</v>
      </c>
      <c r="Y139" s="36">
        <f>Y138*(1+VLookups!$D$57/12)</f>
        <v>-275.52647603113087</v>
      </c>
      <c r="Z139" s="20">
        <f>-E139*VLookups!$J$3</f>
        <v>-567.87389719046735</v>
      </c>
      <c r="AA139" s="19">
        <v>0</v>
      </c>
      <c r="AB139" s="20">
        <f t="shared" si="8"/>
        <v>818.92006523170892</v>
      </c>
      <c r="AC139" s="20">
        <f t="shared" si="9"/>
        <v>52794.555059675491</v>
      </c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</row>
    <row r="140" spans="1:43" x14ac:dyDescent="0.25">
      <c r="A140" s="1"/>
      <c r="B140" s="9">
        <v>136</v>
      </c>
      <c r="C140" s="9">
        <f t="shared" si="6"/>
        <v>34</v>
      </c>
      <c r="D140" s="9">
        <f t="shared" si="7"/>
        <v>4</v>
      </c>
      <c r="E140" s="20">
        <f>E128*(1+VLookups!$C$8)</f>
        <v>14196.847429761683</v>
      </c>
      <c r="F140" s="20">
        <f>-E140*VLookups!$D$10*2</f>
        <v>-851.81084578570096</v>
      </c>
      <c r="G140" s="19">
        <v>0</v>
      </c>
      <c r="H140" s="20">
        <f>(-VLookups!$D$13)*(E140+F140/2)</f>
        <v>-4475.5561522323706</v>
      </c>
      <c r="I140" s="20">
        <f>-PMT(VLookups!$D$16/12,180,-FV(VLookups!$D$16/12,72,,-VLookups!$D$15))</f>
        <v>-1492.92953188151</v>
      </c>
      <c r="J140" s="21">
        <f>-PMT(VLookups!$D$20/12,180,-FV(VLookups!$D$20/12,24,,-VLookups!$D$19))</f>
        <v>-624.95374865778945</v>
      </c>
      <c r="K140" s="19">
        <v>0</v>
      </c>
      <c r="L140" s="19">
        <v>0</v>
      </c>
      <c r="M140" s="20">
        <f>M139-VLookups!$D$33</f>
        <v>-155</v>
      </c>
      <c r="N140" s="22">
        <v>76</v>
      </c>
      <c r="O140" s="19">
        <v>0</v>
      </c>
      <c r="P140" s="19">
        <v>0</v>
      </c>
      <c r="Q140" s="9" t="s">
        <v>36</v>
      </c>
      <c r="R140" s="21">
        <f>R128*(1+VLookups!$D$45)</f>
        <v>-3836.1821356438541</v>
      </c>
      <c r="S140" s="19">
        <v>0</v>
      </c>
      <c r="T140" s="19">
        <v>0</v>
      </c>
      <c r="U140" s="9" t="s">
        <v>36</v>
      </c>
      <c r="V140" s="21">
        <f>V139-VLookups!$D$54</f>
        <v>-1280</v>
      </c>
      <c r="W140" s="21">
        <f>-VLookups!$D$59</f>
        <v>-250</v>
      </c>
      <c r="X140" s="19">
        <v>0</v>
      </c>
      <c r="Y140" s="36">
        <f>Y139*(1+VLookups!$D$57/12)</f>
        <v>-276.33009491955499</v>
      </c>
      <c r="Z140" s="20">
        <f>-E140*VLookups!$J$3</f>
        <v>-567.87389719046735</v>
      </c>
      <c r="AA140" s="19">
        <v>0</v>
      </c>
      <c r="AB140" s="20">
        <f t="shared" si="8"/>
        <v>812.11644634328479</v>
      </c>
      <c r="AC140" s="20">
        <f t="shared" si="9"/>
        <v>53694.662431118239</v>
      </c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</row>
    <row r="141" spans="1:43" x14ac:dyDescent="0.25">
      <c r="A141" s="1"/>
      <c r="B141" s="9">
        <v>137</v>
      </c>
      <c r="C141" s="9">
        <f t="shared" si="6"/>
        <v>34</v>
      </c>
      <c r="D141" s="9">
        <f t="shared" si="7"/>
        <v>5</v>
      </c>
      <c r="E141" s="20">
        <f>E129*(1+VLookups!$C$8)</f>
        <v>14196.847429761683</v>
      </c>
      <c r="F141" s="20">
        <f>-E141*VLookups!$D$10*2</f>
        <v>-851.81084578570096</v>
      </c>
      <c r="G141" s="19">
        <v>0</v>
      </c>
      <c r="H141" s="20">
        <f>(-VLookups!$D$13)*(E141+F141/2)</f>
        <v>-4475.5561522323706</v>
      </c>
      <c r="I141" s="20">
        <f>-PMT(VLookups!$D$16/12,180,-FV(VLookups!$D$16/12,72,,-VLookups!$D$15))</f>
        <v>-1492.92953188151</v>
      </c>
      <c r="J141" s="21">
        <f>-PMT(VLookups!$D$20/12,180,-FV(VLookups!$D$20/12,24,,-VLookups!$D$19))</f>
        <v>-624.95374865778945</v>
      </c>
      <c r="K141" s="19">
        <v>0</v>
      </c>
      <c r="L141" s="19">
        <v>0</v>
      </c>
      <c r="M141" s="20">
        <f>M140-VLookups!$D$33</f>
        <v>-156</v>
      </c>
      <c r="N141" s="22">
        <v>77</v>
      </c>
      <c r="O141" s="19">
        <v>0</v>
      </c>
      <c r="P141" s="19">
        <v>0</v>
      </c>
      <c r="Q141" s="9" t="s">
        <v>36</v>
      </c>
      <c r="R141" s="21">
        <f>R129*(1+VLookups!$D$45)</f>
        <v>-3836.1821356438541</v>
      </c>
      <c r="S141" s="19">
        <v>0</v>
      </c>
      <c r="T141" s="19">
        <v>0</v>
      </c>
      <c r="U141" s="9" t="s">
        <v>36</v>
      </c>
      <c r="V141" s="21">
        <f>V140-VLookups!$D$54</f>
        <v>-1285</v>
      </c>
      <c r="W141" s="21">
        <f>-VLookups!$D$59</f>
        <v>-250</v>
      </c>
      <c r="X141" s="19">
        <v>0</v>
      </c>
      <c r="Y141" s="36">
        <f>Y140*(1+VLookups!$D$57/12)</f>
        <v>-277.13605769640373</v>
      </c>
      <c r="Z141" s="20">
        <f>-E141*VLookups!$J$3</f>
        <v>-567.87389719046735</v>
      </c>
      <c r="AA141" s="19">
        <v>0</v>
      </c>
      <c r="AB141" s="20">
        <f t="shared" si="8"/>
        <v>805.31048356643612</v>
      </c>
      <c r="AC141" s="20">
        <f t="shared" si="9"/>
        <v>54589.464018736537</v>
      </c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</row>
    <row r="142" spans="1:43" x14ac:dyDescent="0.25">
      <c r="A142" s="1"/>
      <c r="B142" s="9">
        <v>138</v>
      </c>
      <c r="C142" s="9">
        <f t="shared" si="6"/>
        <v>34</v>
      </c>
      <c r="D142" s="9">
        <f t="shared" si="7"/>
        <v>6</v>
      </c>
      <c r="E142" s="20">
        <f>E130*(1+VLookups!$C$8)</f>
        <v>14196.847429761683</v>
      </c>
      <c r="F142" s="20">
        <f>-E142*VLookups!$D$10*2</f>
        <v>-851.81084578570096</v>
      </c>
      <c r="G142" s="19">
        <v>0</v>
      </c>
      <c r="H142" s="20">
        <f>(-VLookups!$D$13)*(E142+F142/2)</f>
        <v>-4475.5561522323706</v>
      </c>
      <c r="I142" s="20">
        <f>-PMT(VLookups!$D$16/12,180,-FV(VLookups!$D$16/12,72,,-VLookups!$D$15))</f>
        <v>-1492.92953188151</v>
      </c>
      <c r="J142" s="21">
        <f>-PMT(VLookups!$D$20/12,180,-FV(VLookups!$D$20/12,24,,-VLookups!$D$19))</f>
        <v>-624.95374865778945</v>
      </c>
      <c r="K142" s="19">
        <v>0</v>
      </c>
      <c r="L142" s="19">
        <v>0</v>
      </c>
      <c r="M142" s="20">
        <f>M141-VLookups!$D$33</f>
        <v>-157</v>
      </c>
      <c r="N142" s="22">
        <v>78</v>
      </c>
      <c r="O142" s="19">
        <v>0</v>
      </c>
      <c r="P142" s="19">
        <v>0</v>
      </c>
      <c r="Q142" s="9" t="s">
        <v>36</v>
      </c>
      <c r="R142" s="21">
        <f>R130*(1+VLookups!$D$45)</f>
        <v>-3836.1821356438541</v>
      </c>
      <c r="S142" s="19">
        <v>0</v>
      </c>
      <c r="T142" s="19">
        <v>0</v>
      </c>
      <c r="U142" s="9" t="s">
        <v>36</v>
      </c>
      <c r="V142" s="21">
        <f>V141-VLookups!$D$54</f>
        <v>-1290</v>
      </c>
      <c r="W142" s="21">
        <f>-VLookups!$D$59</f>
        <v>-250</v>
      </c>
      <c r="X142" s="19">
        <v>0</v>
      </c>
      <c r="Y142" s="36">
        <f>Y141*(1+VLookups!$D$57/12)</f>
        <v>-277.94437119801825</v>
      </c>
      <c r="Z142" s="20">
        <f>-E142*VLookups!$J$3</f>
        <v>-567.87389719046735</v>
      </c>
      <c r="AA142" s="19">
        <v>0</v>
      </c>
      <c r="AB142" s="20">
        <f t="shared" si="8"/>
        <v>798.5021700648216</v>
      </c>
      <c r="AC142" s="20">
        <f t="shared" si="9"/>
        <v>55478.948628832586</v>
      </c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 x14ac:dyDescent="0.25">
      <c r="A143" s="1"/>
      <c r="B143" s="9">
        <v>139</v>
      </c>
      <c r="C143" s="9">
        <f t="shared" si="6"/>
        <v>34</v>
      </c>
      <c r="D143" s="9">
        <f t="shared" si="7"/>
        <v>7</v>
      </c>
      <c r="E143" s="20">
        <f>E131*(1+VLookups!$C$8)</f>
        <v>14196.847429761683</v>
      </c>
      <c r="F143" s="20">
        <f>-E143*VLookups!$D$10*2</f>
        <v>-851.81084578570096</v>
      </c>
      <c r="G143" s="19">
        <v>0</v>
      </c>
      <c r="H143" s="20">
        <f>(-VLookups!$D$13)*(E143+F143/2)</f>
        <v>-4475.5561522323706</v>
      </c>
      <c r="I143" s="20">
        <f>-PMT(VLookups!$D$16/12,180,-FV(VLookups!$D$16/12,72,,-VLookups!$D$15))</f>
        <v>-1492.92953188151</v>
      </c>
      <c r="J143" s="21">
        <f>-PMT(VLookups!$D$20/12,180,-FV(VLookups!$D$20/12,24,,-VLookups!$D$19))</f>
        <v>-624.95374865778945</v>
      </c>
      <c r="K143" s="19">
        <v>0</v>
      </c>
      <c r="L143" s="19">
        <v>0</v>
      </c>
      <c r="M143" s="20">
        <f>M142-VLookups!$D$33</f>
        <v>-158</v>
      </c>
      <c r="N143" s="22">
        <v>79</v>
      </c>
      <c r="O143" s="19">
        <v>0</v>
      </c>
      <c r="P143" s="19">
        <v>0</v>
      </c>
      <c r="Q143" s="9" t="s">
        <v>36</v>
      </c>
      <c r="R143" s="21">
        <f>R131*(1+VLookups!$D$45)</f>
        <v>-3836.1821356438541</v>
      </c>
      <c r="S143" s="19">
        <v>0</v>
      </c>
      <c r="T143" s="19">
        <v>0</v>
      </c>
      <c r="U143" s="9" t="s">
        <v>36</v>
      </c>
      <c r="V143" s="21">
        <f>V142-VLookups!$D$54</f>
        <v>-1295</v>
      </c>
      <c r="W143" s="21">
        <f>-VLookups!$D$59</f>
        <v>-250</v>
      </c>
      <c r="X143" s="19">
        <v>0</v>
      </c>
      <c r="Y143" s="36">
        <f>Y142*(1+VLookups!$D$57/12)</f>
        <v>-278.75504228067916</v>
      </c>
      <c r="Z143" s="20">
        <f>-E143*VLookups!$J$3</f>
        <v>-567.87389719046735</v>
      </c>
      <c r="AA143" s="19">
        <v>0</v>
      </c>
      <c r="AB143" s="20">
        <f t="shared" si="8"/>
        <v>791.69149898216062</v>
      </c>
      <c r="AC143" s="20">
        <f t="shared" si="9"/>
        <v>56363.105042196134</v>
      </c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 x14ac:dyDescent="0.25">
      <c r="A144" s="1"/>
      <c r="B144" s="9">
        <v>140</v>
      </c>
      <c r="C144" s="9">
        <f t="shared" si="6"/>
        <v>34</v>
      </c>
      <c r="D144" s="9">
        <f t="shared" si="7"/>
        <v>8</v>
      </c>
      <c r="E144" s="20">
        <f>E132*(1+VLookups!$C$8)</f>
        <v>14196.847429761683</v>
      </c>
      <c r="F144" s="20">
        <f>-E144*VLookups!$D$10*2</f>
        <v>-851.81084578570096</v>
      </c>
      <c r="G144" s="19">
        <v>0</v>
      </c>
      <c r="H144" s="20">
        <f>(-VLookups!$D$13)*(E144+F144/2)</f>
        <v>-4475.5561522323706</v>
      </c>
      <c r="I144" s="20">
        <f>-PMT(VLookups!$D$16/12,180,-FV(VLookups!$D$16/12,72,,-VLookups!$D$15))</f>
        <v>-1492.92953188151</v>
      </c>
      <c r="J144" s="21">
        <f>-PMT(VLookups!$D$20/12,180,-FV(VLookups!$D$20/12,24,,-VLookups!$D$19))</f>
        <v>-624.95374865778945</v>
      </c>
      <c r="K144" s="19">
        <v>0</v>
      </c>
      <c r="L144" s="19">
        <v>0</v>
      </c>
      <c r="M144" s="20">
        <f>M143-VLookups!$D$33</f>
        <v>-159</v>
      </c>
      <c r="N144" s="22">
        <v>80</v>
      </c>
      <c r="O144" s="19">
        <v>0</v>
      </c>
      <c r="P144" s="19">
        <v>0</v>
      </c>
      <c r="Q144" s="9" t="s">
        <v>36</v>
      </c>
      <c r="R144" s="21">
        <f>R132*(1+VLookups!$D$45)</f>
        <v>-3836.1821356438541</v>
      </c>
      <c r="S144" s="19">
        <v>0</v>
      </c>
      <c r="T144" s="19">
        <v>0</v>
      </c>
      <c r="U144" s="9" t="s">
        <v>36</v>
      </c>
      <c r="V144" s="21">
        <f>V143-VLookups!$D$54</f>
        <v>-1300</v>
      </c>
      <c r="W144" s="21">
        <f>-VLookups!$D$59</f>
        <v>-250</v>
      </c>
      <c r="X144" s="19">
        <v>0</v>
      </c>
      <c r="Y144" s="36">
        <f>Y143*(1+VLookups!$D$57/12)</f>
        <v>-279.56807782066448</v>
      </c>
      <c r="Z144" s="20">
        <f>-E144*VLookups!$J$3</f>
        <v>-567.87389719046735</v>
      </c>
      <c r="AA144" s="19">
        <v>0</v>
      </c>
      <c r="AB144" s="20">
        <f t="shared" si="8"/>
        <v>784.8784634421753</v>
      </c>
      <c r="AC144" s="20">
        <f t="shared" si="9"/>
        <v>57241.922014041971</v>
      </c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1:43" x14ac:dyDescent="0.25">
      <c r="A145" s="1"/>
      <c r="B145" s="9">
        <v>141</v>
      </c>
      <c r="C145" s="9">
        <f t="shared" ref="C145:C208" si="10">C133+1</f>
        <v>34</v>
      </c>
      <c r="D145" s="9">
        <f t="shared" si="7"/>
        <v>9</v>
      </c>
      <c r="E145" s="20">
        <f>E133*(1+VLookups!$C$8)</f>
        <v>14196.847429761683</v>
      </c>
      <c r="F145" s="20">
        <f>-E145*VLookups!$D$10*2</f>
        <v>-851.81084578570096</v>
      </c>
      <c r="G145" s="19">
        <v>0</v>
      </c>
      <c r="H145" s="20">
        <f>(-VLookups!$D$13)*(E145+F145/2)</f>
        <v>-4475.5561522323706</v>
      </c>
      <c r="I145" s="20">
        <f>-PMT(VLookups!$D$16/12,180,-FV(VLookups!$D$16/12,72,,-VLookups!$D$15))</f>
        <v>-1492.92953188151</v>
      </c>
      <c r="J145" s="21">
        <f>-PMT(VLookups!$D$20/12,180,-FV(VLookups!$D$20/12,24,,-VLookups!$D$19))</f>
        <v>-624.95374865778945</v>
      </c>
      <c r="K145" s="19">
        <v>0</v>
      </c>
      <c r="L145" s="19">
        <v>0</v>
      </c>
      <c r="M145" s="20">
        <f>M144-VLookups!$D$33</f>
        <v>-160</v>
      </c>
      <c r="N145" s="22">
        <v>81</v>
      </c>
      <c r="O145" s="19">
        <v>0</v>
      </c>
      <c r="P145" s="19">
        <v>0</v>
      </c>
      <c r="Q145" s="9" t="s">
        <v>36</v>
      </c>
      <c r="R145" s="21">
        <f>R133*(1+VLookups!$D$45)</f>
        <v>-3836.1821356438541</v>
      </c>
      <c r="S145" s="19">
        <v>0</v>
      </c>
      <c r="T145" s="19">
        <v>0</v>
      </c>
      <c r="U145" s="9" t="s">
        <v>36</v>
      </c>
      <c r="V145" s="21">
        <f>V144-VLookups!$D$54</f>
        <v>-1305</v>
      </c>
      <c r="W145" s="21">
        <f>-VLookups!$D$59</f>
        <v>-250</v>
      </c>
      <c r="X145" s="19">
        <v>0</v>
      </c>
      <c r="Y145" s="36">
        <f>Y144*(1+VLookups!$D$57/12)</f>
        <v>-280.38348471430811</v>
      </c>
      <c r="Z145" s="20">
        <f>-E145*VLookups!$J$3</f>
        <v>-567.87389719046735</v>
      </c>
      <c r="AA145" s="19">
        <v>0</v>
      </c>
      <c r="AB145" s="20">
        <f t="shared" si="8"/>
        <v>778.06305654853179</v>
      </c>
      <c r="AC145" s="20">
        <f t="shared" si="9"/>
        <v>58115.388273947246</v>
      </c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</row>
    <row r="146" spans="1:43" x14ac:dyDescent="0.25">
      <c r="A146" s="1"/>
      <c r="B146" s="9">
        <v>142</v>
      </c>
      <c r="C146" s="9">
        <f t="shared" si="10"/>
        <v>34</v>
      </c>
      <c r="D146" s="9">
        <f t="shared" ref="D146:D209" si="11">D134</f>
        <v>10</v>
      </c>
      <c r="E146" s="20">
        <f>E134*(1+VLookups!$C$8)</f>
        <v>14196.847429761683</v>
      </c>
      <c r="F146" s="20">
        <f>-E146*VLookups!$D$10*2</f>
        <v>-851.81084578570096</v>
      </c>
      <c r="G146" s="19">
        <v>0</v>
      </c>
      <c r="H146" s="20">
        <f>(-VLookups!$D$13)*(E146+F146/2)</f>
        <v>-4475.5561522323706</v>
      </c>
      <c r="I146" s="20">
        <f>-PMT(VLookups!$D$16/12,180,-FV(VLookups!$D$16/12,72,,-VLookups!$D$15))</f>
        <v>-1492.92953188151</v>
      </c>
      <c r="J146" s="21">
        <f>-PMT(VLookups!$D$20/12,180,-FV(VLookups!$D$20/12,24,,-VLookups!$D$19))</f>
        <v>-624.95374865778945</v>
      </c>
      <c r="K146" s="19">
        <v>0</v>
      </c>
      <c r="L146" s="19">
        <v>0</v>
      </c>
      <c r="M146" s="20">
        <f>M145-VLookups!$D$33</f>
        <v>-161</v>
      </c>
      <c r="N146" s="22">
        <v>82</v>
      </c>
      <c r="O146" s="19">
        <v>0</v>
      </c>
      <c r="P146" s="19">
        <v>0</v>
      </c>
      <c r="Q146" s="9" t="s">
        <v>36</v>
      </c>
      <c r="R146" s="21">
        <f>R134*(1+VLookups!$D$45)</f>
        <v>-3836.1821356438541</v>
      </c>
      <c r="S146" s="19">
        <v>0</v>
      </c>
      <c r="T146" s="19">
        <v>0</v>
      </c>
      <c r="U146" s="9" t="s">
        <v>36</v>
      </c>
      <c r="V146" s="21">
        <f>V145-VLookups!$D$54</f>
        <v>-1310</v>
      </c>
      <c r="W146" s="21">
        <f>-VLookups!$D$59</f>
        <v>-250</v>
      </c>
      <c r="X146" s="19">
        <v>0</v>
      </c>
      <c r="Y146" s="36">
        <f>Y145*(1+VLookups!$D$57/12)</f>
        <v>-281.20126987805816</v>
      </c>
      <c r="Z146" s="20">
        <f>-E146*VLookups!$J$3</f>
        <v>-567.87389719046735</v>
      </c>
      <c r="AA146" s="19">
        <v>0</v>
      </c>
      <c r="AB146" s="20">
        <f t="shared" si="8"/>
        <v>771.24527138478163</v>
      </c>
      <c r="AC146" s="20">
        <f t="shared" si="9"/>
        <v>58983.492525788606</v>
      </c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</row>
    <row r="147" spans="1:43" x14ac:dyDescent="0.25">
      <c r="A147" s="1"/>
      <c r="B147" s="9">
        <v>143</v>
      </c>
      <c r="C147" s="9">
        <f t="shared" si="10"/>
        <v>34</v>
      </c>
      <c r="D147" s="9">
        <f t="shared" si="11"/>
        <v>11</v>
      </c>
      <c r="E147" s="20">
        <f>E135*(1+VLookups!$C$8)</f>
        <v>14196.847429761683</v>
      </c>
      <c r="F147" s="20">
        <f>-E147*VLookups!$D$10*2</f>
        <v>-851.81084578570096</v>
      </c>
      <c r="G147" s="19">
        <v>0</v>
      </c>
      <c r="H147" s="20">
        <f>(-VLookups!$D$13)*(E147+F147/2)</f>
        <v>-4475.5561522323706</v>
      </c>
      <c r="I147" s="20">
        <f>-PMT(VLookups!$D$16/12,180,-FV(VLookups!$D$16/12,72,,-VLookups!$D$15))</f>
        <v>-1492.92953188151</v>
      </c>
      <c r="J147" s="21">
        <f>-PMT(VLookups!$D$20/12,180,-FV(VLookups!$D$20/12,24,,-VLookups!$D$19))</f>
        <v>-624.95374865778945</v>
      </c>
      <c r="K147" s="19">
        <v>0</v>
      </c>
      <c r="L147" s="19">
        <v>0</v>
      </c>
      <c r="M147" s="20">
        <f>M146-VLookups!$D$33</f>
        <v>-162</v>
      </c>
      <c r="N147" s="22">
        <v>83</v>
      </c>
      <c r="O147" s="19">
        <v>0</v>
      </c>
      <c r="P147" s="19">
        <v>0</v>
      </c>
      <c r="Q147" s="9" t="s">
        <v>36</v>
      </c>
      <c r="R147" s="21">
        <f>R135*(1+VLookups!$D$45)</f>
        <v>-3836.1821356438541</v>
      </c>
      <c r="S147" s="19">
        <v>0</v>
      </c>
      <c r="T147" s="19">
        <v>0</v>
      </c>
      <c r="U147" s="9" t="s">
        <v>36</v>
      </c>
      <c r="V147" s="21">
        <f>V146-VLookups!$D$54</f>
        <v>-1315</v>
      </c>
      <c r="W147" s="21">
        <f>-VLookups!$D$59</f>
        <v>-250</v>
      </c>
      <c r="X147" s="21">
        <f>-VLookups!$D$62</f>
        <v>-175</v>
      </c>
      <c r="Y147" s="36">
        <f>Y146*(1+VLookups!$D$57/12)</f>
        <v>-282.02144024853584</v>
      </c>
      <c r="Z147" s="20">
        <f>-E147*VLookups!$J$3</f>
        <v>-567.87389719046735</v>
      </c>
      <c r="AA147" s="19">
        <v>0</v>
      </c>
      <c r="AB147" s="20">
        <f t="shared" si="8"/>
        <v>589.425101014304</v>
      </c>
      <c r="AC147" s="20">
        <f t="shared" si="9"/>
        <v>59671.223447679229</v>
      </c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</row>
    <row r="148" spans="1:43" x14ac:dyDescent="0.25">
      <c r="A148" s="1"/>
      <c r="B148" s="9">
        <v>144</v>
      </c>
      <c r="C148" s="9">
        <f t="shared" si="10"/>
        <v>35</v>
      </c>
      <c r="D148" s="9">
        <f t="shared" si="11"/>
        <v>0</v>
      </c>
      <c r="E148" s="20">
        <f>E136*(1+VLookups!$C$8)</f>
        <v>14693.73708980334</v>
      </c>
      <c r="F148" s="20">
        <f>-E148*VLookups!$D$10*2</f>
        <v>-881.62422538820044</v>
      </c>
      <c r="G148" s="19">
        <v>0</v>
      </c>
      <c r="H148" s="20">
        <f>(-VLookups!$D$13)*(E148+F148/2)</f>
        <v>-4632.2006175605029</v>
      </c>
      <c r="I148" s="20">
        <f>-PMT(VLookups!$D$16/12,180,-FV(VLookups!$D$16/12,72,,-VLookups!$D$15))</f>
        <v>-1492.92953188151</v>
      </c>
      <c r="J148" s="21">
        <f>-PMT(VLookups!$D$20/12,180,-FV(VLookups!$D$20/12,24,,-VLookups!$D$19))</f>
        <v>-624.95374865778945</v>
      </c>
      <c r="K148" s="19">
        <v>0</v>
      </c>
      <c r="L148" s="19">
        <v>0</v>
      </c>
      <c r="M148" s="20">
        <f>M147-VLookups!$D$33</f>
        <v>-163</v>
      </c>
      <c r="N148" s="22">
        <v>84</v>
      </c>
      <c r="O148" s="19">
        <v>0</v>
      </c>
      <c r="P148" s="19">
        <v>0</v>
      </c>
      <c r="Q148" s="9" t="s">
        <v>36</v>
      </c>
      <c r="R148" s="21">
        <f>R136*(1+VLookups!$D$45)</f>
        <v>-4070.189245918129</v>
      </c>
      <c r="S148" s="21">
        <f>-VLookups!$D$47</f>
        <v>-60000</v>
      </c>
      <c r="T148" s="19">
        <v>0</v>
      </c>
      <c r="U148" s="9">
        <v>0</v>
      </c>
      <c r="V148" s="21">
        <f>V147-VLookups!$D$54</f>
        <v>-1320</v>
      </c>
      <c r="W148" s="21">
        <f>-VLookups!$D$59</f>
        <v>-250</v>
      </c>
      <c r="X148" s="21">
        <f>-VLookups!$D$62</f>
        <v>-175</v>
      </c>
      <c r="Y148" s="36">
        <f>Y147*(1+VLookups!$D$57/12)</f>
        <v>-282.84400278259409</v>
      </c>
      <c r="Z148" s="20">
        <f>-E148*VLookups!$J$3</f>
        <v>-587.74948359213363</v>
      </c>
      <c r="AA148" s="19">
        <v>0</v>
      </c>
      <c r="AB148" s="20">
        <f t="shared" si="8"/>
        <v>-59345.941653283415</v>
      </c>
      <c r="AC148" s="20">
        <f t="shared" si="9"/>
        <v>424.73383347527852</v>
      </c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</row>
    <row r="149" spans="1:43" x14ac:dyDescent="0.25">
      <c r="A149" s="1"/>
      <c r="B149" s="9">
        <v>145</v>
      </c>
      <c r="C149" s="9">
        <f t="shared" si="10"/>
        <v>35</v>
      </c>
      <c r="D149" s="9">
        <f t="shared" si="11"/>
        <v>1</v>
      </c>
      <c r="E149" s="20">
        <f>E137*(1+VLookups!$C$8)</f>
        <v>14693.73708980334</v>
      </c>
      <c r="F149" s="20">
        <f>-E149*VLookups!$D$10*2</f>
        <v>-881.62422538820044</v>
      </c>
      <c r="G149" s="19">
        <v>0</v>
      </c>
      <c r="H149" s="20">
        <f>(-VLookups!$D$13)*(E149+F149/2)</f>
        <v>-4632.2006175605029</v>
      </c>
      <c r="I149" s="20">
        <f>-PMT(VLookups!$D$16/12,180,-FV(VLookups!$D$16/12,72,,-VLookups!$D$15))</f>
        <v>-1492.92953188151</v>
      </c>
      <c r="J149" s="21">
        <f>-PMT(VLookups!$D$20/12,180,-FV(VLookups!$D$20/12,24,,-VLookups!$D$19))</f>
        <v>-624.95374865778945</v>
      </c>
      <c r="K149" s="19">
        <v>0</v>
      </c>
      <c r="L149" s="19">
        <v>0</v>
      </c>
      <c r="M149" s="20">
        <f>M148-VLookups!$D$33</f>
        <v>-164</v>
      </c>
      <c r="N149" s="22">
        <v>85</v>
      </c>
      <c r="O149" s="19">
        <v>0</v>
      </c>
      <c r="P149" s="19">
        <v>0</v>
      </c>
      <c r="Q149" s="9" t="s">
        <v>36</v>
      </c>
      <c r="R149" s="19">
        <v>0</v>
      </c>
      <c r="S149" s="20">
        <f>VLookups!$D$50</f>
        <v>-4487.7037773753191</v>
      </c>
      <c r="T149" s="19">
        <v>0</v>
      </c>
      <c r="U149" s="9">
        <v>1</v>
      </c>
      <c r="V149" s="21">
        <f>V148-VLookups!$D$54</f>
        <v>-1325</v>
      </c>
      <c r="W149" s="21">
        <f>-VLookups!$D$59</f>
        <v>-250</v>
      </c>
      <c r="X149" s="21">
        <f>-VLookups!$D$62</f>
        <v>-175</v>
      </c>
      <c r="Y149" s="36">
        <f>Y148*(1+VLookups!$D$57/12)</f>
        <v>-283.66896445737666</v>
      </c>
      <c r="Z149" s="20">
        <f>-E149*VLookups!$J$3</f>
        <v>-587.74948359213363</v>
      </c>
      <c r="AA149" s="19">
        <v>0</v>
      </c>
      <c r="AB149" s="20">
        <f t="shared" si="8"/>
        <v>229.71885358460895</v>
      </c>
      <c r="AC149" s="20">
        <f t="shared" si="9"/>
        <v>655.1605767823462</v>
      </c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</row>
    <row r="150" spans="1:43" x14ac:dyDescent="0.25">
      <c r="A150" s="1"/>
      <c r="B150" s="9">
        <v>146</v>
      </c>
      <c r="C150" s="9">
        <f t="shared" si="10"/>
        <v>35</v>
      </c>
      <c r="D150" s="9">
        <f t="shared" si="11"/>
        <v>2</v>
      </c>
      <c r="E150" s="20">
        <f>E138*(1+VLookups!$C$8)</f>
        <v>14693.73708980334</v>
      </c>
      <c r="F150" s="20">
        <f>-E150*VLookups!$D$10*2</f>
        <v>-881.62422538820044</v>
      </c>
      <c r="G150" s="19">
        <v>0</v>
      </c>
      <c r="H150" s="20">
        <f>(-VLookups!$D$13)*(E150+F150/2)</f>
        <v>-4632.2006175605029</v>
      </c>
      <c r="I150" s="20">
        <f>-PMT(VLookups!$D$16/12,180,-FV(VLookups!$D$16/12,72,,-VLookups!$D$15))</f>
        <v>-1492.92953188151</v>
      </c>
      <c r="J150" s="21">
        <f>-PMT(VLookups!$D$20/12,180,-FV(VLookups!$D$20/12,24,,-VLookups!$D$19))</f>
        <v>-624.95374865778945</v>
      </c>
      <c r="K150" s="19">
        <v>0</v>
      </c>
      <c r="L150" s="19">
        <v>0</v>
      </c>
      <c r="M150" s="20">
        <f>M149-VLookups!$D$33</f>
        <v>-165</v>
      </c>
      <c r="N150" s="22">
        <v>86</v>
      </c>
      <c r="O150" s="19">
        <v>0</v>
      </c>
      <c r="P150" s="19">
        <v>0</v>
      </c>
      <c r="Q150" s="9" t="s">
        <v>36</v>
      </c>
      <c r="R150" s="19">
        <v>0</v>
      </c>
      <c r="S150" s="20">
        <f>VLookups!$D$50</f>
        <v>-4487.7037773753191</v>
      </c>
      <c r="T150" s="19">
        <v>0</v>
      </c>
      <c r="U150" s="9">
        <v>2</v>
      </c>
      <c r="V150" s="21">
        <f>V149-VLookups!$D$54</f>
        <v>-1330</v>
      </c>
      <c r="W150" s="21">
        <f>-VLookups!$D$59</f>
        <v>-250</v>
      </c>
      <c r="X150" s="21">
        <f>-VLookups!$D$62</f>
        <v>-175</v>
      </c>
      <c r="Y150" s="36">
        <f>Y149*(1+VLookups!$D$57/12)</f>
        <v>-284.49633227037737</v>
      </c>
      <c r="Z150" s="20">
        <f>-E150*VLookups!$J$3</f>
        <v>-587.74948359213363</v>
      </c>
      <c r="AA150" s="19">
        <v>0</v>
      </c>
      <c r="AB150" s="20">
        <f t="shared" si="8"/>
        <v>222.89148577160813</v>
      </c>
      <c r="AC150" s="20">
        <f t="shared" si="9"/>
        <v>879.14399684859154</v>
      </c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</row>
    <row r="151" spans="1:43" x14ac:dyDescent="0.25">
      <c r="A151" s="1"/>
      <c r="B151" s="9">
        <v>147</v>
      </c>
      <c r="C151" s="9">
        <f t="shared" si="10"/>
        <v>35</v>
      </c>
      <c r="D151" s="9">
        <f t="shared" si="11"/>
        <v>3</v>
      </c>
      <c r="E151" s="20">
        <f>E139*(1+VLookups!$C$8)</f>
        <v>14693.73708980334</v>
      </c>
      <c r="F151" s="20">
        <f>-E151*VLookups!$D$10*2</f>
        <v>-881.62422538820044</v>
      </c>
      <c r="G151" s="19">
        <v>0</v>
      </c>
      <c r="H151" s="20">
        <f>(-VLookups!$D$13)*(E151+F151/2)</f>
        <v>-4632.2006175605029</v>
      </c>
      <c r="I151" s="20">
        <f>-PMT(VLookups!$D$16/12,180,-FV(VLookups!$D$16/12,72,,-VLookups!$D$15))</f>
        <v>-1492.92953188151</v>
      </c>
      <c r="J151" s="21">
        <f>-PMT(VLookups!$D$20/12,180,-FV(VLookups!$D$20/12,24,,-VLookups!$D$19))</f>
        <v>-624.95374865778945</v>
      </c>
      <c r="K151" s="19">
        <v>0</v>
      </c>
      <c r="L151" s="19">
        <v>0</v>
      </c>
      <c r="M151" s="20">
        <f>M150-VLookups!$D$33</f>
        <v>-166</v>
      </c>
      <c r="N151" s="22">
        <v>87</v>
      </c>
      <c r="O151" s="19">
        <v>0</v>
      </c>
      <c r="P151" s="19">
        <v>0</v>
      </c>
      <c r="Q151" s="9" t="s">
        <v>36</v>
      </c>
      <c r="R151" s="19">
        <v>0</v>
      </c>
      <c r="S151" s="20">
        <f>VLookups!$D$50</f>
        <v>-4487.7037773753191</v>
      </c>
      <c r="T151" s="19">
        <v>0</v>
      </c>
      <c r="U151" s="9">
        <v>3</v>
      </c>
      <c r="V151" s="21">
        <f>V150-VLookups!$D$54</f>
        <v>-1335</v>
      </c>
      <c r="W151" s="21">
        <f>-VLookups!$D$59</f>
        <v>-250</v>
      </c>
      <c r="X151" s="21">
        <f>-VLookups!$D$62</f>
        <v>-175</v>
      </c>
      <c r="Y151" s="36">
        <f>Y150*(1+VLookups!$D$57/12)</f>
        <v>-285.32611323949931</v>
      </c>
      <c r="Z151" s="20">
        <f>-E151*VLookups!$J$3</f>
        <v>-587.74948359213363</v>
      </c>
      <c r="AA151" s="19">
        <v>0</v>
      </c>
      <c r="AB151" s="20">
        <f t="shared" si="8"/>
        <v>216.06170480248625</v>
      </c>
      <c r="AC151" s="20">
        <f t="shared" si="9"/>
        <v>1096.6709416458255</v>
      </c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</row>
    <row r="152" spans="1:43" x14ac:dyDescent="0.25">
      <c r="A152" s="1"/>
      <c r="B152" s="9">
        <v>148</v>
      </c>
      <c r="C152" s="9">
        <f t="shared" si="10"/>
        <v>35</v>
      </c>
      <c r="D152" s="9">
        <f t="shared" si="11"/>
        <v>4</v>
      </c>
      <c r="E152" s="20">
        <f>E140*(1+VLookups!$C$8)</f>
        <v>14693.73708980334</v>
      </c>
      <c r="F152" s="20">
        <f>-E152*VLookups!$D$10*2</f>
        <v>-881.62422538820044</v>
      </c>
      <c r="G152" s="19">
        <v>0</v>
      </c>
      <c r="H152" s="20">
        <f>(-VLookups!$D$13)*(E152+F152/2)</f>
        <v>-4632.2006175605029</v>
      </c>
      <c r="I152" s="20">
        <f>-PMT(VLookups!$D$16/12,180,-FV(VLookups!$D$16/12,72,,-VLookups!$D$15))</f>
        <v>-1492.92953188151</v>
      </c>
      <c r="J152" s="21">
        <f>-PMT(VLookups!$D$20/12,180,-FV(VLookups!$D$20/12,24,,-VLookups!$D$19))</f>
        <v>-624.95374865778945</v>
      </c>
      <c r="K152" s="19">
        <v>0</v>
      </c>
      <c r="L152" s="19">
        <v>0</v>
      </c>
      <c r="M152" s="20">
        <f>M151-VLookups!$D$33</f>
        <v>-167</v>
      </c>
      <c r="N152" s="22">
        <v>88</v>
      </c>
      <c r="O152" s="19">
        <v>0</v>
      </c>
      <c r="P152" s="19">
        <v>0</v>
      </c>
      <c r="Q152" s="9" t="s">
        <v>36</v>
      </c>
      <c r="R152" s="19">
        <v>0</v>
      </c>
      <c r="S152" s="20">
        <f>VLookups!$D$50</f>
        <v>-4487.7037773753191</v>
      </c>
      <c r="T152" s="19">
        <v>0</v>
      </c>
      <c r="U152" s="9">
        <v>4</v>
      </c>
      <c r="V152" s="21">
        <f>V151-VLookups!$D$54</f>
        <v>-1340</v>
      </c>
      <c r="W152" s="21">
        <f>-VLookups!$D$59</f>
        <v>-250</v>
      </c>
      <c r="X152" s="21">
        <f>-VLookups!$D$62</f>
        <v>-175</v>
      </c>
      <c r="Y152" s="36">
        <f>Y151*(1+VLookups!$D$57/12)</f>
        <v>-286.1583144031145</v>
      </c>
      <c r="Z152" s="20">
        <f>-E152*VLookups!$J$3</f>
        <v>-587.74948359213363</v>
      </c>
      <c r="AA152" s="19">
        <v>0</v>
      </c>
      <c r="AB152" s="20">
        <f t="shared" si="8"/>
        <v>209.22950363887117</v>
      </c>
      <c r="AC152" s="20">
        <f t="shared" si="9"/>
        <v>1307.7282301874397</v>
      </c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</row>
    <row r="153" spans="1:43" x14ac:dyDescent="0.25">
      <c r="A153" s="1"/>
      <c r="B153" s="9">
        <v>149</v>
      </c>
      <c r="C153" s="9">
        <f t="shared" si="10"/>
        <v>35</v>
      </c>
      <c r="D153" s="9">
        <f t="shared" si="11"/>
        <v>5</v>
      </c>
      <c r="E153" s="20">
        <f>E141*(1+VLookups!$C$8)</f>
        <v>14693.73708980334</v>
      </c>
      <c r="F153" s="20">
        <f>-E153*VLookups!$D$10*2</f>
        <v>-881.62422538820044</v>
      </c>
      <c r="G153" s="19">
        <v>0</v>
      </c>
      <c r="H153" s="20">
        <f>(-VLookups!$D$13)*(E153+F153/2)</f>
        <v>-4632.2006175605029</v>
      </c>
      <c r="I153" s="20">
        <f>-PMT(VLookups!$D$16/12,180,-FV(VLookups!$D$16/12,72,,-VLookups!$D$15))</f>
        <v>-1492.92953188151</v>
      </c>
      <c r="J153" s="21">
        <f>-PMT(VLookups!$D$20/12,180,-FV(VLookups!$D$20/12,24,,-VLookups!$D$19))</f>
        <v>-624.95374865778945</v>
      </c>
      <c r="K153" s="19">
        <v>0</v>
      </c>
      <c r="L153" s="19">
        <v>0</v>
      </c>
      <c r="M153" s="20">
        <f>M152-VLookups!$D$33</f>
        <v>-168</v>
      </c>
      <c r="N153" s="22">
        <v>89</v>
      </c>
      <c r="O153" s="19">
        <v>0</v>
      </c>
      <c r="P153" s="19">
        <v>0</v>
      </c>
      <c r="Q153" s="9" t="s">
        <v>36</v>
      </c>
      <c r="R153" s="19">
        <v>0</v>
      </c>
      <c r="S153" s="20">
        <f>VLookups!$D$50</f>
        <v>-4487.7037773753191</v>
      </c>
      <c r="T153" s="19">
        <v>0</v>
      </c>
      <c r="U153" s="9">
        <v>5</v>
      </c>
      <c r="V153" s="21">
        <f>V152-VLookups!$D$54</f>
        <v>-1345</v>
      </c>
      <c r="W153" s="21">
        <f>-VLookups!$D$59</f>
        <v>-250</v>
      </c>
      <c r="X153" s="21">
        <f>-VLookups!$D$62</f>
        <v>-175</v>
      </c>
      <c r="Y153" s="36">
        <f>Y152*(1+VLookups!$D$57/12)</f>
        <v>-286.99294282012357</v>
      </c>
      <c r="Z153" s="20">
        <f>-E153*VLookups!$J$3</f>
        <v>-587.74948359213363</v>
      </c>
      <c r="AA153" s="19">
        <v>0</v>
      </c>
      <c r="AB153" s="20">
        <f t="shared" si="8"/>
        <v>202.39487522186209</v>
      </c>
      <c r="AC153" s="20">
        <f t="shared" si="9"/>
        <v>1512.3026524596144</v>
      </c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</row>
    <row r="154" spans="1:43" x14ac:dyDescent="0.25">
      <c r="A154" s="1"/>
      <c r="B154" s="9">
        <v>150</v>
      </c>
      <c r="C154" s="9">
        <f t="shared" si="10"/>
        <v>35</v>
      </c>
      <c r="D154" s="9">
        <f t="shared" si="11"/>
        <v>6</v>
      </c>
      <c r="E154" s="20">
        <f>E142*(1+VLookups!$C$8)</f>
        <v>14693.73708980334</v>
      </c>
      <c r="F154" s="20">
        <f>-E154*VLookups!$D$10*2</f>
        <v>-881.62422538820044</v>
      </c>
      <c r="G154" s="19">
        <v>0</v>
      </c>
      <c r="H154" s="20">
        <f>(-VLookups!$D$13)*(E154+F154/2)</f>
        <v>-4632.2006175605029</v>
      </c>
      <c r="I154" s="20">
        <f>-PMT(VLookups!$D$16/12,180,-FV(VLookups!$D$16/12,72,,-VLookups!$D$15))</f>
        <v>-1492.92953188151</v>
      </c>
      <c r="J154" s="21">
        <f>-PMT(VLookups!$D$20/12,180,-FV(VLookups!$D$20/12,24,,-VLookups!$D$19))</f>
        <v>-624.95374865778945</v>
      </c>
      <c r="K154" s="19">
        <v>0</v>
      </c>
      <c r="L154" s="19">
        <v>0</v>
      </c>
      <c r="M154" s="20">
        <f>M153-VLookups!$D$33</f>
        <v>-169</v>
      </c>
      <c r="N154" s="22">
        <v>90</v>
      </c>
      <c r="O154" s="19">
        <v>0</v>
      </c>
      <c r="P154" s="19">
        <v>0</v>
      </c>
      <c r="Q154" s="9" t="s">
        <v>36</v>
      </c>
      <c r="R154" s="19">
        <v>0</v>
      </c>
      <c r="S154" s="20">
        <f>VLookups!$D$50</f>
        <v>-4487.7037773753191</v>
      </c>
      <c r="T154" s="19">
        <v>0</v>
      </c>
      <c r="U154" s="9">
        <v>6</v>
      </c>
      <c r="V154" s="21">
        <f>V153-VLookups!$D$54</f>
        <v>-1350</v>
      </c>
      <c r="W154" s="21">
        <f>-VLookups!$D$59</f>
        <v>-250</v>
      </c>
      <c r="X154" s="21">
        <f>-VLookups!$D$62</f>
        <v>-175</v>
      </c>
      <c r="Y154" s="36">
        <f>Y153*(1+VLookups!$D$57/12)</f>
        <v>-287.8300055700156</v>
      </c>
      <c r="Z154" s="20">
        <f>-E154*VLookups!$J$3</f>
        <v>-587.74948359213363</v>
      </c>
      <c r="AA154" s="19">
        <v>0</v>
      </c>
      <c r="AB154" s="20">
        <f t="shared" si="8"/>
        <v>195.55781247197001</v>
      </c>
      <c r="AC154" s="20">
        <f t="shared" si="9"/>
        <v>1710.3809693523503</v>
      </c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</row>
    <row r="155" spans="1:43" x14ac:dyDescent="0.25">
      <c r="A155" s="1"/>
      <c r="B155" s="9">
        <v>151</v>
      </c>
      <c r="C155" s="9">
        <f t="shared" si="10"/>
        <v>35</v>
      </c>
      <c r="D155" s="9">
        <f t="shared" si="11"/>
        <v>7</v>
      </c>
      <c r="E155" s="20">
        <f>E143*(1+VLookups!$C$8)</f>
        <v>14693.73708980334</v>
      </c>
      <c r="F155" s="20">
        <f>-E155*VLookups!$D$10*2</f>
        <v>-881.62422538820044</v>
      </c>
      <c r="G155" s="19">
        <v>0</v>
      </c>
      <c r="H155" s="20">
        <f>(-VLookups!$D$13)*(E155+F155/2)</f>
        <v>-4632.2006175605029</v>
      </c>
      <c r="I155" s="20">
        <f>-PMT(VLookups!$D$16/12,180,-FV(VLookups!$D$16/12,72,,-VLookups!$D$15))</f>
        <v>-1492.92953188151</v>
      </c>
      <c r="J155" s="21">
        <f>-PMT(VLookups!$D$20/12,180,-FV(VLookups!$D$20/12,24,,-VLookups!$D$19))</f>
        <v>-624.95374865778945</v>
      </c>
      <c r="K155" s="19">
        <v>0</v>
      </c>
      <c r="L155" s="19">
        <v>0</v>
      </c>
      <c r="M155" s="20">
        <f>M154-VLookups!$D$33</f>
        <v>-170</v>
      </c>
      <c r="N155" s="22">
        <v>91</v>
      </c>
      <c r="O155" s="19">
        <v>0</v>
      </c>
      <c r="P155" s="19">
        <v>0</v>
      </c>
      <c r="Q155" s="9" t="s">
        <v>36</v>
      </c>
      <c r="R155" s="19">
        <v>0</v>
      </c>
      <c r="S155" s="20">
        <f>VLookups!$D$50</f>
        <v>-4487.7037773753191</v>
      </c>
      <c r="T155" s="19">
        <v>0</v>
      </c>
      <c r="U155" s="9">
        <v>7</v>
      </c>
      <c r="V155" s="21">
        <f>V154-VLookups!$D$54</f>
        <v>-1355</v>
      </c>
      <c r="W155" s="21">
        <f>-VLookups!$D$59</f>
        <v>-250</v>
      </c>
      <c r="X155" s="21">
        <f>-VLookups!$D$62</f>
        <v>-175</v>
      </c>
      <c r="Y155" s="36">
        <f>Y154*(1+VLookups!$D$57/12)</f>
        <v>-288.66950975292815</v>
      </c>
      <c r="Z155" s="20">
        <f>-E155*VLookups!$J$3</f>
        <v>-587.74948359213363</v>
      </c>
      <c r="AA155" s="19">
        <v>0</v>
      </c>
      <c r="AB155" s="20">
        <f t="shared" si="8"/>
        <v>188.7183082890574</v>
      </c>
      <c r="AC155" s="20">
        <f t="shared" si="9"/>
        <v>1901.9499125903285</v>
      </c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</row>
    <row r="156" spans="1:43" x14ac:dyDescent="0.25">
      <c r="A156" s="1"/>
      <c r="B156" s="9">
        <v>152</v>
      </c>
      <c r="C156" s="9">
        <f t="shared" si="10"/>
        <v>35</v>
      </c>
      <c r="D156" s="9">
        <f t="shared" si="11"/>
        <v>8</v>
      </c>
      <c r="E156" s="20">
        <f>E144*(1+VLookups!$C$8)</f>
        <v>14693.73708980334</v>
      </c>
      <c r="F156" s="20">
        <f>-E156*VLookups!$D$10*2</f>
        <v>-881.62422538820044</v>
      </c>
      <c r="G156" s="19">
        <v>0</v>
      </c>
      <c r="H156" s="20">
        <f>(-VLookups!$D$13)*(E156+F156/2)</f>
        <v>-4632.2006175605029</v>
      </c>
      <c r="I156" s="20">
        <f>-PMT(VLookups!$D$16/12,180,-FV(VLookups!$D$16/12,72,,-VLookups!$D$15))</f>
        <v>-1492.92953188151</v>
      </c>
      <c r="J156" s="21">
        <f>-PMT(VLookups!$D$20/12,180,-FV(VLookups!$D$20/12,24,,-VLookups!$D$19))</f>
        <v>-624.95374865778945</v>
      </c>
      <c r="K156" s="19">
        <v>0</v>
      </c>
      <c r="L156" s="19">
        <v>0</v>
      </c>
      <c r="M156" s="20">
        <f>M155-VLookups!$D$33</f>
        <v>-171</v>
      </c>
      <c r="N156" s="22">
        <v>92</v>
      </c>
      <c r="O156" s="19">
        <v>0</v>
      </c>
      <c r="P156" s="19">
        <v>0</v>
      </c>
      <c r="Q156" s="9" t="s">
        <v>36</v>
      </c>
      <c r="R156" s="19">
        <v>0</v>
      </c>
      <c r="S156" s="20">
        <f>VLookups!$D$50</f>
        <v>-4487.7037773753191</v>
      </c>
      <c r="T156" s="19">
        <v>0</v>
      </c>
      <c r="U156" s="9">
        <v>8</v>
      </c>
      <c r="V156" s="21">
        <f>V155-VLookups!$D$54</f>
        <v>-1360</v>
      </c>
      <c r="W156" s="21">
        <f>-VLookups!$D$59</f>
        <v>-250</v>
      </c>
      <c r="X156" s="21">
        <f>-VLookups!$D$62</f>
        <v>-175</v>
      </c>
      <c r="Y156" s="36">
        <f>Y155*(1+VLookups!$D$57/12)</f>
        <v>-289.51146248970753</v>
      </c>
      <c r="Z156" s="20">
        <f>-E156*VLookups!$J$3</f>
        <v>-587.74948359213363</v>
      </c>
      <c r="AA156" s="19">
        <v>0</v>
      </c>
      <c r="AB156" s="20">
        <f t="shared" si="8"/>
        <v>181.87635555227803</v>
      </c>
      <c r="AC156" s="20">
        <f t="shared" si="9"/>
        <v>2086.9961846635906</v>
      </c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</row>
    <row r="157" spans="1:43" x14ac:dyDescent="0.25">
      <c r="A157" s="1"/>
      <c r="B157" s="9">
        <v>153</v>
      </c>
      <c r="C157" s="9">
        <f t="shared" si="10"/>
        <v>35</v>
      </c>
      <c r="D157" s="9">
        <f t="shared" si="11"/>
        <v>9</v>
      </c>
      <c r="E157" s="20">
        <f>E145*(1+VLookups!$C$8)</f>
        <v>14693.73708980334</v>
      </c>
      <c r="F157" s="20">
        <f>-E157*VLookups!$D$10*2</f>
        <v>-881.62422538820044</v>
      </c>
      <c r="G157" s="19">
        <v>0</v>
      </c>
      <c r="H157" s="20">
        <f>(-VLookups!$D$13)*(E157+F157/2)</f>
        <v>-4632.2006175605029</v>
      </c>
      <c r="I157" s="20">
        <f>-PMT(VLookups!$D$16/12,180,-FV(VLookups!$D$16/12,72,,-VLookups!$D$15))</f>
        <v>-1492.92953188151</v>
      </c>
      <c r="J157" s="21">
        <f>-PMT(VLookups!$D$20/12,180,-FV(VLookups!$D$20/12,24,,-VLookups!$D$19))</f>
        <v>-624.95374865778945</v>
      </c>
      <c r="K157" s="19">
        <v>0</v>
      </c>
      <c r="L157" s="19">
        <v>0</v>
      </c>
      <c r="M157" s="20">
        <f>M156-VLookups!$D$33</f>
        <v>-172</v>
      </c>
      <c r="N157" s="22">
        <v>93</v>
      </c>
      <c r="O157" s="19">
        <v>0</v>
      </c>
      <c r="P157" s="19">
        <v>0</v>
      </c>
      <c r="Q157" s="9" t="s">
        <v>36</v>
      </c>
      <c r="R157" s="19">
        <v>0</v>
      </c>
      <c r="S157" s="20">
        <f>VLookups!$D$50</f>
        <v>-4487.7037773753191</v>
      </c>
      <c r="T157" s="19">
        <v>0</v>
      </c>
      <c r="U157" s="9">
        <v>9</v>
      </c>
      <c r="V157" s="21">
        <f>V156-VLookups!$D$54</f>
        <v>-1365</v>
      </c>
      <c r="W157" s="21">
        <f>-VLookups!$D$59</f>
        <v>-250</v>
      </c>
      <c r="X157" s="21">
        <f>-VLookups!$D$62</f>
        <v>-175</v>
      </c>
      <c r="Y157" s="36">
        <f>Y156*(1+VLookups!$D$57/12)</f>
        <v>-290.3558709219692</v>
      </c>
      <c r="Z157" s="20">
        <f>-E157*VLookups!$J$3</f>
        <v>-587.74948359213363</v>
      </c>
      <c r="AA157" s="19">
        <v>0</v>
      </c>
      <c r="AB157" s="20">
        <f t="shared" si="8"/>
        <v>175.03194712001641</v>
      </c>
      <c r="AC157" s="20">
        <f t="shared" si="9"/>
        <v>2265.5064587580464</v>
      </c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</row>
    <row r="158" spans="1:43" x14ac:dyDescent="0.25">
      <c r="A158" s="1"/>
      <c r="B158" s="9">
        <v>154</v>
      </c>
      <c r="C158" s="9">
        <f t="shared" si="10"/>
        <v>35</v>
      </c>
      <c r="D158" s="9">
        <f t="shared" si="11"/>
        <v>10</v>
      </c>
      <c r="E158" s="20">
        <f>E146*(1+VLookups!$C$8)</f>
        <v>14693.73708980334</v>
      </c>
      <c r="F158" s="20">
        <f>-E158*VLookups!$D$10*2</f>
        <v>-881.62422538820044</v>
      </c>
      <c r="G158" s="19">
        <v>0</v>
      </c>
      <c r="H158" s="20">
        <f>(-VLookups!$D$13)*(E158+F158/2)</f>
        <v>-4632.2006175605029</v>
      </c>
      <c r="I158" s="20">
        <f>-PMT(VLookups!$D$16/12,180,-FV(VLookups!$D$16/12,72,,-VLookups!$D$15))</f>
        <v>-1492.92953188151</v>
      </c>
      <c r="J158" s="21">
        <f>-PMT(VLookups!$D$20/12,180,-FV(VLookups!$D$20/12,24,,-VLookups!$D$19))</f>
        <v>-624.95374865778945</v>
      </c>
      <c r="K158" s="19">
        <v>0</v>
      </c>
      <c r="L158" s="19">
        <v>0</v>
      </c>
      <c r="M158" s="20">
        <f>M157-VLookups!$D$33</f>
        <v>-173</v>
      </c>
      <c r="N158" s="22">
        <v>94</v>
      </c>
      <c r="O158" s="19">
        <v>0</v>
      </c>
      <c r="P158" s="19">
        <v>0</v>
      </c>
      <c r="Q158" s="9" t="s">
        <v>36</v>
      </c>
      <c r="R158" s="19">
        <v>0</v>
      </c>
      <c r="S158" s="20">
        <f>VLookups!$D$50</f>
        <v>-4487.7037773753191</v>
      </c>
      <c r="T158" s="19">
        <v>0</v>
      </c>
      <c r="U158" s="9">
        <v>10</v>
      </c>
      <c r="V158" s="21">
        <f>V157-VLookups!$D$54</f>
        <v>-1370</v>
      </c>
      <c r="W158" s="21">
        <f>-VLookups!$D$59</f>
        <v>-250</v>
      </c>
      <c r="X158" s="21">
        <f>-VLookups!$D$62</f>
        <v>-175</v>
      </c>
      <c r="Y158" s="36">
        <f>Y157*(1+VLookups!$D$57/12)</f>
        <v>-291.20274221215828</v>
      </c>
      <c r="Z158" s="20">
        <f>-E158*VLookups!$J$3</f>
        <v>-587.74948359213363</v>
      </c>
      <c r="AA158" s="19">
        <v>0</v>
      </c>
      <c r="AB158" s="20">
        <f t="shared" si="8"/>
        <v>168.18507582982738</v>
      </c>
      <c r="AC158" s="20">
        <f t="shared" si="9"/>
        <v>2437.4673786858039</v>
      </c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</row>
    <row r="159" spans="1:43" x14ac:dyDescent="0.25">
      <c r="A159" s="1"/>
      <c r="B159" s="9">
        <v>155</v>
      </c>
      <c r="C159" s="9">
        <f t="shared" si="10"/>
        <v>35</v>
      </c>
      <c r="D159" s="9">
        <f t="shared" si="11"/>
        <v>11</v>
      </c>
      <c r="E159" s="20">
        <f>E147*(1+VLookups!$C$8)</f>
        <v>14693.73708980334</v>
      </c>
      <c r="F159" s="20">
        <f>-E159*VLookups!$D$10*2</f>
        <v>-881.62422538820044</v>
      </c>
      <c r="G159" s="19">
        <v>0</v>
      </c>
      <c r="H159" s="20">
        <f>(-VLookups!$D$13)*(E159+F159/2)</f>
        <v>-4632.2006175605029</v>
      </c>
      <c r="I159" s="20">
        <f>-PMT(VLookups!$D$16/12,180,-FV(VLookups!$D$16/12,72,,-VLookups!$D$15))</f>
        <v>-1492.92953188151</v>
      </c>
      <c r="J159" s="21">
        <f>-PMT(VLookups!$D$20/12,180,-FV(VLookups!$D$20/12,24,,-VLookups!$D$19))</f>
        <v>-624.95374865778945</v>
      </c>
      <c r="K159" s="19">
        <v>0</v>
      </c>
      <c r="L159" s="19">
        <v>0</v>
      </c>
      <c r="M159" s="20">
        <f>M158-VLookups!$D$33</f>
        <v>-174</v>
      </c>
      <c r="N159" s="22">
        <v>95</v>
      </c>
      <c r="O159" s="19">
        <v>0</v>
      </c>
      <c r="P159" s="19">
        <v>0</v>
      </c>
      <c r="Q159" s="9" t="s">
        <v>36</v>
      </c>
      <c r="R159" s="19">
        <v>0</v>
      </c>
      <c r="S159" s="20">
        <f>VLookups!$D$50</f>
        <v>-4487.7037773753191</v>
      </c>
      <c r="T159" s="19">
        <v>0</v>
      </c>
      <c r="U159" s="9">
        <v>11</v>
      </c>
      <c r="V159" s="21">
        <f>V158-VLookups!$D$54</f>
        <v>-1375</v>
      </c>
      <c r="W159" s="21">
        <f>-VLookups!$D$59</f>
        <v>-250</v>
      </c>
      <c r="X159" s="21">
        <f>-VLookups!$D$62</f>
        <v>-175</v>
      </c>
      <c r="Y159" s="36">
        <f>Y158*(1+VLookups!$D$57/12)</f>
        <v>-292.05208354361042</v>
      </c>
      <c r="Z159" s="20">
        <f>-E159*VLookups!$J$3</f>
        <v>-587.74948359213363</v>
      </c>
      <c r="AA159" s="19">
        <v>0</v>
      </c>
      <c r="AB159" s="20">
        <f t="shared" si="8"/>
        <v>161.33573449837513</v>
      </c>
      <c r="AC159" s="20">
        <f t="shared" si="9"/>
        <v>2602.8655588153219</v>
      </c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</row>
    <row r="160" spans="1:43" x14ac:dyDescent="0.25">
      <c r="A160" s="1"/>
      <c r="B160" s="9">
        <v>156</v>
      </c>
      <c r="C160" s="9">
        <f t="shared" si="10"/>
        <v>36</v>
      </c>
      <c r="D160" s="9">
        <f t="shared" si="11"/>
        <v>0</v>
      </c>
      <c r="E160" s="20">
        <f>E148*(1+VLookups!$C$8)</f>
        <v>15208.017887946457</v>
      </c>
      <c r="F160" s="20">
        <f>-E160*VLookups!$D$10*2</f>
        <v>-912.48107327678736</v>
      </c>
      <c r="G160" s="19">
        <v>0</v>
      </c>
      <c r="H160" s="20">
        <f>(-VLookups!$D$13)*(E160+F160/2)</f>
        <v>-4794.3276391751206</v>
      </c>
      <c r="I160" s="20">
        <f>-PMT(VLookups!$D$16/12,180,-FV(VLookups!$D$16/12,72,,-VLookups!$D$15))</f>
        <v>-1492.92953188151</v>
      </c>
      <c r="J160" s="21">
        <f>-PMT(VLookups!$D$20/12,180,-FV(VLookups!$D$20/12,24,,-VLookups!$D$19))</f>
        <v>-624.95374865778945</v>
      </c>
      <c r="K160" s="19">
        <v>0</v>
      </c>
      <c r="L160" s="19">
        <v>0</v>
      </c>
      <c r="M160" s="20">
        <f>M159-VLookups!$D$33</f>
        <v>-175</v>
      </c>
      <c r="N160" s="22">
        <v>96</v>
      </c>
      <c r="O160" s="19">
        <v>0</v>
      </c>
      <c r="P160" s="19">
        <v>0</v>
      </c>
      <c r="Q160" s="9" t="s">
        <v>36</v>
      </c>
      <c r="R160" s="19">
        <v>0</v>
      </c>
      <c r="S160" s="20">
        <f>VLookups!$D$50</f>
        <v>-4487.7037773753191</v>
      </c>
      <c r="T160" s="19">
        <v>0</v>
      </c>
      <c r="U160" s="9">
        <v>12</v>
      </c>
      <c r="V160" s="21">
        <f>V159-VLookups!$D$54</f>
        <v>-1380</v>
      </c>
      <c r="W160" s="21">
        <f>-VLookups!$D$59</f>
        <v>-250</v>
      </c>
      <c r="X160" s="21">
        <f>-VLookups!$D$62</f>
        <v>-175</v>
      </c>
      <c r="Y160" s="36">
        <f>Y159*(1+VLookups!$D$57/12)</f>
        <v>-292.9039021206126</v>
      </c>
      <c r="Z160" s="20">
        <f>-E160*VLookups!$J$3</f>
        <v>-608.32071551785828</v>
      </c>
      <c r="AA160" s="19">
        <v>0</v>
      </c>
      <c r="AB160" s="20">
        <f t="shared" si="8"/>
        <v>470.63803657985352</v>
      </c>
      <c r="AC160" s="20">
        <f t="shared" si="9"/>
        <v>3077.8417046598679</v>
      </c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</row>
    <row r="161" spans="1:43" x14ac:dyDescent="0.25">
      <c r="A161" s="1"/>
      <c r="B161" s="9">
        <v>157</v>
      </c>
      <c r="C161" s="9">
        <f t="shared" si="10"/>
        <v>36</v>
      </c>
      <c r="D161" s="9">
        <f t="shared" si="11"/>
        <v>1</v>
      </c>
      <c r="E161" s="20">
        <f>E149*(1+VLookups!$C$8)</f>
        <v>15208.017887946457</v>
      </c>
      <c r="F161" s="20">
        <f>-E161*VLookups!$D$10*2</f>
        <v>-912.48107327678736</v>
      </c>
      <c r="G161" s="19">
        <v>0</v>
      </c>
      <c r="H161" s="20">
        <f>(-VLookups!$D$13)*(E161+F161/2)</f>
        <v>-4794.3276391751206</v>
      </c>
      <c r="I161" s="20">
        <f>-PMT(VLookups!$D$16/12,180,-FV(VLookups!$D$16/12,72,,-VLookups!$D$15))</f>
        <v>-1492.92953188151</v>
      </c>
      <c r="J161" s="21">
        <f>-PMT(VLookups!$D$20/12,180,-FV(VLookups!$D$20/12,24,,-VLookups!$D$19))</f>
        <v>-624.95374865778945</v>
      </c>
      <c r="K161" s="19">
        <v>0</v>
      </c>
      <c r="L161" s="19">
        <v>0</v>
      </c>
      <c r="M161" s="20">
        <f>M160-VLookups!$D$33</f>
        <v>-176</v>
      </c>
      <c r="N161" s="22">
        <v>97</v>
      </c>
      <c r="O161" s="19">
        <v>0</v>
      </c>
      <c r="P161" s="19">
        <v>0</v>
      </c>
      <c r="Q161" s="9" t="s">
        <v>36</v>
      </c>
      <c r="R161" s="19">
        <v>0</v>
      </c>
      <c r="S161" s="20">
        <f>VLookups!$D$50</f>
        <v>-4487.7037773753191</v>
      </c>
      <c r="T161" s="19">
        <v>0</v>
      </c>
      <c r="U161" s="9">
        <v>13</v>
      </c>
      <c r="V161" s="21">
        <f>V160-VLookups!$D$54</f>
        <v>-1385</v>
      </c>
      <c r="W161" s="21">
        <f>-VLookups!$D$59</f>
        <v>-250</v>
      </c>
      <c r="X161" s="21">
        <f>-VLookups!$D$62</f>
        <v>-175</v>
      </c>
      <c r="Y161" s="36">
        <f>Y160*(1+VLookups!$D$57/12)</f>
        <v>-293.75820516846437</v>
      </c>
      <c r="Z161" s="20">
        <f>-E161*VLookups!$J$3</f>
        <v>-608.32071551785828</v>
      </c>
      <c r="AA161" s="19">
        <v>0</v>
      </c>
      <c r="AB161" s="20">
        <f t="shared" si="8"/>
        <v>463.78373353200175</v>
      </c>
      <c r="AC161" s="20">
        <f t="shared" si="9"/>
        <v>3546.755174366303</v>
      </c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</row>
    <row r="162" spans="1:43" x14ac:dyDescent="0.25">
      <c r="A162" s="1"/>
      <c r="B162" s="9">
        <v>158</v>
      </c>
      <c r="C162" s="9">
        <f t="shared" si="10"/>
        <v>36</v>
      </c>
      <c r="D162" s="9">
        <f t="shared" si="11"/>
        <v>2</v>
      </c>
      <c r="E162" s="20">
        <f>E150*(1+VLookups!$C$8)</f>
        <v>15208.017887946457</v>
      </c>
      <c r="F162" s="20">
        <f>-E162*VLookups!$D$10*2</f>
        <v>-912.48107327678736</v>
      </c>
      <c r="G162" s="19">
        <v>0</v>
      </c>
      <c r="H162" s="20">
        <f>(-VLookups!$D$13)*(E162+F162/2)</f>
        <v>-4794.3276391751206</v>
      </c>
      <c r="I162" s="20">
        <f>-PMT(VLookups!$D$16/12,180,-FV(VLookups!$D$16/12,72,,-VLookups!$D$15))</f>
        <v>-1492.92953188151</v>
      </c>
      <c r="J162" s="21">
        <f>-PMT(VLookups!$D$20/12,180,-FV(VLookups!$D$20/12,24,,-VLookups!$D$19))</f>
        <v>-624.95374865778945</v>
      </c>
      <c r="K162" s="19">
        <v>0</v>
      </c>
      <c r="L162" s="19">
        <v>0</v>
      </c>
      <c r="M162" s="20">
        <f>M161-VLookups!$D$33</f>
        <v>-177</v>
      </c>
      <c r="N162" s="22">
        <v>98</v>
      </c>
      <c r="O162" s="19">
        <v>0</v>
      </c>
      <c r="P162" s="19">
        <v>0</v>
      </c>
      <c r="Q162" s="9" t="s">
        <v>36</v>
      </c>
      <c r="R162" s="19">
        <v>0</v>
      </c>
      <c r="S162" s="20">
        <f>VLookups!$D$50</f>
        <v>-4487.7037773753191</v>
      </c>
      <c r="T162" s="19">
        <v>0</v>
      </c>
      <c r="U162" s="9">
        <v>14</v>
      </c>
      <c r="V162" s="21">
        <f>V161-VLookups!$D$54</f>
        <v>-1390</v>
      </c>
      <c r="W162" s="21">
        <f>-VLookups!$D$59</f>
        <v>-250</v>
      </c>
      <c r="X162" s="21">
        <f>-VLookups!$D$62</f>
        <v>-175</v>
      </c>
      <c r="Y162" s="36">
        <f>Y161*(1+VLookups!$D$57/12)</f>
        <v>-294.61499993353908</v>
      </c>
      <c r="Z162" s="20">
        <f>-E162*VLookups!$J$3</f>
        <v>-608.32071551785828</v>
      </c>
      <c r="AA162" s="19">
        <v>0</v>
      </c>
      <c r="AB162" s="20">
        <f t="shared" si="8"/>
        <v>456.92693876692704</v>
      </c>
      <c r="AC162" s="20">
        <f t="shared" si="9"/>
        <v>4009.5933717571738</v>
      </c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</row>
    <row r="163" spans="1:43" x14ac:dyDescent="0.25">
      <c r="A163" s="1"/>
      <c r="B163" s="9">
        <v>159</v>
      </c>
      <c r="C163" s="9">
        <f t="shared" si="10"/>
        <v>36</v>
      </c>
      <c r="D163" s="9">
        <f t="shared" si="11"/>
        <v>3</v>
      </c>
      <c r="E163" s="20">
        <f>E151*(1+VLookups!$C$8)</f>
        <v>15208.017887946457</v>
      </c>
      <c r="F163" s="20">
        <f>-E163*VLookups!$D$10*2</f>
        <v>-912.48107327678736</v>
      </c>
      <c r="G163" s="19">
        <v>0</v>
      </c>
      <c r="H163" s="20">
        <f>(-VLookups!$D$13)*(E163+F163/2)</f>
        <v>-4794.3276391751206</v>
      </c>
      <c r="I163" s="20">
        <f>-PMT(VLookups!$D$16/12,180,-FV(VLookups!$D$16/12,72,,-VLookups!$D$15))</f>
        <v>-1492.92953188151</v>
      </c>
      <c r="J163" s="21">
        <f>-PMT(VLookups!$D$20/12,180,-FV(VLookups!$D$20/12,24,,-VLookups!$D$19))</f>
        <v>-624.95374865778945</v>
      </c>
      <c r="K163" s="19">
        <v>0</v>
      </c>
      <c r="L163" s="19">
        <v>0</v>
      </c>
      <c r="M163" s="20">
        <f>M162-VLookups!$D$33</f>
        <v>-178</v>
      </c>
      <c r="N163" s="22">
        <v>99</v>
      </c>
      <c r="O163" s="19">
        <v>0</v>
      </c>
      <c r="P163" s="19">
        <v>0</v>
      </c>
      <c r="Q163" s="9" t="s">
        <v>36</v>
      </c>
      <c r="R163" s="19">
        <v>0</v>
      </c>
      <c r="S163" s="20">
        <f>VLookups!$D$50</f>
        <v>-4487.7037773753191</v>
      </c>
      <c r="T163" s="19">
        <v>0</v>
      </c>
      <c r="U163" s="9">
        <v>15</v>
      </c>
      <c r="V163" s="21">
        <f>V162-VLookups!$D$54</f>
        <v>-1395</v>
      </c>
      <c r="W163" s="21">
        <f>-VLookups!$D$59</f>
        <v>-250</v>
      </c>
      <c r="X163" s="21">
        <f>-VLookups!$D$62</f>
        <v>-175</v>
      </c>
      <c r="Y163" s="36">
        <f>Y162*(1+VLookups!$D$57/12)</f>
        <v>-295.47429368334525</v>
      </c>
      <c r="Z163" s="20">
        <f>-E163*VLookups!$J$3</f>
        <v>-608.32071551785828</v>
      </c>
      <c r="AA163" s="19">
        <v>0</v>
      </c>
      <c r="AB163" s="20">
        <f t="shared" si="8"/>
        <v>450.06764501712098</v>
      </c>
      <c r="AC163" s="20">
        <f t="shared" si="9"/>
        <v>4466.3436723938903</v>
      </c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</row>
    <row r="164" spans="1:43" x14ac:dyDescent="0.25">
      <c r="A164" s="1"/>
      <c r="B164" s="9">
        <v>160</v>
      </c>
      <c r="C164" s="9">
        <f t="shared" si="10"/>
        <v>36</v>
      </c>
      <c r="D164" s="9">
        <f t="shared" si="11"/>
        <v>4</v>
      </c>
      <c r="E164" s="20">
        <f>E152*(1+VLookups!$C$8)</f>
        <v>15208.017887946457</v>
      </c>
      <c r="F164" s="20">
        <f>-E164*VLookups!$D$10*2</f>
        <v>-912.48107327678736</v>
      </c>
      <c r="G164" s="19">
        <v>0</v>
      </c>
      <c r="H164" s="20">
        <f>(-VLookups!$D$13)*(E164+F164/2)</f>
        <v>-4794.3276391751206</v>
      </c>
      <c r="I164" s="20">
        <f>-PMT(VLookups!$D$16/12,180,-FV(VLookups!$D$16/12,72,,-VLookups!$D$15))</f>
        <v>-1492.92953188151</v>
      </c>
      <c r="J164" s="21">
        <f>-PMT(VLookups!$D$20/12,180,-FV(VLookups!$D$20/12,24,,-VLookups!$D$19))</f>
        <v>-624.95374865778945</v>
      </c>
      <c r="K164" s="19">
        <v>0</v>
      </c>
      <c r="L164" s="19">
        <v>0</v>
      </c>
      <c r="M164" s="20">
        <f>M163-VLookups!$D$33</f>
        <v>-179</v>
      </c>
      <c r="N164" s="22">
        <v>100</v>
      </c>
      <c r="O164" s="19">
        <v>0</v>
      </c>
      <c r="P164" s="19">
        <v>0</v>
      </c>
      <c r="Q164" s="9" t="s">
        <v>36</v>
      </c>
      <c r="R164" s="19">
        <v>0</v>
      </c>
      <c r="S164" s="20">
        <f>VLookups!$D$50</f>
        <v>-4487.7037773753191</v>
      </c>
      <c r="T164" s="19">
        <v>0</v>
      </c>
      <c r="U164" s="9">
        <v>16</v>
      </c>
      <c r="V164" s="21">
        <f>V163-VLookups!$D$54</f>
        <v>-1400</v>
      </c>
      <c r="W164" s="21">
        <f>-VLookups!$D$59</f>
        <v>-250</v>
      </c>
      <c r="X164" s="21">
        <f>-VLookups!$D$62</f>
        <v>-175</v>
      </c>
      <c r="Y164" s="36">
        <f>Y163*(1+VLookups!$D$57/12)</f>
        <v>-296.33609370658837</v>
      </c>
      <c r="Z164" s="20">
        <f>-E164*VLookups!$J$3</f>
        <v>-608.32071551785828</v>
      </c>
      <c r="AA164" s="19">
        <v>0</v>
      </c>
      <c r="AB164" s="20">
        <f t="shared" si="8"/>
        <v>443.2058449938778</v>
      </c>
      <c r="AC164" s="20">
        <f t="shared" si="9"/>
        <v>4916.9934235084247</v>
      </c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</row>
    <row r="165" spans="1:43" x14ac:dyDescent="0.25">
      <c r="A165" s="1"/>
      <c r="B165" s="9">
        <v>161</v>
      </c>
      <c r="C165" s="9">
        <f t="shared" si="10"/>
        <v>36</v>
      </c>
      <c r="D165" s="9">
        <f t="shared" si="11"/>
        <v>5</v>
      </c>
      <c r="E165" s="20">
        <f>E153*(1+VLookups!$C$8)</f>
        <v>15208.017887946457</v>
      </c>
      <c r="F165" s="20">
        <f>-E165*VLookups!$D$10*2</f>
        <v>-912.48107327678736</v>
      </c>
      <c r="G165" s="19">
        <v>0</v>
      </c>
      <c r="H165" s="20">
        <f>(-VLookups!$D$13)*(E165+F165/2)</f>
        <v>-4794.3276391751206</v>
      </c>
      <c r="I165" s="20">
        <f>-PMT(VLookups!$D$16/12,180,-FV(VLookups!$D$16/12,72,,-VLookups!$D$15))</f>
        <v>-1492.92953188151</v>
      </c>
      <c r="J165" s="21">
        <f>-PMT(VLookups!$D$20/12,180,-FV(VLookups!$D$20/12,24,,-VLookups!$D$19))</f>
        <v>-624.95374865778945</v>
      </c>
      <c r="K165" s="19">
        <v>0</v>
      </c>
      <c r="L165" s="19">
        <v>0</v>
      </c>
      <c r="M165" s="20">
        <f>M164-VLookups!$D$33</f>
        <v>-180</v>
      </c>
      <c r="N165" s="22">
        <v>101</v>
      </c>
      <c r="O165" s="19">
        <v>0</v>
      </c>
      <c r="P165" s="19">
        <v>0</v>
      </c>
      <c r="Q165" s="9" t="s">
        <v>36</v>
      </c>
      <c r="R165" s="19">
        <v>0</v>
      </c>
      <c r="S165" s="20">
        <f>VLookups!$D$50</f>
        <v>-4487.7037773753191</v>
      </c>
      <c r="T165" s="19">
        <v>0</v>
      </c>
      <c r="U165" s="9">
        <v>17</v>
      </c>
      <c r="V165" s="21">
        <f>V164-VLookups!$D$54</f>
        <v>-1405</v>
      </c>
      <c r="W165" s="21">
        <f>-VLookups!$D$59</f>
        <v>-250</v>
      </c>
      <c r="X165" s="21">
        <f>-VLookups!$D$62</f>
        <v>-175</v>
      </c>
      <c r="Y165" s="36">
        <f>Y164*(1+VLookups!$D$57/12)</f>
        <v>-297.20040731323257</v>
      </c>
      <c r="Z165" s="20">
        <f>-E165*VLookups!$J$3</f>
        <v>-608.32071551785828</v>
      </c>
      <c r="AA165" s="19">
        <v>0</v>
      </c>
      <c r="AB165" s="20">
        <f t="shared" si="8"/>
        <v>436.34153138723366</v>
      </c>
      <c r="AC165" s="20">
        <f t="shared" si="9"/>
        <v>5361.5299439348391</v>
      </c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</row>
    <row r="166" spans="1:43" x14ac:dyDescent="0.25">
      <c r="A166" s="1"/>
      <c r="B166" s="9">
        <v>162</v>
      </c>
      <c r="C166" s="9">
        <f t="shared" si="10"/>
        <v>36</v>
      </c>
      <c r="D166" s="9">
        <f t="shared" si="11"/>
        <v>6</v>
      </c>
      <c r="E166" s="20">
        <f>E154*(1+VLookups!$C$8)</f>
        <v>15208.017887946457</v>
      </c>
      <c r="F166" s="20">
        <f>-E166*VLookups!$D$10*2</f>
        <v>-912.48107327678736</v>
      </c>
      <c r="G166" s="19">
        <v>0</v>
      </c>
      <c r="H166" s="20">
        <f>(-VLookups!$D$13)*(E166+F166/2)</f>
        <v>-4794.3276391751206</v>
      </c>
      <c r="I166" s="20">
        <f>-PMT(VLookups!$D$16/12,180,-FV(VLookups!$D$16/12,72,,-VLookups!$D$15))</f>
        <v>-1492.92953188151</v>
      </c>
      <c r="J166" s="21">
        <f>-PMT(VLookups!$D$20/12,180,-FV(VLookups!$D$20/12,24,,-VLookups!$D$19))</f>
        <v>-624.95374865778945</v>
      </c>
      <c r="K166" s="19">
        <v>0</v>
      </c>
      <c r="L166" s="19">
        <v>0</v>
      </c>
      <c r="M166" s="20">
        <f>M165-VLookups!$D$33</f>
        <v>-181</v>
      </c>
      <c r="N166" s="22">
        <v>102</v>
      </c>
      <c r="O166" s="19">
        <v>0</v>
      </c>
      <c r="P166" s="19">
        <v>0</v>
      </c>
      <c r="Q166" s="9" t="s">
        <v>36</v>
      </c>
      <c r="R166" s="19">
        <v>0</v>
      </c>
      <c r="S166" s="20">
        <f>VLookups!$D$50</f>
        <v>-4487.7037773753191</v>
      </c>
      <c r="T166" s="19">
        <v>0</v>
      </c>
      <c r="U166" s="9">
        <v>18</v>
      </c>
      <c r="V166" s="21">
        <f>V165-VLookups!$D$54</f>
        <v>-1410</v>
      </c>
      <c r="W166" s="21">
        <f>-VLookups!$D$59</f>
        <v>-250</v>
      </c>
      <c r="X166" s="21">
        <f>-VLookups!$D$62</f>
        <v>-175</v>
      </c>
      <c r="Y166" s="36">
        <f>Y165*(1+VLookups!$D$57/12)</f>
        <v>-298.06724183456282</v>
      </c>
      <c r="Z166" s="20">
        <f>-E166*VLookups!$J$3</f>
        <v>-608.32071551785828</v>
      </c>
      <c r="AA166" s="19">
        <v>0</v>
      </c>
      <c r="AB166" s="20">
        <f t="shared" si="8"/>
        <v>429.47469686590341</v>
      </c>
      <c r="AC166" s="20">
        <f t="shared" si="9"/>
        <v>5799.940524040634</v>
      </c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</row>
    <row r="167" spans="1:43" x14ac:dyDescent="0.25">
      <c r="A167" s="1"/>
      <c r="B167" s="9">
        <v>163</v>
      </c>
      <c r="C167" s="9">
        <f t="shared" si="10"/>
        <v>36</v>
      </c>
      <c r="D167" s="9">
        <f t="shared" si="11"/>
        <v>7</v>
      </c>
      <c r="E167" s="20">
        <f>E155*(1+VLookups!$C$8)</f>
        <v>15208.017887946457</v>
      </c>
      <c r="F167" s="20">
        <f>-E167*VLookups!$D$10*2</f>
        <v>-912.48107327678736</v>
      </c>
      <c r="G167" s="19">
        <v>0</v>
      </c>
      <c r="H167" s="20">
        <f>(-VLookups!$D$13)*(E167+F167/2)</f>
        <v>-4794.3276391751206</v>
      </c>
      <c r="I167" s="20">
        <f>-PMT(VLookups!$D$16/12,180,-FV(VLookups!$D$16/12,72,,-VLookups!$D$15))</f>
        <v>-1492.92953188151</v>
      </c>
      <c r="J167" s="21">
        <f>-PMT(VLookups!$D$20/12,180,-FV(VLookups!$D$20/12,24,,-VLookups!$D$19))</f>
        <v>-624.95374865778945</v>
      </c>
      <c r="K167" s="19">
        <v>0</v>
      </c>
      <c r="L167" s="19">
        <v>0</v>
      </c>
      <c r="M167" s="20">
        <f>M166-VLookups!$D$33</f>
        <v>-182</v>
      </c>
      <c r="N167" s="22">
        <v>103</v>
      </c>
      <c r="O167" s="19">
        <v>0</v>
      </c>
      <c r="P167" s="19">
        <v>0</v>
      </c>
      <c r="Q167" s="9" t="s">
        <v>36</v>
      </c>
      <c r="R167" s="19">
        <v>0</v>
      </c>
      <c r="S167" s="20">
        <f>VLookups!$D$50</f>
        <v>-4487.7037773753191</v>
      </c>
      <c r="T167" s="19">
        <v>0</v>
      </c>
      <c r="U167" s="9">
        <v>19</v>
      </c>
      <c r="V167" s="21">
        <f>V166-VLookups!$D$54</f>
        <v>-1415</v>
      </c>
      <c r="W167" s="21">
        <f>-VLookups!$D$59</f>
        <v>-250</v>
      </c>
      <c r="X167" s="21">
        <f>-VLookups!$D$62</f>
        <v>-175</v>
      </c>
      <c r="Y167" s="36">
        <f>Y166*(1+VLookups!$D$57/12)</f>
        <v>-298.93660462324698</v>
      </c>
      <c r="Z167" s="20">
        <f>-E167*VLookups!$J$3</f>
        <v>-608.32071551785828</v>
      </c>
      <c r="AA167" s="19">
        <v>0</v>
      </c>
      <c r="AB167" s="20">
        <f t="shared" si="8"/>
        <v>422.60533407721925</v>
      </c>
      <c r="AC167" s="20">
        <f t="shared" si="9"/>
        <v>6232.2124256579218</v>
      </c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</row>
    <row r="168" spans="1:43" x14ac:dyDescent="0.25">
      <c r="A168" s="1"/>
      <c r="B168" s="9">
        <v>164</v>
      </c>
      <c r="C168" s="9">
        <f t="shared" si="10"/>
        <v>36</v>
      </c>
      <c r="D168" s="9">
        <f t="shared" si="11"/>
        <v>8</v>
      </c>
      <c r="E168" s="20">
        <f>E156*(1+VLookups!$C$8)</f>
        <v>15208.017887946457</v>
      </c>
      <c r="F168" s="20">
        <f>-E168*VLookups!$D$10*2</f>
        <v>-912.48107327678736</v>
      </c>
      <c r="G168" s="19">
        <v>0</v>
      </c>
      <c r="H168" s="20">
        <f>(-VLookups!$D$13)*(E168+F168/2)</f>
        <v>-4794.3276391751206</v>
      </c>
      <c r="I168" s="20">
        <f>-PMT(VLookups!$D$16/12,180,-FV(VLookups!$D$16/12,72,,-VLookups!$D$15))</f>
        <v>-1492.92953188151</v>
      </c>
      <c r="J168" s="21">
        <f>-PMT(VLookups!$D$20/12,180,-FV(VLookups!$D$20/12,24,,-VLookups!$D$19))</f>
        <v>-624.95374865778945</v>
      </c>
      <c r="K168" s="19">
        <v>0</v>
      </c>
      <c r="L168" s="19">
        <v>0</v>
      </c>
      <c r="M168" s="20">
        <f>M167-VLookups!$D$33</f>
        <v>-183</v>
      </c>
      <c r="N168" s="22">
        <v>104</v>
      </c>
      <c r="O168" s="19">
        <v>0</v>
      </c>
      <c r="P168" s="19">
        <v>0</v>
      </c>
      <c r="Q168" s="9" t="s">
        <v>36</v>
      </c>
      <c r="R168" s="19">
        <v>0</v>
      </c>
      <c r="S168" s="20">
        <f>VLookups!$D$50</f>
        <v>-4487.7037773753191</v>
      </c>
      <c r="T168" s="19">
        <v>0</v>
      </c>
      <c r="U168" s="9">
        <v>20</v>
      </c>
      <c r="V168" s="21">
        <f>V167-VLookups!$D$54</f>
        <v>-1420</v>
      </c>
      <c r="W168" s="21">
        <f>-VLookups!$D$59</f>
        <v>-250</v>
      </c>
      <c r="X168" s="21">
        <f>-VLookups!$D$62</f>
        <v>-175</v>
      </c>
      <c r="Y168" s="36">
        <f>Y167*(1+VLookups!$D$57/12)</f>
        <v>-299.80850305339811</v>
      </c>
      <c r="Z168" s="20">
        <f>-E168*VLookups!$J$3</f>
        <v>-608.32071551785828</v>
      </c>
      <c r="AA168" s="19">
        <v>0</v>
      </c>
      <c r="AB168" s="20">
        <f t="shared" si="8"/>
        <v>415.73343564706818</v>
      </c>
      <c r="AC168" s="20">
        <f t="shared" si="9"/>
        <v>6658.3328820144206</v>
      </c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</row>
    <row r="169" spans="1:43" x14ac:dyDescent="0.25">
      <c r="A169" s="1"/>
      <c r="B169" s="9">
        <v>165</v>
      </c>
      <c r="C169" s="9">
        <f t="shared" si="10"/>
        <v>36</v>
      </c>
      <c r="D169" s="9">
        <f t="shared" si="11"/>
        <v>9</v>
      </c>
      <c r="E169" s="20">
        <f>E157*(1+VLookups!$C$8)</f>
        <v>15208.017887946457</v>
      </c>
      <c r="F169" s="20">
        <f>-E169*VLookups!$D$10*2</f>
        <v>-912.48107327678736</v>
      </c>
      <c r="G169" s="19">
        <v>0</v>
      </c>
      <c r="H169" s="20">
        <f>(-VLookups!$D$13)*(E169+F169/2)</f>
        <v>-4794.3276391751206</v>
      </c>
      <c r="I169" s="20">
        <f>-PMT(VLookups!$D$16/12,180,-FV(VLookups!$D$16/12,72,,-VLookups!$D$15))</f>
        <v>-1492.92953188151</v>
      </c>
      <c r="J169" s="21">
        <f>-PMT(VLookups!$D$20/12,180,-FV(VLookups!$D$20/12,24,,-VLookups!$D$19))</f>
        <v>-624.95374865778945</v>
      </c>
      <c r="K169" s="19">
        <v>0</v>
      </c>
      <c r="L169" s="19">
        <v>0</v>
      </c>
      <c r="M169" s="20">
        <f>M168-VLookups!$D$33</f>
        <v>-184</v>
      </c>
      <c r="N169" s="22">
        <v>105</v>
      </c>
      <c r="O169" s="19">
        <v>0</v>
      </c>
      <c r="P169" s="19">
        <v>0</v>
      </c>
      <c r="Q169" s="9" t="s">
        <v>36</v>
      </c>
      <c r="R169" s="19">
        <v>0</v>
      </c>
      <c r="S169" s="20">
        <f>VLookups!$D$50</f>
        <v>-4487.7037773753191</v>
      </c>
      <c r="T169" s="19">
        <v>0</v>
      </c>
      <c r="U169" s="9">
        <v>21</v>
      </c>
      <c r="V169" s="21">
        <f>V168-VLookups!$D$54</f>
        <v>-1425</v>
      </c>
      <c r="W169" s="21">
        <f>-VLookups!$D$59</f>
        <v>-250</v>
      </c>
      <c r="X169" s="21">
        <f>-VLookups!$D$62</f>
        <v>-175</v>
      </c>
      <c r="Y169" s="36">
        <f>Y168*(1+VLookups!$D$57/12)</f>
        <v>-300.68294452063719</v>
      </c>
      <c r="Z169" s="20">
        <f>-E169*VLookups!$J$3</f>
        <v>-608.32071551785828</v>
      </c>
      <c r="AA169" s="19">
        <v>0</v>
      </c>
      <c r="AB169" s="20">
        <f t="shared" si="8"/>
        <v>408.85899417982898</v>
      </c>
      <c r="AC169" s="20">
        <f t="shared" si="9"/>
        <v>7078.2890976642739</v>
      </c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</row>
    <row r="170" spans="1:43" x14ac:dyDescent="0.25">
      <c r="A170" s="1"/>
      <c r="B170" s="9">
        <v>166</v>
      </c>
      <c r="C170" s="9">
        <f t="shared" si="10"/>
        <v>36</v>
      </c>
      <c r="D170" s="9">
        <f t="shared" si="11"/>
        <v>10</v>
      </c>
      <c r="E170" s="20">
        <f>E158*(1+VLookups!$C$8)</f>
        <v>15208.017887946457</v>
      </c>
      <c r="F170" s="20">
        <f>-E170*VLookups!$D$10*2</f>
        <v>-912.48107327678736</v>
      </c>
      <c r="G170" s="19">
        <v>0</v>
      </c>
      <c r="H170" s="20">
        <f>(-VLookups!$D$13)*(E170+F170/2)</f>
        <v>-4794.3276391751206</v>
      </c>
      <c r="I170" s="20">
        <f>-PMT(VLookups!$D$16/12,180,-FV(VLookups!$D$16/12,72,,-VLookups!$D$15))</f>
        <v>-1492.92953188151</v>
      </c>
      <c r="J170" s="21">
        <f>-PMT(VLookups!$D$20/12,180,-FV(VLookups!$D$20/12,24,,-VLookups!$D$19))</f>
        <v>-624.95374865778945</v>
      </c>
      <c r="K170" s="19">
        <v>0</v>
      </c>
      <c r="L170" s="19">
        <v>0</v>
      </c>
      <c r="M170" s="20">
        <f>M169-VLookups!$D$33</f>
        <v>-185</v>
      </c>
      <c r="N170" s="22">
        <v>106</v>
      </c>
      <c r="O170" s="19">
        <v>0</v>
      </c>
      <c r="P170" s="19">
        <v>0</v>
      </c>
      <c r="Q170" s="9" t="s">
        <v>36</v>
      </c>
      <c r="R170" s="19">
        <v>0</v>
      </c>
      <c r="S170" s="20">
        <f>VLookups!$D$50</f>
        <v>-4487.7037773753191</v>
      </c>
      <c r="T170" s="19">
        <v>0</v>
      </c>
      <c r="U170" s="9">
        <v>22</v>
      </c>
      <c r="V170" s="21">
        <f>V169-VLookups!$D$54</f>
        <v>-1430</v>
      </c>
      <c r="W170" s="21">
        <f>-VLookups!$D$59</f>
        <v>-250</v>
      </c>
      <c r="X170" s="21">
        <f>-VLookups!$D$62</f>
        <v>-175</v>
      </c>
      <c r="Y170" s="36">
        <f>Y169*(1+VLookups!$D$57/12)</f>
        <v>-301.55993644215573</v>
      </c>
      <c r="Z170" s="20">
        <f>-E170*VLookups!$J$3</f>
        <v>-608.32071551785828</v>
      </c>
      <c r="AA170" s="19">
        <v>0</v>
      </c>
      <c r="AB170" s="20">
        <f t="shared" si="8"/>
        <v>401.98200225831044</v>
      </c>
      <c r="AC170" s="20">
        <f t="shared" si="9"/>
        <v>7492.0682484186918</v>
      </c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</row>
    <row r="171" spans="1:43" x14ac:dyDescent="0.25">
      <c r="A171" s="1"/>
      <c r="B171" s="9">
        <v>167</v>
      </c>
      <c r="C171" s="9">
        <f t="shared" si="10"/>
        <v>36</v>
      </c>
      <c r="D171" s="9">
        <f t="shared" si="11"/>
        <v>11</v>
      </c>
      <c r="E171" s="20">
        <f>E159*(1+VLookups!$C$8)</f>
        <v>15208.017887946457</v>
      </c>
      <c r="F171" s="20">
        <f>-E171*VLookups!$D$10*2</f>
        <v>-912.48107327678736</v>
      </c>
      <c r="G171" s="19">
        <v>0</v>
      </c>
      <c r="H171" s="20">
        <f>(-VLookups!$D$13)*(E171+F171/2)</f>
        <v>-4794.3276391751206</v>
      </c>
      <c r="I171" s="20">
        <f>-PMT(VLookups!$D$16/12,180,-FV(VLookups!$D$16/12,72,,-VLookups!$D$15))</f>
        <v>-1492.92953188151</v>
      </c>
      <c r="J171" s="21">
        <f>-PMT(VLookups!$D$20/12,180,-FV(VLookups!$D$20/12,24,,-VLookups!$D$19))</f>
        <v>-624.95374865778945</v>
      </c>
      <c r="K171" s="19">
        <v>0</v>
      </c>
      <c r="L171" s="19">
        <v>0</v>
      </c>
      <c r="M171" s="20">
        <f>M170-VLookups!$D$33</f>
        <v>-186</v>
      </c>
      <c r="N171" s="22">
        <v>107</v>
      </c>
      <c r="O171" s="19">
        <v>0</v>
      </c>
      <c r="P171" s="19">
        <v>0</v>
      </c>
      <c r="Q171" s="9" t="s">
        <v>36</v>
      </c>
      <c r="R171" s="19">
        <v>0</v>
      </c>
      <c r="S171" s="20">
        <f>VLookups!$D$50</f>
        <v>-4487.7037773753191</v>
      </c>
      <c r="T171" s="19">
        <v>0</v>
      </c>
      <c r="U171" s="9">
        <v>23</v>
      </c>
      <c r="V171" s="21">
        <f>V170-VLookups!$D$54</f>
        <v>-1435</v>
      </c>
      <c r="W171" s="21">
        <f>-VLookups!$D$59</f>
        <v>-250</v>
      </c>
      <c r="X171" s="21">
        <f>-VLookups!$D$62</f>
        <v>-175</v>
      </c>
      <c r="Y171" s="36">
        <f>Y170*(1+VLookups!$D$57/12)</f>
        <v>-302.43948625677871</v>
      </c>
      <c r="Z171" s="20">
        <f>-E171*VLookups!$J$3</f>
        <v>-608.32071551785828</v>
      </c>
      <c r="AA171" s="19">
        <v>0</v>
      </c>
      <c r="AB171" s="20">
        <f t="shared" si="8"/>
        <v>395.10245244368741</v>
      </c>
      <c r="AC171" s="20">
        <f t="shared" si="9"/>
        <v>7899.6574812764102</v>
      </c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</row>
    <row r="172" spans="1:43" x14ac:dyDescent="0.25">
      <c r="A172" s="1"/>
      <c r="B172" s="9">
        <v>168</v>
      </c>
      <c r="C172" s="9">
        <f t="shared" si="10"/>
        <v>37</v>
      </c>
      <c r="D172" s="9">
        <f t="shared" si="11"/>
        <v>0</v>
      </c>
      <c r="E172" s="20">
        <f>E160*(1+VLookups!$C$8)</f>
        <v>15740.298514024582</v>
      </c>
      <c r="F172" s="20">
        <f>-E172*VLookups!$D$10*2</f>
        <v>-944.41791084147485</v>
      </c>
      <c r="G172" s="19">
        <v>0</v>
      </c>
      <c r="H172" s="20">
        <f>(-VLookups!$D$13)*(E172+F172/2)</f>
        <v>-4962.1291065462492</v>
      </c>
      <c r="I172" s="20">
        <f>-PMT(VLookups!$D$16/12,180,-FV(VLookups!$D$16/12,72,,-VLookups!$D$15))</f>
        <v>-1492.92953188151</v>
      </c>
      <c r="J172" s="21">
        <f>-PMT(VLookups!$D$20/12,180,-FV(VLookups!$D$20/12,24,,-VLookups!$D$19))</f>
        <v>-624.95374865778945</v>
      </c>
      <c r="K172" s="19">
        <v>0</v>
      </c>
      <c r="L172" s="19">
        <v>0</v>
      </c>
      <c r="M172" s="20">
        <f>M171-VLookups!$D$33</f>
        <v>-187</v>
      </c>
      <c r="N172" s="22">
        <v>108</v>
      </c>
      <c r="O172" s="19">
        <v>0</v>
      </c>
      <c r="P172" s="19">
        <v>0</v>
      </c>
      <c r="Q172" s="9" t="s">
        <v>36</v>
      </c>
      <c r="R172" s="19">
        <v>0</v>
      </c>
      <c r="S172" s="20">
        <f>VLookups!$D$50</f>
        <v>-4487.7037773753191</v>
      </c>
      <c r="T172" s="19">
        <v>0</v>
      </c>
      <c r="U172" s="9">
        <v>24</v>
      </c>
      <c r="V172" s="21">
        <f>V171-VLookups!$D$54</f>
        <v>-1440</v>
      </c>
      <c r="W172" s="21">
        <f>-VLookups!$D$59</f>
        <v>-250</v>
      </c>
      <c r="X172" s="21">
        <f>-VLookups!$D$62</f>
        <v>-175</v>
      </c>
      <c r="Y172" s="36">
        <f>Y171*(1+VLookups!$D$57/12)</f>
        <v>-303.32160142502767</v>
      </c>
      <c r="Z172" s="20">
        <f>-E172*VLookups!$J$3</f>
        <v>-629.61194056098327</v>
      </c>
      <c r="AA172" s="19">
        <v>0</v>
      </c>
      <c r="AB172" s="20">
        <f t="shared" si="8"/>
        <v>715.43985215696705</v>
      </c>
      <c r="AC172" s="20">
        <f t="shared" si="9"/>
        <v>8628.2634292355051</v>
      </c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</row>
    <row r="173" spans="1:43" x14ac:dyDescent="0.25">
      <c r="A173" s="1"/>
      <c r="B173" s="9">
        <v>169</v>
      </c>
      <c r="C173" s="9">
        <f t="shared" si="10"/>
        <v>37</v>
      </c>
      <c r="D173" s="9">
        <f t="shared" si="11"/>
        <v>1</v>
      </c>
      <c r="E173" s="20">
        <f>E161*(1+VLookups!$C$8)</f>
        <v>15740.298514024582</v>
      </c>
      <c r="F173" s="20">
        <f>-E173*VLookups!$D$10*2</f>
        <v>-944.41791084147485</v>
      </c>
      <c r="G173" s="19">
        <v>0</v>
      </c>
      <c r="H173" s="20">
        <f>(-VLookups!$D$13)*(E173+F173/2)</f>
        <v>-4962.1291065462492</v>
      </c>
      <c r="I173" s="20">
        <f>-PMT(VLookups!$D$16/12,180,-FV(VLookups!$D$16/12,72,,-VLookups!$D$15))</f>
        <v>-1492.92953188151</v>
      </c>
      <c r="J173" s="21">
        <f>-PMT(VLookups!$D$20/12,180,-FV(VLookups!$D$20/12,24,,-VLookups!$D$19))</f>
        <v>-624.95374865778945</v>
      </c>
      <c r="K173" s="19">
        <v>0</v>
      </c>
      <c r="L173" s="19">
        <v>0</v>
      </c>
      <c r="M173" s="20">
        <f>M172-VLookups!$D$33</f>
        <v>-188</v>
      </c>
      <c r="N173" s="22">
        <v>109</v>
      </c>
      <c r="O173" s="19">
        <v>0</v>
      </c>
      <c r="P173" s="19">
        <v>0</v>
      </c>
      <c r="Q173" s="9" t="s">
        <v>36</v>
      </c>
      <c r="R173" s="19">
        <v>0</v>
      </c>
      <c r="S173" s="20">
        <f>VLookups!$D$50</f>
        <v>-4487.7037773753191</v>
      </c>
      <c r="T173" s="19">
        <v>0</v>
      </c>
      <c r="U173" s="9">
        <v>25</v>
      </c>
      <c r="V173" s="21">
        <f>V172-VLookups!$D$54</f>
        <v>-1445</v>
      </c>
      <c r="W173" s="21">
        <f>-VLookups!$D$59</f>
        <v>-250</v>
      </c>
      <c r="X173" s="21">
        <f>-VLookups!$D$62</f>
        <v>-175</v>
      </c>
      <c r="Y173" s="36">
        <f>Y172*(1+VLookups!$D$57/12)</f>
        <v>-304.20628942918398</v>
      </c>
      <c r="Z173" s="20">
        <f>-E173*VLookups!$J$3</f>
        <v>-629.61194056098327</v>
      </c>
      <c r="AA173" s="19">
        <v>0</v>
      </c>
      <c r="AB173" s="20">
        <f t="shared" si="8"/>
        <v>708.55516415281079</v>
      </c>
      <c r="AC173" s="20">
        <f t="shared" si="9"/>
        <v>9351.1990324370418</v>
      </c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</row>
    <row r="174" spans="1:43" x14ac:dyDescent="0.25">
      <c r="A174" s="1"/>
      <c r="B174" s="9">
        <v>170</v>
      </c>
      <c r="C174" s="9">
        <f t="shared" si="10"/>
        <v>37</v>
      </c>
      <c r="D174" s="9">
        <f t="shared" si="11"/>
        <v>2</v>
      </c>
      <c r="E174" s="20">
        <f>E162*(1+VLookups!$C$8)</f>
        <v>15740.298514024582</v>
      </c>
      <c r="F174" s="20">
        <f>-E174*VLookups!$D$10*2</f>
        <v>-944.41791084147485</v>
      </c>
      <c r="G174" s="19">
        <v>0</v>
      </c>
      <c r="H174" s="20">
        <f>(-VLookups!$D$13)*(E174+F174/2)</f>
        <v>-4962.1291065462492</v>
      </c>
      <c r="I174" s="20">
        <f>-PMT(VLookups!$D$16/12,180,-FV(VLookups!$D$16/12,72,,-VLookups!$D$15))</f>
        <v>-1492.92953188151</v>
      </c>
      <c r="J174" s="21">
        <f>-PMT(VLookups!$D$20/12,180,-FV(VLookups!$D$20/12,24,,-VLookups!$D$19))</f>
        <v>-624.95374865778945</v>
      </c>
      <c r="K174" s="19">
        <v>0</v>
      </c>
      <c r="L174" s="19">
        <v>0</v>
      </c>
      <c r="M174" s="20">
        <f>M173-VLookups!$D$33</f>
        <v>-189</v>
      </c>
      <c r="N174" s="22">
        <v>110</v>
      </c>
      <c r="O174" s="19">
        <v>0</v>
      </c>
      <c r="P174" s="19">
        <v>0</v>
      </c>
      <c r="Q174" s="9" t="s">
        <v>36</v>
      </c>
      <c r="R174" s="19">
        <v>0</v>
      </c>
      <c r="S174" s="20">
        <f>VLookups!$D$50</f>
        <v>-4487.7037773753191</v>
      </c>
      <c r="T174" s="19">
        <v>0</v>
      </c>
      <c r="U174" s="9">
        <v>26</v>
      </c>
      <c r="V174" s="21">
        <f>V173-VLookups!$D$54</f>
        <v>-1450</v>
      </c>
      <c r="W174" s="21">
        <f>-VLookups!$D$59</f>
        <v>-250</v>
      </c>
      <c r="X174" s="21">
        <f>-VLookups!$D$62</f>
        <v>-175</v>
      </c>
      <c r="Y174" s="36">
        <f>Y173*(1+VLookups!$D$57/12)</f>
        <v>-305.09355777335242</v>
      </c>
      <c r="Z174" s="20">
        <f>-E174*VLookups!$J$3</f>
        <v>-629.61194056098327</v>
      </c>
      <c r="AA174" s="19">
        <v>0</v>
      </c>
      <c r="AB174" s="20">
        <f t="shared" si="8"/>
        <v>701.66789580864236</v>
      </c>
      <c r="AC174" s="20">
        <f t="shared" si="9"/>
        <v>10068.452259966414</v>
      </c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</row>
    <row r="175" spans="1:43" x14ac:dyDescent="0.25">
      <c r="A175" s="1"/>
      <c r="B175" s="9">
        <v>171</v>
      </c>
      <c r="C175" s="9">
        <f t="shared" si="10"/>
        <v>37</v>
      </c>
      <c r="D175" s="9">
        <f t="shared" si="11"/>
        <v>3</v>
      </c>
      <c r="E175" s="20">
        <f>E163*(1+VLookups!$C$8)</f>
        <v>15740.298514024582</v>
      </c>
      <c r="F175" s="20">
        <f>-E175*VLookups!$D$10*2</f>
        <v>-944.41791084147485</v>
      </c>
      <c r="G175" s="19">
        <v>0</v>
      </c>
      <c r="H175" s="20">
        <f>(-VLookups!$D$13)*(E175+F175/2)</f>
        <v>-4962.1291065462492</v>
      </c>
      <c r="I175" s="20">
        <f>-PMT(VLookups!$D$16/12,180,-FV(VLookups!$D$16/12,72,,-VLookups!$D$15))</f>
        <v>-1492.92953188151</v>
      </c>
      <c r="J175" s="21">
        <f>-PMT(VLookups!$D$20/12,180,-FV(VLookups!$D$20/12,24,,-VLookups!$D$19))</f>
        <v>-624.95374865778945</v>
      </c>
      <c r="K175" s="19">
        <v>0</v>
      </c>
      <c r="L175" s="19">
        <v>0</v>
      </c>
      <c r="M175" s="20">
        <f>M174-VLookups!$D$33</f>
        <v>-190</v>
      </c>
      <c r="N175" s="22">
        <v>111</v>
      </c>
      <c r="O175" s="19">
        <v>0</v>
      </c>
      <c r="P175" s="19">
        <v>0</v>
      </c>
      <c r="Q175" s="9" t="s">
        <v>36</v>
      </c>
      <c r="R175" s="19">
        <v>0</v>
      </c>
      <c r="S175" s="20">
        <f>VLookups!$D$50</f>
        <v>-4487.7037773753191</v>
      </c>
      <c r="T175" s="19">
        <v>0</v>
      </c>
      <c r="U175" s="9">
        <v>27</v>
      </c>
      <c r="V175" s="21">
        <f>V174-VLookups!$D$54</f>
        <v>-1455</v>
      </c>
      <c r="W175" s="21">
        <f>-VLookups!$D$59</f>
        <v>-250</v>
      </c>
      <c r="X175" s="21">
        <f>-VLookups!$D$62</f>
        <v>-175</v>
      </c>
      <c r="Y175" s="36">
        <f>Y174*(1+VLookups!$D$57/12)</f>
        <v>-305.98341398352471</v>
      </c>
      <c r="Z175" s="20">
        <f>-E175*VLookups!$J$3</f>
        <v>-629.61194056098327</v>
      </c>
      <c r="AA175" s="19">
        <v>0</v>
      </c>
      <c r="AB175" s="20">
        <f t="shared" si="8"/>
        <v>694.77803959846995</v>
      </c>
      <c r="AC175" s="20">
        <f t="shared" si="9"/>
        <v>10780.011053331495</v>
      </c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</row>
    <row r="176" spans="1:43" x14ac:dyDescent="0.25">
      <c r="A176" s="1"/>
      <c r="B176" s="9">
        <v>172</v>
      </c>
      <c r="C176" s="9">
        <f t="shared" si="10"/>
        <v>37</v>
      </c>
      <c r="D176" s="9">
        <f t="shared" si="11"/>
        <v>4</v>
      </c>
      <c r="E176" s="20">
        <f>E164*(1+VLookups!$C$8)</f>
        <v>15740.298514024582</v>
      </c>
      <c r="F176" s="20">
        <f>-E176*VLookups!$D$10*2</f>
        <v>-944.41791084147485</v>
      </c>
      <c r="G176" s="19">
        <v>0</v>
      </c>
      <c r="H176" s="20">
        <f>(-VLookups!$D$13)*(E176+F176/2)</f>
        <v>-4962.1291065462492</v>
      </c>
      <c r="I176" s="20">
        <f>-PMT(VLookups!$D$16/12,180,-FV(VLookups!$D$16/12,72,,-VLookups!$D$15))</f>
        <v>-1492.92953188151</v>
      </c>
      <c r="J176" s="21">
        <f>-PMT(VLookups!$D$20/12,180,-FV(VLookups!$D$20/12,24,,-VLookups!$D$19))</f>
        <v>-624.95374865778945</v>
      </c>
      <c r="K176" s="19">
        <v>0</v>
      </c>
      <c r="L176" s="19">
        <v>0</v>
      </c>
      <c r="M176" s="20">
        <f>M175-VLookups!$D$33</f>
        <v>-191</v>
      </c>
      <c r="N176" s="22">
        <v>112</v>
      </c>
      <c r="O176" s="19">
        <v>0</v>
      </c>
      <c r="P176" s="19">
        <v>0</v>
      </c>
      <c r="Q176" s="9" t="s">
        <v>36</v>
      </c>
      <c r="R176" s="19">
        <v>0</v>
      </c>
      <c r="S176" s="20">
        <f>VLookups!$D$50</f>
        <v>-4487.7037773753191</v>
      </c>
      <c r="T176" s="19">
        <v>0</v>
      </c>
      <c r="U176" s="9">
        <v>28</v>
      </c>
      <c r="V176" s="21">
        <f>V175-VLookups!$D$54</f>
        <v>-1460</v>
      </c>
      <c r="W176" s="21">
        <f>-VLookups!$D$59</f>
        <v>-250</v>
      </c>
      <c r="X176" s="21">
        <f>-VLookups!$D$62</f>
        <v>-175</v>
      </c>
      <c r="Y176" s="36">
        <f>Y175*(1+VLookups!$D$57/12)</f>
        <v>-306.87586560764333</v>
      </c>
      <c r="Z176" s="20">
        <f>-E176*VLookups!$J$3</f>
        <v>-629.61194056098327</v>
      </c>
      <c r="AA176" s="19">
        <v>0</v>
      </c>
      <c r="AB176" s="20">
        <f t="shared" si="8"/>
        <v>687.88558797435132</v>
      </c>
      <c r="AC176" s="20">
        <f t="shared" si="9"/>
        <v>11485.863326394732</v>
      </c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</row>
    <row r="177" spans="1:43" x14ac:dyDescent="0.25">
      <c r="A177" s="1"/>
      <c r="B177" s="9">
        <v>173</v>
      </c>
      <c r="C177" s="9">
        <f t="shared" si="10"/>
        <v>37</v>
      </c>
      <c r="D177" s="9">
        <f t="shared" si="11"/>
        <v>5</v>
      </c>
      <c r="E177" s="20">
        <f>E165*(1+VLookups!$C$8)</f>
        <v>15740.298514024582</v>
      </c>
      <c r="F177" s="20">
        <f>-E177*VLookups!$D$10*2</f>
        <v>-944.41791084147485</v>
      </c>
      <c r="G177" s="19">
        <v>0</v>
      </c>
      <c r="H177" s="20">
        <f>(-VLookups!$D$13)*(E177+F177/2)</f>
        <v>-4962.1291065462492</v>
      </c>
      <c r="I177" s="20">
        <f>-PMT(VLookups!$D$16/12,180,-FV(VLookups!$D$16/12,72,,-VLookups!$D$15))</f>
        <v>-1492.92953188151</v>
      </c>
      <c r="J177" s="21">
        <f>-PMT(VLookups!$D$20/12,180,-FV(VLookups!$D$20/12,24,,-VLookups!$D$19))</f>
        <v>-624.95374865778945</v>
      </c>
      <c r="K177" s="19">
        <v>0</v>
      </c>
      <c r="L177" s="19">
        <v>0</v>
      </c>
      <c r="M177" s="20">
        <f>M176-VLookups!$D$33</f>
        <v>-192</v>
      </c>
      <c r="N177" s="22">
        <v>113</v>
      </c>
      <c r="O177" s="19">
        <v>0</v>
      </c>
      <c r="P177" s="19">
        <v>0</v>
      </c>
      <c r="Q177" s="9" t="s">
        <v>36</v>
      </c>
      <c r="R177" s="19">
        <v>0</v>
      </c>
      <c r="S177" s="20">
        <f>VLookups!$D$50</f>
        <v>-4487.7037773753191</v>
      </c>
      <c r="T177" s="19">
        <v>0</v>
      </c>
      <c r="U177" s="9">
        <v>29</v>
      </c>
      <c r="V177" s="21">
        <f>V176-VLookups!$D$54</f>
        <v>-1465</v>
      </c>
      <c r="W177" s="21">
        <f>-VLookups!$D$59</f>
        <v>-250</v>
      </c>
      <c r="X177" s="21">
        <f>-VLookups!$D$62</f>
        <v>-175</v>
      </c>
      <c r="Y177" s="36">
        <f>Y176*(1+VLookups!$D$57/12)</f>
        <v>-307.77092021566563</v>
      </c>
      <c r="Z177" s="20">
        <f>-E177*VLookups!$J$3</f>
        <v>-629.61194056098327</v>
      </c>
      <c r="AA177" s="19">
        <v>0</v>
      </c>
      <c r="AB177" s="20">
        <f t="shared" si="8"/>
        <v>680.99053336632903</v>
      </c>
      <c r="AC177" s="20">
        <f t="shared" si="9"/>
        <v>12185.996965305052</v>
      </c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</row>
    <row r="178" spans="1:43" x14ac:dyDescent="0.25">
      <c r="A178" s="1"/>
      <c r="B178" s="9">
        <v>174</v>
      </c>
      <c r="C178" s="9">
        <f t="shared" si="10"/>
        <v>37</v>
      </c>
      <c r="D178" s="9">
        <f t="shared" si="11"/>
        <v>6</v>
      </c>
      <c r="E178" s="20">
        <f>E166*(1+VLookups!$C$8)</f>
        <v>15740.298514024582</v>
      </c>
      <c r="F178" s="20">
        <f>-E178*VLookups!$D$10*2</f>
        <v>-944.41791084147485</v>
      </c>
      <c r="G178" s="19">
        <v>0</v>
      </c>
      <c r="H178" s="20">
        <f>(-VLookups!$D$13)*(E178+F178/2)</f>
        <v>-4962.1291065462492</v>
      </c>
      <c r="I178" s="20">
        <f>-PMT(VLookups!$D$16/12,180,-FV(VLookups!$D$16/12,72,,-VLookups!$D$15))</f>
        <v>-1492.92953188151</v>
      </c>
      <c r="J178" s="21">
        <f>-PMT(VLookups!$D$20/12,180,-FV(VLookups!$D$20/12,24,,-VLookups!$D$19))</f>
        <v>-624.95374865778945</v>
      </c>
      <c r="K178" s="19">
        <v>0</v>
      </c>
      <c r="L178" s="19">
        <v>0</v>
      </c>
      <c r="M178" s="20">
        <f>M177-VLookups!$D$33</f>
        <v>-193</v>
      </c>
      <c r="N178" s="22">
        <v>114</v>
      </c>
      <c r="O178" s="19">
        <v>0</v>
      </c>
      <c r="P178" s="19">
        <v>0</v>
      </c>
      <c r="Q178" s="9" t="s">
        <v>36</v>
      </c>
      <c r="R178" s="19">
        <v>0</v>
      </c>
      <c r="S178" s="20">
        <f>VLookups!$D$50</f>
        <v>-4487.7037773753191</v>
      </c>
      <c r="T178" s="19">
        <v>0</v>
      </c>
      <c r="U178" s="9">
        <v>30</v>
      </c>
      <c r="V178" s="21">
        <f>V177-VLookups!$D$54</f>
        <v>-1470</v>
      </c>
      <c r="W178" s="21">
        <f>-VLookups!$D$59</f>
        <v>-250</v>
      </c>
      <c r="X178" s="21">
        <f>-VLookups!$D$62</f>
        <v>-175</v>
      </c>
      <c r="Y178" s="36">
        <f>Y177*(1+VLookups!$D$57/12)</f>
        <v>-308.668585399628</v>
      </c>
      <c r="Z178" s="20">
        <f>-E178*VLookups!$J$3</f>
        <v>-629.61194056098327</v>
      </c>
      <c r="AA178" s="19">
        <v>0</v>
      </c>
      <c r="AB178" s="20">
        <f t="shared" si="8"/>
        <v>674.09286818236671</v>
      </c>
      <c r="AC178" s="20">
        <f t="shared" si="9"/>
        <v>12880.399828429594</v>
      </c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</row>
    <row r="179" spans="1:43" x14ac:dyDescent="0.25">
      <c r="A179" s="1"/>
      <c r="B179" s="9">
        <v>175</v>
      </c>
      <c r="C179" s="9">
        <f t="shared" si="10"/>
        <v>37</v>
      </c>
      <c r="D179" s="9">
        <f t="shared" si="11"/>
        <v>7</v>
      </c>
      <c r="E179" s="20">
        <f>E167*(1+VLookups!$C$8)</f>
        <v>15740.298514024582</v>
      </c>
      <c r="F179" s="20">
        <f>-E179*VLookups!$D$10*2</f>
        <v>-944.41791084147485</v>
      </c>
      <c r="G179" s="19">
        <v>0</v>
      </c>
      <c r="H179" s="20">
        <f>(-VLookups!$D$13)*(E179+F179/2)</f>
        <v>-4962.1291065462492</v>
      </c>
      <c r="I179" s="20">
        <f>-PMT(VLookups!$D$16/12,180,-FV(VLookups!$D$16/12,72,,-VLookups!$D$15))</f>
        <v>-1492.92953188151</v>
      </c>
      <c r="J179" s="21">
        <f>-PMT(VLookups!$D$20/12,180,-FV(VLookups!$D$20/12,24,,-VLookups!$D$19))</f>
        <v>-624.95374865778945</v>
      </c>
      <c r="K179" s="19">
        <v>0</v>
      </c>
      <c r="L179" s="19">
        <v>0</v>
      </c>
      <c r="M179" s="20">
        <f>M178-VLookups!$D$33</f>
        <v>-194</v>
      </c>
      <c r="N179" s="22">
        <v>115</v>
      </c>
      <c r="O179" s="19">
        <v>0</v>
      </c>
      <c r="P179" s="19">
        <v>0</v>
      </c>
      <c r="Q179" s="9" t="s">
        <v>36</v>
      </c>
      <c r="R179" s="19">
        <v>0</v>
      </c>
      <c r="S179" s="20">
        <f>VLookups!$D$50</f>
        <v>-4487.7037773753191</v>
      </c>
      <c r="T179" s="19">
        <v>0</v>
      </c>
      <c r="U179" s="9">
        <v>31</v>
      </c>
      <c r="V179" s="21">
        <f>V178-VLookups!$D$54</f>
        <v>-1475</v>
      </c>
      <c r="W179" s="21">
        <f>-VLookups!$D$59</f>
        <v>-250</v>
      </c>
      <c r="X179" s="21">
        <f>-VLookups!$D$62</f>
        <v>-175</v>
      </c>
      <c r="Y179" s="36">
        <f>Y178*(1+VLookups!$D$57/12)</f>
        <v>-309.56886877371028</v>
      </c>
      <c r="Z179" s="20">
        <f>-E179*VLookups!$J$3</f>
        <v>-629.61194056098327</v>
      </c>
      <c r="AA179" s="19">
        <v>0</v>
      </c>
      <c r="AB179" s="20">
        <f t="shared" si="8"/>
        <v>667.19258480828455</v>
      </c>
      <c r="AC179" s="20">
        <f t="shared" si="9"/>
        <v>13569.059746285262</v>
      </c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</row>
    <row r="180" spans="1:43" x14ac:dyDescent="0.25">
      <c r="A180" s="1"/>
      <c r="B180" s="9">
        <v>176</v>
      </c>
      <c r="C180" s="9">
        <f t="shared" si="10"/>
        <v>37</v>
      </c>
      <c r="D180" s="9">
        <f t="shared" si="11"/>
        <v>8</v>
      </c>
      <c r="E180" s="20">
        <f>E168*(1+VLookups!$C$8)</f>
        <v>15740.298514024582</v>
      </c>
      <c r="F180" s="20">
        <f>-E180*VLookups!$D$10*2</f>
        <v>-944.41791084147485</v>
      </c>
      <c r="G180" s="19">
        <v>0</v>
      </c>
      <c r="H180" s="20">
        <f>(-VLookups!$D$13)*(E180+F180/2)</f>
        <v>-4962.1291065462492</v>
      </c>
      <c r="I180" s="20">
        <f>-PMT(VLookups!$D$16/12,180,-FV(VLookups!$D$16/12,72,,-VLookups!$D$15))</f>
        <v>-1492.92953188151</v>
      </c>
      <c r="J180" s="21">
        <f>-PMT(VLookups!$D$20/12,180,-FV(VLookups!$D$20/12,24,,-VLookups!$D$19))</f>
        <v>-624.95374865778945</v>
      </c>
      <c r="K180" s="19">
        <v>0</v>
      </c>
      <c r="L180" s="19">
        <v>0</v>
      </c>
      <c r="M180" s="20">
        <f>M179-VLookups!$D$33</f>
        <v>-195</v>
      </c>
      <c r="N180" s="22">
        <v>116</v>
      </c>
      <c r="O180" s="19">
        <v>0</v>
      </c>
      <c r="P180" s="19">
        <v>0</v>
      </c>
      <c r="Q180" s="9" t="s">
        <v>36</v>
      </c>
      <c r="R180" s="19">
        <v>0</v>
      </c>
      <c r="S180" s="20">
        <f>VLookups!$D$50</f>
        <v>-4487.7037773753191</v>
      </c>
      <c r="T180" s="19">
        <v>0</v>
      </c>
      <c r="U180" s="9">
        <v>32</v>
      </c>
      <c r="V180" s="21">
        <f>V179-VLookups!$D$54</f>
        <v>-1480</v>
      </c>
      <c r="W180" s="21">
        <f>-VLookups!$D$59</f>
        <v>-250</v>
      </c>
      <c r="X180" s="21">
        <f>-VLookups!$D$62</f>
        <v>-175</v>
      </c>
      <c r="Y180" s="36">
        <f>Y179*(1+VLookups!$D$57/12)</f>
        <v>-310.47177797430027</v>
      </c>
      <c r="Z180" s="20">
        <f>-E180*VLookups!$J$3</f>
        <v>-629.61194056098327</v>
      </c>
      <c r="AA180" s="19">
        <v>0</v>
      </c>
      <c r="AB180" s="20">
        <f t="shared" si="8"/>
        <v>660.28967560769445</v>
      </c>
      <c r="AC180" s="20">
        <f t="shared" si="9"/>
        <v>14251.964521470099</v>
      </c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</row>
    <row r="181" spans="1:43" x14ac:dyDescent="0.25">
      <c r="A181" s="1"/>
      <c r="B181" s="9">
        <v>177</v>
      </c>
      <c r="C181" s="9">
        <f t="shared" si="10"/>
        <v>37</v>
      </c>
      <c r="D181" s="9">
        <f t="shared" si="11"/>
        <v>9</v>
      </c>
      <c r="E181" s="20">
        <f>E169*(1+VLookups!$C$8)</f>
        <v>15740.298514024582</v>
      </c>
      <c r="F181" s="20">
        <f>-E181*VLookups!$D$10*2</f>
        <v>-944.41791084147485</v>
      </c>
      <c r="G181" s="19">
        <v>0</v>
      </c>
      <c r="H181" s="20">
        <f>(-VLookups!$D$13)*(E181+F181/2)</f>
        <v>-4962.1291065462492</v>
      </c>
      <c r="I181" s="20">
        <f>-PMT(VLookups!$D$16/12,180,-FV(VLookups!$D$16/12,72,,-VLookups!$D$15))</f>
        <v>-1492.92953188151</v>
      </c>
      <c r="J181" s="21">
        <f>-PMT(VLookups!$D$20/12,180,-FV(VLookups!$D$20/12,24,,-VLookups!$D$19))</f>
        <v>-624.95374865778945</v>
      </c>
      <c r="K181" s="19">
        <v>0</v>
      </c>
      <c r="L181" s="19">
        <v>0</v>
      </c>
      <c r="M181" s="20">
        <f>M180-VLookups!$D$33</f>
        <v>-196</v>
      </c>
      <c r="N181" s="22">
        <v>117</v>
      </c>
      <c r="O181" s="19">
        <v>0</v>
      </c>
      <c r="P181" s="19">
        <v>0</v>
      </c>
      <c r="Q181" s="9" t="s">
        <v>36</v>
      </c>
      <c r="R181" s="19">
        <v>0</v>
      </c>
      <c r="S181" s="20">
        <f>VLookups!$D$50</f>
        <v>-4487.7037773753191</v>
      </c>
      <c r="T181" s="19">
        <v>0</v>
      </c>
      <c r="U181" s="9">
        <v>33</v>
      </c>
      <c r="V181" s="21">
        <f>V180-VLookups!$D$54</f>
        <v>-1485</v>
      </c>
      <c r="W181" s="21">
        <f>-VLookups!$D$59</f>
        <v>-250</v>
      </c>
      <c r="X181" s="21">
        <f>-VLookups!$D$62</f>
        <v>-175</v>
      </c>
      <c r="Y181" s="36">
        <f>Y180*(1+VLookups!$D$57/12)</f>
        <v>-311.37732066005867</v>
      </c>
      <c r="Z181" s="20">
        <f>-E181*VLookups!$J$3</f>
        <v>-629.61194056098327</v>
      </c>
      <c r="AA181" s="19">
        <v>0</v>
      </c>
      <c r="AB181" s="20">
        <f t="shared" si="8"/>
        <v>653.38413292193616</v>
      </c>
      <c r="AC181" s="20">
        <f t="shared" si="9"/>
        <v>14929.101928594486</v>
      </c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</row>
    <row r="182" spans="1:43" x14ac:dyDescent="0.25">
      <c r="A182" s="1"/>
      <c r="B182" s="9">
        <v>178</v>
      </c>
      <c r="C182" s="9">
        <f t="shared" si="10"/>
        <v>37</v>
      </c>
      <c r="D182" s="9">
        <f t="shared" si="11"/>
        <v>10</v>
      </c>
      <c r="E182" s="20">
        <f>E170*(1+VLookups!$C$8)</f>
        <v>15740.298514024582</v>
      </c>
      <c r="F182" s="20">
        <f>-E182*VLookups!$D$10*2</f>
        <v>-944.41791084147485</v>
      </c>
      <c r="G182" s="19">
        <v>0</v>
      </c>
      <c r="H182" s="20">
        <f>(-VLookups!$D$13)*(E182+F182/2)</f>
        <v>-4962.1291065462492</v>
      </c>
      <c r="I182" s="20">
        <f>-PMT(VLookups!$D$16/12,180,-FV(VLookups!$D$16/12,72,,-VLookups!$D$15))</f>
        <v>-1492.92953188151</v>
      </c>
      <c r="J182" s="21">
        <f>-PMT(VLookups!$D$20/12,180,-FV(VLookups!$D$20/12,24,,-VLookups!$D$19))</f>
        <v>-624.95374865778945</v>
      </c>
      <c r="K182" s="19">
        <v>0</v>
      </c>
      <c r="L182" s="19">
        <v>0</v>
      </c>
      <c r="M182" s="20">
        <f>M181-VLookups!$D$33</f>
        <v>-197</v>
      </c>
      <c r="N182" s="22">
        <v>118</v>
      </c>
      <c r="O182" s="19">
        <v>0</v>
      </c>
      <c r="P182" s="19">
        <v>0</v>
      </c>
      <c r="Q182" s="9" t="s">
        <v>36</v>
      </c>
      <c r="R182" s="19">
        <v>0</v>
      </c>
      <c r="S182" s="20">
        <f>VLookups!$D$50</f>
        <v>-4487.7037773753191</v>
      </c>
      <c r="T182" s="19">
        <v>0</v>
      </c>
      <c r="U182" s="9">
        <v>34</v>
      </c>
      <c r="V182" s="21">
        <f>V181-VLookups!$D$54</f>
        <v>-1490</v>
      </c>
      <c r="W182" s="21">
        <f>-VLookups!$D$59</f>
        <v>-250</v>
      </c>
      <c r="X182" s="21">
        <f>-VLookups!$D$62</f>
        <v>-175</v>
      </c>
      <c r="Y182" s="36">
        <f>Y181*(1+VLookups!$D$57/12)</f>
        <v>-312.28550451198385</v>
      </c>
      <c r="Z182" s="20">
        <f>-E182*VLookups!$J$3</f>
        <v>-629.61194056098327</v>
      </c>
      <c r="AA182" s="19">
        <v>0</v>
      </c>
      <c r="AB182" s="20">
        <f t="shared" si="8"/>
        <v>646.47594907001087</v>
      </c>
      <c r="AC182" s="20">
        <f t="shared" si="9"/>
        <v>15600.459714212155</v>
      </c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</row>
    <row r="183" spans="1:43" x14ac:dyDescent="0.25">
      <c r="A183" s="1"/>
      <c r="B183" s="9">
        <v>179</v>
      </c>
      <c r="C183" s="9">
        <f t="shared" si="10"/>
        <v>37</v>
      </c>
      <c r="D183" s="9">
        <f t="shared" si="11"/>
        <v>11</v>
      </c>
      <c r="E183" s="20">
        <f>E171*(1+VLookups!$C$8)</f>
        <v>15740.298514024582</v>
      </c>
      <c r="F183" s="20">
        <f>-E183*VLookups!$D$10*2</f>
        <v>-944.41791084147485</v>
      </c>
      <c r="G183" s="19">
        <v>0</v>
      </c>
      <c r="H183" s="20">
        <f>(-VLookups!$D$13)*(E183+F183/2)</f>
        <v>-4962.1291065462492</v>
      </c>
      <c r="I183" s="20">
        <f>-PMT(VLookups!$D$16/12,180,-FV(VLookups!$D$16/12,72,,-VLookups!$D$15))</f>
        <v>-1492.92953188151</v>
      </c>
      <c r="J183" s="21">
        <f>-PMT(VLookups!$D$20/12,180,-FV(VLookups!$D$20/12,24,,-VLookups!$D$19))</f>
        <v>-624.95374865778945</v>
      </c>
      <c r="K183" s="19">
        <v>0</v>
      </c>
      <c r="L183" s="19">
        <v>0</v>
      </c>
      <c r="M183" s="20">
        <f>M182-VLookups!$D$33</f>
        <v>-198</v>
      </c>
      <c r="N183" s="22">
        <v>119</v>
      </c>
      <c r="O183" s="19">
        <v>0</v>
      </c>
      <c r="P183" s="19">
        <v>0</v>
      </c>
      <c r="Q183" s="9" t="s">
        <v>36</v>
      </c>
      <c r="R183" s="19">
        <v>0</v>
      </c>
      <c r="S183" s="20">
        <f>VLookups!$D$50</f>
        <v>-4487.7037773753191</v>
      </c>
      <c r="T183" s="19">
        <v>0</v>
      </c>
      <c r="U183" s="9">
        <v>35</v>
      </c>
      <c r="V183" s="21">
        <f>V182-VLookups!$D$54</f>
        <v>-1495</v>
      </c>
      <c r="W183" s="21">
        <f>-VLookups!$D$59</f>
        <v>-250</v>
      </c>
      <c r="X183" s="21">
        <f>-VLookups!$D$62</f>
        <v>-175</v>
      </c>
      <c r="Y183" s="36">
        <f>Y182*(1+VLookups!$D$57/12)</f>
        <v>-313.19633723347715</v>
      </c>
      <c r="Z183" s="20">
        <f>-E183*VLookups!$J$3</f>
        <v>-629.61194056098327</v>
      </c>
      <c r="AA183" s="19">
        <v>0</v>
      </c>
      <c r="AB183" s="20">
        <f t="shared" si="8"/>
        <v>639.56511634851756</v>
      </c>
      <c r="AC183" s="20">
        <f t="shared" si="9"/>
        <v>16266.025596751027</v>
      </c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</row>
    <row r="184" spans="1:43" x14ac:dyDescent="0.25">
      <c r="A184" s="1"/>
      <c r="B184" s="9">
        <v>180</v>
      </c>
      <c r="C184" s="9">
        <f t="shared" si="10"/>
        <v>38</v>
      </c>
      <c r="D184" s="9">
        <f t="shared" si="11"/>
        <v>0</v>
      </c>
      <c r="E184" s="20">
        <f>E172*(1+VLookups!$C$8)</f>
        <v>16291.20896201544</v>
      </c>
      <c r="F184" s="20">
        <f>-E184*VLookups!$D$10*2</f>
        <v>-977.47253772092643</v>
      </c>
      <c r="G184" s="19">
        <v>0</v>
      </c>
      <c r="H184" s="20">
        <f>(-VLookups!$D$13)*(E184+F184/2)</f>
        <v>-5135.8036252753682</v>
      </c>
      <c r="I184" s="20">
        <f>-PMT(VLookups!$D$16/12,180,-FV(VLookups!$D$16/12,72,,-VLookups!$D$15))</f>
        <v>-1492.92953188151</v>
      </c>
      <c r="J184" s="21">
        <f>-PMT(VLookups!$D$20/12,180,-FV(VLookups!$D$20/12,24,,-VLookups!$D$19))</f>
        <v>-624.95374865778945</v>
      </c>
      <c r="K184" s="19">
        <v>0</v>
      </c>
      <c r="L184" s="19">
        <v>0</v>
      </c>
      <c r="M184" s="20">
        <f>M183-VLookups!$D$33</f>
        <v>-199</v>
      </c>
      <c r="N184" s="22">
        <v>120</v>
      </c>
      <c r="O184" s="19">
        <v>0</v>
      </c>
      <c r="P184" s="19">
        <v>0</v>
      </c>
      <c r="Q184" s="9" t="s">
        <v>36</v>
      </c>
      <c r="R184" s="19">
        <v>0</v>
      </c>
      <c r="S184" s="20">
        <f>VLookups!$D$50</f>
        <v>-4487.7037773753191</v>
      </c>
      <c r="T184" s="19">
        <v>0</v>
      </c>
      <c r="U184" s="9">
        <v>36</v>
      </c>
      <c r="V184" s="21">
        <f>V183-VLookups!$D$54</f>
        <v>-1500</v>
      </c>
      <c r="W184" s="21">
        <f>-VLookups!$D$59</f>
        <v>-250</v>
      </c>
      <c r="X184" s="21">
        <f>-VLookups!$D$62</f>
        <v>-175</v>
      </c>
      <c r="Y184" s="36">
        <f>Y183*(1+VLookups!$D$57/12)</f>
        <v>-314.10982655040812</v>
      </c>
      <c r="Z184" s="20">
        <f>-E184*VLookups!$J$3</f>
        <v>-651.64835848061762</v>
      </c>
      <c r="AA184" s="19">
        <v>0</v>
      </c>
      <c r="AB184" s="20">
        <f t="shared" si="8"/>
        <v>971.32382493396608</v>
      </c>
      <c r="AC184" s="20">
        <f t="shared" si="9"/>
        <v>17264.459464346244</v>
      </c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</row>
    <row r="185" spans="1:43" x14ac:dyDescent="0.25">
      <c r="A185" s="1"/>
      <c r="B185" s="9">
        <v>181</v>
      </c>
      <c r="C185" s="9">
        <f t="shared" si="10"/>
        <v>38</v>
      </c>
      <c r="D185" s="9">
        <f t="shared" si="11"/>
        <v>1</v>
      </c>
      <c r="E185" s="20">
        <f>E173*(1+VLookups!$C$8)</f>
        <v>16291.20896201544</v>
      </c>
      <c r="F185" s="20">
        <f>-E185*VLookups!$D$10*2</f>
        <v>-977.47253772092643</v>
      </c>
      <c r="G185" s="19">
        <v>0</v>
      </c>
      <c r="H185" s="20">
        <f>(-VLookups!$D$13)*(E185+F185/2)</f>
        <v>-5135.8036252753682</v>
      </c>
      <c r="I185" s="20">
        <f>-PMT(VLookups!$D$16/12,180,-FV(VLookups!$D$16/12,72,,-VLookups!$D$15))</f>
        <v>-1492.92953188151</v>
      </c>
      <c r="J185" s="21">
        <f>-PMT(VLookups!$D$20/12,180,-FV(VLookups!$D$20/12,24,,-VLookups!$D$19))</f>
        <v>-624.95374865778945</v>
      </c>
      <c r="K185" s="19">
        <v>0</v>
      </c>
      <c r="L185" s="19">
        <v>0</v>
      </c>
      <c r="M185" s="20">
        <f>M184-VLookups!$D$33</f>
        <v>-200</v>
      </c>
      <c r="N185" s="22">
        <v>121</v>
      </c>
      <c r="O185" s="19">
        <v>0</v>
      </c>
      <c r="P185" s="19">
        <v>0</v>
      </c>
      <c r="Q185" s="9" t="s">
        <v>36</v>
      </c>
      <c r="R185" s="19">
        <v>0</v>
      </c>
      <c r="S185" s="20">
        <f>VLookups!$D$50</f>
        <v>-4487.7037773753191</v>
      </c>
      <c r="T185" s="19">
        <v>0</v>
      </c>
      <c r="U185" s="9">
        <v>37</v>
      </c>
      <c r="V185" s="21">
        <f>V184-VLookups!$D$54</f>
        <v>-1505</v>
      </c>
      <c r="W185" s="21">
        <f>-VLookups!$D$59</f>
        <v>-250</v>
      </c>
      <c r="X185" s="21">
        <f>-VLookups!$D$62</f>
        <v>-175</v>
      </c>
      <c r="Y185" s="36">
        <f>Y184*(1+VLookups!$D$57/12)</f>
        <v>-315.02598021118013</v>
      </c>
      <c r="Z185" s="20">
        <f>-E185*VLookups!$J$3</f>
        <v>-651.64835848061762</v>
      </c>
      <c r="AA185" s="19">
        <v>0</v>
      </c>
      <c r="AB185" s="20">
        <f t="shared" si="8"/>
        <v>964.40767127319396</v>
      </c>
      <c r="AC185" s="20">
        <f t="shared" si="9"/>
        <v>18257.641234726685</v>
      </c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</row>
    <row r="186" spans="1:43" x14ac:dyDescent="0.25">
      <c r="A186" s="1"/>
      <c r="B186" s="9">
        <v>182</v>
      </c>
      <c r="C186" s="9">
        <f t="shared" si="10"/>
        <v>38</v>
      </c>
      <c r="D186" s="9">
        <f t="shared" si="11"/>
        <v>2</v>
      </c>
      <c r="E186" s="20">
        <f>E174*(1+VLookups!$C$8)</f>
        <v>16291.20896201544</v>
      </c>
      <c r="F186" s="20">
        <f>-E186*VLookups!$D$10*2</f>
        <v>-977.47253772092643</v>
      </c>
      <c r="G186" s="19">
        <v>0</v>
      </c>
      <c r="H186" s="20">
        <f>(-VLookups!$D$13)*(E186+F186/2)</f>
        <v>-5135.8036252753682</v>
      </c>
      <c r="I186" s="20">
        <f>-PMT(VLookups!$D$16/12,180,-FV(VLookups!$D$16/12,72,,-VLookups!$D$15))</f>
        <v>-1492.92953188151</v>
      </c>
      <c r="J186" s="21">
        <f>-PMT(VLookups!$D$20/12,180,-FV(VLookups!$D$20/12,24,,-VLookups!$D$19))</f>
        <v>-624.95374865778945</v>
      </c>
      <c r="K186" s="19">
        <v>0</v>
      </c>
      <c r="L186" s="19">
        <v>0</v>
      </c>
      <c r="M186" s="20">
        <f>M185-VLookups!$D$33</f>
        <v>-201</v>
      </c>
      <c r="N186" s="22">
        <v>122</v>
      </c>
      <c r="O186" s="19">
        <v>0</v>
      </c>
      <c r="P186" s="19">
        <v>0</v>
      </c>
      <c r="Q186" s="9" t="s">
        <v>36</v>
      </c>
      <c r="R186" s="19">
        <v>0</v>
      </c>
      <c r="S186" s="20">
        <f>VLookups!$D$50</f>
        <v>-4487.7037773753191</v>
      </c>
      <c r="T186" s="19">
        <v>0</v>
      </c>
      <c r="U186" s="9">
        <v>38</v>
      </c>
      <c r="V186" s="21">
        <f>V185-VLookups!$D$54</f>
        <v>-1510</v>
      </c>
      <c r="W186" s="21">
        <f>-VLookups!$D$59</f>
        <v>-250</v>
      </c>
      <c r="X186" s="21">
        <f>-VLookups!$D$62</f>
        <v>-175</v>
      </c>
      <c r="Y186" s="36">
        <f>Y185*(1+VLookups!$D$57/12)</f>
        <v>-315.9448059867961</v>
      </c>
      <c r="Z186" s="20">
        <f>-E186*VLookups!$J$3</f>
        <v>-651.64835848061762</v>
      </c>
      <c r="AA186" s="19">
        <v>0</v>
      </c>
      <c r="AB186" s="20">
        <f t="shared" si="8"/>
        <v>957.48884549757804</v>
      </c>
      <c r="AC186" s="20">
        <f t="shared" si="9"/>
        <v>19245.55948228214</v>
      </c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</row>
    <row r="187" spans="1:43" x14ac:dyDescent="0.25">
      <c r="A187" s="1"/>
      <c r="B187" s="9">
        <v>183</v>
      </c>
      <c r="C187" s="9">
        <f t="shared" si="10"/>
        <v>38</v>
      </c>
      <c r="D187" s="9">
        <f t="shared" si="11"/>
        <v>3</v>
      </c>
      <c r="E187" s="20">
        <f>E175*(1+VLookups!$C$8)</f>
        <v>16291.20896201544</v>
      </c>
      <c r="F187" s="20">
        <f>-E187*VLookups!$D$10*2</f>
        <v>-977.47253772092643</v>
      </c>
      <c r="G187" s="19">
        <v>0</v>
      </c>
      <c r="H187" s="20">
        <f>(-VLookups!$D$13)*(E187+F187/2)</f>
        <v>-5135.8036252753682</v>
      </c>
      <c r="I187" s="20">
        <f>-PMT(VLookups!$D$16/12,180,-FV(VLookups!$D$16/12,72,,-VLookups!$D$15))</f>
        <v>-1492.92953188151</v>
      </c>
      <c r="J187" s="21">
        <f>-PMT(VLookups!$D$20/12,180,-FV(VLookups!$D$20/12,24,,-VLookups!$D$19))</f>
        <v>-624.95374865778945</v>
      </c>
      <c r="K187" s="19">
        <v>0</v>
      </c>
      <c r="L187" s="19">
        <v>0</v>
      </c>
      <c r="M187" s="20">
        <f>M186-VLookups!$D$33</f>
        <v>-202</v>
      </c>
      <c r="N187" s="22">
        <v>123</v>
      </c>
      <c r="O187" s="19">
        <v>0</v>
      </c>
      <c r="P187" s="19">
        <v>0</v>
      </c>
      <c r="Q187" s="9" t="s">
        <v>36</v>
      </c>
      <c r="R187" s="19">
        <v>0</v>
      </c>
      <c r="S187" s="20">
        <f>VLookups!$D$50</f>
        <v>-4487.7037773753191</v>
      </c>
      <c r="T187" s="19">
        <v>0</v>
      </c>
      <c r="U187" s="9">
        <v>39</v>
      </c>
      <c r="V187" s="21">
        <f>V186-VLookups!$D$54</f>
        <v>-1515</v>
      </c>
      <c r="W187" s="21">
        <f>-VLookups!$D$59</f>
        <v>-250</v>
      </c>
      <c r="X187" s="21">
        <f>-VLookups!$D$62</f>
        <v>-175</v>
      </c>
      <c r="Y187" s="36">
        <f>Y186*(1+VLookups!$D$57/12)</f>
        <v>-316.86631167092423</v>
      </c>
      <c r="Z187" s="20">
        <f>-E187*VLookups!$J$3</f>
        <v>-651.64835848061762</v>
      </c>
      <c r="AA187" s="19">
        <v>0</v>
      </c>
      <c r="AB187" s="20">
        <f t="shared" si="8"/>
        <v>950.56733981344996</v>
      </c>
      <c r="AC187" s="20">
        <f t="shared" si="9"/>
        <v>20228.20275456606</v>
      </c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</row>
    <row r="188" spans="1:43" x14ac:dyDescent="0.25">
      <c r="A188" s="1"/>
      <c r="B188" s="9">
        <v>184</v>
      </c>
      <c r="C188" s="9">
        <f t="shared" si="10"/>
        <v>38</v>
      </c>
      <c r="D188" s="9">
        <f t="shared" si="11"/>
        <v>4</v>
      </c>
      <c r="E188" s="20">
        <f>E176*(1+VLookups!$C$8)</f>
        <v>16291.20896201544</v>
      </c>
      <c r="F188" s="20">
        <f>-E188*VLookups!$D$10*2</f>
        <v>-977.47253772092643</v>
      </c>
      <c r="G188" s="19">
        <v>0</v>
      </c>
      <c r="H188" s="20">
        <f>(-VLookups!$D$13)*(E188+F188/2)</f>
        <v>-5135.8036252753682</v>
      </c>
      <c r="I188" s="20">
        <f>-PMT(VLookups!$D$16/12,180,-FV(VLookups!$D$16/12,72,,-VLookups!$D$15))</f>
        <v>-1492.92953188151</v>
      </c>
      <c r="J188" s="21">
        <f>-PMT(VLookups!$D$20/12,180,-FV(VLookups!$D$20/12,24,,-VLookups!$D$19))</f>
        <v>-624.95374865778945</v>
      </c>
      <c r="K188" s="19">
        <v>0</v>
      </c>
      <c r="L188" s="19">
        <v>0</v>
      </c>
      <c r="M188" s="20">
        <f>M187-VLookups!$D$33</f>
        <v>-203</v>
      </c>
      <c r="N188" s="22">
        <v>124</v>
      </c>
      <c r="O188" s="19">
        <v>0</v>
      </c>
      <c r="P188" s="19">
        <v>0</v>
      </c>
      <c r="Q188" s="9" t="s">
        <v>36</v>
      </c>
      <c r="R188" s="19">
        <v>0</v>
      </c>
      <c r="S188" s="20">
        <f>VLookups!$D$50</f>
        <v>-4487.7037773753191</v>
      </c>
      <c r="T188" s="19">
        <v>0</v>
      </c>
      <c r="U188" s="9">
        <v>40</v>
      </c>
      <c r="V188" s="21">
        <f>V187-VLookups!$D$54</f>
        <v>-1520</v>
      </c>
      <c r="W188" s="21">
        <f>-VLookups!$D$59</f>
        <v>-250</v>
      </c>
      <c r="X188" s="21">
        <f>-VLookups!$D$62</f>
        <v>-175</v>
      </c>
      <c r="Y188" s="36">
        <f>Y187*(1+VLookups!$D$57/12)</f>
        <v>-317.79050507996442</v>
      </c>
      <c r="Z188" s="20">
        <f>-E188*VLookups!$J$3</f>
        <v>-651.64835848061762</v>
      </c>
      <c r="AA188" s="19">
        <v>0</v>
      </c>
      <c r="AB188" s="20">
        <f t="shared" si="8"/>
        <v>943.64314640440944</v>
      </c>
      <c r="AC188" s="20">
        <f t="shared" si="9"/>
        <v>21205.559572228081</v>
      </c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</row>
    <row r="189" spans="1:43" x14ac:dyDescent="0.25">
      <c r="A189" s="1"/>
      <c r="B189" s="9">
        <v>185</v>
      </c>
      <c r="C189" s="9">
        <f t="shared" si="10"/>
        <v>38</v>
      </c>
      <c r="D189" s="9">
        <f t="shared" si="11"/>
        <v>5</v>
      </c>
      <c r="E189" s="20">
        <f>E177*(1+VLookups!$C$8)</f>
        <v>16291.20896201544</v>
      </c>
      <c r="F189" s="20">
        <f>-E189*VLookups!$D$10*2</f>
        <v>-977.47253772092643</v>
      </c>
      <c r="G189" s="19">
        <v>0</v>
      </c>
      <c r="H189" s="20">
        <f>(-VLookups!$D$13)*(E189+F189/2)</f>
        <v>-5135.8036252753682</v>
      </c>
      <c r="I189" s="20">
        <f>-PMT(VLookups!$D$16/12,180,-FV(VLookups!$D$16/12,72,,-VLookups!$D$15))</f>
        <v>-1492.92953188151</v>
      </c>
      <c r="J189" s="21">
        <f>-PMT(VLookups!$D$20/12,180,-FV(VLookups!$D$20/12,24,,-VLookups!$D$19))</f>
        <v>-624.95374865778945</v>
      </c>
      <c r="K189" s="19">
        <v>0</v>
      </c>
      <c r="L189" s="19">
        <v>0</v>
      </c>
      <c r="M189" s="20">
        <f>M188-VLookups!$D$33</f>
        <v>-204</v>
      </c>
      <c r="N189" s="22">
        <v>125</v>
      </c>
      <c r="O189" s="19">
        <v>0</v>
      </c>
      <c r="P189" s="19">
        <v>0</v>
      </c>
      <c r="Q189" s="9" t="s">
        <v>36</v>
      </c>
      <c r="R189" s="19">
        <v>0</v>
      </c>
      <c r="S189" s="20">
        <f>VLookups!$D$50</f>
        <v>-4487.7037773753191</v>
      </c>
      <c r="T189" s="19">
        <v>0</v>
      </c>
      <c r="U189" s="9">
        <v>41</v>
      </c>
      <c r="V189" s="21">
        <f>V188-VLookups!$D$54</f>
        <v>-1525</v>
      </c>
      <c r="W189" s="21">
        <f>-VLookups!$D$59</f>
        <v>-250</v>
      </c>
      <c r="X189" s="21">
        <f>-VLookups!$D$62</f>
        <v>-175</v>
      </c>
      <c r="Y189" s="36">
        <f>Y188*(1+VLookups!$D$57/12)</f>
        <v>-318.71739405311433</v>
      </c>
      <c r="Z189" s="20">
        <f>-E189*VLookups!$J$3</f>
        <v>-651.64835848061762</v>
      </c>
      <c r="AA189" s="19">
        <v>0</v>
      </c>
      <c r="AB189" s="20">
        <f t="shared" si="8"/>
        <v>936.71625743125969</v>
      </c>
      <c r="AC189" s="20">
        <f t="shared" si="9"/>
        <v>22177.618428946389</v>
      </c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</row>
    <row r="190" spans="1:43" x14ac:dyDescent="0.25">
      <c r="A190" s="1"/>
      <c r="B190" s="9">
        <v>186</v>
      </c>
      <c r="C190" s="9">
        <f t="shared" si="10"/>
        <v>38</v>
      </c>
      <c r="D190" s="9">
        <f t="shared" si="11"/>
        <v>6</v>
      </c>
      <c r="E190" s="20">
        <f>E178*(1+VLookups!$C$8)</f>
        <v>16291.20896201544</v>
      </c>
      <c r="F190" s="20">
        <f>-E190*VLookups!$D$10*2</f>
        <v>-977.47253772092643</v>
      </c>
      <c r="G190" s="19">
        <v>0</v>
      </c>
      <c r="H190" s="20">
        <f>(-VLookups!$D$13)*(E190+F190/2)</f>
        <v>-5135.8036252753682</v>
      </c>
      <c r="I190" s="20">
        <f>-PMT(VLookups!$D$16/12,180,-FV(VLookups!$D$16/12,72,,-VLookups!$D$15))</f>
        <v>-1492.92953188151</v>
      </c>
      <c r="J190" s="21">
        <f>-PMT(VLookups!$D$20/12,180,-FV(VLookups!$D$20/12,24,,-VLookups!$D$19))</f>
        <v>-624.95374865778945</v>
      </c>
      <c r="K190" s="19">
        <v>0</v>
      </c>
      <c r="L190" s="19">
        <v>0</v>
      </c>
      <c r="M190" s="20">
        <f>M189-VLookups!$D$33</f>
        <v>-205</v>
      </c>
      <c r="N190" s="22">
        <v>126</v>
      </c>
      <c r="O190" s="19">
        <v>0</v>
      </c>
      <c r="P190" s="19">
        <v>0</v>
      </c>
      <c r="Q190" s="9" t="s">
        <v>36</v>
      </c>
      <c r="R190" s="19">
        <v>0</v>
      </c>
      <c r="S190" s="20">
        <f>VLookups!$D$50</f>
        <v>-4487.7037773753191</v>
      </c>
      <c r="T190" s="19">
        <v>0</v>
      </c>
      <c r="U190" s="9">
        <v>42</v>
      </c>
      <c r="V190" s="21">
        <f>V189-VLookups!$D$54</f>
        <v>-1530</v>
      </c>
      <c r="W190" s="21">
        <f>-VLookups!$D$59</f>
        <v>-250</v>
      </c>
      <c r="X190" s="21">
        <f>-VLookups!$D$62</f>
        <v>-175</v>
      </c>
      <c r="Y190" s="36">
        <f>Y189*(1+VLookups!$D$57/12)</f>
        <v>-319.6469864524359</v>
      </c>
      <c r="Z190" s="20">
        <f>-E190*VLookups!$J$3</f>
        <v>-651.64835848061762</v>
      </c>
      <c r="AA190" s="19">
        <v>0</v>
      </c>
      <c r="AB190" s="20">
        <f t="shared" si="8"/>
        <v>929.7866650319379</v>
      </c>
      <c r="AC190" s="20">
        <f t="shared" si="9"/>
        <v>23144.367791359906</v>
      </c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</row>
    <row r="191" spans="1:43" x14ac:dyDescent="0.25">
      <c r="A191" s="1"/>
      <c r="B191" s="9">
        <v>187</v>
      </c>
      <c r="C191" s="9">
        <f t="shared" si="10"/>
        <v>38</v>
      </c>
      <c r="D191" s="9">
        <f t="shared" si="11"/>
        <v>7</v>
      </c>
      <c r="E191" s="20">
        <f>E179*(1+VLookups!$C$8)</f>
        <v>16291.20896201544</v>
      </c>
      <c r="F191" s="20">
        <f>-E191*VLookups!$D$10*2</f>
        <v>-977.47253772092643</v>
      </c>
      <c r="G191" s="19">
        <v>0</v>
      </c>
      <c r="H191" s="20">
        <f>(-VLookups!$D$13)*(E191+F191/2)</f>
        <v>-5135.8036252753682</v>
      </c>
      <c r="I191" s="20">
        <f>-PMT(VLookups!$D$16/12,180,-FV(VLookups!$D$16/12,72,,-VLookups!$D$15))</f>
        <v>-1492.92953188151</v>
      </c>
      <c r="J191" s="21">
        <f>-PMT(VLookups!$D$20/12,180,-FV(VLookups!$D$20/12,24,,-VLookups!$D$19))</f>
        <v>-624.95374865778945</v>
      </c>
      <c r="K191" s="19">
        <v>0</v>
      </c>
      <c r="L191" s="19">
        <v>0</v>
      </c>
      <c r="M191" s="20">
        <f>M190-VLookups!$D$33</f>
        <v>-206</v>
      </c>
      <c r="N191" s="22">
        <v>127</v>
      </c>
      <c r="O191" s="19">
        <v>0</v>
      </c>
      <c r="P191" s="19">
        <v>0</v>
      </c>
      <c r="Q191" s="9" t="s">
        <v>36</v>
      </c>
      <c r="R191" s="19">
        <v>0</v>
      </c>
      <c r="S191" s="20">
        <f>VLookups!$D$50</f>
        <v>-4487.7037773753191</v>
      </c>
      <c r="T191" s="19">
        <v>0</v>
      </c>
      <c r="U191" s="9">
        <v>43</v>
      </c>
      <c r="V191" s="21">
        <f>V190-VLookups!$D$54</f>
        <v>-1535</v>
      </c>
      <c r="W191" s="21">
        <f>-VLookups!$D$59</f>
        <v>-250</v>
      </c>
      <c r="X191" s="21">
        <f>-VLookups!$D$62</f>
        <v>-175</v>
      </c>
      <c r="Y191" s="36">
        <f>Y190*(1+VLookups!$D$57/12)</f>
        <v>-320.57929016292218</v>
      </c>
      <c r="Z191" s="20">
        <f>-E191*VLookups!$J$3</f>
        <v>-651.64835848061762</v>
      </c>
      <c r="AA191" s="19">
        <v>0</v>
      </c>
      <c r="AB191" s="20">
        <f t="shared" si="8"/>
        <v>922.85436132145196</v>
      </c>
      <c r="AC191" s="20">
        <f t="shared" si="9"/>
        <v>24105.796099000294</v>
      </c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</row>
    <row r="192" spans="1:43" x14ac:dyDescent="0.25">
      <c r="A192" s="1"/>
      <c r="B192" s="9">
        <v>188</v>
      </c>
      <c r="C192" s="9">
        <f t="shared" si="10"/>
        <v>38</v>
      </c>
      <c r="D192" s="9">
        <f t="shared" si="11"/>
        <v>8</v>
      </c>
      <c r="E192" s="20">
        <f>E180*(1+VLookups!$C$8)</f>
        <v>16291.20896201544</v>
      </c>
      <c r="F192" s="20">
        <f>-E192*VLookups!$D$10*2</f>
        <v>-977.47253772092643</v>
      </c>
      <c r="G192" s="19">
        <v>0</v>
      </c>
      <c r="H192" s="20">
        <f>(-VLookups!$D$13)*(E192+F192/2)</f>
        <v>-5135.8036252753682</v>
      </c>
      <c r="I192" s="20">
        <f>-PMT(VLookups!$D$16/12,180,-FV(VLookups!$D$16/12,72,,-VLookups!$D$15))</f>
        <v>-1492.92953188151</v>
      </c>
      <c r="J192" s="21">
        <f>-PMT(VLookups!$D$20/12,180,-FV(VLookups!$D$20/12,24,,-VLookups!$D$19))</f>
        <v>-624.95374865778945</v>
      </c>
      <c r="K192" s="19">
        <v>0</v>
      </c>
      <c r="L192" s="19">
        <v>0</v>
      </c>
      <c r="M192" s="20">
        <f>M191-VLookups!$D$33</f>
        <v>-207</v>
      </c>
      <c r="N192" s="22">
        <v>128</v>
      </c>
      <c r="O192" s="19">
        <v>0</v>
      </c>
      <c r="P192" s="19">
        <v>0</v>
      </c>
      <c r="Q192" s="9" t="s">
        <v>36</v>
      </c>
      <c r="R192" s="19">
        <v>0</v>
      </c>
      <c r="S192" s="20">
        <f>VLookups!$D$50</f>
        <v>-4487.7037773753191</v>
      </c>
      <c r="T192" s="19">
        <v>0</v>
      </c>
      <c r="U192" s="9">
        <v>44</v>
      </c>
      <c r="V192" s="21">
        <f>V191-VLookups!$D$54</f>
        <v>-1540</v>
      </c>
      <c r="W192" s="21">
        <f>-VLookups!$D$59</f>
        <v>-250</v>
      </c>
      <c r="X192" s="21">
        <f>-VLookups!$D$62</f>
        <v>-175</v>
      </c>
      <c r="Y192" s="36">
        <f>Y191*(1+VLookups!$D$57/12)</f>
        <v>-321.51431309256401</v>
      </c>
      <c r="Z192" s="20">
        <f>-E192*VLookups!$J$3</f>
        <v>-651.64835848061762</v>
      </c>
      <c r="AA192" s="19">
        <v>0</v>
      </c>
      <c r="AB192" s="20">
        <f t="shared" si="8"/>
        <v>915.91933839181002</v>
      </c>
      <c r="AC192" s="20">
        <f t="shared" si="9"/>
        <v>25061.891764223772</v>
      </c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</row>
    <row r="193" spans="1:43" x14ac:dyDescent="0.25">
      <c r="A193" s="1"/>
      <c r="B193" s="9">
        <v>189</v>
      </c>
      <c r="C193" s="9">
        <f t="shared" si="10"/>
        <v>38</v>
      </c>
      <c r="D193" s="9">
        <f t="shared" si="11"/>
        <v>9</v>
      </c>
      <c r="E193" s="20">
        <f>E181*(1+VLookups!$C$8)</f>
        <v>16291.20896201544</v>
      </c>
      <c r="F193" s="20">
        <f>-E193*VLookups!$D$10*2</f>
        <v>-977.47253772092643</v>
      </c>
      <c r="G193" s="19">
        <v>0</v>
      </c>
      <c r="H193" s="20">
        <f>(-VLookups!$D$13)*(E193+F193/2)</f>
        <v>-5135.8036252753682</v>
      </c>
      <c r="I193" s="20">
        <f>-PMT(VLookups!$D$16/12,180,-FV(VLookups!$D$16/12,72,,-VLookups!$D$15))</f>
        <v>-1492.92953188151</v>
      </c>
      <c r="J193" s="21">
        <f>-PMT(VLookups!$D$20/12,180,-FV(VLookups!$D$20/12,24,,-VLookups!$D$19))</f>
        <v>-624.95374865778945</v>
      </c>
      <c r="K193" s="19">
        <v>0</v>
      </c>
      <c r="L193" s="19">
        <v>0</v>
      </c>
      <c r="M193" s="20">
        <f>M192-VLookups!$D$33</f>
        <v>-208</v>
      </c>
      <c r="N193" s="22">
        <v>129</v>
      </c>
      <c r="O193" s="19">
        <v>0</v>
      </c>
      <c r="P193" s="19">
        <v>0</v>
      </c>
      <c r="Q193" s="9" t="s">
        <v>36</v>
      </c>
      <c r="R193" s="19">
        <v>0</v>
      </c>
      <c r="S193" s="20">
        <f>VLookups!$D$50</f>
        <v>-4487.7037773753191</v>
      </c>
      <c r="T193" s="19">
        <v>0</v>
      </c>
      <c r="U193" s="9">
        <v>45</v>
      </c>
      <c r="V193" s="21">
        <f>V192-VLookups!$D$54</f>
        <v>-1545</v>
      </c>
      <c r="W193" s="21">
        <f>-VLookups!$D$59</f>
        <v>-250</v>
      </c>
      <c r="X193" s="21">
        <f>-VLookups!$D$62</f>
        <v>-175</v>
      </c>
      <c r="Y193" s="36">
        <f>Y192*(1+VLookups!$D$57/12)</f>
        <v>-322.4520631724173</v>
      </c>
      <c r="Z193" s="20">
        <f>-E193*VLookups!$J$3</f>
        <v>-651.64835848061762</v>
      </c>
      <c r="AA193" s="19">
        <v>0</v>
      </c>
      <c r="AB193" s="20">
        <f t="shared" si="8"/>
        <v>908.98158831195678</v>
      </c>
      <c r="AC193" s="20">
        <f t="shared" si="9"/>
        <v>26012.643172142769</v>
      </c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</row>
    <row r="194" spans="1:43" x14ac:dyDescent="0.25">
      <c r="A194" s="1"/>
      <c r="B194" s="9">
        <v>190</v>
      </c>
      <c r="C194" s="9">
        <f t="shared" si="10"/>
        <v>38</v>
      </c>
      <c r="D194" s="9">
        <f t="shared" si="11"/>
        <v>10</v>
      </c>
      <c r="E194" s="20">
        <f>E182*(1+VLookups!$C$8)</f>
        <v>16291.20896201544</v>
      </c>
      <c r="F194" s="20">
        <f>-E194*VLookups!$D$10*2</f>
        <v>-977.47253772092643</v>
      </c>
      <c r="G194" s="19">
        <v>0</v>
      </c>
      <c r="H194" s="20">
        <f>(-VLookups!$D$13)*(E194+F194/2)</f>
        <v>-5135.8036252753682</v>
      </c>
      <c r="I194" s="20">
        <f>-PMT(VLookups!$D$16/12,180,-FV(VLookups!$D$16/12,72,,-VLookups!$D$15))</f>
        <v>-1492.92953188151</v>
      </c>
      <c r="J194" s="21">
        <f>-PMT(VLookups!$D$20/12,180,-FV(VLookups!$D$20/12,24,,-VLookups!$D$19))</f>
        <v>-624.95374865778945</v>
      </c>
      <c r="K194" s="19">
        <v>0</v>
      </c>
      <c r="L194" s="19">
        <v>0</v>
      </c>
      <c r="M194" s="20">
        <f>M193-VLookups!$D$33</f>
        <v>-209</v>
      </c>
      <c r="N194" s="22">
        <v>130</v>
      </c>
      <c r="O194" s="19">
        <v>0</v>
      </c>
      <c r="P194" s="19">
        <v>0</v>
      </c>
      <c r="Q194" s="9" t="s">
        <v>36</v>
      </c>
      <c r="R194" s="19">
        <v>0</v>
      </c>
      <c r="S194" s="20">
        <f>VLookups!$D$50</f>
        <v>-4487.7037773753191</v>
      </c>
      <c r="T194" s="19">
        <v>0</v>
      </c>
      <c r="U194" s="9">
        <v>46</v>
      </c>
      <c r="V194" s="21">
        <f>V193-VLookups!$D$54</f>
        <v>-1550</v>
      </c>
      <c r="W194" s="21">
        <f>-VLookups!$D$59</f>
        <v>-250</v>
      </c>
      <c r="X194" s="21">
        <f>-VLookups!$D$62</f>
        <v>-175</v>
      </c>
      <c r="Y194" s="36">
        <f>Y193*(1+VLookups!$D$57/12)</f>
        <v>-323.3925483566702</v>
      </c>
      <c r="Z194" s="20">
        <f>-E194*VLookups!$J$3</f>
        <v>-651.64835848061762</v>
      </c>
      <c r="AA194" s="19">
        <v>0</v>
      </c>
      <c r="AB194" s="20">
        <f t="shared" si="8"/>
        <v>902.04110312770399</v>
      </c>
      <c r="AC194" s="20">
        <f t="shared" si="9"/>
        <v>26958.03868055738</v>
      </c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</row>
    <row r="195" spans="1:43" x14ac:dyDescent="0.25">
      <c r="A195" s="1"/>
      <c r="B195" s="9">
        <v>191</v>
      </c>
      <c r="C195" s="9">
        <f t="shared" si="10"/>
        <v>38</v>
      </c>
      <c r="D195" s="9">
        <f t="shared" si="11"/>
        <v>11</v>
      </c>
      <c r="E195" s="20">
        <f>E183*(1+VLookups!$C$8)</f>
        <v>16291.20896201544</v>
      </c>
      <c r="F195" s="20">
        <f>-E195*VLookups!$D$10*2</f>
        <v>-977.47253772092643</v>
      </c>
      <c r="G195" s="19">
        <v>0</v>
      </c>
      <c r="H195" s="20">
        <f>(-VLookups!$D$13)*(E195+F195/2)</f>
        <v>-5135.8036252753682</v>
      </c>
      <c r="I195" s="20">
        <f>-PMT(VLookups!$D$16/12,180,-FV(VLookups!$D$16/12,72,,-VLookups!$D$15))</f>
        <v>-1492.92953188151</v>
      </c>
      <c r="J195" s="21">
        <f>-PMT(VLookups!$D$20/12,180,-FV(VLookups!$D$20/12,24,,-VLookups!$D$19))</f>
        <v>-624.95374865778945</v>
      </c>
      <c r="K195" s="19">
        <v>0</v>
      </c>
      <c r="L195" s="19">
        <v>0</v>
      </c>
      <c r="M195" s="20">
        <f>M194-VLookups!$D$33</f>
        <v>-210</v>
      </c>
      <c r="N195" s="22">
        <v>131</v>
      </c>
      <c r="O195" s="19">
        <v>0</v>
      </c>
      <c r="P195" s="19">
        <v>0</v>
      </c>
      <c r="Q195" s="9" t="s">
        <v>36</v>
      </c>
      <c r="R195" s="19">
        <v>0</v>
      </c>
      <c r="S195" s="20">
        <f>VLookups!$D$50</f>
        <v>-4487.7037773753191</v>
      </c>
      <c r="T195" s="19">
        <v>0</v>
      </c>
      <c r="U195" s="9">
        <v>47</v>
      </c>
      <c r="V195" s="21">
        <f>V194-VLookups!$D$54</f>
        <v>-1555</v>
      </c>
      <c r="W195" s="21">
        <f>-VLookups!$D$59</f>
        <v>-250</v>
      </c>
      <c r="X195" s="21">
        <f>-VLookups!$D$62</f>
        <v>-175</v>
      </c>
      <c r="Y195" s="36">
        <f>Y194*(1+VLookups!$D$57/12)</f>
        <v>-324.33577662271051</v>
      </c>
      <c r="Z195" s="20">
        <f>-E195*VLookups!$J$3</f>
        <v>-651.64835848061762</v>
      </c>
      <c r="AA195" s="19">
        <v>0</v>
      </c>
      <c r="AB195" s="20">
        <f t="shared" si="8"/>
        <v>895.09787486166351</v>
      </c>
      <c r="AC195" s="20">
        <f t="shared" si="9"/>
        <v>27898.066619886638</v>
      </c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</row>
    <row r="196" spans="1:43" x14ac:dyDescent="0.25">
      <c r="A196" s="1"/>
      <c r="B196" s="9">
        <v>192</v>
      </c>
      <c r="C196" s="9">
        <f t="shared" si="10"/>
        <v>39</v>
      </c>
      <c r="D196" s="9">
        <f t="shared" si="11"/>
        <v>0</v>
      </c>
      <c r="E196" s="20">
        <f>E184*(1+VLookups!$C$8)</f>
        <v>16861.401275685981</v>
      </c>
      <c r="F196" s="20">
        <f>-E196*VLookups!$D$10*2</f>
        <v>-1011.6840765411588</v>
      </c>
      <c r="G196" s="19">
        <v>0</v>
      </c>
      <c r="H196" s="20">
        <f>(-VLookups!$D$13)*(E196+F196/2)</f>
        <v>-5315.556752160006</v>
      </c>
      <c r="I196" s="20">
        <f>-PMT(VLookups!$D$16/12,180,-FV(VLookups!$D$16/12,72,,-VLookups!$D$15))</f>
        <v>-1492.92953188151</v>
      </c>
      <c r="J196" s="21">
        <f>-PMT(VLookups!$D$20/12,180,-FV(VLookups!$D$20/12,24,,-VLookups!$D$19))</f>
        <v>-624.95374865778945</v>
      </c>
      <c r="K196" s="19">
        <v>0</v>
      </c>
      <c r="L196" s="19">
        <v>0</v>
      </c>
      <c r="M196" s="20">
        <f>M195-VLookups!$D$33</f>
        <v>-211</v>
      </c>
      <c r="N196" s="22">
        <v>132</v>
      </c>
      <c r="O196" s="19">
        <v>0</v>
      </c>
      <c r="P196" s="19">
        <v>0</v>
      </c>
      <c r="Q196" s="9" t="s">
        <v>36</v>
      </c>
      <c r="R196" s="19">
        <v>0</v>
      </c>
      <c r="S196" s="20">
        <f>VLookups!$D$50</f>
        <v>-4487.7037773753191</v>
      </c>
      <c r="T196" s="19">
        <v>0</v>
      </c>
      <c r="U196" s="9">
        <v>48</v>
      </c>
      <c r="V196" s="21">
        <f>V195-VLookups!$D$54</f>
        <v>-1560</v>
      </c>
      <c r="W196" s="21">
        <f>-VLookups!$D$59</f>
        <v>-250</v>
      </c>
      <c r="X196" s="21">
        <f>-VLookups!$D$62</f>
        <v>-175</v>
      </c>
      <c r="Y196" s="36">
        <f>Y195*(1+VLookups!$D$57/12)</f>
        <v>-325.28175597119343</v>
      </c>
      <c r="Z196" s="20">
        <f>-E196*VLookups!$J$3</f>
        <v>-674.45605102743923</v>
      </c>
      <c r="AA196" s="19">
        <v>0</v>
      </c>
      <c r="AB196" s="20">
        <f t="shared" si="8"/>
        <v>1238.6776203421455</v>
      </c>
      <c r="AC196" s="20">
        <f t="shared" si="9"/>
        <v>29183.241017928598</v>
      </c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</row>
    <row r="197" spans="1:43" x14ac:dyDescent="0.25">
      <c r="A197" s="1"/>
      <c r="B197" s="9">
        <v>193</v>
      </c>
      <c r="C197" s="9">
        <f t="shared" si="10"/>
        <v>39</v>
      </c>
      <c r="D197" s="9">
        <f t="shared" si="11"/>
        <v>1</v>
      </c>
      <c r="E197" s="20">
        <f>E185*(1+VLookups!$C$8)</f>
        <v>16861.401275685981</v>
      </c>
      <c r="F197" s="20">
        <f>-E197*VLookups!$D$10*2</f>
        <v>-1011.6840765411588</v>
      </c>
      <c r="G197" s="19">
        <v>0</v>
      </c>
      <c r="H197" s="20">
        <f>(-VLookups!$D$13)*(E197+F197/2)</f>
        <v>-5315.556752160006</v>
      </c>
      <c r="I197" s="20">
        <f>-PMT(VLookups!$D$16/12,180,-FV(VLookups!$D$16/12,72,,-VLookups!$D$15))</f>
        <v>-1492.92953188151</v>
      </c>
      <c r="J197" s="21">
        <f>-PMT(VLookups!$D$20/12,180,-FV(VLookups!$D$20/12,24,,-VLookups!$D$19))</f>
        <v>-624.95374865778945</v>
      </c>
      <c r="K197" s="19">
        <v>0</v>
      </c>
      <c r="L197" s="19">
        <v>0</v>
      </c>
      <c r="M197" s="20">
        <f>M196-VLookups!$D$33</f>
        <v>-212</v>
      </c>
      <c r="N197" s="22">
        <v>133</v>
      </c>
      <c r="O197" s="19">
        <v>0</v>
      </c>
      <c r="P197" s="19">
        <v>0</v>
      </c>
      <c r="Q197" s="9" t="s">
        <v>36</v>
      </c>
      <c r="R197" s="19">
        <v>0</v>
      </c>
      <c r="S197" s="20">
        <f>VLookups!$D$50</f>
        <v>-4487.7037773753191</v>
      </c>
      <c r="T197" s="19">
        <v>0</v>
      </c>
      <c r="U197" s="9">
        <v>49</v>
      </c>
      <c r="V197" s="21">
        <f>V196-VLookups!$D$54</f>
        <v>-1565</v>
      </c>
      <c r="W197" s="21">
        <f>-VLookups!$D$59</f>
        <v>-250</v>
      </c>
      <c r="X197" s="21">
        <f>-VLookups!$D$62</f>
        <v>-175</v>
      </c>
      <c r="Y197" s="36">
        <f>Y196*(1+VLookups!$D$57/12)</f>
        <v>-326.23049442610943</v>
      </c>
      <c r="Z197" s="20">
        <f>-E197*VLookups!$J$3</f>
        <v>-674.45605102743923</v>
      </c>
      <c r="AA197" s="19">
        <v>0</v>
      </c>
      <c r="AB197" s="20">
        <f t="shared" ref="AB197:AB260" si="12">SUM(E197,F197/2,H197,I197,K197,L197,M197,O197,P197,R197,S197,T197,V197,W197,X197,Y197,G197,J197,Z197,AA197)</f>
        <v>1231.7288818872294</v>
      </c>
      <c r="AC197" s="20">
        <f t="shared" si="9"/>
        <v>30463.60863484571</v>
      </c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</row>
    <row r="198" spans="1:43" x14ac:dyDescent="0.25">
      <c r="A198" s="1"/>
      <c r="B198" s="9">
        <v>194</v>
      </c>
      <c r="C198" s="9">
        <f t="shared" si="10"/>
        <v>39</v>
      </c>
      <c r="D198" s="9">
        <f t="shared" si="11"/>
        <v>2</v>
      </c>
      <c r="E198" s="20">
        <f>E186*(1+VLookups!$C$8)</f>
        <v>16861.401275685981</v>
      </c>
      <c r="F198" s="20">
        <f>-E198*VLookups!$D$10*2</f>
        <v>-1011.6840765411588</v>
      </c>
      <c r="G198" s="19">
        <v>0</v>
      </c>
      <c r="H198" s="20">
        <f>(-VLookups!$D$13)*(E198+F198/2)</f>
        <v>-5315.556752160006</v>
      </c>
      <c r="I198" s="20">
        <f>-PMT(VLookups!$D$16/12,180,-FV(VLookups!$D$16/12,72,,-VLookups!$D$15))</f>
        <v>-1492.92953188151</v>
      </c>
      <c r="J198" s="21">
        <f>-PMT(VLookups!$D$20/12,180,-FV(VLookups!$D$20/12,24,,-VLookups!$D$19))</f>
        <v>-624.95374865778945</v>
      </c>
      <c r="K198" s="19">
        <v>0</v>
      </c>
      <c r="L198" s="19">
        <v>0</v>
      </c>
      <c r="M198" s="20">
        <f>M197-VLookups!$D$33</f>
        <v>-213</v>
      </c>
      <c r="N198" s="22">
        <v>134</v>
      </c>
      <c r="O198" s="19">
        <v>0</v>
      </c>
      <c r="P198" s="19">
        <v>0</v>
      </c>
      <c r="Q198" s="9" t="s">
        <v>36</v>
      </c>
      <c r="R198" s="19">
        <v>0</v>
      </c>
      <c r="S198" s="20">
        <f>VLookups!$D$50</f>
        <v>-4487.7037773753191</v>
      </c>
      <c r="T198" s="19">
        <v>0</v>
      </c>
      <c r="U198" s="9">
        <v>50</v>
      </c>
      <c r="V198" s="21">
        <f>V197-VLookups!$D$54</f>
        <v>-1570</v>
      </c>
      <c r="W198" s="21">
        <f>-VLookups!$D$59</f>
        <v>-250</v>
      </c>
      <c r="X198" s="21">
        <f>-VLookups!$D$62</f>
        <v>-175</v>
      </c>
      <c r="Y198" s="36">
        <f>Y197*(1+VLookups!$D$57/12)</f>
        <v>-327.18200003485225</v>
      </c>
      <c r="Z198" s="20">
        <f>-E198*VLookups!$J$3</f>
        <v>-674.45605102743923</v>
      </c>
      <c r="AA198" s="19">
        <v>0</v>
      </c>
      <c r="AB198" s="20">
        <f t="shared" si="12"/>
        <v>1224.7773762784868</v>
      </c>
      <c r="AC198" s="20">
        <f t="shared" ref="AC198:AC261" si="13">AB198+AC197*(1+$AC$2/12)</f>
        <v>31739.158692182275</v>
      </c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spans="1:43" x14ac:dyDescent="0.25">
      <c r="A199" s="1"/>
      <c r="B199" s="9">
        <v>195</v>
      </c>
      <c r="C199" s="9">
        <f t="shared" si="10"/>
        <v>39</v>
      </c>
      <c r="D199" s="9">
        <f t="shared" si="11"/>
        <v>3</v>
      </c>
      <c r="E199" s="20">
        <f>E187*(1+VLookups!$C$8)</f>
        <v>16861.401275685981</v>
      </c>
      <c r="F199" s="20">
        <f>-E199*VLookups!$D$10*2</f>
        <v>-1011.6840765411588</v>
      </c>
      <c r="G199" s="19">
        <v>0</v>
      </c>
      <c r="H199" s="20">
        <f>(-VLookups!$D$13)*(E199+F199/2)</f>
        <v>-5315.556752160006</v>
      </c>
      <c r="I199" s="20">
        <f>-PMT(VLookups!$D$16/12,180,-FV(VLookups!$D$16/12,72,,-VLookups!$D$15))</f>
        <v>-1492.92953188151</v>
      </c>
      <c r="J199" s="21">
        <f>-PMT(VLookups!$D$20/12,180,-FV(VLookups!$D$20/12,24,,-VLookups!$D$19))</f>
        <v>-624.95374865778945</v>
      </c>
      <c r="K199" s="19">
        <v>0</v>
      </c>
      <c r="L199" s="19">
        <v>0</v>
      </c>
      <c r="M199" s="20">
        <f>M198-VLookups!$D$33</f>
        <v>-214</v>
      </c>
      <c r="N199" s="22">
        <v>135</v>
      </c>
      <c r="O199" s="19">
        <v>0</v>
      </c>
      <c r="P199" s="19">
        <v>0</v>
      </c>
      <c r="Q199" s="9" t="s">
        <v>36</v>
      </c>
      <c r="R199" s="19">
        <v>0</v>
      </c>
      <c r="S199" s="20">
        <f>VLookups!$D$50</f>
        <v>-4487.7037773753191</v>
      </c>
      <c r="T199" s="19">
        <v>0</v>
      </c>
      <c r="U199" s="9">
        <v>51</v>
      </c>
      <c r="V199" s="21">
        <f>V198-VLookups!$D$54</f>
        <v>-1575</v>
      </c>
      <c r="W199" s="21">
        <f>-VLookups!$D$59</f>
        <v>-250</v>
      </c>
      <c r="X199" s="21">
        <f>-VLookups!$D$62</f>
        <v>-175</v>
      </c>
      <c r="Y199" s="36">
        <f>Y198*(1+VLookups!$D$57/12)</f>
        <v>-328.13628086828726</v>
      </c>
      <c r="Z199" s="20">
        <f>-E199*VLookups!$J$3</f>
        <v>-674.45605102743923</v>
      </c>
      <c r="AA199" s="19">
        <v>0</v>
      </c>
      <c r="AB199" s="20">
        <f t="shared" si="12"/>
        <v>1217.8230954450519</v>
      </c>
      <c r="AC199" s="20">
        <f t="shared" si="13"/>
        <v>33009.880385447628</v>
      </c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spans="1:43" x14ac:dyDescent="0.25">
      <c r="A200" s="1"/>
      <c r="B200" s="9">
        <v>196</v>
      </c>
      <c r="C200" s="9">
        <f t="shared" si="10"/>
        <v>39</v>
      </c>
      <c r="D200" s="9">
        <f t="shared" si="11"/>
        <v>4</v>
      </c>
      <c r="E200" s="20">
        <f>E188*(1+VLookups!$C$8)</f>
        <v>16861.401275685981</v>
      </c>
      <c r="F200" s="20">
        <f>-E200*VLookups!$D$10*2</f>
        <v>-1011.6840765411588</v>
      </c>
      <c r="G200" s="19">
        <v>0</v>
      </c>
      <c r="H200" s="20">
        <f>(-VLookups!$D$13)*(E200+F200/2)</f>
        <v>-5315.556752160006</v>
      </c>
      <c r="I200" s="20">
        <f>-PMT(VLookups!$D$16/12,180,-FV(VLookups!$D$16/12,72,,-VLookups!$D$15))</f>
        <v>-1492.92953188151</v>
      </c>
      <c r="J200" s="21">
        <f>-PMT(VLookups!$D$20/12,180,-FV(VLookups!$D$20/12,24,,-VLookups!$D$19))</f>
        <v>-624.95374865778945</v>
      </c>
      <c r="K200" s="19">
        <v>0</v>
      </c>
      <c r="L200" s="19">
        <v>0</v>
      </c>
      <c r="M200" s="20">
        <f>M199-VLookups!$D$33</f>
        <v>-215</v>
      </c>
      <c r="N200" s="22">
        <v>136</v>
      </c>
      <c r="O200" s="19">
        <v>0</v>
      </c>
      <c r="P200" s="19">
        <v>0</v>
      </c>
      <c r="Q200" s="9" t="s">
        <v>36</v>
      </c>
      <c r="R200" s="19">
        <v>0</v>
      </c>
      <c r="S200" s="20">
        <f>VLookups!$D$50</f>
        <v>-4487.7037773753191</v>
      </c>
      <c r="T200" s="19">
        <v>0</v>
      </c>
      <c r="U200" s="9">
        <v>52</v>
      </c>
      <c r="V200" s="21">
        <f>V199-VLookups!$D$54</f>
        <v>-1580</v>
      </c>
      <c r="W200" s="21">
        <f>-VLookups!$D$59</f>
        <v>-250</v>
      </c>
      <c r="X200" s="21">
        <f>-VLookups!$D$62</f>
        <v>-175</v>
      </c>
      <c r="Y200" s="36">
        <f>Y199*(1+VLookups!$D$57/12)</f>
        <v>-329.09334502081975</v>
      </c>
      <c r="Z200" s="20">
        <f>-E200*VLookups!$J$3</f>
        <v>-674.45605102743923</v>
      </c>
      <c r="AA200" s="19">
        <v>0</v>
      </c>
      <c r="AB200" s="20">
        <f t="shared" si="12"/>
        <v>1210.866031292519</v>
      </c>
      <c r="AC200" s="20">
        <f t="shared" si="13"/>
        <v>34275.762884049233</v>
      </c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</row>
    <row r="201" spans="1:43" x14ac:dyDescent="0.25">
      <c r="A201" s="1"/>
      <c r="B201" s="9">
        <v>197</v>
      </c>
      <c r="C201" s="9">
        <f t="shared" si="10"/>
        <v>39</v>
      </c>
      <c r="D201" s="9">
        <f t="shared" si="11"/>
        <v>5</v>
      </c>
      <c r="E201" s="20">
        <f>E189*(1+VLookups!$C$8)</f>
        <v>16861.401275685981</v>
      </c>
      <c r="F201" s="20">
        <f>-E201*VLookups!$D$10*2</f>
        <v>-1011.6840765411588</v>
      </c>
      <c r="G201" s="19">
        <v>0</v>
      </c>
      <c r="H201" s="20">
        <f>(-VLookups!$D$13)*(E201+F201/2)</f>
        <v>-5315.556752160006</v>
      </c>
      <c r="I201" s="20">
        <f>-PMT(VLookups!$D$16/12,180,-FV(VLookups!$D$16/12,72,,-VLookups!$D$15))</f>
        <v>-1492.92953188151</v>
      </c>
      <c r="J201" s="21">
        <f>-PMT(VLookups!$D$20/12,180,-FV(VLookups!$D$20/12,24,,-VLookups!$D$19))</f>
        <v>-624.95374865778945</v>
      </c>
      <c r="K201" s="19">
        <v>0</v>
      </c>
      <c r="L201" s="19">
        <v>0</v>
      </c>
      <c r="M201" s="20">
        <f>M200-VLookups!$D$33</f>
        <v>-216</v>
      </c>
      <c r="N201" s="22">
        <v>137</v>
      </c>
      <c r="O201" s="19">
        <v>0</v>
      </c>
      <c r="P201" s="19">
        <v>0</v>
      </c>
      <c r="Q201" s="9" t="s">
        <v>36</v>
      </c>
      <c r="R201" s="19">
        <v>0</v>
      </c>
      <c r="S201" s="20">
        <f>VLookups!$D$50</f>
        <v>-4487.7037773753191</v>
      </c>
      <c r="T201" s="19">
        <v>0</v>
      </c>
      <c r="U201" s="9">
        <v>53</v>
      </c>
      <c r="V201" s="21">
        <f>V200-VLookups!$D$54</f>
        <v>-1585</v>
      </c>
      <c r="W201" s="21">
        <f>-VLookups!$D$59</f>
        <v>-250</v>
      </c>
      <c r="X201" s="21">
        <f>-VLookups!$D$62</f>
        <v>-175</v>
      </c>
      <c r="Y201" s="36">
        <f>Y200*(1+VLookups!$D$57/12)</f>
        <v>-330.05320061046382</v>
      </c>
      <c r="Z201" s="20">
        <f>-E201*VLookups!$J$3</f>
        <v>-674.45605102743923</v>
      </c>
      <c r="AA201" s="19">
        <v>0</v>
      </c>
      <c r="AB201" s="20">
        <f t="shared" si="12"/>
        <v>1203.9061757028749</v>
      </c>
      <c r="AC201" s="20">
        <f t="shared" si="13"/>
        <v>35536.795331225527</v>
      </c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</row>
    <row r="202" spans="1:43" x14ac:dyDescent="0.25">
      <c r="A202" s="1"/>
      <c r="B202" s="9">
        <v>198</v>
      </c>
      <c r="C202" s="9">
        <f t="shared" si="10"/>
        <v>39</v>
      </c>
      <c r="D202" s="9">
        <f t="shared" si="11"/>
        <v>6</v>
      </c>
      <c r="E202" s="20">
        <f>E190*(1+VLookups!$C$8)</f>
        <v>16861.401275685981</v>
      </c>
      <c r="F202" s="20">
        <f>-E202*VLookups!$D$10*2</f>
        <v>-1011.6840765411588</v>
      </c>
      <c r="G202" s="19">
        <v>0</v>
      </c>
      <c r="H202" s="20">
        <f>(-VLookups!$D$13)*(E202+F202/2)</f>
        <v>-5315.556752160006</v>
      </c>
      <c r="I202" s="20">
        <f>-PMT(VLookups!$D$16/12,180,-FV(VLookups!$D$16/12,72,,-VLookups!$D$15))</f>
        <v>-1492.92953188151</v>
      </c>
      <c r="J202" s="21">
        <f>-PMT(VLookups!$D$20/12,180,-FV(VLookups!$D$20/12,24,,-VLookups!$D$19))</f>
        <v>-624.95374865778945</v>
      </c>
      <c r="K202" s="19">
        <v>0</v>
      </c>
      <c r="L202" s="19">
        <v>0</v>
      </c>
      <c r="M202" s="20">
        <f>M201-VLookups!$D$33</f>
        <v>-217</v>
      </c>
      <c r="N202" s="22">
        <v>138</v>
      </c>
      <c r="O202" s="19">
        <v>0</v>
      </c>
      <c r="P202" s="19">
        <v>0</v>
      </c>
      <c r="Q202" s="9" t="s">
        <v>36</v>
      </c>
      <c r="R202" s="19">
        <v>0</v>
      </c>
      <c r="S202" s="20">
        <f>VLookups!$D$50</f>
        <v>-4487.7037773753191</v>
      </c>
      <c r="T202" s="19">
        <v>0</v>
      </c>
      <c r="U202" s="9">
        <v>54</v>
      </c>
      <c r="V202" s="21">
        <f>V201-VLookups!$D$54</f>
        <v>-1590</v>
      </c>
      <c r="W202" s="21">
        <f>-VLookups!$D$59</f>
        <v>-250</v>
      </c>
      <c r="X202" s="21">
        <f>-VLookups!$D$62</f>
        <v>-175</v>
      </c>
      <c r="Y202" s="36">
        <f>Y201*(1+VLookups!$D$57/12)</f>
        <v>-331.01585577891103</v>
      </c>
      <c r="Z202" s="20">
        <f>-E202*VLookups!$J$3</f>
        <v>-674.45605102743923</v>
      </c>
      <c r="AA202" s="19">
        <v>0</v>
      </c>
      <c r="AB202" s="20">
        <f t="shared" si="12"/>
        <v>1196.943520534428</v>
      </c>
      <c r="AC202" s="20">
        <f t="shared" si="13"/>
        <v>36792.966843978662</v>
      </c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</row>
    <row r="203" spans="1:43" x14ac:dyDescent="0.25">
      <c r="A203" s="1"/>
      <c r="B203" s="9">
        <v>199</v>
      </c>
      <c r="C203" s="9">
        <f t="shared" si="10"/>
        <v>39</v>
      </c>
      <c r="D203" s="9">
        <f t="shared" si="11"/>
        <v>7</v>
      </c>
      <c r="E203" s="20">
        <f>E191*(1+VLookups!$C$8)</f>
        <v>16861.401275685981</v>
      </c>
      <c r="F203" s="20">
        <f>-E203*VLookups!$D$10*2</f>
        <v>-1011.6840765411588</v>
      </c>
      <c r="G203" s="19">
        <v>0</v>
      </c>
      <c r="H203" s="20">
        <f>(-VLookups!$D$13)*(E203+F203/2)</f>
        <v>-5315.556752160006</v>
      </c>
      <c r="I203" s="20">
        <f>-PMT(VLookups!$D$16/12,180,-FV(VLookups!$D$16/12,72,,-VLookups!$D$15))</f>
        <v>-1492.92953188151</v>
      </c>
      <c r="J203" s="21">
        <f>-PMT(VLookups!$D$20/12,180,-FV(VLookups!$D$20/12,24,,-VLookups!$D$19))</f>
        <v>-624.95374865778945</v>
      </c>
      <c r="K203" s="19">
        <v>0</v>
      </c>
      <c r="L203" s="19">
        <v>0</v>
      </c>
      <c r="M203" s="20">
        <f>M202-VLookups!$D$33</f>
        <v>-218</v>
      </c>
      <c r="N203" s="22">
        <v>139</v>
      </c>
      <c r="O203" s="19">
        <v>0</v>
      </c>
      <c r="P203" s="19">
        <v>0</v>
      </c>
      <c r="Q203" s="9" t="s">
        <v>36</v>
      </c>
      <c r="R203" s="19">
        <v>0</v>
      </c>
      <c r="S203" s="20">
        <f>VLookups!$D$50</f>
        <v>-4487.7037773753191</v>
      </c>
      <c r="T203" s="19">
        <v>0</v>
      </c>
      <c r="U203" s="9">
        <v>55</v>
      </c>
      <c r="V203" s="21">
        <f>V202-VLookups!$D$54</f>
        <v>-1595</v>
      </c>
      <c r="W203" s="21">
        <f>-VLookups!$D$59</f>
        <v>-250</v>
      </c>
      <c r="X203" s="21">
        <f>-VLookups!$D$62</f>
        <v>-175</v>
      </c>
      <c r="Y203" s="36">
        <f>Y202*(1+VLookups!$D$57/12)</f>
        <v>-331.98131869159954</v>
      </c>
      <c r="Z203" s="20">
        <f>-E203*VLookups!$J$3</f>
        <v>-674.45605102743923</v>
      </c>
      <c r="AA203" s="19">
        <v>0</v>
      </c>
      <c r="AB203" s="20">
        <f t="shared" si="12"/>
        <v>1189.9780576217395</v>
      </c>
      <c r="AC203" s="20">
        <f t="shared" si="13"/>
        <v>38044.266513007031</v>
      </c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</row>
    <row r="204" spans="1:43" x14ac:dyDescent="0.25">
      <c r="A204" s="1"/>
      <c r="B204" s="9">
        <v>200</v>
      </c>
      <c r="C204" s="9">
        <f t="shared" si="10"/>
        <v>39</v>
      </c>
      <c r="D204" s="9">
        <f t="shared" si="11"/>
        <v>8</v>
      </c>
      <c r="E204" s="20">
        <f>E192*(1+VLookups!$C$8)</f>
        <v>16861.401275685981</v>
      </c>
      <c r="F204" s="20">
        <f>-E204*VLookups!$D$10*2</f>
        <v>-1011.6840765411588</v>
      </c>
      <c r="G204" s="19">
        <v>0</v>
      </c>
      <c r="H204" s="20">
        <f>(-VLookups!$D$13)*(E204+F204/2)</f>
        <v>-5315.556752160006</v>
      </c>
      <c r="I204" s="20">
        <f>-PMT(VLookups!$D$16/12,180,-FV(VLookups!$D$16/12,72,,-VLookups!$D$15))</f>
        <v>-1492.92953188151</v>
      </c>
      <c r="J204" s="21">
        <f>-PMT(VLookups!$D$20/12,180,-FV(VLookups!$D$20/12,24,,-VLookups!$D$19))</f>
        <v>-624.95374865778945</v>
      </c>
      <c r="K204" s="19">
        <v>0</v>
      </c>
      <c r="L204" s="19">
        <v>0</v>
      </c>
      <c r="M204" s="20">
        <f>M203-VLookups!$D$33</f>
        <v>-219</v>
      </c>
      <c r="N204" s="22">
        <v>140</v>
      </c>
      <c r="O204" s="19">
        <v>0</v>
      </c>
      <c r="P204" s="19">
        <v>0</v>
      </c>
      <c r="Q204" s="9" t="s">
        <v>36</v>
      </c>
      <c r="R204" s="19">
        <v>0</v>
      </c>
      <c r="S204" s="20">
        <f>VLookups!$D$50</f>
        <v>-4487.7037773753191</v>
      </c>
      <c r="T204" s="19">
        <v>0</v>
      </c>
      <c r="U204" s="9">
        <v>56</v>
      </c>
      <c r="V204" s="21">
        <f>V203-VLookups!$D$54</f>
        <v>-1600</v>
      </c>
      <c r="W204" s="21">
        <f>-VLookups!$D$59</f>
        <v>-250</v>
      </c>
      <c r="X204" s="21">
        <f>-VLookups!$D$62</f>
        <v>-175</v>
      </c>
      <c r="Y204" s="36">
        <f>Y203*(1+VLookups!$D$57/12)</f>
        <v>-332.9495975377834</v>
      </c>
      <c r="Z204" s="20">
        <f>-E204*VLookups!$J$3</f>
        <v>-674.45605102743923</v>
      </c>
      <c r="AA204" s="19">
        <v>0</v>
      </c>
      <c r="AB204" s="20">
        <f t="shared" si="12"/>
        <v>1183.0097787755553</v>
      </c>
      <c r="AC204" s="20">
        <f t="shared" si="13"/>
        <v>39290.683402637602</v>
      </c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</row>
    <row r="205" spans="1:43" x14ac:dyDescent="0.25">
      <c r="A205" s="1"/>
      <c r="B205" s="9">
        <v>201</v>
      </c>
      <c r="C205" s="9">
        <f t="shared" si="10"/>
        <v>39</v>
      </c>
      <c r="D205" s="9">
        <f t="shared" si="11"/>
        <v>9</v>
      </c>
      <c r="E205" s="20">
        <f>E193*(1+VLookups!$C$8)</f>
        <v>16861.401275685981</v>
      </c>
      <c r="F205" s="20">
        <f>-E205*VLookups!$D$10*2</f>
        <v>-1011.6840765411588</v>
      </c>
      <c r="G205" s="19">
        <v>0</v>
      </c>
      <c r="H205" s="20">
        <f>(-VLookups!$D$13)*(E205+F205/2)</f>
        <v>-5315.556752160006</v>
      </c>
      <c r="I205" s="20">
        <f>-PMT(VLookups!$D$16/12,180,-FV(VLookups!$D$16/12,72,,-VLookups!$D$15))</f>
        <v>-1492.92953188151</v>
      </c>
      <c r="J205" s="21">
        <f>-PMT(VLookups!$D$20/12,180,-FV(VLookups!$D$20/12,24,,-VLookups!$D$19))</f>
        <v>-624.95374865778945</v>
      </c>
      <c r="K205" s="19">
        <v>0</v>
      </c>
      <c r="L205" s="19">
        <v>0</v>
      </c>
      <c r="M205" s="20">
        <f>M204-VLookups!$D$33</f>
        <v>-220</v>
      </c>
      <c r="N205" s="22">
        <v>141</v>
      </c>
      <c r="O205" s="19">
        <v>0</v>
      </c>
      <c r="P205" s="19">
        <v>0</v>
      </c>
      <c r="Q205" s="9" t="s">
        <v>36</v>
      </c>
      <c r="R205" s="19">
        <v>0</v>
      </c>
      <c r="S205" s="20">
        <f>VLookups!$D$50</f>
        <v>-4487.7037773753191</v>
      </c>
      <c r="T205" s="19">
        <v>0</v>
      </c>
      <c r="U205" s="9">
        <v>57</v>
      </c>
      <c r="V205" s="21">
        <f>V204-VLookups!$D$54</f>
        <v>-1605</v>
      </c>
      <c r="W205" s="21">
        <f>-VLookups!$D$59</f>
        <v>-250</v>
      </c>
      <c r="X205" s="21">
        <f>-VLookups!$D$62</f>
        <v>-175</v>
      </c>
      <c r="Y205" s="36">
        <f>Y204*(1+VLookups!$D$57/12)</f>
        <v>-333.92070053060195</v>
      </c>
      <c r="Z205" s="20">
        <f>-E205*VLookups!$J$3</f>
        <v>-674.45605102743923</v>
      </c>
      <c r="AA205" s="19">
        <v>0</v>
      </c>
      <c r="AB205" s="20">
        <f t="shared" si="12"/>
        <v>1176.0386757827368</v>
      </c>
      <c r="AC205" s="20">
        <f t="shared" si="13"/>
        <v>40532.20655075807</v>
      </c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</row>
    <row r="206" spans="1:43" x14ac:dyDescent="0.25">
      <c r="A206" s="1"/>
      <c r="B206" s="9">
        <v>202</v>
      </c>
      <c r="C206" s="9">
        <f t="shared" si="10"/>
        <v>39</v>
      </c>
      <c r="D206" s="9">
        <f t="shared" si="11"/>
        <v>10</v>
      </c>
      <c r="E206" s="20">
        <f>E194*(1+VLookups!$C$8)</f>
        <v>16861.401275685981</v>
      </c>
      <c r="F206" s="20">
        <f>-E206*VLookups!$D$10*2</f>
        <v>-1011.6840765411588</v>
      </c>
      <c r="G206" s="19">
        <v>0</v>
      </c>
      <c r="H206" s="20">
        <f>(-VLookups!$D$13)*(E206+F206/2)</f>
        <v>-5315.556752160006</v>
      </c>
      <c r="I206" s="20">
        <f>-PMT(VLookups!$D$16/12,180,-FV(VLookups!$D$16/12,72,,-VLookups!$D$15))</f>
        <v>-1492.92953188151</v>
      </c>
      <c r="J206" s="21">
        <f>-PMT(VLookups!$D$20/12,180,-FV(VLookups!$D$20/12,24,,-VLookups!$D$19))</f>
        <v>-624.95374865778945</v>
      </c>
      <c r="K206" s="19">
        <v>0</v>
      </c>
      <c r="L206" s="19">
        <v>0</v>
      </c>
      <c r="M206" s="20">
        <f>M205-VLookups!$D$33</f>
        <v>-221</v>
      </c>
      <c r="N206" s="22">
        <v>142</v>
      </c>
      <c r="O206" s="19">
        <v>0</v>
      </c>
      <c r="P206" s="19">
        <v>0</v>
      </c>
      <c r="Q206" s="9" t="s">
        <v>36</v>
      </c>
      <c r="R206" s="19">
        <v>0</v>
      </c>
      <c r="S206" s="20">
        <f>VLookups!$D$50</f>
        <v>-4487.7037773753191</v>
      </c>
      <c r="T206" s="19">
        <v>0</v>
      </c>
      <c r="U206" s="9">
        <v>58</v>
      </c>
      <c r="V206" s="21">
        <f>V205-VLookups!$D$54</f>
        <v>-1610</v>
      </c>
      <c r="W206" s="21">
        <f>-VLookups!$D$59</f>
        <v>-250</v>
      </c>
      <c r="X206" s="21">
        <f>-VLookups!$D$62</f>
        <v>-175</v>
      </c>
      <c r="Y206" s="36">
        <f>Y205*(1+VLookups!$D$57/12)</f>
        <v>-334.89463590714956</v>
      </c>
      <c r="Z206" s="20">
        <f>-E206*VLookups!$J$3</f>
        <v>-674.45605102743923</v>
      </c>
      <c r="AA206" s="19">
        <v>0</v>
      </c>
      <c r="AB206" s="20">
        <f t="shared" si="12"/>
        <v>1169.0647404061892</v>
      </c>
      <c r="AC206" s="20">
        <f t="shared" si="13"/>
        <v>41768.824968748857</v>
      </c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</row>
    <row r="207" spans="1:43" x14ac:dyDescent="0.25">
      <c r="A207" s="1"/>
      <c r="B207" s="9">
        <v>203</v>
      </c>
      <c r="C207" s="9">
        <f t="shared" si="10"/>
        <v>39</v>
      </c>
      <c r="D207" s="9">
        <f t="shared" si="11"/>
        <v>11</v>
      </c>
      <c r="E207" s="20">
        <f>E195*(1+VLookups!$C$8)</f>
        <v>16861.401275685981</v>
      </c>
      <c r="F207" s="20">
        <f>-E207*VLookups!$D$10*2</f>
        <v>-1011.6840765411588</v>
      </c>
      <c r="G207" s="19">
        <v>0</v>
      </c>
      <c r="H207" s="20">
        <f>(-VLookups!$D$13)*(E207+F207/2)</f>
        <v>-5315.556752160006</v>
      </c>
      <c r="I207" s="20">
        <f>-PMT(VLookups!$D$16/12,180,-FV(VLookups!$D$16/12,72,,-VLookups!$D$15))</f>
        <v>-1492.92953188151</v>
      </c>
      <c r="J207" s="21">
        <f>-PMT(VLookups!$D$20/12,180,-FV(VLookups!$D$20/12,24,,-VLookups!$D$19))</f>
        <v>-624.95374865778945</v>
      </c>
      <c r="K207" s="19">
        <v>0</v>
      </c>
      <c r="L207" s="19">
        <v>0</v>
      </c>
      <c r="M207" s="20">
        <f>M206-VLookups!$D$33</f>
        <v>-222</v>
      </c>
      <c r="N207" s="22">
        <v>143</v>
      </c>
      <c r="O207" s="19">
        <v>0</v>
      </c>
      <c r="P207" s="19">
        <v>0</v>
      </c>
      <c r="Q207" s="9" t="s">
        <v>36</v>
      </c>
      <c r="R207" s="19">
        <v>0</v>
      </c>
      <c r="S207" s="20">
        <f>VLookups!$D$50</f>
        <v>-4487.7037773753191</v>
      </c>
      <c r="T207" s="19">
        <v>0</v>
      </c>
      <c r="U207" s="9">
        <v>59</v>
      </c>
      <c r="V207" s="21">
        <f>V206-VLookups!$D$54</f>
        <v>-1615</v>
      </c>
      <c r="W207" s="21">
        <f>-VLookups!$D$59</f>
        <v>-250</v>
      </c>
      <c r="X207" s="21">
        <f>-VLookups!$D$62</f>
        <v>-175</v>
      </c>
      <c r="Y207" s="36">
        <f>Y206*(1+VLookups!$D$57/12)</f>
        <v>-335.8714119285454</v>
      </c>
      <c r="Z207" s="20">
        <f>-E207*VLookups!$J$3</f>
        <v>-674.45605102743923</v>
      </c>
      <c r="AA207" s="19">
        <v>0</v>
      </c>
      <c r="AB207" s="20">
        <f t="shared" si="12"/>
        <v>1162.0879643847934</v>
      </c>
      <c r="AC207" s="20">
        <f t="shared" si="13"/>
        <v>43000.527641414905</v>
      </c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</row>
    <row r="208" spans="1:43" x14ac:dyDescent="0.25">
      <c r="A208" s="1"/>
      <c r="B208" s="9">
        <v>204</v>
      </c>
      <c r="C208" s="9">
        <f t="shared" si="10"/>
        <v>40</v>
      </c>
      <c r="D208" s="9">
        <f t="shared" si="11"/>
        <v>0</v>
      </c>
      <c r="E208" s="20">
        <f>E196*(1+VLookups!$C$8)</f>
        <v>17451.550320334991</v>
      </c>
      <c r="F208" s="20">
        <f>-E208*VLookups!$D$10*2</f>
        <v>-1047.0930192200994</v>
      </c>
      <c r="G208" s="19">
        <v>0</v>
      </c>
      <c r="H208" s="20">
        <f>(-VLookups!$D$13)*(E208+F208/2)</f>
        <v>-5501.6012384856067</v>
      </c>
      <c r="I208" s="20">
        <f>-PMT(VLookups!$D$16/12,180,-FV(VLookups!$D$16/12,72,,-VLookups!$D$15))</f>
        <v>-1492.92953188151</v>
      </c>
      <c r="J208" s="21">
        <f>-PMT(VLookups!$D$20/12,180,-FV(VLookups!$D$20/12,24,,-VLookups!$D$19))</f>
        <v>-624.95374865778945</v>
      </c>
      <c r="K208" s="19">
        <v>0</v>
      </c>
      <c r="L208" s="19">
        <v>0</v>
      </c>
      <c r="M208" s="20">
        <f>M207-VLookups!$D$33</f>
        <v>-223</v>
      </c>
      <c r="N208" s="22">
        <v>144</v>
      </c>
      <c r="O208" s="19">
        <v>0</v>
      </c>
      <c r="P208" s="19">
        <v>0</v>
      </c>
      <c r="Q208" s="9" t="s">
        <v>36</v>
      </c>
      <c r="R208" s="19">
        <v>0</v>
      </c>
      <c r="S208" s="20">
        <f>VLookups!$D$50</f>
        <v>-4487.7037773753191</v>
      </c>
      <c r="T208" s="19">
        <v>0</v>
      </c>
      <c r="U208" s="9">
        <v>60</v>
      </c>
      <c r="V208" s="21">
        <f>V207-VLookups!$D$54</f>
        <v>-1620</v>
      </c>
      <c r="W208" s="21">
        <f>-VLookups!$D$59</f>
        <v>-250</v>
      </c>
      <c r="X208" s="21">
        <f>-VLookups!$D$62</f>
        <v>-175</v>
      </c>
      <c r="Y208" s="36">
        <f>Y207*(1+VLookups!$D$57/12)</f>
        <v>-336.85103688000368</v>
      </c>
      <c r="Z208" s="20">
        <f>-E208*VLookups!$J$3</f>
        <v>-698.06201281339963</v>
      </c>
      <c r="AA208" s="19">
        <v>0</v>
      </c>
      <c r="AB208" s="20">
        <f t="shared" si="12"/>
        <v>1517.9024646313137</v>
      </c>
      <c r="AC208" s="20">
        <f t="shared" si="13"/>
        <v>44590.097652115241</v>
      </c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</row>
    <row r="209" spans="1:43" x14ac:dyDescent="0.25">
      <c r="A209" s="1"/>
      <c r="B209" s="9">
        <v>205</v>
      </c>
      <c r="C209" s="9">
        <f t="shared" ref="C209:C272" si="14">C197+1</f>
        <v>40</v>
      </c>
      <c r="D209" s="9">
        <f t="shared" si="11"/>
        <v>1</v>
      </c>
      <c r="E209" s="20">
        <f>E197*(1+VLookups!$C$8)</f>
        <v>17451.550320334991</v>
      </c>
      <c r="F209" s="20">
        <f>-E209*VLookups!$D$10*2</f>
        <v>-1047.0930192200994</v>
      </c>
      <c r="G209" s="19">
        <v>0</v>
      </c>
      <c r="H209" s="20">
        <f>(-VLookups!$D$13)*(E209+F209/2)</f>
        <v>-5501.6012384856067</v>
      </c>
      <c r="I209" s="19">
        <v>0</v>
      </c>
      <c r="J209" s="19">
        <v>0</v>
      </c>
      <c r="K209" s="19">
        <v>0</v>
      </c>
      <c r="L209" s="19">
        <v>0</v>
      </c>
      <c r="M209" s="20">
        <f>M208-VLookups!$D$33</f>
        <v>-224</v>
      </c>
      <c r="N209" s="22">
        <v>145</v>
      </c>
      <c r="O209" s="19">
        <v>0</v>
      </c>
      <c r="P209" s="19">
        <v>0</v>
      </c>
      <c r="Q209" s="9" t="s">
        <v>36</v>
      </c>
      <c r="R209" s="19">
        <v>0</v>
      </c>
      <c r="S209" s="20">
        <f>VLookups!$D$50</f>
        <v>-4487.7037773753191</v>
      </c>
      <c r="T209" s="19">
        <v>0</v>
      </c>
      <c r="U209" s="9">
        <v>61</v>
      </c>
      <c r="V209" s="21">
        <f>V208-VLookups!$D$54</f>
        <v>-1625</v>
      </c>
      <c r="W209" s="21">
        <f>-VLookups!$D$59</f>
        <v>-250</v>
      </c>
      <c r="X209" s="21">
        <f>-VLookups!$D$62</f>
        <v>-175</v>
      </c>
      <c r="Y209" s="36">
        <f>Y208*(1+VLookups!$D$57/12)</f>
        <v>-337.83351907090366</v>
      </c>
      <c r="Z209" s="20">
        <f>-E209*VLookups!$J$3</f>
        <v>-698.06201281339963</v>
      </c>
      <c r="AA209" s="19">
        <v>0</v>
      </c>
      <c r="AB209" s="20">
        <f t="shared" si="12"/>
        <v>3628.8032629797117</v>
      </c>
      <c r="AC209" s="20">
        <f t="shared" si="13"/>
        <v>48293.217744515146</v>
      </c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</row>
    <row r="210" spans="1:43" x14ac:dyDescent="0.25">
      <c r="A210" s="1"/>
      <c r="B210" s="9">
        <v>206</v>
      </c>
      <c r="C210" s="9">
        <f t="shared" si="14"/>
        <v>40</v>
      </c>
      <c r="D210" s="9">
        <f t="shared" ref="D210:D273" si="15">D198</f>
        <v>2</v>
      </c>
      <c r="E210" s="20">
        <f>E198*(1+VLookups!$C$8)</f>
        <v>17451.550320334991</v>
      </c>
      <c r="F210" s="20">
        <f>-E210*VLookups!$D$10*2</f>
        <v>-1047.0930192200994</v>
      </c>
      <c r="G210" s="19">
        <v>0</v>
      </c>
      <c r="H210" s="20">
        <f>(-VLookups!$D$13)*(E210+F210/2)</f>
        <v>-5501.6012384856067</v>
      </c>
      <c r="I210" s="19">
        <v>0</v>
      </c>
      <c r="J210" s="19">
        <v>0</v>
      </c>
      <c r="K210" s="19">
        <v>0</v>
      </c>
      <c r="L210" s="19">
        <v>0</v>
      </c>
      <c r="M210" s="20">
        <f>M209-VLookups!$D$33</f>
        <v>-225</v>
      </c>
      <c r="N210" s="22">
        <v>146</v>
      </c>
      <c r="O210" s="19">
        <v>0</v>
      </c>
      <c r="P210" s="19">
        <v>0</v>
      </c>
      <c r="Q210" s="9" t="s">
        <v>36</v>
      </c>
      <c r="R210" s="19">
        <v>0</v>
      </c>
      <c r="S210" s="20">
        <f>VLookups!$D$50</f>
        <v>-4487.7037773753191</v>
      </c>
      <c r="T210" s="19">
        <v>0</v>
      </c>
      <c r="U210" s="9">
        <v>62</v>
      </c>
      <c r="V210" s="21">
        <f>V209-VLookups!$D$54</f>
        <v>-1630</v>
      </c>
      <c r="W210" s="21">
        <f>-VLookups!$D$59</f>
        <v>-250</v>
      </c>
      <c r="X210" s="21">
        <f>-VLookups!$D$62</f>
        <v>-175</v>
      </c>
      <c r="Y210" s="36">
        <f>Y209*(1+VLookups!$D$57/12)</f>
        <v>-338.81886683486044</v>
      </c>
      <c r="Z210" s="20">
        <f>-E210*VLookups!$J$3</f>
        <v>-698.06201281339963</v>
      </c>
      <c r="AA210" s="19">
        <v>0</v>
      </c>
      <c r="AB210" s="20">
        <f t="shared" si="12"/>
        <v>3621.8179152157554</v>
      </c>
      <c r="AC210" s="20">
        <f t="shared" si="13"/>
        <v>51995.524355971764</v>
      </c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</row>
    <row r="211" spans="1:43" x14ac:dyDescent="0.25">
      <c r="A211" s="1"/>
      <c r="B211" s="9">
        <v>207</v>
      </c>
      <c r="C211" s="9">
        <f t="shared" si="14"/>
        <v>40</v>
      </c>
      <c r="D211" s="9">
        <f t="shared" si="15"/>
        <v>3</v>
      </c>
      <c r="E211" s="20">
        <f>E199*(1+VLookups!$C$8)</f>
        <v>17451.550320334991</v>
      </c>
      <c r="F211" s="20">
        <f>-E211*VLookups!$D$10*2</f>
        <v>-1047.0930192200994</v>
      </c>
      <c r="G211" s="19">
        <v>0</v>
      </c>
      <c r="H211" s="20">
        <f>(-VLookups!$D$13)*(E211+F211/2)</f>
        <v>-5501.6012384856067</v>
      </c>
      <c r="I211" s="19">
        <v>0</v>
      </c>
      <c r="J211" s="19">
        <v>0</v>
      </c>
      <c r="K211" s="19">
        <v>0</v>
      </c>
      <c r="L211" s="19">
        <v>0</v>
      </c>
      <c r="M211" s="20">
        <f>M210-VLookups!$D$33</f>
        <v>-226</v>
      </c>
      <c r="N211" s="22">
        <v>147</v>
      </c>
      <c r="O211" s="19">
        <v>0</v>
      </c>
      <c r="P211" s="19">
        <v>0</v>
      </c>
      <c r="Q211" s="9" t="s">
        <v>36</v>
      </c>
      <c r="R211" s="19">
        <v>0</v>
      </c>
      <c r="S211" s="20">
        <f>VLookups!$D$50</f>
        <v>-4487.7037773753191</v>
      </c>
      <c r="T211" s="19">
        <v>0</v>
      </c>
      <c r="U211" s="9">
        <v>63</v>
      </c>
      <c r="V211" s="21">
        <f>V210-VLookups!$D$54</f>
        <v>-1635</v>
      </c>
      <c r="W211" s="21">
        <f>-VLookups!$D$59</f>
        <v>-250</v>
      </c>
      <c r="X211" s="21">
        <f>-VLookups!$D$62</f>
        <v>-175</v>
      </c>
      <c r="Y211" s="36">
        <f>Y210*(1+VLookups!$D$57/12)</f>
        <v>-339.80708852979546</v>
      </c>
      <c r="Z211" s="20">
        <f>-E211*VLookups!$J$3</f>
        <v>-698.06201281339963</v>
      </c>
      <c r="AA211" s="19">
        <v>0</v>
      </c>
      <c r="AB211" s="20">
        <f t="shared" si="12"/>
        <v>3614.82969352082</v>
      </c>
      <c r="AC211" s="20">
        <f t="shared" si="13"/>
        <v>55697.013256752536</v>
      </c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</row>
    <row r="212" spans="1:43" x14ac:dyDescent="0.25">
      <c r="A212" s="1"/>
      <c r="B212" s="9">
        <v>208</v>
      </c>
      <c r="C212" s="9">
        <f t="shared" si="14"/>
        <v>40</v>
      </c>
      <c r="D212" s="9">
        <f t="shared" si="15"/>
        <v>4</v>
      </c>
      <c r="E212" s="20">
        <f>E200*(1+VLookups!$C$8)</f>
        <v>17451.550320334991</v>
      </c>
      <c r="F212" s="20">
        <f>-E212*VLookups!$D$10*2</f>
        <v>-1047.0930192200994</v>
      </c>
      <c r="G212" s="19">
        <v>0</v>
      </c>
      <c r="H212" s="20">
        <f>(-VLookups!$D$13)*(E212+F212/2)</f>
        <v>-5501.6012384856067</v>
      </c>
      <c r="I212" s="19">
        <v>0</v>
      </c>
      <c r="J212" s="19">
        <v>0</v>
      </c>
      <c r="K212" s="19">
        <v>0</v>
      </c>
      <c r="L212" s="19">
        <v>0</v>
      </c>
      <c r="M212" s="20">
        <f>M211-VLookups!$D$33</f>
        <v>-227</v>
      </c>
      <c r="N212" s="22">
        <v>148</v>
      </c>
      <c r="O212" s="19">
        <v>0</v>
      </c>
      <c r="P212" s="19">
        <v>0</v>
      </c>
      <c r="Q212" s="9" t="s">
        <v>36</v>
      </c>
      <c r="R212" s="19">
        <v>0</v>
      </c>
      <c r="S212" s="20">
        <f>VLookups!$D$50</f>
        <v>-4487.7037773753191</v>
      </c>
      <c r="T212" s="19">
        <v>0</v>
      </c>
      <c r="U212" s="9">
        <v>64</v>
      </c>
      <c r="V212" s="21">
        <f>V211-VLookups!$D$54</f>
        <v>-1640</v>
      </c>
      <c r="W212" s="21">
        <f>-VLookups!$D$59</f>
        <v>-250</v>
      </c>
      <c r="X212" s="21">
        <f>-VLookups!$D$62</f>
        <v>-175</v>
      </c>
      <c r="Y212" s="36">
        <f>Y211*(1+VLookups!$D$57/12)</f>
        <v>-340.79819253800736</v>
      </c>
      <c r="Z212" s="20">
        <f>-E212*VLookups!$J$3</f>
        <v>-698.06201281339963</v>
      </c>
      <c r="AA212" s="19">
        <v>0</v>
      </c>
      <c r="AB212" s="20">
        <f t="shared" si="12"/>
        <v>3607.8385895126085</v>
      </c>
      <c r="AC212" s="20">
        <f t="shared" si="13"/>
        <v>59397.680201693074</v>
      </c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spans="1:43" x14ac:dyDescent="0.25">
      <c r="A213" s="1"/>
      <c r="B213" s="9">
        <v>209</v>
      </c>
      <c r="C213" s="9">
        <f t="shared" si="14"/>
        <v>40</v>
      </c>
      <c r="D213" s="9">
        <f t="shared" si="15"/>
        <v>5</v>
      </c>
      <c r="E213" s="20">
        <f>E201*(1+VLookups!$C$8)</f>
        <v>17451.550320334991</v>
      </c>
      <c r="F213" s="20">
        <f>-E213*VLookups!$D$10*2</f>
        <v>-1047.0930192200994</v>
      </c>
      <c r="G213" s="19">
        <v>0</v>
      </c>
      <c r="H213" s="20">
        <f>(-VLookups!$D$13)*(E213+F213/2)</f>
        <v>-5501.6012384856067</v>
      </c>
      <c r="I213" s="19">
        <v>0</v>
      </c>
      <c r="J213" s="19">
        <v>0</v>
      </c>
      <c r="K213" s="19">
        <v>0</v>
      </c>
      <c r="L213" s="19">
        <v>0</v>
      </c>
      <c r="M213" s="20">
        <f>M212-VLookups!$D$33</f>
        <v>-228</v>
      </c>
      <c r="N213" s="22">
        <v>149</v>
      </c>
      <c r="O213" s="19">
        <v>0</v>
      </c>
      <c r="P213" s="19">
        <v>0</v>
      </c>
      <c r="Q213" s="9" t="s">
        <v>36</v>
      </c>
      <c r="R213" s="19">
        <v>0</v>
      </c>
      <c r="S213" s="20">
        <f>VLookups!$D$50</f>
        <v>-4487.7037773753191</v>
      </c>
      <c r="T213" s="19">
        <v>0</v>
      </c>
      <c r="U213" s="9">
        <v>65</v>
      </c>
      <c r="V213" s="21">
        <f>V212-VLookups!$D$54</f>
        <v>-1645</v>
      </c>
      <c r="W213" s="21">
        <f>-VLookups!$D$59</f>
        <v>-250</v>
      </c>
      <c r="X213" s="21">
        <f>-VLookups!$D$62</f>
        <v>-175</v>
      </c>
      <c r="Y213" s="36">
        <f>Y212*(1+VLookups!$D$57/12)</f>
        <v>-341.79218726624322</v>
      </c>
      <c r="Z213" s="20">
        <f>-E213*VLookups!$J$3</f>
        <v>-698.06201281339963</v>
      </c>
      <c r="AA213" s="19">
        <v>0</v>
      </c>
      <c r="AB213" s="20">
        <f t="shared" si="12"/>
        <v>3600.844594784372</v>
      </c>
      <c r="AC213" s="20">
        <f t="shared" si="13"/>
        <v>63097.520930146937</v>
      </c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</row>
    <row r="214" spans="1:43" x14ac:dyDescent="0.25">
      <c r="A214" s="1"/>
      <c r="B214" s="9">
        <v>210</v>
      </c>
      <c r="C214" s="9">
        <f t="shared" si="14"/>
        <v>40</v>
      </c>
      <c r="D214" s="9">
        <f t="shared" si="15"/>
        <v>6</v>
      </c>
      <c r="E214" s="20">
        <f>E202*(1+VLookups!$C$8)</f>
        <v>17451.550320334991</v>
      </c>
      <c r="F214" s="20">
        <f>-E214*VLookups!$D$10*2</f>
        <v>-1047.0930192200994</v>
      </c>
      <c r="G214" s="19">
        <v>0</v>
      </c>
      <c r="H214" s="20">
        <f>(-VLookups!$D$13)*(E214+F214/2)</f>
        <v>-5501.6012384856067</v>
      </c>
      <c r="I214" s="19">
        <v>0</v>
      </c>
      <c r="J214" s="19">
        <v>0</v>
      </c>
      <c r="K214" s="19">
        <v>0</v>
      </c>
      <c r="L214" s="19">
        <v>0</v>
      </c>
      <c r="M214" s="20">
        <f>M213-VLookups!$D$33</f>
        <v>-229</v>
      </c>
      <c r="N214" s="22">
        <v>150</v>
      </c>
      <c r="O214" s="19">
        <v>0</v>
      </c>
      <c r="P214" s="19">
        <v>0</v>
      </c>
      <c r="Q214" s="9" t="s">
        <v>36</v>
      </c>
      <c r="R214" s="19">
        <v>0</v>
      </c>
      <c r="S214" s="20">
        <f>VLookups!$D$50</f>
        <v>-4487.7037773753191</v>
      </c>
      <c r="T214" s="19">
        <v>0</v>
      </c>
      <c r="U214" s="9">
        <v>66</v>
      </c>
      <c r="V214" s="21">
        <f>V213-VLookups!$D$54</f>
        <v>-1650</v>
      </c>
      <c r="W214" s="21">
        <f>-VLookups!$D$59</f>
        <v>-250</v>
      </c>
      <c r="X214" s="21">
        <f>-VLookups!$D$62</f>
        <v>-175</v>
      </c>
      <c r="Y214" s="36">
        <f>Y213*(1+VLookups!$D$57/12)</f>
        <v>-342.78908114576979</v>
      </c>
      <c r="Z214" s="20">
        <f>-E214*VLookups!$J$3</f>
        <v>-698.06201281339963</v>
      </c>
      <c r="AA214" s="19">
        <v>0</v>
      </c>
      <c r="AB214" s="20">
        <f t="shared" si="12"/>
        <v>3593.8477009048456</v>
      </c>
      <c r="AC214" s="20">
        <f t="shared" si="13"/>
        <v>66796.531165935361</v>
      </c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</row>
    <row r="215" spans="1:43" x14ac:dyDescent="0.25">
      <c r="A215" s="1"/>
      <c r="B215" s="9">
        <v>211</v>
      </c>
      <c r="C215" s="9">
        <f t="shared" si="14"/>
        <v>40</v>
      </c>
      <c r="D215" s="9">
        <f t="shared" si="15"/>
        <v>7</v>
      </c>
      <c r="E215" s="20">
        <f>E203*(1+VLookups!$C$8)</f>
        <v>17451.550320334991</v>
      </c>
      <c r="F215" s="20">
        <f>-E215*VLookups!$D$10*2</f>
        <v>-1047.0930192200994</v>
      </c>
      <c r="G215" s="19">
        <v>0</v>
      </c>
      <c r="H215" s="20">
        <f>(-VLookups!$D$13)*(E215+F215/2)</f>
        <v>-5501.6012384856067</v>
      </c>
      <c r="I215" s="19">
        <v>0</v>
      </c>
      <c r="J215" s="19">
        <v>0</v>
      </c>
      <c r="K215" s="19">
        <v>0</v>
      </c>
      <c r="L215" s="19">
        <v>0</v>
      </c>
      <c r="M215" s="20">
        <f>M214-VLookups!$D$33</f>
        <v>-230</v>
      </c>
      <c r="N215" s="22">
        <v>151</v>
      </c>
      <c r="O215" s="19">
        <v>0</v>
      </c>
      <c r="P215" s="19">
        <v>0</v>
      </c>
      <c r="Q215" s="9" t="s">
        <v>36</v>
      </c>
      <c r="R215" s="19">
        <v>0</v>
      </c>
      <c r="S215" s="20">
        <f>VLookups!$D$50</f>
        <v>-4487.7037773753191</v>
      </c>
      <c r="T215" s="19">
        <v>0</v>
      </c>
      <c r="U215" s="9">
        <v>67</v>
      </c>
      <c r="V215" s="21">
        <f>V214-VLookups!$D$54</f>
        <v>-1655</v>
      </c>
      <c r="W215" s="21">
        <f>-VLookups!$D$59</f>
        <v>-250</v>
      </c>
      <c r="X215" s="21">
        <f>-VLookups!$D$62</f>
        <v>-175</v>
      </c>
      <c r="Y215" s="36">
        <f>Y214*(1+VLookups!$D$57/12)</f>
        <v>-343.78888263244494</v>
      </c>
      <c r="Z215" s="20">
        <f>-E215*VLookups!$J$3</f>
        <v>-698.06201281339963</v>
      </c>
      <c r="AA215" s="19">
        <v>0</v>
      </c>
      <c r="AB215" s="20">
        <f t="shared" si="12"/>
        <v>3586.8478994181705</v>
      </c>
      <c r="AC215" s="20">
        <f t="shared" si="13"/>
        <v>70494.706617296746</v>
      </c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</row>
    <row r="216" spans="1:43" x14ac:dyDescent="0.25">
      <c r="A216" s="1"/>
      <c r="B216" s="9">
        <v>212</v>
      </c>
      <c r="C216" s="9">
        <f t="shared" si="14"/>
        <v>40</v>
      </c>
      <c r="D216" s="9">
        <f t="shared" si="15"/>
        <v>8</v>
      </c>
      <c r="E216" s="20">
        <f>E204*(1+VLookups!$C$8)</f>
        <v>17451.550320334991</v>
      </c>
      <c r="F216" s="20">
        <f>-E216*VLookups!$D$10*2</f>
        <v>-1047.0930192200994</v>
      </c>
      <c r="G216" s="19">
        <v>0</v>
      </c>
      <c r="H216" s="20">
        <f>(-VLookups!$D$13)*(E216+F216/2)</f>
        <v>-5501.6012384856067</v>
      </c>
      <c r="I216" s="19">
        <v>0</v>
      </c>
      <c r="J216" s="19">
        <v>0</v>
      </c>
      <c r="K216" s="19">
        <v>0</v>
      </c>
      <c r="L216" s="19">
        <v>0</v>
      </c>
      <c r="M216" s="20">
        <f>M215-VLookups!$D$33</f>
        <v>-231</v>
      </c>
      <c r="N216" s="22">
        <v>152</v>
      </c>
      <c r="O216" s="19">
        <v>0</v>
      </c>
      <c r="P216" s="19">
        <v>0</v>
      </c>
      <c r="Q216" s="9" t="s">
        <v>36</v>
      </c>
      <c r="R216" s="19">
        <v>0</v>
      </c>
      <c r="S216" s="20">
        <f>VLookups!$D$50</f>
        <v>-4487.7037773753191</v>
      </c>
      <c r="T216" s="19">
        <v>0</v>
      </c>
      <c r="U216" s="9">
        <v>68</v>
      </c>
      <c r="V216" s="21">
        <f>V215-VLookups!$D$54</f>
        <v>-1660</v>
      </c>
      <c r="W216" s="21">
        <f>-VLookups!$D$59</f>
        <v>-250</v>
      </c>
      <c r="X216" s="21">
        <f>-VLookups!$D$62</f>
        <v>-175</v>
      </c>
      <c r="Y216" s="36">
        <f>Y215*(1+VLookups!$D$57/12)</f>
        <v>-344.79160020678955</v>
      </c>
      <c r="Z216" s="20">
        <f>-E216*VLookups!$J$3</f>
        <v>-698.06201281339963</v>
      </c>
      <c r="AA216" s="19">
        <v>0</v>
      </c>
      <c r="AB216" s="20">
        <f t="shared" si="12"/>
        <v>3579.8451818438261</v>
      </c>
      <c r="AC216" s="20">
        <f t="shared" si="13"/>
        <v>74192.042976836063</v>
      </c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</row>
    <row r="217" spans="1:43" x14ac:dyDescent="0.25">
      <c r="A217" s="1"/>
      <c r="B217" s="9">
        <v>213</v>
      </c>
      <c r="C217" s="9">
        <f t="shared" si="14"/>
        <v>40</v>
      </c>
      <c r="D217" s="9">
        <f t="shared" si="15"/>
        <v>9</v>
      </c>
      <c r="E217" s="20">
        <f>E205*(1+VLookups!$C$8)</f>
        <v>17451.550320334991</v>
      </c>
      <c r="F217" s="20">
        <f>-E217*VLookups!$D$10*2</f>
        <v>-1047.0930192200994</v>
      </c>
      <c r="G217" s="19">
        <v>0</v>
      </c>
      <c r="H217" s="20">
        <f>(-VLookups!$D$13)*(E217+F217/2)</f>
        <v>-5501.6012384856067</v>
      </c>
      <c r="I217" s="19">
        <v>0</v>
      </c>
      <c r="J217" s="19">
        <v>0</v>
      </c>
      <c r="K217" s="19">
        <v>0</v>
      </c>
      <c r="L217" s="19">
        <v>0</v>
      </c>
      <c r="M217" s="20">
        <f>M216-VLookups!$D$33</f>
        <v>-232</v>
      </c>
      <c r="N217" s="22">
        <v>153</v>
      </c>
      <c r="O217" s="19">
        <v>0</v>
      </c>
      <c r="P217" s="19">
        <v>0</v>
      </c>
      <c r="Q217" s="9" t="s">
        <v>36</v>
      </c>
      <c r="R217" s="19">
        <v>0</v>
      </c>
      <c r="S217" s="20">
        <f>VLookups!$D$50</f>
        <v>-4487.7037773753191</v>
      </c>
      <c r="T217" s="19">
        <v>0</v>
      </c>
      <c r="U217" s="9">
        <v>69</v>
      </c>
      <c r="V217" s="21">
        <f>V216-VLookups!$D$54</f>
        <v>-1665</v>
      </c>
      <c r="W217" s="21">
        <f>-VLookups!$D$59</f>
        <v>-250</v>
      </c>
      <c r="X217" s="21">
        <f>-VLookups!$D$62</f>
        <v>-175</v>
      </c>
      <c r="Y217" s="36">
        <f>Y216*(1+VLookups!$D$57/12)</f>
        <v>-345.79724237405935</v>
      </c>
      <c r="Z217" s="20">
        <f>-E217*VLookups!$J$3</f>
        <v>-698.06201281339963</v>
      </c>
      <c r="AA217" s="19">
        <v>0</v>
      </c>
      <c r="AB217" s="20">
        <f t="shared" si="12"/>
        <v>3572.8395396765563</v>
      </c>
      <c r="AC217" s="20">
        <f t="shared" si="13"/>
        <v>77888.535921474017</v>
      </c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</row>
    <row r="218" spans="1:43" x14ac:dyDescent="0.25">
      <c r="A218" s="1"/>
      <c r="B218" s="9">
        <v>214</v>
      </c>
      <c r="C218" s="9">
        <f t="shared" si="14"/>
        <v>40</v>
      </c>
      <c r="D218" s="9">
        <f t="shared" si="15"/>
        <v>10</v>
      </c>
      <c r="E218" s="20">
        <f>E206*(1+VLookups!$C$8)</f>
        <v>17451.550320334991</v>
      </c>
      <c r="F218" s="20">
        <f>-E218*VLookups!$D$10*2</f>
        <v>-1047.0930192200994</v>
      </c>
      <c r="G218" s="19">
        <v>0</v>
      </c>
      <c r="H218" s="20">
        <f>(-VLookups!$D$13)*(E218+F218/2)</f>
        <v>-5501.6012384856067</v>
      </c>
      <c r="I218" s="19">
        <v>0</v>
      </c>
      <c r="J218" s="19">
        <v>0</v>
      </c>
      <c r="K218" s="19">
        <v>0</v>
      </c>
      <c r="L218" s="19">
        <v>0</v>
      </c>
      <c r="M218" s="20">
        <f>M217-VLookups!$D$33</f>
        <v>-233</v>
      </c>
      <c r="N218" s="22">
        <v>154</v>
      </c>
      <c r="O218" s="19">
        <v>0</v>
      </c>
      <c r="P218" s="19">
        <v>0</v>
      </c>
      <c r="Q218" s="9" t="s">
        <v>36</v>
      </c>
      <c r="R218" s="19">
        <v>0</v>
      </c>
      <c r="S218" s="20">
        <f>VLookups!$D$50</f>
        <v>-4487.7037773753191</v>
      </c>
      <c r="T218" s="19">
        <v>0</v>
      </c>
      <c r="U218" s="9">
        <v>70</v>
      </c>
      <c r="V218" s="21">
        <f>V217-VLookups!$D$54</f>
        <v>-1670</v>
      </c>
      <c r="W218" s="21">
        <f>-VLookups!$D$59</f>
        <v>-250</v>
      </c>
      <c r="X218" s="21">
        <f>-VLookups!$D$62</f>
        <v>-175</v>
      </c>
      <c r="Y218" s="36">
        <f>Y217*(1+VLookups!$D$57/12)</f>
        <v>-346.80581766431703</v>
      </c>
      <c r="Z218" s="20">
        <f>-E218*VLookups!$J$3</f>
        <v>-698.06201281339963</v>
      </c>
      <c r="AA218" s="19">
        <v>0</v>
      </c>
      <c r="AB218" s="20">
        <f t="shared" si="12"/>
        <v>3565.8309643862985</v>
      </c>
      <c r="AC218" s="20">
        <f t="shared" si="13"/>
        <v>81584.181112396109</v>
      </c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</row>
    <row r="219" spans="1:43" x14ac:dyDescent="0.25">
      <c r="A219" s="1"/>
      <c r="B219" s="9">
        <v>215</v>
      </c>
      <c r="C219" s="9">
        <f t="shared" si="14"/>
        <v>40</v>
      </c>
      <c r="D219" s="9">
        <f t="shared" si="15"/>
        <v>11</v>
      </c>
      <c r="E219" s="20">
        <f>E207*(1+VLookups!$C$8)</f>
        <v>17451.550320334991</v>
      </c>
      <c r="F219" s="20">
        <f>-E219*VLookups!$D$10*2</f>
        <v>-1047.0930192200994</v>
      </c>
      <c r="G219" s="19">
        <v>0</v>
      </c>
      <c r="H219" s="20">
        <f>(-VLookups!$D$13)*(E219+F219/2)</f>
        <v>-5501.6012384856067</v>
      </c>
      <c r="I219" s="19">
        <v>0</v>
      </c>
      <c r="J219" s="19">
        <v>0</v>
      </c>
      <c r="K219" s="19">
        <v>0</v>
      </c>
      <c r="L219" s="19">
        <v>0</v>
      </c>
      <c r="M219" s="20">
        <f>M218-VLookups!$D$33</f>
        <v>-234</v>
      </c>
      <c r="N219" s="22">
        <v>155</v>
      </c>
      <c r="O219" s="19">
        <v>0</v>
      </c>
      <c r="P219" s="19">
        <v>0</v>
      </c>
      <c r="Q219" s="9" t="s">
        <v>36</v>
      </c>
      <c r="R219" s="19">
        <v>0</v>
      </c>
      <c r="S219" s="20">
        <f>VLookups!$D$50</f>
        <v>-4487.7037773753191</v>
      </c>
      <c r="T219" s="19">
        <v>0</v>
      </c>
      <c r="U219" s="9">
        <v>71</v>
      </c>
      <c r="V219" s="21">
        <f>V218-VLookups!$D$54</f>
        <v>-1675</v>
      </c>
      <c r="W219" s="21">
        <f>-VLookups!$D$59</f>
        <v>-250</v>
      </c>
      <c r="X219" s="21">
        <f>-VLookups!$D$62</f>
        <v>-175</v>
      </c>
      <c r="Y219" s="36">
        <f>Y218*(1+VLookups!$D$57/12)</f>
        <v>-347.81733463250464</v>
      </c>
      <c r="Z219" s="20">
        <f>-E219*VLookups!$J$3</f>
        <v>-698.06201281339963</v>
      </c>
      <c r="AA219" s="19">
        <v>0</v>
      </c>
      <c r="AB219" s="20">
        <f t="shared" si="12"/>
        <v>3558.8194474181109</v>
      </c>
      <c r="AC219" s="20">
        <f t="shared" si="13"/>
        <v>85278.974195001545</v>
      </c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</row>
    <row r="220" spans="1:43" x14ac:dyDescent="0.25">
      <c r="A220" s="1"/>
      <c r="B220" s="9">
        <v>216</v>
      </c>
      <c r="C220" s="9">
        <f t="shared" si="14"/>
        <v>41</v>
      </c>
      <c r="D220" s="9">
        <f t="shared" si="15"/>
        <v>0</v>
      </c>
      <c r="E220" s="20">
        <f>E208*(1+VLookups!$C$8)</f>
        <v>18062.354581546715</v>
      </c>
      <c r="F220" s="20">
        <f>-E220*VLookups!$D$10*2</f>
        <v>-1083.7412748928029</v>
      </c>
      <c r="G220" s="19">
        <v>0</v>
      </c>
      <c r="H220" s="20">
        <f>(-VLookups!$D$13)*(E220+F220/2)</f>
        <v>-5694.1572818326022</v>
      </c>
      <c r="I220" s="19">
        <v>0</v>
      </c>
      <c r="J220" s="19">
        <v>0</v>
      </c>
      <c r="K220" s="19">
        <v>0</v>
      </c>
      <c r="L220" s="19">
        <v>0</v>
      </c>
      <c r="M220" s="20">
        <f>M219-VLookups!$D$33</f>
        <v>-235</v>
      </c>
      <c r="N220" s="22">
        <v>156</v>
      </c>
      <c r="O220" s="19">
        <v>0</v>
      </c>
      <c r="P220" s="19">
        <v>0</v>
      </c>
      <c r="Q220" s="9" t="s">
        <v>36</v>
      </c>
      <c r="R220" s="19">
        <v>0</v>
      </c>
      <c r="S220" s="20">
        <f>VLookups!$D$50</f>
        <v>-4487.7037773753191</v>
      </c>
      <c r="T220" s="19">
        <v>0</v>
      </c>
      <c r="U220" s="9">
        <v>72</v>
      </c>
      <c r="V220" s="21">
        <f>V219-VLookups!$D$54</f>
        <v>-1680</v>
      </c>
      <c r="W220" s="21">
        <f>-VLookups!$D$59</f>
        <v>-250</v>
      </c>
      <c r="X220" s="21">
        <f>-VLookups!$D$62</f>
        <v>-175</v>
      </c>
      <c r="Y220" s="36">
        <f>Y219*(1+VLookups!$D$57/12)</f>
        <v>-348.83180185851609</v>
      </c>
      <c r="Z220" s="20">
        <f>-E220*VLookups!$J$3</f>
        <v>-722.49418326186867</v>
      </c>
      <c r="AA220" s="19">
        <v>0</v>
      </c>
      <c r="AB220" s="20">
        <f t="shared" si="12"/>
        <v>3927.2968997720072</v>
      </c>
      <c r="AC220" s="20">
        <f t="shared" si="13"/>
        <v>89348.402718431884</v>
      </c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</row>
    <row r="221" spans="1:43" x14ac:dyDescent="0.25">
      <c r="A221" s="1"/>
      <c r="B221" s="9">
        <v>217</v>
      </c>
      <c r="C221" s="9">
        <f t="shared" si="14"/>
        <v>41</v>
      </c>
      <c r="D221" s="9">
        <f t="shared" si="15"/>
        <v>1</v>
      </c>
      <c r="E221" s="20">
        <f>E209*(1+VLookups!$C$8)</f>
        <v>18062.354581546715</v>
      </c>
      <c r="F221" s="20">
        <f>-E221*VLookups!$D$10*2</f>
        <v>-1083.7412748928029</v>
      </c>
      <c r="G221" s="19">
        <v>0</v>
      </c>
      <c r="H221" s="20">
        <f>(-VLookups!$D$13)*(E221+F221/2)</f>
        <v>-5694.1572818326022</v>
      </c>
      <c r="I221" s="19">
        <v>0</v>
      </c>
      <c r="J221" s="19">
        <v>0</v>
      </c>
      <c r="K221" s="19">
        <v>0</v>
      </c>
      <c r="L221" s="19">
        <v>0</v>
      </c>
      <c r="M221" s="20">
        <f>M220-VLookups!$D$33</f>
        <v>-236</v>
      </c>
      <c r="N221" s="22">
        <v>157</v>
      </c>
      <c r="O221" s="19">
        <v>0</v>
      </c>
      <c r="P221" s="19">
        <v>0</v>
      </c>
      <c r="Q221" s="9" t="s">
        <v>36</v>
      </c>
      <c r="R221" s="19">
        <v>0</v>
      </c>
      <c r="S221" s="20">
        <f>VLookups!$D$50</f>
        <v>-4487.7037773753191</v>
      </c>
      <c r="T221" s="19">
        <v>0</v>
      </c>
      <c r="U221" s="9">
        <v>73</v>
      </c>
      <c r="V221" s="21">
        <f>V220-VLookups!$D$54</f>
        <v>-1685</v>
      </c>
      <c r="W221" s="21">
        <f>-VLookups!$D$59</f>
        <v>-250</v>
      </c>
      <c r="X221" s="21">
        <f>-VLookups!$D$62</f>
        <v>-175</v>
      </c>
      <c r="Y221" s="36">
        <f>Y220*(1+VLookups!$D$57/12)</f>
        <v>-349.84922794727009</v>
      </c>
      <c r="Z221" s="20">
        <f>-E221*VLookups!$J$3</f>
        <v>-722.49418326186867</v>
      </c>
      <c r="AA221" s="19">
        <v>0</v>
      </c>
      <c r="AB221" s="20">
        <f t="shared" si="12"/>
        <v>3920.2794736832529</v>
      </c>
      <c r="AC221" s="20">
        <f t="shared" si="13"/>
        <v>93417.596196645871</v>
      </c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</row>
    <row r="222" spans="1:43" x14ac:dyDescent="0.25">
      <c r="A222" s="1"/>
      <c r="B222" s="9">
        <v>218</v>
      </c>
      <c r="C222" s="9">
        <f t="shared" si="14"/>
        <v>41</v>
      </c>
      <c r="D222" s="9">
        <f t="shared" si="15"/>
        <v>2</v>
      </c>
      <c r="E222" s="20">
        <f>E210*(1+VLookups!$C$8)</f>
        <v>18062.354581546715</v>
      </c>
      <c r="F222" s="20">
        <f>-E222*VLookups!$D$10*2</f>
        <v>-1083.7412748928029</v>
      </c>
      <c r="G222" s="19">
        <v>0</v>
      </c>
      <c r="H222" s="20">
        <f>(-VLookups!$D$13)*(E222+F222/2)</f>
        <v>-5694.1572818326022</v>
      </c>
      <c r="I222" s="19">
        <v>0</v>
      </c>
      <c r="J222" s="19">
        <v>0</v>
      </c>
      <c r="K222" s="19">
        <v>0</v>
      </c>
      <c r="L222" s="19">
        <v>0</v>
      </c>
      <c r="M222" s="20">
        <f>M221-VLookups!$D$33</f>
        <v>-237</v>
      </c>
      <c r="N222" s="22">
        <v>158</v>
      </c>
      <c r="O222" s="19">
        <v>0</v>
      </c>
      <c r="P222" s="19">
        <v>0</v>
      </c>
      <c r="Q222" s="9" t="s">
        <v>36</v>
      </c>
      <c r="R222" s="19">
        <v>0</v>
      </c>
      <c r="S222" s="20">
        <f>VLookups!$D$50</f>
        <v>-4487.7037773753191</v>
      </c>
      <c r="T222" s="19">
        <v>0</v>
      </c>
      <c r="U222" s="9">
        <v>74</v>
      </c>
      <c r="V222" s="21">
        <f>V221-VLookups!$D$54</f>
        <v>-1690</v>
      </c>
      <c r="W222" s="21">
        <f>-VLookups!$D$59</f>
        <v>-250</v>
      </c>
      <c r="X222" s="21">
        <f>-VLookups!$D$62</f>
        <v>-175</v>
      </c>
      <c r="Y222" s="36">
        <f>Y221*(1+VLookups!$D$57/12)</f>
        <v>-350.86962152878294</v>
      </c>
      <c r="Z222" s="20">
        <f>-E222*VLookups!$J$3</f>
        <v>-722.49418326186867</v>
      </c>
      <c r="AA222" s="19">
        <v>0</v>
      </c>
      <c r="AB222" s="20">
        <f t="shared" si="12"/>
        <v>3913.2590801017404</v>
      </c>
      <c r="AC222" s="20">
        <f t="shared" si="13"/>
        <v>97486.551270408687</v>
      </c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 x14ac:dyDescent="0.25">
      <c r="A223" s="1"/>
      <c r="B223" s="9">
        <v>219</v>
      </c>
      <c r="C223" s="9">
        <f t="shared" si="14"/>
        <v>41</v>
      </c>
      <c r="D223" s="9">
        <f t="shared" si="15"/>
        <v>3</v>
      </c>
      <c r="E223" s="20">
        <f>E211*(1+VLookups!$C$8)</f>
        <v>18062.354581546715</v>
      </c>
      <c r="F223" s="20">
        <f>-E223*VLookups!$D$10*2</f>
        <v>-1083.7412748928029</v>
      </c>
      <c r="G223" s="19">
        <v>0</v>
      </c>
      <c r="H223" s="20">
        <f>(-VLookups!$D$13)*(E223+F223/2)</f>
        <v>-5694.1572818326022</v>
      </c>
      <c r="I223" s="19">
        <v>0</v>
      </c>
      <c r="J223" s="19">
        <v>0</v>
      </c>
      <c r="K223" s="19">
        <v>0</v>
      </c>
      <c r="L223" s="19">
        <v>0</v>
      </c>
      <c r="M223" s="20">
        <f>M222-VLookups!$D$33</f>
        <v>-238</v>
      </c>
      <c r="N223" s="22">
        <v>159</v>
      </c>
      <c r="O223" s="19">
        <v>0</v>
      </c>
      <c r="P223" s="19">
        <v>0</v>
      </c>
      <c r="Q223" s="9" t="s">
        <v>36</v>
      </c>
      <c r="R223" s="19">
        <v>0</v>
      </c>
      <c r="S223" s="20">
        <f>VLookups!$D$50</f>
        <v>-4487.7037773753191</v>
      </c>
      <c r="T223" s="19">
        <v>0</v>
      </c>
      <c r="U223" s="9">
        <v>75</v>
      </c>
      <c r="V223" s="21">
        <f>V222-VLookups!$D$54</f>
        <v>-1695</v>
      </c>
      <c r="W223" s="21">
        <f>-VLookups!$D$59</f>
        <v>-250</v>
      </c>
      <c r="X223" s="21">
        <f>-VLookups!$D$62</f>
        <v>-175</v>
      </c>
      <c r="Y223" s="36">
        <f>Y222*(1+VLookups!$D$57/12)</f>
        <v>-351.89299125824192</v>
      </c>
      <c r="Z223" s="20">
        <f>-E223*VLookups!$J$3</f>
        <v>-722.49418326186867</v>
      </c>
      <c r="AA223" s="19">
        <v>0</v>
      </c>
      <c r="AB223" s="20">
        <f t="shared" si="12"/>
        <v>3906.2357103722816</v>
      </c>
      <c r="AC223" s="20">
        <f t="shared" si="13"/>
        <v>101555.26456623165</v>
      </c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 x14ac:dyDescent="0.25">
      <c r="A224" s="1"/>
      <c r="B224" s="9">
        <v>220</v>
      </c>
      <c r="C224" s="9">
        <f t="shared" si="14"/>
        <v>41</v>
      </c>
      <c r="D224" s="9">
        <f t="shared" si="15"/>
        <v>4</v>
      </c>
      <c r="E224" s="20">
        <f>E212*(1+VLookups!$C$8)</f>
        <v>18062.354581546715</v>
      </c>
      <c r="F224" s="20">
        <f>-E224*VLookups!$D$10*2</f>
        <v>-1083.7412748928029</v>
      </c>
      <c r="G224" s="19">
        <v>0</v>
      </c>
      <c r="H224" s="20">
        <f>(-VLookups!$D$13)*(E224+F224/2)</f>
        <v>-5694.1572818326022</v>
      </c>
      <c r="I224" s="19">
        <v>0</v>
      </c>
      <c r="J224" s="19">
        <v>0</v>
      </c>
      <c r="K224" s="19">
        <v>0</v>
      </c>
      <c r="L224" s="19">
        <v>0</v>
      </c>
      <c r="M224" s="20">
        <f>M223-VLookups!$D$33</f>
        <v>-239</v>
      </c>
      <c r="N224" s="22">
        <v>160</v>
      </c>
      <c r="O224" s="19">
        <v>0</v>
      </c>
      <c r="P224" s="19">
        <v>0</v>
      </c>
      <c r="Q224" s="9" t="s">
        <v>36</v>
      </c>
      <c r="R224" s="19">
        <v>0</v>
      </c>
      <c r="S224" s="20">
        <f>VLookups!$D$50</f>
        <v>-4487.7037773753191</v>
      </c>
      <c r="T224" s="19">
        <v>0</v>
      </c>
      <c r="U224" s="9">
        <v>76</v>
      </c>
      <c r="V224" s="21">
        <f>V223-VLookups!$D$54</f>
        <v>-1700</v>
      </c>
      <c r="W224" s="21">
        <f>-VLookups!$D$59</f>
        <v>-250</v>
      </c>
      <c r="X224" s="21">
        <f>-VLookups!$D$62</f>
        <v>-175</v>
      </c>
      <c r="Y224" s="36">
        <f>Y223*(1+VLookups!$D$57/12)</f>
        <v>-352.91934581607848</v>
      </c>
      <c r="Z224" s="20">
        <f>-E224*VLookups!$J$3</f>
        <v>-722.49418326186867</v>
      </c>
      <c r="AA224" s="19">
        <v>0</v>
      </c>
      <c r="AB224" s="20">
        <f t="shared" si="12"/>
        <v>3899.2093558144452</v>
      </c>
      <c r="AC224" s="20">
        <f t="shared" si="13"/>
        <v>105623.73269632315</v>
      </c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spans="1:43" x14ac:dyDescent="0.25">
      <c r="A225" s="1"/>
      <c r="B225" s="9">
        <v>221</v>
      </c>
      <c r="C225" s="9">
        <f t="shared" si="14"/>
        <v>41</v>
      </c>
      <c r="D225" s="9">
        <f t="shared" si="15"/>
        <v>5</v>
      </c>
      <c r="E225" s="20">
        <f>E213*(1+VLookups!$C$8)</f>
        <v>18062.354581546715</v>
      </c>
      <c r="F225" s="20">
        <f>-E225*VLookups!$D$10*2</f>
        <v>-1083.7412748928029</v>
      </c>
      <c r="G225" s="19">
        <v>0</v>
      </c>
      <c r="H225" s="20">
        <f>(-VLookups!$D$13)*(E225+F225/2)</f>
        <v>-5694.1572818326022</v>
      </c>
      <c r="I225" s="19">
        <v>0</v>
      </c>
      <c r="J225" s="19">
        <v>0</v>
      </c>
      <c r="K225" s="19">
        <v>0</v>
      </c>
      <c r="L225" s="19">
        <v>0</v>
      </c>
      <c r="M225" s="20">
        <f>M224-VLookups!$D$33</f>
        <v>-240</v>
      </c>
      <c r="N225" s="22">
        <v>161</v>
      </c>
      <c r="O225" s="19">
        <v>0</v>
      </c>
      <c r="P225" s="19">
        <v>0</v>
      </c>
      <c r="Q225" s="9" t="s">
        <v>36</v>
      </c>
      <c r="R225" s="19">
        <v>0</v>
      </c>
      <c r="S225" s="20">
        <f>VLookups!$D$50</f>
        <v>-4487.7037773753191</v>
      </c>
      <c r="T225" s="19">
        <v>0</v>
      </c>
      <c r="U225" s="9">
        <v>77</v>
      </c>
      <c r="V225" s="21">
        <f>V224-VLookups!$D$54</f>
        <v>-1705</v>
      </c>
      <c r="W225" s="21">
        <f>-VLookups!$D$59</f>
        <v>-250</v>
      </c>
      <c r="X225" s="21">
        <f>-VLookups!$D$62</f>
        <v>-175</v>
      </c>
      <c r="Y225" s="36">
        <f>Y224*(1+VLookups!$D$57/12)</f>
        <v>-353.94869390804206</v>
      </c>
      <c r="Z225" s="20">
        <f>-E225*VLookups!$J$3</f>
        <v>-722.49418326186867</v>
      </c>
      <c r="AA225" s="19">
        <v>0</v>
      </c>
      <c r="AB225" s="20">
        <f t="shared" si="12"/>
        <v>3892.1800077224807</v>
      </c>
      <c r="AC225" s="20">
        <f t="shared" si="13"/>
        <v>109691.9522585395</v>
      </c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</row>
    <row r="226" spans="1:43" x14ac:dyDescent="0.25">
      <c r="A226" s="1"/>
      <c r="B226" s="9">
        <v>222</v>
      </c>
      <c r="C226" s="9">
        <f t="shared" si="14"/>
        <v>41</v>
      </c>
      <c r="D226" s="9">
        <f t="shared" si="15"/>
        <v>6</v>
      </c>
      <c r="E226" s="20">
        <f>E214*(1+VLookups!$C$8)</f>
        <v>18062.354581546715</v>
      </c>
      <c r="F226" s="20">
        <f>-E226*VLookups!$D$10*2</f>
        <v>-1083.7412748928029</v>
      </c>
      <c r="G226" s="19">
        <v>0</v>
      </c>
      <c r="H226" s="20">
        <f>(-VLookups!$D$13)*(E226+F226/2)</f>
        <v>-5694.1572818326022</v>
      </c>
      <c r="I226" s="19">
        <v>0</v>
      </c>
      <c r="J226" s="19">
        <v>0</v>
      </c>
      <c r="K226" s="19">
        <v>0</v>
      </c>
      <c r="L226" s="19">
        <v>0</v>
      </c>
      <c r="M226" s="20">
        <f>M225-VLookups!$D$33</f>
        <v>-241</v>
      </c>
      <c r="N226" s="22">
        <v>162</v>
      </c>
      <c r="O226" s="19">
        <v>0</v>
      </c>
      <c r="P226" s="19">
        <v>0</v>
      </c>
      <c r="Q226" s="9" t="s">
        <v>36</v>
      </c>
      <c r="R226" s="19">
        <v>0</v>
      </c>
      <c r="S226" s="20">
        <f>VLookups!$D$50</f>
        <v>-4487.7037773753191</v>
      </c>
      <c r="T226" s="19">
        <v>0</v>
      </c>
      <c r="U226" s="9">
        <v>78</v>
      </c>
      <c r="V226" s="21">
        <f>V225-VLookups!$D$54</f>
        <v>-1710</v>
      </c>
      <c r="W226" s="21">
        <f>-VLookups!$D$59</f>
        <v>-250</v>
      </c>
      <c r="X226" s="21">
        <f>-VLookups!$D$62</f>
        <v>-175</v>
      </c>
      <c r="Y226" s="36">
        <f>Y225*(1+VLookups!$D$57/12)</f>
        <v>-354.98104426527385</v>
      </c>
      <c r="Z226" s="20">
        <f>-E226*VLookups!$J$3</f>
        <v>-722.49418326186867</v>
      </c>
      <c r="AA226" s="19">
        <v>0</v>
      </c>
      <c r="AB226" s="20">
        <f t="shared" si="12"/>
        <v>3885.147657365249</v>
      </c>
      <c r="AC226" s="20">
        <f t="shared" si="13"/>
        <v>113759.91983633566</v>
      </c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</row>
    <row r="227" spans="1:43" x14ac:dyDescent="0.25">
      <c r="A227" s="1"/>
      <c r="B227" s="9">
        <v>223</v>
      </c>
      <c r="C227" s="9">
        <f t="shared" si="14"/>
        <v>41</v>
      </c>
      <c r="D227" s="9">
        <f t="shared" si="15"/>
        <v>7</v>
      </c>
      <c r="E227" s="20">
        <f>E215*(1+VLookups!$C$8)</f>
        <v>18062.354581546715</v>
      </c>
      <c r="F227" s="20">
        <f>-E227*VLookups!$D$10*2</f>
        <v>-1083.7412748928029</v>
      </c>
      <c r="G227" s="19">
        <v>0</v>
      </c>
      <c r="H227" s="20">
        <f>(-VLookups!$D$13)*(E227+F227/2)</f>
        <v>-5694.1572818326022</v>
      </c>
      <c r="I227" s="19">
        <v>0</v>
      </c>
      <c r="J227" s="19">
        <v>0</v>
      </c>
      <c r="K227" s="19">
        <v>0</v>
      </c>
      <c r="L227" s="19">
        <v>0</v>
      </c>
      <c r="M227" s="20">
        <f>M226-VLookups!$D$33</f>
        <v>-242</v>
      </c>
      <c r="N227" s="22">
        <v>163</v>
      </c>
      <c r="O227" s="19">
        <v>0</v>
      </c>
      <c r="P227" s="19">
        <v>0</v>
      </c>
      <c r="Q227" s="9" t="s">
        <v>36</v>
      </c>
      <c r="R227" s="19">
        <v>0</v>
      </c>
      <c r="S227" s="20">
        <f>VLookups!$D$50</f>
        <v>-4487.7037773753191</v>
      </c>
      <c r="T227" s="19">
        <v>0</v>
      </c>
      <c r="U227" s="9">
        <v>79</v>
      </c>
      <c r="V227" s="21">
        <f>V226-VLookups!$D$54</f>
        <v>-1715</v>
      </c>
      <c r="W227" s="21">
        <f>-VLookups!$D$59</f>
        <v>-250</v>
      </c>
      <c r="X227" s="21">
        <f>-VLookups!$D$62</f>
        <v>-175</v>
      </c>
      <c r="Y227" s="36">
        <f>Y226*(1+VLookups!$D$57/12)</f>
        <v>-356.01640564438088</v>
      </c>
      <c r="Z227" s="20">
        <f>-E227*VLookups!$J$3</f>
        <v>-722.49418326186867</v>
      </c>
      <c r="AA227" s="19">
        <v>0</v>
      </c>
      <c r="AB227" s="20">
        <f t="shared" si="12"/>
        <v>3878.1122959861423</v>
      </c>
      <c r="AC227" s="20">
        <f t="shared" si="13"/>
        <v>117827.63199871569</v>
      </c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 x14ac:dyDescent="0.25">
      <c r="A228" s="1"/>
      <c r="B228" s="9">
        <v>224</v>
      </c>
      <c r="C228" s="9">
        <f t="shared" si="14"/>
        <v>41</v>
      </c>
      <c r="D228" s="9">
        <f t="shared" si="15"/>
        <v>8</v>
      </c>
      <c r="E228" s="20">
        <f>E216*(1+VLookups!$C$8)</f>
        <v>18062.354581546715</v>
      </c>
      <c r="F228" s="20">
        <f>-E228*VLookups!$D$10*2</f>
        <v>-1083.7412748928029</v>
      </c>
      <c r="G228" s="19">
        <v>0</v>
      </c>
      <c r="H228" s="20">
        <f>(-VLookups!$D$13)*(E228+F228/2)</f>
        <v>-5694.1572818326022</v>
      </c>
      <c r="I228" s="19">
        <v>0</v>
      </c>
      <c r="J228" s="19">
        <v>0</v>
      </c>
      <c r="K228" s="19">
        <v>0</v>
      </c>
      <c r="L228" s="19">
        <v>0</v>
      </c>
      <c r="M228" s="20">
        <f>M227-VLookups!$D$33</f>
        <v>-243</v>
      </c>
      <c r="N228" s="22">
        <v>164</v>
      </c>
      <c r="O228" s="19">
        <v>0</v>
      </c>
      <c r="P228" s="19">
        <v>0</v>
      </c>
      <c r="Q228" s="9" t="s">
        <v>36</v>
      </c>
      <c r="R228" s="19">
        <v>0</v>
      </c>
      <c r="S228" s="20">
        <f>VLookups!$D$50</f>
        <v>-4487.7037773753191</v>
      </c>
      <c r="T228" s="19">
        <v>0</v>
      </c>
      <c r="U228" s="9">
        <v>80</v>
      </c>
      <c r="V228" s="21">
        <f>V227-VLookups!$D$54</f>
        <v>-1720</v>
      </c>
      <c r="W228" s="21">
        <f>-VLookups!$D$59</f>
        <v>-250</v>
      </c>
      <c r="X228" s="21">
        <f>-VLookups!$D$62</f>
        <v>-175</v>
      </c>
      <c r="Y228" s="36">
        <f>Y227*(1+VLookups!$D$57/12)</f>
        <v>-357.05478682751033</v>
      </c>
      <c r="Z228" s="20">
        <f>-E228*VLookups!$J$3</f>
        <v>-722.49418326186867</v>
      </c>
      <c r="AA228" s="19">
        <v>0</v>
      </c>
      <c r="AB228" s="20">
        <f t="shared" si="12"/>
        <v>3871.0739148030125</v>
      </c>
      <c r="AC228" s="20">
        <f t="shared" si="13"/>
        <v>121895.08530018323</v>
      </c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 x14ac:dyDescent="0.25">
      <c r="A229" s="1"/>
      <c r="B229" s="9">
        <v>225</v>
      </c>
      <c r="C229" s="9">
        <f t="shared" si="14"/>
        <v>41</v>
      </c>
      <c r="D229" s="9">
        <f t="shared" si="15"/>
        <v>9</v>
      </c>
      <c r="E229" s="20">
        <f>E217*(1+VLookups!$C$8)</f>
        <v>18062.354581546715</v>
      </c>
      <c r="F229" s="20">
        <f>-E229*VLookups!$D$10*2</f>
        <v>-1083.7412748928029</v>
      </c>
      <c r="G229" s="19">
        <v>0</v>
      </c>
      <c r="H229" s="20">
        <f>(-VLookups!$D$13)*(E229+F229/2)</f>
        <v>-5694.1572818326022</v>
      </c>
      <c r="I229" s="19">
        <v>0</v>
      </c>
      <c r="J229" s="19">
        <v>0</v>
      </c>
      <c r="K229" s="19">
        <v>0</v>
      </c>
      <c r="L229" s="19">
        <v>0</v>
      </c>
      <c r="M229" s="20">
        <f>M228-VLookups!$D$33</f>
        <v>-244</v>
      </c>
      <c r="N229" s="22">
        <v>165</v>
      </c>
      <c r="O229" s="19">
        <v>0</v>
      </c>
      <c r="P229" s="19">
        <v>0</v>
      </c>
      <c r="Q229" s="9" t="s">
        <v>36</v>
      </c>
      <c r="R229" s="19">
        <v>0</v>
      </c>
      <c r="S229" s="20">
        <f>VLookups!$D$50</f>
        <v>-4487.7037773753191</v>
      </c>
      <c r="T229" s="19">
        <v>0</v>
      </c>
      <c r="U229" s="9">
        <v>81</v>
      </c>
      <c r="V229" s="21">
        <f>V228-VLookups!$D$54</f>
        <v>-1725</v>
      </c>
      <c r="W229" s="21">
        <f>-VLookups!$D$59</f>
        <v>-250</v>
      </c>
      <c r="X229" s="21">
        <f>-VLookups!$D$62</f>
        <v>-175</v>
      </c>
      <c r="Y229" s="36">
        <f>Y228*(1+VLookups!$D$57/12)</f>
        <v>-358.09619662242392</v>
      </c>
      <c r="Z229" s="20">
        <f>-E229*VLookups!$J$3</f>
        <v>-722.49418326186867</v>
      </c>
      <c r="AA229" s="19">
        <v>0</v>
      </c>
      <c r="AB229" s="20">
        <f t="shared" si="12"/>
        <v>3864.0325050080992</v>
      </c>
      <c r="AC229" s="20">
        <f t="shared" si="13"/>
        <v>125962.27628069164</v>
      </c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 x14ac:dyDescent="0.25">
      <c r="A230" s="1"/>
      <c r="B230" s="9">
        <v>226</v>
      </c>
      <c r="C230" s="9">
        <f t="shared" si="14"/>
        <v>41</v>
      </c>
      <c r="D230" s="9">
        <f t="shared" si="15"/>
        <v>10</v>
      </c>
      <c r="E230" s="20">
        <f>E218*(1+VLookups!$C$8)</f>
        <v>18062.354581546715</v>
      </c>
      <c r="F230" s="20">
        <f>-E230*VLookups!$D$10*2</f>
        <v>-1083.7412748928029</v>
      </c>
      <c r="G230" s="19">
        <v>0</v>
      </c>
      <c r="H230" s="20">
        <f>(-VLookups!$D$13)*(E230+F230/2)</f>
        <v>-5694.1572818326022</v>
      </c>
      <c r="I230" s="19">
        <v>0</v>
      </c>
      <c r="J230" s="19">
        <v>0</v>
      </c>
      <c r="K230" s="19">
        <v>0</v>
      </c>
      <c r="L230" s="19">
        <v>0</v>
      </c>
      <c r="M230" s="20">
        <f>M229-VLookups!$D$33</f>
        <v>-245</v>
      </c>
      <c r="N230" s="22">
        <v>166</v>
      </c>
      <c r="O230" s="19">
        <v>0</v>
      </c>
      <c r="P230" s="19">
        <v>0</v>
      </c>
      <c r="Q230" s="9" t="s">
        <v>36</v>
      </c>
      <c r="R230" s="19">
        <v>0</v>
      </c>
      <c r="S230" s="20">
        <f>VLookups!$D$50</f>
        <v>-4487.7037773753191</v>
      </c>
      <c r="T230" s="19">
        <v>0</v>
      </c>
      <c r="U230" s="9">
        <v>82</v>
      </c>
      <c r="V230" s="21">
        <f>V229-VLookups!$D$54</f>
        <v>-1730</v>
      </c>
      <c r="W230" s="21">
        <f>-VLookups!$D$59</f>
        <v>-250</v>
      </c>
      <c r="X230" s="21">
        <f>-VLookups!$D$62</f>
        <v>-175</v>
      </c>
      <c r="Y230" s="36">
        <f>Y229*(1+VLookups!$D$57/12)</f>
        <v>-359.14064386257263</v>
      </c>
      <c r="Z230" s="20">
        <f>-E230*VLookups!$J$3</f>
        <v>-722.49418326186867</v>
      </c>
      <c r="AA230" s="19">
        <v>0</v>
      </c>
      <c r="AB230" s="20">
        <f t="shared" si="12"/>
        <v>3856.9880577679505</v>
      </c>
      <c r="AC230" s="20">
        <f t="shared" si="13"/>
        <v>130029.20146559409</v>
      </c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</row>
    <row r="231" spans="1:43" x14ac:dyDescent="0.25">
      <c r="A231" s="1"/>
      <c r="B231" s="9">
        <v>227</v>
      </c>
      <c r="C231" s="9">
        <f t="shared" si="14"/>
        <v>41</v>
      </c>
      <c r="D231" s="9">
        <f t="shared" si="15"/>
        <v>11</v>
      </c>
      <c r="E231" s="20">
        <f>E219*(1+VLookups!$C$8)</f>
        <v>18062.354581546715</v>
      </c>
      <c r="F231" s="20">
        <f>-E231*VLookups!$D$10*2</f>
        <v>-1083.7412748928029</v>
      </c>
      <c r="G231" s="19">
        <v>0</v>
      </c>
      <c r="H231" s="20">
        <f>(-VLookups!$D$13)*(E231+F231/2)</f>
        <v>-5694.1572818326022</v>
      </c>
      <c r="I231" s="19">
        <v>0</v>
      </c>
      <c r="J231" s="19">
        <v>0</v>
      </c>
      <c r="K231" s="19">
        <v>0</v>
      </c>
      <c r="L231" s="19">
        <v>0</v>
      </c>
      <c r="M231" s="20">
        <f>M230-VLookups!$D$33</f>
        <v>-246</v>
      </c>
      <c r="N231" s="22">
        <v>167</v>
      </c>
      <c r="O231" s="19">
        <v>0</v>
      </c>
      <c r="P231" s="19">
        <v>0</v>
      </c>
      <c r="Q231" s="9" t="s">
        <v>36</v>
      </c>
      <c r="R231" s="19">
        <v>0</v>
      </c>
      <c r="S231" s="20">
        <f>VLookups!$D$50</f>
        <v>-4487.7037773753191</v>
      </c>
      <c r="T231" s="19">
        <v>0</v>
      </c>
      <c r="U231" s="9">
        <v>83</v>
      </c>
      <c r="V231" s="21">
        <f>V230-VLookups!$D$54</f>
        <v>-1735</v>
      </c>
      <c r="W231" s="21">
        <f>-VLookups!$D$59</f>
        <v>-250</v>
      </c>
      <c r="X231" s="21">
        <f>-VLookups!$D$62</f>
        <v>-175</v>
      </c>
      <c r="Y231" s="36">
        <f>Y230*(1+VLookups!$D$57/12)</f>
        <v>-360.18813740717178</v>
      </c>
      <c r="Z231" s="20">
        <f>-E231*VLookups!$J$3</f>
        <v>-722.49418326186867</v>
      </c>
      <c r="AA231" s="19">
        <v>0</v>
      </c>
      <c r="AB231" s="20">
        <f t="shared" si="12"/>
        <v>3849.9405642233514</v>
      </c>
      <c r="AC231" s="20">
        <f t="shared" si="13"/>
        <v>134095.85736559343</v>
      </c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</row>
    <row r="232" spans="1:43" x14ac:dyDescent="0.25">
      <c r="A232" s="1"/>
      <c r="B232" s="9">
        <v>228</v>
      </c>
      <c r="C232" s="9">
        <f t="shared" si="14"/>
        <v>42</v>
      </c>
      <c r="D232" s="9">
        <f t="shared" si="15"/>
        <v>0</v>
      </c>
      <c r="E232" s="20">
        <f>E220*(1+VLookups!$C$8)</f>
        <v>18694.536991900848</v>
      </c>
      <c r="F232" s="20">
        <f>-E232*VLookups!$D$10*2</f>
        <v>-1121.6722195140508</v>
      </c>
      <c r="G232" s="19">
        <v>0</v>
      </c>
      <c r="H232" s="20">
        <f>(-VLookups!$D$13)*(E232+F232/2)</f>
        <v>-5893.4527866967419</v>
      </c>
      <c r="I232" s="19">
        <v>0</v>
      </c>
      <c r="J232" s="19">
        <v>0</v>
      </c>
      <c r="K232" s="19">
        <v>0</v>
      </c>
      <c r="L232" s="19">
        <v>0</v>
      </c>
      <c r="M232" s="20">
        <f>M231-VLookups!$D$33</f>
        <v>-247</v>
      </c>
      <c r="N232" s="22">
        <v>168</v>
      </c>
      <c r="O232" s="19">
        <v>0</v>
      </c>
      <c r="P232" s="19">
        <v>0</v>
      </c>
      <c r="Q232" s="9" t="s">
        <v>36</v>
      </c>
      <c r="R232" s="19">
        <v>0</v>
      </c>
      <c r="S232" s="20">
        <f>VLookups!$D$50</f>
        <v>-4487.7037773753191</v>
      </c>
      <c r="T232" s="19">
        <v>0</v>
      </c>
      <c r="U232" s="9">
        <v>84</v>
      </c>
      <c r="V232" s="21">
        <f>V231-VLookups!$D$54</f>
        <v>-1740</v>
      </c>
      <c r="W232" s="21">
        <f>-VLookups!$D$59</f>
        <v>-250</v>
      </c>
      <c r="X232" s="21">
        <f>-VLookups!$D$62</f>
        <v>-175</v>
      </c>
      <c r="Y232" s="36">
        <f>Y231*(1+VLookups!$D$57/12)</f>
        <v>-361.23868614127605</v>
      </c>
      <c r="Z232" s="20">
        <f>-E232*VLookups!$J$3</f>
        <v>-747.78147967603388</v>
      </c>
      <c r="AA232" s="19">
        <v>0</v>
      </c>
      <c r="AB232" s="20">
        <f t="shared" si="12"/>
        <v>4231.5241522544502</v>
      </c>
      <c r="AC232" s="20">
        <f t="shared" si="13"/>
        <v>138550.87461345721</v>
      </c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</row>
    <row r="233" spans="1:43" x14ac:dyDescent="0.25">
      <c r="A233" s="1"/>
      <c r="B233" s="9">
        <v>229</v>
      </c>
      <c r="C233" s="9">
        <f t="shared" si="14"/>
        <v>42</v>
      </c>
      <c r="D233" s="9">
        <f t="shared" si="15"/>
        <v>1</v>
      </c>
      <c r="E233" s="20">
        <f>E221*(1+VLookups!$C$8)</f>
        <v>18694.536991900848</v>
      </c>
      <c r="F233" s="20">
        <f>-E233*VLookups!$D$10*2</f>
        <v>-1121.6722195140508</v>
      </c>
      <c r="G233" s="19">
        <v>0</v>
      </c>
      <c r="H233" s="20">
        <f>(-VLookups!$D$13)*(E233+F233/2)</f>
        <v>-5893.4527866967419</v>
      </c>
      <c r="I233" s="19">
        <v>0</v>
      </c>
      <c r="J233" s="19">
        <v>0</v>
      </c>
      <c r="K233" s="19">
        <v>0</v>
      </c>
      <c r="L233" s="19">
        <v>0</v>
      </c>
      <c r="M233" s="20">
        <f>M232-VLookups!$D$33</f>
        <v>-248</v>
      </c>
      <c r="N233" s="22">
        <v>169</v>
      </c>
      <c r="O233" s="19">
        <v>0</v>
      </c>
      <c r="P233" s="19">
        <v>0</v>
      </c>
      <c r="Q233" s="9" t="s">
        <v>36</v>
      </c>
      <c r="R233" s="19">
        <v>0</v>
      </c>
      <c r="S233" s="20">
        <f>VLookups!$D$50</f>
        <v>-4487.7037773753191</v>
      </c>
      <c r="T233" s="19">
        <v>0</v>
      </c>
      <c r="U233" s="9">
        <v>85</v>
      </c>
      <c r="V233" s="21">
        <f>V232-VLookups!$D$54</f>
        <v>-1745</v>
      </c>
      <c r="W233" s="21">
        <f>-VLookups!$D$59</f>
        <v>-250</v>
      </c>
      <c r="X233" s="21">
        <f>-VLookups!$D$62</f>
        <v>-175</v>
      </c>
      <c r="Y233" s="36">
        <f>Y232*(1+VLookups!$D$57/12)</f>
        <v>-362.29229897585475</v>
      </c>
      <c r="Z233" s="20">
        <f>-E233*VLookups!$J$3</f>
        <v>-747.78147967603388</v>
      </c>
      <c r="AA233" s="19">
        <v>0</v>
      </c>
      <c r="AB233" s="20">
        <f t="shared" si="12"/>
        <v>4224.4705394198718</v>
      </c>
      <c r="AC233" s="20">
        <f t="shared" si="13"/>
        <v>143006.26327723285</v>
      </c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</row>
    <row r="234" spans="1:43" x14ac:dyDescent="0.25">
      <c r="A234" s="1"/>
      <c r="B234" s="9">
        <v>230</v>
      </c>
      <c r="C234" s="9">
        <f t="shared" si="14"/>
        <v>42</v>
      </c>
      <c r="D234" s="9">
        <f t="shared" si="15"/>
        <v>2</v>
      </c>
      <c r="E234" s="20">
        <f>E222*(1+VLookups!$C$8)</f>
        <v>18694.536991900848</v>
      </c>
      <c r="F234" s="20">
        <f>-E234*VLookups!$D$10*2</f>
        <v>-1121.6722195140508</v>
      </c>
      <c r="G234" s="19">
        <v>0</v>
      </c>
      <c r="H234" s="20">
        <f>(-VLookups!$D$13)*(E234+F234/2)</f>
        <v>-5893.4527866967419</v>
      </c>
      <c r="I234" s="19">
        <v>0</v>
      </c>
      <c r="J234" s="19">
        <v>0</v>
      </c>
      <c r="K234" s="19">
        <v>0</v>
      </c>
      <c r="L234" s="19">
        <v>0</v>
      </c>
      <c r="M234" s="20">
        <f>M233-VLookups!$D$33</f>
        <v>-249</v>
      </c>
      <c r="N234" s="22">
        <v>170</v>
      </c>
      <c r="O234" s="19">
        <v>0</v>
      </c>
      <c r="P234" s="19">
        <v>0</v>
      </c>
      <c r="Q234" s="9" t="s">
        <v>36</v>
      </c>
      <c r="R234" s="19">
        <v>0</v>
      </c>
      <c r="S234" s="20">
        <f>VLookups!$D$50</f>
        <v>-4487.7037773753191</v>
      </c>
      <c r="T234" s="19">
        <v>0</v>
      </c>
      <c r="U234" s="9">
        <v>86</v>
      </c>
      <c r="V234" s="21">
        <f>V233-VLookups!$D$54</f>
        <v>-1750</v>
      </c>
      <c r="W234" s="21">
        <f>-VLookups!$D$59</f>
        <v>-250</v>
      </c>
      <c r="X234" s="21">
        <f>-VLookups!$D$62</f>
        <v>-175</v>
      </c>
      <c r="Y234" s="36">
        <f>Y233*(1+VLookups!$D$57/12)</f>
        <v>-363.34898484786765</v>
      </c>
      <c r="Z234" s="20">
        <f>-E234*VLookups!$J$3</f>
        <v>-747.78147967603388</v>
      </c>
      <c r="AA234" s="19">
        <v>0</v>
      </c>
      <c r="AB234" s="20">
        <f t="shared" si="12"/>
        <v>4217.4138535478587</v>
      </c>
      <c r="AC234" s="20">
        <f t="shared" si="13"/>
        <v>147462.02090290943</v>
      </c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</row>
    <row r="235" spans="1:43" x14ac:dyDescent="0.25">
      <c r="A235" s="1"/>
      <c r="B235" s="9">
        <v>231</v>
      </c>
      <c r="C235" s="9">
        <f t="shared" si="14"/>
        <v>42</v>
      </c>
      <c r="D235" s="9">
        <f t="shared" si="15"/>
        <v>3</v>
      </c>
      <c r="E235" s="20">
        <f>E223*(1+VLookups!$C$8)</f>
        <v>18694.536991900848</v>
      </c>
      <c r="F235" s="20">
        <f>-E235*VLookups!$D$10*2</f>
        <v>-1121.6722195140508</v>
      </c>
      <c r="G235" s="19">
        <v>0</v>
      </c>
      <c r="H235" s="20">
        <f>(-VLookups!$D$13)*(E235+F235/2)</f>
        <v>-5893.4527866967419</v>
      </c>
      <c r="I235" s="19">
        <v>0</v>
      </c>
      <c r="J235" s="19">
        <v>0</v>
      </c>
      <c r="K235" s="19">
        <v>0</v>
      </c>
      <c r="L235" s="19">
        <v>0</v>
      </c>
      <c r="M235" s="20">
        <f>M234-VLookups!$D$33</f>
        <v>-250</v>
      </c>
      <c r="N235" s="22">
        <v>171</v>
      </c>
      <c r="O235" s="19">
        <v>0</v>
      </c>
      <c r="P235" s="19">
        <v>0</v>
      </c>
      <c r="Q235" s="9" t="s">
        <v>36</v>
      </c>
      <c r="R235" s="19">
        <v>0</v>
      </c>
      <c r="S235" s="20">
        <f>VLookups!$D$50</f>
        <v>-4487.7037773753191</v>
      </c>
      <c r="T235" s="19">
        <v>0</v>
      </c>
      <c r="U235" s="9">
        <v>87</v>
      </c>
      <c r="V235" s="21">
        <f>V234-VLookups!$D$54</f>
        <v>-1755</v>
      </c>
      <c r="W235" s="21">
        <f>-VLookups!$D$59</f>
        <v>-250</v>
      </c>
      <c r="X235" s="21">
        <f>-VLookups!$D$62</f>
        <v>-175</v>
      </c>
      <c r="Y235" s="36">
        <f>Y234*(1+VLookups!$D$57/12)</f>
        <v>-364.4087527203406</v>
      </c>
      <c r="Z235" s="20">
        <f>-E235*VLookups!$J$3</f>
        <v>-747.78147967603388</v>
      </c>
      <c r="AA235" s="19">
        <v>0</v>
      </c>
      <c r="AB235" s="20">
        <f t="shared" si="12"/>
        <v>4210.3540856753852</v>
      </c>
      <c r="AC235" s="20">
        <f t="shared" si="13"/>
        <v>151918.14502342299</v>
      </c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</row>
    <row r="236" spans="1:43" x14ac:dyDescent="0.25">
      <c r="A236" s="1"/>
      <c r="B236" s="9">
        <v>232</v>
      </c>
      <c r="C236" s="9">
        <f t="shared" si="14"/>
        <v>42</v>
      </c>
      <c r="D236" s="9">
        <f t="shared" si="15"/>
        <v>4</v>
      </c>
      <c r="E236" s="20">
        <f>E224*(1+VLookups!$C$8)</f>
        <v>18694.536991900848</v>
      </c>
      <c r="F236" s="20">
        <f>-E236*VLookups!$D$10*2</f>
        <v>-1121.6722195140508</v>
      </c>
      <c r="G236" s="19">
        <v>0</v>
      </c>
      <c r="H236" s="20">
        <f>(-VLookups!$D$13)*(E236+F236/2)</f>
        <v>-5893.4527866967419</v>
      </c>
      <c r="I236" s="19">
        <v>0</v>
      </c>
      <c r="J236" s="19">
        <v>0</v>
      </c>
      <c r="K236" s="19">
        <v>0</v>
      </c>
      <c r="L236" s="19">
        <v>0</v>
      </c>
      <c r="M236" s="20">
        <f>M235-VLookups!$D$33</f>
        <v>-251</v>
      </c>
      <c r="N236" s="22">
        <v>172</v>
      </c>
      <c r="O236" s="19">
        <v>0</v>
      </c>
      <c r="P236" s="19">
        <v>0</v>
      </c>
      <c r="Q236" s="9" t="s">
        <v>36</v>
      </c>
      <c r="R236" s="19">
        <v>0</v>
      </c>
      <c r="S236" s="20">
        <f>VLookups!$D$50</f>
        <v>-4487.7037773753191</v>
      </c>
      <c r="T236" s="19">
        <v>0</v>
      </c>
      <c r="U236" s="9">
        <v>88</v>
      </c>
      <c r="V236" s="21">
        <f>V235-VLookups!$D$54</f>
        <v>-1760</v>
      </c>
      <c r="W236" s="21">
        <f>-VLookups!$D$59</f>
        <v>-250</v>
      </c>
      <c r="X236" s="21">
        <f>-VLookups!$D$62</f>
        <v>-175</v>
      </c>
      <c r="Y236" s="36">
        <f>Y235*(1+VLookups!$D$57/12)</f>
        <v>-365.4716115824416</v>
      </c>
      <c r="Z236" s="20">
        <f>-E236*VLookups!$J$3</f>
        <v>-747.78147967603388</v>
      </c>
      <c r="AA236" s="19">
        <v>0</v>
      </c>
      <c r="AB236" s="20">
        <f t="shared" si="12"/>
        <v>4203.291226813285</v>
      </c>
      <c r="AC236" s="20">
        <f t="shared" si="13"/>
        <v>156374.63315860863</v>
      </c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 x14ac:dyDescent="0.25">
      <c r="A237" s="1"/>
      <c r="B237" s="9">
        <v>233</v>
      </c>
      <c r="C237" s="9">
        <f t="shared" si="14"/>
        <v>42</v>
      </c>
      <c r="D237" s="9">
        <f t="shared" si="15"/>
        <v>5</v>
      </c>
      <c r="E237" s="20">
        <f>E225*(1+VLookups!$C$8)</f>
        <v>18694.536991900848</v>
      </c>
      <c r="F237" s="20">
        <f>-E237*VLookups!$D$10*2</f>
        <v>-1121.6722195140508</v>
      </c>
      <c r="G237" s="19">
        <v>0</v>
      </c>
      <c r="H237" s="20">
        <f>(-VLookups!$D$13)*(E237+F237/2)</f>
        <v>-5893.4527866967419</v>
      </c>
      <c r="I237" s="19">
        <v>0</v>
      </c>
      <c r="J237" s="19">
        <v>0</v>
      </c>
      <c r="K237" s="19">
        <v>0</v>
      </c>
      <c r="L237" s="19">
        <v>0</v>
      </c>
      <c r="M237" s="20">
        <f>M236-VLookups!$D$33</f>
        <v>-252</v>
      </c>
      <c r="N237" s="22">
        <v>173</v>
      </c>
      <c r="O237" s="19">
        <v>0</v>
      </c>
      <c r="P237" s="19">
        <v>0</v>
      </c>
      <c r="Q237" s="9" t="s">
        <v>36</v>
      </c>
      <c r="R237" s="19">
        <v>0</v>
      </c>
      <c r="S237" s="20">
        <f>VLookups!$D$50</f>
        <v>-4487.7037773753191</v>
      </c>
      <c r="T237" s="19">
        <v>0</v>
      </c>
      <c r="U237" s="9">
        <v>89</v>
      </c>
      <c r="V237" s="21">
        <f>V236-VLookups!$D$54</f>
        <v>-1765</v>
      </c>
      <c r="W237" s="21">
        <f>-VLookups!$D$59</f>
        <v>-250</v>
      </c>
      <c r="X237" s="21">
        <f>-VLookups!$D$62</f>
        <v>-175</v>
      </c>
      <c r="Y237" s="36">
        <f>Y236*(1+VLookups!$D$57/12)</f>
        <v>-366.53757044955705</v>
      </c>
      <c r="Z237" s="20">
        <f>-E237*VLookups!$J$3</f>
        <v>-747.78147967603388</v>
      </c>
      <c r="AA237" s="19">
        <v>0</v>
      </c>
      <c r="AB237" s="20">
        <f t="shared" si="12"/>
        <v>4196.225267946169</v>
      </c>
      <c r="AC237" s="20">
        <f t="shared" si="13"/>
        <v>160831.48281515247</v>
      </c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 x14ac:dyDescent="0.25">
      <c r="A238" s="1"/>
      <c r="B238" s="9">
        <v>234</v>
      </c>
      <c r="C238" s="9">
        <f t="shared" si="14"/>
        <v>42</v>
      </c>
      <c r="D238" s="9">
        <f t="shared" si="15"/>
        <v>6</v>
      </c>
      <c r="E238" s="20">
        <f>E226*(1+VLookups!$C$8)</f>
        <v>18694.536991900848</v>
      </c>
      <c r="F238" s="20">
        <f>-E238*VLookups!$D$10*2</f>
        <v>-1121.6722195140508</v>
      </c>
      <c r="G238" s="19">
        <v>0</v>
      </c>
      <c r="H238" s="20">
        <f>(-VLookups!$D$13)*(E238+F238/2)</f>
        <v>-5893.4527866967419</v>
      </c>
      <c r="I238" s="19">
        <v>0</v>
      </c>
      <c r="J238" s="19">
        <v>0</v>
      </c>
      <c r="K238" s="19">
        <v>0</v>
      </c>
      <c r="L238" s="19">
        <v>0</v>
      </c>
      <c r="M238" s="20">
        <f>M237-VLookups!$D$33</f>
        <v>-253</v>
      </c>
      <c r="N238" s="22">
        <v>174</v>
      </c>
      <c r="O238" s="19">
        <v>0</v>
      </c>
      <c r="P238" s="19">
        <v>0</v>
      </c>
      <c r="Q238" s="9" t="s">
        <v>36</v>
      </c>
      <c r="R238" s="19">
        <v>0</v>
      </c>
      <c r="S238" s="20">
        <f>VLookups!$D$50</f>
        <v>-4487.7037773753191</v>
      </c>
      <c r="T238" s="19">
        <v>0</v>
      </c>
      <c r="U238" s="9">
        <v>90</v>
      </c>
      <c r="V238" s="21">
        <f>V237-VLookups!$D$54</f>
        <v>-1770</v>
      </c>
      <c r="W238" s="21">
        <f>-VLookups!$D$59</f>
        <v>-250</v>
      </c>
      <c r="X238" s="21">
        <f>-VLookups!$D$62</f>
        <v>-175</v>
      </c>
      <c r="Y238" s="36">
        <f>Y237*(1+VLookups!$D$57/12)</f>
        <v>-367.60663836336829</v>
      </c>
      <c r="Z238" s="20">
        <f>-E238*VLookups!$J$3</f>
        <v>-747.78147967603388</v>
      </c>
      <c r="AA238" s="19">
        <v>0</v>
      </c>
      <c r="AB238" s="20">
        <f t="shared" si="12"/>
        <v>4189.1562000323584</v>
      </c>
      <c r="AC238" s="20">
        <f t="shared" si="13"/>
        <v>165288.69148654342</v>
      </c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 x14ac:dyDescent="0.25">
      <c r="A239" s="1"/>
      <c r="B239" s="9">
        <v>235</v>
      </c>
      <c r="C239" s="9">
        <f t="shared" si="14"/>
        <v>42</v>
      </c>
      <c r="D239" s="9">
        <f t="shared" si="15"/>
        <v>7</v>
      </c>
      <c r="E239" s="20">
        <f>E227*(1+VLookups!$C$8)</f>
        <v>18694.536991900848</v>
      </c>
      <c r="F239" s="20">
        <f>-E239*VLookups!$D$10*2</f>
        <v>-1121.6722195140508</v>
      </c>
      <c r="G239" s="19">
        <v>0</v>
      </c>
      <c r="H239" s="20">
        <f>(-VLookups!$D$13)*(E239+F239/2)</f>
        <v>-5893.4527866967419</v>
      </c>
      <c r="I239" s="19">
        <v>0</v>
      </c>
      <c r="J239" s="19">
        <v>0</v>
      </c>
      <c r="K239" s="19">
        <v>0</v>
      </c>
      <c r="L239" s="19">
        <v>0</v>
      </c>
      <c r="M239" s="20">
        <f>M238-VLookups!$D$33</f>
        <v>-254</v>
      </c>
      <c r="N239" s="22">
        <v>175</v>
      </c>
      <c r="O239" s="19">
        <v>0</v>
      </c>
      <c r="P239" s="19">
        <v>0</v>
      </c>
      <c r="Q239" s="9" t="s">
        <v>36</v>
      </c>
      <c r="R239" s="19">
        <v>0</v>
      </c>
      <c r="S239" s="20">
        <f>VLookups!$D$50</f>
        <v>-4487.7037773753191</v>
      </c>
      <c r="T239" s="19">
        <v>0</v>
      </c>
      <c r="U239" s="9">
        <v>91</v>
      </c>
      <c r="V239" s="21">
        <f>V238-VLookups!$D$54</f>
        <v>-1775</v>
      </c>
      <c r="W239" s="21">
        <f>-VLookups!$D$59</f>
        <v>-250</v>
      </c>
      <c r="X239" s="21">
        <f>-VLookups!$D$62</f>
        <v>-175</v>
      </c>
      <c r="Y239" s="36">
        <f>Y238*(1+VLookups!$D$57/12)</f>
        <v>-368.67882439192812</v>
      </c>
      <c r="Z239" s="20">
        <f>-E239*VLookups!$J$3</f>
        <v>-747.78147967603388</v>
      </c>
      <c r="AA239" s="19">
        <v>0</v>
      </c>
      <c r="AB239" s="20">
        <f t="shared" si="12"/>
        <v>4182.0840140037981</v>
      </c>
      <c r="AC239" s="20">
        <f t="shared" si="13"/>
        <v>169746.25665302482</v>
      </c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</row>
    <row r="240" spans="1:43" x14ac:dyDescent="0.25">
      <c r="A240" s="1"/>
      <c r="B240" s="9">
        <v>236</v>
      </c>
      <c r="C240" s="9">
        <f t="shared" si="14"/>
        <v>42</v>
      </c>
      <c r="D240" s="9">
        <f t="shared" si="15"/>
        <v>8</v>
      </c>
      <c r="E240" s="20">
        <f>E228*(1+VLookups!$C$8)</f>
        <v>18694.536991900848</v>
      </c>
      <c r="F240" s="20">
        <f>-E240*VLookups!$D$10*2</f>
        <v>-1121.6722195140508</v>
      </c>
      <c r="G240" s="19">
        <v>0</v>
      </c>
      <c r="H240" s="20">
        <f>(-VLookups!$D$13)*(E240+F240/2)</f>
        <v>-5893.4527866967419</v>
      </c>
      <c r="I240" s="19">
        <v>0</v>
      </c>
      <c r="J240" s="19">
        <v>0</v>
      </c>
      <c r="K240" s="19">
        <v>0</v>
      </c>
      <c r="L240" s="19">
        <v>0</v>
      </c>
      <c r="M240" s="20">
        <f>M239-VLookups!$D$33</f>
        <v>-255</v>
      </c>
      <c r="N240" s="22">
        <v>176</v>
      </c>
      <c r="O240" s="19">
        <v>0</v>
      </c>
      <c r="P240" s="19">
        <v>0</v>
      </c>
      <c r="Q240" s="9" t="s">
        <v>36</v>
      </c>
      <c r="R240" s="19">
        <v>0</v>
      </c>
      <c r="S240" s="20">
        <f>VLookups!$D$50</f>
        <v>-4487.7037773753191</v>
      </c>
      <c r="T240" s="19">
        <v>0</v>
      </c>
      <c r="U240" s="9">
        <v>92</v>
      </c>
      <c r="V240" s="21">
        <f>V239-VLookups!$D$54</f>
        <v>-1780</v>
      </c>
      <c r="W240" s="21">
        <f>-VLookups!$D$59</f>
        <v>-250</v>
      </c>
      <c r="X240" s="21">
        <f>-VLookups!$D$62</f>
        <v>-175</v>
      </c>
      <c r="Y240" s="36">
        <f>Y239*(1+VLookups!$D$57/12)</f>
        <v>-369.7541376297379</v>
      </c>
      <c r="Z240" s="20">
        <f>-E240*VLookups!$J$3</f>
        <v>-747.78147967603388</v>
      </c>
      <c r="AA240" s="19">
        <v>0</v>
      </c>
      <c r="AB240" s="20">
        <f t="shared" si="12"/>
        <v>4175.0087007659886</v>
      </c>
      <c r="AC240" s="20">
        <f t="shared" si="13"/>
        <v>174204.17578154584</v>
      </c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</row>
    <row r="241" spans="1:43" x14ac:dyDescent="0.25">
      <c r="A241" s="1"/>
      <c r="B241" s="9">
        <v>237</v>
      </c>
      <c r="C241" s="9">
        <f t="shared" si="14"/>
        <v>42</v>
      </c>
      <c r="D241" s="9">
        <f t="shared" si="15"/>
        <v>9</v>
      </c>
      <c r="E241" s="20">
        <f>E229*(1+VLookups!$C$8)</f>
        <v>18694.536991900848</v>
      </c>
      <c r="F241" s="20">
        <f>-E241*VLookups!$D$10*2</f>
        <v>-1121.6722195140508</v>
      </c>
      <c r="G241" s="19">
        <v>0</v>
      </c>
      <c r="H241" s="20">
        <f>(-VLookups!$D$13)*(E241+F241/2)</f>
        <v>-5893.4527866967419</v>
      </c>
      <c r="I241" s="19">
        <v>0</v>
      </c>
      <c r="J241" s="19">
        <v>0</v>
      </c>
      <c r="K241" s="19">
        <v>0</v>
      </c>
      <c r="L241" s="19">
        <v>0</v>
      </c>
      <c r="M241" s="20">
        <f>M240-VLookups!$D$33</f>
        <v>-256</v>
      </c>
      <c r="N241" s="22">
        <v>177</v>
      </c>
      <c r="O241" s="19">
        <v>0</v>
      </c>
      <c r="P241" s="19">
        <v>0</v>
      </c>
      <c r="Q241" s="9" t="s">
        <v>36</v>
      </c>
      <c r="R241" s="19">
        <v>0</v>
      </c>
      <c r="S241" s="20">
        <f>VLookups!$D$50</f>
        <v>-4487.7037773753191</v>
      </c>
      <c r="T241" s="19">
        <v>0</v>
      </c>
      <c r="U241" s="9">
        <v>93</v>
      </c>
      <c r="V241" s="21">
        <f>V240-VLookups!$D$54</f>
        <v>-1785</v>
      </c>
      <c r="W241" s="21">
        <f>-VLookups!$D$59</f>
        <v>-250</v>
      </c>
      <c r="X241" s="21">
        <f>-VLookups!$D$62</f>
        <v>-175</v>
      </c>
      <c r="Y241" s="36">
        <f>Y240*(1+VLookups!$D$57/12)</f>
        <v>-370.83258719782464</v>
      </c>
      <c r="Z241" s="20">
        <f>-E241*VLookups!$J$3</f>
        <v>-747.78147967603388</v>
      </c>
      <c r="AA241" s="19">
        <v>0</v>
      </c>
      <c r="AB241" s="20">
        <f t="shared" si="12"/>
        <v>4167.9302511979013</v>
      </c>
      <c r="AC241" s="20">
        <f t="shared" si="13"/>
        <v>178662.44632571298</v>
      </c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</row>
    <row r="242" spans="1:43" x14ac:dyDescent="0.25">
      <c r="A242" s="1"/>
      <c r="B242" s="9">
        <v>238</v>
      </c>
      <c r="C242" s="9">
        <f t="shared" si="14"/>
        <v>42</v>
      </c>
      <c r="D242" s="9">
        <f t="shared" si="15"/>
        <v>10</v>
      </c>
      <c r="E242" s="20">
        <f>E230*(1+VLookups!$C$8)</f>
        <v>18694.536991900848</v>
      </c>
      <c r="F242" s="20">
        <f>-E242*VLookups!$D$10*2</f>
        <v>-1121.6722195140508</v>
      </c>
      <c r="G242" s="19">
        <v>0</v>
      </c>
      <c r="H242" s="20">
        <f>(-VLookups!$D$13)*(E242+F242/2)</f>
        <v>-5893.4527866967419</v>
      </c>
      <c r="I242" s="19">
        <v>0</v>
      </c>
      <c r="J242" s="19">
        <v>0</v>
      </c>
      <c r="K242" s="19">
        <v>0</v>
      </c>
      <c r="L242" s="19">
        <v>0</v>
      </c>
      <c r="M242" s="20">
        <f>M241-VLookups!$D$33</f>
        <v>-257</v>
      </c>
      <c r="N242" s="22">
        <v>178</v>
      </c>
      <c r="O242" s="19">
        <v>0</v>
      </c>
      <c r="P242" s="19">
        <v>0</v>
      </c>
      <c r="Q242" s="9" t="s">
        <v>36</v>
      </c>
      <c r="R242" s="19">
        <v>0</v>
      </c>
      <c r="S242" s="20">
        <f>VLookups!$D$50</f>
        <v>-4487.7037773753191</v>
      </c>
      <c r="T242" s="19">
        <v>0</v>
      </c>
      <c r="U242" s="9">
        <v>94</v>
      </c>
      <c r="V242" s="21">
        <f>V241-VLookups!$D$54</f>
        <v>-1790</v>
      </c>
      <c r="W242" s="21">
        <f>-VLookups!$D$59</f>
        <v>-250</v>
      </c>
      <c r="X242" s="21">
        <f>-VLookups!$D$62</f>
        <v>-175</v>
      </c>
      <c r="Y242" s="36">
        <f>Y241*(1+VLookups!$D$57/12)</f>
        <v>-371.91418224381829</v>
      </c>
      <c r="Z242" s="20">
        <f>-E242*VLookups!$J$3</f>
        <v>-747.78147967603388</v>
      </c>
      <c r="AA242" s="19">
        <v>0</v>
      </c>
      <c r="AB242" s="20">
        <f t="shared" si="12"/>
        <v>4160.8486561519076</v>
      </c>
      <c r="AC242" s="20">
        <f t="shared" si="13"/>
        <v>183121.06572574109</v>
      </c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</row>
    <row r="243" spans="1:43" x14ac:dyDescent="0.25">
      <c r="A243" s="1"/>
      <c r="B243" s="9">
        <v>239</v>
      </c>
      <c r="C243" s="9">
        <f t="shared" si="14"/>
        <v>42</v>
      </c>
      <c r="D243" s="9">
        <f t="shared" si="15"/>
        <v>11</v>
      </c>
      <c r="E243" s="20">
        <f>E231*(1+VLookups!$C$8)</f>
        <v>18694.536991900848</v>
      </c>
      <c r="F243" s="20">
        <f>-E243*VLookups!$D$10*2</f>
        <v>-1121.6722195140508</v>
      </c>
      <c r="G243" s="19">
        <v>0</v>
      </c>
      <c r="H243" s="20">
        <f>(-VLookups!$D$13)*(E243+F243/2)</f>
        <v>-5893.4527866967419</v>
      </c>
      <c r="I243" s="19">
        <v>0</v>
      </c>
      <c r="J243" s="19">
        <v>0</v>
      </c>
      <c r="K243" s="19">
        <v>0</v>
      </c>
      <c r="L243" s="19">
        <v>0</v>
      </c>
      <c r="M243" s="20">
        <f>M242-VLookups!$D$33</f>
        <v>-258</v>
      </c>
      <c r="N243" s="22">
        <v>179</v>
      </c>
      <c r="O243" s="19">
        <v>0</v>
      </c>
      <c r="P243" s="19">
        <v>0</v>
      </c>
      <c r="Q243" s="9" t="s">
        <v>36</v>
      </c>
      <c r="R243" s="19">
        <v>0</v>
      </c>
      <c r="S243" s="20">
        <f>VLookups!$D$50</f>
        <v>-4487.7037773753191</v>
      </c>
      <c r="T243" s="19">
        <v>0</v>
      </c>
      <c r="U243" s="9">
        <v>95</v>
      </c>
      <c r="V243" s="21">
        <f>V242-VLookups!$D$54</f>
        <v>-1795</v>
      </c>
      <c r="W243" s="21">
        <f>-VLookups!$D$59</f>
        <v>-250</v>
      </c>
      <c r="X243" s="21">
        <f>-VLookups!$D$62</f>
        <v>-175</v>
      </c>
      <c r="Y243" s="36">
        <f>Y242*(1+VLookups!$D$57/12)</f>
        <v>-372.99893194202946</v>
      </c>
      <c r="Z243" s="20">
        <f>-E243*VLookups!$J$3</f>
        <v>-747.78147967603388</v>
      </c>
      <c r="AA243" s="19">
        <v>0</v>
      </c>
      <c r="AB243" s="20">
        <f t="shared" si="12"/>
        <v>4153.763906453697</v>
      </c>
      <c r="AC243" s="20">
        <f t="shared" si="13"/>
        <v>187580.03140840438</v>
      </c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</row>
    <row r="244" spans="1:43" x14ac:dyDescent="0.25">
      <c r="A244" s="1"/>
      <c r="B244" s="9">
        <v>240</v>
      </c>
      <c r="C244" s="9">
        <f t="shared" si="14"/>
        <v>43</v>
      </c>
      <c r="D244" s="9">
        <f t="shared" si="15"/>
        <v>0</v>
      </c>
      <c r="E244" s="20">
        <f>E232*(1+VLookups!$C$8)</f>
        <v>19348.845786617378</v>
      </c>
      <c r="F244" s="20">
        <f>-E244*VLookups!$D$10*2</f>
        <v>-1160.9307471970426</v>
      </c>
      <c r="G244" s="19">
        <v>0</v>
      </c>
      <c r="H244" s="20">
        <f>(-VLookups!$D$13)*(E244+F244/2)</f>
        <v>-6099.723634231128</v>
      </c>
      <c r="I244" s="19">
        <v>0</v>
      </c>
      <c r="J244" s="19">
        <v>0</v>
      </c>
      <c r="K244" s="19">
        <v>0</v>
      </c>
      <c r="L244" s="21">
        <f>VLookups!$D$31</f>
        <v>4500</v>
      </c>
      <c r="M244" s="20">
        <f>M243-VLookups!$D$33</f>
        <v>-259</v>
      </c>
      <c r="N244" s="22">
        <v>180</v>
      </c>
      <c r="O244" s="21">
        <f>-VLookups!$D$36</f>
        <v>-12000</v>
      </c>
      <c r="P244" s="19">
        <v>0</v>
      </c>
      <c r="Q244" s="22">
        <v>0</v>
      </c>
      <c r="R244" s="19">
        <v>0</v>
      </c>
      <c r="S244" s="20">
        <f>VLookups!$D$50</f>
        <v>-4487.7037773753191</v>
      </c>
      <c r="T244" s="19">
        <v>0</v>
      </c>
      <c r="U244" s="9">
        <v>96</v>
      </c>
      <c r="V244" s="21">
        <f>V243-VLookups!$D$54</f>
        <v>-1800</v>
      </c>
      <c r="W244" s="21">
        <f>-VLookups!$D$59</f>
        <v>-250</v>
      </c>
      <c r="X244" s="21">
        <f>-VLookups!$D$62</f>
        <v>-175</v>
      </c>
      <c r="Y244" s="36">
        <f>Y243*(1+VLookups!$D$57/12)</f>
        <v>-374.08684549352705</v>
      </c>
      <c r="Z244" s="20">
        <f>-E244*VLookups!$J$3</f>
        <v>-773.9538314646951</v>
      </c>
      <c r="AA244" s="19">
        <v>0</v>
      </c>
      <c r="AB244" s="20">
        <f t="shared" si="12"/>
        <v>-2951.087675545813</v>
      </c>
      <c r="AC244" s="20">
        <f t="shared" si="13"/>
        <v>184941.57711853925</v>
      </c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</row>
    <row r="245" spans="1:43" x14ac:dyDescent="0.25">
      <c r="A245" s="1"/>
      <c r="B245" s="9">
        <v>241</v>
      </c>
      <c r="C245" s="9">
        <f t="shared" si="14"/>
        <v>43</v>
      </c>
      <c r="D245" s="9">
        <f t="shared" si="15"/>
        <v>1</v>
      </c>
      <c r="E245" s="20">
        <f>E233*(1+VLookups!$C$8)</f>
        <v>19348.845786617378</v>
      </c>
      <c r="F245" s="20">
        <f>-E245*VLookups!$D$10*2</f>
        <v>-1160.9307471970426</v>
      </c>
      <c r="G245" s="19">
        <v>0</v>
      </c>
      <c r="H245" s="20">
        <f>(-VLookups!$D$13)*(E245+F245/2)</f>
        <v>-6099.723634231128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20" t="s">
        <v>36</v>
      </c>
      <c r="O245" s="20">
        <f>VLookups!$D$39</f>
        <v>-1471.9562242328529</v>
      </c>
      <c r="P245" s="20">
        <f>-VLookups!$D$41</f>
        <v>-125</v>
      </c>
      <c r="Q245" s="22">
        <v>1</v>
      </c>
      <c r="R245" s="19">
        <v>0</v>
      </c>
      <c r="S245" s="20">
        <f>VLookups!$D$50</f>
        <v>-4487.7037773753191</v>
      </c>
      <c r="T245" s="19">
        <v>0</v>
      </c>
      <c r="U245" s="9">
        <v>97</v>
      </c>
      <c r="V245" s="21">
        <f>V244-VLookups!$D$54</f>
        <v>-1805</v>
      </c>
      <c r="W245" s="21">
        <f>-VLookups!$D$60</f>
        <v>-400</v>
      </c>
      <c r="X245" s="21">
        <f>-VLookups!$D$62</f>
        <v>-175</v>
      </c>
      <c r="Y245" s="36">
        <f>Y244*(1+VLookups!$D$57/12)</f>
        <v>-375.17793212621649</v>
      </c>
      <c r="Z245" s="20">
        <f>-E245*VLookups!$J$3</f>
        <v>-773.9538314646951</v>
      </c>
      <c r="AA245" s="19">
        <v>0</v>
      </c>
      <c r="AB245" s="20">
        <f t="shared" si="12"/>
        <v>3054.8650135886437</v>
      </c>
      <c r="AC245" s="20">
        <f t="shared" si="13"/>
        <v>188304.67809399214</v>
      </c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</row>
    <row r="246" spans="1:43" x14ac:dyDescent="0.25">
      <c r="A246" s="1"/>
      <c r="B246" s="9">
        <v>242</v>
      </c>
      <c r="C246" s="9">
        <f t="shared" si="14"/>
        <v>43</v>
      </c>
      <c r="D246" s="9">
        <f t="shared" si="15"/>
        <v>2</v>
      </c>
      <c r="E246" s="20">
        <f>E234*(1+VLookups!$C$8)</f>
        <v>19348.845786617378</v>
      </c>
      <c r="F246" s="20">
        <f>-E246*VLookups!$D$10*2</f>
        <v>-1160.9307471970426</v>
      </c>
      <c r="G246" s="19">
        <v>0</v>
      </c>
      <c r="H246" s="20">
        <f>(-VLookups!$D$13)*(E246+F246/2)</f>
        <v>-6099.723634231128</v>
      </c>
      <c r="I246" s="19">
        <v>0</v>
      </c>
      <c r="J246" s="19">
        <v>0</v>
      </c>
      <c r="K246" s="19">
        <v>0</v>
      </c>
      <c r="L246" s="19">
        <v>0</v>
      </c>
      <c r="M246" s="19">
        <v>0</v>
      </c>
      <c r="N246" s="20" t="s">
        <v>36</v>
      </c>
      <c r="O246" s="20">
        <f>VLookups!$D$39</f>
        <v>-1471.9562242328529</v>
      </c>
      <c r="P246" s="20">
        <f>P245-VLookups!$D$42</f>
        <v>-126.5</v>
      </c>
      <c r="Q246" s="22">
        <v>2</v>
      </c>
      <c r="R246" s="19">
        <v>0</v>
      </c>
      <c r="S246" s="20">
        <f>VLookups!$D$50</f>
        <v>-4487.7037773753191</v>
      </c>
      <c r="T246" s="19">
        <v>0</v>
      </c>
      <c r="U246" s="9">
        <v>98</v>
      </c>
      <c r="V246" s="21">
        <f>V245-VLookups!$D$54</f>
        <v>-1810</v>
      </c>
      <c r="W246" s="21">
        <f>-VLookups!$D$60</f>
        <v>-400</v>
      </c>
      <c r="X246" s="21">
        <f>-VLookups!$D$62</f>
        <v>-175</v>
      </c>
      <c r="Y246" s="36">
        <f>Y245*(1+VLookups!$D$57/12)</f>
        <v>-376.27220109491793</v>
      </c>
      <c r="Z246" s="20">
        <f>-E246*VLookups!$J$3</f>
        <v>-773.9538314646951</v>
      </c>
      <c r="AA246" s="19">
        <v>0</v>
      </c>
      <c r="AB246" s="20">
        <f t="shared" si="12"/>
        <v>3047.2707446199424</v>
      </c>
      <c r="AC246" s="20">
        <f t="shared" si="13"/>
        <v>191665.78996876875</v>
      </c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</row>
    <row r="247" spans="1:43" x14ac:dyDescent="0.25">
      <c r="A247" s="1"/>
      <c r="B247" s="9">
        <v>243</v>
      </c>
      <c r="C247" s="9">
        <f t="shared" si="14"/>
        <v>43</v>
      </c>
      <c r="D247" s="9">
        <f t="shared" si="15"/>
        <v>3</v>
      </c>
      <c r="E247" s="20">
        <f>E235*(1+VLookups!$C$8)</f>
        <v>19348.845786617378</v>
      </c>
      <c r="F247" s="20">
        <f>-E247*VLookups!$D$10*2</f>
        <v>-1160.9307471970426</v>
      </c>
      <c r="G247" s="19">
        <v>0</v>
      </c>
      <c r="H247" s="20">
        <f>(-VLookups!$D$13)*(E247+F247/2)</f>
        <v>-6099.723634231128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20" t="s">
        <v>36</v>
      </c>
      <c r="O247" s="20">
        <f>VLookups!$D$39</f>
        <v>-1471.9562242328529</v>
      </c>
      <c r="P247" s="20">
        <f>P246-VLookups!$D$42</f>
        <v>-128</v>
      </c>
      <c r="Q247" s="22">
        <v>3</v>
      </c>
      <c r="R247" s="19">
        <v>0</v>
      </c>
      <c r="S247" s="20">
        <f>VLookups!$D$50</f>
        <v>-4487.7037773753191</v>
      </c>
      <c r="T247" s="19">
        <v>0</v>
      </c>
      <c r="U247" s="9">
        <v>99</v>
      </c>
      <c r="V247" s="21">
        <f>V246-VLookups!$D$54</f>
        <v>-1815</v>
      </c>
      <c r="W247" s="21">
        <f>-VLookups!$D$60</f>
        <v>-400</v>
      </c>
      <c r="X247" s="21">
        <f>-VLookups!$D$62</f>
        <v>-175</v>
      </c>
      <c r="Y247" s="36">
        <f>Y246*(1+VLookups!$D$57/12)</f>
        <v>-377.36966168144477</v>
      </c>
      <c r="Z247" s="20">
        <f>-E247*VLookups!$J$3</f>
        <v>-773.9538314646951</v>
      </c>
      <c r="AA247" s="19">
        <v>0</v>
      </c>
      <c r="AB247" s="20">
        <f t="shared" si="12"/>
        <v>3039.6732840334153</v>
      </c>
      <c r="AC247" s="20">
        <f t="shared" si="13"/>
        <v>195024.90623608342</v>
      </c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</row>
    <row r="248" spans="1:43" x14ac:dyDescent="0.25">
      <c r="A248" s="1"/>
      <c r="B248" s="9">
        <v>244</v>
      </c>
      <c r="C248" s="9">
        <f t="shared" si="14"/>
        <v>43</v>
      </c>
      <c r="D248" s="9">
        <f t="shared" si="15"/>
        <v>4</v>
      </c>
      <c r="E248" s="20">
        <f>E236*(1+VLookups!$C$8)</f>
        <v>19348.845786617378</v>
      </c>
      <c r="F248" s="20">
        <f>-E248*VLookups!$D$10*2</f>
        <v>-1160.9307471970426</v>
      </c>
      <c r="G248" s="19">
        <v>0</v>
      </c>
      <c r="H248" s="20">
        <f>(-VLookups!$D$13)*(E248+F248/2)</f>
        <v>-6099.723634231128</v>
      </c>
      <c r="I248" s="19">
        <v>0</v>
      </c>
      <c r="J248" s="19">
        <v>0</v>
      </c>
      <c r="K248" s="19">
        <v>0</v>
      </c>
      <c r="L248" s="19">
        <v>0</v>
      </c>
      <c r="M248" s="19">
        <v>0</v>
      </c>
      <c r="N248" s="20" t="s">
        <v>36</v>
      </c>
      <c r="O248" s="20">
        <f>VLookups!$D$39</f>
        <v>-1471.9562242328529</v>
      </c>
      <c r="P248" s="20">
        <f>P247-VLookups!$D$42</f>
        <v>-129.5</v>
      </c>
      <c r="Q248" s="22">
        <v>4</v>
      </c>
      <c r="R248" s="19">
        <v>0</v>
      </c>
      <c r="S248" s="20">
        <f>VLookups!$D$50</f>
        <v>-4487.7037773753191</v>
      </c>
      <c r="T248" s="19">
        <v>0</v>
      </c>
      <c r="U248" s="9">
        <v>100</v>
      </c>
      <c r="V248" s="21">
        <f>V247-VLookups!$D$54</f>
        <v>-1820</v>
      </c>
      <c r="W248" s="21">
        <f>-VLookups!$D$60</f>
        <v>-400</v>
      </c>
      <c r="X248" s="21">
        <f>-VLookups!$D$62</f>
        <v>-175</v>
      </c>
      <c r="Y248" s="36">
        <f>Y247*(1+VLookups!$D$57/12)</f>
        <v>-378.47032319468229</v>
      </c>
      <c r="Z248" s="20">
        <f>-E248*VLookups!$J$3</f>
        <v>-773.9538314646951</v>
      </c>
      <c r="AA248" s="19">
        <v>0</v>
      </c>
      <c r="AB248" s="20">
        <f t="shared" si="12"/>
        <v>3032.0726225201779</v>
      </c>
      <c r="AC248" s="20">
        <f t="shared" si="13"/>
        <v>198382.02036899709</v>
      </c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</row>
    <row r="249" spans="1:43" x14ac:dyDescent="0.25">
      <c r="A249" s="1"/>
      <c r="B249" s="9">
        <v>245</v>
      </c>
      <c r="C249" s="9">
        <f t="shared" si="14"/>
        <v>43</v>
      </c>
      <c r="D249" s="9">
        <f t="shared" si="15"/>
        <v>5</v>
      </c>
      <c r="E249" s="20">
        <f>E237*(1+VLookups!$C$8)</f>
        <v>19348.845786617378</v>
      </c>
      <c r="F249" s="20">
        <f>-E249*VLookups!$D$10*2</f>
        <v>-1160.9307471970426</v>
      </c>
      <c r="G249" s="19">
        <v>0</v>
      </c>
      <c r="H249" s="20">
        <f>(-VLookups!$D$13)*(E249+F249/2)</f>
        <v>-6099.723634231128</v>
      </c>
      <c r="I249" s="19">
        <v>0</v>
      </c>
      <c r="J249" s="19">
        <v>0</v>
      </c>
      <c r="K249" s="19">
        <v>0</v>
      </c>
      <c r="L249" s="19">
        <v>0</v>
      </c>
      <c r="M249" s="19">
        <v>0</v>
      </c>
      <c r="N249" s="20" t="s">
        <v>36</v>
      </c>
      <c r="O249" s="20">
        <f>VLookups!$D$39</f>
        <v>-1471.9562242328529</v>
      </c>
      <c r="P249" s="20">
        <f>P248-VLookups!$D$42</f>
        <v>-131</v>
      </c>
      <c r="Q249" s="22">
        <v>5</v>
      </c>
      <c r="R249" s="19">
        <v>0</v>
      </c>
      <c r="S249" s="20">
        <f>VLookups!$D$50</f>
        <v>-4487.7037773753191</v>
      </c>
      <c r="T249" s="19">
        <v>0</v>
      </c>
      <c r="U249" s="9">
        <v>101</v>
      </c>
      <c r="V249" s="21">
        <f>V248-VLookups!$D$54</f>
        <v>-1825</v>
      </c>
      <c r="W249" s="21">
        <f>-VLookups!$D$60</f>
        <v>-400</v>
      </c>
      <c r="X249" s="21">
        <f>-VLookups!$D$62</f>
        <v>-175</v>
      </c>
      <c r="Y249" s="36">
        <f>Y248*(1+VLookups!$D$57/12)</f>
        <v>-379.57419497066678</v>
      </c>
      <c r="Z249" s="20">
        <f>-E249*VLookups!$J$3</f>
        <v>-773.9538314646951</v>
      </c>
      <c r="AA249" s="19">
        <v>0</v>
      </c>
      <c r="AB249" s="20">
        <f t="shared" si="12"/>
        <v>3024.4687507441936</v>
      </c>
      <c r="AC249" s="20">
        <f t="shared" si="13"/>
        <v>201737.12582035628</v>
      </c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</row>
    <row r="250" spans="1:43" x14ac:dyDescent="0.25">
      <c r="A250" s="1"/>
      <c r="B250" s="9">
        <v>246</v>
      </c>
      <c r="C250" s="9">
        <f t="shared" si="14"/>
        <v>43</v>
      </c>
      <c r="D250" s="9">
        <f t="shared" si="15"/>
        <v>6</v>
      </c>
      <c r="E250" s="20">
        <f>E238*(1+VLookups!$C$8)</f>
        <v>19348.845786617378</v>
      </c>
      <c r="F250" s="20">
        <f>-E250*VLookups!$D$10*2</f>
        <v>-1160.9307471970426</v>
      </c>
      <c r="G250" s="19">
        <v>0</v>
      </c>
      <c r="H250" s="20">
        <f>(-VLookups!$D$13)*(E250+F250/2)</f>
        <v>-6099.723634231128</v>
      </c>
      <c r="I250" s="19">
        <v>0</v>
      </c>
      <c r="J250" s="19">
        <v>0</v>
      </c>
      <c r="K250" s="19">
        <v>0</v>
      </c>
      <c r="L250" s="19">
        <v>0</v>
      </c>
      <c r="M250" s="19">
        <v>0</v>
      </c>
      <c r="N250" s="20" t="s">
        <v>36</v>
      </c>
      <c r="O250" s="20">
        <f>VLookups!$D$39</f>
        <v>-1471.9562242328529</v>
      </c>
      <c r="P250" s="20">
        <f>P249-VLookups!$D$42</f>
        <v>-132.5</v>
      </c>
      <c r="Q250" s="22">
        <v>6</v>
      </c>
      <c r="R250" s="19">
        <v>0</v>
      </c>
      <c r="S250" s="20">
        <f>VLookups!$D$50</f>
        <v>-4487.7037773753191</v>
      </c>
      <c r="T250" s="19">
        <v>0</v>
      </c>
      <c r="U250" s="9">
        <v>102</v>
      </c>
      <c r="V250" s="21">
        <f>V249-VLookups!$D$54</f>
        <v>-1830</v>
      </c>
      <c r="W250" s="21">
        <f>-VLookups!$D$60</f>
        <v>-400</v>
      </c>
      <c r="X250" s="21">
        <f>-VLookups!$D$62</f>
        <v>-175</v>
      </c>
      <c r="Y250" s="36">
        <f>Y249*(1+VLookups!$D$57/12)</f>
        <v>-380.68128637266454</v>
      </c>
      <c r="Z250" s="20">
        <f>-E250*VLookups!$J$3</f>
        <v>-773.9538314646951</v>
      </c>
      <c r="AA250" s="19">
        <v>0</v>
      </c>
      <c r="AB250" s="20">
        <f t="shared" si="12"/>
        <v>3016.8616593421957</v>
      </c>
      <c r="AC250" s="20">
        <f t="shared" si="13"/>
        <v>205090.21602273241</v>
      </c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</row>
    <row r="251" spans="1:43" x14ac:dyDescent="0.25">
      <c r="A251" s="1"/>
      <c r="B251" s="9">
        <v>247</v>
      </c>
      <c r="C251" s="9">
        <f t="shared" si="14"/>
        <v>43</v>
      </c>
      <c r="D251" s="9">
        <f t="shared" si="15"/>
        <v>7</v>
      </c>
      <c r="E251" s="20">
        <f>E239*(1+VLookups!$C$8)</f>
        <v>19348.845786617378</v>
      </c>
      <c r="F251" s="20">
        <f>-E251*VLookups!$D$10*2</f>
        <v>-1160.9307471970426</v>
      </c>
      <c r="G251" s="19">
        <v>0</v>
      </c>
      <c r="H251" s="20">
        <f>(-VLookups!$D$13)*(E251+F251/2)</f>
        <v>-6099.723634231128</v>
      </c>
      <c r="I251" s="19">
        <v>0</v>
      </c>
      <c r="J251" s="19">
        <v>0</v>
      </c>
      <c r="K251" s="19">
        <v>0</v>
      </c>
      <c r="L251" s="19">
        <v>0</v>
      </c>
      <c r="M251" s="19">
        <v>0</v>
      </c>
      <c r="N251" s="20" t="s">
        <v>36</v>
      </c>
      <c r="O251" s="20">
        <f>VLookups!$D$39</f>
        <v>-1471.9562242328529</v>
      </c>
      <c r="P251" s="20">
        <f>P250-VLookups!$D$42</f>
        <v>-134</v>
      </c>
      <c r="Q251" s="22">
        <v>7</v>
      </c>
      <c r="R251" s="19">
        <v>0</v>
      </c>
      <c r="S251" s="20">
        <f>VLookups!$D$50</f>
        <v>-4487.7037773753191</v>
      </c>
      <c r="T251" s="19">
        <v>0</v>
      </c>
      <c r="U251" s="9">
        <v>103</v>
      </c>
      <c r="V251" s="21">
        <f>V250-VLookups!$D$54</f>
        <v>-1835</v>
      </c>
      <c r="W251" s="21">
        <f>-VLookups!$D$60</f>
        <v>-400</v>
      </c>
      <c r="X251" s="21">
        <f>-VLookups!$D$62</f>
        <v>-175</v>
      </c>
      <c r="Y251" s="36">
        <f>Y250*(1+VLookups!$D$57/12)</f>
        <v>-381.79160679125147</v>
      </c>
      <c r="Z251" s="20">
        <f>-E251*VLookups!$J$3</f>
        <v>-773.9538314646951</v>
      </c>
      <c r="AA251" s="19">
        <v>0</v>
      </c>
      <c r="AB251" s="20">
        <f t="shared" si="12"/>
        <v>3009.2513389236087</v>
      </c>
      <c r="AC251" s="20">
        <f t="shared" si="13"/>
        <v>208441.28438836057</v>
      </c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</row>
    <row r="252" spans="1:43" x14ac:dyDescent="0.25">
      <c r="A252" s="1"/>
      <c r="B252" s="9">
        <v>248</v>
      </c>
      <c r="C252" s="9">
        <f t="shared" si="14"/>
        <v>43</v>
      </c>
      <c r="D252" s="9">
        <f t="shared" si="15"/>
        <v>8</v>
      </c>
      <c r="E252" s="20">
        <f>E240*(1+VLookups!$C$8)</f>
        <v>19348.845786617378</v>
      </c>
      <c r="F252" s="20">
        <f>-E252*VLookups!$D$10*2</f>
        <v>-1160.9307471970426</v>
      </c>
      <c r="G252" s="19">
        <v>0</v>
      </c>
      <c r="H252" s="20">
        <f>(-VLookups!$D$13)*(E252+F252/2)</f>
        <v>-6099.723634231128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20" t="s">
        <v>36</v>
      </c>
      <c r="O252" s="20">
        <f>VLookups!$D$39</f>
        <v>-1471.9562242328529</v>
      </c>
      <c r="P252" s="20">
        <f>P251-VLookups!$D$42</f>
        <v>-135.5</v>
      </c>
      <c r="Q252" s="22">
        <v>8</v>
      </c>
      <c r="R252" s="19">
        <v>0</v>
      </c>
      <c r="S252" s="20">
        <f>VLookups!$D$50</f>
        <v>-4487.7037773753191</v>
      </c>
      <c r="T252" s="19">
        <v>0</v>
      </c>
      <c r="U252" s="9">
        <v>104</v>
      </c>
      <c r="V252" s="21">
        <f>V251-VLookups!$D$54</f>
        <v>-1840</v>
      </c>
      <c r="W252" s="21">
        <f>-VLookups!$D$60</f>
        <v>-400</v>
      </c>
      <c r="X252" s="21">
        <f>-VLookups!$D$62</f>
        <v>-175</v>
      </c>
      <c r="Y252" s="36">
        <f>Y251*(1+VLookups!$D$57/12)</f>
        <v>-382.90516564439264</v>
      </c>
      <c r="Z252" s="20">
        <f>-E252*VLookups!$J$3</f>
        <v>-773.9538314646951</v>
      </c>
      <c r="AA252" s="19">
        <v>0</v>
      </c>
      <c r="AB252" s="20">
        <f t="shared" si="12"/>
        <v>3001.6377800704677</v>
      </c>
      <c r="AC252" s="20">
        <f t="shared" si="13"/>
        <v>211790.32430907834</v>
      </c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</row>
    <row r="253" spans="1:43" x14ac:dyDescent="0.25">
      <c r="A253" s="1"/>
      <c r="B253" s="9">
        <v>249</v>
      </c>
      <c r="C253" s="9">
        <f t="shared" si="14"/>
        <v>43</v>
      </c>
      <c r="D253" s="9">
        <f t="shared" si="15"/>
        <v>9</v>
      </c>
      <c r="E253" s="20">
        <f>E241*(1+VLookups!$C$8)</f>
        <v>19348.845786617378</v>
      </c>
      <c r="F253" s="20">
        <f>-E253*VLookups!$D$10*2</f>
        <v>-1160.9307471970426</v>
      </c>
      <c r="G253" s="19">
        <v>0</v>
      </c>
      <c r="H253" s="20">
        <f>(-VLookups!$D$13)*(E253+F253/2)</f>
        <v>-6099.723634231128</v>
      </c>
      <c r="I253" s="19">
        <v>0</v>
      </c>
      <c r="J253" s="19">
        <v>0</v>
      </c>
      <c r="K253" s="19">
        <v>0</v>
      </c>
      <c r="L253" s="19">
        <v>0</v>
      </c>
      <c r="M253" s="19">
        <v>0</v>
      </c>
      <c r="N253" s="20" t="s">
        <v>36</v>
      </c>
      <c r="O253" s="20">
        <f>VLookups!$D$39</f>
        <v>-1471.9562242328529</v>
      </c>
      <c r="P253" s="20">
        <f>P252-VLookups!$D$42</f>
        <v>-137</v>
      </c>
      <c r="Q253" s="22">
        <v>9</v>
      </c>
      <c r="R253" s="19">
        <v>0</v>
      </c>
      <c r="S253" s="20">
        <f>VLookups!$D$50</f>
        <v>-4487.7037773753191</v>
      </c>
      <c r="T253" s="19">
        <v>0</v>
      </c>
      <c r="U253" s="9">
        <v>105</v>
      </c>
      <c r="V253" s="21">
        <f>V252-VLookups!$D$54</f>
        <v>-1845</v>
      </c>
      <c r="W253" s="21">
        <f>-VLookups!$D$60</f>
        <v>-400</v>
      </c>
      <c r="X253" s="21">
        <f>-VLookups!$D$62</f>
        <v>-175</v>
      </c>
      <c r="Y253" s="36">
        <f>Y252*(1+VLookups!$D$57/12)</f>
        <v>-384.0219723775221</v>
      </c>
      <c r="Z253" s="20">
        <f>-E253*VLookups!$J$3</f>
        <v>-773.9538314646951</v>
      </c>
      <c r="AA253" s="19">
        <v>0</v>
      </c>
      <c r="AB253" s="20">
        <f t="shared" si="12"/>
        <v>2994.0209733373381</v>
      </c>
      <c r="AC253" s="20">
        <f t="shared" si="13"/>
        <v>215137.32915626417</v>
      </c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</row>
    <row r="254" spans="1:43" x14ac:dyDescent="0.25">
      <c r="A254" s="1"/>
      <c r="B254" s="9">
        <v>250</v>
      </c>
      <c r="C254" s="9">
        <f t="shared" si="14"/>
        <v>43</v>
      </c>
      <c r="D254" s="9">
        <f t="shared" si="15"/>
        <v>10</v>
      </c>
      <c r="E254" s="20">
        <f>E242*(1+VLookups!$C$8)</f>
        <v>19348.845786617378</v>
      </c>
      <c r="F254" s="20">
        <f>-E254*VLookups!$D$10*2</f>
        <v>-1160.9307471970426</v>
      </c>
      <c r="G254" s="19">
        <v>0</v>
      </c>
      <c r="H254" s="20">
        <f>(-VLookups!$D$13)*(E254+F254/2)</f>
        <v>-6099.723634231128</v>
      </c>
      <c r="I254" s="19">
        <v>0</v>
      </c>
      <c r="J254" s="19">
        <v>0</v>
      </c>
      <c r="K254" s="19">
        <v>0</v>
      </c>
      <c r="L254" s="19">
        <v>0</v>
      </c>
      <c r="M254" s="19">
        <v>0</v>
      </c>
      <c r="N254" s="20" t="s">
        <v>36</v>
      </c>
      <c r="O254" s="20">
        <f>VLookups!$D$39</f>
        <v>-1471.9562242328529</v>
      </c>
      <c r="P254" s="20">
        <f>P253-VLookups!$D$42</f>
        <v>-138.5</v>
      </c>
      <c r="Q254" s="22">
        <v>10</v>
      </c>
      <c r="R254" s="19">
        <v>0</v>
      </c>
      <c r="S254" s="20">
        <f>VLookups!$D$50</f>
        <v>-4487.7037773753191</v>
      </c>
      <c r="T254" s="19">
        <v>0</v>
      </c>
      <c r="U254" s="9">
        <v>106</v>
      </c>
      <c r="V254" s="21">
        <f>V253-VLookups!$D$54</f>
        <v>-1850</v>
      </c>
      <c r="W254" s="21">
        <f>-VLookups!$D$60</f>
        <v>-400</v>
      </c>
      <c r="X254" s="21">
        <f>-VLookups!$D$62</f>
        <v>-175</v>
      </c>
      <c r="Y254" s="36">
        <f>Y253*(1+VLookups!$D$57/12)</f>
        <v>-385.14203646362324</v>
      </c>
      <c r="Z254" s="20">
        <f>-E254*VLookups!$J$3</f>
        <v>-773.9538314646951</v>
      </c>
      <c r="AA254" s="19">
        <v>0</v>
      </c>
      <c r="AB254" s="20">
        <f t="shared" si="12"/>
        <v>2986.400909251237</v>
      </c>
      <c r="AC254" s="20">
        <f t="shared" si="13"/>
        <v>218482.29228077587</v>
      </c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</row>
    <row r="255" spans="1:43" x14ac:dyDescent="0.25">
      <c r="A255" s="1"/>
      <c r="B255" s="9">
        <v>251</v>
      </c>
      <c r="C255" s="9">
        <f t="shared" si="14"/>
        <v>43</v>
      </c>
      <c r="D255" s="9">
        <f t="shared" si="15"/>
        <v>11</v>
      </c>
      <c r="E255" s="20">
        <f>E243*(1+VLookups!$C$8)</f>
        <v>19348.845786617378</v>
      </c>
      <c r="F255" s="20">
        <f>-E255*VLookups!$D$10*2</f>
        <v>-1160.9307471970426</v>
      </c>
      <c r="G255" s="19">
        <v>0</v>
      </c>
      <c r="H255" s="20">
        <f>(-VLookups!$D$13)*(E255+F255/2)</f>
        <v>-6099.723634231128</v>
      </c>
      <c r="I255" s="19">
        <v>0</v>
      </c>
      <c r="J255" s="19">
        <v>0</v>
      </c>
      <c r="K255" s="19">
        <v>0</v>
      </c>
      <c r="L255" s="19">
        <v>0</v>
      </c>
      <c r="M255" s="19">
        <v>0</v>
      </c>
      <c r="N255" s="20" t="s">
        <v>36</v>
      </c>
      <c r="O255" s="20">
        <f>VLookups!$D$39</f>
        <v>-1471.9562242328529</v>
      </c>
      <c r="P255" s="20">
        <f>P254-VLookups!$D$42</f>
        <v>-140</v>
      </c>
      <c r="Q255" s="22">
        <v>11</v>
      </c>
      <c r="R255" s="19">
        <v>0</v>
      </c>
      <c r="S255" s="20">
        <f>VLookups!$D$50</f>
        <v>-4487.7037773753191</v>
      </c>
      <c r="T255" s="19">
        <v>0</v>
      </c>
      <c r="U255" s="9">
        <v>107</v>
      </c>
      <c r="V255" s="21">
        <f>V254-VLookups!$D$54</f>
        <v>-1855</v>
      </c>
      <c r="W255" s="21">
        <f>-VLookups!$D$60</f>
        <v>-400</v>
      </c>
      <c r="X255" s="21">
        <f>-VLookups!$D$62</f>
        <v>-175</v>
      </c>
      <c r="Y255" s="36">
        <f>Y254*(1+VLookups!$D$57/12)</f>
        <v>-386.2653674033088</v>
      </c>
      <c r="Z255" s="20">
        <f>-E255*VLookups!$J$3</f>
        <v>-773.9538314646951</v>
      </c>
      <c r="AA255" s="19">
        <v>0</v>
      </c>
      <c r="AB255" s="20">
        <f t="shared" si="12"/>
        <v>2978.7775783115512</v>
      </c>
      <c r="AC255" s="20">
        <f t="shared" si="13"/>
        <v>221825.20701288874</v>
      </c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</row>
    <row r="256" spans="1:43" x14ac:dyDescent="0.25">
      <c r="A256" s="1"/>
      <c r="B256" s="9">
        <v>252</v>
      </c>
      <c r="C256" s="9">
        <f t="shared" si="14"/>
        <v>44</v>
      </c>
      <c r="D256" s="9">
        <f t="shared" si="15"/>
        <v>0</v>
      </c>
      <c r="E256" s="20">
        <f>E244*(1+VLookups!$C$8)</f>
        <v>20026.055389148984</v>
      </c>
      <c r="F256" s="20">
        <f>-E256*VLookups!$D$10*2</f>
        <v>-1201.5633233489389</v>
      </c>
      <c r="G256" s="19">
        <v>0</v>
      </c>
      <c r="H256" s="20">
        <f>(-VLookups!$D$13)*(E256+F256/2)</f>
        <v>-6313.2139614292182</v>
      </c>
      <c r="I256" s="19">
        <v>0</v>
      </c>
      <c r="J256" s="19">
        <v>0</v>
      </c>
      <c r="K256" s="19">
        <v>0</v>
      </c>
      <c r="L256" s="19">
        <v>0</v>
      </c>
      <c r="M256" s="19">
        <v>0</v>
      </c>
      <c r="N256" s="20" t="s">
        <v>36</v>
      </c>
      <c r="O256" s="20">
        <f>VLookups!$D$39</f>
        <v>-1471.9562242328529</v>
      </c>
      <c r="P256" s="20">
        <f>P255-VLookups!$D$42</f>
        <v>-141.5</v>
      </c>
      <c r="Q256" s="22">
        <v>12</v>
      </c>
      <c r="R256" s="19">
        <v>0</v>
      </c>
      <c r="S256" s="20">
        <f>VLookups!$D$50</f>
        <v>-4487.7037773753191</v>
      </c>
      <c r="T256" s="19">
        <v>0</v>
      </c>
      <c r="U256" s="9">
        <v>108</v>
      </c>
      <c r="V256" s="21">
        <f>V255-VLookups!$D$54</f>
        <v>-1860</v>
      </c>
      <c r="W256" s="21">
        <f>-VLookups!$D$60</f>
        <v>-400</v>
      </c>
      <c r="X256" s="21">
        <f>-VLookups!$D$62</f>
        <v>-175</v>
      </c>
      <c r="Y256" s="36">
        <f>Y255*(1+VLookups!$D$57/12)</f>
        <v>-387.39197472490179</v>
      </c>
      <c r="Z256" s="20">
        <f>-E256*VLookups!$J$3</f>
        <v>-801.0422155659594</v>
      </c>
      <c r="AA256" s="19">
        <v>0</v>
      </c>
      <c r="AB256" s="20">
        <f t="shared" si="12"/>
        <v>3387.4655741462643</v>
      </c>
      <c r="AC256" s="20">
        <f t="shared" si="13"/>
        <v>225582.38126538985</v>
      </c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</row>
    <row r="257" spans="1:43" x14ac:dyDescent="0.25">
      <c r="A257" s="1"/>
      <c r="B257" s="9">
        <v>253</v>
      </c>
      <c r="C257" s="9">
        <f t="shared" si="14"/>
        <v>44</v>
      </c>
      <c r="D257" s="9">
        <f t="shared" si="15"/>
        <v>1</v>
      </c>
      <c r="E257" s="20">
        <f>E245*(1+VLookups!$C$8)</f>
        <v>20026.055389148984</v>
      </c>
      <c r="F257" s="20">
        <f>-E257*VLookups!$D$10*2</f>
        <v>-1201.5633233489389</v>
      </c>
      <c r="G257" s="19">
        <v>0</v>
      </c>
      <c r="H257" s="20">
        <f>(-VLookups!$D$13)*(E257+F257/2)</f>
        <v>-6313.2139614292182</v>
      </c>
      <c r="I257" s="19">
        <v>0</v>
      </c>
      <c r="J257" s="19">
        <v>0</v>
      </c>
      <c r="K257" s="19">
        <v>0</v>
      </c>
      <c r="L257" s="19">
        <v>0</v>
      </c>
      <c r="M257" s="19">
        <v>0</v>
      </c>
      <c r="N257" s="20" t="s">
        <v>36</v>
      </c>
      <c r="O257" s="20">
        <f>VLookups!$D$39</f>
        <v>-1471.9562242328529</v>
      </c>
      <c r="P257" s="20">
        <f>P256-VLookups!$D$42</f>
        <v>-143</v>
      </c>
      <c r="Q257" s="22">
        <v>13</v>
      </c>
      <c r="R257" s="19">
        <v>0</v>
      </c>
      <c r="S257" s="20">
        <f>VLookups!$D$50</f>
        <v>-4487.7037773753191</v>
      </c>
      <c r="T257" s="19">
        <v>0</v>
      </c>
      <c r="U257" s="9">
        <v>109</v>
      </c>
      <c r="V257" s="21">
        <f>V256-VLookups!$D$54</f>
        <v>-1865</v>
      </c>
      <c r="W257" s="21">
        <f>-VLookups!$D$60</f>
        <v>-400</v>
      </c>
      <c r="X257" s="21">
        <f>-VLookups!$D$62</f>
        <v>-175</v>
      </c>
      <c r="Y257" s="36">
        <f>Y256*(1+VLookups!$D$57/12)</f>
        <v>-388.52186798451606</v>
      </c>
      <c r="Z257" s="20">
        <f>-E257*VLookups!$J$3</f>
        <v>-801.0422155659594</v>
      </c>
      <c r="AA257" s="19">
        <v>0</v>
      </c>
      <c r="AB257" s="20">
        <f t="shared" si="12"/>
        <v>3379.8356808866506</v>
      </c>
      <c r="AC257" s="20">
        <f t="shared" si="13"/>
        <v>229338.18758171881</v>
      </c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</row>
    <row r="258" spans="1:43" x14ac:dyDescent="0.25">
      <c r="A258" s="1"/>
      <c r="B258" s="9">
        <v>254</v>
      </c>
      <c r="C258" s="9">
        <f t="shared" si="14"/>
        <v>44</v>
      </c>
      <c r="D258" s="9">
        <f t="shared" si="15"/>
        <v>2</v>
      </c>
      <c r="E258" s="20">
        <f>E246*(1+VLookups!$C$8)</f>
        <v>20026.055389148984</v>
      </c>
      <c r="F258" s="20">
        <f>-E258*VLookups!$D$10*2</f>
        <v>-1201.5633233489389</v>
      </c>
      <c r="G258" s="19">
        <v>0</v>
      </c>
      <c r="H258" s="20">
        <f>(-VLookups!$D$13)*(E258+F258/2)</f>
        <v>-6313.2139614292182</v>
      </c>
      <c r="I258" s="19">
        <v>0</v>
      </c>
      <c r="J258" s="19">
        <v>0</v>
      </c>
      <c r="K258" s="19">
        <v>0</v>
      </c>
      <c r="L258" s="19">
        <v>0</v>
      </c>
      <c r="M258" s="19">
        <v>0</v>
      </c>
      <c r="N258" s="20" t="s">
        <v>36</v>
      </c>
      <c r="O258" s="20">
        <f>VLookups!$D$39</f>
        <v>-1471.9562242328529</v>
      </c>
      <c r="P258" s="20">
        <f>P257-VLookups!$D$42</f>
        <v>-144.5</v>
      </c>
      <c r="Q258" s="22">
        <v>14</v>
      </c>
      <c r="R258" s="19">
        <v>0</v>
      </c>
      <c r="S258" s="20">
        <f>VLookups!$D$50</f>
        <v>-4487.7037773753191</v>
      </c>
      <c r="T258" s="19">
        <v>0</v>
      </c>
      <c r="U258" s="9">
        <v>110</v>
      </c>
      <c r="V258" s="21">
        <f>V257-VLookups!$D$54</f>
        <v>-1870</v>
      </c>
      <c r="W258" s="21">
        <f>-VLookups!$D$60</f>
        <v>-400</v>
      </c>
      <c r="X258" s="21">
        <f>-VLookups!$D$62</f>
        <v>-175</v>
      </c>
      <c r="Y258" s="36">
        <f>Y257*(1+VLookups!$D$57/12)</f>
        <v>-389.65505676613759</v>
      </c>
      <c r="Z258" s="20">
        <f>-E258*VLookups!$J$3</f>
        <v>-801.0422155659594</v>
      </c>
      <c r="AA258" s="19">
        <v>0</v>
      </c>
      <c r="AB258" s="20">
        <f t="shared" si="12"/>
        <v>3372.2024921050283</v>
      </c>
      <c r="AC258" s="20">
        <f t="shared" si="13"/>
        <v>233092.62038646004</v>
      </c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</row>
    <row r="259" spans="1:43" x14ac:dyDescent="0.25">
      <c r="A259" s="1"/>
      <c r="B259" s="9">
        <v>255</v>
      </c>
      <c r="C259" s="9">
        <f t="shared" si="14"/>
        <v>44</v>
      </c>
      <c r="D259" s="9">
        <f t="shared" si="15"/>
        <v>3</v>
      </c>
      <c r="E259" s="20">
        <f>E247*(1+VLookups!$C$8)</f>
        <v>20026.055389148984</v>
      </c>
      <c r="F259" s="20">
        <f>-E259*VLookups!$D$10*2</f>
        <v>-1201.5633233489389</v>
      </c>
      <c r="G259" s="19">
        <v>0</v>
      </c>
      <c r="H259" s="20">
        <f>(-VLookups!$D$13)*(E259+F259/2)</f>
        <v>-6313.2139614292182</v>
      </c>
      <c r="I259" s="19">
        <v>0</v>
      </c>
      <c r="J259" s="19">
        <v>0</v>
      </c>
      <c r="K259" s="19">
        <v>0</v>
      </c>
      <c r="L259" s="19">
        <v>0</v>
      </c>
      <c r="M259" s="19">
        <v>0</v>
      </c>
      <c r="N259" s="20" t="s">
        <v>36</v>
      </c>
      <c r="O259" s="20">
        <f>VLookups!$D$39</f>
        <v>-1471.9562242328529</v>
      </c>
      <c r="P259" s="20">
        <f>P258-VLookups!$D$42</f>
        <v>-146</v>
      </c>
      <c r="Q259" s="22">
        <v>15</v>
      </c>
      <c r="R259" s="19">
        <v>0</v>
      </c>
      <c r="S259" s="20">
        <f>VLookups!$D$50</f>
        <v>-4487.7037773753191</v>
      </c>
      <c r="T259" s="19">
        <v>0</v>
      </c>
      <c r="U259" s="9">
        <v>111</v>
      </c>
      <c r="V259" s="21">
        <f>V258-VLookups!$D$54</f>
        <v>-1875</v>
      </c>
      <c r="W259" s="21">
        <f>-VLookups!$D$60</f>
        <v>-400</v>
      </c>
      <c r="X259" s="21">
        <f>-VLookups!$D$62</f>
        <v>-175</v>
      </c>
      <c r="Y259" s="36">
        <f>Y258*(1+VLookups!$D$57/12)</f>
        <v>-390.79155068170547</v>
      </c>
      <c r="Z259" s="20">
        <f>-E259*VLookups!$J$3</f>
        <v>-801.0422155659594</v>
      </c>
      <c r="AA259" s="19">
        <v>0</v>
      </c>
      <c r="AB259" s="20">
        <f t="shared" si="12"/>
        <v>3364.565998189461</v>
      </c>
      <c r="AC259" s="20">
        <f t="shared" si="13"/>
        <v>236845.67408529361</v>
      </c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</row>
    <row r="260" spans="1:43" x14ac:dyDescent="0.25">
      <c r="A260" s="1"/>
      <c r="B260" s="9">
        <v>256</v>
      </c>
      <c r="C260" s="9">
        <f t="shared" si="14"/>
        <v>44</v>
      </c>
      <c r="D260" s="9">
        <f t="shared" si="15"/>
        <v>4</v>
      </c>
      <c r="E260" s="20">
        <f>E248*(1+VLookups!$C$8)</f>
        <v>20026.055389148984</v>
      </c>
      <c r="F260" s="20">
        <f>-E260*VLookups!$D$10*2</f>
        <v>-1201.5633233489389</v>
      </c>
      <c r="G260" s="19">
        <v>0</v>
      </c>
      <c r="H260" s="20">
        <f>(-VLookups!$D$13)*(E260+F260/2)</f>
        <v>-6313.2139614292182</v>
      </c>
      <c r="I260" s="19">
        <v>0</v>
      </c>
      <c r="J260" s="19">
        <v>0</v>
      </c>
      <c r="K260" s="19">
        <v>0</v>
      </c>
      <c r="L260" s="19">
        <v>0</v>
      </c>
      <c r="M260" s="19">
        <v>0</v>
      </c>
      <c r="N260" s="20" t="s">
        <v>36</v>
      </c>
      <c r="O260" s="20">
        <f>VLookups!$D$39</f>
        <v>-1471.9562242328529</v>
      </c>
      <c r="P260" s="20">
        <f>P259-VLookups!$D$42</f>
        <v>-147.5</v>
      </c>
      <c r="Q260" s="22">
        <v>16</v>
      </c>
      <c r="R260" s="19">
        <v>0</v>
      </c>
      <c r="S260" s="20">
        <f>VLookups!$D$50</f>
        <v>-4487.7037773753191</v>
      </c>
      <c r="T260" s="19">
        <v>0</v>
      </c>
      <c r="U260" s="9">
        <v>112</v>
      </c>
      <c r="V260" s="21">
        <f>V259-VLookups!$D$54</f>
        <v>-1880</v>
      </c>
      <c r="W260" s="21">
        <f>-VLookups!$D$60</f>
        <v>-400</v>
      </c>
      <c r="X260" s="21">
        <f>-VLookups!$D$62</f>
        <v>-175</v>
      </c>
      <c r="Y260" s="36">
        <f>Y259*(1+VLookups!$D$57/12)</f>
        <v>-391.93135937119376</v>
      </c>
      <c r="Z260" s="20">
        <f>-E260*VLookups!$J$3</f>
        <v>-801.0422155659594</v>
      </c>
      <c r="AA260" s="19">
        <v>0</v>
      </c>
      <c r="AB260" s="20">
        <f t="shared" si="12"/>
        <v>3356.9261894999722</v>
      </c>
      <c r="AC260" s="20">
        <f t="shared" si="13"/>
        <v>240597.34306493573</v>
      </c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</row>
    <row r="261" spans="1:43" x14ac:dyDescent="0.25">
      <c r="A261" s="1"/>
      <c r="B261" s="9">
        <v>257</v>
      </c>
      <c r="C261" s="9">
        <f t="shared" si="14"/>
        <v>44</v>
      </c>
      <c r="D261" s="9">
        <f t="shared" si="15"/>
        <v>5</v>
      </c>
      <c r="E261" s="20">
        <f>E249*(1+VLookups!$C$8)</f>
        <v>20026.055389148984</v>
      </c>
      <c r="F261" s="20">
        <f>-E261*VLookups!$D$10*2</f>
        <v>-1201.5633233489389</v>
      </c>
      <c r="G261" s="19">
        <v>0</v>
      </c>
      <c r="H261" s="20">
        <f>(-VLookups!$D$13)*(E261+F261/2)</f>
        <v>-6313.2139614292182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20" t="s">
        <v>36</v>
      </c>
      <c r="O261" s="20">
        <f>VLookups!$D$39</f>
        <v>-1471.9562242328529</v>
      </c>
      <c r="P261" s="20">
        <f>P260-VLookups!$D$42</f>
        <v>-149</v>
      </c>
      <c r="Q261" s="22">
        <v>17</v>
      </c>
      <c r="R261" s="19">
        <v>0</v>
      </c>
      <c r="S261" s="20">
        <f>VLookups!$D$50</f>
        <v>-4487.7037773753191</v>
      </c>
      <c r="T261" s="19">
        <v>0</v>
      </c>
      <c r="U261" s="9">
        <v>113</v>
      </c>
      <c r="V261" s="21">
        <f>V260-VLookups!$D$54</f>
        <v>-1885</v>
      </c>
      <c r="W261" s="21">
        <f>-VLookups!$D$60</f>
        <v>-400</v>
      </c>
      <c r="X261" s="21">
        <f>-VLookups!$D$62</f>
        <v>-175</v>
      </c>
      <c r="Y261" s="36">
        <f>Y260*(1+VLookups!$D$57/12)</f>
        <v>-393.07449250269309</v>
      </c>
      <c r="Z261" s="20">
        <f>-E261*VLookups!$J$3</f>
        <v>-801.0422155659594</v>
      </c>
      <c r="AA261" s="19">
        <v>0</v>
      </c>
      <c r="AB261" s="20">
        <f t="shared" ref="AB261:AB324" si="16">SUM(E261,F261/2,H261,I261,K261,L261,M261,O261,P261,R261,S261,T261,V261,W261,X261,Y261,G261,J261,Z261,AA261)</f>
        <v>3349.2830563684734</v>
      </c>
      <c r="AC261" s="20">
        <f t="shared" si="13"/>
        <v>244347.6216930791</v>
      </c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</row>
    <row r="262" spans="1:43" x14ac:dyDescent="0.25">
      <c r="A262" s="1"/>
      <c r="B262" s="9">
        <v>258</v>
      </c>
      <c r="C262" s="9">
        <f t="shared" si="14"/>
        <v>44</v>
      </c>
      <c r="D262" s="9">
        <f t="shared" si="15"/>
        <v>6</v>
      </c>
      <c r="E262" s="20">
        <f>E250*(1+VLookups!$C$8)</f>
        <v>20026.055389148984</v>
      </c>
      <c r="F262" s="20">
        <f>-E262*VLookups!$D$10*2</f>
        <v>-1201.5633233489389</v>
      </c>
      <c r="G262" s="19">
        <v>0</v>
      </c>
      <c r="H262" s="20">
        <f>(-VLookups!$D$13)*(E262+F262/2)</f>
        <v>-6313.2139614292182</v>
      </c>
      <c r="I262" s="19">
        <v>0</v>
      </c>
      <c r="J262" s="19">
        <v>0</v>
      </c>
      <c r="K262" s="19">
        <v>0</v>
      </c>
      <c r="L262" s="19">
        <v>0</v>
      </c>
      <c r="M262" s="19">
        <v>0</v>
      </c>
      <c r="N262" s="20" t="s">
        <v>36</v>
      </c>
      <c r="O262" s="20">
        <f>VLookups!$D$39</f>
        <v>-1471.9562242328529</v>
      </c>
      <c r="P262" s="20">
        <f>P261-VLookups!$D$42</f>
        <v>-150.5</v>
      </c>
      <c r="Q262" s="22">
        <v>18</v>
      </c>
      <c r="R262" s="19">
        <v>0</v>
      </c>
      <c r="S262" s="20">
        <f>VLookups!$D$50</f>
        <v>-4487.7037773753191</v>
      </c>
      <c r="T262" s="19">
        <v>0</v>
      </c>
      <c r="U262" s="9">
        <v>114</v>
      </c>
      <c r="V262" s="21">
        <f>V261-VLookups!$D$54</f>
        <v>-1890</v>
      </c>
      <c r="W262" s="21">
        <f>-VLookups!$D$60</f>
        <v>-400</v>
      </c>
      <c r="X262" s="21">
        <f>-VLookups!$D$62</f>
        <v>-175</v>
      </c>
      <c r="Y262" s="36">
        <f>Y261*(1+VLookups!$D$57/12)</f>
        <v>-394.22095977249262</v>
      </c>
      <c r="Z262" s="20">
        <f>-E262*VLookups!$J$3</f>
        <v>-801.0422155659594</v>
      </c>
      <c r="AA262" s="19">
        <v>0</v>
      </c>
      <c r="AB262" s="20">
        <f t="shared" si="16"/>
        <v>3341.636589098674</v>
      </c>
      <c r="AC262" s="20">
        <f t="shared" ref="AC262:AC325" si="17">AB262+AC261*(1+$AC$2/12)</f>
        <v>248096.50431833291</v>
      </c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</row>
    <row r="263" spans="1:43" x14ac:dyDescent="0.25">
      <c r="A263" s="1"/>
      <c r="B263" s="9">
        <v>259</v>
      </c>
      <c r="C263" s="9">
        <f t="shared" si="14"/>
        <v>44</v>
      </c>
      <c r="D263" s="9">
        <f t="shared" si="15"/>
        <v>7</v>
      </c>
      <c r="E263" s="20">
        <f>E251*(1+VLookups!$C$8)</f>
        <v>20026.055389148984</v>
      </c>
      <c r="F263" s="20">
        <f>-E263*VLookups!$D$10*2</f>
        <v>-1201.5633233489389</v>
      </c>
      <c r="G263" s="19">
        <v>0</v>
      </c>
      <c r="H263" s="20">
        <f>(-VLookups!$D$13)*(E263+F263/2)</f>
        <v>-6313.2139614292182</v>
      </c>
      <c r="I263" s="19">
        <v>0</v>
      </c>
      <c r="J263" s="19">
        <v>0</v>
      </c>
      <c r="K263" s="19">
        <v>0</v>
      </c>
      <c r="L263" s="19">
        <v>0</v>
      </c>
      <c r="M263" s="19">
        <v>0</v>
      </c>
      <c r="N263" s="20" t="s">
        <v>36</v>
      </c>
      <c r="O263" s="20">
        <f>VLookups!$D$39</f>
        <v>-1471.9562242328529</v>
      </c>
      <c r="P263" s="20">
        <f>P262-VLookups!$D$42</f>
        <v>-152</v>
      </c>
      <c r="Q263" s="22">
        <v>19</v>
      </c>
      <c r="R263" s="19">
        <v>0</v>
      </c>
      <c r="S263" s="20">
        <f>VLookups!$D$50</f>
        <v>-4487.7037773753191</v>
      </c>
      <c r="T263" s="19">
        <v>0</v>
      </c>
      <c r="U263" s="9">
        <v>115</v>
      </c>
      <c r="V263" s="21">
        <f>V262-VLookups!$D$54</f>
        <v>-1895</v>
      </c>
      <c r="W263" s="21">
        <f>-VLookups!$D$60</f>
        <v>-400</v>
      </c>
      <c r="X263" s="21">
        <f>-VLookups!$D$62</f>
        <v>-175</v>
      </c>
      <c r="Y263" s="36">
        <f>Y262*(1+VLookups!$D$57/12)</f>
        <v>-395.37077090516237</v>
      </c>
      <c r="Z263" s="20">
        <f>-E263*VLookups!$J$3</f>
        <v>-801.0422155659594</v>
      </c>
      <c r="AA263" s="19">
        <v>0</v>
      </c>
      <c r="AB263" s="20">
        <f t="shared" si="16"/>
        <v>3333.986777966004</v>
      </c>
      <c r="AC263" s="20">
        <f t="shared" si="17"/>
        <v>251843.98527016281</v>
      </c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</row>
    <row r="264" spans="1:43" x14ac:dyDescent="0.25">
      <c r="A264" s="1"/>
      <c r="B264" s="9">
        <v>260</v>
      </c>
      <c r="C264" s="9">
        <f t="shared" si="14"/>
        <v>44</v>
      </c>
      <c r="D264" s="9">
        <f t="shared" si="15"/>
        <v>8</v>
      </c>
      <c r="E264" s="20">
        <f>E252*(1+VLookups!$C$8)</f>
        <v>20026.055389148984</v>
      </c>
      <c r="F264" s="20">
        <f>-E264*VLookups!$D$10*2</f>
        <v>-1201.5633233489389</v>
      </c>
      <c r="G264" s="19">
        <v>0</v>
      </c>
      <c r="H264" s="20">
        <f>(-VLookups!$D$13)*(E264+F264/2)</f>
        <v>-6313.2139614292182</v>
      </c>
      <c r="I264" s="19">
        <v>0</v>
      </c>
      <c r="J264" s="19">
        <v>0</v>
      </c>
      <c r="K264" s="19">
        <v>0</v>
      </c>
      <c r="L264" s="19">
        <v>0</v>
      </c>
      <c r="M264" s="19">
        <v>0</v>
      </c>
      <c r="N264" s="20" t="s">
        <v>36</v>
      </c>
      <c r="O264" s="20">
        <f>VLookups!$D$39</f>
        <v>-1471.9562242328529</v>
      </c>
      <c r="P264" s="20">
        <f>P263-VLookups!$D$42</f>
        <v>-153.5</v>
      </c>
      <c r="Q264" s="22">
        <v>20</v>
      </c>
      <c r="R264" s="19">
        <v>0</v>
      </c>
      <c r="S264" s="20">
        <f>VLookups!$D$50</f>
        <v>-4487.7037773753191</v>
      </c>
      <c r="T264" s="19">
        <v>0</v>
      </c>
      <c r="U264" s="9">
        <v>116</v>
      </c>
      <c r="V264" s="21">
        <f>V263-VLookups!$D$54</f>
        <v>-1900</v>
      </c>
      <c r="W264" s="21">
        <f>-VLookups!$D$60</f>
        <v>-400</v>
      </c>
      <c r="X264" s="21">
        <f>-VLookups!$D$62</f>
        <v>-175</v>
      </c>
      <c r="Y264" s="36">
        <f>Y263*(1+VLookups!$D$57/12)</f>
        <v>-396.52393565363576</v>
      </c>
      <c r="Z264" s="20">
        <f>-E264*VLookups!$J$3</f>
        <v>-801.0422155659594</v>
      </c>
      <c r="AA264" s="19">
        <v>0</v>
      </c>
      <c r="AB264" s="20">
        <f t="shared" si="16"/>
        <v>3326.3336132175305</v>
      </c>
      <c r="AC264" s="20">
        <f t="shared" si="17"/>
        <v>255590.0588588306</v>
      </c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</row>
    <row r="265" spans="1:43" x14ac:dyDescent="0.25">
      <c r="A265" s="1"/>
      <c r="B265" s="9">
        <v>261</v>
      </c>
      <c r="C265" s="9">
        <f t="shared" si="14"/>
        <v>44</v>
      </c>
      <c r="D265" s="9">
        <f t="shared" si="15"/>
        <v>9</v>
      </c>
      <c r="E265" s="20">
        <f>E253*(1+VLookups!$C$8)</f>
        <v>20026.055389148984</v>
      </c>
      <c r="F265" s="20">
        <f>-E265*VLookups!$D$10*2</f>
        <v>-1201.5633233489389</v>
      </c>
      <c r="G265" s="19">
        <v>0</v>
      </c>
      <c r="H265" s="20">
        <f>(-VLookups!$D$13)*(E265+F265/2)</f>
        <v>-6313.2139614292182</v>
      </c>
      <c r="I265" s="19">
        <v>0</v>
      </c>
      <c r="J265" s="19">
        <v>0</v>
      </c>
      <c r="K265" s="19">
        <v>0</v>
      </c>
      <c r="L265" s="19">
        <v>0</v>
      </c>
      <c r="M265" s="19">
        <v>0</v>
      </c>
      <c r="N265" s="20" t="s">
        <v>36</v>
      </c>
      <c r="O265" s="20">
        <f>VLookups!$D$39</f>
        <v>-1471.9562242328529</v>
      </c>
      <c r="P265" s="20">
        <f>P264-VLookups!$D$42</f>
        <v>-155</v>
      </c>
      <c r="Q265" s="22">
        <v>21</v>
      </c>
      <c r="R265" s="19">
        <v>0</v>
      </c>
      <c r="S265" s="20">
        <f>VLookups!$D$50</f>
        <v>-4487.7037773753191</v>
      </c>
      <c r="T265" s="19">
        <v>0</v>
      </c>
      <c r="U265" s="9">
        <v>117</v>
      </c>
      <c r="V265" s="21">
        <f>V264-VLookups!$D$54</f>
        <v>-1905</v>
      </c>
      <c r="W265" s="21">
        <f>-VLookups!$D$60</f>
        <v>-400</v>
      </c>
      <c r="X265" s="21">
        <f>-VLookups!$D$62</f>
        <v>-175</v>
      </c>
      <c r="Y265" s="36">
        <f>Y264*(1+VLookups!$D$57/12)</f>
        <v>-397.68046379929223</v>
      </c>
      <c r="Z265" s="20">
        <f>-E265*VLookups!$J$3</f>
        <v>-801.0422155659594</v>
      </c>
      <c r="AA265" s="19">
        <v>0</v>
      </c>
      <c r="AB265" s="20">
        <f t="shared" si="16"/>
        <v>3318.6770850718744</v>
      </c>
      <c r="AC265" s="20">
        <f t="shared" si="17"/>
        <v>259334.71937533387</v>
      </c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</row>
    <row r="266" spans="1:43" x14ac:dyDescent="0.25">
      <c r="A266" s="1"/>
      <c r="B266" s="9">
        <v>262</v>
      </c>
      <c r="C266" s="9">
        <f t="shared" si="14"/>
        <v>44</v>
      </c>
      <c r="D266" s="9">
        <f t="shared" si="15"/>
        <v>10</v>
      </c>
      <c r="E266" s="20">
        <f>E254*(1+VLookups!$C$8)</f>
        <v>20026.055389148984</v>
      </c>
      <c r="F266" s="20">
        <f>-E266*VLookups!$D$10*2</f>
        <v>-1201.5633233489389</v>
      </c>
      <c r="G266" s="19">
        <v>0</v>
      </c>
      <c r="H266" s="20">
        <f>(-VLookups!$D$13)*(E266+F266/2)</f>
        <v>-6313.2139614292182</v>
      </c>
      <c r="I266" s="19">
        <v>0</v>
      </c>
      <c r="J266" s="19">
        <v>0</v>
      </c>
      <c r="K266" s="19">
        <v>0</v>
      </c>
      <c r="L266" s="19">
        <v>0</v>
      </c>
      <c r="M266" s="19">
        <v>0</v>
      </c>
      <c r="N266" s="20" t="s">
        <v>36</v>
      </c>
      <c r="O266" s="20">
        <f>VLookups!$D$39</f>
        <v>-1471.9562242328529</v>
      </c>
      <c r="P266" s="20">
        <f>P265-VLookups!$D$42</f>
        <v>-156.5</v>
      </c>
      <c r="Q266" s="22">
        <v>22</v>
      </c>
      <c r="R266" s="19">
        <v>0</v>
      </c>
      <c r="S266" s="20">
        <f>VLookups!$D$50</f>
        <v>-4487.7037773753191</v>
      </c>
      <c r="T266" s="19">
        <v>0</v>
      </c>
      <c r="U266" s="9">
        <v>118</v>
      </c>
      <c r="V266" s="21">
        <f>V265-VLookups!$D$54</f>
        <v>-1910</v>
      </c>
      <c r="W266" s="21">
        <f>-VLookups!$D$60</f>
        <v>-400</v>
      </c>
      <c r="X266" s="21">
        <f>-VLookups!$D$62</f>
        <v>-175</v>
      </c>
      <c r="Y266" s="36">
        <f>Y265*(1+VLookups!$D$57/12)</f>
        <v>-398.84036515204019</v>
      </c>
      <c r="Z266" s="20">
        <f>-E266*VLookups!$J$3</f>
        <v>-801.0422155659594</v>
      </c>
      <c r="AA266" s="19">
        <v>0</v>
      </c>
      <c r="AB266" s="20">
        <f t="shared" si="16"/>
        <v>3311.017183719126</v>
      </c>
      <c r="AC266" s="20">
        <f t="shared" si="17"/>
        <v>263077.96109134523</v>
      </c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</row>
    <row r="267" spans="1:43" x14ac:dyDescent="0.25">
      <c r="A267" s="1"/>
      <c r="B267" s="9">
        <v>263</v>
      </c>
      <c r="C267" s="9">
        <f t="shared" si="14"/>
        <v>44</v>
      </c>
      <c r="D267" s="9">
        <f t="shared" si="15"/>
        <v>11</v>
      </c>
      <c r="E267" s="20">
        <f>E255*(1+VLookups!$C$8)</f>
        <v>20026.055389148984</v>
      </c>
      <c r="F267" s="20">
        <f>-E267*VLookups!$D$10*2</f>
        <v>-1201.5633233489389</v>
      </c>
      <c r="G267" s="19">
        <v>0</v>
      </c>
      <c r="H267" s="20">
        <f>(-VLookups!$D$13)*(E267+F267/2)</f>
        <v>-6313.2139614292182</v>
      </c>
      <c r="I267" s="19">
        <v>0</v>
      </c>
      <c r="J267" s="19">
        <v>0</v>
      </c>
      <c r="K267" s="19">
        <v>0</v>
      </c>
      <c r="L267" s="19">
        <v>0</v>
      </c>
      <c r="M267" s="19">
        <v>0</v>
      </c>
      <c r="N267" s="20" t="s">
        <v>36</v>
      </c>
      <c r="O267" s="20">
        <f>VLookups!$D$39</f>
        <v>-1471.9562242328529</v>
      </c>
      <c r="P267" s="20">
        <f>P266-VLookups!$D$42</f>
        <v>-158</v>
      </c>
      <c r="Q267" s="22">
        <v>23</v>
      </c>
      <c r="R267" s="19">
        <v>0</v>
      </c>
      <c r="S267" s="20">
        <f>VLookups!$D$50</f>
        <v>-4487.7037773753191</v>
      </c>
      <c r="T267" s="19">
        <v>0</v>
      </c>
      <c r="U267" s="9">
        <v>119</v>
      </c>
      <c r="V267" s="21">
        <f>V266-VLookups!$D$54</f>
        <v>-1915</v>
      </c>
      <c r="W267" s="21">
        <f>-VLookups!$D$60</f>
        <v>-400</v>
      </c>
      <c r="X267" s="21">
        <f>-VLookups!$D$62</f>
        <v>-175</v>
      </c>
      <c r="Y267" s="36">
        <f>Y266*(1+VLookups!$D$57/12)</f>
        <v>-400.00364955040033</v>
      </c>
      <c r="Z267" s="20">
        <f>-E267*VLookups!$J$3</f>
        <v>-801.0422155659594</v>
      </c>
      <c r="AA267" s="19">
        <v>0</v>
      </c>
      <c r="AB267" s="20">
        <f t="shared" si="16"/>
        <v>3303.3538993207662</v>
      </c>
      <c r="AC267" s="20">
        <f t="shared" si="17"/>
        <v>266819.77825915156</v>
      </c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</row>
    <row r="268" spans="1:43" x14ac:dyDescent="0.25">
      <c r="A268" s="1"/>
      <c r="B268" s="9">
        <v>264</v>
      </c>
      <c r="C268" s="9">
        <f t="shared" si="14"/>
        <v>45</v>
      </c>
      <c r="D268" s="9">
        <f t="shared" si="15"/>
        <v>0</v>
      </c>
      <c r="E268" s="20">
        <f>E256*(1+VLookups!$C$8)</f>
        <v>20726.967327769198</v>
      </c>
      <c r="F268" s="20">
        <f>-E268*VLookups!$D$10*2</f>
        <v>-1243.6180396661518</v>
      </c>
      <c r="G268" s="19">
        <v>0</v>
      </c>
      <c r="H268" s="20">
        <f>(-VLookups!$D$13)*(E268+F268/2)</f>
        <v>-6534.1764500792397</v>
      </c>
      <c r="I268" s="19">
        <v>0</v>
      </c>
      <c r="J268" s="19">
        <v>0</v>
      </c>
      <c r="K268" s="19">
        <v>0</v>
      </c>
      <c r="L268" s="19">
        <v>0</v>
      </c>
      <c r="M268" s="19">
        <v>0</v>
      </c>
      <c r="N268" s="20" t="s">
        <v>36</v>
      </c>
      <c r="O268" s="20">
        <f>VLookups!$D$39</f>
        <v>-1471.9562242328529</v>
      </c>
      <c r="P268" s="20">
        <f>P267-VLookups!$D$42</f>
        <v>-159.5</v>
      </c>
      <c r="Q268" s="22">
        <v>24</v>
      </c>
      <c r="R268" s="19">
        <v>0</v>
      </c>
      <c r="S268" s="20">
        <f>VLookups!$D$50</f>
        <v>-4487.7037773753191</v>
      </c>
      <c r="T268" s="19">
        <v>0</v>
      </c>
      <c r="U268" s="9">
        <v>120</v>
      </c>
      <c r="V268" s="21">
        <f>V267-VLookups!$D$54</f>
        <v>-1920</v>
      </c>
      <c r="W268" s="21">
        <f>-VLookups!$D$60</f>
        <v>-400</v>
      </c>
      <c r="X268" s="21">
        <f>-VLookups!$D$62</f>
        <v>-175</v>
      </c>
      <c r="Y268" s="36">
        <f>Y267*(1+VLookups!$D$57/12)</f>
        <v>-401.17032686158899</v>
      </c>
      <c r="Z268" s="20">
        <f>-E268*VLookups!$J$3</f>
        <v>-829.07869311076797</v>
      </c>
      <c r="AA268" s="19">
        <v>0</v>
      </c>
      <c r="AB268" s="20">
        <f t="shared" si="16"/>
        <v>3726.5728362763548</v>
      </c>
      <c r="AC268" s="20">
        <f t="shared" si="17"/>
        <v>270991.05072585988</v>
      </c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</row>
    <row r="269" spans="1:43" x14ac:dyDescent="0.25">
      <c r="A269" s="1"/>
      <c r="B269" s="9">
        <v>265</v>
      </c>
      <c r="C269" s="9">
        <f t="shared" si="14"/>
        <v>45</v>
      </c>
      <c r="D269" s="9">
        <f t="shared" si="15"/>
        <v>1</v>
      </c>
      <c r="E269" s="20">
        <f>E257*(1+VLookups!$C$8)</f>
        <v>20726.967327769198</v>
      </c>
      <c r="F269" s="20">
        <f>-E269*VLookups!$D$10*2</f>
        <v>-1243.6180396661518</v>
      </c>
      <c r="G269" s="19">
        <v>0</v>
      </c>
      <c r="H269" s="20">
        <f>(-VLookups!$D$13)*(E269+F269/2)</f>
        <v>-6534.1764500792397</v>
      </c>
      <c r="I269" s="19">
        <v>0</v>
      </c>
      <c r="J269" s="19">
        <v>0</v>
      </c>
      <c r="K269" s="19">
        <v>0</v>
      </c>
      <c r="L269" s="19">
        <v>0</v>
      </c>
      <c r="M269" s="19">
        <v>0</v>
      </c>
      <c r="N269" s="20" t="s">
        <v>36</v>
      </c>
      <c r="O269" s="20">
        <f>VLookups!$D$39</f>
        <v>-1471.9562242328529</v>
      </c>
      <c r="P269" s="20">
        <f>P268-VLookups!$D$42</f>
        <v>-161</v>
      </c>
      <c r="Q269" s="22">
        <v>25</v>
      </c>
      <c r="R269" s="19">
        <v>0</v>
      </c>
      <c r="S269" s="20">
        <f>VLookups!$D$50</f>
        <v>-4487.7037773753191</v>
      </c>
      <c r="T269" s="19">
        <v>0</v>
      </c>
      <c r="U269" s="9">
        <v>121</v>
      </c>
      <c r="V269" s="21">
        <f>V268-VLookups!$D$54</f>
        <v>-1925</v>
      </c>
      <c r="W269" s="21">
        <f>-VLookups!$D$60</f>
        <v>-400</v>
      </c>
      <c r="X269" s="21">
        <f>-VLookups!$D$62</f>
        <v>-175</v>
      </c>
      <c r="Y269" s="36">
        <f>Y268*(1+VLookups!$D$57/12)</f>
        <v>-402.34040698160197</v>
      </c>
      <c r="Z269" s="20">
        <f>-E269*VLookups!$J$3</f>
        <v>-829.07869311076797</v>
      </c>
      <c r="AA269" s="19">
        <v>0</v>
      </c>
      <c r="AB269" s="20">
        <f t="shared" si="16"/>
        <v>3718.9027561563425</v>
      </c>
      <c r="AC269" s="20">
        <f t="shared" si="17"/>
        <v>275161.60523322597</v>
      </c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</row>
    <row r="270" spans="1:43" x14ac:dyDescent="0.25">
      <c r="A270" s="1"/>
      <c r="B270" s="9">
        <v>266</v>
      </c>
      <c r="C270" s="9">
        <f t="shared" si="14"/>
        <v>45</v>
      </c>
      <c r="D270" s="9">
        <f t="shared" si="15"/>
        <v>2</v>
      </c>
      <c r="E270" s="20">
        <f>E258*(1+VLookups!$C$8)</f>
        <v>20726.967327769198</v>
      </c>
      <c r="F270" s="20">
        <f>-E270*VLookups!$D$10*2</f>
        <v>-1243.6180396661518</v>
      </c>
      <c r="G270" s="19">
        <v>0</v>
      </c>
      <c r="H270" s="20">
        <f>(-VLookups!$D$13)*(E270+F270/2)</f>
        <v>-6534.1764500792397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20" t="s">
        <v>36</v>
      </c>
      <c r="O270" s="20">
        <f>VLookups!$D$39</f>
        <v>-1471.9562242328529</v>
      </c>
      <c r="P270" s="20">
        <f>P269-VLookups!$D$42</f>
        <v>-162.5</v>
      </c>
      <c r="Q270" s="22">
        <v>26</v>
      </c>
      <c r="R270" s="19">
        <v>0</v>
      </c>
      <c r="S270" s="20">
        <f>VLookups!$D$50</f>
        <v>-4487.7037773753191</v>
      </c>
      <c r="T270" s="19">
        <v>0</v>
      </c>
      <c r="U270" s="9">
        <v>122</v>
      </c>
      <c r="V270" s="21">
        <f>V269-VLookups!$D$54</f>
        <v>-1930</v>
      </c>
      <c r="W270" s="21">
        <f>-VLookups!$D$60</f>
        <v>-400</v>
      </c>
      <c r="X270" s="21">
        <f>-VLookups!$D$62</f>
        <v>-175</v>
      </c>
      <c r="Y270" s="36">
        <f>Y269*(1+VLookups!$D$57/12)</f>
        <v>-403.51389983529833</v>
      </c>
      <c r="Z270" s="20">
        <f>-E270*VLookups!$J$3</f>
        <v>-829.07869311076797</v>
      </c>
      <c r="AA270" s="19">
        <v>0</v>
      </c>
      <c r="AB270" s="20">
        <f t="shared" si="16"/>
        <v>3711.2292633026454</v>
      </c>
      <c r="AC270" s="20">
        <f t="shared" si="17"/>
        <v>279331.43717191735</v>
      </c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</row>
    <row r="271" spans="1:43" x14ac:dyDescent="0.25">
      <c r="A271" s="1"/>
      <c r="B271" s="9">
        <v>267</v>
      </c>
      <c r="C271" s="9">
        <f t="shared" si="14"/>
        <v>45</v>
      </c>
      <c r="D271" s="9">
        <f t="shared" si="15"/>
        <v>3</v>
      </c>
      <c r="E271" s="20">
        <f>E259*(1+VLookups!$C$8)</f>
        <v>20726.967327769198</v>
      </c>
      <c r="F271" s="20">
        <f>-E271*VLookups!$D$10*2</f>
        <v>-1243.6180396661518</v>
      </c>
      <c r="G271" s="19">
        <v>0</v>
      </c>
      <c r="H271" s="20">
        <f>(-VLookups!$D$13)*(E271+F271/2)</f>
        <v>-6534.1764500792397</v>
      </c>
      <c r="I271" s="19">
        <v>0</v>
      </c>
      <c r="J271" s="19">
        <v>0</v>
      </c>
      <c r="K271" s="19">
        <v>0</v>
      </c>
      <c r="L271" s="19">
        <v>0</v>
      </c>
      <c r="M271" s="19">
        <v>0</v>
      </c>
      <c r="N271" s="20" t="s">
        <v>36</v>
      </c>
      <c r="O271" s="20">
        <f>VLookups!$D$39</f>
        <v>-1471.9562242328529</v>
      </c>
      <c r="P271" s="20">
        <f>P270-VLookups!$D$42</f>
        <v>-164</v>
      </c>
      <c r="Q271" s="22">
        <v>27</v>
      </c>
      <c r="R271" s="19">
        <v>0</v>
      </c>
      <c r="S271" s="20">
        <f>VLookups!$D$50</f>
        <v>-4487.7037773753191</v>
      </c>
      <c r="T271" s="19">
        <v>0</v>
      </c>
      <c r="U271" s="9">
        <v>123</v>
      </c>
      <c r="V271" s="21">
        <f>V270-VLookups!$D$54</f>
        <v>-1935</v>
      </c>
      <c r="W271" s="21">
        <f>-VLookups!$D$60</f>
        <v>-400</v>
      </c>
      <c r="X271" s="21">
        <f>-VLookups!$D$62</f>
        <v>-175</v>
      </c>
      <c r="Y271" s="36">
        <f>Y270*(1+VLookups!$D$57/12)</f>
        <v>-404.69081537648464</v>
      </c>
      <c r="Z271" s="20">
        <f>-E271*VLookups!$J$3</f>
        <v>-829.07869311076797</v>
      </c>
      <c r="AA271" s="19">
        <v>0</v>
      </c>
      <c r="AB271" s="20">
        <f t="shared" si="16"/>
        <v>3703.5523477614597</v>
      </c>
      <c r="AC271" s="20">
        <f t="shared" si="17"/>
        <v>283500.54191496538</v>
      </c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</row>
    <row r="272" spans="1:43" x14ac:dyDescent="0.25">
      <c r="A272" s="1"/>
      <c r="B272" s="9">
        <v>268</v>
      </c>
      <c r="C272" s="9">
        <f t="shared" si="14"/>
        <v>45</v>
      </c>
      <c r="D272" s="9">
        <f t="shared" si="15"/>
        <v>4</v>
      </c>
      <c r="E272" s="20">
        <f>E260*(1+VLookups!$C$8)</f>
        <v>20726.967327769198</v>
      </c>
      <c r="F272" s="20">
        <f>-E272*VLookups!$D$10*2</f>
        <v>-1243.6180396661518</v>
      </c>
      <c r="G272" s="19">
        <v>0</v>
      </c>
      <c r="H272" s="20">
        <f>(-VLookups!$D$13)*(E272+F272/2)</f>
        <v>-6534.1764500792397</v>
      </c>
      <c r="I272" s="19">
        <v>0</v>
      </c>
      <c r="J272" s="19">
        <v>0</v>
      </c>
      <c r="K272" s="19">
        <v>0</v>
      </c>
      <c r="L272" s="19">
        <v>0</v>
      </c>
      <c r="M272" s="19">
        <v>0</v>
      </c>
      <c r="N272" s="20" t="s">
        <v>36</v>
      </c>
      <c r="O272" s="20">
        <f>VLookups!$D$39</f>
        <v>-1471.9562242328529</v>
      </c>
      <c r="P272" s="20">
        <f>P271-VLookups!$D$42</f>
        <v>-165.5</v>
      </c>
      <c r="Q272" s="22">
        <v>28</v>
      </c>
      <c r="R272" s="19">
        <v>0</v>
      </c>
      <c r="S272" s="20">
        <f>VLookups!$D$50</f>
        <v>-4487.7037773753191</v>
      </c>
      <c r="T272" s="19">
        <v>0</v>
      </c>
      <c r="U272" s="9">
        <v>124</v>
      </c>
      <c r="V272" s="21">
        <f>V271-VLookups!$D$54</f>
        <v>-1940</v>
      </c>
      <c r="W272" s="21">
        <f>-VLookups!$D$60</f>
        <v>-400</v>
      </c>
      <c r="X272" s="21">
        <f>-VLookups!$D$62</f>
        <v>-175</v>
      </c>
      <c r="Y272" s="36">
        <f>Y271*(1+VLookups!$D$57/12)</f>
        <v>-405.87116358799938</v>
      </c>
      <c r="Z272" s="20">
        <f>-E272*VLookups!$J$3</f>
        <v>-829.07869311076797</v>
      </c>
      <c r="AA272" s="19">
        <v>0</v>
      </c>
      <c r="AB272" s="20">
        <f t="shared" si="16"/>
        <v>3695.871999549945</v>
      </c>
      <c r="AC272" s="20">
        <f t="shared" si="17"/>
        <v>287668.91481770697</v>
      </c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</row>
    <row r="273" spans="1:43" x14ac:dyDescent="0.25">
      <c r="A273" s="1"/>
      <c r="B273" s="9">
        <v>269</v>
      </c>
      <c r="C273" s="9">
        <f t="shared" ref="C273:C336" si="18">C261+1</f>
        <v>45</v>
      </c>
      <c r="D273" s="9">
        <f t="shared" si="15"/>
        <v>5</v>
      </c>
      <c r="E273" s="20">
        <f>E261*(1+VLookups!$C$8)</f>
        <v>20726.967327769198</v>
      </c>
      <c r="F273" s="20">
        <f>-E273*VLookups!$D$10*2</f>
        <v>-1243.6180396661518</v>
      </c>
      <c r="G273" s="19">
        <v>0</v>
      </c>
      <c r="H273" s="20">
        <f>(-VLookups!$D$13)*(E273+F273/2)</f>
        <v>-6534.1764500792397</v>
      </c>
      <c r="I273" s="19">
        <v>0</v>
      </c>
      <c r="J273" s="19">
        <v>0</v>
      </c>
      <c r="K273" s="19">
        <v>0</v>
      </c>
      <c r="L273" s="19">
        <v>0</v>
      </c>
      <c r="M273" s="19">
        <v>0</v>
      </c>
      <c r="N273" s="20" t="s">
        <v>36</v>
      </c>
      <c r="O273" s="20">
        <f>VLookups!$D$39</f>
        <v>-1471.9562242328529</v>
      </c>
      <c r="P273" s="20">
        <f>P272-VLookups!$D$42</f>
        <v>-167</v>
      </c>
      <c r="Q273" s="22">
        <v>29</v>
      </c>
      <c r="R273" s="19">
        <v>0</v>
      </c>
      <c r="S273" s="20">
        <f>VLookups!$D$50</f>
        <v>-4487.7037773753191</v>
      </c>
      <c r="T273" s="19">
        <v>0</v>
      </c>
      <c r="U273" s="9">
        <v>125</v>
      </c>
      <c r="V273" s="21">
        <f>V272-VLookups!$D$54</f>
        <v>-1945</v>
      </c>
      <c r="W273" s="21">
        <f>-VLookups!$D$60</f>
        <v>-400</v>
      </c>
      <c r="X273" s="21">
        <f>-VLookups!$D$62</f>
        <v>-175</v>
      </c>
      <c r="Y273" s="36">
        <f>Y272*(1+VLookups!$D$57/12)</f>
        <v>-407.05495448179772</v>
      </c>
      <c r="Z273" s="20">
        <f>-E273*VLookups!$J$3</f>
        <v>-829.07869311076797</v>
      </c>
      <c r="AA273" s="19">
        <v>0</v>
      </c>
      <c r="AB273" s="20">
        <f t="shared" si="16"/>
        <v>3688.1882086561463</v>
      </c>
      <c r="AC273" s="20">
        <f t="shared" si="17"/>
        <v>291836.55121772597</v>
      </c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</row>
    <row r="274" spans="1:43" x14ac:dyDescent="0.25">
      <c r="A274" s="1"/>
      <c r="B274" s="9">
        <v>270</v>
      </c>
      <c r="C274" s="9">
        <f t="shared" si="18"/>
        <v>45</v>
      </c>
      <c r="D274" s="9">
        <f t="shared" ref="D274:D337" si="19">D262</f>
        <v>6</v>
      </c>
      <c r="E274" s="20">
        <f>E262*(1+VLookups!$C$8)</f>
        <v>20726.967327769198</v>
      </c>
      <c r="F274" s="20">
        <f>-E274*VLookups!$D$10*2</f>
        <v>-1243.6180396661518</v>
      </c>
      <c r="G274" s="19">
        <v>0</v>
      </c>
      <c r="H274" s="20">
        <f>(-VLookups!$D$13)*(E274+F274/2)</f>
        <v>-6534.1764500792397</v>
      </c>
      <c r="I274" s="19">
        <v>0</v>
      </c>
      <c r="J274" s="19">
        <v>0</v>
      </c>
      <c r="K274" s="19">
        <v>0</v>
      </c>
      <c r="L274" s="19">
        <v>0</v>
      </c>
      <c r="M274" s="19">
        <v>0</v>
      </c>
      <c r="N274" s="20" t="s">
        <v>36</v>
      </c>
      <c r="O274" s="20">
        <f>VLookups!$D$39</f>
        <v>-1471.9562242328529</v>
      </c>
      <c r="P274" s="20">
        <f>P273-VLookups!$D$42</f>
        <v>-168.5</v>
      </c>
      <c r="Q274" s="22">
        <v>30</v>
      </c>
      <c r="R274" s="19">
        <v>0</v>
      </c>
      <c r="S274" s="20">
        <f>VLookups!$D$50</f>
        <v>-4487.7037773753191</v>
      </c>
      <c r="T274" s="19">
        <v>0</v>
      </c>
      <c r="U274" s="9">
        <v>126</v>
      </c>
      <c r="V274" s="21">
        <f>V273-VLookups!$D$54</f>
        <v>-1950</v>
      </c>
      <c r="W274" s="21">
        <f>-VLookups!$D$60</f>
        <v>-400</v>
      </c>
      <c r="X274" s="21">
        <f>-VLookups!$D$62</f>
        <v>-175</v>
      </c>
      <c r="Y274" s="36">
        <f>Y273*(1+VLookups!$D$57/12)</f>
        <v>-408.24219809903633</v>
      </c>
      <c r="Z274" s="20">
        <f>-E274*VLookups!$J$3</f>
        <v>-829.07869311076797</v>
      </c>
      <c r="AA274" s="19">
        <v>0</v>
      </c>
      <c r="AB274" s="20">
        <f t="shared" si="16"/>
        <v>3680.5009650389075</v>
      </c>
      <c r="AC274" s="20">
        <f t="shared" si="17"/>
        <v>296003.4464347944</v>
      </c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</row>
    <row r="275" spans="1:43" x14ac:dyDescent="0.25">
      <c r="A275" s="1"/>
      <c r="B275" s="9">
        <v>271</v>
      </c>
      <c r="C275" s="9">
        <f t="shared" si="18"/>
        <v>45</v>
      </c>
      <c r="D275" s="9">
        <f t="shared" si="19"/>
        <v>7</v>
      </c>
      <c r="E275" s="20">
        <f>E263*(1+VLookups!$C$8)</f>
        <v>20726.967327769198</v>
      </c>
      <c r="F275" s="20">
        <f>-E275*VLookups!$D$10*2</f>
        <v>-1243.6180396661518</v>
      </c>
      <c r="G275" s="19">
        <v>0</v>
      </c>
      <c r="H275" s="20">
        <f>(-VLookups!$D$13)*(E275+F275/2)</f>
        <v>-6534.1764500792397</v>
      </c>
      <c r="I275" s="19">
        <v>0</v>
      </c>
      <c r="J275" s="19">
        <v>0</v>
      </c>
      <c r="K275" s="19">
        <v>0</v>
      </c>
      <c r="L275" s="19">
        <v>0</v>
      </c>
      <c r="M275" s="19">
        <v>0</v>
      </c>
      <c r="N275" s="20" t="s">
        <v>36</v>
      </c>
      <c r="O275" s="20">
        <f>VLookups!$D$39</f>
        <v>-1471.9562242328529</v>
      </c>
      <c r="P275" s="20">
        <f>P274-VLookups!$D$42</f>
        <v>-170</v>
      </c>
      <c r="Q275" s="22">
        <v>31</v>
      </c>
      <c r="R275" s="19">
        <v>0</v>
      </c>
      <c r="S275" s="20">
        <f>VLookups!$D$50</f>
        <v>-4487.7037773753191</v>
      </c>
      <c r="T275" s="19">
        <v>0</v>
      </c>
      <c r="U275" s="9">
        <v>127</v>
      </c>
      <c r="V275" s="21">
        <f>V274-VLookups!$D$54</f>
        <v>-1955</v>
      </c>
      <c r="W275" s="21">
        <f>-VLookups!$D$60</f>
        <v>-400</v>
      </c>
      <c r="X275" s="21">
        <f>-VLookups!$D$62</f>
        <v>-175</v>
      </c>
      <c r="Y275" s="36">
        <f>Y274*(1+VLookups!$D$57/12)</f>
        <v>-409.43290451015855</v>
      </c>
      <c r="Z275" s="20">
        <f>-E275*VLookups!$J$3</f>
        <v>-829.07869311076797</v>
      </c>
      <c r="AA275" s="19">
        <v>0</v>
      </c>
      <c r="AB275" s="20">
        <f t="shared" si="16"/>
        <v>3672.8102586277855</v>
      </c>
      <c r="AC275" s="20">
        <f t="shared" si="17"/>
        <v>300169.59577081352</v>
      </c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</row>
    <row r="276" spans="1:43" x14ac:dyDescent="0.25">
      <c r="A276" s="1"/>
      <c r="B276" s="9">
        <v>272</v>
      </c>
      <c r="C276" s="9">
        <f t="shared" si="18"/>
        <v>45</v>
      </c>
      <c r="D276" s="9">
        <f t="shared" si="19"/>
        <v>8</v>
      </c>
      <c r="E276" s="20">
        <f>E264*(1+VLookups!$C$8)</f>
        <v>20726.967327769198</v>
      </c>
      <c r="F276" s="20">
        <f>-E276*VLookups!$D$10*2</f>
        <v>-1243.6180396661518</v>
      </c>
      <c r="G276" s="19">
        <v>0</v>
      </c>
      <c r="H276" s="20">
        <f>(-VLookups!$D$13)*(E276+F276/2)</f>
        <v>-6534.1764500792397</v>
      </c>
      <c r="I276" s="19">
        <v>0</v>
      </c>
      <c r="J276" s="19">
        <v>0</v>
      </c>
      <c r="K276" s="19">
        <v>0</v>
      </c>
      <c r="L276" s="19">
        <v>0</v>
      </c>
      <c r="M276" s="19">
        <v>0</v>
      </c>
      <c r="N276" s="20" t="s">
        <v>36</v>
      </c>
      <c r="O276" s="20">
        <f>VLookups!$D$39</f>
        <v>-1471.9562242328529</v>
      </c>
      <c r="P276" s="20">
        <f>P275-VLookups!$D$42</f>
        <v>-171.5</v>
      </c>
      <c r="Q276" s="22">
        <v>32</v>
      </c>
      <c r="R276" s="19">
        <v>0</v>
      </c>
      <c r="S276" s="20">
        <f>VLookups!$D$50</f>
        <v>-4487.7037773753191</v>
      </c>
      <c r="T276" s="19">
        <v>0</v>
      </c>
      <c r="U276" s="9">
        <v>128</v>
      </c>
      <c r="V276" s="21">
        <f>V275-VLookups!$D$54</f>
        <v>-1960</v>
      </c>
      <c r="W276" s="21">
        <f>-VLookups!$D$60</f>
        <v>-400</v>
      </c>
      <c r="X276" s="21">
        <f>-VLookups!$D$62</f>
        <v>-175</v>
      </c>
      <c r="Y276" s="36">
        <f>Y275*(1+VLookups!$D$57/12)</f>
        <v>-410.62708381497987</v>
      </c>
      <c r="Z276" s="20">
        <f>-E276*VLookups!$J$3</f>
        <v>-829.07869311076797</v>
      </c>
      <c r="AA276" s="19">
        <v>0</v>
      </c>
      <c r="AB276" s="20">
        <f t="shared" si="16"/>
        <v>3665.1160793229637</v>
      </c>
      <c r="AC276" s="20">
        <f t="shared" si="17"/>
        <v>304334.99450975447</v>
      </c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</row>
    <row r="277" spans="1:43" x14ac:dyDescent="0.25">
      <c r="A277" s="1"/>
      <c r="B277" s="9">
        <v>273</v>
      </c>
      <c r="C277" s="9">
        <f t="shared" si="18"/>
        <v>45</v>
      </c>
      <c r="D277" s="9">
        <f t="shared" si="19"/>
        <v>9</v>
      </c>
      <c r="E277" s="20">
        <f>E265*(1+VLookups!$C$8)</f>
        <v>20726.967327769198</v>
      </c>
      <c r="F277" s="20">
        <f>-E277*VLookups!$D$10*2</f>
        <v>-1243.6180396661518</v>
      </c>
      <c r="G277" s="19">
        <v>0</v>
      </c>
      <c r="H277" s="20">
        <f>(-VLookups!$D$13)*(E277+F277/2)</f>
        <v>-6534.1764500792397</v>
      </c>
      <c r="I277" s="19">
        <v>0</v>
      </c>
      <c r="J277" s="19">
        <v>0</v>
      </c>
      <c r="K277" s="19">
        <v>0</v>
      </c>
      <c r="L277" s="19">
        <v>0</v>
      </c>
      <c r="M277" s="19">
        <v>0</v>
      </c>
      <c r="N277" s="20" t="s">
        <v>36</v>
      </c>
      <c r="O277" s="20">
        <f>VLookups!$D$39</f>
        <v>-1471.9562242328529</v>
      </c>
      <c r="P277" s="20">
        <f>P276-VLookups!$D$42</f>
        <v>-173</v>
      </c>
      <c r="Q277" s="22">
        <v>33</v>
      </c>
      <c r="R277" s="19">
        <v>0</v>
      </c>
      <c r="S277" s="20">
        <f>VLookups!$D$50</f>
        <v>-4487.7037773753191</v>
      </c>
      <c r="T277" s="19">
        <v>0</v>
      </c>
      <c r="U277" s="9">
        <v>129</v>
      </c>
      <c r="V277" s="21">
        <f>V276-VLookups!$D$54</f>
        <v>-1965</v>
      </c>
      <c r="W277" s="21">
        <f>-VLookups!$D$60</f>
        <v>-400</v>
      </c>
      <c r="X277" s="21">
        <f>-VLookups!$D$62</f>
        <v>-175</v>
      </c>
      <c r="Y277" s="36">
        <f>Y276*(1+VLookups!$D$57/12)</f>
        <v>-411.82474614277356</v>
      </c>
      <c r="Z277" s="20">
        <f>-E277*VLookups!$J$3</f>
        <v>-829.07869311076797</v>
      </c>
      <c r="AA277" s="19">
        <v>0</v>
      </c>
      <c r="AB277" s="20">
        <f t="shared" si="16"/>
        <v>3657.4184169951704</v>
      </c>
      <c r="AC277" s="20">
        <f t="shared" si="17"/>
        <v>308499.63791759923</v>
      </c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</row>
    <row r="278" spans="1:43" x14ac:dyDescent="0.25">
      <c r="A278" s="1"/>
      <c r="B278" s="9">
        <v>274</v>
      </c>
      <c r="C278" s="9">
        <f t="shared" si="18"/>
        <v>45</v>
      </c>
      <c r="D278" s="9">
        <f t="shared" si="19"/>
        <v>10</v>
      </c>
      <c r="E278" s="20">
        <f>E266*(1+VLookups!$C$8)</f>
        <v>20726.967327769198</v>
      </c>
      <c r="F278" s="20">
        <f>-E278*VLookups!$D$10*2</f>
        <v>-1243.6180396661518</v>
      </c>
      <c r="G278" s="19">
        <v>0</v>
      </c>
      <c r="H278" s="20">
        <f>(-VLookups!$D$13)*(E278+F278/2)</f>
        <v>-6534.1764500792397</v>
      </c>
      <c r="I278" s="19">
        <v>0</v>
      </c>
      <c r="J278" s="19">
        <v>0</v>
      </c>
      <c r="K278" s="19">
        <v>0</v>
      </c>
      <c r="L278" s="19">
        <v>0</v>
      </c>
      <c r="M278" s="19">
        <v>0</v>
      </c>
      <c r="N278" s="20" t="s">
        <v>36</v>
      </c>
      <c r="O278" s="20">
        <f>VLookups!$D$39</f>
        <v>-1471.9562242328529</v>
      </c>
      <c r="P278" s="20">
        <f>P277-VLookups!$D$42</f>
        <v>-174.5</v>
      </c>
      <c r="Q278" s="22">
        <v>34</v>
      </c>
      <c r="R278" s="19">
        <v>0</v>
      </c>
      <c r="S278" s="20">
        <f>VLookups!$D$50</f>
        <v>-4487.7037773753191</v>
      </c>
      <c r="T278" s="19">
        <v>0</v>
      </c>
      <c r="U278" s="9">
        <v>130</v>
      </c>
      <c r="V278" s="21">
        <f>V277-VLookups!$D$54</f>
        <v>-1970</v>
      </c>
      <c r="W278" s="21">
        <f>-VLookups!$D$60</f>
        <v>-400</v>
      </c>
      <c r="X278" s="21">
        <f>-VLookups!$D$62</f>
        <v>-175</v>
      </c>
      <c r="Y278" s="36">
        <f>Y277*(1+VLookups!$D$57/12)</f>
        <v>-413.02590165235665</v>
      </c>
      <c r="Z278" s="20">
        <f>-E278*VLookups!$J$3</f>
        <v>-829.07869311076797</v>
      </c>
      <c r="AA278" s="19">
        <v>0</v>
      </c>
      <c r="AB278" s="20">
        <f t="shared" si="16"/>
        <v>3649.7172614855872</v>
      </c>
      <c r="AC278" s="20">
        <f t="shared" si="17"/>
        <v>312663.52124228084</v>
      </c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</row>
    <row r="279" spans="1:43" x14ac:dyDescent="0.25">
      <c r="A279" s="1"/>
      <c r="B279" s="9">
        <v>275</v>
      </c>
      <c r="C279" s="9">
        <f t="shared" si="18"/>
        <v>45</v>
      </c>
      <c r="D279" s="9">
        <f t="shared" si="19"/>
        <v>11</v>
      </c>
      <c r="E279" s="20">
        <f>E267*(1+VLookups!$C$8)</f>
        <v>20726.967327769198</v>
      </c>
      <c r="F279" s="20">
        <f>-E279*VLookups!$D$10*2</f>
        <v>-1243.6180396661518</v>
      </c>
      <c r="G279" s="19">
        <v>0</v>
      </c>
      <c r="H279" s="20">
        <f>(-VLookups!$D$13)*(E279+F279/2)</f>
        <v>-6534.1764500792397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20" t="s">
        <v>36</v>
      </c>
      <c r="O279" s="20">
        <f>VLookups!$D$39</f>
        <v>-1471.9562242328529</v>
      </c>
      <c r="P279" s="20">
        <f>P278-VLookups!$D$42</f>
        <v>-176</v>
      </c>
      <c r="Q279" s="22">
        <v>35</v>
      </c>
      <c r="R279" s="19">
        <v>0</v>
      </c>
      <c r="S279" s="20">
        <f>VLookups!$D$50</f>
        <v>-4487.7037773753191</v>
      </c>
      <c r="T279" s="19">
        <v>0</v>
      </c>
      <c r="U279" s="9">
        <v>131</v>
      </c>
      <c r="V279" s="21">
        <f>V278-VLookups!$D$54</f>
        <v>-1975</v>
      </c>
      <c r="W279" s="21">
        <f>-VLookups!$D$60</f>
        <v>-400</v>
      </c>
      <c r="X279" s="21">
        <f>-VLookups!$D$62</f>
        <v>-175</v>
      </c>
      <c r="Y279" s="36">
        <f>Y278*(1+VLookups!$D$57/12)</f>
        <v>-414.23056053217601</v>
      </c>
      <c r="Z279" s="20">
        <f>-E279*VLookups!$J$3</f>
        <v>-829.07869311076797</v>
      </c>
      <c r="AA279" s="19">
        <v>0</v>
      </c>
      <c r="AB279" s="20">
        <f t="shared" si="16"/>
        <v>3642.0126026057678</v>
      </c>
      <c r="AC279" s="20">
        <f t="shared" si="17"/>
        <v>316826.63971362374</v>
      </c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</row>
    <row r="280" spans="1:43" x14ac:dyDescent="0.25">
      <c r="A280" s="1"/>
      <c r="B280" s="9">
        <v>276</v>
      </c>
      <c r="C280" s="9">
        <f t="shared" si="18"/>
        <v>46</v>
      </c>
      <c r="D280" s="9">
        <f t="shared" si="19"/>
        <v>0</v>
      </c>
      <c r="E280" s="20">
        <f>E268*(1+VLookups!$C$8)</f>
        <v>21452.411184241118</v>
      </c>
      <c r="F280" s="20">
        <f>-E280*VLookups!$D$10*2</f>
        <v>-1287.1446710544672</v>
      </c>
      <c r="G280" s="19">
        <v>0</v>
      </c>
      <c r="H280" s="20">
        <f>(-VLookups!$D$13)*(E280+F280/2)</f>
        <v>-6762.8726258320121</v>
      </c>
      <c r="I280" s="19">
        <v>0</v>
      </c>
      <c r="J280" s="19">
        <v>0</v>
      </c>
      <c r="K280" s="19">
        <v>0</v>
      </c>
      <c r="L280" s="19">
        <v>0</v>
      </c>
      <c r="M280" s="19">
        <v>0</v>
      </c>
      <c r="N280" s="20" t="s">
        <v>36</v>
      </c>
      <c r="O280" s="20">
        <f>VLookups!$D$39</f>
        <v>-1471.9562242328529</v>
      </c>
      <c r="P280" s="20">
        <f>P279-VLookups!$D$42</f>
        <v>-177.5</v>
      </c>
      <c r="Q280" s="22">
        <v>36</v>
      </c>
      <c r="R280" s="19">
        <v>0</v>
      </c>
      <c r="S280" s="20">
        <f>VLookups!$D$50</f>
        <v>-4487.7037773753191</v>
      </c>
      <c r="T280" s="19">
        <v>0</v>
      </c>
      <c r="U280" s="9">
        <v>132</v>
      </c>
      <c r="V280" s="21">
        <f>V279-VLookups!$D$54</f>
        <v>-1980</v>
      </c>
      <c r="W280" s="21">
        <f>-VLookups!$D$60</f>
        <v>-400</v>
      </c>
      <c r="X280" s="21">
        <f>-VLookups!$D$62</f>
        <v>-175</v>
      </c>
      <c r="Y280" s="36">
        <f>Y279*(1+VLookups!$D$57/12)</f>
        <v>-415.43873300039485</v>
      </c>
      <c r="Z280" s="20">
        <f>-E280*VLookups!$J$3</f>
        <v>-858.09644736964481</v>
      </c>
      <c r="AA280" s="19">
        <v>0</v>
      </c>
      <c r="AB280" s="20">
        <f t="shared" si="16"/>
        <v>4080.2710409036581</v>
      </c>
      <c r="AC280" s="20">
        <f t="shared" si="17"/>
        <v>321434.95515405008</v>
      </c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</row>
    <row r="281" spans="1:43" x14ac:dyDescent="0.25">
      <c r="A281" s="1"/>
      <c r="B281" s="9">
        <v>277</v>
      </c>
      <c r="C281" s="9">
        <f t="shared" si="18"/>
        <v>46</v>
      </c>
      <c r="D281" s="9">
        <f t="shared" si="19"/>
        <v>1</v>
      </c>
      <c r="E281" s="20">
        <f>E269*(1+VLookups!$C$8)</f>
        <v>21452.411184241118</v>
      </c>
      <c r="F281" s="20">
        <f>-E281*VLookups!$D$10*2</f>
        <v>-1287.1446710544672</v>
      </c>
      <c r="G281" s="19">
        <v>0</v>
      </c>
      <c r="H281" s="20">
        <f>(-VLookups!$D$13)*(E281+F281/2)</f>
        <v>-6762.8726258320121</v>
      </c>
      <c r="I281" s="19">
        <v>0</v>
      </c>
      <c r="J281" s="19">
        <v>0</v>
      </c>
      <c r="K281" s="19">
        <v>0</v>
      </c>
      <c r="L281" s="19">
        <v>0</v>
      </c>
      <c r="M281" s="19">
        <v>0</v>
      </c>
      <c r="N281" s="20" t="s">
        <v>36</v>
      </c>
      <c r="O281" s="20">
        <f>VLookups!$D$39</f>
        <v>-1471.9562242328529</v>
      </c>
      <c r="P281" s="20">
        <f>P280-VLookups!$D$42</f>
        <v>-179</v>
      </c>
      <c r="Q281" s="22">
        <v>37</v>
      </c>
      <c r="R281" s="19">
        <v>0</v>
      </c>
      <c r="S281" s="20">
        <f>VLookups!$D$50</f>
        <v>-4487.7037773753191</v>
      </c>
      <c r="T281" s="19">
        <v>0</v>
      </c>
      <c r="U281" s="9">
        <v>133</v>
      </c>
      <c r="V281" s="21">
        <f>V280-VLookups!$D$54</f>
        <v>-1985</v>
      </c>
      <c r="W281" s="21">
        <f>-VLookups!$D$60</f>
        <v>-400</v>
      </c>
      <c r="X281" s="21">
        <f>-VLookups!$D$62</f>
        <v>-175</v>
      </c>
      <c r="Y281" s="36">
        <f>Y280*(1+VLookups!$D$57/12)</f>
        <v>-416.65042930497935</v>
      </c>
      <c r="Z281" s="20">
        <f>-E281*VLookups!$J$3</f>
        <v>-858.09644736964481</v>
      </c>
      <c r="AA281" s="19">
        <v>0</v>
      </c>
      <c r="AB281" s="20">
        <f t="shared" si="16"/>
        <v>4072.5593445990735</v>
      </c>
      <c r="AC281" s="20">
        <f t="shared" si="17"/>
        <v>326043.23942390591</v>
      </c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</row>
    <row r="282" spans="1:43" x14ac:dyDescent="0.25">
      <c r="A282" s="1"/>
      <c r="B282" s="9">
        <v>278</v>
      </c>
      <c r="C282" s="9">
        <f t="shared" si="18"/>
        <v>46</v>
      </c>
      <c r="D282" s="9">
        <f t="shared" si="19"/>
        <v>2</v>
      </c>
      <c r="E282" s="20">
        <f>E270*(1+VLookups!$C$8)</f>
        <v>21452.411184241118</v>
      </c>
      <c r="F282" s="20">
        <f>-E282*VLookups!$D$10*2</f>
        <v>-1287.1446710544672</v>
      </c>
      <c r="G282" s="19">
        <v>0</v>
      </c>
      <c r="H282" s="20">
        <f>(-VLookups!$D$13)*(E282+F282/2)</f>
        <v>-6762.8726258320121</v>
      </c>
      <c r="I282" s="19">
        <v>0</v>
      </c>
      <c r="J282" s="19">
        <v>0</v>
      </c>
      <c r="K282" s="19">
        <v>0</v>
      </c>
      <c r="L282" s="19">
        <v>0</v>
      </c>
      <c r="M282" s="19">
        <v>0</v>
      </c>
      <c r="N282" s="20" t="s">
        <v>36</v>
      </c>
      <c r="O282" s="20">
        <f>VLookups!$D$39</f>
        <v>-1471.9562242328529</v>
      </c>
      <c r="P282" s="20">
        <f>P281-VLookups!$D$42</f>
        <v>-180.5</v>
      </c>
      <c r="Q282" s="22">
        <v>38</v>
      </c>
      <c r="R282" s="19">
        <v>0</v>
      </c>
      <c r="S282" s="20">
        <f>VLookups!$D$50</f>
        <v>-4487.7037773753191</v>
      </c>
      <c r="T282" s="19">
        <v>0</v>
      </c>
      <c r="U282" s="9">
        <v>134</v>
      </c>
      <c r="V282" s="21">
        <f>V281-VLookups!$D$54</f>
        <v>-1990</v>
      </c>
      <c r="W282" s="21">
        <f>-VLookups!$D$60</f>
        <v>-400</v>
      </c>
      <c r="X282" s="21">
        <f>-VLookups!$D$62</f>
        <v>-175</v>
      </c>
      <c r="Y282" s="36">
        <f>Y281*(1+VLookups!$D$57/12)</f>
        <v>-417.86565972378554</v>
      </c>
      <c r="Z282" s="20">
        <f>-E282*VLookups!$J$3</f>
        <v>-858.09644736964481</v>
      </c>
      <c r="AA282" s="19">
        <v>0</v>
      </c>
      <c r="AB282" s="20">
        <f t="shared" si="16"/>
        <v>4064.8441141802668</v>
      </c>
      <c r="AC282" s="20">
        <f t="shared" si="17"/>
        <v>330651.48893712601</v>
      </c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</row>
    <row r="283" spans="1:43" x14ac:dyDescent="0.25">
      <c r="A283" s="1"/>
      <c r="B283" s="9">
        <v>279</v>
      </c>
      <c r="C283" s="9">
        <f t="shared" si="18"/>
        <v>46</v>
      </c>
      <c r="D283" s="9">
        <f t="shared" si="19"/>
        <v>3</v>
      </c>
      <c r="E283" s="20">
        <f>E271*(1+VLookups!$C$8)</f>
        <v>21452.411184241118</v>
      </c>
      <c r="F283" s="20">
        <f>-E283*VLookups!$D$10*2</f>
        <v>-1287.1446710544672</v>
      </c>
      <c r="G283" s="19">
        <v>0</v>
      </c>
      <c r="H283" s="20">
        <f>(-VLookups!$D$13)*(E283+F283/2)</f>
        <v>-6762.8726258320121</v>
      </c>
      <c r="I283" s="19">
        <v>0</v>
      </c>
      <c r="J283" s="19">
        <v>0</v>
      </c>
      <c r="K283" s="19">
        <v>0</v>
      </c>
      <c r="L283" s="19">
        <v>0</v>
      </c>
      <c r="M283" s="19">
        <v>0</v>
      </c>
      <c r="N283" s="20" t="s">
        <v>36</v>
      </c>
      <c r="O283" s="20">
        <f>VLookups!$D$39</f>
        <v>-1471.9562242328529</v>
      </c>
      <c r="P283" s="20">
        <f>P282-VLookups!$D$42</f>
        <v>-182</v>
      </c>
      <c r="Q283" s="22">
        <v>39</v>
      </c>
      <c r="R283" s="19">
        <v>0</v>
      </c>
      <c r="S283" s="20">
        <f>VLookups!$D$50</f>
        <v>-4487.7037773753191</v>
      </c>
      <c r="T283" s="19">
        <v>0</v>
      </c>
      <c r="U283" s="9">
        <v>135</v>
      </c>
      <c r="V283" s="21">
        <f>V282-VLookups!$D$54</f>
        <v>-1995</v>
      </c>
      <c r="W283" s="21">
        <f>-VLookups!$D$60</f>
        <v>-400</v>
      </c>
      <c r="X283" s="21">
        <f>-VLookups!$D$62</f>
        <v>-175</v>
      </c>
      <c r="Y283" s="36">
        <f>Y282*(1+VLookups!$D$57/12)</f>
        <v>-419.08443456464659</v>
      </c>
      <c r="Z283" s="20">
        <f>-E283*VLookups!$J$3</f>
        <v>-858.09644736964481</v>
      </c>
      <c r="AA283" s="19">
        <v>0</v>
      </c>
      <c r="AB283" s="20">
        <f t="shared" si="16"/>
        <v>4057.1253393394063</v>
      </c>
      <c r="AC283" s="20">
        <f t="shared" si="17"/>
        <v>335259.70009136066</v>
      </c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</row>
    <row r="284" spans="1:43" x14ac:dyDescent="0.25">
      <c r="A284" s="1"/>
      <c r="B284" s="9">
        <v>280</v>
      </c>
      <c r="C284" s="9">
        <f t="shared" si="18"/>
        <v>46</v>
      </c>
      <c r="D284" s="9">
        <f t="shared" si="19"/>
        <v>4</v>
      </c>
      <c r="E284" s="20">
        <f>E272*(1+VLookups!$C$8)</f>
        <v>21452.411184241118</v>
      </c>
      <c r="F284" s="20">
        <f>-E284*VLookups!$D$10*2</f>
        <v>-1287.1446710544672</v>
      </c>
      <c r="G284" s="19">
        <v>0</v>
      </c>
      <c r="H284" s="20">
        <f>(-VLookups!$D$13)*(E284+F284/2)</f>
        <v>-6762.8726258320121</v>
      </c>
      <c r="I284" s="19">
        <v>0</v>
      </c>
      <c r="J284" s="19">
        <v>0</v>
      </c>
      <c r="K284" s="19">
        <v>0</v>
      </c>
      <c r="L284" s="19">
        <v>0</v>
      </c>
      <c r="M284" s="19">
        <v>0</v>
      </c>
      <c r="N284" s="20" t="s">
        <v>36</v>
      </c>
      <c r="O284" s="20">
        <f>VLookups!$D$39</f>
        <v>-1471.9562242328529</v>
      </c>
      <c r="P284" s="20">
        <f>P283-VLookups!$D$42</f>
        <v>-183.5</v>
      </c>
      <c r="Q284" s="22">
        <v>40</v>
      </c>
      <c r="R284" s="19">
        <v>0</v>
      </c>
      <c r="S284" s="20">
        <f>VLookups!$D$50</f>
        <v>-4487.7037773753191</v>
      </c>
      <c r="T284" s="19">
        <v>0</v>
      </c>
      <c r="U284" s="9">
        <v>136</v>
      </c>
      <c r="V284" s="21">
        <f>V283-VLookups!$D$54</f>
        <v>-2000</v>
      </c>
      <c r="W284" s="21">
        <f>-VLookups!$D$60</f>
        <v>-400</v>
      </c>
      <c r="X284" s="21">
        <f>-VLookups!$D$62</f>
        <v>-175</v>
      </c>
      <c r="Y284" s="36">
        <f>Y283*(1+VLookups!$D$57/12)</f>
        <v>-420.30676416546015</v>
      </c>
      <c r="Z284" s="20">
        <f>-E284*VLookups!$J$3</f>
        <v>-858.09644736964481</v>
      </c>
      <c r="AA284" s="19">
        <v>0</v>
      </c>
      <c r="AB284" s="20">
        <f t="shared" si="16"/>
        <v>4049.403009738593</v>
      </c>
      <c r="AC284" s="20">
        <f t="shared" si="17"/>
        <v>339867.86926791823</v>
      </c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</row>
    <row r="285" spans="1:43" x14ac:dyDescent="0.25">
      <c r="A285" s="1"/>
      <c r="B285" s="9">
        <v>281</v>
      </c>
      <c r="C285" s="9">
        <f t="shared" si="18"/>
        <v>46</v>
      </c>
      <c r="D285" s="9">
        <f t="shared" si="19"/>
        <v>5</v>
      </c>
      <c r="E285" s="20">
        <f>E273*(1+VLookups!$C$8)</f>
        <v>21452.411184241118</v>
      </c>
      <c r="F285" s="20">
        <f>-E285*VLookups!$D$10*2</f>
        <v>-1287.1446710544672</v>
      </c>
      <c r="G285" s="19">
        <v>0</v>
      </c>
      <c r="H285" s="20">
        <f>(-VLookups!$D$13)*(E285+F285/2)</f>
        <v>-6762.8726258320121</v>
      </c>
      <c r="I285" s="19">
        <v>0</v>
      </c>
      <c r="J285" s="19">
        <v>0</v>
      </c>
      <c r="K285" s="19">
        <v>0</v>
      </c>
      <c r="L285" s="19">
        <v>0</v>
      </c>
      <c r="M285" s="19">
        <v>0</v>
      </c>
      <c r="N285" s="20" t="s">
        <v>36</v>
      </c>
      <c r="O285" s="20">
        <f>VLookups!$D$39</f>
        <v>-1471.9562242328529</v>
      </c>
      <c r="P285" s="20">
        <f>P284-VLookups!$D$42</f>
        <v>-185</v>
      </c>
      <c r="Q285" s="22">
        <v>41</v>
      </c>
      <c r="R285" s="19">
        <v>0</v>
      </c>
      <c r="S285" s="20">
        <f>VLookups!$D$50</f>
        <v>-4487.7037773753191</v>
      </c>
      <c r="T285" s="19">
        <v>0</v>
      </c>
      <c r="U285" s="9">
        <v>137</v>
      </c>
      <c r="V285" s="21">
        <f>V284-VLookups!$D$54</f>
        <v>-2005</v>
      </c>
      <c r="W285" s="21">
        <f>-VLookups!$D$60</f>
        <v>-400</v>
      </c>
      <c r="X285" s="21">
        <f>-VLookups!$D$62</f>
        <v>-175</v>
      </c>
      <c r="Y285" s="36">
        <f>Y284*(1+VLookups!$D$57/12)</f>
        <v>-421.5326588942761</v>
      </c>
      <c r="Z285" s="20">
        <f>-E285*VLookups!$J$3</f>
        <v>-858.09644736964481</v>
      </c>
      <c r="AA285" s="19">
        <v>0</v>
      </c>
      <c r="AB285" s="20">
        <f t="shared" si="16"/>
        <v>4041.6771150097766</v>
      </c>
      <c r="AC285" s="20">
        <f t="shared" si="17"/>
        <v>344475.99283170787</v>
      </c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</row>
    <row r="286" spans="1:43" x14ac:dyDescent="0.25">
      <c r="A286" s="1"/>
      <c r="B286" s="9">
        <v>282</v>
      </c>
      <c r="C286" s="9">
        <f t="shared" si="18"/>
        <v>46</v>
      </c>
      <c r="D286" s="9">
        <f t="shared" si="19"/>
        <v>6</v>
      </c>
      <c r="E286" s="20">
        <f>E274*(1+VLookups!$C$8)</f>
        <v>21452.411184241118</v>
      </c>
      <c r="F286" s="20">
        <f>-E286*VLookups!$D$10*2</f>
        <v>-1287.1446710544672</v>
      </c>
      <c r="G286" s="19">
        <v>0</v>
      </c>
      <c r="H286" s="20">
        <f>(-VLookups!$D$13)*(E286+F286/2)</f>
        <v>-6762.8726258320121</v>
      </c>
      <c r="I286" s="19">
        <v>0</v>
      </c>
      <c r="J286" s="19">
        <v>0</v>
      </c>
      <c r="K286" s="19">
        <v>0</v>
      </c>
      <c r="L286" s="19">
        <v>0</v>
      </c>
      <c r="M286" s="19">
        <v>0</v>
      </c>
      <c r="N286" s="20" t="s">
        <v>36</v>
      </c>
      <c r="O286" s="20">
        <f>VLookups!$D$39</f>
        <v>-1471.9562242328529</v>
      </c>
      <c r="P286" s="20">
        <f>P285-VLookups!$D$42</f>
        <v>-186.5</v>
      </c>
      <c r="Q286" s="22">
        <v>42</v>
      </c>
      <c r="R286" s="19">
        <v>0</v>
      </c>
      <c r="S286" s="20">
        <f>VLookups!$D$50</f>
        <v>-4487.7037773753191</v>
      </c>
      <c r="T286" s="19">
        <v>0</v>
      </c>
      <c r="U286" s="9">
        <v>138</v>
      </c>
      <c r="V286" s="21">
        <f>V285-VLookups!$D$54</f>
        <v>-2010</v>
      </c>
      <c r="W286" s="21">
        <f>-VLookups!$D$60</f>
        <v>-400</v>
      </c>
      <c r="X286" s="21">
        <f>-VLookups!$D$62</f>
        <v>-175</v>
      </c>
      <c r="Y286" s="36">
        <f>Y285*(1+VLookups!$D$57/12)</f>
        <v>-422.76212914938441</v>
      </c>
      <c r="Z286" s="20">
        <f>-E286*VLookups!$J$3</f>
        <v>-858.09644736964481</v>
      </c>
      <c r="AA286" s="19">
        <v>0</v>
      </c>
      <c r="AB286" s="20">
        <f t="shared" si="16"/>
        <v>4033.9476447546685</v>
      </c>
      <c r="AC286" s="20">
        <f t="shared" si="17"/>
        <v>349084.06713118206</v>
      </c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</row>
    <row r="287" spans="1:43" x14ac:dyDescent="0.25">
      <c r="A287" s="1"/>
      <c r="B287" s="9">
        <v>283</v>
      </c>
      <c r="C287" s="9">
        <f t="shared" si="18"/>
        <v>46</v>
      </c>
      <c r="D287" s="9">
        <f t="shared" si="19"/>
        <v>7</v>
      </c>
      <c r="E287" s="20">
        <f>E275*(1+VLookups!$C$8)</f>
        <v>21452.411184241118</v>
      </c>
      <c r="F287" s="20">
        <f>-E287*VLookups!$D$10*2</f>
        <v>-1287.1446710544672</v>
      </c>
      <c r="G287" s="19">
        <v>0</v>
      </c>
      <c r="H287" s="20">
        <f>(-VLookups!$D$13)*(E287+F287/2)</f>
        <v>-6762.8726258320121</v>
      </c>
      <c r="I287" s="19">
        <v>0</v>
      </c>
      <c r="J287" s="19">
        <v>0</v>
      </c>
      <c r="K287" s="19">
        <v>0</v>
      </c>
      <c r="L287" s="19">
        <v>0</v>
      </c>
      <c r="M287" s="19">
        <v>0</v>
      </c>
      <c r="N287" s="20" t="s">
        <v>36</v>
      </c>
      <c r="O287" s="20">
        <f>VLookups!$D$39</f>
        <v>-1471.9562242328529</v>
      </c>
      <c r="P287" s="20">
        <f>P286-VLookups!$D$42</f>
        <v>-188</v>
      </c>
      <c r="Q287" s="22">
        <v>43</v>
      </c>
      <c r="R287" s="19">
        <v>0</v>
      </c>
      <c r="S287" s="20">
        <f>VLookups!$D$50</f>
        <v>-4487.7037773753191</v>
      </c>
      <c r="T287" s="19">
        <v>0</v>
      </c>
      <c r="U287" s="9">
        <v>139</v>
      </c>
      <c r="V287" s="21">
        <f>V286-VLookups!$D$54</f>
        <v>-2015</v>
      </c>
      <c r="W287" s="21">
        <f>-VLookups!$D$60</f>
        <v>-400</v>
      </c>
      <c r="X287" s="21">
        <f>-VLookups!$D$62</f>
        <v>-175</v>
      </c>
      <c r="Y287" s="36">
        <f>Y286*(1+VLookups!$D$57/12)</f>
        <v>-423.99518535940342</v>
      </c>
      <c r="Z287" s="20">
        <f>-E287*VLookups!$J$3</f>
        <v>-858.09644736964481</v>
      </c>
      <c r="AA287" s="19">
        <v>0</v>
      </c>
      <c r="AB287" s="20">
        <f t="shared" si="16"/>
        <v>4026.2145885446489</v>
      </c>
      <c r="AC287" s="20">
        <f t="shared" si="17"/>
        <v>353692.0884982787</v>
      </c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</row>
    <row r="288" spans="1:43" x14ac:dyDescent="0.25">
      <c r="A288" s="1"/>
      <c r="B288" s="9">
        <v>284</v>
      </c>
      <c r="C288" s="9">
        <f t="shared" si="18"/>
        <v>46</v>
      </c>
      <c r="D288" s="9">
        <f t="shared" si="19"/>
        <v>8</v>
      </c>
      <c r="E288" s="20">
        <f>E276*(1+VLookups!$C$8)</f>
        <v>21452.411184241118</v>
      </c>
      <c r="F288" s="20">
        <f>-E288*VLookups!$D$10*2</f>
        <v>-1287.1446710544672</v>
      </c>
      <c r="G288" s="19">
        <v>0</v>
      </c>
      <c r="H288" s="20">
        <f>(-VLookups!$D$13)*(E288+F288/2)</f>
        <v>-6762.8726258320121</v>
      </c>
      <c r="I288" s="19">
        <v>0</v>
      </c>
      <c r="J288" s="19">
        <v>0</v>
      </c>
      <c r="K288" s="19">
        <v>0</v>
      </c>
      <c r="L288" s="19">
        <v>0</v>
      </c>
      <c r="M288" s="19">
        <v>0</v>
      </c>
      <c r="N288" s="20" t="s">
        <v>36</v>
      </c>
      <c r="O288" s="20">
        <f>VLookups!$D$39</f>
        <v>-1471.9562242328529</v>
      </c>
      <c r="P288" s="20">
        <f>P287-VLookups!$D$42</f>
        <v>-189.5</v>
      </c>
      <c r="Q288" s="22">
        <v>44</v>
      </c>
      <c r="R288" s="19">
        <v>0</v>
      </c>
      <c r="S288" s="20">
        <f>VLookups!$D$50</f>
        <v>-4487.7037773753191</v>
      </c>
      <c r="T288" s="19">
        <v>0</v>
      </c>
      <c r="U288" s="9">
        <v>140</v>
      </c>
      <c r="V288" s="21">
        <f>V287-VLookups!$D$54</f>
        <v>-2020</v>
      </c>
      <c r="W288" s="21">
        <f>-VLookups!$D$60</f>
        <v>-400</v>
      </c>
      <c r="X288" s="21">
        <f>-VLookups!$D$62</f>
        <v>-175</v>
      </c>
      <c r="Y288" s="36">
        <f>Y287*(1+VLookups!$D$57/12)</f>
        <v>-425.23183798336834</v>
      </c>
      <c r="Z288" s="20">
        <f>-E288*VLookups!$J$3</f>
        <v>-858.09644736964481</v>
      </c>
      <c r="AA288" s="19">
        <v>0</v>
      </c>
      <c r="AB288" s="20">
        <f t="shared" si="16"/>
        <v>4018.4779359206841</v>
      </c>
      <c r="AC288" s="20">
        <f t="shared" si="17"/>
        <v>358300.0532483632</v>
      </c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</row>
    <row r="289" spans="1:43" x14ac:dyDescent="0.25">
      <c r="A289" s="1"/>
      <c r="B289" s="9">
        <v>285</v>
      </c>
      <c r="C289" s="9">
        <f t="shared" si="18"/>
        <v>46</v>
      </c>
      <c r="D289" s="9">
        <f t="shared" si="19"/>
        <v>9</v>
      </c>
      <c r="E289" s="20">
        <f>E277*(1+VLookups!$C$8)</f>
        <v>21452.411184241118</v>
      </c>
      <c r="F289" s="20">
        <f>-E289*VLookups!$D$10*2</f>
        <v>-1287.1446710544672</v>
      </c>
      <c r="G289" s="19">
        <v>0</v>
      </c>
      <c r="H289" s="20">
        <f>(-VLookups!$D$13)*(E289+F289/2)</f>
        <v>-6762.8726258320121</v>
      </c>
      <c r="I289" s="19">
        <v>0</v>
      </c>
      <c r="J289" s="19">
        <v>0</v>
      </c>
      <c r="K289" s="19">
        <v>0</v>
      </c>
      <c r="L289" s="19">
        <v>0</v>
      </c>
      <c r="M289" s="19">
        <v>0</v>
      </c>
      <c r="N289" s="20" t="s">
        <v>36</v>
      </c>
      <c r="O289" s="20">
        <f>VLookups!$D$39</f>
        <v>-1471.9562242328529</v>
      </c>
      <c r="P289" s="20">
        <f>P288-VLookups!$D$42</f>
        <v>-191</v>
      </c>
      <c r="Q289" s="22">
        <v>45</v>
      </c>
      <c r="R289" s="19">
        <v>0</v>
      </c>
      <c r="S289" s="20">
        <f>VLookups!$D$50</f>
        <v>-4487.7037773753191</v>
      </c>
      <c r="T289" s="19">
        <v>0</v>
      </c>
      <c r="U289" s="9">
        <v>141</v>
      </c>
      <c r="V289" s="21">
        <f>V288-VLookups!$D$54</f>
        <v>-2025</v>
      </c>
      <c r="W289" s="21">
        <f>-VLookups!$D$60</f>
        <v>-400</v>
      </c>
      <c r="X289" s="21">
        <f>-VLookups!$D$62</f>
        <v>-175</v>
      </c>
      <c r="Y289" s="36">
        <f>Y288*(1+VLookups!$D$57/12)</f>
        <v>-426.47209751081982</v>
      </c>
      <c r="Z289" s="20">
        <f>-E289*VLookups!$J$3</f>
        <v>-858.09644736964481</v>
      </c>
      <c r="AA289" s="19">
        <v>0</v>
      </c>
      <c r="AB289" s="20">
        <f t="shared" si="16"/>
        <v>4010.7376763932325</v>
      </c>
      <c r="AC289" s="20">
        <f t="shared" si="17"/>
        <v>362907.95768017037</v>
      </c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</row>
    <row r="290" spans="1:43" x14ac:dyDescent="0.25">
      <c r="A290" s="1"/>
      <c r="B290" s="9">
        <v>286</v>
      </c>
      <c r="C290" s="9">
        <f t="shared" si="18"/>
        <v>46</v>
      </c>
      <c r="D290" s="9">
        <f t="shared" si="19"/>
        <v>10</v>
      </c>
      <c r="E290" s="20">
        <f>E278*(1+VLookups!$C$8)</f>
        <v>21452.411184241118</v>
      </c>
      <c r="F290" s="20">
        <f>-E290*VLookups!$D$10*2</f>
        <v>-1287.1446710544672</v>
      </c>
      <c r="G290" s="19">
        <v>0</v>
      </c>
      <c r="H290" s="20">
        <f>(-VLookups!$D$13)*(E290+F290/2)</f>
        <v>-6762.8726258320121</v>
      </c>
      <c r="I290" s="19">
        <v>0</v>
      </c>
      <c r="J290" s="19">
        <v>0</v>
      </c>
      <c r="K290" s="19">
        <v>0</v>
      </c>
      <c r="L290" s="19">
        <v>0</v>
      </c>
      <c r="M290" s="19">
        <v>0</v>
      </c>
      <c r="N290" s="20" t="s">
        <v>36</v>
      </c>
      <c r="O290" s="20">
        <f>VLookups!$D$39</f>
        <v>-1471.9562242328529</v>
      </c>
      <c r="P290" s="20">
        <f>P289-VLookups!$D$42</f>
        <v>-192.5</v>
      </c>
      <c r="Q290" s="22">
        <v>46</v>
      </c>
      <c r="R290" s="19">
        <v>0</v>
      </c>
      <c r="S290" s="20">
        <f>VLookups!$D$50</f>
        <v>-4487.7037773753191</v>
      </c>
      <c r="T290" s="19">
        <v>0</v>
      </c>
      <c r="U290" s="9">
        <v>142</v>
      </c>
      <c r="V290" s="21">
        <f>V289-VLookups!$D$54</f>
        <v>-2030</v>
      </c>
      <c r="W290" s="21">
        <f>-VLookups!$D$60</f>
        <v>-400</v>
      </c>
      <c r="X290" s="21">
        <f>-VLookups!$D$62</f>
        <v>-175</v>
      </c>
      <c r="Y290" s="36">
        <f>Y289*(1+VLookups!$D$57/12)</f>
        <v>-427.71597446189304</v>
      </c>
      <c r="Z290" s="20">
        <f>-E290*VLookups!$J$3</f>
        <v>-858.09644736964481</v>
      </c>
      <c r="AA290" s="19">
        <v>0</v>
      </c>
      <c r="AB290" s="20">
        <f t="shared" si="16"/>
        <v>4002.9937994421598</v>
      </c>
      <c r="AC290" s="20">
        <f t="shared" si="17"/>
        <v>367515.7980757461</v>
      </c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spans="1:43" x14ac:dyDescent="0.25">
      <c r="A291" s="1"/>
      <c r="B291" s="9">
        <v>287</v>
      </c>
      <c r="C291" s="9">
        <f t="shared" si="18"/>
        <v>46</v>
      </c>
      <c r="D291" s="9">
        <f t="shared" si="19"/>
        <v>11</v>
      </c>
      <c r="E291" s="20">
        <f>E279*(1+VLookups!$C$8)</f>
        <v>21452.411184241118</v>
      </c>
      <c r="F291" s="20">
        <f>-E291*VLookups!$D$10*2</f>
        <v>-1287.1446710544672</v>
      </c>
      <c r="G291" s="19">
        <v>0</v>
      </c>
      <c r="H291" s="20">
        <f>(-VLookups!$D$13)*(E291+F291/2)</f>
        <v>-6762.8726258320121</v>
      </c>
      <c r="I291" s="19">
        <v>0</v>
      </c>
      <c r="J291" s="19">
        <v>0</v>
      </c>
      <c r="K291" s="19">
        <v>0</v>
      </c>
      <c r="L291" s="19">
        <v>0</v>
      </c>
      <c r="M291" s="19">
        <v>0</v>
      </c>
      <c r="N291" s="20" t="s">
        <v>36</v>
      </c>
      <c r="O291" s="20">
        <f>VLookups!$D$39</f>
        <v>-1471.9562242328529</v>
      </c>
      <c r="P291" s="20">
        <f>P290-VLookups!$D$42</f>
        <v>-194</v>
      </c>
      <c r="Q291" s="22">
        <v>47</v>
      </c>
      <c r="R291" s="19">
        <v>0</v>
      </c>
      <c r="S291" s="20">
        <f>VLookups!$D$50</f>
        <v>-4487.7037773753191</v>
      </c>
      <c r="T291" s="19">
        <v>0</v>
      </c>
      <c r="U291" s="9">
        <v>143</v>
      </c>
      <c r="V291" s="21">
        <f>V290-VLookups!$D$54</f>
        <v>-2035</v>
      </c>
      <c r="W291" s="21">
        <f>-VLookups!$D$60</f>
        <v>-400</v>
      </c>
      <c r="X291" s="21">
        <f>-VLookups!$D$62</f>
        <v>-175</v>
      </c>
      <c r="Y291" s="36">
        <f>Y290*(1+VLookups!$D$57/12)</f>
        <v>-428.96347938740689</v>
      </c>
      <c r="Z291" s="20">
        <f>-E291*VLookups!$J$3</f>
        <v>-858.09644736964481</v>
      </c>
      <c r="AA291" s="19">
        <v>0</v>
      </c>
      <c r="AB291" s="20">
        <f t="shared" si="16"/>
        <v>3995.2462945166462</v>
      </c>
      <c r="AC291" s="20">
        <f t="shared" si="17"/>
        <v>372123.57070038904</v>
      </c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spans="1:43" x14ac:dyDescent="0.25">
      <c r="A292" s="1"/>
      <c r="B292" s="9">
        <v>288</v>
      </c>
      <c r="C292" s="9">
        <f t="shared" si="18"/>
        <v>47</v>
      </c>
      <c r="D292" s="9">
        <f t="shared" si="19"/>
        <v>0</v>
      </c>
      <c r="E292" s="20">
        <f>E280*(1+VLookups!$C$8)</f>
        <v>22203.245575689554</v>
      </c>
      <c r="F292" s="20">
        <f>-E292*VLookups!$D$10*2</f>
        <v>-1332.1947345413732</v>
      </c>
      <c r="G292" s="19">
        <v>0</v>
      </c>
      <c r="H292" s="20">
        <f>(-VLookups!$D$13)*(E292+F292/2)</f>
        <v>-6999.5731677361327</v>
      </c>
      <c r="I292" s="19">
        <v>0</v>
      </c>
      <c r="J292" s="19">
        <v>0</v>
      </c>
      <c r="K292" s="19">
        <v>0</v>
      </c>
      <c r="L292" s="19">
        <v>0</v>
      </c>
      <c r="M292" s="19">
        <v>0</v>
      </c>
      <c r="N292" s="20" t="s">
        <v>36</v>
      </c>
      <c r="O292" s="20">
        <f>VLookups!$D$39</f>
        <v>-1471.9562242328529</v>
      </c>
      <c r="P292" s="20">
        <f>P291-VLookups!$D$42</f>
        <v>-195.5</v>
      </c>
      <c r="Q292" s="22">
        <v>48</v>
      </c>
      <c r="R292" s="19">
        <v>0</v>
      </c>
      <c r="S292" s="20">
        <f>VLookups!$D$50</f>
        <v>-4487.7037773753191</v>
      </c>
      <c r="T292" s="19">
        <v>0</v>
      </c>
      <c r="U292" s="9">
        <v>144</v>
      </c>
      <c r="V292" s="21">
        <f>V291-VLookups!$D$54</f>
        <v>-2040</v>
      </c>
      <c r="W292" s="21">
        <f>-VLookups!$D$60</f>
        <v>-400</v>
      </c>
      <c r="X292" s="21">
        <f>-VLookups!$D$62</f>
        <v>-175</v>
      </c>
      <c r="Y292" s="36">
        <f>Y291*(1+VLookups!$D$57/12)</f>
        <v>-430.21462286895348</v>
      </c>
      <c r="Z292" s="20">
        <f>-E292*VLookups!$J$3</f>
        <v>-888.12982302758223</v>
      </c>
      <c r="AA292" s="19">
        <v>0</v>
      </c>
      <c r="AB292" s="20">
        <f t="shared" si="16"/>
        <v>4449.0705931780276</v>
      </c>
      <c r="AC292" s="20">
        <f t="shared" si="17"/>
        <v>377192.84724473441</v>
      </c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</row>
    <row r="293" spans="1:43" x14ac:dyDescent="0.25">
      <c r="A293" s="1"/>
      <c r="B293" s="9">
        <v>289</v>
      </c>
      <c r="C293" s="9">
        <f t="shared" si="18"/>
        <v>47</v>
      </c>
      <c r="D293" s="9">
        <f t="shared" si="19"/>
        <v>1</v>
      </c>
      <c r="E293" s="20">
        <f>E281*(1+VLookups!$C$8)</f>
        <v>22203.245575689554</v>
      </c>
      <c r="F293" s="20">
        <f>-E293*VLookups!$D$10*2</f>
        <v>-1332.1947345413732</v>
      </c>
      <c r="G293" s="19">
        <v>0</v>
      </c>
      <c r="H293" s="20">
        <f>(-VLookups!$D$13)*(E293+F293/2)</f>
        <v>-6999.5731677361327</v>
      </c>
      <c r="I293" s="19">
        <v>0</v>
      </c>
      <c r="J293" s="19">
        <v>0</v>
      </c>
      <c r="K293" s="19">
        <v>0</v>
      </c>
      <c r="L293" s="19">
        <v>0</v>
      </c>
      <c r="M293" s="19">
        <v>0</v>
      </c>
      <c r="N293" s="20" t="s">
        <v>36</v>
      </c>
      <c r="O293" s="20">
        <f>VLookups!$D$39</f>
        <v>-1471.9562242328529</v>
      </c>
      <c r="P293" s="20">
        <f>P292-VLookups!$D$42</f>
        <v>-197</v>
      </c>
      <c r="Q293" s="22">
        <v>49</v>
      </c>
      <c r="R293" s="19">
        <v>0</v>
      </c>
      <c r="S293" s="20">
        <f>VLookups!$D$50</f>
        <v>-4487.7037773753191</v>
      </c>
      <c r="T293" s="19">
        <v>0</v>
      </c>
      <c r="U293" s="9">
        <v>145</v>
      </c>
      <c r="V293" s="21">
        <f>V292-VLookups!$D$54</f>
        <v>-2045</v>
      </c>
      <c r="W293" s="21">
        <f>-VLookups!$D$60</f>
        <v>-400</v>
      </c>
      <c r="X293" s="21">
        <f>-VLookups!$D$62</f>
        <v>-175</v>
      </c>
      <c r="Y293" s="36">
        <f>Y292*(1+VLookups!$D$57/12)</f>
        <v>-431.46941551898794</v>
      </c>
      <c r="Z293" s="20">
        <f>-E293*VLookups!$J$3</f>
        <v>-888.12982302758223</v>
      </c>
      <c r="AA293" s="19">
        <v>0</v>
      </c>
      <c r="AB293" s="20">
        <f t="shared" si="16"/>
        <v>4441.3158005279929</v>
      </c>
      <c r="AC293" s="20">
        <f t="shared" si="17"/>
        <v>382262.81779067032</v>
      </c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</row>
    <row r="294" spans="1:43" x14ac:dyDescent="0.25">
      <c r="A294" s="1"/>
      <c r="B294" s="9">
        <v>290</v>
      </c>
      <c r="C294" s="9">
        <f t="shared" si="18"/>
        <v>47</v>
      </c>
      <c r="D294" s="9">
        <f t="shared" si="19"/>
        <v>2</v>
      </c>
      <c r="E294" s="20">
        <f>E282*(1+VLookups!$C$8)</f>
        <v>22203.245575689554</v>
      </c>
      <c r="F294" s="20">
        <f>-E294*VLookups!$D$10*2</f>
        <v>-1332.1947345413732</v>
      </c>
      <c r="G294" s="19">
        <v>0</v>
      </c>
      <c r="H294" s="20">
        <f>(-VLookups!$D$13)*(E294+F294/2)</f>
        <v>-6999.5731677361327</v>
      </c>
      <c r="I294" s="19">
        <v>0</v>
      </c>
      <c r="J294" s="19">
        <v>0</v>
      </c>
      <c r="K294" s="19">
        <v>0</v>
      </c>
      <c r="L294" s="19">
        <v>0</v>
      </c>
      <c r="M294" s="19">
        <v>0</v>
      </c>
      <c r="N294" s="20" t="s">
        <v>36</v>
      </c>
      <c r="O294" s="20">
        <f>VLookups!$D$39</f>
        <v>-1471.9562242328529</v>
      </c>
      <c r="P294" s="20">
        <f>P293-VLookups!$D$42</f>
        <v>-198.5</v>
      </c>
      <c r="Q294" s="22">
        <v>50</v>
      </c>
      <c r="R294" s="19">
        <v>0</v>
      </c>
      <c r="S294" s="20">
        <f>VLookups!$D$50</f>
        <v>-4487.7037773753191</v>
      </c>
      <c r="T294" s="19">
        <v>0</v>
      </c>
      <c r="U294" s="9">
        <v>146</v>
      </c>
      <c r="V294" s="21">
        <f>V293-VLookups!$D$54</f>
        <v>-2050</v>
      </c>
      <c r="W294" s="21">
        <f>-VLookups!$D$60</f>
        <v>-400</v>
      </c>
      <c r="X294" s="21">
        <f>-VLookups!$D$62</f>
        <v>-175</v>
      </c>
      <c r="Y294" s="36">
        <f>Y293*(1+VLookups!$D$57/12)</f>
        <v>-432.72786798091835</v>
      </c>
      <c r="Z294" s="20">
        <f>-E294*VLookups!$J$3</f>
        <v>-888.12982302758223</v>
      </c>
      <c r="AA294" s="19">
        <v>0</v>
      </c>
      <c r="AB294" s="20">
        <f t="shared" si="16"/>
        <v>4433.5573480660623</v>
      </c>
      <c r="AC294" s="20">
        <f t="shared" si="17"/>
        <v>387333.4798350542</v>
      </c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</row>
    <row r="295" spans="1:43" x14ac:dyDescent="0.25">
      <c r="A295" s="1"/>
      <c r="B295" s="9">
        <v>291</v>
      </c>
      <c r="C295" s="9">
        <f t="shared" si="18"/>
        <v>47</v>
      </c>
      <c r="D295" s="9">
        <f t="shared" si="19"/>
        <v>3</v>
      </c>
      <c r="E295" s="20">
        <f>E283*(1+VLookups!$C$8)</f>
        <v>22203.245575689554</v>
      </c>
      <c r="F295" s="20">
        <f>-E295*VLookups!$D$10*2</f>
        <v>-1332.1947345413732</v>
      </c>
      <c r="G295" s="19">
        <v>0</v>
      </c>
      <c r="H295" s="20">
        <f>(-VLookups!$D$13)*(E295+F295/2)</f>
        <v>-6999.5731677361327</v>
      </c>
      <c r="I295" s="19">
        <v>0</v>
      </c>
      <c r="J295" s="19">
        <v>0</v>
      </c>
      <c r="K295" s="19">
        <v>0</v>
      </c>
      <c r="L295" s="19">
        <v>0</v>
      </c>
      <c r="M295" s="19">
        <v>0</v>
      </c>
      <c r="N295" s="20" t="s">
        <v>36</v>
      </c>
      <c r="O295" s="20">
        <f>VLookups!$D$39</f>
        <v>-1471.9562242328529</v>
      </c>
      <c r="P295" s="20">
        <f>P294-VLookups!$D$42</f>
        <v>-200</v>
      </c>
      <c r="Q295" s="22">
        <v>51</v>
      </c>
      <c r="R295" s="19">
        <v>0</v>
      </c>
      <c r="S295" s="20">
        <f>VLookups!$D$50</f>
        <v>-4487.7037773753191</v>
      </c>
      <c r="T295" s="19">
        <v>0</v>
      </c>
      <c r="U295" s="9">
        <v>147</v>
      </c>
      <c r="V295" s="21">
        <f>V294-VLookups!$D$54</f>
        <v>-2055</v>
      </c>
      <c r="W295" s="21">
        <f>-VLookups!$D$60</f>
        <v>-400</v>
      </c>
      <c r="X295" s="21">
        <f>-VLookups!$D$62</f>
        <v>-175</v>
      </c>
      <c r="Y295" s="36">
        <f>Y294*(1+VLookups!$D$57/12)</f>
        <v>-433.98999092919604</v>
      </c>
      <c r="Z295" s="20">
        <f>-E295*VLookups!$J$3</f>
        <v>-888.12982302758223</v>
      </c>
      <c r="AA295" s="19">
        <v>0</v>
      </c>
      <c r="AB295" s="20">
        <f t="shared" si="16"/>
        <v>4425.7952251177849</v>
      </c>
      <c r="AC295" s="20">
        <f t="shared" si="17"/>
        <v>392404.83085989708</v>
      </c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</row>
    <row r="296" spans="1:43" x14ac:dyDescent="0.25">
      <c r="A296" s="1"/>
      <c r="B296" s="9">
        <v>292</v>
      </c>
      <c r="C296" s="9">
        <f t="shared" si="18"/>
        <v>47</v>
      </c>
      <c r="D296" s="9">
        <f t="shared" si="19"/>
        <v>4</v>
      </c>
      <c r="E296" s="20">
        <f>E284*(1+VLookups!$C$8)</f>
        <v>22203.245575689554</v>
      </c>
      <c r="F296" s="20">
        <f>-E296*VLookups!$D$10*2</f>
        <v>-1332.1947345413732</v>
      </c>
      <c r="G296" s="19">
        <v>0</v>
      </c>
      <c r="H296" s="20">
        <f>(-VLookups!$D$13)*(E296+F296/2)</f>
        <v>-6999.5731677361327</v>
      </c>
      <c r="I296" s="19">
        <v>0</v>
      </c>
      <c r="J296" s="19">
        <v>0</v>
      </c>
      <c r="K296" s="19">
        <v>0</v>
      </c>
      <c r="L296" s="19">
        <v>0</v>
      </c>
      <c r="M296" s="19">
        <v>0</v>
      </c>
      <c r="N296" s="20" t="s">
        <v>36</v>
      </c>
      <c r="O296" s="20">
        <f>VLookups!$D$39</f>
        <v>-1471.9562242328529</v>
      </c>
      <c r="P296" s="20">
        <f>P295-VLookups!$D$42</f>
        <v>-201.5</v>
      </c>
      <c r="Q296" s="22">
        <v>52</v>
      </c>
      <c r="R296" s="19">
        <v>0</v>
      </c>
      <c r="S296" s="20">
        <f>VLookups!$D$50</f>
        <v>-4487.7037773753191</v>
      </c>
      <c r="T296" s="19">
        <v>0</v>
      </c>
      <c r="U296" s="9">
        <v>148</v>
      </c>
      <c r="V296" s="21">
        <f>V295-VLookups!$D$54</f>
        <v>-2060</v>
      </c>
      <c r="W296" s="21">
        <f>-VLookups!$D$60</f>
        <v>-400</v>
      </c>
      <c r="X296" s="21">
        <f>-VLookups!$D$62</f>
        <v>-175</v>
      </c>
      <c r="Y296" s="36">
        <f>Y295*(1+VLookups!$D$57/12)</f>
        <v>-435.25579506940619</v>
      </c>
      <c r="Z296" s="20">
        <f>-E296*VLookups!$J$3</f>
        <v>-888.12982302758223</v>
      </c>
      <c r="AA296" s="19">
        <v>0</v>
      </c>
      <c r="AB296" s="20">
        <f t="shared" si="16"/>
        <v>4418.0294209775748</v>
      </c>
      <c r="AC296" s="20">
        <f t="shared" si="17"/>
        <v>397476.86833230784</v>
      </c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</row>
    <row r="297" spans="1:43" x14ac:dyDescent="0.25">
      <c r="A297" s="1"/>
      <c r="B297" s="9">
        <v>293</v>
      </c>
      <c r="C297" s="9">
        <f t="shared" si="18"/>
        <v>47</v>
      </c>
      <c r="D297" s="9">
        <f t="shared" si="19"/>
        <v>5</v>
      </c>
      <c r="E297" s="20">
        <f>E285*(1+VLookups!$C$8)</f>
        <v>22203.245575689554</v>
      </c>
      <c r="F297" s="20">
        <f>-E297*VLookups!$D$10*2</f>
        <v>-1332.1947345413732</v>
      </c>
      <c r="G297" s="19">
        <v>0</v>
      </c>
      <c r="H297" s="20">
        <f>(-VLookups!$D$13)*(E297+F297/2)</f>
        <v>-6999.5731677361327</v>
      </c>
      <c r="I297" s="19">
        <v>0</v>
      </c>
      <c r="J297" s="19">
        <v>0</v>
      </c>
      <c r="K297" s="19">
        <v>0</v>
      </c>
      <c r="L297" s="19">
        <v>0</v>
      </c>
      <c r="M297" s="19">
        <v>0</v>
      </c>
      <c r="N297" s="20" t="s">
        <v>36</v>
      </c>
      <c r="O297" s="20">
        <f>VLookups!$D$39</f>
        <v>-1471.9562242328529</v>
      </c>
      <c r="P297" s="20">
        <f>P296-VLookups!$D$42</f>
        <v>-203</v>
      </c>
      <c r="Q297" s="22">
        <v>53</v>
      </c>
      <c r="R297" s="19">
        <v>0</v>
      </c>
      <c r="S297" s="20">
        <f>VLookups!$D$50</f>
        <v>-4487.7037773753191</v>
      </c>
      <c r="T297" s="19">
        <v>0</v>
      </c>
      <c r="U297" s="9">
        <v>149</v>
      </c>
      <c r="V297" s="21">
        <f>V296-VLookups!$D$54</f>
        <v>-2065</v>
      </c>
      <c r="W297" s="21">
        <f>-VLookups!$D$60</f>
        <v>-400</v>
      </c>
      <c r="X297" s="21">
        <f>-VLookups!$D$62</f>
        <v>-175</v>
      </c>
      <c r="Y297" s="36">
        <f>Y296*(1+VLookups!$D$57/12)</f>
        <v>-436.52529113835863</v>
      </c>
      <c r="Z297" s="20">
        <f>-E297*VLookups!$J$3</f>
        <v>-888.12982302758223</v>
      </c>
      <c r="AA297" s="19">
        <v>0</v>
      </c>
      <c r="AB297" s="20">
        <f t="shared" si="16"/>
        <v>4410.2599249086225</v>
      </c>
      <c r="AC297" s="20">
        <f t="shared" si="17"/>
        <v>402549.58970443701</v>
      </c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</row>
    <row r="298" spans="1:43" x14ac:dyDescent="0.25">
      <c r="A298" s="1"/>
      <c r="B298" s="9">
        <v>294</v>
      </c>
      <c r="C298" s="9">
        <f t="shared" si="18"/>
        <v>47</v>
      </c>
      <c r="D298" s="9">
        <f t="shared" si="19"/>
        <v>6</v>
      </c>
      <c r="E298" s="20">
        <f>E286*(1+VLookups!$C$8)</f>
        <v>22203.245575689554</v>
      </c>
      <c r="F298" s="20">
        <f>-E298*VLookups!$D$10*2</f>
        <v>-1332.1947345413732</v>
      </c>
      <c r="G298" s="19">
        <v>0</v>
      </c>
      <c r="H298" s="20">
        <f>(-VLookups!$D$13)*(E298+F298/2)</f>
        <v>-6999.5731677361327</v>
      </c>
      <c r="I298" s="19">
        <v>0</v>
      </c>
      <c r="J298" s="19">
        <v>0</v>
      </c>
      <c r="K298" s="19">
        <v>0</v>
      </c>
      <c r="L298" s="19">
        <v>0</v>
      </c>
      <c r="M298" s="19">
        <v>0</v>
      </c>
      <c r="N298" s="20" t="s">
        <v>36</v>
      </c>
      <c r="O298" s="20">
        <f>VLookups!$D$39</f>
        <v>-1471.9562242328529</v>
      </c>
      <c r="P298" s="20">
        <f>P297-VLookups!$D$42</f>
        <v>-204.5</v>
      </c>
      <c r="Q298" s="22">
        <v>54</v>
      </c>
      <c r="R298" s="19">
        <v>0</v>
      </c>
      <c r="S298" s="20">
        <f>VLookups!$D$50</f>
        <v>-4487.7037773753191</v>
      </c>
      <c r="T298" s="19">
        <v>0</v>
      </c>
      <c r="U298" s="9">
        <v>150</v>
      </c>
      <c r="V298" s="21">
        <f>V297-VLookups!$D$54</f>
        <v>-2070</v>
      </c>
      <c r="W298" s="21">
        <f>-VLookups!$D$60</f>
        <v>-400</v>
      </c>
      <c r="X298" s="21">
        <f>-VLookups!$D$62</f>
        <v>-175</v>
      </c>
      <c r="Y298" s="36">
        <f>Y297*(1+VLookups!$D$57/12)</f>
        <v>-437.79848990417884</v>
      </c>
      <c r="Z298" s="20">
        <f>-E298*VLookups!$J$3</f>
        <v>-888.12982302758223</v>
      </c>
      <c r="AA298" s="19">
        <v>0</v>
      </c>
      <c r="AB298" s="20">
        <f t="shared" si="16"/>
        <v>4402.4867261428026</v>
      </c>
      <c r="AC298" s="20">
        <f t="shared" si="17"/>
        <v>407622.99241342058</v>
      </c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</row>
    <row r="299" spans="1:43" x14ac:dyDescent="0.25">
      <c r="A299" s="1"/>
      <c r="B299" s="9">
        <v>295</v>
      </c>
      <c r="C299" s="9">
        <f t="shared" si="18"/>
        <v>47</v>
      </c>
      <c r="D299" s="9">
        <f t="shared" si="19"/>
        <v>7</v>
      </c>
      <c r="E299" s="20">
        <f>E287*(1+VLookups!$C$8)</f>
        <v>22203.245575689554</v>
      </c>
      <c r="F299" s="20">
        <f>-E299*VLookups!$D$10*2</f>
        <v>-1332.1947345413732</v>
      </c>
      <c r="G299" s="19">
        <v>0</v>
      </c>
      <c r="H299" s="20">
        <f>(-VLookups!$D$13)*(E299+F299/2)</f>
        <v>-6999.5731677361327</v>
      </c>
      <c r="I299" s="19">
        <v>0</v>
      </c>
      <c r="J299" s="19">
        <v>0</v>
      </c>
      <c r="K299" s="19">
        <v>0</v>
      </c>
      <c r="L299" s="19">
        <v>0</v>
      </c>
      <c r="M299" s="19">
        <v>0</v>
      </c>
      <c r="N299" s="20" t="s">
        <v>36</v>
      </c>
      <c r="O299" s="20">
        <f>VLookups!$D$39</f>
        <v>-1471.9562242328529</v>
      </c>
      <c r="P299" s="20">
        <f>P298-VLookups!$D$42</f>
        <v>-206</v>
      </c>
      <c r="Q299" s="22">
        <v>55</v>
      </c>
      <c r="R299" s="19">
        <v>0</v>
      </c>
      <c r="S299" s="20">
        <f>VLookups!$D$50</f>
        <v>-4487.7037773753191</v>
      </c>
      <c r="T299" s="19">
        <v>0</v>
      </c>
      <c r="U299" s="9">
        <v>151</v>
      </c>
      <c r="V299" s="21">
        <f>V298-VLookups!$D$54</f>
        <v>-2075</v>
      </c>
      <c r="W299" s="21">
        <f>-VLookups!$D$60</f>
        <v>-400</v>
      </c>
      <c r="X299" s="21">
        <f>-VLookups!$D$62</f>
        <v>-175</v>
      </c>
      <c r="Y299" s="36">
        <f>Y298*(1+VLookups!$D$57/12)</f>
        <v>-439.07540216639939</v>
      </c>
      <c r="Z299" s="20">
        <f>-E299*VLookups!$J$3</f>
        <v>-888.12982302758223</v>
      </c>
      <c r="AA299" s="19">
        <v>0</v>
      </c>
      <c r="AB299" s="20">
        <f t="shared" si="16"/>
        <v>4394.7098138805814</v>
      </c>
      <c r="AC299" s="20">
        <f t="shared" si="17"/>
        <v>412697.07388132351</v>
      </c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</row>
    <row r="300" spans="1:43" x14ac:dyDescent="0.25">
      <c r="A300" s="1"/>
      <c r="B300" s="9">
        <v>296</v>
      </c>
      <c r="C300" s="9">
        <f t="shared" si="18"/>
        <v>47</v>
      </c>
      <c r="D300" s="9">
        <f t="shared" si="19"/>
        <v>8</v>
      </c>
      <c r="E300" s="20">
        <f>E288*(1+VLookups!$C$8)</f>
        <v>22203.245575689554</v>
      </c>
      <c r="F300" s="20">
        <f>-E300*VLookups!$D$10*2</f>
        <v>-1332.1947345413732</v>
      </c>
      <c r="G300" s="19">
        <v>0</v>
      </c>
      <c r="H300" s="20">
        <f>(-VLookups!$D$13)*(E300+F300/2)</f>
        <v>-6999.5731677361327</v>
      </c>
      <c r="I300" s="19">
        <v>0</v>
      </c>
      <c r="J300" s="19">
        <v>0</v>
      </c>
      <c r="K300" s="19">
        <v>0</v>
      </c>
      <c r="L300" s="19">
        <v>0</v>
      </c>
      <c r="M300" s="19">
        <v>0</v>
      </c>
      <c r="N300" s="20" t="s">
        <v>36</v>
      </c>
      <c r="O300" s="20">
        <f>VLookups!$D$39</f>
        <v>-1471.9562242328529</v>
      </c>
      <c r="P300" s="20">
        <f>P299-VLookups!$D$42</f>
        <v>-207.5</v>
      </c>
      <c r="Q300" s="22">
        <v>56</v>
      </c>
      <c r="R300" s="19">
        <v>0</v>
      </c>
      <c r="S300" s="20">
        <f>VLookups!$D$50</f>
        <v>-4487.7037773753191</v>
      </c>
      <c r="T300" s="19">
        <v>0</v>
      </c>
      <c r="U300" s="9">
        <v>152</v>
      </c>
      <c r="V300" s="21">
        <f>V299-VLookups!$D$54</f>
        <v>-2080</v>
      </c>
      <c r="W300" s="21">
        <f>-VLookups!$D$60</f>
        <v>-400</v>
      </c>
      <c r="X300" s="21">
        <f>-VLookups!$D$62</f>
        <v>-175</v>
      </c>
      <c r="Y300" s="36">
        <f>Y299*(1+VLookups!$D$57/12)</f>
        <v>-440.35603875605136</v>
      </c>
      <c r="Z300" s="20">
        <f>-E300*VLookups!$J$3</f>
        <v>-888.12982302758223</v>
      </c>
      <c r="AA300" s="19">
        <v>0</v>
      </c>
      <c r="AB300" s="20">
        <f t="shared" si="16"/>
        <v>4386.9291772909301</v>
      </c>
      <c r="AC300" s="20">
        <f t="shared" si="17"/>
        <v>417771.83151508332</v>
      </c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</row>
    <row r="301" spans="1:43" x14ac:dyDescent="0.25">
      <c r="A301" s="1"/>
      <c r="B301" s="9">
        <v>297</v>
      </c>
      <c r="C301" s="9">
        <f t="shared" si="18"/>
        <v>47</v>
      </c>
      <c r="D301" s="9">
        <f t="shared" si="19"/>
        <v>9</v>
      </c>
      <c r="E301" s="20">
        <f>E289*(1+VLookups!$C$8)</f>
        <v>22203.245575689554</v>
      </c>
      <c r="F301" s="20">
        <f>-E301*VLookups!$D$10*2</f>
        <v>-1332.1947345413732</v>
      </c>
      <c r="G301" s="19">
        <v>0</v>
      </c>
      <c r="H301" s="20">
        <f>(-VLookups!$D$13)*(E301+F301/2)</f>
        <v>-6999.5731677361327</v>
      </c>
      <c r="I301" s="19">
        <v>0</v>
      </c>
      <c r="J301" s="19">
        <v>0</v>
      </c>
      <c r="K301" s="19">
        <v>0</v>
      </c>
      <c r="L301" s="19">
        <v>0</v>
      </c>
      <c r="M301" s="19">
        <v>0</v>
      </c>
      <c r="N301" s="20" t="s">
        <v>36</v>
      </c>
      <c r="O301" s="20">
        <f>VLookups!$D$39</f>
        <v>-1471.9562242328529</v>
      </c>
      <c r="P301" s="20">
        <f>P300-VLookups!$D$42</f>
        <v>-209</v>
      </c>
      <c r="Q301" s="22">
        <v>57</v>
      </c>
      <c r="R301" s="19">
        <v>0</v>
      </c>
      <c r="S301" s="20">
        <f>VLookups!$D$50</f>
        <v>-4487.7037773753191</v>
      </c>
      <c r="T301" s="19">
        <v>0</v>
      </c>
      <c r="U301" s="9">
        <v>153</v>
      </c>
      <c r="V301" s="21">
        <f>V300-VLookups!$D$54</f>
        <v>-2085</v>
      </c>
      <c r="W301" s="21">
        <f>-VLookups!$D$60</f>
        <v>-400</v>
      </c>
      <c r="X301" s="21">
        <f>-VLookups!$D$62</f>
        <v>-175</v>
      </c>
      <c r="Y301" s="36">
        <f>Y300*(1+VLookups!$D$57/12)</f>
        <v>-441.64041053575653</v>
      </c>
      <c r="Z301" s="20">
        <f>-E301*VLookups!$J$3</f>
        <v>-888.12982302758223</v>
      </c>
      <c r="AA301" s="19">
        <v>0</v>
      </c>
      <c r="AB301" s="20">
        <f t="shared" si="16"/>
        <v>4379.1448055112241</v>
      </c>
      <c r="AC301" s="20">
        <f t="shared" si="17"/>
        <v>422847.26270645304</v>
      </c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</row>
    <row r="302" spans="1:43" x14ac:dyDescent="0.25">
      <c r="A302" s="1"/>
      <c r="B302" s="9">
        <v>298</v>
      </c>
      <c r="C302" s="9">
        <f t="shared" si="18"/>
        <v>47</v>
      </c>
      <c r="D302" s="9">
        <f t="shared" si="19"/>
        <v>10</v>
      </c>
      <c r="E302" s="20">
        <f>E290*(1+VLookups!$C$8)</f>
        <v>22203.245575689554</v>
      </c>
      <c r="F302" s="20">
        <f>-E302*VLookups!$D$10*2</f>
        <v>-1332.1947345413732</v>
      </c>
      <c r="G302" s="19">
        <v>0</v>
      </c>
      <c r="H302" s="20">
        <f>(-VLookups!$D$13)*(E302+F302/2)</f>
        <v>-6999.5731677361327</v>
      </c>
      <c r="I302" s="19">
        <v>0</v>
      </c>
      <c r="J302" s="19">
        <v>0</v>
      </c>
      <c r="K302" s="19">
        <v>0</v>
      </c>
      <c r="L302" s="19">
        <v>0</v>
      </c>
      <c r="M302" s="19">
        <v>0</v>
      </c>
      <c r="N302" s="20" t="s">
        <v>36</v>
      </c>
      <c r="O302" s="20">
        <f>VLookups!$D$39</f>
        <v>-1471.9562242328529</v>
      </c>
      <c r="P302" s="20">
        <f>P301-VLookups!$D$42</f>
        <v>-210.5</v>
      </c>
      <c r="Q302" s="22">
        <v>58</v>
      </c>
      <c r="R302" s="19">
        <v>0</v>
      </c>
      <c r="S302" s="20">
        <f>VLookups!$D$50</f>
        <v>-4487.7037773753191</v>
      </c>
      <c r="T302" s="19">
        <v>0</v>
      </c>
      <c r="U302" s="9">
        <v>154</v>
      </c>
      <c r="V302" s="21">
        <f>V301-VLookups!$D$54</f>
        <v>-2090</v>
      </c>
      <c r="W302" s="21">
        <f>-VLookups!$D$60</f>
        <v>-400</v>
      </c>
      <c r="X302" s="21">
        <f>-VLookups!$D$62</f>
        <v>-175</v>
      </c>
      <c r="Y302" s="36">
        <f>Y301*(1+VLookups!$D$57/12)</f>
        <v>-442.92852839981919</v>
      </c>
      <c r="Z302" s="20">
        <f>-E302*VLookups!$J$3</f>
        <v>-888.12982302758223</v>
      </c>
      <c r="AA302" s="19">
        <v>0</v>
      </c>
      <c r="AB302" s="20">
        <f t="shared" si="16"/>
        <v>4371.3566876471623</v>
      </c>
      <c r="AC302" s="20">
        <f t="shared" si="17"/>
        <v>427923.36483194435</v>
      </c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</row>
    <row r="303" spans="1:43" x14ac:dyDescent="0.25">
      <c r="A303" s="1"/>
      <c r="B303" s="9">
        <v>299</v>
      </c>
      <c r="C303" s="9">
        <f t="shared" si="18"/>
        <v>47</v>
      </c>
      <c r="D303" s="9">
        <f t="shared" si="19"/>
        <v>11</v>
      </c>
      <c r="E303" s="20">
        <f>E291*(1+VLookups!$C$8)</f>
        <v>22203.245575689554</v>
      </c>
      <c r="F303" s="20">
        <f>-E303*VLookups!$D$10*2</f>
        <v>-1332.1947345413732</v>
      </c>
      <c r="G303" s="19">
        <v>0</v>
      </c>
      <c r="H303" s="20">
        <f>(-VLookups!$D$13)*(E303+F303/2)</f>
        <v>-6999.5731677361327</v>
      </c>
      <c r="I303" s="19">
        <v>0</v>
      </c>
      <c r="J303" s="19">
        <v>0</v>
      </c>
      <c r="K303" s="19">
        <v>0</v>
      </c>
      <c r="L303" s="19">
        <v>0</v>
      </c>
      <c r="M303" s="19">
        <v>0</v>
      </c>
      <c r="N303" s="20" t="s">
        <v>36</v>
      </c>
      <c r="O303" s="20">
        <f>VLookups!$D$39</f>
        <v>-1471.9562242328529</v>
      </c>
      <c r="P303" s="20">
        <f>P302-VLookups!$D$42</f>
        <v>-212</v>
      </c>
      <c r="Q303" s="22">
        <v>59</v>
      </c>
      <c r="R303" s="19">
        <v>0</v>
      </c>
      <c r="S303" s="20">
        <f>VLookups!$D$50</f>
        <v>-4487.7037773753191</v>
      </c>
      <c r="T303" s="19">
        <v>0</v>
      </c>
      <c r="U303" s="9">
        <v>155</v>
      </c>
      <c r="V303" s="21">
        <f>V302-VLookups!$D$54</f>
        <v>-2095</v>
      </c>
      <c r="W303" s="21">
        <f>-VLookups!$D$60</f>
        <v>-400</v>
      </c>
      <c r="X303" s="21">
        <f>-VLookups!$D$62</f>
        <v>-175</v>
      </c>
      <c r="Y303" s="36">
        <f>Y302*(1+VLookups!$D$57/12)</f>
        <v>-444.22040327431864</v>
      </c>
      <c r="Z303" s="20">
        <f>-E303*VLookups!$J$3</f>
        <v>-888.12982302758223</v>
      </c>
      <c r="AA303" s="19">
        <v>0</v>
      </c>
      <c r="AB303" s="20">
        <f t="shared" si="16"/>
        <v>4363.5648127726627</v>
      </c>
      <c r="AC303" s="20">
        <f t="shared" si="17"/>
        <v>433000.13525277027</v>
      </c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</row>
    <row r="304" spans="1:43" x14ac:dyDescent="0.25">
      <c r="A304" s="1"/>
      <c r="B304" s="9">
        <v>300</v>
      </c>
      <c r="C304" s="9">
        <f t="shared" si="18"/>
        <v>48</v>
      </c>
      <c r="D304" s="9">
        <f t="shared" si="19"/>
        <v>0</v>
      </c>
      <c r="E304" s="20">
        <f>E292*(1+VLookups!$C$8)</f>
        <v>22980.359170838688</v>
      </c>
      <c r="F304" s="20">
        <f>-E304*VLookups!$D$10*2</f>
        <v>-1378.8215502503213</v>
      </c>
      <c r="G304" s="19">
        <v>0</v>
      </c>
      <c r="H304" s="20">
        <f>(-VLookups!$D$13)*(E304+F304/2)</f>
        <v>-7244.5582286068966</v>
      </c>
      <c r="I304" s="19">
        <v>0</v>
      </c>
      <c r="J304" s="19">
        <v>0</v>
      </c>
      <c r="K304" s="19">
        <v>0</v>
      </c>
      <c r="L304" s="19">
        <v>0</v>
      </c>
      <c r="M304" s="19">
        <v>0</v>
      </c>
      <c r="N304" s="20" t="s">
        <v>36</v>
      </c>
      <c r="O304" s="20">
        <f>VLookups!$D$39</f>
        <v>-1471.9562242328529</v>
      </c>
      <c r="P304" s="20">
        <f>P303-VLookups!$D$42</f>
        <v>-213.5</v>
      </c>
      <c r="Q304" s="22">
        <v>60</v>
      </c>
      <c r="R304" s="19">
        <v>0</v>
      </c>
      <c r="S304" s="20">
        <f>VLookups!$D$50</f>
        <v>-4487.7037773753191</v>
      </c>
      <c r="T304" s="19">
        <v>0</v>
      </c>
      <c r="U304" s="9">
        <v>156</v>
      </c>
      <c r="V304" s="21">
        <f>V303-VLookups!$D$54</f>
        <v>-2100</v>
      </c>
      <c r="W304" s="21">
        <f>-VLookups!$D$60</f>
        <v>-400</v>
      </c>
      <c r="X304" s="21">
        <f>-VLookups!$D$62</f>
        <v>-175</v>
      </c>
      <c r="Y304" s="36">
        <f>Y303*(1+VLookups!$D$57/12)</f>
        <v>-445.51604611720205</v>
      </c>
      <c r="Z304" s="20">
        <f>-E304*VLookups!$J$3</f>
        <v>-919.2143668335475</v>
      </c>
      <c r="AA304" s="19">
        <v>0</v>
      </c>
      <c r="AB304" s="20">
        <f t="shared" si="16"/>
        <v>4833.4997525477092</v>
      </c>
      <c r="AC304" s="20">
        <f t="shared" si="17"/>
        <v>438555.30189740594</v>
      </c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spans="1:43" x14ac:dyDescent="0.25">
      <c r="A305" s="1"/>
      <c r="B305" s="9">
        <v>301</v>
      </c>
      <c r="C305" s="9">
        <f t="shared" si="18"/>
        <v>48</v>
      </c>
      <c r="D305" s="9">
        <f t="shared" si="19"/>
        <v>1</v>
      </c>
      <c r="E305" s="20">
        <f>E293*(1+VLookups!$C$8)</f>
        <v>22980.359170838688</v>
      </c>
      <c r="F305" s="20">
        <f>-E305*VLookups!$D$10*2</f>
        <v>-1378.8215502503213</v>
      </c>
      <c r="G305" s="19">
        <v>0</v>
      </c>
      <c r="H305" s="20">
        <f>(-VLookups!$D$13)*(E305+F305/2)</f>
        <v>-7244.5582286068966</v>
      </c>
      <c r="I305" s="19">
        <v>0</v>
      </c>
      <c r="J305" s="19">
        <v>0</v>
      </c>
      <c r="K305" s="19">
        <v>0</v>
      </c>
      <c r="L305" s="19">
        <v>0</v>
      </c>
      <c r="M305" s="19">
        <v>0</v>
      </c>
      <c r="N305" s="20" t="s">
        <v>36</v>
      </c>
      <c r="O305" s="19">
        <v>0</v>
      </c>
      <c r="P305" s="20">
        <f>P304-VLookups!$D$42</f>
        <v>-215</v>
      </c>
      <c r="Q305" s="22">
        <v>61</v>
      </c>
      <c r="R305" s="19">
        <v>0</v>
      </c>
      <c r="S305" s="20">
        <f>VLookups!$D$50</f>
        <v>-4487.7037773753191</v>
      </c>
      <c r="T305" s="19">
        <v>0</v>
      </c>
      <c r="U305" s="9">
        <v>157</v>
      </c>
      <c r="V305" s="21">
        <f>V304-VLookups!$D$54</f>
        <v>-2105</v>
      </c>
      <c r="W305" s="21">
        <f>-VLookups!$D$60</f>
        <v>-400</v>
      </c>
      <c r="X305" s="21">
        <f>-VLookups!$D$62</f>
        <v>-175</v>
      </c>
      <c r="Y305" s="36">
        <f>Y304*(1+VLookups!$D$57/12)</f>
        <v>-446.81546791837724</v>
      </c>
      <c r="Z305" s="20">
        <f>-E305*VLookups!$J$3</f>
        <v>-919.2143668335475</v>
      </c>
      <c r="AA305" s="19">
        <v>0</v>
      </c>
      <c r="AB305" s="20">
        <f t="shared" si="16"/>
        <v>6297.6565549793877</v>
      </c>
      <c r="AC305" s="20">
        <f t="shared" si="17"/>
        <v>445583.8839555477</v>
      </c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</row>
    <row r="306" spans="1:43" x14ac:dyDescent="0.25">
      <c r="A306" s="1"/>
      <c r="B306" s="9">
        <v>302</v>
      </c>
      <c r="C306" s="9">
        <f t="shared" si="18"/>
        <v>48</v>
      </c>
      <c r="D306" s="9">
        <f t="shared" si="19"/>
        <v>2</v>
      </c>
      <c r="E306" s="20">
        <f>E294*(1+VLookups!$C$8)</f>
        <v>22980.359170838688</v>
      </c>
      <c r="F306" s="20">
        <f>-E306*VLookups!$D$10*2</f>
        <v>-1378.8215502503213</v>
      </c>
      <c r="G306" s="19">
        <v>0</v>
      </c>
      <c r="H306" s="20">
        <f>(-VLookups!$D$13)*(E306+F306/2)</f>
        <v>-7244.5582286068966</v>
      </c>
      <c r="I306" s="19">
        <v>0</v>
      </c>
      <c r="J306" s="19">
        <v>0</v>
      </c>
      <c r="K306" s="19">
        <v>0</v>
      </c>
      <c r="L306" s="19">
        <v>0</v>
      </c>
      <c r="M306" s="19">
        <v>0</v>
      </c>
      <c r="N306" s="20" t="s">
        <v>36</v>
      </c>
      <c r="O306" s="19">
        <v>0</v>
      </c>
      <c r="P306" s="20">
        <f>P305-VLookups!$D$42</f>
        <v>-216.5</v>
      </c>
      <c r="Q306" s="22">
        <v>62</v>
      </c>
      <c r="R306" s="19">
        <v>0</v>
      </c>
      <c r="S306" s="20">
        <f>VLookups!$D$50</f>
        <v>-4487.7037773753191</v>
      </c>
      <c r="T306" s="19">
        <v>0</v>
      </c>
      <c r="U306" s="9">
        <v>158</v>
      </c>
      <c r="V306" s="21">
        <f>V305-VLookups!$D$54</f>
        <v>-2110</v>
      </c>
      <c r="W306" s="21">
        <f>-VLookups!$D$60</f>
        <v>-400</v>
      </c>
      <c r="X306" s="21">
        <f>-VLookups!$D$62</f>
        <v>-175</v>
      </c>
      <c r="Y306" s="36">
        <f>Y305*(1+VLookups!$D$57/12)</f>
        <v>-448.11867969980585</v>
      </c>
      <c r="Z306" s="20">
        <f>-E306*VLookups!$J$3</f>
        <v>-919.2143668335475</v>
      </c>
      <c r="AA306" s="19">
        <v>0</v>
      </c>
      <c r="AB306" s="20">
        <f t="shared" si="16"/>
        <v>6289.8533431979586</v>
      </c>
      <c r="AC306" s="20">
        <f t="shared" si="17"/>
        <v>452616.37710533827</v>
      </c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</row>
    <row r="307" spans="1:43" x14ac:dyDescent="0.25">
      <c r="A307" s="1"/>
      <c r="B307" s="9">
        <v>303</v>
      </c>
      <c r="C307" s="9">
        <f t="shared" si="18"/>
        <v>48</v>
      </c>
      <c r="D307" s="9">
        <f t="shared" si="19"/>
        <v>3</v>
      </c>
      <c r="E307" s="20">
        <f>E295*(1+VLookups!$C$8)</f>
        <v>22980.359170838688</v>
      </c>
      <c r="F307" s="20">
        <f>-E307*VLookups!$D$10*2</f>
        <v>-1378.8215502503213</v>
      </c>
      <c r="G307" s="19">
        <v>0</v>
      </c>
      <c r="H307" s="20">
        <f>(-VLookups!$D$13)*(E307+F307/2)</f>
        <v>-7244.5582286068966</v>
      </c>
      <c r="I307" s="19">
        <v>0</v>
      </c>
      <c r="J307" s="19">
        <v>0</v>
      </c>
      <c r="K307" s="19">
        <v>0</v>
      </c>
      <c r="L307" s="19">
        <v>0</v>
      </c>
      <c r="M307" s="19">
        <v>0</v>
      </c>
      <c r="N307" s="20" t="s">
        <v>36</v>
      </c>
      <c r="O307" s="19">
        <v>0</v>
      </c>
      <c r="P307" s="20">
        <f>P306-VLookups!$D$42</f>
        <v>-218</v>
      </c>
      <c r="Q307" s="22">
        <v>63</v>
      </c>
      <c r="R307" s="19">
        <v>0</v>
      </c>
      <c r="S307" s="20">
        <f>VLookups!$D$50</f>
        <v>-4487.7037773753191</v>
      </c>
      <c r="T307" s="19">
        <v>0</v>
      </c>
      <c r="U307" s="9">
        <v>159</v>
      </c>
      <c r="V307" s="21">
        <f>V306-VLookups!$D$54</f>
        <v>-2115</v>
      </c>
      <c r="W307" s="21">
        <f>-VLookups!$D$60</f>
        <v>-400</v>
      </c>
      <c r="X307" s="21">
        <f>-VLookups!$D$62</f>
        <v>-175</v>
      </c>
      <c r="Y307" s="36">
        <f>Y306*(1+VLookups!$D$57/12)</f>
        <v>-449.42569251559695</v>
      </c>
      <c r="Z307" s="20">
        <f>-E307*VLookups!$J$3</f>
        <v>-919.2143668335475</v>
      </c>
      <c r="AA307" s="19">
        <v>0</v>
      </c>
      <c r="AB307" s="20">
        <f t="shared" si="16"/>
        <v>6282.046330382168</v>
      </c>
      <c r="AC307" s="20">
        <f t="shared" si="17"/>
        <v>459652.78406422934</v>
      </c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</row>
    <row r="308" spans="1:43" x14ac:dyDescent="0.25">
      <c r="A308" s="1"/>
      <c r="B308" s="9">
        <v>304</v>
      </c>
      <c r="C308" s="9">
        <f t="shared" si="18"/>
        <v>48</v>
      </c>
      <c r="D308" s="9">
        <f t="shared" si="19"/>
        <v>4</v>
      </c>
      <c r="E308" s="20">
        <f>E296*(1+VLookups!$C$8)</f>
        <v>22980.359170838688</v>
      </c>
      <c r="F308" s="20">
        <f>-E308*VLookups!$D$10*2</f>
        <v>-1378.8215502503213</v>
      </c>
      <c r="G308" s="19">
        <v>0</v>
      </c>
      <c r="H308" s="20">
        <f>(-VLookups!$D$13)*(E308+F308/2)</f>
        <v>-7244.5582286068966</v>
      </c>
      <c r="I308" s="19">
        <v>0</v>
      </c>
      <c r="J308" s="19">
        <v>0</v>
      </c>
      <c r="K308" s="19">
        <v>0</v>
      </c>
      <c r="L308" s="19">
        <v>0</v>
      </c>
      <c r="M308" s="19">
        <v>0</v>
      </c>
      <c r="N308" s="20" t="s">
        <v>36</v>
      </c>
      <c r="O308" s="19">
        <v>0</v>
      </c>
      <c r="P308" s="20">
        <f>P307-VLookups!$D$42</f>
        <v>-219.5</v>
      </c>
      <c r="Q308" s="22">
        <v>64</v>
      </c>
      <c r="R308" s="19">
        <v>0</v>
      </c>
      <c r="S308" s="20">
        <f>VLookups!$D$50</f>
        <v>-4487.7037773753191</v>
      </c>
      <c r="T308" s="19">
        <v>0</v>
      </c>
      <c r="U308" s="9">
        <v>160</v>
      </c>
      <c r="V308" s="21">
        <f>V307-VLookups!$D$54</f>
        <v>-2120</v>
      </c>
      <c r="W308" s="21">
        <f>-VLookups!$D$60</f>
        <v>-400</v>
      </c>
      <c r="X308" s="21">
        <f>-VLookups!$D$62</f>
        <v>-175</v>
      </c>
      <c r="Y308" s="36">
        <f>Y307*(1+VLookups!$D$57/12)</f>
        <v>-450.73651745210077</v>
      </c>
      <c r="Z308" s="20">
        <f>-E308*VLookups!$J$3</f>
        <v>-919.2143668335475</v>
      </c>
      <c r="AA308" s="19">
        <v>0</v>
      </c>
      <c r="AB308" s="20">
        <f t="shared" si="16"/>
        <v>6274.2355054456639</v>
      </c>
      <c r="AC308" s="20">
        <f t="shared" si="17"/>
        <v>466693.10754311545</v>
      </c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</row>
    <row r="309" spans="1:43" x14ac:dyDescent="0.25">
      <c r="A309" s="1"/>
      <c r="B309" s="9">
        <v>305</v>
      </c>
      <c r="C309" s="9">
        <f t="shared" si="18"/>
        <v>48</v>
      </c>
      <c r="D309" s="9">
        <f t="shared" si="19"/>
        <v>5</v>
      </c>
      <c r="E309" s="20">
        <f>E297*(1+VLookups!$C$8)</f>
        <v>22980.359170838688</v>
      </c>
      <c r="F309" s="20">
        <f>-E309*VLookups!$D$10*2</f>
        <v>-1378.8215502503213</v>
      </c>
      <c r="G309" s="19">
        <v>0</v>
      </c>
      <c r="H309" s="20">
        <f>(-VLookups!$D$13)*(E309+F309/2)</f>
        <v>-7244.5582286068966</v>
      </c>
      <c r="I309" s="19">
        <v>0</v>
      </c>
      <c r="J309" s="19">
        <v>0</v>
      </c>
      <c r="K309" s="19">
        <v>0</v>
      </c>
      <c r="L309" s="19">
        <v>0</v>
      </c>
      <c r="M309" s="19">
        <v>0</v>
      </c>
      <c r="N309" s="20" t="s">
        <v>36</v>
      </c>
      <c r="O309" s="19">
        <v>0</v>
      </c>
      <c r="P309" s="20">
        <f>P308-VLookups!$D$42</f>
        <v>-221</v>
      </c>
      <c r="Q309" s="22">
        <v>65</v>
      </c>
      <c r="R309" s="19">
        <v>0</v>
      </c>
      <c r="S309" s="20">
        <f>VLookups!$D$50</f>
        <v>-4487.7037773753191</v>
      </c>
      <c r="T309" s="19">
        <v>0</v>
      </c>
      <c r="U309" s="9">
        <v>161</v>
      </c>
      <c r="V309" s="21">
        <f>V308-VLookups!$D$54</f>
        <v>-2125</v>
      </c>
      <c r="W309" s="21">
        <f>-VLookups!$D$60</f>
        <v>-400</v>
      </c>
      <c r="X309" s="21">
        <f>-VLookups!$D$62</f>
        <v>-175</v>
      </c>
      <c r="Y309" s="36">
        <f>Y308*(1+VLookups!$D$57/12)</f>
        <v>-452.05116562800276</v>
      </c>
      <c r="Z309" s="20">
        <f>-E309*VLookups!$J$3</f>
        <v>-919.2143668335475</v>
      </c>
      <c r="AA309" s="19">
        <v>0</v>
      </c>
      <c r="AB309" s="20">
        <f t="shared" si="16"/>
        <v>6266.4208572697617</v>
      </c>
      <c r="AC309" s="20">
        <f t="shared" si="17"/>
        <v>473737.35024629044</v>
      </c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</row>
    <row r="310" spans="1:43" x14ac:dyDescent="0.25">
      <c r="A310" s="1"/>
      <c r="B310" s="9">
        <v>306</v>
      </c>
      <c r="C310" s="9">
        <f t="shared" si="18"/>
        <v>48</v>
      </c>
      <c r="D310" s="9">
        <f t="shared" si="19"/>
        <v>6</v>
      </c>
      <c r="E310" s="20">
        <f>E298*(1+VLookups!$C$8)</f>
        <v>22980.359170838688</v>
      </c>
      <c r="F310" s="20">
        <f>-E310*VLookups!$D$10*2</f>
        <v>-1378.8215502503213</v>
      </c>
      <c r="G310" s="19">
        <v>0</v>
      </c>
      <c r="H310" s="20">
        <f>(-VLookups!$D$13)*(E310+F310/2)</f>
        <v>-7244.5582286068966</v>
      </c>
      <c r="I310" s="19">
        <v>0</v>
      </c>
      <c r="J310" s="19">
        <v>0</v>
      </c>
      <c r="K310" s="19">
        <v>0</v>
      </c>
      <c r="L310" s="19">
        <v>0</v>
      </c>
      <c r="M310" s="19">
        <v>0</v>
      </c>
      <c r="N310" s="20" t="s">
        <v>36</v>
      </c>
      <c r="O310" s="19">
        <v>0</v>
      </c>
      <c r="P310" s="20">
        <f>P309-VLookups!$D$42</f>
        <v>-222.5</v>
      </c>
      <c r="Q310" s="22">
        <v>66</v>
      </c>
      <c r="R310" s="19">
        <v>0</v>
      </c>
      <c r="S310" s="20">
        <f>VLookups!$D$50</f>
        <v>-4487.7037773753191</v>
      </c>
      <c r="T310" s="19">
        <v>0</v>
      </c>
      <c r="U310" s="9">
        <v>162</v>
      </c>
      <c r="V310" s="21">
        <f>V309-VLookups!$D$54</f>
        <v>-2130</v>
      </c>
      <c r="W310" s="21">
        <f>-VLookups!$D$60</f>
        <v>-400</v>
      </c>
      <c r="X310" s="21">
        <f>-VLookups!$D$62</f>
        <v>-175</v>
      </c>
      <c r="Y310" s="36">
        <f>Y309*(1+VLookups!$D$57/12)</f>
        <v>-453.36964819441778</v>
      </c>
      <c r="Z310" s="20">
        <f>-E310*VLookups!$J$3</f>
        <v>-919.2143668335475</v>
      </c>
      <c r="AA310" s="19">
        <v>0</v>
      </c>
      <c r="AB310" s="20">
        <f t="shared" si="16"/>
        <v>6258.6023747033469</v>
      </c>
      <c r="AC310" s="20">
        <f t="shared" si="17"/>
        <v>480785.51487140427</v>
      </c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</row>
    <row r="311" spans="1:43" x14ac:dyDescent="0.25">
      <c r="A311" s="1"/>
      <c r="B311" s="9">
        <v>307</v>
      </c>
      <c r="C311" s="9">
        <f t="shared" si="18"/>
        <v>48</v>
      </c>
      <c r="D311" s="9">
        <f t="shared" si="19"/>
        <v>7</v>
      </c>
      <c r="E311" s="20">
        <f>E299*(1+VLookups!$C$8)</f>
        <v>22980.359170838688</v>
      </c>
      <c r="F311" s="20">
        <f>-E311*VLookups!$D$10*2</f>
        <v>-1378.8215502503213</v>
      </c>
      <c r="G311" s="19">
        <v>0</v>
      </c>
      <c r="H311" s="20">
        <f>(-VLookups!$D$13)*(E311+F311/2)</f>
        <v>-7244.5582286068966</v>
      </c>
      <c r="I311" s="19">
        <v>0</v>
      </c>
      <c r="J311" s="19">
        <v>0</v>
      </c>
      <c r="K311" s="19">
        <v>0</v>
      </c>
      <c r="L311" s="19">
        <v>0</v>
      </c>
      <c r="M311" s="19">
        <v>0</v>
      </c>
      <c r="N311" s="20" t="s">
        <v>36</v>
      </c>
      <c r="O311" s="19">
        <v>0</v>
      </c>
      <c r="P311" s="20">
        <f>P310-VLookups!$D$42</f>
        <v>-224</v>
      </c>
      <c r="Q311" s="22">
        <v>67</v>
      </c>
      <c r="R311" s="19">
        <v>0</v>
      </c>
      <c r="S311" s="20">
        <f>VLookups!$D$50</f>
        <v>-4487.7037773753191</v>
      </c>
      <c r="T311" s="19">
        <v>0</v>
      </c>
      <c r="U311" s="9">
        <v>163</v>
      </c>
      <c r="V311" s="21">
        <f>V310-VLookups!$D$54</f>
        <v>-2135</v>
      </c>
      <c r="W311" s="21">
        <f>-VLookups!$D$60</f>
        <v>-400</v>
      </c>
      <c r="X311" s="21">
        <f>-VLookups!$D$62</f>
        <v>-175</v>
      </c>
      <c r="Y311" s="36">
        <f>Y310*(1+VLookups!$D$57/12)</f>
        <v>-454.69197633498482</v>
      </c>
      <c r="Z311" s="20">
        <f>-E311*VLookups!$J$3</f>
        <v>-919.2143668335475</v>
      </c>
      <c r="AA311" s="19">
        <v>0</v>
      </c>
      <c r="AB311" s="20">
        <f t="shared" si="16"/>
        <v>6250.7800465627797</v>
      </c>
      <c r="AC311" s="20">
        <f t="shared" si="17"/>
        <v>487837.60410941939</v>
      </c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</row>
    <row r="312" spans="1:43" x14ac:dyDescent="0.25">
      <c r="A312" s="1"/>
      <c r="B312" s="9">
        <v>308</v>
      </c>
      <c r="C312" s="9">
        <f t="shared" si="18"/>
        <v>48</v>
      </c>
      <c r="D312" s="9">
        <f t="shared" si="19"/>
        <v>8</v>
      </c>
      <c r="E312" s="20">
        <f>E300*(1+VLookups!$C$8)</f>
        <v>22980.359170838688</v>
      </c>
      <c r="F312" s="20">
        <f>-E312*VLookups!$D$10*2</f>
        <v>-1378.8215502503213</v>
      </c>
      <c r="G312" s="19">
        <v>0</v>
      </c>
      <c r="H312" s="20">
        <f>(-VLookups!$D$13)*(E312+F312/2)</f>
        <v>-7244.5582286068966</v>
      </c>
      <c r="I312" s="19">
        <v>0</v>
      </c>
      <c r="J312" s="19">
        <v>0</v>
      </c>
      <c r="K312" s="19">
        <v>0</v>
      </c>
      <c r="L312" s="19">
        <v>0</v>
      </c>
      <c r="M312" s="19">
        <v>0</v>
      </c>
      <c r="N312" s="20" t="s">
        <v>36</v>
      </c>
      <c r="O312" s="19">
        <v>0</v>
      </c>
      <c r="P312" s="20">
        <f>P311-VLookups!$D$42</f>
        <v>-225.5</v>
      </c>
      <c r="Q312" s="22">
        <v>68</v>
      </c>
      <c r="R312" s="19">
        <v>0</v>
      </c>
      <c r="S312" s="20">
        <f>VLookups!$D$50</f>
        <v>-4487.7037773753191</v>
      </c>
      <c r="T312" s="19">
        <v>0</v>
      </c>
      <c r="U312" s="9">
        <v>164</v>
      </c>
      <c r="V312" s="21">
        <f>V311-VLookups!$D$54</f>
        <v>-2140</v>
      </c>
      <c r="W312" s="21">
        <f>-VLookups!$D$60</f>
        <v>-400</v>
      </c>
      <c r="X312" s="21">
        <f>-VLookups!$D$62</f>
        <v>-175</v>
      </c>
      <c r="Y312" s="36">
        <f>Y311*(1+VLookups!$D$57/12)</f>
        <v>-456.01816126596185</v>
      </c>
      <c r="Z312" s="20">
        <f>-E312*VLookups!$J$3</f>
        <v>-919.2143668335475</v>
      </c>
      <c r="AA312" s="19">
        <v>0</v>
      </c>
      <c r="AB312" s="20">
        <f t="shared" si="16"/>
        <v>6242.9538616318032</v>
      </c>
      <c r="AC312" s="20">
        <f t="shared" si="17"/>
        <v>494893.62064456689</v>
      </c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</row>
    <row r="313" spans="1:43" x14ac:dyDescent="0.25">
      <c r="A313" s="1"/>
      <c r="B313" s="9">
        <v>309</v>
      </c>
      <c r="C313" s="9">
        <f t="shared" si="18"/>
        <v>48</v>
      </c>
      <c r="D313" s="9">
        <f t="shared" si="19"/>
        <v>9</v>
      </c>
      <c r="E313" s="20">
        <f>E301*(1+VLookups!$C$8)</f>
        <v>22980.359170838688</v>
      </c>
      <c r="F313" s="20">
        <f>-E313*VLookups!$D$10*2</f>
        <v>-1378.8215502503213</v>
      </c>
      <c r="G313" s="19">
        <v>0</v>
      </c>
      <c r="H313" s="20">
        <f>(-VLookups!$D$13)*(E313+F313/2)</f>
        <v>-7244.5582286068966</v>
      </c>
      <c r="I313" s="19">
        <v>0</v>
      </c>
      <c r="J313" s="19">
        <v>0</v>
      </c>
      <c r="K313" s="19">
        <v>0</v>
      </c>
      <c r="L313" s="19">
        <v>0</v>
      </c>
      <c r="M313" s="19">
        <v>0</v>
      </c>
      <c r="N313" s="20" t="s">
        <v>36</v>
      </c>
      <c r="O313" s="19">
        <v>0</v>
      </c>
      <c r="P313" s="20">
        <f>P312-VLookups!$D$42</f>
        <v>-227</v>
      </c>
      <c r="Q313" s="22">
        <v>69</v>
      </c>
      <c r="R313" s="19">
        <v>0</v>
      </c>
      <c r="S313" s="20">
        <f>VLookups!$D$50</f>
        <v>-4487.7037773753191</v>
      </c>
      <c r="T313" s="19">
        <v>0</v>
      </c>
      <c r="U313" s="9">
        <v>165</v>
      </c>
      <c r="V313" s="21">
        <f>V312-VLookups!$D$54</f>
        <v>-2145</v>
      </c>
      <c r="W313" s="21">
        <f>-VLookups!$D$60</f>
        <v>-400</v>
      </c>
      <c r="X313" s="21">
        <f>-VLookups!$D$62</f>
        <v>-175</v>
      </c>
      <c r="Y313" s="36">
        <f>Y312*(1+VLookups!$D$57/12)</f>
        <v>-457.34821423632093</v>
      </c>
      <c r="Z313" s="20">
        <f>-E313*VLookups!$J$3</f>
        <v>-919.2143668335475</v>
      </c>
      <c r="AA313" s="19">
        <v>0</v>
      </c>
      <c r="AB313" s="20">
        <f t="shared" si="16"/>
        <v>6235.1238086614439</v>
      </c>
      <c r="AC313" s="20">
        <f t="shared" si="17"/>
        <v>501953.56715430261</v>
      </c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</row>
    <row r="314" spans="1:43" x14ac:dyDescent="0.25">
      <c r="A314" s="1"/>
      <c r="B314" s="9">
        <v>310</v>
      </c>
      <c r="C314" s="9">
        <f t="shared" si="18"/>
        <v>48</v>
      </c>
      <c r="D314" s="9">
        <f t="shared" si="19"/>
        <v>10</v>
      </c>
      <c r="E314" s="20">
        <f>E302*(1+VLookups!$C$8)</f>
        <v>22980.359170838688</v>
      </c>
      <c r="F314" s="20">
        <f>-E314*VLookups!$D$10*2</f>
        <v>-1378.8215502503213</v>
      </c>
      <c r="G314" s="19">
        <v>0</v>
      </c>
      <c r="H314" s="20">
        <f>(-VLookups!$D$13)*(E314+F314/2)</f>
        <v>-7244.5582286068966</v>
      </c>
      <c r="I314" s="19">
        <v>0</v>
      </c>
      <c r="J314" s="19">
        <v>0</v>
      </c>
      <c r="K314" s="19">
        <v>0</v>
      </c>
      <c r="L314" s="19">
        <v>0</v>
      </c>
      <c r="M314" s="19">
        <v>0</v>
      </c>
      <c r="N314" s="20" t="s">
        <v>36</v>
      </c>
      <c r="O314" s="19">
        <v>0</v>
      </c>
      <c r="P314" s="20">
        <f>P313-VLookups!$D$42</f>
        <v>-228.5</v>
      </c>
      <c r="Q314" s="22">
        <v>70</v>
      </c>
      <c r="R314" s="19">
        <v>0</v>
      </c>
      <c r="S314" s="20">
        <f>VLookups!$D$50</f>
        <v>-4487.7037773753191</v>
      </c>
      <c r="T314" s="19">
        <v>0</v>
      </c>
      <c r="U314" s="9">
        <v>166</v>
      </c>
      <c r="V314" s="21">
        <f>V313-VLookups!$D$54</f>
        <v>-2150</v>
      </c>
      <c r="W314" s="21">
        <f>-VLookups!$D$60</f>
        <v>-400</v>
      </c>
      <c r="X314" s="21">
        <f>-VLookups!$D$62</f>
        <v>-175</v>
      </c>
      <c r="Y314" s="36">
        <f>Y313*(1+VLookups!$D$57/12)</f>
        <v>-458.68214652784354</v>
      </c>
      <c r="Z314" s="20">
        <f>-E314*VLookups!$J$3</f>
        <v>-919.2143668335475</v>
      </c>
      <c r="AA314" s="19">
        <v>0</v>
      </c>
      <c r="AB314" s="20">
        <f t="shared" si="16"/>
        <v>6227.2898763699213</v>
      </c>
      <c r="AC314" s="20">
        <f t="shared" si="17"/>
        <v>509017.44630926306</v>
      </c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 x14ac:dyDescent="0.25">
      <c r="A315" s="1"/>
      <c r="B315" s="9">
        <v>311</v>
      </c>
      <c r="C315" s="9">
        <f t="shared" si="18"/>
        <v>48</v>
      </c>
      <c r="D315" s="9">
        <f t="shared" si="19"/>
        <v>11</v>
      </c>
      <c r="E315" s="20">
        <f>E303*(1+VLookups!$C$8)</f>
        <v>22980.359170838688</v>
      </c>
      <c r="F315" s="20">
        <f>-E315*VLookups!$D$10*2</f>
        <v>-1378.8215502503213</v>
      </c>
      <c r="G315" s="19">
        <v>0</v>
      </c>
      <c r="H315" s="20">
        <f>(-VLookups!$D$13)*(E315+F315/2)</f>
        <v>-7244.5582286068966</v>
      </c>
      <c r="I315" s="19">
        <v>0</v>
      </c>
      <c r="J315" s="19">
        <v>0</v>
      </c>
      <c r="K315" s="19">
        <v>0</v>
      </c>
      <c r="L315" s="19">
        <v>0</v>
      </c>
      <c r="M315" s="19">
        <v>0</v>
      </c>
      <c r="N315" s="20" t="s">
        <v>36</v>
      </c>
      <c r="O315" s="19">
        <v>0</v>
      </c>
      <c r="P315" s="20">
        <f>P314-VLookups!$D$42</f>
        <v>-230</v>
      </c>
      <c r="Q315" s="22">
        <v>71</v>
      </c>
      <c r="R315" s="19">
        <v>0</v>
      </c>
      <c r="S315" s="20">
        <f>VLookups!$D$50</f>
        <v>-4487.7037773753191</v>
      </c>
      <c r="T315" s="19">
        <v>0</v>
      </c>
      <c r="U315" s="9">
        <v>167</v>
      </c>
      <c r="V315" s="21">
        <f>V314-VLookups!$D$54</f>
        <v>-2155</v>
      </c>
      <c r="W315" s="21">
        <f>-VLookups!$D$60</f>
        <v>-400</v>
      </c>
      <c r="X315" s="21">
        <f>-VLookups!$D$62</f>
        <v>-175</v>
      </c>
      <c r="Y315" s="36">
        <f>Y314*(1+VLookups!$D$57/12)</f>
        <v>-460.01996945521643</v>
      </c>
      <c r="Z315" s="20">
        <f>-E315*VLookups!$J$3</f>
        <v>-919.2143668335475</v>
      </c>
      <c r="AA315" s="19">
        <v>0</v>
      </c>
      <c r="AB315" s="20">
        <f t="shared" si="16"/>
        <v>6219.4520534425483</v>
      </c>
      <c r="AC315" s="20">
        <f t="shared" si="17"/>
        <v>516085.26077322103</v>
      </c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 x14ac:dyDescent="0.25">
      <c r="A316" s="1"/>
      <c r="B316" s="9">
        <v>312</v>
      </c>
      <c r="C316" s="9">
        <f t="shared" si="18"/>
        <v>49</v>
      </c>
      <c r="D316" s="9">
        <f t="shared" si="19"/>
        <v>0</v>
      </c>
      <c r="E316" s="20">
        <f>E304*(1+VLookups!$C$8)</f>
        <v>23784.671741818041</v>
      </c>
      <c r="F316" s="20">
        <f>-E316*VLookups!$D$10*2</f>
        <v>-1427.0803045090825</v>
      </c>
      <c r="G316" s="19">
        <v>0</v>
      </c>
      <c r="H316" s="20">
        <f>(-VLookups!$D$13)*(E316+F316/2)</f>
        <v>-7498.1177666081385</v>
      </c>
      <c r="I316" s="19">
        <v>0</v>
      </c>
      <c r="J316" s="19">
        <v>0</v>
      </c>
      <c r="K316" s="19">
        <v>0</v>
      </c>
      <c r="L316" s="19">
        <v>0</v>
      </c>
      <c r="M316" s="19">
        <v>0</v>
      </c>
      <c r="N316" s="20" t="s">
        <v>36</v>
      </c>
      <c r="O316" s="19">
        <v>0</v>
      </c>
      <c r="P316" s="20">
        <f>P315-VLookups!$D$42</f>
        <v>-231.5</v>
      </c>
      <c r="Q316" s="22">
        <v>72</v>
      </c>
      <c r="R316" s="19">
        <v>0</v>
      </c>
      <c r="S316" s="20">
        <f>VLookups!$D$50</f>
        <v>-4487.7037773753191</v>
      </c>
      <c r="T316" s="19">
        <v>0</v>
      </c>
      <c r="U316" s="9">
        <v>168</v>
      </c>
      <c r="V316" s="21">
        <f>V315-VLookups!$D$54</f>
        <v>-2160</v>
      </c>
      <c r="W316" s="21">
        <f>-VLookups!$D$60</f>
        <v>-400</v>
      </c>
      <c r="X316" s="21">
        <f>-VLookups!$D$62</f>
        <v>-175</v>
      </c>
      <c r="Y316" s="36">
        <f>Y315*(1+VLookups!$D$57/12)</f>
        <v>-461.36169436612749</v>
      </c>
      <c r="Z316" s="20">
        <f>-E316*VLookups!$J$3</f>
        <v>-951.38686967272167</v>
      </c>
      <c r="AA316" s="19">
        <v>0</v>
      </c>
      <c r="AB316" s="20">
        <f t="shared" si="16"/>
        <v>6706.0614815411964</v>
      </c>
      <c r="AC316" s="20">
        <f t="shared" si="17"/>
        <v>523651.46435605094</v>
      </c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spans="1:43" x14ac:dyDescent="0.25">
      <c r="A317" s="1"/>
      <c r="B317" s="9">
        <v>313</v>
      </c>
      <c r="C317" s="9">
        <f t="shared" si="18"/>
        <v>49</v>
      </c>
      <c r="D317" s="9">
        <f t="shared" si="19"/>
        <v>1</v>
      </c>
      <c r="E317" s="20">
        <f>E305*(1+VLookups!$C$8)</f>
        <v>23784.671741818041</v>
      </c>
      <c r="F317" s="20">
        <f>-E317*VLookups!$D$10*2</f>
        <v>-1427.0803045090825</v>
      </c>
      <c r="G317" s="19">
        <v>0</v>
      </c>
      <c r="H317" s="20">
        <f>(-VLookups!$D$13)*(E317+F317/2)</f>
        <v>-7498.1177666081385</v>
      </c>
      <c r="I317" s="19">
        <v>0</v>
      </c>
      <c r="J317" s="19">
        <v>0</v>
      </c>
      <c r="K317" s="19">
        <v>0</v>
      </c>
      <c r="L317" s="19">
        <v>0</v>
      </c>
      <c r="M317" s="19">
        <v>0</v>
      </c>
      <c r="N317" s="20" t="s">
        <v>36</v>
      </c>
      <c r="O317" s="19">
        <v>0</v>
      </c>
      <c r="P317" s="20">
        <f>P316-VLookups!$D$42</f>
        <v>-233</v>
      </c>
      <c r="Q317" s="22">
        <v>73</v>
      </c>
      <c r="R317" s="19">
        <v>0</v>
      </c>
      <c r="S317" s="20">
        <f>VLookups!$D$50</f>
        <v>-4487.7037773753191</v>
      </c>
      <c r="T317" s="19">
        <v>0</v>
      </c>
      <c r="U317" s="9">
        <v>169</v>
      </c>
      <c r="V317" s="21">
        <f>V316-VLookups!$D$54</f>
        <v>-2165</v>
      </c>
      <c r="W317" s="21">
        <f>-VLookups!$D$60</f>
        <v>-400</v>
      </c>
      <c r="X317" s="21">
        <f>-VLookups!$D$62</f>
        <v>-175</v>
      </c>
      <c r="Y317" s="36">
        <f>Y316*(1+VLookups!$D$57/12)</f>
        <v>-462.70733264136203</v>
      </c>
      <c r="Z317" s="20">
        <f>-E317*VLookups!$J$3</f>
        <v>-951.38686967272167</v>
      </c>
      <c r="AA317" s="19">
        <v>0</v>
      </c>
      <c r="AB317" s="20">
        <f t="shared" si="16"/>
        <v>6698.2158432659617</v>
      </c>
      <c r="AC317" s="20">
        <f t="shared" si="17"/>
        <v>531222.43263991037</v>
      </c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</row>
    <row r="318" spans="1:43" x14ac:dyDescent="0.25">
      <c r="A318" s="1"/>
      <c r="B318" s="9">
        <v>314</v>
      </c>
      <c r="C318" s="9">
        <f t="shared" si="18"/>
        <v>49</v>
      </c>
      <c r="D318" s="9">
        <f t="shared" si="19"/>
        <v>2</v>
      </c>
      <c r="E318" s="20">
        <f>E306*(1+VLookups!$C$8)</f>
        <v>23784.671741818041</v>
      </c>
      <c r="F318" s="20">
        <f>-E318*VLookups!$D$10*2</f>
        <v>-1427.0803045090825</v>
      </c>
      <c r="G318" s="19">
        <v>0</v>
      </c>
      <c r="H318" s="20">
        <f>(-VLookups!$D$13)*(E318+F318/2)</f>
        <v>-7498.1177666081385</v>
      </c>
      <c r="I318" s="19">
        <v>0</v>
      </c>
      <c r="J318" s="19">
        <v>0</v>
      </c>
      <c r="K318" s="19">
        <v>0</v>
      </c>
      <c r="L318" s="19">
        <v>0</v>
      </c>
      <c r="M318" s="19">
        <v>0</v>
      </c>
      <c r="N318" s="20" t="s">
        <v>36</v>
      </c>
      <c r="O318" s="19">
        <v>0</v>
      </c>
      <c r="P318" s="20">
        <f>P317-VLookups!$D$42</f>
        <v>-234.5</v>
      </c>
      <c r="Q318" s="22">
        <v>74</v>
      </c>
      <c r="R318" s="19">
        <v>0</v>
      </c>
      <c r="S318" s="20">
        <f>VLookups!$D$50</f>
        <v>-4487.7037773753191</v>
      </c>
      <c r="T318" s="19">
        <v>0</v>
      </c>
      <c r="U318" s="9">
        <v>170</v>
      </c>
      <c r="V318" s="21">
        <f>V317-VLookups!$D$54</f>
        <v>-2170</v>
      </c>
      <c r="W318" s="21">
        <f>-VLookups!$D$60</f>
        <v>-400</v>
      </c>
      <c r="X318" s="21">
        <f>-VLookups!$D$62</f>
        <v>-175</v>
      </c>
      <c r="Y318" s="36">
        <f>Y317*(1+VLookups!$D$57/12)</f>
        <v>-464.05689569489937</v>
      </c>
      <c r="Z318" s="20">
        <f>-E318*VLookups!$J$3</f>
        <v>-951.38686967272167</v>
      </c>
      <c r="AA318" s="19">
        <v>0</v>
      </c>
      <c r="AB318" s="20">
        <f t="shared" si="16"/>
        <v>6690.3662802124245</v>
      </c>
      <c r="AC318" s="20">
        <f t="shared" si="17"/>
        <v>538798.16964118928</v>
      </c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</row>
    <row r="319" spans="1:43" x14ac:dyDescent="0.25">
      <c r="A319" s="1"/>
      <c r="B319" s="9">
        <v>315</v>
      </c>
      <c r="C319" s="9">
        <f t="shared" si="18"/>
        <v>49</v>
      </c>
      <c r="D319" s="9">
        <f t="shared" si="19"/>
        <v>3</v>
      </c>
      <c r="E319" s="20">
        <f>E307*(1+VLookups!$C$8)</f>
        <v>23784.671741818041</v>
      </c>
      <c r="F319" s="20">
        <f>-E319*VLookups!$D$10*2</f>
        <v>-1427.0803045090825</v>
      </c>
      <c r="G319" s="19">
        <v>0</v>
      </c>
      <c r="H319" s="20">
        <f>(-VLookups!$D$13)*(E319+F319/2)</f>
        <v>-7498.1177666081385</v>
      </c>
      <c r="I319" s="19">
        <v>0</v>
      </c>
      <c r="J319" s="19">
        <v>0</v>
      </c>
      <c r="K319" s="19">
        <v>0</v>
      </c>
      <c r="L319" s="19">
        <v>0</v>
      </c>
      <c r="M319" s="19">
        <v>0</v>
      </c>
      <c r="N319" s="20" t="s">
        <v>36</v>
      </c>
      <c r="O319" s="19">
        <v>0</v>
      </c>
      <c r="P319" s="20">
        <f>P318-VLookups!$D$42</f>
        <v>-236</v>
      </c>
      <c r="Q319" s="22">
        <v>75</v>
      </c>
      <c r="R319" s="19">
        <v>0</v>
      </c>
      <c r="S319" s="20">
        <f>VLookups!$D$50</f>
        <v>-4487.7037773753191</v>
      </c>
      <c r="T319" s="19">
        <v>0</v>
      </c>
      <c r="U319" s="9">
        <v>171</v>
      </c>
      <c r="V319" s="21">
        <f>V318-VLookups!$D$54</f>
        <v>-2175</v>
      </c>
      <c r="W319" s="21">
        <f>-VLookups!$D$60</f>
        <v>-400</v>
      </c>
      <c r="X319" s="21">
        <f>-VLookups!$D$62</f>
        <v>-175</v>
      </c>
      <c r="Y319" s="36">
        <f>Y318*(1+VLookups!$D$57/12)</f>
        <v>-465.41039497400948</v>
      </c>
      <c r="Z319" s="20">
        <f>-E319*VLookups!$J$3</f>
        <v>-951.38686967272167</v>
      </c>
      <c r="AA319" s="19">
        <v>0</v>
      </c>
      <c r="AB319" s="20">
        <f t="shared" si="16"/>
        <v>6682.5127809333144</v>
      </c>
      <c r="AC319" s="20">
        <f t="shared" si="17"/>
        <v>546378.6793715246</v>
      </c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 x14ac:dyDescent="0.25">
      <c r="A320" s="1"/>
      <c r="B320" s="9">
        <v>316</v>
      </c>
      <c r="C320" s="9">
        <f t="shared" si="18"/>
        <v>49</v>
      </c>
      <c r="D320" s="9">
        <f t="shared" si="19"/>
        <v>4</v>
      </c>
      <c r="E320" s="20">
        <f>E308*(1+VLookups!$C$8)</f>
        <v>23784.671741818041</v>
      </c>
      <c r="F320" s="20">
        <f>-E320*VLookups!$D$10*2</f>
        <v>-1427.0803045090825</v>
      </c>
      <c r="G320" s="19">
        <v>0</v>
      </c>
      <c r="H320" s="20">
        <f>(-VLookups!$D$13)*(E320+F320/2)</f>
        <v>-7498.1177666081385</v>
      </c>
      <c r="I320" s="19">
        <v>0</v>
      </c>
      <c r="J320" s="19">
        <v>0</v>
      </c>
      <c r="K320" s="19">
        <v>0</v>
      </c>
      <c r="L320" s="19">
        <v>0</v>
      </c>
      <c r="M320" s="19">
        <v>0</v>
      </c>
      <c r="N320" s="20" t="s">
        <v>36</v>
      </c>
      <c r="O320" s="19">
        <v>0</v>
      </c>
      <c r="P320" s="20">
        <f>P319-VLookups!$D$42</f>
        <v>-237.5</v>
      </c>
      <c r="Q320" s="22">
        <v>76</v>
      </c>
      <c r="R320" s="19">
        <v>0</v>
      </c>
      <c r="S320" s="20">
        <f>VLookups!$D$50</f>
        <v>-4487.7037773753191</v>
      </c>
      <c r="T320" s="19">
        <v>0</v>
      </c>
      <c r="U320" s="9">
        <v>172</v>
      </c>
      <c r="V320" s="21">
        <f>V319-VLookups!$D$54</f>
        <v>-2180</v>
      </c>
      <c r="W320" s="21">
        <f>-VLookups!$D$60</f>
        <v>-400</v>
      </c>
      <c r="X320" s="21">
        <f>-VLookups!$D$62</f>
        <v>-175</v>
      </c>
      <c r="Y320" s="36">
        <f>Y319*(1+VLookups!$D$57/12)</f>
        <v>-466.76784195935033</v>
      </c>
      <c r="Z320" s="20">
        <f>-E320*VLookups!$J$3</f>
        <v>-951.38686967272167</v>
      </c>
      <c r="AA320" s="19">
        <v>0</v>
      </c>
      <c r="AB320" s="20">
        <f t="shared" si="16"/>
        <v>6674.6553339479733</v>
      </c>
      <c r="AC320" s="20">
        <f t="shared" si="17"/>
        <v>553963.9658377585</v>
      </c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 x14ac:dyDescent="0.25">
      <c r="A321" s="1"/>
      <c r="B321" s="9">
        <v>317</v>
      </c>
      <c r="C321" s="9">
        <f t="shared" si="18"/>
        <v>49</v>
      </c>
      <c r="D321" s="9">
        <f t="shared" si="19"/>
        <v>5</v>
      </c>
      <c r="E321" s="20">
        <f>E309*(1+VLookups!$C$8)</f>
        <v>23784.671741818041</v>
      </c>
      <c r="F321" s="20">
        <f>-E321*VLookups!$D$10*2</f>
        <v>-1427.0803045090825</v>
      </c>
      <c r="G321" s="19">
        <v>0</v>
      </c>
      <c r="H321" s="20">
        <f>(-VLookups!$D$13)*(E321+F321/2)</f>
        <v>-7498.1177666081385</v>
      </c>
      <c r="I321" s="19">
        <v>0</v>
      </c>
      <c r="J321" s="19">
        <v>0</v>
      </c>
      <c r="K321" s="19">
        <v>0</v>
      </c>
      <c r="L321" s="19">
        <v>0</v>
      </c>
      <c r="M321" s="19">
        <v>0</v>
      </c>
      <c r="N321" s="20" t="s">
        <v>36</v>
      </c>
      <c r="O321" s="19">
        <v>0</v>
      </c>
      <c r="P321" s="20">
        <f>P320-VLookups!$D$42</f>
        <v>-239</v>
      </c>
      <c r="Q321" s="22">
        <v>77</v>
      </c>
      <c r="R321" s="19">
        <v>0</v>
      </c>
      <c r="S321" s="20">
        <f>VLookups!$D$50</f>
        <v>-4487.7037773753191</v>
      </c>
      <c r="T321" s="19">
        <v>0</v>
      </c>
      <c r="U321" s="9">
        <v>173</v>
      </c>
      <c r="V321" s="21">
        <f>V320-VLookups!$D$54</f>
        <v>-2185</v>
      </c>
      <c r="W321" s="21">
        <f>-VLookups!$D$60</f>
        <v>-400</v>
      </c>
      <c r="X321" s="21">
        <f>-VLookups!$D$62</f>
        <v>-175</v>
      </c>
      <c r="Y321" s="36">
        <f>Y320*(1+VLookups!$D$57/12)</f>
        <v>-468.12924816506512</v>
      </c>
      <c r="Z321" s="20">
        <f>-E321*VLookups!$J$3</f>
        <v>-951.38686967272167</v>
      </c>
      <c r="AA321" s="19">
        <v>0</v>
      </c>
      <c r="AB321" s="20">
        <f t="shared" si="16"/>
        <v>6666.7939277422583</v>
      </c>
      <c r="AC321" s="20">
        <f t="shared" si="17"/>
        <v>561554.03304189711</v>
      </c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 x14ac:dyDescent="0.25">
      <c r="A322" s="1"/>
      <c r="B322" s="9">
        <v>318</v>
      </c>
      <c r="C322" s="9">
        <f t="shared" si="18"/>
        <v>49</v>
      </c>
      <c r="D322" s="9">
        <f t="shared" si="19"/>
        <v>6</v>
      </c>
      <c r="E322" s="20">
        <f>E310*(1+VLookups!$C$8)</f>
        <v>23784.671741818041</v>
      </c>
      <c r="F322" s="20">
        <f>-E322*VLookups!$D$10*2</f>
        <v>-1427.0803045090825</v>
      </c>
      <c r="G322" s="19">
        <v>0</v>
      </c>
      <c r="H322" s="20">
        <f>(-VLookups!$D$13)*(E322+F322/2)</f>
        <v>-7498.1177666081385</v>
      </c>
      <c r="I322" s="19">
        <v>0</v>
      </c>
      <c r="J322" s="19">
        <v>0</v>
      </c>
      <c r="K322" s="19">
        <v>0</v>
      </c>
      <c r="L322" s="19">
        <v>0</v>
      </c>
      <c r="M322" s="19">
        <v>0</v>
      </c>
      <c r="N322" s="20" t="s">
        <v>36</v>
      </c>
      <c r="O322" s="19">
        <v>0</v>
      </c>
      <c r="P322" s="20">
        <f>P321-VLookups!$D$42</f>
        <v>-240.5</v>
      </c>
      <c r="Q322" s="22">
        <v>78</v>
      </c>
      <c r="R322" s="19">
        <v>0</v>
      </c>
      <c r="S322" s="20">
        <f>VLookups!$D$50</f>
        <v>-4487.7037773753191</v>
      </c>
      <c r="T322" s="19">
        <v>0</v>
      </c>
      <c r="U322" s="9">
        <v>174</v>
      </c>
      <c r="V322" s="21">
        <f>V321-VLookups!$D$54</f>
        <v>-2190</v>
      </c>
      <c r="W322" s="21">
        <f>-VLookups!$D$60</f>
        <v>-400</v>
      </c>
      <c r="X322" s="21">
        <f>-VLookups!$D$62</f>
        <v>-175</v>
      </c>
      <c r="Y322" s="36">
        <f>Y321*(1+VLookups!$D$57/12)</f>
        <v>-469.49462513887988</v>
      </c>
      <c r="Z322" s="20">
        <f>-E322*VLookups!$J$3</f>
        <v>-951.38686967272167</v>
      </c>
      <c r="AA322" s="19">
        <v>0</v>
      </c>
      <c r="AB322" s="20">
        <f t="shared" si="16"/>
        <v>6658.9285507684435</v>
      </c>
      <c r="AC322" s="20">
        <f t="shared" si="17"/>
        <v>569148.88498106867</v>
      </c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</row>
    <row r="323" spans="1:43" x14ac:dyDescent="0.25">
      <c r="A323" s="1"/>
      <c r="B323" s="9">
        <v>319</v>
      </c>
      <c r="C323" s="9">
        <f t="shared" si="18"/>
        <v>49</v>
      </c>
      <c r="D323" s="9">
        <f t="shared" si="19"/>
        <v>7</v>
      </c>
      <c r="E323" s="20">
        <f>E311*(1+VLookups!$C$8)</f>
        <v>23784.671741818041</v>
      </c>
      <c r="F323" s="20">
        <f>-E323*VLookups!$D$10*2</f>
        <v>-1427.0803045090825</v>
      </c>
      <c r="G323" s="19">
        <v>0</v>
      </c>
      <c r="H323" s="20">
        <f>(-VLookups!$D$13)*(E323+F323/2)</f>
        <v>-7498.1177666081385</v>
      </c>
      <c r="I323" s="19">
        <v>0</v>
      </c>
      <c r="J323" s="19">
        <v>0</v>
      </c>
      <c r="K323" s="19">
        <v>0</v>
      </c>
      <c r="L323" s="19">
        <v>0</v>
      </c>
      <c r="M323" s="19">
        <v>0</v>
      </c>
      <c r="N323" s="20" t="s">
        <v>36</v>
      </c>
      <c r="O323" s="19">
        <v>0</v>
      </c>
      <c r="P323" s="20">
        <f>P322-VLookups!$D$42</f>
        <v>-242</v>
      </c>
      <c r="Q323" s="22">
        <v>79</v>
      </c>
      <c r="R323" s="19">
        <v>0</v>
      </c>
      <c r="S323" s="20">
        <f>VLookups!$D$50</f>
        <v>-4487.7037773753191</v>
      </c>
      <c r="T323" s="19">
        <v>0</v>
      </c>
      <c r="U323" s="9">
        <v>175</v>
      </c>
      <c r="V323" s="21">
        <f>V322-VLookups!$D$54</f>
        <v>-2195</v>
      </c>
      <c r="W323" s="21">
        <f>-VLookups!$D$60</f>
        <v>-400</v>
      </c>
      <c r="X323" s="21">
        <f>-VLookups!$D$62</f>
        <v>-175</v>
      </c>
      <c r="Y323" s="36">
        <f>Y322*(1+VLookups!$D$57/12)</f>
        <v>-470.86398446220164</v>
      </c>
      <c r="Z323" s="20">
        <f>-E323*VLookups!$J$3</f>
        <v>-951.38686967272167</v>
      </c>
      <c r="AA323" s="19">
        <v>0</v>
      </c>
      <c r="AB323" s="20">
        <f t="shared" si="16"/>
        <v>6651.0591914451225</v>
      </c>
      <c r="AC323" s="20">
        <f t="shared" si="17"/>
        <v>576748.52564748225</v>
      </c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</row>
    <row r="324" spans="1:43" x14ac:dyDescent="0.25">
      <c r="A324" s="1"/>
      <c r="B324" s="9">
        <v>320</v>
      </c>
      <c r="C324" s="9">
        <f t="shared" si="18"/>
        <v>49</v>
      </c>
      <c r="D324" s="9">
        <f t="shared" si="19"/>
        <v>8</v>
      </c>
      <c r="E324" s="20">
        <f>E312*(1+VLookups!$C$8)</f>
        <v>23784.671741818041</v>
      </c>
      <c r="F324" s="20">
        <f>-E324*VLookups!$D$10*2</f>
        <v>-1427.0803045090825</v>
      </c>
      <c r="G324" s="19">
        <v>0</v>
      </c>
      <c r="H324" s="20">
        <f>(-VLookups!$D$13)*(E324+F324/2)</f>
        <v>-7498.1177666081385</v>
      </c>
      <c r="I324" s="19">
        <v>0</v>
      </c>
      <c r="J324" s="19">
        <v>0</v>
      </c>
      <c r="K324" s="19">
        <v>0</v>
      </c>
      <c r="L324" s="19">
        <v>0</v>
      </c>
      <c r="M324" s="19">
        <v>0</v>
      </c>
      <c r="N324" s="20" t="s">
        <v>36</v>
      </c>
      <c r="O324" s="19">
        <v>0</v>
      </c>
      <c r="P324" s="20">
        <f>P323-VLookups!$D$42</f>
        <v>-243.5</v>
      </c>
      <c r="Q324" s="22">
        <v>80</v>
      </c>
      <c r="R324" s="19">
        <v>0</v>
      </c>
      <c r="S324" s="20">
        <f>VLookups!$D$50</f>
        <v>-4487.7037773753191</v>
      </c>
      <c r="T324" s="19">
        <v>0</v>
      </c>
      <c r="U324" s="9">
        <v>176</v>
      </c>
      <c r="V324" s="21">
        <f>V323-VLookups!$D$54</f>
        <v>-2200</v>
      </c>
      <c r="W324" s="21">
        <f>-VLookups!$D$60</f>
        <v>-400</v>
      </c>
      <c r="X324" s="21">
        <f>-VLookups!$D$62</f>
        <v>-175</v>
      </c>
      <c r="Y324" s="36">
        <f>Y323*(1+VLookups!$D$57/12)</f>
        <v>-472.2373377502164</v>
      </c>
      <c r="Z324" s="20">
        <f>-E324*VLookups!$J$3</f>
        <v>-951.38686967272167</v>
      </c>
      <c r="AA324" s="19">
        <v>0</v>
      </c>
      <c r="AB324" s="20">
        <f t="shared" si="16"/>
        <v>6643.1858381571074</v>
      </c>
      <c r="AC324" s="20">
        <f t="shared" si="17"/>
        <v>584352.95902838511</v>
      </c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</row>
    <row r="325" spans="1:43" x14ac:dyDescent="0.25">
      <c r="A325" s="1"/>
      <c r="B325" s="9">
        <v>321</v>
      </c>
      <c r="C325" s="9">
        <f t="shared" si="18"/>
        <v>49</v>
      </c>
      <c r="D325" s="9">
        <f t="shared" si="19"/>
        <v>9</v>
      </c>
      <c r="E325" s="20">
        <f>E313*(1+VLookups!$C$8)</f>
        <v>23784.671741818041</v>
      </c>
      <c r="F325" s="20">
        <f>-E325*VLookups!$D$10*2</f>
        <v>-1427.0803045090825</v>
      </c>
      <c r="G325" s="19">
        <v>0</v>
      </c>
      <c r="H325" s="20">
        <f>(-VLookups!$D$13)*(E325+F325/2)</f>
        <v>-7498.1177666081385</v>
      </c>
      <c r="I325" s="19">
        <v>0</v>
      </c>
      <c r="J325" s="19">
        <v>0</v>
      </c>
      <c r="K325" s="19">
        <v>0</v>
      </c>
      <c r="L325" s="19">
        <v>0</v>
      </c>
      <c r="M325" s="19">
        <v>0</v>
      </c>
      <c r="N325" s="20" t="s">
        <v>36</v>
      </c>
      <c r="O325" s="19">
        <v>0</v>
      </c>
      <c r="P325" s="20">
        <f>P324-VLookups!$D$42</f>
        <v>-245</v>
      </c>
      <c r="Q325" s="22">
        <v>81</v>
      </c>
      <c r="R325" s="19">
        <v>0</v>
      </c>
      <c r="S325" s="20">
        <f>VLookups!$D$50</f>
        <v>-4487.7037773753191</v>
      </c>
      <c r="T325" s="19">
        <v>0</v>
      </c>
      <c r="U325" s="9">
        <v>177</v>
      </c>
      <c r="V325" s="21">
        <f>V324-VLookups!$D$54</f>
        <v>-2205</v>
      </c>
      <c r="W325" s="21">
        <f>-VLookups!$D$60</f>
        <v>-400</v>
      </c>
      <c r="X325" s="21">
        <f>-VLookups!$D$62</f>
        <v>-175</v>
      </c>
      <c r="Y325" s="36">
        <f>Y324*(1+VLookups!$D$57/12)</f>
        <v>-473.61469665198786</v>
      </c>
      <c r="Z325" s="20">
        <f>-E325*VLookups!$J$3</f>
        <v>-951.38686967272167</v>
      </c>
      <c r="AA325" s="19">
        <v>0</v>
      </c>
      <c r="AB325" s="20">
        <f t="shared" ref="AB325:AB388" si="20">SUM(E325,F325/2,H325,I325,K325,L325,M325,O325,P325,R325,S325,T325,V325,W325,X325,Y325,G325,J325,Z325,AA325)</f>
        <v>6635.3084792553354</v>
      </c>
      <c r="AC325" s="20">
        <f t="shared" si="17"/>
        <v>591962.18910602108</v>
      </c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</row>
    <row r="326" spans="1:43" x14ac:dyDescent="0.25">
      <c r="A326" s="1"/>
      <c r="B326" s="9">
        <v>322</v>
      </c>
      <c r="C326" s="9">
        <f t="shared" si="18"/>
        <v>49</v>
      </c>
      <c r="D326" s="9">
        <f t="shared" si="19"/>
        <v>10</v>
      </c>
      <c r="E326" s="20">
        <f>E314*(1+VLookups!$C$8)</f>
        <v>23784.671741818041</v>
      </c>
      <c r="F326" s="20">
        <f>-E326*VLookups!$D$10*2</f>
        <v>-1427.0803045090825</v>
      </c>
      <c r="G326" s="19">
        <v>0</v>
      </c>
      <c r="H326" s="20">
        <f>(-VLookups!$D$13)*(E326+F326/2)</f>
        <v>-7498.1177666081385</v>
      </c>
      <c r="I326" s="19">
        <v>0</v>
      </c>
      <c r="J326" s="19">
        <v>0</v>
      </c>
      <c r="K326" s="19">
        <v>0</v>
      </c>
      <c r="L326" s="19">
        <v>0</v>
      </c>
      <c r="M326" s="19">
        <v>0</v>
      </c>
      <c r="N326" s="20" t="s">
        <v>36</v>
      </c>
      <c r="O326" s="19">
        <v>0</v>
      </c>
      <c r="P326" s="20">
        <f>P325-VLookups!$D$42</f>
        <v>-246.5</v>
      </c>
      <c r="Q326" s="22">
        <v>82</v>
      </c>
      <c r="R326" s="19">
        <v>0</v>
      </c>
      <c r="S326" s="20">
        <f>VLookups!$D$50</f>
        <v>-4487.7037773753191</v>
      </c>
      <c r="T326" s="19">
        <v>0</v>
      </c>
      <c r="U326" s="9">
        <v>178</v>
      </c>
      <c r="V326" s="21">
        <f>V325-VLookups!$D$54</f>
        <v>-2210</v>
      </c>
      <c r="W326" s="21">
        <f>-VLookups!$D$60</f>
        <v>-400</v>
      </c>
      <c r="X326" s="21">
        <f>-VLookups!$D$62</f>
        <v>-175</v>
      </c>
      <c r="Y326" s="36">
        <f>Y325*(1+VLookups!$D$57/12)</f>
        <v>-474.99607285055617</v>
      </c>
      <c r="Z326" s="20">
        <f>-E326*VLookups!$J$3</f>
        <v>-951.38686967272167</v>
      </c>
      <c r="AA326" s="19">
        <v>0</v>
      </c>
      <c r="AB326" s="20">
        <f t="shared" si="20"/>
        <v>6627.4271030567679</v>
      </c>
      <c r="AC326" s="20">
        <f t="shared" ref="AC326:AC389" si="21">AB326+AC325*(1+$AC$2/12)</f>
        <v>599576.21985758794</v>
      </c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</row>
    <row r="327" spans="1:43" x14ac:dyDescent="0.25">
      <c r="A327" s="1"/>
      <c r="B327" s="9">
        <v>323</v>
      </c>
      <c r="C327" s="9">
        <f t="shared" si="18"/>
        <v>49</v>
      </c>
      <c r="D327" s="9">
        <f t="shared" si="19"/>
        <v>11</v>
      </c>
      <c r="E327" s="20">
        <f>E315*(1+VLookups!$C$8)</f>
        <v>23784.671741818041</v>
      </c>
      <c r="F327" s="20">
        <f>-E327*VLookups!$D$10*2</f>
        <v>-1427.0803045090825</v>
      </c>
      <c r="G327" s="19">
        <v>0</v>
      </c>
      <c r="H327" s="20">
        <f>(-VLookups!$D$13)*(E327+F327/2)</f>
        <v>-7498.1177666081385</v>
      </c>
      <c r="I327" s="19">
        <v>0</v>
      </c>
      <c r="J327" s="19">
        <v>0</v>
      </c>
      <c r="K327" s="19">
        <v>0</v>
      </c>
      <c r="L327" s="19">
        <v>0</v>
      </c>
      <c r="M327" s="19">
        <v>0</v>
      </c>
      <c r="N327" s="20" t="s">
        <v>36</v>
      </c>
      <c r="O327" s="19">
        <v>0</v>
      </c>
      <c r="P327" s="20">
        <f>P326-VLookups!$D$42</f>
        <v>-248</v>
      </c>
      <c r="Q327" s="22">
        <v>83</v>
      </c>
      <c r="R327" s="19">
        <v>0</v>
      </c>
      <c r="S327" s="20">
        <f>VLookups!$D$50</f>
        <v>-4487.7037773753191</v>
      </c>
      <c r="T327" s="19">
        <v>0</v>
      </c>
      <c r="U327" s="9">
        <v>179</v>
      </c>
      <c r="V327" s="21">
        <f>V326-VLookups!$D$54</f>
        <v>-2215</v>
      </c>
      <c r="W327" s="21">
        <f>-VLookups!$D$60</f>
        <v>-400</v>
      </c>
      <c r="X327" s="21">
        <f>-VLookups!$D$62</f>
        <v>-175</v>
      </c>
      <c r="Y327" s="36">
        <f>Y326*(1+VLookups!$D$57/12)</f>
        <v>-476.38147806303698</v>
      </c>
      <c r="Z327" s="20">
        <f>-E327*VLookups!$J$3</f>
        <v>-951.38686967272167</v>
      </c>
      <c r="AA327" s="19">
        <v>0</v>
      </c>
      <c r="AB327" s="20">
        <f t="shared" si="20"/>
        <v>6619.5416978442863</v>
      </c>
      <c r="AC327" s="20">
        <f t="shared" si="21"/>
        <v>607195.05525519489</v>
      </c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</row>
    <row r="328" spans="1:43" x14ac:dyDescent="0.25">
      <c r="A328" s="1"/>
      <c r="B328" s="9">
        <v>324</v>
      </c>
      <c r="C328" s="9">
        <f t="shared" si="18"/>
        <v>50</v>
      </c>
      <c r="D328" s="9">
        <f t="shared" si="19"/>
        <v>0</v>
      </c>
      <c r="E328" s="20">
        <f>E316*(1+VLookups!$C$8)</f>
        <v>24617.135252781671</v>
      </c>
      <c r="F328" s="20">
        <f>-E328*VLookups!$D$10*2</f>
        <v>-1477.0281151669001</v>
      </c>
      <c r="G328" s="19">
        <v>0</v>
      </c>
      <c r="H328" s="20">
        <f>(-VLookups!$D$13)*(E328+F328/2)</f>
        <v>-7760.5518884394223</v>
      </c>
      <c r="I328" s="19">
        <v>0</v>
      </c>
      <c r="J328" s="19">
        <v>0</v>
      </c>
      <c r="K328" s="19">
        <v>0</v>
      </c>
      <c r="L328" s="19">
        <v>0</v>
      </c>
      <c r="M328" s="19">
        <v>0</v>
      </c>
      <c r="N328" s="20" t="s">
        <v>36</v>
      </c>
      <c r="O328" s="19">
        <v>0</v>
      </c>
      <c r="P328" s="20">
        <f>P327-VLookups!$D$42</f>
        <v>-249.5</v>
      </c>
      <c r="Q328" s="22">
        <v>84</v>
      </c>
      <c r="R328" s="19">
        <v>0</v>
      </c>
      <c r="S328" s="20">
        <f>VLookups!$D$50</f>
        <v>-4487.7037773753191</v>
      </c>
      <c r="T328" s="19">
        <v>0</v>
      </c>
      <c r="U328" s="9">
        <v>180</v>
      </c>
      <c r="V328" s="21">
        <f>V327-VLookups!$D$54</f>
        <v>-2220</v>
      </c>
      <c r="W328" s="21">
        <f>-VLookups!$D$60</f>
        <v>-400</v>
      </c>
      <c r="X328" s="21">
        <f>-VLookups!$D$62</f>
        <v>-175</v>
      </c>
      <c r="Y328" s="36">
        <f>Y327*(1+VLookups!$D$57/12)</f>
        <v>-477.77092404072084</v>
      </c>
      <c r="Z328" s="20">
        <f>-E328*VLookups!$J$3</f>
        <v>-984.68541011126683</v>
      </c>
      <c r="AA328" s="19">
        <v>0</v>
      </c>
      <c r="AB328" s="20">
        <f t="shared" si="20"/>
        <v>7123.4091952314939</v>
      </c>
      <c r="AC328" s="20">
        <f t="shared" si="21"/>
        <v>615330.45620918507</v>
      </c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 x14ac:dyDescent="0.25">
      <c r="A329" s="1"/>
      <c r="B329" s="9">
        <v>325</v>
      </c>
      <c r="C329" s="9">
        <f t="shared" si="18"/>
        <v>50</v>
      </c>
      <c r="D329" s="9">
        <f t="shared" si="19"/>
        <v>1</v>
      </c>
      <c r="E329" s="20">
        <f>E317*(1+VLookups!$C$8)</f>
        <v>24617.135252781671</v>
      </c>
      <c r="F329" s="20">
        <f>-E329*VLookups!$D$10*2</f>
        <v>-1477.0281151669001</v>
      </c>
      <c r="G329" s="19">
        <v>0</v>
      </c>
      <c r="H329" s="20">
        <f>(-VLookups!$D$13)*(E329+F329/2)</f>
        <v>-7760.5518884394223</v>
      </c>
      <c r="I329" s="19">
        <v>0</v>
      </c>
      <c r="J329" s="19">
        <v>0</v>
      </c>
      <c r="K329" s="19">
        <v>0</v>
      </c>
      <c r="L329" s="19">
        <v>0</v>
      </c>
      <c r="M329" s="19">
        <v>0</v>
      </c>
      <c r="N329" s="20" t="s">
        <v>36</v>
      </c>
      <c r="O329" s="19">
        <v>0</v>
      </c>
      <c r="P329" s="20">
        <f>P328-VLookups!$D$42</f>
        <v>-251</v>
      </c>
      <c r="Q329" s="22">
        <v>85</v>
      </c>
      <c r="R329" s="19">
        <v>0</v>
      </c>
      <c r="S329" s="20">
        <f>VLookups!$D$50</f>
        <v>-4487.7037773753191</v>
      </c>
      <c r="T329" s="19">
        <v>0</v>
      </c>
      <c r="U329" s="9">
        <v>181</v>
      </c>
      <c r="V329" s="21">
        <f>V328-VLookups!$D$54</f>
        <v>-2225</v>
      </c>
      <c r="W329" s="21">
        <f>-VLookups!$D$60</f>
        <v>-400</v>
      </c>
      <c r="X329" s="21">
        <f>-VLookups!$D$62</f>
        <v>-175</v>
      </c>
      <c r="Y329" s="36">
        <f>Y328*(1+VLookups!$D$57/12)</f>
        <v>-479.16442256917293</v>
      </c>
      <c r="Z329" s="20">
        <f>-E329*VLookups!$J$3</f>
        <v>-984.68541011126683</v>
      </c>
      <c r="AA329" s="19">
        <v>0</v>
      </c>
      <c r="AB329" s="20">
        <f t="shared" si="20"/>
        <v>7115.5156967030425</v>
      </c>
      <c r="AC329" s="20">
        <f t="shared" si="21"/>
        <v>623471.52266623673</v>
      </c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 x14ac:dyDescent="0.25">
      <c r="A330" s="1"/>
      <c r="B330" s="9">
        <v>326</v>
      </c>
      <c r="C330" s="9">
        <f t="shared" si="18"/>
        <v>50</v>
      </c>
      <c r="D330" s="9">
        <f t="shared" si="19"/>
        <v>2</v>
      </c>
      <c r="E330" s="20">
        <f>E318*(1+VLookups!$C$8)</f>
        <v>24617.135252781671</v>
      </c>
      <c r="F330" s="20">
        <f>-E330*VLookups!$D$10*2</f>
        <v>-1477.0281151669001</v>
      </c>
      <c r="G330" s="19">
        <v>0</v>
      </c>
      <c r="H330" s="20">
        <f>(-VLookups!$D$13)*(E330+F330/2)</f>
        <v>-7760.5518884394223</v>
      </c>
      <c r="I330" s="19">
        <v>0</v>
      </c>
      <c r="J330" s="19">
        <v>0</v>
      </c>
      <c r="K330" s="19">
        <v>0</v>
      </c>
      <c r="L330" s="19">
        <v>0</v>
      </c>
      <c r="M330" s="19">
        <v>0</v>
      </c>
      <c r="N330" s="20" t="s">
        <v>36</v>
      </c>
      <c r="O330" s="19">
        <v>0</v>
      </c>
      <c r="P330" s="20">
        <f>P329-VLookups!$D$42</f>
        <v>-252.5</v>
      </c>
      <c r="Q330" s="22">
        <v>86</v>
      </c>
      <c r="R330" s="19">
        <v>0</v>
      </c>
      <c r="S330" s="20">
        <f>VLookups!$D$50</f>
        <v>-4487.7037773753191</v>
      </c>
      <c r="T330" s="19">
        <v>0</v>
      </c>
      <c r="U330" s="9">
        <v>182</v>
      </c>
      <c r="V330" s="21">
        <f>V329-VLookups!$D$54</f>
        <v>-2230</v>
      </c>
      <c r="W330" s="21">
        <f>-VLookups!$D$60</f>
        <v>-400</v>
      </c>
      <c r="X330" s="21">
        <f>-VLookups!$D$62</f>
        <v>-175</v>
      </c>
      <c r="Y330" s="36">
        <f>Y329*(1+VLookups!$D$57/12)</f>
        <v>-480.56198546833303</v>
      </c>
      <c r="Z330" s="20">
        <f>-E330*VLookups!$J$3</f>
        <v>-984.68541011126683</v>
      </c>
      <c r="AA330" s="19">
        <v>0</v>
      </c>
      <c r="AB330" s="20">
        <f t="shared" si="20"/>
        <v>7107.6181338038823</v>
      </c>
      <c r="AC330" s="20">
        <f t="shared" si="21"/>
        <v>631618.26000448433</v>
      </c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 x14ac:dyDescent="0.25">
      <c r="A331" s="1"/>
      <c r="B331" s="9">
        <v>327</v>
      </c>
      <c r="C331" s="9">
        <f t="shared" si="18"/>
        <v>50</v>
      </c>
      <c r="D331" s="9">
        <f t="shared" si="19"/>
        <v>3</v>
      </c>
      <c r="E331" s="20">
        <f>E319*(1+VLookups!$C$8)</f>
        <v>24617.135252781671</v>
      </c>
      <c r="F331" s="20">
        <f>-E331*VLookups!$D$10*2</f>
        <v>-1477.0281151669001</v>
      </c>
      <c r="G331" s="19">
        <v>0</v>
      </c>
      <c r="H331" s="20">
        <f>(-VLookups!$D$13)*(E331+F331/2)</f>
        <v>-7760.5518884394223</v>
      </c>
      <c r="I331" s="19">
        <v>0</v>
      </c>
      <c r="J331" s="19">
        <v>0</v>
      </c>
      <c r="K331" s="19">
        <v>0</v>
      </c>
      <c r="L331" s="19">
        <v>0</v>
      </c>
      <c r="M331" s="19">
        <v>0</v>
      </c>
      <c r="N331" s="20" t="s">
        <v>36</v>
      </c>
      <c r="O331" s="19">
        <v>0</v>
      </c>
      <c r="P331" s="20">
        <f>P330-VLookups!$D$42</f>
        <v>-254</v>
      </c>
      <c r="Q331" s="22">
        <v>87</v>
      </c>
      <c r="R331" s="19">
        <v>0</v>
      </c>
      <c r="S331" s="20">
        <f>VLookups!$D$50</f>
        <v>-4487.7037773753191</v>
      </c>
      <c r="T331" s="19">
        <v>0</v>
      </c>
      <c r="U331" s="9">
        <v>183</v>
      </c>
      <c r="V331" s="21">
        <f>V330-VLookups!$D$54</f>
        <v>-2235</v>
      </c>
      <c r="W331" s="21">
        <f>-VLookups!$D$60</f>
        <v>-400</v>
      </c>
      <c r="X331" s="21">
        <f>-VLookups!$D$62</f>
        <v>-175</v>
      </c>
      <c r="Y331" s="36">
        <f>Y330*(1+VLookups!$D$57/12)</f>
        <v>-481.9636245926157</v>
      </c>
      <c r="Z331" s="20">
        <f>-E331*VLookups!$J$3</f>
        <v>-984.68541011126683</v>
      </c>
      <c r="AA331" s="19">
        <v>0</v>
      </c>
      <c r="AB331" s="20">
        <f t="shared" si="20"/>
        <v>7099.7164946795992</v>
      </c>
      <c r="AC331" s="20">
        <f t="shared" si="21"/>
        <v>639770.67359917134</v>
      </c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</row>
    <row r="332" spans="1:43" x14ac:dyDescent="0.25">
      <c r="A332" s="1"/>
      <c r="B332" s="9">
        <v>328</v>
      </c>
      <c r="C332" s="9">
        <f t="shared" si="18"/>
        <v>50</v>
      </c>
      <c r="D332" s="9">
        <f t="shared" si="19"/>
        <v>4</v>
      </c>
      <c r="E332" s="20">
        <f>E320*(1+VLookups!$C$8)</f>
        <v>24617.135252781671</v>
      </c>
      <c r="F332" s="20">
        <f>-E332*VLookups!$D$10*2</f>
        <v>-1477.0281151669001</v>
      </c>
      <c r="G332" s="19">
        <v>0</v>
      </c>
      <c r="H332" s="20">
        <f>(-VLookups!$D$13)*(E332+F332/2)</f>
        <v>-7760.5518884394223</v>
      </c>
      <c r="I332" s="19">
        <v>0</v>
      </c>
      <c r="J332" s="19">
        <v>0</v>
      </c>
      <c r="K332" s="19">
        <v>0</v>
      </c>
      <c r="L332" s="19">
        <v>0</v>
      </c>
      <c r="M332" s="19">
        <v>0</v>
      </c>
      <c r="N332" s="20" t="s">
        <v>36</v>
      </c>
      <c r="O332" s="19">
        <v>0</v>
      </c>
      <c r="P332" s="20">
        <f>P331-VLookups!$D$42</f>
        <v>-255.5</v>
      </c>
      <c r="Q332" s="22">
        <v>88</v>
      </c>
      <c r="R332" s="19">
        <v>0</v>
      </c>
      <c r="S332" s="20">
        <f>VLookups!$D$50</f>
        <v>-4487.7037773753191</v>
      </c>
      <c r="T332" s="19">
        <v>0</v>
      </c>
      <c r="U332" s="9">
        <v>184</v>
      </c>
      <c r="V332" s="21">
        <f>V331-VLookups!$D$54</f>
        <v>-2240</v>
      </c>
      <c r="W332" s="21">
        <f>-VLookups!$D$60</f>
        <v>-400</v>
      </c>
      <c r="X332" s="21">
        <f>-VLookups!$D$62</f>
        <v>-175</v>
      </c>
      <c r="Y332" s="36">
        <f>Y331*(1+VLookups!$D$57/12)</f>
        <v>-483.36935183101082</v>
      </c>
      <c r="Z332" s="20">
        <f>-E332*VLookups!$J$3</f>
        <v>-984.68541011126683</v>
      </c>
      <c r="AA332" s="19">
        <v>0</v>
      </c>
      <c r="AB332" s="20">
        <f t="shared" si="20"/>
        <v>7091.810767441204</v>
      </c>
      <c r="AC332" s="20">
        <f t="shared" si="21"/>
        <v>647928.76882261119</v>
      </c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</row>
    <row r="333" spans="1:43" x14ac:dyDescent="0.25">
      <c r="A333" s="1"/>
      <c r="B333" s="9">
        <v>329</v>
      </c>
      <c r="C333" s="9">
        <f t="shared" si="18"/>
        <v>50</v>
      </c>
      <c r="D333" s="9">
        <f t="shared" si="19"/>
        <v>5</v>
      </c>
      <c r="E333" s="20">
        <f>E321*(1+VLookups!$C$8)</f>
        <v>24617.135252781671</v>
      </c>
      <c r="F333" s="20">
        <f>-E333*VLookups!$D$10*2</f>
        <v>-1477.0281151669001</v>
      </c>
      <c r="G333" s="19">
        <v>0</v>
      </c>
      <c r="H333" s="20">
        <f>(-VLookups!$D$13)*(E333+F333/2)</f>
        <v>-7760.5518884394223</v>
      </c>
      <c r="I333" s="19">
        <v>0</v>
      </c>
      <c r="J333" s="19">
        <v>0</v>
      </c>
      <c r="K333" s="19">
        <v>0</v>
      </c>
      <c r="L333" s="19">
        <v>0</v>
      </c>
      <c r="M333" s="19">
        <v>0</v>
      </c>
      <c r="N333" s="20" t="s">
        <v>36</v>
      </c>
      <c r="O333" s="19">
        <v>0</v>
      </c>
      <c r="P333" s="20">
        <f>P332-VLookups!$D$42</f>
        <v>-257</v>
      </c>
      <c r="Q333" s="22">
        <v>89</v>
      </c>
      <c r="R333" s="19">
        <v>0</v>
      </c>
      <c r="S333" s="20">
        <f>VLookups!$D$50</f>
        <v>-4487.7037773753191</v>
      </c>
      <c r="T333" s="19">
        <v>0</v>
      </c>
      <c r="U333" s="9">
        <v>185</v>
      </c>
      <c r="V333" s="21">
        <f>V332-VLookups!$D$54</f>
        <v>-2245</v>
      </c>
      <c r="W333" s="21">
        <f>-VLookups!$D$60</f>
        <v>-400</v>
      </c>
      <c r="X333" s="21">
        <f>-VLookups!$D$62</f>
        <v>-175</v>
      </c>
      <c r="Y333" s="36">
        <f>Y332*(1+VLookups!$D$57/12)</f>
        <v>-484.77917910718463</v>
      </c>
      <c r="Z333" s="20">
        <f>-E333*VLookups!$J$3</f>
        <v>-984.68541011126683</v>
      </c>
      <c r="AA333" s="19">
        <v>0</v>
      </c>
      <c r="AB333" s="20">
        <f t="shared" si="20"/>
        <v>7083.9009401650301</v>
      </c>
      <c r="AC333" s="20">
        <f t="shared" si="21"/>
        <v>656092.55104414723</v>
      </c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</row>
    <row r="334" spans="1:43" x14ac:dyDescent="0.25">
      <c r="A334" s="1"/>
      <c r="B334" s="9">
        <v>330</v>
      </c>
      <c r="C334" s="9">
        <f t="shared" si="18"/>
        <v>50</v>
      </c>
      <c r="D334" s="9">
        <f t="shared" si="19"/>
        <v>6</v>
      </c>
      <c r="E334" s="20">
        <f>E322*(1+VLookups!$C$8)</f>
        <v>24617.135252781671</v>
      </c>
      <c r="F334" s="20">
        <f>-E334*VLookups!$D$10*2</f>
        <v>-1477.0281151669001</v>
      </c>
      <c r="G334" s="19">
        <v>0</v>
      </c>
      <c r="H334" s="20">
        <f>(-VLookups!$D$13)*(E334+F334/2)</f>
        <v>-7760.5518884394223</v>
      </c>
      <c r="I334" s="19">
        <v>0</v>
      </c>
      <c r="J334" s="19">
        <v>0</v>
      </c>
      <c r="K334" s="19">
        <v>0</v>
      </c>
      <c r="L334" s="19">
        <v>0</v>
      </c>
      <c r="M334" s="19">
        <v>0</v>
      </c>
      <c r="N334" s="20" t="s">
        <v>36</v>
      </c>
      <c r="O334" s="19">
        <v>0</v>
      </c>
      <c r="P334" s="20">
        <f>P333-VLookups!$D$42</f>
        <v>-258.5</v>
      </c>
      <c r="Q334" s="22">
        <v>90</v>
      </c>
      <c r="R334" s="19">
        <v>0</v>
      </c>
      <c r="S334" s="20">
        <f>VLookups!$D$50</f>
        <v>-4487.7037773753191</v>
      </c>
      <c r="T334" s="19">
        <v>0</v>
      </c>
      <c r="U334" s="9">
        <v>186</v>
      </c>
      <c r="V334" s="21">
        <f>V333-VLookups!$D$54</f>
        <v>-2250</v>
      </c>
      <c r="W334" s="21">
        <f>-VLookups!$D$60</f>
        <v>-400</v>
      </c>
      <c r="X334" s="21">
        <f>-VLookups!$D$62</f>
        <v>-175</v>
      </c>
      <c r="Y334" s="36">
        <f>Y333*(1+VLookups!$D$57/12)</f>
        <v>-486.1931183795806</v>
      </c>
      <c r="Z334" s="20">
        <f>-E334*VLookups!$J$3</f>
        <v>-984.68541011126683</v>
      </c>
      <c r="AA334" s="19">
        <v>0</v>
      </c>
      <c r="AB334" s="20">
        <f t="shared" si="20"/>
        <v>7075.9870008926346</v>
      </c>
      <c r="AC334" s="20">
        <f t="shared" si="21"/>
        <v>664262.02563011344</v>
      </c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</row>
    <row r="335" spans="1:43" x14ac:dyDescent="0.25">
      <c r="A335" s="1"/>
      <c r="B335" s="9">
        <v>331</v>
      </c>
      <c r="C335" s="9">
        <f t="shared" si="18"/>
        <v>50</v>
      </c>
      <c r="D335" s="9">
        <f t="shared" si="19"/>
        <v>7</v>
      </c>
      <c r="E335" s="20">
        <f>E323*(1+VLookups!$C$8)</f>
        <v>24617.135252781671</v>
      </c>
      <c r="F335" s="20">
        <f>-E335*VLookups!$D$10*2</f>
        <v>-1477.0281151669001</v>
      </c>
      <c r="G335" s="19">
        <v>0</v>
      </c>
      <c r="H335" s="20">
        <f>(-VLookups!$D$13)*(E335+F335/2)</f>
        <v>-7760.5518884394223</v>
      </c>
      <c r="I335" s="19">
        <v>0</v>
      </c>
      <c r="J335" s="19">
        <v>0</v>
      </c>
      <c r="K335" s="19">
        <v>0</v>
      </c>
      <c r="L335" s="19">
        <v>0</v>
      </c>
      <c r="M335" s="19">
        <v>0</v>
      </c>
      <c r="N335" s="20" t="s">
        <v>36</v>
      </c>
      <c r="O335" s="19">
        <v>0</v>
      </c>
      <c r="P335" s="20">
        <f>P334-VLookups!$D$42</f>
        <v>-260</v>
      </c>
      <c r="Q335" s="22">
        <v>91</v>
      </c>
      <c r="R335" s="19">
        <v>0</v>
      </c>
      <c r="S335" s="20">
        <f>VLookups!$D$50</f>
        <v>-4487.7037773753191</v>
      </c>
      <c r="T335" s="19">
        <v>0</v>
      </c>
      <c r="U335" s="9">
        <v>187</v>
      </c>
      <c r="V335" s="21">
        <f>V334-VLookups!$D$54</f>
        <v>-2255</v>
      </c>
      <c r="W335" s="21">
        <f>-VLookups!$D$60</f>
        <v>-400</v>
      </c>
      <c r="X335" s="21">
        <f>-VLookups!$D$62</f>
        <v>-175</v>
      </c>
      <c r="Y335" s="36">
        <f>Y334*(1+VLookups!$D$57/12)</f>
        <v>-487.61118164152106</v>
      </c>
      <c r="Z335" s="20">
        <f>-E335*VLookups!$J$3</f>
        <v>-984.68541011126683</v>
      </c>
      <c r="AA335" s="19">
        <v>0</v>
      </c>
      <c r="AB335" s="20">
        <f t="shared" si="20"/>
        <v>7068.0689376306937</v>
      </c>
      <c r="AC335" s="20">
        <f t="shared" si="21"/>
        <v>672437.19794379442</v>
      </c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</row>
    <row r="336" spans="1:43" x14ac:dyDescent="0.25">
      <c r="A336" s="1"/>
      <c r="B336" s="9">
        <v>332</v>
      </c>
      <c r="C336" s="9">
        <f t="shared" si="18"/>
        <v>50</v>
      </c>
      <c r="D336" s="9">
        <f t="shared" si="19"/>
        <v>8</v>
      </c>
      <c r="E336" s="20">
        <f>E324*(1+VLookups!$C$8)</f>
        <v>24617.135252781671</v>
      </c>
      <c r="F336" s="20">
        <f>-E336*VLookups!$D$10*2</f>
        <v>-1477.0281151669001</v>
      </c>
      <c r="G336" s="19">
        <v>0</v>
      </c>
      <c r="H336" s="20">
        <f>(-VLookups!$D$13)*(E336+F336/2)</f>
        <v>-7760.5518884394223</v>
      </c>
      <c r="I336" s="19">
        <v>0</v>
      </c>
      <c r="J336" s="19">
        <v>0</v>
      </c>
      <c r="K336" s="19">
        <v>0</v>
      </c>
      <c r="L336" s="19">
        <v>0</v>
      </c>
      <c r="M336" s="19">
        <v>0</v>
      </c>
      <c r="N336" s="20" t="s">
        <v>36</v>
      </c>
      <c r="O336" s="19">
        <v>0</v>
      </c>
      <c r="P336" s="20">
        <f>P335-VLookups!$D$42</f>
        <v>-261.5</v>
      </c>
      <c r="Q336" s="22">
        <v>92</v>
      </c>
      <c r="R336" s="19">
        <v>0</v>
      </c>
      <c r="S336" s="20">
        <f>VLookups!$D$50</f>
        <v>-4487.7037773753191</v>
      </c>
      <c r="T336" s="19">
        <v>0</v>
      </c>
      <c r="U336" s="9">
        <v>188</v>
      </c>
      <c r="V336" s="21">
        <f>V335-VLookups!$D$54</f>
        <v>-2260</v>
      </c>
      <c r="W336" s="21">
        <f>-VLookups!$D$60</f>
        <v>-400</v>
      </c>
      <c r="X336" s="21">
        <f>-VLookups!$D$62</f>
        <v>-175</v>
      </c>
      <c r="Y336" s="36">
        <f>Y335*(1+VLookups!$D$57/12)</f>
        <v>-489.03338092130883</v>
      </c>
      <c r="Z336" s="20">
        <f>-E336*VLookups!$J$3</f>
        <v>-984.68541011126683</v>
      </c>
      <c r="AA336" s="19">
        <v>0</v>
      </c>
      <c r="AB336" s="20">
        <f t="shared" si="20"/>
        <v>7060.1467383509062</v>
      </c>
      <c r="AC336" s="20">
        <f t="shared" si="21"/>
        <v>680618.07334538491</v>
      </c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</row>
    <row r="337" spans="1:43" x14ac:dyDescent="0.25">
      <c r="A337" s="1"/>
      <c r="B337" s="9">
        <v>333</v>
      </c>
      <c r="C337" s="9">
        <f t="shared" ref="C337:C400" si="22">C325+1</f>
        <v>50</v>
      </c>
      <c r="D337" s="9">
        <f t="shared" si="19"/>
        <v>9</v>
      </c>
      <c r="E337" s="20">
        <f>E325*(1+VLookups!$C$8)</f>
        <v>24617.135252781671</v>
      </c>
      <c r="F337" s="20">
        <f>-E337*VLookups!$D$10*2</f>
        <v>-1477.0281151669001</v>
      </c>
      <c r="G337" s="19">
        <v>0</v>
      </c>
      <c r="H337" s="20">
        <f>(-VLookups!$D$13)*(E337+F337/2)</f>
        <v>-7760.5518884394223</v>
      </c>
      <c r="I337" s="19">
        <v>0</v>
      </c>
      <c r="J337" s="19">
        <v>0</v>
      </c>
      <c r="K337" s="19">
        <v>0</v>
      </c>
      <c r="L337" s="19">
        <v>0</v>
      </c>
      <c r="M337" s="19">
        <v>0</v>
      </c>
      <c r="N337" s="20" t="s">
        <v>36</v>
      </c>
      <c r="O337" s="19">
        <v>0</v>
      </c>
      <c r="P337" s="20">
        <f>P336-VLookups!$D$42</f>
        <v>-263</v>
      </c>
      <c r="Q337" s="22">
        <v>93</v>
      </c>
      <c r="R337" s="19">
        <v>0</v>
      </c>
      <c r="S337" s="20">
        <f>VLookups!$D$50</f>
        <v>-4487.7037773753191</v>
      </c>
      <c r="T337" s="19">
        <v>0</v>
      </c>
      <c r="U337" s="9">
        <v>189</v>
      </c>
      <c r="V337" s="21">
        <f>V336-VLookups!$D$54</f>
        <v>-2265</v>
      </c>
      <c r="W337" s="21">
        <f>-VLookups!$D$60</f>
        <v>-400</v>
      </c>
      <c r="X337" s="21">
        <f>-VLookups!$D$62</f>
        <v>-175</v>
      </c>
      <c r="Y337" s="36">
        <f>Y336*(1+VLookups!$D$57/12)</f>
        <v>-490.45972828232931</v>
      </c>
      <c r="Z337" s="20">
        <f>-E337*VLookups!$J$3</f>
        <v>-984.68541011126683</v>
      </c>
      <c r="AA337" s="19">
        <v>0</v>
      </c>
      <c r="AB337" s="20">
        <f t="shared" si="20"/>
        <v>7052.2203909898853</v>
      </c>
      <c r="AC337" s="20">
        <f t="shared" si="21"/>
        <v>688804.65719195048</v>
      </c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</row>
    <row r="338" spans="1:43" x14ac:dyDescent="0.25">
      <c r="A338" s="1"/>
      <c r="B338" s="9">
        <v>334</v>
      </c>
      <c r="C338" s="9">
        <f t="shared" si="22"/>
        <v>50</v>
      </c>
      <c r="D338" s="9">
        <f t="shared" ref="D338:D401" si="23">D326</f>
        <v>10</v>
      </c>
      <c r="E338" s="20">
        <f>E326*(1+VLookups!$C$8)</f>
        <v>24617.135252781671</v>
      </c>
      <c r="F338" s="20">
        <f>-E338*VLookups!$D$10*2</f>
        <v>-1477.0281151669001</v>
      </c>
      <c r="G338" s="19">
        <v>0</v>
      </c>
      <c r="H338" s="20">
        <f>(-VLookups!$D$13)*(E338+F338/2)</f>
        <v>-7760.5518884394223</v>
      </c>
      <c r="I338" s="19">
        <v>0</v>
      </c>
      <c r="J338" s="19">
        <v>0</v>
      </c>
      <c r="K338" s="19">
        <v>0</v>
      </c>
      <c r="L338" s="19">
        <v>0</v>
      </c>
      <c r="M338" s="19">
        <v>0</v>
      </c>
      <c r="N338" s="20" t="s">
        <v>36</v>
      </c>
      <c r="O338" s="19">
        <v>0</v>
      </c>
      <c r="P338" s="20">
        <f>P337-VLookups!$D$42</f>
        <v>-264.5</v>
      </c>
      <c r="Q338" s="22">
        <v>94</v>
      </c>
      <c r="R338" s="19">
        <v>0</v>
      </c>
      <c r="S338" s="20">
        <f>VLookups!$D$50</f>
        <v>-4487.7037773753191</v>
      </c>
      <c r="T338" s="19">
        <v>0</v>
      </c>
      <c r="U338" s="9">
        <v>190</v>
      </c>
      <c r="V338" s="21">
        <f>V337-VLookups!$D$54</f>
        <v>-2270</v>
      </c>
      <c r="W338" s="21">
        <f>-VLookups!$D$60</f>
        <v>-400</v>
      </c>
      <c r="X338" s="21">
        <f>-VLookups!$D$62</f>
        <v>-175</v>
      </c>
      <c r="Y338" s="36">
        <f>Y337*(1+VLookups!$D$57/12)</f>
        <v>-491.89023582315275</v>
      </c>
      <c r="Z338" s="20">
        <f>-E338*VLookups!$J$3</f>
        <v>-984.68541011126683</v>
      </c>
      <c r="AA338" s="19">
        <v>0</v>
      </c>
      <c r="AB338" s="20">
        <f t="shared" si="20"/>
        <v>7044.2898834490625</v>
      </c>
      <c r="AC338" s="20">
        <f t="shared" si="21"/>
        <v>696996.95483738615</v>
      </c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</row>
    <row r="339" spans="1:43" x14ac:dyDescent="0.25">
      <c r="A339" s="1"/>
      <c r="B339" s="9">
        <v>335</v>
      </c>
      <c r="C339" s="9">
        <f t="shared" si="22"/>
        <v>50</v>
      </c>
      <c r="D339" s="9">
        <f t="shared" si="23"/>
        <v>11</v>
      </c>
      <c r="E339" s="20">
        <f>E327*(1+VLookups!$C$8)</f>
        <v>24617.135252781671</v>
      </c>
      <c r="F339" s="20">
        <f>-E339*VLookups!$D$10*2</f>
        <v>-1477.0281151669001</v>
      </c>
      <c r="G339" s="19">
        <v>0</v>
      </c>
      <c r="H339" s="20">
        <f>(-VLookups!$D$13)*(E339+F339/2)</f>
        <v>-7760.5518884394223</v>
      </c>
      <c r="I339" s="19">
        <v>0</v>
      </c>
      <c r="J339" s="19">
        <v>0</v>
      </c>
      <c r="K339" s="19">
        <v>0</v>
      </c>
      <c r="L339" s="19">
        <v>0</v>
      </c>
      <c r="M339" s="19">
        <v>0</v>
      </c>
      <c r="N339" s="20" t="s">
        <v>36</v>
      </c>
      <c r="O339" s="19">
        <v>0</v>
      </c>
      <c r="P339" s="20">
        <f>P338-VLookups!$D$42</f>
        <v>-266</v>
      </c>
      <c r="Q339" s="22">
        <v>95</v>
      </c>
      <c r="R339" s="19">
        <v>0</v>
      </c>
      <c r="S339" s="20">
        <f>VLookups!$D$50</f>
        <v>-4487.7037773753191</v>
      </c>
      <c r="T339" s="19">
        <v>0</v>
      </c>
      <c r="U339" s="9">
        <v>191</v>
      </c>
      <c r="V339" s="21">
        <f>V338-VLookups!$D$54</f>
        <v>-2275</v>
      </c>
      <c r="W339" s="21">
        <f>-VLookups!$D$60</f>
        <v>-400</v>
      </c>
      <c r="X339" s="21">
        <f>-VLookups!$D$62</f>
        <v>-175</v>
      </c>
      <c r="Y339" s="36">
        <f>Y338*(1+VLookups!$D$57/12)</f>
        <v>-493.32491567763697</v>
      </c>
      <c r="Z339" s="20">
        <f>-E339*VLookups!$J$3</f>
        <v>-984.68541011126683</v>
      </c>
      <c r="AA339" s="19">
        <v>0</v>
      </c>
      <c r="AB339" s="20">
        <f t="shared" si="20"/>
        <v>7036.3552035945777</v>
      </c>
      <c r="AC339" s="20">
        <f t="shared" si="21"/>
        <v>705194.97163237631</v>
      </c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</row>
    <row r="340" spans="1:43" x14ac:dyDescent="0.25">
      <c r="A340" s="1"/>
      <c r="B340" s="9">
        <v>336</v>
      </c>
      <c r="C340" s="9">
        <f t="shared" si="22"/>
        <v>51</v>
      </c>
      <c r="D340" s="9">
        <f t="shared" si="23"/>
        <v>0</v>
      </c>
      <c r="E340" s="20">
        <f>E328*(1+VLookups!$C$8)</f>
        <v>25478.734986629028</v>
      </c>
      <c r="F340" s="20">
        <f>-E340*VLookups!$D$10*2</f>
        <v>-1528.7240991977417</v>
      </c>
      <c r="G340" s="19">
        <v>0</v>
      </c>
      <c r="H340" s="20">
        <f>(-VLookups!$D$13)*(E340+F340/2)</f>
        <v>-8032.1712045348004</v>
      </c>
      <c r="I340" s="19">
        <v>0</v>
      </c>
      <c r="J340" s="19">
        <v>0</v>
      </c>
      <c r="K340" s="19">
        <v>0</v>
      </c>
      <c r="L340" s="19">
        <v>0</v>
      </c>
      <c r="M340" s="19">
        <v>0</v>
      </c>
      <c r="N340" s="20" t="s">
        <v>36</v>
      </c>
      <c r="O340" s="19">
        <v>0</v>
      </c>
      <c r="P340" s="20">
        <f>P339-VLookups!$D$42</f>
        <v>-267.5</v>
      </c>
      <c r="Q340" s="22">
        <v>96</v>
      </c>
      <c r="R340" s="19">
        <v>0</v>
      </c>
      <c r="S340" s="20">
        <f>VLookups!$D$50</f>
        <v>-4487.7037773753191</v>
      </c>
      <c r="T340" s="19">
        <v>0</v>
      </c>
      <c r="U340" s="9">
        <v>192</v>
      </c>
      <c r="V340" s="21">
        <f>V339-VLookups!$D$54</f>
        <v>-2280</v>
      </c>
      <c r="W340" s="21">
        <f>-VLookups!$D$60</f>
        <v>-400</v>
      </c>
      <c r="X340" s="21">
        <f>-VLookups!$D$62</f>
        <v>-175</v>
      </c>
      <c r="Y340" s="36">
        <f>Y339*(1+VLookups!$D$57/12)</f>
        <v>-494.76378001503008</v>
      </c>
      <c r="Z340" s="20">
        <f>-E340*VLookups!$J$3</f>
        <v>-1019.1493994651611</v>
      </c>
      <c r="AA340" s="19">
        <v>0</v>
      </c>
      <c r="AB340" s="20">
        <f t="shared" si="20"/>
        <v>7558.0847756398471</v>
      </c>
      <c r="AC340" s="20">
        <f t="shared" si="21"/>
        <v>713928.38136073679</v>
      </c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</row>
    <row r="341" spans="1:43" x14ac:dyDescent="0.25">
      <c r="A341" s="1"/>
      <c r="B341" s="9">
        <v>337</v>
      </c>
      <c r="C341" s="9">
        <f t="shared" si="22"/>
        <v>51</v>
      </c>
      <c r="D341" s="9">
        <f t="shared" si="23"/>
        <v>1</v>
      </c>
      <c r="E341" s="20">
        <f>E329*(1+VLookups!$C$8)</f>
        <v>25478.734986629028</v>
      </c>
      <c r="F341" s="20">
        <f>-E341*VLookups!$D$10*2</f>
        <v>-1528.7240991977417</v>
      </c>
      <c r="G341" s="19">
        <v>0</v>
      </c>
      <c r="H341" s="20">
        <f>(-VLookups!$D$13)*(E341+F341/2)</f>
        <v>-8032.1712045348004</v>
      </c>
      <c r="I341" s="19">
        <v>0</v>
      </c>
      <c r="J341" s="19">
        <v>0</v>
      </c>
      <c r="K341" s="19">
        <v>0</v>
      </c>
      <c r="L341" s="19">
        <v>0</v>
      </c>
      <c r="M341" s="19">
        <v>0</v>
      </c>
      <c r="N341" s="20" t="s">
        <v>36</v>
      </c>
      <c r="O341" s="19">
        <v>0</v>
      </c>
      <c r="P341" s="20">
        <f>P340-VLookups!$D$42</f>
        <v>-269</v>
      </c>
      <c r="Q341" s="22">
        <v>97</v>
      </c>
      <c r="R341" s="19">
        <v>0</v>
      </c>
      <c r="S341" s="20">
        <f>VLookups!$D$50</f>
        <v>-4487.7037773753191</v>
      </c>
      <c r="T341" s="19">
        <v>0</v>
      </c>
      <c r="U341" s="9">
        <v>193</v>
      </c>
      <c r="V341" s="21">
        <f>V340-VLookups!$D$54</f>
        <v>-2285</v>
      </c>
      <c r="W341" s="21">
        <f>-VLookups!$D$60</f>
        <v>-400</v>
      </c>
      <c r="X341" s="21">
        <f>-VLookups!$D$62</f>
        <v>-175</v>
      </c>
      <c r="Y341" s="36">
        <f>Y340*(1+VLookups!$D$57/12)</f>
        <v>-496.20684104007393</v>
      </c>
      <c r="Z341" s="20">
        <f>-E341*VLookups!$J$3</f>
        <v>-1019.1493994651611</v>
      </c>
      <c r="AA341" s="19">
        <v>0</v>
      </c>
      <c r="AB341" s="20">
        <f t="shared" si="20"/>
        <v>7550.1417146148033</v>
      </c>
      <c r="AC341" s="20">
        <f t="shared" si="21"/>
        <v>722668.40371095284</v>
      </c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</row>
    <row r="342" spans="1:43" x14ac:dyDescent="0.25">
      <c r="A342" s="1"/>
      <c r="B342" s="9">
        <v>338</v>
      </c>
      <c r="C342" s="9">
        <f t="shared" si="22"/>
        <v>51</v>
      </c>
      <c r="D342" s="9">
        <f t="shared" si="23"/>
        <v>2</v>
      </c>
      <c r="E342" s="20">
        <f>E330*(1+VLookups!$C$8)</f>
        <v>25478.734986629028</v>
      </c>
      <c r="F342" s="20">
        <f>-E342*VLookups!$D$10*2</f>
        <v>-1528.7240991977417</v>
      </c>
      <c r="G342" s="19">
        <v>0</v>
      </c>
      <c r="H342" s="20">
        <f>(-VLookups!$D$13)*(E342+F342/2)</f>
        <v>-8032.1712045348004</v>
      </c>
      <c r="I342" s="19">
        <v>0</v>
      </c>
      <c r="J342" s="19">
        <v>0</v>
      </c>
      <c r="K342" s="19">
        <v>0</v>
      </c>
      <c r="L342" s="19">
        <v>0</v>
      </c>
      <c r="M342" s="19">
        <v>0</v>
      </c>
      <c r="N342" s="20" t="s">
        <v>36</v>
      </c>
      <c r="O342" s="19">
        <v>0</v>
      </c>
      <c r="P342" s="20">
        <f>P341-VLookups!$D$42</f>
        <v>-270.5</v>
      </c>
      <c r="Q342" s="22">
        <v>98</v>
      </c>
      <c r="R342" s="19">
        <v>0</v>
      </c>
      <c r="S342" s="20">
        <f>VLookups!$D$50</f>
        <v>-4487.7037773753191</v>
      </c>
      <c r="T342" s="19">
        <v>0</v>
      </c>
      <c r="U342" s="9">
        <v>194</v>
      </c>
      <c r="V342" s="21">
        <f>V341-VLookups!$D$54</f>
        <v>-2290</v>
      </c>
      <c r="W342" s="21">
        <f>-VLookups!$D$60</f>
        <v>-400</v>
      </c>
      <c r="X342" s="21">
        <f>-VLookups!$D$62</f>
        <v>-175</v>
      </c>
      <c r="Y342" s="36">
        <f>Y341*(1+VLookups!$D$57/12)</f>
        <v>-497.65411099310751</v>
      </c>
      <c r="Z342" s="20">
        <f>-E342*VLookups!$J$3</f>
        <v>-1019.1493994651611</v>
      </c>
      <c r="AA342" s="19">
        <v>0</v>
      </c>
      <c r="AB342" s="20">
        <f t="shared" si="20"/>
        <v>7542.194444661769</v>
      </c>
      <c r="AC342" s="20">
        <f t="shared" si="21"/>
        <v>731415.0454951328</v>
      </c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</row>
    <row r="343" spans="1:43" x14ac:dyDescent="0.25">
      <c r="A343" s="1"/>
      <c r="B343" s="9">
        <v>339</v>
      </c>
      <c r="C343" s="9">
        <f t="shared" si="22"/>
        <v>51</v>
      </c>
      <c r="D343" s="9">
        <f t="shared" si="23"/>
        <v>3</v>
      </c>
      <c r="E343" s="20">
        <f>E331*(1+VLookups!$C$8)</f>
        <v>25478.734986629028</v>
      </c>
      <c r="F343" s="20">
        <f>-E343*VLookups!$D$10*2</f>
        <v>-1528.7240991977417</v>
      </c>
      <c r="G343" s="19">
        <v>0</v>
      </c>
      <c r="H343" s="20">
        <f>(-VLookups!$D$13)*(E343+F343/2)</f>
        <v>-8032.1712045348004</v>
      </c>
      <c r="I343" s="19">
        <v>0</v>
      </c>
      <c r="J343" s="19">
        <v>0</v>
      </c>
      <c r="K343" s="19">
        <v>0</v>
      </c>
      <c r="L343" s="19">
        <v>0</v>
      </c>
      <c r="M343" s="19">
        <v>0</v>
      </c>
      <c r="N343" s="20" t="s">
        <v>36</v>
      </c>
      <c r="O343" s="19">
        <v>0</v>
      </c>
      <c r="P343" s="20">
        <f>P342-VLookups!$D$42</f>
        <v>-272</v>
      </c>
      <c r="Q343" s="22">
        <v>99</v>
      </c>
      <c r="R343" s="19">
        <v>0</v>
      </c>
      <c r="S343" s="20">
        <f>VLookups!$D$50</f>
        <v>-4487.7037773753191</v>
      </c>
      <c r="T343" s="19">
        <v>0</v>
      </c>
      <c r="U343" s="9">
        <v>195</v>
      </c>
      <c r="V343" s="21">
        <f>V342-VLookups!$D$54</f>
        <v>-2295</v>
      </c>
      <c r="W343" s="21">
        <f>-VLookups!$D$60</f>
        <v>-400</v>
      </c>
      <c r="X343" s="21">
        <f>-VLookups!$D$62</f>
        <v>-175</v>
      </c>
      <c r="Y343" s="36">
        <f>Y342*(1+VLookups!$D$57/12)</f>
        <v>-499.10560215017074</v>
      </c>
      <c r="Z343" s="20">
        <f>-E343*VLookups!$J$3</f>
        <v>-1019.1493994651611</v>
      </c>
      <c r="AA343" s="19">
        <v>0</v>
      </c>
      <c r="AB343" s="20">
        <f t="shared" si="20"/>
        <v>7534.2429535047067</v>
      </c>
      <c r="AC343" s="20">
        <f t="shared" si="21"/>
        <v>740168.31352446275</v>
      </c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</row>
    <row r="344" spans="1:43" x14ac:dyDescent="0.25">
      <c r="A344" s="1"/>
      <c r="B344" s="9">
        <v>340</v>
      </c>
      <c r="C344" s="9">
        <f t="shared" si="22"/>
        <v>51</v>
      </c>
      <c r="D344" s="9">
        <f t="shared" si="23"/>
        <v>4</v>
      </c>
      <c r="E344" s="20">
        <f>E332*(1+VLookups!$C$8)</f>
        <v>25478.734986629028</v>
      </c>
      <c r="F344" s="20">
        <f>-E344*VLookups!$D$10*2</f>
        <v>-1528.7240991977417</v>
      </c>
      <c r="G344" s="19">
        <v>0</v>
      </c>
      <c r="H344" s="20">
        <f>(-VLookups!$D$13)*(E344+F344/2)</f>
        <v>-8032.1712045348004</v>
      </c>
      <c r="I344" s="19">
        <v>0</v>
      </c>
      <c r="J344" s="19">
        <v>0</v>
      </c>
      <c r="K344" s="19">
        <v>0</v>
      </c>
      <c r="L344" s="19">
        <v>0</v>
      </c>
      <c r="M344" s="19">
        <v>0</v>
      </c>
      <c r="N344" s="20" t="s">
        <v>36</v>
      </c>
      <c r="O344" s="19">
        <v>0</v>
      </c>
      <c r="P344" s="20">
        <f>P343-VLookups!$D$42</f>
        <v>-273.5</v>
      </c>
      <c r="Q344" s="22">
        <v>100</v>
      </c>
      <c r="R344" s="19">
        <v>0</v>
      </c>
      <c r="S344" s="20">
        <f>VLookups!$D$50</f>
        <v>-4487.7037773753191</v>
      </c>
      <c r="T344" s="19">
        <v>0</v>
      </c>
      <c r="U344" s="9">
        <v>196</v>
      </c>
      <c r="V344" s="21">
        <f>V343-VLookups!$D$54</f>
        <v>-2300</v>
      </c>
      <c r="W344" s="21">
        <f>-VLookups!$D$60</f>
        <v>-400</v>
      </c>
      <c r="X344" s="21">
        <f>-VLookups!$D$62</f>
        <v>-175</v>
      </c>
      <c r="Y344" s="36">
        <f>Y343*(1+VLookups!$D$57/12)</f>
        <v>-500.56132682310874</v>
      </c>
      <c r="Z344" s="20">
        <f>-E344*VLookups!$J$3</f>
        <v>-1019.1493994651611</v>
      </c>
      <c r="AA344" s="19">
        <v>0</v>
      </c>
      <c r="AB344" s="20">
        <f t="shared" si="20"/>
        <v>7526.2872288317685</v>
      </c>
      <c r="AC344" s="20">
        <f t="shared" si="21"/>
        <v>748928.2146091687</v>
      </c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</row>
    <row r="345" spans="1:43" x14ac:dyDescent="0.25">
      <c r="A345" s="1"/>
      <c r="B345" s="9">
        <v>341</v>
      </c>
      <c r="C345" s="9">
        <f t="shared" si="22"/>
        <v>51</v>
      </c>
      <c r="D345" s="9">
        <f t="shared" si="23"/>
        <v>5</v>
      </c>
      <c r="E345" s="20">
        <f>E333*(1+VLookups!$C$8)</f>
        <v>25478.734986629028</v>
      </c>
      <c r="F345" s="20">
        <f>-E345*VLookups!$D$10*2</f>
        <v>-1528.7240991977417</v>
      </c>
      <c r="G345" s="19">
        <v>0</v>
      </c>
      <c r="H345" s="20">
        <f>(-VLookups!$D$13)*(E345+F345/2)</f>
        <v>-8032.1712045348004</v>
      </c>
      <c r="I345" s="19">
        <v>0</v>
      </c>
      <c r="J345" s="19">
        <v>0</v>
      </c>
      <c r="K345" s="19">
        <v>0</v>
      </c>
      <c r="L345" s="19">
        <v>0</v>
      </c>
      <c r="M345" s="19">
        <v>0</v>
      </c>
      <c r="N345" s="20" t="s">
        <v>36</v>
      </c>
      <c r="O345" s="19">
        <v>0</v>
      </c>
      <c r="P345" s="20">
        <f>P344-VLookups!$D$42</f>
        <v>-275</v>
      </c>
      <c r="Q345" s="22">
        <v>101</v>
      </c>
      <c r="R345" s="19">
        <v>0</v>
      </c>
      <c r="S345" s="20">
        <f>VLookups!$D$50</f>
        <v>-4487.7037773753191</v>
      </c>
      <c r="T345" s="19">
        <v>0</v>
      </c>
      <c r="U345" s="9">
        <v>197</v>
      </c>
      <c r="V345" s="21">
        <f>V344-VLookups!$D$54</f>
        <v>-2305</v>
      </c>
      <c r="W345" s="21">
        <f>-VLookups!$D$60</f>
        <v>-400</v>
      </c>
      <c r="X345" s="21">
        <f>-VLookups!$D$62</f>
        <v>-175</v>
      </c>
      <c r="Y345" s="36">
        <f>Y344*(1+VLookups!$D$57/12)</f>
        <v>-502.02129735967617</v>
      </c>
      <c r="Z345" s="20">
        <f>-E345*VLookups!$J$3</f>
        <v>-1019.1493994651611</v>
      </c>
      <c r="AA345" s="19">
        <v>0</v>
      </c>
      <c r="AB345" s="20">
        <f t="shared" si="20"/>
        <v>7518.3272582952013</v>
      </c>
      <c r="AC345" s="20">
        <f t="shared" si="21"/>
        <v>757694.75555847911</v>
      </c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</row>
    <row r="346" spans="1:43" x14ac:dyDescent="0.25">
      <c r="A346" s="1"/>
      <c r="B346" s="9">
        <v>342</v>
      </c>
      <c r="C346" s="9">
        <f t="shared" si="22"/>
        <v>51</v>
      </c>
      <c r="D346" s="9">
        <f t="shared" si="23"/>
        <v>6</v>
      </c>
      <c r="E346" s="20">
        <f>E334*(1+VLookups!$C$8)</f>
        <v>25478.734986629028</v>
      </c>
      <c r="F346" s="20">
        <f>-E346*VLookups!$D$10*2</f>
        <v>-1528.7240991977417</v>
      </c>
      <c r="G346" s="19">
        <v>0</v>
      </c>
      <c r="H346" s="20">
        <f>(-VLookups!$D$13)*(E346+F346/2)</f>
        <v>-8032.1712045348004</v>
      </c>
      <c r="I346" s="19">
        <v>0</v>
      </c>
      <c r="J346" s="19">
        <v>0</v>
      </c>
      <c r="K346" s="19">
        <v>0</v>
      </c>
      <c r="L346" s="19">
        <v>0</v>
      </c>
      <c r="M346" s="19">
        <v>0</v>
      </c>
      <c r="N346" s="20" t="s">
        <v>36</v>
      </c>
      <c r="O346" s="19">
        <v>0</v>
      </c>
      <c r="P346" s="20">
        <f>P345-VLookups!$D$42</f>
        <v>-276.5</v>
      </c>
      <c r="Q346" s="22">
        <v>102</v>
      </c>
      <c r="R346" s="19">
        <v>0</v>
      </c>
      <c r="S346" s="20">
        <f>VLookups!$D$50</f>
        <v>-4487.7037773753191</v>
      </c>
      <c r="T346" s="19">
        <v>0</v>
      </c>
      <c r="U346" s="9">
        <v>198</v>
      </c>
      <c r="V346" s="21">
        <f>V345-VLookups!$D$54</f>
        <v>-2310</v>
      </c>
      <c r="W346" s="21">
        <f>-VLookups!$D$60</f>
        <v>-400</v>
      </c>
      <c r="X346" s="21">
        <f>-VLookups!$D$62</f>
        <v>-175</v>
      </c>
      <c r="Y346" s="36">
        <f>Y345*(1+VLookups!$D$57/12)</f>
        <v>-503.48552614364189</v>
      </c>
      <c r="Z346" s="20">
        <f>-E346*VLookups!$J$3</f>
        <v>-1019.1493994651611</v>
      </c>
      <c r="AA346" s="19">
        <v>0</v>
      </c>
      <c r="AB346" s="20">
        <f t="shared" si="20"/>
        <v>7510.3630295112343</v>
      </c>
      <c r="AC346" s="20">
        <f t="shared" si="21"/>
        <v>766467.94318058784</v>
      </c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</row>
    <row r="347" spans="1:43" x14ac:dyDescent="0.25">
      <c r="A347" s="1"/>
      <c r="B347" s="9">
        <v>343</v>
      </c>
      <c r="C347" s="9">
        <f t="shared" si="22"/>
        <v>51</v>
      </c>
      <c r="D347" s="9">
        <f t="shared" si="23"/>
        <v>7</v>
      </c>
      <c r="E347" s="20">
        <f>E335*(1+VLookups!$C$8)</f>
        <v>25478.734986629028</v>
      </c>
      <c r="F347" s="20">
        <f>-E347*VLookups!$D$10*2</f>
        <v>-1528.7240991977417</v>
      </c>
      <c r="G347" s="19">
        <v>0</v>
      </c>
      <c r="H347" s="20">
        <f>(-VLookups!$D$13)*(E347+F347/2)</f>
        <v>-8032.1712045348004</v>
      </c>
      <c r="I347" s="19">
        <v>0</v>
      </c>
      <c r="J347" s="19">
        <v>0</v>
      </c>
      <c r="K347" s="19">
        <v>0</v>
      </c>
      <c r="L347" s="19">
        <v>0</v>
      </c>
      <c r="M347" s="19">
        <v>0</v>
      </c>
      <c r="N347" s="20" t="s">
        <v>36</v>
      </c>
      <c r="O347" s="19">
        <v>0</v>
      </c>
      <c r="P347" s="20">
        <f>P346-VLookups!$D$42</f>
        <v>-278</v>
      </c>
      <c r="Q347" s="22">
        <v>103</v>
      </c>
      <c r="R347" s="19">
        <v>0</v>
      </c>
      <c r="S347" s="20">
        <f>VLookups!$D$50</f>
        <v>-4487.7037773753191</v>
      </c>
      <c r="T347" s="19">
        <v>0</v>
      </c>
      <c r="U347" s="9">
        <v>199</v>
      </c>
      <c r="V347" s="21">
        <f>V346-VLookups!$D$54</f>
        <v>-2315</v>
      </c>
      <c r="W347" s="21">
        <f>-VLookups!$D$60</f>
        <v>-400</v>
      </c>
      <c r="X347" s="21">
        <f>-VLookups!$D$62</f>
        <v>-175</v>
      </c>
      <c r="Y347" s="36">
        <f>Y346*(1+VLookups!$D$57/12)</f>
        <v>-504.95402559489418</v>
      </c>
      <c r="Z347" s="20">
        <f>-E347*VLookups!$J$3</f>
        <v>-1019.1493994651611</v>
      </c>
      <c r="AA347" s="19">
        <v>0</v>
      </c>
      <c r="AB347" s="20">
        <f t="shared" si="20"/>
        <v>7502.3945300599826</v>
      </c>
      <c r="AC347" s="20">
        <f t="shared" si="21"/>
        <v>775247.78428261552</v>
      </c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</row>
    <row r="348" spans="1:43" x14ac:dyDescent="0.25">
      <c r="A348" s="1"/>
      <c r="B348" s="9">
        <v>344</v>
      </c>
      <c r="C348" s="9">
        <f t="shared" si="22"/>
        <v>51</v>
      </c>
      <c r="D348" s="9">
        <f t="shared" si="23"/>
        <v>8</v>
      </c>
      <c r="E348" s="20">
        <f>E336*(1+VLookups!$C$8)</f>
        <v>25478.734986629028</v>
      </c>
      <c r="F348" s="20">
        <f>-E348*VLookups!$D$10*2</f>
        <v>-1528.7240991977417</v>
      </c>
      <c r="G348" s="19">
        <v>0</v>
      </c>
      <c r="H348" s="20">
        <f>(-VLookups!$D$13)*(E348+F348/2)</f>
        <v>-8032.1712045348004</v>
      </c>
      <c r="I348" s="19">
        <v>0</v>
      </c>
      <c r="J348" s="19">
        <v>0</v>
      </c>
      <c r="K348" s="19">
        <v>0</v>
      </c>
      <c r="L348" s="19">
        <v>0</v>
      </c>
      <c r="M348" s="19">
        <v>0</v>
      </c>
      <c r="N348" s="20" t="s">
        <v>36</v>
      </c>
      <c r="O348" s="19">
        <v>0</v>
      </c>
      <c r="P348" s="20">
        <f>P347-VLookups!$D$42</f>
        <v>-279.5</v>
      </c>
      <c r="Q348" s="22">
        <v>104</v>
      </c>
      <c r="R348" s="19">
        <v>0</v>
      </c>
      <c r="S348" s="20">
        <f>VLookups!$D$50</f>
        <v>-4487.7037773753191</v>
      </c>
      <c r="T348" s="19">
        <v>0</v>
      </c>
      <c r="U348" s="9">
        <v>200</v>
      </c>
      <c r="V348" s="21">
        <f>V347-VLookups!$D$54</f>
        <v>-2320</v>
      </c>
      <c r="W348" s="21">
        <f>-VLookups!$D$60</f>
        <v>-400</v>
      </c>
      <c r="X348" s="21">
        <f>-VLookups!$D$62</f>
        <v>-175</v>
      </c>
      <c r="Y348" s="36">
        <f>Y347*(1+VLookups!$D$57/12)</f>
        <v>-506.42680816954595</v>
      </c>
      <c r="Z348" s="20">
        <f>-E348*VLookups!$J$3</f>
        <v>-1019.1493994651611</v>
      </c>
      <c r="AA348" s="19">
        <v>0</v>
      </c>
      <c r="AB348" s="20">
        <f t="shared" si="20"/>
        <v>7494.4217474853303</v>
      </c>
      <c r="AC348" s="20">
        <f t="shared" si="21"/>
        <v>784034.28567057184</v>
      </c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</row>
    <row r="349" spans="1:43" x14ac:dyDescent="0.25">
      <c r="A349" s="1"/>
      <c r="B349" s="9">
        <v>345</v>
      </c>
      <c r="C349" s="9">
        <f t="shared" si="22"/>
        <v>51</v>
      </c>
      <c r="D349" s="9">
        <f t="shared" si="23"/>
        <v>9</v>
      </c>
      <c r="E349" s="20">
        <f>E337*(1+VLookups!$C$8)</f>
        <v>25478.734986629028</v>
      </c>
      <c r="F349" s="20">
        <f>-E349*VLookups!$D$10*2</f>
        <v>-1528.7240991977417</v>
      </c>
      <c r="G349" s="19">
        <v>0</v>
      </c>
      <c r="H349" s="20">
        <f>(-VLookups!$D$13)*(E349+F349/2)</f>
        <v>-8032.1712045348004</v>
      </c>
      <c r="I349" s="19">
        <v>0</v>
      </c>
      <c r="J349" s="19">
        <v>0</v>
      </c>
      <c r="K349" s="19">
        <v>0</v>
      </c>
      <c r="L349" s="19">
        <v>0</v>
      </c>
      <c r="M349" s="19">
        <v>0</v>
      </c>
      <c r="N349" s="20" t="s">
        <v>36</v>
      </c>
      <c r="O349" s="19">
        <v>0</v>
      </c>
      <c r="P349" s="20">
        <f>P348-VLookups!$D$42</f>
        <v>-281</v>
      </c>
      <c r="Q349" s="22">
        <v>105</v>
      </c>
      <c r="R349" s="19">
        <v>0</v>
      </c>
      <c r="S349" s="20">
        <f>VLookups!$D$50</f>
        <v>-4487.7037773753191</v>
      </c>
      <c r="T349" s="19">
        <v>0</v>
      </c>
      <c r="U349" s="9">
        <v>201</v>
      </c>
      <c r="V349" s="21">
        <f>V348-VLookups!$D$54</f>
        <v>-2325</v>
      </c>
      <c r="W349" s="21">
        <f>-VLookups!$D$60</f>
        <v>-400</v>
      </c>
      <c r="X349" s="21">
        <f>-VLookups!$D$62</f>
        <v>-175</v>
      </c>
      <c r="Y349" s="36">
        <f>Y348*(1+VLookups!$D$57/12)</f>
        <v>-507.90388636004047</v>
      </c>
      <c r="Z349" s="20">
        <f>-E349*VLookups!$J$3</f>
        <v>-1019.1493994651611</v>
      </c>
      <c r="AA349" s="19">
        <v>0</v>
      </c>
      <c r="AB349" s="20">
        <f t="shared" si="20"/>
        <v>7486.4446692948368</v>
      </c>
      <c r="AC349" s="20">
        <f t="shared" si="21"/>
        <v>792827.45414931769</v>
      </c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</row>
    <row r="350" spans="1:43" x14ac:dyDescent="0.25">
      <c r="A350" s="1"/>
      <c r="B350" s="9">
        <v>346</v>
      </c>
      <c r="C350" s="9">
        <f t="shared" si="22"/>
        <v>51</v>
      </c>
      <c r="D350" s="9">
        <f t="shared" si="23"/>
        <v>10</v>
      </c>
      <c r="E350" s="20">
        <f>E338*(1+VLookups!$C$8)</f>
        <v>25478.734986629028</v>
      </c>
      <c r="F350" s="20">
        <f>-E350*VLookups!$D$10*2</f>
        <v>-1528.7240991977417</v>
      </c>
      <c r="G350" s="19">
        <v>0</v>
      </c>
      <c r="H350" s="20">
        <f>(-VLookups!$D$13)*(E350+F350/2)</f>
        <v>-8032.1712045348004</v>
      </c>
      <c r="I350" s="19">
        <v>0</v>
      </c>
      <c r="J350" s="19">
        <v>0</v>
      </c>
      <c r="K350" s="19">
        <v>0</v>
      </c>
      <c r="L350" s="19">
        <v>0</v>
      </c>
      <c r="M350" s="19">
        <v>0</v>
      </c>
      <c r="N350" s="20" t="s">
        <v>36</v>
      </c>
      <c r="O350" s="19">
        <v>0</v>
      </c>
      <c r="P350" s="20">
        <f>P349-VLookups!$D$42</f>
        <v>-282.5</v>
      </c>
      <c r="Q350" s="22">
        <v>106</v>
      </c>
      <c r="R350" s="19">
        <v>0</v>
      </c>
      <c r="S350" s="20">
        <f>VLookups!$D$50</f>
        <v>-4487.7037773753191</v>
      </c>
      <c r="T350" s="19">
        <v>0</v>
      </c>
      <c r="U350" s="9">
        <v>202</v>
      </c>
      <c r="V350" s="21">
        <f>V349-VLookups!$D$54</f>
        <v>-2330</v>
      </c>
      <c r="W350" s="21">
        <f>-VLookups!$D$60</f>
        <v>-400</v>
      </c>
      <c r="X350" s="21">
        <f>-VLookups!$D$62</f>
        <v>-175</v>
      </c>
      <c r="Y350" s="36">
        <f>Y349*(1+VLookups!$D$57/12)</f>
        <v>-509.38527269525724</v>
      </c>
      <c r="Z350" s="20">
        <f>-E350*VLookups!$J$3</f>
        <v>-1019.1493994651611</v>
      </c>
      <c r="AA350" s="19">
        <v>0</v>
      </c>
      <c r="AB350" s="20">
        <f t="shared" si="20"/>
        <v>7478.4632829596194</v>
      </c>
      <c r="AC350" s="20">
        <f t="shared" si="21"/>
        <v>801627.29652252619</v>
      </c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</row>
    <row r="351" spans="1:43" x14ac:dyDescent="0.25">
      <c r="A351" s="1"/>
      <c r="B351" s="9">
        <v>347</v>
      </c>
      <c r="C351" s="9">
        <f t="shared" si="22"/>
        <v>51</v>
      </c>
      <c r="D351" s="9">
        <f t="shared" si="23"/>
        <v>11</v>
      </c>
      <c r="E351" s="20">
        <f>E339*(1+VLookups!$C$8)</f>
        <v>25478.734986629028</v>
      </c>
      <c r="F351" s="20">
        <f>-E351*VLookups!$D$10*2</f>
        <v>-1528.7240991977417</v>
      </c>
      <c r="G351" s="19">
        <v>0</v>
      </c>
      <c r="H351" s="20">
        <f>(-VLookups!$D$13)*(E351+F351/2)</f>
        <v>-8032.1712045348004</v>
      </c>
      <c r="I351" s="19">
        <v>0</v>
      </c>
      <c r="J351" s="19">
        <v>0</v>
      </c>
      <c r="K351" s="19">
        <v>0</v>
      </c>
      <c r="L351" s="19">
        <v>0</v>
      </c>
      <c r="M351" s="19">
        <v>0</v>
      </c>
      <c r="N351" s="20" t="s">
        <v>36</v>
      </c>
      <c r="O351" s="19">
        <v>0</v>
      </c>
      <c r="P351" s="20">
        <f>P350-VLookups!$D$42</f>
        <v>-284</v>
      </c>
      <c r="Q351" s="22">
        <v>107</v>
      </c>
      <c r="R351" s="19">
        <v>0</v>
      </c>
      <c r="S351" s="20">
        <f>VLookups!$D$50</f>
        <v>-4487.7037773753191</v>
      </c>
      <c r="T351" s="19">
        <v>0</v>
      </c>
      <c r="U351" s="9">
        <v>203</v>
      </c>
      <c r="V351" s="21">
        <f>V350-VLookups!$D$54</f>
        <v>-2335</v>
      </c>
      <c r="W351" s="21">
        <f>-VLookups!$D$60</f>
        <v>-400</v>
      </c>
      <c r="X351" s="21">
        <f>-VLookups!$D$62</f>
        <v>-175</v>
      </c>
      <c r="Y351" s="36">
        <f>Y350*(1+VLookups!$D$57/12)</f>
        <v>-510.8709797406184</v>
      </c>
      <c r="Z351" s="20">
        <f>-E351*VLookups!$J$3</f>
        <v>-1019.1493994651611</v>
      </c>
      <c r="AA351" s="19">
        <v>0</v>
      </c>
      <c r="AB351" s="20">
        <f t="shared" si="20"/>
        <v>7470.4775759142576</v>
      </c>
      <c r="AC351" s="20">
        <f t="shared" si="21"/>
        <v>810433.81959264469</v>
      </c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</row>
    <row r="352" spans="1:43" x14ac:dyDescent="0.25">
      <c r="A352" s="1"/>
      <c r="B352" s="9">
        <v>348</v>
      </c>
      <c r="C352" s="9">
        <f t="shared" si="22"/>
        <v>52</v>
      </c>
      <c r="D352" s="9">
        <f t="shared" si="23"/>
        <v>0</v>
      </c>
      <c r="E352" s="20">
        <f>E340*(1+VLookups!$C$8)</f>
        <v>26370.490711161041</v>
      </c>
      <c r="F352" s="20">
        <f>-E352*VLookups!$D$10*2</f>
        <v>-1582.2294426696624</v>
      </c>
      <c r="G352" s="19">
        <v>0</v>
      </c>
      <c r="H352" s="20">
        <f>(-VLookups!$D$13)*(E352+F352/2)</f>
        <v>-8313.2971966935183</v>
      </c>
      <c r="I352" s="19">
        <v>0</v>
      </c>
      <c r="J352" s="19">
        <v>0</v>
      </c>
      <c r="K352" s="19">
        <v>0</v>
      </c>
      <c r="L352" s="19">
        <v>0</v>
      </c>
      <c r="M352" s="19">
        <v>0</v>
      </c>
      <c r="N352" s="20" t="s">
        <v>36</v>
      </c>
      <c r="O352" s="19">
        <v>0</v>
      </c>
      <c r="P352" s="20">
        <f>P351-VLookups!$D$42</f>
        <v>-285.5</v>
      </c>
      <c r="Q352" s="22">
        <v>108</v>
      </c>
      <c r="R352" s="19">
        <v>0</v>
      </c>
      <c r="S352" s="20">
        <f>VLookups!$D$50</f>
        <v>-4487.7037773753191</v>
      </c>
      <c r="T352" s="19">
        <v>0</v>
      </c>
      <c r="U352" s="9">
        <v>204</v>
      </c>
      <c r="V352" s="21">
        <f>V351-VLookups!$D$54</f>
        <v>-2340</v>
      </c>
      <c r="W352" s="21">
        <f>-VLookups!$D$60</f>
        <v>-400</v>
      </c>
      <c r="X352" s="21">
        <f>-VLookups!$D$62</f>
        <v>-175</v>
      </c>
      <c r="Y352" s="36">
        <f>Y351*(1+VLookups!$D$57/12)</f>
        <v>-512.36102009819524</v>
      </c>
      <c r="Z352" s="20">
        <f>-E352*VLookups!$J$3</f>
        <v>-1054.8196284464416</v>
      </c>
      <c r="AA352" s="19">
        <v>0</v>
      </c>
      <c r="AB352" s="20">
        <f t="shared" si="20"/>
        <v>8010.6943672127381</v>
      </c>
      <c r="AC352" s="20">
        <f t="shared" si="21"/>
        <v>819795.2369925119</v>
      </c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</row>
    <row r="353" spans="1:43" x14ac:dyDescent="0.25">
      <c r="A353" s="1"/>
      <c r="B353" s="9">
        <v>349</v>
      </c>
      <c r="C353" s="9">
        <f t="shared" si="22"/>
        <v>52</v>
      </c>
      <c r="D353" s="9">
        <f t="shared" si="23"/>
        <v>1</v>
      </c>
      <c r="E353" s="20">
        <f>E341*(1+VLookups!$C$8)</f>
        <v>26370.490711161041</v>
      </c>
      <c r="F353" s="20">
        <f>-E353*VLookups!$D$10*2</f>
        <v>-1582.2294426696624</v>
      </c>
      <c r="G353" s="19">
        <v>0</v>
      </c>
      <c r="H353" s="20">
        <f>(-VLookups!$D$13)*(E353+F353/2)</f>
        <v>-8313.2971966935183</v>
      </c>
      <c r="I353" s="19">
        <v>0</v>
      </c>
      <c r="J353" s="19">
        <v>0</v>
      </c>
      <c r="K353" s="19">
        <v>0</v>
      </c>
      <c r="L353" s="19">
        <v>0</v>
      </c>
      <c r="M353" s="19">
        <v>0</v>
      </c>
      <c r="N353" s="20" t="s">
        <v>36</v>
      </c>
      <c r="O353" s="19">
        <v>0</v>
      </c>
      <c r="P353" s="20">
        <f>P352-VLookups!$D$42</f>
        <v>-287</v>
      </c>
      <c r="Q353" s="22">
        <v>109</v>
      </c>
      <c r="R353" s="19">
        <v>0</v>
      </c>
      <c r="S353" s="20">
        <f>VLookups!$D$50</f>
        <v>-4487.7037773753191</v>
      </c>
      <c r="T353" s="19">
        <v>0</v>
      </c>
      <c r="U353" s="9">
        <v>205</v>
      </c>
      <c r="V353" s="21">
        <f>V352-VLookups!$D$54</f>
        <v>-2345</v>
      </c>
      <c r="W353" s="21">
        <f>-VLookups!$D$60</f>
        <v>-400</v>
      </c>
      <c r="X353" s="21">
        <f>-VLookups!$D$62</f>
        <v>-175</v>
      </c>
      <c r="Y353" s="36">
        <f>Y352*(1+VLookups!$D$57/12)</f>
        <v>-513.85540640681495</v>
      </c>
      <c r="Z353" s="20">
        <f>-E353*VLookups!$J$3</f>
        <v>-1054.8196284464416</v>
      </c>
      <c r="AA353" s="19">
        <v>0</v>
      </c>
      <c r="AB353" s="20">
        <f t="shared" si="20"/>
        <v>8002.6999809041172</v>
      </c>
      <c r="AC353" s="20">
        <f t="shared" si="21"/>
        <v>829164.26236840361</v>
      </c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</row>
    <row r="354" spans="1:43" x14ac:dyDescent="0.25">
      <c r="A354" s="1"/>
      <c r="B354" s="9">
        <v>350</v>
      </c>
      <c r="C354" s="9">
        <f t="shared" si="22"/>
        <v>52</v>
      </c>
      <c r="D354" s="9">
        <f t="shared" si="23"/>
        <v>2</v>
      </c>
      <c r="E354" s="20">
        <f>E342*(1+VLookups!$C$8)</f>
        <v>26370.490711161041</v>
      </c>
      <c r="F354" s="20">
        <f>-E354*VLookups!$D$10*2</f>
        <v>-1582.2294426696624</v>
      </c>
      <c r="G354" s="19">
        <v>0</v>
      </c>
      <c r="H354" s="20">
        <f>(-VLookups!$D$13)*(E354+F354/2)</f>
        <v>-8313.2971966935183</v>
      </c>
      <c r="I354" s="19">
        <v>0</v>
      </c>
      <c r="J354" s="19">
        <v>0</v>
      </c>
      <c r="K354" s="19">
        <v>0</v>
      </c>
      <c r="L354" s="19">
        <v>0</v>
      </c>
      <c r="M354" s="19">
        <v>0</v>
      </c>
      <c r="N354" s="20" t="s">
        <v>36</v>
      </c>
      <c r="O354" s="19">
        <v>0</v>
      </c>
      <c r="P354" s="20">
        <f>P353-VLookups!$D$42</f>
        <v>-288.5</v>
      </c>
      <c r="Q354" s="22">
        <v>110</v>
      </c>
      <c r="R354" s="19">
        <v>0</v>
      </c>
      <c r="S354" s="20">
        <f>VLookups!$D$50</f>
        <v>-4487.7037773753191</v>
      </c>
      <c r="T354" s="19">
        <v>0</v>
      </c>
      <c r="U354" s="9">
        <v>206</v>
      </c>
      <c r="V354" s="21">
        <f>V353-VLookups!$D$54</f>
        <v>-2350</v>
      </c>
      <c r="W354" s="21">
        <f>-VLookups!$D$60</f>
        <v>-400</v>
      </c>
      <c r="X354" s="21">
        <f>-VLookups!$D$62</f>
        <v>-175</v>
      </c>
      <c r="Y354" s="36">
        <f>Y353*(1+VLookups!$D$57/12)</f>
        <v>-515.35415134216817</v>
      </c>
      <c r="Z354" s="20">
        <f>-E354*VLookups!$J$3</f>
        <v>-1054.8196284464416</v>
      </c>
      <c r="AA354" s="19">
        <v>0</v>
      </c>
      <c r="AB354" s="20">
        <f t="shared" si="20"/>
        <v>7994.7012359687651</v>
      </c>
      <c r="AC354" s="20">
        <f t="shared" si="21"/>
        <v>838540.90404165303</v>
      </c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</row>
    <row r="355" spans="1:43" x14ac:dyDescent="0.25">
      <c r="A355" s="1"/>
      <c r="B355" s="9">
        <v>351</v>
      </c>
      <c r="C355" s="9">
        <f t="shared" si="22"/>
        <v>52</v>
      </c>
      <c r="D355" s="9">
        <f t="shared" si="23"/>
        <v>3</v>
      </c>
      <c r="E355" s="20">
        <f>E343*(1+VLookups!$C$8)</f>
        <v>26370.490711161041</v>
      </c>
      <c r="F355" s="20">
        <f>-E355*VLookups!$D$10*2</f>
        <v>-1582.2294426696624</v>
      </c>
      <c r="G355" s="19">
        <v>0</v>
      </c>
      <c r="H355" s="20">
        <f>(-VLookups!$D$13)*(E355+F355/2)</f>
        <v>-8313.2971966935183</v>
      </c>
      <c r="I355" s="19">
        <v>0</v>
      </c>
      <c r="J355" s="19">
        <v>0</v>
      </c>
      <c r="K355" s="19">
        <v>0</v>
      </c>
      <c r="L355" s="19">
        <v>0</v>
      </c>
      <c r="M355" s="19">
        <v>0</v>
      </c>
      <c r="N355" s="20" t="s">
        <v>36</v>
      </c>
      <c r="O355" s="19">
        <v>0</v>
      </c>
      <c r="P355" s="20">
        <f>P354-VLookups!$D$42</f>
        <v>-290</v>
      </c>
      <c r="Q355" s="22">
        <v>111</v>
      </c>
      <c r="R355" s="19">
        <v>0</v>
      </c>
      <c r="S355" s="20">
        <f>VLookups!$D$50</f>
        <v>-4487.7037773753191</v>
      </c>
      <c r="T355" s="19">
        <v>0</v>
      </c>
      <c r="U355" s="9">
        <v>207</v>
      </c>
      <c r="V355" s="21">
        <f>V354-VLookups!$D$54</f>
        <v>-2355</v>
      </c>
      <c r="W355" s="21">
        <f>-VLookups!$D$60</f>
        <v>-400</v>
      </c>
      <c r="X355" s="21">
        <f>-VLookups!$D$62</f>
        <v>-175</v>
      </c>
      <c r="Y355" s="36">
        <f>Y354*(1+VLookups!$D$57/12)</f>
        <v>-516.85726761691615</v>
      </c>
      <c r="Z355" s="20">
        <f>-E355*VLookups!$J$3</f>
        <v>-1054.8196284464416</v>
      </c>
      <c r="AA355" s="19">
        <v>0</v>
      </c>
      <c r="AB355" s="20">
        <f t="shared" si="20"/>
        <v>7986.698119694016</v>
      </c>
      <c r="AC355" s="20">
        <f t="shared" si="21"/>
        <v>847925.17033474986</v>
      </c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</row>
    <row r="356" spans="1:43" x14ac:dyDescent="0.25">
      <c r="A356" s="1"/>
      <c r="B356" s="9">
        <v>352</v>
      </c>
      <c r="C356" s="9">
        <f t="shared" si="22"/>
        <v>52</v>
      </c>
      <c r="D356" s="9">
        <f t="shared" si="23"/>
        <v>4</v>
      </c>
      <c r="E356" s="20">
        <f>E344*(1+VLookups!$C$8)</f>
        <v>26370.490711161041</v>
      </c>
      <c r="F356" s="20">
        <f>-E356*VLookups!$D$10*2</f>
        <v>-1582.2294426696624</v>
      </c>
      <c r="G356" s="19">
        <v>0</v>
      </c>
      <c r="H356" s="20">
        <f>(-VLookups!$D$13)*(E356+F356/2)</f>
        <v>-8313.2971966935183</v>
      </c>
      <c r="I356" s="19">
        <v>0</v>
      </c>
      <c r="J356" s="19">
        <v>0</v>
      </c>
      <c r="K356" s="19">
        <v>0</v>
      </c>
      <c r="L356" s="19">
        <v>0</v>
      </c>
      <c r="M356" s="19">
        <v>0</v>
      </c>
      <c r="N356" s="20" t="s">
        <v>36</v>
      </c>
      <c r="O356" s="19">
        <v>0</v>
      </c>
      <c r="P356" s="20">
        <f>P355-VLookups!$D$42</f>
        <v>-291.5</v>
      </c>
      <c r="Q356" s="22">
        <v>112</v>
      </c>
      <c r="R356" s="19">
        <v>0</v>
      </c>
      <c r="S356" s="20">
        <f>VLookups!$D$50</f>
        <v>-4487.7037773753191</v>
      </c>
      <c r="T356" s="19">
        <v>0</v>
      </c>
      <c r="U356" s="9">
        <v>208</v>
      </c>
      <c r="V356" s="21">
        <f>V355-VLookups!$D$54</f>
        <v>-2360</v>
      </c>
      <c r="W356" s="21">
        <f>-VLookups!$D$60</f>
        <v>-400</v>
      </c>
      <c r="X356" s="21">
        <f>-VLookups!$D$62</f>
        <v>-175</v>
      </c>
      <c r="Y356" s="36">
        <f>Y355*(1+VLookups!$D$57/12)</f>
        <v>-518.36476798079877</v>
      </c>
      <c r="Z356" s="20">
        <f>-E356*VLookups!$J$3</f>
        <v>-1054.8196284464416</v>
      </c>
      <c r="AA356" s="19">
        <v>0</v>
      </c>
      <c r="AB356" s="20">
        <f t="shared" si="20"/>
        <v>7978.6906193301347</v>
      </c>
      <c r="AC356" s="20">
        <f t="shared" si="21"/>
        <v>857317.0695713046</v>
      </c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</row>
    <row r="357" spans="1:43" x14ac:dyDescent="0.25">
      <c r="A357" s="1"/>
      <c r="B357" s="9">
        <v>353</v>
      </c>
      <c r="C357" s="9">
        <f t="shared" si="22"/>
        <v>52</v>
      </c>
      <c r="D357" s="9">
        <f t="shared" si="23"/>
        <v>5</v>
      </c>
      <c r="E357" s="20">
        <f>E345*(1+VLookups!$C$8)</f>
        <v>26370.490711161041</v>
      </c>
      <c r="F357" s="20">
        <f>-E357*VLookups!$D$10*2</f>
        <v>-1582.2294426696624</v>
      </c>
      <c r="G357" s="19">
        <v>0</v>
      </c>
      <c r="H357" s="20">
        <f>(-VLookups!$D$13)*(E357+F357/2)</f>
        <v>-8313.2971966935183</v>
      </c>
      <c r="I357" s="19">
        <v>0</v>
      </c>
      <c r="J357" s="19">
        <v>0</v>
      </c>
      <c r="K357" s="19">
        <v>0</v>
      </c>
      <c r="L357" s="19">
        <v>0</v>
      </c>
      <c r="M357" s="19">
        <v>0</v>
      </c>
      <c r="N357" s="20" t="s">
        <v>36</v>
      </c>
      <c r="O357" s="19">
        <v>0</v>
      </c>
      <c r="P357" s="20">
        <f>P356-VLookups!$D$42</f>
        <v>-293</v>
      </c>
      <c r="Q357" s="22">
        <v>113</v>
      </c>
      <c r="R357" s="19">
        <v>0</v>
      </c>
      <c r="S357" s="20">
        <f>VLookups!$D$50</f>
        <v>-4487.7037773753191</v>
      </c>
      <c r="T357" s="19">
        <v>0</v>
      </c>
      <c r="U357" s="9">
        <v>209</v>
      </c>
      <c r="V357" s="21">
        <f>V356-VLookups!$D$54</f>
        <v>-2365</v>
      </c>
      <c r="W357" s="21">
        <f>-VLookups!$D$60</f>
        <v>-400</v>
      </c>
      <c r="X357" s="21">
        <f>-VLookups!$D$62</f>
        <v>-175</v>
      </c>
      <c r="Y357" s="36">
        <f>Y356*(1+VLookups!$D$57/12)</f>
        <v>-519.87666522074278</v>
      </c>
      <c r="Z357" s="20">
        <f>-E357*VLookups!$J$3</f>
        <v>-1054.8196284464416</v>
      </c>
      <c r="AA357" s="19">
        <v>0</v>
      </c>
      <c r="AB357" s="20">
        <f t="shared" si="20"/>
        <v>7970.6787220901897</v>
      </c>
      <c r="AC357" s="20">
        <f t="shared" si="21"/>
        <v>866716.61007601372</v>
      </c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</row>
    <row r="358" spans="1:43" x14ac:dyDescent="0.25">
      <c r="A358" s="1"/>
      <c r="B358" s="9">
        <v>354</v>
      </c>
      <c r="C358" s="9">
        <f t="shared" si="22"/>
        <v>52</v>
      </c>
      <c r="D358" s="9">
        <f t="shared" si="23"/>
        <v>6</v>
      </c>
      <c r="E358" s="20">
        <f>E346*(1+VLookups!$C$8)</f>
        <v>26370.490711161041</v>
      </c>
      <c r="F358" s="20">
        <f>-E358*VLookups!$D$10*2</f>
        <v>-1582.2294426696624</v>
      </c>
      <c r="G358" s="19">
        <v>0</v>
      </c>
      <c r="H358" s="20">
        <f>(-VLookups!$D$13)*(E358+F358/2)</f>
        <v>-8313.2971966935183</v>
      </c>
      <c r="I358" s="19">
        <v>0</v>
      </c>
      <c r="J358" s="19">
        <v>0</v>
      </c>
      <c r="K358" s="19">
        <v>0</v>
      </c>
      <c r="L358" s="19">
        <v>0</v>
      </c>
      <c r="M358" s="19">
        <v>0</v>
      </c>
      <c r="N358" s="20" t="s">
        <v>36</v>
      </c>
      <c r="O358" s="19">
        <v>0</v>
      </c>
      <c r="P358" s="20">
        <f>P357-VLookups!$D$42</f>
        <v>-294.5</v>
      </c>
      <c r="Q358" s="22">
        <v>114</v>
      </c>
      <c r="R358" s="19">
        <v>0</v>
      </c>
      <c r="S358" s="20">
        <f>VLookups!$D$50</f>
        <v>-4487.7037773753191</v>
      </c>
      <c r="T358" s="19">
        <v>0</v>
      </c>
      <c r="U358" s="9">
        <v>210</v>
      </c>
      <c r="V358" s="21">
        <f>V357-VLookups!$D$54</f>
        <v>-2370</v>
      </c>
      <c r="W358" s="21">
        <f>-VLookups!$D$60</f>
        <v>-400</v>
      </c>
      <c r="X358" s="21">
        <f>-VLookups!$D$62</f>
        <v>-175</v>
      </c>
      <c r="Y358" s="36">
        <f>Y357*(1+VLookups!$D$57/12)</f>
        <v>-521.39297216096998</v>
      </c>
      <c r="Z358" s="20">
        <f>-E358*VLookups!$J$3</f>
        <v>-1054.8196284464416</v>
      </c>
      <c r="AA358" s="19">
        <v>0</v>
      </c>
      <c r="AB358" s="20">
        <f t="shared" si="20"/>
        <v>7962.6624151499636</v>
      </c>
      <c r="AC358" s="20">
        <f t="shared" si="21"/>
        <v>876123.80017462373</v>
      </c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</row>
    <row r="359" spans="1:43" x14ac:dyDescent="0.25">
      <c r="A359" s="1"/>
      <c r="B359" s="9">
        <v>355</v>
      </c>
      <c r="C359" s="9">
        <f t="shared" si="22"/>
        <v>52</v>
      </c>
      <c r="D359" s="9">
        <f t="shared" si="23"/>
        <v>7</v>
      </c>
      <c r="E359" s="20">
        <f>E347*(1+VLookups!$C$8)</f>
        <v>26370.490711161041</v>
      </c>
      <c r="F359" s="20">
        <f>-E359*VLookups!$D$10*2</f>
        <v>-1582.2294426696624</v>
      </c>
      <c r="G359" s="19">
        <v>0</v>
      </c>
      <c r="H359" s="20">
        <f>(-VLookups!$D$13)*(E359+F359/2)</f>
        <v>-8313.2971966935183</v>
      </c>
      <c r="I359" s="19">
        <v>0</v>
      </c>
      <c r="J359" s="19">
        <v>0</v>
      </c>
      <c r="K359" s="19">
        <v>0</v>
      </c>
      <c r="L359" s="19">
        <v>0</v>
      </c>
      <c r="M359" s="19">
        <v>0</v>
      </c>
      <c r="N359" s="20" t="s">
        <v>36</v>
      </c>
      <c r="O359" s="19">
        <v>0</v>
      </c>
      <c r="P359" s="20">
        <f>P358-VLookups!$D$42</f>
        <v>-296</v>
      </c>
      <c r="Q359" s="22">
        <v>115</v>
      </c>
      <c r="R359" s="19">
        <v>0</v>
      </c>
      <c r="S359" s="20">
        <f>VLookups!$D$50</f>
        <v>-4487.7037773753191</v>
      </c>
      <c r="T359" s="19">
        <v>0</v>
      </c>
      <c r="U359" s="9">
        <v>211</v>
      </c>
      <c r="V359" s="21">
        <f>V358-VLookups!$D$54</f>
        <v>-2375</v>
      </c>
      <c r="W359" s="21">
        <f>-VLookups!$D$60</f>
        <v>-400</v>
      </c>
      <c r="X359" s="21">
        <f>-VLookups!$D$62</f>
        <v>-175</v>
      </c>
      <c r="Y359" s="36">
        <f>Y358*(1+VLookups!$D$57/12)</f>
        <v>-522.91370166310617</v>
      </c>
      <c r="Z359" s="20">
        <f>-E359*VLookups!$J$3</f>
        <v>-1054.8196284464416</v>
      </c>
      <c r="AA359" s="19">
        <v>0</v>
      </c>
      <c r="AB359" s="20">
        <f t="shared" si="20"/>
        <v>7954.6416856478263</v>
      </c>
      <c r="AC359" s="20">
        <f t="shared" si="21"/>
        <v>885538.64819389593</v>
      </c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</row>
    <row r="360" spans="1:43" x14ac:dyDescent="0.25">
      <c r="A360" s="1"/>
      <c r="B360" s="9">
        <v>356</v>
      </c>
      <c r="C360" s="9">
        <f t="shared" si="22"/>
        <v>52</v>
      </c>
      <c r="D360" s="9">
        <f t="shared" si="23"/>
        <v>8</v>
      </c>
      <c r="E360" s="20">
        <f>E348*(1+VLookups!$C$8)</f>
        <v>26370.490711161041</v>
      </c>
      <c r="F360" s="20">
        <f>-E360*VLookups!$D$10*2</f>
        <v>-1582.2294426696624</v>
      </c>
      <c r="G360" s="19">
        <v>0</v>
      </c>
      <c r="H360" s="20">
        <f>(-VLookups!$D$13)*(E360+F360/2)</f>
        <v>-8313.2971966935183</v>
      </c>
      <c r="I360" s="19">
        <v>0</v>
      </c>
      <c r="J360" s="19">
        <v>0</v>
      </c>
      <c r="K360" s="19">
        <v>0</v>
      </c>
      <c r="L360" s="19">
        <v>0</v>
      </c>
      <c r="M360" s="19">
        <v>0</v>
      </c>
      <c r="N360" s="20" t="s">
        <v>36</v>
      </c>
      <c r="O360" s="19">
        <v>0</v>
      </c>
      <c r="P360" s="20">
        <f>P359-VLookups!$D$42</f>
        <v>-297.5</v>
      </c>
      <c r="Q360" s="22">
        <v>116</v>
      </c>
      <c r="R360" s="19">
        <v>0</v>
      </c>
      <c r="S360" s="20">
        <f>VLookups!$D$50</f>
        <v>-4487.7037773753191</v>
      </c>
      <c r="T360" s="19">
        <v>0</v>
      </c>
      <c r="U360" s="9">
        <v>212</v>
      </c>
      <c r="V360" s="21">
        <f>V359-VLookups!$D$54</f>
        <v>-2380</v>
      </c>
      <c r="W360" s="21">
        <f>-VLookups!$D$60</f>
        <v>-400</v>
      </c>
      <c r="X360" s="21">
        <f>-VLookups!$D$62</f>
        <v>-175</v>
      </c>
      <c r="Y360" s="36">
        <f>Y359*(1+VLookups!$D$57/12)</f>
        <v>-524.43886662629018</v>
      </c>
      <c r="Z360" s="20">
        <f>-E360*VLookups!$J$3</f>
        <v>-1054.8196284464416</v>
      </c>
      <c r="AA360" s="19">
        <v>0</v>
      </c>
      <c r="AB360" s="20">
        <f t="shared" si="20"/>
        <v>7946.6165206846435</v>
      </c>
      <c r="AC360" s="20">
        <f t="shared" si="21"/>
        <v>894961.16246157046</v>
      </c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</row>
    <row r="361" spans="1:43" x14ac:dyDescent="0.25">
      <c r="A361" s="1"/>
      <c r="B361" s="9">
        <v>357</v>
      </c>
      <c r="C361" s="9">
        <f t="shared" si="22"/>
        <v>52</v>
      </c>
      <c r="D361" s="9">
        <f t="shared" si="23"/>
        <v>9</v>
      </c>
      <c r="E361" s="20">
        <f>E349*(1+VLookups!$C$8)</f>
        <v>26370.490711161041</v>
      </c>
      <c r="F361" s="20">
        <f>-E361*VLookups!$D$10*2</f>
        <v>-1582.2294426696624</v>
      </c>
      <c r="G361" s="19">
        <v>0</v>
      </c>
      <c r="H361" s="20">
        <f>(-VLookups!$D$13)*(E361+F361/2)</f>
        <v>-8313.2971966935183</v>
      </c>
      <c r="I361" s="19">
        <v>0</v>
      </c>
      <c r="J361" s="19">
        <v>0</v>
      </c>
      <c r="K361" s="19">
        <v>0</v>
      </c>
      <c r="L361" s="19">
        <v>0</v>
      </c>
      <c r="M361" s="19">
        <v>0</v>
      </c>
      <c r="N361" s="20" t="s">
        <v>36</v>
      </c>
      <c r="O361" s="19">
        <v>0</v>
      </c>
      <c r="P361" s="20">
        <f>P360-VLookups!$D$42</f>
        <v>-299</v>
      </c>
      <c r="Q361" s="22">
        <v>117</v>
      </c>
      <c r="R361" s="19">
        <v>0</v>
      </c>
      <c r="S361" s="20">
        <f>VLookups!$D$50</f>
        <v>-4487.7037773753191</v>
      </c>
      <c r="T361" s="19">
        <v>0</v>
      </c>
      <c r="U361" s="9">
        <v>213</v>
      </c>
      <c r="V361" s="21">
        <f>V360-VLookups!$D$54</f>
        <v>-2385</v>
      </c>
      <c r="W361" s="21">
        <f>-VLookups!$D$60</f>
        <v>-400</v>
      </c>
      <c r="X361" s="21">
        <f>-VLookups!$D$62</f>
        <v>-175</v>
      </c>
      <c r="Y361" s="36">
        <f>Y360*(1+VLookups!$D$57/12)</f>
        <v>-525.96847998728356</v>
      </c>
      <c r="Z361" s="20">
        <f>-E361*VLookups!$J$3</f>
        <v>-1054.8196284464416</v>
      </c>
      <c r="AA361" s="19">
        <v>0</v>
      </c>
      <c r="AB361" s="20">
        <f t="shared" si="20"/>
        <v>7938.5869073236499</v>
      </c>
      <c r="AC361" s="20">
        <f t="shared" si="21"/>
        <v>904391.35130633018</v>
      </c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</row>
    <row r="362" spans="1:43" x14ac:dyDescent="0.25">
      <c r="A362" s="1"/>
      <c r="B362" s="9">
        <v>358</v>
      </c>
      <c r="C362" s="9">
        <f t="shared" si="22"/>
        <v>52</v>
      </c>
      <c r="D362" s="9">
        <f t="shared" si="23"/>
        <v>10</v>
      </c>
      <c r="E362" s="20">
        <f>E350*(1+VLookups!$C$8)</f>
        <v>26370.490711161041</v>
      </c>
      <c r="F362" s="20">
        <f>-E362*VLookups!$D$10*2</f>
        <v>-1582.2294426696624</v>
      </c>
      <c r="G362" s="19">
        <v>0</v>
      </c>
      <c r="H362" s="20">
        <f>(-VLookups!$D$13)*(E362+F362/2)</f>
        <v>-8313.2971966935183</v>
      </c>
      <c r="I362" s="19">
        <v>0</v>
      </c>
      <c r="J362" s="19">
        <v>0</v>
      </c>
      <c r="K362" s="19">
        <v>0</v>
      </c>
      <c r="L362" s="19">
        <v>0</v>
      </c>
      <c r="M362" s="19">
        <v>0</v>
      </c>
      <c r="N362" s="20" t="s">
        <v>36</v>
      </c>
      <c r="O362" s="19">
        <v>0</v>
      </c>
      <c r="P362" s="20">
        <f>P361-VLookups!$D$42</f>
        <v>-300.5</v>
      </c>
      <c r="Q362" s="22">
        <v>118</v>
      </c>
      <c r="R362" s="19">
        <v>0</v>
      </c>
      <c r="S362" s="20">
        <f>VLookups!$D$50</f>
        <v>-4487.7037773753191</v>
      </c>
      <c r="T362" s="19">
        <v>0</v>
      </c>
      <c r="U362" s="9">
        <v>214</v>
      </c>
      <c r="V362" s="21">
        <f>V361-VLookups!$D$54</f>
        <v>-2390</v>
      </c>
      <c r="W362" s="21">
        <f>-VLookups!$D$60</f>
        <v>-400</v>
      </c>
      <c r="X362" s="21">
        <f>-VLookups!$D$62</f>
        <v>-175</v>
      </c>
      <c r="Y362" s="36">
        <f>Y361*(1+VLookups!$D$57/12)</f>
        <v>-527.50255472057984</v>
      </c>
      <c r="Z362" s="20">
        <f>-E362*VLookups!$J$3</f>
        <v>-1054.8196284464416</v>
      </c>
      <c r="AA362" s="19">
        <v>0</v>
      </c>
      <c r="AB362" s="20">
        <f t="shared" si="20"/>
        <v>7930.5528325903524</v>
      </c>
      <c r="AC362" s="20">
        <f t="shared" si="21"/>
        <v>913829.22305776435</v>
      </c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</row>
    <row r="363" spans="1:43" x14ac:dyDescent="0.25">
      <c r="A363" s="1"/>
      <c r="B363" s="9">
        <v>359</v>
      </c>
      <c r="C363" s="9">
        <f t="shared" si="22"/>
        <v>52</v>
      </c>
      <c r="D363" s="9">
        <f t="shared" si="23"/>
        <v>11</v>
      </c>
      <c r="E363" s="20">
        <f>E351*(1+VLookups!$C$8)</f>
        <v>26370.490711161041</v>
      </c>
      <c r="F363" s="20">
        <f>-E363*VLookups!$D$10*2</f>
        <v>-1582.2294426696624</v>
      </c>
      <c r="G363" s="19">
        <v>0</v>
      </c>
      <c r="H363" s="20">
        <f>(-VLookups!$D$13)*(E363+F363/2)</f>
        <v>-8313.2971966935183</v>
      </c>
      <c r="I363" s="19">
        <v>0</v>
      </c>
      <c r="J363" s="19">
        <v>0</v>
      </c>
      <c r="K363" s="19">
        <v>0</v>
      </c>
      <c r="L363" s="19">
        <v>0</v>
      </c>
      <c r="M363" s="19">
        <v>0</v>
      </c>
      <c r="N363" s="20" t="s">
        <v>36</v>
      </c>
      <c r="O363" s="19">
        <v>0</v>
      </c>
      <c r="P363" s="20">
        <f>P362-VLookups!$D$42</f>
        <v>-302</v>
      </c>
      <c r="Q363" s="22">
        <v>119</v>
      </c>
      <c r="R363" s="19">
        <v>0</v>
      </c>
      <c r="S363" s="20">
        <f>VLookups!$D$50</f>
        <v>-4487.7037773753191</v>
      </c>
      <c r="T363" s="19">
        <v>0</v>
      </c>
      <c r="U363" s="9">
        <v>215</v>
      </c>
      <c r="V363" s="21">
        <f>V362-VLookups!$D$54</f>
        <v>-2395</v>
      </c>
      <c r="W363" s="21">
        <f>-VLookups!$D$60</f>
        <v>-400</v>
      </c>
      <c r="X363" s="21">
        <f>-VLookups!$D$62</f>
        <v>-175</v>
      </c>
      <c r="Y363" s="36">
        <f>Y362*(1+VLookups!$D$57/12)</f>
        <v>-529.04110383851491</v>
      </c>
      <c r="Z363" s="20">
        <f>-E363*VLookups!$J$3</f>
        <v>-1054.8196284464416</v>
      </c>
      <c r="AA363" s="19">
        <v>0</v>
      </c>
      <c r="AB363" s="20">
        <f t="shared" si="20"/>
        <v>7922.5142834724174</v>
      </c>
      <c r="AC363" s="20">
        <f t="shared" si="21"/>
        <v>923274.78604633315</v>
      </c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</row>
    <row r="364" spans="1:43" x14ac:dyDescent="0.25">
      <c r="A364" s="1"/>
      <c r="B364" s="9">
        <v>360</v>
      </c>
      <c r="C364" s="9">
        <f t="shared" si="22"/>
        <v>53</v>
      </c>
      <c r="D364" s="9">
        <f t="shared" si="23"/>
        <v>0</v>
      </c>
      <c r="E364" s="20">
        <f>E352*(1+VLookups!$C$8)</f>
        <v>27293.457886051674</v>
      </c>
      <c r="F364" s="20">
        <f>-E364*VLookups!$D$10*2</f>
        <v>-1637.6074731631004</v>
      </c>
      <c r="G364" s="19">
        <v>0</v>
      </c>
      <c r="H364" s="20">
        <f>(-VLookups!$D$13)*(E364+F364/2)</f>
        <v>-8604.2625985777904</v>
      </c>
      <c r="I364" s="19">
        <v>0</v>
      </c>
      <c r="J364" s="19">
        <v>0</v>
      </c>
      <c r="K364" s="19">
        <v>0</v>
      </c>
      <c r="L364" s="19">
        <v>0</v>
      </c>
      <c r="M364" s="19">
        <v>0</v>
      </c>
      <c r="N364" s="20" t="s">
        <v>36</v>
      </c>
      <c r="O364" s="19">
        <v>0</v>
      </c>
      <c r="P364" s="20">
        <f>P363-VLookups!$D$42</f>
        <v>-303.5</v>
      </c>
      <c r="Q364" s="22">
        <v>120</v>
      </c>
      <c r="R364" s="19">
        <v>0</v>
      </c>
      <c r="S364" s="20">
        <f>VLookups!$D$50</f>
        <v>-4487.7037773753191</v>
      </c>
      <c r="T364" s="19">
        <v>0</v>
      </c>
      <c r="U364" s="9">
        <v>216</v>
      </c>
      <c r="V364" s="21">
        <f>V363-VLookups!$D$54</f>
        <v>-2400</v>
      </c>
      <c r="W364" s="21">
        <f>-VLookups!$D$60</f>
        <v>-400</v>
      </c>
      <c r="X364" s="21">
        <f>-VLookups!$D$62</f>
        <v>-175</v>
      </c>
      <c r="Y364" s="36">
        <f>Y363*(1+VLookups!$D$57/12)</f>
        <v>-530.58414039137722</v>
      </c>
      <c r="Z364" s="20">
        <f>-E364*VLookups!$J$3</f>
        <v>-1091.738315442067</v>
      </c>
      <c r="AA364" s="19">
        <v>0</v>
      </c>
      <c r="AB364" s="20">
        <f t="shared" si="20"/>
        <v>8481.8653176835687</v>
      </c>
      <c r="AC364" s="20">
        <f t="shared" si="21"/>
        <v>933295.442674094</v>
      </c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</row>
    <row r="365" spans="1:43" x14ac:dyDescent="0.25">
      <c r="A365" s="1"/>
      <c r="B365" s="9">
        <v>361</v>
      </c>
      <c r="C365" s="9">
        <f t="shared" si="22"/>
        <v>53</v>
      </c>
      <c r="D365" s="9">
        <f t="shared" si="23"/>
        <v>1</v>
      </c>
      <c r="E365" s="20">
        <f>E353*(1+VLookups!$C$8)</f>
        <v>27293.457886051674</v>
      </c>
      <c r="F365" s="20">
        <f>-E365*VLookups!$D$10*2</f>
        <v>-1637.6074731631004</v>
      </c>
      <c r="G365" s="19">
        <v>0</v>
      </c>
      <c r="H365" s="20">
        <f>(-VLookups!$D$13)*(E365+F365/2)</f>
        <v>-8604.2625985777904</v>
      </c>
      <c r="I365" s="19">
        <v>0</v>
      </c>
      <c r="J365" s="19">
        <v>0</v>
      </c>
      <c r="K365" s="19">
        <v>0</v>
      </c>
      <c r="L365" s="19">
        <v>0</v>
      </c>
      <c r="M365" s="19">
        <v>0</v>
      </c>
      <c r="N365" s="20" t="s">
        <v>36</v>
      </c>
      <c r="O365" s="19">
        <v>0</v>
      </c>
      <c r="P365" s="20">
        <f>P364-VLookups!$D$42</f>
        <v>-305</v>
      </c>
      <c r="Q365" s="22">
        <v>121</v>
      </c>
      <c r="R365" s="19">
        <v>0</v>
      </c>
      <c r="S365" s="20">
        <f>VLookups!$D$50</f>
        <v>-4487.7037773753191</v>
      </c>
      <c r="T365" s="19">
        <v>0</v>
      </c>
      <c r="U365" s="9">
        <v>217</v>
      </c>
      <c r="V365" s="21">
        <f>V364-VLookups!$D$54</f>
        <v>-2405</v>
      </c>
      <c r="W365" s="21">
        <f>-VLookups!$D$60</f>
        <v>-400</v>
      </c>
      <c r="X365" s="21">
        <f>-VLookups!$D$62</f>
        <v>-175</v>
      </c>
      <c r="Y365" s="36">
        <f>Y364*(1+VLookups!$D$57/12)</f>
        <v>-532.13167746751878</v>
      </c>
      <c r="Z365" s="20">
        <f>-E365*VLookups!$J$3</f>
        <v>-1091.738315442067</v>
      </c>
      <c r="AA365" s="19">
        <v>0</v>
      </c>
      <c r="AB365" s="20">
        <f t="shared" si="20"/>
        <v>8473.8177806074273</v>
      </c>
      <c r="AC365" s="20">
        <f t="shared" si="21"/>
        <v>943324.75285915821</v>
      </c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</row>
    <row r="366" spans="1:43" x14ac:dyDescent="0.25">
      <c r="A366" s="1"/>
      <c r="B366" s="9">
        <v>362</v>
      </c>
      <c r="C366" s="9">
        <f t="shared" si="22"/>
        <v>53</v>
      </c>
      <c r="D366" s="9">
        <f t="shared" si="23"/>
        <v>2</v>
      </c>
      <c r="E366" s="20">
        <f>E354*(1+VLookups!$C$8)</f>
        <v>27293.457886051674</v>
      </c>
      <c r="F366" s="20">
        <f>-E366*VLookups!$D$10*2</f>
        <v>-1637.6074731631004</v>
      </c>
      <c r="G366" s="19">
        <v>0</v>
      </c>
      <c r="H366" s="20">
        <f>(-VLookups!$D$13)*(E366+F366/2)</f>
        <v>-8604.2625985777904</v>
      </c>
      <c r="I366" s="19">
        <v>0</v>
      </c>
      <c r="J366" s="19">
        <v>0</v>
      </c>
      <c r="K366" s="19">
        <v>0</v>
      </c>
      <c r="L366" s="19">
        <v>0</v>
      </c>
      <c r="M366" s="19">
        <v>0</v>
      </c>
      <c r="N366" s="20" t="s">
        <v>36</v>
      </c>
      <c r="O366" s="19">
        <v>0</v>
      </c>
      <c r="P366" s="20">
        <f>P365-VLookups!$D$42</f>
        <v>-306.5</v>
      </c>
      <c r="Q366" s="22">
        <v>122</v>
      </c>
      <c r="R366" s="19">
        <v>0</v>
      </c>
      <c r="S366" s="20">
        <f>VLookups!$D$50</f>
        <v>-4487.7037773753191</v>
      </c>
      <c r="T366" s="19">
        <v>0</v>
      </c>
      <c r="U366" s="9">
        <v>218</v>
      </c>
      <c r="V366" s="21">
        <f>V365-VLookups!$D$54</f>
        <v>-2410</v>
      </c>
      <c r="W366" s="21">
        <f>-VLookups!$D$60</f>
        <v>-400</v>
      </c>
      <c r="X366" s="21">
        <f>-VLookups!$D$62</f>
        <v>-175</v>
      </c>
      <c r="Y366" s="36">
        <f>Y365*(1+VLookups!$D$57/12)</f>
        <v>-533.68372819346575</v>
      </c>
      <c r="Z366" s="20">
        <f>-E366*VLookups!$J$3</f>
        <v>-1091.738315442067</v>
      </c>
      <c r="AA366" s="19">
        <v>0</v>
      </c>
      <c r="AB366" s="20">
        <f t="shared" si="20"/>
        <v>8465.7657298814793</v>
      </c>
      <c r="AC366" s="20">
        <f t="shared" si="21"/>
        <v>953362.72651047166</v>
      </c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</row>
    <row r="367" spans="1:43" x14ac:dyDescent="0.25">
      <c r="A367" s="1"/>
      <c r="B367" s="9">
        <v>363</v>
      </c>
      <c r="C367" s="9">
        <f t="shared" si="22"/>
        <v>53</v>
      </c>
      <c r="D367" s="9">
        <f t="shared" si="23"/>
        <v>3</v>
      </c>
      <c r="E367" s="20">
        <f>E355*(1+VLookups!$C$8)</f>
        <v>27293.457886051674</v>
      </c>
      <c r="F367" s="20">
        <f>-E367*VLookups!$D$10*2</f>
        <v>-1637.6074731631004</v>
      </c>
      <c r="G367" s="19">
        <v>0</v>
      </c>
      <c r="H367" s="20">
        <f>(-VLookups!$D$13)*(E367+F367/2)</f>
        <v>-8604.2625985777904</v>
      </c>
      <c r="I367" s="19">
        <v>0</v>
      </c>
      <c r="J367" s="19">
        <v>0</v>
      </c>
      <c r="K367" s="19">
        <v>0</v>
      </c>
      <c r="L367" s="19">
        <v>0</v>
      </c>
      <c r="M367" s="19">
        <v>0</v>
      </c>
      <c r="N367" s="20" t="s">
        <v>36</v>
      </c>
      <c r="O367" s="19">
        <v>0</v>
      </c>
      <c r="P367" s="20">
        <f>P366-VLookups!$D$42</f>
        <v>-308</v>
      </c>
      <c r="Q367" s="22">
        <v>123</v>
      </c>
      <c r="R367" s="19">
        <v>0</v>
      </c>
      <c r="S367" s="20">
        <f>VLookups!$D$50</f>
        <v>-4487.7037773753191</v>
      </c>
      <c r="T367" s="19">
        <v>0</v>
      </c>
      <c r="U367" s="9">
        <v>219</v>
      </c>
      <c r="V367" s="21">
        <f>V366-VLookups!$D$54</f>
        <v>-2415</v>
      </c>
      <c r="W367" s="21">
        <f>-VLookups!$D$60</f>
        <v>-400</v>
      </c>
      <c r="X367" s="21">
        <f>-VLookups!$D$62</f>
        <v>-175</v>
      </c>
      <c r="Y367" s="36">
        <f>Y366*(1+VLookups!$D$57/12)</f>
        <v>-535.24030573403002</v>
      </c>
      <c r="Z367" s="20">
        <f>-E367*VLookups!$J$3</f>
        <v>-1091.738315442067</v>
      </c>
      <c r="AA367" s="19">
        <v>0</v>
      </c>
      <c r="AB367" s="20">
        <f t="shared" si="20"/>
        <v>8457.7091523409144</v>
      </c>
      <c r="AC367" s="20">
        <f t="shared" si="21"/>
        <v>963409.3735403301</v>
      </c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</row>
    <row r="368" spans="1:43" x14ac:dyDescent="0.25">
      <c r="A368" s="1"/>
      <c r="B368" s="9">
        <v>364</v>
      </c>
      <c r="C368" s="9">
        <f t="shared" si="22"/>
        <v>53</v>
      </c>
      <c r="D368" s="9">
        <f t="shared" si="23"/>
        <v>4</v>
      </c>
      <c r="E368" s="20">
        <f>E356*(1+VLookups!$C$8)</f>
        <v>27293.457886051674</v>
      </c>
      <c r="F368" s="20">
        <f>-E368*VLookups!$D$10*2</f>
        <v>-1637.6074731631004</v>
      </c>
      <c r="G368" s="19">
        <v>0</v>
      </c>
      <c r="H368" s="20">
        <f>(-VLookups!$D$13)*(E368+F368/2)</f>
        <v>-8604.2625985777904</v>
      </c>
      <c r="I368" s="19">
        <v>0</v>
      </c>
      <c r="J368" s="19">
        <v>0</v>
      </c>
      <c r="K368" s="19">
        <v>0</v>
      </c>
      <c r="L368" s="19">
        <v>0</v>
      </c>
      <c r="M368" s="19">
        <v>0</v>
      </c>
      <c r="N368" s="20" t="s">
        <v>36</v>
      </c>
      <c r="O368" s="19">
        <v>0</v>
      </c>
      <c r="P368" s="20">
        <f>P367-VLookups!$D$42</f>
        <v>-309.5</v>
      </c>
      <c r="Q368" s="22">
        <v>124</v>
      </c>
      <c r="R368" s="19">
        <v>0</v>
      </c>
      <c r="S368" s="20">
        <f>VLookups!$D$50</f>
        <v>-4487.7037773753191</v>
      </c>
      <c r="T368" s="19">
        <v>0</v>
      </c>
      <c r="U368" s="9">
        <v>220</v>
      </c>
      <c r="V368" s="21">
        <f>V367-VLookups!$D$54</f>
        <v>-2420</v>
      </c>
      <c r="W368" s="21">
        <f>-VLookups!$D$60</f>
        <v>-400</v>
      </c>
      <c r="X368" s="21">
        <f>-VLookups!$D$62</f>
        <v>-175</v>
      </c>
      <c r="Y368" s="36">
        <f>Y367*(1+VLookups!$D$57/12)</f>
        <v>-536.80142329242096</v>
      </c>
      <c r="Z368" s="20">
        <f>-E368*VLookups!$J$3</f>
        <v>-1091.738315442067</v>
      </c>
      <c r="AA368" s="19">
        <v>0</v>
      </c>
      <c r="AB368" s="20">
        <f t="shared" si="20"/>
        <v>8449.6480347825236</v>
      </c>
      <c r="AC368" s="20">
        <f t="shared" si="21"/>
        <v>973464.70386434649</v>
      </c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</row>
    <row r="369" spans="1:43" x14ac:dyDescent="0.25">
      <c r="A369" s="1"/>
      <c r="B369" s="9">
        <v>365</v>
      </c>
      <c r="C369" s="9">
        <f t="shared" si="22"/>
        <v>53</v>
      </c>
      <c r="D369" s="9">
        <f t="shared" si="23"/>
        <v>5</v>
      </c>
      <c r="E369" s="20">
        <f>E357*(1+VLookups!$C$8)</f>
        <v>27293.457886051674</v>
      </c>
      <c r="F369" s="20">
        <f>-E369*VLookups!$D$10*2</f>
        <v>-1637.6074731631004</v>
      </c>
      <c r="G369" s="19">
        <v>0</v>
      </c>
      <c r="H369" s="20">
        <f>(-VLookups!$D$13)*(E369+F369/2)</f>
        <v>-8604.2625985777904</v>
      </c>
      <c r="I369" s="19">
        <v>0</v>
      </c>
      <c r="J369" s="19">
        <v>0</v>
      </c>
      <c r="K369" s="19">
        <v>0</v>
      </c>
      <c r="L369" s="19">
        <v>0</v>
      </c>
      <c r="M369" s="19">
        <v>0</v>
      </c>
      <c r="N369" s="20" t="s">
        <v>36</v>
      </c>
      <c r="O369" s="19">
        <v>0</v>
      </c>
      <c r="P369" s="20">
        <f>P368-VLookups!$D$42</f>
        <v>-311</v>
      </c>
      <c r="Q369" s="22">
        <v>125</v>
      </c>
      <c r="R369" s="19">
        <v>0</v>
      </c>
      <c r="S369" s="20">
        <f>VLookups!$D$50</f>
        <v>-4487.7037773753191</v>
      </c>
      <c r="T369" s="19">
        <v>0</v>
      </c>
      <c r="U369" s="9">
        <v>221</v>
      </c>
      <c r="V369" s="21">
        <f>V368-VLookups!$D$54</f>
        <v>-2425</v>
      </c>
      <c r="W369" s="21">
        <f>-VLookups!$D$60</f>
        <v>-400</v>
      </c>
      <c r="X369" s="21">
        <f>-VLookups!$D$62</f>
        <v>-175</v>
      </c>
      <c r="Y369" s="36">
        <f>Y368*(1+VLookups!$D$57/12)</f>
        <v>-538.36709411035724</v>
      </c>
      <c r="Z369" s="20">
        <f>-E369*VLookups!$J$3</f>
        <v>-1091.738315442067</v>
      </c>
      <c r="AA369" s="19">
        <v>0</v>
      </c>
      <c r="AB369" s="20">
        <f t="shared" si="20"/>
        <v>8441.5823639645878</v>
      </c>
      <c r="AC369" s="20">
        <f t="shared" si="21"/>
        <v>983528.72740141838</v>
      </c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</row>
    <row r="370" spans="1:43" x14ac:dyDescent="0.25">
      <c r="A370" s="1"/>
      <c r="B370" s="9">
        <v>366</v>
      </c>
      <c r="C370" s="9">
        <f t="shared" si="22"/>
        <v>53</v>
      </c>
      <c r="D370" s="9">
        <f t="shared" si="23"/>
        <v>6</v>
      </c>
      <c r="E370" s="20">
        <f>E358*(1+VLookups!$C$8)</f>
        <v>27293.457886051674</v>
      </c>
      <c r="F370" s="20">
        <f>-E370*VLookups!$D$10*2</f>
        <v>-1637.6074731631004</v>
      </c>
      <c r="G370" s="19">
        <v>0</v>
      </c>
      <c r="H370" s="20">
        <f>(-VLookups!$D$13)*(E370+F370/2)</f>
        <v>-8604.2625985777904</v>
      </c>
      <c r="I370" s="19">
        <v>0</v>
      </c>
      <c r="J370" s="19">
        <v>0</v>
      </c>
      <c r="K370" s="19">
        <v>0</v>
      </c>
      <c r="L370" s="19">
        <v>0</v>
      </c>
      <c r="M370" s="19">
        <v>0</v>
      </c>
      <c r="N370" s="20" t="s">
        <v>36</v>
      </c>
      <c r="O370" s="19">
        <v>0</v>
      </c>
      <c r="P370" s="20">
        <f>P369-VLookups!$D$42</f>
        <v>-312.5</v>
      </c>
      <c r="Q370" s="22">
        <v>126</v>
      </c>
      <c r="R370" s="19">
        <v>0</v>
      </c>
      <c r="S370" s="20">
        <f>VLookups!$D$50</f>
        <v>-4487.7037773753191</v>
      </c>
      <c r="T370" s="19">
        <v>0</v>
      </c>
      <c r="U370" s="9">
        <v>222</v>
      </c>
      <c r="V370" s="21">
        <f>V369-VLookups!$D$54</f>
        <v>-2430</v>
      </c>
      <c r="W370" s="21">
        <f>-VLookups!$D$60</f>
        <v>-400</v>
      </c>
      <c r="X370" s="21">
        <f>-VLookups!$D$62</f>
        <v>-175</v>
      </c>
      <c r="Y370" s="36">
        <f>Y369*(1+VLookups!$D$57/12)</f>
        <v>-539.93733146817908</v>
      </c>
      <c r="Z370" s="20">
        <f>-E370*VLookups!$J$3</f>
        <v>-1091.738315442067</v>
      </c>
      <c r="AA370" s="19">
        <v>0</v>
      </c>
      <c r="AB370" s="20">
        <f t="shared" si="20"/>
        <v>8433.5121266067654</v>
      </c>
      <c r="AC370" s="20">
        <f t="shared" si="21"/>
        <v>993601.45407369419</v>
      </c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</row>
    <row r="371" spans="1:43" x14ac:dyDescent="0.25">
      <c r="A371" s="1"/>
      <c r="B371" s="9">
        <v>367</v>
      </c>
      <c r="C371" s="9">
        <f t="shared" si="22"/>
        <v>53</v>
      </c>
      <c r="D371" s="9">
        <f t="shared" si="23"/>
        <v>7</v>
      </c>
      <c r="E371" s="20">
        <f>E359*(1+VLookups!$C$8)</f>
        <v>27293.457886051674</v>
      </c>
      <c r="F371" s="20">
        <f>-E371*VLookups!$D$10*2</f>
        <v>-1637.6074731631004</v>
      </c>
      <c r="G371" s="19">
        <v>0</v>
      </c>
      <c r="H371" s="20">
        <f>(-VLookups!$D$13)*(E371+F371/2)</f>
        <v>-8604.2625985777904</v>
      </c>
      <c r="I371" s="19">
        <v>0</v>
      </c>
      <c r="J371" s="19">
        <v>0</v>
      </c>
      <c r="K371" s="19">
        <v>0</v>
      </c>
      <c r="L371" s="19">
        <v>0</v>
      </c>
      <c r="M371" s="19">
        <v>0</v>
      </c>
      <c r="N371" s="20" t="s">
        <v>36</v>
      </c>
      <c r="O371" s="19">
        <v>0</v>
      </c>
      <c r="P371" s="20">
        <f>P370-VLookups!$D$42</f>
        <v>-314</v>
      </c>
      <c r="Q371" s="22">
        <v>127</v>
      </c>
      <c r="R371" s="19">
        <v>0</v>
      </c>
      <c r="S371" s="20">
        <f>VLookups!$D$50</f>
        <v>-4487.7037773753191</v>
      </c>
      <c r="T371" s="19">
        <v>0</v>
      </c>
      <c r="U371" s="9">
        <v>223</v>
      </c>
      <c r="V371" s="21">
        <f>V370-VLookups!$D$54</f>
        <v>-2435</v>
      </c>
      <c r="W371" s="21">
        <f>-VLookups!$D$60</f>
        <v>-400</v>
      </c>
      <c r="X371" s="21">
        <f>-VLookups!$D$62</f>
        <v>-175</v>
      </c>
      <c r="Y371" s="36">
        <f>Y370*(1+VLookups!$D$57/12)</f>
        <v>-541.51214868496129</v>
      </c>
      <c r="Z371" s="20">
        <f>-E371*VLookups!$J$3</f>
        <v>-1091.738315442067</v>
      </c>
      <c r="AA371" s="19">
        <v>0</v>
      </c>
      <c r="AB371" s="20">
        <f t="shared" si="20"/>
        <v>8425.4373093899831</v>
      </c>
      <c r="AC371" s="20">
        <f t="shared" si="21"/>
        <v>1003682.8938065403</v>
      </c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</row>
    <row r="372" spans="1:43" x14ac:dyDescent="0.25">
      <c r="A372" s="1"/>
      <c r="B372" s="9">
        <v>368</v>
      </c>
      <c r="C372" s="9">
        <f t="shared" si="22"/>
        <v>53</v>
      </c>
      <c r="D372" s="9">
        <f t="shared" si="23"/>
        <v>8</v>
      </c>
      <c r="E372" s="20">
        <f>E360*(1+VLookups!$C$8)</f>
        <v>27293.457886051674</v>
      </c>
      <c r="F372" s="20">
        <f>-E372*VLookups!$D$10*2</f>
        <v>-1637.6074731631004</v>
      </c>
      <c r="G372" s="19">
        <v>0</v>
      </c>
      <c r="H372" s="20">
        <f>(-VLookups!$D$13)*(E372+F372/2)</f>
        <v>-8604.2625985777904</v>
      </c>
      <c r="I372" s="19">
        <v>0</v>
      </c>
      <c r="J372" s="19">
        <v>0</v>
      </c>
      <c r="K372" s="19">
        <v>0</v>
      </c>
      <c r="L372" s="19">
        <v>0</v>
      </c>
      <c r="M372" s="19">
        <v>0</v>
      </c>
      <c r="N372" s="20" t="s">
        <v>36</v>
      </c>
      <c r="O372" s="19">
        <v>0</v>
      </c>
      <c r="P372" s="20">
        <f>P371-VLookups!$D$42</f>
        <v>-315.5</v>
      </c>
      <c r="Q372" s="22">
        <v>128</v>
      </c>
      <c r="R372" s="19">
        <v>0</v>
      </c>
      <c r="S372" s="20">
        <f>VLookups!$D$50</f>
        <v>-4487.7037773753191</v>
      </c>
      <c r="T372" s="19">
        <v>0</v>
      </c>
      <c r="U372" s="9">
        <v>224</v>
      </c>
      <c r="V372" s="21">
        <f>V371-VLookups!$D$54</f>
        <v>-2440</v>
      </c>
      <c r="W372" s="21">
        <f>-VLookups!$D$60</f>
        <v>-400</v>
      </c>
      <c r="X372" s="21">
        <f>-VLookups!$D$62</f>
        <v>-175</v>
      </c>
      <c r="Y372" s="36">
        <f>Y371*(1+VLookups!$D$57/12)</f>
        <v>-543.09155911862581</v>
      </c>
      <c r="Z372" s="20">
        <f>-E372*VLookups!$J$3</f>
        <v>-1091.738315442067</v>
      </c>
      <c r="AA372" s="19">
        <v>0</v>
      </c>
      <c r="AB372" s="20">
        <f t="shared" si="20"/>
        <v>8417.3578989563193</v>
      </c>
      <c r="AC372" s="20">
        <f t="shared" si="21"/>
        <v>1013773.0565285075</v>
      </c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</row>
    <row r="373" spans="1:43" x14ac:dyDescent="0.25">
      <c r="A373" s="1"/>
      <c r="B373" s="9">
        <v>369</v>
      </c>
      <c r="C373" s="9">
        <f t="shared" si="22"/>
        <v>53</v>
      </c>
      <c r="D373" s="9">
        <f t="shared" si="23"/>
        <v>9</v>
      </c>
      <c r="E373" s="20">
        <f>E361*(1+VLookups!$C$8)</f>
        <v>27293.457886051674</v>
      </c>
      <c r="F373" s="20">
        <f>-E373*VLookups!$D$10*2</f>
        <v>-1637.6074731631004</v>
      </c>
      <c r="G373" s="19">
        <v>0</v>
      </c>
      <c r="H373" s="20">
        <f>(-VLookups!$D$13)*(E373+F373/2)</f>
        <v>-8604.2625985777904</v>
      </c>
      <c r="I373" s="19">
        <v>0</v>
      </c>
      <c r="J373" s="19">
        <v>0</v>
      </c>
      <c r="K373" s="19">
        <v>0</v>
      </c>
      <c r="L373" s="19">
        <v>0</v>
      </c>
      <c r="M373" s="19">
        <v>0</v>
      </c>
      <c r="N373" s="20" t="s">
        <v>36</v>
      </c>
      <c r="O373" s="19">
        <v>0</v>
      </c>
      <c r="P373" s="20">
        <f>P372-VLookups!$D$42</f>
        <v>-317</v>
      </c>
      <c r="Q373" s="22">
        <v>129</v>
      </c>
      <c r="R373" s="19">
        <v>0</v>
      </c>
      <c r="S373" s="20">
        <f>VLookups!$D$50</f>
        <v>-4487.7037773753191</v>
      </c>
      <c r="T373" s="19">
        <v>0</v>
      </c>
      <c r="U373" s="9">
        <v>225</v>
      </c>
      <c r="V373" s="21">
        <f>V372-VLookups!$D$54</f>
        <v>-2445</v>
      </c>
      <c r="W373" s="21">
        <f>-VLookups!$D$60</f>
        <v>-400</v>
      </c>
      <c r="X373" s="21">
        <f>-VLookups!$D$62</f>
        <v>-175</v>
      </c>
      <c r="Y373" s="36">
        <f>Y372*(1+VLookups!$D$57/12)</f>
        <v>-544.67557616605518</v>
      </c>
      <c r="Z373" s="20">
        <f>-E373*VLookups!$J$3</f>
        <v>-1091.738315442067</v>
      </c>
      <c r="AA373" s="19">
        <v>0</v>
      </c>
      <c r="AB373" s="20">
        <f t="shared" si="20"/>
        <v>8409.27388190889</v>
      </c>
      <c r="AC373" s="20">
        <f t="shared" si="21"/>
        <v>1023871.9521712973</v>
      </c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</row>
    <row r="374" spans="1:43" x14ac:dyDescent="0.25">
      <c r="A374" s="1"/>
      <c r="B374" s="9">
        <v>370</v>
      </c>
      <c r="C374" s="9">
        <f t="shared" si="22"/>
        <v>53</v>
      </c>
      <c r="D374" s="9">
        <f t="shared" si="23"/>
        <v>10</v>
      </c>
      <c r="E374" s="20">
        <f>E362*(1+VLookups!$C$8)</f>
        <v>27293.457886051674</v>
      </c>
      <c r="F374" s="20">
        <f>-E374*VLookups!$D$10*2</f>
        <v>-1637.6074731631004</v>
      </c>
      <c r="G374" s="19">
        <v>0</v>
      </c>
      <c r="H374" s="20">
        <f>(-VLookups!$D$13)*(E374+F374/2)</f>
        <v>-8604.2625985777904</v>
      </c>
      <c r="I374" s="19">
        <v>0</v>
      </c>
      <c r="J374" s="19">
        <v>0</v>
      </c>
      <c r="K374" s="19">
        <v>0</v>
      </c>
      <c r="L374" s="19">
        <v>0</v>
      </c>
      <c r="M374" s="19">
        <v>0</v>
      </c>
      <c r="N374" s="20" t="s">
        <v>36</v>
      </c>
      <c r="O374" s="19">
        <v>0</v>
      </c>
      <c r="P374" s="20">
        <f>P373-VLookups!$D$42</f>
        <v>-318.5</v>
      </c>
      <c r="Q374" s="22">
        <v>130</v>
      </c>
      <c r="R374" s="19">
        <v>0</v>
      </c>
      <c r="S374" s="20">
        <f>VLookups!$D$50</f>
        <v>-4487.7037773753191</v>
      </c>
      <c r="T374" s="19">
        <v>0</v>
      </c>
      <c r="U374" s="9">
        <v>226</v>
      </c>
      <c r="V374" s="21">
        <f>V373-VLookups!$D$54</f>
        <v>-2450</v>
      </c>
      <c r="W374" s="21">
        <f>-VLookups!$D$60</f>
        <v>-400</v>
      </c>
      <c r="X374" s="21">
        <f>-VLookups!$D$62</f>
        <v>-175</v>
      </c>
      <c r="Y374" s="36">
        <f>Y373*(1+VLookups!$D$57/12)</f>
        <v>-546.26421326320622</v>
      </c>
      <c r="Z374" s="20">
        <f>-E374*VLookups!$J$3</f>
        <v>-1091.738315442067</v>
      </c>
      <c r="AA374" s="19">
        <v>0</v>
      </c>
      <c r="AB374" s="20">
        <f t="shared" si="20"/>
        <v>8401.1852448117388</v>
      </c>
      <c r="AC374" s="20">
        <f t="shared" si="21"/>
        <v>1033979.5906697279</v>
      </c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</row>
    <row r="375" spans="1:43" x14ac:dyDescent="0.25">
      <c r="A375" s="1"/>
      <c r="B375" s="9">
        <v>371</v>
      </c>
      <c r="C375" s="9">
        <f t="shared" si="22"/>
        <v>53</v>
      </c>
      <c r="D375" s="9">
        <f t="shared" si="23"/>
        <v>11</v>
      </c>
      <c r="E375" s="20">
        <f>E363*(1+VLookups!$C$8)</f>
        <v>27293.457886051674</v>
      </c>
      <c r="F375" s="20">
        <f>-E375*VLookups!$D$10*2</f>
        <v>-1637.6074731631004</v>
      </c>
      <c r="G375" s="19">
        <v>0</v>
      </c>
      <c r="H375" s="20">
        <f>(-VLookups!$D$13)*(E375+F375/2)</f>
        <v>-8604.2625985777904</v>
      </c>
      <c r="I375" s="19">
        <v>0</v>
      </c>
      <c r="J375" s="19">
        <v>0</v>
      </c>
      <c r="K375" s="19">
        <v>0</v>
      </c>
      <c r="L375" s="19">
        <v>0</v>
      </c>
      <c r="M375" s="19">
        <v>0</v>
      </c>
      <c r="N375" s="20" t="s">
        <v>36</v>
      </c>
      <c r="O375" s="19">
        <v>0</v>
      </c>
      <c r="P375" s="20">
        <f>P374-VLookups!$D$42</f>
        <v>-320</v>
      </c>
      <c r="Q375" s="22">
        <v>131</v>
      </c>
      <c r="R375" s="19">
        <v>0</v>
      </c>
      <c r="S375" s="20">
        <f>VLookups!$D$50</f>
        <v>-4487.7037773753191</v>
      </c>
      <c r="T375" s="19">
        <v>0</v>
      </c>
      <c r="U375" s="9">
        <v>227</v>
      </c>
      <c r="V375" s="21">
        <f>V374-VLookups!$D$54</f>
        <v>-2455</v>
      </c>
      <c r="W375" s="21">
        <f>-VLookups!$D$60</f>
        <v>-400</v>
      </c>
      <c r="X375" s="21">
        <f>-VLookups!$D$62</f>
        <v>-175</v>
      </c>
      <c r="Y375" s="36">
        <f>Y374*(1+VLookups!$D$57/12)</f>
        <v>-547.85748388522393</v>
      </c>
      <c r="Z375" s="20">
        <f>-E375*VLookups!$J$3</f>
        <v>-1091.738315442067</v>
      </c>
      <c r="AA375" s="19">
        <v>0</v>
      </c>
      <c r="AB375" s="20">
        <f t="shared" si="20"/>
        <v>8393.0919741897214</v>
      </c>
      <c r="AC375" s="20">
        <f t="shared" si="21"/>
        <v>1044095.9819617006</v>
      </c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</row>
    <row r="376" spans="1:43" x14ac:dyDescent="0.25">
      <c r="A376" s="1"/>
      <c r="B376" s="9">
        <v>372</v>
      </c>
      <c r="C376" s="9">
        <f t="shared" si="22"/>
        <v>54</v>
      </c>
      <c r="D376" s="9">
        <f t="shared" si="23"/>
        <v>0</v>
      </c>
      <c r="E376" s="20">
        <f>E364*(1+VLookups!$C$8)</f>
        <v>28248.728912063481</v>
      </c>
      <c r="F376" s="20">
        <f>-E376*VLookups!$D$10*2</f>
        <v>-1694.9237347238088</v>
      </c>
      <c r="G376" s="19">
        <v>0</v>
      </c>
      <c r="H376" s="20">
        <f>(-VLookups!$D$13)*(E376+F376/2)</f>
        <v>-8905.4117895280124</v>
      </c>
      <c r="I376" s="19">
        <v>0</v>
      </c>
      <c r="J376" s="19">
        <v>0</v>
      </c>
      <c r="K376" s="19">
        <v>0</v>
      </c>
      <c r="L376" s="19">
        <v>0</v>
      </c>
      <c r="M376" s="19">
        <v>0</v>
      </c>
      <c r="N376" s="20" t="s">
        <v>36</v>
      </c>
      <c r="O376" s="19">
        <v>0</v>
      </c>
      <c r="P376" s="20">
        <f>P375-VLookups!$D$42</f>
        <v>-321.5</v>
      </c>
      <c r="Q376" s="22">
        <v>132</v>
      </c>
      <c r="R376" s="19">
        <v>0</v>
      </c>
      <c r="S376" s="20">
        <f>VLookups!$D$50</f>
        <v>-4487.7037773753191</v>
      </c>
      <c r="T376" s="19">
        <v>0</v>
      </c>
      <c r="U376" s="9">
        <v>228</v>
      </c>
      <c r="V376" s="21">
        <f>V375-VLookups!$D$54</f>
        <v>-2460</v>
      </c>
      <c r="W376" s="21">
        <f>-VLookups!$D$60</f>
        <v>-400</v>
      </c>
      <c r="X376" s="21">
        <f>-VLookups!$D$62</f>
        <v>-175</v>
      </c>
      <c r="Y376" s="36">
        <f>Y375*(1+VLookups!$D$57/12)</f>
        <v>-549.45540154655589</v>
      </c>
      <c r="Z376" s="20">
        <f>-E376*VLookups!$J$3</f>
        <v>-1129.9491564825394</v>
      </c>
      <c r="AA376" s="19">
        <v>0</v>
      </c>
      <c r="AB376" s="20">
        <f t="shared" si="20"/>
        <v>8972.2469197691498</v>
      </c>
      <c r="AC376" s="20">
        <f t="shared" si="21"/>
        <v>1054808.3888514061</v>
      </c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</row>
    <row r="377" spans="1:43" x14ac:dyDescent="0.25">
      <c r="A377" s="1"/>
      <c r="B377" s="9">
        <v>373</v>
      </c>
      <c r="C377" s="9">
        <f t="shared" si="22"/>
        <v>54</v>
      </c>
      <c r="D377" s="9">
        <f t="shared" si="23"/>
        <v>1</v>
      </c>
      <c r="E377" s="20">
        <f>E365*(1+VLookups!$C$8)</f>
        <v>28248.728912063481</v>
      </c>
      <c r="F377" s="20">
        <f>-E377*VLookups!$D$10*2</f>
        <v>-1694.9237347238088</v>
      </c>
      <c r="G377" s="19">
        <v>0</v>
      </c>
      <c r="H377" s="20">
        <f>(-VLookups!$D$13)*(E377+F377/2)</f>
        <v>-8905.4117895280124</v>
      </c>
      <c r="I377" s="19">
        <v>0</v>
      </c>
      <c r="J377" s="19">
        <v>0</v>
      </c>
      <c r="K377" s="19">
        <v>0</v>
      </c>
      <c r="L377" s="19">
        <v>0</v>
      </c>
      <c r="M377" s="19">
        <v>0</v>
      </c>
      <c r="N377" s="20" t="s">
        <v>36</v>
      </c>
      <c r="O377" s="19">
        <v>0</v>
      </c>
      <c r="P377" s="20">
        <f>P376-VLookups!$D$42</f>
        <v>-323</v>
      </c>
      <c r="Q377" s="22">
        <v>133</v>
      </c>
      <c r="R377" s="19">
        <v>0</v>
      </c>
      <c r="S377" s="20">
        <f>VLookups!$D$50</f>
        <v>-4487.7037773753191</v>
      </c>
      <c r="T377" s="19">
        <v>0</v>
      </c>
      <c r="U377" s="9">
        <v>229</v>
      </c>
      <c r="V377" s="21">
        <f>V376-VLookups!$D$54</f>
        <v>-2465</v>
      </c>
      <c r="W377" s="21">
        <f>-VLookups!$D$60</f>
        <v>-400</v>
      </c>
      <c r="X377" s="21">
        <f>-VLookups!$D$62</f>
        <v>-175</v>
      </c>
      <c r="Y377" s="36">
        <f>Y376*(1+VLookups!$D$57/12)</f>
        <v>-551.05797980106672</v>
      </c>
      <c r="Z377" s="20">
        <f>-E377*VLookups!$J$3</f>
        <v>-1129.9491564825394</v>
      </c>
      <c r="AA377" s="19">
        <v>0</v>
      </c>
      <c r="AB377" s="20">
        <f t="shared" si="20"/>
        <v>8964.1443415146387</v>
      </c>
      <c r="AC377" s="20">
        <f t="shared" si="21"/>
        <v>1065530.5471743399</v>
      </c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spans="1:43" x14ac:dyDescent="0.25">
      <c r="A378" s="1"/>
      <c r="B378" s="9">
        <v>374</v>
      </c>
      <c r="C378" s="9">
        <f t="shared" si="22"/>
        <v>54</v>
      </c>
      <c r="D378" s="9">
        <f t="shared" si="23"/>
        <v>2</v>
      </c>
      <c r="E378" s="20">
        <f>E366*(1+VLookups!$C$8)</f>
        <v>28248.728912063481</v>
      </c>
      <c r="F378" s="20">
        <f>-E378*VLookups!$D$10*2</f>
        <v>-1694.9237347238088</v>
      </c>
      <c r="G378" s="19">
        <v>0</v>
      </c>
      <c r="H378" s="20">
        <f>(-VLookups!$D$13)*(E378+F378/2)</f>
        <v>-8905.4117895280124</v>
      </c>
      <c r="I378" s="19">
        <v>0</v>
      </c>
      <c r="J378" s="19">
        <v>0</v>
      </c>
      <c r="K378" s="19">
        <v>0</v>
      </c>
      <c r="L378" s="19">
        <v>0</v>
      </c>
      <c r="M378" s="19">
        <v>0</v>
      </c>
      <c r="N378" s="20" t="s">
        <v>36</v>
      </c>
      <c r="O378" s="19">
        <v>0</v>
      </c>
      <c r="P378" s="20">
        <f>P377-VLookups!$D$42</f>
        <v>-324.5</v>
      </c>
      <c r="Q378" s="22">
        <v>134</v>
      </c>
      <c r="R378" s="19">
        <v>0</v>
      </c>
      <c r="S378" s="20">
        <f>VLookups!$D$50</f>
        <v>-4487.7037773753191</v>
      </c>
      <c r="T378" s="19">
        <v>0</v>
      </c>
      <c r="U378" s="9">
        <v>230</v>
      </c>
      <c r="V378" s="21">
        <f>V377-VLookups!$D$54</f>
        <v>-2470</v>
      </c>
      <c r="W378" s="21">
        <f>-VLookups!$D$60</f>
        <v>-400</v>
      </c>
      <c r="X378" s="21">
        <f>-VLookups!$D$62</f>
        <v>-175</v>
      </c>
      <c r="Y378" s="36">
        <f>Y377*(1+VLookups!$D$57/12)</f>
        <v>-552.66523224215314</v>
      </c>
      <c r="Z378" s="20">
        <f>-E378*VLookups!$J$3</f>
        <v>-1129.9491564825394</v>
      </c>
      <c r="AA378" s="19">
        <v>0</v>
      </c>
      <c r="AB378" s="20">
        <f t="shared" si="20"/>
        <v>8956.0370890735539</v>
      </c>
      <c r="AC378" s="20">
        <f t="shared" si="21"/>
        <v>1076262.4685087041</v>
      </c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spans="1:43" x14ac:dyDescent="0.25">
      <c r="A379" s="1"/>
      <c r="B379" s="9">
        <v>375</v>
      </c>
      <c r="C379" s="9">
        <f t="shared" si="22"/>
        <v>54</v>
      </c>
      <c r="D379" s="9">
        <f t="shared" si="23"/>
        <v>3</v>
      </c>
      <c r="E379" s="20">
        <f>E367*(1+VLookups!$C$8)</f>
        <v>28248.728912063481</v>
      </c>
      <c r="F379" s="20">
        <f>-E379*VLookups!$D$10*2</f>
        <v>-1694.9237347238088</v>
      </c>
      <c r="G379" s="19">
        <v>0</v>
      </c>
      <c r="H379" s="20">
        <f>(-VLookups!$D$13)*(E379+F379/2)</f>
        <v>-8905.4117895280124</v>
      </c>
      <c r="I379" s="19">
        <v>0</v>
      </c>
      <c r="J379" s="19">
        <v>0</v>
      </c>
      <c r="K379" s="19">
        <v>0</v>
      </c>
      <c r="L379" s="19">
        <v>0</v>
      </c>
      <c r="M379" s="19">
        <v>0</v>
      </c>
      <c r="N379" s="20" t="s">
        <v>36</v>
      </c>
      <c r="O379" s="19">
        <v>0</v>
      </c>
      <c r="P379" s="20">
        <f>P378-VLookups!$D$42</f>
        <v>-326</v>
      </c>
      <c r="Q379" s="22">
        <v>135</v>
      </c>
      <c r="R379" s="19">
        <v>0</v>
      </c>
      <c r="S379" s="20">
        <f>VLookups!$D$50</f>
        <v>-4487.7037773753191</v>
      </c>
      <c r="T379" s="19">
        <v>0</v>
      </c>
      <c r="U379" s="9">
        <v>231</v>
      </c>
      <c r="V379" s="21">
        <f>V378-VLookups!$D$54</f>
        <v>-2475</v>
      </c>
      <c r="W379" s="21">
        <f>-VLookups!$D$60</f>
        <v>-400</v>
      </c>
      <c r="X379" s="21">
        <f>-VLookups!$D$62</f>
        <v>-175</v>
      </c>
      <c r="Y379" s="36">
        <f>Y378*(1+VLookups!$D$57/12)</f>
        <v>-554.27717250285946</v>
      </c>
      <c r="Z379" s="20">
        <f>-E379*VLookups!$J$3</f>
        <v>-1129.9491564825394</v>
      </c>
      <c r="AA379" s="19">
        <v>0</v>
      </c>
      <c r="AB379" s="20">
        <f t="shared" si="20"/>
        <v>8947.9251488128466</v>
      </c>
      <c r="AC379" s="20">
        <f t="shared" si="21"/>
        <v>1087004.1644383648</v>
      </c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</row>
    <row r="380" spans="1:43" x14ac:dyDescent="0.25">
      <c r="A380" s="1"/>
      <c r="B380" s="9">
        <v>376</v>
      </c>
      <c r="C380" s="9">
        <f t="shared" si="22"/>
        <v>54</v>
      </c>
      <c r="D380" s="9">
        <f t="shared" si="23"/>
        <v>4</v>
      </c>
      <c r="E380" s="20">
        <f>E368*(1+VLookups!$C$8)</f>
        <v>28248.728912063481</v>
      </c>
      <c r="F380" s="20">
        <f>-E380*VLookups!$D$10*2</f>
        <v>-1694.9237347238088</v>
      </c>
      <c r="G380" s="19">
        <v>0</v>
      </c>
      <c r="H380" s="20">
        <f>(-VLookups!$D$13)*(E380+F380/2)</f>
        <v>-8905.4117895280124</v>
      </c>
      <c r="I380" s="19">
        <v>0</v>
      </c>
      <c r="J380" s="19">
        <v>0</v>
      </c>
      <c r="K380" s="19">
        <v>0</v>
      </c>
      <c r="L380" s="19">
        <v>0</v>
      </c>
      <c r="M380" s="19">
        <v>0</v>
      </c>
      <c r="N380" s="20" t="s">
        <v>36</v>
      </c>
      <c r="O380" s="19">
        <v>0</v>
      </c>
      <c r="P380" s="20">
        <f>P379-VLookups!$D$42</f>
        <v>-327.5</v>
      </c>
      <c r="Q380" s="22">
        <v>136</v>
      </c>
      <c r="R380" s="19">
        <v>0</v>
      </c>
      <c r="S380" s="20">
        <f>VLookups!$D$50</f>
        <v>-4487.7037773753191</v>
      </c>
      <c r="T380" s="19">
        <v>0</v>
      </c>
      <c r="U380" s="9">
        <v>232</v>
      </c>
      <c r="V380" s="21">
        <f>V379-VLookups!$D$54</f>
        <v>-2480</v>
      </c>
      <c r="W380" s="21">
        <f>-VLookups!$D$60</f>
        <v>-400</v>
      </c>
      <c r="X380" s="21">
        <f>-VLookups!$D$62</f>
        <v>-175</v>
      </c>
      <c r="Y380" s="36">
        <f>Y379*(1+VLookups!$D$57/12)</f>
        <v>-555.89381425599277</v>
      </c>
      <c r="Z380" s="20">
        <f>-E380*VLookups!$J$3</f>
        <v>-1129.9491564825394</v>
      </c>
      <c r="AA380" s="19">
        <v>0</v>
      </c>
      <c r="AB380" s="20">
        <f t="shared" si="20"/>
        <v>8939.8085070597117</v>
      </c>
      <c r="AC380" s="20">
        <f t="shared" si="21"/>
        <v>1097755.6465528219</v>
      </c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</row>
    <row r="381" spans="1:43" x14ac:dyDescent="0.25">
      <c r="A381" s="1"/>
      <c r="B381" s="9">
        <v>377</v>
      </c>
      <c r="C381" s="9">
        <f t="shared" si="22"/>
        <v>54</v>
      </c>
      <c r="D381" s="9">
        <f t="shared" si="23"/>
        <v>5</v>
      </c>
      <c r="E381" s="20">
        <f>E369*(1+VLookups!$C$8)</f>
        <v>28248.728912063481</v>
      </c>
      <c r="F381" s="20">
        <f>-E381*VLookups!$D$10*2</f>
        <v>-1694.9237347238088</v>
      </c>
      <c r="G381" s="19">
        <v>0</v>
      </c>
      <c r="H381" s="20">
        <f>(-VLookups!$D$13)*(E381+F381/2)</f>
        <v>-8905.4117895280124</v>
      </c>
      <c r="I381" s="19">
        <v>0</v>
      </c>
      <c r="J381" s="19">
        <v>0</v>
      </c>
      <c r="K381" s="19">
        <v>0</v>
      </c>
      <c r="L381" s="19">
        <v>0</v>
      </c>
      <c r="M381" s="19">
        <v>0</v>
      </c>
      <c r="N381" s="20" t="s">
        <v>36</v>
      </c>
      <c r="O381" s="19">
        <v>0</v>
      </c>
      <c r="P381" s="20">
        <f>P380-VLookups!$D$42</f>
        <v>-329</v>
      </c>
      <c r="Q381" s="22">
        <v>137</v>
      </c>
      <c r="R381" s="19">
        <v>0</v>
      </c>
      <c r="S381" s="20">
        <f>VLookups!$D$50</f>
        <v>-4487.7037773753191</v>
      </c>
      <c r="T381" s="19">
        <v>0</v>
      </c>
      <c r="U381" s="9">
        <v>233</v>
      </c>
      <c r="V381" s="21">
        <f>V380-VLookups!$D$54</f>
        <v>-2485</v>
      </c>
      <c r="W381" s="21">
        <f>-VLookups!$D$60</f>
        <v>-400</v>
      </c>
      <c r="X381" s="21">
        <f>-VLookups!$D$62</f>
        <v>-175</v>
      </c>
      <c r="Y381" s="36">
        <f>Y380*(1+VLookups!$D$57/12)</f>
        <v>-557.51517121423944</v>
      </c>
      <c r="Z381" s="20">
        <f>-E381*VLookups!$J$3</f>
        <v>-1129.9491564825394</v>
      </c>
      <c r="AA381" s="19">
        <v>0</v>
      </c>
      <c r="AB381" s="20">
        <f t="shared" si="20"/>
        <v>8931.6871501014648</v>
      </c>
      <c r="AC381" s="20">
        <f t="shared" si="21"/>
        <v>1108516.926447178</v>
      </c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</row>
    <row r="382" spans="1:43" x14ac:dyDescent="0.25">
      <c r="A382" s="1"/>
      <c r="B382" s="9">
        <v>378</v>
      </c>
      <c r="C382" s="9">
        <f t="shared" si="22"/>
        <v>54</v>
      </c>
      <c r="D382" s="9">
        <f t="shared" si="23"/>
        <v>6</v>
      </c>
      <c r="E382" s="20">
        <f>E370*(1+VLookups!$C$8)</f>
        <v>28248.728912063481</v>
      </c>
      <c r="F382" s="20">
        <f>-E382*VLookups!$D$10*2</f>
        <v>-1694.9237347238088</v>
      </c>
      <c r="G382" s="19">
        <v>0</v>
      </c>
      <c r="H382" s="20">
        <f>(-VLookups!$D$13)*(E382+F382/2)</f>
        <v>-8905.4117895280124</v>
      </c>
      <c r="I382" s="19">
        <v>0</v>
      </c>
      <c r="J382" s="19">
        <v>0</v>
      </c>
      <c r="K382" s="19">
        <v>0</v>
      </c>
      <c r="L382" s="19">
        <v>0</v>
      </c>
      <c r="M382" s="19">
        <v>0</v>
      </c>
      <c r="N382" s="20" t="s">
        <v>36</v>
      </c>
      <c r="O382" s="19">
        <v>0</v>
      </c>
      <c r="P382" s="20">
        <f>P381-VLookups!$D$42</f>
        <v>-330.5</v>
      </c>
      <c r="Q382" s="22">
        <v>138</v>
      </c>
      <c r="R382" s="19">
        <v>0</v>
      </c>
      <c r="S382" s="20">
        <f>VLookups!$D$50</f>
        <v>-4487.7037773753191</v>
      </c>
      <c r="T382" s="19">
        <v>0</v>
      </c>
      <c r="U382" s="9">
        <v>234</v>
      </c>
      <c r="V382" s="21">
        <f>V381-VLookups!$D$54</f>
        <v>-2490</v>
      </c>
      <c r="W382" s="21">
        <f>-VLookups!$D$60</f>
        <v>-400</v>
      </c>
      <c r="X382" s="21">
        <f>-VLookups!$D$62</f>
        <v>-175</v>
      </c>
      <c r="Y382" s="36">
        <f>Y381*(1+VLookups!$D$57/12)</f>
        <v>-559.14125713028102</v>
      </c>
      <c r="Z382" s="20">
        <f>-E382*VLookups!$J$3</f>
        <v>-1129.9491564825394</v>
      </c>
      <c r="AA382" s="19">
        <v>0</v>
      </c>
      <c r="AB382" s="20">
        <f t="shared" si="20"/>
        <v>8923.5610641854255</v>
      </c>
      <c r="AC382" s="20">
        <f t="shared" si="21"/>
        <v>1119288.0157221088</v>
      </c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</row>
    <row r="383" spans="1:43" x14ac:dyDescent="0.25">
      <c r="A383" s="1"/>
      <c r="B383" s="9">
        <v>379</v>
      </c>
      <c r="C383" s="9">
        <f t="shared" si="22"/>
        <v>54</v>
      </c>
      <c r="D383" s="9">
        <f t="shared" si="23"/>
        <v>7</v>
      </c>
      <c r="E383" s="20">
        <f>E371*(1+VLookups!$C$8)</f>
        <v>28248.728912063481</v>
      </c>
      <c r="F383" s="20">
        <f>-E383*VLookups!$D$10*2</f>
        <v>-1694.9237347238088</v>
      </c>
      <c r="G383" s="19">
        <v>0</v>
      </c>
      <c r="H383" s="20">
        <f>(-VLookups!$D$13)*(E383+F383/2)</f>
        <v>-8905.4117895280124</v>
      </c>
      <c r="I383" s="19">
        <v>0</v>
      </c>
      <c r="J383" s="19">
        <v>0</v>
      </c>
      <c r="K383" s="19">
        <v>0</v>
      </c>
      <c r="L383" s="19">
        <v>0</v>
      </c>
      <c r="M383" s="19">
        <v>0</v>
      </c>
      <c r="N383" s="20" t="s">
        <v>36</v>
      </c>
      <c r="O383" s="19">
        <v>0</v>
      </c>
      <c r="P383" s="20">
        <f>P382-VLookups!$D$42</f>
        <v>-332</v>
      </c>
      <c r="Q383" s="22">
        <v>139</v>
      </c>
      <c r="R383" s="19">
        <v>0</v>
      </c>
      <c r="S383" s="20">
        <f>VLookups!$D$50</f>
        <v>-4487.7037773753191</v>
      </c>
      <c r="T383" s="19">
        <v>0</v>
      </c>
      <c r="U383" s="9">
        <v>235</v>
      </c>
      <c r="V383" s="21">
        <f>V382-VLookups!$D$54</f>
        <v>-2495</v>
      </c>
      <c r="W383" s="21">
        <f>-VLookups!$D$60</f>
        <v>-400</v>
      </c>
      <c r="X383" s="21">
        <f>-VLookups!$D$62</f>
        <v>-175</v>
      </c>
      <c r="Y383" s="36">
        <f>Y382*(1+VLookups!$D$57/12)</f>
        <v>-560.77208579691103</v>
      </c>
      <c r="Z383" s="20">
        <f>-E383*VLookups!$J$3</f>
        <v>-1129.9491564825394</v>
      </c>
      <c r="AA383" s="19">
        <v>0</v>
      </c>
      <c r="AB383" s="20">
        <f t="shared" si="20"/>
        <v>8915.4302355187938</v>
      </c>
      <c r="AC383" s="20">
        <f t="shared" si="21"/>
        <v>1130068.9259838313</v>
      </c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</row>
    <row r="384" spans="1:43" x14ac:dyDescent="0.25">
      <c r="A384" s="1"/>
      <c r="B384" s="9">
        <v>380</v>
      </c>
      <c r="C384" s="9">
        <f t="shared" si="22"/>
        <v>54</v>
      </c>
      <c r="D384" s="9">
        <f t="shared" si="23"/>
        <v>8</v>
      </c>
      <c r="E384" s="20">
        <f>E372*(1+VLookups!$C$8)</f>
        <v>28248.728912063481</v>
      </c>
      <c r="F384" s="20">
        <f>-E384*VLookups!$D$10*2</f>
        <v>-1694.9237347238088</v>
      </c>
      <c r="G384" s="19">
        <v>0</v>
      </c>
      <c r="H384" s="20">
        <f>(-VLookups!$D$13)*(E384+F384/2)</f>
        <v>-8905.4117895280124</v>
      </c>
      <c r="I384" s="19">
        <v>0</v>
      </c>
      <c r="J384" s="19">
        <v>0</v>
      </c>
      <c r="K384" s="19">
        <v>0</v>
      </c>
      <c r="L384" s="19">
        <v>0</v>
      </c>
      <c r="M384" s="19">
        <v>0</v>
      </c>
      <c r="N384" s="20" t="s">
        <v>36</v>
      </c>
      <c r="O384" s="19">
        <v>0</v>
      </c>
      <c r="P384" s="20">
        <f>P383-VLookups!$D$42</f>
        <v>-333.5</v>
      </c>
      <c r="Q384" s="22">
        <v>140</v>
      </c>
      <c r="R384" s="19">
        <v>0</v>
      </c>
      <c r="S384" s="20">
        <f>VLookups!$D$50</f>
        <v>-4487.7037773753191</v>
      </c>
      <c r="T384" s="19">
        <v>0</v>
      </c>
      <c r="U384" s="9">
        <v>236</v>
      </c>
      <c r="V384" s="21">
        <f>V383-VLookups!$D$54</f>
        <v>-2500</v>
      </c>
      <c r="W384" s="21">
        <f>-VLookups!$D$60</f>
        <v>-400</v>
      </c>
      <c r="X384" s="21">
        <f>-VLookups!$D$62</f>
        <v>-175</v>
      </c>
      <c r="Y384" s="36">
        <f>Y383*(1+VLookups!$D$57/12)</f>
        <v>-562.40767104715201</v>
      </c>
      <c r="Z384" s="20">
        <f>-E384*VLookups!$J$3</f>
        <v>-1129.9491564825394</v>
      </c>
      <c r="AA384" s="19">
        <v>0</v>
      </c>
      <c r="AB384" s="20">
        <f t="shared" si="20"/>
        <v>8907.2946502685518</v>
      </c>
      <c r="AC384" s="20">
        <f t="shared" si="21"/>
        <v>1140859.6688440728</v>
      </c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</row>
    <row r="385" spans="1:43" x14ac:dyDescent="0.25">
      <c r="A385" s="1"/>
      <c r="B385" s="9">
        <v>381</v>
      </c>
      <c r="C385" s="9">
        <f t="shared" si="22"/>
        <v>54</v>
      </c>
      <c r="D385" s="9">
        <f t="shared" si="23"/>
        <v>9</v>
      </c>
      <c r="E385" s="20">
        <f>E373*(1+VLookups!$C$8)</f>
        <v>28248.728912063481</v>
      </c>
      <c r="F385" s="20">
        <f>-E385*VLookups!$D$10*2</f>
        <v>-1694.9237347238088</v>
      </c>
      <c r="G385" s="19">
        <v>0</v>
      </c>
      <c r="H385" s="20">
        <f>(-VLookups!$D$13)*(E385+F385/2)</f>
        <v>-8905.4117895280124</v>
      </c>
      <c r="I385" s="19">
        <v>0</v>
      </c>
      <c r="J385" s="19">
        <v>0</v>
      </c>
      <c r="K385" s="19">
        <v>0</v>
      </c>
      <c r="L385" s="19">
        <v>0</v>
      </c>
      <c r="M385" s="19">
        <v>0</v>
      </c>
      <c r="N385" s="20" t="s">
        <v>36</v>
      </c>
      <c r="O385" s="19">
        <v>0</v>
      </c>
      <c r="P385" s="20">
        <f>P384-VLookups!$D$42</f>
        <v>-335</v>
      </c>
      <c r="Q385" s="22">
        <v>141</v>
      </c>
      <c r="R385" s="19">
        <v>0</v>
      </c>
      <c r="S385" s="20">
        <f>VLookups!$D$50</f>
        <v>-4487.7037773753191</v>
      </c>
      <c r="T385" s="19">
        <v>0</v>
      </c>
      <c r="U385" s="9">
        <v>237</v>
      </c>
      <c r="V385" s="21">
        <f>V384-VLookups!$D$54</f>
        <v>-2505</v>
      </c>
      <c r="W385" s="21">
        <f>-VLookups!$D$60</f>
        <v>-400</v>
      </c>
      <c r="X385" s="21">
        <f>-VLookups!$D$62</f>
        <v>-175</v>
      </c>
      <c r="Y385" s="36">
        <f>Y384*(1+VLookups!$D$57/12)</f>
        <v>-564.04802675437293</v>
      </c>
      <c r="Z385" s="20">
        <f>-E385*VLookups!$J$3</f>
        <v>-1129.9491564825394</v>
      </c>
      <c r="AA385" s="19">
        <v>0</v>
      </c>
      <c r="AB385" s="20">
        <f t="shared" si="20"/>
        <v>8899.1542945613328</v>
      </c>
      <c r="AC385" s="20">
        <f t="shared" si="21"/>
        <v>1151660.2559200411</v>
      </c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</row>
    <row r="386" spans="1:43" x14ac:dyDescent="0.25">
      <c r="A386" s="1"/>
      <c r="B386" s="9">
        <v>382</v>
      </c>
      <c r="C386" s="9">
        <f t="shared" si="22"/>
        <v>54</v>
      </c>
      <c r="D386" s="9">
        <f t="shared" si="23"/>
        <v>10</v>
      </c>
      <c r="E386" s="20">
        <f>E374*(1+VLookups!$C$8)</f>
        <v>28248.728912063481</v>
      </c>
      <c r="F386" s="20">
        <f>-E386*VLookups!$D$10*2</f>
        <v>-1694.9237347238088</v>
      </c>
      <c r="G386" s="19">
        <v>0</v>
      </c>
      <c r="H386" s="20">
        <f>(-VLookups!$D$13)*(E386+F386/2)</f>
        <v>-8905.4117895280124</v>
      </c>
      <c r="I386" s="19">
        <v>0</v>
      </c>
      <c r="J386" s="19">
        <v>0</v>
      </c>
      <c r="K386" s="19">
        <v>0</v>
      </c>
      <c r="L386" s="19">
        <v>0</v>
      </c>
      <c r="M386" s="19">
        <v>0</v>
      </c>
      <c r="N386" s="20" t="s">
        <v>36</v>
      </c>
      <c r="O386" s="19">
        <v>0</v>
      </c>
      <c r="P386" s="20">
        <f>P385-VLookups!$D$42</f>
        <v>-336.5</v>
      </c>
      <c r="Q386" s="22">
        <v>142</v>
      </c>
      <c r="R386" s="19">
        <v>0</v>
      </c>
      <c r="S386" s="20">
        <f>VLookups!$D$50</f>
        <v>-4487.7037773753191</v>
      </c>
      <c r="T386" s="19">
        <v>0</v>
      </c>
      <c r="U386" s="9">
        <v>238</v>
      </c>
      <c r="V386" s="21">
        <f>V385-VLookups!$D$54</f>
        <v>-2510</v>
      </c>
      <c r="W386" s="21">
        <f>-VLookups!$D$60</f>
        <v>-400</v>
      </c>
      <c r="X386" s="21">
        <f>-VLookups!$D$62</f>
        <v>-175</v>
      </c>
      <c r="Y386" s="36">
        <f>Y385*(1+VLookups!$D$57/12)</f>
        <v>-565.69316683240652</v>
      </c>
      <c r="Z386" s="20">
        <f>-E386*VLookups!$J$3</f>
        <v>-1129.9491564825394</v>
      </c>
      <c r="AA386" s="19">
        <v>0</v>
      </c>
      <c r="AB386" s="20">
        <f t="shared" si="20"/>
        <v>8891.0091544832976</v>
      </c>
      <c r="AC386" s="20">
        <f t="shared" si="21"/>
        <v>1162470.6988343911</v>
      </c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</row>
    <row r="387" spans="1:43" x14ac:dyDescent="0.25">
      <c r="A387" s="1"/>
      <c r="B387" s="9">
        <v>383</v>
      </c>
      <c r="C387" s="9">
        <f t="shared" si="22"/>
        <v>54</v>
      </c>
      <c r="D387" s="9">
        <f t="shared" si="23"/>
        <v>11</v>
      </c>
      <c r="E387" s="20">
        <f>E375*(1+VLookups!$C$8)</f>
        <v>28248.728912063481</v>
      </c>
      <c r="F387" s="20">
        <f>-E387*VLookups!$D$10*2</f>
        <v>-1694.9237347238088</v>
      </c>
      <c r="G387" s="19">
        <v>0</v>
      </c>
      <c r="H387" s="20">
        <f>(-VLookups!$D$13)*(E387+F387/2)</f>
        <v>-8905.4117895280124</v>
      </c>
      <c r="I387" s="19">
        <v>0</v>
      </c>
      <c r="J387" s="19">
        <v>0</v>
      </c>
      <c r="K387" s="19">
        <v>0</v>
      </c>
      <c r="L387" s="19">
        <v>0</v>
      </c>
      <c r="M387" s="19">
        <v>0</v>
      </c>
      <c r="N387" s="20" t="s">
        <v>36</v>
      </c>
      <c r="O387" s="19">
        <v>0</v>
      </c>
      <c r="P387" s="20">
        <f>P386-VLookups!$D$42</f>
        <v>-338</v>
      </c>
      <c r="Q387" s="22">
        <v>143</v>
      </c>
      <c r="R387" s="19">
        <v>0</v>
      </c>
      <c r="S387" s="20">
        <f>VLookups!$D$50</f>
        <v>-4487.7037773753191</v>
      </c>
      <c r="T387" s="19">
        <v>0</v>
      </c>
      <c r="U387" s="9">
        <v>239</v>
      </c>
      <c r="V387" s="21">
        <f>V386-VLookups!$D$54</f>
        <v>-2515</v>
      </c>
      <c r="W387" s="21">
        <f>-VLookups!$D$60</f>
        <v>-400</v>
      </c>
      <c r="X387" s="21">
        <f>-VLookups!$D$62</f>
        <v>-175</v>
      </c>
      <c r="Y387" s="36">
        <f>Y386*(1+VLookups!$D$57/12)</f>
        <v>-567.34310523566774</v>
      </c>
      <c r="Z387" s="20">
        <f>-E387*VLookups!$J$3</f>
        <v>-1129.9491564825394</v>
      </c>
      <c r="AA387" s="19">
        <v>0</v>
      </c>
      <c r="AB387" s="20">
        <f t="shared" si="20"/>
        <v>8882.8592160800363</v>
      </c>
      <c r="AC387" s="20">
        <f t="shared" si="21"/>
        <v>1173291.0092151952</v>
      </c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</row>
    <row r="388" spans="1:43" x14ac:dyDescent="0.25">
      <c r="A388" s="1"/>
      <c r="B388" s="9">
        <v>384</v>
      </c>
      <c r="C388" s="9">
        <f t="shared" si="22"/>
        <v>55</v>
      </c>
      <c r="D388" s="9">
        <f t="shared" si="23"/>
        <v>0</v>
      </c>
      <c r="E388" s="20">
        <f>E376*(1+VLookups!$C$8)</f>
        <v>29237.434423985702</v>
      </c>
      <c r="F388" s="20">
        <f>-E388*VLookups!$D$10*2</f>
        <v>-1754.2460654391421</v>
      </c>
      <c r="G388" s="19">
        <v>0</v>
      </c>
      <c r="H388" s="20">
        <f>(-VLookups!$D$13)*(E388+F388/2)</f>
        <v>-9217.1012021614933</v>
      </c>
      <c r="I388" s="19">
        <v>0</v>
      </c>
      <c r="J388" s="19">
        <v>0</v>
      </c>
      <c r="K388" s="19">
        <v>0</v>
      </c>
      <c r="L388" s="19">
        <v>0</v>
      </c>
      <c r="M388" s="19">
        <v>0</v>
      </c>
      <c r="N388" s="20" t="s">
        <v>36</v>
      </c>
      <c r="O388" s="19">
        <v>0</v>
      </c>
      <c r="P388" s="20">
        <f>P387-VLookups!$D$42</f>
        <v>-339.5</v>
      </c>
      <c r="Q388" s="22">
        <v>144</v>
      </c>
      <c r="R388" s="19">
        <v>0</v>
      </c>
      <c r="S388" s="20">
        <f>VLookups!$D$50</f>
        <v>-4487.7037773753191</v>
      </c>
      <c r="T388" s="19">
        <v>0</v>
      </c>
      <c r="U388" s="9">
        <v>240</v>
      </c>
      <c r="V388" s="21">
        <f>V387-VLookups!$D$54</f>
        <v>-2520</v>
      </c>
      <c r="W388" s="21">
        <f>-VLookups!$D$60</f>
        <v>-400</v>
      </c>
      <c r="X388" s="21">
        <f>-VLookups!$D$62</f>
        <v>-175</v>
      </c>
      <c r="Y388" s="36">
        <f>Y387*(1+VLookups!$D$57/12)</f>
        <v>-568.99785595927176</v>
      </c>
      <c r="Z388" s="20">
        <f>-E388*VLookups!$J$3</f>
        <v>-1169.497376959428</v>
      </c>
      <c r="AA388" s="19">
        <v>0</v>
      </c>
      <c r="AB388" s="20">
        <f t="shared" si="20"/>
        <v>9482.5111788106224</v>
      </c>
      <c r="AC388" s="20">
        <f t="shared" si="21"/>
        <v>1184729.0054093646</v>
      </c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spans="1:43" x14ac:dyDescent="0.25">
      <c r="A389" s="1"/>
      <c r="B389" s="9">
        <v>385</v>
      </c>
      <c r="C389" s="9">
        <f t="shared" si="22"/>
        <v>55</v>
      </c>
      <c r="D389" s="9">
        <f t="shared" si="23"/>
        <v>1</v>
      </c>
      <c r="E389" s="20">
        <f>E377*(1+VLookups!$C$8)</f>
        <v>29237.434423985702</v>
      </c>
      <c r="F389" s="20">
        <f>-E389*VLookups!$D$10*2</f>
        <v>-1754.2460654391421</v>
      </c>
      <c r="G389" s="19">
        <v>0</v>
      </c>
      <c r="H389" s="20">
        <f>(-VLookups!$D$13)*(E389+F389/2)</f>
        <v>-9217.1012021614933</v>
      </c>
      <c r="I389" s="19">
        <v>0</v>
      </c>
      <c r="J389" s="19">
        <v>0</v>
      </c>
      <c r="K389" s="19">
        <v>0</v>
      </c>
      <c r="L389" s="19">
        <v>0</v>
      </c>
      <c r="M389" s="19">
        <v>0</v>
      </c>
      <c r="N389" s="20" t="s">
        <v>36</v>
      </c>
      <c r="O389" s="19">
        <v>0</v>
      </c>
      <c r="P389" s="20">
        <f>P388-VLookups!$D$42</f>
        <v>-341</v>
      </c>
      <c r="Q389" s="22">
        <v>145</v>
      </c>
      <c r="R389" s="19">
        <v>0</v>
      </c>
      <c r="S389" s="20">
        <f>VLookups!$D$50</f>
        <v>-4487.7037773753191</v>
      </c>
      <c r="T389" s="19">
        <v>0</v>
      </c>
      <c r="U389" s="9">
        <v>241</v>
      </c>
      <c r="V389" s="21">
        <f>V388-VLookups!$D$54</f>
        <v>-2525</v>
      </c>
      <c r="W389" s="21">
        <f>-VLookups!$D$60</f>
        <v>-400</v>
      </c>
      <c r="X389" s="21">
        <f>-VLookups!$D$62</f>
        <v>-175</v>
      </c>
      <c r="Y389" s="36">
        <f>Y388*(1+VLookups!$D$57/12)</f>
        <v>-570.65743303915292</v>
      </c>
      <c r="Z389" s="20">
        <f>-E389*VLookups!$J$3</f>
        <v>-1169.497376959428</v>
      </c>
      <c r="AA389" s="19">
        <v>0</v>
      </c>
      <c r="AB389" s="20">
        <f t="shared" ref="AB389:AB452" si="24">SUM(E389,F389/2,H389,I389,K389,L389,M389,O389,P389,R389,S389,T389,V389,W389,X389,Y389,G389,J389,Z389,AA389)</f>
        <v>9474.3516017307411</v>
      </c>
      <c r="AC389" s="20">
        <f t="shared" si="21"/>
        <v>1196177.9053534444</v>
      </c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spans="1:43" x14ac:dyDescent="0.25">
      <c r="A390" s="1"/>
      <c r="B390" s="9">
        <v>386</v>
      </c>
      <c r="C390" s="9">
        <f t="shared" si="22"/>
        <v>55</v>
      </c>
      <c r="D390" s="9">
        <f t="shared" si="23"/>
        <v>2</v>
      </c>
      <c r="E390" s="20">
        <f>E378*(1+VLookups!$C$8)</f>
        <v>29237.434423985702</v>
      </c>
      <c r="F390" s="20">
        <f>-E390*VLookups!$D$10*2</f>
        <v>-1754.2460654391421</v>
      </c>
      <c r="G390" s="19">
        <v>0</v>
      </c>
      <c r="H390" s="20">
        <f>(-VLookups!$D$13)*(E390+F390/2)</f>
        <v>-9217.1012021614933</v>
      </c>
      <c r="I390" s="19">
        <v>0</v>
      </c>
      <c r="J390" s="19">
        <v>0</v>
      </c>
      <c r="K390" s="19">
        <v>0</v>
      </c>
      <c r="L390" s="19">
        <v>0</v>
      </c>
      <c r="M390" s="19">
        <v>0</v>
      </c>
      <c r="N390" s="20" t="s">
        <v>36</v>
      </c>
      <c r="O390" s="19">
        <v>0</v>
      </c>
      <c r="P390" s="20">
        <f>P389-VLookups!$D$42</f>
        <v>-342.5</v>
      </c>
      <c r="Q390" s="22">
        <v>146</v>
      </c>
      <c r="R390" s="19">
        <v>0</v>
      </c>
      <c r="S390" s="20">
        <f>VLookups!$D$50</f>
        <v>-4487.7037773753191</v>
      </c>
      <c r="T390" s="19">
        <v>0</v>
      </c>
      <c r="U390" s="9">
        <v>242</v>
      </c>
      <c r="V390" s="21">
        <f>V389-VLookups!$D$54</f>
        <v>-2530</v>
      </c>
      <c r="W390" s="21">
        <f>-VLookups!$D$60</f>
        <v>-400</v>
      </c>
      <c r="X390" s="21">
        <f>-VLookups!$D$62</f>
        <v>-175</v>
      </c>
      <c r="Y390" s="36">
        <f>Y389*(1+VLookups!$D$57/12)</f>
        <v>-572.32185055218383</v>
      </c>
      <c r="Z390" s="20">
        <f>-E390*VLookups!$J$3</f>
        <v>-1169.497376959428</v>
      </c>
      <c r="AA390" s="19">
        <v>0</v>
      </c>
      <c r="AB390" s="20">
        <f t="shared" si="24"/>
        <v>9466.1871842177097</v>
      </c>
      <c r="AC390" s="20">
        <f t="shared" ref="AC390:AC453" si="25">AB390+AC389*(1+$AC$2/12)</f>
        <v>1207637.7223799177</v>
      </c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spans="1:43" x14ac:dyDescent="0.25">
      <c r="A391" s="1"/>
      <c r="B391" s="9">
        <v>387</v>
      </c>
      <c r="C391" s="9">
        <f t="shared" si="22"/>
        <v>55</v>
      </c>
      <c r="D391" s="9">
        <f t="shared" si="23"/>
        <v>3</v>
      </c>
      <c r="E391" s="20">
        <f>E379*(1+VLookups!$C$8)</f>
        <v>29237.434423985702</v>
      </c>
      <c r="F391" s="20">
        <f>-E391*VLookups!$D$10*2</f>
        <v>-1754.2460654391421</v>
      </c>
      <c r="G391" s="19">
        <v>0</v>
      </c>
      <c r="H391" s="20">
        <f>(-VLookups!$D$13)*(E391+F391/2)</f>
        <v>-9217.1012021614933</v>
      </c>
      <c r="I391" s="19">
        <v>0</v>
      </c>
      <c r="J391" s="19">
        <v>0</v>
      </c>
      <c r="K391" s="19">
        <v>0</v>
      </c>
      <c r="L391" s="19">
        <v>0</v>
      </c>
      <c r="M391" s="19">
        <v>0</v>
      </c>
      <c r="N391" s="20" t="s">
        <v>36</v>
      </c>
      <c r="O391" s="19">
        <v>0</v>
      </c>
      <c r="P391" s="20">
        <f>P390-VLookups!$D$42</f>
        <v>-344</v>
      </c>
      <c r="Q391" s="22">
        <v>147</v>
      </c>
      <c r="R391" s="19">
        <v>0</v>
      </c>
      <c r="S391" s="20">
        <f>VLookups!$D$50</f>
        <v>-4487.7037773753191</v>
      </c>
      <c r="T391" s="19">
        <v>0</v>
      </c>
      <c r="U391" s="9">
        <v>243</v>
      </c>
      <c r="V391" s="21">
        <f>V390-VLookups!$D$54</f>
        <v>-2535</v>
      </c>
      <c r="W391" s="21">
        <f>-VLookups!$D$60</f>
        <v>-400</v>
      </c>
      <c r="X391" s="21">
        <f>-VLookups!$D$62</f>
        <v>-175</v>
      </c>
      <c r="Y391" s="36">
        <f>Y390*(1+VLookups!$D$57/12)</f>
        <v>-573.99112261629432</v>
      </c>
      <c r="Z391" s="20">
        <f>-E391*VLookups!$J$3</f>
        <v>-1169.497376959428</v>
      </c>
      <c r="AA391" s="19">
        <v>0</v>
      </c>
      <c r="AB391" s="20">
        <f t="shared" si="24"/>
        <v>9458.0179121535984</v>
      </c>
      <c r="AC391" s="20">
        <f t="shared" si="25"/>
        <v>1219108.4698293712</v>
      </c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</row>
    <row r="392" spans="1:43" x14ac:dyDescent="0.25">
      <c r="A392" s="1"/>
      <c r="B392" s="9">
        <v>388</v>
      </c>
      <c r="C392" s="9">
        <f t="shared" si="22"/>
        <v>55</v>
      </c>
      <c r="D392" s="9">
        <f t="shared" si="23"/>
        <v>4</v>
      </c>
      <c r="E392" s="20">
        <f>E380*(1+VLookups!$C$8)</f>
        <v>29237.434423985702</v>
      </c>
      <c r="F392" s="20">
        <f>-E392*VLookups!$D$10*2</f>
        <v>-1754.2460654391421</v>
      </c>
      <c r="G392" s="19">
        <v>0</v>
      </c>
      <c r="H392" s="20">
        <f>(-VLookups!$D$13)*(E392+F392/2)</f>
        <v>-9217.1012021614933</v>
      </c>
      <c r="I392" s="19">
        <v>0</v>
      </c>
      <c r="J392" s="19">
        <v>0</v>
      </c>
      <c r="K392" s="19">
        <v>0</v>
      </c>
      <c r="L392" s="19">
        <v>0</v>
      </c>
      <c r="M392" s="19">
        <v>0</v>
      </c>
      <c r="N392" s="20" t="s">
        <v>36</v>
      </c>
      <c r="O392" s="19">
        <v>0</v>
      </c>
      <c r="P392" s="20">
        <f>P391-VLookups!$D$42</f>
        <v>-345.5</v>
      </c>
      <c r="Q392" s="22">
        <v>148</v>
      </c>
      <c r="R392" s="19">
        <v>0</v>
      </c>
      <c r="S392" s="20">
        <f>VLookups!$D$50</f>
        <v>-4487.7037773753191</v>
      </c>
      <c r="T392" s="19">
        <v>0</v>
      </c>
      <c r="U392" s="9">
        <v>244</v>
      </c>
      <c r="V392" s="21">
        <f>V391-VLookups!$D$54</f>
        <v>-2540</v>
      </c>
      <c r="W392" s="21">
        <f>-VLookups!$D$60</f>
        <v>-400</v>
      </c>
      <c r="X392" s="21">
        <f>-VLookups!$D$62</f>
        <v>-175</v>
      </c>
      <c r="Y392" s="36">
        <f>Y391*(1+VLookups!$D$57/12)</f>
        <v>-575.6652633905918</v>
      </c>
      <c r="Z392" s="20">
        <f>-E392*VLookups!$J$3</f>
        <v>-1169.497376959428</v>
      </c>
      <c r="AA392" s="19">
        <v>0</v>
      </c>
      <c r="AB392" s="20">
        <f t="shared" si="24"/>
        <v>9449.8437713793028</v>
      </c>
      <c r="AC392" s="20">
        <f t="shared" si="25"/>
        <v>1230590.1610504661</v>
      </c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</row>
    <row r="393" spans="1:43" x14ac:dyDescent="0.25">
      <c r="A393" s="1"/>
      <c r="B393" s="9">
        <v>389</v>
      </c>
      <c r="C393" s="9">
        <f t="shared" si="22"/>
        <v>55</v>
      </c>
      <c r="D393" s="9">
        <f t="shared" si="23"/>
        <v>5</v>
      </c>
      <c r="E393" s="20">
        <f>E381*(1+VLookups!$C$8)</f>
        <v>29237.434423985702</v>
      </c>
      <c r="F393" s="20">
        <f>-E393*VLookups!$D$10*2</f>
        <v>-1754.2460654391421</v>
      </c>
      <c r="G393" s="19">
        <v>0</v>
      </c>
      <c r="H393" s="20">
        <f>(-VLookups!$D$13)*(E393+F393/2)</f>
        <v>-9217.1012021614933</v>
      </c>
      <c r="I393" s="19">
        <v>0</v>
      </c>
      <c r="J393" s="19">
        <v>0</v>
      </c>
      <c r="K393" s="19">
        <v>0</v>
      </c>
      <c r="L393" s="19">
        <v>0</v>
      </c>
      <c r="M393" s="19">
        <v>0</v>
      </c>
      <c r="N393" s="20" t="s">
        <v>36</v>
      </c>
      <c r="O393" s="19">
        <v>0</v>
      </c>
      <c r="P393" s="20">
        <f>P392-VLookups!$D$42</f>
        <v>-347</v>
      </c>
      <c r="Q393" s="22">
        <v>149</v>
      </c>
      <c r="R393" s="19">
        <v>0</v>
      </c>
      <c r="S393" s="20">
        <f>VLookups!$D$50</f>
        <v>-4487.7037773753191</v>
      </c>
      <c r="T393" s="19">
        <v>0</v>
      </c>
      <c r="U393" s="9">
        <v>245</v>
      </c>
      <c r="V393" s="21">
        <f>V392-VLookups!$D$54</f>
        <v>-2545</v>
      </c>
      <c r="W393" s="21">
        <f>-VLookups!$D$60</f>
        <v>-400</v>
      </c>
      <c r="X393" s="21">
        <f>-VLookups!$D$62</f>
        <v>-175</v>
      </c>
      <c r="Y393" s="36">
        <f>Y392*(1+VLookups!$D$57/12)</f>
        <v>-577.34428707548102</v>
      </c>
      <c r="Z393" s="20">
        <f>-E393*VLookups!$J$3</f>
        <v>-1169.497376959428</v>
      </c>
      <c r="AA393" s="19">
        <v>0</v>
      </c>
      <c r="AB393" s="20">
        <f t="shared" si="24"/>
        <v>9441.6647476944127</v>
      </c>
      <c r="AC393" s="20">
        <f t="shared" si="25"/>
        <v>1242082.8093999114</v>
      </c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</row>
    <row r="394" spans="1:43" x14ac:dyDescent="0.25">
      <c r="A394" s="1"/>
      <c r="B394" s="9">
        <v>390</v>
      </c>
      <c r="C394" s="9">
        <f t="shared" si="22"/>
        <v>55</v>
      </c>
      <c r="D394" s="9">
        <f t="shared" si="23"/>
        <v>6</v>
      </c>
      <c r="E394" s="20">
        <f>E382*(1+VLookups!$C$8)</f>
        <v>29237.434423985702</v>
      </c>
      <c r="F394" s="20">
        <f>-E394*VLookups!$D$10*2</f>
        <v>-1754.2460654391421</v>
      </c>
      <c r="G394" s="19">
        <v>0</v>
      </c>
      <c r="H394" s="20">
        <f>(-VLookups!$D$13)*(E394+F394/2)</f>
        <v>-9217.1012021614933</v>
      </c>
      <c r="I394" s="19">
        <v>0</v>
      </c>
      <c r="J394" s="19">
        <v>0</v>
      </c>
      <c r="K394" s="19">
        <v>0</v>
      </c>
      <c r="L394" s="19">
        <v>0</v>
      </c>
      <c r="M394" s="19">
        <v>0</v>
      </c>
      <c r="N394" s="20" t="s">
        <v>36</v>
      </c>
      <c r="O394" s="19">
        <v>0</v>
      </c>
      <c r="P394" s="20">
        <f>P393-VLookups!$D$42</f>
        <v>-348.5</v>
      </c>
      <c r="Q394" s="22">
        <v>150</v>
      </c>
      <c r="R394" s="19">
        <v>0</v>
      </c>
      <c r="S394" s="20">
        <f>VLookups!$D$50</f>
        <v>-4487.7037773753191</v>
      </c>
      <c r="T394" s="19">
        <v>0</v>
      </c>
      <c r="U394" s="9">
        <v>246</v>
      </c>
      <c r="V394" s="21">
        <f>V393-VLookups!$D$54</f>
        <v>-2550</v>
      </c>
      <c r="W394" s="21">
        <f>-VLookups!$D$60</f>
        <v>-400</v>
      </c>
      <c r="X394" s="21">
        <f>-VLookups!$D$62</f>
        <v>-175</v>
      </c>
      <c r="Y394" s="36">
        <f>Y393*(1+VLookups!$D$57/12)</f>
        <v>-579.02820791278452</v>
      </c>
      <c r="Z394" s="20">
        <f>-E394*VLookups!$J$3</f>
        <v>-1169.497376959428</v>
      </c>
      <c r="AA394" s="19">
        <v>0</v>
      </c>
      <c r="AB394" s="20">
        <f t="shared" si="24"/>
        <v>9433.4808268571105</v>
      </c>
      <c r="AC394" s="20">
        <f t="shared" si="25"/>
        <v>1253586.428242435</v>
      </c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</row>
    <row r="395" spans="1:43" x14ac:dyDescent="0.25">
      <c r="A395" s="1"/>
      <c r="B395" s="9">
        <v>391</v>
      </c>
      <c r="C395" s="9">
        <f t="shared" si="22"/>
        <v>55</v>
      </c>
      <c r="D395" s="9">
        <f t="shared" si="23"/>
        <v>7</v>
      </c>
      <c r="E395" s="20">
        <f>E383*(1+VLookups!$C$8)</f>
        <v>29237.434423985702</v>
      </c>
      <c r="F395" s="20">
        <f>-E395*VLookups!$D$10*2</f>
        <v>-1754.2460654391421</v>
      </c>
      <c r="G395" s="19">
        <v>0</v>
      </c>
      <c r="H395" s="20">
        <f>(-VLookups!$D$13)*(E395+F395/2)</f>
        <v>-9217.1012021614933</v>
      </c>
      <c r="I395" s="19">
        <v>0</v>
      </c>
      <c r="J395" s="19">
        <v>0</v>
      </c>
      <c r="K395" s="19">
        <v>0</v>
      </c>
      <c r="L395" s="19">
        <v>0</v>
      </c>
      <c r="M395" s="19">
        <v>0</v>
      </c>
      <c r="N395" s="20" t="s">
        <v>36</v>
      </c>
      <c r="O395" s="19">
        <v>0</v>
      </c>
      <c r="P395" s="20">
        <f>P394-VLookups!$D$42</f>
        <v>-350</v>
      </c>
      <c r="Q395" s="22">
        <v>151</v>
      </c>
      <c r="R395" s="19">
        <v>0</v>
      </c>
      <c r="S395" s="20">
        <f>VLookups!$D$50</f>
        <v>-4487.7037773753191</v>
      </c>
      <c r="T395" s="19">
        <v>0</v>
      </c>
      <c r="U395" s="9">
        <v>247</v>
      </c>
      <c r="V395" s="21">
        <f>V394-VLookups!$D$54</f>
        <v>-2555</v>
      </c>
      <c r="W395" s="21">
        <f>-VLookups!$D$60</f>
        <v>-400</v>
      </c>
      <c r="X395" s="21">
        <f>-VLookups!$D$62</f>
        <v>-175</v>
      </c>
      <c r="Y395" s="36">
        <f>Y394*(1+VLookups!$D$57/12)</f>
        <v>-580.71704018586354</v>
      </c>
      <c r="Z395" s="20">
        <f>-E395*VLookups!$J$3</f>
        <v>-1169.497376959428</v>
      </c>
      <c r="AA395" s="19">
        <v>0</v>
      </c>
      <c r="AB395" s="20">
        <f t="shared" si="24"/>
        <v>9425.2919945840295</v>
      </c>
      <c r="AC395" s="20">
        <f t="shared" si="25"/>
        <v>1265101.0309507565</v>
      </c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</row>
    <row r="396" spans="1:43" x14ac:dyDescent="0.25">
      <c r="A396" s="1"/>
      <c r="B396" s="9">
        <v>392</v>
      </c>
      <c r="C396" s="9">
        <f t="shared" si="22"/>
        <v>55</v>
      </c>
      <c r="D396" s="9">
        <f t="shared" si="23"/>
        <v>8</v>
      </c>
      <c r="E396" s="20">
        <f>E384*(1+VLookups!$C$8)</f>
        <v>29237.434423985702</v>
      </c>
      <c r="F396" s="20">
        <f>-E396*VLookups!$D$10*2</f>
        <v>-1754.2460654391421</v>
      </c>
      <c r="G396" s="19">
        <v>0</v>
      </c>
      <c r="H396" s="20">
        <f>(-VLookups!$D$13)*(E396+F396/2)</f>
        <v>-9217.1012021614933</v>
      </c>
      <c r="I396" s="19">
        <v>0</v>
      </c>
      <c r="J396" s="19">
        <v>0</v>
      </c>
      <c r="K396" s="19">
        <v>0</v>
      </c>
      <c r="L396" s="19">
        <v>0</v>
      </c>
      <c r="M396" s="19">
        <v>0</v>
      </c>
      <c r="N396" s="20" t="s">
        <v>36</v>
      </c>
      <c r="O396" s="19">
        <v>0</v>
      </c>
      <c r="P396" s="20">
        <f>P395-VLookups!$D$42</f>
        <v>-351.5</v>
      </c>
      <c r="Q396" s="22">
        <v>152</v>
      </c>
      <c r="R396" s="19">
        <v>0</v>
      </c>
      <c r="S396" s="20">
        <f>VLookups!$D$50</f>
        <v>-4487.7037773753191</v>
      </c>
      <c r="T396" s="19">
        <v>0</v>
      </c>
      <c r="U396" s="9">
        <v>248</v>
      </c>
      <c r="V396" s="21">
        <f>V395-VLookups!$D$54</f>
        <v>-2560</v>
      </c>
      <c r="W396" s="21">
        <f>-VLookups!$D$60</f>
        <v>-400</v>
      </c>
      <c r="X396" s="21">
        <f>-VLookups!$D$62</f>
        <v>-175</v>
      </c>
      <c r="Y396" s="36">
        <f>Y395*(1+VLookups!$D$57/12)</f>
        <v>-582.41079821973904</v>
      </c>
      <c r="Z396" s="20">
        <f>-E396*VLookups!$J$3</f>
        <v>-1169.497376959428</v>
      </c>
      <c r="AA396" s="19">
        <v>0</v>
      </c>
      <c r="AB396" s="20">
        <f t="shared" si="24"/>
        <v>9417.098236550155</v>
      </c>
      <c r="AC396" s="20">
        <f t="shared" si="25"/>
        <v>1276626.6309055579</v>
      </c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</row>
    <row r="397" spans="1:43" x14ac:dyDescent="0.25">
      <c r="A397" s="1"/>
      <c r="B397" s="9">
        <v>393</v>
      </c>
      <c r="C397" s="9">
        <f t="shared" si="22"/>
        <v>55</v>
      </c>
      <c r="D397" s="9">
        <f t="shared" si="23"/>
        <v>9</v>
      </c>
      <c r="E397" s="20">
        <f>E385*(1+VLookups!$C$8)</f>
        <v>29237.434423985702</v>
      </c>
      <c r="F397" s="20">
        <f>-E397*VLookups!$D$10*2</f>
        <v>-1754.2460654391421</v>
      </c>
      <c r="G397" s="19">
        <v>0</v>
      </c>
      <c r="H397" s="20">
        <f>(-VLookups!$D$13)*(E397+F397/2)</f>
        <v>-9217.1012021614933</v>
      </c>
      <c r="I397" s="19">
        <v>0</v>
      </c>
      <c r="J397" s="19">
        <v>0</v>
      </c>
      <c r="K397" s="19">
        <v>0</v>
      </c>
      <c r="L397" s="19">
        <v>0</v>
      </c>
      <c r="M397" s="19">
        <v>0</v>
      </c>
      <c r="N397" s="20" t="s">
        <v>36</v>
      </c>
      <c r="O397" s="19">
        <v>0</v>
      </c>
      <c r="P397" s="20">
        <f>P396-VLookups!$D$42</f>
        <v>-353</v>
      </c>
      <c r="Q397" s="22">
        <v>153</v>
      </c>
      <c r="R397" s="19">
        <v>0</v>
      </c>
      <c r="S397" s="20">
        <f>VLookups!$D$50</f>
        <v>-4487.7037773753191</v>
      </c>
      <c r="T397" s="19">
        <v>0</v>
      </c>
      <c r="U397" s="9">
        <v>249</v>
      </c>
      <c r="V397" s="21">
        <f>V396-VLookups!$D$54</f>
        <v>-2565</v>
      </c>
      <c r="W397" s="21">
        <f>-VLookups!$D$60</f>
        <v>-400</v>
      </c>
      <c r="X397" s="21">
        <f>-VLookups!$D$62</f>
        <v>-175</v>
      </c>
      <c r="Y397" s="36">
        <f>Y396*(1+VLookups!$D$57/12)</f>
        <v>-584.10949638121326</v>
      </c>
      <c r="Z397" s="20">
        <f>-E397*VLookups!$J$3</f>
        <v>-1169.497376959428</v>
      </c>
      <c r="AA397" s="19">
        <v>0</v>
      </c>
      <c r="AB397" s="20">
        <f t="shared" si="24"/>
        <v>9408.8995383886795</v>
      </c>
      <c r="AC397" s="20">
        <f t="shared" si="25"/>
        <v>1288163.2414954558</v>
      </c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</row>
    <row r="398" spans="1:43" x14ac:dyDescent="0.25">
      <c r="A398" s="1"/>
      <c r="B398" s="9">
        <v>394</v>
      </c>
      <c r="C398" s="9">
        <f t="shared" si="22"/>
        <v>55</v>
      </c>
      <c r="D398" s="9">
        <f t="shared" si="23"/>
        <v>10</v>
      </c>
      <c r="E398" s="20">
        <f>E386*(1+VLookups!$C$8)</f>
        <v>29237.434423985702</v>
      </c>
      <c r="F398" s="20">
        <f>-E398*VLookups!$D$10*2</f>
        <v>-1754.2460654391421</v>
      </c>
      <c r="G398" s="19">
        <v>0</v>
      </c>
      <c r="H398" s="20">
        <f>(-VLookups!$D$13)*(E398+F398/2)</f>
        <v>-9217.1012021614933</v>
      </c>
      <c r="I398" s="19">
        <v>0</v>
      </c>
      <c r="J398" s="19">
        <v>0</v>
      </c>
      <c r="K398" s="19">
        <v>0</v>
      </c>
      <c r="L398" s="19">
        <v>0</v>
      </c>
      <c r="M398" s="19">
        <v>0</v>
      </c>
      <c r="N398" s="20" t="s">
        <v>36</v>
      </c>
      <c r="O398" s="19">
        <v>0</v>
      </c>
      <c r="P398" s="20">
        <f>P397-VLookups!$D$42</f>
        <v>-354.5</v>
      </c>
      <c r="Q398" s="22">
        <v>154</v>
      </c>
      <c r="R398" s="19">
        <v>0</v>
      </c>
      <c r="S398" s="20">
        <f>VLookups!$D$50</f>
        <v>-4487.7037773753191</v>
      </c>
      <c r="T398" s="19">
        <v>0</v>
      </c>
      <c r="U398" s="9">
        <v>250</v>
      </c>
      <c r="V398" s="21">
        <f>V397-VLookups!$D$54</f>
        <v>-2570</v>
      </c>
      <c r="W398" s="21">
        <f>-VLookups!$D$60</f>
        <v>-400</v>
      </c>
      <c r="X398" s="21">
        <f>-VLookups!$D$62</f>
        <v>-175</v>
      </c>
      <c r="Y398" s="36">
        <f>Y397*(1+VLookups!$D$57/12)</f>
        <v>-585.81314907899184</v>
      </c>
      <c r="Z398" s="20">
        <f>-E398*VLookups!$J$3</f>
        <v>-1169.497376959428</v>
      </c>
      <c r="AA398" s="19">
        <v>0</v>
      </c>
      <c r="AB398" s="20">
        <f t="shared" si="24"/>
        <v>9400.6958856909041</v>
      </c>
      <c r="AC398" s="20">
        <f t="shared" si="25"/>
        <v>1299710.8761169724</v>
      </c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</row>
    <row r="399" spans="1:43" x14ac:dyDescent="0.25">
      <c r="A399" s="1"/>
      <c r="B399" s="9">
        <v>395</v>
      </c>
      <c r="C399" s="9">
        <f t="shared" si="22"/>
        <v>55</v>
      </c>
      <c r="D399" s="9">
        <f t="shared" si="23"/>
        <v>11</v>
      </c>
      <c r="E399" s="20">
        <f>E387*(1+VLookups!$C$8)</f>
        <v>29237.434423985702</v>
      </c>
      <c r="F399" s="20">
        <f>-E399*VLookups!$D$10*2</f>
        <v>-1754.2460654391421</v>
      </c>
      <c r="G399" s="19">
        <v>0</v>
      </c>
      <c r="H399" s="20">
        <f>(-VLookups!$D$13)*(E399+F399/2)</f>
        <v>-9217.1012021614933</v>
      </c>
      <c r="I399" s="19">
        <v>0</v>
      </c>
      <c r="J399" s="19">
        <v>0</v>
      </c>
      <c r="K399" s="19">
        <v>0</v>
      </c>
      <c r="L399" s="19">
        <v>0</v>
      </c>
      <c r="M399" s="19">
        <v>0</v>
      </c>
      <c r="N399" s="20" t="s">
        <v>36</v>
      </c>
      <c r="O399" s="19">
        <v>0</v>
      </c>
      <c r="P399" s="20">
        <f>P398-VLookups!$D$42</f>
        <v>-356</v>
      </c>
      <c r="Q399" s="22">
        <v>155</v>
      </c>
      <c r="R399" s="19">
        <v>0</v>
      </c>
      <c r="S399" s="20">
        <f>VLookups!$D$50</f>
        <v>-4487.7037773753191</v>
      </c>
      <c r="T399" s="19">
        <v>0</v>
      </c>
      <c r="U399" s="9">
        <v>251</v>
      </c>
      <c r="V399" s="21">
        <f>V398-VLookups!$D$54</f>
        <v>-2575</v>
      </c>
      <c r="W399" s="21">
        <f>-VLookups!$D$60</f>
        <v>-400</v>
      </c>
      <c r="X399" s="21">
        <f>-VLookups!$D$62</f>
        <v>-175</v>
      </c>
      <c r="Y399" s="36">
        <f>Y398*(1+VLookups!$D$57/12)</f>
        <v>-587.52177076380553</v>
      </c>
      <c r="Z399" s="20">
        <f>-E399*VLookups!$J$3</f>
        <v>-1169.497376959428</v>
      </c>
      <c r="AA399" s="19">
        <v>0</v>
      </c>
      <c r="AB399" s="20">
        <f t="shared" si="24"/>
        <v>9392.4872640060894</v>
      </c>
      <c r="AC399" s="20">
        <f t="shared" si="25"/>
        <v>1311269.548174507</v>
      </c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</row>
    <row r="400" spans="1:43" x14ac:dyDescent="0.25">
      <c r="A400" s="1"/>
      <c r="B400" s="9">
        <v>396</v>
      </c>
      <c r="C400" s="9">
        <f t="shared" si="22"/>
        <v>56</v>
      </c>
      <c r="D400" s="9">
        <f t="shared" si="23"/>
        <v>0</v>
      </c>
      <c r="E400" s="20">
        <f>E388*(1+VLookups!$C$8)</f>
        <v>30260.744628825199</v>
      </c>
      <c r="F400" s="20">
        <f>-E400*VLookups!$D$10*2</f>
        <v>-1815.6446777295118</v>
      </c>
      <c r="G400" s="19">
        <v>0</v>
      </c>
      <c r="H400" s="20">
        <f>(-VLookups!$D$13)*(E400+F400/2)</f>
        <v>-9539.6997442371448</v>
      </c>
      <c r="I400" s="19">
        <v>0</v>
      </c>
      <c r="J400" s="19">
        <v>0</v>
      </c>
      <c r="K400" s="19">
        <v>0</v>
      </c>
      <c r="L400" s="19">
        <v>0</v>
      </c>
      <c r="M400" s="19">
        <v>0</v>
      </c>
      <c r="N400" s="20" t="s">
        <v>36</v>
      </c>
      <c r="O400" s="19">
        <v>0</v>
      </c>
      <c r="P400" s="20">
        <f>P399-VLookups!$D$42</f>
        <v>-357.5</v>
      </c>
      <c r="Q400" s="22">
        <v>156</v>
      </c>
      <c r="R400" s="19">
        <v>0</v>
      </c>
      <c r="S400" s="20">
        <f>VLookups!$D$50</f>
        <v>-4487.7037773753191</v>
      </c>
      <c r="T400" s="19">
        <v>0</v>
      </c>
      <c r="U400" s="9">
        <v>252</v>
      </c>
      <c r="V400" s="21">
        <f>V399-VLookups!$D$54</f>
        <v>-2580</v>
      </c>
      <c r="W400" s="21">
        <f>-VLookups!$D$60</f>
        <v>-400</v>
      </c>
      <c r="X400" s="21">
        <f>-VLookups!$D$62</f>
        <v>-175</v>
      </c>
      <c r="Y400" s="36">
        <f>Y399*(1+VLookups!$D$57/12)</f>
        <v>-589.23537592853336</v>
      </c>
      <c r="Z400" s="20">
        <f>-E400*VLookups!$J$3</f>
        <v>-1210.429785153008</v>
      </c>
      <c r="AA400" s="19">
        <v>0</v>
      </c>
      <c r="AB400" s="20">
        <f t="shared" si="24"/>
        <v>10013.353607266441</v>
      </c>
      <c r="AC400" s="20">
        <f t="shared" si="25"/>
        <v>1323468.3510287311</v>
      </c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</row>
    <row r="401" spans="1:43" x14ac:dyDescent="0.25">
      <c r="A401" s="1"/>
      <c r="B401" s="9">
        <v>397</v>
      </c>
      <c r="C401" s="9">
        <f t="shared" ref="C401:C464" si="26">C389+1</f>
        <v>56</v>
      </c>
      <c r="D401" s="9">
        <f t="shared" si="23"/>
        <v>1</v>
      </c>
      <c r="E401" s="20">
        <f>E389*(1+VLookups!$C$8)</f>
        <v>30260.744628825199</v>
      </c>
      <c r="F401" s="20">
        <f>-E401*VLookups!$D$10*2</f>
        <v>-1815.6446777295118</v>
      </c>
      <c r="G401" s="19">
        <v>0</v>
      </c>
      <c r="H401" s="20">
        <f>(-VLookups!$D$13)*(E401+F401/2)</f>
        <v>-9539.6997442371448</v>
      </c>
      <c r="I401" s="19">
        <v>0</v>
      </c>
      <c r="J401" s="19">
        <v>0</v>
      </c>
      <c r="K401" s="19">
        <v>0</v>
      </c>
      <c r="L401" s="19">
        <v>0</v>
      </c>
      <c r="M401" s="19">
        <v>0</v>
      </c>
      <c r="N401" s="20" t="s">
        <v>36</v>
      </c>
      <c r="O401" s="19">
        <v>0</v>
      </c>
      <c r="P401" s="20">
        <f>P400-VLookups!$D$42</f>
        <v>-359</v>
      </c>
      <c r="Q401" s="22">
        <v>157</v>
      </c>
      <c r="R401" s="19">
        <v>0</v>
      </c>
      <c r="S401" s="20">
        <f>VLookups!$D$50</f>
        <v>-4487.7037773753191</v>
      </c>
      <c r="T401" s="19">
        <v>0</v>
      </c>
      <c r="U401" s="9">
        <v>253</v>
      </c>
      <c r="V401" s="21">
        <f>V400-VLookups!$D$54</f>
        <v>-2585</v>
      </c>
      <c r="W401" s="21">
        <f>-VLookups!$D$60</f>
        <v>-400</v>
      </c>
      <c r="X401" s="21">
        <f>-VLookups!$D$62</f>
        <v>-175</v>
      </c>
      <c r="Y401" s="36">
        <f>Y400*(1+VLookups!$D$57/12)</f>
        <v>-590.95397910832492</v>
      </c>
      <c r="Z401" s="20">
        <f>-E401*VLookups!$J$3</f>
        <v>-1210.429785153008</v>
      </c>
      <c r="AA401" s="19">
        <v>0</v>
      </c>
      <c r="AB401" s="20">
        <f t="shared" si="24"/>
        <v>10005.135004086649</v>
      </c>
      <c r="AC401" s="20">
        <f t="shared" si="25"/>
        <v>1335679.2666178658</v>
      </c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</row>
    <row r="402" spans="1:43" x14ac:dyDescent="0.25">
      <c r="A402" s="1"/>
      <c r="B402" s="9">
        <v>398</v>
      </c>
      <c r="C402" s="9">
        <f t="shared" si="26"/>
        <v>56</v>
      </c>
      <c r="D402" s="9">
        <f t="shared" ref="D402:D465" si="27">D390</f>
        <v>2</v>
      </c>
      <c r="E402" s="20">
        <f>E390*(1+VLookups!$C$8)</f>
        <v>30260.744628825199</v>
      </c>
      <c r="F402" s="20">
        <f>-E402*VLookups!$D$10*2</f>
        <v>-1815.6446777295118</v>
      </c>
      <c r="G402" s="19">
        <v>0</v>
      </c>
      <c r="H402" s="20">
        <f>(-VLookups!$D$13)*(E402+F402/2)</f>
        <v>-9539.6997442371448</v>
      </c>
      <c r="I402" s="19">
        <v>0</v>
      </c>
      <c r="J402" s="19">
        <v>0</v>
      </c>
      <c r="K402" s="19">
        <v>0</v>
      </c>
      <c r="L402" s="19">
        <v>0</v>
      </c>
      <c r="M402" s="19">
        <v>0</v>
      </c>
      <c r="N402" s="20" t="s">
        <v>36</v>
      </c>
      <c r="O402" s="19">
        <v>0</v>
      </c>
      <c r="P402" s="20">
        <f>P401-VLookups!$D$42</f>
        <v>-360.5</v>
      </c>
      <c r="Q402" s="22">
        <v>158</v>
      </c>
      <c r="R402" s="19">
        <v>0</v>
      </c>
      <c r="S402" s="20">
        <f>VLookups!$D$50</f>
        <v>-4487.7037773753191</v>
      </c>
      <c r="T402" s="19">
        <v>0</v>
      </c>
      <c r="U402" s="9">
        <v>254</v>
      </c>
      <c r="V402" s="21">
        <f>V401-VLookups!$D$54</f>
        <v>-2590</v>
      </c>
      <c r="W402" s="21">
        <f>-VLookups!$D$60</f>
        <v>-400</v>
      </c>
      <c r="X402" s="21">
        <f>-VLookups!$D$62</f>
        <v>-175</v>
      </c>
      <c r="Y402" s="36">
        <f>Y401*(1+VLookups!$D$57/12)</f>
        <v>-592.6775948807242</v>
      </c>
      <c r="Z402" s="20">
        <f>-E402*VLookups!$J$3</f>
        <v>-1210.429785153008</v>
      </c>
      <c r="AA402" s="19">
        <v>0</v>
      </c>
      <c r="AB402" s="20">
        <f t="shared" si="24"/>
        <v>9996.9113883142491</v>
      </c>
      <c r="AC402" s="20">
        <f t="shared" si="25"/>
        <v>1347902.31011721</v>
      </c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</row>
    <row r="403" spans="1:43" x14ac:dyDescent="0.25">
      <c r="A403" s="1"/>
      <c r="B403" s="9">
        <v>399</v>
      </c>
      <c r="C403" s="9">
        <f t="shared" si="26"/>
        <v>56</v>
      </c>
      <c r="D403" s="9">
        <f t="shared" si="27"/>
        <v>3</v>
      </c>
      <c r="E403" s="20">
        <f>E391*(1+VLookups!$C$8)</f>
        <v>30260.744628825199</v>
      </c>
      <c r="F403" s="20">
        <f>-E403*VLookups!$D$10*2</f>
        <v>-1815.6446777295118</v>
      </c>
      <c r="G403" s="19">
        <v>0</v>
      </c>
      <c r="H403" s="20">
        <f>(-VLookups!$D$13)*(E403+F403/2)</f>
        <v>-9539.6997442371448</v>
      </c>
      <c r="I403" s="19">
        <v>0</v>
      </c>
      <c r="J403" s="19">
        <v>0</v>
      </c>
      <c r="K403" s="19">
        <v>0</v>
      </c>
      <c r="L403" s="19">
        <v>0</v>
      </c>
      <c r="M403" s="19">
        <v>0</v>
      </c>
      <c r="N403" s="20" t="s">
        <v>36</v>
      </c>
      <c r="O403" s="19">
        <v>0</v>
      </c>
      <c r="P403" s="20">
        <f>P402-VLookups!$D$42</f>
        <v>-362</v>
      </c>
      <c r="Q403" s="22">
        <v>159</v>
      </c>
      <c r="R403" s="19">
        <v>0</v>
      </c>
      <c r="S403" s="20">
        <f>VLookups!$D$50</f>
        <v>-4487.7037773753191</v>
      </c>
      <c r="T403" s="19">
        <v>0</v>
      </c>
      <c r="U403" s="9">
        <v>255</v>
      </c>
      <c r="V403" s="21">
        <f>V402-VLookups!$D$54</f>
        <v>-2595</v>
      </c>
      <c r="W403" s="21">
        <f>-VLookups!$D$60</f>
        <v>-400</v>
      </c>
      <c r="X403" s="21">
        <f>-VLookups!$D$62</f>
        <v>-175</v>
      </c>
      <c r="Y403" s="36">
        <f>Y402*(1+VLookups!$D$57/12)</f>
        <v>-594.40623786579295</v>
      </c>
      <c r="Z403" s="20">
        <f>-E403*VLookups!$J$3</f>
        <v>-1210.429785153008</v>
      </c>
      <c r="AA403" s="19">
        <v>0</v>
      </c>
      <c r="AB403" s="20">
        <f t="shared" si="24"/>
        <v>9988.6827453291808</v>
      </c>
      <c r="AC403" s="20">
        <f t="shared" si="25"/>
        <v>1360137.4967127345</v>
      </c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</row>
    <row r="404" spans="1:43" x14ac:dyDescent="0.25">
      <c r="A404" s="1"/>
      <c r="B404" s="9">
        <v>400</v>
      </c>
      <c r="C404" s="9">
        <f t="shared" si="26"/>
        <v>56</v>
      </c>
      <c r="D404" s="9">
        <f t="shared" si="27"/>
        <v>4</v>
      </c>
      <c r="E404" s="20">
        <f>E392*(1+VLookups!$C$8)</f>
        <v>30260.744628825199</v>
      </c>
      <c r="F404" s="20">
        <f>-E404*VLookups!$D$10*2</f>
        <v>-1815.6446777295118</v>
      </c>
      <c r="G404" s="19">
        <v>0</v>
      </c>
      <c r="H404" s="20">
        <f>(-VLookups!$D$13)*(E404+F404/2)</f>
        <v>-9539.6997442371448</v>
      </c>
      <c r="I404" s="19">
        <v>0</v>
      </c>
      <c r="J404" s="19">
        <v>0</v>
      </c>
      <c r="K404" s="19">
        <v>0</v>
      </c>
      <c r="L404" s="19">
        <v>0</v>
      </c>
      <c r="M404" s="19">
        <v>0</v>
      </c>
      <c r="N404" s="20" t="s">
        <v>36</v>
      </c>
      <c r="O404" s="19">
        <v>0</v>
      </c>
      <c r="P404" s="20">
        <f>P403-VLookups!$D$42</f>
        <v>-363.5</v>
      </c>
      <c r="Q404" s="22">
        <v>160</v>
      </c>
      <c r="R404" s="19">
        <v>0</v>
      </c>
      <c r="S404" s="20">
        <f>VLookups!$D$50</f>
        <v>-4487.7037773753191</v>
      </c>
      <c r="T404" s="19">
        <v>0</v>
      </c>
      <c r="U404" s="9">
        <v>256</v>
      </c>
      <c r="V404" s="21">
        <f>V403-VLookups!$D$54</f>
        <v>-2600</v>
      </c>
      <c r="W404" s="21">
        <f>-VLookups!$D$60</f>
        <v>-400</v>
      </c>
      <c r="X404" s="21">
        <f>-VLookups!$D$62</f>
        <v>-175</v>
      </c>
      <c r="Y404" s="36">
        <f>Y403*(1+VLookups!$D$57/12)</f>
        <v>-596.13992272623489</v>
      </c>
      <c r="Z404" s="20">
        <f>-E404*VLookups!$J$3</f>
        <v>-1210.429785153008</v>
      </c>
      <c r="AA404" s="19">
        <v>0</v>
      </c>
      <c r="AB404" s="20">
        <f t="shared" si="24"/>
        <v>9980.449060468738</v>
      </c>
      <c r="AC404" s="20">
        <f t="shared" si="25"/>
        <v>1372384.8416010577</v>
      </c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</row>
    <row r="405" spans="1:43" x14ac:dyDescent="0.25">
      <c r="A405" s="1"/>
      <c r="B405" s="9">
        <v>401</v>
      </c>
      <c r="C405" s="9">
        <f t="shared" si="26"/>
        <v>56</v>
      </c>
      <c r="D405" s="9">
        <f t="shared" si="27"/>
        <v>5</v>
      </c>
      <c r="E405" s="20">
        <f>E393*(1+VLookups!$C$8)</f>
        <v>30260.744628825199</v>
      </c>
      <c r="F405" s="20">
        <f>-E405*VLookups!$D$10*2</f>
        <v>-1815.6446777295118</v>
      </c>
      <c r="G405" s="19">
        <v>0</v>
      </c>
      <c r="H405" s="20">
        <f>(-VLookups!$D$13)*(E405+F405/2)</f>
        <v>-9539.6997442371448</v>
      </c>
      <c r="I405" s="19">
        <v>0</v>
      </c>
      <c r="J405" s="19">
        <v>0</v>
      </c>
      <c r="K405" s="19">
        <v>0</v>
      </c>
      <c r="L405" s="19">
        <v>0</v>
      </c>
      <c r="M405" s="19">
        <v>0</v>
      </c>
      <c r="N405" s="20" t="s">
        <v>36</v>
      </c>
      <c r="O405" s="19">
        <v>0</v>
      </c>
      <c r="P405" s="20">
        <f>P404-VLookups!$D$42</f>
        <v>-365</v>
      </c>
      <c r="Q405" s="22">
        <v>161</v>
      </c>
      <c r="R405" s="19">
        <v>0</v>
      </c>
      <c r="S405" s="20">
        <f>VLookups!$D$50</f>
        <v>-4487.7037773753191</v>
      </c>
      <c r="T405" s="19">
        <v>0</v>
      </c>
      <c r="U405" s="9">
        <v>257</v>
      </c>
      <c r="V405" s="21">
        <f>V404-VLookups!$D$54</f>
        <v>-2605</v>
      </c>
      <c r="W405" s="21">
        <f>-VLookups!$D$60</f>
        <v>-400</v>
      </c>
      <c r="X405" s="21">
        <f>-VLookups!$D$62</f>
        <v>-175</v>
      </c>
      <c r="Y405" s="36">
        <f>Y404*(1+VLookups!$D$57/12)</f>
        <v>-597.87866416751979</v>
      </c>
      <c r="Z405" s="20">
        <f>-E405*VLookups!$J$3</f>
        <v>-1210.429785153008</v>
      </c>
      <c r="AA405" s="19">
        <v>0</v>
      </c>
      <c r="AB405" s="20">
        <f t="shared" si="24"/>
        <v>9972.2103190274538</v>
      </c>
      <c r="AC405" s="20">
        <f t="shared" si="25"/>
        <v>1384644.3599894203</v>
      </c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</row>
    <row r="406" spans="1:43" x14ac:dyDescent="0.25">
      <c r="A406" s="1"/>
      <c r="B406" s="9">
        <v>402</v>
      </c>
      <c r="C406" s="9">
        <f t="shared" si="26"/>
        <v>56</v>
      </c>
      <c r="D406" s="9">
        <f t="shared" si="27"/>
        <v>6</v>
      </c>
      <c r="E406" s="20">
        <f>E394*(1+VLookups!$C$8)</f>
        <v>30260.744628825199</v>
      </c>
      <c r="F406" s="20">
        <f>-E406*VLookups!$D$10*2</f>
        <v>-1815.6446777295118</v>
      </c>
      <c r="G406" s="19">
        <v>0</v>
      </c>
      <c r="H406" s="20">
        <f>(-VLookups!$D$13)*(E406+F406/2)</f>
        <v>-9539.6997442371448</v>
      </c>
      <c r="I406" s="19">
        <v>0</v>
      </c>
      <c r="J406" s="19">
        <v>0</v>
      </c>
      <c r="K406" s="19">
        <v>0</v>
      </c>
      <c r="L406" s="19">
        <v>0</v>
      </c>
      <c r="M406" s="19">
        <v>0</v>
      </c>
      <c r="N406" s="20" t="s">
        <v>36</v>
      </c>
      <c r="O406" s="19">
        <v>0</v>
      </c>
      <c r="P406" s="20">
        <f>P405-VLookups!$D$42</f>
        <v>-366.5</v>
      </c>
      <c r="Q406" s="22">
        <v>162</v>
      </c>
      <c r="R406" s="19">
        <v>0</v>
      </c>
      <c r="S406" s="20">
        <f>VLookups!$D$50</f>
        <v>-4487.7037773753191</v>
      </c>
      <c r="T406" s="19">
        <v>0</v>
      </c>
      <c r="U406" s="9">
        <v>258</v>
      </c>
      <c r="V406" s="21">
        <f>V405-VLookups!$D$54</f>
        <v>-2610</v>
      </c>
      <c r="W406" s="21">
        <f>-VLookups!$D$60</f>
        <v>-400</v>
      </c>
      <c r="X406" s="21">
        <f>-VLookups!$D$62</f>
        <v>-175</v>
      </c>
      <c r="Y406" s="36">
        <f>Y405*(1+VLookups!$D$57/12)</f>
        <v>-599.62247693800839</v>
      </c>
      <c r="Z406" s="20">
        <f>-E406*VLookups!$J$3</f>
        <v>-1210.429785153008</v>
      </c>
      <c r="AA406" s="19">
        <v>0</v>
      </c>
      <c r="AB406" s="20">
        <f t="shared" si="24"/>
        <v>9963.9665062569657</v>
      </c>
      <c r="AC406" s="20">
        <f t="shared" si="25"/>
        <v>1396916.0670956597</v>
      </c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 x14ac:dyDescent="0.25">
      <c r="A407" s="1"/>
      <c r="B407" s="9">
        <v>403</v>
      </c>
      <c r="C407" s="9">
        <f t="shared" si="26"/>
        <v>56</v>
      </c>
      <c r="D407" s="9">
        <f t="shared" si="27"/>
        <v>7</v>
      </c>
      <c r="E407" s="20">
        <f>E395*(1+VLookups!$C$8)</f>
        <v>30260.744628825199</v>
      </c>
      <c r="F407" s="20">
        <f>-E407*VLookups!$D$10*2</f>
        <v>-1815.6446777295118</v>
      </c>
      <c r="G407" s="19">
        <v>0</v>
      </c>
      <c r="H407" s="20">
        <f>(-VLookups!$D$13)*(E407+F407/2)</f>
        <v>-9539.6997442371448</v>
      </c>
      <c r="I407" s="19">
        <v>0</v>
      </c>
      <c r="J407" s="19">
        <v>0</v>
      </c>
      <c r="K407" s="19">
        <v>0</v>
      </c>
      <c r="L407" s="19">
        <v>0</v>
      </c>
      <c r="M407" s="19">
        <v>0</v>
      </c>
      <c r="N407" s="20" t="s">
        <v>36</v>
      </c>
      <c r="O407" s="19">
        <v>0</v>
      </c>
      <c r="P407" s="20">
        <f>P406-VLookups!$D$42</f>
        <v>-368</v>
      </c>
      <c r="Q407" s="22">
        <v>163</v>
      </c>
      <c r="R407" s="19">
        <v>0</v>
      </c>
      <c r="S407" s="20">
        <f>VLookups!$D$50</f>
        <v>-4487.7037773753191</v>
      </c>
      <c r="T407" s="19">
        <v>0</v>
      </c>
      <c r="U407" s="9">
        <v>259</v>
      </c>
      <c r="V407" s="21">
        <f>V406-VLookups!$D$54</f>
        <v>-2615</v>
      </c>
      <c r="W407" s="21">
        <f>-VLookups!$D$60</f>
        <v>-400</v>
      </c>
      <c r="X407" s="21">
        <f>-VLookups!$D$62</f>
        <v>-175</v>
      </c>
      <c r="Y407" s="36">
        <f>Y406*(1+VLookups!$D$57/12)</f>
        <v>-601.37137582907758</v>
      </c>
      <c r="Z407" s="20">
        <f>-E407*VLookups!$J$3</f>
        <v>-1210.429785153008</v>
      </c>
      <c r="AA407" s="19">
        <v>0</v>
      </c>
      <c r="AB407" s="20">
        <f t="shared" si="24"/>
        <v>9955.7176073658957</v>
      </c>
      <c r="AC407" s="20">
        <f t="shared" si="25"/>
        <v>1409199.9781481852</v>
      </c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 x14ac:dyDescent="0.25">
      <c r="A408" s="1"/>
      <c r="B408" s="9">
        <v>404</v>
      </c>
      <c r="C408" s="9">
        <f t="shared" si="26"/>
        <v>56</v>
      </c>
      <c r="D408" s="9">
        <f t="shared" si="27"/>
        <v>8</v>
      </c>
      <c r="E408" s="20">
        <f>E396*(1+VLookups!$C$8)</f>
        <v>30260.744628825199</v>
      </c>
      <c r="F408" s="20">
        <f>-E408*VLookups!$D$10*2</f>
        <v>-1815.6446777295118</v>
      </c>
      <c r="G408" s="19">
        <v>0</v>
      </c>
      <c r="H408" s="20">
        <f>(-VLookups!$D$13)*(E408+F408/2)</f>
        <v>-9539.6997442371448</v>
      </c>
      <c r="I408" s="19">
        <v>0</v>
      </c>
      <c r="J408" s="19">
        <v>0</v>
      </c>
      <c r="K408" s="19">
        <v>0</v>
      </c>
      <c r="L408" s="19">
        <v>0</v>
      </c>
      <c r="M408" s="19">
        <v>0</v>
      </c>
      <c r="N408" s="20" t="s">
        <v>36</v>
      </c>
      <c r="O408" s="19">
        <v>0</v>
      </c>
      <c r="P408" s="20">
        <f>P407-VLookups!$D$42</f>
        <v>-369.5</v>
      </c>
      <c r="Q408" s="22">
        <v>164</v>
      </c>
      <c r="R408" s="19">
        <v>0</v>
      </c>
      <c r="S408" s="20">
        <f>VLookups!$D$50</f>
        <v>-4487.7037773753191</v>
      </c>
      <c r="T408" s="19">
        <v>0</v>
      </c>
      <c r="U408" s="9">
        <v>260</v>
      </c>
      <c r="V408" s="21">
        <f>V407-VLookups!$D$54</f>
        <v>-2620</v>
      </c>
      <c r="W408" s="21">
        <f>-VLookups!$D$60</f>
        <v>-400</v>
      </c>
      <c r="X408" s="21">
        <f>-VLookups!$D$62</f>
        <v>-175</v>
      </c>
      <c r="Y408" s="36">
        <f>Y407*(1+VLookups!$D$57/12)</f>
        <v>-603.12537567524578</v>
      </c>
      <c r="Z408" s="20">
        <f>-E408*VLookups!$J$3</f>
        <v>-1210.429785153008</v>
      </c>
      <c r="AA408" s="19">
        <v>0</v>
      </c>
      <c r="AB408" s="20">
        <f t="shared" si="24"/>
        <v>9947.4636075197286</v>
      </c>
      <c r="AC408" s="20">
        <f t="shared" si="25"/>
        <v>1421496.108385952</v>
      </c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 x14ac:dyDescent="0.25">
      <c r="A409" s="1"/>
      <c r="B409" s="9">
        <v>405</v>
      </c>
      <c r="C409" s="9">
        <f t="shared" si="26"/>
        <v>56</v>
      </c>
      <c r="D409" s="9">
        <f t="shared" si="27"/>
        <v>9</v>
      </c>
      <c r="E409" s="20">
        <f>E397*(1+VLookups!$C$8)</f>
        <v>30260.744628825199</v>
      </c>
      <c r="F409" s="20">
        <f>-E409*VLookups!$D$10*2</f>
        <v>-1815.6446777295118</v>
      </c>
      <c r="G409" s="19">
        <v>0</v>
      </c>
      <c r="H409" s="20">
        <f>(-VLookups!$D$13)*(E409+F409/2)</f>
        <v>-9539.6997442371448</v>
      </c>
      <c r="I409" s="19">
        <v>0</v>
      </c>
      <c r="J409" s="19">
        <v>0</v>
      </c>
      <c r="K409" s="19">
        <v>0</v>
      </c>
      <c r="L409" s="19">
        <v>0</v>
      </c>
      <c r="M409" s="19">
        <v>0</v>
      </c>
      <c r="N409" s="20" t="s">
        <v>36</v>
      </c>
      <c r="O409" s="19">
        <v>0</v>
      </c>
      <c r="P409" s="20">
        <f>P408-VLookups!$D$42</f>
        <v>-371</v>
      </c>
      <c r="Q409" s="22">
        <v>165</v>
      </c>
      <c r="R409" s="19">
        <v>0</v>
      </c>
      <c r="S409" s="20">
        <f>VLookups!$D$50</f>
        <v>-4487.7037773753191</v>
      </c>
      <c r="T409" s="19">
        <v>0</v>
      </c>
      <c r="U409" s="9">
        <v>261</v>
      </c>
      <c r="V409" s="21">
        <f>V408-VLookups!$D$54</f>
        <v>-2625</v>
      </c>
      <c r="W409" s="21">
        <f>-VLookups!$D$60</f>
        <v>-400</v>
      </c>
      <c r="X409" s="21">
        <f>-VLookups!$D$62</f>
        <v>-175</v>
      </c>
      <c r="Y409" s="36">
        <f>Y408*(1+VLookups!$D$57/12)</f>
        <v>-604.88449135429858</v>
      </c>
      <c r="Z409" s="20">
        <f>-E409*VLookups!$J$3</f>
        <v>-1210.429785153008</v>
      </c>
      <c r="AA409" s="19">
        <v>0</v>
      </c>
      <c r="AB409" s="20">
        <f t="shared" si="24"/>
        <v>9939.2044918406755</v>
      </c>
      <c r="AC409" s="20">
        <f t="shared" si="25"/>
        <v>1433804.4730584358</v>
      </c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 x14ac:dyDescent="0.25">
      <c r="A410" s="1"/>
      <c r="B410" s="9">
        <v>406</v>
      </c>
      <c r="C410" s="9">
        <f t="shared" si="26"/>
        <v>56</v>
      </c>
      <c r="D410" s="9">
        <f t="shared" si="27"/>
        <v>10</v>
      </c>
      <c r="E410" s="20">
        <f>E398*(1+VLookups!$C$8)</f>
        <v>30260.744628825199</v>
      </c>
      <c r="F410" s="20">
        <f>-E410*VLookups!$D$10*2</f>
        <v>-1815.6446777295118</v>
      </c>
      <c r="G410" s="19">
        <v>0</v>
      </c>
      <c r="H410" s="20">
        <f>(-VLookups!$D$13)*(E410+F410/2)</f>
        <v>-9539.6997442371448</v>
      </c>
      <c r="I410" s="19">
        <v>0</v>
      </c>
      <c r="J410" s="19">
        <v>0</v>
      </c>
      <c r="K410" s="19">
        <v>0</v>
      </c>
      <c r="L410" s="19">
        <v>0</v>
      </c>
      <c r="M410" s="19">
        <v>0</v>
      </c>
      <c r="N410" s="20" t="s">
        <v>36</v>
      </c>
      <c r="O410" s="19">
        <v>0</v>
      </c>
      <c r="P410" s="20">
        <f>P409-VLookups!$D$42</f>
        <v>-372.5</v>
      </c>
      <c r="Q410" s="22">
        <v>166</v>
      </c>
      <c r="R410" s="19">
        <v>0</v>
      </c>
      <c r="S410" s="20">
        <f>VLookups!$D$50</f>
        <v>-4487.7037773753191</v>
      </c>
      <c r="T410" s="19">
        <v>0</v>
      </c>
      <c r="U410" s="9">
        <v>262</v>
      </c>
      <c r="V410" s="21">
        <f>V409-VLookups!$D$54</f>
        <v>-2630</v>
      </c>
      <c r="W410" s="21">
        <f>-VLookups!$D$60</f>
        <v>-400</v>
      </c>
      <c r="X410" s="21">
        <f>-VLookups!$D$62</f>
        <v>-175</v>
      </c>
      <c r="Y410" s="36">
        <f>Y409*(1+VLookups!$D$57/12)</f>
        <v>-606.64873778741526</v>
      </c>
      <c r="Z410" s="20">
        <f>-E410*VLookups!$J$3</f>
        <v>-1210.429785153008</v>
      </c>
      <c r="AA410" s="19">
        <v>0</v>
      </c>
      <c r="AB410" s="20">
        <f t="shared" si="24"/>
        <v>9930.9402454075589</v>
      </c>
      <c r="AC410" s="20">
        <f t="shared" si="25"/>
        <v>1446125.0874256075</v>
      </c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 x14ac:dyDescent="0.25">
      <c r="A411" s="1"/>
      <c r="B411" s="9">
        <v>407</v>
      </c>
      <c r="C411" s="9">
        <f t="shared" si="26"/>
        <v>56</v>
      </c>
      <c r="D411" s="9">
        <f t="shared" si="27"/>
        <v>11</v>
      </c>
      <c r="E411" s="20">
        <f>E399*(1+VLookups!$C$8)</f>
        <v>30260.744628825199</v>
      </c>
      <c r="F411" s="20">
        <f>-E411*VLookups!$D$10*2</f>
        <v>-1815.6446777295118</v>
      </c>
      <c r="G411" s="19">
        <v>0</v>
      </c>
      <c r="H411" s="20">
        <f>(-VLookups!$D$13)*(E411+F411/2)</f>
        <v>-9539.6997442371448</v>
      </c>
      <c r="I411" s="19">
        <v>0</v>
      </c>
      <c r="J411" s="19">
        <v>0</v>
      </c>
      <c r="K411" s="19">
        <v>0</v>
      </c>
      <c r="L411" s="19">
        <v>0</v>
      </c>
      <c r="M411" s="19">
        <v>0</v>
      </c>
      <c r="N411" s="20" t="s">
        <v>36</v>
      </c>
      <c r="O411" s="19">
        <v>0</v>
      </c>
      <c r="P411" s="20">
        <f>P410-VLookups!$D$42</f>
        <v>-374</v>
      </c>
      <c r="Q411" s="22">
        <v>167</v>
      </c>
      <c r="R411" s="19">
        <v>0</v>
      </c>
      <c r="S411" s="20">
        <f>VLookups!$D$50</f>
        <v>-4487.7037773753191</v>
      </c>
      <c r="T411" s="19">
        <v>0</v>
      </c>
      <c r="U411" s="9">
        <v>263</v>
      </c>
      <c r="V411" s="21">
        <f>V410-VLookups!$D$54</f>
        <v>-2635</v>
      </c>
      <c r="W411" s="21">
        <f>-VLookups!$D$60</f>
        <v>-400</v>
      </c>
      <c r="X411" s="21">
        <f>-VLookups!$D$62</f>
        <v>-175</v>
      </c>
      <c r="Y411" s="36">
        <f>Y410*(1+VLookups!$D$57/12)</f>
        <v>-608.41812993929523</v>
      </c>
      <c r="Z411" s="20">
        <f>-E411*VLookups!$J$3</f>
        <v>-1210.429785153008</v>
      </c>
      <c r="AA411" s="19">
        <v>0</v>
      </c>
      <c r="AB411" s="20">
        <f t="shared" si="24"/>
        <v>9922.6708532556786</v>
      </c>
      <c r="AC411" s="20">
        <f t="shared" si="25"/>
        <v>1458457.9667579059</v>
      </c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 x14ac:dyDescent="0.25">
      <c r="A412" s="1"/>
      <c r="B412" s="9">
        <v>408</v>
      </c>
      <c r="C412" s="9">
        <f t="shared" si="26"/>
        <v>57</v>
      </c>
      <c r="D412" s="9">
        <f t="shared" si="27"/>
        <v>0</v>
      </c>
      <c r="E412" s="20">
        <f>E400*(1+VLookups!$C$8)</f>
        <v>31319.870690834079</v>
      </c>
      <c r="F412" s="20">
        <f>-E412*VLookups!$D$10*2</f>
        <v>-1879.1922414500448</v>
      </c>
      <c r="G412" s="19">
        <v>0</v>
      </c>
      <c r="H412" s="20">
        <f>(-VLookups!$D$13)*(E412+F412/2)</f>
        <v>-9873.5892352854444</v>
      </c>
      <c r="I412" s="19">
        <v>0</v>
      </c>
      <c r="J412" s="19">
        <v>0</v>
      </c>
      <c r="K412" s="19">
        <v>0</v>
      </c>
      <c r="L412" s="19">
        <v>0</v>
      </c>
      <c r="M412" s="19">
        <v>0</v>
      </c>
      <c r="N412" s="20" t="s">
        <v>36</v>
      </c>
      <c r="O412" s="19">
        <v>0</v>
      </c>
      <c r="P412" s="20">
        <f>P411-VLookups!$D$42</f>
        <v>-375.5</v>
      </c>
      <c r="Q412" s="22">
        <v>168</v>
      </c>
      <c r="R412" s="19">
        <v>0</v>
      </c>
      <c r="S412" s="20">
        <f>VLookups!$D$50</f>
        <v>-4487.7037773753191</v>
      </c>
      <c r="T412" s="19">
        <v>0</v>
      </c>
      <c r="U412" s="9">
        <v>264</v>
      </c>
      <c r="V412" s="21">
        <f>V411-VLookups!$D$54</f>
        <v>-2640</v>
      </c>
      <c r="W412" s="21">
        <f>-VLookups!$D$60</f>
        <v>-400</v>
      </c>
      <c r="X412" s="21">
        <f>-VLookups!$D$62</f>
        <v>-175</v>
      </c>
      <c r="Y412" s="36">
        <f>Y411*(1+VLookups!$D$57/12)</f>
        <v>-610.19268281828488</v>
      </c>
      <c r="Z412" s="20">
        <f>-E412*VLookups!$J$3</f>
        <v>-1252.7948276333632</v>
      </c>
      <c r="AA412" s="19">
        <v>0</v>
      </c>
      <c r="AB412" s="20">
        <f t="shared" si="24"/>
        <v>10565.494046996646</v>
      </c>
      <c r="AC412" s="20">
        <f t="shared" si="25"/>
        <v>1471454.2240828325</v>
      </c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 x14ac:dyDescent="0.25">
      <c r="A413" s="1"/>
      <c r="B413" s="9">
        <v>409</v>
      </c>
      <c r="C413" s="9">
        <f t="shared" si="26"/>
        <v>57</v>
      </c>
      <c r="D413" s="9">
        <f t="shared" si="27"/>
        <v>1</v>
      </c>
      <c r="E413" s="20">
        <f>E401*(1+VLookups!$C$8)</f>
        <v>31319.870690834079</v>
      </c>
      <c r="F413" s="20">
        <f>-E413*VLookups!$D$10*2</f>
        <v>-1879.1922414500448</v>
      </c>
      <c r="G413" s="19">
        <v>0</v>
      </c>
      <c r="H413" s="20">
        <f>(-VLookups!$D$13)*(E413+F413/2)</f>
        <v>-9873.5892352854444</v>
      </c>
      <c r="I413" s="19">
        <v>0</v>
      </c>
      <c r="J413" s="19">
        <v>0</v>
      </c>
      <c r="K413" s="19">
        <v>0</v>
      </c>
      <c r="L413" s="19">
        <v>0</v>
      </c>
      <c r="M413" s="19">
        <v>0</v>
      </c>
      <c r="N413" s="20" t="s">
        <v>36</v>
      </c>
      <c r="O413" s="19">
        <v>0</v>
      </c>
      <c r="P413" s="20">
        <f>P412-VLookups!$D$42</f>
        <v>-377</v>
      </c>
      <c r="Q413" s="22">
        <v>169</v>
      </c>
      <c r="R413" s="19">
        <v>0</v>
      </c>
      <c r="S413" s="20">
        <f>VLookups!$D$50</f>
        <v>-4487.7037773753191</v>
      </c>
      <c r="T413" s="19">
        <v>0</v>
      </c>
      <c r="U413" s="9">
        <v>265</v>
      </c>
      <c r="V413" s="21">
        <f>V412-VLookups!$D$54</f>
        <v>-2645</v>
      </c>
      <c r="W413" s="21">
        <f>-VLookups!$D$60</f>
        <v>-400</v>
      </c>
      <c r="X413" s="21">
        <f>-VLookups!$D$62</f>
        <v>-175</v>
      </c>
      <c r="Y413" s="36">
        <f>Y412*(1+VLookups!$D$57/12)</f>
        <v>-611.97241147650493</v>
      </c>
      <c r="Z413" s="20">
        <f>-E413*VLookups!$J$3</f>
        <v>-1252.7948276333632</v>
      </c>
      <c r="AA413" s="19">
        <v>0</v>
      </c>
      <c r="AB413" s="20">
        <f t="shared" si="24"/>
        <v>10557.214318338425</v>
      </c>
      <c r="AC413" s="20">
        <f t="shared" si="25"/>
        <v>1484463.8621079756</v>
      </c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</row>
    <row r="414" spans="1:43" x14ac:dyDescent="0.25">
      <c r="A414" s="1"/>
      <c r="B414" s="9">
        <v>410</v>
      </c>
      <c r="C414" s="9">
        <f t="shared" si="26"/>
        <v>57</v>
      </c>
      <c r="D414" s="9">
        <f t="shared" si="27"/>
        <v>2</v>
      </c>
      <c r="E414" s="20">
        <f>E402*(1+VLookups!$C$8)</f>
        <v>31319.870690834079</v>
      </c>
      <c r="F414" s="20">
        <f>-E414*VLookups!$D$10*2</f>
        <v>-1879.1922414500448</v>
      </c>
      <c r="G414" s="19">
        <v>0</v>
      </c>
      <c r="H414" s="20">
        <f>(-VLookups!$D$13)*(E414+F414/2)</f>
        <v>-9873.5892352854444</v>
      </c>
      <c r="I414" s="19">
        <v>0</v>
      </c>
      <c r="J414" s="19">
        <v>0</v>
      </c>
      <c r="K414" s="19">
        <v>0</v>
      </c>
      <c r="L414" s="19">
        <v>0</v>
      </c>
      <c r="M414" s="19">
        <v>0</v>
      </c>
      <c r="N414" s="20" t="s">
        <v>36</v>
      </c>
      <c r="O414" s="19">
        <v>0</v>
      </c>
      <c r="P414" s="20">
        <f>P413-VLookups!$D$42</f>
        <v>-378.5</v>
      </c>
      <c r="Q414" s="22">
        <v>170</v>
      </c>
      <c r="R414" s="19">
        <v>0</v>
      </c>
      <c r="S414" s="20">
        <f>VLookups!$D$50</f>
        <v>-4487.7037773753191</v>
      </c>
      <c r="T414" s="19">
        <v>0</v>
      </c>
      <c r="U414" s="9">
        <v>266</v>
      </c>
      <c r="V414" s="21">
        <f>V413-VLookups!$D$54</f>
        <v>-2650</v>
      </c>
      <c r="W414" s="21">
        <f>-VLookups!$D$60</f>
        <v>-400</v>
      </c>
      <c r="X414" s="21">
        <f>-VLookups!$D$62</f>
        <v>-175</v>
      </c>
      <c r="Y414" s="36">
        <f>Y413*(1+VLookups!$D$57/12)</f>
        <v>-613.75733100997809</v>
      </c>
      <c r="Z414" s="20">
        <f>-E414*VLookups!$J$3</f>
        <v>-1252.7948276333632</v>
      </c>
      <c r="AA414" s="19">
        <v>0</v>
      </c>
      <c r="AB414" s="20">
        <f t="shared" si="24"/>
        <v>10548.929398804952</v>
      </c>
      <c r="AC414" s="20">
        <f t="shared" si="25"/>
        <v>1497486.8979436273</v>
      </c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</row>
    <row r="415" spans="1:43" x14ac:dyDescent="0.25">
      <c r="A415" s="1"/>
      <c r="B415" s="9">
        <v>411</v>
      </c>
      <c r="C415" s="9">
        <f t="shared" si="26"/>
        <v>57</v>
      </c>
      <c r="D415" s="9">
        <f t="shared" si="27"/>
        <v>3</v>
      </c>
      <c r="E415" s="20">
        <f>E403*(1+VLookups!$C$8)</f>
        <v>31319.870690834079</v>
      </c>
      <c r="F415" s="20">
        <f>-E415*VLookups!$D$10*2</f>
        <v>-1879.1922414500448</v>
      </c>
      <c r="G415" s="19">
        <v>0</v>
      </c>
      <c r="H415" s="20">
        <f>(-VLookups!$D$13)*(E415+F415/2)</f>
        <v>-9873.5892352854444</v>
      </c>
      <c r="I415" s="19">
        <v>0</v>
      </c>
      <c r="J415" s="19">
        <v>0</v>
      </c>
      <c r="K415" s="19">
        <v>0</v>
      </c>
      <c r="L415" s="19">
        <v>0</v>
      </c>
      <c r="M415" s="19">
        <v>0</v>
      </c>
      <c r="N415" s="20" t="s">
        <v>36</v>
      </c>
      <c r="O415" s="19">
        <v>0</v>
      </c>
      <c r="P415" s="20">
        <f>P414-VLookups!$D$42</f>
        <v>-380</v>
      </c>
      <c r="Q415" s="22">
        <v>171</v>
      </c>
      <c r="R415" s="19">
        <v>0</v>
      </c>
      <c r="S415" s="20">
        <f>VLookups!$D$50</f>
        <v>-4487.7037773753191</v>
      </c>
      <c r="T415" s="19">
        <v>0</v>
      </c>
      <c r="U415" s="9">
        <v>267</v>
      </c>
      <c r="V415" s="21">
        <f>V414-VLookups!$D$54</f>
        <v>-2655</v>
      </c>
      <c r="W415" s="21">
        <f>-VLookups!$D$60</f>
        <v>-400</v>
      </c>
      <c r="X415" s="21">
        <f>-VLookups!$D$62</f>
        <v>-175</v>
      </c>
      <c r="Y415" s="36">
        <f>Y414*(1+VLookups!$D$57/12)</f>
        <v>-615.54745655875718</v>
      </c>
      <c r="Z415" s="20">
        <f>-E415*VLookups!$J$3</f>
        <v>-1252.7948276333632</v>
      </c>
      <c r="AA415" s="19">
        <v>0</v>
      </c>
      <c r="AB415" s="20">
        <f t="shared" si="24"/>
        <v>10540.639273256173</v>
      </c>
      <c r="AC415" s="20">
        <f t="shared" si="25"/>
        <v>1510523.3487134562</v>
      </c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</row>
    <row r="416" spans="1:43" x14ac:dyDescent="0.25">
      <c r="A416" s="1"/>
      <c r="B416" s="9">
        <v>412</v>
      </c>
      <c r="C416" s="9">
        <f t="shared" si="26"/>
        <v>57</v>
      </c>
      <c r="D416" s="9">
        <f t="shared" si="27"/>
        <v>4</v>
      </c>
      <c r="E416" s="20">
        <f>E404*(1+VLookups!$C$8)</f>
        <v>31319.870690834079</v>
      </c>
      <c r="F416" s="20">
        <f>-E416*VLookups!$D$10*2</f>
        <v>-1879.1922414500448</v>
      </c>
      <c r="G416" s="19">
        <v>0</v>
      </c>
      <c r="H416" s="20">
        <f>(-VLookups!$D$13)*(E416+F416/2)</f>
        <v>-9873.5892352854444</v>
      </c>
      <c r="I416" s="19">
        <v>0</v>
      </c>
      <c r="J416" s="19">
        <v>0</v>
      </c>
      <c r="K416" s="19">
        <v>0</v>
      </c>
      <c r="L416" s="19">
        <v>0</v>
      </c>
      <c r="M416" s="19">
        <v>0</v>
      </c>
      <c r="N416" s="20" t="s">
        <v>36</v>
      </c>
      <c r="O416" s="19">
        <v>0</v>
      </c>
      <c r="P416" s="20">
        <f>P415-VLookups!$D$42</f>
        <v>-381.5</v>
      </c>
      <c r="Q416" s="22">
        <v>172</v>
      </c>
      <c r="R416" s="19">
        <v>0</v>
      </c>
      <c r="S416" s="20">
        <f>VLookups!$D$50</f>
        <v>-4487.7037773753191</v>
      </c>
      <c r="T416" s="19">
        <v>0</v>
      </c>
      <c r="U416" s="9">
        <v>268</v>
      </c>
      <c r="V416" s="21">
        <f>V415-VLookups!$D$54</f>
        <v>-2660</v>
      </c>
      <c r="W416" s="21">
        <f>-VLookups!$D$60</f>
        <v>-400</v>
      </c>
      <c r="X416" s="21">
        <f>-VLookups!$D$62</f>
        <v>-175</v>
      </c>
      <c r="Y416" s="36">
        <f>Y415*(1+VLookups!$D$57/12)</f>
        <v>-617.3428033070536</v>
      </c>
      <c r="Z416" s="20">
        <f>-E416*VLookups!$J$3</f>
        <v>-1252.7948276333632</v>
      </c>
      <c r="AA416" s="19">
        <v>0</v>
      </c>
      <c r="AB416" s="20">
        <f t="shared" si="24"/>
        <v>10532.343926507876</v>
      </c>
      <c r="AC416" s="20">
        <f t="shared" si="25"/>
        <v>1523573.2315544866</v>
      </c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</row>
    <row r="417" spans="1:43" x14ac:dyDescent="0.25">
      <c r="A417" s="1"/>
      <c r="B417" s="9">
        <v>413</v>
      </c>
      <c r="C417" s="9">
        <f t="shared" si="26"/>
        <v>57</v>
      </c>
      <c r="D417" s="9">
        <f t="shared" si="27"/>
        <v>5</v>
      </c>
      <c r="E417" s="20">
        <f>E405*(1+VLookups!$C$8)</f>
        <v>31319.870690834079</v>
      </c>
      <c r="F417" s="20">
        <f>-E417*VLookups!$D$10*2</f>
        <v>-1879.1922414500448</v>
      </c>
      <c r="G417" s="19">
        <v>0</v>
      </c>
      <c r="H417" s="20">
        <f>(-VLookups!$D$13)*(E417+F417/2)</f>
        <v>-9873.5892352854444</v>
      </c>
      <c r="I417" s="19">
        <v>0</v>
      </c>
      <c r="J417" s="19">
        <v>0</v>
      </c>
      <c r="K417" s="19">
        <v>0</v>
      </c>
      <c r="L417" s="19">
        <v>0</v>
      </c>
      <c r="M417" s="19">
        <v>0</v>
      </c>
      <c r="N417" s="20" t="s">
        <v>36</v>
      </c>
      <c r="O417" s="19">
        <v>0</v>
      </c>
      <c r="P417" s="20">
        <f>P416-VLookups!$D$42</f>
        <v>-383</v>
      </c>
      <c r="Q417" s="22">
        <v>173</v>
      </c>
      <c r="R417" s="19">
        <v>0</v>
      </c>
      <c r="S417" s="20">
        <f>VLookups!$D$50</f>
        <v>-4487.7037773753191</v>
      </c>
      <c r="T417" s="19">
        <v>0</v>
      </c>
      <c r="U417" s="9">
        <v>269</v>
      </c>
      <c r="V417" s="21">
        <f>V416-VLookups!$D$54</f>
        <v>-2665</v>
      </c>
      <c r="W417" s="21">
        <f>-VLookups!$D$60</f>
        <v>-400</v>
      </c>
      <c r="X417" s="21">
        <f>-VLookups!$D$62</f>
        <v>-175</v>
      </c>
      <c r="Y417" s="36">
        <f>Y416*(1+VLookups!$D$57/12)</f>
        <v>-619.14338648336582</v>
      </c>
      <c r="Z417" s="20">
        <f>-E417*VLookups!$J$3</f>
        <v>-1252.7948276333632</v>
      </c>
      <c r="AA417" s="19">
        <v>0</v>
      </c>
      <c r="AB417" s="20">
        <f t="shared" si="24"/>
        <v>10524.043343331565</v>
      </c>
      <c r="AC417" s="20">
        <f t="shared" si="25"/>
        <v>1536636.5636170758</v>
      </c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</row>
    <row r="418" spans="1:43" x14ac:dyDescent="0.25">
      <c r="A418" s="1"/>
      <c r="B418" s="9">
        <v>414</v>
      </c>
      <c r="C418" s="9">
        <f t="shared" si="26"/>
        <v>57</v>
      </c>
      <c r="D418" s="9">
        <f t="shared" si="27"/>
        <v>6</v>
      </c>
      <c r="E418" s="20">
        <f>E406*(1+VLookups!$C$8)</f>
        <v>31319.870690834079</v>
      </c>
      <c r="F418" s="20">
        <f>-E418*VLookups!$D$10*2</f>
        <v>-1879.1922414500448</v>
      </c>
      <c r="G418" s="19">
        <v>0</v>
      </c>
      <c r="H418" s="20">
        <f>(-VLookups!$D$13)*(E418+F418/2)</f>
        <v>-9873.5892352854444</v>
      </c>
      <c r="I418" s="19">
        <v>0</v>
      </c>
      <c r="J418" s="19">
        <v>0</v>
      </c>
      <c r="K418" s="19">
        <v>0</v>
      </c>
      <c r="L418" s="19">
        <v>0</v>
      </c>
      <c r="M418" s="19">
        <v>0</v>
      </c>
      <c r="N418" s="20" t="s">
        <v>36</v>
      </c>
      <c r="O418" s="19">
        <v>0</v>
      </c>
      <c r="P418" s="20">
        <f>P417-VLookups!$D$42</f>
        <v>-384.5</v>
      </c>
      <c r="Q418" s="22">
        <v>174</v>
      </c>
      <c r="R418" s="19">
        <v>0</v>
      </c>
      <c r="S418" s="20">
        <f>VLookups!$D$50</f>
        <v>-4487.7037773753191</v>
      </c>
      <c r="T418" s="19">
        <v>0</v>
      </c>
      <c r="U418" s="9">
        <v>270</v>
      </c>
      <c r="V418" s="21">
        <f>V417-VLookups!$D$54</f>
        <v>-2670</v>
      </c>
      <c r="W418" s="21">
        <f>-VLookups!$D$60</f>
        <v>-400</v>
      </c>
      <c r="X418" s="21">
        <f>-VLookups!$D$62</f>
        <v>-175</v>
      </c>
      <c r="Y418" s="36">
        <f>Y417*(1+VLookups!$D$57/12)</f>
        <v>-620.94922136060893</v>
      </c>
      <c r="Z418" s="20">
        <f>-E418*VLookups!$J$3</f>
        <v>-1252.7948276333632</v>
      </c>
      <c r="AA418" s="19">
        <v>0</v>
      </c>
      <c r="AB418" s="20">
        <f t="shared" si="24"/>
        <v>10515.737508454322</v>
      </c>
      <c r="AC418" s="20">
        <f t="shared" si="25"/>
        <v>1549713.362064892</v>
      </c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</row>
    <row r="419" spans="1:43" x14ac:dyDescent="0.25">
      <c r="A419" s="1"/>
      <c r="B419" s="9">
        <v>415</v>
      </c>
      <c r="C419" s="9">
        <f t="shared" si="26"/>
        <v>57</v>
      </c>
      <c r="D419" s="9">
        <f t="shared" si="27"/>
        <v>7</v>
      </c>
      <c r="E419" s="20">
        <f>E407*(1+VLookups!$C$8)</f>
        <v>31319.870690834079</v>
      </c>
      <c r="F419" s="20">
        <f>-E419*VLookups!$D$10*2</f>
        <v>-1879.1922414500448</v>
      </c>
      <c r="G419" s="19">
        <v>0</v>
      </c>
      <c r="H419" s="20">
        <f>(-VLookups!$D$13)*(E419+F419/2)</f>
        <v>-9873.5892352854444</v>
      </c>
      <c r="I419" s="19">
        <v>0</v>
      </c>
      <c r="J419" s="19">
        <v>0</v>
      </c>
      <c r="K419" s="19">
        <v>0</v>
      </c>
      <c r="L419" s="19">
        <v>0</v>
      </c>
      <c r="M419" s="19">
        <v>0</v>
      </c>
      <c r="N419" s="20" t="s">
        <v>36</v>
      </c>
      <c r="O419" s="19">
        <v>0</v>
      </c>
      <c r="P419" s="20">
        <f>P418-VLookups!$D$42</f>
        <v>-386</v>
      </c>
      <c r="Q419" s="22">
        <v>175</v>
      </c>
      <c r="R419" s="19">
        <v>0</v>
      </c>
      <c r="S419" s="20">
        <f>VLookups!$D$50</f>
        <v>-4487.7037773753191</v>
      </c>
      <c r="T419" s="19">
        <v>0</v>
      </c>
      <c r="U419" s="9">
        <v>271</v>
      </c>
      <c r="V419" s="21">
        <f>V418-VLookups!$D$54</f>
        <v>-2675</v>
      </c>
      <c r="W419" s="21">
        <f>-VLookups!$D$60</f>
        <v>-400</v>
      </c>
      <c r="X419" s="21">
        <f>-VLookups!$D$62</f>
        <v>-175</v>
      </c>
      <c r="Y419" s="36">
        <f>Y418*(1+VLookups!$D$57/12)</f>
        <v>-622.76032325624408</v>
      </c>
      <c r="Z419" s="20">
        <f>-E419*VLookups!$J$3</f>
        <v>-1252.7948276333632</v>
      </c>
      <c r="AA419" s="19">
        <v>0</v>
      </c>
      <c r="AB419" s="20">
        <f t="shared" si="24"/>
        <v>10507.426406558687</v>
      </c>
      <c r="AC419" s="20">
        <f t="shared" si="25"/>
        <v>1562803.6440748922</v>
      </c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</row>
    <row r="420" spans="1:43" x14ac:dyDescent="0.25">
      <c r="A420" s="1"/>
      <c r="B420" s="9">
        <v>416</v>
      </c>
      <c r="C420" s="9">
        <f t="shared" si="26"/>
        <v>57</v>
      </c>
      <c r="D420" s="9">
        <f t="shared" si="27"/>
        <v>8</v>
      </c>
      <c r="E420" s="20">
        <f>E408*(1+VLookups!$C$8)</f>
        <v>31319.870690834079</v>
      </c>
      <c r="F420" s="20">
        <f>-E420*VLookups!$D$10*2</f>
        <v>-1879.1922414500448</v>
      </c>
      <c r="G420" s="19">
        <v>0</v>
      </c>
      <c r="H420" s="20">
        <f>(-VLookups!$D$13)*(E420+F420/2)</f>
        <v>-9873.5892352854444</v>
      </c>
      <c r="I420" s="19">
        <v>0</v>
      </c>
      <c r="J420" s="19">
        <v>0</v>
      </c>
      <c r="K420" s="19">
        <v>0</v>
      </c>
      <c r="L420" s="19">
        <v>0</v>
      </c>
      <c r="M420" s="19">
        <v>0</v>
      </c>
      <c r="N420" s="20" t="s">
        <v>36</v>
      </c>
      <c r="O420" s="19">
        <v>0</v>
      </c>
      <c r="P420" s="20">
        <f>P419-VLookups!$D$42</f>
        <v>-387.5</v>
      </c>
      <c r="Q420" s="22">
        <v>176</v>
      </c>
      <c r="R420" s="19">
        <v>0</v>
      </c>
      <c r="S420" s="20">
        <f>VLookups!$D$50</f>
        <v>-4487.7037773753191</v>
      </c>
      <c r="T420" s="19">
        <v>0</v>
      </c>
      <c r="U420" s="9">
        <v>272</v>
      </c>
      <c r="V420" s="21">
        <f>V419-VLookups!$D$54</f>
        <v>-2680</v>
      </c>
      <c r="W420" s="21">
        <f>-VLookups!$D$60</f>
        <v>-400</v>
      </c>
      <c r="X420" s="21">
        <f>-VLookups!$D$62</f>
        <v>-175</v>
      </c>
      <c r="Y420" s="36">
        <f>Y419*(1+VLookups!$D$57/12)</f>
        <v>-624.57670753240814</v>
      </c>
      <c r="Z420" s="20">
        <f>-E420*VLookups!$J$3</f>
        <v>-1252.7948276333632</v>
      </c>
      <c r="AA420" s="19">
        <v>0</v>
      </c>
      <c r="AB420" s="20">
        <f t="shared" si="24"/>
        <v>10499.110022282523</v>
      </c>
      <c r="AC420" s="20">
        <f t="shared" si="25"/>
        <v>1575907.4268372995</v>
      </c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</row>
    <row r="421" spans="1:43" x14ac:dyDescent="0.25">
      <c r="A421" s="1"/>
      <c r="B421" s="9">
        <v>417</v>
      </c>
      <c r="C421" s="9">
        <f t="shared" si="26"/>
        <v>57</v>
      </c>
      <c r="D421" s="9">
        <f t="shared" si="27"/>
        <v>9</v>
      </c>
      <c r="E421" s="20">
        <f>E409*(1+VLookups!$C$8)</f>
        <v>31319.870690834079</v>
      </c>
      <c r="F421" s="20">
        <f>-E421*VLookups!$D$10*2</f>
        <v>-1879.1922414500448</v>
      </c>
      <c r="G421" s="19">
        <v>0</v>
      </c>
      <c r="H421" s="20">
        <f>(-VLookups!$D$13)*(E421+F421/2)</f>
        <v>-9873.5892352854444</v>
      </c>
      <c r="I421" s="19">
        <v>0</v>
      </c>
      <c r="J421" s="19">
        <v>0</v>
      </c>
      <c r="K421" s="19">
        <v>0</v>
      </c>
      <c r="L421" s="19">
        <v>0</v>
      </c>
      <c r="M421" s="19">
        <v>0</v>
      </c>
      <c r="N421" s="20" t="s">
        <v>36</v>
      </c>
      <c r="O421" s="19">
        <v>0</v>
      </c>
      <c r="P421" s="20">
        <f>P420-VLookups!$D$42</f>
        <v>-389</v>
      </c>
      <c r="Q421" s="22">
        <v>177</v>
      </c>
      <c r="R421" s="19">
        <v>0</v>
      </c>
      <c r="S421" s="20">
        <f>VLookups!$D$50</f>
        <v>-4487.7037773753191</v>
      </c>
      <c r="T421" s="19">
        <v>0</v>
      </c>
      <c r="U421" s="9">
        <v>273</v>
      </c>
      <c r="V421" s="21">
        <f>V420-VLookups!$D$54</f>
        <v>-2685</v>
      </c>
      <c r="W421" s="21">
        <f>-VLookups!$D$60</f>
        <v>-400</v>
      </c>
      <c r="X421" s="21">
        <f>-VLookups!$D$62</f>
        <v>-175</v>
      </c>
      <c r="Y421" s="36">
        <f>Y420*(1+VLookups!$D$57/12)</f>
        <v>-626.39838959604435</v>
      </c>
      <c r="Z421" s="20">
        <f>-E421*VLookups!$J$3</f>
        <v>-1252.7948276333632</v>
      </c>
      <c r="AA421" s="19">
        <v>0</v>
      </c>
      <c r="AB421" s="20">
        <f t="shared" si="24"/>
        <v>10490.788340218885</v>
      </c>
      <c r="AC421" s="20">
        <f t="shared" si="25"/>
        <v>1589024.7275555804</v>
      </c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 x14ac:dyDescent="0.25">
      <c r="A422" s="1"/>
      <c r="B422" s="9">
        <v>418</v>
      </c>
      <c r="C422" s="9">
        <f t="shared" si="26"/>
        <v>57</v>
      </c>
      <c r="D422" s="9">
        <f t="shared" si="27"/>
        <v>10</v>
      </c>
      <c r="E422" s="20">
        <f>E410*(1+VLookups!$C$8)</f>
        <v>31319.870690834079</v>
      </c>
      <c r="F422" s="20">
        <f>-E422*VLookups!$D$10*2</f>
        <v>-1879.1922414500448</v>
      </c>
      <c r="G422" s="19">
        <v>0</v>
      </c>
      <c r="H422" s="20">
        <f>(-VLookups!$D$13)*(E422+F422/2)</f>
        <v>-9873.5892352854444</v>
      </c>
      <c r="I422" s="19">
        <v>0</v>
      </c>
      <c r="J422" s="19">
        <v>0</v>
      </c>
      <c r="K422" s="19">
        <v>0</v>
      </c>
      <c r="L422" s="19">
        <v>0</v>
      </c>
      <c r="M422" s="19">
        <v>0</v>
      </c>
      <c r="N422" s="20" t="s">
        <v>36</v>
      </c>
      <c r="O422" s="19">
        <v>0</v>
      </c>
      <c r="P422" s="20">
        <f>P421-VLookups!$D$42</f>
        <v>-390.5</v>
      </c>
      <c r="Q422" s="22">
        <v>178</v>
      </c>
      <c r="R422" s="19">
        <v>0</v>
      </c>
      <c r="S422" s="20">
        <f>VLookups!$D$50</f>
        <v>-4487.7037773753191</v>
      </c>
      <c r="T422" s="19">
        <v>0</v>
      </c>
      <c r="U422" s="9">
        <v>274</v>
      </c>
      <c r="V422" s="21">
        <f>V421-VLookups!$D$54</f>
        <v>-2690</v>
      </c>
      <c r="W422" s="21">
        <f>-VLookups!$D$60</f>
        <v>-400</v>
      </c>
      <c r="X422" s="21">
        <f>-VLookups!$D$62</f>
        <v>-175</v>
      </c>
      <c r="Y422" s="36">
        <f>Y421*(1+VLookups!$D$57/12)</f>
        <v>-628.22538489903286</v>
      </c>
      <c r="Z422" s="20">
        <f>-E422*VLookups!$J$3</f>
        <v>-1252.7948276333632</v>
      </c>
      <c r="AA422" s="19">
        <v>0</v>
      </c>
      <c r="AB422" s="20">
        <f t="shared" si="24"/>
        <v>10482.461344915897</v>
      </c>
      <c r="AC422" s="20">
        <f t="shared" si="25"/>
        <v>1602155.5634464223</v>
      </c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 x14ac:dyDescent="0.25">
      <c r="A423" s="1"/>
      <c r="B423" s="9">
        <v>419</v>
      </c>
      <c r="C423" s="9">
        <f t="shared" si="26"/>
        <v>57</v>
      </c>
      <c r="D423" s="9">
        <f t="shared" si="27"/>
        <v>11</v>
      </c>
      <c r="E423" s="20">
        <f>E411*(1+VLookups!$C$8)</f>
        <v>31319.870690834079</v>
      </c>
      <c r="F423" s="20">
        <f>-E423*VLookups!$D$10*2</f>
        <v>-1879.1922414500448</v>
      </c>
      <c r="G423" s="19">
        <v>0</v>
      </c>
      <c r="H423" s="20">
        <f>(-VLookups!$D$13)*(E423+F423/2)</f>
        <v>-9873.5892352854444</v>
      </c>
      <c r="I423" s="19">
        <v>0</v>
      </c>
      <c r="J423" s="19">
        <v>0</v>
      </c>
      <c r="K423" s="19">
        <v>0</v>
      </c>
      <c r="L423" s="19">
        <v>0</v>
      </c>
      <c r="M423" s="19">
        <v>0</v>
      </c>
      <c r="N423" s="20" t="s">
        <v>36</v>
      </c>
      <c r="O423" s="19">
        <v>0</v>
      </c>
      <c r="P423" s="20">
        <f>P422-VLookups!$D$42</f>
        <v>-392</v>
      </c>
      <c r="Q423" s="22">
        <v>179</v>
      </c>
      <c r="R423" s="19">
        <v>0</v>
      </c>
      <c r="S423" s="20">
        <f>VLookups!$D$50</f>
        <v>-4487.7037773753191</v>
      </c>
      <c r="T423" s="19">
        <v>0</v>
      </c>
      <c r="U423" s="9">
        <v>275</v>
      </c>
      <c r="V423" s="21">
        <f>V422-VLookups!$D$54</f>
        <v>-2695</v>
      </c>
      <c r="W423" s="21">
        <f>-VLookups!$D$60</f>
        <v>-400</v>
      </c>
      <c r="X423" s="21">
        <f>-VLookups!$D$62</f>
        <v>-175</v>
      </c>
      <c r="Y423" s="36">
        <f>Y422*(1+VLookups!$D$57/12)</f>
        <v>-630.05770893832175</v>
      </c>
      <c r="Z423" s="20">
        <f>-E423*VLookups!$J$3</f>
        <v>-1252.7948276333632</v>
      </c>
      <c r="AA423" s="19">
        <v>0</v>
      </c>
      <c r="AB423" s="20">
        <f t="shared" si="24"/>
        <v>10474.129020876608</v>
      </c>
      <c r="AC423" s="20">
        <f t="shared" si="25"/>
        <v>1615299.9517397098</v>
      </c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 x14ac:dyDescent="0.25">
      <c r="A424" s="1"/>
      <c r="B424" s="9">
        <v>420</v>
      </c>
      <c r="C424" s="9">
        <f t="shared" si="26"/>
        <v>58</v>
      </c>
      <c r="D424" s="9">
        <f t="shared" si="27"/>
        <v>0</v>
      </c>
      <c r="E424" s="20">
        <f>E412*(1+VLookups!$C$8)</f>
        <v>32416.066165013268</v>
      </c>
      <c r="F424" s="20">
        <f>-E424*VLookups!$D$10*2</f>
        <v>-1944.963969900796</v>
      </c>
      <c r="G424" s="19">
        <v>0</v>
      </c>
      <c r="H424" s="20">
        <f>(-VLookups!$D$13)*(E424+F424/2)</f>
        <v>-10219.164858520433</v>
      </c>
      <c r="I424" s="19">
        <v>0</v>
      </c>
      <c r="J424" s="19">
        <v>0</v>
      </c>
      <c r="K424" s="19">
        <v>0</v>
      </c>
      <c r="L424" s="19">
        <v>0</v>
      </c>
      <c r="M424" s="19">
        <v>0</v>
      </c>
      <c r="N424" s="20" t="s">
        <v>36</v>
      </c>
      <c r="O424" s="19">
        <v>0</v>
      </c>
      <c r="P424" s="20">
        <f>P423-VLookups!$D$42</f>
        <v>-393.5</v>
      </c>
      <c r="Q424" s="22">
        <v>180</v>
      </c>
      <c r="R424" s="19">
        <v>0</v>
      </c>
      <c r="S424" s="20">
        <f>VLookups!$D$50</f>
        <v>-4487.7037773753191</v>
      </c>
      <c r="T424" s="19">
        <v>0</v>
      </c>
      <c r="U424" s="9">
        <v>276</v>
      </c>
      <c r="V424" s="21">
        <f>V423-VLookups!$D$54</f>
        <v>-2700</v>
      </c>
      <c r="W424" s="21">
        <f>-VLookups!$D$60</f>
        <v>-400</v>
      </c>
      <c r="X424" s="21">
        <f>-VLookups!$D$62</f>
        <v>-175</v>
      </c>
      <c r="Y424" s="36">
        <f>Y423*(1+VLookups!$D$57/12)</f>
        <v>-631.89537725605851</v>
      </c>
      <c r="Z424" s="20">
        <f>-E424*VLookups!$J$3</f>
        <v>-1296.6426466005307</v>
      </c>
      <c r="AA424" s="19">
        <v>0</v>
      </c>
      <c r="AB424" s="20">
        <f t="shared" si="24"/>
        <v>11139.677520310532</v>
      </c>
      <c r="AC424" s="20">
        <f t="shared" si="25"/>
        <v>1629131.7958462532</v>
      </c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</row>
    <row r="425" spans="1:43" x14ac:dyDescent="0.25">
      <c r="A425" s="1"/>
      <c r="B425" s="9">
        <v>421</v>
      </c>
      <c r="C425" s="9">
        <f t="shared" si="26"/>
        <v>58</v>
      </c>
      <c r="D425" s="9">
        <f t="shared" si="27"/>
        <v>1</v>
      </c>
      <c r="E425" s="20">
        <f>E413*(1+VLookups!$C$8)</f>
        <v>32416.066165013268</v>
      </c>
      <c r="F425" s="20">
        <f>-E425*VLookups!$D$10*2</f>
        <v>-1944.963969900796</v>
      </c>
      <c r="G425" s="19">
        <v>0</v>
      </c>
      <c r="H425" s="20">
        <f>(-VLookups!$D$13)*(E425+F425/2)</f>
        <v>-10219.164858520433</v>
      </c>
      <c r="I425" s="19">
        <v>0</v>
      </c>
      <c r="J425" s="19">
        <v>0</v>
      </c>
      <c r="K425" s="19">
        <v>0</v>
      </c>
      <c r="L425" s="19">
        <v>0</v>
      </c>
      <c r="M425" s="19">
        <v>0</v>
      </c>
      <c r="N425" s="20" t="s">
        <v>36</v>
      </c>
      <c r="O425" s="19">
        <v>0</v>
      </c>
      <c r="P425" s="20">
        <f>P424-VLookups!$D$42</f>
        <v>-395</v>
      </c>
      <c r="Q425" s="22">
        <v>181</v>
      </c>
      <c r="R425" s="19">
        <v>0</v>
      </c>
      <c r="S425" s="20">
        <f>VLookups!$D$50</f>
        <v>-4487.7037773753191</v>
      </c>
      <c r="T425" s="19">
        <v>0</v>
      </c>
      <c r="U425" s="9">
        <v>277</v>
      </c>
      <c r="V425" s="21">
        <f>V424-VLookups!$D$54</f>
        <v>-2705</v>
      </c>
      <c r="W425" s="21">
        <f>-VLookups!$D$60</f>
        <v>-400</v>
      </c>
      <c r="X425" s="21">
        <f>-VLookups!$D$62</f>
        <v>-175</v>
      </c>
      <c r="Y425" s="36">
        <f>Y424*(1+VLookups!$D$57/12)</f>
        <v>-633.73840543972199</v>
      </c>
      <c r="Z425" s="20">
        <f>-E425*VLookups!$J$3</f>
        <v>-1296.6426466005307</v>
      </c>
      <c r="AA425" s="19">
        <v>0</v>
      </c>
      <c r="AB425" s="20">
        <f t="shared" si="24"/>
        <v>11131.334492126867</v>
      </c>
      <c r="AC425" s="20">
        <f t="shared" si="25"/>
        <v>1642978.3499981239</v>
      </c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</row>
    <row r="426" spans="1:43" x14ac:dyDescent="0.25">
      <c r="A426" s="1"/>
      <c r="B426" s="9">
        <v>422</v>
      </c>
      <c r="C426" s="9">
        <f t="shared" si="26"/>
        <v>58</v>
      </c>
      <c r="D426" s="9">
        <f t="shared" si="27"/>
        <v>2</v>
      </c>
      <c r="E426" s="20">
        <f>E414*(1+VLookups!$C$8)</f>
        <v>32416.066165013268</v>
      </c>
      <c r="F426" s="20">
        <f>-E426*VLookups!$D$10*2</f>
        <v>-1944.963969900796</v>
      </c>
      <c r="G426" s="19">
        <v>0</v>
      </c>
      <c r="H426" s="20">
        <f>(-VLookups!$D$13)*(E426+F426/2)</f>
        <v>-10219.164858520433</v>
      </c>
      <c r="I426" s="19">
        <v>0</v>
      </c>
      <c r="J426" s="19">
        <v>0</v>
      </c>
      <c r="K426" s="19">
        <v>0</v>
      </c>
      <c r="L426" s="19">
        <v>0</v>
      </c>
      <c r="M426" s="19">
        <v>0</v>
      </c>
      <c r="N426" s="20" t="s">
        <v>36</v>
      </c>
      <c r="O426" s="19">
        <v>0</v>
      </c>
      <c r="P426" s="20">
        <f>P425-VLookups!$D$42</f>
        <v>-396.5</v>
      </c>
      <c r="Q426" s="22">
        <v>182</v>
      </c>
      <c r="R426" s="19">
        <v>0</v>
      </c>
      <c r="S426" s="20">
        <f>VLookups!$D$50</f>
        <v>-4487.7037773753191</v>
      </c>
      <c r="T426" s="19">
        <v>0</v>
      </c>
      <c r="U426" s="9">
        <v>278</v>
      </c>
      <c r="V426" s="21">
        <f>V425-VLookups!$D$54</f>
        <v>-2710</v>
      </c>
      <c r="W426" s="21">
        <f>-VLookups!$D$60</f>
        <v>-400</v>
      </c>
      <c r="X426" s="21">
        <f>-VLookups!$D$62</f>
        <v>-175</v>
      </c>
      <c r="Y426" s="36">
        <f>Y425*(1+VLookups!$D$57/12)</f>
        <v>-635.58680912225452</v>
      </c>
      <c r="Z426" s="20">
        <f>-E426*VLookups!$J$3</f>
        <v>-1296.6426466005307</v>
      </c>
      <c r="AA426" s="19">
        <v>0</v>
      </c>
      <c r="AB426" s="20">
        <f t="shared" si="24"/>
        <v>11122.986088444335</v>
      </c>
      <c r="AC426" s="20">
        <f t="shared" si="25"/>
        <v>1656839.6333365652</v>
      </c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</row>
    <row r="427" spans="1:43" x14ac:dyDescent="0.25">
      <c r="A427" s="1"/>
      <c r="B427" s="9">
        <v>423</v>
      </c>
      <c r="C427" s="9">
        <f t="shared" si="26"/>
        <v>58</v>
      </c>
      <c r="D427" s="9">
        <f t="shared" si="27"/>
        <v>3</v>
      </c>
      <c r="E427" s="20">
        <f>E415*(1+VLookups!$C$8)</f>
        <v>32416.066165013268</v>
      </c>
      <c r="F427" s="20">
        <f>-E427*VLookups!$D$10*2</f>
        <v>-1944.963969900796</v>
      </c>
      <c r="G427" s="19">
        <v>0</v>
      </c>
      <c r="H427" s="20">
        <f>(-VLookups!$D$13)*(E427+F427/2)</f>
        <v>-10219.164858520433</v>
      </c>
      <c r="I427" s="19">
        <v>0</v>
      </c>
      <c r="J427" s="19">
        <v>0</v>
      </c>
      <c r="K427" s="19">
        <v>0</v>
      </c>
      <c r="L427" s="19">
        <v>0</v>
      </c>
      <c r="M427" s="19">
        <v>0</v>
      </c>
      <c r="N427" s="20" t="s">
        <v>36</v>
      </c>
      <c r="O427" s="19">
        <v>0</v>
      </c>
      <c r="P427" s="20">
        <f>P426-VLookups!$D$42</f>
        <v>-398</v>
      </c>
      <c r="Q427" s="22">
        <v>183</v>
      </c>
      <c r="R427" s="19">
        <v>0</v>
      </c>
      <c r="S427" s="20">
        <f>VLookups!$D$50</f>
        <v>-4487.7037773753191</v>
      </c>
      <c r="T427" s="19">
        <v>0</v>
      </c>
      <c r="U427" s="9">
        <v>279</v>
      </c>
      <c r="V427" s="21">
        <f>V426-VLookups!$D$54</f>
        <v>-2715</v>
      </c>
      <c r="W427" s="21">
        <f>-VLookups!$D$60</f>
        <v>-400</v>
      </c>
      <c r="X427" s="21">
        <f>-VLookups!$D$62</f>
        <v>-175</v>
      </c>
      <c r="Y427" s="36">
        <f>Y426*(1+VLookups!$D$57/12)</f>
        <v>-637.44060398219449</v>
      </c>
      <c r="Z427" s="20">
        <f>-E427*VLookups!$J$3</f>
        <v>-1296.6426466005307</v>
      </c>
      <c r="AA427" s="19">
        <v>0</v>
      </c>
      <c r="AB427" s="20">
        <f t="shared" si="24"/>
        <v>11114.632293584395</v>
      </c>
      <c r="AC427" s="20">
        <f t="shared" si="25"/>
        <v>1670715.665019044</v>
      </c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</row>
    <row r="428" spans="1:43" x14ac:dyDescent="0.25">
      <c r="A428" s="1"/>
      <c r="B428" s="9">
        <v>424</v>
      </c>
      <c r="C428" s="9">
        <f t="shared" si="26"/>
        <v>58</v>
      </c>
      <c r="D428" s="9">
        <f t="shared" si="27"/>
        <v>4</v>
      </c>
      <c r="E428" s="20">
        <f>E416*(1+VLookups!$C$8)</f>
        <v>32416.066165013268</v>
      </c>
      <c r="F428" s="20">
        <f>-E428*VLookups!$D$10*2</f>
        <v>-1944.963969900796</v>
      </c>
      <c r="G428" s="19">
        <v>0</v>
      </c>
      <c r="H428" s="20">
        <f>(-VLookups!$D$13)*(E428+F428/2)</f>
        <v>-10219.164858520433</v>
      </c>
      <c r="I428" s="19">
        <v>0</v>
      </c>
      <c r="J428" s="19">
        <v>0</v>
      </c>
      <c r="K428" s="19">
        <v>0</v>
      </c>
      <c r="L428" s="19">
        <v>0</v>
      </c>
      <c r="M428" s="19">
        <v>0</v>
      </c>
      <c r="N428" s="20" t="s">
        <v>36</v>
      </c>
      <c r="O428" s="19">
        <v>0</v>
      </c>
      <c r="P428" s="20">
        <f>P427-VLookups!$D$42</f>
        <v>-399.5</v>
      </c>
      <c r="Q428" s="22">
        <v>184</v>
      </c>
      <c r="R428" s="19">
        <v>0</v>
      </c>
      <c r="S428" s="20">
        <f>VLookups!$D$50</f>
        <v>-4487.7037773753191</v>
      </c>
      <c r="T428" s="19">
        <v>0</v>
      </c>
      <c r="U428" s="9">
        <v>280</v>
      </c>
      <c r="V428" s="21">
        <f>V427-VLookups!$D$54</f>
        <v>-2720</v>
      </c>
      <c r="W428" s="21">
        <f>-VLookups!$D$60</f>
        <v>-400</v>
      </c>
      <c r="X428" s="21">
        <f>-VLookups!$D$62</f>
        <v>-175</v>
      </c>
      <c r="Y428" s="36">
        <f>Y427*(1+VLookups!$D$57/12)</f>
        <v>-639.2998057438092</v>
      </c>
      <c r="Z428" s="20">
        <f>-E428*VLookups!$J$3</f>
        <v>-1296.6426466005307</v>
      </c>
      <c r="AA428" s="19">
        <v>0</v>
      </c>
      <c r="AB428" s="20">
        <f t="shared" si="24"/>
        <v>11106.273091822781</v>
      </c>
      <c r="AC428" s="20">
        <f t="shared" si="25"/>
        <v>1684606.4642192319</v>
      </c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</row>
    <row r="429" spans="1:43" x14ac:dyDescent="0.25">
      <c r="A429" s="1"/>
      <c r="B429" s="9">
        <v>425</v>
      </c>
      <c r="C429" s="9">
        <f t="shared" si="26"/>
        <v>58</v>
      </c>
      <c r="D429" s="9">
        <f t="shared" si="27"/>
        <v>5</v>
      </c>
      <c r="E429" s="20">
        <f>E417*(1+VLookups!$C$8)</f>
        <v>32416.066165013268</v>
      </c>
      <c r="F429" s="20">
        <f>-E429*VLookups!$D$10*2</f>
        <v>-1944.963969900796</v>
      </c>
      <c r="G429" s="19">
        <v>0</v>
      </c>
      <c r="H429" s="20">
        <f>(-VLookups!$D$13)*(E429+F429/2)</f>
        <v>-10219.164858520433</v>
      </c>
      <c r="I429" s="19">
        <v>0</v>
      </c>
      <c r="J429" s="19">
        <v>0</v>
      </c>
      <c r="K429" s="19">
        <v>0</v>
      </c>
      <c r="L429" s="19">
        <v>0</v>
      </c>
      <c r="M429" s="19">
        <v>0</v>
      </c>
      <c r="N429" s="20" t="s">
        <v>36</v>
      </c>
      <c r="O429" s="19">
        <v>0</v>
      </c>
      <c r="P429" s="20">
        <f>P428-VLookups!$D$42</f>
        <v>-401</v>
      </c>
      <c r="Q429" s="22">
        <v>185</v>
      </c>
      <c r="R429" s="19">
        <v>0</v>
      </c>
      <c r="S429" s="20">
        <f>VLookups!$D$50</f>
        <v>-4487.7037773753191</v>
      </c>
      <c r="T429" s="19">
        <v>0</v>
      </c>
      <c r="U429" s="9">
        <v>281</v>
      </c>
      <c r="V429" s="21">
        <f>V428-VLookups!$D$54</f>
        <v>-2725</v>
      </c>
      <c r="W429" s="21">
        <f>-VLookups!$D$60</f>
        <v>-400</v>
      </c>
      <c r="X429" s="21">
        <f>-VLookups!$D$62</f>
        <v>-175</v>
      </c>
      <c r="Y429" s="36">
        <f>Y428*(1+VLookups!$D$57/12)</f>
        <v>-641.16443017722861</v>
      </c>
      <c r="Z429" s="20">
        <f>-E429*VLookups!$J$3</f>
        <v>-1296.6426466005307</v>
      </c>
      <c r="AA429" s="19">
        <v>0</v>
      </c>
      <c r="AB429" s="20">
        <f t="shared" si="24"/>
        <v>11097.908467389361</v>
      </c>
      <c r="AC429" s="20">
        <f t="shared" si="25"/>
        <v>1698512.0501269868</v>
      </c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</row>
    <row r="430" spans="1:43" x14ac:dyDescent="0.25">
      <c r="A430" s="1"/>
      <c r="B430" s="9">
        <v>426</v>
      </c>
      <c r="C430" s="9">
        <f t="shared" si="26"/>
        <v>58</v>
      </c>
      <c r="D430" s="9">
        <f t="shared" si="27"/>
        <v>6</v>
      </c>
      <c r="E430" s="20">
        <f>E418*(1+VLookups!$C$8)</f>
        <v>32416.066165013268</v>
      </c>
      <c r="F430" s="20">
        <f>-E430*VLookups!$D$10*2</f>
        <v>-1944.963969900796</v>
      </c>
      <c r="G430" s="19">
        <v>0</v>
      </c>
      <c r="H430" s="20">
        <f>(-VLookups!$D$13)*(E430+F430/2)</f>
        <v>-10219.164858520433</v>
      </c>
      <c r="I430" s="19">
        <v>0</v>
      </c>
      <c r="J430" s="19">
        <v>0</v>
      </c>
      <c r="K430" s="19">
        <v>0</v>
      </c>
      <c r="L430" s="19">
        <v>0</v>
      </c>
      <c r="M430" s="19">
        <v>0</v>
      </c>
      <c r="N430" s="20" t="s">
        <v>36</v>
      </c>
      <c r="O430" s="19">
        <v>0</v>
      </c>
      <c r="P430" s="20">
        <f>P429-VLookups!$D$42</f>
        <v>-402.5</v>
      </c>
      <c r="Q430" s="22">
        <v>186</v>
      </c>
      <c r="R430" s="19">
        <v>0</v>
      </c>
      <c r="S430" s="20">
        <f>VLookups!$D$50</f>
        <v>-4487.7037773753191</v>
      </c>
      <c r="T430" s="19">
        <v>0</v>
      </c>
      <c r="U430" s="9">
        <v>282</v>
      </c>
      <c r="V430" s="21">
        <f>V429-VLookups!$D$54</f>
        <v>-2730</v>
      </c>
      <c r="W430" s="21">
        <f>-VLookups!$D$60</f>
        <v>-400</v>
      </c>
      <c r="X430" s="21">
        <f>-VLookups!$D$62</f>
        <v>-175</v>
      </c>
      <c r="Y430" s="36">
        <f>Y429*(1+VLookups!$D$57/12)</f>
        <v>-643.03449309857888</v>
      </c>
      <c r="Z430" s="20">
        <f>-E430*VLookups!$J$3</f>
        <v>-1296.6426466005307</v>
      </c>
      <c r="AA430" s="19">
        <v>0</v>
      </c>
      <c r="AB430" s="20">
        <f t="shared" si="24"/>
        <v>11089.53840446801</v>
      </c>
      <c r="AC430" s="20">
        <f t="shared" si="25"/>
        <v>1712432.4419483331</v>
      </c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</row>
    <row r="431" spans="1:43" x14ac:dyDescent="0.25">
      <c r="A431" s="1"/>
      <c r="B431" s="9">
        <v>427</v>
      </c>
      <c r="C431" s="9">
        <f t="shared" si="26"/>
        <v>58</v>
      </c>
      <c r="D431" s="9">
        <f t="shared" si="27"/>
        <v>7</v>
      </c>
      <c r="E431" s="20">
        <f>E419*(1+VLookups!$C$8)</f>
        <v>32416.066165013268</v>
      </c>
      <c r="F431" s="20">
        <f>-E431*VLookups!$D$10*2</f>
        <v>-1944.963969900796</v>
      </c>
      <c r="G431" s="19">
        <v>0</v>
      </c>
      <c r="H431" s="20">
        <f>(-VLookups!$D$13)*(E431+F431/2)</f>
        <v>-10219.164858520433</v>
      </c>
      <c r="I431" s="19">
        <v>0</v>
      </c>
      <c r="J431" s="19">
        <v>0</v>
      </c>
      <c r="K431" s="19">
        <v>0</v>
      </c>
      <c r="L431" s="19">
        <v>0</v>
      </c>
      <c r="M431" s="19">
        <v>0</v>
      </c>
      <c r="N431" s="20" t="s">
        <v>36</v>
      </c>
      <c r="O431" s="19">
        <v>0</v>
      </c>
      <c r="P431" s="20">
        <f>P430-VLookups!$D$42</f>
        <v>-404</v>
      </c>
      <c r="Q431" s="22">
        <v>187</v>
      </c>
      <c r="R431" s="19">
        <v>0</v>
      </c>
      <c r="S431" s="20">
        <f>VLookups!$D$50</f>
        <v>-4487.7037773753191</v>
      </c>
      <c r="T431" s="19">
        <v>0</v>
      </c>
      <c r="U431" s="9">
        <v>283</v>
      </c>
      <c r="V431" s="21">
        <f>V430-VLookups!$D$54</f>
        <v>-2735</v>
      </c>
      <c r="W431" s="21">
        <f>-VLookups!$D$60</f>
        <v>-400</v>
      </c>
      <c r="X431" s="21">
        <f>-VLookups!$D$62</f>
        <v>-175</v>
      </c>
      <c r="Y431" s="36">
        <f>Y430*(1+VLookups!$D$57/12)</f>
        <v>-644.91001037011642</v>
      </c>
      <c r="Z431" s="20">
        <f>-E431*VLookups!$J$3</f>
        <v>-1296.6426466005307</v>
      </c>
      <c r="AA431" s="19">
        <v>0</v>
      </c>
      <c r="AB431" s="20">
        <f t="shared" si="24"/>
        <v>11081.162887196473</v>
      </c>
      <c r="AC431" s="20">
        <f t="shared" si="25"/>
        <v>1726367.6589054435</v>
      </c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</row>
    <row r="432" spans="1:43" x14ac:dyDescent="0.25">
      <c r="A432" s="1"/>
      <c r="B432" s="9">
        <v>428</v>
      </c>
      <c r="C432" s="9">
        <f t="shared" si="26"/>
        <v>58</v>
      </c>
      <c r="D432" s="9">
        <f t="shared" si="27"/>
        <v>8</v>
      </c>
      <c r="E432" s="20">
        <f>E420*(1+VLookups!$C$8)</f>
        <v>32416.066165013268</v>
      </c>
      <c r="F432" s="20">
        <f>-E432*VLookups!$D$10*2</f>
        <v>-1944.963969900796</v>
      </c>
      <c r="G432" s="19">
        <v>0</v>
      </c>
      <c r="H432" s="20">
        <f>(-VLookups!$D$13)*(E432+F432/2)</f>
        <v>-10219.164858520433</v>
      </c>
      <c r="I432" s="19">
        <v>0</v>
      </c>
      <c r="J432" s="19">
        <v>0</v>
      </c>
      <c r="K432" s="19">
        <v>0</v>
      </c>
      <c r="L432" s="19">
        <v>0</v>
      </c>
      <c r="M432" s="19">
        <v>0</v>
      </c>
      <c r="N432" s="20" t="s">
        <v>36</v>
      </c>
      <c r="O432" s="19">
        <v>0</v>
      </c>
      <c r="P432" s="20">
        <f>P431-VLookups!$D$42</f>
        <v>-405.5</v>
      </c>
      <c r="Q432" s="22">
        <v>188</v>
      </c>
      <c r="R432" s="19">
        <v>0</v>
      </c>
      <c r="S432" s="20">
        <f>VLookups!$D$50</f>
        <v>-4487.7037773753191</v>
      </c>
      <c r="T432" s="19">
        <v>0</v>
      </c>
      <c r="U432" s="9">
        <v>284</v>
      </c>
      <c r="V432" s="21">
        <f>V431-VLookups!$D$54</f>
        <v>-2740</v>
      </c>
      <c r="W432" s="21">
        <f>-VLookups!$D$60</f>
        <v>-400</v>
      </c>
      <c r="X432" s="21">
        <f>-VLookups!$D$62</f>
        <v>-175</v>
      </c>
      <c r="Y432" s="36">
        <f>Y431*(1+VLookups!$D$57/12)</f>
        <v>-646.79099790036264</v>
      </c>
      <c r="Z432" s="20">
        <f>-E432*VLookups!$J$3</f>
        <v>-1296.6426466005307</v>
      </c>
      <c r="AA432" s="19">
        <v>0</v>
      </c>
      <c r="AB432" s="20">
        <f t="shared" si="24"/>
        <v>11072.781899666226</v>
      </c>
      <c r="AC432" s="20">
        <f t="shared" si="25"/>
        <v>1740317.7202366188</v>
      </c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</row>
    <row r="433" spans="1:43" x14ac:dyDescent="0.25">
      <c r="A433" s="1"/>
      <c r="B433" s="9">
        <v>429</v>
      </c>
      <c r="C433" s="9">
        <f t="shared" si="26"/>
        <v>58</v>
      </c>
      <c r="D433" s="9">
        <f t="shared" si="27"/>
        <v>9</v>
      </c>
      <c r="E433" s="20">
        <f>E421*(1+VLookups!$C$8)</f>
        <v>32416.066165013268</v>
      </c>
      <c r="F433" s="20">
        <f>-E433*VLookups!$D$10*2</f>
        <v>-1944.963969900796</v>
      </c>
      <c r="G433" s="19">
        <v>0</v>
      </c>
      <c r="H433" s="20">
        <f>(-VLookups!$D$13)*(E433+F433/2)</f>
        <v>-10219.164858520433</v>
      </c>
      <c r="I433" s="19">
        <v>0</v>
      </c>
      <c r="J433" s="19">
        <v>0</v>
      </c>
      <c r="K433" s="19">
        <v>0</v>
      </c>
      <c r="L433" s="19">
        <v>0</v>
      </c>
      <c r="M433" s="19">
        <v>0</v>
      </c>
      <c r="N433" s="20" t="s">
        <v>36</v>
      </c>
      <c r="O433" s="19">
        <v>0</v>
      </c>
      <c r="P433" s="20">
        <f>P432-VLookups!$D$42</f>
        <v>-407</v>
      </c>
      <c r="Q433" s="22">
        <v>189</v>
      </c>
      <c r="R433" s="19">
        <v>0</v>
      </c>
      <c r="S433" s="20">
        <f>VLookups!$D$50</f>
        <v>-4487.7037773753191</v>
      </c>
      <c r="T433" s="19">
        <v>0</v>
      </c>
      <c r="U433" s="9">
        <v>285</v>
      </c>
      <c r="V433" s="21">
        <f>V432-VLookups!$D$54</f>
        <v>-2745</v>
      </c>
      <c r="W433" s="21">
        <f>-VLookups!$D$60</f>
        <v>-400</v>
      </c>
      <c r="X433" s="21">
        <f>-VLookups!$D$62</f>
        <v>-175</v>
      </c>
      <c r="Y433" s="36">
        <f>Y432*(1+VLookups!$D$57/12)</f>
        <v>-648.67747164423872</v>
      </c>
      <c r="Z433" s="20">
        <f>-E433*VLookups!$J$3</f>
        <v>-1296.6426466005307</v>
      </c>
      <c r="AA433" s="19">
        <v>0</v>
      </c>
      <c r="AB433" s="20">
        <f t="shared" si="24"/>
        <v>11064.395425922352</v>
      </c>
      <c r="AC433" s="20">
        <f t="shared" si="25"/>
        <v>1754282.6451962688</v>
      </c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</row>
    <row r="434" spans="1:43" x14ac:dyDescent="0.25">
      <c r="A434" s="1"/>
      <c r="B434" s="9">
        <v>430</v>
      </c>
      <c r="C434" s="9">
        <f t="shared" si="26"/>
        <v>58</v>
      </c>
      <c r="D434" s="9">
        <f t="shared" si="27"/>
        <v>10</v>
      </c>
      <c r="E434" s="20">
        <f>E422*(1+VLookups!$C$8)</f>
        <v>32416.066165013268</v>
      </c>
      <c r="F434" s="20">
        <f>-E434*VLookups!$D$10*2</f>
        <v>-1944.963969900796</v>
      </c>
      <c r="G434" s="19">
        <v>0</v>
      </c>
      <c r="H434" s="20">
        <f>(-VLookups!$D$13)*(E434+F434/2)</f>
        <v>-10219.164858520433</v>
      </c>
      <c r="I434" s="19">
        <v>0</v>
      </c>
      <c r="J434" s="19">
        <v>0</v>
      </c>
      <c r="K434" s="19">
        <v>0</v>
      </c>
      <c r="L434" s="19">
        <v>0</v>
      </c>
      <c r="M434" s="19">
        <v>0</v>
      </c>
      <c r="N434" s="20" t="s">
        <v>36</v>
      </c>
      <c r="O434" s="19">
        <v>0</v>
      </c>
      <c r="P434" s="20">
        <f>P433-VLookups!$D$42</f>
        <v>-408.5</v>
      </c>
      <c r="Q434" s="22">
        <v>190</v>
      </c>
      <c r="R434" s="19">
        <v>0</v>
      </c>
      <c r="S434" s="20">
        <f>VLookups!$D$50</f>
        <v>-4487.7037773753191</v>
      </c>
      <c r="T434" s="19">
        <v>0</v>
      </c>
      <c r="U434" s="9">
        <v>286</v>
      </c>
      <c r="V434" s="21">
        <f>V433-VLookups!$D$54</f>
        <v>-2750</v>
      </c>
      <c r="W434" s="21">
        <f>-VLookups!$D$60</f>
        <v>-400</v>
      </c>
      <c r="X434" s="21">
        <f>-VLookups!$D$62</f>
        <v>-175</v>
      </c>
      <c r="Y434" s="36">
        <f>Y433*(1+VLookups!$D$57/12)</f>
        <v>-650.56944760320107</v>
      </c>
      <c r="Z434" s="20">
        <f>-E434*VLookups!$J$3</f>
        <v>-1296.6426466005307</v>
      </c>
      <c r="AA434" s="19">
        <v>0</v>
      </c>
      <c r="AB434" s="20">
        <f t="shared" si="24"/>
        <v>11056.003449963389</v>
      </c>
      <c r="AC434" s="20">
        <f t="shared" si="25"/>
        <v>1768262.4530548928</v>
      </c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</row>
    <row r="435" spans="1:43" x14ac:dyDescent="0.25">
      <c r="A435" s="1"/>
      <c r="B435" s="9">
        <v>431</v>
      </c>
      <c r="C435" s="9">
        <f t="shared" si="26"/>
        <v>58</v>
      </c>
      <c r="D435" s="9">
        <f t="shared" si="27"/>
        <v>11</v>
      </c>
      <c r="E435" s="20">
        <f>E423*(1+VLookups!$C$8)</f>
        <v>32416.066165013268</v>
      </c>
      <c r="F435" s="20">
        <f>-E435*VLookups!$D$10*2</f>
        <v>-1944.963969900796</v>
      </c>
      <c r="G435" s="19">
        <v>0</v>
      </c>
      <c r="H435" s="20">
        <f>(-VLookups!$D$13)*(E435+F435/2)</f>
        <v>-10219.164858520433</v>
      </c>
      <c r="I435" s="19">
        <v>0</v>
      </c>
      <c r="J435" s="19">
        <v>0</v>
      </c>
      <c r="K435" s="19">
        <v>0</v>
      </c>
      <c r="L435" s="19">
        <v>0</v>
      </c>
      <c r="M435" s="19">
        <v>0</v>
      </c>
      <c r="N435" s="20" t="s">
        <v>36</v>
      </c>
      <c r="O435" s="19">
        <v>0</v>
      </c>
      <c r="P435" s="20">
        <f>P434-VLookups!$D$42</f>
        <v>-410</v>
      </c>
      <c r="Q435" s="22">
        <v>191</v>
      </c>
      <c r="R435" s="19">
        <v>0</v>
      </c>
      <c r="S435" s="20">
        <f>VLookups!$D$50</f>
        <v>-4487.7037773753191</v>
      </c>
      <c r="T435" s="19">
        <v>0</v>
      </c>
      <c r="U435" s="9">
        <v>287</v>
      </c>
      <c r="V435" s="21">
        <f>V434-VLookups!$D$54</f>
        <v>-2755</v>
      </c>
      <c r="W435" s="21">
        <f>-VLookups!$D$60</f>
        <v>-400</v>
      </c>
      <c r="X435" s="21">
        <f>-VLookups!$D$62</f>
        <v>-175</v>
      </c>
      <c r="Y435" s="36">
        <f>Y434*(1+VLookups!$D$57/12)</f>
        <v>-652.46694182537703</v>
      </c>
      <c r="Z435" s="20">
        <f>-E435*VLookups!$J$3</f>
        <v>-1296.6426466005307</v>
      </c>
      <c r="AA435" s="19">
        <v>0</v>
      </c>
      <c r="AB435" s="20">
        <f t="shared" si="24"/>
        <v>11047.605955741214</v>
      </c>
      <c r="AC435" s="20">
        <f t="shared" si="25"/>
        <v>1782257.1630990589</v>
      </c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</row>
    <row r="436" spans="1:43" x14ac:dyDescent="0.25">
      <c r="A436" s="1"/>
      <c r="B436" s="9">
        <v>432</v>
      </c>
      <c r="C436" s="9">
        <f t="shared" si="26"/>
        <v>59</v>
      </c>
      <c r="D436" s="9">
        <f t="shared" si="27"/>
        <v>0</v>
      </c>
      <c r="E436" s="20">
        <f>E424*(1+VLookups!$C$8)</f>
        <v>33550.628480788728</v>
      </c>
      <c r="F436" s="20">
        <f>-E436*VLookups!$D$10*2</f>
        <v>-2013.0377088473235</v>
      </c>
      <c r="G436" s="19">
        <v>0</v>
      </c>
      <c r="H436" s="20">
        <f>(-VLookups!$D$13)*(E436+F436/2)</f>
        <v>-10576.835628568646</v>
      </c>
      <c r="I436" s="19">
        <v>0</v>
      </c>
      <c r="J436" s="19">
        <v>0</v>
      </c>
      <c r="K436" s="19">
        <v>0</v>
      </c>
      <c r="L436" s="19">
        <v>0</v>
      </c>
      <c r="M436" s="19">
        <v>0</v>
      </c>
      <c r="N436" s="20" t="s">
        <v>36</v>
      </c>
      <c r="O436" s="19">
        <v>0</v>
      </c>
      <c r="P436" s="20">
        <f>P435-VLookups!$D$42</f>
        <v>-411.5</v>
      </c>
      <c r="Q436" s="22">
        <v>192</v>
      </c>
      <c r="R436" s="19">
        <v>0</v>
      </c>
      <c r="S436" s="20">
        <f>VLookups!$D$50</f>
        <v>-4487.7037773753191</v>
      </c>
      <c r="T436" s="19">
        <v>0</v>
      </c>
      <c r="U436" s="9">
        <v>288</v>
      </c>
      <c r="V436" s="21">
        <f>V435-VLookups!$D$54</f>
        <v>-2760</v>
      </c>
      <c r="W436" s="21">
        <f>-VLookups!$D$60</f>
        <v>-400</v>
      </c>
      <c r="X436" s="21">
        <f>-VLookups!$D$62</f>
        <v>-175</v>
      </c>
      <c r="Y436" s="36">
        <f>Y435*(1+VLookups!$D$57/12)</f>
        <v>-654.36997040570111</v>
      </c>
      <c r="Z436" s="20">
        <f>-E436*VLookups!$J$3</f>
        <v>-1342.0251392315492</v>
      </c>
      <c r="AA436" s="19">
        <v>0</v>
      </c>
      <c r="AB436" s="20">
        <f t="shared" si="24"/>
        <v>11736.67511078385</v>
      </c>
      <c r="AC436" s="20">
        <f t="shared" si="25"/>
        <v>1796964.2668150079</v>
      </c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</row>
    <row r="437" spans="1:43" x14ac:dyDescent="0.25">
      <c r="A437" s="1"/>
      <c r="B437" s="9">
        <v>433</v>
      </c>
      <c r="C437" s="9">
        <f t="shared" si="26"/>
        <v>59</v>
      </c>
      <c r="D437" s="9">
        <f t="shared" si="27"/>
        <v>1</v>
      </c>
      <c r="E437" s="20">
        <f>E425*(1+VLookups!$C$8)</f>
        <v>33550.628480788728</v>
      </c>
      <c r="F437" s="20">
        <f>-E437*VLookups!$D$10*2</f>
        <v>-2013.0377088473235</v>
      </c>
      <c r="G437" s="19">
        <v>0</v>
      </c>
      <c r="H437" s="20">
        <f>(-VLookups!$D$13)*(E437+F437/2)</f>
        <v>-10576.835628568646</v>
      </c>
      <c r="I437" s="19">
        <v>0</v>
      </c>
      <c r="J437" s="19">
        <v>0</v>
      </c>
      <c r="K437" s="19">
        <v>0</v>
      </c>
      <c r="L437" s="19">
        <v>0</v>
      </c>
      <c r="M437" s="19">
        <v>0</v>
      </c>
      <c r="N437" s="20" t="s">
        <v>36</v>
      </c>
      <c r="O437" s="19">
        <v>0</v>
      </c>
      <c r="P437" s="20">
        <f>P436-VLookups!$D$42</f>
        <v>-413</v>
      </c>
      <c r="Q437" s="22">
        <v>193</v>
      </c>
      <c r="R437" s="19">
        <v>0</v>
      </c>
      <c r="S437" s="20">
        <f>VLookups!$D$50</f>
        <v>-4487.7037773753191</v>
      </c>
      <c r="T437" s="19">
        <v>0</v>
      </c>
      <c r="U437" s="9">
        <v>289</v>
      </c>
      <c r="V437" s="21">
        <f>V436-VLookups!$D$54</f>
        <v>-2765</v>
      </c>
      <c r="W437" s="21">
        <f>-VLookups!$D$60</f>
        <v>-400</v>
      </c>
      <c r="X437" s="21">
        <f>-VLookups!$D$62</f>
        <v>-175</v>
      </c>
      <c r="Y437" s="36">
        <f>Y436*(1+VLookups!$D$57/12)</f>
        <v>-656.27854948605113</v>
      </c>
      <c r="Z437" s="20">
        <f>-E437*VLookups!$J$3</f>
        <v>-1342.0251392315492</v>
      </c>
      <c r="AA437" s="19">
        <v>0</v>
      </c>
      <c r="AB437" s="20">
        <f t="shared" si="24"/>
        <v>11728.266531703501</v>
      </c>
      <c r="AC437" s="20">
        <f t="shared" si="25"/>
        <v>1811687.4737914032</v>
      </c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</row>
    <row r="438" spans="1:43" x14ac:dyDescent="0.25">
      <c r="A438" s="1"/>
      <c r="B438" s="9">
        <v>434</v>
      </c>
      <c r="C438" s="9">
        <f t="shared" si="26"/>
        <v>59</v>
      </c>
      <c r="D438" s="9">
        <f t="shared" si="27"/>
        <v>2</v>
      </c>
      <c r="E438" s="20">
        <f>E426*(1+VLookups!$C$8)</f>
        <v>33550.628480788728</v>
      </c>
      <c r="F438" s="20">
        <f>-E438*VLookups!$D$10*2</f>
        <v>-2013.0377088473235</v>
      </c>
      <c r="G438" s="19">
        <v>0</v>
      </c>
      <c r="H438" s="20">
        <f>(-VLookups!$D$13)*(E438+F438/2)</f>
        <v>-10576.835628568646</v>
      </c>
      <c r="I438" s="19">
        <v>0</v>
      </c>
      <c r="J438" s="19">
        <v>0</v>
      </c>
      <c r="K438" s="19">
        <v>0</v>
      </c>
      <c r="L438" s="19">
        <v>0</v>
      </c>
      <c r="M438" s="19">
        <v>0</v>
      </c>
      <c r="N438" s="20" t="s">
        <v>36</v>
      </c>
      <c r="O438" s="19">
        <v>0</v>
      </c>
      <c r="P438" s="20">
        <f>P437-VLookups!$D$42</f>
        <v>-414.5</v>
      </c>
      <c r="Q438" s="22">
        <v>194</v>
      </c>
      <c r="R438" s="19">
        <v>0</v>
      </c>
      <c r="S438" s="20">
        <f>VLookups!$D$50</f>
        <v>-4487.7037773753191</v>
      </c>
      <c r="T438" s="19">
        <v>0</v>
      </c>
      <c r="U438" s="9">
        <v>290</v>
      </c>
      <c r="V438" s="21">
        <f>V437-VLookups!$D$54</f>
        <v>-2770</v>
      </c>
      <c r="W438" s="21">
        <f>-VLookups!$D$60</f>
        <v>-400</v>
      </c>
      <c r="X438" s="21">
        <f>-VLookups!$D$62</f>
        <v>-175</v>
      </c>
      <c r="Y438" s="36">
        <f>Y437*(1+VLookups!$D$57/12)</f>
        <v>-658.1926952553855</v>
      </c>
      <c r="Z438" s="20">
        <f>-E438*VLookups!$J$3</f>
        <v>-1342.0251392315492</v>
      </c>
      <c r="AA438" s="19">
        <v>0</v>
      </c>
      <c r="AB438" s="20">
        <f t="shared" si="24"/>
        <v>11719.852385934166</v>
      </c>
      <c r="AC438" s="20">
        <f t="shared" si="25"/>
        <v>1826426.8053003233</v>
      </c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</row>
    <row r="439" spans="1:43" x14ac:dyDescent="0.25">
      <c r="A439" s="1"/>
      <c r="B439" s="9">
        <v>435</v>
      </c>
      <c r="C439" s="9">
        <f t="shared" si="26"/>
        <v>59</v>
      </c>
      <c r="D439" s="9">
        <f t="shared" si="27"/>
        <v>3</v>
      </c>
      <c r="E439" s="20">
        <f>E427*(1+VLookups!$C$8)</f>
        <v>33550.628480788728</v>
      </c>
      <c r="F439" s="20">
        <f>-E439*VLookups!$D$10*2</f>
        <v>-2013.0377088473235</v>
      </c>
      <c r="G439" s="19">
        <v>0</v>
      </c>
      <c r="H439" s="20">
        <f>(-VLookups!$D$13)*(E439+F439/2)</f>
        <v>-10576.835628568646</v>
      </c>
      <c r="I439" s="19">
        <v>0</v>
      </c>
      <c r="J439" s="19">
        <v>0</v>
      </c>
      <c r="K439" s="19">
        <v>0</v>
      </c>
      <c r="L439" s="19">
        <v>0</v>
      </c>
      <c r="M439" s="19">
        <v>0</v>
      </c>
      <c r="N439" s="20" t="s">
        <v>36</v>
      </c>
      <c r="O439" s="19">
        <v>0</v>
      </c>
      <c r="P439" s="20">
        <f>P438-VLookups!$D$42</f>
        <v>-416</v>
      </c>
      <c r="Q439" s="22">
        <v>195</v>
      </c>
      <c r="R439" s="19">
        <v>0</v>
      </c>
      <c r="S439" s="20">
        <f>VLookups!$D$50</f>
        <v>-4487.7037773753191</v>
      </c>
      <c r="T439" s="19">
        <v>0</v>
      </c>
      <c r="U439" s="9">
        <v>291</v>
      </c>
      <c r="V439" s="21">
        <f>V438-VLookups!$D$54</f>
        <v>-2775</v>
      </c>
      <c r="W439" s="21">
        <f>-VLookups!$D$60</f>
        <v>-400</v>
      </c>
      <c r="X439" s="21">
        <f>-VLookups!$D$62</f>
        <v>-175</v>
      </c>
      <c r="Y439" s="36">
        <f>Y438*(1+VLookups!$D$57/12)</f>
        <v>-660.11242394988039</v>
      </c>
      <c r="Z439" s="20">
        <f>-E439*VLookups!$J$3</f>
        <v>-1342.0251392315492</v>
      </c>
      <c r="AA439" s="19">
        <v>0</v>
      </c>
      <c r="AB439" s="20">
        <f t="shared" si="24"/>
        <v>11711.432657239671</v>
      </c>
      <c r="AC439" s="20">
        <f t="shared" si="25"/>
        <v>1841182.2826330636</v>
      </c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</row>
    <row r="440" spans="1:43" x14ac:dyDescent="0.25">
      <c r="A440" s="1"/>
      <c r="B440" s="9">
        <v>436</v>
      </c>
      <c r="C440" s="9">
        <f t="shared" si="26"/>
        <v>59</v>
      </c>
      <c r="D440" s="9">
        <f t="shared" si="27"/>
        <v>4</v>
      </c>
      <c r="E440" s="20">
        <f>E428*(1+VLookups!$C$8)</f>
        <v>33550.628480788728</v>
      </c>
      <c r="F440" s="20">
        <f>-E440*VLookups!$D$10*2</f>
        <v>-2013.0377088473235</v>
      </c>
      <c r="G440" s="19">
        <v>0</v>
      </c>
      <c r="H440" s="20">
        <f>(-VLookups!$D$13)*(E440+F440/2)</f>
        <v>-10576.835628568646</v>
      </c>
      <c r="I440" s="19">
        <v>0</v>
      </c>
      <c r="J440" s="19">
        <v>0</v>
      </c>
      <c r="K440" s="19">
        <v>0</v>
      </c>
      <c r="L440" s="19">
        <v>0</v>
      </c>
      <c r="M440" s="19">
        <v>0</v>
      </c>
      <c r="N440" s="20" t="s">
        <v>36</v>
      </c>
      <c r="O440" s="19">
        <v>0</v>
      </c>
      <c r="P440" s="20">
        <f>P439-VLookups!$D$42</f>
        <v>-417.5</v>
      </c>
      <c r="Q440" s="22">
        <v>196</v>
      </c>
      <c r="R440" s="19">
        <v>0</v>
      </c>
      <c r="S440" s="20">
        <f>VLookups!$D$50</f>
        <v>-4487.7037773753191</v>
      </c>
      <c r="T440" s="19">
        <v>0</v>
      </c>
      <c r="U440" s="9">
        <v>292</v>
      </c>
      <c r="V440" s="21">
        <f>V439-VLookups!$D$54</f>
        <v>-2780</v>
      </c>
      <c r="W440" s="21">
        <f>-VLookups!$D$60</f>
        <v>-400</v>
      </c>
      <c r="X440" s="21">
        <f>-VLookups!$D$62</f>
        <v>-175</v>
      </c>
      <c r="Y440" s="36">
        <f>Y439*(1+VLookups!$D$57/12)</f>
        <v>-662.03775185306756</v>
      </c>
      <c r="Z440" s="20">
        <f>-E440*VLookups!$J$3</f>
        <v>-1342.0251392315492</v>
      </c>
      <c r="AA440" s="19">
        <v>0</v>
      </c>
      <c r="AB440" s="20">
        <f t="shared" si="24"/>
        <v>11703.007329336484</v>
      </c>
      <c r="AC440" s="20">
        <f t="shared" si="25"/>
        <v>1855953.927100122</v>
      </c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</row>
    <row r="441" spans="1:43" x14ac:dyDescent="0.25">
      <c r="A441" s="1"/>
      <c r="B441" s="9">
        <v>437</v>
      </c>
      <c r="C441" s="9">
        <f t="shared" si="26"/>
        <v>59</v>
      </c>
      <c r="D441" s="9">
        <f t="shared" si="27"/>
        <v>5</v>
      </c>
      <c r="E441" s="20">
        <f>E429*(1+VLookups!$C$8)</f>
        <v>33550.628480788728</v>
      </c>
      <c r="F441" s="20">
        <f>-E441*VLookups!$D$10*2</f>
        <v>-2013.0377088473235</v>
      </c>
      <c r="G441" s="19">
        <v>0</v>
      </c>
      <c r="H441" s="20">
        <f>(-VLookups!$D$13)*(E441+F441/2)</f>
        <v>-10576.835628568646</v>
      </c>
      <c r="I441" s="19">
        <v>0</v>
      </c>
      <c r="J441" s="19">
        <v>0</v>
      </c>
      <c r="K441" s="19">
        <v>0</v>
      </c>
      <c r="L441" s="19">
        <v>0</v>
      </c>
      <c r="M441" s="19">
        <v>0</v>
      </c>
      <c r="N441" s="20" t="s">
        <v>36</v>
      </c>
      <c r="O441" s="19">
        <v>0</v>
      </c>
      <c r="P441" s="20">
        <f>P440-VLookups!$D$42</f>
        <v>-419</v>
      </c>
      <c r="Q441" s="22">
        <v>197</v>
      </c>
      <c r="R441" s="19">
        <v>0</v>
      </c>
      <c r="S441" s="20">
        <f>VLookups!$D$50</f>
        <v>-4487.7037773753191</v>
      </c>
      <c r="T441" s="19">
        <v>0</v>
      </c>
      <c r="U441" s="9">
        <v>293</v>
      </c>
      <c r="V441" s="21">
        <f>V440-VLookups!$D$54</f>
        <v>-2785</v>
      </c>
      <c r="W441" s="21">
        <f>-VLookups!$D$60</f>
        <v>-400</v>
      </c>
      <c r="X441" s="21">
        <f>-VLookups!$D$62</f>
        <v>-175</v>
      </c>
      <c r="Y441" s="36">
        <f>Y440*(1+VLookups!$D$57/12)</f>
        <v>-663.96869529597234</v>
      </c>
      <c r="Z441" s="20">
        <f>-E441*VLookups!$J$3</f>
        <v>-1342.0251392315492</v>
      </c>
      <c r="AA441" s="19">
        <v>0</v>
      </c>
      <c r="AB441" s="20">
        <f t="shared" si="24"/>
        <v>11694.576385893579</v>
      </c>
      <c r="AC441" s="20">
        <f t="shared" si="25"/>
        <v>1870741.7600311826</v>
      </c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</row>
    <row r="442" spans="1:43" x14ac:dyDescent="0.25">
      <c r="A442" s="1"/>
      <c r="B442" s="9">
        <v>438</v>
      </c>
      <c r="C442" s="9">
        <f t="shared" si="26"/>
        <v>59</v>
      </c>
      <c r="D442" s="9">
        <f t="shared" si="27"/>
        <v>6</v>
      </c>
      <c r="E442" s="20">
        <f>E430*(1+VLookups!$C$8)</f>
        <v>33550.628480788728</v>
      </c>
      <c r="F442" s="20">
        <f>-E442*VLookups!$D$10*2</f>
        <v>-2013.0377088473235</v>
      </c>
      <c r="G442" s="19">
        <v>0</v>
      </c>
      <c r="H442" s="20">
        <f>(-VLookups!$D$13)*(E442+F442/2)</f>
        <v>-10576.835628568646</v>
      </c>
      <c r="I442" s="19">
        <v>0</v>
      </c>
      <c r="J442" s="19">
        <v>0</v>
      </c>
      <c r="K442" s="19">
        <v>0</v>
      </c>
      <c r="L442" s="19">
        <v>0</v>
      </c>
      <c r="M442" s="19">
        <v>0</v>
      </c>
      <c r="N442" s="20" t="s">
        <v>36</v>
      </c>
      <c r="O442" s="19">
        <v>0</v>
      </c>
      <c r="P442" s="20">
        <f>P441-VLookups!$D$42</f>
        <v>-420.5</v>
      </c>
      <c r="Q442" s="22">
        <v>198</v>
      </c>
      <c r="R442" s="19">
        <v>0</v>
      </c>
      <c r="S442" s="20">
        <f>VLookups!$D$50</f>
        <v>-4487.7037773753191</v>
      </c>
      <c r="T442" s="19">
        <v>0</v>
      </c>
      <c r="U442" s="9">
        <v>294</v>
      </c>
      <c r="V442" s="21">
        <f>V441-VLookups!$D$54</f>
        <v>-2790</v>
      </c>
      <c r="W442" s="21">
        <f>-VLookups!$D$60</f>
        <v>-400</v>
      </c>
      <c r="X442" s="21">
        <f>-VLookups!$D$62</f>
        <v>-175</v>
      </c>
      <c r="Y442" s="36">
        <f>Y441*(1+VLookups!$D$57/12)</f>
        <v>-665.90527065725223</v>
      </c>
      <c r="Z442" s="20">
        <f>-E442*VLookups!$J$3</f>
        <v>-1342.0251392315492</v>
      </c>
      <c r="AA442" s="19">
        <v>0</v>
      </c>
      <c r="AB442" s="20">
        <f t="shared" si="24"/>
        <v>11686.139810532299</v>
      </c>
      <c r="AC442" s="20">
        <f t="shared" si="25"/>
        <v>1885545.8027751003</v>
      </c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</row>
    <row r="443" spans="1:43" x14ac:dyDescent="0.25">
      <c r="A443" s="1"/>
      <c r="B443" s="9">
        <v>439</v>
      </c>
      <c r="C443" s="9">
        <f t="shared" si="26"/>
        <v>59</v>
      </c>
      <c r="D443" s="9">
        <f t="shared" si="27"/>
        <v>7</v>
      </c>
      <c r="E443" s="20">
        <f>E431*(1+VLookups!$C$8)</f>
        <v>33550.628480788728</v>
      </c>
      <c r="F443" s="20">
        <f>-E443*VLookups!$D$10*2</f>
        <v>-2013.0377088473235</v>
      </c>
      <c r="G443" s="19">
        <v>0</v>
      </c>
      <c r="H443" s="20">
        <f>(-VLookups!$D$13)*(E443+F443/2)</f>
        <v>-10576.835628568646</v>
      </c>
      <c r="I443" s="19">
        <v>0</v>
      </c>
      <c r="J443" s="19">
        <v>0</v>
      </c>
      <c r="K443" s="19">
        <v>0</v>
      </c>
      <c r="L443" s="19">
        <v>0</v>
      </c>
      <c r="M443" s="19">
        <v>0</v>
      </c>
      <c r="N443" s="20" t="s">
        <v>36</v>
      </c>
      <c r="O443" s="19">
        <v>0</v>
      </c>
      <c r="P443" s="20">
        <f>P442-VLookups!$D$42</f>
        <v>-422</v>
      </c>
      <c r="Q443" s="22">
        <v>199</v>
      </c>
      <c r="R443" s="19">
        <v>0</v>
      </c>
      <c r="S443" s="20">
        <f>VLookups!$D$50</f>
        <v>-4487.7037773753191</v>
      </c>
      <c r="T443" s="19">
        <v>0</v>
      </c>
      <c r="U443" s="9">
        <v>295</v>
      </c>
      <c r="V443" s="21">
        <f>V442-VLookups!$D$54</f>
        <v>-2795</v>
      </c>
      <c r="W443" s="21">
        <f>-VLookups!$D$60</f>
        <v>-400</v>
      </c>
      <c r="X443" s="21">
        <f>-VLookups!$D$62</f>
        <v>-175</v>
      </c>
      <c r="Y443" s="36">
        <f>Y442*(1+VLookups!$D$57/12)</f>
        <v>-667.84749436333584</v>
      </c>
      <c r="Z443" s="20">
        <f>-E443*VLookups!$J$3</f>
        <v>-1342.0251392315492</v>
      </c>
      <c r="AA443" s="19">
        <v>0</v>
      </c>
      <c r="AB443" s="20">
        <f t="shared" si="24"/>
        <v>11677.697586826216</v>
      </c>
      <c r="AC443" s="20">
        <f t="shared" si="25"/>
        <v>1900366.0766998853</v>
      </c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</row>
    <row r="444" spans="1:43" x14ac:dyDescent="0.25">
      <c r="A444" s="1"/>
      <c r="B444" s="9">
        <v>440</v>
      </c>
      <c r="C444" s="9">
        <f t="shared" si="26"/>
        <v>59</v>
      </c>
      <c r="D444" s="9">
        <f t="shared" si="27"/>
        <v>8</v>
      </c>
      <c r="E444" s="20">
        <f>E432*(1+VLookups!$C$8)</f>
        <v>33550.628480788728</v>
      </c>
      <c r="F444" s="20">
        <f>-E444*VLookups!$D$10*2</f>
        <v>-2013.0377088473235</v>
      </c>
      <c r="G444" s="19">
        <v>0</v>
      </c>
      <c r="H444" s="20">
        <f>(-VLookups!$D$13)*(E444+F444/2)</f>
        <v>-10576.835628568646</v>
      </c>
      <c r="I444" s="19">
        <v>0</v>
      </c>
      <c r="J444" s="19">
        <v>0</v>
      </c>
      <c r="K444" s="19">
        <v>0</v>
      </c>
      <c r="L444" s="19">
        <v>0</v>
      </c>
      <c r="M444" s="19">
        <v>0</v>
      </c>
      <c r="N444" s="20" t="s">
        <v>36</v>
      </c>
      <c r="O444" s="19">
        <v>0</v>
      </c>
      <c r="P444" s="20">
        <f>P443-VLookups!$D$42</f>
        <v>-423.5</v>
      </c>
      <c r="Q444" s="22">
        <v>200</v>
      </c>
      <c r="R444" s="19">
        <v>0</v>
      </c>
      <c r="S444" s="20">
        <f>VLookups!$D$50</f>
        <v>-4487.7037773753191</v>
      </c>
      <c r="T444" s="19">
        <v>0</v>
      </c>
      <c r="U444" s="9">
        <v>296</v>
      </c>
      <c r="V444" s="21">
        <f>V443-VLookups!$D$54</f>
        <v>-2800</v>
      </c>
      <c r="W444" s="21">
        <f>-VLookups!$D$60</f>
        <v>-400</v>
      </c>
      <c r="X444" s="21">
        <f>-VLookups!$D$62</f>
        <v>-175</v>
      </c>
      <c r="Y444" s="36">
        <f>Y443*(1+VLookups!$D$57/12)</f>
        <v>-669.79538288856224</v>
      </c>
      <c r="Z444" s="20">
        <f>-E444*VLookups!$J$3</f>
        <v>-1342.0251392315492</v>
      </c>
      <c r="AA444" s="19">
        <v>0</v>
      </c>
      <c r="AB444" s="20">
        <f t="shared" si="24"/>
        <v>11669.24969830099</v>
      </c>
      <c r="AC444" s="20">
        <f t="shared" si="25"/>
        <v>1915202.6031926863</v>
      </c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</row>
    <row r="445" spans="1:43" x14ac:dyDescent="0.25">
      <c r="A445" s="1"/>
      <c r="B445" s="9">
        <v>441</v>
      </c>
      <c r="C445" s="9">
        <f t="shared" si="26"/>
        <v>59</v>
      </c>
      <c r="D445" s="9">
        <f t="shared" si="27"/>
        <v>9</v>
      </c>
      <c r="E445" s="20">
        <f>E433*(1+VLookups!$C$8)</f>
        <v>33550.628480788728</v>
      </c>
      <c r="F445" s="20">
        <f>-E445*VLookups!$D$10*2</f>
        <v>-2013.0377088473235</v>
      </c>
      <c r="G445" s="19">
        <v>0</v>
      </c>
      <c r="H445" s="20">
        <f>(-VLookups!$D$13)*(E445+F445/2)</f>
        <v>-10576.835628568646</v>
      </c>
      <c r="I445" s="19">
        <v>0</v>
      </c>
      <c r="J445" s="19">
        <v>0</v>
      </c>
      <c r="K445" s="19">
        <v>0</v>
      </c>
      <c r="L445" s="19">
        <v>0</v>
      </c>
      <c r="M445" s="19">
        <v>0</v>
      </c>
      <c r="N445" s="20" t="s">
        <v>36</v>
      </c>
      <c r="O445" s="19">
        <v>0</v>
      </c>
      <c r="P445" s="20">
        <f>P444-VLookups!$D$42</f>
        <v>-425</v>
      </c>
      <c r="Q445" s="22">
        <v>201</v>
      </c>
      <c r="R445" s="19">
        <v>0</v>
      </c>
      <c r="S445" s="20">
        <f>VLookups!$D$50</f>
        <v>-4487.7037773753191</v>
      </c>
      <c r="T445" s="19">
        <v>0</v>
      </c>
      <c r="U445" s="9">
        <v>297</v>
      </c>
      <c r="V445" s="21">
        <f>V444-VLookups!$D$54</f>
        <v>-2805</v>
      </c>
      <c r="W445" s="21">
        <f>-VLookups!$D$60</f>
        <v>-400</v>
      </c>
      <c r="X445" s="21">
        <f>-VLookups!$D$62</f>
        <v>-175</v>
      </c>
      <c r="Y445" s="36">
        <f>Y444*(1+VLookups!$D$57/12)</f>
        <v>-671.7489527553206</v>
      </c>
      <c r="Z445" s="20">
        <f>-E445*VLookups!$J$3</f>
        <v>-1342.0251392315492</v>
      </c>
      <c r="AA445" s="19">
        <v>0</v>
      </c>
      <c r="AB445" s="20">
        <f t="shared" si="24"/>
        <v>11660.796128434231</v>
      </c>
      <c r="AC445" s="20">
        <f t="shared" si="25"/>
        <v>1930055.4036597749</v>
      </c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</row>
    <row r="446" spans="1:43" x14ac:dyDescent="0.25">
      <c r="A446" s="1"/>
      <c r="B446" s="9">
        <v>442</v>
      </c>
      <c r="C446" s="9">
        <f t="shared" si="26"/>
        <v>59</v>
      </c>
      <c r="D446" s="9">
        <f t="shared" si="27"/>
        <v>10</v>
      </c>
      <c r="E446" s="20">
        <f>E434*(1+VLookups!$C$8)</f>
        <v>33550.628480788728</v>
      </c>
      <c r="F446" s="20">
        <f>-E446*VLookups!$D$10*2</f>
        <v>-2013.0377088473235</v>
      </c>
      <c r="G446" s="19">
        <v>0</v>
      </c>
      <c r="H446" s="20">
        <f>(-VLookups!$D$13)*(E446+F446/2)</f>
        <v>-10576.835628568646</v>
      </c>
      <c r="I446" s="19">
        <v>0</v>
      </c>
      <c r="J446" s="19">
        <v>0</v>
      </c>
      <c r="K446" s="19">
        <v>0</v>
      </c>
      <c r="L446" s="19">
        <v>0</v>
      </c>
      <c r="M446" s="19">
        <v>0</v>
      </c>
      <c r="N446" s="20" t="s">
        <v>36</v>
      </c>
      <c r="O446" s="19">
        <v>0</v>
      </c>
      <c r="P446" s="20">
        <f>P445-VLookups!$D$42</f>
        <v>-426.5</v>
      </c>
      <c r="Q446" s="22">
        <v>202</v>
      </c>
      <c r="R446" s="19">
        <v>0</v>
      </c>
      <c r="S446" s="20">
        <f>VLookups!$D$50</f>
        <v>-4487.7037773753191</v>
      </c>
      <c r="T446" s="19">
        <v>0</v>
      </c>
      <c r="U446" s="9">
        <v>298</v>
      </c>
      <c r="V446" s="21">
        <f>V445-VLookups!$D$54</f>
        <v>-2810</v>
      </c>
      <c r="W446" s="21">
        <f>-VLookups!$D$60</f>
        <v>-400</v>
      </c>
      <c r="X446" s="21">
        <f>-VLookups!$D$62</f>
        <v>-175</v>
      </c>
      <c r="Y446" s="36">
        <f>Y445*(1+VLookups!$D$57/12)</f>
        <v>-673.70822053419033</v>
      </c>
      <c r="Z446" s="20">
        <f>-E446*VLookups!$J$3</f>
        <v>-1342.0251392315492</v>
      </c>
      <c r="AA446" s="19">
        <v>0</v>
      </c>
      <c r="AB446" s="20">
        <f t="shared" si="24"/>
        <v>11652.336860655361</v>
      </c>
      <c r="AC446" s="20">
        <f t="shared" si="25"/>
        <v>1944924.49952653</v>
      </c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</row>
    <row r="447" spans="1:43" x14ac:dyDescent="0.25">
      <c r="A447" s="1"/>
      <c r="B447" s="9">
        <v>443</v>
      </c>
      <c r="C447" s="9">
        <f t="shared" si="26"/>
        <v>59</v>
      </c>
      <c r="D447" s="9">
        <f t="shared" si="27"/>
        <v>11</v>
      </c>
      <c r="E447" s="20">
        <f>E435*(1+VLookups!$C$8)</f>
        <v>33550.628480788728</v>
      </c>
      <c r="F447" s="20">
        <f>-E447*VLookups!$D$10*2</f>
        <v>-2013.0377088473235</v>
      </c>
      <c r="G447" s="19">
        <v>0</v>
      </c>
      <c r="H447" s="20">
        <f>(-VLookups!$D$13)*(E447+F447/2)</f>
        <v>-10576.835628568646</v>
      </c>
      <c r="I447" s="19">
        <v>0</v>
      </c>
      <c r="J447" s="19">
        <v>0</v>
      </c>
      <c r="K447" s="19">
        <v>0</v>
      </c>
      <c r="L447" s="19">
        <v>0</v>
      </c>
      <c r="M447" s="19">
        <v>0</v>
      </c>
      <c r="N447" s="20" t="s">
        <v>36</v>
      </c>
      <c r="O447" s="19">
        <v>0</v>
      </c>
      <c r="P447" s="20">
        <f>P446-VLookups!$D$42</f>
        <v>-428</v>
      </c>
      <c r="Q447" s="22">
        <v>203</v>
      </c>
      <c r="R447" s="19">
        <v>0</v>
      </c>
      <c r="S447" s="20">
        <f>VLookups!$D$50</f>
        <v>-4487.7037773753191</v>
      </c>
      <c r="T447" s="19">
        <v>0</v>
      </c>
      <c r="U447" s="9">
        <v>299</v>
      </c>
      <c r="V447" s="21">
        <f>V446-VLookups!$D$54</f>
        <v>-2815</v>
      </c>
      <c r="W447" s="21">
        <f>-VLookups!$D$60</f>
        <v>-400</v>
      </c>
      <c r="X447" s="21">
        <f>-VLookups!$D$62</f>
        <v>-175</v>
      </c>
      <c r="Y447" s="36">
        <f>Y446*(1+VLookups!$D$57/12)</f>
        <v>-675.67320284408174</v>
      </c>
      <c r="Z447" s="20">
        <f>-E447*VLookups!$J$3</f>
        <v>-1342.0251392315492</v>
      </c>
      <c r="AA447" s="19">
        <v>0</v>
      </c>
      <c r="AB447" s="20">
        <f t="shared" si="24"/>
        <v>11643.87187834547</v>
      </c>
      <c r="AC447" s="20">
        <f t="shared" si="25"/>
        <v>1959809.9122374197</v>
      </c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</row>
    <row r="448" spans="1:43" x14ac:dyDescent="0.25">
      <c r="A448" s="1"/>
      <c r="B448" s="9">
        <v>444</v>
      </c>
      <c r="C448" s="9">
        <f t="shared" si="26"/>
        <v>60</v>
      </c>
      <c r="D448" s="9">
        <f t="shared" si="27"/>
        <v>0</v>
      </c>
      <c r="E448" s="20">
        <f>E436*(1+VLookups!$C$8)</f>
        <v>34724.900477616327</v>
      </c>
      <c r="F448" s="20">
        <f>-E448*VLookups!$D$10*2</f>
        <v>-2083.4940286569795</v>
      </c>
      <c r="G448" s="19">
        <v>0</v>
      </c>
      <c r="H448" s="20">
        <f>(-VLookups!$D$13)*(E448+F448/2)</f>
        <v>-10947.024875568548</v>
      </c>
      <c r="I448" s="19">
        <v>0</v>
      </c>
      <c r="J448" s="19">
        <v>0</v>
      </c>
      <c r="K448" s="19">
        <v>0</v>
      </c>
      <c r="L448" s="19">
        <v>0</v>
      </c>
      <c r="M448" s="19">
        <v>0</v>
      </c>
      <c r="N448" s="20" t="s">
        <v>36</v>
      </c>
      <c r="O448" s="19">
        <v>0</v>
      </c>
      <c r="P448" s="20">
        <f>P447-VLookups!$D$42</f>
        <v>-429.5</v>
      </c>
      <c r="Q448" s="22">
        <v>204</v>
      </c>
      <c r="R448" s="19">
        <v>0</v>
      </c>
      <c r="S448" s="20">
        <f>VLookups!$D$50</f>
        <v>-4487.7037773753191</v>
      </c>
      <c r="T448" s="19">
        <v>0</v>
      </c>
      <c r="U448" s="9">
        <v>300</v>
      </c>
      <c r="V448" s="21">
        <f>V447-VLookups!$D$54</f>
        <v>-2820</v>
      </c>
      <c r="W448" s="21">
        <f>-VLookups!$D$60</f>
        <v>-400</v>
      </c>
      <c r="X448" s="21">
        <f>-VLookups!$D$62</f>
        <v>-175</v>
      </c>
      <c r="Y448" s="36">
        <f>Y447*(1+VLookups!$D$57/12)</f>
        <v>-677.643916352377</v>
      </c>
      <c r="Z448" s="20">
        <f>-E448*VLookups!$J$3</f>
        <v>-1388.9960191046532</v>
      </c>
      <c r="AA448" s="19">
        <v>0</v>
      </c>
      <c r="AB448" s="20">
        <f t="shared" si="24"/>
        <v>12357.284874886944</v>
      </c>
      <c r="AC448" s="20">
        <f t="shared" si="25"/>
        <v>1975433.5469660359</v>
      </c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</row>
    <row r="449" spans="1:43" x14ac:dyDescent="0.25">
      <c r="A449" s="1"/>
      <c r="B449" s="9">
        <v>445</v>
      </c>
      <c r="C449" s="9">
        <f t="shared" si="26"/>
        <v>60</v>
      </c>
      <c r="D449" s="9">
        <f t="shared" si="27"/>
        <v>1</v>
      </c>
      <c r="E449" s="20">
        <f>E437*(1+VLookups!$C$8)</f>
        <v>34724.900477616327</v>
      </c>
      <c r="F449" s="20">
        <f>-E449*VLookups!$D$10*2</f>
        <v>-2083.4940286569795</v>
      </c>
      <c r="G449" s="19">
        <v>0</v>
      </c>
      <c r="H449" s="20">
        <f>(-VLookups!$D$13)*(E449+F449/2)</f>
        <v>-10947.024875568548</v>
      </c>
      <c r="I449" s="19">
        <v>0</v>
      </c>
      <c r="J449" s="19">
        <v>0</v>
      </c>
      <c r="K449" s="19">
        <v>0</v>
      </c>
      <c r="L449" s="19">
        <v>0</v>
      </c>
      <c r="M449" s="19">
        <v>0</v>
      </c>
      <c r="N449" s="20" t="s">
        <v>36</v>
      </c>
      <c r="O449" s="19">
        <v>0</v>
      </c>
      <c r="P449" s="20">
        <f>P448-VLookups!$D$42</f>
        <v>-431</v>
      </c>
      <c r="Q449" s="22">
        <v>205</v>
      </c>
      <c r="R449" s="19">
        <v>0</v>
      </c>
      <c r="S449" s="20">
        <f>VLookups!$D$50</f>
        <v>-4487.7037773753191</v>
      </c>
      <c r="T449" s="19">
        <v>0</v>
      </c>
      <c r="U449" s="9">
        <v>301</v>
      </c>
      <c r="V449" s="21">
        <f>V448-VLookups!$D$54</f>
        <v>-2825</v>
      </c>
      <c r="W449" s="21">
        <f>-VLookups!$D$60</f>
        <v>-400</v>
      </c>
      <c r="X449" s="21">
        <f>-VLookups!$D$62</f>
        <v>-175</v>
      </c>
      <c r="Y449" s="36">
        <f>Y448*(1+VLookups!$D$57/12)</f>
        <v>-679.62037777507146</v>
      </c>
      <c r="Z449" s="20">
        <f>-E449*VLookups!$J$3</f>
        <v>-1388.9960191046532</v>
      </c>
      <c r="AA449" s="19">
        <v>0</v>
      </c>
      <c r="AB449" s="20">
        <f t="shared" si="24"/>
        <v>12348.80841346425</v>
      </c>
      <c r="AC449" s="20">
        <f t="shared" si="25"/>
        <v>1991074.7446244436</v>
      </c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</row>
    <row r="450" spans="1:43" x14ac:dyDescent="0.25">
      <c r="A450" s="1"/>
      <c r="B450" s="9">
        <v>446</v>
      </c>
      <c r="C450" s="9">
        <f t="shared" si="26"/>
        <v>60</v>
      </c>
      <c r="D450" s="9">
        <f t="shared" si="27"/>
        <v>2</v>
      </c>
      <c r="E450" s="20">
        <f>E438*(1+VLookups!$C$8)</f>
        <v>34724.900477616327</v>
      </c>
      <c r="F450" s="20">
        <f>-E450*VLookups!$D$10*2</f>
        <v>-2083.4940286569795</v>
      </c>
      <c r="G450" s="19">
        <v>0</v>
      </c>
      <c r="H450" s="20">
        <f>(-VLookups!$D$13)*(E450+F450/2)</f>
        <v>-10947.024875568548</v>
      </c>
      <c r="I450" s="19">
        <v>0</v>
      </c>
      <c r="J450" s="19">
        <v>0</v>
      </c>
      <c r="K450" s="19">
        <v>0</v>
      </c>
      <c r="L450" s="19">
        <v>0</v>
      </c>
      <c r="M450" s="19">
        <v>0</v>
      </c>
      <c r="N450" s="20" t="s">
        <v>36</v>
      </c>
      <c r="O450" s="19">
        <v>0</v>
      </c>
      <c r="P450" s="20">
        <f>P449-VLookups!$D$42</f>
        <v>-432.5</v>
      </c>
      <c r="Q450" s="22">
        <v>206</v>
      </c>
      <c r="R450" s="19">
        <v>0</v>
      </c>
      <c r="S450" s="20">
        <f>VLookups!$D$50</f>
        <v>-4487.7037773753191</v>
      </c>
      <c r="T450" s="19">
        <v>0</v>
      </c>
      <c r="U450" s="9">
        <v>302</v>
      </c>
      <c r="V450" s="21">
        <f>V449-VLookups!$D$54</f>
        <v>-2830</v>
      </c>
      <c r="W450" s="21">
        <f>-VLookups!$D$60</f>
        <v>-400</v>
      </c>
      <c r="X450" s="21">
        <f>-VLookups!$D$62</f>
        <v>-175</v>
      </c>
      <c r="Y450" s="36">
        <f>Y449*(1+VLookups!$D$57/12)</f>
        <v>-681.6026038769154</v>
      </c>
      <c r="Z450" s="20">
        <f>-E450*VLookups!$J$3</f>
        <v>-1388.9960191046532</v>
      </c>
      <c r="AA450" s="19">
        <v>0</v>
      </c>
      <c r="AB450" s="20">
        <f t="shared" si="24"/>
        <v>12340.326187362405</v>
      </c>
      <c r="AC450" s="20">
        <f t="shared" si="25"/>
        <v>2006733.5287195134</v>
      </c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</row>
    <row r="451" spans="1:43" x14ac:dyDescent="0.25">
      <c r="A451" s="1"/>
      <c r="B451" s="9">
        <v>447</v>
      </c>
      <c r="C451" s="9">
        <f t="shared" si="26"/>
        <v>60</v>
      </c>
      <c r="D451" s="9">
        <f t="shared" si="27"/>
        <v>3</v>
      </c>
      <c r="E451" s="20">
        <f>E439*(1+VLookups!$C$8)</f>
        <v>34724.900477616327</v>
      </c>
      <c r="F451" s="20">
        <f>-E451*VLookups!$D$10*2</f>
        <v>-2083.4940286569795</v>
      </c>
      <c r="G451" s="19">
        <v>0</v>
      </c>
      <c r="H451" s="20">
        <f>(-VLookups!$D$13)*(E451+F451/2)</f>
        <v>-10947.024875568548</v>
      </c>
      <c r="I451" s="19">
        <v>0</v>
      </c>
      <c r="J451" s="19">
        <v>0</v>
      </c>
      <c r="K451" s="19">
        <v>0</v>
      </c>
      <c r="L451" s="19">
        <v>0</v>
      </c>
      <c r="M451" s="19">
        <v>0</v>
      </c>
      <c r="N451" s="20" t="s">
        <v>36</v>
      </c>
      <c r="O451" s="19">
        <v>0</v>
      </c>
      <c r="P451" s="20">
        <f>P450-VLookups!$D$42</f>
        <v>-434</v>
      </c>
      <c r="Q451" s="22">
        <v>207</v>
      </c>
      <c r="R451" s="19">
        <v>0</v>
      </c>
      <c r="S451" s="20">
        <f>VLookups!$D$50</f>
        <v>-4487.7037773753191</v>
      </c>
      <c r="T451" s="19">
        <v>0</v>
      </c>
      <c r="U451" s="9">
        <v>303</v>
      </c>
      <c r="V451" s="21">
        <f>V450-VLookups!$D$54</f>
        <v>-2835</v>
      </c>
      <c r="W451" s="21">
        <f>-VLookups!$D$60</f>
        <v>-400</v>
      </c>
      <c r="X451" s="21">
        <f>-VLookups!$D$62</f>
        <v>-175</v>
      </c>
      <c r="Y451" s="36">
        <f>Y450*(1+VLookups!$D$57/12)</f>
        <v>-683.59061147155637</v>
      </c>
      <c r="Z451" s="20">
        <f>-E451*VLookups!$J$3</f>
        <v>-1388.9960191046532</v>
      </c>
      <c r="AA451" s="19">
        <v>0</v>
      </c>
      <c r="AB451" s="20">
        <f t="shared" si="24"/>
        <v>12331.838179767765</v>
      </c>
      <c r="AC451" s="20">
        <f t="shared" si="25"/>
        <v>2022409.9227804805</v>
      </c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</row>
    <row r="452" spans="1:43" x14ac:dyDescent="0.25">
      <c r="A452" s="1"/>
      <c r="B452" s="9">
        <v>448</v>
      </c>
      <c r="C452" s="9">
        <f t="shared" si="26"/>
        <v>60</v>
      </c>
      <c r="D452" s="9">
        <f t="shared" si="27"/>
        <v>4</v>
      </c>
      <c r="E452" s="20">
        <f>E440*(1+VLookups!$C$8)</f>
        <v>34724.900477616327</v>
      </c>
      <c r="F452" s="20">
        <f>-E452*VLookups!$D$10*2</f>
        <v>-2083.4940286569795</v>
      </c>
      <c r="G452" s="19">
        <v>0</v>
      </c>
      <c r="H452" s="20">
        <f>(-VLookups!$D$13)*(E452+F452/2)</f>
        <v>-10947.024875568548</v>
      </c>
      <c r="I452" s="19">
        <v>0</v>
      </c>
      <c r="J452" s="19">
        <v>0</v>
      </c>
      <c r="K452" s="19">
        <v>0</v>
      </c>
      <c r="L452" s="19">
        <v>0</v>
      </c>
      <c r="M452" s="19">
        <v>0</v>
      </c>
      <c r="N452" s="20" t="s">
        <v>36</v>
      </c>
      <c r="O452" s="19">
        <v>0</v>
      </c>
      <c r="P452" s="20">
        <f>P451-VLookups!$D$42</f>
        <v>-435.5</v>
      </c>
      <c r="Q452" s="22">
        <v>208</v>
      </c>
      <c r="R452" s="19">
        <v>0</v>
      </c>
      <c r="S452" s="20">
        <f>VLookups!$D$50</f>
        <v>-4487.7037773753191</v>
      </c>
      <c r="T452" s="19">
        <v>0</v>
      </c>
      <c r="U452" s="9">
        <v>304</v>
      </c>
      <c r="V452" s="21">
        <f>V451-VLookups!$D$54</f>
        <v>-2840</v>
      </c>
      <c r="W452" s="21">
        <f>-VLookups!$D$60</f>
        <v>-400</v>
      </c>
      <c r="X452" s="21">
        <f>-VLookups!$D$62</f>
        <v>-175</v>
      </c>
      <c r="Y452" s="36">
        <f>Y451*(1+VLookups!$D$57/12)</f>
        <v>-685.58441742168179</v>
      </c>
      <c r="Z452" s="20">
        <f>-E452*VLookups!$J$3</f>
        <v>-1388.9960191046532</v>
      </c>
      <c r="AA452" s="19">
        <v>0</v>
      </c>
      <c r="AB452" s="20">
        <f t="shared" si="24"/>
        <v>12323.344373817639</v>
      </c>
      <c r="AC452" s="20">
        <f t="shared" si="25"/>
        <v>2038103.9503589321</v>
      </c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</row>
    <row r="453" spans="1:43" x14ac:dyDescent="0.25">
      <c r="A453" s="1"/>
      <c r="B453" s="9">
        <v>449</v>
      </c>
      <c r="C453" s="9">
        <f t="shared" si="26"/>
        <v>60</v>
      </c>
      <c r="D453" s="9">
        <f t="shared" si="27"/>
        <v>5</v>
      </c>
      <c r="E453" s="20">
        <f>E441*(1+VLookups!$C$8)</f>
        <v>34724.900477616327</v>
      </c>
      <c r="F453" s="20">
        <f>-E453*VLookups!$D$10*2</f>
        <v>-2083.4940286569795</v>
      </c>
      <c r="G453" s="19">
        <v>0</v>
      </c>
      <c r="H453" s="20">
        <f>(-VLookups!$D$13)*(E453+F453/2)</f>
        <v>-10947.024875568548</v>
      </c>
      <c r="I453" s="19">
        <v>0</v>
      </c>
      <c r="J453" s="19">
        <v>0</v>
      </c>
      <c r="K453" s="19">
        <v>0</v>
      </c>
      <c r="L453" s="19">
        <v>0</v>
      </c>
      <c r="M453" s="19">
        <v>0</v>
      </c>
      <c r="N453" s="20" t="s">
        <v>36</v>
      </c>
      <c r="O453" s="19">
        <v>0</v>
      </c>
      <c r="P453" s="20">
        <f>P452-VLookups!$D$42</f>
        <v>-437</v>
      </c>
      <c r="Q453" s="22">
        <v>209</v>
      </c>
      <c r="R453" s="19">
        <v>0</v>
      </c>
      <c r="S453" s="20">
        <f>VLookups!$D$50</f>
        <v>-4487.7037773753191</v>
      </c>
      <c r="T453" s="19">
        <v>0</v>
      </c>
      <c r="U453" s="9">
        <v>305</v>
      </c>
      <c r="V453" s="21">
        <f>V452-VLookups!$D$54</f>
        <v>-2845</v>
      </c>
      <c r="W453" s="21">
        <f>-VLookups!$D$60</f>
        <v>-400</v>
      </c>
      <c r="X453" s="21">
        <f>-VLookups!$D$62</f>
        <v>-175</v>
      </c>
      <c r="Y453" s="36">
        <f>Y452*(1+VLookups!$D$57/12)</f>
        <v>-687.58403863916169</v>
      </c>
      <c r="Z453" s="20">
        <f>-E453*VLookups!$J$3</f>
        <v>-1388.9960191046532</v>
      </c>
      <c r="AA453" s="19">
        <v>0</v>
      </c>
      <c r="AB453" s="20">
        <f t="shared" ref="AB453:AB508" si="28">SUM(E453,F453/2,H453,I453,K453,L453,M453,O453,P453,R453,S453,T453,V453,W453,X453,Y453,G453,J453,Z453,AA453)</f>
        <v>12314.84475260016</v>
      </c>
      <c r="AC453" s="20">
        <f t="shared" si="25"/>
        <v>2053815.6350287972</v>
      </c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</row>
    <row r="454" spans="1:43" x14ac:dyDescent="0.25">
      <c r="A454" s="1"/>
      <c r="B454" s="9">
        <v>450</v>
      </c>
      <c r="C454" s="9">
        <f t="shared" si="26"/>
        <v>60</v>
      </c>
      <c r="D454" s="9">
        <f t="shared" si="27"/>
        <v>6</v>
      </c>
      <c r="E454" s="20">
        <f>E442*(1+VLookups!$C$8)</f>
        <v>34724.900477616327</v>
      </c>
      <c r="F454" s="20">
        <f>-E454*VLookups!$D$10*2</f>
        <v>-2083.4940286569795</v>
      </c>
      <c r="G454" s="19">
        <v>0</v>
      </c>
      <c r="H454" s="20">
        <f>(-VLookups!$D$13)*(E454+F454/2)</f>
        <v>-10947.024875568548</v>
      </c>
      <c r="I454" s="19">
        <v>0</v>
      </c>
      <c r="J454" s="19">
        <v>0</v>
      </c>
      <c r="K454" s="19">
        <v>0</v>
      </c>
      <c r="L454" s="19">
        <v>0</v>
      </c>
      <c r="M454" s="19">
        <v>0</v>
      </c>
      <c r="N454" s="20" t="s">
        <v>36</v>
      </c>
      <c r="O454" s="19">
        <v>0</v>
      </c>
      <c r="P454" s="20">
        <f>P453-VLookups!$D$42</f>
        <v>-438.5</v>
      </c>
      <c r="Q454" s="22">
        <v>210</v>
      </c>
      <c r="R454" s="19">
        <v>0</v>
      </c>
      <c r="S454" s="20">
        <f>VLookups!$D$50</f>
        <v>-4487.7037773753191</v>
      </c>
      <c r="T454" s="19">
        <v>0</v>
      </c>
      <c r="U454" s="9">
        <v>306</v>
      </c>
      <c r="V454" s="21">
        <f>V453-VLookups!$D$54</f>
        <v>-2850</v>
      </c>
      <c r="W454" s="21">
        <f>-VLookups!$D$60</f>
        <v>-400</v>
      </c>
      <c r="X454" s="21">
        <f>-VLookups!$D$62</f>
        <v>-175</v>
      </c>
      <c r="Y454" s="36">
        <f>Y453*(1+VLookups!$D$57/12)</f>
        <v>-689.58949208519255</v>
      </c>
      <c r="Z454" s="20">
        <f>-E454*VLookups!$J$3</f>
        <v>-1388.9960191046532</v>
      </c>
      <c r="AA454" s="19">
        <v>0</v>
      </c>
      <c r="AB454" s="20">
        <f t="shared" si="28"/>
        <v>12306.339299154128</v>
      </c>
      <c r="AC454" s="20">
        <f t="shared" ref="AC454:AC508" si="29">AB454+AC453*(1+$AC$2/12)</f>
        <v>2069545.0003863329</v>
      </c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</row>
    <row r="455" spans="1:43" x14ac:dyDescent="0.25">
      <c r="A455" s="1"/>
      <c r="B455" s="9">
        <v>451</v>
      </c>
      <c r="C455" s="9">
        <f t="shared" si="26"/>
        <v>60</v>
      </c>
      <c r="D455" s="9">
        <f t="shared" si="27"/>
        <v>7</v>
      </c>
      <c r="E455" s="20">
        <f>E443*(1+VLookups!$C$8)</f>
        <v>34724.900477616327</v>
      </c>
      <c r="F455" s="20">
        <f>-E455*VLookups!$D$10*2</f>
        <v>-2083.4940286569795</v>
      </c>
      <c r="G455" s="19">
        <v>0</v>
      </c>
      <c r="H455" s="20">
        <f>(-VLookups!$D$13)*(E455+F455/2)</f>
        <v>-10947.024875568548</v>
      </c>
      <c r="I455" s="19">
        <v>0</v>
      </c>
      <c r="J455" s="19">
        <v>0</v>
      </c>
      <c r="K455" s="19">
        <v>0</v>
      </c>
      <c r="L455" s="19">
        <v>0</v>
      </c>
      <c r="M455" s="19">
        <v>0</v>
      </c>
      <c r="N455" s="20" t="s">
        <v>36</v>
      </c>
      <c r="O455" s="19">
        <v>0</v>
      </c>
      <c r="P455" s="20">
        <f>P454-VLookups!$D$42</f>
        <v>-440</v>
      </c>
      <c r="Q455" s="22">
        <v>211</v>
      </c>
      <c r="R455" s="19">
        <v>0</v>
      </c>
      <c r="S455" s="20">
        <f>VLookups!$D$50</f>
        <v>-4487.7037773753191</v>
      </c>
      <c r="T455" s="19">
        <v>0</v>
      </c>
      <c r="U455" s="9">
        <v>307</v>
      </c>
      <c r="V455" s="21">
        <f>V454-VLookups!$D$54</f>
        <v>-2855</v>
      </c>
      <c r="W455" s="21">
        <f>-VLookups!$D$60</f>
        <v>-400</v>
      </c>
      <c r="X455" s="21">
        <f>-VLookups!$D$62</f>
        <v>-175</v>
      </c>
      <c r="Y455" s="36">
        <f>Y454*(1+VLookups!$D$57/12)</f>
        <v>-691.60079477044098</v>
      </c>
      <c r="Z455" s="20">
        <f>-E455*VLookups!$J$3</f>
        <v>-1388.9960191046532</v>
      </c>
      <c r="AA455" s="19">
        <v>0</v>
      </c>
      <c r="AB455" s="20">
        <f t="shared" si="28"/>
        <v>12297.827996468881</v>
      </c>
      <c r="AC455" s="20">
        <f t="shared" si="29"/>
        <v>2085292.0700501124</v>
      </c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</row>
    <row r="456" spans="1:43" x14ac:dyDescent="0.25">
      <c r="A456" s="1"/>
      <c r="B456" s="9">
        <v>452</v>
      </c>
      <c r="C456" s="9">
        <f t="shared" si="26"/>
        <v>60</v>
      </c>
      <c r="D456" s="9">
        <f t="shared" si="27"/>
        <v>8</v>
      </c>
      <c r="E456" s="20">
        <f>E444*(1+VLookups!$C$8)</f>
        <v>34724.900477616327</v>
      </c>
      <c r="F456" s="20">
        <f>-E456*VLookups!$D$10*2</f>
        <v>-2083.4940286569795</v>
      </c>
      <c r="G456" s="19">
        <v>0</v>
      </c>
      <c r="H456" s="20">
        <f>(-VLookups!$D$13)*(E456+F456/2)</f>
        <v>-10947.024875568548</v>
      </c>
      <c r="I456" s="19">
        <v>0</v>
      </c>
      <c r="J456" s="19">
        <v>0</v>
      </c>
      <c r="K456" s="19">
        <v>0</v>
      </c>
      <c r="L456" s="19">
        <v>0</v>
      </c>
      <c r="M456" s="19">
        <v>0</v>
      </c>
      <c r="N456" s="20" t="s">
        <v>36</v>
      </c>
      <c r="O456" s="19">
        <v>0</v>
      </c>
      <c r="P456" s="20">
        <f>P455-VLookups!$D$42</f>
        <v>-441.5</v>
      </c>
      <c r="Q456" s="22">
        <v>212</v>
      </c>
      <c r="R456" s="19">
        <v>0</v>
      </c>
      <c r="S456" s="20">
        <f>VLookups!$D$50</f>
        <v>-4487.7037773753191</v>
      </c>
      <c r="T456" s="19">
        <v>0</v>
      </c>
      <c r="U456" s="9">
        <v>308</v>
      </c>
      <c r="V456" s="21">
        <f>V455-VLookups!$D$54</f>
        <v>-2860</v>
      </c>
      <c r="W456" s="21">
        <f>-VLookups!$D$60</f>
        <v>-400</v>
      </c>
      <c r="X456" s="21">
        <f>-VLookups!$D$62</f>
        <v>-175</v>
      </c>
      <c r="Y456" s="36">
        <f>Y455*(1+VLookups!$D$57/12)</f>
        <v>-693.61796375518816</v>
      </c>
      <c r="Z456" s="20">
        <f>-E456*VLookups!$J$3</f>
        <v>-1388.9960191046532</v>
      </c>
      <c r="AA456" s="19">
        <v>0</v>
      </c>
      <c r="AB456" s="20">
        <f t="shared" si="28"/>
        <v>12289.310827484132</v>
      </c>
      <c r="AC456" s="20">
        <f t="shared" si="29"/>
        <v>2101056.8676610137</v>
      </c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</row>
    <row r="457" spans="1:43" x14ac:dyDescent="0.25">
      <c r="A457" s="1"/>
      <c r="B457" s="9">
        <v>453</v>
      </c>
      <c r="C457" s="9">
        <f t="shared" si="26"/>
        <v>60</v>
      </c>
      <c r="D457" s="9">
        <f t="shared" si="27"/>
        <v>9</v>
      </c>
      <c r="E457" s="20">
        <f>E445*(1+VLookups!$C$8)</f>
        <v>34724.900477616327</v>
      </c>
      <c r="F457" s="20">
        <f>-E457*VLookups!$D$10*2</f>
        <v>-2083.4940286569795</v>
      </c>
      <c r="G457" s="19">
        <v>0</v>
      </c>
      <c r="H457" s="20">
        <f>(-VLookups!$D$13)*(E457+F457/2)</f>
        <v>-10947.024875568548</v>
      </c>
      <c r="I457" s="19">
        <v>0</v>
      </c>
      <c r="J457" s="19">
        <v>0</v>
      </c>
      <c r="K457" s="19">
        <v>0</v>
      </c>
      <c r="L457" s="19">
        <v>0</v>
      </c>
      <c r="M457" s="19">
        <v>0</v>
      </c>
      <c r="N457" s="20" t="s">
        <v>36</v>
      </c>
      <c r="O457" s="19">
        <v>0</v>
      </c>
      <c r="P457" s="20">
        <f>P456-VLookups!$D$42</f>
        <v>-443</v>
      </c>
      <c r="Q457" s="22">
        <v>213</v>
      </c>
      <c r="R457" s="19">
        <v>0</v>
      </c>
      <c r="S457" s="20">
        <f>VLookups!$D$50</f>
        <v>-4487.7037773753191</v>
      </c>
      <c r="T457" s="19">
        <v>0</v>
      </c>
      <c r="U457" s="9">
        <v>309</v>
      </c>
      <c r="V457" s="21">
        <f>V456-VLookups!$D$54</f>
        <v>-2865</v>
      </c>
      <c r="W457" s="21">
        <f>-VLookups!$D$60</f>
        <v>-400</v>
      </c>
      <c r="X457" s="21">
        <f>-VLookups!$D$62</f>
        <v>-175</v>
      </c>
      <c r="Y457" s="36">
        <f>Y456*(1+VLookups!$D$57/12)</f>
        <v>-695.64101614947413</v>
      </c>
      <c r="Z457" s="20">
        <f>-E457*VLookups!$J$3</f>
        <v>-1388.9960191046532</v>
      </c>
      <c r="AA457" s="19">
        <v>0</v>
      </c>
      <c r="AB457" s="20">
        <f t="shared" si="28"/>
        <v>12280.787775089846</v>
      </c>
      <c r="AC457" s="20">
        <f t="shared" si="29"/>
        <v>2116839.4168822053</v>
      </c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</row>
    <row r="458" spans="1:43" x14ac:dyDescent="0.25">
      <c r="A458" s="1"/>
      <c r="B458" s="9">
        <v>454</v>
      </c>
      <c r="C458" s="9">
        <f t="shared" si="26"/>
        <v>60</v>
      </c>
      <c r="D458" s="9">
        <f t="shared" si="27"/>
        <v>10</v>
      </c>
      <c r="E458" s="20">
        <f>E446*(1+VLookups!$C$8)</f>
        <v>34724.900477616327</v>
      </c>
      <c r="F458" s="20">
        <f>-E458*VLookups!$D$10*2</f>
        <v>-2083.4940286569795</v>
      </c>
      <c r="G458" s="19">
        <v>0</v>
      </c>
      <c r="H458" s="20">
        <f>(-VLookups!$D$13)*(E458+F458/2)</f>
        <v>-10947.024875568548</v>
      </c>
      <c r="I458" s="19">
        <v>0</v>
      </c>
      <c r="J458" s="19">
        <v>0</v>
      </c>
      <c r="K458" s="19">
        <v>0</v>
      </c>
      <c r="L458" s="19">
        <v>0</v>
      </c>
      <c r="M458" s="19">
        <v>0</v>
      </c>
      <c r="N458" s="20" t="s">
        <v>36</v>
      </c>
      <c r="O458" s="19">
        <v>0</v>
      </c>
      <c r="P458" s="20">
        <f>P457-VLookups!$D$42</f>
        <v>-444.5</v>
      </c>
      <c r="Q458" s="22">
        <v>214</v>
      </c>
      <c r="R458" s="19">
        <v>0</v>
      </c>
      <c r="S458" s="20">
        <f>VLookups!$D$50</f>
        <v>-4487.7037773753191</v>
      </c>
      <c r="T458" s="19">
        <v>0</v>
      </c>
      <c r="U458" s="9">
        <v>310</v>
      </c>
      <c r="V458" s="21">
        <f>V457-VLookups!$D$54</f>
        <v>-2870</v>
      </c>
      <c r="W458" s="21">
        <f>-VLookups!$D$60</f>
        <v>-400</v>
      </c>
      <c r="X458" s="21">
        <f>-VLookups!$D$62</f>
        <v>-175</v>
      </c>
      <c r="Y458" s="36">
        <f>Y457*(1+VLookups!$D$57/12)</f>
        <v>-697.66996911324338</v>
      </c>
      <c r="Z458" s="20">
        <f>-E458*VLookups!$J$3</f>
        <v>-1388.9960191046532</v>
      </c>
      <c r="AA458" s="19">
        <v>0</v>
      </c>
      <c r="AB458" s="20">
        <f t="shared" si="28"/>
        <v>12272.258822126078</v>
      </c>
      <c r="AC458" s="20">
        <f t="shared" si="29"/>
        <v>2132639.741399135</v>
      </c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</row>
    <row r="459" spans="1:43" x14ac:dyDescent="0.25">
      <c r="A459" s="1"/>
      <c r="B459" s="9">
        <v>455</v>
      </c>
      <c r="C459" s="9">
        <f t="shared" si="26"/>
        <v>60</v>
      </c>
      <c r="D459" s="9">
        <f t="shared" si="27"/>
        <v>11</v>
      </c>
      <c r="E459" s="20">
        <f>E447*(1+VLookups!$C$8)</f>
        <v>34724.900477616327</v>
      </c>
      <c r="F459" s="20">
        <f>-E459*VLookups!$D$10*2</f>
        <v>-2083.4940286569795</v>
      </c>
      <c r="G459" s="19">
        <v>0</v>
      </c>
      <c r="H459" s="20">
        <f>(-VLookups!$D$13)*(E459+F459/2)</f>
        <v>-10947.024875568548</v>
      </c>
      <c r="I459" s="19">
        <v>0</v>
      </c>
      <c r="J459" s="19">
        <v>0</v>
      </c>
      <c r="K459" s="19">
        <v>0</v>
      </c>
      <c r="L459" s="19">
        <v>0</v>
      </c>
      <c r="M459" s="19">
        <v>0</v>
      </c>
      <c r="N459" s="20" t="s">
        <v>36</v>
      </c>
      <c r="O459" s="19">
        <v>0</v>
      </c>
      <c r="P459" s="20">
        <f>P458-VLookups!$D$42</f>
        <v>-446</v>
      </c>
      <c r="Q459" s="22">
        <v>215</v>
      </c>
      <c r="R459" s="19">
        <v>0</v>
      </c>
      <c r="S459" s="20">
        <f>VLookups!$D$50</f>
        <v>-4487.7037773753191</v>
      </c>
      <c r="T459" s="19">
        <v>0</v>
      </c>
      <c r="U459" s="9">
        <v>311</v>
      </c>
      <c r="V459" s="21">
        <f>V458-VLookups!$D$54</f>
        <v>-2875</v>
      </c>
      <c r="W459" s="21">
        <f>-VLookups!$D$60</f>
        <v>-400</v>
      </c>
      <c r="X459" s="21">
        <f>-VLookups!$D$62</f>
        <v>-175</v>
      </c>
      <c r="Y459" s="36">
        <f>Y458*(1+VLookups!$D$57/12)</f>
        <v>-699.70483985649037</v>
      </c>
      <c r="Z459" s="20">
        <f>-E459*VLookups!$J$3</f>
        <v>-1388.9960191046532</v>
      </c>
      <c r="AA459" s="19">
        <v>0</v>
      </c>
      <c r="AB459" s="20">
        <f t="shared" si="28"/>
        <v>12263.72395138283</v>
      </c>
      <c r="AC459" s="20">
        <f t="shared" si="29"/>
        <v>2148457.8649195167</v>
      </c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</row>
    <row r="460" spans="1:43" x14ac:dyDescent="0.25">
      <c r="A460" s="1"/>
      <c r="B460" s="9">
        <v>456</v>
      </c>
      <c r="C460" s="9">
        <f t="shared" si="26"/>
        <v>61</v>
      </c>
      <c r="D460" s="9">
        <f t="shared" si="27"/>
        <v>0</v>
      </c>
      <c r="E460" s="20">
        <f>E448*(1+VLookups!$C$8)</f>
        <v>35940.271994332899</v>
      </c>
      <c r="F460" s="20">
        <f>-E460*VLookups!$D$10*2</f>
        <v>-2156.4163196599739</v>
      </c>
      <c r="G460" s="19">
        <v>0</v>
      </c>
      <c r="H460" s="20">
        <f>(-VLookups!$D$13)*(E460+F460/2)</f>
        <v>-11330.170746213447</v>
      </c>
      <c r="I460" s="19">
        <v>0</v>
      </c>
      <c r="J460" s="19">
        <v>0</v>
      </c>
      <c r="K460" s="19">
        <v>0</v>
      </c>
      <c r="L460" s="19">
        <v>0</v>
      </c>
      <c r="M460" s="19">
        <v>0</v>
      </c>
      <c r="N460" s="20" t="s">
        <v>36</v>
      </c>
      <c r="O460" s="19">
        <v>0</v>
      </c>
      <c r="P460" s="20">
        <f>P459-VLookups!$D$42</f>
        <v>-447.5</v>
      </c>
      <c r="Q460" s="22">
        <v>216</v>
      </c>
      <c r="R460" s="19">
        <v>0</v>
      </c>
      <c r="S460" s="20">
        <f>VLookups!$D$50</f>
        <v>-4487.7037773753191</v>
      </c>
      <c r="T460" s="19">
        <v>0</v>
      </c>
      <c r="U460" s="9">
        <v>312</v>
      </c>
      <c r="V460" s="21">
        <f>V459-VLookups!$D$54</f>
        <v>-2880</v>
      </c>
      <c r="W460" s="21">
        <f>-VLookups!$D$60</f>
        <v>-400</v>
      </c>
      <c r="X460" s="21">
        <f>-VLookups!$D$62</f>
        <v>-175</v>
      </c>
      <c r="Y460" s="36">
        <f>Y459*(1+VLookups!$D$57/12)</f>
        <v>-701.7456456394051</v>
      </c>
      <c r="Z460" s="20">
        <f>-E460*VLookups!$J$3</f>
        <v>-1437.6108797733159</v>
      </c>
      <c r="AA460" s="19">
        <v>0</v>
      </c>
      <c r="AB460" s="20">
        <f t="shared" si="28"/>
        <v>13002.332785501429</v>
      </c>
      <c r="AC460" s="20">
        <f t="shared" si="29"/>
        <v>2165040.9608132178</v>
      </c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</row>
    <row r="461" spans="1:43" x14ac:dyDescent="0.25">
      <c r="A461" s="1"/>
      <c r="B461" s="9">
        <v>457</v>
      </c>
      <c r="C461" s="9">
        <f t="shared" si="26"/>
        <v>61</v>
      </c>
      <c r="D461" s="9">
        <f t="shared" si="27"/>
        <v>1</v>
      </c>
      <c r="E461" s="20">
        <f>E449*(1+VLookups!$C$8)</f>
        <v>35940.271994332899</v>
      </c>
      <c r="F461" s="20">
        <f>-E461*VLookups!$D$10*2</f>
        <v>-2156.4163196599739</v>
      </c>
      <c r="G461" s="19">
        <v>0</v>
      </c>
      <c r="H461" s="20">
        <f>(-VLookups!$D$13)*(E461+F461/2)</f>
        <v>-11330.170746213447</v>
      </c>
      <c r="I461" s="19">
        <v>0</v>
      </c>
      <c r="J461" s="19">
        <v>0</v>
      </c>
      <c r="K461" s="19">
        <v>0</v>
      </c>
      <c r="L461" s="19">
        <v>0</v>
      </c>
      <c r="M461" s="19">
        <v>0</v>
      </c>
      <c r="N461" s="20" t="s">
        <v>36</v>
      </c>
      <c r="O461" s="19">
        <v>0</v>
      </c>
      <c r="P461" s="20">
        <f>P460-VLookups!$D$42</f>
        <v>-449</v>
      </c>
      <c r="Q461" s="22">
        <v>217</v>
      </c>
      <c r="R461" s="19">
        <v>0</v>
      </c>
      <c r="S461" s="20">
        <f>VLookups!$D$50</f>
        <v>-4487.7037773753191</v>
      </c>
      <c r="T461" s="19">
        <v>0</v>
      </c>
      <c r="U461" s="9">
        <v>313</v>
      </c>
      <c r="V461" s="21">
        <f>V460-VLookups!$D$54</f>
        <v>-2885</v>
      </c>
      <c r="W461" s="21">
        <f>-VLookups!$D$60</f>
        <v>-400</v>
      </c>
      <c r="X461" s="21">
        <f>-VLookups!$D$62</f>
        <v>-175</v>
      </c>
      <c r="Y461" s="36">
        <f>Y460*(1+VLookups!$D$57/12)</f>
        <v>-703.79240377252006</v>
      </c>
      <c r="Z461" s="20">
        <f>-E461*VLookups!$J$3</f>
        <v>-1437.6108797733159</v>
      </c>
      <c r="AA461" s="19">
        <v>0</v>
      </c>
      <c r="AB461" s="20">
        <f t="shared" si="28"/>
        <v>12993.786027368313</v>
      </c>
      <c r="AC461" s="20">
        <f t="shared" si="29"/>
        <v>2181643.1484419415</v>
      </c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</row>
    <row r="462" spans="1:43" x14ac:dyDescent="0.25">
      <c r="A462" s="1"/>
      <c r="B462" s="9">
        <v>458</v>
      </c>
      <c r="C462" s="9">
        <f t="shared" si="26"/>
        <v>61</v>
      </c>
      <c r="D462" s="9">
        <f t="shared" si="27"/>
        <v>2</v>
      </c>
      <c r="E462" s="20">
        <f>E450*(1+VLookups!$C$8)</f>
        <v>35940.271994332899</v>
      </c>
      <c r="F462" s="20">
        <f>-E462*VLookups!$D$10*2</f>
        <v>-2156.4163196599739</v>
      </c>
      <c r="G462" s="19">
        <v>0</v>
      </c>
      <c r="H462" s="20">
        <f>(-VLookups!$D$13)*(E462+F462/2)</f>
        <v>-11330.170746213447</v>
      </c>
      <c r="I462" s="19">
        <v>0</v>
      </c>
      <c r="J462" s="19">
        <v>0</v>
      </c>
      <c r="K462" s="19">
        <v>0</v>
      </c>
      <c r="L462" s="19">
        <v>0</v>
      </c>
      <c r="M462" s="19">
        <v>0</v>
      </c>
      <c r="N462" s="20" t="s">
        <v>36</v>
      </c>
      <c r="O462" s="19">
        <v>0</v>
      </c>
      <c r="P462" s="20">
        <f>P461-VLookups!$D$42</f>
        <v>-450.5</v>
      </c>
      <c r="Q462" s="22">
        <v>218</v>
      </c>
      <c r="R462" s="19">
        <v>0</v>
      </c>
      <c r="S462" s="20">
        <f>VLookups!$D$50</f>
        <v>-4487.7037773753191</v>
      </c>
      <c r="T462" s="19">
        <v>0</v>
      </c>
      <c r="U462" s="9">
        <v>314</v>
      </c>
      <c r="V462" s="21">
        <f>V461-VLookups!$D$54</f>
        <v>-2890</v>
      </c>
      <c r="W462" s="21">
        <f>-VLookups!$D$60</f>
        <v>-400</v>
      </c>
      <c r="X462" s="21">
        <f>-VLookups!$D$62</f>
        <v>-175</v>
      </c>
      <c r="Y462" s="36">
        <f>Y461*(1+VLookups!$D$57/12)</f>
        <v>-705.84513161685663</v>
      </c>
      <c r="Z462" s="20">
        <f>-E462*VLookups!$J$3</f>
        <v>-1437.6108797733159</v>
      </c>
      <c r="AA462" s="19">
        <v>0</v>
      </c>
      <c r="AB462" s="20">
        <f t="shared" si="28"/>
        <v>12985.233299523976</v>
      </c>
      <c r="AC462" s="20">
        <f t="shared" si="29"/>
        <v>2198264.4536555354</v>
      </c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 x14ac:dyDescent="0.25">
      <c r="A463" s="1"/>
      <c r="B463" s="9">
        <v>459</v>
      </c>
      <c r="C463" s="9">
        <f t="shared" si="26"/>
        <v>61</v>
      </c>
      <c r="D463" s="9">
        <f t="shared" si="27"/>
        <v>3</v>
      </c>
      <c r="E463" s="20">
        <f>E451*(1+VLookups!$C$8)</f>
        <v>35940.271994332899</v>
      </c>
      <c r="F463" s="20">
        <f>-E463*VLookups!$D$10*2</f>
        <v>-2156.4163196599739</v>
      </c>
      <c r="G463" s="19">
        <v>0</v>
      </c>
      <c r="H463" s="20">
        <f>(-VLookups!$D$13)*(E463+F463/2)</f>
        <v>-11330.170746213447</v>
      </c>
      <c r="I463" s="19">
        <v>0</v>
      </c>
      <c r="J463" s="19">
        <v>0</v>
      </c>
      <c r="K463" s="19">
        <v>0</v>
      </c>
      <c r="L463" s="19">
        <v>0</v>
      </c>
      <c r="M463" s="19">
        <v>0</v>
      </c>
      <c r="N463" s="20" t="s">
        <v>36</v>
      </c>
      <c r="O463" s="19">
        <v>0</v>
      </c>
      <c r="P463" s="20">
        <f>P462-VLookups!$D$42</f>
        <v>-452</v>
      </c>
      <c r="Q463" s="22">
        <v>219</v>
      </c>
      <c r="R463" s="19">
        <v>0</v>
      </c>
      <c r="S463" s="20">
        <f>VLookups!$D$50</f>
        <v>-4487.7037773753191</v>
      </c>
      <c r="T463" s="19">
        <v>0</v>
      </c>
      <c r="U463" s="9">
        <v>315</v>
      </c>
      <c r="V463" s="21">
        <f>V462-VLookups!$D$54</f>
        <v>-2895</v>
      </c>
      <c r="W463" s="21">
        <f>-VLookups!$D$60</f>
        <v>-400</v>
      </c>
      <c r="X463" s="21">
        <f>-VLookups!$D$62</f>
        <v>-175</v>
      </c>
      <c r="Y463" s="36">
        <f>Y462*(1+VLookups!$D$57/12)</f>
        <v>-707.90384658407243</v>
      </c>
      <c r="Z463" s="20">
        <f>-E463*VLookups!$J$3</f>
        <v>-1437.6108797733159</v>
      </c>
      <c r="AA463" s="19">
        <v>0</v>
      </c>
      <c r="AB463" s="20">
        <f t="shared" si="28"/>
        <v>12976.67458455676</v>
      </c>
      <c r="AC463" s="20">
        <f t="shared" si="29"/>
        <v>2214904.902329518</v>
      </c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 x14ac:dyDescent="0.25">
      <c r="A464" s="1"/>
      <c r="B464" s="9">
        <v>460</v>
      </c>
      <c r="C464" s="9">
        <f t="shared" si="26"/>
        <v>61</v>
      </c>
      <c r="D464" s="9">
        <f t="shared" si="27"/>
        <v>4</v>
      </c>
      <c r="E464" s="20">
        <f>E452*(1+VLookups!$C$8)</f>
        <v>35940.271994332899</v>
      </c>
      <c r="F464" s="20">
        <f>-E464*VLookups!$D$10*2</f>
        <v>-2156.4163196599739</v>
      </c>
      <c r="G464" s="19">
        <v>0</v>
      </c>
      <c r="H464" s="20">
        <f>(-VLookups!$D$13)*(E464+F464/2)</f>
        <v>-11330.170746213447</v>
      </c>
      <c r="I464" s="19">
        <v>0</v>
      </c>
      <c r="J464" s="19">
        <v>0</v>
      </c>
      <c r="K464" s="19">
        <v>0</v>
      </c>
      <c r="L464" s="19">
        <v>0</v>
      </c>
      <c r="M464" s="19">
        <v>0</v>
      </c>
      <c r="N464" s="20" t="s">
        <v>36</v>
      </c>
      <c r="O464" s="19">
        <v>0</v>
      </c>
      <c r="P464" s="20">
        <f>P463-VLookups!$D$42</f>
        <v>-453.5</v>
      </c>
      <c r="Q464" s="22">
        <v>220</v>
      </c>
      <c r="R464" s="19">
        <v>0</v>
      </c>
      <c r="S464" s="20">
        <f>VLookups!$D$50</f>
        <v>-4487.7037773753191</v>
      </c>
      <c r="T464" s="19">
        <v>0</v>
      </c>
      <c r="U464" s="9">
        <v>316</v>
      </c>
      <c r="V464" s="21">
        <f>V463-VLookups!$D$54</f>
        <v>-2900</v>
      </c>
      <c r="W464" s="21">
        <f>-VLookups!$D$60</f>
        <v>-400</v>
      </c>
      <c r="X464" s="21">
        <f>-VLookups!$D$62</f>
        <v>-175</v>
      </c>
      <c r="Y464" s="36">
        <f>Y463*(1+VLookups!$D$57/12)</f>
        <v>-709.9685661366093</v>
      </c>
      <c r="Z464" s="20">
        <f>-E464*VLookups!$J$3</f>
        <v>-1437.6108797733159</v>
      </c>
      <c r="AA464" s="19">
        <v>0</v>
      </c>
      <c r="AB464" s="20">
        <f t="shared" si="28"/>
        <v>12968.109865004224</v>
      </c>
      <c r="AC464" s="20">
        <f t="shared" si="29"/>
        <v>2231564.5203650715</v>
      </c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spans="1:43" x14ac:dyDescent="0.25">
      <c r="A465" s="1"/>
      <c r="B465" s="9">
        <v>461</v>
      </c>
      <c r="C465" s="9">
        <f t="shared" ref="C465:C508" si="30">C453+1</f>
        <v>61</v>
      </c>
      <c r="D465" s="9">
        <f t="shared" si="27"/>
        <v>5</v>
      </c>
      <c r="E465" s="20">
        <f>E453*(1+VLookups!$C$8)</f>
        <v>35940.271994332899</v>
      </c>
      <c r="F465" s="20">
        <f>-E465*VLookups!$D$10*2</f>
        <v>-2156.4163196599739</v>
      </c>
      <c r="G465" s="19">
        <v>0</v>
      </c>
      <c r="H465" s="20">
        <f>(-VLookups!$D$13)*(E465+F465/2)</f>
        <v>-11330.170746213447</v>
      </c>
      <c r="I465" s="19">
        <v>0</v>
      </c>
      <c r="J465" s="19">
        <v>0</v>
      </c>
      <c r="K465" s="19">
        <v>0</v>
      </c>
      <c r="L465" s="19">
        <v>0</v>
      </c>
      <c r="M465" s="19">
        <v>0</v>
      </c>
      <c r="N465" s="20" t="s">
        <v>36</v>
      </c>
      <c r="O465" s="19">
        <v>0</v>
      </c>
      <c r="P465" s="20">
        <f>P464-VLookups!$D$42</f>
        <v>-455</v>
      </c>
      <c r="Q465" s="22">
        <v>221</v>
      </c>
      <c r="R465" s="19">
        <v>0</v>
      </c>
      <c r="S465" s="20">
        <f>VLookups!$D$50</f>
        <v>-4487.7037773753191</v>
      </c>
      <c r="T465" s="19">
        <v>0</v>
      </c>
      <c r="U465" s="9">
        <v>317</v>
      </c>
      <c r="V465" s="21">
        <f>V464-VLookups!$D$54</f>
        <v>-2905</v>
      </c>
      <c r="W465" s="21">
        <f>-VLookups!$D$60</f>
        <v>-400</v>
      </c>
      <c r="X465" s="21">
        <f>-VLookups!$D$62</f>
        <v>-175</v>
      </c>
      <c r="Y465" s="36">
        <f>Y464*(1+VLookups!$D$57/12)</f>
        <v>-712.03930778784104</v>
      </c>
      <c r="Z465" s="20">
        <f>-E465*VLookups!$J$3</f>
        <v>-1437.6108797733159</v>
      </c>
      <c r="AA465" s="19">
        <v>0</v>
      </c>
      <c r="AB465" s="20">
        <f t="shared" si="28"/>
        <v>12959.539123352992</v>
      </c>
      <c r="AC465" s="20">
        <f t="shared" si="29"/>
        <v>2248243.3336890331</v>
      </c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</row>
    <row r="466" spans="1:43" x14ac:dyDescent="0.25">
      <c r="A466" s="1"/>
      <c r="B466" s="9">
        <v>462</v>
      </c>
      <c r="C466" s="9">
        <f t="shared" si="30"/>
        <v>61</v>
      </c>
      <c r="D466" s="9">
        <f t="shared" ref="D466:D507" si="31">D454</f>
        <v>6</v>
      </c>
      <c r="E466" s="20">
        <f>E454*(1+VLookups!$C$8)</f>
        <v>35940.271994332899</v>
      </c>
      <c r="F466" s="20">
        <f>-E466*VLookups!$D$10*2</f>
        <v>-2156.4163196599739</v>
      </c>
      <c r="G466" s="19">
        <v>0</v>
      </c>
      <c r="H466" s="20">
        <f>(-VLookups!$D$13)*(E466+F466/2)</f>
        <v>-11330.170746213447</v>
      </c>
      <c r="I466" s="19">
        <v>0</v>
      </c>
      <c r="J466" s="19">
        <v>0</v>
      </c>
      <c r="K466" s="19">
        <v>0</v>
      </c>
      <c r="L466" s="19">
        <v>0</v>
      </c>
      <c r="M466" s="19">
        <v>0</v>
      </c>
      <c r="N466" s="20" t="s">
        <v>36</v>
      </c>
      <c r="O466" s="19">
        <v>0</v>
      </c>
      <c r="P466" s="20">
        <f>P465-VLookups!$D$42</f>
        <v>-456.5</v>
      </c>
      <c r="Q466" s="22">
        <v>222</v>
      </c>
      <c r="R466" s="19">
        <v>0</v>
      </c>
      <c r="S466" s="20">
        <f>VLookups!$D$50</f>
        <v>-4487.7037773753191</v>
      </c>
      <c r="T466" s="19">
        <v>0</v>
      </c>
      <c r="U466" s="9">
        <v>318</v>
      </c>
      <c r="V466" s="21">
        <f>V465-VLookups!$D$54</f>
        <v>-2910</v>
      </c>
      <c r="W466" s="21">
        <f>-VLookups!$D$60</f>
        <v>-400</v>
      </c>
      <c r="X466" s="21">
        <f>-VLookups!$D$62</f>
        <v>-175</v>
      </c>
      <c r="Y466" s="36">
        <f>Y465*(1+VLookups!$D$57/12)</f>
        <v>-714.1160891022223</v>
      </c>
      <c r="Z466" s="20">
        <f>-E466*VLookups!$J$3</f>
        <v>-1437.6108797733159</v>
      </c>
      <c r="AA466" s="19">
        <v>0</v>
      </c>
      <c r="AB466" s="20">
        <f t="shared" si="28"/>
        <v>12950.962342038611</v>
      </c>
      <c r="AC466" s="20">
        <f t="shared" si="29"/>
        <v>2264941.3682538872</v>
      </c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</row>
    <row r="467" spans="1:43" x14ac:dyDescent="0.25">
      <c r="A467" s="1"/>
      <c r="B467" s="9">
        <v>463</v>
      </c>
      <c r="C467" s="9">
        <f t="shared" si="30"/>
        <v>61</v>
      </c>
      <c r="D467" s="9">
        <f t="shared" si="31"/>
        <v>7</v>
      </c>
      <c r="E467" s="20">
        <f>E455*(1+VLookups!$C$8)</f>
        <v>35940.271994332899</v>
      </c>
      <c r="F467" s="20">
        <f>-E467*VLookups!$D$10*2</f>
        <v>-2156.4163196599739</v>
      </c>
      <c r="G467" s="19">
        <v>0</v>
      </c>
      <c r="H467" s="20">
        <f>(-VLookups!$D$13)*(E467+F467/2)</f>
        <v>-11330.170746213447</v>
      </c>
      <c r="I467" s="19">
        <v>0</v>
      </c>
      <c r="J467" s="19">
        <v>0</v>
      </c>
      <c r="K467" s="19">
        <v>0</v>
      </c>
      <c r="L467" s="19">
        <v>0</v>
      </c>
      <c r="M467" s="19">
        <v>0</v>
      </c>
      <c r="N467" s="20" t="s">
        <v>36</v>
      </c>
      <c r="O467" s="19">
        <v>0</v>
      </c>
      <c r="P467" s="20">
        <f>P466-VLookups!$D$42</f>
        <v>-458</v>
      </c>
      <c r="Q467" s="22">
        <v>223</v>
      </c>
      <c r="R467" s="19">
        <v>0</v>
      </c>
      <c r="S467" s="20">
        <f>VLookups!$D$50</f>
        <v>-4487.7037773753191</v>
      </c>
      <c r="T467" s="19">
        <v>0</v>
      </c>
      <c r="U467" s="9">
        <v>319</v>
      </c>
      <c r="V467" s="21">
        <f>V466-VLookups!$D$54</f>
        <v>-2915</v>
      </c>
      <c r="W467" s="21">
        <f>-VLookups!$D$60</f>
        <v>-400</v>
      </c>
      <c r="X467" s="21">
        <f>-VLookups!$D$62</f>
        <v>-175</v>
      </c>
      <c r="Y467" s="36">
        <f>Y466*(1+VLookups!$D$57/12)</f>
        <v>-716.19892769543708</v>
      </c>
      <c r="Z467" s="20">
        <f>-E467*VLookups!$J$3</f>
        <v>-1437.6108797733159</v>
      </c>
      <c r="AA467" s="19">
        <v>0</v>
      </c>
      <c r="AB467" s="20">
        <f t="shared" si="28"/>
        <v>12942.379503445396</v>
      </c>
      <c r="AC467" s="20">
        <f t="shared" si="29"/>
        <v>2281658.6500377557</v>
      </c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</row>
    <row r="468" spans="1:43" x14ac:dyDescent="0.25">
      <c r="A468" s="1"/>
      <c r="B468" s="9">
        <v>464</v>
      </c>
      <c r="C468" s="9">
        <f t="shared" si="30"/>
        <v>61</v>
      </c>
      <c r="D468" s="9">
        <f t="shared" si="31"/>
        <v>8</v>
      </c>
      <c r="E468" s="20">
        <f>E456*(1+VLookups!$C$8)</f>
        <v>35940.271994332899</v>
      </c>
      <c r="F468" s="20">
        <f>-E468*VLookups!$D$10*2</f>
        <v>-2156.4163196599739</v>
      </c>
      <c r="G468" s="19">
        <v>0</v>
      </c>
      <c r="H468" s="20">
        <f>(-VLookups!$D$13)*(E468+F468/2)</f>
        <v>-11330.170746213447</v>
      </c>
      <c r="I468" s="19">
        <v>0</v>
      </c>
      <c r="J468" s="19">
        <v>0</v>
      </c>
      <c r="K468" s="19">
        <v>0</v>
      </c>
      <c r="L468" s="19">
        <v>0</v>
      </c>
      <c r="M468" s="19">
        <v>0</v>
      </c>
      <c r="N468" s="20" t="s">
        <v>36</v>
      </c>
      <c r="O468" s="19">
        <v>0</v>
      </c>
      <c r="P468" s="20">
        <f>P467-VLookups!$D$42</f>
        <v>-459.5</v>
      </c>
      <c r="Q468" s="22">
        <v>224</v>
      </c>
      <c r="R468" s="19">
        <v>0</v>
      </c>
      <c r="S468" s="20">
        <f>VLookups!$D$50</f>
        <v>-4487.7037773753191</v>
      </c>
      <c r="T468" s="19">
        <v>0</v>
      </c>
      <c r="U468" s="9">
        <v>320</v>
      </c>
      <c r="V468" s="21">
        <f>V467-VLookups!$D$54</f>
        <v>-2920</v>
      </c>
      <c r="W468" s="21">
        <f>-VLookups!$D$60</f>
        <v>-400</v>
      </c>
      <c r="X468" s="21">
        <f>-VLookups!$D$62</f>
        <v>-175</v>
      </c>
      <c r="Y468" s="36">
        <f>Y467*(1+VLookups!$D$57/12)</f>
        <v>-718.28784123454875</v>
      </c>
      <c r="Z468" s="20">
        <f>-E468*VLookups!$J$3</f>
        <v>-1437.6108797733159</v>
      </c>
      <c r="AA468" s="19">
        <v>0</v>
      </c>
      <c r="AB468" s="20">
        <f t="shared" si="28"/>
        <v>12933.790589906284</v>
      </c>
      <c r="AC468" s="20">
        <f t="shared" si="29"/>
        <v>2298395.2050443916</v>
      </c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</row>
    <row r="469" spans="1:43" x14ac:dyDescent="0.25">
      <c r="A469" s="1"/>
      <c r="B469" s="9">
        <v>465</v>
      </c>
      <c r="C469" s="9">
        <f t="shared" si="30"/>
        <v>61</v>
      </c>
      <c r="D469" s="9">
        <f t="shared" si="31"/>
        <v>9</v>
      </c>
      <c r="E469" s="20">
        <f>E457*(1+VLookups!$C$8)</f>
        <v>35940.271994332899</v>
      </c>
      <c r="F469" s="20">
        <f>-E469*VLookups!$D$10*2</f>
        <v>-2156.4163196599739</v>
      </c>
      <c r="G469" s="19">
        <v>0</v>
      </c>
      <c r="H469" s="20">
        <f>(-VLookups!$D$13)*(E469+F469/2)</f>
        <v>-11330.170746213447</v>
      </c>
      <c r="I469" s="19">
        <v>0</v>
      </c>
      <c r="J469" s="19">
        <v>0</v>
      </c>
      <c r="K469" s="19">
        <v>0</v>
      </c>
      <c r="L469" s="19">
        <v>0</v>
      </c>
      <c r="M469" s="19">
        <v>0</v>
      </c>
      <c r="N469" s="20" t="s">
        <v>36</v>
      </c>
      <c r="O469" s="19">
        <v>0</v>
      </c>
      <c r="P469" s="20">
        <f>P468-VLookups!$D$42</f>
        <v>-461</v>
      </c>
      <c r="Q469" s="22">
        <v>225</v>
      </c>
      <c r="R469" s="19">
        <v>0</v>
      </c>
      <c r="S469" s="20">
        <f>VLookups!$D$50</f>
        <v>-4487.7037773753191</v>
      </c>
      <c r="T469" s="19">
        <v>0</v>
      </c>
      <c r="U469" s="9">
        <v>321</v>
      </c>
      <c r="V469" s="21">
        <f>V468-VLookups!$D$54</f>
        <v>-2925</v>
      </c>
      <c r="W469" s="21">
        <f>-VLookups!$D$60</f>
        <v>-400</v>
      </c>
      <c r="X469" s="21">
        <f>-VLookups!$D$62</f>
        <v>-175</v>
      </c>
      <c r="Y469" s="36">
        <f>Y468*(1+VLookups!$D$57/12)</f>
        <v>-720.3828474381495</v>
      </c>
      <c r="Z469" s="20">
        <f>-E469*VLookups!$J$3</f>
        <v>-1437.6108797733159</v>
      </c>
      <c r="AA469" s="19">
        <v>0</v>
      </c>
      <c r="AB469" s="20">
        <f t="shared" si="28"/>
        <v>12925.195583702684</v>
      </c>
      <c r="AC469" s="20">
        <f t="shared" si="29"/>
        <v>2315151.0593031682</v>
      </c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</row>
    <row r="470" spans="1:43" x14ac:dyDescent="0.25">
      <c r="A470" s="1"/>
      <c r="B470" s="9">
        <v>466</v>
      </c>
      <c r="C470" s="9">
        <f t="shared" si="30"/>
        <v>61</v>
      </c>
      <c r="D470" s="9">
        <f t="shared" si="31"/>
        <v>10</v>
      </c>
      <c r="E470" s="20">
        <f>E458*(1+VLookups!$C$8)</f>
        <v>35940.271994332899</v>
      </c>
      <c r="F470" s="20">
        <f>-E470*VLookups!$D$10*2</f>
        <v>-2156.4163196599739</v>
      </c>
      <c r="G470" s="19">
        <v>0</v>
      </c>
      <c r="H470" s="20">
        <f>(-VLookups!$D$13)*(E470+F470/2)</f>
        <v>-11330.170746213447</v>
      </c>
      <c r="I470" s="19">
        <v>0</v>
      </c>
      <c r="J470" s="19">
        <v>0</v>
      </c>
      <c r="K470" s="19">
        <v>0</v>
      </c>
      <c r="L470" s="19">
        <v>0</v>
      </c>
      <c r="M470" s="19">
        <v>0</v>
      </c>
      <c r="N470" s="20" t="s">
        <v>36</v>
      </c>
      <c r="O470" s="19">
        <v>0</v>
      </c>
      <c r="P470" s="20">
        <f>P469-VLookups!$D$42</f>
        <v>-462.5</v>
      </c>
      <c r="Q470" s="22">
        <v>226</v>
      </c>
      <c r="R470" s="19">
        <v>0</v>
      </c>
      <c r="S470" s="20">
        <f>VLookups!$D$50</f>
        <v>-4487.7037773753191</v>
      </c>
      <c r="T470" s="19">
        <v>0</v>
      </c>
      <c r="U470" s="9">
        <v>322</v>
      </c>
      <c r="V470" s="21">
        <f>V469-VLookups!$D$54</f>
        <v>-2930</v>
      </c>
      <c r="W470" s="21">
        <f>-VLookups!$D$60</f>
        <v>-400</v>
      </c>
      <c r="X470" s="21">
        <f>-VLookups!$D$62</f>
        <v>-175</v>
      </c>
      <c r="Y470" s="36">
        <f>Y469*(1+VLookups!$D$57/12)</f>
        <v>-722.4839640765108</v>
      </c>
      <c r="Z470" s="20">
        <f>-E470*VLookups!$J$3</f>
        <v>-1437.6108797733159</v>
      </c>
      <c r="AA470" s="19">
        <v>0</v>
      </c>
      <c r="AB470" s="20">
        <f t="shared" si="28"/>
        <v>12916.594467064322</v>
      </c>
      <c r="AC470" s="20">
        <f t="shared" si="29"/>
        <v>2331926.2388690715</v>
      </c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</row>
    <row r="471" spans="1:43" x14ac:dyDescent="0.25">
      <c r="A471" s="1"/>
      <c r="B471" s="9">
        <v>467</v>
      </c>
      <c r="C471" s="9">
        <f t="shared" si="30"/>
        <v>61</v>
      </c>
      <c r="D471" s="9">
        <f t="shared" si="31"/>
        <v>11</v>
      </c>
      <c r="E471" s="20">
        <f>E459*(1+VLookups!$C$8)</f>
        <v>35940.271994332899</v>
      </c>
      <c r="F471" s="20">
        <f>-E471*VLookups!$D$10*2</f>
        <v>-2156.4163196599739</v>
      </c>
      <c r="G471" s="19">
        <v>0</v>
      </c>
      <c r="H471" s="20">
        <f>(-VLookups!$D$13)*(E471+F471/2)</f>
        <v>-11330.170746213447</v>
      </c>
      <c r="I471" s="19">
        <v>0</v>
      </c>
      <c r="J471" s="19">
        <v>0</v>
      </c>
      <c r="K471" s="19">
        <v>0</v>
      </c>
      <c r="L471" s="19">
        <v>0</v>
      </c>
      <c r="M471" s="19">
        <v>0</v>
      </c>
      <c r="N471" s="20" t="s">
        <v>36</v>
      </c>
      <c r="O471" s="19">
        <v>0</v>
      </c>
      <c r="P471" s="20">
        <f>P470-VLookups!$D$42</f>
        <v>-464</v>
      </c>
      <c r="Q471" s="22">
        <v>227</v>
      </c>
      <c r="R471" s="19">
        <v>0</v>
      </c>
      <c r="S471" s="20">
        <f>VLookups!$D$50</f>
        <v>-4487.7037773753191</v>
      </c>
      <c r="T471" s="19">
        <v>0</v>
      </c>
      <c r="U471" s="9">
        <v>323</v>
      </c>
      <c r="V471" s="21">
        <f>V470-VLookups!$D$54</f>
        <v>-2935</v>
      </c>
      <c r="W471" s="21">
        <f>-VLookups!$D$60</f>
        <v>-400</v>
      </c>
      <c r="X471" s="21">
        <f>-VLookups!$D$62</f>
        <v>-175</v>
      </c>
      <c r="Y471" s="36">
        <f>Y470*(1+VLookups!$D$57/12)</f>
        <v>-724.59120897173398</v>
      </c>
      <c r="Z471" s="20">
        <f>-E471*VLookups!$J$3</f>
        <v>-1437.6108797733159</v>
      </c>
      <c r="AA471" s="19">
        <v>0</v>
      </c>
      <c r="AB471" s="20">
        <f t="shared" si="28"/>
        <v>12907.987222169098</v>
      </c>
      <c r="AC471" s="20">
        <f t="shared" si="29"/>
        <v>2348720.7698226892</v>
      </c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</row>
    <row r="472" spans="1:43" x14ac:dyDescent="0.25">
      <c r="A472" s="1"/>
      <c r="B472" s="9">
        <v>468</v>
      </c>
      <c r="C472" s="9">
        <f t="shared" si="30"/>
        <v>62</v>
      </c>
      <c r="D472" s="9">
        <f t="shared" si="31"/>
        <v>0</v>
      </c>
      <c r="E472" s="20">
        <f>E460*(1+VLookups!$C$8)</f>
        <v>37198.181514134551</v>
      </c>
      <c r="F472" s="20">
        <f>-E472*VLookups!$D$10*2</f>
        <v>-2231.890890848073</v>
      </c>
      <c r="G472" s="19">
        <v>0</v>
      </c>
      <c r="H472" s="20">
        <f>(-VLookups!$D$13)*(E472+F472/2)</f>
        <v>-11726.726722330919</v>
      </c>
      <c r="I472" s="19">
        <v>0</v>
      </c>
      <c r="J472" s="19">
        <v>0</v>
      </c>
      <c r="K472" s="19">
        <v>0</v>
      </c>
      <c r="L472" s="19">
        <v>0</v>
      </c>
      <c r="M472" s="19">
        <v>0</v>
      </c>
      <c r="N472" s="20" t="s">
        <v>36</v>
      </c>
      <c r="O472" s="19">
        <v>0</v>
      </c>
      <c r="P472" s="20">
        <f>P471-VLookups!$D$42</f>
        <v>-465.5</v>
      </c>
      <c r="Q472" s="22">
        <v>228</v>
      </c>
      <c r="R472" s="19">
        <v>0</v>
      </c>
      <c r="S472" s="20">
        <f>VLookups!$D$50</f>
        <v>-4487.7037773753191</v>
      </c>
      <c r="T472" s="19">
        <v>0</v>
      </c>
      <c r="U472" s="9">
        <v>324</v>
      </c>
      <c r="V472" s="21">
        <f>V471-VLookups!$D$54</f>
        <v>-2940</v>
      </c>
      <c r="W472" s="21">
        <f>-VLookups!$D$60</f>
        <v>-400</v>
      </c>
      <c r="X472" s="21">
        <f>-VLookups!$D$62</f>
        <v>-175</v>
      </c>
      <c r="Y472" s="36">
        <f>Y471*(1+VLookups!$D$57/12)</f>
        <v>-726.7045999979016</v>
      </c>
      <c r="Z472" s="20">
        <f>-E472*VLookups!$J$3</f>
        <v>-1487.9272605653821</v>
      </c>
      <c r="AA472" s="19">
        <v>0</v>
      </c>
      <c r="AB472" s="20">
        <f t="shared" si="28"/>
        <v>13672.673708440998</v>
      </c>
      <c r="AC472" s="20">
        <f t="shared" si="29"/>
        <v>2366307.9781475016</v>
      </c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</row>
    <row r="473" spans="1:43" x14ac:dyDescent="0.25">
      <c r="A473" s="1"/>
      <c r="B473" s="9">
        <v>469</v>
      </c>
      <c r="C473" s="9">
        <f t="shared" si="30"/>
        <v>62</v>
      </c>
      <c r="D473" s="9">
        <f t="shared" si="31"/>
        <v>1</v>
      </c>
      <c r="E473" s="20">
        <f>E461*(1+VLookups!$C$8)</f>
        <v>37198.181514134551</v>
      </c>
      <c r="F473" s="20">
        <f>-E473*VLookups!$D$10*2</f>
        <v>-2231.890890848073</v>
      </c>
      <c r="G473" s="19">
        <v>0</v>
      </c>
      <c r="H473" s="20">
        <f>(-VLookups!$D$13)*(E473+F473/2)</f>
        <v>-11726.726722330919</v>
      </c>
      <c r="I473" s="19">
        <v>0</v>
      </c>
      <c r="J473" s="19">
        <v>0</v>
      </c>
      <c r="K473" s="19">
        <v>0</v>
      </c>
      <c r="L473" s="19">
        <v>0</v>
      </c>
      <c r="M473" s="19">
        <v>0</v>
      </c>
      <c r="N473" s="20" t="s">
        <v>36</v>
      </c>
      <c r="O473" s="19">
        <v>0</v>
      </c>
      <c r="P473" s="20">
        <f>P472-VLookups!$D$42</f>
        <v>-467</v>
      </c>
      <c r="Q473" s="22">
        <v>229</v>
      </c>
      <c r="R473" s="19">
        <v>0</v>
      </c>
      <c r="S473" s="20">
        <f>VLookups!$D$50</f>
        <v>-4487.7037773753191</v>
      </c>
      <c r="T473" s="19">
        <v>0</v>
      </c>
      <c r="U473" s="9">
        <v>325</v>
      </c>
      <c r="V473" s="21">
        <f>V472-VLookups!$D$54</f>
        <v>-2945</v>
      </c>
      <c r="W473" s="21">
        <f>-VLookups!$D$60</f>
        <v>-400</v>
      </c>
      <c r="X473" s="21">
        <f>-VLookups!$D$62</f>
        <v>-175</v>
      </c>
      <c r="Y473" s="36">
        <f>Y472*(1+VLookups!$D$57/12)</f>
        <v>-728.82415508122881</v>
      </c>
      <c r="Z473" s="20">
        <f>-E473*VLookups!$J$3</f>
        <v>-1487.9272605653821</v>
      </c>
      <c r="AA473" s="19">
        <v>0</v>
      </c>
      <c r="AB473" s="20">
        <f t="shared" si="28"/>
        <v>13664.054153357671</v>
      </c>
      <c r="AC473" s="20">
        <f t="shared" si="29"/>
        <v>2383915.8789311051</v>
      </c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</row>
    <row r="474" spans="1:43" x14ac:dyDescent="0.25">
      <c r="A474" s="1"/>
      <c r="B474" s="9">
        <v>470</v>
      </c>
      <c r="C474" s="9">
        <f t="shared" si="30"/>
        <v>62</v>
      </c>
      <c r="D474" s="9">
        <f t="shared" si="31"/>
        <v>2</v>
      </c>
      <c r="E474" s="20">
        <f>E462*(1+VLookups!$C$8)</f>
        <v>37198.181514134551</v>
      </c>
      <c r="F474" s="20">
        <f>-E474*VLookups!$D$10*2</f>
        <v>-2231.890890848073</v>
      </c>
      <c r="G474" s="19">
        <v>0</v>
      </c>
      <c r="H474" s="20">
        <f>(-VLookups!$D$13)*(E474+F474/2)</f>
        <v>-11726.726722330919</v>
      </c>
      <c r="I474" s="19">
        <v>0</v>
      </c>
      <c r="J474" s="19">
        <v>0</v>
      </c>
      <c r="K474" s="19">
        <v>0</v>
      </c>
      <c r="L474" s="19">
        <v>0</v>
      </c>
      <c r="M474" s="19">
        <v>0</v>
      </c>
      <c r="N474" s="20" t="s">
        <v>36</v>
      </c>
      <c r="O474" s="19">
        <v>0</v>
      </c>
      <c r="P474" s="20">
        <f>P473-VLookups!$D$42</f>
        <v>-468.5</v>
      </c>
      <c r="Q474" s="22">
        <v>230</v>
      </c>
      <c r="R474" s="19">
        <v>0</v>
      </c>
      <c r="S474" s="20">
        <f>VLookups!$D$50</f>
        <v>-4487.7037773753191</v>
      </c>
      <c r="T474" s="19">
        <v>0</v>
      </c>
      <c r="U474" s="9">
        <v>326</v>
      </c>
      <c r="V474" s="21">
        <f>V473-VLookups!$D$54</f>
        <v>-2950</v>
      </c>
      <c r="W474" s="21">
        <f>-VLookups!$D$60</f>
        <v>-400</v>
      </c>
      <c r="X474" s="21">
        <f>-VLookups!$D$62</f>
        <v>-175</v>
      </c>
      <c r="Y474" s="36">
        <f>Y473*(1+VLookups!$D$57/12)</f>
        <v>-730.94989220021569</v>
      </c>
      <c r="Z474" s="20">
        <f>-E474*VLookups!$J$3</f>
        <v>-1487.9272605653821</v>
      </c>
      <c r="AA474" s="19">
        <v>0</v>
      </c>
      <c r="AB474" s="20">
        <f t="shared" si="28"/>
        <v>13655.428416238685</v>
      </c>
      <c r="AC474" s="20">
        <f t="shared" si="29"/>
        <v>2401544.5004788958</v>
      </c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</row>
    <row r="475" spans="1:43" x14ac:dyDescent="0.25">
      <c r="A475" s="1"/>
      <c r="B475" s="9">
        <v>471</v>
      </c>
      <c r="C475" s="9">
        <f t="shared" si="30"/>
        <v>62</v>
      </c>
      <c r="D475" s="9">
        <f t="shared" si="31"/>
        <v>3</v>
      </c>
      <c r="E475" s="20">
        <f>E463*(1+VLookups!$C$8)</f>
        <v>37198.181514134551</v>
      </c>
      <c r="F475" s="20">
        <f>-E475*VLookups!$D$10*2</f>
        <v>-2231.890890848073</v>
      </c>
      <c r="G475" s="19">
        <v>0</v>
      </c>
      <c r="H475" s="20">
        <f>(-VLookups!$D$13)*(E475+F475/2)</f>
        <v>-11726.726722330919</v>
      </c>
      <c r="I475" s="19">
        <v>0</v>
      </c>
      <c r="J475" s="19">
        <v>0</v>
      </c>
      <c r="K475" s="19">
        <v>0</v>
      </c>
      <c r="L475" s="19">
        <v>0</v>
      </c>
      <c r="M475" s="19">
        <v>0</v>
      </c>
      <c r="N475" s="20" t="s">
        <v>36</v>
      </c>
      <c r="O475" s="19">
        <v>0</v>
      </c>
      <c r="P475" s="20">
        <f>P474-VLookups!$D$42</f>
        <v>-470</v>
      </c>
      <c r="Q475" s="22">
        <v>231</v>
      </c>
      <c r="R475" s="19">
        <v>0</v>
      </c>
      <c r="S475" s="20">
        <f>VLookups!$D$50</f>
        <v>-4487.7037773753191</v>
      </c>
      <c r="T475" s="19">
        <v>0</v>
      </c>
      <c r="U475" s="9">
        <v>327</v>
      </c>
      <c r="V475" s="21">
        <f>V474-VLookups!$D$54</f>
        <v>-2955</v>
      </c>
      <c r="W475" s="21">
        <f>-VLookups!$D$60</f>
        <v>-400</v>
      </c>
      <c r="X475" s="21">
        <f>-VLookups!$D$62</f>
        <v>-175</v>
      </c>
      <c r="Y475" s="36">
        <f>Y474*(1+VLookups!$D$57/12)</f>
        <v>-733.08182938579967</v>
      </c>
      <c r="Z475" s="20">
        <f>-E475*VLookups!$J$3</f>
        <v>-1487.9272605653821</v>
      </c>
      <c r="AA475" s="19">
        <v>0</v>
      </c>
      <c r="AB475" s="20">
        <f t="shared" si="28"/>
        <v>13646.7964790531</v>
      </c>
      <c r="AC475" s="20">
        <f t="shared" si="29"/>
        <v>2419193.871125414</v>
      </c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</row>
    <row r="476" spans="1:43" x14ac:dyDescent="0.25">
      <c r="A476" s="1"/>
      <c r="B476" s="9">
        <v>472</v>
      </c>
      <c r="C476" s="9">
        <f t="shared" si="30"/>
        <v>62</v>
      </c>
      <c r="D476" s="9">
        <f t="shared" si="31"/>
        <v>4</v>
      </c>
      <c r="E476" s="20">
        <f>E464*(1+VLookups!$C$8)</f>
        <v>37198.181514134551</v>
      </c>
      <c r="F476" s="20">
        <f>-E476*VLookups!$D$10*2</f>
        <v>-2231.890890848073</v>
      </c>
      <c r="G476" s="19">
        <v>0</v>
      </c>
      <c r="H476" s="20">
        <f>(-VLookups!$D$13)*(E476+F476/2)</f>
        <v>-11726.726722330919</v>
      </c>
      <c r="I476" s="19">
        <v>0</v>
      </c>
      <c r="J476" s="19">
        <v>0</v>
      </c>
      <c r="K476" s="19">
        <v>0</v>
      </c>
      <c r="L476" s="19">
        <v>0</v>
      </c>
      <c r="M476" s="19">
        <v>0</v>
      </c>
      <c r="N476" s="20" t="s">
        <v>36</v>
      </c>
      <c r="O476" s="19">
        <v>0</v>
      </c>
      <c r="P476" s="20">
        <f>P475-VLookups!$D$42</f>
        <v>-471.5</v>
      </c>
      <c r="Q476" s="22">
        <v>232</v>
      </c>
      <c r="R476" s="19">
        <v>0</v>
      </c>
      <c r="S476" s="20">
        <f>VLookups!$D$50</f>
        <v>-4487.7037773753191</v>
      </c>
      <c r="T476" s="19">
        <v>0</v>
      </c>
      <c r="U476" s="9">
        <v>328</v>
      </c>
      <c r="V476" s="21">
        <f>V475-VLookups!$D$54</f>
        <v>-2960</v>
      </c>
      <c r="W476" s="21">
        <f>-VLookups!$D$60</f>
        <v>-400</v>
      </c>
      <c r="X476" s="21">
        <f>-VLookups!$D$62</f>
        <v>-175</v>
      </c>
      <c r="Y476" s="36">
        <f>Y475*(1+VLookups!$D$57/12)</f>
        <v>-735.21998472150824</v>
      </c>
      <c r="Z476" s="20">
        <f>-E476*VLookups!$J$3</f>
        <v>-1487.9272605653821</v>
      </c>
      <c r="AA476" s="19">
        <v>0</v>
      </c>
      <c r="AB476" s="20">
        <f t="shared" si="28"/>
        <v>13638.158323717391</v>
      </c>
      <c r="AC476" s="20">
        <f t="shared" si="29"/>
        <v>2436864.0192343406</v>
      </c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</row>
    <row r="477" spans="1:43" x14ac:dyDescent="0.25">
      <c r="A477" s="1"/>
      <c r="B477" s="9">
        <v>473</v>
      </c>
      <c r="C477" s="9">
        <f t="shared" si="30"/>
        <v>62</v>
      </c>
      <c r="D477" s="9">
        <f t="shared" si="31"/>
        <v>5</v>
      </c>
      <c r="E477" s="20">
        <f>E465*(1+VLookups!$C$8)</f>
        <v>37198.181514134551</v>
      </c>
      <c r="F477" s="20">
        <f>-E477*VLookups!$D$10*2</f>
        <v>-2231.890890848073</v>
      </c>
      <c r="G477" s="19">
        <v>0</v>
      </c>
      <c r="H477" s="20">
        <f>(-VLookups!$D$13)*(E477+F477/2)</f>
        <v>-11726.726722330919</v>
      </c>
      <c r="I477" s="19">
        <v>0</v>
      </c>
      <c r="J477" s="19">
        <v>0</v>
      </c>
      <c r="K477" s="19">
        <v>0</v>
      </c>
      <c r="L477" s="19">
        <v>0</v>
      </c>
      <c r="M477" s="19">
        <v>0</v>
      </c>
      <c r="N477" s="20" t="s">
        <v>36</v>
      </c>
      <c r="O477" s="19">
        <v>0</v>
      </c>
      <c r="P477" s="20">
        <f>P476-VLookups!$D$42</f>
        <v>-473</v>
      </c>
      <c r="Q477" s="22">
        <v>233</v>
      </c>
      <c r="R477" s="19">
        <v>0</v>
      </c>
      <c r="S477" s="20">
        <f>VLookups!$D$50</f>
        <v>-4487.7037773753191</v>
      </c>
      <c r="T477" s="19">
        <v>0</v>
      </c>
      <c r="U477" s="9">
        <v>329</v>
      </c>
      <c r="V477" s="21">
        <f>V476-VLookups!$D$54</f>
        <v>-2965</v>
      </c>
      <c r="W477" s="21">
        <f>-VLookups!$D$60</f>
        <v>-400</v>
      </c>
      <c r="X477" s="21">
        <f>-VLookups!$D$62</f>
        <v>-175</v>
      </c>
      <c r="Y477" s="36">
        <f>Y476*(1+VLookups!$D$57/12)</f>
        <v>-737.36437634361266</v>
      </c>
      <c r="Z477" s="20">
        <f>-E477*VLookups!$J$3</f>
        <v>-1487.9272605653821</v>
      </c>
      <c r="AA477" s="19">
        <v>0</v>
      </c>
      <c r="AB477" s="20">
        <f t="shared" si="28"/>
        <v>13629.513932095288</v>
      </c>
      <c r="AC477" s="20">
        <f t="shared" si="29"/>
        <v>2454554.9731984935</v>
      </c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</row>
    <row r="478" spans="1:43" x14ac:dyDescent="0.25">
      <c r="A478" s="1"/>
      <c r="B478" s="9">
        <v>474</v>
      </c>
      <c r="C478" s="9">
        <f t="shared" si="30"/>
        <v>62</v>
      </c>
      <c r="D478" s="9">
        <f t="shared" si="31"/>
        <v>6</v>
      </c>
      <c r="E478" s="20">
        <f>E466*(1+VLookups!$C$8)</f>
        <v>37198.181514134551</v>
      </c>
      <c r="F478" s="20">
        <f>-E478*VLookups!$D$10*2</f>
        <v>-2231.890890848073</v>
      </c>
      <c r="G478" s="19">
        <v>0</v>
      </c>
      <c r="H478" s="20">
        <f>(-VLookups!$D$13)*(E478+F478/2)</f>
        <v>-11726.726722330919</v>
      </c>
      <c r="I478" s="19">
        <v>0</v>
      </c>
      <c r="J478" s="19">
        <v>0</v>
      </c>
      <c r="K478" s="19">
        <v>0</v>
      </c>
      <c r="L478" s="19">
        <v>0</v>
      </c>
      <c r="M478" s="19">
        <v>0</v>
      </c>
      <c r="N478" s="20" t="s">
        <v>36</v>
      </c>
      <c r="O478" s="19">
        <v>0</v>
      </c>
      <c r="P478" s="20">
        <f>P477-VLookups!$D$42</f>
        <v>-474.5</v>
      </c>
      <c r="Q478" s="22">
        <v>234</v>
      </c>
      <c r="R478" s="19">
        <v>0</v>
      </c>
      <c r="S478" s="20">
        <f>VLookups!$D$50</f>
        <v>-4487.7037773753191</v>
      </c>
      <c r="T478" s="19">
        <v>0</v>
      </c>
      <c r="U478" s="9">
        <v>330</v>
      </c>
      <c r="V478" s="21">
        <f>V477-VLookups!$D$54</f>
        <v>-2970</v>
      </c>
      <c r="W478" s="21">
        <f>-VLookups!$D$60</f>
        <v>-400</v>
      </c>
      <c r="X478" s="21">
        <f>-VLookups!$D$62</f>
        <v>-175</v>
      </c>
      <c r="Y478" s="36">
        <f>Y477*(1+VLookups!$D$57/12)</f>
        <v>-739.51502244128153</v>
      </c>
      <c r="Z478" s="20">
        <f>-E478*VLookups!$J$3</f>
        <v>-1487.9272605653821</v>
      </c>
      <c r="AA478" s="19">
        <v>0</v>
      </c>
      <c r="AB478" s="20">
        <f t="shared" si="28"/>
        <v>13620.863285997619</v>
      </c>
      <c r="AC478" s="20">
        <f t="shared" si="29"/>
        <v>2472266.7614398217</v>
      </c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</row>
    <row r="479" spans="1:43" x14ac:dyDescent="0.25">
      <c r="A479" s="1"/>
      <c r="B479" s="9">
        <v>475</v>
      </c>
      <c r="C479" s="9">
        <f t="shared" si="30"/>
        <v>62</v>
      </c>
      <c r="D479" s="9">
        <f t="shared" si="31"/>
        <v>7</v>
      </c>
      <c r="E479" s="20">
        <f>E467*(1+VLookups!$C$8)</f>
        <v>37198.181514134551</v>
      </c>
      <c r="F479" s="20">
        <f>-E479*VLookups!$D$10*2</f>
        <v>-2231.890890848073</v>
      </c>
      <c r="G479" s="19">
        <v>0</v>
      </c>
      <c r="H479" s="20">
        <f>(-VLookups!$D$13)*(E479+F479/2)</f>
        <v>-11726.726722330919</v>
      </c>
      <c r="I479" s="19">
        <v>0</v>
      </c>
      <c r="J479" s="19">
        <v>0</v>
      </c>
      <c r="K479" s="19">
        <v>0</v>
      </c>
      <c r="L479" s="19">
        <v>0</v>
      </c>
      <c r="M479" s="19">
        <v>0</v>
      </c>
      <c r="N479" s="20" t="s">
        <v>36</v>
      </c>
      <c r="O479" s="19">
        <v>0</v>
      </c>
      <c r="P479" s="20">
        <f>P478-VLookups!$D$42</f>
        <v>-476</v>
      </c>
      <c r="Q479" s="22">
        <v>235</v>
      </c>
      <c r="R479" s="19">
        <v>0</v>
      </c>
      <c r="S479" s="20">
        <f>VLookups!$D$50</f>
        <v>-4487.7037773753191</v>
      </c>
      <c r="T479" s="19">
        <v>0</v>
      </c>
      <c r="U479" s="9">
        <v>331</v>
      </c>
      <c r="V479" s="21">
        <f>V478-VLookups!$D$54</f>
        <v>-2975</v>
      </c>
      <c r="W479" s="21">
        <f>-VLookups!$D$60</f>
        <v>-400</v>
      </c>
      <c r="X479" s="21">
        <f>-VLookups!$D$62</f>
        <v>-175</v>
      </c>
      <c r="Y479" s="36">
        <f>Y478*(1+VLookups!$D$57/12)</f>
        <v>-741.67194125673529</v>
      </c>
      <c r="Z479" s="20">
        <f>-E479*VLookups!$J$3</f>
        <v>-1487.9272605653821</v>
      </c>
      <c r="AA479" s="19">
        <v>0</v>
      </c>
      <c r="AB479" s="20">
        <f t="shared" si="28"/>
        <v>13612.206367182165</v>
      </c>
      <c r="AC479" s="20">
        <f t="shared" si="29"/>
        <v>2489999.4124094034</v>
      </c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</row>
    <row r="480" spans="1:43" x14ac:dyDescent="0.25">
      <c r="A480" s="1"/>
      <c r="B480" s="9">
        <v>476</v>
      </c>
      <c r="C480" s="9">
        <f t="shared" si="30"/>
        <v>62</v>
      </c>
      <c r="D480" s="9">
        <f t="shared" si="31"/>
        <v>8</v>
      </c>
      <c r="E480" s="20">
        <f>E468*(1+VLookups!$C$8)</f>
        <v>37198.181514134551</v>
      </c>
      <c r="F480" s="20">
        <f>-E480*VLookups!$D$10*2</f>
        <v>-2231.890890848073</v>
      </c>
      <c r="G480" s="19">
        <v>0</v>
      </c>
      <c r="H480" s="20">
        <f>(-VLookups!$D$13)*(E480+F480/2)</f>
        <v>-11726.726722330919</v>
      </c>
      <c r="I480" s="19">
        <v>0</v>
      </c>
      <c r="J480" s="19">
        <v>0</v>
      </c>
      <c r="K480" s="19">
        <v>0</v>
      </c>
      <c r="L480" s="19">
        <v>0</v>
      </c>
      <c r="M480" s="19">
        <v>0</v>
      </c>
      <c r="N480" s="20" t="s">
        <v>36</v>
      </c>
      <c r="O480" s="19">
        <v>0</v>
      </c>
      <c r="P480" s="20">
        <f>P479-VLookups!$D$42</f>
        <v>-477.5</v>
      </c>
      <c r="Q480" s="22">
        <v>236</v>
      </c>
      <c r="R480" s="19">
        <v>0</v>
      </c>
      <c r="S480" s="20">
        <f>VLookups!$D$50</f>
        <v>-4487.7037773753191</v>
      </c>
      <c r="T480" s="19">
        <v>0</v>
      </c>
      <c r="U480" s="9">
        <v>332</v>
      </c>
      <c r="V480" s="21">
        <f>V479-VLookups!$D$54</f>
        <v>-2980</v>
      </c>
      <c r="W480" s="21">
        <f>-VLookups!$D$60</f>
        <v>-400</v>
      </c>
      <c r="X480" s="21">
        <f>-VLookups!$D$62</f>
        <v>-175</v>
      </c>
      <c r="Y480" s="36">
        <f>Y479*(1+VLookups!$D$57/12)</f>
        <v>-743.83515108540075</v>
      </c>
      <c r="Z480" s="20">
        <f>-E480*VLookups!$J$3</f>
        <v>-1487.9272605653821</v>
      </c>
      <c r="AA480" s="19">
        <v>0</v>
      </c>
      <c r="AB480" s="20">
        <f t="shared" si="28"/>
        <v>13603.543157353499</v>
      </c>
      <c r="AC480" s="20">
        <f t="shared" si="29"/>
        <v>2507752.9545874395</v>
      </c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</row>
    <row r="481" spans="1:43" x14ac:dyDescent="0.25">
      <c r="A481" s="1"/>
      <c r="B481" s="9">
        <v>477</v>
      </c>
      <c r="C481" s="9">
        <f t="shared" si="30"/>
        <v>62</v>
      </c>
      <c r="D481" s="9">
        <f t="shared" si="31"/>
        <v>9</v>
      </c>
      <c r="E481" s="20">
        <f>E469*(1+VLookups!$C$8)</f>
        <v>37198.181514134551</v>
      </c>
      <c r="F481" s="20">
        <f>-E481*VLookups!$D$10*2</f>
        <v>-2231.890890848073</v>
      </c>
      <c r="G481" s="19">
        <v>0</v>
      </c>
      <c r="H481" s="20">
        <f>(-VLookups!$D$13)*(E481+F481/2)</f>
        <v>-11726.726722330919</v>
      </c>
      <c r="I481" s="19">
        <v>0</v>
      </c>
      <c r="J481" s="19">
        <v>0</v>
      </c>
      <c r="K481" s="19">
        <v>0</v>
      </c>
      <c r="L481" s="19">
        <v>0</v>
      </c>
      <c r="M481" s="19">
        <v>0</v>
      </c>
      <c r="N481" s="20" t="s">
        <v>36</v>
      </c>
      <c r="O481" s="19">
        <v>0</v>
      </c>
      <c r="P481" s="20">
        <f>P480-VLookups!$D$42</f>
        <v>-479</v>
      </c>
      <c r="Q481" s="22">
        <v>237</v>
      </c>
      <c r="R481" s="19">
        <v>0</v>
      </c>
      <c r="S481" s="20">
        <f>VLookups!$D$50</f>
        <v>-4487.7037773753191</v>
      </c>
      <c r="T481" s="19">
        <v>0</v>
      </c>
      <c r="U481" s="9">
        <v>333</v>
      </c>
      <c r="V481" s="21">
        <f>V480-VLookups!$D$54</f>
        <v>-2985</v>
      </c>
      <c r="W481" s="21">
        <f>-VLookups!$D$60</f>
        <v>-400</v>
      </c>
      <c r="X481" s="21">
        <f>-VLookups!$D$62</f>
        <v>-175</v>
      </c>
      <c r="Y481" s="36">
        <f>Y480*(1+VLookups!$D$57/12)</f>
        <v>-746.00467027606646</v>
      </c>
      <c r="Z481" s="20">
        <f>-E481*VLookups!$J$3</f>
        <v>-1487.9272605653821</v>
      </c>
      <c r="AA481" s="19">
        <v>0</v>
      </c>
      <c r="AB481" s="20">
        <f t="shared" si="28"/>
        <v>13594.873638162833</v>
      </c>
      <c r="AC481" s="20">
        <f t="shared" si="29"/>
        <v>2525527.4164832481</v>
      </c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</row>
    <row r="482" spans="1:43" x14ac:dyDescent="0.25">
      <c r="A482" s="1"/>
      <c r="B482" s="9">
        <v>478</v>
      </c>
      <c r="C482" s="9">
        <f t="shared" si="30"/>
        <v>62</v>
      </c>
      <c r="D482" s="9">
        <f t="shared" si="31"/>
        <v>10</v>
      </c>
      <c r="E482" s="20">
        <f>E470*(1+VLookups!$C$8)</f>
        <v>37198.181514134551</v>
      </c>
      <c r="F482" s="20">
        <f>-E482*VLookups!$D$10*2</f>
        <v>-2231.890890848073</v>
      </c>
      <c r="G482" s="19">
        <v>0</v>
      </c>
      <c r="H482" s="20">
        <f>(-VLookups!$D$13)*(E482+F482/2)</f>
        <v>-11726.726722330919</v>
      </c>
      <c r="I482" s="19">
        <v>0</v>
      </c>
      <c r="J482" s="19">
        <v>0</v>
      </c>
      <c r="K482" s="19">
        <v>0</v>
      </c>
      <c r="L482" s="19">
        <v>0</v>
      </c>
      <c r="M482" s="19">
        <v>0</v>
      </c>
      <c r="N482" s="20" t="s">
        <v>36</v>
      </c>
      <c r="O482" s="19">
        <v>0</v>
      </c>
      <c r="P482" s="20">
        <f>P481-VLookups!$D$42</f>
        <v>-480.5</v>
      </c>
      <c r="Q482" s="22">
        <v>238</v>
      </c>
      <c r="R482" s="19">
        <v>0</v>
      </c>
      <c r="S482" s="20">
        <f>VLookups!$D$50</f>
        <v>-4487.7037773753191</v>
      </c>
      <c r="T482" s="19">
        <v>0</v>
      </c>
      <c r="U482" s="9">
        <v>334</v>
      </c>
      <c r="V482" s="21">
        <f>V481-VLookups!$D$54</f>
        <v>-2990</v>
      </c>
      <c r="W482" s="21">
        <f>-VLookups!$D$60</f>
        <v>-400</v>
      </c>
      <c r="X482" s="21">
        <f>-VLookups!$D$62</f>
        <v>-175</v>
      </c>
      <c r="Y482" s="36">
        <f>Y481*(1+VLookups!$D$57/12)</f>
        <v>-748.18051723103838</v>
      </c>
      <c r="Z482" s="20">
        <f>-E482*VLookups!$J$3</f>
        <v>-1487.9272605653821</v>
      </c>
      <c r="AA482" s="19">
        <v>0</v>
      </c>
      <c r="AB482" s="20">
        <f t="shared" si="28"/>
        <v>13586.197791207862</v>
      </c>
      <c r="AC482" s="20">
        <f t="shared" si="29"/>
        <v>2543322.8266352615</v>
      </c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</row>
    <row r="483" spans="1:43" x14ac:dyDescent="0.25">
      <c r="A483" s="1"/>
      <c r="B483" s="9">
        <v>479</v>
      </c>
      <c r="C483" s="9">
        <f t="shared" si="30"/>
        <v>62</v>
      </c>
      <c r="D483" s="9">
        <f t="shared" si="31"/>
        <v>11</v>
      </c>
      <c r="E483" s="20">
        <f>E471*(1+VLookups!$C$8)</f>
        <v>37198.181514134551</v>
      </c>
      <c r="F483" s="20">
        <f>-E483*VLookups!$D$10*2</f>
        <v>-2231.890890848073</v>
      </c>
      <c r="G483" s="19">
        <v>0</v>
      </c>
      <c r="H483" s="20">
        <f>(-VLookups!$D$13)*(E483+F483/2)</f>
        <v>-11726.726722330919</v>
      </c>
      <c r="I483" s="19">
        <v>0</v>
      </c>
      <c r="J483" s="19">
        <v>0</v>
      </c>
      <c r="K483" s="19">
        <v>0</v>
      </c>
      <c r="L483" s="19">
        <v>0</v>
      </c>
      <c r="M483" s="19">
        <v>0</v>
      </c>
      <c r="N483" s="20" t="s">
        <v>36</v>
      </c>
      <c r="O483" s="19">
        <v>0</v>
      </c>
      <c r="P483" s="20">
        <f>P482-VLookups!$D$42</f>
        <v>-482</v>
      </c>
      <c r="Q483" s="22">
        <v>239</v>
      </c>
      <c r="R483" s="19">
        <v>0</v>
      </c>
      <c r="S483" s="20">
        <f>VLookups!$D$50</f>
        <v>-4487.7037773753191</v>
      </c>
      <c r="T483" s="19">
        <v>0</v>
      </c>
      <c r="U483" s="9">
        <v>335</v>
      </c>
      <c r="V483" s="21">
        <f>V482-VLookups!$D$54</f>
        <v>-2995</v>
      </c>
      <c r="W483" s="21">
        <f>-VLookups!$D$60</f>
        <v>-400</v>
      </c>
      <c r="X483" s="21">
        <f>-VLookups!$D$62</f>
        <v>-175</v>
      </c>
      <c r="Y483" s="36">
        <f>Y482*(1+VLookups!$D$57/12)</f>
        <v>-750.36271040629561</v>
      </c>
      <c r="Z483" s="20">
        <f>-E483*VLookups!$J$3</f>
        <v>-1487.9272605653821</v>
      </c>
      <c r="AA483" s="19">
        <v>0</v>
      </c>
      <c r="AB483" s="20">
        <f t="shared" si="28"/>
        <v>13577.515598032604</v>
      </c>
      <c r="AC483" s="20">
        <f t="shared" si="29"/>
        <v>2561139.2136110198</v>
      </c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</row>
    <row r="484" spans="1:43" x14ac:dyDescent="0.25">
      <c r="A484" s="1"/>
      <c r="B484" s="9">
        <v>480</v>
      </c>
      <c r="C484" s="9">
        <f t="shared" si="30"/>
        <v>63</v>
      </c>
      <c r="D484" s="9">
        <f t="shared" si="31"/>
        <v>0</v>
      </c>
      <c r="E484" s="20">
        <f>E472*(1+VLookups!$C$8)</f>
        <v>38500.117867129258</v>
      </c>
      <c r="F484" s="20">
        <f>-E484*VLookups!$D$10*2</f>
        <v>-2310.0070720277554</v>
      </c>
      <c r="G484" s="19">
        <v>0</v>
      </c>
      <c r="H484" s="20">
        <f>(-VLookups!$D$13)*(E484+F484/2)</f>
        <v>-12137.162157612498</v>
      </c>
      <c r="I484" s="19">
        <v>0</v>
      </c>
      <c r="J484" s="19">
        <v>0</v>
      </c>
      <c r="K484" s="19">
        <v>0</v>
      </c>
      <c r="L484" s="19">
        <v>0</v>
      </c>
      <c r="M484" s="19">
        <v>0</v>
      </c>
      <c r="N484" s="20" t="s">
        <v>36</v>
      </c>
      <c r="O484" s="19">
        <v>0</v>
      </c>
      <c r="P484" s="20">
        <f>P483-VLookups!$D$42</f>
        <v>-483.5</v>
      </c>
      <c r="Q484" s="22">
        <v>240</v>
      </c>
      <c r="R484" s="19">
        <v>0</v>
      </c>
      <c r="S484" s="20">
        <f>VLookups!$D$50</f>
        <v>-4487.7037773753191</v>
      </c>
      <c r="T484" s="19">
        <v>0</v>
      </c>
      <c r="U484" s="9">
        <v>336</v>
      </c>
      <c r="V484" s="21">
        <f>V483-VLookups!$D$54</f>
        <v>-3000</v>
      </c>
      <c r="W484" s="21">
        <f>-VLookups!$D$60</f>
        <v>-400</v>
      </c>
      <c r="X484" s="21">
        <f>-VLookups!$D$62</f>
        <v>-175</v>
      </c>
      <c r="Y484" s="36">
        <f>Y483*(1+VLookups!$D$57/12)</f>
        <v>-752.55126831164728</v>
      </c>
      <c r="Z484" s="20">
        <f>-E484*VLookups!$J$3</f>
        <v>-1540.0047146851703</v>
      </c>
      <c r="AA484" s="19">
        <v>0</v>
      </c>
      <c r="AB484" s="20">
        <f t="shared" si="28"/>
        <v>14369.192413130748</v>
      </c>
      <c r="AC484" s="20">
        <f t="shared" si="29"/>
        <v>2579776.971380169</v>
      </c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</row>
    <row r="485" spans="1:43" x14ac:dyDescent="0.25">
      <c r="A485" s="1"/>
      <c r="B485" s="9">
        <v>481</v>
      </c>
      <c r="C485" s="9">
        <f t="shared" si="30"/>
        <v>63</v>
      </c>
      <c r="D485" s="9">
        <f t="shared" si="31"/>
        <v>1</v>
      </c>
      <c r="E485" s="20">
        <f>E473*(1+VLookups!$C$8)</f>
        <v>38500.117867129258</v>
      </c>
      <c r="F485" s="20">
        <f>-E485*VLookups!$D$10*2</f>
        <v>-2310.0070720277554</v>
      </c>
      <c r="G485" s="19">
        <v>0</v>
      </c>
      <c r="H485" s="20">
        <f>(-VLookups!$D$13)*(E485+F485/2)</f>
        <v>-12137.162157612498</v>
      </c>
      <c r="I485" s="19">
        <v>0</v>
      </c>
      <c r="J485" s="19">
        <v>0</v>
      </c>
      <c r="K485" s="19">
        <v>0</v>
      </c>
      <c r="L485" s="19">
        <v>0</v>
      </c>
      <c r="M485" s="19">
        <v>0</v>
      </c>
      <c r="N485" s="20" t="s">
        <v>36</v>
      </c>
      <c r="O485" s="19">
        <v>0</v>
      </c>
      <c r="P485" s="20">
        <f>P484-VLookups!$D$42</f>
        <v>-485</v>
      </c>
      <c r="Q485" s="22">
        <v>241</v>
      </c>
      <c r="R485" s="19">
        <v>0</v>
      </c>
      <c r="S485" s="20">
        <f>VLookups!$D$50</f>
        <v>-4487.7037773753191</v>
      </c>
      <c r="T485" s="19">
        <v>0</v>
      </c>
      <c r="U485" s="9">
        <v>337</v>
      </c>
      <c r="V485" s="21">
        <f>V484-VLookups!$D$54</f>
        <v>-3005</v>
      </c>
      <c r="W485" s="21">
        <f>-VLookups!$D$60</f>
        <v>-400</v>
      </c>
      <c r="X485" s="21">
        <f>-VLookups!$D$62</f>
        <v>-175</v>
      </c>
      <c r="Y485" s="36">
        <f>Y484*(1+VLookups!$D$57/12)</f>
        <v>-754.74620951088957</v>
      </c>
      <c r="Z485" s="20">
        <f>-E485*VLookups!$J$3</f>
        <v>-1540.0047146851703</v>
      </c>
      <c r="AA485" s="19">
        <v>0</v>
      </c>
      <c r="AB485" s="20">
        <f t="shared" si="28"/>
        <v>14360.497471931505</v>
      </c>
      <c r="AC485" s="20">
        <f t="shared" si="29"/>
        <v>2598437.0971377343</v>
      </c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</row>
    <row r="486" spans="1:43" x14ac:dyDescent="0.25">
      <c r="A486" s="1"/>
      <c r="B486" s="9">
        <v>482</v>
      </c>
      <c r="C486" s="9">
        <f t="shared" si="30"/>
        <v>63</v>
      </c>
      <c r="D486" s="9">
        <f t="shared" si="31"/>
        <v>2</v>
      </c>
      <c r="E486" s="20">
        <f>E474*(1+VLookups!$C$8)</f>
        <v>38500.117867129258</v>
      </c>
      <c r="F486" s="20">
        <f>-E486*VLookups!$D$10*2</f>
        <v>-2310.0070720277554</v>
      </c>
      <c r="G486" s="19">
        <v>0</v>
      </c>
      <c r="H486" s="20">
        <f>(-VLookups!$D$13)*(E486+F486/2)</f>
        <v>-12137.162157612498</v>
      </c>
      <c r="I486" s="19">
        <v>0</v>
      </c>
      <c r="J486" s="19">
        <v>0</v>
      </c>
      <c r="K486" s="19">
        <v>0</v>
      </c>
      <c r="L486" s="19">
        <v>0</v>
      </c>
      <c r="M486" s="19">
        <v>0</v>
      </c>
      <c r="N486" s="20" t="s">
        <v>36</v>
      </c>
      <c r="O486" s="19">
        <v>0</v>
      </c>
      <c r="P486" s="20">
        <f>P485-VLookups!$D$42</f>
        <v>-486.5</v>
      </c>
      <c r="Q486" s="22">
        <v>242</v>
      </c>
      <c r="R486" s="19">
        <v>0</v>
      </c>
      <c r="S486" s="20">
        <f>VLookups!$D$50</f>
        <v>-4487.7037773753191</v>
      </c>
      <c r="T486" s="19">
        <v>0</v>
      </c>
      <c r="U486" s="9">
        <v>338</v>
      </c>
      <c r="V486" s="21">
        <f>V485-VLookups!$D$54</f>
        <v>-3010</v>
      </c>
      <c r="W486" s="21">
        <f>-VLookups!$D$60</f>
        <v>-400</v>
      </c>
      <c r="X486" s="21">
        <f>-VLookups!$D$62</f>
        <v>-175</v>
      </c>
      <c r="Y486" s="36">
        <f>Y485*(1+VLookups!$D$57/12)</f>
        <v>-756.94755262196304</v>
      </c>
      <c r="Z486" s="20">
        <f>-E486*VLookups!$J$3</f>
        <v>-1540.0047146851703</v>
      </c>
      <c r="AA486" s="19">
        <v>0</v>
      </c>
      <c r="AB486" s="20">
        <f t="shared" si="28"/>
        <v>14351.796128820431</v>
      </c>
      <c r="AC486" s="20">
        <f t="shared" si="29"/>
        <v>2617119.6217617844</v>
      </c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</row>
    <row r="487" spans="1:43" x14ac:dyDescent="0.25">
      <c r="A487" s="1"/>
      <c r="B487" s="9">
        <v>483</v>
      </c>
      <c r="C487" s="9">
        <f t="shared" si="30"/>
        <v>63</v>
      </c>
      <c r="D487" s="9">
        <f t="shared" si="31"/>
        <v>3</v>
      </c>
      <c r="E487" s="20">
        <f>E475*(1+VLookups!$C$8)</f>
        <v>38500.117867129258</v>
      </c>
      <c r="F487" s="20">
        <f>-E487*VLookups!$D$10*2</f>
        <v>-2310.0070720277554</v>
      </c>
      <c r="G487" s="19">
        <v>0</v>
      </c>
      <c r="H487" s="20">
        <f>(-VLookups!$D$13)*(E487+F487/2)</f>
        <v>-12137.162157612498</v>
      </c>
      <c r="I487" s="19">
        <v>0</v>
      </c>
      <c r="J487" s="19">
        <v>0</v>
      </c>
      <c r="K487" s="19">
        <v>0</v>
      </c>
      <c r="L487" s="19">
        <v>0</v>
      </c>
      <c r="M487" s="19">
        <v>0</v>
      </c>
      <c r="N487" s="20" t="s">
        <v>36</v>
      </c>
      <c r="O487" s="19">
        <v>0</v>
      </c>
      <c r="P487" s="20">
        <f>P486-VLookups!$D$42</f>
        <v>-488</v>
      </c>
      <c r="Q487" s="22">
        <v>243</v>
      </c>
      <c r="R487" s="19">
        <v>0</v>
      </c>
      <c r="S487" s="20">
        <f>VLookups!$D$50</f>
        <v>-4487.7037773753191</v>
      </c>
      <c r="T487" s="19">
        <v>0</v>
      </c>
      <c r="U487" s="9">
        <v>339</v>
      </c>
      <c r="V487" s="21">
        <f>V486-VLookups!$D$54</f>
        <v>-3015</v>
      </c>
      <c r="W487" s="21">
        <f>-VLookups!$D$60</f>
        <v>-400</v>
      </c>
      <c r="X487" s="21">
        <f>-VLookups!$D$62</f>
        <v>-175</v>
      </c>
      <c r="Y487" s="36">
        <f>Y486*(1+VLookups!$D$57/12)</f>
        <v>-759.15531631711042</v>
      </c>
      <c r="Z487" s="20">
        <f>-E487*VLookups!$J$3</f>
        <v>-1540.0047146851703</v>
      </c>
      <c r="AA487" s="19">
        <v>0</v>
      </c>
      <c r="AB487" s="20">
        <f t="shared" si="28"/>
        <v>14343.088365125284</v>
      </c>
      <c r="AC487" s="20">
        <f t="shared" si="29"/>
        <v>2635824.5761631797</v>
      </c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</row>
    <row r="488" spans="1:43" x14ac:dyDescent="0.25">
      <c r="A488" s="1"/>
      <c r="B488" s="9">
        <v>484</v>
      </c>
      <c r="C488" s="9">
        <f t="shared" si="30"/>
        <v>63</v>
      </c>
      <c r="D488" s="9">
        <f t="shared" si="31"/>
        <v>4</v>
      </c>
      <c r="E488" s="20">
        <f>E476*(1+VLookups!$C$8)</f>
        <v>38500.117867129258</v>
      </c>
      <c r="F488" s="20">
        <f>-E488*VLookups!$D$10*2</f>
        <v>-2310.0070720277554</v>
      </c>
      <c r="G488" s="19">
        <v>0</v>
      </c>
      <c r="H488" s="20">
        <f>(-VLookups!$D$13)*(E488+F488/2)</f>
        <v>-12137.162157612498</v>
      </c>
      <c r="I488" s="19">
        <v>0</v>
      </c>
      <c r="J488" s="19">
        <v>0</v>
      </c>
      <c r="K488" s="19">
        <v>0</v>
      </c>
      <c r="L488" s="19">
        <v>0</v>
      </c>
      <c r="M488" s="19">
        <v>0</v>
      </c>
      <c r="N488" s="20" t="s">
        <v>36</v>
      </c>
      <c r="O488" s="19">
        <v>0</v>
      </c>
      <c r="P488" s="20">
        <f>P487-VLookups!$D$42</f>
        <v>-489.5</v>
      </c>
      <c r="Q488" s="22">
        <v>244</v>
      </c>
      <c r="R488" s="19">
        <v>0</v>
      </c>
      <c r="S488" s="20">
        <f>VLookups!$D$50</f>
        <v>-4487.7037773753191</v>
      </c>
      <c r="T488" s="19">
        <v>0</v>
      </c>
      <c r="U488" s="9">
        <v>340</v>
      </c>
      <c r="V488" s="21">
        <f>V487-VLookups!$D$54</f>
        <v>-3020</v>
      </c>
      <c r="W488" s="21">
        <f>-VLookups!$D$60</f>
        <v>-400</v>
      </c>
      <c r="X488" s="21">
        <f>-VLookups!$D$62</f>
        <v>-175</v>
      </c>
      <c r="Y488" s="36">
        <f>Y487*(1+VLookups!$D$57/12)</f>
        <v>-761.36951932303532</v>
      </c>
      <c r="Z488" s="20">
        <f>-E488*VLookups!$J$3</f>
        <v>-1540.0047146851703</v>
      </c>
      <c r="AA488" s="19">
        <v>0</v>
      </c>
      <c r="AB488" s="20">
        <f t="shared" si="28"/>
        <v>14334.374162119359</v>
      </c>
      <c r="AC488" s="20">
        <f t="shared" si="29"/>
        <v>2654551.9912855709</v>
      </c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</row>
    <row r="489" spans="1:43" x14ac:dyDescent="0.25">
      <c r="A489" s="1"/>
      <c r="B489" s="9">
        <v>485</v>
      </c>
      <c r="C489" s="9">
        <f t="shared" si="30"/>
        <v>63</v>
      </c>
      <c r="D489" s="9">
        <f t="shared" si="31"/>
        <v>5</v>
      </c>
      <c r="E489" s="20">
        <f>E477*(1+VLookups!$C$8)</f>
        <v>38500.117867129258</v>
      </c>
      <c r="F489" s="20">
        <f>-E489*VLookups!$D$10*2</f>
        <v>-2310.0070720277554</v>
      </c>
      <c r="G489" s="19">
        <v>0</v>
      </c>
      <c r="H489" s="20">
        <f>(-VLookups!$D$13)*(E489+F489/2)</f>
        <v>-12137.162157612498</v>
      </c>
      <c r="I489" s="19">
        <v>0</v>
      </c>
      <c r="J489" s="19">
        <v>0</v>
      </c>
      <c r="K489" s="19">
        <v>0</v>
      </c>
      <c r="L489" s="19">
        <v>0</v>
      </c>
      <c r="M489" s="19">
        <v>0</v>
      </c>
      <c r="N489" s="20" t="s">
        <v>36</v>
      </c>
      <c r="O489" s="19">
        <v>0</v>
      </c>
      <c r="P489" s="20">
        <f>P488-VLookups!$D$42</f>
        <v>-491</v>
      </c>
      <c r="Q489" s="22">
        <v>245</v>
      </c>
      <c r="R489" s="19">
        <v>0</v>
      </c>
      <c r="S489" s="20">
        <f>VLookups!$D$50</f>
        <v>-4487.7037773753191</v>
      </c>
      <c r="T489" s="19">
        <v>0</v>
      </c>
      <c r="U489" s="9">
        <v>341</v>
      </c>
      <c r="V489" s="21">
        <f>V488-VLookups!$D$54</f>
        <v>-3025</v>
      </c>
      <c r="W489" s="21">
        <f>-VLookups!$D$60</f>
        <v>-400</v>
      </c>
      <c r="X489" s="21">
        <f>-VLookups!$D$62</f>
        <v>-175</v>
      </c>
      <c r="Y489" s="36">
        <f>Y488*(1+VLookups!$D$57/12)</f>
        <v>-763.59018042106084</v>
      </c>
      <c r="Z489" s="20">
        <f>-E489*VLookups!$J$3</f>
        <v>-1540.0047146851703</v>
      </c>
      <c r="AA489" s="19">
        <v>0</v>
      </c>
      <c r="AB489" s="20">
        <f t="shared" si="28"/>
        <v>14325.653501021334</v>
      </c>
      <c r="AC489" s="20">
        <f t="shared" si="29"/>
        <v>2673301.8981054015</v>
      </c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</row>
    <row r="490" spans="1:43" x14ac:dyDescent="0.25">
      <c r="A490" s="1"/>
      <c r="B490" s="9">
        <v>486</v>
      </c>
      <c r="C490" s="9">
        <f t="shared" si="30"/>
        <v>63</v>
      </c>
      <c r="D490" s="9">
        <f t="shared" si="31"/>
        <v>6</v>
      </c>
      <c r="E490" s="20">
        <f>E478*(1+VLookups!$C$8)</f>
        <v>38500.117867129258</v>
      </c>
      <c r="F490" s="20">
        <f>-E490*VLookups!$D$10*2</f>
        <v>-2310.0070720277554</v>
      </c>
      <c r="G490" s="19">
        <v>0</v>
      </c>
      <c r="H490" s="20">
        <f>(-VLookups!$D$13)*(E490+F490/2)</f>
        <v>-12137.162157612498</v>
      </c>
      <c r="I490" s="19">
        <v>0</v>
      </c>
      <c r="J490" s="19">
        <v>0</v>
      </c>
      <c r="K490" s="19">
        <v>0</v>
      </c>
      <c r="L490" s="19">
        <v>0</v>
      </c>
      <c r="M490" s="19">
        <v>0</v>
      </c>
      <c r="N490" s="20" t="s">
        <v>36</v>
      </c>
      <c r="O490" s="19">
        <v>0</v>
      </c>
      <c r="P490" s="20">
        <f>P489-VLookups!$D$42</f>
        <v>-492.5</v>
      </c>
      <c r="Q490" s="22">
        <v>246</v>
      </c>
      <c r="R490" s="19">
        <v>0</v>
      </c>
      <c r="S490" s="20">
        <f>VLookups!$D$50</f>
        <v>-4487.7037773753191</v>
      </c>
      <c r="T490" s="19">
        <v>0</v>
      </c>
      <c r="U490" s="9">
        <v>342</v>
      </c>
      <c r="V490" s="21">
        <f>V489-VLookups!$D$54</f>
        <v>-3030</v>
      </c>
      <c r="W490" s="21">
        <f>-VLookups!$D$60</f>
        <v>-400</v>
      </c>
      <c r="X490" s="21">
        <f>-VLookups!$D$62</f>
        <v>-175</v>
      </c>
      <c r="Y490" s="36">
        <f>Y489*(1+VLookups!$D$57/12)</f>
        <v>-765.81731844728893</v>
      </c>
      <c r="Z490" s="20">
        <f>-E490*VLookups!$J$3</f>
        <v>-1540.0047146851703</v>
      </c>
      <c r="AA490" s="19">
        <v>0</v>
      </c>
      <c r="AB490" s="20">
        <f t="shared" si="28"/>
        <v>14316.926362995106</v>
      </c>
      <c r="AC490" s="20">
        <f t="shared" si="29"/>
        <v>2692074.3276319057</v>
      </c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</row>
    <row r="491" spans="1:43" x14ac:dyDescent="0.25">
      <c r="A491" s="1"/>
      <c r="B491" s="9">
        <v>487</v>
      </c>
      <c r="C491" s="9">
        <f t="shared" si="30"/>
        <v>63</v>
      </c>
      <c r="D491" s="9">
        <f t="shared" si="31"/>
        <v>7</v>
      </c>
      <c r="E491" s="20">
        <f>E479*(1+VLookups!$C$8)</f>
        <v>38500.117867129258</v>
      </c>
      <c r="F491" s="20">
        <f>-E491*VLookups!$D$10*2</f>
        <v>-2310.0070720277554</v>
      </c>
      <c r="G491" s="19">
        <v>0</v>
      </c>
      <c r="H491" s="20">
        <f>(-VLookups!$D$13)*(E491+F491/2)</f>
        <v>-12137.162157612498</v>
      </c>
      <c r="I491" s="19">
        <v>0</v>
      </c>
      <c r="J491" s="19">
        <v>0</v>
      </c>
      <c r="K491" s="19">
        <v>0</v>
      </c>
      <c r="L491" s="19">
        <v>0</v>
      </c>
      <c r="M491" s="19">
        <v>0</v>
      </c>
      <c r="N491" s="20" t="s">
        <v>36</v>
      </c>
      <c r="O491" s="19">
        <v>0</v>
      </c>
      <c r="P491" s="20">
        <f>P490-VLookups!$D$42</f>
        <v>-494</v>
      </c>
      <c r="Q491" s="22">
        <v>247</v>
      </c>
      <c r="R491" s="19">
        <v>0</v>
      </c>
      <c r="S491" s="20">
        <f>VLookups!$D$50</f>
        <v>-4487.7037773753191</v>
      </c>
      <c r="T491" s="19">
        <v>0</v>
      </c>
      <c r="U491" s="9">
        <v>343</v>
      </c>
      <c r="V491" s="21">
        <f>V490-VLookups!$D$54</f>
        <v>-3035</v>
      </c>
      <c r="W491" s="21">
        <f>-VLookups!$D$60</f>
        <v>-400</v>
      </c>
      <c r="X491" s="21">
        <f>-VLookups!$D$62</f>
        <v>-175</v>
      </c>
      <c r="Y491" s="36">
        <f>Y490*(1+VLookups!$D$57/12)</f>
        <v>-768.05095229276014</v>
      </c>
      <c r="Z491" s="20">
        <f>-E491*VLookups!$J$3</f>
        <v>-1540.0047146851703</v>
      </c>
      <c r="AA491" s="19">
        <v>0</v>
      </c>
      <c r="AB491" s="20">
        <f t="shared" si="28"/>
        <v>14308.192729149634</v>
      </c>
      <c r="AC491" s="20">
        <f t="shared" si="29"/>
        <v>2710869.3109071082</v>
      </c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</row>
    <row r="492" spans="1:43" x14ac:dyDescent="0.25">
      <c r="A492" s="1"/>
      <c r="B492" s="9">
        <v>488</v>
      </c>
      <c r="C492" s="9">
        <f t="shared" si="30"/>
        <v>63</v>
      </c>
      <c r="D492" s="9">
        <f t="shared" si="31"/>
        <v>8</v>
      </c>
      <c r="E492" s="20">
        <f>E480*(1+VLookups!$C$8)</f>
        <v>38500.117867129258</v>
      </c>
      <c r="F492" s="20">
        <f>-E492*VLookups!$D$10*2</f>
        <v>-2310.0070720277554</v>
      </c>
      <c r="G492" s="19">
        <v>0</v>
      </c>
      <c r="H492" s="20">
        <f>(-VLookups!$D$13)*(E492+F492/2)</f>
        <v>-12137.162157612498</v>
      </c>
      <c r="I492" s="19">
        <v>0</v>
      </c>
      <c r="J492" s="19">
        <v>0</v>
      </c>
      <c r="K492" s="19">
        <v>0</v>
      </c>
      <c r="L492" s="19">
        <v>0</v>
      </c>
      <c r="M492" s="19">
        <v>0</v>
      </c>
      <c r="N492" s="20" t="s">
        <v>36</v>
      </c>
      <c r="O492" s="19">
        <v>0</v>
      </c>
      <c r="P492" s="20">
        <f>P491-VLookups!$D$42</f>
        <v>-495.5</v>
      </c>
      <c r="Q492" s="22">
        <v>248</v>
      </c>
      <c r="R492" s="19">
        <v>0</v>
      </c>
      <c r="S492" s="20">
        <f>VLookups!$D$50</f>
        <v>-4487.7037773753191</v>
      </c>
      <c r="T492" s="19">
        <v>0</v>
      </c>
      <c r="U492" s="9">
        <v>344</v>
      </c>
      <c r="V492" s="21">
        <f>V491-VLookups!$D$54</f>
        <v>-3040</v>
      </c>
      <c r="W492" s="21">
        <f>-VLookups!$D$60</f>
        <v>-400</v>
      </c>
      <c r="X492" s="21">
        <f>-VLookups!$D$62</f>
        <v>-175</v>
      </c>
      <c r="Y492" s="36">
        <f>Y491*(1+VLookups!$D$57/12)</f>
        <v>-770.29110090361405</v>
      </c>
      <c r="Z492" s="20">
        <f>-E492*VLookups!$J$3</f>
        <v>-1540.0047146851703</v>
      </c>
      <c r="AA492" s="19">
        <v>0</v>
      </c>
      <c r="AB492" s="20">
        <f t="shared" si="28"/>
        <v>14299.45258053878</v>
      </c>
      <c r="AC492" s="20">
        <f t="shared" si="29"/>
        <v>2729686.8790058256</v>
      </c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</row>
    <row r="493" spans="1:43" x14ac:dyDescent="0.25">
      <c r="A493" s="1"/>
      <c r="B493" s="9">
        <v>489</v>
      </c>
      <c r="C493" s="9">
        <f t="shared" si="30"/>
        <v>63</v>
      </c>
      <c r="D493" s="9">
        <f t="shared" si="31"/>
        <v>9</v>
      </c>
      <c r="E493" s="20">
        <f>E481*(1+VLookups!$C$8)</f>
        <v>38500.117867129258</v>
      </c>
      <c r="F493" s="20">
        <f>-E493*VLookups!$D$10*2</f>
        <v>-2310.0070720277554</v>
      </c>
      <c r="G493" s="19">
        <v>0</v>
      </c>
      <c r="H493" s="20">
        <f>(-VLookups!$D$13)*(E493+F493/2)</f>
        <v>-12137.162157612498</v>
      </c>
      <c r="I493" s="19">
        <v>0</v>
      </c>
      <c r="J493" s="19">
        <v>0</v>
      </c>
      <c r="K493" s="19">
        <v>0</v>
      </c>
      <c r="L493" s="19">
        <v>0</v>
      </c>
      <c r="M493" s="19">
        <v>0</v>
      </c>
      <c r="N493" s="20" t="s">
        <v>36</v>
      </c>
      <c r="O493" s="19">
        <v>0</v>
      </c>
      <c r="P493" s="20">
        <f>P492-VLookups!$D$42</f>
        <v>-497</v>
      </c>
      <c r="Q493" s="22">
        <v>249</v>
      </c>
      <c r="R493" s="19">
        <v>0</v>
      </c>
      <c r="S493" s="20">
        <f>VLookups!$D$50</f>
        <v>-4487.7037773753191</v>
      </c>
      <c r="T493" s="19">
        <v>0</v>
      </c>
      <c r="U493" s="9">
        <v>345</v>
      </c>
      <c r="V493" s="21">
        <f>V492-VLookups!$D$54</f>
        <v>-3045</v>
      </c>
      <c r="W493" s="21">
        <f>-VLookups!$D$60</f>
        <v>-400</v>
      </c>
      <c r="X493" s="21">
        <f>-VLookups!$D$62</f>
        <v>-175</v>
      </c>
      <c r="Y493" s="36">
        <f>Y492*(1+VLookups!$D$57/12)</f>
        <v>-772.53778328124963</v>
      </c>
      <c r="Z493" s="20">
        <f>-E493*VLookups!$J$3</f>
        <v>-1540.0047146851703</v>
      </c>
      <c r="AA493" s="19">
        <v>0</v>
      </c>
      <c r="AB493" s="20">
        <f t="shared" si="28"/>
        <v>14290.705898161144</v>
      </c>
      <c r="AC493" s="20">
        <f t="shared" si="29"/>
        <v>2748527.0630356632</v>
      </c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</row>
    <row r="494" spans="1:43" x14ac:dyDescent="0.25">
      <c r="A494" s="1"/>
      <c r="B494" s="9">
        <v>490</v>
      </c>
      <c r="C494" s="9">
        <f t="shared" si="30"/>
        <v>63</v>
      </c>
      <c r="D494" s="9">
        <f t="shared" si="31"/>
        <v>10</v>
      </c>
      <c r="E494" s="20">
        <f>E482*(1+VLookups!$C$8)</f>
        <v>38500.117867129258</v>
      </c>
      <c r="F494" s="20">
        <f>-E494*VLookups!$D$10*2</f>
        <v>-2310.0070720277554</v>
      </c>
      <c r="G494" s="19">
        <v>0</v>
      </c>
      <c r="H494" s="20">
        <f>(-VLookups!$D$13)*(E494+F494/2)</f>
        <v>-12137.162157612498</v>
      </c>
      <c r="I494" s="19">
        <v>0</v>
      </c>
      <c r="J494" s="19">
        <v>0</v>
      </c>
      <c r="K494" s="19">
        <v>0</v>
      </c>
      <c r="L494" s="19">
        <v>0</v>
      </c>
      <c r="M494" s="19">
        <v>0</v>
      </c>
      <c r="N494" s="20" t="s">
        <v>36</v>
      </c>
      <c r="O494" s="19">
        <v>0</v>
      </c>
      <c r="P494" s="20">
        <f>P493-VLookups!$D$42</f>
        <v>-498.5</v>
      </c>
      <c r="Q494" s="22">
        <v>250</v>
      </c>
      <c r="R494" s="19">
        <v>0</v>
      </c>
      <c r="S494" s="20">
        <f>VLookups!$D$50</f>
        <v>-4487.7037773753191</v>
      </c>
      <c r="T494" s="19">
        <v>0</v>
      </c>
      <c r="U494" s="9">
        <v>346</v>
      </c>
      <c r="V494" s="21">
        <f>V493-VLookups!$D$54</f>
        <v>-3050</v>
      </c>
      <c r="W494" s="21">
        <f>-VLookups!$D$60</f>
        <v>-400</v>
      </c>
      <c r="X494" s="21">
        <f>-VLookups!$D$62</f>
        <v>-175</v>
      </c>
      <c r="Y494" s="36">
        <f>Y493*(1+VLookups!$D$57/12)</f>
        <v>-774.79101848248661</v>
      </c>
      <c r="Z494" s="20">
        <f>-E494*VLookups!$J$3</f>
        <v>-1540.0047146851703</v>
      </c>
      <c r="AA494" s="19">
        <v>0</v>
      </c>
      <c r="AB494" s="20">
        <f t="shared" si="28"/>
        <v>14281.952662959908</v>
      </c>
      <c r="AC494" s="20">
        <f t="shared" si="29"/>
        <v>2767389.8941370156</v>
      </c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spans="1:43" x14ac:dyDescent="0.25">
      <c r="A495" s="1"/>
      <c r="B495" s="9">
        <v>491</v>
      </c>
      <c r="C495" s="9">
        <f t="shared" si="30"/>
        <v>63</v>
      </c>
      <c r="D495" s="9">
        <f t="shared" si="31"/>
        <v>11</v>
      </c>
      <c r="E495" s="20">
        <f>E483*(1+VLookups!$C$8)</f>
        <v>38500.117867129258</v>
      </c>
      <c r="F495" s="20">
        <f>-E495*VLookups!$D$10*2</f>
        <v>-2310.0070720277554</v>
      </c>
      <c r="G495" s="19">
        <v>0</v>
      </c>
      <c r="H495" s="20">
        <f>(-VLookups!$D$13)*(E495+F495/2)</f>
        <v>-12137.162157612498</v>
      </c>
      <c r="I495" s="19">
        <v>0</v>
      </c>
      <c r="J495" s="19">
        <v>0</v>
      </c>
      <c r="K495" s="19">
        <v>0</v>
      </c>
      <c r="L495" s="19">
        <v>0</v>
      </c>
      <c r="M495" s="19">
        <v>0</v>
      </c>
      <c r="N495" s="20" t="s">
        <v>36</v>
      </c>
      <c r="O495" s="19">
        <v>0</v>
      </c>
      <c r="P495" s="20">
        <f>P494-VLookups!$D$42</f>
        <v>-500</v>
      </c>
      <c r="Q495" s="22">
        <v>251</v>
      </c>
      <c r="R495" s="19">
        <v>0</v>
      </c>
      <c r="S495" s="20">
        <f>VLookups!$D$50</f>
        <v>-4487.7037773753191</v>
      </c>
      <c r="T495" s="19">
        <v>0</v>
      </c>
      <c r="U495" s="9">
        <v>347</v>
      </c>
      <c r="V495" s="21">
        <f>V494-VLookups!$D$54</f>
        <v>-3055</v>
      </c>
      <c r="W495" s="21">
        <f>-VLookups!$D$60</f>
        <v>-400</v>
      </c>
      <c r="X495" s="21">
        <f>-VLookups!$D$62</f>
        <v>-175</v>
      </c>
      <c r="Y495" s="36">
        <f>Y494*(1+VLookups!$D$57/12)</f>
        <v>-777.05082561972722</v>
      </c>
      <c r="Z495" s="20">
        <f>-E495*VLookups!$J$3</f>
        <v>-1540.0047146851703</v>
      </c>
      <c r="AA495" s="19">
        <v>0</v>
      </c>
      <c r="AB495" s="20">
        <f t="shared" si="28"/>
        <v>14273.192855822666</v>
      </c>
      <c r="AC495" s="20">
        <f t="shared" si="29"/>
        <v>2786275.4034830667</v>
      </c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 x14ac:dyDescent="0.25">
      <c r="A496" s="1"/>
      <c r="B496" s="9">
        <v>492</v>
      </c>
      <c r="C496" s="9">
        <f t="shared" si="30"/>
        <v>64</v>
      </c>
      <c r="D496" s="9">
        <f t="shared" si="31"/>
        <v>0</v>
      </c>
      <c r="E496" s="20">
        <f>E484*(1+VLookups!$C$8)</f>
        <v>39847.62199247878</v>
      </c>
      <c r="F496" s="20">
        <f>-E496*VLookups!$D$10*2</f>
        <v>-2390.8573195487265</v>
      </c>
      <c r="G496" s="19">
        <v>0</v>
      </c>
      <c r="H496" s="20">
        <f>(-VLookups!$D$13)*(E496+F496/2)</f>
        <v>-12561.962833128937</v>
      </c>
      <c r="I496" s="19">
        <v>0</v>
      </c>
      <c r="J496" s="19">
        <v>0</v>
      </c>
      <c r="K496" s="19">
        <v>0</v>
      </c>
      <c r="L496" s="19">
        <v>0</v>
      </c>
      <c r="M496" s="19">
        <v>0</v>
      </c>
      <c r="N496" s="20" t="s">
        <v>36</v>
      </c>
      <c r="O496" s="19">
        <v>0</v>
      </c>
      <c r="P496" s="20">
        <f>P495-VLookups!$D$42</f>
        <v>-501.5</v>
      </c>
      <c r="Q496" s="22">
        <v>252</v>
      </c>
      <c r="R496" s="19">
        <v>0</v>
      </c>
      <c r="S496" s="20">
        <f>VLookups!$D$50</f>
        <v>-4487.7037773753191</v>
      </c>
      <c r="T496" s="19">
        <v>0</v>
      </c>
      <c r="U496" s="9">
        <v>348</v>
      </c>
      <c r="V496" s="21">
        <f>V495-VLookups!$D$54</f>
        <v>-3060</v>
      </c>
      <c r="W496" s="21">
        <f>-VLookups!$D$60</f>
        <v>-400</v>
      </c>
      <c r="X496" s="21">
        <f>-VLookups!$D$62</f>
        <v>-175</v>
      </c>
      <c r="Y496" s="36">
        <f>Y495*(1+VLookups!$D$57/12)</f>
        <v>-779.31722386111812</v>
      </c>
      <c r="Z496" s="20">
        <f>-E496*VLookups!$J$3</f>
        <v>-1593.9048796991513</v>
      </c>
      <c r="AA496" s="19">
        <v>0</v>
      </c>
      <c r="AB496" s="20">
        <f t="shared" si="28"/>
        <v>15092.804618639893</v>
      </c>
      <c r="AC496" s="20">
        <f t="shared" si="29"/>
        <v>2806012.0004408453</v>
      </c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 x14ac:dyDescent="0.25">
      <c r="A497" s="1"/>
      <c r="B497" s="9">
        <v>493</v>
      </c>
      <c r="C497" s="9">
        <f t="shared" si="30"/>
        <v>64</v>
      </c>
      <c r="D497" s="9">
        <f t="shared" si="31"/>
        <v>1</v>
      </c>
      <c r="E497" s="20">
        <f>E485*(1+VLookups!$C$8)</f>
        <v>39847.62199247878</v>
      </c>
      <c r="F497" s="20">
        <f>-E497*VLookups!$D$10*2</f>
        <v>-2390.8573195487265</v>
      </c>
      <c r="G497" s="19">
        <v>0</v>
      </c>
      <c r="H497" s="20">
        <f>(-VLookups!$D$13)*(E497+F497/2)</f>
        <v>-12561.962833128937</v>
      </c>
      <c r="I497" s="19">
        <v>0</v>
      </c>
      <c r="J497" s="19">
        <v>0</v>
      </c>
      <c r="K497" s="19">
        <v>0</v>
      </c>
      <c r="L497" s="19">
        <v>0</v>
      </c>
      <c r="M497" s="19">
        <v>0</v>
      </c>
      <c r="N497" s="20" t="s">
        <v>36</v>
      </c>
      <c r="O497" s="19">
        <v>0</v>
      </c>
      <c r="P497" s="20">
        <f>P496-VLookups!$D$42</f>
        <v>-503</v>
      </c>
      <c r="Q497" s="22">
        <v>253</v>
      </c>
      <c r="R497" s="19">
        <v>0</v>
      </c>
      <c r="S497" s="20">
        <f>VLookups!$D$50</f>
        <v>-4487.7037773753191</v>
      </c>
      <c r="T497" s="19">
        <v>0</v>
      </c>
      <c r="U497" s="9">
        <v>349</v>
      </c>
      <c r="V497" s="21">
        <f>V496-VLookups!$D$54</f>
        <v>-3065</v>
      </c>
      <c r="W497" s="21">
        <f>-VLookups!$D$60</f>
        <v>-400</v>
      </c>
      <c r="X497" s="21">
        <f>-VLookups!$D$62</f>
        <v>-175</v>
      </c>
      <c r="Y497" s="36">
        <f>Y496*(1+VLookups!$D$57/12)</f>
        <v>-781.59023243071306</v>
      </c>
      <c r="Z497" s="20">
        <f>-E497*VLookups!$J$3</f>
        <v>-1593.9048796991513</v>
      </c>
      <c r="AA497" s="19">
        <v>0</v>
      </c>
      <c r="AB497" s="20">
        <f t="shared" si="28"/>
        <v>15084.031610070298</v>
      </c>
      <c r="AC497" s="20">
        <f t="shared" si="29"/>
        <v>2825772.7187183169</v>
      </c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 x14ac:dyDescent="0.25">
      <c r="A498" s="1"/>
      <c r="B498" s="9">
        <v>494</v>
      </c>
      <c r="C498" s="9">
        <f t="shared" si="30"/>
        <v>64</v>
      </c>
      <c r="D498" s="9">
        <f t="shared" si="31"/>
        <v>2</v>
      </c>
      <c r="E498" s="20">
        <f>E486*(1+VLookups!$C$8)</f>
        <v>39847.62199247878</v>
      </c>
      <c r="F498" s="20">
        <f>-E498*VLookups!$D$10*2</f>
        <v>-2390.8573195487265</v>
      </c>
      <c r="G498" s="19">
        <v>0</v>
      </c>
      <c r="H498" s="20">
        <f>(-VLookups!$D$13)*(E498+F498/2)</f>
        <v>-12561.962833128937</v>
      </c>
      <c r="I498" s="19">
        <v>0</v>
      </c>
      <c r="J498" s="19">
        <v>0</v>
      </c>
      <c r="K498" s="19">
        <v>0</v>
      </c>
      <c r="L498" s="19">
        <v>0</v>
      </c>
      <c r="M498" s="19">
        <v>0</v>
      </c>
      <c r="N498" s="20" t="s">
        <v>36</v>
      </c>
      <c r="O498" s="19">
        <v>0</v>
      </c>
      <c r="P498" s="20">
        <f>P497-VLookups!$D$42</f>
        <v>-504.5</v>
      </c>
      <c r="Q498" s="22">
        <v>254</v>
      </c>
      <c r="R498" s="19">
        <v>0</v>
      </c>
      <c r="S498" s="20">
        <f>VLookups!$D$50</f>
        <v>-4487.7037773753191</v>
      </c>
      <c r="T498" s="19">
        <v>0</v>
      </c>
      <c r="U498" s="9">
        <v>350</v>
      </c>
      <c r="V498" s="21">
        <f>V497-VLookups!$D$54</f>
        <v>-3070</v>
      </c>
      <c r="W498" s="21">
        <f>-VLookups!$D$60</f>
        <v>-400</v>
      </c>
      <c r="X498" s="21">
        <f>-VLookups!$D$62</f>
        <v>-175</v>
      </c>
      <c r="Y498" s="36">
        <f>Y497*(1+VLookups!$D$57/12)</f>
        <v>-783.86987060863601</v>
      </c>
      <c r="Z498" s="20">
        <f>-E498*VLookups!$J$3</f>
        <v>-1593.9048796991513</v>
      </c>
      <c r="AA498" s="19">
        <v>0</v>
      </c>
      <c r="AB498" s="20">
        <f t="shared" si="28"/>
        <v>15075.251971892376</v>
      </c>
      <c r="AC498" s="20">
        <f t="shared" si="29"/>
        <v>2845557.5918880734</v>
      </c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</row>
    <row r="499" spans="1:43" x14ac:dyDescent="0.25">
      <c r="A499" s="1"/>
      <c r="B499" s="9">
        <v>495</v>
      </c>
      <c r="C499" s="9">
        <f t="shared" si="30"/>
        <v>64</v>
      </c>
      <c r="D499" s="9">
        <f t="shared" si="31"/>
        <v>3</v>
      </c>
      <c r="E499" s="20">
        <f>E487*(1+VLookups!$C$8)</f>
        <v>39847.62199247878</v>
      </c>
      <c r="F499" s="20">
        <f>-E499*VLookups!$D$10*2</f>
        <v>-2390.8573195487265</v>
      </c>
      <c r="G499" s="19">
        <v>0</v>
      </c>
      <c r="H499" s="20">
        <f>(-VLookups!$D$13)*(E499+F499/2)</f>
        <v>-12561.962833128937</v>
      </c>
      <c r="I499" s="19">
        <v>0</v>
      </c>
      <c r="J499" s="19">
        <v>0</v>
      </c>
      <c r="K499" s="19">
        <v>0</v>
      </c>
      <c r="L499" s="19">
        <v>0</v>
      </c>
      <c r="M499" s="19">
        <v>0</v>
      </c>
      <c r="N499" s="20" t="s">
        <v>36</v>
      </c>
      <c r="O499" s="19">
        <v>0</v>
      </c>
      <c r="P499" s="20">
        <f>P498-VLookups!$D$42</f>
        <v>-506</v>
      </c>
      <c r="Q499" s="22">
        <v>255</v>
      </c>
      <c r="R499" s="19">
        <v>0</v>
      </c>
      <c r="S499" s="20">
        <f>VLookups!$D$50</f>
        <v>-4487.7037773753191</v>
      </c>
      <c r="T499" s="19">
        <v>0</v>
      </c>
      <c r="U499" s="9">
        <v>351</v>
      </c>
      <c r="V499" s="21">
        <f>V498-VLookups!$D$54</f>
        <v>-3075</v>
      </c>
      <c r="W499" s="21">
        <f>-VLookups!$D$60</f>
        <v>-400</v>
      </c>
      <c r="X499" s="21">
        <f>-VLookups!$D$62</f>
        <v>-175</v>
      </c>
      <c r="Y499" s="36">
        <f>Y498*(1+VLookups!$D$57/12)</f>
        <v>-786.15615773124455</v>
      </c>
      <c r="Z499" s="20">
        <f>-E499*VLookups!$J$3</f>
        <v>-1593.9048796991513</v>
      </c>
      <c r="AA499" s="19">
        <v>0</v>
      </c>
      <c r="AB499" s="20">
        <f t="shared" si="28"/>
        <v>15066.465684769766</v>
      </c>
      <c r="AC499" s="20">
        <f t="shared" si="29"/>
        <v>2865366.6535593234</v>
      </c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</row>
    <row r="500" spans="1:43" x14ac:dyDescent="0.25">
      <c r="A500" s="1"/>
      <c r="B500" s="9">
        <v>496</v>
      </c>
      <c r="C500" s="9">
        <f t="shared" si="30"/>
        <v>64</v>
      </c>
      <c r="D500" s="9">
        <f t="shared" si="31"/>
        <v>4</v>
      </c>
      <c r="E500" s="20">
        <f>E488*(1+VLookups!$C$8)</f>
        <v>39847.62199247878</v>
      </c>
      <c r="F500" s="20">
        <f>-E500*VLookups!$D$10*2</f>
        <v>-2390.8573195487265</v>
      </c>
      <c r="G500" s="19">
        <v>0</v>
      </c>
      <c r="H500" s="20">
        <f>(-VLookups!$D$13)*(E500+F500/2)</f>
        <v>-12561.962833128937</v>
      </c>
      <c r="I500" s="19">
        <v>0</v>
      </c>
      <c r="J500" s="19">
        <v>0</v>
      </c>
      <c r="K500" s="19">
        <v>0</v>
      </c>
      <c r="L500" s="19">
        <v>0</v>
      </c>
      <c r="M500" s="19">
        <v>0</v>
      </c>
      <c r="N500" s="20" t="s">
        <v>36</v>
      </c>
      <c r="O500" s="19">
        <v>0</v>
      </c>
      <c r="P500" s="20">
        <f>P499-VLookups!$D$42</f>
        <v>-507.5</v>
      </c>
      <c r="Q500" s="22">
        <v>256</v>
      </c>
      <c r="R500" s="19">
        <v>0</v>
      </c>
      <c r="S500" s="20">
        <f>VLookups!$D$50</f>
        <v>-4487.7037773753191</v>
      </c>
      <c r="T500" s="19">
        <v>0</v>
      </c>
      <c r="U500" s="9">
        <v>352</v>
      </c>
      <c r="V500" s="21">
        <f>V499-VLookups!$D$54</f>
        <v>-3080</v>
      </c>
      <c r="W500" s="21">
        <f>-VLookups!$D$60</f>
        <v>-400</v>
      </c>
      <c r="X500" s="21">
        <f>-VLookups!$D$62</f>
        <v>-175</v>
      </c>
      <c r="Y500" s="36">
        <f>Y499*(1+VLookups!$D$57/12)</f>
        <v>-788.44911319129403</v>
      </c>
      <c r="Z500" s="20">
        <f>-E500*VLookups!$J$3</f>
        <v>-1593.9048796991513</v>
      </c>
      <c r="AA500" s="19">
        <v>0</v>
      </c>
      <c r="AB500" s="20">
        <f t="shared" si="28"/>
        <v>15057.672729309717</v>
      </c>
      <c r="AC500" s="20">
        <f t="shared" si="29"/>
        <v>2885199.9373778985</v>
      </c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 x14ac:dyDescent="0.25">
      <c r="A501" s="1"/>
      <c r="B501" s="9">
        <v>497</v>
      </c>
      <c r="C501" s="9">
        <f t="shared" si="30"/>
        <v>64</v>
      </c>
      <c r="D501" s="9">
        <f t="shared" si="31"/>
        <v>5</v>
      </c>
      <c r="E501" s="20">
        <f>E489*(1+VLookups!$C$8)</f>
        <v>39847.62199247878</v>
      </c>
      <c r="F501" s="20">
        <f>-E501*VLookups!$D$10*2</f>
        <v>-2390.8573195487265</v>
      </c>
      <c r="G501" s="19">
        <v>0</v>
      </c>
      <c r="H501" s="20">
        <f>(-VLookups!$D$13)*(E501+F501/2)</f>
        <v>-12561.962833128937</v>
      </c>
      <c r="I501" s="19">
        <v>0</v>
      </c>
      <c r="J501" s="19">
        <v>0</v>
      </c>
      <c r="K501" s="19">
        <v>0</v>
      </c>
      <c r="L501" s="19">
        <v>0</v>
      </c>
      <c r="M501" s="19">
        <v>0</v>
      </c>
      <c r="N501" s="20" t="s">
        <v>36</v>
      </c>
      <c r="O501" s="19">
        <v>0</v>
      </c>
      <c r="P501" s="20">
        <f>P500-VLookups!$D$42</f>
        <v>-509</v>
      </c>
      <c r="Q501" s="22">
        <v>257</v>
      </c>
      <c r="R501" s="19">
        <v>0</v>
      </c>
      <c r="S501" s="20">
        <f>VLookups!$D$50</f>
        <v>-4487.7037773753191</v>
      </c>
      <c r="T501" s="19">
        <v>0</v>
      </c>
      <c r="U501" s="9">
        <v>353</v>
      </c>
      <c r="V501" s="21">
        <f>V500-VLookups!$D$54</f>
        <v>-3085</v>
      </c>
      <c r="W501" s="21">
        <f>-VLookups!$D$60</f>
        <v>-400</v>
      </c>
      <c r="X501" s="21">
        <f>-VLookups!$D$62</f>
        <v>-175</v>
      </c>
      <c r="Y501" s="36">
        <f>Y500*(1+VLookups!$D$57/12)</f>
        <v>-790.74875643810196</v>
      </c>
      <c r="Z501" s="20">
        <f>-E501*VLookups!$J$3</f>
        <v>-1593.9048796991513</v>
      </c>
      <c r="AA501" s="19">
        <v>0</v>
      </c>
      <c r="AB501" s="20">
        <f t="shared" si="28"/>
        <v>15048.873086062911</v>
      </c>
      <c r="AC501" s="20">
        <f t="shared" si="29"/>
        <v>2905057.4770262577</v>
      </c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 x14ac:dyDescent="0.25">
      <c r="A502" s="1"/>
      <c r="B502" s="9">
        <v>498</v>
      </c>
      <c r="C502" s="9">
        <f t="shared" si="30"/>
        <v>64</v>
      </c>
      <c r="D502" s="9">
        <f t="shared" si="31"/>
        <v>6</v>
      </c>
      <c r="E502" s="20">
        <f>E490*(1+VLookups!$C$8)</f>
        <v>39847.62199247878</v>
      </c>
      <c r="F502" s="20">
        <f>-E502*VLookups!$D$10*2</f>
        <v>-2390.8573195487265</v>
      </c>
      <c r="G502" s="19">
        <v>0</v>
      </c>
      <c r="H502" s="20">
        <f>(-VLookups!$D$13)*(E502+F502/2)</f>
        <v>-12561.962833128937</v>
      </c>
      <c r="I502" s="19">
        <v>0</v>
      </c>
      <c r="J502" s="19">
        <v>0</v>
      </c>
      <c r="K502" s="19">
        <v>0</v>
      </c>
      <c r="L502" s="19">
        <v>0</v>
      </c>
      <c r="M502" s="19">
        <v>0</v>
      </c>
      <c r="N502" s="20" t="s">
        <v>36</v>
      </c>
      <c r="O502" s="19">
        <v>0</v>
      </c>
      <c r="P502" s="20">
        <f>P501-VLookups!$D$42</f>
        <v>-510.5</v>
      </c>
      <c r="Q502" s="22">
        <v>258</v>
      </c>
      <c r="R502" s="19">
        <v>0</v>
      </c>
      <c r="S502" s="20">
        <f>VLookups!$D$50</f>
        <v>-4487.7037773753191</v>
      </c>
      <c r="T502" s="19">
        <v>0</v>
      </c>
      <c r="U502" s="9">
        <v>354</v>
      </c>
      <c r="V502" s="21">
        <f>V501-VLookups!$D$54</f>
        <v>-3090</v>
      </c>
      <c r="W502" s="21">
        <f>-VLookups!$D$60</f>
        <v>-400</v>
      </c>
      <c r="X502" s="21">
        <f>-VLookups!$D$62</f>
        <v>-175</v>
      </c>
      <c r="Y502" s="36">
        <f>Y501*(1+VLookups!$D$57/12)</f>
        <v>-793.05510697771308</v>
      </c>
      <c r="Z502" s="20">
        <f>-E502*VLookups!$J$3</f>
        <v>-1593.9048796991513</v>
      </c>
      <c r="AA502" s="19">
        <v>0</v>
      </c>
      <c r="AB502" s="20">
        <f t="shared" si="28"/>
        <v>15040.066735523298</v>
      </c>
      <c r="AC502" s="20">
        <f t="shared" si="29"/>
        <v>2924939.3062234917</v>
      </c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 x14ac:dyDescent="0.25">
      <c r="A503" s="1"/>
      <c r="B503" s="9">
        <v>499</v>
      </c>
      <c r="C503" s="9">
        <f t="shared" si="30"/>
        <v>64</v>
      </c>
      <c r="D503" s="9">
        <f t="shared" si="31"/>
        <v>7</v>
      </c>
      <c r="E503" s="20">
        <f>E491*(1+VLookups!$C$8)</f>
        <v>39847.62199247878</v>
      </c>
      <c r="F503" s="20">
        <f>-E503*VLookups!$D$10*2</f>
        <v>-2390.8573195487265</v>
      </c>
      <c r="G503" s="19">
        <v>0</v>
      </c>
      <c r="H503" s="20">
        <f>(-VLookups!$D$13)*(E503+F503/2)</f>
        <v>-12561.962833128937</v>
      </c>
      <c r="I503" s="19">
        <v>0</v>
      </c>
      <c r="J503" s="19">
        <v>0</v>
      </c>
      <c r="K503" s="19">
        <v>0</v>
      </c>
      <c r="L503" s="19">
        <v>0</v>
      </c>
      <c r="M503" s="19">
        <v>0</v>
      </c>
      <c r="N503" s="20" t="s">
        <v>36</v>
      </c>
      <c r="O503" s="19">
        <v>0</v>
      </c>
      <c r="P503" s="20">
        <f>P502-VLookups!$D$42</f>
        <v>-512</v>
      </c>
      <c r="Q503" s="22">
        <v>259</v>
      </c>
      <c r="R503" s="19">
        <v>0</v>
      </c>
      <c r="S503" s="20">
        <f>VLookups!$D$50</f>
        <v>-4487.7037773753191</v>
      </c>
      <c r="T503" s="19">
        <v>0</v>
      </c>
      <c r="U503" s="9">
        <v>355</v>
      </c>
      <c r="V503" s="21">
        <f>V502-VLookups!$D$54</f>
        <v>-3095</v>
      </c>
      <c r="W503" s="21">
        <f>-VLookups!$D$60</f>
        <v>-400</v>
      </c>
      <c r="X503" s="21">
        <f>-VLookups!$D$62</f>
        <v>-175</v>
      </c>
      <c r="Y503" s="36">
        <f>Y502*(1+VLookups!$D$57/12)</f>
        <v>-795.36818437306476</v>
      </c>
      <c r="Z503" s="20">
        <f>-E503*VLookups!$J$3</f>
        <v>-1593.9048796991513</v>
      </c>
      <c r="AA503" s="19">
        <v>0</v>
      </c>
      <c r="AB503" s="20">
        <f t="shared" si="28"/>
        <v>15031.253658127946</v>
      </c>
      <c r="AC503" s="20">
        <f t="shared" si="29"/>
        <v>2944845.4587253258</v>
      </c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</row>
    <row r="504" spans="1:43" x14ac:dyDescent="0.25">
      <c r="A504" s="1"/>
      <c r="B504" s="9">
        <v>500</v>
      </c>
      <c r="C504" s="9">
        <f t="shared" si="30"/>
        <v>64</v>
      </c>
      <c r="D504" s="9">
        <f t="shared" si="31"/>
        <v>8</v>
      </c>
      <c r="E504" s="20">
        <f>E492*(1+VLookups!$C$8)</f>
        <v>39847.62199247878</v>
      </c>
      <c r="F504" s="20">
        <f>-E504*VLookups!$D$10*2</f>
        <v>-2390.8573195487265</v>
      </c>
      <c r="G504" s="19">
        <v>0</v>
      </c>
      <c r="H504" s="20">
        <f>(-VLookups!$D$13)*(E504+F504/2)</f>
        <v>-12561.962833128937</v>
      </c>
      <c r="I504" s="19">
        <v>0</v>
      </c>
      <c r="J504" s="19">
        <v>0</v>
      </c>
      <c r="K504" s="19">
        <v>0</v>
      </c>
      <c r="L504" s="19">
        <v>0</v>
      </c>
      <c r="M504" s="19">
        <v>0</v>
      </c>
      <c r="N504" s="20" t="s">
        <v>36</v>
      </c>
      <c r="O504" s="19">
        <v>0</v>
      </c>
      <c r="P504" s="20">
        <f>P503-VLookups!$D$42</f>
        <v>-513.5</v>
      </c>
      <c r="Q504" s="22">
        <v>260</v>
      </c>
      <c r="R504" s="19">
        <v>0</v>
      </c>
      <c r="S504" s="20">
        <f>VLookups!$D$50</f>
        <v>-4487.7037773753191</v>
      </c>
      <c r="T504" s="19">
        <v>0</v>
      </c>
      <c r="U504" s="9">
        <v>356</v>
      </c>
      <c r="V504" s="21">
        <f>V503-VLookups!$D$54</f>
        <v>-3100</v>
      </c>
      <c r="W504" s="21">
        <f>-VLookups!$D$60</f>
        <v>-400</v>
      </c>
      <c r="X504" s="21">
        <f>-VLookups!$D$62</f>
        <v>-175</v>
      </c>
      <c r="Y504" s="36">
        <f>Y503*(1+VLookups!$D$57/12)</f>
        <v>-797.68800824415291</v>
      </c>
      <c r="Z504" s="20">
        <f>-E504*VLookups!$J$3</f>
        <v>-1593.9048796991513</v>
      </c>
      <c r="AA504" s="19">
        <v>0</v>
      </c>
      <c r="AB504" s="20">
        <f t="shared" si="28"/>
        <v>15022.433834256859</v>
      </c>
      <c r="AC504" s="20">
        <f t="shared" si="29"/>
        <v>2964775.9683241253</v>
      </c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</row>
    <row r="505" spans="1:43" x14ac:dyDescent="0.25">
      <c r="A505" s="1"/>
      <c r="B505" s="9">
        <v>501</v>
      </c>
      <c r="C505" s="9">
        <f t="shared" si="30"/>
        <v>64</v>
      </c>
      <c r="D505" s="9">
        <f t="shared" si="31"/>
        <v>9</v>
      </c>
      <c r="E505" s="20">
        <f>E493*(1+VLookups!$C$8)</f>
        <v>39847.62199247878</v>
      </c>
      <c r="F505" s="20">
        <f>-E505*VLookups!$D$10*2</f>
        <v>-2390.8573195487265</v>
      </c>
      <c r="G505" s="19">
        <v>0</v>
      </c>
      <c r="H505" s="20">
        <f>(-VLookups!$D$13)*(E505+F505/2)</f>
        <v>-12561.962833128937</v>
      </c>
      <c r="I505" s="19">
        <v>0</v>
      </c>
      <c r="J505" s="19">
        <v>0</v>
      </c>
      <c r="K505" s="19">
        <v>0</v>
      </c>
      <c r="L505" s="19">
        <v>0</v>
      </c>
      <c r="M505" s="19">
        <v>0</v>
      </c>
      <c r="N505" s="20" t="s">
        <v>36</v>
      </c>
      <c r="O505" s="19">
        <v>0</v>
      </c>
      <c r="P505" s="20">
        <f>P504-VLookups!$D$42</f>
        <v>-515</v>
      </c>
      <c r="Q505" s="22">
        <v>261</v>
      </c>
      <c r="R505" s="19">
        <v>0</v>
      </c>
      <c r="S505" s="20">
        <f>VLookups!$D$50</f>
        <v>-4487.7037773753191</v>
      </c>
      <c r="T505" s="19">
        <v>0</v>
      </c>
      <c r="U505" s="9">
        <v>357</v>
      </c>
      <c r="V505" s="21">
        <f>V504-VLookups!$D$54</f>
        <v>-3105</v>
      </c>
      <c r="W505" s="21">
        <f>-VLookups!$D$60</f>
        <v>-400</v>
      </c>
      <c r="X505" s="21">
        <f>-VLookups!$D$62</f>
        <v>-175</v>
      </c>
      <c r="Y505" s="36">
        <f>Y504*(1+VLookups!$D$57/12)</f>
        <v>-800.01459826819837</v>
      </c>
      <c r="Z505" s="20">
        <f>-E505*VLookups!$J$3</f>
        <v>-1593.9048796991513</v>
      </c>
      <c r="AA505" s="19">
        <v>0</v>
      </c>
      <c r="AB505" s="20">
        <f t="shared" si="28"/>
        <v>15013.607244232815</v>
      </c>
      <c r="AC505" s="20">
        <f t="shared" si="29"/>
        <v>2984730.8688488984</v>
      </c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</row>
    <row r="506" spans="1:43" x14ac:dyDescent="0.25">
      <c r="A506" s="1"/>
      <c r="B506" s="9">
        <v>502</v>
      </c>
      <c r="C506" s="9">
        <f t="shared" si="30"/>
        <v>64</v>
      </c>
      <c r="D506" s="9">
        <f t="shared" si="31"/>
        <v>10</v>
      </c>
      <c r="E506" s="20">
        <f>E494*(1+VLookups!$C$8)</f>
        <v>39847.62199247878</v>
      </c>
      <c r="F506" s="20">
        <f>-E506*VLookups!$D$10*2</f>
        <v>-2390.8573195487265</v>
      </c>
      <c r="G506" s="19">
        <v>0</v>
      </c>
      <c r="H506" s="20">
        <f>(-VLookups!$D$13)*(E506+F506/2)</f>
        <v>-12561.962833128937</v>
      </c>
      <c r="I506" s="19">
        <v>0</v>
      </c>
      <c r="J506" s="19">
        <v>0</v>
      </c>
      <c r="K506" s="19">
        <v>0</v>
      </c>
      <c r="L506" s="19">
        <v>0</v>
      </c>
      <c r="M506" s="19">
        <v>0</v>
      </c>
      <c r="N506" s="20" t="s">
        <v>36</v>
      </c>
      <c r="O506" s="19">
        <v>0</v>
      </c>
      <c r="P506" s="20">
        <f>P505-VLookups!$D$42</f>
        <v>-516.5</v>
      </c>
      <c r="Q506" s="22">
        <v>262</v>
      </c>
      <c r="R506" s="19">
        <v>0</v>
      </c>
      <c r="S506" s="20">
        <f>VLookups!$D$50</f>
        <v>-4487.7037773753191</v>
      </c>
      <c r="T506" s="19">
        <v>0</v>
      </c>
      <c r="U506" s="9">
        <v>358</v>
      </c>
      <c r="V506" s="21">
        <f>V505-VLookups!$D$54</f>
        <v>-3110</v>
      </c>
      <c r="W506" s="21">
        <f>-VLookups!$D$60</f>
        <v>-400</v>
      </c>
      <c r="X506" s="21">
        <f>-VLookups!$D$62</f>
        <v>-175</v>
      </c>
      <c r="Y506" s="36">
        <f>Y505*(1+VLookups!$D$57/12)</f>
        <v>-802.34797417981395</v>
      </c>
      <c r="Z506" s="20">
        <f>-E506*VLookups!$J$3</f>
        <v>-1593.9048796991513</v>
      </c>
      <c r="AA506" s="19">
        <v>0</v>
      </c>
      <c r="AB506" s="20">
        <f t="shared" si="28"/>
        <v>15004.773868321197</v>
      </c>
      <c r="AC506" s="20">
        <f t="shared" si="29"/>
        <v>3004710.194165301</v>
      </c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</row>
    <row r="507" spans="1:43" x14ac:dyDescent="0.25">
      <c r="A507" s="1"/>
      <c r="B507" s="9">
        <v>503</v>
      </c>
      <c r="C507" s="9">
        <f t="shared" si="30"/>
        <v>64</v>
      </c>
      <c r="D507" s="9">
        <f t="shared" si="31"/>
        <v>11</v>
      </c>
      <c r="E507" s="20">
        <f>E495*(1+VLookups!$C$8)</f>
        <v>39847.62199247878</v>
      </c>
      <c r="F507" s="20">
        <f>-E507*VLookups!$D$10*2</f>
        <v>-2390.8573195487265</v>
      </c>
      <c r="G507" s="19">
        <v>0</v>
      </c>
      <c r="H507" s="20">
        <f>(-VLookups!$D$13)*(E507+F507/2)</f>
        <v>-12561.962833128937</v>
      </c>
      <c r="I507" s="19">
        <v>0</v>
      </c>
      <c r="J507" s="19">
        <v>0</v>
      </c>
      <c r="K507" s="19">
        <v>0</v>
      </c>
      <c r="L507" s="19">
        <v>0</v>
      </c>
      <c r="M507" s="19">
        <v>0</v>
      </c>
      <c r="N507" s="20" t="s">
        <v>36</v>
      </c>
      <c r="O507" s="19">
        <v>0</v>
      </c>
      <c r="P507" s="20">
        <f>P506-VLookups!$D$42</f>
        <v>-518</v>
      </c>
      <c r="Q507" s="22">
        <v>263</v>
      </c>
      <c r="R507" s="19">
        <v>0</v>
      </c>
      <c r="S507" s="20">
        <f>VLookups!$D$50</f>
        <v>-4487.7037773753191</v>
      </c>
      <c r="T507" s="19">
        <v>0</v>
      </c>
      <c r="U507" s="9">
        <v>359</v>
      </c>
      <c r="V507" s="21">
        <f>V506-VLookups!$D$54</f>
        <v>-3115</v>
      </c>
      <c r="W507" s="21">
        <f>-VLookups!$D$60</f>
        <v>-400</v>
      </c>
      <c r="X507" s="21">
        <f>-VLookups!$D$62</f>
        <v>-175</v>
      </c>
      <c r="Y507" s="36">
        <f>Y506*(1+VLookups!$D$57/12)</f>
        <v>-804.68815577117175</v>
      </c>
      <c r="Z507" s="20">
        <f>-E507*VLookups!$J$3</f>
        <v>-1593.9048796991513</v>
      </c>
      <c r="AA507" s="19">
        <v>0</v>
      </c>
      <c r="AB507" s="20">
        <f t="shared" si="28"/>
        <v>14995.933686729841</v>
      </c>
      <c r="AC507" s="20">
        <f t="shared" si="29"/>
        <v>3024713.9781756401</v>
      </c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</row>
    <row r="508" spans="1:43" x14ac:dyDescent="0.25">
      <c r="A508" s="1"/>
      <c r="B508" s="9">
        <v>504</v>
      </c>
      <c r="C508" s="9">
        <f t="shared" si="30"/>
        <v>65</v>
      </c>
      <c r="D508" s="9">
        <f>D496</f>
        <v>0</v>
      </c>
      <c r="E508" s="20">
        <f>E496*(1+VLookups!$C$8)</f>
        <v>41242.288762215532</v>
      </c>
      <c r="F508" s="20">
        <f>-E508*VLookups!$D$10*2</f>
        <v>-2474.537325732932</v>
      </c>
      <c r="G508" s="20">
        <f>-FV(VLookups!$D$11/12,B508-B29,,-(NPV(VLookups!$D$11/12,F29:F508)))*(1-VLookups!$D$14)</f>
        <v>3280512.2619888489</v>
      </c>
      <c r="H508" s="20">
        <f>(-VLookups!$D$13)*(E508+F508/2)</f>
        <v>-13001.631532288447</v>
      </c>
      <c r="I508" s="19">
        <v>0</v>
      </c>
      <c r="J508" s="19">
        <v>0</v>
      </c>
      <c r="K508" s="19">
        <v>0</v>
      </c>
      <c r="L508" s="19">
        <v>0</v>
      </c>
      <c r="M508" s="19">
        <v>0</v>
      </c>
      <c r="N508" s="20" t="s">
        <v>36</v>
      </c>
      <c r="O508" s="21">
        <f>VLookups!$D$40</f>
        <v>7500</v>
      </c>
      <c r="P508" s="20">
        <f>P507-VLookups!$D$42</f>
        <v>-519.5</v>
      </c>
      <c r="Q508" s="22">
        <v>264</v>
      </c>
      <c r="R508" s="19">
        <v>0</v>
      </c>
      <c r="S508" s="20">
        <f>VLookups!$D$50</f>
        <v>-4487.7037773753191</v>
      </c>
      <c r="T508" s="19">
        <f>VLookups!D51</f>
        <v>5743491.1729132598</v>
      </c>
      <c r="U508" s="9">
        <v>360</v>
      </c>
      <c r="V508" s="21">
        <f>V507-VLookups!$D$54</f>
        <v>-3120</v>
      </c>
      <c r="W508" s="21">
        <f>-VLookups!$D$60</f>
        <v>-400</v>
      </c>
      <c r="X508" s="21">
        <f>-VLookups!$D$62</f>
        <v>-175</v>
      </c>
      <c r="Y508" s="36">
        <f>Y507*(1+VLookups!$D$57/12)</f>
        <v>-807.035162892171</v>
      </c>
      <c r="Z508" s="20">
        <f>-E508*VLookups!$J$3</f>
        <v>-1649.6915504886213</v>
      </c>
      <c r="AA508" s="19">
        <f>FV(VLookups!$H$2/12,B508-B29,,NPV(VLookups!$H$2/12,Z29:Z508))*(1-VLookups!D14)</f>
        <v>6552814.8295125645</v>
      </c>
      <c r="AB508" s="20">
        <f t="shared" si="28"/>
        <v>15600162.722490977</v>
      </c>
      <c r="AC508" s="20">
        <f t="shared" si="29"/>
        <v>18629917.890630245</v>
      </c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</row>
    <row r="509" spans="1:4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</row>
    <row r="510" spans="1:4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</row>
    <row r="511" spans="1:4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9" t="s">
        <v>84</v>
      </c>
      <c r="AB511" s="20">
        <f>NPV(AC2/12,AB5:AB508)+AB4</f>
        <v>8048357.2350350553</v>
      </c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</row>
    <row r="512" spans="1:4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9" t="s">
        <v>85</v>
      </c>
      <c r="AB512" s="36">
        <f>-FV(AC2/12,504,,AB511)</f>
        <v>18629917.890630554</v>
      </c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</row>
    <row r="513" spans="1:4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W513" s="1"/>
      <c r="X513" s="1"/>
      <c r="Y513" s="1"/>
      <c r="Z513" s="1"/>
      <c r="AA513" s="1"/>
      <c r="AB513" s="6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</row>
    <row r="514" spans="1:4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W514" s="1"/>
      <c r="X514" s="1"/>
      <c r="Y514" s="1"/>
      <c r="Z514" s="1"/>
      <c r="AA514" s="1"/>
      <c r="AB514" s="6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</row>
    <row r="515" spans="1:4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W515" s="1"/>
      <c r="X515" s="1"/>
      <c r="Y515" s="1"/>
      <c r="Z515" s="1"/>
      <c r="AA515" s="1"/>
      <c r="AB515" s="6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</row>
    <row r="516" spans="1:4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W516" s="1"/>
      <c r="X516" s="1"/>
      <c r="Y516" s="1"/>
      <c r="Z516" s="1"/>
      <c r="AA516" s="9" t="s">
        <v>37</v>
      </c>
      <c r="AB516" s="9" t="s">
        <v>84</v>
      </c>
      <c r="AC516" s="9" t="s">
        <v>85</v>
      </c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</row>
    <row r="517" spans="1:4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2">
        <v>0</v>
      </c>
      <c r="AB517" s="20">
        <f>NPV(AA517/12,$AB$5:$AB$508)+$AB$4</f>
        <v>18073187.521408666</v>
      </c>
      <c r="AC517" s="20">
        <f>FV(AA517/12,504,,-AB517)</f>
        <v>18073187.521408666</v>
      </c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</row>
    <row r="518" spans="1:4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2">
        <v>0.01</v>
      </c>
      <c r="AB518" s="20">
        <f t="shared" ref="AB518:AB537" si="32">NPV(AA518/12,$AB$5:$AB$508)+$AB$4</f>
        <v>12045572.978361029</v>
      </c>
      <c r="AC518" s="20">
        <f t="shared" ref="AC518:AC537" si="33">FV(AA518/12,504,,-AB518)</f>
        <v>18329692.792786591</v>
      </c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</row>
    <row r="519" spans="1:4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2">
        <v>0.02</v>
      </c>
      <c r="AB519" s="20">
        <f t="shared" si="32"/>
        <v>8048357.2350350553</v>
      </c>
      <c r="AC519" s="20">
        <f t="shared" si="33"/>
        <v>18629917.890630554</v>
      </c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</row>
    <row r="520" spans="1:4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2">
        <v>0.03</v>
      </c>
      <c r="AB520" s="20">
        <f t="shared" si="32"/>
        <v>5393334.910750852</v>
      </c>
      <c r="AC520" s="20">
        <f t="shared" si="33"/>
        <v>18983905.391423225</v>
      </c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</row>
    <row r="521" spans="1:4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2">
        <v>0.04</v>
      </c>
      <c r="AB521" s="20">
        <f t="shared" si="32"/>
        <v>3626638.1474995427</v>
      </c>
      <c r="AC521" s="20">
        <f t="shared" si="33"/>
        <v>19404641.609939765</v>
      </c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</row>
    <row r="522" spans="1:4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2">
        <v>0.05</v>
      </c>
      <c r="AB522" s="20">
        <f t="shared" si="32"/>
        <v>2448658.2317590886</v>
      </c>
      <c r="AC522" s="20">
        <f t="shared" si="33"/>
        <v>19909108.268585965</v>
      </c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</row>
    <row r="523" spans="1:4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2">
        <v>0.06</v>
      </c>
      <c r="AB523" s="20">
        <f t="shared" si="32"/>
        <v>1661411.6792727967</v>
      </c>
      <c r="AC523" s="20">
        <f t="shared" si="33"/>
        <v>20519765.076830965</v>
      </c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</row>
    <row r="524" spans="1:4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2">
        <v>7.0000000000000007E-2</v>
      </c>
      <c r="AB524" s="20">
        <f t="shared" si="32"/>
        <v>1133921.6743567714</v>
      </c>
      <c r="AC524" s="20">
        <f t="shared" si="33"/>
        <v>21266654.608704519</v>
      </c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</row>
    <row r="525" spans="1:4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2">
        <v>0.08</v>
      </c>
      <c r="AB525" s="20">
        <f t="shared" si="32"/>
        <v>779432.38388528686</v>
      </c>
      <c r="AC525" s="20">
        <f t="shared" si="33"/>
        <v>22190409.54434412</v>
      </c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</row>
    <row r="526" spans="1:4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2">
        <v>0.09</v>
      </c>
      <c r="AB526" s="20">
        <f t="shared" si="32"/>
        <v>540400.21586447523</v>
      </c>
      <c r="AC526" s="20">
        <f t="shared" si="33"/>
        <v>23346572.965306085</v>
      </c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</row>
    <row r="527" spans="1:4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2">
        <v>0.1</v>
      </c>
      <c r="AB527" s="20">
        <f t="shared" si="32"/>
        <v>378599.68894665368</v>
      </c>
      <c r="AC527" s="20">
        <f t="shared" si="33"/>
        <v>24811834.993301172</v>
      </c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</row>
    <row r="528" spans="1:4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2">
        <v>0.11</v>
      </c>
      <c r="AB528" s="20">
        <f t="shared" si="32"/>
        <v>268595.32077833673</v>
      </c>
      <c r="AC528" s="20">
        <f t="shared" si="33"/>
        <v>26693073.273309544</v>
      </c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</row>
    <row r="529" spans="1:4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2">
        <v>0.12</v>
      </c>
      <c r="AB529" s="20">
        <f t="shared" si="32"/>
        <v>193430.37754068506</v>
      </c>
      <c r="AC529" s="20">
        <f t="shared" si="33"/>
        <v>29140504.475474469</v>
      </c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</row>
    <row r="530" spans="1:4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2">
        <v>0.13</v>
      </c>
      <c r="AB530" s="20">
        <f t="shared" si="32"/>
        <v>141776.78657604993</v>
      </c>
      <c r="AC530" s="20">
        <f t="shared" si="33"/>
        <v>32366874.019494992</v>
      </c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</row>
    <row r="531" spans="1:4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2">
        <v>0.14000000000000001</v>
      </c>
      <c r="AB531" s="20">
        <f t="shared" si="32"/>
        <v>106048.92296848519</v>
      </c>
      <c r="AC531" s="20">
        <f t="shared" si="33"/>
        <v>36675527.651170544</v>
      </c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</row>
    <row r="532" spans="1:4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2">
        <v>0.15</v>
      </c>
      <c r="AB532" s="20">
        <f t="shared" si="32"/>
        <v>81153.795351212728</v>
      </c>
      <c r="AC532" s="20">
        <f t="shared" si="33"/>
        <v>42501563.467957534</v>
      </c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</row>
    <row r="533" spans="1:4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2">
        <v>0.16</v>
      </c>
      <c r="AB533" s="20">
        <f t="shared" si="32"/>
        <v>63661.820059940961</v>
      </c>
      <c r="AC533" s="20">
        <f t="shared" si="33"/>
        <v>50472266.882899322</v>
      </c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</row>
    <row r="534" spans="1:4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2">
        <v>0.17</v>
      </c>
      <c r="AB534" s="20">
        <f t="shared" si="32"/>
        <v>51255.846968617538</v>
      </c>
      <c r="AC534" s="20">
        <f t="shared" si="33"/>
        <v>61495995.217954263</v>
      </c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</row>
    <row r="535" spans="1:4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2">
        <v>0.18</v>
      </c>
      <c r="AB535" s="20">
        <f t="shared" si="32"/>
        <v>42364.479327096255</v>
      </c>
      <c r="AC535" s="20">
        <f t="shared" si="33"/>
        <v>76893063.991639003</v>
      </c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</row>
    <row r="536" spans="1:4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2">
        <v>0.19</v>
      </c>
      <c r="AB536" s="20">
        <f t="shared" si="32"/>
        <v>35917.608207356228</v>
      </c>
      <c r="AC536" s="20">
        <f t="shared" si="33"/>
        <v>98588675.590637594</v>
      </c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</row>
    <row r="537" spans="1:4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2">
        <v>0.2</v>
      </c>
      <c r="AB537" s="20">
        <f t="shared" si="32"/>
        <v>31183.103927313266</v>
      </c>
      <c r="AC537" s="20">
        <f t="shared" si="33"/>
        <v>129397532.32660443</v>
      </c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</row>
    <row r="538" spans="1:4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6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</row>
    <row r="539" spans="1:4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9" t="s">
        <v>37</v>
      </c>
      <c r="W539" s="12">
        <v>0</v>
      </c>
      <c r="X539" s="12">
        <v>0.01</v>
      </c>
      <c r="Y539" s="12">
        <v>0.02</v>
      </c>
      <c r="Z539" s="12">
        <v>0.03</v>
      </c>
      <c r="AA539" s="12">
        <v>0.04</v>
      </c>
      <c r="AB539" s="12">
        <v>0.05</v>
      </c>
      <c r="AC539" s="12">
        <v>0.06</v>
      </c>
      <c r="AD539" s="12">
        <v>7.0000000000000007E-2</v>
      </c>
      <c r="AE539" s="12">
        <v>0.08</v>
      </c>
      <c r="AF539" s="12">
        <v>0.09</v>
      </c>
      <c r="AG539" s="12">
        <v>0.1</v>
      </c>
      <c r="AH539" s="12">
        <v>0.11</v>
      </c>
      <c r="AI539" s="12">
        <v>0.12</v>
      </c>
      <c r="AJ539" s="12">
        <v>0.13</v>
      </c>
      <c r="AK539" s="12">
        <v>0.14000000000000001</v>
      </c>
      <c r="AL539" s="12">
        <v>0.15</v>
      </c>
      <c r="AM539" s="12">
        <v>0.16</v>
      </c>
      <c r="AN539" s="12">
        <v>0.17</v>
      </c>
      <c r="AO539" s="12">
        <v>0.18</v>
      </c>
      <c r="AP539" s="12">
        <v>0.19</v>
      </c>
      <c r="AQ539" s="12">
        <v>0.2</v>
      </c>
    </row>
    <row r="540" spans="1:4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9" t="s">
        <v>84</v>
      </c>
      <c r="W540" s="20">
        <f t="shared" ref="W540:AQ540" si="34">NPV(W539/12,$AB$5:$AB$508)+$AB$4</f>
        <v>18073187.521408666</v>
      </c>
      <c r="X540" s="20">
        <f t="shared" si="34"/>
        <v>12045572.978361029</v>
      </c>
      <c r="Y540" s="20">
        <f t="shared" si="34"/>
        <v>8048357.2350350553</v>
      </c>
      <c r="Z540" s="20">
        <f t="shared" si="34"/>
        <v>5393334.910750852</v>
      </c>
      <c r="AA540" s="20">
        <f t="shared" si="34"/>
        <v>3626638.1474995427</v>
      </c>
      <c r="AB540" s="20">
        <f t="shared" si="34"/>
        <v>2448658.2317590886</v>
      </c>
      <c r="AC540" s="20">
        <f t="shared" si="34"/>
        <v>1661411.6792727967</v>
      </c>
      <c r="AD540" s="20">
        <f t="shared" si="34"/>
        <v>1133921.6743567714</v>
      </c>
      <c r="AE540" s="20">
        <f t="shared" si="34"/>
        <v>779432.38388528686</v>
      </c>
      <c r="AF540" s="20">
        <f t="shared" si="34"/>
        <v>540400.21586447523</v>
      </c>
      <c r="AG540" s="20">
        <f t="shared" si="34"/>
        <v>378599.68894665368</v>
      </c>
      <c r="AH540" s="20">
        <f t="shared" si="34"/>
        <v>268595.32077833673</v>
      </c>
      <c r="AI540" s="20">
        <f t="shared" si="34"/>
        <v>193430.37754068506</v>
      </c>
      <c r="AJ540" s="20">
        <f t="shared" si="34"/>
        <v>141776.78657604993</v>
      </c>
      <c r="AK540" s="20">
        <f t="shared" si="34"/>
        <v>106048.92296848519</v>
      </c>
      <c r="AL540" s="20">
        <f t="shared" si="34"/>
        <v>81153.795351212728</v>
      </c>
      <c r="AM540" s="20">
        <f t="shared" si="34"/>
        <v>63661.820059940961</v>
      </c>
      <c r="AN540" s="20">
        <f t="shared" si="34"/>
        <v>51255.846968617538</v>
      </c>
      <c r="AO540" s="20">
        <f t="shared" si="34"/>
        <v>42364.479327096255</v>
      </c>
      <c r="AP540" s="20">
        <f t="shared" si="34"/>
        <v>35917.608207356228</v>
      </c>
      <c r="AQ540" s="20">
        <f t="shared" si="34"/>
        <v>31183.103927313266</v>
      </c>
    </row>
    <row r="541" spans="1:4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9" t="s">
        <v>85</v>
      </c>
      <c r="W541" s="20">
        <f t="shared" ref="W541:AQ541" si="35">FV(W539/12,504,,-W540)</f>
        <v>18073187.521408666</v>
      </c>
      <c r="X541" s="20">
        <f t="shared" si="35"/>
        <v>18329692.792786591</v>
      </c>
      <c r="Y541" s="20">
        <f t="shared" si="35"/>
        <v>18629917.890630554</v>
      </c>
      <c r="Z541" s="20">
        <f t="shared" si="35"/>
        <v>18983905.391423225</v>
      </c>
      <c r="AA541" s="20">
        <f t="shared" si="35"/>
        <v>19404641.609939765</v>
      </c>
      <c r="AB541" s="20">
        <f t="shared" si="35"/>
        <v>19909108.268585965</v>
      </c>
      <c r="AC541" s="20">
        <f t="shared" si="35"/>
        <v>20519765.076830965</v>
      </c>
      <c r="AD541" s="20">
        <f t="shared" si="35"/>
        <v>21266654.608704519</v>
      </c>
      <c r="AE541" s="20">
        <f t="shared" si="35"/>
        <v>22190409.54434412</v>
      </c>
      <c r="AF541" s="20">
        <f t="shared" si="35"/>
        <v>23346572.965306085</v>
      </c>
      <c r="AG541" s="20">
        <f t="shared" si="35"/>
        <v>24811834.993301172</v>
      </c>
      <c r="AH541" s="20">
        <f t="shared" si="35"/>
        <v>26693073.273309544</v>
      </c>
      <c r="AI541" s="20">
        <f t="shared" si="35"/>
        <v>29140504.475474469</v>
      </c>
      <c r="AJ541" s="20">
        <f t="shared" si="35"/>
        <v>32366874.019494992</v>
      </c>
      <c r="AK541" s="20">
        <f t="shared" si="35"/>
        <v>36675527.651170544</v>
      </c>
      <c r="AL541" s="20">
        <f t="shared" si="35"/>
        <v>42501563.467957534</v>
      </c>
      <c r="AM541" s="20">
        <f t="shared" si="35"/>
        <v>50472266.882899322</v>
      </c>
      <c r="AN541" s="20">
        <f t="shared" si="35"/>
        <v>61495995.217954263</v>
      </c>
      <c r="AO541" s="20">
        <f t="shared" si="35"/>
        <v>76893063.991639003</v>
      </c>
      <c r="AP541" s="20">
        <f t="shared" si="35"/>
        <v>98588675.590637594</v>
      </c>
      <c r="AQ541" s="20">
        <f t="shared" si="35"/>
        <v>129397532.32660443</v>
      </c>
    </row>
  </sheetData>
  <mergeCells count="6">
    <mergeCell ref="Z2:AA2"/>
    <mergeCell ref="F2:G2"/>
    <mergeCell ref="I2:J2"/>
    <mergeCell ref="K2:Q2"/>
    <mergeCell ref="R2:V2"/>
    <mergeCell ref="W2:Y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P541"/>
  <sheetViews>
    <sheetView showOutlineSymbols="0" showWhiteSpace="0" workbookViewId="0">
      <pane xSplit="4" ySplit="3" topLeftCell="Y495" activePane="bottomRight" state="frozen"/>
      <selection pane="topRight" activeCell="E1" sqref="E1"/>
      <selection pane="bottomLeft" activeCell="A4" sqref="A4"/>
      <selection pane="bottomRight" activeCell="AB4" sqref="AB4:AB508"/>
    </sheetView>
  </sheetViews>
  <sheetFormatPr defaultColWidth="9.140625" defaultRowHeight="15" x14ac:dyDescent="0.25"/>
  <cols>
    <col min="1" max="1" width="35.5703125" style="1" bestFit="1" customWidth="1"/>
    <col min="2" max="2" width="4" style="1" bestFit="1" customWidth="1"/>
    <col min="3" max="3" width="11" style="1" bestFit="1" customWidth="1"/>
    <col min="4" max="4" width="13.140625" style="1" bestFit="1" customWidth="1"/>
    <col min="5" max="5" width="10.7109375" style="1" bestFit="1" customWidth="1"/>
    <col min="6" max="6" width="17.42578125" style="1" bestFit="1" customWidth="1"/>
    <col min="7" max="7" width="15.28515625" style="1" bestFit="1" customWidth="1"/>
    <col min="8" max="8" width="11.42578125" style="1" bestFit="1" customWidth="1"/>
    <col min="9" max="9" width="14.42578125" style="1" bestFit="1" customWidth="1"/>
    <col min="10" max="10" width="9.7109375" style="1" bestFit="1" customWidth="1"/>
    <col min="11" max="11" width="20.140625" style="1" bestFit="1" customWidth="1"/>
    <col min="12" max="12" width="11.42578125" style="1" bestFit="1" customWidth="1"/>
    <col min="13" max="13" width="13.7109375" style="1" bestFit="1" customWidth="1"/>
    <col min="14" max="15" width="12" style="1" bestFit="1" customWidth="1"/>
    <col min="16" max="16" width="16.28515625" style="1" bestFit="1" customWidth="1"/>
    <col min="17" max="17" width="14.7109375" style="1" bestFit="1" customWidth="1"/>
    <col min="18" max="18" width="15.28515625" style="1" bestFit="1" customWidth="1"/>
    <col min="19" max="19" width="12.42578125" style="1" bestFit="1" customWidth="1"/>
    <col min="20" max="21" width="12.7109375" style="1" bestFit="1" customWidth="1"/>
    <col min="22" max="22" width="22" style="1" bestFit="1" customWidth="1"/>
    <col min="23" max="27" width="15.5703125" style="1" bestFit="1" customWidth="1"/>
    <col min="28" max="28" width="15.5703125" style="6" bestFit="1" customWidth="1"/>
    <col min="29" max="29" width="16.42578125" style="1" bestFit="1" customWidth="1"/>
    <col min="30" max="30" width="15.5703125" bestFit="1" customWidth="1"/>
    <col min="31" max="38" width="15.5703125" style="1" bestFit="1" customWidth="1"/>
    <col min="39" max="42" width="16.5703125" style="1" bestFit="1" customWidth="1"/>
    <col min="43" max="16384" width="9.140625" style="1"/>
  </cols>
  <sheetData>
    <row r="1" spans="1:30" x14ac:dyDescent="0.25">
      <c r="A1" s="27" t="s">
        <v>34</v>
      </c>
    </row>
    <row r="2" spans="1:30" s="27" customFormat="1" x14ac:dyDescent="0.25">
      <c r="A2" s="27" t="s">
        <v>91</v>
      </c>
      <c r="B2" s="23"/>
      <c r="C2" s="23"/>
      <c r="D2" s="23"/>
      <c r="E2" s="23"/>
      <c r="F2" s="71" t="s">
        <v>9</v>
      </c>
      <c r="G2" s="71"/>
      <c r="H2" s="23"/>
      <c r="I2" s="71" t="s">
        <v>10</v>
      </c>
      <c r="J2" s="71"/>
      <c r="K2" s="71" t="s">
        <v>18</v>
      </c>
      <c r="L2" s="71"/>
      <c r="M2" s="71"/>
      <c r="N2" s="71"/>
      <c r="O2" s="71"/>
      <c r="P2" s="71"/>
      <c r="Q2" s="71"/>
      <c r="R2" s="71" t="s">
        <v>28</v>
      </c>
      <c r="S2" s="71"/>
      <c r="T2" s="71"/>
      <c r="U2" s="71"/>
      <c r="V2" s="71"/>
      <c r="W2" s="71" t="s">
        <v>27</v>
      </c>
      <c r="X2" s="71"/>
      <c r="Y2" s="71"/>
      <c r="Z2" s="71" t="s">
        <v>31</v>
      </c>
      <c r="AA2" s="71"/>
      <c r="AB2" s="24" t="s">
        <v>37</v>
      </c>
      <c r="AC2" s="25">
        <v>0.02</v>
      </c>
      <c r="AD2" s="33"/>
    </row>
    <row r="3" spans="1:30" s="27" customFormat="1" ht="45" x14ac:dyDescent="0.25">
      <c r="A3" s="27" t="s">
        <v>97</v>
      </c>
      <c r="B3" s="23" t="s">
        <v>0</v>
      </c>
      <c r="C3" s="23" t="s">
        <v>1</v>
      </c>
      <c r="D3" s="23" t="s">
        <v>2</v>
      </c>
      <c r="E3" s="23" t="s">
        <v>3</v>
      </c>
      <c r="F3" s="37" t="s">
        <v>104</v>
      </c>
      <c r="G3" s="23" t="s">
        <v>5</v>
      </c>
      <c r="H3" s="23" t="s">
        <v>6</v>
      </c>
      <c r="I3" s="23" t="s">
        <v>68</v>
      </c>
      <c r="J3" s="23" t="s">
        <v>96</v>
      </c>
      <c r="K3" s="23" t="s">
        <v>18</v>
      </c>
      <c r="L3" s="23" t="s">
        <v>11</v>
      </c>
      <c r="M3" s="23" t="s">
        <v>13</v>
      </c>
      <c r="N3" s="23" t="s">
        <v>14</v>
      </c>
      <c r="O3" s="23" t="s">
        <v>15</v>
      </c>
      <c r="P3" s="23" t="s">
        <v>16</v>
      </c>
      <c r="Q3" s="23" t="s">
        <v>17</v>
      </c>
      <c r="R3" s="23" t="s">
        <v>19</v>
      </c>
      <c r="S3" s="23" t="s">
        <v>20</v>
      </c>
      <c r="T3" s="23" t="s">
        <v>21</v>
      </c>
      <c r="U3" s="23" t="s">
        <v>22</v>
      </c>
      <c r="V3" s="23" t="s">
        <v>88</v>
      </c>
      <c r="W3" s="23" t="s">
        <v>25</v>
      </c>
      <c r="X3" s="23" t="s">
        <v>26</v>
      </c>
      <c r="Y3" s="23" t="s">
        <v>24</v>
      </c>
      <c r="Z3" s="23" t="s">
        <v>29</v>
      </c>
      <c r="AA3" s="23" t="s">
        <v>30</v>
      </c>
      <c r="AB3" s="24" t="s">
        <v>32</v>
      </c>
      <c r="AC3" s="23" t="s">
        <v>33</v>
      </c>
      <c r="AD3" s="33"/>
    </row>
    <row r="4" spans="1:30" x14ac:dyDescent="0.25">
      <c r="A4" s="27" t="s">
        <v>35</v>
      </c>
      <c r="B4" s="9">
        <v>0</v>
      </c>
      <c r="C4" s="9">
        <v>23</v>
      </c>
      <c r="D4" s="9">
        <v>0</v>
      </c>
      <c r="E4" s="9">
        <f>VLookups!$D$5</f>
        <v>9450</v>
      </c>
      <c r="F4" s="19">
        <v>0</v>
      </c>
      <c r="G4" s="19">
        <v>0</v>
      </c>
      <c r="H4" s="20">
        <f>(-VLookups!$D$13)*(E4+F4/2)</f>
        <v>-3071.25</v>
      </c>
      <c r="I4" s="19">
        <v>0</v>
      </c>
      <c r="J4" s="19">
        <v>0</v>
      </c>
      <c r="K4" s="19">
        <v>0</v>
      </c>
      <c r="L4" s="19">
        <v>0</v>
      </c>
      <c r="M4" s="19">
        <v>0</v>
      </c>
      <c r="N4" s="9" t="s">
        <v>36</v>
      </c>
      <c r="O4" s="19">
        <v>0</v>
      </c>
      <c r="P4" s="19">
        <v>0</v>
      </c>
      <c r="Q4" s="9" t="s">
        <v>36</v>
      </c>
      <c r="R4" s="21">
        <f>-VLookups!$D$44</f>
        <v>-2000</v>
      </c>
      <c r="S4" s="19">
        <v>0</v>
      </c>
      <c r="T4" s="19">
        <v>0</v>
      </c>
      <c r="U4" s="9" t="s">
        <v>36</v>
      </c>
      <c r="V4" s="21">
        <f>-VLookups!$D$53</f>
        <v>-600</v>
      </c>
      <c r="W4" s="19">
        <v>0</v>
      </c>
      <c r="X4" s="19">
        <v>0</v>
      </c>
      <c r="Y4" s="19">
        <v>0</v>
      </c>
      <c r="Z4" s="9"/>
      <c r="AA4" s="9"/>
      <c r="AB4" s="20">
        <f>SUM(E4,F4/2,H4,I4,K4,L4,M4,O4,P4,R4,S4,T4,V4,W4,X4,Y4,G4,J4,Z4,AA4)</f>
        <v>3778.75</v>
      </c>
      <c r="AC4" s="20">
        <f>AB4</f>
        <v>3778.75</v>
      </c>
    </row>
    <row r="5" spans="1:30" x14ac:dyDescent="0.25">
      <c r="B5" s="9">
        <v>1</v>
      </c>
      <c r="C5" s="9">
        <v>23</v>
      </c>
      <c r="D5" s="9">
        <v>1</v>
      </c>
      <c r="E5" s="21">
        <f>VLookups!$D$3</f>
        <v>8750</v>
      </c>
      <c r="F5" s="20">
        <f>$E5*-VLookups!$D$10*2</f>
        <v>-525</v>
      </c>
      <c r="G5" s="19">
        <v>0</v>
      </c>
      <c r="H5" s="20">
        <f>(-VLookups!$D$13)*(E5+F5/2)</f>
        <v>-2758.4375</v>
      </c>
      <c r="I5" s="20">
        <f>-PMT(VLookups!$D$16/12,180,-FV(VLookups!$D$16/12,48,,-VLookups!$D$15))</f>
        <v>-1366.0248221985344</v>
      </c>
      <c r="J5" s="19">
        <v>0</v>
      </c>
      <c r="K5" s="21">
        <f>-VLookups!$D$23</f>
        <v>-500</v>
      </c>
      <c r="L5" s="19">
        <v>0</v>
      </c>
      <c r="M5" s="19">
        <v>0</v>
      </c>
      <c r="N5" s="9" t="s">
        <v>36</v>
      </c>
      <c r="O5" s="19">
        <v>0</v>
      </c>
      <c r="P5" s="19">
        <v>0</v>
      </c>
      <c r="Q5" s="9" t="s">
        <v>36</v>
      </c>
      <c r="R5" s="21">
        <f>-VLookups!$D$44</f>
        <v>-2000</v>
      </c>
      <c r="S5" s="19">
        <v>0</v>
      </c>
      <c r="T5" s="19">
        <v>0</v>
      </c>
      <c r="U5" s="9" t="s">
        <v>36</v>
      </c>
      <c r="V5" s="21">
        <f>V4-VLookups!$D$54</f>
        <v>-605</v>
      </c>
      <c r="W5" s="19">
        <v>0</v>
      </c>
      <c r="X5" s="19">
        <v>0</v>
      </c>
      <c r="Y5" s="20">
        <f>-[2]VLookups!$D$56</f>
        <v>-200</v>
      </c>
      <c r="Z5" s="9" t="s">
        <v>36</v>
      </c>
      <c r="AA5" s="9" t="s">
        <v>36</v>
      </c>
      <c r="AB5" s="20">
        <f t="shared" ref="AB5:AB68" si="0">SUM(E5,F5/2,H5,I5,K5,L5,M5,O5,P5,R5,S5,T5,V5,W5,X5,Y5,G5,J5,Z5,AA5)</f>
        <v>1058.0376778014652</v>
      </c>
      <c r="AC5" s="20">
        <f t="shared" ref="AC5:AC68" si="1">AB5+(AC4*(1+($AC$2/12)))</f>
        <v>4843.0855944681316</v>
      </c>
    </row>
    <row r="6" spans="1:30" ht="15" customHeight="1" x14ac:dyDescent="0.25">
      <c r="B6" s="9">
        <v>2</v>
      </c>
      <c r="C6" s="9">
        <v>23</v>
      </c>
      <c r="D6" s="9">
        <v>2</v>
      </c>
      <c r="E6" s="21">
        <f>VLookups!$D$3</f>
        <v>8750</v>
      </c>
      <c r="F6" s="20">
        <f>$E6*-VLookups!$D$10*2</f>
        <v>-525</v>
      </c>
      <c r="G6" s="19">
        <v>0</v>
      </c>
      <c r="H6" s="20">
        <f>(-VLookups!$D$13)*(E6+F6/2)</f>
        <v>-2758.4375</v>
      </c>
      <c r="I6" s="20">
        <f>-PMT(VLookups!$D$16/12,180,-FV(VLookups!$D$16/12,48,,-VLookups!$D$15))</f>
        <v>-1366.0248221985344</v>
      </c>
      <c r="J6" s="19">
        <v>0</v>
      </c>
      <c r="K6" s="21">
        <f>K5-VLookups!$D$24</f>
        <v>-503</v>
      </c>
      <c r="L6" s="19">
        <v>0</v>
      </c>
      <c r="M6" s="19">
        <v>0</v>
      </c>
      <c r="N6" s="9" t="s">
        <v>36</v>
      </c>
      <c r="O6" s="19">
        <v>0</v>
      </c>
      <c r="P6" s="19">
        <v>0</v>
      </c>
      <c r="Q6" s="9" t="s">
        <v>36</v>
      </c>
      <c r="R6" s="21">
        <f>-VLookups!$D$44</f>
        <v>-2000</v>
      </c>
      <c r="S6" s="19">
        <v>0</v>
      </c>
      <c r="T6" s="19">
        <v>0</v>
      </c>
      <c r="U6" s="9" t="s">
        <v>36</v>
      </c>
      <c r="V6" s="21">
        <f>V5-VLookups!$D$54</f>
        <v>-610</v>
      </c>
      <c r="W6" s="19">
        <v>0</v>
      </c>
      <c r="X6" s="19">
        <v>0</v>
      </c>
      <c r="Y6" s="20">
        <f>Y5*(1+VLookups!$D$57/12)</f>
        <v>-200.58333333333334</v>
      </c>
      <c r="Z6" s="9" t="s">
        <v>36</v>
      </c>
      <c r="AA6" s="9" t="s">
        <v>36</v>
      </c>
      <c r="AB6" s="20">
        <f t="shared" si="0"/>
        <v>1049.4543444681319</v>
      </c>
      <c r="AC6" s="20">
        <f t="shared" si="1"/>
        <v>5900.6117482603777</v>
      </c>
    </row>
    <row r="7" spans="1:30" x14ac:dyDescent="0.25">
      <c r="B7" s="9">
        <v>3</v>
      </c>
      <c r="C7" s="9">
        <v>23</v>
      </c>
      <c r="D7" s="9">
        <v>3</v>
      </c>
      <c r="E7" s="21">
        <f>VLookups!$D$3</f>
        <v>8750</v>
      </c>
      <c r="F7" s="20">
        <f>$E7*-VLookups!$D$10*2</f>
        <v>-525</v>
      </c>
      <c r="G7" s="19">
        <v>0</v>
      </c>
      <c r="H7" s="20">
        <f>(-VLookups!$D$13)*(E7+F7/2)</f>
        <v>-2758.4375</v>
      </c>
      <c r="I7" s="20">
        <f>-PMT(VLookups!$D$16/12,180,-FV(VLookups!$D$16/12,48,,-VLookups!$D$15))</f>
        <v>-1366.0248221985344</v>
      </c>
      <c r="J7" s="19">
        <v>0</v>
      </c>
      <c r="K7" s="21">
        <f>K6-VLookups!$D$24</f>
        <v>-506</v>
      </c>
      <c r="L7" s="19">
        <v>0</v>
      </c>
      <c r="M7" s="19">
        <v>0</v>
      </c>
      <c r="N7" s="9" t="s">
        <v>36</v>
      </c>
      <c r="O7" s="19">
        <v>0</v>
      </c>
      <c r="P7" s="19">
        <v>0</v>
      </c>
      <c r="Q7" s="9" t="s">
        <v>36</v>
      </c>
      <c r="R7" s="21">
        <f>-VLookups!$D$44</f>
        <v>-2000</v>
      </c>
      <c r="S7" s="19">
        <v>0</v>
      </c>
      <c r="T7" s="19">
        <v>0</v>
      </c>
      <c r="U7" s="9" t="s">
        <v>36</v>
      </c>
      <c r="V7" s="21">
        <f>V6-VLookups!$D$54</f>
        <v>-615</v>
      </c>
      <c r="W7" s="19">
        <v>0</v>
      </c>
      <c r="X7" s="19">
        <v>0</v>
      </c>
      <c r="Y7" s="20">
        <f>Y6*(1+VLookups!$D$57/12)</f>
        <v>-201.16836805555556</v>
      </c>
      <c r="Z7" s="9" t="s">
        <v>36</v>
      </c>
      <c r="AA7" s="9" t="s">
        <v>36</v>
      </c>
      <c r="AB7" s="20">
        <f t="shared" si="0"/>
        <v>1040.8693097459095</v>
      </c>
      <c r="AC7" s="20">
        <f t="shared" si="1"/>
        <v>6951.315410920055</v>
      </c>
    </row>
    <row r="8" spans="1:30" x14ac:dyDescent="0.25">
      <c r="B8" s="9">
        <v>4</v>
      </c>
      <c r="C8" s="9">
        <v>23</v>
      </c>
      <c r="D8" s="9">
        <v>4</v>
      </c>
      <c r="E8" s="21">
        <f>VLookups!$D$3</f>
        <v>8750</v>
      </c>
      <c r="F8" s="20">
        <f>$E8*-VLookups!$D$10*2</f>
        <v>-525</v>
      </c>
      <c r="G8" s="19">
        <v>0</v>
      </c>
      <c r="H8" s="20">
        <f>(-VLookups!$D$13)*(E8+F8/2)</f>
        <v>-2758.4375</v>
      </c>
      <c r="I8" s="20">
        <f>-PMT(VLookups!$D$16/12,180,-FV(VLookups!$D$16/12,48,,-VLookups!$D$15))</f>
        <v>-1366.0248221985344</v>
      </c>
      <c r="J8" s="19">
        <v>0</v>
      </c>
      <c r="K8" s="21">
        <f>K7-VLookups!$D$24</f>
        <v>-509</v>
      </c>
      <c r="L8" s="19">
        <v>0</v>
      </c>
      <c r="M8" s="19">
        <v>0</v>
      </c>
      <c r="N8" s="9" t="s">
        <v>36</v>
      </c>
      <c r="O8" s="19">
        <v>0</v>
      </c>
      <c r="P8" s="19">
        <v>0</v>
      </c>
      <c r="Q8" s="9" t="s">
        <v>36</v>
      </c>
      <c r="R8" s="21">
        <f>-VLookups!$D$44</f>
        <v>-2000</v>
      </c>
      <c r="S8" s="19">
        <v>0</v>
      </c>
      <c r="T8" s="19">
        <v>0</v>
      </c>
      <c r="U8" s="9" t="s">
        <v>36</v>
      </c>
      <c r="V8" s="21">
        <f>V7-VLookups!$D$54</f>
        <v>-620</v>
      </c>
      <c r="W8" s="19">
        <v>0</v>
      </c>
      <c r="X8" s="19">
        <v>0</v>
      </c>
      <c r="Y8" s="20">
        <f>Y7*(1+VLookups!$D$57/12)</f>
        <v>-201.75510912905094</v>
      </c>
      <c r="Z8" s="9" t="s">
        <v>36</v>
      </c>
      <c r="AA8" s="9" t="s">
        <v>36</v>
      </c>
      <c r="AB8" s="20">
        <f t="shared" si="0"/>
        <v>1032.2825686724143</v>
      </c>
      <c r="AC8" s="20">
        <f t="shared" si="1"/>
        <v>7995.1835052773367</v>
      </c>
    </row>
    <row r="9" spans="1:30" x14ac:dyDescent="0.25">
      <c r="B9" s="9">
        <v>5</v>
      </c>
      <c r="C9" s="9">
        <v>23</v>
      </c>
      <c r="D9" s="9">
        <v>5</v>
      </c>
      <c r="E9" s="21">
        <f>VLookups!$D$3</f>
        <v>8750</v>
      </c>
      <c r="F9" s="20">
        <f>$E9*-VLookups!$D$10*2</f>
        <v>-525</v>
      </c>
      <c r="G9" s="19">
        <v>0</v>
      </c>
      <c r="H9" s="20">
        <f>(-VLookups!$D$13)*(E9+F9/2)</f>
        <v>-2758.4375</v>
      </c>
      <c r="I9" s="20">
        <f>-PMT(VLookups!$D$16/12,180,-FV(VLookups!$D$16/12,48,,-VLookups!$D$15))</f>
        <v>-1366.0248221985344</v>
      </c>
      <c r="J9" s="19">
        <v>0</v>
      </c>
      <c r="K9" s="21">
        <f>K8-VLookups!$D$24</f>
        <v>-512</v>
      </c>
      <c r="L9" s="19">
        <v>0</v>
      </c>
      <c r="M9" s="19">
        <v>0</v>
      </c>
      <c r="N9" s="9" t="s">
        <v>36</v>
      </c>
      <c r="O9" s="19">
        <v>0</v>
      </c>
      <c r="P9" s="19">
        <v>0</v>
      </c>
      <c r="Q9" s="9" t="s">
        <v>36</v>
      </c>
      <c r="R9" s="21">
        <f>-VLookups!$D$44</f>
        <v>-2000</v>
      </c>
      <c r="S9" s="19">
        <v>0</v>
      </c>
      <c r="T9" s="19">
        <v>0</v>
      </c>
      <c r="U9" s="9" t="s">
        <v>36</v>
      </c>
      <c r="V9" s="21">
        <f>V8-VLookups!$D$54</f>
        <v>-625</v>
      </c>
      <c r="W9" s="19">
        <v>0</v>
      </c>
      <c r="X9" s="19">
        <v>0</v>
      </c>
      <c r="Y9" s="20">
        <f>Y8*(1+VLookups!$D$57/12)</f>
        <v>-202.34356153067733</v>
      </c>
      <c r="Z9" s="9" t="s">
        <v>36</v>
      </c>
      <c r="AA9" s="9" t="s">
        <v>36</v>
      </c>
      <c r="AB9" s="20">
        <f t="shared" si="0"/>
        <v>1023.6941162707878</v>
      </c>
      <c r="AC9" s="20">
        <f t="shared" si="1"/>
        <v>9032.2029273902535</v>
      </c>
    </row>
    <row r="10" spans="1:30" x14ac:dyDescent="0.25">
      <c r="B10" s="9">
        <v>6</v>
      </c>
      <c r="C10" s="9">
        <v>23</v>
      </c>
      <c r="D10" s="9">
        <v>6</v>
      </c>
      <c r="E10" s="21">
        <f>VLookups!$D$3</f>
        <v>8750</v>
      </c>
      <c r="F10" s="20">
        <f>$E10*-VLookups!$D$10*2</f>
        <v>-525</v>
      </c>
      <c r="G10" s="19">
        <v>0</v>
      </c>
      <c r="H10" s="20">
        <f>(-VLookups!$D$13)*(E10+F10/2)</f>
        <v>-2758.4375</v>
      </c>
      <c r="I10" s="20">
        <f>-PMT(VLookups!$D$16/12,180,-FV(VLookups!$D$16/12,48,,-VLookups!$D$15))</f>
        <v>-1366.0248221985344</v>
      </c>
      <c r="J10" s="19">
        <v>0</v>
      </c>
      <c r="K10" s="21">
        <f>K9-VLookups!$D$24</f>
        <v>-515</v>
      </c>
      <c r="L10" s="19">
        <v>0</v>
      </c>
      <c r="M10" s="19">
        <v>0</v>
      </c>
      <c r="N10" s="9" t="s">
        <v>36</v>
      </c>
      <c r="O10" s="19">
        <v>0</v>
      </c>
      <c r="P10" s="19">
        <v>0</v>
      </c>
      <c r="Q10" s="9" t="s">
        <v>36</v>
      </c>
      <c r="R10" s="21">
        <f>-VLookups!$D$44</f>
        <v>-2000</v>
      </c>
      <c r="S10" s="19">
        <v>0</v>
      </c>
      <c r="T10" s="19">
        <v>0</v>
      </c>
      <c r="U10" s="9" t="s">
        <v>36</v>
      </c>
      <c r="V10" s="21">
        <f>V9-VLookups!$D$54</f>
        <v>-630</v>
      </c>
      <c r="W10" s="19">
        <v>0</v>
      </c>
      <c r="X10" s="19">
        <v>0</v>
      </c>
      <c r="Y10" s="20">
        <f>Y9*(1+VLookups!$D$57/12)</f>
        <v>-202.93373025180847</v>
      </c>
      <c r="Z10" s="9" t="s">
        <v>36</v>
      </c>
      <c r="AA10" s="9" t="s">
        <v>36</v>
      </c>
      <c r="AB10" s="20">
        <f t="shared" si="0"/>
        <v>1015.1039475496567</v>
      </c>
      <c r="AC10" s="20">
        <f t="shared" si="1"/>
        <v>10062.360546485561</v>
      </c>
    </row>
    <row r="11" spans="1:30" x14ac:dyDescent="0.25">
      <c r="B11" s="9">
        <v>7</v>
      </c>
      <c r="C11" s="9">
        <v>23</v>
      </c>
      <c r="D11" s="9">
        <v>7</v>
      </c>
      <c r="E11" s="21">
        <f>VLookups!$D$3</f>
        <v>8750</v>
      </c>
      <c r="F11" s="20">
        <f>$E11*-VLookups!$D$10*2</f>
        <v>-525</v>
      </c>
      <c r="G11" s="19">
        <v>0</v>
      </c>
      <c r="H11" s="20">
        <f>(-VLookups!$D$13)*(E11+F11/2)</f>
        <v>-2758.4375</v>
      </c>
      <c r="I11" s="20">
        <f>-PMT(VLookups!$D$16/12,180,-FV(VLookups!$D$16/12,48,,-VLookups!$D$15))</f>
        <v>-1366.0248221985344</v>
      </c>
      <c r="J11" s="19">
        <v>0</v>
      </c>
      <c r="K11" s="21">
        <f>K10-VLookups!$D$24</f>
        <v>-518</v>
      </c>
      <c r="L11" s="19">
        <v>0</v>
      </c>
      <c r="M11" s="19">
        <v>0</v>
      </c>
      <c r="N11" s="9" t="s">
        <v>36</v>
      </c>
      <c r="O11" s="19">
        <v>0</v>
      </c>
      <c r="P11" s="19">
        <v>0</v>
      </c>
      <c r="Q11" s="9" t="s">
        <v>36</v>
      </c>
      <c r="R11" s="21">
        <f>-VLookups!$D$44</f>
        <v>-2000</v>
      </c>
      <c r="S11" s="19">
        <v>0</v>
      </c>
      <c r="T11" s="19">
        <v>0</v>
      </c>
      <c r="U11" s="9" t="s">
        <v>36</v>
      </c>
      <c r="V11" s="21">
        <f>V10-VLookups!$D$54</f>
        <v>-635</v>
      </c>
      <c r="W11" s="19">
        <v>0</v>
      </c>
      <c r="X11" s="19">
        <v>0</v>
      </c>
      <c r="Y11" s="20">
        <f>Y10*(1+VLookups!$D$57/12)</f>
        <v>-203.52562029837625</v>
      </c>
      <c r="Z11" s="9" t="s">
        <v>36</v>
      </c>
      <c r="AA11" s="9" t="s">
        <v>36</v>
      </c>
      <c r="AB11" s="20">
        <f t="shared" si="0"/>
        <v>1006.512057503089</v>
      </c>
      <c r="AC11" s="20">
        <f t="shared" si="1"/>
        <v>11085.643204899459</v>
      </c>
    </row>
    <row r="12" spans="1:30" x14ac:dyDescent="0.25">
      <c r="B12" s="9">
        <v>8</v>
      </c>
      <c r="C12" s="9">
        <v>23</v>
      </c>
      <c r="D12" s="9">
        <v>8</v>
      </c>
      <c r="E12" s="21">
        <f>VLookups!$D$3</f>
        <v>8750</v>
      </c>
      <c r="F12" s="20">
        <f>$E12*-VLookups!$D$10*2</f>
        <v>-525</v>
      </c>
      <c r="G12" s="19">
        <v>0</v>
      </c>
      <c r="H12" s="20">
        <f>(-VLookups!$D$13)*(E12+F12/2)</f>
        <v>-2758.4375</v>
      </c>
      <c r="I12" s="20">
        <f>-PMT(VLookups!$D$16/12,180,-FV(VLookups!$D$16/12,48,,-VLookups!$D$15))</f>
        <v>-1366.0248221985344</v>
      </c>
      <c r="J12" s="19">
        <v>0</v>
      </c>
      <c r="K12" s="21">
        <f>K11-VLookups!$D$24</f>
        <v>-521</v>
      </c>
      <c r="L12" s="19">
        <v>0</v>
      </c>
      <c r="M12" s="19">
        <v>0</v>
      </c>
      <c r="N12" s="9" t="s">
        <v>36</v>
      </c>
      <c r="O12" s="19">
        <v>0</v>
      </c>
      <c r="P12" s="19">
        <v>0</v>
      </c>
      <c r="Q12" s="9" t="s">
        <v>36</v>
      </c>
      <c r="R12" s="21">
        <f>-VLookups!$D$44</f>
        <v>-2000</v>
      </c>
      <c r="S12" s="19">
        <v>0</v>
      </c>
      <c r="T12" s="19">
        <v>0</v>
      </c>
      <c r="U12" s="9" t="s">
        <v>36</v>
      </c>
      <c r="V12" s="21">
        <f>V11-VLookups!$D$54</f>
        <v>-640</v>
      </c>
      <c r="W12" s="19">
        <v>0</v>
      </c>
      <c r="X12" s="19">
        <v>0</v>
      </c>
      <c r="Y12" s="20">
        <f>Y11*(1+VLookups!$D$57/12)</f>
        <v>-204.1192366909132</v>
      </c>
      <c r="Z12" s="9" t="s">
        <v>36</v>
      </c>
      <c r="AA12" s="9" t="s">
        <v>36</v>
      </c>
      <c r="AB12" s="20">
        <f t="shared" si="0"/>
        <v>997.91844111055195</v>
      </c>
      <c r="AC12" s="20">
        <f t="shared" si="1"/>
        <v>12102.037718018179</v>
      </c>
    </row>
    <row r="13" spans="1:30" x14ac:dyDescent="0.25">
      <c r="B13" s="9">
        <v>9</v>
      </c>
      <c r="C13" s="9">
        <v>23</v>
      </c>
      <c r="D13" s="9">
        <v>9</v>
      </c>
      <c r="E13" s="21">
        <f>VLookups!$D$3</f>
        <v>8750</v>
      </c>
      <c r="F13" s="20">
        <f>$E13*-VLookups!$D$10*2</f>
        <v>-525</v>
      </c>
      <c r="G13" s="19">
        <v>0</v>
      </c>
      <c r="H13" s="20">
        <f>(-VLookups!$D$13)*(E13+F13/2)</f>
        <v>-2758.4375</v>
      </c>
      <c r="I13" s="20">
        <f>-PMT(VLookups!$D$16/12,180,-FV(VLookups!$D$16/12,48,,-VLookups!$D$15))</f>
        <v>-1366.0248221985344</v>
      </c>
      <c r="J13" s="19">
        <v>0</v>
      </c>
      <c r="K13" s="21">
        <f>K12-VLookups!$D$24</f>
        <v>-524</v>
      </c>
      <c r="L13" s="19">
        <v>0</v>
      </c>
      <c r="M13" s="19">
        <v>0</v>
      </c>
      <c r="N13" s="9" t="s">
        <v>36</v>
      </c>
      <c r="O13" s="19">
        <v>0</v>
      </c>
      <c r="P13" s="19">
        <v>0</v>
      </c>
      <c r="Q13" s="9" t="s">
        <v>36</v>
      </c>
      <c r="R13" s="21">
        <f>-VLookups!$D$44</f>
        <v>-2000</v>
      </c>
      <c r="S13" s="19">
        <v>0</v>
      </c>
      <c r="T13" s="19">
        <v>0</v>
      </c>
      <c r="U13" s="9" t="s">
        <v>36</v>
      </c>
      <c r="V13" s="21">
        <f>V12-VLookups!$D$54</f>
        <v>-645</v>
      </c>
      <c r="W13" s="19">
        <v>0</v>
      </c>
      <c r="X13" s="19">
        <v>0</v>
      </c>
      <c r="Y13" s="20">
        <f>Y12*(1+VLookups!$D$57/12)</f>
        <v>-204.71458446459502</v>
      </c>
      <c r="Z13" s="9" t="s">
        <v>36</v>
      </c>
      <c r="AA13" s="9" t="s">
        <v>36</v>
      </c>
      <c r="AB13" s="20">
        <f t="shared" si="0"/>
        <v>989.32309333687022</v>
      </c>
      <c r="AC13" s="20">
        <f t="shared" si="1"/>
        <v>13111.530874218413</v>
      </c>
    </row>
    <row r="14" spans="1:30" x14ac:dyDescent="0.25">
      <c r="B14" s="9">
        <v>10</v>
      </c>
      <c r="C14" s="9">
        <v>23</v>
      </c>
      <c r="D14" s="9">
        <v>10</v>
      </c>
      <c r="E14" s="21">
        <f>VLookups!$D$3</f>
        <v>8750</v>
      </c>
      <c r="F14" s="20">
        <f>$E14*-VLookups!$D$10*2</f>
        <v>-525</v>
      </c>
      <c r="G14" s="19">
        <v>0</v>
      </c>
      <c r="H14" s="20">
        <f>(-VLookups!$D$13)*(E14+F14/2)</f>
        <v>-2758.4375</v>
      </c>
      <c r="I14" s="20">
        <f>-PMT(VLookups!$D$16/12,180,-FV(VLookups!$D$16/12,48,,-VLookups!$D$15))</f>
        <v>-1366.0248221985344</v>
      </c>
      <c r="J14" s="19">
        <v>0</v>
      </c>
      <c r="K14" s="21">
        <f>K13-VLookups!$D$24</f>
        <v>-527</v>
      </c>
      <c r="L14" s="19">
        <v>0</v>
      </c>
      <c r="M14" s="19">
        <v>0</v>
      </c>
      <c r="N14" s="9" t="s">
        <v>36</v>
      </c>
      <c r="O14" s="19">
        <v>0</v>
      </c>
      <c r="P14" s="19">
        <v>0</v>
      </c>
      <c r="Q14" s="9" t="s">
        <v>36</v>
      </c>
      <c r="R14" s="21">
        <f>-VLookups!$D$44</f>
        <v>-2000</v>
      </c>
      <c r="S14" s="19">
        <v>0</v>
      </c>
      <c r="T14" s="19">
        <v>0</v>
      </c>
      <c r="U14" s="9" t="s">
        <v>36</v>
      </c>
      <c r="V14" s="21">
        <f>V13-VLookups!$D$54</f>
        <v>-650</v>
      </c>
      <c r="W14" s="19">
        <v>0</v>
      </c>
      <c r="X14" s="19">
        <v>0</v>
      </c>
      <c r="Y14" s="20">
        <f>Y13*(1+VLookups!$D$57/12)</f>
        <v>-205.31166866928342</v>
      </c>
      <c r="Z14" s="9" t="s">
        <v>36</v>
      </c>
      <c r="AA14" s="9" t="s">
        <v>36</v>
      </c>
      <c r="AB14" s="20">
        <f t="shared" si="0"/>
        <v>980.72600913218173</v>
      </c>
      <c r="AC14" s="20">
        <f t="shared" si="1"/>
        <v>14114.109434807628</v>
      </c>
    </row>
    <row r="15" spans="1:30" x14ac:dyDescent="0.25">
      <c r="B15" s="9">
        <v>11</v>
      </c>
      <c r="C15" s="9">
        <v>23</v>
      </c>
      <c r="D15" s="9">
        <v>11</v>
      </c>
      <c r="E15" s="21">
        <f>VLookups!$D$3</f>
        <v>8750</v>
      </c>
      <c r="F15" s="20">
        <f>$E15*-VLookups!$D$10*2</f>
        <v>-525</v>
      </c>
      <c r="G15" s="19">
        <v>0</v>
      </c>
      <c r="H15" s="20">
        <f>(-VLookups!$D$13)*(E15+F15/2)</f>
        <v>-2758.4375</v>
      </c>
      <c r="I15" s="20">
        <f>-PMT(VLookups!$D$16/12,180,-FV(VLookups!$D$16/12,48,,-VLookups!$D$15))</f>
        <v>-1366.0248221985344</v>
      </c>
      <c r="J15" s="19">
        <v>0</v>
      </c>
      <c r="K15" s="21">
        <f>K14-VLookups!$D$24</f>
        <v>-530</v>
      </c>
      <c r="L15" s="19">
        <v>0</v>
      </c>
      <c r="M15" s="19">
        <v>0</v>
      </c>
      <c r="N15" s="9" t="s">
        <v>36</v>
      </c>
      <c r="O15" s="19">
        <v>0</v>
      </c>
      <c r="P15" s="19">
        <v>0</v>
      </c>
      <c r="Q15" s="9" t="s">
        <v>36</v>
      </c>
      <c r="R15" s="21">
        <f>-VLookups!$D$44</f>
        <v>-2000</v>
      </c>
      <c r="S15" s="19">
        <v>0</v>
      </c>
      <c r="T15" s="19">
        <v>0</v>
      </c>
      <c r="U15" s="9" t="s">
        <v>36</v>
      </c>
      <c r="V15" s="21">
        <f>V14-VLookups!$D$54</f>
        <v>-655</v>
      </c>
      <c r="W15" s="19">
        <v>0</v>
      </c>
      <c r="X15" s="19">
        <v>0</v>
      </c>
      <c r="Y15" s="20">
        <f>Y14*(1+VLookups!$D$57/12)</f>
        <v>-205.91049436956882</v>
      </c>
      <c r="Z15" s="9" t="s">
        <v>36</v>
      </c>
      <c r="AA15" s="9" t="s">
        <v>36</v>
      </c>
      <c r="AB15" s="20">
        <f t="shared" si="0"/>
        <v>972.12718343189636</v>
      </c>
      <c r="AC15" s="20">
        <f t="shared" si="1"/>
        <v>15109.760133964204</v>
      </c>
    </row>
    <row r="16" spans="1:30" x14ac:dyDescent="0.25">
      <c r="B16" s="9">
        <v>12</v>
      </c>
      <c r="C16" s="9">
        <f>C4+1</f>
        <v>24</v>
      </c>
      <c r="D16" s="9">
        <v>0</v>
      </c>
      <c r="E16" s="21">
        <f>E5*(1+VLookups!$C$4)</f>
        <v>9056.25</v>
      </c>
      <c r="F16" s="20">
        <f>$E16*-VLookups!$D$10*2</f>
        <v>-543.375</v>
      </c>
      <c r="G16" s="19">
        <v>0</v>
      </c>
      <c r="H16" s="20">
        <f>(-VLookups!$D$13)*(E16+F16/2)</f>
        <v>-2854.9828124999999</v>
      </c>
      <c r="I16" s="20">
        <f>-PMT(VLookups!$D$16/12,180,-FV(VLookups!$D$16/12,48,,-VLookups!$D$15))</f>
        <v>-1366.0248221985344</v>
      </c>
      <c r="J16" s="19">
        <v>0</v>
      </c>
      <c r="K16" s="21">
        <f>K15-VLookups!$D$24</f>
        <v>-533</v>
      </c>
      <c r="L16" s="19">
        <v>0</v>
      </c>
      <c r="M16" s="19">
        <v>0</v>
      </c>
      <c r="N16" s="9" t="s">
        <v>36</v>
      </c>
      <c r="O16" s="19">
        <v>0</v>
      </c>
      <c r="P16" s="19">
        <v>0</v>
      </c>
      <c r="Q16" s="9" t="s">
        <v>36</v>
      </c>
      <c r="R16" s="21">
        <f>R4*(1+VLookups!$D$45)</f>
        <v>-2122</v>
      </c>
      <c r="S16" s="19">
        <v>0</v>
      </c>
      <c r="T16" s="19">
        <v>0</v>
      </c>
      <c r="U16" s="9" t="s">
        <v>36</v>
      </c>
      <c r="V16" s="21">
        <f>V15-VLookups!$D$54</f>
        <v>-660</v>
      </c>
      <c r="W16" s="19">
        <v>0</v>
      </c>
      <c r="X16" s="19">
        <v>0</v>
      </c>
      <c r="Y16" s="20">
        <f>Y15*(1+VLookups!$D$57/12)</f>
        <v>-206.51106664481341</v>
      </c>
      <c r="Z16" s="9" t="s">
        <v>36</v>
      </c>
      <c r="AA16" s="9" t="s">
        <v>36</v>
      </c>
      <c r="AB16" s="20">
        <f t="shared" si="0"/>
        <v>1042.0437986566515</v>
      </c>
      <c r="AC16" s="20">
        <f t="shared" si="1"/>
        <v>16176.986866177464</v>
      </c>
    </row>
    <row r="17" spans="2:29" x14ac:dyDescent="0.25">
      <c r="B17" s="9">
        <v>13</v>
      </c>
      <c r="C17" s="9">
        <f t="shared" ref="C17:C80" si="2">C5+1</f>
        <v>24</v>
      </c>
      <c r="D17" s="9">
        <v>1</v>
      </c>
      <c r="E17" s="21">
        <f>E6*(1+VLookups!$C$4)</f>
        <v>9056.25</v>
      </c>
      <c r="F17" s="20">
        <f>$E17*-VLookups!$D$10*2</f>
        <v>-543.375</v>
      </c>
      <c r="G17" s="19">
        <v>0</v>
      </c>
      <c r="H17" s="20">
        <f>(-VLookups!$D$13)*(E17+F17/2)</f>
        <v>-2854.9828124999999</v>
      </c>
      <c r="I17" s="20">
        <f>-PMT(VLookups!$D$16/12,180,-FV(VLookups!$D$16/12,48,,-VLookups!$D$15))</f>
        <v>-1366.0248221985344</v>
      </c>
      <c r="J17" s="19">
        <v>0</v>
      </c>
      <c r="K17" s="21">
        <f>K16-VLookups!$D$24</f>
        <v>-536</v>
      </c>
      <c r="L17" s="19">
        <v>0</v>
      </c>
      <c r="M17" s="19">
        <v>0</v>
      </c>
      <c r="N17" s="9" t="s">
        <v>36</v>
      </c>
      <c r="O17" s="19">
        <v>0</v>
      </c>
      <c r="P17" s="19">
        <v>0</v>
      </c>
      <c r="Q17" s="9" t="s">
        <v>36</v>
      </c>
      <c r="R17" s="21">
        <f>R5*(1+VLookups!$C$45)</f>
        <v>-2122</v>
      </c>
      <c r="S17" s="19">
        <v>0</v>
      </c>
      <c r="T17" s="19">
        <v>0</v>
      </c>
      <c r="U17" s="9" t="s">
        <v>36</v>
      </c>
      <c r="V17" s="21">
        <f>V16-VLookups!$D$54</f>
        <v>-665</v>
      </c>
      <c r="W17" s="19">
        <v>0</v>
      </c>
      <c r="X17" s="19">
        <v>0</v>
      </c>
      <c r="Y17" s="20">
        <f>Y16*(1+VLookups!$D$57/12)</f>
        <v>-207.11339058919413</v>
      </c>
      <c r="Z17" s="9" t="s">
        <v>36</v>
      </c>
      <c r="AA17" s="9" t="s">
        <v>36</v>
      </c>
      <c r="AB17" s="20">
        <f t="shared" si="0"/>
        <v>1033.4414747122707</v>
      </c>
      <c r="AC17" s="20">
        <f t="shared" si="1"/>
        <v>17237.389985666698</v>
      </c>
    </row>
    <row r="18" spans="2:29" x14ac:dyDescent="0.25">
      <c r="B18" s="9">
        <v>14</v>
      </c>
      <c r="C18" s="9">
        <f t="shared" si="2"/>
        <v>24</v>
      </c>
      <c r="D18" s="9">
        <v>2</v>
      </c>
      <c r="E18" s="21">
        <f>E7*(1+VLookups!$C$4)</f>
        <v>9056.25</v>
      </c>
      <c r="F18" s="20">
        <f>$E18*-VLookups!$D$10*2</f>
        <v>-543.375</v>
      </c>
      <c r="G18" s="19">
        <v>0</v>
      </c>
      <c r="H18" s="20">
        <f>(-VLookups!$D$13)*(E18+F18/2)</f>
        <v>-2854.9828124999999</v>
      </c>
      <c r="I18" s="20">
        <f>-PMT(VLookups!$D$16/12,180,-FV(VLookups!$D$16/12,48,,-VLookups!$D$15))</f>
        <v>-1366.0248221985344</v>
      </c>
      <c r="J18" s="19">
        <v>0</v>
      </c>
      <c r="K18" s="21">
        <f>K17-VLookups!$D$24</f>
        <v>-539</v>
      </c>
      <c r="L18" s="19">
        <v>0</v>
      </c>
      <c r="M18" s="19">
        <v>0</v>
      </c>
      <c r="N18" s="9" t="s">
        <v>36</v>
      </c>
      <c r="O18" s="19">
        <v>0</v>
      </c>
      <c r="P18" s="19">
        <v>0</v>
      </c>
      <c r="Q18" s="9" t="s">
        <v>36</v>
      </c>
      <c r="R18" s="21">
        <f>R6*(1+VLookups!$C$45)</f>
        <v>-2122</v>
      </c>
      <c r="S18" s="19">
        <v>0</v>
      </c>
      <c r="T18" s="19">
        <v>0</v>
      </c>
      <c r="U18" s="9" t="s">
        <v>36</v>
      </c>
      <c r="V18" s="21">
        <f>V17-VLookups!$D$54</f>
        <v>-670</v>
      </c>
      <c r="W18" s="19">
        <v>0</v>
      </c>
      <c r="X18" s="19">
        <v>0</v>
      </c>
      <c r="Y18" s="20">
        <f>Y17*(1+VLookups!$D$57/12)</f>
        <v>-207.71747131174595</v>
      </c>
      <c r="Z18" s="9" t="s">
        <v>36</v>
      </c>
      <c r="AA18" s="9" t="s">
        <v>36</v>
      </c>
      <c r="AB18" s="20">
        <f t="shared" si="0"/>
        <v>1024.8373939897187</v>
      </c>
      <c r="AC18" s="20">
        <f t="shared" si="1"/>
        <v>18290.956362965859</v>
      </c>
    </row>
    <row r="19" spans="2:29" x14ac:dyDescent="0.25">
      <c r="B19" s="9">
        <v>15</v>
      </c>
      <c r="C19" s="9">
        <f t="shared" si="2"/>
        <v>24</v>
      </c>
      <c r="D19" s="9">
        <v>3</v>
      </c>
      <c r="E19" s="21">
        <f>E8*(1+VLookups!$C$4)</f>
        <v>9056.25</v>
      </c>
      <c r="F19" s="20">
        <f>$E19*-VLookups!$D$10*2</f>
        <v>-543.375</v>
      </c>
      <c r="G19" s="19">
        <v>0</v>
      </c>
      <c r="H19" s="20">
        <f>(-VLookups!$D$13)*(E19+F19/2)</f>
        <v>-2854.9828124999999</v>
      </c>
      <c r="I19" s="20">
        <f>-PMT(VLookups!$D$16/12,180,-FV(VLookups!$D$16/12,48,,-VLookups!$D$15))</f>
        <v>-1366.0248221985344</v>
      </c>
      <c r="J19" s="19">
        <v>0</v>
      </c>
      <c r="K19" s="21">
        <f>K18-VLookups!$D$24</f>
        <v>-542</v>
      </c>
      <c r="L19" s="19">
        <v>0</v>
      </c>
      <c r="M19" s="19">
        <v>0</v>
      </c>
      <c r="N19" s="9" t="s">
        <v>36</v>
      </c>
      <c r="O19" s="19">
        <v>0</v>
      </c>
      <c r="P19" s="19">
        <v>0</v>
      </c>
      <c r="Q19" s="9" t="s">
        <v>36</v>
      </c>
      <c r="R19" s="21">
        <f>R7*(1+VLookups!$C$45)</f>
        <v>-2122</v>
      </c>
      <c r="S19" s="19">
        <v>0</v>
      </c>
      <c r="T19" s="19">
        <v>0</v>
      </c>
      <c r="U19" s="9" t="s">
        <v>36</v>
      </c>
      <c r="V19" s="21">
        <f>V18-VLookups!$D$54</f>
        <v>-675</v>
      </c>
      <c r="W19" s="19">
        <v>0</v>
      </c>
      <c r="X19" s="19">
        <v>0</v>
      </c>
      <c r="Y19" s="20">
        <f>Y18*(1+VLookups!$D$57/12)</f>
        <v>-208.32331393640521</v>
      </c>
      <c r="Z19" s="9" t="s">
        <v>36</v>
      </c>
      <c r="AA19" s="9" t="s">
        <v>36</v>
      </c>
      <c r="AB19" s="20">
        <f t="shared" si="0"/>
        <v>1016.2315513650597</v>
      </c>
      <c r="AC19" s="20">
        <f t="shared" si="1"/>
        <v>19337.672841602529</v>
      </c>
    </row>
    <row r="20" spans="2:29" x14ac:dyDescent="0.25">
      <c r="B20" s="9">
        <v>16</v>
      </c>
      <c r="C20" s="9">
        <f t="shared" si="2"/>
        <v>24</v>
      </c>
      <c r="D20" s="9">
        <v>4</v>
      </c>
      <c r="E20" s="21">
        <f>E9*(1+VLookups!$C$4)</f>
        <v>9056.25</v>
      </c>
      <c r="F20" s="20">
        <f>$E20*-VLookups!$D$10*2</f>
        <v>-543.375</v>
      </c>
      <c r="G20" s="19">
        <v>0</v>
      </c>
      <c r="H20" s="20">
        <f>(-VLookups!$D$13)*(E20+F20/2)</f>
        <v>-2854.9828124999999</v>
      </c>
      <c r="I20" s="20">
        <f>-PMT(VLookups!$D$16/12,180,-FV(VLookups!$D$16/12,48,,-VLookups!$D$15))</f>
        <v>-1366.0248221985344</v>
      </c>
      <c r="J20" s="19">
        <v>0</v>
      </c>
      <c r="K20" s="21">
        <f>K19-VLookups!$D$24</f>
        <v>-545</v>
      </c>
      <c r="L20" s="19">
        <v>0</v>
      </c>
      <c r="M20" s="19">
        <v>0</v>
      </c>
      <c r="N20" s="9" t="s">
        <v>36</v>
      </c>
      <c r="O20" s="19">
        <v>0</v>
      </c>
      <c r="P20" s="19">
        <v>0</v>
      </c>
      <c r="Q20" s="9" t="s">
        <v>36</v>
      </c>
      <c r="R20" s="21">
        <f>R8*(1+VLookups!$C$45)</f>
        <v>-2122</v>
      </c>
      <c r="S20" s="19">
        <v>0</v>
      </c>
      <c r="T20" s="19">
        <v>0</v>
      </c>
      <c r="U20" s="9" t="s">
        <v>36</v>
      </c>
      <c r="V20" s="21">
        <f>V19-VLookups!$D$54</f>
        <v>-680</v>
      </c>
      <c r="W20" s="19">
        <v>0</v>
      </c>
      <c r="X20" s="19">
        <v>0</v>
      </c>
      <c r="Y20" s="20">
        <f>Y19*(1+VLookups!$D$57/12)</f>
        <v>-208.93092360205307</v>
      </c>
      <c r="Z20" s="9" t="s">
        <v>36</v>
      </c>
      <c r="AA20" s="9" t="s">
        <v>36</v>
      </c>
      <c r="AB20" s="20">
        <f t="shared" si="0"/>
        <v>1007.6239416994117</v>
      </c>
      <c r="AC20" s="20">
        <f t="shared" si="1"/>
        <v>20377.526238037943</v>
      </c>
    </row>
    <row r="21" spans="2:29" x14ac:dyDescent="0.25">
      <c r="B21" s="9">
        <v>17</v>
      </c>
      <c r="C21" s="9">
        <f t="shared" si="2"/>
        <v>24</v>
      </c>
      <c r="D21" s="9">
        <v>5</v>
      </c>
      <c r="E21" s="21">
        <f>E10*(1+VLookups!$C$4)</f>
        <v>9056.25</v>
      </c>
      <c r="F21" s="20">
        <f>$E21*-VLookups!$D$10*2</f>
        <v>-543.375</v>
      </c>
      <c r="G21" s="19">
        <v>0</v>
      </c>
      <c r="H21" s="20">
        <f>(-VLookups!$D$13)*(E21+F21/2)</f>
        <v>-2854.9828124999999</v>
      </c>
      <c r="I21" s="20">
        <f>-PMT(VLookups!$D$16/12,180,-FV(VLookups!$D$16/12,48,,-VLookups!$D$15))</f>
        <v>-1366.0248221985344</v>
      </c>
      <c r="J21" s="19">
        <v>0</v>
      </c>
      <c r="K21" s="21">
        <f>K20-VLookups!$D$24</f>
        <v>-548</v>
      </c>
      <c r="L21" s="19">
        <v>0</v>
      </c>
      <c r="M21" s="19">
        <v>0</v>
      </c>
      <c r="N21" s="9" t="s">
        <v>36</v>
      </c>
      <c r="O21" s="19">
        <v>0</v>
      </c>
      <c r="P21" s="19">
        <v>0</v>
      </c>
      <c r="Q21" s="9" t="s">
        <v>36</v>
      </c>
      <c r="R21" s="21">
        <f>R9*(1+VLookups!$C$45)</f>
        <v>-2122</v>
      </c>
      <c r="S21" s="19">
        <v>0</v>
      </c>
      <c r="T21" s="19">
        <v>0</v>
      </c>
      <c r="U21" s="9" t="s">
        <v>36</v>
      </c>
      <c r="V21" s="21">
        <f>V20-VLookups!$D$54</f>
        <v>-685</v>
      </c>
      <c r="W21" s="19">
        <v>0</v>
      </c>
      <c r="X21" s="19">
        <v>0</v>
      </c>
      <c r="Y21" s="20">
        <f>Y20*(1+VLookups!$D$57/12)</f>
        <v>-209.54030546255905</v>
      </c>
      <c r="Z21" s="9" t="s">
        <v>36</v>
      </c>
      <c r="AA21" s="9" t="s">
        <v>36</v>
      </c>
      <c r="AB21" s="20">
        <f t="shared" si="0"/>
        <v>999.01455983890583</v>
      </c>
      <c r="AC21" s="20">
        <f t="shared" si="1"/>
        <v>21410.503341606913</v>
      </c>
    </row>
    <row r="22" spans="2:29" x14ac:dyDescent="0.25">
      <c r="B22" s="9">
        <v>18</v>
      </c>
      <c r="C22" s="9">
        <f t="shared" si="2"/>
        <v>24</v>
      </c>
      <c r="D22" s="9">
        <v>6</v>
      </c>
      <c r="E22" s="21">
        <f>E11*(1+VLookups!$C$4)</f>
        <v>9056.25</v>
      </c>
      <c r="F22" s="20">
        <f>$E22*-VLookups!$D$10*2</f>
        <v>-543.375</v>
      </c>
      <c r="G22" s="19">
        <v>0</v>
      </c>
      <c r="H22" s="20">
        <f>(-VLookups!$D$13)*(E22+F22/2)</f>
        <v>-2854.9828124999999</v>
      </c>
      <c r="I22" s="20">
        <f>-PMT(VLookups!$D$16/12,180,-FV(VLookups!$D$16/12,48,,-VLookups!$D$15))</f>
        <v>-1366.0248221985344</v>
      </c>
      <c r="J22" s="19">
        <v>0</v>
      </c>
      <c r="K22" s="21">
        <f>K21-VLookups!$D$24</f>
        <v>-551</v>
      </c>
      <c r="L22" s="19">
        <v>0</v>
      </c>
      <c r="M22" s="19">
        <v>0</v>
      </c>
      <c r="N22" s="9" t="s">
        <v>36</v>
      </c>
      <c r="O22" s="19">
        <v>0</v>
      </c>
      <c r="P22" s="19">
        <v>0</v>
      </c>
      <c r="Q22" s="9" t="s">
        <v>36</v>
      </c>
      <c r="R22" s="21">
        <f>R10*(1+VLookups!$C$45)</f>
        <v>-2122</v>
      </c>
      <c r="S22" s="19">
        <v>0</v>
      </c>
      <c r="T22" s="19">
        <v>0</v>
      </c>
      <c r="U22" s="9" t="s">
        <v>36</v>
      </c>
      <c r="V22" s="21">
        <f>V21-VLookups!$D$54</f>
        <v>-690</v>
      </c>
      <c r="W22" s="19">
        <v>0</v>
      </c>
      <c r="X22" s="19">
        <v>0</v>
      </c>
      <c r="Y22" s="20">
        <f>Y21*(1+VLookups!$D$57/12)</f>
        <v>-210.15146468682485</v>
      </c>
      <c r="Z22" s="9" t="s">
        <v>36</v>
      </c>
      <c r="AA22" s="9" t="s">
        <v>36</v>
      </c>
      <c r="AB22" s="20">
        <f t="shared" si="0"/>
        <v>990.40340061463996</v>
      </c>
      <c r="AC22" s="20">
        <f t="shared" si="1"/>
        <v>22436.590914457563</v>
      </c>
    </row>
    <row r="23" spans="2:29" x14ac:dyDescent="0.25">
      <c r="B23" s="9">
        <v>19</v>
      </c>
      <c r="C23" s="9">
        <f t="shared" si="2"/>
        <v>24</v>
      </c>
      <c r="D23" s="9">
        <v>7</v>
      </c>
      <c r="E23" s="21">
        <f>E12*(1+VLookups!$C$4)</f>
        <v>9056.25</v>
      </c>
      <c r="F23" s="20">
        <f>$E23*-VLookups!$D$10*2</f>
        <v>-543.375</v>
      </c>
      <c r="G23" s="19">
        <v>0</v>
      </c>
      <c r="H23" s="20">
        <f>(-VLookups!$D$13)*(E23+F23/2)</f>
        <v>-2854.9828124999999</v>
      </c>
      <c r="I23" s="20">
        <f>-PMT(VLookups!$D$16/12,180,-FV(VLookups!$D$16/12,48,,-VLookups!$D$15))</f>
        <v>-1366.0248221985344</v>
      </c>
      <c r="J23" s="19">
        <v>0</v>
      </c>
      <c r="K23" s="21">
        <f>K22-VLookups!$D$24</f>
        <v>-554</v>
      </c>
      <c r="L23" s="19">
        <v>0</v>
      </c>
      <c r="M23" s="19">
        <v>0</v>
      </c>
      <c r="N23" s="9" t="s">
        <v>36</v>
      </c>
      <c r="O23" s="19">
        <v>0</v>
      </c>
      <c r="P23" s="19">
        <v>0</v>
      </c>
      <c r="Q23" s="9" t="s">
        <v>36</v>
      </c>
      <c r="R23" s="21">
        <f>R11*(1+VLookups!$C$45)</f>
        <v>-2122</v>
      </c>
      <c r="S23" s="19">
        <v>0</v>
      </c>
      <c r="T23" s="19">
        <v>0</v>
      </c>
      <c r="U23" s="9" t="s">
        <v>36</v>
      </c>
      <c r="V23" s="21">
        <f>V22-VLookups!$D$54</f>
        <v>-695</v>
      </c>
      <c r="W23" s="19">
        <v>0</v>
      </c>
      <c r="X23" s="19">
        <v>0</v>
      </c>
      <c r="Y23" s="20">
        <f>Y22*(1+VLookups!$D$57/12)</f>
        <v>-210.76440645882809</v>
      </c>
      <c r="Z23" s="9" t="s">
        <v>36</v>
      </c>
      <c r="AA23" s="9" t="s">
        <v>36</v>
      </c>
      <c r="AB23" s="20">
        <f t="shared" si="0"/>
        <v>981.79045884263678</v>
      </c>
      <c r="AC23" s="20">
        <f t="shared" si="1"/>
        <v>23455.775691490962</v>
      </c>
    </row>
    <row r="24" spans="2:29" x14ac:dyDescent="0.25">
      <c r="B24" s="9">
        <v>20</v>
      </c>
      <c r="C24" s="9">
        <f t="shared" si="2"/>
        <v>24</v>
      </c>
      <c r="D24" s="9">
        <v>8</v>
      </c>
      <c r="E24" s="21">
        <f>E13*(1+VLookups!$C$4)</f>
        <v>9056.25</v>
      </c>
      <c r="F24" s="20">
        <f>$E24*-VLookups!$D$10*2</f>
        <v>-543.375</v>
      </c>
      <c r="G24" s="19">
        <v>0</v>
      </c>
      <c r="H24" s="20">
        <f>(-VLookups!$D$13)*(E24+F24/2)</f>
        <v>-2854.9828124999999</v>
      </c>
      <c r="I24" s="20">
        <f>-PMT(VLookups!$D$16/12,180,-FV(VLookups!$D$16/12,48,,-VLookups!$D$15))</f>
        <v>-1366.0248221985344</v>
      </c>
      <c r="J24" s="19">
        <v>0</v>
      </c>
      <c r="K24" s="21">
        <f>K23-VLookups!$D$24</f>
        <v>-557</v>
      </c>
      <c r="L24" s="19">
        <v>0</v>
      </c>
      <c r="M24" s="19">
        <v>0</v>
      </c>
      <c r="N24" s="9" t="s">
        <v>36</v>
      </c>
      <c r="O24" s="19">
        <v>0</v>
      </c>
      <c r="P24" s="19">
        <v>0</v>
      </c>
      <c r="Q24" s="9" t="s">
        <v>36</v>
      </c>
      <c r="R24" s="21">
        <f>R12*(1+VLookups!$C$45)</f>
        <v>-2122</v>
      </c>
      <c r="S24" s="19">
        <v>0</v>
      </c>
      <c r="T24" s="19">
        <v>0</v>
      </c>
      <c r="U24" s="9" t="s">
        <v>36</v>
      </c>
      <c r="V24" s="21">
        <f>V23-VLookups!$D$54</f>
        <v>-700</v>
      </c>
      <c r="W24" s="19">
        <v>0</v>
      </c>
      <c r="X24" s="19">
        <v>0</v>
      </c>
      <c r="Y24" s="20">
        <f>Y23*(1+VLookups!$D$57/12)</f>
        <v>-211.37913597766635</v>
      </c>
      <c r="Z24" s="9" t="s">
        <v>36</v>
      </c>
      <c r="AA24" s="9" t="s">
        <v>36</v>
      </c>
      <c r="AB24" s="20">
        <f t="shared" si="0"/>
        <v>973.17572932379846</v>
      </c>
      <c r="AC24" s="20">
        <f t="shared" si="1"/>
        <v>24468.04438030058</v>
      </c>
    </row>
    <row r="25" spans="2:29" x14ac:dyDescent="0.25">
      <c r="B25" s="9">
        <v>21</v>
      </c>
      <c r="C25" s="9">
        <f t="shared" si="2"/>
        <v>24</v>
      </c>
      <c r="D25" s="9">
        <v>9</v>
      </c>
      <c r="E25" s="21">
        <f>E14*(1+VLookups!$C$4)</f>
        <v>9056.25</v>
      </c>
      <c r="F25" s="20">
        <f>$E25*-VLookups!$D$10*2</f>
        <v>-543.375</v>
      </c>
      <c r="G25" s="19">
        <v>0</v>
      </c>
      <c r="H25" s="20">
        <f>(-VLookups!$D$13)*(E25+F25/2)</f>
        <v>-2854.9828124999999</v>
      </c>
      <c r="I25" s="20">
        <f>-PMT(VLookups!$D$16/12,180,-FV(VLookups!$D$16/12,48,,-VLookups!$D$15))</f>
        <v>-1366.0248221985344</v>
      </c>
      <c r="J25" s="19">
        <v>0</v>
      </c>
      <c r="K25" s="21">
        <f>K24-VLookups!$D$24</f>
        <v>-560</v>
      </c>
      <c r="L25" s="19">
        <v>0</v>
      </c>
      <c r="M25" s="19">
        <v>0</v>
      </c>
      <c r="N25" s="9" t="s">
        <v>36</v>
      </c>
      <c r="O25" s="19">
        <v>0</v>
      </c>
      <c r="P25" s="19">
        <v>0</v>
      </c>
      <c r="Q25" s="9" t="s">
        <v>36</v>
      </c>
      <c r="R25" s="21">
        <f>R13*(1+VLookups!$C$45)</f>
        <v>-2122</v>
      </c>
      <c r="S25" s="19">
        <v>0</v>
      </c>
      <c r="T25" s="19">
        <v>0</v>
      </c>
      <c r="U25" s="9" t="s">
        <v>36</v>
      </c>
      <c r="V25" s="21">
        <f>V24-VLookups!$D$54</f>
        <v>-705</v>
      </c>
      <c r="W25" s="19">
        <v>0</v>
      </c>
      <c r="X25" s="19">
        <v>0</v>
      </c>
      <c r="Y25" s="20">
        <f>Y24*(1+VLookups!$D$57/12)</f>
        <v>-211.99565845760122</v>
      </c>
      <c r="Z25" s="9" t="s">
        <v>36</v>
      </c>
      <c r="AA25" s="9" t="s">
        <v>36</v>
      </c>
      <c r="AB25" s="20">
        <f t="shared" si="0"/>
        <v>964.55920684386365</v>
      </c>
      <c r="AC25" s="20">
        <f t="shared" si="1"/>
        <v>25473.383661111613</v>
      </c>
    </row>
    <row r="26" spans="2:29" x14ac:dyDescent="0.25">
      <c r="B26" s="9">
        <v>22</v>
      </c>
      <c r="C26" s="9">
        <f>C14+1</f>
        <v>24</v>
      </c>
      <c r="D26" s="9">
        <v>10</v>
      </c>
      <c r="E26" s="21">
        <f>E15*(1+VLookups!$C$4)</f>
        <v>9056.25</v>
      </c>
      <c r="F26" s="20">
        <f>$E26*-VLookups!$D$10*2</f>
        <v>-543.375</v>
      </c>
      <c r="G26" s="19">
        <v>0</v>
      </c>
      <c r="H26" s="20">
        <f>(-VLookups!$D$13)*(E26+F26/2)</f>
        <v>-2854.9828124999999</v>
      </c>
      <c r="I26" s="20">
        <f>-PMT(VLookups!$D$16/12,180,-FV(VLookups!$D$16/12,48,,-VLookups!$D$15))</f>
        <v>-1366.0248221985344</v>
      </c>
      <c r="J26" s="19">
        <v>0</v>
      </c>
      <c r="K26" s="21">
        <f>K25-VLookups!$D$24</f>
        <v>-563</v>
      </c>
      <c r="L26" s="19">
        <v>0</v>
      </c>
      <c r="M26" s="19">
        <v>0</v>
      </c>
      <c r="N26" s="9" t="s">
        <v>36</v>
      </c>
      <c r="O26" s="19">
        <v>0</v>
      </c>
      <c r="P26" s="19">
        <v>0</v>
      </c>
      <c r="Q26" s="9" t="s">
        <v>36</v>
      </c>
      <c r="R26" s="21">
        <f>R14*(1+VLookups!$C$45)</f>
        <v>-2122</v>
      </c>
      <c r="S26" s="19">
        <v>0</v>
      </c>
      <c r="T26" s="19">
        <v>0</v>
      </c>
      <c r="U26" s="9" t="s">
        <v>36</v>
      </c>
      <c r="V26" s="21">
        <f>V25-VLookups!$D$54</f>
        <v>-710</v>
      </c>
      <c r="W26" s="19">
        <v>0</v>
      </c>
      <c r="X26" s="19">
        <v>0</v>
      </c>
      <c r="Y26" s="20">
        <f>Y25*(1+VLookups!$D$57/12)</f>
        <v>-212.61397912810256</v>
      </c>
      <c r="Z26" s="9" t="s">
        <v>36</v>
      </c>
      <c r="AA26" s="9" t="s">
        <v>36</v>
      </c>
      <c r="AB26" s="20">
        <f t="shared" si="0"/>
        <v>955.94088617336229</v>
      </c>
      <c r="AC26" s="20">
        <f t="shared" si="1"/>
        <v>26471.78018672016</v>
      </c>
    </row>
    <row r="27" spans="2:29" x14ac:dyDescent="0.25">
      <c r="B27" s="9">
        <v>23</v>
      </c>
      <c r="C27" s="9">
        <f t="shared" si="2"/>
        <v>24</v>
      </c>
      <c r="D27" s="9">
        <v>11</v>
      </c>
      <c r="E27" s="21">
        <v>9056.25</v>
      </c>
      <c r="F27" s="20">
        <f>$E27*-VLookups!$D$10*2</f>
        <v>-543.375</v>
      </c>
      <c r="G27" s="19">
        <v>0</v>
      </c>
      <c r="H27" s="20">
        <f>(-VLookups!$D$13)*(E27+F27/2)</f>
        <v>-2854.9828124999999</v>
      </c>
      <c r="I27" s="20">
        <f>-PMT(VLookups!$D$16/12,180,-FV(VLookups!$D$16/12,48,,-VLookups!$D$15))</f>
        <v>-1366.0248221985344</v>
      </c>
      <c r="J27" s="19">
        <v>0</v>
      </c>
      <c r="K27" s="21">
        <f>K26-VLookups!$D$24</f>
        <v>-566</v>
      </c>
      <c r="L27" s="19">
        <v>0</v>
      </c>
      <c r="M27" s="19">
        <v>0</v>
      </c>
      <c r="N27" s="9" t="s">
        <v>36</v>
      </c>
      <c r="O27" s="19">
        <v>0</v>
      </c>
      <c r="P27" s="19">
        <v>0</v>
      </c>
      <c r="Q27" s="9" t="s">
        <v>36</v>
      </c>
      <c r="R27" s="21">
        <f>R15*(1+VLookups!$C$45)</f>
        <v>-2122</v>
      </c>
      <c r="S27" s="19">
        <v>0</v>
      </c>
      <c r="T27" s="19">
        <v>0</v>
      </c>
      <c r="U27" s="9" t="s">
        <v>36</v>
      </c>
      <c r="V27" s="21">
        <f>V26-VLookups!$D$54</f>
        <v>-715</v>
      </c>
      <c r="W27" s="19">
        <v>0</v>
      </c>
      <c r="X27" s="19">
        <v>0</v>
      </c>
      <c r="Y27" s="20">
        <f>Y26*(1+VLookups!$D$57/12)</f>
        <v>-213.23410323389285</v>
      </c>
      <c r="Z27" s="9" t="s">
        <v>36</v>
      </c>
      <c r="AA27" s="9" t="s">
        <v>36</v>
      </c>
      <c r="AB27" s="20">
        <f t="shared" si="0"/>
        <v>947.32076206757199</v>
      </c>
      <c r="AC27" s="20">
        <f t="shared" si="1"/>
        <v>27463.220582432266</v>
      </c>
    </row>
    <row r="28" spans="2:29" x14ac:dyDescent="0.25">
      <c r="B28" s="9">
        <v>24</v>
      </c>
      <c r="C28" s="9">
        <f>C16+1</f>
        <v>25</v>
      </c>
      <c r="D28" s="9">
        <v>0</v>
      </c>
      <c r="E28" s="20">
        <f>E16*(1+VLookups!$C$4)</f>
        <v>9373.21875</v>
      </c>
      <c r="F28" s="20">
        <f>$E28*-VLookups!$D$10*2</f>
        <v>-562.39312499999994</v>
      </c>
      <c r="G28" s="19">
        <v>0</v>
      </c>
      <c r="H28" s="20">
        <f>(-VLookups!$D$13)*(E28+F28/2)</f>
        <v>-2954.9072109375002</v>
      </c>
      <c r="I28" s="20">
        <f>-PMT(VLookups!$D$16/12,180,-FV(VLookups!$D$16/12,48,,-VLookups!$D$15))</f>
        <v>-1366.0248221985344</v>
      </c>
      <c r="J28" s="19">
        <v>0</v>
      </c>
      <c r="K28" s="21">
        <f>K27-VLookups!$D$24</f>
        <v>-569</v>
      </c>
      <c r="L28" s="19">
        <v>0</v>
      </c>
      <c r="M28" s="19">
        <v>0</v>
      </c>
      <c r="N28" s="9" t="s">
        <v>36</v>
      </c>
      <c r="O28" s="19">
        <v>0</v>
      </c>
      <c r="P28" s="19">
        <v>0</v>
      </c>
      <c r="Q28" s="9" t="s">
        <v>36</v>
      </c>
      <c r="R28" s="21">
        <f>R16*(1+VLookups!$C$45)</f>
        <v>-2251.442</v>
      </c>
      <c r="S28" s="19">
        <v>0</v>
      </c>
      <c r="T28" s="19">
        <v>0</v>
      </c>
      <c r="U28" s="9" t="s">
        <v>36</v>
      </c>
      <c r="V28" s="21">
        <f>V27-VLookups!$D$54</f>
        <v>-720</v>
      </c>
      <c r="W28" s="19">
        <v>0</v>
      </c>
      <c r="X28" s="19">
        <v>0</v>
      </c>
      <c r="Y28" s="20">
        <f>Y27*(1+VLookups!$D$57/12)</f>
        <v>-213.85603603499172</v>
      </c>
      <c r="Z28" s="9" t="s">
        <v>36</v>
      </c>
      <c r="AA28" s="9" t="s">
        <v>36</v>
      </c>
      <c r="AB28" s="20">
        <f t="shared" si="0"/>
        <v>1016.7921183289749</v>
      </c>
      <c r="AC28" s="20">
        <f t="shared" si="1"/>
        <v>28525.784735065299</v>
      </c>
    </row>
    <row r="29" spans="2:29" x14ac:dyDescent="0.25">
      <c r="B29" s="9">
        <v>25</v>
      </c>
      <c r="C29" s="9">
        <f t="shared" si="2"/>
        <v>25</v>
      </c>
      <c r="D29" s="9">
        <v>1</v>
      </c>
      <c r="E29" s="20">
        <f>E17*(1+VLookups!$C$4)</f>
        <v>9373.21875</v>
      </c>
      <c r="F29" s="20">
        <f>$E29*-VLookups!$D$10*2</f>
        <v>-562.39312499999994</v>
      </c>
      <c r="G29" s="19">
        <v>0</v>
      </c>
      <c r="H29" s="20">
        <f>(-VLookups!$D$13)*(E29+F29/2)</f>
        <v>-2954.9072109375002</v>
      </c>
      <c r="I29" s="20">
        <f>-PMT(VLookups!$D$16/12,180,-FV(VLookups!$D$16/12,48,,-VLookups!$D$15))</f>
        <v>-1366.0248221985344</v>
      </c>
      <c r="J29" s="19">
        <v>0</v>
      </c>
      <c r="K29" s="21">
        <f>K28-VLookups!$D$24</f>
        <v>-572</v>
      </c>
      <c r="L29" s="19">
        <v>0</v>
      </c>
      <c r="M29" s="19">
        <v>0</v>
      </c>
      <c r="N29" s="9" t="s">
        <v>36</v>
      </c>
      <c r="O29" s="19">
        <v>0</v>
      </c>
      <c r="P29" s="19">
        <v>0</v>
      </c>
      <c r="Q29" s="9" t="s">
        <v>36</v>
      </c>
      <c r="R29" s="21">
        <f>R17*(1+VLookups!$C$45)</f>
        <v>-2251.442</v>
      </c>
      <c r="S29" s="19">
        <v>0</v>
      </c>
      <c r="T29" s="19">
        <v>0</v>
      </c>
      <c r="U29" s="9" t="s">
        <v>36</v>
      </c>
      <c r="V29" s="21">
        <f>V28-VLookups!$D$54</f>
        <v>-725</v>
      </c>
      <c r="W29" s="19">
        <v>0</v>
      </c>
      <c r="X29" s="19">
        <v>0</v>
      </c>
      <c r="Y29" s="20">
        <f>Y28*(1+VLookups!$D$57/12)</f>
        <v>-214.47978280676045</v>
      </c>
      <c r="Z29" s="9" t="s">
        <v>36</v>
      </c>
      <c r="AA29" s="9" t="s">
        <v>36</v>
      </c>
      <c r="AB29" s="20">
        <f t="shared" si="0"/>
        <v>1008.1683715572061</v>
      </c>
      <c r="AC29" s="20">
        <f t="shared" si="1"/>
        <v>29581.496081180951</v>
      </c>
    </row>
    <row r="30" spans="2:29" x14ac:dyDescent="0.25">
      <c r="B30" s="9">
        <v>26</v>
      </c>
      <c r="C30" s="9">
        <f t="shared" si="2"/>
        <v>25</v>
      </c>
      <c r="D30" s="9">
        <v>2</v>
      </c>
      <c r="E30" s="20">
        <f>E18*(1+VLookups!$C$4)</f>
        <v>9373.21875</v>
      </c>
      <c r="F30" s="20">
        <f>$E30*-VLookups!$D$10*2</f>
        <v>-562.39312499999994</v>
      </c>
      <c r="G30" s="19">
        <v>0</v>
      </c>
      <c r="H30" s="20">
        <f>(-VLookups!$D$13)*(E30+F30/2)</f>
        <v>-2954.9072109375002</v>
      </c>
      <c r="I30" s="20">
        <f>-PMT(VLookups!$D$16/12,180,-FV(VLookups!$D$16/12,48,,-VLookups!$D$15))</f>
        <v>-1366.0248221985344</v>
      </c>
      <c r="J30" s="19">
        <v>0</v>
      </c>
      <c r="K30" s="21">
        <f>K29-VLookups!$D$24</f>
        <v>-575</v>
      </c>
      <c r="L30" s="19">
        <v>0</v>
      </c>
      <c r="M30" s="19">
        <v>0</v>
      </c>
      <c r="N30" s="9" t="s">
        <v>36</v>
      </c>
      <c r="O30" s="19">
        <v>0</v>
      </c>
      <c r="P30" s="19">
        <v>0</v>
      </c>
      <c r="Q30" s="9" t="s">
        <v>36</v>
      </c>
      <c r="R30" s="21">
        <f>R18*(1+VLookups!$C$45)</f>
        <v>-2251.442</v>
      </c>
      <c r="S30" s="19">
        <v>0</v>
      </c>
      <c r="T30" s="19">
        <v>0</v>
      </c>
      <c r="U30" s="9" t="s">
        <v>36</v>
      </c>
      <c r="V30" s="21">
        <f>V29-VLookups!$D$54</f>
        <v>-730</v>
      </c>
      <c r="W30" s="19">
        <v>0</v>
      </c>
      <c r="X30" s="19">
        <v>0</v>
      </c>
      <c r="Y30" s="20">
        <f>Y29*(1+VLookups!$D$57/12)</f>
        <v>-215.10534883994683</v>
      </c>
      <c r="Z30" s="9" t="s">
        <v>36</v>
      </c>
      <c r="AA30" s="9" t="s">
        <v>36</v>
      </c>
      <c r="AB30" s="20">
        <f t="shared" si="0"/>
        <v>999.54280552401974</v>
      </c>
      <c r="AC30" s="20">
        <f t="shared" si="1"/>
        <v>30630.341380173606</v>
      </c>
    </row>
    <row r="31" spans="2:29" x14ac:dyDescent="0.25">
      <c r="B31" s="9">
        <v>27</v>
      </c>
      <c r="C31" s="9">
        <f t="shared" si="2"/>
        <v>25</v>
      </c>
      <c r="D31" s="9">
        <v>3</v>
      </c>
      <c r="E31" s="20">
        <f>E19*(1+VLookups!$C$4)</f>
        <v>9373.21875</v>
      </c>
      <c r="F31" s="20">
        <f>$E31*-VLookups!$D$10*2</f>
        <v>-562.39312499999994</v>
      </c>
      <c r="G31" s="19">
        <v>0</v>
      </c>
      <c r="H31" s="20">
        <f>(-VLookups!$D$13)*(E31+F31/2)</f>
        <v>-2954.9072109375002</v>
      </c>
      <c r="I31" s="20">
        <f>-PMT(VLookups!$D$16/12,180,-FV(VLookups!$D$16/12,48,,-VLookups!$D$15))</f>
        <v>-1366.0248221985344</v>
      </c>
      <c r="J31" s="19">
        <v>0</v>
      </c>
      <c r="K31" s="21">
        <f>K30-VLookups!$D$24</f>
        <v>-578</v>
      </c>
      <c r="L31" s="19">
        <v>0</v>
      </c>
      <c r="M31" s="19">
        <v>0</v>
      </c>
      <c r="N31" s="9" t="s">
        <v>36</v>
      </c>
      <c r="O31" s="19">
        <v>0</v>
      </c>
      <c r="P31" s="19">
        <v>0</v>
      </c>
      <c r="Q31" s="9" t="s">
        <v>36</v>
      </c>
      <c r="R31" s="21">
        <f>R19*(1+VLookups!$C$45)</f>
        <v>-2251.442</v>
      </c>
      <c r="S31" s="19">
        <v>0</v>
      </c>
      <c r="T31" s="19">
        <v>0</v>
      </c>
      <c r="U31" s="9" t="s">
        <v>36</v>
      </c>
      <c r="V31" s="21">
        <f>V30-VLookups!$D$54</f>
        <v>-735</v>
      </c>
      <c r="W31" s="19">
        <v>0</v>
      </c>
      <c r="X31" s="19">
        <v>0</v>
      </c>
      <c r="Y31" s="20">
        <f>Y30*(1+VLookups!$D$57/12)</f>
        <v>-215.73273944073</v>
      </c>
      <c r="Z31" s="9" t="s">
        <v>36</v>
      </c>
      <c r="AA31" s="9" t="s">
        <v>36</v>
      </c>
      <c r="AB31" s="20">
        <f t="shared" si="0"/>
        <v>990.91541492323654</v>
      </c>
      <c r="AC31" s="20">
        <f t="shared" si="1"/>
        <v>31672.307364063803</v>
      </c>
    </row>
    <row r="32" spans="2:29" x14ac:dyDescent="0.25">
      <c r="B32" s="9">
        <v>28</v>
      </c>
      <c r="C32" s="9">
        <f t="shared" si="2"/>
        <v>25</v>
      </c>
      <c r="D32" s="9">
        <v>4</v>
      </c>
      <c r="E32" s="20">
        <f>E20*(1+VLookups!$C$4)</f>
        <v>9373.21875</v>
      </c>
      <c r="F32" s="20">
        <f>$E32*-VLookups!$D$10*2</f>
        <v>-562.39312499999994</v>
      </c>
      <c r="G32" s="19">
        <v>0</v>
      </c>
      <c r="H32" s="20">
        <f>(-VLookups!$D$13)*(E32+F32/2)</f>
        <v>-2954.9072109375002</v>
      </c>
      <c r="I32" s="20">
        <f>-PMT(VLookups!$D$16/12,180,-FV(VLookups!$D$16/12,48,,-VLookups!$D$15))</f>
        <v>-1366.0248221985344</v>
      </c>
      <c r="J32" s="19">
        <v>0</v>
      </c>
      <c r="K32" s="21">
        <f>K31-VLookups!$D$24</f>
        <v>-581</v>
      </c>
      <c r="L32" s="19">
        <v>0</v>
      </c>
      <c r="M32" s="19">
        <v>0</v>
      </c>
      <c r="N32" s="9" t="s">
        <v>36</v>
      </c>
      <c r="O32" s="19">
        <v>0</v>
      </c>
      <c r="P32" s="19">
        <v>0</v>
      </c>
      <c r="Q32" s="9" t="s">
        <v>36</v>
      </c>
      <c r="R32" s="21">
        <f>R20*(1+VLookups!$C$45)</f>
        <v>-2251.442</v>
      </c>
      <c r="S32" s="19">
        <v>0</v>
      </c>
      <c r="T32" s="19">
        <v>0</v>
      </c>
      <c r="U32" s="9" t="s">
        <v>36</v>
      </c>
      <c r="V32" s="21">
        <f>V31-VLookups!$D$54</f>
        <v>-740</v>
      </c>
      <c r="W32" s="19">
        <v>0</v>
      </c>
      <c r="X32" s="19">
        <v>0</v>
      </c>
      <c r="Y32" s="20">
        <f>Y31*(1+VLookups!$D$57/12)</f>
        <v>-216.36195993076547</v>
      </c>
      <c r="Z32" s="9" t="s">
        <v>36</v>
      </c>
      <c r="AA32" s="9" t="s">
        <v>36</v>
      </c>
      <c r="AB32" s="20">
        <f t="shared" si="0"/>
        <v>982.2861944332011</v>
      </c>
      <c r="AC32" s="20">
        <f t="shared" si="1"/>
        <v>32707.38073743711</v>
      </c>
    </row>
    <row r="33" spans="2:29" x14ac:dyDescent="0.25">
      <c r="B33" s="9">
        <v>29</v>
      </c>
      <c r="C33" s="9">
        <f t="shared" si="2"/>
        <v>25</v>
      </c>
      <c r="D33" s="9">
        <v>5</v>
      </c>
      <c r="E33" s="20">
        <f>E21*(1+VLookups!$C$4)</f>
        <v>9373.21875</v>
      </c>
      <c r="F33" s="20">
        <f>$E33*-VLookups!$D$10*2</f>
        <v>-562.39312499999994</v>
      </c>
      <c r="G33" s="19">
        <v>0</v>
      </c>
      <c r="H33" s="20">
        <f>(-VLookups!$D$13)*(E33+F33/2)</f>
        <v>-2954.9072109375002</v>
      </c>
      <c r="I33" s="20">
        <f>-PMT(VLookups!$D$16/12,180,-FV(VLookups!$D$16/12,48,,-VLookups!$D$15))</f>
        <v>-1366.0248221985344</v>
      </c>
      <c r="J33" s="19">
        <v>0</v>
      </c>
      <c r="K33" s="21">
        <f>K32-VLookups!$D$24</f>
        <v>-584</v>
      </c>
      <c r="L33" s="19">
        <v>0</v>
      </c>
      <c r="M33" s="19">
        <v>0</v>
      </c>
      <c r="N33" s="9" t="s">
        <v>36</v>
      </c>
      <c r="O33" s="19">
        <v>0</v>
      </c>
      <c r="P33" s="19">
        <v>0</v>
      </c>
      <c r="Q33" s="9" t="s">
        <v>36</v>
      </c>
      <c r="R33" s="21">
        <f>R21*(1+VLookups!$C$45)</f>
        <v>-2251.442</v>
      </c>
      <c r="S33" s="19">
        <v>0</v>
      </c>
      <c r="T33" s="19">
        <v>0</v>
      </c>
      <c r="U33" s="9" t="s">
        <v>36</v>
      </c>
      <c r="V33" s="21">
        <f>V32-VLookups!$D$54</f>
        <v>-745</v>
      </c>
      <c r="W33" s="19">
        <v>0</v>
      </c>
      <c r="X33" s="19">
        <v>0</v>
      </c>
      <c r="Y33" s="20">
        <f>Y32*(1+VLookups!$D$57/12)</f>
        <v>-216.99301564723021</v>
      </c>
      <c r="Z33" s="9" t="s">
        <v>36</v>
      </c>
      <c r="AA33" s="9" t="s">
        <v>36</v>
      </c>
      <c r="AB33" s="20">
        <f t="shared" si="0"/>
        <v>973.65513871673636</v>
      </c>
      <c r="AC33" s="20">
        <f t="shared" si="1"/>
        <v>33735.548177382909</v>
      </c>
    </row>
    <row r="34" spans="2:29" x14ac:dyDescent="0.25">
      <c r="B34" s="9">
        <v>30</v>
      </c>
      <c r="C34" s="9">
        <f t="shared" si="2"/>
        <v>25</v>
      </c>
      <c r="D34" s="9">
        <v>6</v>
      </c>
      <c r="E34" s="20">
        <f>E22*(1+VLookups!$C$4)</f>
        <v>9373.21875</v>
      </c>
      <c r="F34" s="20">
        <f>$E34*-VLookups!$D$10*2</f>
        <v>-562.39312499999994</v>
      </c>
      <c r="G34" s="19">
        <v>0</v>
      </c>
      <c r="H34" s="20">
        <f>(-VLookups!$D$13)*(E34+F34/2)</f>
        <v>-2954.9072109375002</v>
      </c>
      <c r="I34" s="20">
        <f>-PMT(VLookups!$D$16/12,180,-FV(VLookups!$D$16/12,48,,-VLookups!$D$15))</f>
        <v>-1366.0248221985344</v>
      </c>
      <c r="J34" s="19">
        <v>0</v>
      </c>
      <c r="K34" s="21">
        <f>K33-VLookups!$D$24</f>
        <v>-587</v>
      </c>
      <c r="L34" s="19">
        <v>0</v>
      </c>
      <c r="M34" s="19">
        <v>0</v>
      </c>
      <c r="N34" s="9" t="s">
        <v>36</v>
      </c>
      <c r="O34" s="19">
        <v>0</v>
      </c>
      <c r="P34" s="19">
        <v>0</v>
      </c>
      <c r="Q34" s="9" t="s">
        <v>36</v>
      </c>
      <c r="R34" s="21">
        <f>R22*(1+VLookups!$C$45)</f>
        <v>-2251.442</v>
      </c>
      <c r="S34" s="19">
        <v>0</v>
      </c>
      <c r="T34" s="19">
        <v>0</v>
      </c>
      <c r="U34" s="9" t="s">
        <v>36</v>
      </c>
      <c r="V34" s="21">
        <f>V33-VLookups!$D$54</f>
        <v>-750</v>
      </c>
      <c r="W34" s="19">
        <v>0</v>
      </c>
      <c r="X34" s="19">
        <v>0</v>
      </c>
      <c r="Y34" s="20">
        <f>Y33*(1+VLookups!$D$57/12)</f>
        <v>-217.62591194286796</v>
      </c>
      <c r="Z34" s="9" t="s">
        <v>36</v>
      </c>
      <c r="AA34" s="9" t="s">
        <v>36</v>
      </c>
      <c r="AB34" s="20">
        <f t="shared" si="0"/>
        <v>965.02224242109855</v>
      </c>
      <c r="AC34" s="20">
        <f t="shared" si="1"/>
        <v>34756.796333432976</v>
      </c>
    </row>
    <row r="35" spans="2:29" x14ac:dyDescent="0.25">
      <c r="B35" s="9">
        <v>31</v>
      </c>
      <c r="C35" s="9">
        <f t="shared" si="2"/>
        <v>25</v>
      </c>
      <c r="D35" s="9">
        <v>7</v>
      </c>
      <c r="E35" s="20">
        <f>E23*(1+VLookups!$C$4)</f>
        <v>9373.21875</v>
      </c>
      <c r="F35" s="20">
        <f>$E35*-VLookups!$D$10*2</f>
        <v>-562.39312499999994</v>
      </c>
      <c r="G35" s="19">
        <v>0</v>
      </c>
      <c r="H35" s="20">
        <f>(-VLookups!$D$13)*(E35+F35/2)</f>
        <v>-2954.9072109375002</v>
      </c>
      <c r="I35" s="20">
        <f>-PMT(VLookups!$D$16/12,180,-FV(VLookups!$D$16/12,48,,-VLookups!$D$15))</f>
        <v>-1366.0248221985344</v>
      </c>
      <c r="J35" s="19">
        <v>0</v>
      </c>
      <c r="K35" s="21">
        <f>K34-VLookups!$D$24</f>
        <v>-590</v>
      </c>
      <c r="L35" s="19">
        <v>0</v>
      </c>
      <c r="M35" s="19">
        <v>0</v>
      </c>
      <c r="N35" s="9" t="s">
        <v>36</v>
      </c>
      <c r="O35" s="19">
        <v>0</v>
      </c>
      <c r="P35" s="19">
        <v>0</v>
      </c>
      <c r="Q35" s="9" t="s">
        <v>36</v>
      </c>
      <c r="R35" s="21">
        <f>R23*(1+VLookups!$C$45)</f>
        <v>-2251.442</v>
      </c>
      <c r="S35" s="19">
        <v>0</v>
      </c>
      <c r="T35" s="19">
        <v>0</v>
      </c>
      <c r="U35" s="9" t="s">
        <v>36</v>
      </c>
      <c r="V35" s="21">
        <f>V34-VLookups!$D$54</f>
        <v>-755</v>
      </c>
      <c r="W35" s="19">
        <v>0</v>
      </c>
      <c r="X35" s="19">
        <v>0</v>
      </c>
      <c r="Y35" s="20">
        <f>Y34*(1+VLookups!$D$57/12)</f>
        <v>-218.26065418603466</v>
      </c>
      <c r="Z35" s="9" t="s">
        <v>36</v>
      </c>
      <c r="AA35" s="9" t="s">
        <v>36</v>
      </c>
      <c r="AB35" s="20">
        <f t="shared" si="0"/>
        <v>956.38750017793188</v>
      </c>
      <c r="AC35" s="20">
        <f t="shared" si="1"/>
        <v>35771.111827499961</v>
      </c>
    </row>
    <row r="36" spans="2:29" x14ac:dyDescent="0.25">
      <c r="B36" s="9">
        <v>32</v>
      </c>
      <c r="C36" s="9">
        <f t="shared" si="2"/>
        <v>25</v>
      </c>
      <c r="D36" s="9">
        <v>8</v>
      </c>
      <c r="E36" s="20">
        <f>E24*(1+VLookups!$C$4)</f>
        <v>9373.21875</v>
      </c>
      <c r="F36" s="20">
        <f>$E36*-VLookups!$D$10*2</f>
        <v>-562.39312499999994</v>
      </c>
      <c r="G36" s="19">
        <v>0</v>
      </c>
      <c r="H36" s="20">
        <f>(-VLookups!$D$13)*(E36+F36/2)</f>
        <v>-2954.9072109375002</v>
      </c>
      <c r="I36" s="20">
        <f>-PMT(VLookups!$D$16/12,180,-FV(VLookups!$D$16/12,48,,-VLookups!$D$15))</f>
        <v>-1366.0248221985344</v>
      </c>
      <c r="J36" s="19">
        <v>0</v>
      </c>
      <c r="K36" s="21">
        <f>K35-VLookups!$D$24</f>
        <v>-593</v>
      </c>
      <c r="L36" s="19">
        <v>0</v>
      </c>
      <c r="M36" s="19">
        <v>0</v>
      </c>
      <c r="N36" s="9" t="s">
        <v>36</v>
      </c>
      <c r="O36" s="19">
        <v>0</v>
      </c>
      <c r="P36" s="19">
        <v>0</v>
      </c>
      <c r="Q36" s="9" t="s">
        <v>36</v>
      </c>
      <c r="R36" s="21">
        <f>R24*(1+VLookups!$C$45)</f>
        <v>-2251.442</v>
      </c>
      <c r="S36" s="19">
        <v>0</v>
      </c>
      <c r="T36" s="19">
        <v>0</v>
      </c>
      <c r="U36" s="9" t="s">
        <v>36</v>
      </c>
      <c r="V36" s="21">
        <f>V35-VLookups!$D$54</f>
        <v>-760</v>
      </c>
      <c r="W36" s="19">
        <v>0</v>
      </c>
      <c r="X36" s="19">
        <v>0</v>
      </c>
      <c r="Y36" s="20">
        <f>Y35*(1+VLookups!$D$57/12)</f>
        <v>-218.89724776074394</v>
      </c>
      <c r="Z36" s="9" t="s">
        <v>36</v>
      </c>
      <c r="AA36" s="9" t="s">
        <v>36</v>
      </c>
      <c r="AB36" s="20">
        <f t="shared" si="0"/>
        <v>947.75090660322257</v>
      </c>
      <c r="AC36" s="20">
        <f t="shared" si="1"/>
        <v>36778.481253815684</v>
      </c>
    </row>
    <row r="37" spans="2:29" x14ac:dyDescent="0.25">
      <c r="B37" s="9">
        <v>33</v>
      </c>
      <c r="C37" s="9">
        <f t="shared" si="2"/>
        <v>25</v>
      </c>
      <c r="D37" s="9">
        <v>9</v>
      </c>
      <c r="E37" s="20">
        <f>E25*(1+VLookups!$C$4)</f>
        <v>9373.21875</v>
      </c>
      <c r="F37" s="20">
        <f>$E37*-VLookups!$D$10*2</f>
        <v>-562.39312499999994</v>
      </c>
      <c r="G37" s="19">
        <v>0</v>
      </c>
      <c r="H37" s="20">
        <f>(-VLookups!$D$13)*(E37+F37/2)</f>
        <v>-2954.9072109375002</v>
      </c>
      <c r="I37" s="20">
        <f>-PMT(VLookups!$D$16/12,180,-FV(VLookups!$D$16/12,48,,-VLookups!$D$15))</f>
        <v>-1366.0248221985344</v>
      </c>
      <c r="J37" s="19">
        <v>0</v>
      </c>
      <c r="K37" s="21">
        <f>K36-VLookups!$D$24</f>
        <v>-596</v>
      </c>
      <c r="L37" s="19">
        <v>0</v>
      </c>
      <c r="M37" s="19">
        <v>0</v>
      </c>
      <c r="N37" s="9" t="s">
        <v>36</v>
      </c>
      <c r="O37" s="19">
        <v>0</v>
      </c>
      <c r="P37" s="19">
        <v>0</v>
      </c>
      <c r="Q37" s="9" t="s">
        <v>36</v>
      </c>
      <c r="R37" s="21">
        <f>R25*(1+VLookups!$C$45)</f>
        <v>-2251.442</v>
      </c>
      <c r="S37" s="19">
        <v>0</v>
      </c>
      <c r="T37" s="19">
        <v>0</v>
      </c>
      <c r="U37" s="9" t="s">
        <v>36</v>
      </c>
      <c r="V37" s="21">
        <f>V36-VLookups!$D$54</f>
        <v>-765</v>
      </c>
      <c r="W37" s="19">
        <v>0</v>
      </c>
      <c r="X37" s="19">
        <v>0</v>
      </c>
      <c r="Y37" s="20">
        <f>Y36*(1+VLookups!$D$57/12)</f>
        <v>-219.53569806671277</v>
      </c>
      <c r="Z37" s="9" t="s">
        <v>36</v>
      </c>
      <c r="AA37" s="9" t="s">
        <v>36</v>
      </c>
      <c r="AB37" s="20">
        <f t="shared" si="0"/>
        <v>939.11245629725386</v>
      </c>
      <c r="AC37" s="20">
        <f t="shared" si="1"/>
        <v>37778.8911788693</v>
      </c>
    </row>
    <row r="38" spans="2:29" x14ac:dyDescent="0.25">
      <c r="B38" s="9">
        <v>34</v>
      </c>
      <c r="C38" s="9">
        <f t="shared" si="2"/>
        <v>25</v>
      </c>
      <c r="D38" s="9">
        <v>10</v>
      </c>
      <c r="E38" s="20">
        <f>E26*(1+VLookups!$C$4)</f>
        <v>9373.21875</v>
      </c>
      <c r="F38" s="20">
        <f>$E38*-VLookups!$D$10*2</f>
        <v>-562.39312499999994</v>
      </c>
      <c r="G38" s="19">
        <v>0</v>
      </c>
      <c r="H38" s="20">
        <f>(-VLookups!$D$13)*(E38+F38/2)</f>
        <v>-2954.9072109375002</v>
      </c>
      <c r="I38" s="20">
        <f>-PMT(VLookups!$D$16/12,180,-FV(VLookups!$D$16/12,48,,-VLookups!$D$15))</f>
        <v>-1366.0248221985344</v>
      </c>
      <c r="J38" s="19">
        <v>0</v>
      </c>
      <c r="K38" s="21">
        <f>K37-VLookups!$D$24</f>
        <v>-599</v>
      </c>
      <c r="L38" s="19">
        <v>0</v>
      </c>
      <c r="M38" s="19">
        <v>0</v>
      </c>
      <c r="N38" s="9" t="s">
        <v>36</v>
      </c>
      <c r="O38" s="19">
        <v>0</v>
      </c>
      <c r="P38" s="19">
        <v>0</v>
      </c>
      <c r="Q38" s="9" t="s">
        <v>36</v>
      </c>
      <c r="R38" s="21">
        <f>R26*(1+VLookups!$C$45)</f>
        <v>-2251.442</v>
      </c>
      <c r="S38" s="19">
        <v>0</v>
      </c>
      <c r="T38" s="19">
        <v>0</v>
      </c>
      <c r="U38" s="9" t="s">
        <v>36</v>
      </c>
      <c r="V38" s="21">
        <f>V37-VLookups!$D$54</f>
        <v>-770</v>
      </c>
      <c r="W38" s="19">
        <v>0</v>
      </c>
      <c r="X38" s="19">
        <v>0</v>
      </c>
      <c r="Y38" s="20">
        <f>Y37*(1+VLookups!$D$57/12)</f>
        <v>-220.17601051940736</v>
      </c>
      <c r="Z38" s="9" t="s">
        <v>36</v>
      </c>
      <c r="AA38" s="9" t="s">
        <v>36</v>
      </c>
      <c r="AB38" s="20">
        <f t="shared" si="0"/>
        <v>930.47214384455924</v>
      </c>
      <c r="AC38" s="20">
        <f t="shared" si="1"/>
        <v>38772.328141345308</v>
      </c>
    </row>
    <row r="39" spans="2:29" x14ac:dyDescent="0.25">
      <c r="B39" s="9">
        <v>35</v>
      </c>
      <c r="C39" s="9">
        <f t="shared" si="2"/>
        <v>25</v>
      </c>
      <c r="D39" s="9">
        <v>11</v>
      </c>
      <c r="E39" s="20">
        <f>E27*(1+VLookups!$C$4)</f>
        <v>9373.21875</v>
      </c>
      <c r="F39" s="20">
        <f>$E39*-VLookups!$D$10*2</f>
        <v>-562.39312499999994</v>
      </c>
      <c r="G39" s="19">
        <v>0</v>
      </c>
      <c r="H39" s="20">
        <f>(-VLookups!$D$13)*(E39+F39/2)</f>
        <v>-2954.9072109375002</v>
      </c>
      <c r="I39" s="20">
        <f>-PMT(VLookups!$D$16/12,180,-FV(VLookups!$D$16/12,48,,-VLookups!$D$15))</f>
        <v>-1366.0248221985344</v>
      </c>
      <c r="J39" s="19">
        <v>0</v>
      </c>
      <c r="K39" s="21">
        <f>K38-VLookups!$D$24</f>
        <v>-602</v>
      </c>
      <c r="L39" s="19">
        <v>0</v>
      </c>
      <c r="M39" s="19">
        <v>0</v>
      </c>
      <c r="N39" s="9" t="s">
        <v>36</v>
      </c>
      <c r="O39" s="19">
        <v>0</v>
      </c>
      <c r="P39" s="19">
        <v>0</v>
      </c>
      <c r="Q39" s="9" t="s">
        <v>36</v>
      </c>
      <c r="R39" s="21">
        <f>R27*(1+VLookups!$C$45)</f>
        <v>-2251.442</v>
      </c>
      <c r="S39" s="19">
        <v>0</v>
      </c>
      <c r="T39" s="19">
        <v>0</v>
      </c>
      <c r="U39" s="9" t="s">
        <v>36</v>
      </c>
      <c r="V39" s="21">
        <f>V38-VLookups!$D$54</f>
        <v>-775</v>
      </c>
      <c r="W39" s="19">
        <v>0</v>
      </c>
      <c r="X39" s="19">
        <v>0</v>
      </c>
      <c r="Y39" s="20">
        <f>Y38*(1+VLookups!$D$57/12)</f>
        <v>-220.81819055008896</v>
      </c>
      <c r="Z39" s="9" t="s">
        <v>36</v>
      </c>
      <c r="AA39" s="9" t="s">
        <v>36</v>
      </c>
      <c r="AB39" s="20">
        <f t="shared" si="0"/>
        <v>921.82996381387761</v>
      </c>
      <c r="AC39" s="20">
        <f t="shared" si="1"/>
        <v>39758.778652061432</v>
      </c>
    </row>
    <row r="40" spans="2:29" x14ac:dyDescent="0.25">
      <c r="B40" s="9">
        <v>36</v>
      </c>
      <c r="C40" s="9">
        <f t="shared" si="2"/>
        <v>26</v>
      </c>
      <c r="D40" s="9">
        <v>0</v>
      </c>
      <c r="E40" s="20">
        <f>E28*(1+VLookups!$C$4)</f>
        <v>9701.2814062500001</v>
      </c>
      <c r="F40" s="20">
        <f>$E40*-VLookups!$D$10*2</f>
        <v>-582.07688437499996</v>
      </c>
      <c r="G40" s="19">
        <v>0</v>
      </c>
      <c r="H40" s="20">
        <f>(-VLookups!$D$13)*(E40+F40/2)</f>
        <v>-3058.3289633203126</v>
      </c>
      <c r="I40" s="20">
        <f>-PMT(VLookups!$D$16/12,180,-FV(VLookups!$D$16/12,48,,-VLookups!$D$15))</f>
        <v>-1366.0248221985344</v>
      </c>
      <c r="J40" s="19">
        <v>0</v>
      </c>
      <c r="K40" s="21">
        <f>K39-VLookups!$D$24</f>
        <v>-605</v>
      </c>
      <c r="L40" s="19">
        <v>0</v>
      </c>
      <c r="M40" s="19">
        <v>0</v>
      </c>
      <c r="N40" s="9" t="s">
        <v>36</v>
      </c>
      <c r="O40" s="19">
        <v>0</v>
      </c>
      <c r="P40" s="19">
        <v>0</v>
      </c>
      <c r="Q40" s="9" t="s">
        <v>36</v>
      </c>
      <c r="R40" s="21">
        <f>R28*(1+VLookups!$C$45)</f>
        <v>-2388.7799620000001</v>
      </c>
      <c r="S40" s="19">
        <v>0</v>
      </c>
      <c r="T40" s="19">
        <v>0</v>
      </c>
      <c r="U40" s="9" t="s">
        <v>36</v>
      </c>
      <c r="V40" s="21">
        <f>V39-VLookups!$D$54</f>
        <v>-780</v>
      </c>
      <c r="W40" s="19">
        <v>0</v>
      </c>
      <c r="X40" s="19">
        <v>0</v>
      </c>
      <c r="Y40" s="20">
        <f>Y39*(1+VLookups!$D$57/12)</f>
        <v>-221.46224360586004</v>
      </c>
      <c r="Z40" s="9" t="s">
        <v>36</v>
      </c>
      <c r="AA40" s="9" t="s">
        <v>36</v>
      </c>
      <c r="AB40" s="20">
        <f t="shared" si="0"/>
        <v>990.64697293779159</v>
      </c>
      <c r="AC40" s="20">
        <f t="shared" si="1"/>
        <v>40815.690256085996</v>
      </c>
    </row>
    <row r="41" spans="2:29" x14ac:dyDescent="0.25">
      <c r="B41" s="9">
        <v>37</v>
      </c>
      <c r="C41" s="9">
        <f t="shared" si="2"/>
        <v>26</v>
      </c>
      <c r="D41" s="9">
        <v>1</v>
      </c>
      <c r="E41" s="20">
        <f>E29*(1+VLookups!$C$4)</f>
        <v>9701.2814062500001</v>
      </c>
      <c r="F41" s="20">
        <f>$E41*-VLookups!$D$10*2</f>
        <v>-582.07688437499996</v>
      </c>
      <c r="G41" s="19">
        <v>0</v>
      </c>
      <c r="H41" s="20">
        <f>(-VLookups!$D$13)*(E41+F41/2)</f>
        <v>-3058.3289633203126</v>
      </c>
      <c r="I41" s="20">
        <f>-PMT(VLookups!$D$16/12,180,-FV(VLookups!$D$16/12,48,,-VLookups!$D$15))</f>
        <v>-1366.0248221985344</v>
      </c>
      <c r="J41" s="19">
        <v>0</v>
      </c>
      <c r="K41" s="21">
        <f>K40-VLookups!$D$24</f>
        <v>-608</v>
      </c>
      <c r="L41" s="19">
        <v>0</v>
      </c>
      <c r="M41" s="19">
        <v>0</v>
      </c>
      <c r="N41" s="9" t="s">
        <v>36</v>
      </c>
      <c r="O41" s="19">
        <v>0</v>
      </c>
      <c r="P41" s="19">
        <v>0</v>
      </c>
      <c r="Q41" s="9" t="s">
        <v>36</v>
      </c>
      <c r="R41" s="21">
        <f>R29*(1+VLookups!$C$45)</f>
        <v>-2388.7799620000001</v>
      </c>
      <c r="S41" s="19">
        <v>0</v>
      </c>
      <c r="T41" s="19">
        <v>0</v>
      </c>
      <c r="U41" s="9" t="s">
        <v>36</v>
      </c>
      <c r="V41" s="21">
        <f>V40-VLookups!$D$54</f>
        <v>-785</v>
      </c>
      <c r="W41" s="19">
        <v>0</v>
      </c>
      <c r="X41" s="19">
        <v>0</v>
      </c>
      <c r="Y41" s="20">
        <f>Y40*(1+VLookups!$D$57/12)</f>
        <v>-222.10817514971046</v>
      </c>
      <c r="Z41" s="9" t="s">
        <v>36</v>
      </c>
      <c r="AA41" s="9" t="s">
        <v>36</v>
      </c>
      <c r="AB41" s="20">
        <f t="shared" si="0"/>
        <v>982.00104139394125</v>
      </c>
      <c r="AC41" s="20">
        <f t="shared" si="1"/>
        <v>41865.717447906747</v>
      </c>
    </row>
    <row r="42" spans="2:29" x14ac:dyDescent="0.25">
      <c r="B42" s="9">
        <v>38</v>
      </c>
      <c r="C42" s="9">
        <f t="shared" si="2"/>
        <v>26</v>
      </c>
      <c r="D42" s="9">
        <v>2</v>
      </c>
      <c r="E42" s="20">
        <f>E30*(1+VLookups!$C$4)</f>
        <v>9701.2814062500001</v>
      </c>
      <c r="F42" s="20">
        <f>$E42*-VLookups!$D$10*2</f>
        <v>-582.07688437499996</v>
      </c>
      <c r="G42" s="19">
        <v>0</v>
      </c>
      <c r="H42" s="20">
        <f>(-VLookups!$D$13)*(E42+F42/2)</f>
        <v>-3058.3289633203126</v>
      </c>
      <c r="I42" s="20">
        <f>-PMT(VLookups!$D$16/12,180,-FV(VLookups!$D$16/12,48,,-VLookups!$D$15))</f>
        <v>-1366.0248221985344</v>
      </c>
      <c r="J42" s="19">
        <v>0</v>
      </c>
      <c r="K42" s="21">
        <f>K41-VLookups!$D$24</f>
        <v>-611</v>
      </c>
      <c r="L42" s="19">
        <v>0</v>
      </c>
      <c r="M42" s="19">
        <v>0</v>
      </c>
      <c r="N42" s="9" t="s">
        <v>36</v>
      </c>
      <c r="O42" s="19">
        <v>0</v>
      </c>
      <c r="P42" s="19">
        <v>0</v>
      </c>
      <c r="Q42" s="9" t="s">
        <v>36</v>
      </c>
      <c r="R42" s="21">
        <f>R30*(1+VLookups!$C$45)</f>
        <v>-2388.7799620000001</v>
      </c>
      <c r="S42" s="19">
        <v>0</v>
      </c>
      <c r="T42" s="19">
        <v>0</v>
      </c>
      <c r="U42" s="9" t="s">
        <v>36</v>
      </c>
      <c r="V42" s="21">
        <f>V41-VLookups!$D$54</f>
        <v>-790</v>
      </c>
      <c r="W42" s="19">
        <v>0</v>
      </c>
      <c r="X42" s="19">
        <v>0</v>
      </c>
      <c r="Y42" s="20">
        <f>Y41*(1+VLookups!$D$57/12)</f>
        <v>-222.75599066056378</v>
      </c>
      <c r="Z42" s="9" t="s">
        <v>36</v>
      </c>
      <c r="AA42" s="9" t="s">
        <v>36</v>
      </c>
      <c r="AB42" s="20">
        <f t="shared" si="0"/>
        <v>973.35322588308782</v>
      </c>
      <c r="AC42" s="20">
        <f t="shared" si="1"/>
        <v>42908.846869536348</v>
      </c>
    </row>
    <row r="43" spans="2:29" x14ac:dyDescent="0.25">
      <c r="B43" s="9">
        <v>39</v>
      </c>
      <c r="C43" s="9">
        <f t="shared" si="2"/>
        <v>26</v>
      </c>
      <c r="D43" s="9">
        <v>3</v>
      </c>
      <c r="E43" s="20">
        <f>E31*(1+VLookups!$C$4)</f>
        <v>9701.2814062500001</v>
      </c>
      <c r="F43" s="20">
        <f>$E43*-VLookups!$D$10*2</f>
        <v>-582.07688437499996</v>
      </c>
      <c r="G43" s="19">
        <v>0</v>
      </c>
      <c r="H43" s="20">
        <f>(-VLookups!$D$13)*(E43+F43/2)</f>
        <v>-3058.3289633203126</v>
      </c>
      <c r="I43" s="20">
        <f>-PMT(VLookups!$D$16/12,180,-FV(VLookups!$D$16/12,48,,-VLookups!$D$15))</f>
        <v>-1366.0248221985344</v>
      </c>
      <c r="J43" s="19">
        <v>0</v>
      </c>
      <c r="K43" s="21">
        <f>K42-VLookups!$D$24</f>
        <v>-614</v>
      </c>
      <c r="L43" s="19">
        <v>0</v>
      </c>
      <c r="M43" s="19">
        <v>0</v>
      </c>
      <c r="N43" s="9" t="s">
        <v>36</v>
      </c>
      <c r="O43" s="19">
        <v>0</v>
      </c>
      <c r="P43" s="19">
        <v>0</v>
      </c>
      <c r="Q43" s="9" t="s">
        <v>36</v>
      </c>
      <c r="R43" s="21">
        <f>R31*(1+VLookups!$C$45)</f>
        <v>-2388.7799620000001</v>
      </c>
      <c r="S43" s="19">
        <v>0</v>
      </c>
      <c r="T43" s="19">
        <v>0</v>
      </c>
      <c r="U43" s="9" t="s">
        <v>36</v>
      </c>
      <c r="V43" s="21">
        <f>V42-VLookups!$D$54</f>
        <v>-795</v>
      </c>
      <c r="W43" s="19">
        <v>0</v>
      </c>
      <c r="X43" s="19">
        <v>0</v>
      </c>
      <c r="Y43" s="20">
        <f>Y42*(1+VLookups!$D$57/12)</f>
        <v>-223.40569563332377</v>
      </c>
      <c r="Z43" s="9" t="s">
        <v>36</v>
      </c>
      <c r="AA43" s="9" t="s">
        <v>36</v>
      </c>
      <c r="AB43" s="20">
        <f t="shared" si="0"/>
        <v>964.70352091032782</v>
      </c>
      <c r="AC43" s="20">
        <f t="shared" si="1"/>
        <v>43945.065135229241</v>
      </c>
    </row>
    <row r="44" spans="2:29" x14ac:dyDescent="0.25">
      <c r="B44" s="9">
        <v>40</v>
      </c>
      <c r="C44" s="9">
        <f t="shared" si="2"/>
        <v>26</v>
      </c>
      <c r="D44" s="9">
        <v>4</v>
      </c>
      <c r="E44" s="20">
        <f>E32*(1+VLookups!$C$4)</f>
        <v>9701.2814062500001</v>
      </c>
      <c r="F44" s="20">
        <f>$E44*-VLookups!$D$10*2</f>
        <v>-582.07688437499996</v>
      </c>
      <c r="G44" s="19">
        <v>0</v>
      </c>
      <c r="H44" s="20">
        <f>(-VLookups!$D$13)*(E44+F44/2)</f>
        <v>-3058.3289633203126</v>
      </c>
      <c r="I44" s="20">
        <f>-PMT(VLookups!$D$16/12,180,-FV(VLookups!$D$16/12,48,,-VLookups!$D$15))</f>
        <v>-1366.0248221985344</v>
      </c>
      <c r="J44" s="19">
        <v>0</v>
      </c>
      <c r="K44" s="21">
        <f>K43-VLookups!$D$24</f>
        <v>-617</v>
      </c>
      <c r="L44" s="19">
        <v>0</v>
      </c>
      <c r="M44" s="19">
        <v>0</v>
      </c>
      <c r="N44" s="9" t="s">
        <v>36</v>
      </c>
      <c r="O44" s="19">
        <v>0</v>
      </c>
      <c r="P44" s="19">
        <v>0</v>
      </c>
      <c r="Q44" s="9" t="s">
        <v>36</v>
      </c>
      <c r="R44" s="21">
        <f>R32*(1+VLookups!$C$45)</f>
        <v>-2388.7799620000001</v>
      </c>
      <c r="S44" s="19">
        <v>0</v>
      </c>
      <c r="T44" s="19">
        <v>0</v>
      </c>
      <c r="U44" s="9" t="s">
        <v>36</v>
      </c>
      <c r="V44" s="21">
        <f>V43-VLookups!$D$54</f>
        <v>-800</v>
      </c>
      <c r="W44" s="19">
        <v>0</v>
      </c>
      <c r="X44" s="19">
        <v>0</v>
      </c>
      <c r="Y44" s="20">
        <f>Y43*(1+VLookups!$D$57/12)</f>
        <v>-224.05729557892096</v>
      </c>
      <c r="Z44" s="9" t="s">
        <v>36</v>
      </c>
      <c r="AA44" s="9" t="s">
        <v>36</v>
      </c>
      <c r="AB44" s="20">
        <f t="shared" si="0"/>
        <v>956.0519209647307</v>
      </c>
      <c r="AC44" s="20">
        <f t="shared" si="1"/>
        <v>44974.358831419355</v>
      </c>
    </row>
    <row r="45" spans="2:29" x14ac:dyDescent="0.25">
      <c r="B45" s="9">
        <v>41</v>
      </c>
      <c r="C45" s="9">
        <f t="shared" si="2"/>
        <v>26</v>
      </c>
      <c r="D45" s="9">
        <v>5</v>
      </c>
      <c r="E45" s="20">
        <f>E33*(1+VLookups!$C$4)</f>
        <v>9701.2814062500001</v>
      </c>
      <c r="F45" s="20">
        <f>$E45*-VLookups!$D$10*2</f>
        <v>-582.07688437499996</v>
      </c>
      <c r="G45" s="19">
        <v>0</v>
      </c>
      <c r="H45" s="20">
        <f>(-VLookups!$D$13)*(E45+F45/2)</f>
        <v>-3058.3289633203126</v>
      </c>
      <c r="I45" s="20">
        <f>-PMT(VLookups!$D$16/12,180,-FV(VLookups!$D$16/12,48,,-VLookups!$D$15))</f>
        <v>-1366.0248221985344</v>
      </c>
      <c r="J45" s="19">
        <v>0</v>
      </c>
      <c r="K45" s="21">
        <f>K44-VLookups!$D$24</f>
        <v>-620</v>
      </c>
      <c r="L45" s="19">
        <v>0</v>
      </c>
      <c r="M45" s="19">
        <v>0</v>
      </c>
      <c r="N45" s="9" t="s">
        <v>36</v>
      </c>
      <c r="O45" s="19">
        <v>0</v>
      </c>
      <c r="P45" s="19">
        <v>0</v>
      </c>
      <c r="Q45" s="9" t="s">
        <v>36</v>
      </c>
      <c r="R45" s="21">
        <f>R33*(1+VLookups!$C$45)</f>
        <v>-2388.7799620000001</v>
      </c>
      <c r="S45" s="19">
        <v>0</v>
      </c>
      <c r="T45" s="19">
        <v>0</v>
      </c>
      <c r="U45" s="9" t="s">
        <v>36</v>
      </c>
      <c r="V45" s="21">
        <f>V44-VLookups!$D$54</f>
        <v>-805</v>
      </c>
      <c r="W45" s="19">
        <v>0</v>
      </c>
      <c r="X45" s="19">
        <v>0</v>
      </c>
      <c r="Y45" s="20">
        <f>Y44*(1+VLookups!$D$57/12)</f>
        <v>-224.71079602435947</v>
      </c>
      <c r="Z45" s="9" t="s">
        <v>36</v>
      </c>
      <c r="AA45" s="9" t="s">
        <v>36</v>
      </c>
      <c r="AB45" s="20">
        <f t="shared" si="0"/>
        <v>947.39842051929213</v>
      </c>
      <c r="AC45" s="20">
        <f t="shared" si="1"/>
        <v>45996.714516657681</v>
      </c>
    </row>
    <row r="46" spans="2:29" x14ac:dyDescent="0.25">
      <c r="B46" s="9">
        <v>42</v>
      </c>
      <c r="C46" s="9">
        <f t="shared" si="2"/>
        <v>26</v>
      </c>
      <c r="D46" s="9">
        <v>6</v>
      </c>
      <c r="E46" s="20">
        <f>E34*(1+VLookups!$C$4)</f>
        <v>9701.2814062500001</v>
      </c>
      <c r="F46" s="20">
        <f>$E46*-VLookups!$D$10*2</f>
        <v>-582.07688437499996</v>
      </c>
      <c r="G46" s="19">
        <v>0</v>
      </c>
      <c r="H46" s="20">
        <f>(-VLookups!$D$13)*(E46+F46/2)</f>
        <v>-3058.3289633203126</v>
      </c>
      <c r="I46" s="20">
        <f>-PMT(VLookups!$D$16/12,180,-FV(VLookups!$D$16/12,48,,-VLookups!$D$15))</f>
        <v>-1366.0248221985344</v>
      </c>
      <c r="J46" s="19">
        <v>0</v>
      </c>
      <c r="K46" s="21">
        <f>K45-VLookups!$D$24</f>
        <v>-623</v>
      </c>
      <c r="L46" s="19">
        <v>0</v>
      </c>
      <c r="M46" s="19">
        <v>0</v>
      </c>
      <c r="N46" s="9" t="s">
        <v>36</v>
      </c>
      <c r="O46" s="19">
        <v>0</v>
      </c>
      <c r="P46" s="19">
        <v>0</v>
      </c>
      <c r="Q46" s="9" t="s">
        <v>36</v>
      </c>
      <c r="R46" s="21">
        <f>R34*(1+VLookups!$C$45)</f>
        <v>-2388.7799620000001</v>
      </c>
      <c r="S46" s="19">
        <v>0</v>
      </c>
      <c r="T46" s="19">
        <v>0</v>
      </c>
      <c r="U46" s="9" t="s">
        <v>36</v>
      </c>
      <c r="V46" s="21">
        <f>V45-VLookups!$D$54</f>
        <v>-810</v>
      </c>
      <c r="W46" s="19">
        <v>0</v>
      </c>
      <c r="X46" s="19">
        <v>0</v>
      </c>
      <c r="Y46" s="20">
        <f>Y45*(1+VLookups!$D$57/12)</f>
        <v>-225.36620251276386</v>
      </c>
      <c r="Z46" s="9" t="s">
        <v>36</v>
      </c>
      <c r="AA46" s="9" t="s">
        <v>36</v>
      </c>
      <c r="AB46" s="20">
        <f t="shared" si="0"/>
        <v>938.74301403088782</v>
      </c>
      <c r="AC46" s="20">
        <f t="shared" si="1"/>
        <v>47012.118721549668</v>
      </c>
    </row>
    <row r="47" spans="2:29" x14ac:dyDescent="0.25">
      <c r="B47" s="9">
        <v>43</v>
      </c>
      <c r="C47" s="9">
        <f t="shared" si="2"/>
        <v>26</v>
      </c>
      <c r="D47" s="9">
        <v>7</v>
      </c>
      <c r="E47" s="20">
        <f>E35*(1+VLookups!$C$4)</f>
        <v>9701.2814062500001</v>
      </c>
      <c r="F47" s="20">
        <f>$E47*-VLookups!$D$10*2</f>
        <v>-582.07688437499996</v>
      </c>
      <c r="G47" s="19">
        <v>0</v>
      </c>
      <c r="H47" s="20">
        <f>(-VLookups!$D$13)*(E47+F47/2)</f>
        <v>-3058.3289633203126</v>
      </c>
      <c r="I47" s="20">
        <f>-PMT(VLookups!$D$16/12,180,-FV(VLookups!$D$16/12,48,,-VLookups!$D$15))</f>
        <v>-1366.0248221985344</v>
      </c>
      <c r="J47" s="19">
        <v>0</v>
      </c>
      <c r="K47" s="21">
        <f>K46-VLookups!$D$24</f>
        <v>-626</v>
      </c>
      <c r="L47" s="19">
        <v>0</v>
      </c>
      <c r="M47" s="19">
        <v>0</v>
      </c>
      <c r="N47" s="9" t="s">
        <v>36</v>
      </c>
      <c r="O47" s="19">
        <v>0</v>
      </c>
      <c r="P47" s="19">
        <v>0</v>
      </c>
      <c r="Q47" s="9" t="s">
        <v>36</v>
      </c>
      <c r="R47" s="21">
        <f>R35*(1+VLookups!$C$45)</f>
        <v>-2388.7799620000001</v>
      </c>
      <c r="S47" s="19">
        <v>0</v>
      </c>
      <c r="T47" s="19">
        <v>0</v>
      </c>
      <c r="U47" s="9" t="s">
        <v>36</v>
      </c>
      <c r="V47" s="21">
        <f>V46-VLookups!$D$54</f>
        <v>-815</v>
      </c>
      <c r="W47" s="19">
        <v>0</v>
      </c>
      <c r="X47" s="19">
        <v>0</v>
      </c>
      <c r="Y47" s="20">
        <f>Y46*(1+VLookups!$D$57/12)</f>
        <v>-226.02352060342611</v>
      </c>
      <c r="Z47" s="9" t="s">
        <v>36</v>
      </c>
      <c r="AA47" s="9" t="s">
        <v>36</v>
      </c>
      <c r="AB47" s="20">
        <f t="shared" si="0"/>
        <v>930.08569594022561</v>
      </c>
      <c r="AC47" s="20">
        <f t="shared" si="1"/>
        <v>48020.557948692476</v>
      </c>
    </row>
    <row r="48" spans="2:29" x14ac:dyDescent="0.25">
      <c r="B48" s="9">
        <v>44</v>
      </c>
      <c r="C48" s="9">
        <f t="shared" si="2"/>
        <v>26</v>
      </c>
      <c r="D48" s="9">
        <v>8</v>
      </c>
      <c r="E48" s="20">
        <f>E36*(1+VLookups!$C$4)</f>
        <v>9701.2814062500001</v>
      </c>
      <c r="F48" s="20">
        <f>$E48*-VLookups!$D$10*2</f>
        <v>-582.07688437499996</v>
      </c>
      <c r="G48" s="19">
        <v>0</v>
      </c>
      <c r="H48" s="20">
        <f>(-VLookups!$D$13)*(E48+F48/2)</f>
        <v>-3058.3289633203126</v>
      </c>
      <c r="I48" s="20">
        <f>-PMT(VLookups!$D$16/12,180,-FV(VLookups!$D$16/12,48,,-VLookups!$D$15))</f>
        <v>-1366.0248221985344</v>
      </c>
      <c r="J48" s="19">
        <v>0</v>
      </c>
      <c r="K48" s="21">
        <f>K47-VLookups!$D$24</f>
        <v>-629</v>
      </c>
      <c r="L48" s="19">
        <v>0</v>
      </c>
      <c r="M48" s="19">
        <v>0</v>
      </c>
      <c r="N48" s="9" t="s">
        <v>36</v>
      </c>
      <c r="O48" s="19">
        <v>0</v>
      </c>
      <c r="P48" s="19">
        <v>0</v>
      </c>
      <c r="Q48" s="9" t="s">
        <v>36</v>
      </c>
      <c r="R48" s="21">
        <f>R36*(1+VLookups!$C$45)</f>
        <v>-2388.7799620000001</v>
      </c>
      <c r="S48" s="19">
        <v>0</v>
      </c>
      <c r="T48" s="19">
        <v>0</v>
      </c>
      <c r="U48" s="9" t="s">
        <v>36</v>
      </c>
      <c r="V48" s="21">
        <f>V47-VLookups!$D$54</f>
        <v>-820</v>
      </c>
      <c r="W48" s="19">
        <v>0</v>
      </c>
      <c r="X48" s="19">
        <v>0</v>
      </c>
      <c r="Y48" s="20">
        <f>Y47*(1+VLookups!$D$57/12)</f>
        <v>-226.68275587185278</v>
      </c>
      <c r="Z48" s="9" t="s">
        <v>36</v>
      </c>
      <c r="AA48" s="9" t="s">
        <v>36</v>
      </c>
      <c r="AB48" s="20">
        <f t="shared" si="0"/>
        <v>921.42646067179885</v>
      </c>
      <c r="AC48" s="20">
        <f t="shared" si="1"/>
        <v>49022.018672612096</v>
      </c>
    </row>
    <row r="49" spans="2:29" x14ac:dyDescent="0.25">
      <c r="B49" s="9">
        <v>45</v>
      </c>
      <c r="C49" s="9">
        <f t="shared" si="2"/>
        <v>26</v>
      </c>
      <c r="D49" s="9">
        <v>9</v>
      </c>
      <c r="E49" s="20">
        <f>E37*(1+VLookups!$C$4)</f>
        <v>9701.2814062500001</v>
      </c>
      <c r="F49" s="20">
        <f>$E49*-VLookups!$D$10*2</f>
        <v>-582.07688437499996</v>
      </c>
      <c r="G49" s="19">
        <v>0</v>
      </c>
      <c r="H49" s="20">
        <f>(-VLookups!$D$13)*(E49+F49/2)</f>
        <v>-3058.3289633203126</v>
      </c>
      <c r="I49" s="20">
        <f>-PMT(VLookups!$D$16/12,180,-FV(VLookups!$D$16/12,48,,-VLookups!$D$15))</f>
        <v>-1366.0248221985344</v>
      </c>
      <c r="J49" s="19">
        <v>0</v>
      </c>
      <c r="K49" s="21">
        <f>K48-VLookups!$D$24</f>
        <v>-632</v>
      </c>
      <c r="L49" s="19">
        <v>0</v>
      </c>
      <c r="M49" s="19">
        <v>0</v>
      </c>
      <c r="N49" s="9" t="s">
        <v>36</v>
      </c>
      <c r="O49" s="19">
        <v>0</v>
      </c>
      <c r="P49" s="19">
        <v>0</v>
      </c>
      <c r="Q49" s="9" t="s">
        <v>36</v>
      </c>
      <c r="R49" s="21">
        <f>R37*(1+VLookups!$C$45)</f>
        <v>-2388.7799620000001</v>
      </c>
      <c r="S49" s="19">
        <v>0</v>
      </c>
      <c r="T49" s="19">
        <v>0</v>
      </c>
      <c r="U49" s="9" t="s">
        <v>36</v>
      </c>
      <c r="V49" s="21">
        <f>V48-VLookups!$D$54</f>
        <v>-825</v>
      </c>
      <c r="W49" s="19">
        <v>0</v>
      </c>
      <c r="X49" s="19">
        <v>0</v>
      </c>
      <c r="Y49" s="20">
        <f>Y48*(1+VLookups!$D$57/12)</f>
        <v>-227.34391390981236</v>
      </c>
      <c r="Z49" s="9" t="s">
        <v>36</v>
      </c>
      <c r="AA49" s="9" t="s">
        <v>36</v>
      </c>
      <c r="AB49" s="20">
        <f t="shared" si="0"/>
        <v>912.76530263383927</v>
      </c>
      <c r="AC49" s="20">
        <f t="shared" si="1"/>
        <v>50016.487339700288</v>
      </c>
    </row>
    <row r="50" spans="2:29" x14ac:dyDescent="0.25">
      <c r="B50" s="9">
        <v>46</v>
      </c>
      <c r="C50" s="9">
        <f t="shared" si="2"/>
        <v>26</v>
      </c>
      <c r="D50" s="9">
        <v>10</v>
      </c>
      <c r="E50" s="20">
        <f>E38*(1+VLookups!$C$4)</f>
        <v>9701.2814062500001</v>
      </c>
      <c r="F50" s="20">
        <f>$E50*-VLookups!$D$10*2</f>
        <v>-582.07688437499996</v>
      </c>
      <c r="G50" s="19">
        <v>0</v>
      </c>
      <c r="H50" s="20">
        <f>(-VLookups!$D$13)*(E50+F50/2)</f>
        <v>-3058.3289633203126</v>
      </c>
      <c r="I50" s="20">
        <f>-PMT(VLookups!$D$16/12,180,-FV(VLookups!$D$16/12,48,,-VLookups!$D$15))</f>
        <v>-1366.0248221985344</v>
      </c>
      <c r="J50" s="19">
        <v>0</v>
      </c>
      <c r="K50" s="21">
        <f>K49-VLookups!$D$24</f>
        <v>-635</v>
      </c>
      <c r="L50" s="19">
        <v>0</v>
      </c>
      <c r="M50" s="19">
        <v>0</v>
      </c>
      <c r="N50" s="9" t="s">
        <v>36</v>
      </c>
      <c r="O50" s="19">
        <v>0</v>
      </c>
      <c r="P50" s="19">
        <v>0</v>
      </c>
      <c r="Q50" s="9" t="s">
        <v>36</v>
      </c>
      <c r="R50" s="21">
        <f>R38*(1+VLookups!$C$45)</f>
        <v>-2388.7799620000001</v>
      </c>
      <c r="S50" s="19">
        <v>0</v>
      </c>
      <c r="T50" s="19">
        <v>0</v>
      </c>
      <c r="U50" s="9" t="s">
        <v>36</v>
      </c>
      <c r="V50" s="21">
        <f>V49-VLookups!$D$54</f>
        <v>-830</v>
      </c>
      <c r="W50" s="19">
        <v>0</v>
      </c>
      <c r="X50" s="19">
        <v>0</v>
      </c>
      <c r="Y50" s="20">
        <f>Y49*(1+VLookups!$D$57/12)</f>
        <v>-228.00700032538265</v>
      </c>
      <c r="Z50" s="9" t="s">
        <v>36</v>
      </c>
      <c r="AA50" s="9" t="s">
        <v>36</v>
      </c>
      <c r="AB50" s="20">
        <f t="shared" si="0"/>
        <v>904.10221621826895</v>
      </c>
      <c r="AC50" s="20">
        <f t="shared" si="1"/>
        <v>51003.950368151396</v>
      </c>
    </row>
    <row r="51" spans="2:29" x14ac:dyDescent="0.25">
      <c r="B51" s="9">
        <v>47</v>
      </c>
      <c r="C51" s="9">
        <f t="shared" si="2"/>
        <v>26</v>
      </c>
      <c r="D51" s="9">
        <v>11</v>
      </c>
      <c r="E51" s="20">
        <f>E39*(1+VLookups!$C$4)</f>
        <v>9701.2814062500001</v>
      </c>
      <c r="F51" s="20">
        <f>$E51*-VLookups!$D$10*2</f>
        <v>-582.07688437499996</v>
      </c>
      <c r="G51" s="19">
        <v>0</v>
      </c>
      <c r="H51" s="20">
        <f>(-VLookups!$D$13)*(E51+F51/2)</f>
        <v>-3058.3289633203126</v>
      </c>
      <c r="I51" s="20">
        <f>-PMT(VLookups!$D$16/12,180,-FV(VLookups!$D$16/12,48,,-VLookups!$D$15))</f>
        <v>-1366.0248221985344</v>
      </c>
      <c r="J51" s="19">
        <v>0</v>
      </c>
      <c r="K51" s="21">
        <f>K50-VLookups!$D$24</f>
        <v>-638</v>
      </c>
      <c r="L51" s="19">
        <v>0</v>
      </c>
      <c r="M51" s="19">
        <v>0</v>
      </c>
      <c r="N51" s="9" t="s">
        <v>36</v>
      </c>
      <c r="O51" s="19">
        <v>0</v>
      </c>
      <c r="P51" s="19">
        <v>0</v>
      </c>
      <c r="Q51" s="9" t="s">
        <v>36</v>
      </c>
      <c r="R51" s="21">
        <f>R39*(1+VLookups!$C$45)</f>
        <v>-2388.7799620000001</v>
      </c>
      <c r="S51" s="19">
        <v>0</v>
      </c>
      <c r="T51" s="19">
        <v>0</v>
      </c>
      <c r="U51" s="9" t="s">
        <v>36</v>
      </c>
      <c r="V51" s="21">
        <f>V50-VLookups!$D$54</f>
        <v>-835</v>
      </c>
      <c r="W51" s="19">
        <v>0</v>
      </c>
      <c r="X51" s="19">
        <v>0</v>
      </c>
      <c r="Y51" s="20">
        <f>Y50*(1+VLookups!$D$57/12)</f>
        <v>-228.67202074299834</v>
      </c>
      <c r="Z51" s="9" t="s">
        <v>36</v>
      </c>
      <c r="AA51" s="9" t="s">
        <v>36</v>
      </c>
      <c r="AB51" s="20">
        <f t="shared" si="0"/>
        <v>895.43719580065329</v>
      </c>
      <c r="AC51" s="20">
        <f t="shared" si="1"/>
        <v>51984.394147898973</v>
      </c>
    </row>
    <row r="52" spans="2:29" x14ac:dyDescent="0.25">
      <c r="B52" s="9">
        <v>48</v>
      </c>
      <c r="C52" s="9">
        <f t="shared" si="2"/>
        <v>27</v>
      </c>
      <c r="D52" s="9">
        <v>0</v>
      </c>
      <c r="E52" s="20">
        <f>E40*(1+VLookups!$C$4)</f>
        <v>10040.82625546875</v>
      </c>
      <c r="F52" s="20">
        <f>$E52*-VLookups!$D$10*2</f>
        <v>-602.44957532812498</v>
      </c>
      <c r="G52" s="19">
        <v>0</v>
      </c>
      <c r="H52" s="20">
        <f>(-VLookups!$D$13)*(E52+F52/2)</f>
        <v>-3165.3704770365234</v>
      </c>
      <c r="I52" s="20">
        <f>-PMT(VLookups!$D$16/12,180,-FV(VLookups!$D$16/12,48,,-VLookups!$D$15))</f>
        <v>-1366.0248221985344</v>
      </c>
      <c r="J52" s="19">
        <v>0</v>
      </c>
      <c r="K52" s="21">
        <f>K51-VLookups!$D$24</f>
        <v>-641</v>
      </c>
      <c r="L52" s="19">
        <v>0</v>
      </c>
      <c r="M52" s="19">
        <v>0</v>
      </c>
      <c r="N52" s="9" t="s">
        <v>36</v>
      </c>
      <c r="O52" s="19">
        <v>0</v>
      </c>
      <c r="P52" s="19">
        <v>0</v>
      </c>
      <c r="Q52" s="9" t="s">
        <v>36</v>
      </c>
      <c r="R52" s="21">
        <f>R40*(1+VLookups!$C$45)</f>
        <v>-2534.4955396820001</v>
      </c>
      <c r="S52" s="19">
        <v>0</v>
      </c>
      <c r="T52" s="19">
        <v>0</v>
      </c>
      <c r="U52" s="9" t="s">
        <v>36</v>
      </c>
      <c r="V52" s="21">
        <f>V51-VLookups!$D$54</f>
        <v>-840</v>
      </c>
      <c r="W52" s="19">
        <v>0</v>
      </c>
      <c r="X52" s="19">
        <v>0</v>
      </c>
      <c r="Y52" s="20">
        <f>Y51*(1+VLookups!$D$57/12)</f>
        <v>-229.33898080349874</v>
      </c>
      <c r="Z52" s="9" t="s">
        <v>36</v>
      </c>
      <c r="AA52" s="9" t="s">
        <v>36</v>
      </c>
      <c r="AB52" s="20">
        <f t="shared" si="0"/>
        <v>963.37164808412922</v>
      </c>
      <c r="AC52" s="20">
        <f t="shared" si="1"/>
        <v>53034.40645289627</v>
      </c>
    </row>
    <row r="53" spans="2:29" x14ac:dyDescent="0.25">
      <c r="B53" s="9">
        <v>49</v>
      </c>
      <c r="C53" s="9">
        <f t="shared" si="2"/>
        <v>27</v>
      </c>
      <c r="D53" s="9">
        <v>1</v>
      </c>
      <c r="E53" s="20">
        <f>E41*(1+VLookups!$C$4)</f>
        <v>10040.82625546875</v>
      </c>
      <c r="F53" s="20">
        <f>$E53*-VLookups!$D$10*2</f>
        <v>-602.44957532812498</v>
      </c>
      <c r="G53" s="19">
        <v>0</v>
      </c>
      <c r="H53" s="20">
        <f>(-VLookups!$D$13)*(E53+F53/2)</f>
        <v>-3165.3704770365234</v>
      </c>
      <c r="I53" s="20">
        <f>-PMT(VLookups!$D$16/12,180,-FV(VLookups!$D$16/12,48,,-VLookups!$D$15))</f>
        <v>-1366.0248221985344</v>
      </c>
      <c r="J53" s="19">
        <v>0</v>
      </c>
      <c r="K53" s="21">
        <f>K52-VLookups!$D$24</f>
        <v>-644</v>
      </c>
      <c r="L53" s="19">
        <v>0</v>
      </c>
      <c r="M53" s="19">
        <v>0</v>
      </c>
      <c r="N53" s="9" t="s">
        <v>36</v>
      </c>
      <c r="O53" s="19">
        <v>0</v>
      </c>
      <c r="P53" s="19">
        <v>0</v>
      </c>
      <c r="Q53" s="9" t="s">
        <v>36</v>
      </c>
      <c r="R53" s="21">
        <f>R41*(1+VLookups!$C$45)</f>
        <v>-2534.4955396820001</v>
      </c>
      <c r="S53" s="19">
        <v>0</v>
      </c>
      <c r="T53" s="19">
        <v>0</v>
      </c>
      <c r="U53" s="9" t="s">
        <v>36</v>
      </c>
      <c r="V53" s="21">
        <f>V52-VLookups!$D$54</f>
        <v>-845</v>
      </c>
      <c r="W53" s="19">
        <v>0</v>
      </c>
      <c r="X53" s="19">
        <v>0</v>
      </c>
      <c r="Y53" s="20">
        <f>Y52*(1+VLookups!$D$57/12)</f>
        <v>-230.00788616417563</v>
      </c>
      <c r="Z53" s="9" t="s">
        <v>36</v>
      </c>
      <c r="AA53" s="9" t="s">
        <v>36</v>
      </c>
      <c r="AB53" s="20">
        <f t="shared" si="0"/>
        <v>954.70274272345239</v>
      </c>
      <c r="AC53" s="20">
        <f t="shared" si="1"/>
        <v>54077.499873041219</v>
      </c>
    </row>
    <row r="54" spans="2:29" x14ac:dyDescent="0.25">
      <c r="B54" s="9">
        <v>50</v>
      </c>
      <c r="C54" s="9">
        <f t="shared" si="2"/>
        <v>27</v>
      </c>
      <c r="D54" s="9">
        <v>2</v>
      </c>
      <c r="E54" s="20">
        <f>E42*(1+VLookups!$C$4)</f>
        <v>10040.82625546875</v>
      </c>
      <c r="F54" s="20">
        <f>$E54*-VLookups!$D$10*2</f>
        <v>-602.44957532812498</v>
      </c>
      <c r="G54" s="19">
        <v>0</v>
      </c>
      <c r="H54" s="20">
        <f>(-VLookups!$D$13)*(E54+F54/2)</f>
        <v>-3165.3704770365234</v>
      </c>
      <c r="I54" s="20">
        <f>-PMT(VLookups!$D$16/12,180,-FV(VLookups!$D$16/12,48,,-VLookups!$D$15))</f>
        <v>-1366.0248221985344</v>
      </c>
      <c r="J54" s="19">
        <v>0</v>
      </c>
      <c r="K54" s="21">
        <f>K53-VLookups!$D$24</f>
        <v>-647</v>
      </c>
      <c r="L54" s="19">
        <v>0</v>
      </c>
      <c r="M54" s="19">
        <v>0</v>
      </c>
      <c r="N54" s="9" t="s">
        <v>36</v>
      </c>
      <c r="O54" s="19">
        <v>0</v>
      </c>
      <c r="P54" s="19">
        <v>0</v>
      </c>
      <c r="Q54" s="9" t="s">
        <v>36</v>
      </c>
      <c r="R54" s="21">
        <f>R42*(1+VLookups!$C$45)</f>
        <v>-2534.4955396820001</v>
      </c>
      <c r="S54" s="19">
        <v>0</v>
      </c>
      <c r="T54" s="19">
        <v>0</v>
      </c>
      <c r="U54" s="9" t="s">
        <v>36</v>
      </c>
      <c r="V54" s="21">
        <f>V53-VLookups!$D$54</f>
        <v>-850</v>
      </c>
      <c r="W54" s="19">
        <v>0</v>
      </c>
      <c r="X54" s="19">
        <v>0</v>
      </c>
      <c r="Y54" s="20">
        <f>Y53*(1+VLookups!$D$57/12)</f>
        <v>-230.67874249882115</v>
      </c>
      <c r="Z54" s="9" t="s">
        <v>36</v>
      </c>
      <c r="AA54" s="9" t="s">
        <v>36</v>
      </c>
      <c r="AB54" s="20">
        <f t="shared" si="0"/>
        <v>946.03188638880681</v>
      </c>
      <c r="AC54" s="20">
        <f t="shared" si="1"/>
        <v>55113.660925885102</v>
      </c>
    </row>
    <row r="55" spans="2:29" x14ac:dyDescent="0.25">
      <c r="B55" s="9">
        <v>51</v>
      </c>
      <c r="C55" s="9">
        <f t="shared" si="2"/>
        <v>27</v>
      </c>
      <c r="D55" s="9">
        <v>3</v>
      </c>
      <c r="E55" s="20">
        <f>E43*(1+VLookups!$C$4)</f>
        <v>10040.82625546875</v>
      </c>
      <c r="F55" s="20">
        <f>$E55*-VLookups!$D$10*2</f>
        <v>-602.44957532812498</v>
      </c>
      <c r="G55" s="19">
        <v>0</v>
      </c>
      <c r="H55" s="20">
        <f>(-VLookups!$D$13)*(E55+F55/2)</f>
        <v>-3165.3704770365234</v>
      </c>
      <c r="I55" s="20">
        <f>-PMT(VLookups!$D$16/12,180,-FV(VLookups!$D$16/12,48,,-VLookups!$D$15))</f>
        <v>-1366.0248221985344</v>
      </c>
      <c r="J55" s="19">
        <v>0</v>
      </c>
      <c r="K55" s="21">
        <f>K54-VLookups!$D$24</f>
        <v>-650</v>
      </c>
      <c r="L55" s="19">
        <v>0</v>
      </c>
      <c r="M55" s="19">
        <v>0</v>
      </c>
      <c r="N55" s="9" t="s">
        <v>36</v>
      </c>
      <c r="O55" s="19">
        <v>0</v>
      </c>
      <c r="P55" s="19">
        <v>0</v>
      </c>
      <c r="Q55" s="9" t="s">
        <v>36</v>
      </c>
      <c r="R55" s="21">
        <f>R43*(1+VLookups!$C$45)</f>
        <v>-2534.4955396820001</v>
      </c>
      <c r="S55" s="19">
        <v>0</v>
      </c>
      <c r="T55" s="19">
        <v>0</v>
      </c>
      <c r="U55" s="9" t="s">
        <v>36</v>
      </c>
      <c r="V55" s="21">
        <f>V54-VLookups!$D$54</f>
        <v>-855</v>
      </c>
      <c r="W55" s="19">
        <v>0</v>
      </c>
      <c r="X55" s="19">
        <v>0</v>
      </c>
      <c r="Y55" s="20">
        <f>Y54*(1+VLookups!$D$57/12)</f>
        <v>-231.35155549777605</v>
      </c>
      <c r="Z55" s="9" t="s">
        <v>36</v>
      </c>
      <c r="AA55" s="9" t="s">
        <v>36</v>
      </c>
      <c r="AB55" s="20">
        <f t="shared" si="0"/>
        <v>937.35907338985191</v>
      </c>
      <c r="AC55" s="20">
        <f t="shared" si="1"/>
        <v>56142.876100818095</v>
      </c>
    </row>
    <row r="56" spans="2:29" x14ac:dyDescent="0.25">
      <c r="B56" s="9">
        <v>52</v>
      </c>
      <c r="C56" s="9">
        <f t="shared" si="2"/>
        <v>27</v>
      </c>
      <c r="D56" s="9">
        <v>4</v>
      </c>
      <c r="E56" s="20">
        <f>E44*(1+VLookups!$C$4)</f>
        <v>10040.82625546875</v>
      </c>
      <c r="F56" s="20">
        <f>$E56*-VLookups!$D$10*2</f>
        <v>-602.44957532812498</v>
      </c>
      <c r="G56" s="19">
        <v>0</v>
      </c>
      <c r="H56" s="20">
        <f>(-VLookups!$D$13)*(E56+F56/2)</f>
        <v>-3165.3704770365234</v>
      </c>
      <c r="I56" s="20">
        <f>-PMT(VLookups!$D$16/12,180,-FV(VLookups!$D$16/12,48,,-VLookups!$D$15))</f>
        <v>-1366.0248221985344</v>
      </c>
      <c r="J56" s="19">
        <v>0</v>
      </c>
      <c r="K56" s="21">
        <f>K55-VLookups!$D$24</f>
        <v>-653</v>
      </c>
      <c r="L56" s="19">
        <v>0</v>
      </c>
      <c r="M56" s="19">
        <v>0</v>
      </c>
      <c r="N56" s="9" t="s">
        <v>36</v>
      </c>
      <c r="O56" s="19">
        <v>0</v>
      </c>
      <c r="P56" s="19">
        <v>0</v>
      </c>
      <c r="Q56" s="9" t="s">
        <v>36</v>
      </c>
      <c r="R56" s="21">
        <f>R44*(1+VLookups!$C$45)</f>
        <v>-2534.4955396820001</v>
      </c>
      <c r="S56" s="19">
        <v>0</v>
      </c>
      <c r="T56" s="19">
        <v>0</v>
      </c>
      <c r="U56" s="9" t="s">
        <v>36</v>
      </c>
      <c r="V56" s="21">
        <f>V55-VLookups!$D$54</f>
        <v>-860</v>
      </c>
      <c r="W56" s="19">
        <v>0</v>
      </c>
      <c r="X56" s="19">
        <v>0</v>
      </c>
      <c r="Y56" s="20">
        <f>Y55*(1+VLookups!$D$57/12)</f>
        <v>-232.02633086797789</v>
      </c>
      <c r="Z56" s="9" t="s">
        <v>36</v>
      </c>
      <c r="AA56" s="9" t="s">
        <v>36</v>
      </c>
      <c r="AB56" s="20">
        <f t="shared" si="0"/>
        <v>928.6842980196501</v>
      </c>
      <c r="AC56" s="20">
        <f t="shared" si="1"/>
        <v>57165.131859005778</v>
      </c>
    </row>
    <row r="57" spans="2:29" x14ac:dyDescent="0.25">
      <c r="B57" s="9">
        <v>53</v>
      </c>
      <c r="C57" s="9">
        <f t="shared" si="2"/>
        <v>27</v>
      </c>
      <c r="D57" s="9">
        <v>5</v>
      </c>
      <c r="E57" s="20">
        <f>E45*(1+VLookups!$C$4)</f>
        <v>10040.82625546875</v>
      </c>
      <c r="F57" s="20">
        <f>$E57*-VLookups!$D$10*2</f>
        <v>-602.44957532812498</v>
      </c>
      <c r="G57" s="19">
        <v>0</v>
      </c>
      <c r="H57" s="20">
        <f>(-VLookups!$D$13)*(E57+F57/2)</f>
        <v>-3165.3704770365234</v>
      </c>
      <c r="I57" s="20">
        <f>-PMT(VLookups!$D$16/12,180,-FV(VLookups!$D$16/12,48,,-VLookups!$D$15))</f>
        <v>-1366.0248221985344</v>
      </c>
      <c r="J57" s="19">
        <v>0</v>
      </c>
      <c r="K57" s="21">
        <f>K56-VLookups!$D$24</f>
        <v>-656</v>
      </c>
      <c r="L57" s="19">
        <v>0</v>
      </c>
      <c r="M57" s="19">
        <v>0</v>
      </c>
      <c r="N57" s="9" t="s">
        <v>36</v>
      </c>
      <c r="O57" s="19">
        <v>0</v>
      </c>
      <c r="P57" s="19">
        <v>0</v>
      </c>
      <c r="Q57" s="9" t="s">
        <v>36</v>
      </c>
      <c r="R57" s="21">
        <f>R45*(1+VLookups!$C$45)</f>
        <v>-2534.4955396820001</v>
      </c>
      <c r="S57" s="19">
        <v>0</v>
      </c>
      <c r="T57" s="19">
        <v>0</v>
      </c>
      <c r="U57" s="9" t="s">
        <v>36</v>
      </c>
      <c r="V57" s="21">
        <f>V56-VLookups!$D$54</f>
        <v>-865</v>
      </c>
      <c r="W57" s="19">
        <v>0</v>
      </c>
      <c r="X57" s="19">
        <v>0</v>
      </c>
      <c r="Y57" s="20">
        <f>Y56*(1+VLookups!$D$57/12)</f>
        <v>-232.70307433300948</v>
      </c>
      <c r="Z57" s="9" t="s">
        <v>36</v>
      </c>
      <c r="AA57" s="9" t="s">
        <v>36</v>
      </c>
      <c r="AB57" s="20">
        <f t="shared" si="0"/>
        <v>920.00755455461854</v>
      </c>
      <c r="AC57" s="20">
        <f t="shared" si="1"/>
        <v>58180.41463332541</v>
      </c>
    </row>
    <row r="58" spans="2:29" x14ac:dyDescent="0.25">
      <c r="B58" s="9">
        <v>54</v>
      </c>
      <c r="C58" s="9">
        <f t="shared" si="2"/>
        <v>27</v>
      </c>
      <c r="D58" s="9">
        <v>6</v>
      </c>
      <c r="E58" s="20">
        <f>E46*(1+VLookups!$C$4)</f>
        <v>10040.82625546875</v>
      </c>
      <c r="F58" s="20">
        <f>$E58*-VLookups!$D$10*2</f>
        <v>-602.44957532812498</v>
      </c>
      <c r="G58" s="19">
        <v>0</v>
      </c>
      <c r="H58" s="20">
        <f>(-VLookups!$D$13)*(E58+F58/2)</f>
        <v>-3165.3704770365234</v>
      </c>
      <c r="I58" s="20">
        <f>-PMT(VLookups!$D$16/12,180,-FV(VLookups!$D$16/12,48,,-VLookups!$D$15))</f>
        <v>-1366.0248221985344</v>
      </c>
      <c r="J58" s="19">
        <v>0</v>
      </c>
      <c r="K58" s="21">
        <f>K57-VLookups!$D$24</f>
        <v>-659</v>
      </c>
      <c r="L58" s="19">
        <v>0</v>
      </c>
      <c r="M58" s="19">
        <v>0</v>
      </c>
      <c r="N58" s="9" t="s">
        <v>36</v>
      </c>
      <c r="O58" s="19">
        <v>0</v>
      </c>
      <c r="P58" s="19">
        <v>0</v>
      </c>
      <c r="Q58" s="9" t="s">
        <v>36</v>
      </c>
      <c r="R58" s="21">
        <f>R46*(1+VLookups!$C$45)</f>
        <v>-2534.4955396820001</v>
      </c>
      <c r="S58" s="19">
        <v>0</v>
      </c>
      <c r="T58" s="19">
        <v>0</v>
      </c>
      <c r="U58" s="9" t="s">
        <v>36</v>
      </c>
      <c r="V58" s="21">
        <f>V57-VLookups!$D$54</f>
        <v>-870</v>
      </c>
      <c r="W58" s="19">
        <v>0</v>
      </c>
      <c r="X58" s="19">
        <v>0</v>
      </c>
      <c r="Y58" s="20">
        <f>Y57*(1+VLookups!$D$57/12)</f>
        <v>-233.38179163314743</v>
      </c>
      <c r="Z58" s="9" t="s">
        <v>36</v>
      </c>
      <c r="AA58" s="9" t="s">
        <v>36</v>
      </c>
      <c r="AB58" s="20">
        <f t="shared" si="0"/>
        <v>911.3288372544805</v>
      </c>
      <c r="AC58" s="20">
        <f t="shared" si="1"/>
        <v>59188.710828302101</v>
      </c>
    </row>
    <row r="59" spans="2:29" x14ac:dyDescent="0.25">
      <c r="B59" s="9">
        <v>55</v>
      </c>
      <c r="C59" s="9">
        <f t="shared" si="2"/>
        <v>27</v>
      </c>
      <c r="D59" s="9">
        <v>7</v>
      </c>
      <c r="E59" s="20">
        <f>E47*(1+VLookups!$C$4)</f>
        <v>10040.82625546875</v>
      </c>
      <c r="F59" s="20">
        <f>$E59*-VLookups!$D$10*2</f>
        <v>-602.44957532812498</v>
      </c>
      <c r="G59" s="19">
        <v>0</v>
      </c>
      <c r="H59" s="20">
        <f>(-VLookups!$D$13)*(E59+F59/2)</f>
        <v>-3165.3704770365234</v>
      </c>
      <c r="I59" s="20">
        <f>-PMT(VLookups!$D$16/12,180,-FV(VLookups!$D$16/12,48,,-VLookups!$D$15))</f>
        <v>-1366.0248221985344</v>
      </c>
      <c r="J59" s="19">
        <v>0</v>
      </c>
      <c r="K59" s="21">
        <f>K58-VLookups!$D$24</f>
        <v>-662</v>
      </c>
      <c r="L59" s="19">
        <v>0</v>
      </c>
      <c r="M59" s="19">
        <v>0</v>
      </c>
      <c r="N59" s="9" t="s">
        <v>36</v>
      </c>
      <c r="O59" s="19">
        <v>0</v>
      </c>
      <c r="P59" s="19">
        <v>0</v>
      </c>
      <c r="Q59" s="9" t="s">
        <v>36</v>
      </c>
      <c r="R59" s="21">
        <f>R47*(1+VLookups!$C$45)</f>
        <v>-2534.4955396820001</v>
      </c>
      <c r="S59" s="19">
        <v>0</v>
      </c>
      <c r="T59" s="19">
        <v>0</v>
      </c>
      <c r="U59" s="9" t="s">
        <v>36</v>
      </c>
      <c r="V59" s="21">
        <f>V58-VLookups!$D$54</f>
        <v>-875</v>
      </c>
      <c r="W59" s="19">
        <v>0</v>
      </c>
      <c r="X59" s="19">
        <v>0</v>
      </c>
      <c r="Y59" s="20">
        <f>Y58*(1+VLookups!$D$57/12)</f>
        <v>-234.06248852541077</v>
      </c>
      <c r="Z59" s="9" t="s">
        <v>36</v>
      </c>
      <c r="AA59" s="9" t="s">
        <v>36</v>
      </c>
      <c r="AB59" s="20">
        <f t="shared" si="0"/>
        <v>902.64814036221719</v>
      </c>
      <c r="AC59" s="20">
        <f t="shared" si="1"/>
        <v>60190.006820044822</v>
      </c>
    </row>
    <row r="60" spans="2:29" x14ac:dyDescent="0.25">
      <c r="B60" s="9">
        <v>56</v>
      </c>
      <c r="C60" s="9">
        <f t="shared" si="2"/>
        <v>27</v>
      </c>
      <c r="D60" s="9">
        <v>8</v>
      </c>
      <c r="E60" s="20">
        <f>E48*(1+VLookups!$C$4)</f>
        <v>10040.82625546875</v>
      </c>
      <c r="F60" s="20">
        <f>$E60*-VLookups!$D$10*2</f>
        <v>-602.44957532812498</v>
      </c>
      <c r="G60" s="19">
        <v>0</v>
      </c>
      <c r="H60" s="20">
        <f>(-VLookups!$D$13)*(E60+F60/2)</f>
        <v>-3165.3704770365234</v>
      </c>
      <c r="I60" s="20">
        <f>-PMT(VLookups!$D$16/12,180,-FV(VLookups!$D$16/12,48,,-VLookups!$D$15))</f>
        <v>-1366.0248221985344</v>
      </c>
      <c r="J60" s="19">
        <v>0</v>
      </c>
      <c r="K60" s="21">
        <f>K59-VLookups!$D$24</f>
        <v>-665</v>
      </c>
      <c r="L60" s="19">
        <v>0</v>
      </c>
      <c r="M60" s="19">
        <v>0</v>
      </c>
      <c r="N60" s="9" t="s">
        <v>36</v>
      </c>
      <c r="O60" s="19">
        <v>0</v>
      </c>
      <c r="P60" s="19">
        <v>0</v>
      </c>
      <c r="Q60" s="9" t="s">
        <v>36</v>
      </c>
      <c r="R60" s="21">
        <f>R48*(1+VLookups!$C$45)</f>
        <v>-2534.4955396820001</v>
      </c>
      <c r="S60" s="19">
        <v>0</v>
      </c>
      <c r="T60" s="19">
        <v>0</v>
      </c>
      <c r="U60" s="9" t="s">
        <v>36</v>
      </c>
      <c r="V60" s="21">
        <f>V59-VLookups!$D$54</f>
        <v>-880</v>
      </c>
      <c r="W60" s="19">
        <v>0</v>
      </c>
      <c r="X60" s="19">
        <v>0</v>
      </c>
      <c r="Y60" s="20">
        <f>Y59*(1+VLookups!$D$57/12)</f>
        <v>-234.74517078360989</v>
      </c>
      <c r="Z60" s="9" t="s">
        <v>36</v>
      </c>
      <c r="AA60" s="9" t="s">
        <v>36</v>
      </c>
      <c r="AB60" s="20">
        <f t="shared" si="0"/>
        <v>893.96545810401813</v>
      </c>
      <c r="AC60" s="20">
        <f t="shared" si="1"/>
        <v>61184.288956182245</v>
      </c>
    </row>
    <row r="61" spans="2:29" x14ac:dyDescent="0.25">
      <c r="B61" s="9">
        <v>57</v>
      </c>
      <c r="C61" s="9">
        <f t="shared" si="2"/>
        <v>27</v>
      </c>
      <c r="D61" s="9">
        <v>9</v>
      </c>
      <c r="E61" s="20">
        <f>E49*(1+VLookups!$C$4)</f>
        <v>10040.82625546875</v>
      </c>
      <c r="F61" s="20">
        <f>$E61*-VLookups!$D$10*2</f>
        <v>-602.44957532812498</v>
      </c>
      <c r="G61" s="19">
        <v>0</v>
      </c>
      <c r="H61" s="20">
        <f>(-VLookups!$D$13)*(E61+F61/2)</f>
        <v>-3165.3704770365234</v>
      </c>
      <c r="I61" s="20">
        <f>-PMT(VLookups!$D$16/12,180,-FV(VLookups!$D$16/12,48,,-VLookups!$D$15))</f>
        <v>-1366.0248221985344</v>
      </c>
      <c r="J61" s="19">
        <v>0</v>
      </c>
      <c r="K61" s="21">
        <f>K60-VLookups!$D$24</f>
        <v>-668</v>
      </c>
      <c r="L61" s="19">
        <v>0</v>
      </c>
      <c r="M61" s="19">
        <v>0</v>
      </c>
      <c r="N61" s="9" t="s">
        <v>36</v>
      </c>
      <c r="O61" s="19">
        <v>0</v>
      </c>
      <c r="P61" s="19">
        <v>0</v>
      </c>
      <c r="Q61" s="9" t="s">
        <v>36</v>
      </c>
      <c r="R61" s="21">
        <f>R49*(1+VLookups!$C$45)</f>
        <v>-2534.4955396820001</v>
      </c>
      <c r="S61" s="19">
        <v>0</v>
      </c>
      <c r="T61" s="19">
        <v>0</v>
      </c>
      <c r="U61" s="9" t="s">
        <v>36</v>
      </c>
      <c r="V61" s="21">
        <f>V60-VLookups!$D$54</f>
        <v>-885</v>
      </c>
      <c r="W61" s="19">
        <v>0</v>
      </c>
      <c r="X61" s="19">
        <v>0</v>
      </c>
      <c r="Y61" s="20">
        <f>Y60*(1+VLookups!$D$57/12)</f>
        <v>-235.42984419839541</v>
      </c>
      <c r="Z61" s="9" t="s">
        <v>36</v>
      </c>
      <c r="AA61" s="9" t="s">
        <v>36</v>
      </c>
      <c r="AB61" s="20">
        <f t="shared" si="0"/>
        <v>885.28078468923263</v>
      </c>
      <c r="AC61" s="20">
        <f t="shared" si="1"/>
        <v>62171.543555798453</v>
      </c>
    </row>
    <row r="62" spans="2:29" x14ac:dyDescent="0.25">
      <c r="B62" s="9">
        <v>58</v>
      </c>
      <c r="C62" s="9">
        <f t="shared" si="2"/>
        <v>27</v>
      </c>
      <c r="D62" s="9">
        <v>10</v>
      </c>
      <c r="E62" s="20">
        <f>E50*(1+VLookups!$C$4)</f>
        <v>10040.82625546875</v>
      </c>
      <c r="F62" s="20">
        <f>$E62*-VLookups!$D$10*2</f>
        <v>-602.44957532812498</v>
      </c>
      <c r="G62" s="19">
        <v>0</v>
      </c>
      <c r="H62" s="20">
        <f>(-VLookups!$D$13)*(E62+F62/2)</f>
        <v>-3165.3704770365234</v>
      </c>
      <c r="I62" s="20">
        <f>-PMT(VLookups!$D$16/12,180,-FV(VLookups!$D$16/12,48,,-VLookups!$D$15))</f>
        <v>-1366.0248221985344</v>
      </c>
      <c r="J62" s="19">
        <v>0</v>
      </c>
      <c r="K62" s="21">
        <f>K61-VLookups!$D$24</f>
        <v>-671</v>
      </c>
      <c r="L62" s="19">
        <v>0</v>
      </c>
      <c r="M62" s="19">
        <v>0</v>
      </c>
      <c r="N62" s="9" t="s">
        <v>36</v>
      </c>
      <c r="O62" s="19">
        <v>0</v>
      </c>
      <c r="P62" s="19">
        <v>0</v>
      </c>
      <c r="Q62" s="9" t="s">
        <v>36</v>
      </c>
      <c r="R62" s="21">
        <f>R50*(1+VLookups!$C$45)</f>
        <v>-2534.4955396820001</v>
      </c>
      <c r="S62" s="19">
        <v>0</v>
      </c>
      <c r="T62" s="19">
        <v>0</v>
      </c>
      <c r="U62" s="9" t="s">
        <v>36</v>
      </c>
      <c r="V62" s="21">
        <f>V61-VLookups!$D$54</f>
        <v>-890</v>
      </c>
      <c r="W62" s="19">
        <v>0</v>
      </c>
      <c r="X62" s="19">
        <v>0</v>
      </c>
      <c r="Y62" s="20">
        <f>Y61*(1+VLookups!$D$57/12)</f>
        <v>-236.11651457730741</v>
      </c>
      <c r="Z62" s="9" t="s">
        <v>36</v>
      </c>
      <c r="AA62" s="9" t="s">
        <v>36</v>
      </c>
      <c r="AB62" s="20">
        <f t="shared" si="0"/>
        <v>876.59411431032061</v>
      </c>
      <c r="AC62" s="20">
        <f t="shared" si="1"/>
        <v>63151.756909368436</v>
      </c>
    </row>
    <row r="63" spans="2:29" x14ac:dyDescent="0.25">
      <c r="B63" s="9">
        <v>59</v>
      </c>
      <c r="C63" s="9">
        <f t="shared" si="2"/>
        <v>27</v>
      </c>
      <c r="D63" s="9">
        <v>11</v>
      </c>
      <c r="E63" s="20">
        <f>E51*(1+VLookups!$C$4)</f>
        <v>10040.82625546875</v>
      </c>
      <c r="F63" s="20">
        <f>$E63*-VLookups!$D$10*2</f>
        <v>-602.44957532812498</v>
      </c>
      <c r="G63" s="19">
        <v>0</v>
      </c>
      <c r="H63" s="20">
        <f>(-VLookups!$D$13)*(E63+F63/2)</f>
        <v>-3165.3704770365234</v>
      </c>
      <c r="I63" s="20">
        <f>-PMT(VLookups!$D$16/12,180,-FV(VLookups!$D$16/12,48,,-VLookups!$D$15))</f>
        <v>-1366.0248221985344</v>
      </c>
      <c r="J63" s="19">
        <v>0</v>
      </c>
      <c r="K63" s="21">
        <f>K62-VLookups!$D$24</f>
        <v>-674</v>
      </c>
      <c r="L63" s="19">
        <v>0</v>
      </c>
      <c r="M63" s="19">
        <v>0</v>
      </c>
      <c r="N63" s="9" t="s">
        <v>36</v>
      </c>
      <c r="O63" s="19">
        <v>0</v>
      </c>
      <c r="P63" s="19">
        <v>0</v>
      </c>
      <c r="Q63" s="9" t="s">
        <v>36</v>
      </c>
      <c r="R63" s="21">
        <f>R51*(1+VLookups!$C$45)</f>
        <v>-2534.4955396820001</v>
      </c>
      <c r="S63" s="19">
        <v>0</v>
      </c>
      <c r="T63" s="19">
        <v>0</v>
      </c>
      <c r="U63" s="9" t="s">
        <v>36</v>
      </c>
      <c r="V63" s="21">
        <f>V62-VLookups!$D$54</f>
        <v>-895</v>
      </c>
      <c r="W63" s="19">
        <v>0</v>
      </c>
      <c r="X63" s="19">
        <v>0</v>
      </c>
      <c r="Y63" s="20">
        <f>Y62*(1+VLookups!$D$57/12)</f>
        <v>-236.80518774482456</v>
      </c>
      <c r="Z63" s="9" t="s">
        <v>36</v>
      </c>
      <c r="AA63" s="9" t="s">
        <v>36</v>
      </c>
      <c r="AB63" s="20">
        <f t="shared" si="0"/>
        <v>867.9054411428034</v>
      </c>
      <c r="AC63" s="20">
        <f t="shared" si="1"/>
        <v>64124.915278693523</v>
      </c>
    </row>
    <row r="64" spans="2:29" x14ac:dyDescent="0.25">
      <c r="B64" s="9">
        <v>60</v>
      </c>
      <c r="C64" s="9">
        <f t="shared" si="2"/>
        <v>28</v>
      </c>
      <c r="D64" s="9">
        <v>0</v>
      </c>
      <c r="E64" s="20">
        <f>E52*(1+VLookups!$C$4)</f>
        <v>10392.255174410155</v>
      </c>
      <c r="F64" s="20">
        <f>$E64*-VLookups!$D$10*2</f>
        <v>-623.53531046460921</v>
      </c>
      <c r="G64" s="19">
        <v>0</v>
      </c>
      <c r="H64" s="20">
        <f>(-VLookups!$D$13)*(E64+F64/2)</f>
        <v>-3276.1584437328015</v>
      </c>
      <c r="I64" s="20">
        <f>-PMT(VLookups!$D$16/12,180,-FV(VLookups!$D$16/12,48,,-VLookups!$D$15))</f>
        <v>-1366.0248221985344</v>
      </c>
      <c r="J64" s="19">
        <v>0</v>
      </c>
      <c r="K64" s="21">
        <f>K63-VLookups!$D$24</f>
        <v>-677</v>
      </c>
      <c r="L64" s="20">
        <f>-VLookups!$D$27</f>
        <v>-6000</v>
      </c>
      <c r="M64" s="19">
        <v>0</v>
      </c>
      <c r="N64" s="22">
        <v>0</v>
      </c>
      <c r="O64" s="19">
        <v>0</v>
      </c>
      <c r="P64" s="19">
        <v>0</v>
      </c>
      <c r="Q64" s="9" t="s">
        <v>36</v>
      </c>
      <c r="R64" s="21">
        <f>R52*(1+VLookups!$C$45)</f>
        <v>-2689.0997676026018</v>
      </c>
      <c r="S64" s="19">
        <v>0</v>
      </c>
      <c r="T64" s="19">
        <v>0</v>
      </c>
      <c r="U64" s="9" t="s">
        <v>36</v>
      </c>
      <c r="V64" s="21">
        <f>V63-VLookups!$D$54</f>
        <v>-900</v>
      </c>
      <c r="W64" s="21">
        <f>-VLookups!$D$59</f>
        <v>-250</v>
      </c>
      <c r="X64" s="19">
        <v>0</v>
      </c>
      <c r="Y64" s="20">
        <f>Y63*(1+VLookups!$D$57/12)</f>
        <v>-237.49586954241363</v>
      </c>
      <c r="Z64" s="9" t="s">
        <v>36</v>
      </c>
      <c r="AA64" s="9" t="s">
        <v>36</v>
      </c>
      <c r="AB64" s="20">
        <f t="shared" si="0"/>
        <v>-5315.2913838985023</v>
      </c>
      <c r="AC64" s="20">
        <f t="shared" si="1"/>
        <v>58916.498753592845</v>
      </c>
    </row>
    <row r="65" spans="2:29" x14ac:dyDescent="0.25">
      <c r="B65" s="9">
        <v>61</v>
      </c>
      <c r="C65" s="9">
        <f t="shared" si="2"/>
        <v>28</v>
      </c>
      <c r="D65" s="9">
        <v>1</v>
      </c>
      <c r="E65" s="20">
        <f>E53*(1+VLookups!$C$4)</f>
        <v>10392.255174410155</v>
      </c>
      <c r="F65" s="20">
        <f>$E65*-VLookups!$D$10*2</f>
        <v>-623.53531046460921</v>
      </c>
      <c r="G65" s="19">
        <v>0</v>
      </c>
      <c r="H65" s="20">
        <f>(-VLookups!$D$13)*(E65+F65/2)</f>
        <v>-3276.1584437328015</v>
      </c>
      <c r="I65" s="20">
        <f>-PMT(VLookups!$D$16/12,180,-FV(VLookups!$D$16/12,48,,-VLookups!$D$15))</f>
        <v>-1366.0248221985344</v>
      </c>
      <c r="J65" s="19">
        <v>0</v>
      </c>
      <c r="K65" s="19">
        <v>0</v>
      </c>
      <c r="L65" s="20">
        <f>VLookups!$D$30</f>
        <v>-641.6219438963717</v>
      </c>
      <c r="M65" s="20">
        <f>-VLookups!$D$32</f>
        <v>-80</v>
      </c>
      <c r="N65" s="22">
        <v>1</v>
      </c>
      <c r="O65" s="19">
        <v>0</v>
      </c>
      <c r="P65" s="19">
        <v>0</v>
      </c>
      <c r="Q65" s="9" t="s">
        <v>36</v>
      </c>
      <c r="R65" s="21">
        <f>R53*(1+VLookups!$C$45)</f>
        <v>-2689.0997676026018</v>
      </c>
      <c r="S65" s="19">
        <v>0</v>
      </c>
      <c r="T65" s="19">
        <v>0</v>
      </c>
      <c r="U65" s="9" t="s">
        <v>36</v>
      </c>
      <c r="V65" s="21">
        <f>V64-VLookups!$D$54</f>
        <v>-905</v>
      </c>
      <c r="W65" s="21">
        <f>-VLookups!$D$59</f>
        <v>-250</v>
      </c>
      <c r="X65" s="19">
        <v>0</v>
      </c>
      <c r="Y65" s="20">
        <f>Y64*(1+VLookups!$D$57/12)</f>
        <v>-238.18856582857902</v>
      </c>
      <c r="Z65" s="9" t="s">
        <v>36</v>
      </c>
      <c r="AA65" s="9" t="s">
        <v>36</v>
      </c>
      <c r="AB65" s="20">
        <f t="shared" si="0"/>
        <v>634.39397591896079</v>
      </c>
      <c r="AC65" s="20">
        <f t="shared" si="1"/>
        <v>59649.086894101129</v>
      </c>
    </row>
    <row r="66" spans="2:29" x14ac:dyDescent="0.25">
      <c r="B66" s="9">
        <v>62</v>
      </c>
      <c r="C66" s="9">
        <f t="shared" si="2"/>
        <v>28</v>
      </c>
      <c r="D66" s="9">
        <v>2</v>
      </c>
      <c r="E66" s="20">
        <f>E54*(1+VLookups!$C$4)</f>
        <v>10392.255174410155</v>
      </c>
      <c r="F66" s="20">
        <f>$E66*-VLookups!$D$10*2</f>
        <v>-623.53531046460921</v>
      </c>
      <c r="G66" s="19">
        <v>0</v>
      </c>
      <c r="H66" s="20">
        <f>(-VLookups!$D$13)*(E66+F66/2)</f>
        <v>-3276.1584437328015</v>
      </c>
      <c r="I66" s="20">
        <f>-PMT(VLookups!$D$16/12,180,-FV(VLookups!$D$16/12,48,,-VLookups!$D$15))</f>
        <v>-1366.0248221985344</v>
      </c>
      <c r="J66" s="19">
        <v>0</v>
      </c>
      <c r="K66" s="19">
        <v>0</v>
      </c>
      <c r="L66" s="20">
        <f>VLookups!$D$30</f>
        <v>-641.6219438963717</v>
      </c>
      <c r="M66" s="20">
        <f>M65-VLookups!$C$33</f>
        <v>-81</v>
      </c>
      <c r="N66" s="22">
        <v>2</v>
      </c>
      <c r="O66" s="19">
        <v>0</v>
      </c>
      <c r="P66" s="19">
        <v>0</v>
      </c>
      <c r="Q66" s="9" t="s">
        <v>36</v>
      </c>
      <c r="R66" s="21">
        <f>R54*(1+VLookups!$C$45)</f>
        <v>-2689.0997676026018</v>
      </c>
      <c r="S66" s="19">
        <v>0</v>
      </c>
      <c r="T66" s="19">
        <v>0</v>
      </c>
      <c r="U66" s="9" t="s">
        <v>36</v>
      </c>
      <c r="V66" s="21">
        <f>V65-VLookups!$D$54</f>
        <v>-910</v>
      </c>
      <c r="W66" s="21">
        <f>-VLookups!$D$59</f>
        <v>-250</v>
      </c>
      <c r="X66" s="19">
        <v>0</v>
      </c>
      <c r="Y66" s="20">
        <f>Y65*(1+VLookups!$D$57/12)</f>
        <v>-238.88328247891238</v>
      </c>
      <c r="Z66" s="9" t="s">
        <v>36</v>
      </c>
      <c r="AA66" s="9" t="s">
        <v>36</v>
      </c>
      <c r="AB66" s="20">
        <f t="shared" si="0"/>
        <v>627.69925926862743</v>
      </c>
      <c r="AC66" s="20">
        <f t="shared" si="1"/>
        <v>60376.201298193264</v>
      </c>
    </row>
    <row r="67" spans="2:29" x14ac:dyDescent="0.25">
      <c r="B67" s="9">
        <v>63</v>
      </c>
      <c r="C67" s="9">
        <f t="shared" si="2"/>
        <v>28</v>
      </c>
      <c r="D67" s="9">
        <v>3</v>
      </c>
      <c r="E67" s="20">
        <f>E55*(1+VLookups!$C$4)</f>
        <v>10392.255174410155</v>
      </c>
      <c r="F67" s="20">
        <f>$E67*-VLookups!$D$10*2</f>
        <v>-623.53531046460921</v>
      </c>
      <c r="G67" s="19">
        <v>0</v>
      </c>
      <c r="H67" s="20">
        <f>(-VLookups!$D$13)*(E67+F67/2)</f>
        <v>-3276.1584437328015</v>
      </c>
      <c r="I67" s="20">
        <f>-PMT(VLookups!$D$16/12,180,-FV(VLookups!$D$16/12,48,,-VLookups!$D$15))</f>
        <v>-1366.0248221985344</v>
      </c>
      <c r="J67" s="19">
        <v>0</v>
      </c>
      <c r="K67" s="19">
        <v>0</v>
      </c>
      <c r="L67" s="20">
        <f>VLookups!$D$30</f>
        <v>-641.6219438963717</v>
      </c>
      <c r="M67" s="20">
        <f>M66-VLookups!$C$33</f>
        <v>-82</v>
      </c>
      <c r="N67" s="22">
        <v>3</v>
      </c>
      <c r="O67" s="19">
        <v>0</v>
      </c>
      <c r="P67" s="19">
        <v>0</v>
      </c>
      <c r="Q67" s="9" t="s">
        <v>36</v>
      </c>
      <c r="R67" s="21">
        <f>R55*(1+VLookups!$C$45)</f>
        <v>-2689.0997676026018</v>
      </c>
      <c r="S67" s="19">
        <v>0</v>
      </c>
      <c r="T67" s="19">
        <v>0</v>
      </c>
      <c r="U67" s="9" t="s">
        <v>36</v>
      </c>
      <c r="V67" s="21">
        <f>V66-VLookups!$D$54</f>
        <v>-915</v>
      </c>
      <c r="W67" s="21">
        <f>-VLookups!$D$59</f>
        <v>-250</v>
      </c>
      <c r="X67" s="19">
        <v>0</v>
      </c>
      <c r="Y67" s="20">
        <f>Y66*(1+VLookups!$D$57/12)</f>
        <v>-239.58002538614255</v>
      </c>
      <c r="Z67" s="9" t="s">
        <v>36</v>
      </c>
      <c r="AA67" s="9" t="s">
        <v>36</v>
      </c>
      <c r="AB67" s="20">
        <f t="shared" si="0"/>
        <v>621.00251636139728</v>
      </c>
      <c r="AC67" s="20">
        <f t="shared" si="1"/>
        <v>61097.83081671832</v>
      </c>
    </row>
    <row r="68" spans="2:29" x14ac:dyDescent="0.25">
      <c r="B68" s="9">
        <v>64</v>
      </c>
      <c r="C68" s="9">
        <f t="shared" si="2"/>
        <v>28</v>
      </c>
      <c r="D68" s="9">
        <v>4</v>
      </c>
      <c r="E68" s="20">
        <f>E56*(1+VLookups!$C$4)</f>
        <v>10392.255174410155</v>
      </c>
      <c r="F68" s="20">
        <f>$E68*-VLookups!$D$10*2</f>
        <v>-623.53531046460921</v>
      </c>
      <c r="G68" s="19">
        <v>0</v>
      </c>
      <c r="H68" s="20">
        <f>(-VLookups!$D$13)*(E68+F68/2)</f>
        <v>-3276.1584437328015</v>
      </c>
      <c r="I68" s="20">
        <f>-PMT(VLookups!$D$16/12,180,-FV(VLookups!$D$16/12,48,,-VLookups!$D$15))</f>
        <v>-1366.0248221985344</v>
      </c>
      <c r="J68" s="19">
        <v>0</v>
      </c>
      <c r="K68" s="19">
        <v>0</v>
      </c>
      <c r="L68" s="20">
        <f>VLookups!$D$30</f>
        <v>-641.6219438963717</v>
      </c>
      <c r="M68" s="20">
        <f>M67-VLookups!$C$33</f>
        <v>-83</v>
      </c>
      <c r="N68" s="22">
        <v>4</v>
      </c>
      <c r="O68" s="19">
        <v>0</v>
      </c>
      <c r="P68" s="19">
        <v>0</v>
      </c>
      <c r="Q68" s="9" t="s">
        <v>36</v>
      </c>
      <c r="R68" s="21">
        <f>R56*(1+VLookups!$C$45)</f>
        <v>-2689.0997676026018</v>
      </c>
      <c r="S68" s="19">
        <v>0</v>
      </c>
      <c r="T68" s="19">
        <v>0</v>
      </c>
      <c r="U68" s="9" t="s">
        <v>36</v>
      </c>
      <c r="V68" s="21">
        <f>V67-VLookups!$D$54</f>
        <v>-920</v>
      </c>
      <c r="W68" s="21">
        <f>-VLookups!$D$59</f>
        <v>-250</v>
      </c>
      <c r="X68" s="19">
        <v>0</v>
      </c>
      <c r="Y68" s="20">
        <f>Y67*(1+VLookups!$D$57/12)</f>
        <v>-240.27880046018547</v>
      </c>
      <c r="Z68" s="9" t="s">
        <v>36</v>
      </c>
      <c r="AA68" s="9" t="s">
        <v>36</v>
      </c>
      <c r="AB68" s="20">
        <f t="shared" si="0"/>
        <v>614.30374128735434</v>
      </c>
      <c r="AC68" s="20">
        <f t="shared" si="1"/>
        <v>61813.964276033541</v>
      </c>
    </row>
    <row r="69" spans="2:29" x14ac:dyDescent="0.25">
      <c r="B69" s="9">
        <v>65</v>
      </c>
      <c r="C69" s="9">
        <f t="shared" si="2"/>
        <v>28</v>
      </c>
      <c r="D69" s="9">
        <v>5</v>
      </c>
      <c r="E69" s="20">
        <f>E57*(1+VLookups!$C$4)</f>
        <v>10392.255174410155</v>
      </c>
      <c r="F69" s="20">
        <f>$E69*-VLookups!$D$10*2</f>
        <v>-623.53531046460921</v>
      </c>
      <c r="G69" s="19">
        <v>0</v>
      </c>
      <c r="H69" s="20">
        <f>(-VLookups!$D$13)*(E69+F69/2)</f>
        <v>-3276.1584437328015</v>
      </c>
      <c r="I69" s="20">
        <f>-PMT(VLookups!$D$16/12,180,-FV(VLookups!$D$16/12,48,,-VLookups!$D$15))</f>
        <v>-1366.0248221985344</v>
      </c>
      <c r="J69" s="19">
        <v>0</v>
      </c>
      <c r="K69" s="19">
        <v>0</v>
      </c>
      <c r="L69" s="20">
        <f>VLookups!$D$30</f>
        <v>-641.6219438963717</v>
      </c>
      <c r="M69" s="20">
        <f>M68-VLookups!$C$33</f>
        <v>-84</v>
      </c>
      <c r="N69" s="22">
        <v>5</v>
      </c>
      <c r="O69" s="19">
        <v>0</v>
      </c>
      <c r="P69" s="19">
        <v>0</v>
      </c>
      <c r="Q69" s="9" t="s">
        <v>36</v>
      </c>
      <c r="R69" s="21">
        <f>R57*(1+VLookups!$C$45)</f>
        <v>-2689.0997676026018</v>
      </c>
      <c r="S69" s="19">
        <v>0</v>
      </c>
      <c r="T69" s="19">
        <v>0</v>
      </c>
      <c r="U69" s="9" t="s">
        <v>36</v>
      </c>
      <c r="V69" s="21">
        <f>V68-VLookups!$D$54</f>
        <v>-925</v>
      </c>
      <c r="W69" s="21">
        <f>-VLookups!$D$59</f>
        <v>-250</v>
      </c>
      <c r="X69" s="19">
        <v>0</v>
      </c>
      <c r="Y69" s="20">
        <f>Y68*(1+VLookups!$D$57/12)</f>
        <v>-240.97961362819433</v>
      </c>
      <c r="Z69" s="9" t="s">
        <v>36</v>
      </c>
      <c r="AA69" s="9" t="s">
        <v>36</v>
      </c>
      <c r="AB69" s="20">
        <f t="shared" ref="AB69:AB132" si="3">SUM(E69,F69/2,H69,I69,K69,L69,M69,O69,P69,R69,S69,T69,V69,W69,X69,Y69,G69,J69,Z69,AA69)</f>
        <v>607.60292811934551</v>
      </c>
      <c r="AC69" s="20">
        <f t="shared" ref="AC69:AC132" si="4">AB69+(AC68*(1+($AC$2/12)))</f>
        <v>62524.59047794628</v>
      </c>
    </row>
    <row r="70" spans="2:29" x14ac:dyDescent="0.25">
      <c r="B70" s="9">
        <v>66</v>
      </c>
      <c r="C70" s="9">
        <f t="shared" si="2"/>
        <v>28</v>
      </c>
      <c r="D70" s="9">
        <v>6</v>
      </c>
      <c r="E70" s="20">
        <f>E58*(1+VLookups!$C$4)</f>
        <v>10392.255174410155</v>
      </c>
      <c r="F70" s="20">
        <f>$E70*-VLookups!$D$10*2</f>
        <v>-623.53531046460921</v>
      </c>
      <c r="G70" s="19">
        <v>0</v>
      </c>
      <c r="H70" s="20">
        <f>(-VLookups!$D$13)*(E70+F70/2)</f>
        <v>-3276.1584437328015</v>
      </c>
      <c r="I70" s="20">
        <f>-PMT(VLookups!$D$16/12,180,-FV(VLookups!$D$16/12,48,,-VLookups!$D$15))</f>
        <v>-1366.0248221985344</v>
      </c>
      <c r="J70" s="19">
        <v>0</v>
      </c>
      <c r="K70" s="19">
        <v>0</v>
      </c>
      <c r="L70" s="20">
        <f>VLookups!$D$30</f>
        <v>-641.6219438963717</v>
      </c>
      <c r="M70" s="20">
        <f>M69-VLookups!$C$33</f>
        <v>-85</v>
      </c>
      <c r="N70" s="22">
        <v>6</v>
      </c>
      <c r="O70" s="19">
        <v>0</v>
      </c>
      <c r="P70" s="19">
        <v>0</v>
      </c>
      <c r="Q70" s="9" t="s">
        <v>36</v>
      </c>
      <c r="R70" s="21">
        <f>R58*(1+VLookups!$C$45)</f>
        <v>-2689.0997676026018</v>
      </c>
      <c r="S70" s="19">
        <v>0</v>
      </c>
      <c r="T70" s="19">
        <v>0</v>
      </c>
      <c r="U70" s="9" t="s">
        <v>36</v>
      </c>
      <c r="V70" s="21">
        <f>V69-VLookups!$D$54</f>
        <v>-930</v>
      </c>
      <c r="W70" s="21">
        <f>-VLookups!$D$59</f>
        <v>-250</v>
      </c>
      <c r="X70" s="19">
        <v>0</v>
      </c>
      <c r="Y70" s="20">
        <f>Y69*(1+VLookups!$D$57/12)</f>
        <v>-241.68247083460989</v>
      </c>
      <c r="Z70" s="9" t="s">
        <v>36</v>
      </c>
      <c r="AA70" s="9" t="s">
        <v>36</v>
      </c>
      <c r="AB70" s="20">
        <f t="shared" si="3"/>
        <v>600.90007091293</v>
      </c>
      <c r="AC70" s="20">
        <f t="shared" si="4"/>
        <v>63229.698199655795</v>
      </c>
    </row>
    <row r="71" spans="2:29" x14ac:dyDescent="0.25">
      <c r="B71" s="9">
        <v>67</v>
      </c>
      <c r="C71" s="9">
        <f t="shared" si="2"/>
        <v>28</v>
      </c>
      <c r="D71" s="9">
        <v>7</v>
      </c>
      <c r="E71" s="20">
        <f>E59*(1+VLookups!$C$4)</f>
        <v>10392.255174410155</v>
      </c>
      <c r="F71" s="20">
        <f>$E71*-VLookups!$D$10*2</f>
        <v>-623.53531046460921</v>
      </c>
      <c r="G71" s="19">
        <v>0</v>
      </c>
      <c r="H71" s="20">
        <f>(-VLookups!$D$13)*(E71+F71/2)</f>
        <v>-3276.1584437328015</v>
      </c>
      <c r="I71" s="20">
        <f>-PMT(VLookups!$D$16/12,180,-FV(VLookups!$D$16/12,48,,-VLookups!$D$15))</f>
        <v>-1366.0248221985344</v>
      </c>
      <c r="J71" s="19">
        <v>0</v>
      </c>
      <c r="K71" s="19">
        <v>0</v>
      </c>
      <c r="L71" s="20">
        <f>VLookups!$D$30</f>
        <v>-641.6219438963717</v>
      </c>
      <c r="M71" s="20">
        <f>M70-VLookups!$C$33</f>
        <v>-86</v>
      </c>
      <c r="N71" s="22">
        <v>7</v>
      </c>
      <c r="O71" s="19">
        <v>0</v>
      </c>
      <c r="P71" s="19">
        <v>0</v>
      </c>
      <c r="Q71" s="9" t="s">
        <v>36</v>
      </c>
      <c r="R71" s="21">
        <f>R59*(1+VLookups!$C$45)</f>
        <v>-2689.0997676026018</v>
      </c>
      <c r="S71" s="19">
        <v>0</v>
      </c>
      <c r="T71" s="19">
        <v>0</v>
      </c>
      <c r="U71" s="9" t="s">
        <v>36</v>
      </c>
      <c r="V71" s="21">
        <f>V70-VLookups!$D$54</f>
        <v>-935</v>
      </c>
      <c r="W71" s="21">
        <f>-VLookups!$D$59</f>
        <v>-250</v>
      </c>
      <c r="X71" s="19">
        <v>0</v>
      </c>
      <c r="Y71" s="20">
        <f>Y70*(1+VLookups!$D$57/12)</f>
        <v>-242.38737804121084</v>
      </c>
      <c r="Z71" s="9" t="s">
        <v>36</v>
      </c>
      <c r="AA71" s="9" t="s">
        <v>36</v>
      </c>
      <c r="AB71" s="20">
        <f t="shared" si="3"/>
        <v>594.19516370632903</v>
      </c>
      <c r="AC71" s="20">
        <f t="shared" si="4"/>
        <v>63929.276193694888</v>
      </c>
    </row>
    <row r="72" spans="2:29" x14ac:dyDescent="0.25">
      <c r="B72" s="9">
        <v>68</v>
      </c>
      <c r="C72" s="9">
        <f t="shared" si="2"/>
        <v>28</v>
      </c>
      <c r="D72" s="9">
        <v>8</v>
      </c>
      <c r="E72" s="20">
        <f>E60*(1+VLookups!$C$4)</f>
        <v>10392.255174410155</v>
      </c>
      <c r="F72" s="20">
        <f>$E72*-VLookups!$D$10*2</f>
        <v>-623.53531046460921</v>
      </c>
      <c r="G72" s="19">
        <v>0</v>
      </c>
      <c r="H72" s="20">
        <f>(-VLookups!$D$13)*(E72+F72/2)</f>
        <v>-3276.1584437328015</v>
      </c>
      <c r="I72" s="20">
        <f>-PMT(VLookups!$D$16/12,180,-FV(VLookups!$D$16/12,48,,-VLookups!$D$15))</f>
        <v>-1366.0248221985344</v>
      </c>
      <c r="J72" s="19">
        <v>0</v>
      </c>
      <c r="K72" s="19">
        <v>0</v>
      </c>
      <c r="L72" s="20">
        <f>VLookups!$D$30</f>
        <v>-641.6219438963717</v>
      </c>
      <c r="M72" s="20">
        <f>M71-VLookups!$C$33</f>
        <v>-87</v>
      </c>
      <c r="N72" s="22">
        <v>8</v>
      </c>
      <c r="O72" s="19">
        <v>0</v>
      </c>
      <c r="P72" s="19">
        <v>0</v>
      </c>
      <c r="Q72" s="9" t="s">
        <v>36</v>
      </c>
      <c r="R72" s="21">
        <f>R60*(1+VLookups!$C$45)</f>
        <v>-2689.0997676026018</v>
      </c>
      <c r="S72" s="19">
        <v>0</v>
      </c>
      <c r="T72" s="19">
        <v>0</v>
      </c>
      <c r="U72" s="9" t="s">
        <v>36</v>
      </c>
      <c r="V72" s="21">
        <f>V71-VLookups!$D$54</f>
        <v>-940</v>
      </c>
      <c r="W72" s="21">
        <f>-VLookups!$D$59</f>
        <v>-250</v>
      </c>
      <c r="X72" s="19">
        <v>0</v>
      </c>
      <c r="Y72" s="20">
        <f>Y71*(1+VLookups!$D$57/12)</f>
        <v>-243.09434122716436</v>
      </c>
      <c r="Z72" s="9" t="s">
        <v>36</v>
      </c>
      <c r="AA72" s="9" t="s">
        <v>36</v>
      </c>
      <c r="AB72" s="20">
        <f t="shared" si="3"/>
        <v>587.48820052037547</v>
      </c>
      <c r="AC72" s="20">
        <f t="shared" si="4"/>
        <v>64623.313187871427</v>
      </c>
    </row>
    <row r="73" spans="2:29" x14ac:dyDescent="0.25">
      <c r="B73" s="9">
        <v>69</v>
      </c>
      <c r="C73" s="9">
        <f t="shared" si="2"/>
        <v>28</v>
      </c>
      <c r="D73" s="9">
        <v>9</v>
      </c>
      <c r="E73" s="20">
        <f>E61*(1+VLookups!$C$4)</f>
        <v>10392.255174410155</v>
      </c>
      <c r="F73" s="20">
        <f>$E73*-VLookups!$D$10*2</f>
        <v>-623.53531046460921</v>
      </c>
      <c r="G73" s="19">
        <v>0</v>
      </c>
      <c r="H73" s="20">
        <f>(-VLookups!$D$13)*(E73+F73/2)</f>
        <v>-3276.1584437328015</v>
      </c>
      <c r="I73" s="20">
        <f>-PMT(VLookups!$D$16/12,180,-FV(VLookups!$D$16/12,48,,-VLookups!$D$15))</f>
        <v>-1366.0248221985344</v>
      </c>
      <c r="J73" s="19">
        <v>0</v>
      </c>
      <c r="K73" s="19">
        <v>0</v>
      </c>
      <c r="L73" s="20">
        <f>VLookups!$D$30</f>
        <v>-641.6219438963717</v>
      </c>
      <c r="M73" s="20">
        <f>M72-VLookups!$C$33</f>
        <v>-88</v>
      </c>
      <c r="N73" s="22">
        <v>9</v>
      </c>
      <c r="O73" s="19">
        <v>0</v>
      </c>
      <c r="P73" s="19">
        <v>0</v>
      </c>
      <c r="Q73" s="9" t="s">
        <v>36</v>
      </c>
      <c r="R73" s="21">
        <f>R61*(1+VLookups!$C$45)</f>
        <v>-2689.0997676026018</v>
      </c>
      <c r="S73" s="19">
        <v>0</v>
      </c>
      <c r="T73" s="19">
        <v>0</v>
      </c>
      <c r="U73" s="9" t="s">
        <v>36</v>
      </c>
      <c r="V73" s="21">
        <f>V72-VLookups!$D$54</f>
        <v>-945</v>
      </c>
      <c r="W73" s="21">
        <f>-VLookups!$D$59</f>
        <v>-250</v>
      </c>
      <c r="X73" s="19">
        <v>0</v>
      </c>
      <c r="Y73" s="20">
        <f>Y72*(1+VLookups!$D$57/12)</f>
        <v>-243.80336638907693</v>
      </c>
      <c r="Z73" s="9" t="s">
        <v>36</v>
      </c>
      <c r="AA73" s="9" t="s">
        <v>36</v>
      </c>
      <c r="AB73" s="20">
        <f t="shared" si="3"/>
        <v>580.77917535846291</v>
      </c>
      <c r="AC73" s="20">
        <f t="shared" si="4"/>
        <v>65311.797885209678</v>
      </c>
    </row>
    <row r="74" spans="2:29" x14ac:dyDescent="0.25">
      <c r="B74" s="9">
        <v>70</v>
      </c>
      <c r="C74" s="9">
        <f t="shared" si="2"/>
        <v>28</v>
      </c>
      <c r="D74" s="9">
        <v>10</v>
      </c>
      <c r="E74" s="20">
        <f>E62*(1+VLookups!$C$4)</f>
        <v>10392.255174410155</v>
      </c>
      <c r="F74" s="20">
        <f>$E74*-VLookups!$D$10*2</f>
        <v>-623.53531046460921</v>
      </c>
      <c r="G74" s="19">
        <v>0</v>
      </c>
      <c r="H74" s="20">
        <f>(-VLookups!$D$13)*(E74+F74/2)</f>
        <v>-3276.1584437328015</v>
      </c>
      <c r="I74" s="20">
        <f>-PMT(VLookups!$D$16/12,180,-FV(VLookups!$D$16/12,48,,-VLookups!$D$15))</f>
        <v>-1366.0248221985344</v>
      </c>
      <c r="J74" s="19">
        <v>0</v>
      </c>
      <c r="K74" s="19">
        <v>0</v>
      </c>
      <c r="L74" s="20">
        <f>VLookups!$D$30</f>
        <v>-641.6219438963717</v>
      </c>
      <c r="M74" s="20">
        <f>M73-VLookups!$C$33</f>
        <v>-89</v>
      </c>
      <c r="N74" s="22">
        <v>10</v>
      </c>
      <c r="O74" s="19">
        <v>0</v>
      </c>
      <c r="P74" s="19">
        <v>0</v>
      </c>
      <c r="Q74" s="9" t="s">
        <v>36</v>
      </c>
      <c r="R74" s="21">
        <f>R62*(1+VLookups!$C$45)</f>
        <v>-2689.0997676026018</v>
      </c>
      <c r="S74" s="19">
        <v>0</v>
      </c>
      <c r="T74" s="19">
        <v>0</v>
      </c>
      <c r="U74" s="9" t="s">
        <v>36</v>
      </c>
      <c r="V74" s="21">
        <f>V73-VLookups!$D$54</f>
        <v>-950</v>
      </c>
      <c r="W74" s="21">
        <f>-VLookups!$D$59</f>
        <v>-250</v>
      </c>
      <c r="X74" s="19">
        <v>0</v>
      </c>
      <c r="Y74" s="20">
        <f>Y73*(1+VLookups!$D$57/12)</f>
        <v>-244.51445954104508</v>
      </c>
      <c r="Z74" s="9" t="s">
        <v>36</v>
      </c>
      <c r="AA74" s="9" t="s">
        <v>36</v>
      </c>
      <c r="AB74" s="20">
        <f t="shared" si="3"/>
        <v>574.06808220649475</v>
      </c>
      <c r="AC74" s="20">
        <f t="shared" si="4"/>
        <v>65994.71896389153</v>
      </c>
    </row>
    <row r="75" spans="2:29" x14ac:dyDescent="0.25">
      <c r="B75" s="9">
        <v>71</v>
      </c>
      <c r="C75" s="9">
        <f t="shared" si="2"/>
        <v>28</v>
      </c>
      <c r="D75" s="9">
        <v>11</v>
      </c>
      <c r="E75" s="20">
        <f>E63*(1+VLookups!$C$4)</f>
        <v>10392.255174410155</v>
      </c>
      <c r="F75" s="20">
        <f>$E75*-VLookups!$D$10*2</f>
        <v>-623.53531046460921</v>
      </c>
      <c r="G75" s="19">
        <v>0</v>
      </c>
      <c r="H75" s="20">
        <f>(-VLookups!$D$13)*(E75+F75/2)</f>
        <v>-3276.1584437328015</v>
      </c>
      <c r="I75" s="20">
        <f>-PMT(VLookups!$D$16/12,180,-FV(VLookups!$D$16/12,48,,-VLookups!$D$15))</f>
        <v>-1366.0248221985344</v>
      </c>
      <c r="J75" s="19">
        <v>0</v>
      </c>
      <c r="K75" s="19">
        <v>0</v>
      </c>
      <c r="L75" s="20">
        <f>VLookups!$D$30</f>
        <v>-641.6219438963717</v>
      </c>
      <c r="M75" s="20">
        <f>M74-VLookups!$C$33</f>
        <v>-90</v>
      </c>
      <c r="N75" s="22">
        <v>11</v>
      </c>
      <c r="O75" s="19">
        <v>0</v>
      </c>
      <c r="P75" s="19">
        <v>0</v>
      </c>
      <c r="Q75" s="9" t="s">
        <v>36</v>
      </c>
      <c r="R75" s="21">
        <f>R63*(1+VLookups!$C$45)</f>
        <v>-2689.0997676026018</v>
      </c>
      <c r="S75" s="19">
        <v>0</v>
      </c>
      <c r="T75" s="19">
        <v>0</v>
      </c>
      <c r="U75" s="9" t="s">
        <v>36</v>
      </c>
      <c r="V75" s="21">
        <f>V74-VLookups!$D$54</f>
        <v>-955</v>
      </c>
      <c r="W75" s="21">
        <f>-VLookups!$D$59</f>
        <v>-250</v>
      </c>
      <c r="X75" s="19">
        <v>0</v>
      </c>
      <c r="Y75" s="20">
        <f>Y74*(1+VLookups!$D$57/12)</f>
        <v>-245.22762671470647</v>
      </c>
      <c r="Z75" s="9" t="s">
        <v>36</v>
      </c>
      <c r="AA75" s="9" t="s">
        <v>36</v>
      </c>
      <c r="AB75" s="20">
        <f t="shared" si="3"/>
        <v>567.35491503283333</v>
      </c>
      <c r="AC75" s="20">
        <f t="shared" si="4"/>
        <v>66672.06507719752</v>
      </c>
    </row>
    <row r="76" spans="2:29" x14ac:dyDescent="0.25">
      <c r="B76" s="9">
        <v>72</v>
      </c>
      <c r="C76" s="9">
        <f t="shared" si="2"/>
        <v>29</v>
      </c>
      <c r="D76" s="9">
        <v>0</v>
      </c>
      <c r="E76" s="20">
        <f>E64*(1+VLookups!$C$4)</f>
        <v>10755.98410551451</v>
      </c>
      <c r="F76" s="20">
        <f>$E76*-VLookups!$D$10*2</f>
        <v>-645.35904633087057</v>
      </c>
      <c r="G76" s="19">
        <v>0</v>
      </c>
      <c r="H76" s="20">
        <f>(-VLookups!$D$13)*(E76+F76/2)</f>
        <v>-3390.8239892634492</v>
      </c>
      <c r="I76" s="20">
        <f>-PMT(VLookups!$D$16/12,180,-FV(VLookups!$D$16/12,48,,-VLookups!$D$15))</f>
        <v>-1366.0248221985344</v>
      </c>
      <c r="J76" s="19">
        <v>0</v>
      </c>
      <c r="K76" s="19">
        <v>0</v>
      </c>
      <c r="L76" s="20">
        <f>VLookups!$D$30</f>
        <v>-641.6219438963717</v>
      </c>
      <c r="M76" s="20">
        <f>M75-VLookups!$C$33</f>
        <v>-91</v>
      </c>
      <c r="N76" s="22">
        <v>12</v>
      </c>
      <c r="O76" s="19">
        <v>0</v>
      </c>
      <c r="P76" s="19">
        <v>0</v>
      </c>
      <c r="Q76" s="9" t="s">
        <v>36</v>
      </c>
      <c r="R76" s="21">
        <f>R64*(1+VLookups!$C$45)</f>
        <v>-2853.1348534263602</v>
      </c>
      <c r="S76" s="19">
        <v>0</v>
      </c>
      <c r="T76" s="19">
        <v>0</v>
      </c>
      <c r="U76" s="9" t="s">
        <v>36</v>
      </c>
      <c r="V76" s="21">
        <f>V75-VLookups!$D$54</f>
        <v>-960</v>
      </c>
      <c r="W76" s="21">
        <f>-VLookups!$D$59</f>
        <v>-250</v>
      </c>
      <c r="X76" s="19">
        <v>0</v>
      </c>
      <c r="Y76" s="20">
        <f>Y75*(1+VLookups!$D$57/12)</f>
        <v>-245.94287395929103</v>
      </c>
      <c r="Z76" s="9" t="s">
        <v>36</v>
      </c>
      <c r="AA76" s="9" t="s">
        <v>36</v>
      </c>
      <c r="AB76" s="20">
        <f t="shared" si="3"/>
        <v>634.75609960506767</v>
      </c>
      <c r="AC76" s="20">
        <f t="shared" si="4"/>
        <v>67417.941285264591</v>
      </c>
    </row>
    <row r="77" spans="2:29" x14ac:dyDescent="0.25">
      <c r="B77" s="9">
        <v>73</v>
      </c>
      <c r="C77" s="9">
        <f t="shared" si="2"/>
        <v>29</v>
      </c>
      <c r="D77" s="9">
        <v>1</v>
      </c>
      <c r="E77" s="20">
        <f>E65*(1+VLookups!$C$4)</f>
        <v>10755.98410551451</v>
      </c>
      <c r="F77" s="20">
        <f>$E77*-VLookups!$D$10*2</f>
        <v>-645.35904633087057</v>
      </c>
      <c r="G77" s="19">
        <v>0</v>
      </c>
      <c r="H77" s="20">
        <f>(-VLookups!$D$13)*(E77+F77/2)</f>
        <v>-3390.8239892634492</v>
      </c>
      <c r="I77" s="20">
        <f>-PMT(VLookups!$D$16/12,180,-FV(VLookups!$D$16/12,48,,-VLookups!$D$15))</f>
        <v>-1366.0248221985344</v>
      </c>
      <c r="J77" s="19">
        <v>0</v>
      </c>
      <c r="K77" s="19">
        <v>0</v>
      </c>
      <c r="L77" s="20">
        <f>VLookups!$D$30</f>
        <v>-641.6219438963717</v>
      </c>
      <c r="M77" s="20">
        <f>M76-VLookups!$C$33</f>
        <v>-92</v>
      </c>
      <c r="N77" s="22">
        <v>13</v>
      </c>
      <c r="O77" s="19">
        <v>0</v>
      </c>
      <c r="P77" s="19">
        <v>0</v>
      </c>
      <c r="Q77" s="9" t="s">
        <v>36</v>
      </c>
      <c r="R77" s="21">
        <f>R65*(1+VLookups!$C$45)</f>
        <v>-2853.1348534263602</v>
      </c>
      <c r="S77" s="19">
        <v>0</v>
      </c>
      <c r="T77" s="19">
        <v>0</v>
      </c>
      <c r="U77" s="9" t="s">
        <v>36</v>
      </c>
      <c r="V77" s="21">
        <f>V76-VLookups!$D$54</f>
        <v>-965</v>
      </c>
      <c r="W77" s="21">
        <f>-VLookups!$D$59</f>
        <v>-250</v>
      </c>
      <c r="X77" s="19">
        <v>0</v>
      </c>
      <c r="Y77" s="20">
        <f>Y76*(1+VLookups!$D$57/12)</f>
        <v>-246.6602073416723</v>
      </c>
      <c r="Z77" s="9" t="s">
        <v>36</v>
      </c>
      <c r="AA77" s="9" t="s">
        <v>36</v>
      </c>
      <c r="AB77" s="20">
        <f t="shared" si="3"/>
        <v>628.03876622268649</v>
      </c>
      <c r="AC77" s="20">
        <f t="shared" si="4"/>
        <v>68158.343286962714</v>
      </c>
    </row>
    <row r="78" spans="2:29" x14ac:dyDescent="0.25">
      <c r="B78" s="9">
        <v>74</v>
      </c>
      <c r="C78" s="9">
        <f t="shared" si="2"/>
        <v>29</v>
      </c>
      <c r="D78" s="9">
        <v>2</v>
      </c>
      <c r="E78" s="20">
        <f>E66*(1+VLookups!$C$4)</f>
        <v>10755.98410551451</v>
      </c>
      <c r="F78" s="20">
        <f>$E78*-VLookups!$D$10*2</f>
        <v>-645.35904633087057</v>
      </c>
      <c r="G78" s="19">
        <v>0</v>
      </c>
      <c r="H78" s="20">
        <f>(-VLookups!$D$13)*(E78+F78/2)</f>
        <v>-3390.8239892634492</v>
      </c>
      <c r="I78" s="20">
        <f>-PMT(VLookups!$D$16/12,180,-FV(VLookups!$D$16/12,48,,-VLookups!$D$15))</f>
        <v>-1366.0248221985344</v>
      </c>
      <c r="J78" s="19">
        <v>0</v>
      </c>
      <c r="K78" s="19">
        <v>0</v>
      </c>
      <c r="L78" s="20">
        <f>VLookups!$D$30</f>
        <v>-641.6219438963717</v>
      </c>
      <c r="M78" s="20">
        <f>M77-VLookups!$C$33</f>
        <v>-93</v>
      </c>
      <c r="N78" s="22">
        <v>14</v>
      </c>
      <c r="O78" s="19">
        <v>0</v>
      </c>
      <c r="P78" s="19">
        <v>0</v>
      </c>
      <c r="Q78" s="9" t="s">
        <v>36</v>
      </c>
      <c r="R78" s="21">
        <f>R66*(1+VLookups!$C$45)</f>
        <v>-2853.1348534263602</v>
      </c>
      <c r="S78" s="19">
        <v>0</v>
      </c>
      <c r="T78" s="19">
        <v>0</v>
      </c>
      <c r="U78" s="9" t="s">
        <v>36</v>
      </c>
      <c r="V78" s="21">
        <f>V77-VLookups!$D$54</f>
        <v>-970</v>
      </c>
      <c r="W78" s="21">
        <f>-VLookups!$D$59</f>
        <v>-250</v>
      </c>
      <c r="X78" s="19">
        <v>0</v>
      </c>
      <c r="Y78" s="20">
        <f>Y77*(1+VLookups!$D$57/12)</f>
        <v>-247.37963294641884</v>
      </c>
      <c r="Z78" s="9" t="s">
        <v>36</v>
      </c>
      <c r="AA78" s="9" t="s">
        <v>36</v>
      </c>
      <c r="AB78" s="20">
        <f t="shared" si="3"/>
        <v>621.31934061793993</v>
      </c>
      <c r="AC78" s="20">
        <f t="shared" si="4"/>
        <v>68893.259866392254</v>
      </c>
    </row>
    <row r="79" spans="2:29" x14ac:dyDescent="0.25">
      <c r="B79" s="9">
        <v>75</v>
      </c>
      <c r="C79" s="9">
        <f t="shared" si="2"/>
        <v>29</v>
      </c>
      <c r="D79" s="9">
        <v>3</v>
      </c>
      <c r="E79" s="20">
        <f>E67*(1+VLookups!$C$4)</f>
        <v>10755.98410551451</v>
      </c>
      <c r="F79" s="20">
        <f>$E79*-VLookups!$D$10*2</f>
        <v>-645.35904633087057</v>
      </c>
      <c r="G79" s="19">
        <v>0</v>
      </c>
      <c r="H79" s="20">
        <f>(-VLookups!$D$13)*(E79+F79/2)</f>
        <v>-3390.8239892634492</v>
      </c>
      <c r="I79" s="20">
        <f>-PMT(VLookups!$D$16/12,180,-FV(VLookups!$D$16/12,48,,-VLookups!$D$15))</f>
        <v>-1366.0248221985344</v>
      </c>
      <c r="J79" s="19">
        <v>0</v>
      </c>
      <c r="K79" s="19">
        <v>0</v>
      </c>
      <c r="L79" s="20">
        <f>VLookups!$D$30</f>
        <v>-641.6219438963717</v>
      </c>
      <c r="M79" s="20">
        <f>M78-VLookups!$C$33</f>
        <v>-94</v>
      </c>
      <c r="N79" s="22">
        <v>15</v>
      </c>
      <c r="O79" s="19">
        <v>0</v>
      </c>
      <c r="P79" s="19">
        <v>0</v>
      </c>
      <c r="Q79" s="9" t="s">
        <v>36</v>
      </c>
      <c r="R79" s="21">
        <f>R67*(1+VLookups!$C$45)</f>
        <v>-2853.1348534263602</v>
      </c>
      <c r="S79" s="19">
        <v>0</v>
      </c>
      <c r="T79" s="19">
        <v>0</v>
      </c>
      <c r="U79" s="9" t="s">
        <v>36</v>
      </c>
      <c r="V79" s="21">
        <f>V78-VLookups!$D$54</f>
        <v>-975</v>
      </c>
      <c r="W79" s="21">
        <f>-VLookups!$D$59</f>
        <v>-250</v>
      </c>
      <c r="X79" s="19">
        <v>0</v>
      </c>
      <c r="Y79" s="20">
        <f>Y78*(1+VLookups!$D$57/12)</f>
        <v>-248.1011568758459</v>
      </c>
      <c r="Z79" s="9" t="s">
        <v>36</v>
      </c>
      <c r="AA79" s="9" t="s">
        <v>36</v>
      </c>
      <c r="AB79" s="20">
        <f t="shared" si="3"/>
        <v>614.59781668851292</v>
      </c>
      <c r="AC79" s="20">
        <f t="shared" si="4"/>
        <v>69622.679782858089</v>
      </c>
    </row>
    <row r="80" spans="2:29" x14ac:dyDescent="0.25">
      <c r="B80" s="9">
        <v>76</v>
      </c>
      <c r="C80" s="9">
        <f t="shared" si="2"/>
        <v>29</v>
      </c>
      <c r="D80" s="9">
        <v>4</v>
      </c>
      <c r="E80" s="20">
        <f>E68*(1+VLookups!$C$4)</f>
        <v>10755.98410551451</v>
      </c>
      <c r="F80" s="20">
        <f>$E80*-VLookups!$D$10*2</f>
        <v>-645.35904633087057</v>
      </c>
      <c r="G80" s="19">
        <v>0</v>
      </c>
      <c r="H80" s="20">
        <f>(-VLookups!$D$13)*(E80+F80/2)</f>
        <v>-3390.8239892634492</v>
      </c>
      <c r="I80" s="20">
        <f>-PMT(VLookups!$D$16/12,180,-FV(VLookups!$D$16/12,48,,-VLookups!$D$15))</f>
        <v>-1366.0248221985344</v>
      </c>
      <c r="J80" s="19">
        <v>0</v>
      </c>
      <c r="K80" s="19">
        <v>0</v>
      </c>
      <c r="L80" s="20">
        <f>VLookups!$D$30</f>
        <v>-641.6219438963717</v>
      </c>
      <c r="M80" s="20">
        <f>M79-VLookups!$C$33</f>
        <v>-95</v>
      </c>
      <c r="N80" s="22">
        <v>16</v>
      </c>
      <c r="O80" s="19">
        <v>0</v>
      </c>
      <c r="P80" s="19">
        <v>0</v>
      </c>
      <c r="Q80" s="9" t="s">
        <v>36</v>
      </c>
      <c r="R80" s="21">
        <f>R68*(1+VLookups!$C$45)</f>
        <v>-2853.1348534263602</v>
      </c>
      <c r="S80" s="19">
        <v>0</v>
      </c>
      <c r="T80" s="19">
        <v>0</v>
      </c>
      <c r="U80" s="9" t="s">
        <v>36</v>
      </c>
      <c r="V80" s="21">
        <f>V79-VLookups!$D$54</f>
        <v>-980</v>
      </c>
      <c r="W80" s="21">
        <f>-VLookups!$D$59</f>
        <v>-250</v>
      </c>
      <c r="X80" s="19">
        <v>0</v>
      </c>
      <c r="Y80" s="20">
        <f>Y79*(1+VLookups!$D$57/12)</f>
        <v>-248.82478525006712</v>
      </c>
      <c r="Z80" s="9" t="s">
        <v>36</v>
      </c>
      <c r="AA80" s="9" t="s">
        <v>36</v>
      </c>
      <c r="AB80" s="20">
        <f t="shared" si="3"/>
        <v>607.87418831429159</v>
      </c>
      <c r="AC80" s="20">
        <f t="shared" si="4"/>
        <v>70346.591770810483</v>
      </c>
    </row>
    <row r="81" spans="2:29" x14ac:dyDescent="0.25">
      <c r="B81" s="9">
        <v>77</v>
      </c>
      <c r="C81" s="9">
        <f t="shared" ref="C81:C144" si="5">C69+1</f>
        <v>29</v>
      </c>
      <c r="D81" s="9">
        <v>5</v>
      </c>
      <c r="E81" s="20">
        <f>E69*(1+VLookups!$C$4)</f>
        <v>10755.98410551451</v>
      </c>
      <c r="F81" s="20">
        <f>$E81*-VLookups!$D$10*2</f>
        <v>-645.35904633087057</v>
      </c>
      <c r="G81" s="19">
        <v>0</v>
      </c>
      <c r="H81" s="20">
        <f>(-VLookups!$D$13)*(E81+F81/2)</f>
        <v>-3390.8239892634492</v>
      </c>
      <c r="I81" s="20">
        <f>-PMT(VLookups!$D$16/12,180,-FV(VLookups!$D$16/12,48,,-VLookups!$D$15))</f>
        <v>-1366.0248221985344</v>
      </c>
      <c r="J81" s="19">
        <v>0</v>
      </c>
      <c r="K81" s="19">
        <v>0</v>
      </c>
      <c r="L81" s="20">
        <f>VLookups!$D$30</f>
        <v>-641.6219438963717</v>
      </c>
      <c r="M81" s="20">
        <f>M80-VLookups!$C$33</f>
        <v>-96</v>
      </c>
      <c r="N81" s="22">
        <v>17</v>
      </c>
      <c r="O81" s="19">
        <v>0</v>
      </c>
      <c r="P81" s="19">
        <v>0</v>
      </c>
      <c r="Q81" s="9" t="s">
        <v>36</v>
      </c>
      <c r="R81" s="21">
        <f>R69*(1+VLookups!$C$45)</f>
        <v>-2853.1348534263602</v>
      </c>
      <c r="S81" s="19">
        <v>0</v>
      </c>
      <c r="T81" s="19">
        <v>0</v>
      </c>
      <c r="U81" s="9" t="s">
        <v>36</v>
      </c>
      <c r="V81" s="21">
        <f>V80-VLookups!$D$54</f>
        <v>-985</v>
      </c>
      <c r="W81" s="21">
        <f>-VLookups!$D$59</f>
        <v>-250</v>
      </c>
      <c r="X81" s="19">
        <v>0</v>
      </c>
      <c r="Y81" s="20">
        <f>Y80*(1+VLookups!$D$57/12)</f>
        <v>-249.55052420704649</v>
      </c>
      <c r="Z81" s="9" t="s">
        <v>36</v>
      </c>
      <c r="AA81" s="9" t="s">
        <v>36</v>
      </c>
      <c r="AB81" s="20">
        <f t="shared" si="3"/>
        <v>601.1484493573123</v>
      </c>
      <c r="AC81" s="20">
        <f t="shared" si="4"/>
        <v>71064.984539785815</v>
      </c>
    </row>
    <row r="82" spans="2:29" x14ac:dyDescent="0.25">
      <c r="B82" s="9">
        <v>78</v>
      </c>
      <c r="C82" s="9">
        <f t="shared" si="5"/>
        <v>29</v>
      </c>
      <c r="D82" s="9">
        <v>6</v>
      </c>
      <c r="E82" s="20">
        <f>E70*(1+VLookups!$C$4)</f>
        <v>10755.98410551451</v>
      </c>
      <c r="F82" s="20">
        <f>$E82*-VLookups!$D$10*2</f>
        <v>-645.35904633087057</v>
      </c>
      <c r="G82" s="19">
        <v>0</v>
      </c>
      <c r="H82" s="20">
        <f>(-VLookups!$D$13)*(E82+F82/2)</f>
        <v>-3390.8239892634492</v>
      </c>
      <c r="I82" s="20">
        <f>-PMT(VLookups!$D$16/12,180,-FV(VLookups!$D$16/12,48,,-VLookups!$D$15))</f>
        <v>-1366.0248221985344</v>
      </c>
      <c r="J82" s="19">
        <v>0</v>
      </c>
      <c r="K82" s="19">
        <v>0</v>
      </c>
      <c r="L82" s="20">
        <f>VLookups!$D$30</f>
        <v>-641.6219438963717</v>
      </c>
      <c r="M82" s="20">
        <f>M81-VLookups!$C$33</f>
        <v>-97</v>
      </c>
      <c r="N82" s="22">
        <v>18</v>
      </c>
      <c r="O82" s="19">
        <v>0</v>
      </c>
      <c r="P82" s="19">
        <v>0</v>
      </c>
      <c r="Q82" s="9" t="s">
        <v>36</v>
      </c>
      <c r="R82" s="21">
        <f>R70*(1+VLookups!$C$45)</f>
        <v>-2853.1348534263602</v>
      </c>
      <c r="S82" s="19">
        <v>0</v>
      </c>
      <c r="T82" s="19">
        <v>0</v>
      </c>
      <c r="U82" s="9" t="s">
        <v>36</v>
      </c>
      <c r="V82" s="21">
        <f>V81-VLookups!$D$54</f>
        <v>-990</v>
      </c>
      <c r="W82" s="21">
        <f>-VLookups!$D$59</f>
        <v>-250</v>
      </c>
      <c r="X82" s="19">
        <v>0</v>
      </c>
      <c r="Y82" s="20">
        <f>Y81*(1+VLookups!$D$57/12)</f>
        <v>-250.27837990265039</v>
      </c>
      <c r="Z82" s="9" t="s">
        <v>36</v>
      </c>
      <c r="AA82" s="9" t="s">
        <v>36</v>
      </c>
      <c r="AB82" s="20">
        <f t="shared" si="3"/>
        <v>594.42059366170838</v>
      </c>
      <c r="AC82" s="20">
        <f t="shared" si="4"/>
        <v>71777.84677434717</v>
      </c>
    </row>
    <row r="83" spans="2:29" x14ac:dyDescent="0.25">
      <c r="B83" s="9">
        <v>79</v>
      </c>
      <c r="C83" s="9">
        <f t="shared" si="5"/>
        <v>29</v>
      </c>
      <c r="D83" s="9">
        <v>7</v>
      </c>
      <c r="E83" s="20">
        <f>E71*(1+VLookups!$C$4)</f>
        <v>10755.98410551451</v>
      </c>
      <c r="F83" s="20">
        <f>$E83*-VLookups!$D$10*2</f>
        <v>-645.35904633087057</v>
      </c>
      <c r="G83" s="19">
        <v>0</v>
      </c>
      <c r="H83" s="20">
        <f>(-VLookups!$D$13)*(E83+F83/2)</f>
        <v>-3390.8239892634492</v>
      </c>
      <c r="I83" s="20">
        <f>-PMT(VLookups!$D$16/12,180,-FV(VLookups!$D$16/12,48,,-VLookups!$D$15))</f>
        <v>-1366.0248221985344</v>
      </c>
      <c r="J83" s="19">
        <v>0</v>
      </c>
      <c r="K83" s="19">
        <v>0</v>
      </c>
      <c r="L83" s="20">
        <f>VLookups!$D$30</f>
        <v>-641.6219438963717</v>
      </c>
      <c r="M83" s="20">
        <f>M82-VLookups!$C$33</f>
        <v>-98</v>
      </c>
      <c r="N83" s="22">
        <v>19</v>
      </c>
      <c r="O83" s="19">
        <v>0</v>
      </c>
      <c r="P83" s="19">
        <v>0</v>
      </c>
      <c r="Q83" s="9" t="s">
        <v>36</v>
      </c>
      <c r="R83" s="21">
        <f>R71*(1+VLookups!$C$45)</f>
        <v>-2853.1348534263602</v>
      </c>
      <c r="S83" s="19">
        <v>0</v>
      </c>
      <c r="T83" s="19">
        <v>0</v>
      </c>
      <c r="U83" s="9" t="s">
        <v>36</v>
      </c>
      <c r="V83" s="21">
        <f>V82-VLookups!$D$54</f>
        <v>-995</v>
      </c>
      <c r="W83" s="21">
        <f>-VLookups!$D$59</f>
        <v>-250</v>
      </c>
      <c r="X83" s="19">
        <v>0</v>
      </c>
      <c r="Y83" s="20">
        <f>Y82*(1+VLookups!$D$57/12)</f>
        <v>-251.00835851069979</v>
      </c>
      <c r="Z83" s="9" t="s">
        <v>36</v>
      </c>
      <c r="AA83" s="9" t="s">
        <v>36</v>
      </c>
      <c r="AB83" s="20">
        <f t="shared" si="3"/>
        <v>587.69061505365903</v>
      </c>
      <c r="AC83" s="20">
        <f t="shared" si="4"/>
        <v>72485.167134024741</v>
      </c>
    </row>
    <row r="84" spans="2:29" x14ac:dyDescent="0.25">
      <c r="B84" s="9">
        <v>80</v>
      </c>
      <c r="C84" s="9">
        <f t="shared" si="5"/>
        <v>29</v>
      </c>
      <c r="D84" s="9">
        <v>8</v>
      </c>
      <c r="E84" s="20">
        <f>E72*(1+VLookups!$C$4)</f>
        <v>10755.98410551451</v>
      </c>
      <c r="F84" s="20">
        <f>$E84*-VLookups!$D$10*2</f>
        <v>-645.35904633087057</v>
      </c>
      <c r="G84" s="19">
        <v>0</v>
      </c>
      <c r="H84" s="20">
        <f>(-VLookups!$D$13)*(E84+F84/2)</f>
        <v>-3390.8239892634492</v>
      </c>
      <c r="I84" s="20">
        <f>-PMT(VLookups!$D$16/12,180,-FV(VLookups!$D$16/12,48,,-VLookups!$D$15))</f>
        <v>-1366.0248221985344</v>
      </c>
      <c r="J84" s="19">
        <v>0</v>
      </c>
      <c r="K84" s="19">
        <v>0</v>
      </c>
      <c r="L84" s="20">
        <f>VLookups!$D$30</f>
        <v>-641.6219438963717</v>
      </c>
      <c r="M84" s="20">
        <f>M83-VLookups!$C$33</f>
        <v>-99</v>
      </c>
      <c r="N84" s="22">
        <v>20</v>
      </c>
      <c r="O84" s="19">
        <v>0</v>
      </c>
      <c r="P84" s="19">
        <v>0</v>
      </c>
      <c r="Q84" s="9" t="s">
        <v>36</v>
      </c>
      <c r="R84" s="21">
        <f>R72*(1+VLookups!$C$45)</f>
        <v>-2853.1348534263602</v>
      </c>
      <c r="S84" s="19">
        <v>0</v>
      </c>
      <c r="T84" s="19">
        <v>0</v>
      </c>
      <c r="U84" s="9" t="s">
        <v>36</v>
      </c>
      <c r="V84" s="21">
        <f>V83-VLookups!$D$54</f>
        <v>-1000</v>
      </c>
      <c r="W84" s="21">
        <f>-VLookups!$D$59</f>
        <v>-250</v>
      </c>
      <c r="X84" s="19">
        <v>0</v>
      </c>
      <c r="Y84" s="20">
        <f>Y83*(1+VLookups!$D$57/12)</f>
        <v>-251.74046622302268</v>
      </c>
      <c r="Z84" s="9" t="s">
        <v>36</v>
      </c>
      <c r="AA84" s="9" t="s">
        <v>36</v>
      </c>
      <c r="AB84" s="20">
        <f t="shared" si="3"/>
        <v>580.95850734133614</v>
      </c>
      <c r="AC84" s="20">
        <f t="shared" si="4"/>
        <v>73186.934253256113</v>
      </c>
    </row>
    <row r="85" spans="2:29" x14ac:dyDescent="0.25">
      <c r="B85" s="9">
        <v>81</v>
      </c>
      <c r="C85" s="9">
        <f t="shared" si="5"/>
        <v>29</v>
      </c>
      <c r="D85" s="9">
        <v>9</v>
      </c>
      <c r="E85" s="20">
        <f>E73*(1+VLookups!$C$4)</f>
        <v>10755.98410551451</v>
      </c>
      <c r="F85" s="20">
        <f>$E85*-VLookups!$D$10*2</f>
        <v>-645.35904633087057</v>
      </c>
      <c r="G85" s="19">
        <v>0</v>
      </c>
      <c r="H85" s="20">
        <f>(-VLookups!$D$13)*(E85+F85/2)</f>
        <v>-3390.8239892634492</v>
      </c>
      <c r="I85" s="20">
        <f>-PMT(VLookups!$D$16/12,180,-FV(VLookups!$D$16/12,48,,-VLookups!$D$15))</f>
        <v>-1366.0248221985344</v>
      </c>
      <c r="J85" s="19">
        <v>0</v>
      </c>
      <c r="K85" s="19">
        <v>0</v>
      </c>
      <c r="L85" s="20">
        <f>VLookups!$D$30</f>
        <v>-641.6219438963717</v>
      </c>
      <c r="M85" s="20">
        <f>M84-VLookups!$C$33</f>
        <v>-100</v>
      </c>
      <c r="N85" s="22">
        <v>21</v>
      </c>
      <c r="O85" s="19">
        <v>0</v>
      </c>
      <c r="P85" s="19">
        <v>0</v>
      </c>
      <c r="Q85" s="9" t="s">
        <v>36</v>
      </c>
      <c r="R85" s="21">
        <f>R73*(1+VLookups!$C$45)</f>
        <v>-2853.1348534263602</v>
      </c>
      <c r="S85" s="19">
        <v>0</v>
      </c>
      <c r="T85" s="19">
        <v>0</v>
      </c>
      <c r="U85" s="9" t="s">
        <v>36</v>
      </c>
      <c r="V85" s="21">
        <f>V84-VLookups!$D$54</f>
        <v>-1005</v>
      </c>
      <c r="W85" s="21">
        <f>-VLookups!$D$59</f>
        <v>-250</v>
      </c>
      <c r="X85" s="19">
        <v>0</v>
      </c>
      <c r="Y85" s="20">
        <f>Y84*(1+VLookups!$D$57/12)</f>
        <v>-252.4747092495065</v>
      </c>
      <c r="Z85" s="9" t="s">
        <v>36</v>
      </c>
      <c r="AA85" s="9" t="s">
        <v>36</v>
      </c>
      <c r="AB85" s="20">
        <f t="shared" si="3"/>
        <v>574.22426431485223</v>
      </c>
      <c r="AC85" s="20">
        <f t="shared" si="4"/>
        <v>73883.136741326394</v>
      </c>
    </row>
    <row r="86" spans="2:29" x14ac:dyDescent="0.25">
      <c r="B86" s="9">
        <v>82</v>
      </c>
      <c r="C86" s="9">
        <f t="shared" si="5"/>
        <v>29</v>
      </c>
      <c r="D86" s="9">
        <v>10</v>
      </c>
      <c r="E86" s="20">
        <f>E74*(1+VLookups!$C$4)</f>
        <v>10755.98410551451</v>
      </c>
      <c r="F86" s="20">
        <f>$E86*-VLookups!$D$10*2</f>
        <v>-645.35904633087057</v>
      </c>
      <c r="G86" s="19">
        <v>0</v>
      </c>
      <c r="H86" s="20">
        <f>(-VLookups!$D$13)*(E86+F86/2)</f>
        <v>-3390.8239892634492</v>
      </c>
      <c r="I86" s="20">
        <f>-PMT(VLookups!$D$16/12,180,-FV(VLookups!$D$16/12,48,,-VLookups!$D$15))</f>
        <v>-1366.0248221985344</v>
      </c>
      <c r="J86" s="19">
        <v>0</v>
      </c>
      <c r="K86" s="19">
        <v>0</v>
      </c>
      <c r="L86" s="20">
        <f>VLookups!$D$30</f>
        <v>-641.6219438963717</v>
      </c>
      <c r="M86" s="20">
        <f>M85-VLookups!$C$33</f>
        <v>-101</v>
      </c>
      <c r="N86" s="22">
        <v>22</v>
      </c>
      <c r="O86" s="19">
        <v>0</v>
      </c>
      <c r="P86" s="19">
        <v>0</v>
      </c>
      <c r="Q86" s="9" t="s">
        <v>36</v>
      </c>
      <c r="R86" s="21">
        <f>R74*(1+VLookups!$C$45)</f>
        <v>-2853.1348534263602</v>
      </c>
      <c r="S86" s="19">
        <v>0</v>
      </c>
      <c r="T86" s="19">
        <v>0</v>
      </c>
      <c r="U86" s="9" t="s">
        <v>36</v>
      </c>
      <c r="V86" s="21">
        <f>V85-VLookups!$D$54</f>
        <v>-1010</v>
      </c>
      <c r="W86" s="21">
        <f>-VLookups!$D$59</f>
        <v>-250</v>
      </c>
      <c r="X86" s="19">
        <v>0</v>
      </c>
      <c r="Y86" s="20">
        <f>Y85*(1+VLookups!$D$57/12)</f>
        <v>-253.21109381815091</v>
      </c>
      <c r="Z86" s="9" t="s">
        <v>36</v>
      </c>
      <c r="AA86" s="9" t="s">
        <v>36</v>
      </c>
      <c r="AB86" s="20">
        <f t="shared" si="3"/>
        <v>567.48787974620791</v>
      </c>
      <c r="AC86" s="20">
        <f t="shared" si="4"/>
        <v>74573.763182308146</v>
      </c>
    </row>
    <row r="87" spans="2:29" x14ac:dyDescent="0.25">
      <c r="B87" s="9">
        <v>83</v>
      </c>
      <c r="C87" s="9">
        <f t="shared" si="5"/>
        <v>29</v>
      </c>
      <c r="D87" s="9">
        <v>11</v>
      </c>
      <c r="E87" s="20">
        <f>E75*(1+VLookups!$C$4)</f>
        <v>10755.98410551451</v>
      </c>
      <c r="F87" s="20">
        <f>$E87*-VLookups!$D$10*2</f>
        <v>-645.35904633087057</v>
      </c>
      <c r="G87" s="19">
        <v>0</v>
      </c>
      <c r="H87" s="20">
        <f>(-VLookups!$D$13)*(E87+F87/2)</f>
        <v>-3390.8239892634492</v>
      </c>
      <c r="I87" s="20">
        <f>-PMT(VLookups!$D$16/12,180,-FV(VLookups!$D$16/12,48,,-VLookups!$D$15))</f>
        <v>-1366.0248221985344</v>
      </c>
      <c r="J87" s="19">
        <v>0</v>
      </c>
      <c r="K87" s="19">
        <v>0</v>
      </c>
      <c r="L87" s="20">
        <f>VLookups!$D$30</f>
        <v>-641.6219438963717</v>
      </c>
      <c r="M87" s="20">
        <f>M86-VLookups!$C$33</f>
        <v>-102</v>
      </c>
      <c r="N87" s="22">
        <v>23</v>
      </c>
      <c r="O87" s="19">
        <v>0</v>
      </c>
      <c r="P87" s="19">
        <v>0</v>
      </c>
      <c r="Q87" s="9" t="s">
        <v>36</v>
      </c>
      <c r="R87" s="21">
        <f>R75*(1+VLookups!$C$45)</f>
        <v>-2853.1348534263602</v>
      </c>
      <c r="S87" s="19">
        <v>0</v>
      </c>
      <c r="T87" s="19">
        <v>0</v>
      </c>
      <c r="U87" s="9" t="s">
        <v>36</v>
      </c>
      <c r="V87" s="21">
        <f>V86-VLookups!$D$54</f>
        <v>-1015</v>
      </c>
      <c r="W87" s="21">
        <f>-VLookups!$D$59</f>
        <v>-250</v>
      </c>
      <c r="X87" s="19">
        <v>0</v>
      </c>
      <c r="Y87" s="20">
        <f>Y86*(1+VLookups!$D$57/12)</f>
        <v>-253.94962617512053</v>
      </c>
      <c r="Z87" s="9" t="s">
        <v>36</v>
      </c>
      <c r="AA87" s="9" t="s">
        <v>36</v>
      </c>
      <c r="AB87" s="20">
        <f t="shared" si="3"/>
        <v>560.74934738923821</v>
      </c>
      <c r="AC87" s="20">
        <f t="shared" si="4"/>
        <v>75258.802135001242</v>
      </c>
    </row>
    <row r="88" spans="2:29" x14ac:dyDescent="0.25">
      <c r="B88" s="9">
        <v>84</v>
      </c>
      <c r="C88" s="9">
        <f t="shared" si="5"/>
        <v>30</v>
      </c>
      <c r="D88" s="9">
        <v>0</v>
      </c>
      <c r="E88" s="20">
        <f>E76*(1+VLookups!$C$4)</f>
        <v>11132.443549207517</v>
      </c>
      <c r="F88" s="20">
        <f>$E88*-VLookups!$D$10*2</f>
        <v>-667.94661295245101</v>
      </c>
      <c r="G88" s="19">
        <v>0</v>
      </c>
      <c r="H88" s="20">
        <f>(-VLookups!$D$13)*(E88+F88/2)</f>
        <v>-3509.5028288876697</v>
      </c>
      <c r="I88" s="20">
        <f>-PMT(VLookups!$D$16/12,180,-FV(VLookups!$D$16/12,48,,-VLookups!$D$15))</f>
        <v>-1366.0248221985344</v>
      </c>
      <c r="J88" s="19">
        <v>0</v>
      </c>
      <c r="K88" s="19">
        <v>0</v>
      </c>
      <c r="L88" s="20">
        <f>VLookups!$D$30</f>
        <v>-641.6219438963717</v>
      </c>
      <c r="M88" s="20">
        <f>M87-VLookups!$C$33</f>
        <v>-103</v>
      </c>
      <c r="N88" s="22">
        <v>24</v>
      </c>
      <c r="O88" s="19">
        <v>0</v>
      </c>
      <c r="P88" s="19">
        <v>0</v>
      </c>
      <c r="Q88" s="9" t="s">
        <v>36</v>
      </c>
      <c r="R88" s="21">
        <f>R76*(1+VLookups!$C$45)</f>
        <v>-3027.1760794853681</v>
      </c>
      <c r="S88" s="19">
        <v>0</v>
      </c>
      <c r="T88" s="19">
        <v>0</v>
      </c>
      <c r="U88" s="9" t="s">
        <v>36</v>
      </c>
      <c r="V88" s="21">
        <f>V87-VLookups!$D$54</f>
        <v>-1020</v>
      </c>
      <c r="W88" s="21">
        <f>-VLookups!$D$59</f>
        <v>-250</v>
      </c>
      <c r="X88" s="19">
        <v>0</v>
      </c>
      <c r="Y88" s="20">
        <f>Y87*(1+VLookups!$D$57/12)</f>
        <v>-254.69031258479797</v>
      </c>
      <c r="Z88" s="9" t="s">
        <v>36</v>
      </c>
      <c r="AA88" s="9" t="s">
        <v>36</v>
      </c>
      <c r="AB88" s="20">
        <f t="shared" si="3"/>
        <v>626.45425567854954</v>
      </c>
      <c r="AC88" s="20">
        <f t="shared" si="4"/>
        <v>76010.687727571465</v>
      </c>
    </row>
    <row r="89" spans="2:29" x14ac:dyDescent="0.25">
      <c r="B89" s="9">
        <v>85</v>
      </c>
      <c r="C89" s="9">
        <f t="shared" si="5"/>
        <v>30</v>
      </c>
      <c r="D89" s="9">
        <v>1</v>
      </c>
      <c r="E89" s="20">
        <f>E77*(1+VLookups!$C$4)</f>
        <v>11132.443549207517</v>
      </c>
      <c r="F89" s="20">
        <f>$E89*-VLookups!$D$10*2</f>
        <v>-667.94661295245101</v>
      </c>
      <c r="G89" s="19">
        <v>0</v>
      </c>
      <c r="H89" s="20">
        <f>(-VLookups!$D$13)*(E89+F89/2)</f>
        <v>-3509.5028288876697</v>
      </c>
      <c r="I89" s="20">
        <f>-PMT(VLookups!$D$16/12,180,-FV(VLookups!$D$16/12,48,,-VLookups!$D$15))</f>
        <v>-1366.0248221985344</v>
      </c>
      <c r="J89" s="19">
        <v>0</v>
      </c>
      <c r="K89" s="19">
        <v>0</v>
      </c>
      <c r="L89" s="20">
        <f>VLookups!$D$30</f>
        <v>-641.6219438963717</v>
      </c>
      <c r="M89" s="20">
        <f>M88-VLookups!$C$33</f>
        <v>-104</v>
      </c>
      <c r="N89" s="22">
        <v>25</v>
      </c>
      <c r="O89" s="19">
        <v>0</v>
      </c>
      <c r="P89" s="19">
        <v>0</v>
      </c>
      <c r="Q89" s="9" t="s">
        <v>36</v>
      </c>
      <c r="R89" s="21">
        <f>R77*(1+VLookups!$C$45)</f>
        <v>-3027.1760794853681</v>
      </c>
      <c r="S89" s="19">
        <v>0</v>
      </c>
      <c r="T89" s="19">
        <v>0</v>
      </c>
      <c r="U89" s="9" t="s">
        <v>36</v>
      </c>
      <c r="V89" s="21">
        <f>V88-VLookups!$D$54</f>
        <v>-1025</v>
      </c>
      <c r="W89" s="21">
        <f>-VLookups!$D$59</f>
        <v>-250</v>
      </c>
      <c r="X89" s="19">
        <v>0</v>
      </c>
      <c r="Y89" s="20">
        <f>Y88*(1+VLookups!$D$57/12)</f>
        <v>-255.43315932983697</v>
      </c>
      <c r="Z89" s="9" t="s">
        <v>36</v>
      </c>
      <c r="AA89" s="9" t="s">
        <v>36</v>
      </c>
      <c r="AB89" s="20">
        <f t="shared" si="3"/>
        <v>619.7114089335106</v>
      </c>
      <c r="AC89" s="20">
        <f t="shared" si="4"/>
        <v>76757.083616050935</v>
      </c>
    </row>
    <row r="90" spans="2:29" x14ac:dyDescent="0.25">
      <c r="B90" s="9">
        <v>86</v>
      </c>
      <c r="C90" s="9">
        <f t="shared" si="5"/>
        <v>30</v>
      </c>
      <c r="D90" s="9">
        <v>2</v>
      </c>
      <c r="E90" s="20">
        <f>E78*(1+VLookups!$C$4)</f>
        <v>11132.443549207517</v>
      </c>
      <c r="F90" s="20">
        <f>$E90*-VLookups!$D$10*2</f>
        <v>-667.94661295245101</v>
      </c>
      <c r="G90" s="19">
        <v>0</v>
      </c>
      <c r="H90" s="20">
        <f>(-VLookups!$D$13)*(E90+F90/2)</f>
        <v>-3509.5028288876697</v>
      </c>
      <c r="I90" s="20">
        <f>-PMT(VLookups!$D$16/12,180,-FV(VLookups!$D$16/12,48,,-VLookups!$D$15))</f>
        <v>-1366.0248221985344</v>
      </c>
      <c r="J90" s="19">
        <v>0</v>
      </c>
      <c r="K90" s="19">
        <v>0</v>
      </c>
      <c r="L90" s="20">
        <f>VLookups!$D$30</f>
        <v>-641.6219438963717</v>
      </c>
      <c r="M90" s="20">
        <f>M89-VLookups!$C$33</f>
        <v>-105</v>
      </c>
      <c r="N90" s="22">
        <v>26</v>
      </c>
      <c r="O90" s="19">
        <v>0</v>
      </c>
      <c r="P90" s="19">
        <v>0</v>
      </c>
      <c r="Q90" s="9" t="s">
        <v>36</v>
      </c>
      <c r="R90" s="21">
        <f>R78*(1+VLookups!$C$45)</f>
        <v>-3027.1760794853681</v>
      </c>
      <c r="S90" s="19">
        <v>0</v>
      </c>
      <c r="T90" s="19">
        <v>0</v>
      </c>
      <c r="U90" s="9" t="s">
        <v>36</v>
      </c>
      <c r="V90" s="21">
        <f>V89-VLookups!$D$54</f>
        <v>-1030</v>
      </c>
      <c r="W90" s="21">
        <f>-VLookups!$D$59</f>
        <v>-250</v>
      </c>
      <c r="X90" s="19">
        <v>0</v>
      </c>
      <c r="Y90" s="20">
        <f>Y89*(1+VLookups!$D$57/12)</f>
        <v>-256.17817271121567</v>
      </c>
      <c r="Z90" s="9" t="s">
        <v>36</v>
      </c>
      <c r="AA90" s="9" t="s">
        <v>36</v>
      </c>
      <c r="AB90" s="20">
        <f t="shared" si="3"/>
        <v>612.96639555213187</v>
      </c>
      <c r="AC90" s="20">
        <f t="shared" si="4"/>
        <v>77497.978484296502</v>
      </c>
    </row>
    <row r="91" spans="2:29" x14ac:dyDescent="0.25">
      <c r="B91" s="9">
        <v>87</v>
      </c>
      <c r="C91" s="9">
        <f t="shared" si="5"/>
        <v>30</v>
      </c>
      <c r="D91" s="9">
        <v>3</v>
      </c>
      <c r="E91" s="20">
        <f>E79*(1+VLookups!$C$4)</f>
        <v>11132.443549207517</v>
      </c>
      <c r="F91" s="20">
        <f>$E91*-VLookups!$D$10*2</f>
        <v>-667.94661295245101</v>
      </c>
      <c r="G91" s="19">
        <v>0</v>
      </c>
      <c r="H91" s="20">
        <f>(-VLookups!$D$13)*(E91+F91/2)</f>
        <v>-3509.5028288876697</v>
      </c>
      <c r="I91" s="20">
        <f>-PMT(VLookups!$D$16/12,180,-FV(VLookups!$D$16/12,48,,-VLookups!$D$15))</f>
        <v>-1366.0248221985344</v>
      </c>
      <c r="J91" s="19">
        <v>0</v>
      </c>
      <c r="K91" s="19">
        <v>0</v>
      </c>
      <c r="L91" s="20">
        <f>VLookups!$D$30</f>
        <v>-641.6219438963717</v>
      </c>
      <c r="M91" s="20">
        <f>M90-VLookups!$C$33</f>
        <v>-106</v>
      </c>
      <c r="N91" s="22">
        <v>27</v>
      </c>
      <c r="O91" s="19">
        <v>0</v>
      </c>
      <c r="P91" s="19">
        <v>0</v>
      </c>
      <c r="Q91" s="9" t="s">
        <v>36</v>
      </c>
      <c r="R91" s="21">
        <f>R79*(1+VLookups!$C$45)</f>
        <v>-3027.1760794853681</v>
      </c>
      <c r="S91" s="19">
        <v>0</v>
      </c>
      <c r="T91" s="19">
        <v>0</v>
      </c>
      <c r="U91" s="9" t="s">
        <v>36</v>
      </c>
      <c r="V91" s="21">
        <f>V90-VLookups!$D$54</f>
        <v>-1035</v>
      </c>
      <c r="W91" s="21">
        <f>-VLookups!$D$59</f>
        <v>-250</v>
      </c>
      <c r="X91" s="19">
        <v>0</v>
      </c>
      <c r="Y91" s="20">
        <f>Y90*(1+VLookups!$D$57/12)</f>
        <v>-256.92535904829003</v>
      </c>
      <c r="Z91" s="9" t="s">
        <v>36</v>
      </c>
      <c r="AA91" s="9" t="s">
        <v>36</v>
      </c>
      <c r="AB91" s="20">
        <f t="shared" si="3"/>
        <v>606.2192092150575</v>
      </c>
      <c r="AC91" s="20">
        <f t="shared" si="4"/>
        <v>78233.360990985384</v>
      </c>
    </row>
    <row r="92" spans="2:29" x14ac:dyDescent="0.25">
      <c r="B92" s="9">
        <v>88</v>
      </c>
      <c r="C92" s="9">
        <f t="shared" si="5"/>
        <v>30</v>
      </c>
      <c r="D92" s="9">
        <v>4</v>
      </c>
      <c r="E92" s="20">
        <f>E80*(1+VLookups!$C$4)</f>
        <v>11132.443549207517</v>
      </c>
      <c r="F92" s="20">
        <f>$E92*-VLookups!$D$10*2</f>
        <v>-667.94661295245101</v>
      </c>
      <c r="G92" s="19">
        <v>0</v>
      </c>
      <c r="H92" s="20">
        <f>(-VLookups!$D$13)*(E92+F92/2)</f>
        <v>-3509.5028288876697</v>
      </c>
      <c r="I92" s="20">
        <f>-PMT(VLookups!$D$16/12,180,-FV(VLookups!$D$16/12,48,,-VLookups!$D$15))</f>
        <v>-1366.0248221985344</v>
      </c>
      <c r="J92" s="19">
        <v>0</v>
      </c>
      <c r="K92" s="19">
        <v>0</v>
      </c>
      <c r="L92" s="20">
        <f>VLookups!$D$30</f>
        <v>-641.6219438963717</v>
      </c>
      <c r="M92" s="20">
        <f>M91-VLookups!$C$33</f>
        <v>-107</v>
      </c>
      <c r="N92" s="22">
        <v>28</v>
      </c>
      <c r="O92" s="19">
        <v>0</v>
      </c>
      <c r="P92" s="19">
        <v>0</v>
      </c>
      <c r="Q92" s="9" t="s">
        <v>36</v>
      </c>
      <c r="R92" s="21">
        <f>R80*(1+VLookups!$C$45)</f>
        <v>-3027.1760794853681</v>
      </c>
      <c r="S92" s="19">
        <v>0</v>
      </c>
      <c r="T92" s="19">
        <v>0</v>
      </c>
      <c r="U92" s="9" t="s">
        <v>36</v>
      </c>
      <c r="V92" s="21">
        <f>V91-VLookups!$D$54</f>
        <v>-1040</v>
      </c>
      <c r="W92" s="21">
        <f>-VLookups!$D$59</f>
        <v>-250</v>
      </c>
      <c r="X92" s="19">
        <v>0</v>
      </c>
      <c r="Y92" s="20">
        <f>Y91*(1+VLookups!$D$57/12)</f>
        <v>-257.67472467884755</v>
      </c>
      <c r="Z92" s="9" t="s">
        <v>36</v>
      </c>
      <c r="AA92" s="9" t="s">
        <v>36</v>
      </c>
      <c r="AB92" s="20">
        <f t="shared" si="3"/>
        <v>599.46984358450004</v>
      </c>
      <c r="AC92" s="20">
        <f t="shared" si="4"/>
        <v>78963.219769554868</v>
      </c>
    </row>
    <row r="93" spans="2:29" x14ac:dyDescent="0.25">
      <c r="B93" s="9">
        <v>89</v>
      </c>
      <c r="C93" s="9">
        <f t="shared" si="5"/>
        <v>30</v>
      </c>
      <c r="D93" s="9">
        <v>5</v>
      </c>
      <c r="E93" s="20">
        <f>E81*(1+VLookups!$C$4)</f>
        <v>11132.443549207517</v>
      </c>
      <c r="F93" s="20">
        <f>$E93*-VLookups!$D$10*2</f>
        <v>-667.94661295245101</v>
      </c>
      <c r="G93" s="19">
        <v>0</v>
      </c>
      <c r="H93" s="20">
        <f>(-VLookups!$D$13)*(E93+F93/2)</f>
        <v>-3509.5028288876697</v>
      </c>
      <c r="I93" s="20">
        <f>-PMT(VLookups!$D$16/12,180,-FV(VLookups!$D$16/12,48,,-VLookups!$D$15))</f>
        <v>-1366.0248221985344</v>
      </c>
      <c r="J93" s="19">
        <v>0</v>
      </c>
      <c r="K93" s="19">
        <v>0</v>
      </c>
      <c r="L93" s="20">
        <f>VLookups!$D$30</f>
        <v>-641.6219438963717</v>
      </c>
      <c r="M93" s="20">
        <f>M92-VLookups!$C$33</f>
        <v>-108</v>
      </c>
      <c r="N93" s="22">
        <v>29</v>
      </c>
      <c r="O93" s="19">
        <v>0</v>
      </c>
      <c r="P93" s="19">
        <v>0</v>
      </c>
      <c r="Q93" s="9" t="s">
        <v>36</v>
      </c>
      <c r="R93" s="21">
        <f>R81*(1+VLookups!$C$45)</f>
        <v>-3027.1760794853681</v>
      </c>
      <c r="S93" s="19">
        <v>0</v>
      </c>
      <c r="T93" s="19">
        <v>0</v>
      </c>
      <c r="U93" s="9" t="s">
        <v>36</v>
      </c>
      <c r="V93" s="21">
        <f>V92-VLookups!$D$54</f>
        <v>-1045</v>
      </c>
      <c r="W93" s="21">
        <f>-VLookups!$D$59</f>
        <v>-250</v>
      </c>
      <c r="X93" s="19">
        <v>0</v>
      </c>
      <c r="Y93" s="20">
        <f>Y92*(1+VLookups!$D$57/12)</f>
        <v>-258.42627595916088</v>
      </c>
      <c r="Z93" s="9" t="s">
        <v>36</v>
      </c>
      <c r="AA93" s="9" t="s">
        <v>36</v>
      </c>
      <c r="AB93" s="20">
        <f t="shared" si="3"/>
        <v>592.71829230418666</v>
      </c>
      <c r="AC93" s="20">
        <f t="shared" si="4"/>
        <v>79687.543428141653</v>
      </c>
    </row>
    <row r="94" spans="2:29" x14ac:dyDescent="0.25">
      <c r="B94" s="9">
        <v>90</v>
      </c>
      <c r="C94" s="9">
        <f t="shared" si="5"/>
        <v>30</v>
      </c>
      <c r="D94" s="9">
        <v>6</v>
      </c>
      <c r="E94" s="20">
        <f>E82*(1+VLookups!$C$4)</f>
        <v>11132.443549207517</v>
      </c>
      <c r="F94" s="20">
        <f>$E94*-VLookups!$D$10*2</f>
        <v>-667.94661295245101</v>
      </c>
      <c r="G94" s="19">
        <v>0</v>
      </c>
      <c r="H94" s="20">
        <f>(-VLookups!$D$13)*(E94+F94/2)</f>
        <v>-3509.5028288876697</v>
      </c>
      <c r="I94" s="20">
        <f>-PMT(VLookups!$D$16/12,180,-FV(VLookups!$D$16/12,48,,-VLookups!$D$15))</f>
        <v>-1366.0248221985344</v>
      </c>
      <c r="J94" s="19">
        <v>0</v>
      </c>
      <c r="K94" s="19">
        <v>0</v>
      </c>
      <c r="L94" s="20">
        <f>VLookups!$D$30</f>
        <v>-641.6219438963717</v>
      </c>
      <c r="M94" s="20">
        <f>M93-VLookups!$C$33</f>
        <v>-109</v>
      </c>
      <c r="N94" s="22">
        <v>30</v>
      </c>
      <c r="O94" s="19">
        <v>0</v>
      </c>
      <c r="P94" s="19">
        <v>0</v>
      </c>
      <c r="Q94" s="9" t="s">
        <v>36</v>
      </c>
      <c r="R94" s="21">
        <f>R82*(1+VLookups!$C$45)</f>
        <v>-3027.1760794853681</v>
      </c>
      <c r="S94" s="19">
        <v>0</v>
      </c>
      <c r="T94" s="19">
        <v>0</v>
      </c>
      <c r="U94" s="9" t="s">
        <v>36</v>
      </c>
      <c r="V94" s="21">
        <f>V93-VLookups!$D$54</f>
        <v>-1050</v>
      </c>
      <c r="W94" s="21">
        <f>-VLookups!$D$59</f>
        <v>-250</v>
      </c>
      <c r="X94" s="19">
        <v>0</v>
      </c>
      <c r="Y94" s="20">
        <f>Y93*(1+VLookups!$D$57/12)</f>
        <v>-259.18001926404179</v>
      </c>
      <c r="Z94" s="9" t="s">
        <v>36</v>
      </c>
      <c r="AA94" s="9" t="s">
        <v>36</v>
      </c>
      <c r="AB94" s="20">
        <f t="shared" si="3"/>
        <v>585.96454899930575</v>
      </c>
      <c r="AC94" s="20">
        <f t="shared" si="4"/>
        <v>80406.320549521202</v>
      </c>
    </row>
    <row r="95" spans="2:29" x14ac:dyDescent="0.25">
      <c r="B95" s="9">
        <v>91</v>
      </c>
      <c r="C95" s="9">
        <f t="shared" si="5"/>
        <v>30</v>
      </c>
      <c r="D95" s="9">
        <v>7</v>
      </c>
      <c r="E95" s="20">
        <f>E83*(1+VLookups!$C$4)</f>
        <v>11132.443549207517</v>
      </c>
      <c r="F95" s="20">
        <f>$E95*-VLookups!$D$10*2</f>
        <v>-667.94661295245101</v>
      </c>
      <c r="G95" s="19">
        <v>0</v>
      </c>
      <c r="H95" s="20">
        <f>(-VLookups!$D$13)*(E95+F95/2)</f>
        <v>-3509.5028288876697</v>
      </c>
      <c r="I95" s="20">
        <f>-PMT(VLookups!$D$16/12,180,-FV(VLookups!$D$16/12,48,,-VLookups!$D$15))</f>
        <v>-1366.0248221985344</v>
      </c>
      <c r="J95" s="19">
        <v>0</v>
      </c>
      <c r="K95" s="19">
        <v>0</v>
      </c>
      <c r="L95" s="20">
        <f>VLookups!$D$30</f>
        <v>-641.6219438963717</v>
      </c>
      <c r="M95" s="20">
        <f>M94-VLookups!$C$33</f>
        <v>-110</v>
      </c>
      <c r="N95" s="22">
        <v>31</v>
      </c>
      <c r="O95" s="19">
        <v>0</v>
      </c>
      <c r="P95" s="19">
        <v>0</v>
      </c>
      <c r="Q95" s="9" t="s">
        <v>36</v>
      </c>
      <c r="R95" s="21">
        <f>R83*(1+VLookups!$C$45)</f>
        <v>-3027.1760794853681</v>
      </c>
      <c r="S95" s="19">
        <v>0</v>
      </c>
      <c r="T95" s="19">
        <v>0</v>
      </c>
      <c r="U95" s="9" t="s">
        <v>36</v>
      </c>
      <c r="V95" s="21">
        <f>V94-VLookups!$D$54</f>
        <v>-1055</v>
      </c>
      <c r="W95" s="21">
        <f>-VLookups!$D$59</f>
        <v>-250</v>
      </c>
      <c r="X95" s="19">
        <v>0</v>
      </c>
      <c r="Y95" s="20">
        <f>Y94*(1+VLookups!$D$57/12)</f>
        <v>-259.93596098689522</v>
      </c>
      <c r="Z95" s="9" t="s">
        <v>36</v>
      </c>
      <c r="AA95" s="9" t="s">
        <v>36</v>
      </c>
      <c r="AB95" s="20">
        <f t="shared" si="3"/>
        <v>579.20860727645231</v>
      </c>
      <c r="AC95" s="20">
        <f t="shared" si="4"/>
        <v>81119.539691046855</v>
      </c>
    </row>
    <row r="96" spans="2:29" x14ac:dyDescent="0.25">
      <c r="B96" s="9">
        <v>92</v>
      </c>
      <c r="C96" s="9">
        <f t="shared" si="5"/>
        <v>30</v>
      </c>
      <c r="D96" s="9">
        <v>8</v>
      </c>
      <c r="E96" s="20">
        <f>E84*(1+VLookups!$C$4)</f>
        <v>11132.443549207517</v>
      </c>
      <c r="F96" s="20">
        <f>$E96*-VLookups!$D$10*2</f>
        <v>-667.94661295245101</v>
      </c>
      <c r="G96" s="19">
        <v>0</v>
      </c>
      <c r="H96" s="20">
        <f>(-VLookups!$D$13)*(E96+F96/2)</f>
        <v>-3509.5028288876697</v>
      </c>
      <c r="I96" s="20">
        <f>-PMT(VLookups!$D$16/12,180,-FV(VLookups!$D$16/12,48,,-VLookups!$D$15))</f>
        <v>-1366.0248221985344</v>
      </c>
      <c r="J96" s="19">
        <v>0</v>
      </c>
      <c r="K96" s="19">
        <v>0</v>
      </c>
      <c r="L96" s="20">
        <f>VLookups!$D$30</f>
        <v>-641.6219438963717</v>
      </c>
      <c r="M96" s="20">
        <f>M95-VLookups!$C$33</f>
        <v>-111</v>
      </c>
      <c r="N96" s="22">
        <v>32</v>
      </c>
      <c r="O96" s="19">
        <v>0</v>
      </c>
      <c r="P96" s="19">
        <v>0</v>
      </c>
      <c r="Q96" s="9" t="s">
        <v>36</v>
      </c>
      <c r="R96" s="21">
        <f>R84*(1+VLookups!$C$45)</f>
        <v>-3027.1760794853681</v>
      </c>
      <c r="S96" s="19">
        <v>0</v>
      </c>
      <c r="T96" s="19">
        <v>0</v>
      </c>
      <c r="U96" s="9" t="s">
        <v>36</v>
      </c>
      <c r="V96" s="21">
        <f>V95-VLookups!$D$54</f>
        <v>-1060</v>
      </c>
      <c r="W96" s="21">
        <f>-VLookups!$D$59</f>
        <v>-250</v>
      </c>
      <c r="X96" s="19">
        <v>0</v>
      </c>
      <c r="Y96" s="20">
        <f>Y95*(1+VLookups!$D$57/12)</f>
        <v>-260.69410753977365</v>
      </c>
      <c r="Z96" s="9" t="s">
        <v>36</v>
      </c>
      <c r="AA96" s="9" t="s">
        <v>36</v>
      </c>
      <c r="AB96" s="20">
        <f t="shared" si="3"/>
        <v>572.45046072357388</v>
      </c>
      <c r="AC96" s="20">
        <f t="shared" si="4"/>
        <v>81827.189384588841</v>
      </c>
    </row>
    <row r="97" spans="2:29" x14ac:dyDescent="0.25">
      <c r="B97" s="9">
        <v>93</v>
      </c>
      <c r="C97" s="9">
        <f t="shared" si="5"/>
        <v>30</v>
      </c>
      <c r="D97" s="9">
        <v>9</v>
      </c>
      <c r="E97" s="20">
        <f>E85*(1+VLookups!$C$4)</f>
        <v>11132.443549207517</v>
      </c>
      <c r="F97" s="20">
        <f>$E97*-VLookups!$D$10*2</f>
        <v>-667.94661295245101</v>
      </c>
      <c r="G97" s="19">
        <v>0</v>
      </c>
      <c r="H97" s="20">
        <f>(-VLookups!$D$13)*(E97+F97/2)</f>
        <v>-3509.5028288876697</v>
      </c>
      <c r="I97" s="20">
        <f>-PMT(VLookups!$D$16/12,180,-FV(VLookups!$D$16/12,48,,-VLookups!$D$15))</f>
        <v>-1366.0248221985344</v>
      </c>
      <c r="J97" s="19">
        <v>0</v>
      </c>
      <c r="K97" s="19">
        <v>0</v>
      </c>
      <c r="L97" s="20">
        <f>VLookups!$D$30</f>
        <v>-641.6219438963717</v>
      </c>
      <c r="M97" s="20">
        <f>M96-VLookups!$C$33</f>
        <v>-112</v>
      </c>
      <c r="N97" s="22">
        <v>33</v>
      </c>
      <c r="O97" s="19">
        <v>0</v>
      </c>
      <c r="P97" s="19">
        <v>0</v>
      </c>
      <c r="Q97" s="9" t="s">
        <v>36</v>
      </c>
      <c r="R97" s="21">
        <f>R85*(1+VLookups!$C$45)</f>
        <v>-3027.1760794853681</v>
      </c>
      <c r="S97" s="19">
        <v>0</v>
      </c>
      <c r="T97" s="19">
        <v>0</v>
      </c>
      <c r="U97" s="9" t="s">
        <v>36</v>
      </c>
      <c r="V97" s="21">
        <f>V96-VLookups!$D$54</f>
        <v>-1065</v>
      </c>
      <c r="W97" s="21">
        <f>-VLookups!$D$59</f>
        <v>-250</v>
      </c>
      <c r="X97" s="19">
        <v>0</v>
      </c>
      <c r="Y97" s="20">
        <f>Y96*(1+VLookups!$D$57/12)</f>
        <v>-261.45446535343132</v>
      </c>
      <c r="Z97" s="9" t="s">
        <v>36</v>
      </c>
      <c r="AA97" s="9" t="s">
        <v>36</v>
      </c>
      <c r="AB97" s="20">
        <f t="shared" si="3"/>
        <v>565.69010290991628</v>
      </c>
      <c r="AC97" s="20">
        <f t="shared" si="4"/>
        <v>82529.258136473072</v>
      </c>
    </row>
    <row r="98" spans="2:29" x14ac:dyDescent="0.25">
      <c r="B98" s="9">
        <v>94</v>
      </c>
      <c r="C98" s="9">
        <f t="shared" si="5"/>
        <v>30</v>
      </c>
      <c r="D98" s="9">
        <v>10</v>
      </c>
      <c r="E98" s="20">
        <f>E86*(1+VLookups!$C$4)</f>
        <v>11132.443549207517</v>
      </c>
      <c r="F98" s="20">
        <f>$E98*-VLookups!$D$10*2</f>
        <v>-667.94661295245101</v>
      </c>
      <c r="G98" s="19">
        <v>0</v>
      </c>
      <c r="H98" s="20">
        <f>(-VLookups!$D$13)*(E98+F98/2)</f>
        <v>-3509.5028288876697</v>
      </c>
      <c r="I98" s="20">
        <f>-PMT(VLookups!$D$16/12,180,-FV(VLookups!$D$16/12,48,,-VLookups!$D$15))</f>
        <v>-1366.0248221985344</v>
      </c>
      <c r="J98" s="19">
        <v>0</v>
      </c>
      <c r="K98" s="19">
        <v>0</v>
      </c>
      <c r="L98" s="20">
        <f>VLookups!$D$30</f>
        <v>-641.6219438963717</v>
      </c>
      <c r="M98" s="20">
        <f>M97-VLookups!$C$33</f>
        <v>-113</v>
      </c>
      <c r="N98" s="22">
        <v>34</v>
      </c>
      <c r="O98" s="19">
        <v>0</v>
      </c>
      <c r="P98" s="19">
        <v>0</v>
      </c>
      <c r="Q98" s="9" t="s">
        <v>36</v>
      </c>
      <c r="R98" s="21">
        <f>R86*(1+VLookups!$C$45)</f>
        <v>-3027.1760794853681</v>
      </c>
      <c r="S98" s="19">
        <v>0</v>
      </c>
      <c r="T98" s="19">
        <v>0</v>
      </c>
      <c r="U98" s="9" t="s">
        <v>36</v>
      </c>
      <c r="V98" s="21">
        <f>V97-VLookups!$D$54</f>
        <v>-1070</v>
      </c>
      <c r="W98" s="21">
        <f>-VLookups!$D$59</f>
        <v>-250</v>
      </c>
      <c r="X98" s="19">
        <v>0</v>
      </c>
      <c r="Y98" s="20">
        <f>Y97*(1+VLookups!$D$57/12)</f>
        <v>-262.21704087737885</v>
      </c>
      <c r="Z98" s="9" t="s">
        <v>36</v>
      </c>
      <c r="AA98" s="9" t="s">
        <v>36</v>
      </c>
      <c r="AB98" s="20">
        <f t="shared" si="3"/>
        <v>558.92752738596869</v>
      </c>
      <c r="AC98" s="20">
        <f t="shared" si="4"/>
        <v>83225.734427419826</v>
      </c>
    </row>
    <row r="99" spans="2:29" x14ac:dyDescent="0.25">
      <c r="B99" s="9">
        <v>95</v>
      </c>
      <c r="C99" s="9">
        <f t="shared" si="5"/>
        <v>30</v>
      </c>
      <c r="D99" s="9">
        <v>11</v>
      </c>
      <c r="E99" s="20">
        <f>E87*(1+VLookups!$C$4)</f>
        <v>11132.443549207517</v>
      </c>
      <c r="F99" s="20">
        <f>$E99*-VLookups!$D$10*2</f>
        <v>-667.94661295245101</v>
      </c>
      <c r="G99" s="19">
        <v>0</v>
      </c>
      <c r="H99" s="20">
        <f>(-VLookups!$D$13)*(E99+F99/2)</f>
        <v>-3509.5028288876697</v>
      </c>
      <c r="I99" s="20">
        <f>-PMT(VLookups!$D$16/12,180,-FV(VLookups!$D$16/12,48,,-VLookups!$D$15))</f>
        <v>-1366.0248221985344</v>
      </c>
      <c r="J99" s="19">
        <v>0</v>
      </c>
      <c r="K99" s="19">
        <v>0</v>
      </c>
      <c r="L99" s="20">
        <f>VLookups!$D$30</f>
        <v>-641.6219438963717</v>
      </c>
      <c r="M99" s="20">
        <f>M98-VLookups!$C$33</f>
        <v>-114</v>
      </c>
      <c r="N99" s="22">
        <v>35</v>
      </c>
      <c r="O99" s="19">
        <v>0</v>
      </c>
      <c r="P99" s="19">
        <v>0</v>
      </c>
      <c r="Q99" s="9" t="s">
        <v>36</v>
      </c>
      <c r="R99" s="21">
        <f>R87*(1+VLookups!$C$45)</f>
        <v>-3027.1760794853681</v>
      </c>
      <c r="S99" s="19">
        <v>0</v>
      </c>
      <c r="T99" s="19">
        <v>0</v>
      </c>
      <c r="U99" s="9" t="s">
        <v>36</v>
      </c>
      <c r="V99" s="21">
        <f>V98-VLookups!$D$54</f>
        <v>-1075</v>
      </c>
      <c r="W99" s="21">
        <f>-VLookups!$D$59</f>
        <v>-250</v>
      </c>
      <c r="X99" s="19">
        <v>0</v>
      </c>
      <c r="Y99" s="20">
        <f>Y98*(1+VLookups!$D$57/12)</f>
        <v>-262.98184057993785</v>
      </c>
      <c r="Z99" s="9" t="s">
        <v>36</v>
      </c>
      <c r="AA99" s="9" t="s">
        <v>36</v>
      </c>
      <c r="AB99" s="20">
        <f t="shared" si="3"/>
        <v>552.16272768340968</v>
      </c>
      <c r="AC99" s="20">
        <f t="shared" si="4"/>
        <v>83916.606712482273</v>
      </c>
    </row>
    <row r="100" spans="2:29" x14ac:dyDescent="0.25">
      <c r="B100" s="9">
        <v>96</v>
      </c>
      <c r="C100" s="9">
        <f t="shared" si="5"/>
        <v>31</v>
      </c>
      <c r="D100" s="9">
        <v>0</v>
      </c>
      <c r="E100" s="20">
        <f>E88*(1+VLookups!$C$4)</f>
        <v>11522.079073429779</v>
      </c>
      <c r="F100" s="20">
        <f>$E100*-VLookups!$D$10*2</f>
        <v>-691.32474440578676</v>
      </c>
      <c r="G100" s="19">
        <v>0</v>
      </c>
      <c r="H100" s="20">
        <f>(-VLookups!$D$13)*(E100+F100/2)</f>
        <v>-3632.3354278987381</v>
      </c>
      <c r="I100" s="20">
        <f>-PMT(VLookups!$D$16/12,180,-FV(VLookups!$D$16/12,48,,-VLookups!$D$15))</f>
        <v>-1366.0248221985344</v>
      </c>
      <c r="J100" s="19">
        <v>0</v>
      </c>
      <c r="K100" s="19">
        <v>0</v>
      </c>
      <c r="L100" s="20">
        <f>VLookups!$D$30</f>
        <v>-641.6219438963717</v>
      </c>
      <c r="M100" s="20">
        <f>M99-VLookups!$C$33</f>
        <v>-115</v>
      </c>
      <c r="N100" s="22">
        <v>36</v>
      </c>
      <c r="O100" s="19">
        <v>0</v>
      </c>
      <c r="P100" s="19">
        <v>0</v>
      </c>
      <c r="Q100" s="9" t="s">
        <v>36</v>
      </c>
      <c r="R100" s="21">
        <f>R88*(1+VLookups!$C$45)</f>
        <v>-3211.8338203339754</v>
      </c>
      <c r="S100" s="19">
        <v>0</v>
      </c>
      <c r="T100" s="19">
        <v>0</v>
      </c>
      <c r="U100" s="9" t="s">
        <v>36</v>
      </c>
      <c r="V100" s="21">
        <f>V99-VLookups!$D$54</f>
        <v>-1080</v>
      </c>
      <c r="W100" s="21">
        <f>-VLookups!$D$59</f>
        <v>-250</v>
      </c>
      <c r="X100" s="19">
        <v>0</v>
      </c>
      <c r="Y100" s="20">
        <f>Y99*(1+VLookups!$D$57/12)</f>
        <v>-263.74887094829603</v>
      </c>
      <c r="Z100" s="9" t="s">
        <v>36</v>
      </c>
      <c r="AA100" s="9" t="s">
        <v>36</v>
      </c>
      <c r="AB100" s="20">
        <f t="shared" si="3"/>
        <v>615.85181595097117</v>
      </c>
      <c r="AC100" s="20">
        <f t="shared" si="4"/>
        <v>84672.319539620716</v>
      </c>
    </row>
    <row r="101" spans="2:29" x14ac:dyDescent="0.25">
      <c r="B101" s="9">
        <v>97</v>
      </c>
      <c r="C101" s="9">
        <f t="shared" si="5"/>
        <v>31</v>
      </c>
      <c r="D101" s="9">
        <v>1</v>
      </c>
      <c r="E101" s="20">
        <f>E89*(1+VLookups!$C$4)</f>
        <v>11522.079073429779</v>
      </c>
      <c r="F101" s="20">
        <f>$E101*-VLookups!$D$10*2</f>
        <v>-691.32474440578676</v>
      </c>
      <c r="G101" s="19">
        <v>0</v>
      </c>
      <c r="H101" s="20">
        <f>(-VLookups!$D$13)*(E101+F101/2)</f>
        <v>-3632.3354278987381</v>
      </c>
      <c r="I101" s="20">
        <f>-PMT(VLookups!$D$16/12,180,-FV(VLookups!$D$16/12,48,,-VLookups!$D$15))</f>
        <v>-1366.0248221985344</v>
      </c>
      <c r="J101" s="19">
        <v>0</v>
      </c>
      <c r="K101" s="19">
        <v>0</v>
      </c>
      <c r="L101" s="20">
        <f>VLookups!$D$30</f>
        <v>-641.6219438963717</v>
      </c>
      <c r="M101" s="20">
        <f>M100-VLookups!$C$33</f>
        <v>-116</v>
      </c>
      <c r="N101" s="22">
        <v>37</v>
      </c>
      <c r="O101" s="19">
        <v>0</v>
      </c>
      <c r="P101" s="19">
        <v>0</v>
      </c>
      <c r="Q101" s="9" t="s">
        <v>36</v>
      </c>
      <c r="R101" s="21">
        <f>R89*(1+VLookups!$C$45)</f>
        <v>-3211.8338203339754</v>
      </c>
      <c r="S101" s="19">
        <v>0</v>
      </c>
      <c r="T101" s="19">
        <v>0</v>
      </c>
      <c r="U101" s="9" t="s">
        <v>36</v>
      </c>
      <c r="V101" s="21">
        <f>V100-VLookups!$D$54</f>
        <v>-1085</v>
      </c>
      <c r="W101" s="21">
        <f>-VLookups!$D$59</f>
        <v>-250</v>
      </c>
      <c r="X101" s="19">
        <v>0</v>
      </c>
      <c r="Y101" s="20">
        <f>Y100*(1+VLookups!$D$57/12)</f>
        <v>-264.51813848856187</v>
      </c>
      <c r="Z101" s="9" t="s">
        <v>36</v>
      </c>
      <c r="AA101" s="9" t="s">
        <v>36</v>
      </c>
      <c r="AB101" s="20">
        <f t="shared" si="3"/>
        <v>609.08254841070539</v>
      </c>
      <c r="AC101" s="20">
        <f t="shared" si="4"/>
        <v>85422.522620597461</v>
      </c>
    </row>
    <row r="102" spans="2:29" x14ac:dyDescent="0.25">
      <c r="B102" s="9">
        <v>98</v>
      </c>
      <c r="C102" s="9">
        <f t="shared" si="5"/>
        <v>31</v>
      </c>
      <c r="D102" s="9">
        <v>2</v>
      </c>
      <c r="E102" s="20">
        <f>E90*(1+VLookups!$C$4)</f>
        <v>11522.079073429779</v>
      </c>
      <c r="F102" s="20">
        <f>$E102*-VLookups!$D$10*2</f>
        <v>-691.32474440578676</v>
      </c>
      <c r="G102" s="19">
        <v>0</v>
      </c>
      <c r="H102" s="20">
        <f>(-VLookups!$D$13)*(E102+F102/2)</f>
        <v>-3632.3354278987381</v>
      </c>
      <c r="I102" s="20">
        <f>-PMT(VLookups!$D$16/12,180,-FV(VLookups!$D$16/12,48,,-VLookups!$D$15))</f>
        <v>-1366.0248221985344</v>
      </c>
      <c r="J102" s="19">
        <v>0</v>
      </c>
      <c r="K102" s="19">
        <v>0</v>
      </c>
      <c r="L102" s="20">
        <f>VLookups!$D$30</f>
        <v>-641.6219438963717</v>
      </c>
      <c r="M102" s="20">
        <f>M101-VLookups!$C$33</f>
        <v>-117</v>
      </c>
      <c r="N102" s="22">
        <v>38</v>
      </c>
      <c r="O102" s="19">
        <v>0</v>
      </c>
      <c r="P102" s="19">
        <v>0</v>
      </c>
      <c r="Q102" s="9" t="s">
        <v>36</v>
      </c>
      <c r="R102" s="21">
        <f>R90*(1+VLookups!$C$45)</f>
        <v>-3211.8338203339754</v>
      </c>
      <c r="S102" s="19">
        <v>0</v>
      </c>
      <c r="T102" s="19">
        <v>0</v>
      </c>
      <c r="U102" s="9" t="s">
        <v>36</v>
      </c>
      <c r="V102" s="21">
        <f>V101-VLookups!$D$54</f>
        <v>-1090</v>
      </c>
      <c r="W102" s="21">
        <f>-VLookups!$D$59</f>
        <v>-250</v>
      </c>
      <c r="X102" s="19">
        <v>0</v>
      </c>
      <c r="Y102" s="20">
        <f>Y101*(1+VLookups!$D$57/12)</f>
        <v>-265.2896497258202</v>
      </c>
      <c r="Z102" s="9" t="s">
        <v>36</v>
      </c>
      <c r="AA102" s="9" t="s">
        <v>36</v>
      </c>
      <c r="AB102" s="20">
        <f t="shared" si="3"/>
        <v>602.31103717344695</v>
      </c>
      <c r="AC102" s="20">
        <f t="shared" si="4"/>
        <v>86167.204528805247</v>
      </c>
    </row>
    <row r="103" spans="2:29" x14ac:dyDescent="0.25">
      <c r="B103" s="9">
        <v>99</v>
      </c>
      <c r="C103" s="9">
        <f t="shared" si="5"/>
        <v>31</v>
      </c>
      <c r="D103" s="9">
        <v>3</v>
      </c>
      <c r="E103" s="20">
        <f>E91*(1+VLookups!$C$4)</f>
        <v>11522.079073429779</v>
      </c>
      <c r="F103" s="20">
        <f>$E103*-VLookups!$D$10*2</f>
        <v>-691.32474440578676</v>
      </c>
      <c r="G103" s="19">
        <v>0</v>
      </c>
      <c r="H103" s="20">
        <f>(-VLookups!$D$13)*(E103+F103/2)</f>
        <v>-3632.3354278987381</v>
      </c>
      <c r="I103" s="20">
        <f>-PMT(VLookups!$D$16/12,180,-FV(VLookups!$D$16/12,48,,-VLookups!$D$15))</f>
        <v>-1366.0248221985344</v>
      </c>
      <c r="J103" s="19">
        <v>0</v>
      </c>
      <c r="K103" s="19">
        <v>0</v>
      </c>
      <c r="L103" s="20">
        <f>VLookups!$D$30</f>
        <v>-641.6219438963717</v>
      </c>
      <c r="M103" s="20">
        <f>M102-VLookups!$C$33</f>
        <v>-118</v>
      </c>
      <c r="N103" s="22">
        <v>39</v>
      </c>
      <c r="O103" s="19">
        <v>0</v>
      </c>
      <c r="P103" s="19">
        <v>0</v>
      </c>
      <c r="Q103" s="9" t="s">
        <v>36</v>
      </c>
      <c r="R103" s="21">
        <f>R91*(1+VLookups!$C$45)</f>
        <v>-3211.8338203339754</v>
      </c>
      <c r="S103" s="19">
        <v>0</v>
      </c>
      <c r="T103" s="19">
        <v>0</v>
      </c>
      <c r="U103" s="9" t="s">
        <v>36</v>
      </c>
      <c r="V103" s="21">
        <f>V102-VLookups!$D$54</f>
        <v>-1095</v>
      </c>
      <c r="W103" s="21">
        <f>-VLookups!$D$59</f>
        <v>-250</v>
      </c>
      <c r="X103" s="19">
        <v>0</v>
      </c>
      <c r="Y103" s="20">
        <f>Y102*(1+VLookups!$D$57/12)</f>
        <v>-266.06341120418716</v>
      </c>
      <c r="Z103" s="9" t="s">
        <v>36</v>
      </c>
      <c r="AA103" s="9" t="s">
        <v>36</v>
      </c>
      <c r="AB103" s="20">
        <f t="shared" si="3"/>
        <v>595.5372756950801</v>
      </c>
      <c r="AC103" s="20">
        <f t="shared" si="4"/>
        <v>86906.353812048343</v>
      </c>
    </row>
    <row r="104" spans="2:29" x14ac:dyDescent="0.25">
      <c r="B104" s="9">
        <v>100</v>
      </c>
      <c r="C104" s="9">
        <f t="shared" si="5"/>
        <v>31</v>
      </c>
      <c r="D104" s="9">
        <v>4</v>
      </c>
      <c r="E104" s="20">
        <f>E92*(1+VLookups!$C$4)</f>
        <v>11522.079073429779</v>
      </c>
      <c r="F104" s="20">
        <f>$E104*-VLookups!$D$10*2</f>
        <v>-691.32474440578676</v>
      </c>
      <c r="G104" s="19">
        <v>0</v>
      </c>
      <c r="H104" s="20">
        <f>(-VLookups!$D$13)*(E104+F104/2)</f>
        <v>-3632.3354278987381</v>
      </c>
      <c r="I104" s="20">
        <f>-PMT(VLookups!$D$16/12,180,-FV(VLookups!$D$16/12,48,,-VLookups!$D$15))</f>
        <v>-1366.0248221985344</v>
      </c>
      <c r="J104" s="19">
        <v>0</v>
      </c>
      <c r="K104" s="19">
        <v>0</v>
      </c>
      <c r="L104" s="20">
        <f>VLookups!$D$30</f>
        <v>-641.6219438963717</v>
      </c>
      <c r="M104" s="20">
        <f>M103-VLookups!$C$33</f>
        <v>-119</v>
      </c>
      <c r="N104" s="22">
        <v>40</v>
      </c>
      <c r="O104" s="19">
        <v>0</v>
      </c>
      <c r="P104" s="19">
        <v>0</v>
      </c>
      <c r="Q104" s="9" t="s">
        <v>36</v>
      </c>
      <c r="R104" s="21">
        <f>R92*(1+VLookups!$C$45)</f>
        <v>-3211.8338203339754</v>
      </c>
      <c r="S104" s="19">
        <v>0</v>
      </c>
      <c r="T104" s="19">
        <v>0</v>
      </c>
      <c r="U104" s="9" t="s">
        <v>36</v>
      </c>
      <c r="V104" s="21">
        <f>V103-VLookups!$D$54</f>
        <v>-1100</v>
      </c>
      <c r="W104" s="21">
        <f>-VLookups!$D$59</f>
        <v>-250</v>
      </c>
      <c r="X104" s="19">
        <v>0</v>
      </c>
      <c r="Y104" s="20">
        <f>Y103*(1+VLookups!$D$57/12)</f>
        <v>-266.83942948686604</v>
      </c>
      <c r="Z104" s="9" t="s">
        <v>36</v>
      </c>
      <c r="AA104" s="9" t="s">
        <v>36</v>
      </c>
      <c r="AB104" s="20">
        <f t="shared" si="3"/>
        <v>588.76125741240116</v>
      </c>
      <c r="AC104" s="20">
        <f t="shared" si="4"/>
        <v>87639.958992480839</v>
      </c>
    </row>
    <row r="105" spans="2:29" x14ac:dyDescent="0.25">
      <c r="B105" s="9">
        <v>101</v>
      </c>
      <c r="C105" s="9">
        <f t="shared" si="5"/>
        <v>31</v>
      </c>
      <c r="D105" s="9">
        <v>5</v>
      </c>
      <c r="E105" s="20">
        <f>E93*(1+VLookups!$C$4)</f>
        <v>11522.079073429779</v>
      </c>
      <c r="F105" s="20">
        <f>$E105*-VLookups!$D$10*2</f>
        <v>-691.32474440578676</v>
      </c>
      <c r="G105" s="19">
        <v>0</v>
      </c>
      <c r="H105" s="20">
        <f>(-VLookups!$D$13)*(E105+F105/2)</f>
        <v>-3632.3354278987381</v>
      </c>
      <c r="I105" s="20">
        <f>-PMT(VLookups!$D$16/12,180,-FV(VLookups!$D$16/12,48,,-VLookups!$D$15))</f>
        <v>-1366.0248221985344</v>
      </c>
      <c r="J105" s="19">
        <v>0</v>
      </c>
      <c r="K105" s="19">
        <v>0</v>
      </c>
      <c r="L105" s="20">
        <f>VLookups!$D$30</f>
        <v>-641.6219438963717</v>
      </c>
      <c r="M105" s="20">
        <f>M104-VLookups!$C$33</f>
        <v>-120</v>
      </c>
      <c r="N105" s="22">
        <v>41</v>
      </c>
      <c r="O105" s="19">
        <v>0</v>
      </c>
      <c r="P105" s="19">
        <v>0</v>
      </c>
      <c r="Q105" s="9" t="s">
        <v>36</v>
      </c>
      <c r="R105" s="21">
        <f>R93*(1+VLookups!$C$45)</f>
        <v>-3211.8338203339754</v>
      </c>
      <c r="S105" s="19">
        <v>0</v>
      </c>
      <c r="T105" s="19">
        <v>0</v>
      </c>
      <c r="U105" s="9" t="s">
        <v>36</v>
      </c>
      <c r="V105" s="21">
        <f>V104-VLookups!$D$54</f>
        <v>-1105</v>
      </c>
      <c r="W105" s="21">
        <f>-VLookups!$D$59</f>
        <v>-250</v>
      </c>
      <c r="X105" s="19">
        <v>0</v>
      </c>
      <c r="Y105" s="20">
        <f>Y104*(1+VLookups!$D$57/12)</f>
        <v>-267.61771115620274</v>
      </c>
      <c r="Z105" s="9" t="s">
        <v>36</v>
      </c>
      <c r="AA105" s="9" t="s">
        <v>36</v>
      </c>
      <c r="AB105" s="20">
        <f t="shared" si="3"/>
        <v>581.98297574306446</v>
      </c>
      <c r="AC105" s="20">
        <f t="shared" si="4"/>
        <v>88368.008566544711</v>
      </c>
    </row>
    <row r="106" spans="2:29" x14ac:dyDescent="0.25">
      <c r="B106" s="9">
        <v>102</v>
      </c>
      <c r="C106" s="9">
        <f t="shared" si="5"/>
        <v>31</v>
      </c>
      <c r="D106" s="9">
        <v>6</v>
      </c>
      <c r="E106" s="20">
        <f>E94*(1+VLookups!$C$4)</f>
        <v>11522.079073429779</v>
      </c>
      <c r="F106" s="20">
        <f>$E106*-VLookups!$D$10*2</f>
        <v>-691.32474440578676</v>
      </c>
      <c r="G106" s="19">
        <v>0</v>
      </c>
      <c r="H106" s="20">
        <f>(-VLookups!$D$13)*(E106+F106/2)</f>
        <v>-3632.3354278987381</v>
      </c>
      <c r="I106" s="20">
        <f>-PMT(VLookups!$D$16/12,180,-FV(VLookups!$D$16/12,48,,-VLookups!$D$15))</f>
        <v>-1366.0248221985344</v>
      </c>
      <c r="J106" s="19">
        <v>0</v>
      </c>
      <c r="K106" s="19">
        <v>0</v>
      </c>
      <c r="L106" s="20">
        <f>VLookups!$D$30</f>
        <v>-641.6219438963717</v>
      </c>
      <c r="M106" s="20">
        <f>M105-VLookups!$C$33</f>
        <v>-121</v>
      </c>
      <c r="N106" s="22">
        <v>42</v>
      </c>
      <c r="O106" s="19">
        <v>0</v>
      </c>
      <c r="P106" s="19">
        <v>0</v>
      </c>
      <c r="Q106" s="9" t="s">
        <v>36</v>
      </c>
      <c r="R106" s="21">
        <f>R94*(1+VLookups!$C$45)</f>
        <v>-3211.8338203339754</v>
      </c>
      <c r="S106" s="19">
        <v>0</v>
      </c>
      <c r="T106" s="19">
        <v>0</v>
      </c>
      <c r="U106" s="9" t="s">
        <v>36</v>
      </c>
      <c r="V106" s="21">
        <f>V105-VLookups!$D$54</f>
        <v>-1110</v>
      </c>
      <c r="W106" s="21">
        <f>-VLookups!$D$59</f>
        <v>-250</v>
      </c>
      <c r="X106" s="19">
        <v>0</v>
      </c>
      <c r="Y106" s="20">
        <f>Y105*(1+VLookups!$D$57/12)</f>
        <v>-268.39826281374167</v>
      </c>
      <c r="Z106" s="9" t="s">
        <v>36</v>
      </c>
      <c r="AA106" s="9" t="s">
        <v>36</v>
      </c>
      <c r="AB106" s="20">
        <f t="shared" si="3"/>
        <v>575.20242408552554</v>
      </c>
      <c r="AC106" s="20">
        <f t="shared" si="4"/>
        <v>89090.491004907817</v>
      </c>
    </row>
    <row r="107" spans="2:29" x14ac:dyDescent="0.25">
      <c r="B107" s="9">
        <v>103</v>
      </c>
      <c r="C107" s="9">
        <f t="shared" si="5"/>
        <v>31</v>
      </c>
      <c r="D107" s="9">
        <v>7</v>
      </c>
      <c r="E107" s="20">
        <f>E95*(1+VLookups!$C$4)</f>
        <v>11522.079073429779</v>
      </c>
      <c r="F107" s="20">
        <f>$E107*-VLookups!$D$10*2</f>
        <v>-691.32474440578676</v>
      </c>
      <c r="G107" s="19">
        <v>0</v>
      </c>
      <c r="H107" s="20">
        <f>(-VLookups!$D$13)*(E107+F107/2)</f>
        <v>-3632.3354278987381</v>
      </c>
      <c r="I107" s="20">
        <f>-PMT(VLookups!$D$16/12,180,-FV(VLookups!$D$16/12,48,,-VLookups!$D$15))</f>
        <v>-1366.0248221985344</v>
      </c>
      <c r="J107" s="19">
        <v>0</v>
      </c>
      <c r="K107" s="19">
        <v>0</v>
      </c>
      <c r="L107" s="20">
        <f>VLookups!$D$30</f>
        <v>-641.6219438963717</v>
      </c>
      <c r="M107" s="20">
        <f>M106-VLookups!$C$33</f>
        <v>-122</v>
      </c>
      <c r="N107" s="22">
        <v>43</v>
      </c>
      <c r="O107" s="19">
        <v>0</v>
      </c>
      <c r="P107" s="19">
        <v>0</v>
      </c>
      <c r="Q107" s="9" t="s">
        <v>36</v>
      </c>
      <c r="R107" s="21">
        <f>R95*(1+VLookups!$C$45)</f>
        <v>-3211.8338203339754</v>
      </c>
      <c r="S107" s="19">
        <v>0</v>
      </c>
      <c r="T107" s="19">
        <v>0</v>
      </c>
      <c r="U107" s="9" t="s">
        <v>36</v>
      </c>
      <c r="V107" s="21">
        <f>V106-VLookups!$D$54</f>
        <v>-1115</v>
      </c>
      <c r="W107" s="21">
        <f>-VLookups!$D$59</f>
        <v>-250</v>
      </c>
      <c r="X107" s="19">
        <v>0</v>
      </c>
      <c r="Y107" s="20">
        <f>Y106*(1+VLookups!$D$57/12)</f>
        <v>-269.18109108028176</v>
      </c>
      <c r="Z107" s="9" t="s">
        <v>36</v>
      </c>
      <c r="AA107" s="9" t="s">
        <v>36</v>
      </c>
      <c r="AB107" s="20">
        <f t="shared" si="3"/>
        <v>568.4195958189855</v>
      </c>
      <c r="AC107" s="20">
        <f t="shared" si="4"/>
        <v>89807.394752401655</v>
      </c>
    </row>
    <row r="108" spans="2:29" x14ac:dyDescent="0.25">
      <c r="B108" s="9">
        <v>104</v>
      </c>
      <c r="C108" s="9">
        <f t="shared" si="5"/>
        <v>31</v>
      </c>
      <c r="D108" s="9">
        <v>8</v>
      </c>
      <c r="E108" s="20">
        <f>E96*(1+VLookups!$C$4)</f>
        <v>11522.079073429779</v>
      </c>
      <c r="F108" s="20">
        <f>$E108*-VLookups!$D$10*2</f>
        <v>-691.32474440578676</v>
      </c>
      <c r="G108" s="19">
        <v>0</v>
      </c>
      <c r="H108" s="20">
        <f>(-VLookups!$D$13)*(E108+F108/2)</f>
        <v>-3632.3354278987381</v>
      </c>
      <c r="I108" s="20">
        <f>-PMT(VLookups!$D$16/12,180,-FV(VLookups!$D$16/12,48,,-VLookups!$D$15))</f>
        <v>-1366.0248221985344</v>
      </c>
      <c r="J108" s="19">
        <v>0</v>
      </c>
      <c r="K108" s="19">
        <v>0</v>
      </c>
      <c r="L108" s="20">
        <f>VLookups!$D$30</f>
        <v>-641.6219438963717</v>
      </c>
      <c r="M108" s="20">
        <f>M107-VLookups!$C$33</f>
        <v>-123</v>
      </c>
      <c r="N108" s="22">
        <v>44</v>
      </c>
      <c r="O108" s="19">
        <v>0</v>
      </c>
      <c r="P108" s="19">
        <v>0</v>
      </c>
      <c r="Q108" s="9" t="s">
        <v>36</v>
      </c>
      <c r="R108" s="21">
        <f>R96*(1+VLookups!$C$45)</f>
        <v>-3211.8338203339754</v>
      </c>
      <c r="S108" s="19">
        <v>0</v>
      </c>
      <c r="T108" s="19">
        <v>0</v>
      </c>
      <c r="U108" s="9" t="s">
        <v>36</v>
      </c>
      <c r="V108" s="21">
        <f>V107-VLookups!$D$54</f>
        <v>-1120</v>
      </c>
      <c r="W108" s="21">
        <f>-VLookups!$D$59</f>
        <v>-250</v>
      </c>
      <c r="X108" s="19">
        <v>0</v>
      </c>
      <c r="Y108" s="20">
        <f>Y107*(1+VLookups!$D$57/12)</f>
        <v>-269.9662025959326</v>
      </c>
      <c r="Z108" s="9" t="s">
        <v>36</v>
      </c>
      <c r="AA108" s="9" t="s">
        <v>36</v>
      </c>
      <c r="AB108" s="20">
        <f t="shared" si="3"/>
        <v>561.6344843033346</v>
      </c>
      <c r="AC108" s="20">
        <f t="shared" si="4"/>
        <v>90518.708227958996</v>
      </c>
    </row>
    <row r="109" spans="2:29" x14ac:dyDescent="0.25">
      <c r="B109" s="9">
        <v>105</v>
      </c>
      <c r="C109" s="9">
        <f t="shared" si="5"/>
        <v>31</v>
      </c>
      <c r="D109" s="9">
        <v>9</v>
      </c>
      <c r="E109" s="20">
        <f>E97*(1+VLookups!$C$4)</f>
        <v>11522.079073429779</v>
      </c>
      <c r="F109" s="20">
        <f>$E109*-VLookups!$D$10*2</f>
        <v>-691.32474440578676</v>
      </c>
      <c r="G109" s="19">
        <v>0</v>
      </c>
      <c r="H109" s="20">
        <f>(-VLookups!$D$13)*(E109+F109/2)</f>
        <v>-3632.3354278987381</v>
      </c>
      <c r="I109" s="20">
        <f>-PMT(VLookups!$D$16/12,180,-FV(VLookups!$D$16/12,48,,-VLookups!$D$15))</f>
        <v>-1366.0248221985344</v>
      </c>
      <c r="J109" s="19">
        <v>0</v>
      </c>
      <c r="K109" s="19">
        <v>0</v>
      </c>
      <c r="L109" s="20">
        <f>VLookups!$D$30</f>
        <v>-641.6219438963717</v>
      </c>
      <c r="M109" s="20">
        <f>M108-VLookups!$C$33</f>
        <v>-124</v>
      </c>
      <c r="N109" s="22">
        <v>45</v>
      </c>
      <c r="O109" s="19">
        <v>0</v>
      </c>
      <c r="P109" s="19">
        <v>0</v>
      </c>
      <c r="Q109" s="9" t="s">
        <v>36</v>
      </c>
      <c r="R109" s="21">
        <f>R97*(1+VLookups!$C$45)</f>
        <v>-3211.8338203339754</v>
      </c>
      <c r="S109" s="19">
        <v>0</v>
      </c>
      <c r="T109" s="19">
        <v>0</v>
      </c>
      <c r="U109" s="9" t="s">
        <v>36</v>
      </c>
      <c r="V109" s="21">
        <f>V108-VLookups!$D$54</f>
        <v>-1125</v>
      </c>
      <c r="W109" s="21">
        <f>-VLookups!$D$59</f>
        <v>-250</v>
      </c>
      <c r="X109" s="19">
        <v>0</v>
      </c>
      <c r="Y109" s="20">
        <f>Y108*(1+VLookups!$D$57/12)</f>
        <v>-270.75360402017071</v>
      </c>
      <c r="Z109" s="9" t="s">
        <v>36</v>
      </c>
      <c r="AA109" s="9" t="s">
        <v>36</v>
      </c>
      <c r="AB109" s="20">
        <f t="shared" si="3"/>
        <v>554.84708287909643</v>
      </c>
      <c r="AC109" s="20">
        <f t="shared" si="4"/>
        <v>91224.419824551369</v>
      </c>
    </row>
    <row r="110" spans="2:29" x14ac:dyDescent="0.25">
      <c r="B110" s="9">
        <v>106</v>
      </c>
      <c r="C110" s="9">
        <f t="shared" si="5"/>
        <v>31</v>
      </c>
      <c r="D110" s="9">
        <v>10</v>
      </c>
      <c r="E110" s="20">
        <f>E98*(1+VLookups!$C$4)</f>
        <v>11522.079073429779</v>
      </c>
      <c r="F110" s="20">
        <f>$E110*-VLookups!$D$10*2</f>
        <v>-691.32474440578676</v>
      </c>
      <c r="G110" s="19">
        <v>0</v>
      </c>
      <c r="H110" s="20">
        <f>(-VLookups!$D$13)*(E110+F110/2)</f>
        <v>-3632.3354278987381</v>
      </c>
      <c r="I110" s="20">
        <f>-PMT(VLookups!$D$16/12,180,-FV(VLookups!$D$16/12,48,,-VLookups!$D$15))</f>
        <v>-1366.0248221985344</v>
      </c>
      <c r="J110" s="19">
        <v>0</v>
      </c>
      <c r="K110" s="19">
        <v>0</v>
      </c>
      <c r="L110" s="20">
        <f>VLookups!$D$30</f>
        <v>-641.6219438963717</v>
      </c>
      <c r="M110" s="20">
        <f>M109-VLookups!$C$33</f>
        <v>-125</v>
      </c>
      <c r="N110" s="22">
        <v>46</v>
      </c>
      <c r="O110" s="19">
        <v>0</v>
      </c>
      <c r="P110" s="19">
        <v>0</v>
      </c>
      <c r="Q110" s="9" t="s">
        <v>36</v>
      </c>
      <c r="R110" s="21">
        <f>R98*(1+VLookups!$C$45)</f>
        <v>-3211.8338203339754</v>
      </c>
      <c r="S110" s="19">
        <v>0</v>
      </c>
      <c r="T110" s="19">
        <v>0</v>
      </c>
      <c r="U110" s="9" t="s">
        <v>36</v>
      </c>
      <c r="V110" s="21">
        <f>V109-VLookups!$D$54</f>
        <v>-1130</v>
      </c>
      <c r="W110" s="21">
        <f>-VLookups!$D$59</f>
        <v>-250</v>
      </c>
      <c r="X110" s="19">
        <v>0</v>
      </c>
      <c r="Y110" s="20">
        <f>Y109*(1+VLookups!$D$57/12)</f>
        <v>-271.54330203189619</v>
      </c>
      <c r="Z110" s="9" t="s">
        <v>36</v>
      </c>
      <c r="AA110" s="9" t="s">
        <v>36</v>
      </c>
      <c r="AB110" s="20">
        <f t="shared" si="3"/>
        <v>548.05738486737096</v>
      </c>
      <c r="AC110" s="20">
        <f t="shared" si="4"/>
        <v>91924.517909126327</v>
      </c>
    </row>
    <row r="111" spans="2:29" x14ac:dyDescent="0.25">
      <c r="B111" s="9">
        <v>107</v>
      </c>
      <c r="C111" s="9">
        <f t="shared" si="5"/>
        <v>31</v>
      </c>
      <c r="D111" s="9">
        <v>11</v>
      </c>
      <c r="E111" s="20">
        <f>E99*(1+VLookups!$C$4)</f>
        <v>11522.079073429779</v>
      </c>
      <c r="F111" s="20">
        <f>$E111*-VLookups!$D$10*2</f>
        <v>-691.32474440578676</v>
      </c>
      <c r="G111" s="19">
        <v>0</v>
      </c>
      <c r="H111" s="20">
        <f>(-VLookups!$D$13)*(E111+F111/2)</f>
        <v>-3632.3354278987381</v>
      </c>
      <c r="I111" s="20">
        <f>-PMT(VLookups!$D$16/12,180,-FV(VLookups!$D$16/12,48,,-VLookups!$D$15))</f>
        <v>-1366.0248221985344</v>
      </c>
      <c r="J111" s="19">
        <v>0</v>
      </c>
      <c r="K111" s="19">
        <v>0</v>
      </c>
      <c r="L111" s="20">
        <f>VLookups!$D$30</f>
        <v>-641.6219438963717</v>
      </c>
      <c r="M111" s="20">
        <f>M110-VLookups!$C$33</f>
        <v>-126</v>
      </c>
      <c r="N111" s="22">
        <v>47</v>
      </c>
      <c r="O111" s="19">
        <v>0</v>
      </c>
      <c r="P111" s="19">
        <v>0</v>
      </c>
      <c r="Q111" s="9" t="s">
        <v>36</v>
      </c>
      <c r="R111" s="21">
        <f>R99*(1+VLookups!$C$45)</f>
        <v>-3211.8338203339754</v>
      </c>
      <c r="S111" s="19">
        <v>0</v>
      </c>
      <c r="T111" s="19">
        <v>0</v>
      </c>
      <c r="U111" s="9" t="s">
        <v>36</v>
      </c>
      <c r="V111" s="21">
        <f>V110-VLookups!$D$54</f>
        <v>-1135</v>
      </c>
      <c r="W111" s="21">
        <f>-VLookups!$D$59</f>
        <v>-250</v>
      </c>
      <c r="X111" s="19">
        <v>0</v>
      </c>
      <c r="Y111" s="20">
        <f>Y110*(1+VLookups!$D$57/12)</f>
        <v>-272.33530332948925</v>
      </c>
      <c r="Z111" s="9" t="s">
        <v>36</v>
      </c>
      <c r="AA111" s="9" t="s">
        <v>36</v>
      </c>
      <c r="AB111" s="20">
        <f t="shared" si="3"/>
        <v>541.2653835697779</v>
      </c>
      <c r="AC111" s="20">
        <f t="shared" si="4"/>
        <v>92618.990822544642</v>
      </c>
    </row>
    <row r="112" spans="2:29" x14ac:dyDescent="0.25">
      <c r="B112" s="9">
        <v>108</v>
      </c>
      <c r="C112" s="9">
        <f t="shared" si="5"/>
        <v>32</v>
      </c>
      <c r="D112" s="9">
        <v>0</v>
      </c>
      <c r="E112" s="20">
        <f>E100*(1+VLookups!$C$4)</f>
        <v>11925.35184099982</v>
      </c>
      <c r="F112" s="20">
        <f>$E112*-VLookups!$D$10*2</f>
        <v>-715.52111045998913</v>
      </c>
      <c r="G112" s="19">
        <v>0</v>
      </c>
      <c r="H112" s="20">
        <f>(-VLookups!$D$13)*(E112+F112/2)</f>
        <v>-3759.4671678751934</v>
      </c>
      <c r="I112" s="20">
        <f>-PMT(VLookups!$D$16/12,180,-FV(VLookups!$D$16/12,48,,-VLookups!$D$15))</f>
        <v>-1366.0248221985344</v>
      </c>
      <c r="J112" s="19">
        <v>0</v>
      </c>
      <c r="K112" s="19">
        <v>0</v>
      </c>
      <c r="L112" s="20">
        <f>VLookups!$D$30</f>
        <v>-641.6219438963717</v>
      </c>
      <c r="M112" s="20">
        <f>M111-VLookups!$C$33</f>
        <v>-127</v>
      </c>
      <c r="N112" s="22">
        <v>48</v>
      </c>
      <c r="O112" s="19">
        <v>0</v>
      </c>
      <c r="P112" s="19">
        <v>0</v>
      </c>
      <c r="Q112" s="9" t="s">
        <v>36</v>
      </c>
      <c r="R112" s="21">
        <f>R100*(1+VLookups!$C$45)</f>
        <v>-3407.7556833743479</v>
      </c>
      <c r="S112" s="19">
        <v>0</v>
      </c>
      <c r="T112" s="19">
        <v>0</v>
      </c>
      <c r="U112" s="9" t="s">
        <v>36</v>
      </c>
      <c r="V112" s="21">
        <f>V111-VLookups!$D$54</f>
        <v>-1140</v>
      </c>
      <c r="W112" s="21">
        <f>-VLookups!$D$59</f>
        <v>-250</v>
      </c>
      <c r="X112" s="19">
        <v>0</v>
      </c>
      <c r="Y112" s="20">
        <f>Y111*(1+VLookups!$D$57/12)</f>
        <v>-273.12961463086691</v>
      </c>
      <c r="Z112" s="9" t="s">
        <v>36</v>
      </c>
      <c r="AA112" s="9" t="s">
        <v>36</v>
      </c>
      <c r="AB112" s="20">
        <f t="shared" si="3"/>
        <v>602.59205379451168</v>
      </c>
      <c r="AC112" s="20">
        <f t="shared" si="4"/>
        <v>93375.947861043387</v>
      </c>
    </row>
    <row r="113" spans="2:29" x14ac:dyDescent="0.25">
      <c r="B113" s="9">
        <v>109</v>
      </c>
      <c r="C113" s="9">
        <f t="shared" si="5"/>
        <v>32</v>
      </c>
      <c r="D113" s="9">
        <v>1</v>
      </c>
      <c r="E113" s="20">
        <f>E101*(1+VLookups!$C$4)</f>
        <v>11925.35184099982</v>
      </c>
      <c r="F113" s="20">
        <f>$E113*-VLookups!$D$10*2</f>
        <v>-715.52111045998913</v>
      </c>
      <c r="G113" s="19">
        <v>0</v>
      </c>
      <c r="H113" s="20">
        <f>(-VLookups!$D$13)*(E113+F113/2)</f>
        <v>-3759.4671678751934</v>
      </c>
      <c r="I113" s="20">
        <f>-PMT(VLookups!$D$16/12,180,-FV(VLookups!$D$16/12,48,,-VLookups!$D$15))</f>
        <v>-1366.0248221985344</v>
      </c>
      <c r="J113" s="19">
        <v>0</v>
      </c>
      <c r="K113" s="19">
        <v>0</v>
      </c>
      <c r="L113" s="20">
        <f>VLookups!$D$30</f>
        <v>-641.6219438963717</v>
      </c>
      <c r="M113" s="20">
        <f>M112-VLookups!$C$33</f>
        <v>-128</v>
      </c>
      <c r="N113" s="22">
        <v>49</v>
      </c>
      <c r="O113" s="19">
        <v>0</v>
      </c>
      <c r="P113" s="19">
        <v>0</v>
      </c>
      <c r="Q113" s="9" t="s">
        <v>36</v>
      </c>
      <c r="R113" s="21">
        <f>R101*(1+VLookups!$C$45)</f>
        <v>-3407.7556833743479</v>
      </c>
      <c r="S113" s="19">
        <v>0</v>
      </c>
      <c r="T113" s="19">
        <v>0</v>
      </c>
      <c r="U113" s="9" t="s">
        <v>36</v>
      </c>
      <c r="V113" s="21">
        <f>V112-VLookups!$D$54</f>
        <v>-1145</v>
      </c>
      <c r="W113" s="21">
        <f>-VLookups!$D$59</f>
        <v>-250</v>
      </c>
      <c r="X113" s="19">
        <v>0</v>
      </c>
      <c r="Y113" s="20">
        <f>Y112*(1+VLookups!$D$57/12)</f>
        <v>-273.92624267354029</v>
      </c>
      <c r="Z113" s="9" t="s">
        <v>36</v>
      </c>
      <c r="AA113" s="9" t="s">
        <v>36</v>
      </c>
      <c r="AB113" s="20">
        <f t="shared" si="3"/>
        <v>595.79542575183825</v>
      </c>
      <c r="AC113" s="20">
        <f t="shared" si="4"/>
        <v>94127.369866563633</v>
      </c>
    </row>
    <row r="114" spans="2:29" x14ac:dyDescent="0.25">
      <c r="B114" s="9">
        <v>110</v>
      </c>
      <c r="C114" s="9">
        <f t="shared" si="5"/>
        <v>32</v>
      </c>
      <c r="D114" s="9">
        <v>2</v>
      </c>
      <c r="E114" s="20">
        <f>E102*(1+VLookups!$C$4)</f>
        <v>11925.35184099982</v>
      </c>
      <c r="F114" s="20">
        <f>$E114*-VLookups!$D$10*2</f>
        <v>-715.52111045998913</v>
      </c>
      <c r="G114" s="19">
        <v>0</v>
      </c>
      <c r="H114" s="20">
        <f>(-VLookups!$D$13)*(E114+F114/2)</f>
        <v>-3759.4671678751934</v>
      </c>
      <c r="I114" s="20">
        <f>-PMT(VLookups!$D$16/12,180,-FV(VLookups!$D$16/12,48,,-VLookups!$D$15))</f>
        <v>-1366.0248221985344</v>
      </c>
      <c r="J114" s="19">
        <v>0</v>
      </c>
      <c r="K114" s="19">
        <v>0</v>
      </c>
      <c r="L114" s="20">
        <f>VLookups!$D$30</f>
        <v>-641.6219438963717</v>
      </c>
      <c r="M114" s="20">
        <f>M113-VLookups!$C$33</f>
        <v>-129</v>
      </c>
      <c r="N114" s="22">
        <v>50</v>
      </c>
      <c r="O114" s="19">
        <v>0</v>
      </c>
      <c r="P114" s="19">
        <v>0</v>
      </c>
      <c r="Q114" s="9" t="s">
        <v>36</v>
      </c>
      <c r="R114" s="21">
        <f>R102*(1+VLookups!$C$45)</f>
        <v>-3407.7556833743479</v>
      </c>
      <c r="S114" s="19">
        <v>0</v>
      </c>
      <c r="T114" s="19">
        <v>0</v>
      </c>
      <c r="U114" s="9" t="s">
        <v>36</v>
      </c>
      <c r="V114" s="21">
        <f>V113-VLookups!$D$54</f>
        <v>-1150</v>
      </c>
      <c r="W114" s="21">
        <f>-VLookups!$D$59</f>
        <v>-250</v>
      </c>
      <c r="X114" s="19">
        <v>0</v>
      </c>
      <c r="Y114" s="20">
        <f>Y113*(1+VLookups!$D$57/12)</f>
        <v>-274.72519421467143</v>
      </c>
      <c r="Z114" s="9" t="s">
        <v>36</v>
      </c>
      <c r="AA114" s="9" t="s">
        <v>36</v>
      </c>
      <c r="AB114" s="20">
        <f t="shared" si="3"/>
        <v>588.99647421070711</v>
      </c>
      <c r="AC114" s="20">
        <f t="shared" si="4"/>
        <v>94873.24529055196</v>
      </c>
    </row>
    <row r="115" spans="2:29" x14ac:dyDescent="0.25">
      <c r="B115" s="9">
        <v>111</v>
      </c>
      <c r="C115" s="9">
        <f t="shared" si="5"/>
        <v>32</v>
      </c>
      <c r="D115" s="9">
        <v>3</v>
      </c>
      <c r="E115" s="20">
        <f>E103*(1+VLookups!$C$4)</f>
        <v>11925.35184099982</v>
      </c>
      <c r="F115" s="20">
        <f>$E115*-VLookups!$D$10*2</f>
        <v>-715.52111045998913</v>
      </c>
      <c r="G115" s="19">
        <v>0</v>
      </c>
      <c r="H115" s="20">
        <f>(-VLookups!$D$13)*(E115+F115/2)</f>
        <v>-3759.4671678751934</v>
      </c>
      <c r="I115" s="20">
        <f>-PMT(VLookups!$D$16/12,180,-FV(VLookups!$D$16/12,48,,-VLookups!$D$15))</f>
        <v>-1366.0248221985344</v>
      </c>
      <c r="J115" s="19">
        <v>0</v>
      </c>
      <c r="K115" s="19">
        <v>0</v>
      </c>
      <c r="L115" s="20">
        <f>VLookups!$D$30</f>
        <v>-641.6219438963717</v>
      </c>
      <c r="M115" s="20">
        <f>M114-VLookups!$C$33</f>
        <v>-130</v>
      </c>
      <c r="N115" s="22">
        <v>51</v>
      </c>
      <c r="O115" s="19">
        <v>0</v>
      </c>
      <c r="P115" s="19">
        <v>0</v>
      </c>
      <c r="Q115" s="9" t="s">
        <v>36</v>
      </c>
      <c r="R115" s="21">
        <f>R103*(1+VLookups!$C$45)</f>
        <v>-3407.7556833743479</v>
      </c>
      <c r="S115" s="19">
        <v>0</v>
      </c>
      <c r="T115" s="19">
        <v>0</v>
      </c>
      <c r="U115" s="9" t="s">
        <v>36</v>
      </c>
      <c r="V115" s="21">
        <f>V114-VLookups!$D$54</f>
        <v>-1155</v>
      </c>
      <c r="W115" s="21">
        <f>-VLookups!$D$59</f>
        <v>-250</v>
      </c>
      <c r="X115" s="19">
        <v>0</v>
      </c>
      <c r="Y115" s="20">
        <f>Y114*(1+VLookups!$D$57/12)</f>
        <v>-275.52647603113087</v>
      </c>
      <c r="Z115" s="9" t="s">
        <v>36</v>
      </c>
      <c r="AA115" s="9" t="s">
        <v>36</v>
      </c>
      <c r="AB115" s="20">
        <f t="shared" si="3"/>
        <v>582.19519239424767</v>
      </c>
      <c r="AC115" s="20">
        <f t="shared" si="4"/>
        <v>95613.562558430465</v>
      </c>
    </row>
    <row r="116" spans="2:29" x14ac:dyDescent="0.25">
      <c r="B116" s="9">
        <v>112</v>
      </c>
      <c r="C116" s="9">
        <f t="shared" si="5"/>
        <v>32</v>
      </c>
      <c r="D116" s="9">
        <v>4</v>
      </c>
      <c r="E116" s="20">
        <f>E104*(1+VLookups!$C$4)</f>
        <v>11925.35184099982</v>
      </c>
      <c r="F116" s="20">
        <f>$E116*-VLookups!$D$10*2</f>
        <v>-715.52111045998913</v>
      </c>
      <c r="G116" s="19">
        <v>0</v>
      </c>
      <c r="H116" s="20">
        <f>(-VLookups!$D$13)*(E116+F116/2)</f>
        <v>-3759.4671678751934</v>
      </c>
      <c r="I116" s="20">
        <f>-PMT(VLookups!$D$16/12,180,-FV(VLookups!$D$16/12,48,,-VLookups!$D$15))</f>
        <v>-1366.0248221985344</v>
      </c>
      <c r="J116" s="19">
        <v>0</v>
      </c>
      <c r="K116" s="19">
        <v>0</v>
      </c>
      <c r="L116" s="20">
        <f>VLookups!$D$30</f>
        <v>-641.6219438963717</v>
      </c>
      <c r="M116" s="20">
        <f>M115-VLookups!$C$33</f>
        <v>-131</v>
      </c>
      <c r="N116" s="22">
        <v>52</v>
      </c>
      <c r="O116" s="19">
        <v>0</v>
      </c>
      <c r="P116" s="19">
        <v>0</v>
      </c>
      <c r="Q116" s="9" t="s">
        <v>36</v>
      </c>
      <c r="R116" s="21">
        <f>R104*(1+VLookups!$C$45)</f>
        <v>-3407.7556833743479</v>
      </c>
      <c r="S116" s="19">
        <v>0</v>
      </c>
      <c r="T116" s="19">
        <v>0</v>
      </c>
      <c r="U116" s="9" t="s">
        <v>36</v>
      </c>
      <c r="V116" s="21">
        <f>V115-VLookups!$D$54</f>
        <v>-1160</v>
      </c>
      <c r="W116" s="21">
        <f>-VLookups!$D$59</f>
        <v>-250</v>
      </c>
      <c r="X116" s="19">
        <v>0</v>
      </c>
      <c r="Y116" s="20">
        <f>Y115*(1+VLookups!$D$57/12)</f>
        <v>-276.33009491955499</v>
      </c>
      <c r="Z116" s="9" t="s">
        <v>36</v>
      </c>
      <c r="AA116" s="9" t="s">
        <v>36</v>
      </c>
      <c r="AB116" s="20">
        <f t="shared" si="3"/>
        <v>575.39157350582354</v>
      </c>
      <c r="AC116" s="20">
        <f t="shared" si="4"/>
        <v>96348.310069533676</v>
      </c>
    </row>
    <row r="117" spans="2:29" x14ac:dyDescent="0.25">
      <c r="B117" s="9">
        <v>113</v>
      </c>
      <c r="C117" s="9">
        <f t="shared" si="5"/>
        <v>32</v>
      </c>
      <c r="D117" s="9">
        <v>5</v>
      </c>
      <c r="E117" s="20">
        <f>E105*(1+VLookups!$C$4)</f>
        <v>11925.35184099982</v>
      </c>
      <c r="F117" s="20">
        <f>$E117*-VLookups!$D$10*2</f>
        <v>-715.52111045998913</v>
      </c>
      <c r="G117" s="19">
        <v>0</v>
      </c>
      <c r="H117" s="20">
        <f>(-VLookups!$D$13)*(E117+F117/2)</f>
        <v>-3759.4671678751934</v>
      </c>
      <c r="I117" s="20">
        <f>-PMT(VLookups!$D$16/12,180,-FV(VLookups!$D$16/12,48,,-VLookups!$D$15))</f>
        <v>-1366.0248221985344</v>
      </c>
      <c r="J117" s="19">
        <v>0</v>
      </c>
      <c r="K117" s="19">
        <v>0</v>
      </c>
      <c r="L117" s="20">
        <f>VLookups!$D$30</f>
        <v>-641.6219438963717</v>
      </c>
      <c r="M117" s="20">
        <f>M116-VLookups!$C$33</f>
        <v>-132</v>
      </c>
      <c r="N117" s="22">
        <v>53</v>
      </c>
      <c r="O117" s="19">
        <v>0</v>
      </c>
      <c r="P117" s="19">
        <v>0</v>
      </c>
      <c r="Q117" s="9" t="s">
        <v>36</v>
      </c>
      <c r="R117" s="21">
        <f>R105*(1+VLookups!$C$45)</f>
        <v>-3407.7556833743479</v>
      </c>
      <c r="S117" s="19">
        <v>0</v>
      </c>
      <c r="T117" s="19">
        <v>0</v>
      </c>
      <c r="U117" s="9" t="s">
        <v>36</v>
      </c>
      <c r="V117" s="21">
        <f>V116-VLookups!$D$54</f>
        <v>-1165</v>
      </c>
      <c r="W117" s="21">
        <f>-VLookups!$D$59</f>
        <v>-250</v>
      </c>
      <c r="X117" s="19">
        <v>0</v>
      </c>
      <c r="Y117" s="20">
        <f>Y116*(1+VLookups!$D$57/12)</f>
        <v>-277.13605769640373</v>
      </c>
      <c r="Z117" s="9" t="s">
        <v>36</v>
      </c>
      <c r="AA117" s="9" t="s">
        <v>36</v>
      </c>
      <c r="AB117" s="20">
        <f t="shared" si="3"/>
        <v>568.58561072897487</v>
      </c>
      <c r="AC117" s="20">
        <f t="shared" si="4"/>
        <v>97077.476197045209</v>
      </c>
    </row>
    <row r="118" spans="2:29" x14ac:dyDescent="0.25">
      <c r="B118" s="9">
        <v>114</v>
      </c>
      <c r="C118" s="9">
        <f t="shared" si="5"/>
        <v>32</v>
      </c>
      <c r="D118" s="9">
        <v>6</v>
      </c>
      <c r="E118" s="20">
        <f>E106*(1+VLookups!$C$4)</f>
        <v>11925.35184099982</v>
      </c>
      <c r="F118" s="20">
        <f>$E118*-VLookups!$D$10*2</f>
        <v>-715.52111045998913</v>
      </c>
      <c r="G118" s="19">
        <v>0</v>
      </c>
      <c r="H118" s="20">
        <f>(-VLookups!$D$13)*(E118+F118/2)</f>
        <v>-3759.4671678751934</v>
      </c>
      <c r="I118" s="20">
        <f>-PMT(VLookups!$D$16/12,180,-FV(VLookups!$D$16/12,48,,-VLookups!$D$15))</f>
        <v>-1366.0248221985344</v>
      </c>
      <c r="J118" s="19">
        <v>0</v>
      </c>
      <c r="K118" s="19">
        <v>0</v>
      </c>
      <c r="L118" s="20">
        <f>VLookups!$D$30</f>
        <v>-641.6219438963717</v>
      </c>
      <c r="M118" s="20">
        <f>M117-VLookups!$C$33</f>
        <v>-133</v>
      </c>
      <c r="N118" s="22">
        <v>54</v>
      </c>
      <c r="O118" s="19">
        <v>0</v>
      </c>
      <c r="P118" s="19">
        <v>0</v>
      </c>
      <c r="Q118" s="9" t="s">
        <v>36</v>
      </c>
      <c r="R118" s="21">
        <f>R106*(1+VLookups!$C$45)</f>
        <v>-3407.7556833743479</v>
      </c>
      <c r="S118" s="19">
        <v>0</v>
      </c>
      <c r="T118" s="19">
        <v>0</v>
      </c>
      <c r="U118" s="9" t="s">
        <v>36</v>
      </c>
      <c r="V118" s="21">
        <f>V117-VLookups!$D$54</f>
        <v>-1170</v>
      </c>
      <c r="W118" s="21">
        <f>-VLookups!$D$59</f>
        <v>-250</v>
      </c>
      <c r="X118" s="19">
        <v>0</v>
      </c>
      <c r="Y118" s="20">
        <f>Y117*(1+VLookups!$D$57/12)</f>
        <v>-277.94437119801825</v>
      </c>
      <c r="Z118" s="9" t="s">
        <v>36</v>
      </c>
      <c r="AA118" s="9" t="s">
        <v>36</v>
      </c>
      <c r="AB118" s="20">
        <f t="shared" si="3"/>
        <v>561.77729722736035</v>
      </c>
      <c r="AC118" s="20">
        <f t="shared" si="4"/>
        <v>97801.049287934322</v>
      </c>
    </row>
    <row r="119" spans="2:29" x14ac:dyDescent="0.25">
      <c r="B119" s="9">
        <v>115</v>
      </c>
      <c r="C119" s="9">
        <f t="shared" si="5"/>
        <v>32</v>
      </c>
      <c r="D119" s="9">
        <v>7</v>
      </c>
      <c r="E119" s="20">
        <f>E107*(1+VLookups!$C$4)</f>
        <v>11925.35184099982</v>
      </c>
      <c r="F119" s="20">
        <f>$E119*-VLookups!$D$10*2</f>
        <v>-715.52111045998913</v>
      </c>
      <c r="G119" s="19">
        <v>0</v>
      </c>
      <c r="H119" s="20">
        <f>(-VLookups!$D$13)*(E119+F119/2)</f>
        <v>-3759.4671678751934</v>
      </c>
      <c r="I119" s="20">
        <f>-PMT(VLookups!$D$16/12,180,-FV(VLookups!$D$16/12,48,,-VLookups!$D$15))</f>
        <v>-1366.0248221985344</v>
      </c>
      <c r="J119" s="19">
        <v>0</v>
      </c>
      <c r="K119" s="19">
        <v>0</v>
      </c>
      <c r="L119" s="20">
        <f>VLookups!$D$30</f>
        <v>-641.6219438963717</v>
      </c>
      <c r="M119" s="20">
        <f>M118-VLookups!$C$33</f>
        <v>-134</v>
      </c>
      <c r="N119" s="22">
        <v>55</v>
      </c>
      <c r="O119" s="19">
        <v>0</v>
      </c>
      <c r="P119" s="19">
        <v>0</v>
      </c>
      <c r="Q119" s="9" t="s">
        <v>36</v>
      </c>
      <c r="R119" s="21">
        <f>R107*(1+VLookups!$C$45)</f>
        <v>-3407.7556833743479</v>
      </c>
      <c r="S119" s="19">
        <v>0</v>
      </c>
      <c r="T119" s="19">
        <v>0</v>
      </c>
      <c r="U119" s="9" t="s">
        <v>36</v>
      </c>
      <c r="V119" s="21">
        <f>V118-VLookups!$D$54</f>
        <v>-1175</v>
      </c>
      <c r="W119" s="21">
        <f>-VLookups!$D$59</f>
        <v>-250</v>
      </c>
      <c r="X119" s="19">
        <v>0</v>
      </c>
      <c r="Y119" s="20">
        <f>Y118*(1+VLookups!$D$57/12)</f>
        <v>-278.75504228067916</v>
      </c>
      <c r="Z119" s="9" t="s">
        <v>36</v>
      </c>
      <c r="AA119" s="9" t="s">
        <v>36</v>
      </c>
      <c r="AB119" s="20">
        <f t="shared" si="3"/>
        <v>554.96662614469938</v>
      </c>
      <c r="AC119" s="20">
        <f t="shared" si="4"/>
        <v>98519.017662892249</v>
      </c>
    </row>
    <row r="120" spans="2:29" x14ac:dyDescent="0.25">
      <c r="B120" s="9">
        <v>116</v>
      </c>
      <c r="C120" s="9">
        <f t="shared" si="5"/>
        <v>32</v>
      </c>
      <c r="D120" s="9">
        <v>8</v>
      </c>
      <c r="E120" s="20">
        <f>E108*(1+VLookups!$C$4)</f>
        <v>11925.35184099982</v>
      </c>
      <c r="F120" s="20">
        <f>$E120*-VLookups!$D$10*2</f>
        <v>-715.52111045998913</v>
      </c>
      <c r="G120" s="19">
        <v>0</v>
      </c>
      <c r="H120" s="20">
        <f>(-VLookups!$D$13)*(E120+F120/2)</f>
        <v>-3759.4671678751934</v>
      </c>
      <c r="I120" s="20">
        <f>-PMT(VLookups!$D$16/12,180,-FV(VLookups!$D$16/12,48,,-VLookups!$D$15))</f>
        <v>-1366.0248221985344</v>
      </c>
      <c r="J120" s="19">
        <v>0</v>
      </c>
      <c r="K120" s="19">
        <v>0</v>
      </c>
      <c r="L120" s="20">
        <f>VLookups!$D$30</f>
        <v>-641.6219438963717</v>
      </c>
      <c r="M120" s="20">
        <f>M119-VLookups!$C$33</f>
        <v>-135</v>
      </c>
      <c r="N120" s="22">
        <v>56</v>
      </c>
      <c r="O120" s="19">
        <v>0</v>
      </c>
      <c r="P120" s="19">
        <v>0</v>
      </c>
      <c r="Q120" s="9" t="s">
        <v>36</v>
      </c>
      <c r="R120" s="21">
        <f>R108*(1+VLookups!$C$45)</f>
        <v>-3407.7556833743479</v>
      </c>
      <c r="S120" s="19">
        <v>0</v>
      </c>
      <c r="T120" s="19">
        <v>0</v>
      </c>
      <c r="U120" s="9" t="s">
        <v>36</v>
      </c>
      <c r="V120" s="21">
        <f>V119-VLookups!$D$54</f>
        <v>-1180</v>
      </c>
      <c r="W120" s="21">
        <f>-VLookups!$D$59</f>
        <v>-250</v>
      </c>
      <c r="X120" s="19">
        <v>0</v>
      </c>
      <c r="Y120" s="20">
        <f>Y119*(1+VLookups!$D$57/12)</f>
        <v>-279.56807782066448</v>
      </c>
      <c r="Z120" s="9" t="s">
        <v>36</v>
      </c>
      <c r="AA120" s="9" t="s">
        <v>36</v>
      </c>
      <c r="AB120" s="20">
        <f t="shared" si="3"/>
        <v>548.15359060471405</v>
      </c>
      <c r="AC120" s="20">
        <f t="shared" si="4"/>
        <v>99231.369616268465</v>
      </c>
    </row>
    <row r="121" spans="2:29" x14ac:dyDescent="0.25">
      <c r="B121" s="9">
        <v>117</v>
      </c>
      <c r="C121" s="9">
        <f t="shared" si="5"/>
        <v>32</v>
      </c>
      <c r="D121" s="9">
        <v>9</v>
      </c>
      <c r="E121" s="20">
        <f>E109*(1+VLookups!$C$4)</f>
        <v>11925.35184099982</v>
      </c>
      <c r="F121" s="20">
        <f>$E121*-VLookups!$D$10*2</f>
        <v>-715.52111045998913</v>
      </c>
      <c r="G121" s="19">
        <v>0</v>
      </c>
      <c r="H121" s="20">
        <f>(-VLookups!$D$13)*(E121+F121/2)</f>
        <v>-3759.4671678751934</v>
      </c>
      <c r="I121" s="20">
        <f>-PMT(VLookups!$D$16/12,180,-FV(VLookups!$D$16/12,48,,-VLookups!$D$15))</f>
        <v>-1366.0248221985344</v>
      </c>
      <c r="J121" s="19">
        <v>0</v>
      </c>
      <c r="K121" s="19">
        <v>0</v>
      </c>
      <c r="L121" s="20">
        <f>VLookups!$D$30</f>
        <v>-641.6219438963717</v>
      </c>
      <c r="M121" s="20">
        <f>M120-VLookups!$C$33</f>
        <v>-136</v>
      </c>
      <c r="N121" s="22">
        <v>57</v>
      </c>
      <c r="O121" s="19">
        <v>0</v>
      </c>
      <c r="P121" s="19">
        <v>0</v>
      </c>
      <c r="Q121" s="9" t="s">
        <v>36</v>
      </c>
      <c r="R121" s="21">
        <f>R109*(1+VLookups!$C$45)</f>
        <v>-3407.7556833743479</v>
      </c>
      <c r="S121" s="19">
        <v>0</v>
      </c>
      <c r="T121" s="19">
        <v>0</v>
      </c>
      <c r="U121" s="9" t="s">
        <v>36</v>
      </c>
      <c r="V121" s="21">
        <f>V120-VLookups!$D$54</f>
        <v>-1185</v>
      </c>
      <c r="W121" s="21">
        <f>-VLookups!$D$59</f>
        <v>-250</v>
      </c>
      <c r="X121" s="19">
        <v>0</v>
      </c>
      <c r="Y121" s="20">
        <f>Y120*(1+VLookups!$D$57/12)</f>
        <v>-280.38348471430811</v>
      </c>
      <c r="Z121" s="9" t="s">
        <v>36</v>
      </c>
      <c r="AA121" s="9" t="s">
        <v>36</v>
      </c>
      <c r="AB121" s="20">
        <f t="shared" si="3"/>
        <v>541.33818371107043</v>
      </c>
      <c r="AC121" s="20">
        <f t="shared" si="4"/>
        <v>99938.093416006654</v>
      </c>
    </row>
    <row r="122" spans="2:29" x14ac:dyDescent="0.25">
      <c r="B122" s="9">
        <v>118</v>
      </c>
      <c r="C122" s="9">
        <f t="shared" si="5"/>
        <v>32</v>
      </c>
      <c r="D122" s="9">
        <v>10</v>
      </c>
      <c r="E122" s="20">
        <f>E110*(1+VLookups!$C$4)</f>
        <v>11925.35184099982</v>
      </c>
      <c r="F122" s="20">
        <f>$E122*-VLookups!$D$10*2</f>
        <v>-715.52111045998913</v>
      </c>
      <c r="G122" s="19">
        <v>0</v>
      </c>
      <c r="H122" s="20">
        <f>(-VLookups!$D$13)*(E122+F122/2)</f>
        <v>-3759.4671678751934</v>
      </c>
      <c r="I122" s="20">
        <f>-PMT(VLookups!$D$16/12,180,-FV(VLookups!$D$16/12,48,,-VLookups!$D$15))</f>
        <v>-1366.0248221985344</v>
      </c>
      <c r="J122" s="19">
        <v>0</v>
      </c>
      <c r="K122" s="19">
        <v>0</v>
      </c>
      <c r="L122" s="20">
        <f>VLookups!$D$30</f>
        <v>-641.6219438963717</v>
      </c>
      <c r="M122" s="20">
        <f>M121-VLookups!$C$33</f>
        <v>-137</v>
      </c>
      <c r="N122" s="22">
        <v>58</v>
      </c>
      <c r="O122" s="19">
        <v>0</v>
      </c>
      <c r="P122" s="19">
        <v>0</v>
      </c>
      <c r="Q122" s="9" t="s">
        <v>36</v>
      </c>
      <c r="R122" s="21">
        <f>R110*(1+VLookups!$C$45)</f>
        <v>-3407.7556833743479</v>
      </c>
      <c r="S122" s="19">
        <v>0</v>
      </c>
      <c r="T122" s="19">
        <v>0</v>
      </c>
      <c r="U122" s="9" t="s">
        <v>36</v>
      </c>
      <c r="V122" s="21">
        <f>V121-VLookups!$D$54</f>
        <v>-1190</v>
      </c>
      <c r="W122" s="21">
        <f>-VLookups!$D$59</f>
        <v>-250</v>
      </c>
      <c r="X122" s="19">
        <v>0</v>
      </c>
      <c r="Y122" s="20">
        <f>Y121*(1+VLookups!$D$57/12)</f>
        <v>-281.20126987805816</v>
      </c>
      <c r="Z122" s="9" t="s">
        <v>36</v>
      </c>
      <c r="AA122" s="9" t="s">
        <v>36</v>
      </c>
      <c r="AB122" s="20">
        <f t="shared" si="3"/>
        <v>534.52039854732038</v>
      </c>
      <c r="AC122" s="20">
        <f t="shared" si="4"/>
        <v>100639.17730358065</v>
      </c>
    </row>
    <row r="123" spans="2:29" x14ac:dyDescent="0.25">
      <c r="B123" s="9">
        <v>119</v>
      </c>
      <c r="C123" s="9">
        <f t="shared" si="5"/>
        <v>32</v>
      </c>
      <c r="D123" s="9">
        <v>11</v>
      </c>
      <c r="E123" s="20">
        <f>E111*(1+VLookups!$C$4)</f>
        <v>11925.35184099982</v>
      </c>
      <c r="F123" s="20">
        <f>$E123*-VLookups!$D$10*2</f>
        <v>-715.52111045998913</v>
      </c>
      <c r="G123" s="19">
        <v>0</v>
      </c>
      <c r="H123" s="20">
        <f>(-VLookups!$D$13)*(E123+F123/2)</f>
        <v>-3759.4671678751934</v>
      </c>
      <c r="I123" s="20">
        <f>-PMT(VLookups!$D$16/12,180,-FV(VLookups!$D$16/12,48,,-VLookups!$D$15))</f>
        <v>-1366.0248221985344</v>
      </c>
      <c r="J123" s="19">
        <v>0</v>
      </c>
      <c r="K123" s="19">
        <v>0</v>
      </c>
      <c r="L123" s="20">
        <f>VLookups!$D$30</f>
        <v>-641.6219438963717</v>
      </c>
      <c r="M123" s="20">
        <f>M122-VLookups!$C$33</f>
        <v>-138</v>
      </c>
      <c r="N123" s="22">
        <v>59</v>
      </c>
      <c r="O123" s="19">
        <v>0</v>
      </c>
      <c r="P123" s="19">
        <v>0</v>
      </c>
      <c r="Q123" s="9" t="s">
        <v>36</v>
      </c>
      <c r="R123" s="21">
        <f>R111*(1+VLookups!$C$45)</f>
        <v>-3407.7556833743479</v>
      </c>
      <c r="S123" s="19">
        <v>0</v>
      </c>
      <c r="T123" s="19">
        <v>0</v>
      </c>
      <c r="U123" s="9" t="s">
        <v>36</v>
      </c>
      <c r="V123" s="21">
        <f>V122-VLookups!$D$54</f>
        <v>-1195</v>
      </c>
      <c r="W123" s="21">
        <f>-VLookups!$D$59</f>
        <v>-250</v>
      </c>
      <c r="X123" s="19">
        <v>0</v>
      </c>
      <c r="Y123" s="20">
        <f>Y122*(1+VLookups!$D$57/12)</f>
        <v>-282.02144024853584</v>
      </c>
      <c r="Z123" s="9" t="s">
        <v>36</v>
      </c>
      <c r="AA123" s="9" t="s">
        <v>36</v>
      </c>
      <c r="AB123" s="20">
        <f t="shared" si="3"/>
        <v>527.70022817684276</v>
      </c>
      <c r="AC123" s="20">
        <f t="shared" si="4"/>
        <v>101334.60949393013</v>
      </c>
    </row>
    <row r="124" spans="2:29" x14ac:dyDescent="0.25">
      <c r="B124" s="9">
        <v>120</v>
      </c>
      <c r="C124" s="9">
        <f t="shared" si="5"/>
        <v>33</v>
      </c>
      <c r="D124" s="9">
        <v>0</v>
      </c>
      <c r="E124" s="20">
        <f>E112*(1+VLookups!$C$4)</f>
        <v>12342.739155434812</v>
      </c>
      <c r="F124" s="20">
        <f>$E124*-VLookups!$D$10*2</f>
        <v>-740.56434932608875</v>
      </c>
      <c r="G124" s="19">
        <v>0</v>
      </c>
      <c r="H124" s="20">
        <f>(-VLookups!$D$13)*(E124+F124/2)</f>
        <v>-3891.0485187508243</v>
      </c>
      <c r="I124" s="20">
        <f>-PMT(VLookups!$D$16/12,180,-FV(VLookups!$D$16/12,48,,-VLookups!$D$15))</f>
        <v>-1366.0248221985344</v>
      </c>
      <c r="J124" s="19">
        <v>0</v>
      </c>
      <c r="K124" s="19">
        <v>0</v>
      </c>
      <c r="L124" s="20">
        <f>VLookups!$D$30</f>
        <v>-641.6219438963717</v>
      </c>
      <c r="M124" s="20">
        <f>M123-VLookups!$C$33</f>
        <v>-139</v>
      </c>
      <c r="N124" s="22">
        <v>60</v>
      </c>
      <c r="O124" s="19">
        <v>0</v>
      </c>
      <c r="P124" s="19">
        <v>0</v>
      </c>
      <c r="Q124" s="9" t="s">
        <v>36</v>
      </c>
      <c r="R124" s="21">
        <f>R112*(1+VLookups!$C$45)</f>
        <v>-3615.6287800601831</v>
      </c>
      <c r="S124" s="19">
        <v>0</v>
      </c>
      <c r="T124" s="19">
        <v>0</v>
      </c>
      <c r="U124" s="9" t="s">
        <v>36</v>
      </c>
      <c r="V124" s="21">
        <f>V123-VLookups!$D$54</f>
        <v>-1200</v>
      </c>
      <c r="W124" s="21">
        <f>-VLookups!$D$59</f>
        <v>-250</v>
      </c>
      <c r="X124" s="19">
        <v>0</v>
      </c>
      <c r="Y124" s="20">
        <f>Y123*(1+VLookups!$D$57/12)</f>
        <v>-282.84400278259409</v>
      </c>
      <c r="Z124" s="9" t="s">
        <v>36</v>
      </c>
      <c r="AA124" s="9" t="s">
        <v>36</v>
      </c>
      <c r="AB124" s="20">
        <f t="shared" si="3"/>
        <v>586.28891308325956</v>
      </c>
      <c r="AC124" s="20">
        <f t="shared" si="4"/>
        <v>102089.78942283661</v>
      </c>
    </row>
    <row r="125" spans="2:29" x14ac:dyDescent="0.25">
      <c r="B125" s="9">
        <v>121</v>
      </c>
      <c r="C125" s="9">
        <f t="shared" si="5"/>
        <v>33</v>
      </c>
      <c r="D125" s="9">
        <v>1</v>
      </c>
      <c r="E125" s="20">
        <f>E113*(1+VLookups!$C$4)</f>
        <v>12342.739155434812</v>
      </c>
      <c r="F125" s="20">
        <f>$E125*-VLookups!$D$10*2</f>
        <v>-740.56434932608875</v>
      </c>
      <c r="G125" s="19">
        <v>0</v>
      </c>
      <c r="H125" s="20">
        <f>(-VLookups!$D$13)*(E125+F125/2)</f>
        <v>-3891.0485187508243</v>
      </c>
      <c r="I125" s="20">
        <f>-PMT(VLookups!$D$16/12,180,-FV(VLookups!$D$16/12,48,,-VLookups!$D$15))</f>
        <v>-1366.0248221985344</v>
      </c>
      <c r="J125" s="19">
        <v>0</v>
      </c>
      <c r="K125" s="19">
        <v>0</v>
      </c>
      <c r="L125" s="19">
        <v>0</v>
      </c>
      <c r="M125" s="20">
        <f>M124-VLookups!$C$33</f>
        <v>-140</v>
      </c>
      <c r="N125" s="22">
        <v>61</v>
      </c>
      <c r="O125" s="19">
        <v>0</v>
      </c>
      <c r="P125" s="19">
        <v>0</v>
      </c>
      <c r="Q125" s="9" t="s">
        <v>36</v>
      </c>
      <c r="R125" s="21">
        <f>R113*(1+VLookups!$C$45)</f>
        <v>-3615.6287800601831</v>
      </c>
      <c r="S125" s="19">
        <v>0</v>
      </c>
      <c r="T125" s="19">
        <v>0</v>
      </c>
      <c r="U125" s="9" t="s">
        <v>36</v>
      </c>
      <c r="V125" s="21">
        <f>V124-VLookups!$D$54</f>
        <v>-1205</v>
      </c>
      <c r="W125" s="21">
        <f>-VLookups!$D$59</f>
        <v>-250</v>
      </c>
      <c r="X125" s="19">
        <v>0</v>
      </c>
      <c r="Y125" s="20">
        <f>Y124*(1+VLookups!$D$57/12)</f>
        <v>-283.66896445737666</v>
      </c>
      <c r="Z125" s="9" t="s">
        <v>36</v>
      </c>
      <c r="AA125" s="9" t="s">
        <v>36</v>
      </c>
      <c r="AB125" s="20">
        <f t="shared" si="3"/>
        <v>1221.0858953048487</v>
      </c>
      <c r="AC125" s="20">
        <f t="shared" si="4"/>
        <v>103481.02496717952</v>
      </c>
    </row>
    <row r="126" spans="2:29" x14ac:dyDescent="0.25">
      <c r="B126" s="9">
        <v>122</v>
      </c>
      <c r="C126" s="9">
        <f t="shared" si="5"/>
        <v>33</v>
      </c>
      <c r="D126" s="9">
        <v>2</v>
      </c>
      <c r="E126" s="20">
        <f>E114*(1+VLookups!$C$4)</f>
        <v>12342.739155434812</v>
      </c>
      <c r="F126" s="20">
        <f>$E126*-VLookups!$D$10*2</f>
        <v>-740.56434932608875</v>
      </c>
      <c r="G126" s="19">
        <v>0</v>
      </c>
      <c r="H126" s="20">
        <f>(-VLookups!$D$13)*(E126+F126/2)</f>
        <v>-3891.0485187508243</v>
      </c>
      <c r="I126" s="20">
        <f>-PMT(VLookups!$D$16/12,180,-FV(VLookups!$D$16/12,48,,-VLookups!$D$15))</f>
        <v>-1366.0248221985344</v>
      </c>
      <c r="J126" s="19">
        <v>0</v>
      </c>
      <c r="K126" s="19">
        <v>0</v>
      </c>
      <c r="L126" s="19">
        <v>0</v>
      </c>
      <c r="M126" s="20">
        <f>M125-VLookups!$C$33</f>
        <v>-141</v>
      </c>
      <c r="N126" s="22">
        <v>62</v>
      </c>
      <c r="O126" s="19">
        <v>0</v>
      </c>
      <c r="P126" s="19">
        <v>0</v>
      </c>
      <c r="Q126" s="9" t="s">
        <v>36</v>
      </c>
      <c r="R126" s="21">
        <f>R114*(1+VLookups!$C$45)</f>
        <v>-3615.6287800601831</v>
      </c>
      <c r="S126" s="19">
        <v>0</v>
      </c>
      <c r="T126" s="19">
        <v>0</v>
      </c>
      <c r="U126" s="9" t="s">
        <v>36</v>
      </c>
      <c r="V126" s="21">
        <f>V125-VLookups!$D$54</f>
        <v>-1210</v>
      </c>
      <c r="W126" s="21">
        <f>-VLookups!$D$59</f>
        <v>-250</v>
      </c>
      <c r="X126" s="19">
        <v>0</v>
      </c>
      <c r="Y126" s="20">
        <f>Y125*(1+VLookups!$D$57/12)</f>
        <v>-284.49633227037737</v>
      </c>
      <c r="Z126" s="9" t="s">
        <v>36</v>
      </c>
      <c r="AA126" s="9" t="s">
        <v>36</v>
      </c>
      <c r="AB126" s="20">
        <f t="shared" si="3"/>
        <v>1214.2585274918479</v>
      </c>
      <c r="AC126" s="20">
        <f t="shared" si="4"/>
        <v>104867.75186961667</v>
      </c>
    </row>
    <row r="127" spans="2:29" x14ac:dyDescent="0.25">
      <c r="B127" s="9">
        <v>123</v>
      </c>
      <c r="C127" s="9">
        <f t="shared" si="5"/>
        <v>33</v>
      </c>
      <c r="D127" s="9">
        <v>3</v>
      </c>
      <c r="E127" s="20">
        <f>E115*(1+VLookups!$C$4)</f>
        <v>12342.739155434812</v>
      </c>
      <c r="F127" s="20">
        <f>$E127*-VLookups!$D$10*2</f>
        <v>-740.56434932608875</v>
      </c>
      <c r="G127" s="19">
        <v>0</v>
      </c>
      <c r="H127" s="20">
        <f>(-VLookups!$D$13)*(E127+F127/2)</f>
        <v>-3891.0485187508243</v>
      </c>
      <c r="I127" s="20">
        <f>-PMT(VLookups!$D$16/12,180,-FV(VLookups!$D$16/12,48,,-VLookups!$D$15))</f>
        <v>-1366.0248221985344</v>
      </c>
      <c r="J127" s="19">
        <v>0</v>
      </c>
      <c r="K127" s="19">
        <v>0</v>
      </c>
      <c r="L127" s="19">
        <v>0</v>
      </c>
      <c r="M127" s="20">
        <f>M126-VLookups!$C$33</f>
        <v>-142</v>
      </c>
      <c r="N127" s="22">
        <v>63</v>
      </c>
      <c r="O127" s="19">
        <v>0</v>
      </c>
      <c r="P127" s="19">
        <v>0</v>
      </c>
      <c r="Q127" s="9" t="s">
        <v>36</v>
      </c>
      <c r="R127" s="21">
        <f>R115*(1+VLookups!$C$45)</f>
        <v>-3615.6287800601831</v>
      </c>
      <c r="S127" s="19">
        <v>0</v>
      </c>
      <c r="T127" s="19">
        <v>0</v>
      </c>
      <c r="U127" s="9" t="s">
        <v>36</v>
      </c>
      <c r="V127" s="21">
        <f>V126-VLookups!$D$54</f>
        <v>-1215</v>
      </c>
      <c r="W127" s="21">
        <f>-VLookups!$D$59</f>
        <v>-250</v>
      </c>
      <c r="X127" s="19">
        <v>0</v>
      </c>
      <c r="Y127" s="20">
        <f>Y126*(1+VLookups!$D$57/12)</f>
        <v>-285.32611323949931</v>
      </c>
      <c r="Z127" s="9" t="s">
        <v>36</v>
      </c>
      <c r="AA127" s="9" t="s">
        <v>36</v>
      </c>
      <c r="AB127" s="20">
        <f t="shared" si="3"/>
        <v>1207.428746522726</v>
      </c>
      <c r="AC127" s="20">
        <f t="shared" si="4"/>
        <v>106249.96020258876</v>
      </c>
    </row>
    <row r="128" spans="2:29" x14ac:dyDescent="0.25">
      <c r="B128" s="9">
        <v>124</v>
      </c>
      <c r="C128" s="9">
        <f t="shared" si="5"/>
        <v>33</v>
      </c>
      <c r="D128" s="9">
        <v>4</v>
      </c>
      <c r="E128" s="20">
        <f>E116*(1+VLookups!$C$4)</f>
        <v>12342.739155434812</v>
      </c>
      <c r="F128" s="20">
        <f>$E128*-VLookups!$D$10*2</f>
        <v>-740.56434932608875</v>
      </c>
      <c r="G128" s="19">
        <v>0</v>
      </c>
      <c r="H128" s="20">
        <f>(-VLookups!$D$13)*(E128+F128/2)</f>
        <v>-3891.0485187508243</v>
      </c>
      <c r="I128" s="20">
        <f>-PMT(VLookups!$D$16/12,180,-FV(VLookups!$D$16/12,48,,-VLookups!$D$15))</f>
        <v>-1366.0248221985344</v>
      </c>
      <c r="J128" s="19">
        <v>0</v>
      </c>
      <c r="K128" s="19">
        <v>0</v>
      </c>
      <c r="L128" s="19">
        <v>0</v>
      </c>
      <c r="M128" s="20">
        <f>M127-VLookups!$C$33</f>
        <v>-143</v>
      </c>
      <c r="N128" s="22">
        <v>64</v>
      </c>
      <c r="O128" s="19">
        <v>0</v>
      </c>
      <c r="P128" s="19">
        <v>0</v>
      </c>
      <c r="Q128" s="9" t="s">
        <v>36</v>
      </c>
      <c r="R128" s="21">
        <f>R116*(1+VLookups!$C$45)</f>
        <v>-3615.6287800601831</v>
      </c>
      <c r="S128" s="19">
        <v>0</v>
      </c>
      <c r="T128" s="19">
        <v>0</v>
      </c>
      <c r="U128" s="9" t="s">
        <v>36</v>
      </c>
      <c r="V128" s="21">
        <f>V127-VLookups!$D$54</f>
        <v>-1220</v>
      </c>
      <c r="W128" s="21">
        <f>-VLookups!$D$59</f>
        <v>-250</v>
      </c>
      <c r="X128" s="19">
        <v>0</v>
      </c>
      <c r="Y128" s="20">
        <f>Y127*(1+VLookups!$D$57/12)</f>
        <v>-286.1583144031145</v>
      </c>
      <c r="Z128" s="9" t="s">
        <v>36</v>
      </c>
      <c r="AA128" s="9" t="s">
        <v>36</v>
      </c>
      <c r="AB128" s="20">
        <f t="shared" si="3"/>
        <v>1200.5965453591109</v>
      </c>
      <c r="AC128" s="20">
        <f t="shared" si="4"/>
        <v>107627.64001495218</v>
      </c>
    </row>
    <row r="129" spans="2:29" x14ac:dyDescent="0.25">
      <c r="B129" s="9">
        <v>125</v>
      </c>
      <c r="C129" s="9">
        <f t="shared" si="5"/>
        <v>33</v>
      </c>
      <c r="D129" s="9">
        <v>5</v>
      </c>
      <c r="E129" s="20">
        <f>E117*(1+VLookups!$C$4)</f>
        <v>12342.739155434812</v>
      </c>
      <c r="F129" s="20">
        <f>$E129*-VLookups!$D$10*2</f>
        <v>-740.56434932608875</v>
      </c>
      <c r="G129" s="19">
        <v>0</v>
      </c>
      <c r="H129" s="20">
        <f>(-VLookups!$D$13)*(E129+F129/2)</f>
        <v>-3891.0485187508243</v>
      </c>
      <c r="I129" s="20">
        <f>-PMT(VLookups!$D$16/12,180,-FV(VLookups!$D$16/12,48,,-VLookups!$D$15))</f>
        <v>-1366.0248221985344</v>
      </c>
      <c r="J129" s="19">
        <v>0</v>
      </c>
      <c r="K129" s="19">
        <v>0</v>
      </c>
      <c r="L129" s="19">
        <v>0</v>
      </c>
      <c r="M129" s="20">
        <f>M128-VLookups!$C$33</f>
        <v>-144</v>
      </c>
      <c r="N129" s="22">
        <v>65</v>
      </c>
      <c r="O129" s="19">
        <v>0</v>
      </c>
      <c r="P129" s="19">
        <v>0</v>
      </c>
      <c r="Q129" s="9" t="s">
        <v>36</v>
      </c>
      <c r="R129" s="21">
        <f>R117*(1+VLookups!$C$45)</f>
        <v>-3615.6287800601831</v>
      </c>
      <c r="S129" s="19">
        <v>0</v>
      </c>
      <c r="T129" s="19">
        <v>0</v>
      </c>
      <c r="U129" s="9" t="s">
        <v>36</v>
      </c>
      <c r="V129" s="21">
        <f>V128-VLookups!$D$54</f>
        <v>-1225</v>
      </c>
      <c r="W129" s="21">
        <f>-VLookups!$D$59</f>
        <v>-250</v>
      </c>
      <c r="X129" s="19">
        <v>0</v>
      </c>
      <c r="Y129" s="20">
        <f>Y128*(1+VLookups!$D$57/12)</f>
        <v>-286.99294282012357</v>
      </c>
      <c r="Z129" s="9" t="s">
        <v>36</v>
      </c>
      <c r="AA129" s="9" t="s">
        <v>36</v>
      </c>
      <c r="AB129" s="20">
        <f t="shared" si="3"/>
        <v>1193.7619169421018</v>
      </c>
      <c r="AC129" s="20">
        <f t="shared" si="4"/>
        <v>109000.78133191921</v>
      </c>
    </row>
    <row r="130" spans="2:29" x14ac:dyDescent="0.25">
      <c r="B130" s="9">
        <v>126</v>
      </c>
      <c r="C130" s="9">
        <f t="shared" si="5"/>
        <v>33</v>
      </c>
      <c r="D130" s="9">
        <v>6</v>
      </c>
      <c r="E130" s="20">
        <f>E118*(1+VLookups!$C$4)</f>
        <v>12342.739155434812</v>
      </c>
      <c r="F130" s="20">
        <f>$E130*-VLookups!$D$10*2</f>
        <v>-740.56434932608875</v>
      </c>
      <c r="G130" s="19">
        <v>0</v>
      </c>
      <c r="H130" s="20">
        <f>(-VLookups!$D$13)*(E130+F130/2)</f>
        <v>-3891.0485187508243</v>
      </c>
      <c r="I130" s="20">
        <f>-PMT(VLookups!$D$16/12,180,-FV(VLookups!$D$16/12,48,,-VLookups!$D$15))</f>
        <v>-1366.0248221985344</v>
      </c>
      <c r="J130" s="19">
        <v>0</v>
      </c>
      <c r="K130" s="19">
        <v>0</v>
      </c>
      <c r="L130" s="19">
        <v>0</v>
      </c>
      <c r="M130" s="20">
        <f>M129-VLookups!$C$33</f>
        <v>-145</v>
      </c>
      <c r="N130" s="22">
        <v>66</v>
      </c>
      <c r="O130" s="19">
        <v>0</v>
      </c>
      <c r="P130" s="19">
        <v>0</v>
      </c>
      <c r="Q130" s="9" t="s">
        <v>36</v>
      </c>
      <c r="R130" s="21">
        <f>R118*(1+VLookups!$C$45)</f>
        <v>-3615.6287800601831</v>
      </c>
      <c r="S130" s="19">
        <v>0</v>
      </c>
      <c r="T130" s="19">
        <v>0</v>
      </c>
      <c r="U130" s="9" t="s">
        <v>36</v>
      </c>
      <c r="V130" s="21">
        <f>V129-VLookups!$D$54</f>
        <v>-1230</v>
      </c>
      <c r="W130" s="21">
        <f>-VLookups!$D$59</f>
        <v>-250</v>
      </c>
      <c r="X130" s="19">
        <v>0</v>
      </c>
      <c r="Y130" s="20">
        <f>Y129*(1+VLookups!$D$57/12)</f>
        <v>-287.8300055700156</v>
      </c>
      <c r="Z130" s="9" t="s">
        <v>36</v>
      </c>
      <c r="AA130" s="9" t="s">
        <v>36</v>
      </c>
      <c r="AB130" s="20">
        <f t="shared" si="3"/>
        <v>1186.9248541922098</v>
      </c>
      <c r="AC130" s="20">
        <f t="shared" si="4"/>
        <v>110369.37415499796</v>
      </c>
    </row>
    <row r="131" spans="2:29" x14ac:dyDescent="0.25">
      <c r="B131" s="9">
        <v>127</v>
      </c>
      <c r="C131" s="9">
        <f t="shared" si="5"/>
        <v>33</v>
      </c>
      <c r="D131" s="9">
        <v>7</v>
      </c>
      <c r="E131" s="20">
        <f>E119*(1+VLookups!$C$4)</f>
        <v>12342.739155434812</v>
      </c>
      <c r="F131" s="20">
        <f>$E131*-VLookups!$D$10*2</f>
        <v>-740.56434932608875</v>
      </c>
      <c r="G131" s="19">
        <v>0</v>
      </c>
      <c r="H131" s="20">
        <f>(-VLookups!$D$13)*(E131+F131/2)</f>
        <v>-3891.0485187508243</v>
      </c>
      <c r="I131" s="20">
        <f>-PMT(VLookups!$D$16/12,180,-FV(VLookups!$D$16/12,48,,-VLookups!$D$15))</f>
        <v>-1366.0248221985344</v>
      </c>
      <c r="J131" s="19">
        <v>0</v>
      </c>
      <c r="K131" s="19">
        <v>0</v>
      </c>
      <c r="L131" s="19">
        <v>0</v>
      </c>
      <c r="M131" s="20">
        <f>M130-VLookups!$C$33</f>
        <v>-146</v>
      </c>
      <c r="N131" s="22">
        <v>67</v>
      </c>
      <c r="O131" s="19">
        <v>0</v>
      </c>
      <c r="P131" s="19">
        <v>0</v>
      </c>
      <c r="Q131" s="9" t="s">
        <v>36</v>
      </c>
      <c r="R131" s="21">
        <f>R119*(1+VLookups!$C$45)</f>
        <v>-3615.6287800601831</v>
      </c>
      <c r="S131" s="19">
        <v>0</v>
      </c>
      <c r="T131" s="19">
        <v>0</v>
      </c>
      <c r="U131" s="9" t="s">
        <v>36</v>
      </c>
      <c r="V131" s="21">
        <f>V130-VLookups!$D$54</f>
        <v>-1235</v>
      </c>
      <c r="W131" s="21">
        <f>-VLookups!$D$59</f>
        <v>-250</v>
      </c>
      <c r="X131" s="19">
        <v>0</v>
      </c>
      <c r="Y131" s="20">
        <f>Y130*(1+VLookups!$D$57/12)</f>
        <v>-288.66950975292815</v>
      </c>
      <c r="Z131" s="9" t="s">
        <v>36</v>
      </c>
      <c r="AA131" s="9" t="s">
        <v>36</v>
      </c>
      <c r="AB131" s="20">
        <f t="shared" si="3"/>
        <v>1180.0853500092971</v>
      </c>
      <c r="AC131" s="20">
        <f t="shared" si="4"/>
        <v>111733.40846193225</v>
      </c>
    </row>
    <row r="132" spans="2:29" x14ac:dyDescent="0.25">
      <c r="B132" s="9">
        <v>128</v>
      </c>
      <c r="C132" s="9">
        <f t="shared" si="5"/>
        <v>33</v>
      </c>
      <c r="D132" s="9">
        <v>8</v>
      </c>
      <c r="E132" s="20">
        <f>E120*(1+VLookups!$C$4)</f>
        <v>12342.739155434812</v>
      </c>
      <c r="F132" s="20">
        <f>$E132*-VLookups!$D$10*2</f>
        <v>-740.56434932608875</v>
      </c>
      <c r="G132" s="19">
        <v>0</v>
      </c>
      <c r="H132" s="20">
        <f>(-VLookups!$D$13)*(E132+F132/2)</f>
        <v>-3891.0485187508243</v>
      </c>
      <c r="I132" s="20">
        <f>-PMT(VLookups!$D$16/12,180,-FV(VLookups!$D$16/12,48,,-VLookups!$D$15))</f>
        <v>-1366.0248221985344</v>
      </c>
      <c r="J132" s="19">
        <v>0</v>
      </c>
      <c r="K132" s="19">
        <v>0</v>
      </c>
      <c r="L132" s="19">
        <v>0</v>
      </c>
      <c r="M132" s="20">
        <f>M131-VLookups!$C$33</f>
        <v>-147</v>
      </c>
      <c r="N132" s="22">
        <v>68</v>
      </c>
      <c r="O132" s="19">
        <v>0</v>
      </c>
      <c r="P132" s="19">
        <v>0</v>
      </c>
      <c r="Q132" s="9" t="s">
        <v>36</v>
      </c>
      <c r="R132" s="21">
        <f>R120*(1+VLookups!$C$45)</f>
        <v>-3615.6287800601831</v>
      </c>
      <c r="S132" s="19">
        <v>0</v>
      </c>
      <c r="T132" s="19">
        <v>0</v>
      </c>
      <c r="U132" s="9" t="s">
        <v>36</v>
      </c>
      <c r="V132" s="21">
        <f>V131-VLookups!$D$54</f>
        <v>-1240</v>
      </c>
      <c r="W132" s="21">
        <f>-VLookups!$D$59</f>
        <v>-250</v>
      </c>
      <c r="X132" s="19">
        <v>0</v>
      </c>
      <c r="Y132" s="20">
        <f>Y131*(1+VLookups!$D$57/12)</f>
        <v>-289.51146248970753</v>
      </c>
      <c r="Z132" s="9" t="s">
        <v>36</v>
      </c>
      <c r="AA132" s="9" t="s">
        <v>36</v>
      </c>
      <c r="AB132" s="20">
        <f t="shared" si="3"/>
        <v>1173.2433972725178</v>
      </c>
      <c r="AC132" s="20">
        <f t="shared" si="4"/>
        <v>113092.87420664133</v>
      </c>
    </row>
    <row r="133" spans="2:29" x14ac:dyDescent="0.25">
      <c r="B133" s="9">
        <v>129</v>
      </c>
      <c r="C133" s="9">
        <f t="shared" si="5"/>
        <v>33</v>
      </c>
      <c r="D133" s="9">
        <v>9</v>
      </c>
      <c r="E133" s="20">
        <f>E121*(1+VLookups!$C$4)</f>
        <v>12342.739155434812</v>
      </c>
      <c r="F133" s="20">
        <f>$E133*-VLookups!$D$10*2</f>
        <v>-740.56434932608875</v>
      </c>
      <c r="G133" s="19">
        <v>0</v>
      </c>
      <c r="H133" s="20">
        <f>(-VLookups!$D$13)*(E133+F133/2)</f>
        <v>-3891.0485187508243</v>
      </c>
      <c r="I133" s="20">
        <f>-PMT(VLookups!$D$16/12,180,-FV(VLookups!$D$16/12,48,,-VLookups!$D$15))</f>
        <v>-1366.0248221985344</v>
      </c>
      <c r="J133" s="19">
        <v>0</v>
      </c>
      <c r="K133" s="19">
        <v>0</v>
      </c>
      <c r="L133" s="19">
        <v>0</v>
      </c>
      <c r="M133" s="20">
        <f>M132-VLookups!$C$33</f>
        <v>-148</v>
      </c>
      <c r="N133" s="22">
        <v>69</v>
      </c>
      <c r="O133" s="19">
        <v>0</v>
      </c>
      <c r="P133" s="19">
        <v>0</v>
      </c>
      <c r="Q133" s="9" t="s">
        <v>36</v>
      </c>
      <c r="R133" s="21">
        <f>R121*(1+VLookups!$C$45)</f>
        <v>-3615.6287800601831</v>
      </c>
      <c r="S133" s="19">
        <v>0</v>
      </c>
      <c r="T133" s="19">
        <v>0</v>
      </c>
      <c r="U133" s="9" t="s">
        <v>36</v>
      </c>
      <c r="V133" s="21">
        <f>V132-VLookups!$D$54</f>
        <v>-1245</v>
      </c>
      <c r="W133" s="21">
        <f>-VLookups!$D$59</f>
        <v>-250</v>
      </c>
      <c r="X133" s="19">
        <v>0</v>
      </c>
      <c r="Y133" s="20">
        <f>Y132*(1+VLookups!$D$57/12)</f>
        <v>-290.3558709219692</v>
      </c>
      <c r="Z133" s="9" t="s">
        <v>36</v>
      </c>
      <c r="AA133" s="9" t="s">
        <v>36</v>
      </c>
      <c r="AB133" s="20">
        <f t="shared" ref="AB133:AB196" si="6">SUM(E133,F133/2,H133,I133,K133,L133,M133,O133,P133,R133,S133,T133,V133,W133,X133,Y133,G133,J133,Z133,AA133)</f>
        <v>1166.3989888402562</v>
      </c>
      <c r="AC133" s="20">
        <f t="shared" ref="AC133:AC196" si="7">AB133+(AC132*(1+($AC$2/12)))</f>
        <v>114447.76131915933</v>
      </c>
    </row>
    <row r="134" spans="2:29" x14ac:dyDescent="0.25">
      <c r="B134" s="9">
        <v>130</v>
      </c>
      <c r="C134" s="9">
        <f t="shared" si="5"/>
        <v>33</v>
      </c>
      <c r="D134" s="9">
        <v>10</v>
      </c>
      <c r="E134" s="20">
        <f>E122*(1+VLookups!$C$4)</f>
        <v>12342.739155434812</v>
      </c>
      <c r="F134" s="20">
        <f>$E134*-VLookups!$D$10*2</f>
        <v>-740.56434932608875</v>
      </c>
      <c r="G134" s="19">
        <v>0</v>
      </c>
      <c r="H134" s="20">
        <f>(-VLookups!$D$13)*(E134+F134/2)</f>
        <v>-3891.0485187508243</v>
      </c>
      <c r="I134" s="20">
        <f>-PMT(VLookups!$D$16/12,180,-FV(VLookups!$D$16/12,48,,-VLookups!$D$15))</f>
        <v>-1366.0248221985344</v>
      </c>
      <c r="J134" s="19">
        <v>0</v>
      </c>
      <c r="K134" s="19">
        <v>0</v>
      </c>
      <c r="L134" s="19">
        <v>0</v>
      </c>
      <c r="M134" s="20">
        <f>M133-VLookups!$C$33</f>
        <v>-149</v>
      </c>
      <c r="N134" s="22">
        <v>70</v>
      </c>
      <c r="O134" s="19">
        <v>0</v>
      </c>
      <c r="P134" s="19">
        <v>0</v>
      </c>
      <c r="Q134" s="9" t="s">
        <v>36</v>
      </c>
      <c r="R134" s="21">
        <f>R122*(1+VLookups!$C$45)</f>
        <v>-3615.6287800601831</v>
      </c>
      <c r="S134" s="19">
        <v>0</v>
      </c>
      <c r="T134" s="19">
        <v>0</v>
      </c>
      <c r="U134" s="9" t="s">
        <v>36</v>
      </c>
      <c r="V134" s="21">
        <f>V133-VLookups!$D$54</f>
        <v>-1250</v>
      </c>
      <c r="W134" s="21">
        <f>-VLookups!$D$59</f>
        <v>-250</v>
      </c>
      <c r="X134" s="19">
        <v>0</v>
      </c>
      <c r="Y134" s="20">
        <f>Y133*(1+VLookups!$D$57/12)</f>
        <v>-291.20274221215828</v>
      </c>
      <c r="Z134" s="9" t="s">
        <v>36</v>
      </c>
      <c r="AA134" s="9" t="s">
        <v>36</v>
      </c>
      <c r="AB134" s="20">
        <f t="shared" si="6"/>
        <v>1159.5521175500671</v>
      </c>
      <c r="AC134" s="20">
        <f t="shared" si="7"/>
        <v>115798.05970557466</v>
      </c>
    </row>
    <row r="135" spans="2:29" x14ac:dyDescent="0.25">
      <c r="B135" s="9">
        <v>131</v>
      </c>
      <c r="C135" s="9">
        <f t="shared" si="5"/>
        <v>33</v>
      </c>
      <c r="D135" s="9">
        <v>11</v>
      </c>
      <c r="E135" s="20">
        <f>E123*(1+VLookups!$C$4)</f>
        <v>12342.739155434812</v>
      </c>
      <c r="F135" s="20">
        <f>$E135*-VLookups!$D$10*2</f>
        <v>-740.56434932608875</v>
      </c>
      <c r="G135" s="19">
        <v>0</v>
      </c>
      <c r="H135" s="20">
        <f>(-VLookups!$D$13)*(E135+F135/2)</f>
        <v>-3891.0485187508243</v>
      </c>
      <c r="I135" s="20">
        <f>-PMT(VLookups!$D$16/12,180,-FV(VLookups!$D$16/12,48,,-VLookups!$D$15))</f>
        <v>-1366.0248221985344</v>
      </c>
      <c r="J135" s="19">
        <v>0</v>
      </c>
      <c r="K135" s="19">
        <v>0</v>
      </c>
      <c r="L135" s="19">
        <v>0</v>
      </c>
      <c r="M135" s="20">
        <f>M134-VLookups!$C$33</f>
        <v>-150</v>
      </c>
      <c r="N135" s="22">
        <v>71</v>
      </c>
      <c r="O135" s="19">
        <v>0</v>
      </c>
      <c r="P135" s="19">
        <v>0</v>
      </c>
      <c r="Q135" s="9" t="s">
        <v>36</v>
      </c>
      <c r="R135" s="21">
        <f>R123*(1+VLookups!$C$45)</f>
        <v>-3615.6287800601831</v>
      </c>
      <c r="S135" s="19">
        <v>0</v>
      </c>
      <c r="T135" s="19">
        <v>0</v>
      </c>
      <c r="U135" s="9" t="s">
        <v>36</v>
      </c>
      <c r="V135" s="21">
        <f>V134-VLookups!$D$54</f>
        <v>-1255</v>
      </c>
      <c r="W135" s="21">
        <f>-VLookups!$D$59</f>
        <v>-250</v>
      </c>
      <c r="X135" s="19">
        <v>0</v>
      </c>
      <c r="Y135" s="20">
        <f>Y134*(1+VLookups!$D$57/12)</f>
        <v>-292.05208354361042</v>
      </c>
      <c r="Z135" s="9" t="s">
        <v>36</v>
      </c>
      <c r="AA135" s="9" t="s">
        <v>36</v>
      </c>
      <c r="AB135" s="20">
        <f t="shared" si="6"/>
        <v>1152.7027762186149</v>
      </c>
      <c r="AC135" s="20">
        <f t="shared" si="7"/>
        <v>117143.75924796924</v>
      </c>
    </row>
    <row r="136" spans="2:29" x14ac:dyDescent="0.25">
      <c r="B136" s="9">
        <v>132</v>
      </c>
      <c r="C136" s="9">
        <f t="shared" si="5"/>
        <v>34</v>
      </c>
      <c r="D136" s="9">
        <v>0</v>
      </c>
      <c r="E136" s="20">
        <f>E124*(1+VLookups!$C$4)</f>
        <v>12774.73502587503</v>
      </c>
      <c r="F136" s="20">
        <f>$E136*-VLookups!$D$10*2</f>
        <v>-766.48410155250178</v>
      </c>
      <c r="G136" s="19">
        <v>0</v>
      </c>
      <c r="H136" s="20">
        <f>(-VLookups!$D$13)*(E136+F136/2)</f>
        <v>-4027.2352169071037</v>
      </c>
      <c r="I136" s="20">
        <f>-PMT(VLookups!$D$16/12,180,-FV(VLookups!$D$16/12,48,,-VLookups!$D$15))</f>
        <v>-1366.0248221985344</v>
      </c>
      <c r="J136" s="19">
        <v>0</v>
      </c>
      <c r="K136" s="19">
        <v>0</v>
      </c>
      <c r="L136" s="19">
        <v>0</v>
      </c>
      <c r="M136" s="20">
        <f>M135-VLookups!$C$33</f>
        <v>-151</v>
      </c>
      <c r="N136" s="22">
        <v>72</v>
      </c>
      <c r="O136" s="19">
        <v>0</v>
      </c>
      <c r="P136" s="19">
        <v>0</v>
      </c>
      <c r="Q136" s="9" t="s">
        <v>36</v>
      </c>
      <c r="R136" s="21">
        <f>R124*(1+VLookups!$C$45)</f>
        <v>-3836.1821356438541</v>
      </c>
      <c r="S136" s="19">
        <v>0</v>
      </c>
      <c r="T136" s="19">
        <v>0</v>
      </c>
      <c r="U136" s="9" t="s">
        <v>36</v>
      </c>
      <c r="V136" s="21">
        <f>V135-VLookups!$D$54</f>
        <v>-1260</v>
      </c>
      <c r="W136" s="21">
        <f>-VLookups!$D$59</f>
        <v>-250</v>
      </c>
      <c r="X136" s="19">
        <v>0</v>
      </c>
      <c r="Y136" s="20">
        <f>Y135*(1+VLookups!$D$57/12)</f>
        <v>-292.9039021206126</v>
      </c>
      <c r="Z136" s="9" t="s">
        <v>36</v>
      </c>
      <c r="AA136" s="9" t="s">
        <v>36</v>
      </c>
      <c r="AB136" s="20">
        <f t="shared" si="6"/>
        <v>1208.1468982286742</v>
      </c>
      <c r="AC136" s="20">
        <f t="shared" si="7"/>
        <v>118547.14574494453</v>
      </c>
    </row>
    <row r="137" spans="2:29" x14ac:dyDescent="0.25">
      <c r="B137" s="9">
        <v>133</v>
      </c>
      <c r="C137" s="9">
        <f t="shared" si="5"/>
        <v>34</v>
      </c>
      <c r="D137" s="9">
        <v>1</v>
      </c>
      <c r="E137" s="20">
        <f>E125*(1+VLookups!$C$4)</f>
        <v>12774.73502587503</v>
      </c>
      <c r="F137" s="20">
        <f>$E137*-VLookups!$D$10*2</f>
        <v>-766.48410155250178</v>
      </c>
      <c r="G137" s="19">
        <v>0</v>
      </c>
      <c r="H137" s="20">
        <f>(-VLookups!$D$13)*(E137+F137/2)</f>
        <v>-4027.2352169071037</v>
      </c>
      <c r="I137" s="20">
        <f>-PMT(VLookups!$D$16/12,180,-FV(VLookups!$D$16/12,48,,-VLookups!$D$15))</f>
        <v>-1366.0248221985344</v>
      </c>
      <c r="J137" s="19">
        <v>0</v>
      </c>
      <c r="K137" s="19">
        <v>0</v>
      </c>
      <c r="L137" s="19">
        <v>0</v>
      </c>
      <c r="M137" s="20">
        <f>M136-VLookups!$C$33</f>
        <v>-152</v>
      </c>
      <c r="N137" s="22">
        <v>73</v>
      </c>
      <c r="O137" s="19">
        <v>0</v>
      </c>
      <c r="P137" s="19">
        <v>0</v>
      </c>
      <c r="Q137" s="9" t="s">
        <v>36</v>
      </c>
      <c r="R137" s="21">
        <f>R125*(1+VLookups!$C$45)</f>
        <v>-3836.1821356438541</v>
      </c>
      <c r="S137" s="19">
        <v>0</v>
      </c>
      <c r="T137" s="19">
        <v>0</v>
      </c>
      <c r="U137" s="9" t="s">
        <v>36</v>
      </c>
      <c r="V137" s="21">
        <f>V136-VLookups!$D$54</f>
        <v>-1265</v>
      </c>
      <c r="W137" s="21">
        <f>-VLookups!$D$59</f>
        <v>-250</v>
      </c>
      <c r="X137" s="19">
        <v>0</v>
      </c>
      <c r="Y137" s="20">
        <f>Y136*(1+VLookups!$D$57/12)</f>
        <v>-293.75820516846437</v>
      </c>
      <c r="Z137" s="9" t="s">
        <v>36</v>
      </c>
      <c r="AA137" s="9" t="s">
        <v>36</v>
      </c>
      <c r="AB137" s="20">
        <f t="shared" si="6"/>
        <v>1201.2925951808224</v>
      </c>
      <c r="AC137" s="20">
        <f t="shared" si="7"/>
        <v>119946.01691636693</v>
      </c>
    </row>
    <row r="138" spans="2:29" x14ac:dyDescent="0.25">
      <c r="B138" s="9">
        <v>134</v>
      </c>
      <c r="C138" s="9">
        <f t="shared" si="5"/>
        <v>34</v>
      </c>
      <c r="D138" s="9">
        <v>2</v>
      </c>
      <c r="E138" s="20">
        <f>E126*(1+VLookups!$C$4)</f>
        <v>12774.73502587503</v>
      </c>
      <c r="F138" s="20">
        <f>$E138*-VLookups!$D$10*2</f>
        <v>-766.48410155250178</v>
      </c>
      <c r="G138" s="19">
        <v>0</v>
      </c>
      <c r="H138" s="20">
        <f>(-VLookups!$D$13)*(E138+F138/2)</f>
        <v>-4027.2352169071037</v>
      </c>
      <c r="I138" s="20">
        <f>-PMT(VLookups!$D$16/12,180,-FV(VLookups!$D$16/12,48,,-VLookups!$D$15))</f>
        <v>-1366.0248221985344</v>
      </c>
      <c r="J138" s="19">
        <v>0</v>
      </c>
      <c r="K138" s="19">
        <v>0</v>
      </c>
      <c r="L138" s="19">
        <v>0</v>
      </c>
      <c r="M138" s="20">
        <f>M137-VLookups!$C$33</f>
        <v>-153</v>
      </c>
      <c r="N138" s="22">
        <v>74</v>
      </c>
      <c r="O138" s="19">
        <v>0</v>
      </c>
      <c r="P138" s="19">
        <v>0</v>
      </c>
      <c r="Q138" s="9" t="s">
        <v>36</v>
      </c>
      <c r="R138" s="21">
        <f>R126*(1+VLookups!$C$45)</f>
        <v>-3836.1821356438541</v>
      </c>
      <c r="S138" s="19">
        <v>0</v>
      </c>
      <c r="T138" s="19">
        <v>0</v>
      </c>
      <c r="U138" s="9" t="s">
        <v>36</v>
      </c>
      <c r="V138" s="21">
        <f>V137-VLookups!$D$54</f>
        <v>-1270</v>
      </c>
      <c r="W138" s="21">
        <f>-VLookups!$D$59</f>
        <v>-250</v>
      </c>
      <c r="X138" s="19">
        <v>0</v>
      </c>
      <c r="Y138" s="20">
        <f>Y137*(1+VLookups!$D$57/12)</f>
        <v>-294.61499993353908</v>
      </c>
      <c r="Z138" s="9" t="s">
        <v>36</v>
      </c>
      <c r="AA138" s="9" t="s">
        <v>36</v>
      </c>
      <c r="AB138" s="20">
        <f t="shared" si="6"/>
        <v>1194.4358004157477</v>
      </c>
      <c r="AC138" s="20">
        <f t="shared" si="7"/>
        <v>121340.36274497664</v>
      </c>
    </row>
    <row r="139" spans="2:29" x14ac:dyDescent="0.25">
      <c r="B139" s="9">
        <v>135</v>
      </c>
      <c r="C139" s="9">
        <f t="shared" si="5"/>
        <v>34</v>
      </c>
      <c r="D139" s="9">
        <v>3</v>
      </c>
      <c r="E139" s="20">
        <f>E127*(1+VLookups!$C$4)</f>
        <v>12774.73502587503</v>
      </c>
      <c r="F139" s="20">
        <f>$E139*-VLookups!$D$10*2</f>
        <v>-766.48410155250178</v>
      </c>
      <c r="G139" s="19">
        <v>0</v>
      </c>
      <c r="H139" s="20">
        <f>(-VLookups!$D$13)*(E139+F139/2)</f>
        <v>-4027.2352169071037</v>
      </c>
      <c r="I139" s="20">
        <f>-PMT(VLookups!$D$16/12,180,-FV(VLookups!$D$16/12,48,,-VLookups!$D$15))</f>
        <v>-1366.0248221985344</v>
      </c>
      <c r="J139" s="19">
        <v>0</v>
      </c>
      <c r="K139" s="19">
        <v>0</v>
      </c>
      <c r="L139" s="19">
        <v>0</v>
      </c>
      <c r="M139" s="20">
        <f>M138-VLookups!$C$33</f>
        <v>-154</v>
      </c>
      <c r="N139" s="22">
        <v>75</v>
      </c>
      <c r="O139" s="19">
        <v>0</v>
      </c>
      <c r="P139" s="19">
        <v>0</v>
      </c>
      <c r="Q139" s="9" t="s">
        <v>36</v>
      </c>
      <c r="R139" s="21">
        <f>R127*(1+VLookups!$C$45)</f>
        <v>-3836.1821356438541</v>
      </c>
      <c r="S139" s="19">
        <v>0</v>
      </c>
      <c r="T139" s="19">
        <v>0</v>
      </c>
      <c r="U139" s="9" t="s">
        <v>36</v>
      </c>
      <c r="V139" s="21">
        <f>V138-VLookups!$D$54</f>
        <v>-1275</v>
      </c>
      <c r="W139" s="21">
        <f>-VLookups!$D$59</f>
        <v>-250</v>
      </c>
      <c r="X139" s="19">
        <v>0</v>
      </c>
      <c r="Y139" s="20">
        <f>Y138*(1+VLookups!$D$57/12)</f>
        <v>-295.47429368334525</v>
      </c>
      <c r="Z139" s="9" t="s">
        <v>36</v>
      </c>
      <c r="AA139" s="9" t="s">
        <v>36</v>
      </c>
      <c r="AB139" s="20">
        <f t="shared" si="6"/>
        <v>1187.5765066659417</v>
      </c>
      <c r="AC139" s="20">
        <f t="shared" si="7"/>
        <v>122730.17318955087</v>
      </c>
    </row>
    <row r="140" spans="2:29" x14ac:dyDescent="0.25">
      <c r="B140" s="9">
        <v>136</v>
      </c>
      <c r="C140" s="9">
        <f t="shared" si="5"/>
        <v>34</v>
      </c>
      <c r="D140" s="9">
        <v>4</v>
      </c>
      <c r="E140" s="20">
        <f>E128*(1+VLookups!$C$4)</f>
        <v>12774.73502587503</v>
      </c>
      <c r="F140" s="20">
        <f>$E140*-VLookups!$D$10*2</f>
        <v>-766.48410155250178</v>
      </c>
      <c r="G140" s="19">
        <v>0</v>
      </c>
      <c r="H140" s="20">
        <f>(-VLookups!$D$13)*(E140+F140/2)</f>
        <v>-4027.2352169071037</v>
      </c>
      <c r="I140" s="20">
        <f>-PMT(VLookups!$D$16/12,180,-FV(VLookups!$D$16/12,48,,-VLookups!$D$15))</f>
        <v>-1366.0248221985344</v>
      </c>
      <c r="J140" s="19">
        <v>0</v>
      </c>
      <c r="K140" s="19">
        <v>0</v>
      </c>
      <c r="L140" s="19">
        <v>0</v>
      </c>
      <c r="M140" s="20">
        <f>M139-VLookups!$C$33</f>
        <v>-155</v>
      </c>
      <c r="N140" s="22">
        <v>76</v>
      </c>
      <c r="O140" s="19">
        <v>0</v>
      </c>
      <c r="P140" s="19">
        <v>0</v>
      </c>
      <c r="Q140" s="9" t="s">
        <v>36</v>
      </c>
      <c r="R140" s="21">
        <f>R128*(1+VLookups!$C$45)</f>
        <v>-3836.1821356438541</v>
      </c>
      <c r="S140" s="19">
        <v>0</v>
      </c>
      <c r="T140" s="19">
        <v>0</v>
      </c>
      <c r="U140" s="9" t="s">
        <v>36</v>
      </c>
      <c r="V140" s="21">
        <f>V139-VLookups!$D$54</f>
        <v>-1280</v>
      </c>
      <c r="W140" s="21">
        <f>-VLookups!$D$59</f>
        <v>-250</v>
      </c>
      <c r="X140" s="19">
        <v>0</v>
      </c>
      <c r="Y140" s="20">
        <f>Y139*(1+VLookups!$D$57/12)</f>
        <v>-296.33609370658837</v>
      </c>
      <c r="Z140" s="9" t="s">
        <v>36</v>
      </c>
      <c r="AA140" s="9" t="s">
        <v>36</v>
      </c>
      <c r="AB140" s="20">
        <f t="shared" si="6"/>
        <v>1180.7147066426985</v>
      </c>
      <c r="AC140" s="20">
        <f t="shared" si="7"/>
        <v>124115.43818484283</v>
      </c>
    </row>
    <row r="141" spans="2:29" x14ac:dyDescent="0.25">
      <c r="B141" s="9">
        <v>137</v>
      </c>
      <c r="C141" s="9">
        <f t="shared" si="5"/>
        <v>34</v>
      </c>
      <c r="D141" s="9">
        <v>5</v>
      </c>
      <c r="E141" s="20">
        <f>E129*(1+VLookups!$C$4)</f>
        <v>12774.73502587503</v>
      </c>
      <c r="F141" s="20">
        <f>$E141*-VLookups!$D$10*2</f>
        <v>-766.48410155250178</v>
      </c>
      <c r="G141" s="19">
        <v>0</v>
      </c>
      <c r="H141" s="20">
        <f>(-VLookups!$D$13)*(E141+F141/2)</f>
        <v>-4027.2352169071037</v>
      </c>
      <c r="I141" s="20">
        <f>-PMT(VLookups!$D$16/12,180,-FV(VLookups!$D$16/12,48,,-VLookups!$D$15))</f>
        <v>-1366.0248221985344</v>
      </c>
      <c r="J141" s="19">
        <v>0</v>
      </c>
      <c r="K141" s="19">
        <v>0</v>
      </c>
      <c r="L141" s="19">
        <v>0</v>
      </c>
      <c r="M141" s="20">
        <f>M140-VLookups!$C$33</f>
        <v>-156</v>
      </c>
      <c r="N141" s="22">
        <v>77</v>
      </c>
      <c r="O141" s="19">
        <v>0</v>
      </c>
      <c r="P141" s="19">
        <v>0</v>
      </c>
      <c r="Q141" s="9" t="s">
        <v>36</v>
      </c>
      <c r="R141" s="21">
        <f>R129*(1+VLookups!$C$45)</f>
        <v>-3836.1821356438541</v>
      </c>
      <c r="S141" s="19">
        <v>0</v>
      </c>
      <c r="T141" s="19">
        <v>0</v>
      </c>
      <c r="U141" s="9" t="s">
        <v>36</v>
      </c>
      <c r="V141" s="21">
        <f>V140-VLookups!$D$54</f>
        <v>-1285</v>
      </c>
      <c r="W141" s="21">
        <f>-VLookups!$D$59</f>
        <v>-250</v>
      </c>
      <c r="X141" s="19">
        <v>0</v>
      </c>
      <c r="Y141" s="20">
        <f>Y140*(1+VLookups!$D$57/12)</f>
        <v>-297.20040731323257</v>
      </c>
      <c r="Z141" s="9" t="s">
        <v>36</v>
      </c>
      <c r="AA141" s="9" t="s">
        <v>36</v>
      </c>
      <c r="AB141" s="20">
        <f t="shared" si="6"/>
        <v>1173.8503930360544</v>
      </c>
      <c r="AC141" s="20">
        <f t="shared" si="7"/>
        <v>125496.14764152031</v>
      </c>
    </row>
    <row r="142" spans="2:29" x14ac:dyDescent="0.25">
      <c r="B142" s="9">
        <v>138</v>
      </c>
      <c r="C142" s="9">
        <f t="shared" si="5"/>
        <v>34</v>
      </c>
      <c r="D142" s="9">
        <v>6</v>
      </c>
      <c r="E142" s="20">
        <f>E130*(1+VLookups!$C$4)</f>
        <v>12774.73502587503</v>
      </c>
      <c r="F142" s="20">
        <f>$E142*-VLookups!$D$10*2</f>
        <v>-766.48410155250178</v>
      </c>
      <c r="G142" s="19">
        <v>0</v>
      </c>
      <c r="H142" s="20">
        <f>(-VLookups!$D$13)*(E142+F142/2)</f>
        <v>-4027.2352169071037</v>
      </c>
      <c r="I142" s="20">
        <f>-PMT(VLookups!$D$16/12,180,-FV(VLookups!$D$16/12,48,,-VLookups!$D$15))</f>
        <v>-1366.0248221985344</v>
      </c>
      <c r="J142" s="19">
        <v>0</v>
      </c>
      <c r="K142" s="19">
        <v>0</v>
      </c>
      <c r="L142" s="19">
        <v>0</v>
      </c>
      <c r="M142" s="20">
        <f>M141-VLookups!$C$33</f>
        <v>-157</v>
      </c>
      <c r="N142" s="22">
        <v>78</v>
      </c>
      <c r="O142" s="19">
        <v>0</v>
      </c>
      <c r="P142" s="19">
        <v>0</v>
      </c>
      <c r="Q142" s="9" t="s">
        <v>36</v>
      </c>
      <c r="R142" s="21">
        <f>R130*(1+VLookups!$C$45)</f>
        <v>-3836.1821356438541</v>
      </c>
      <c r="S142" s="19">
        <v>0</v>
      </c>
      <c r="T142" s="19">
        <v>0</v>
      </c>
      <c r="U142" s="9" t="s">
        <v>36</v>
      </c>
      <c r="V142" s="21">
        <f>V141-VLookups!$D$54</f>
        <v>-1290</v>
      </c>
      <c r="W142" s="21">
        <f>-VLookups!$D$59</f>
        <v>-250</v>
      </c>
      <c r="X142" s="19">
        <v>0</v>
      </c>
      <c r="Y142" s="20">
        <f>Y141*(1+VLookups!$D$57/12)</f>
        <v>-298.06724183456282</v>
      </c>
      <c r="Z142" s="9" t="s">
        <v>36</v>
      </c>
      <c r="AA142" s="9" t="s">
        <v>36</v>
      </c>
      <c r="AB142" s="20">
        <f t="shared" si="6"/>
        <v>1166.9835585147241</v>
      </c>
      <c r="AC142" s="20">
        <f t="shared" si="7"/>
        <v>126872.29144610424</v>
      </c>
    </row>
    <row r="143" spans="2:29" x14ac:dyDescent="0.25">
      <c r="B143" s="9">
        <v>139</v>
      </c>
      <c r="C143" s="9">
        <f t="shared" si="5"/>
        <v>34</v>
      </c>
      <c r="D143" s="9">
        <v>7</v>
      </c>
      <c r="E143" s="20">
        <f>E131*(1+VLookups!$C$4)</f>
        <v>12774.73502587503</v>
      </c>
      <c r="F143" s="20">
        <f>$E143*-VLookups!$D$10*2</f>
        <v>-766.48410155250178</v>
      </c>
      <c r="G143" s="19">
        <v>0</v>
      </c>
      <c r="H143" s="20">
        <f>(-VLookups!$D$13)*(E143+F143/2)</f>
        <v>-4027.2352169071037</v>
      </c>
      <c r="I143" s="20">
        <f>-PMT(VLookups!$D$16/12,180,-FV(VLookups!$D$16/12,48,,-VLookups!$D$15))</f>
        <v>-1366.0248221985344</v>
      </c>
      <c r="J143" s="19">
        <v>0</v>
      </c>
      <c r="K143" s="19">
        <v>0</v>
      </c>
      <c r="L143" s="19">
        <v>0</v>
      </c>
      <c r="M143" s="20">
        <f>M142-VLookups!$C$33</f>
        <v>-158</v>
      </c>
      <c r="N143" s="22">
        <v>79</v>
      </c>
      <c r="O143" s="19">
        <v>0</v>
      </c>
      <c r="P143" s="19">
        <v>0</v>
      </c>
      <c r="Q143" s="9" t="s">
        <v>36</v>
      </c>
      <c r="R143" s="21">
        <f>R131*(1+VLookups!$C$45)</f>
        <v>-3836.1821356438541</v>
      </c>
      <c r="S143" s="19">
        <v>0</v>
      </c>
      <c r="T143" s="19">
        <v>0</v>
      </c>
      <c r="U143" s="9" t="s">
        <v>36</v>
      </c>
      <c r="V143" s="21">
        <f>V142-VLookups!$D$54</f>
        <v>-1295</v>
      </c>
      <c r="W143" s="21">
        <f>-VLookups!$D$59</f>
        <v>-250</v>
      </c>
      <c r="X143" s="19">
        <v>0</v>
      </c>
      <c r="Y143" s="20">
        <f>Y142*(1+VLookups!$D$57/12)</f>
        <v>-298.93660462324698</v>
      </c>
      <c r="Z143" s="9" t="s">
        <v>36</v>
      </c>
      <c r="AA143" s="9" t="s">
        <v>36</v>
      </c>
      <c r="AB143" s="20">
        <f t="shared" si="6"/>
        <v>1160.11419572604</v>
      </c>
      <c r="AC143" s="20">
        <f t="shared" si="7"/>
        <v>128243.85946090713</v>
      </c>
    </row>
    <row r="144" spans="2:29" x14ac:dyDescent="0.25">
      <c r="B144" s="9">
        <v>140</v>
      </c>
      <c r="C144" s="9">
        <f t="shared" si="5"/>
        <v>34</v>
      </c>
      <c r="D144" s="9">
        <v>8</v>
      </c>
      <c r="E144" s="20">
        <f>E132*(1+VLookups!$C$4)</f>
        <v>12774.73502587503</v>
      </c>
      <c r="F144" s="20">
        <f>$E144*-VLookups!$D$10*2</f>
        <v>-766.48410155250178</v>
      </c>
      <c r="G144" s="19">
        <v>0</v>
      </c>
      <c r="H144" s="20">
        <f>(-VLookups!$D$13)*(E144+F144/2)</f>
        <v>-4027.2352169071037</v>
      </c>
      <c r="I144" s="20">
        <f>-PMT(VLookups!$D$16/12,180,-FV(VLookups!$D$16/12,48,,-VLookups!$D$15))</f>
        <v>-1366.0248221985344</v>
      </c>
      <c r="J144" s="19">
        <v>0</v>
      </c>
      <c r="K144" s="19">
        <v>0</v>
      </c>
      <c r="L144" s="19">
        <v>0</v>
      </c>
      <c r="M144" s="20">
        <f>M143-VLookups!$C$33</f>
        <v>-159</v>
      </c>
      <c r="N144" s="22">
        <v>80</v>
      </c>
      <c r="O144" s="19">
        <v>0</v>
      </c>
      <c r="P144" s="19">
        <v>0</v>
      </c>
      <c r="Q144" s="9" t="s">
        <v>36</v>
      </c>
      <c r="R144" s="21">
        <f>R132*(1+VLookups!$C$45)</f>
        <v>-3836.1821356438541</v>
      </c>
      <c r="S144" s="19">
        <v>0</v>
      </c>
      <c r="T144" s="19">
        <v>0</v>
      </c>
      <c r="U144" s="9" t="s">
        <v>36</v>
      </c>
      <c r="V144" s="21">
        <f>V143-VLookups!$D$54</f>
        <v>-1300</v>
      </c>
      <c r="W144" s="21">
        <f>-VLookups!$D$59</f>
        <v>-250</v>
      </c>
      <c r="X144" s="19">
        <v>0</v>
      </c>
      <c r="Y144" s="20">
        <f>Y143*(1+VLookups!$D$57/12)</f>
        <v>-299.80850305339811</v>
      </c>
      <c r="Z144" s="9" t="s">
        <v>36</v>
      </c>
      <c r="AA144" s="9" t="s">
        <v>36</v>
      </c>
      <c r="AB144" s="20">
        <f t="shared" si="6"/>
        <v>1153.2422972958889</v>
      </c>
      <c r="AC144" s="20">
        <f t="shared" si="7"/>
        <v>129610.8415239712</v>
      </c>
    </row>
    <row r="145" spans="2:29" x14ac:dyDescent="0.25">
      <c r="B145" s="9">
        <v>141</v>
      </c>
      <c r="C145" s="9">
        <f t="shared" ref="C145:C208" si="8">C133+1</f>
        <v>34</v>
      </c>
      <c r="D145" s="9">
        <v>9</v>
      </c>
      <c r="E145" s="20">
        <f>E133*(1+VLookups!$C$4)</f>
        <v>12774.73502587503</v>
      </c>
      <c r="F145" s="20">
        <f>$E145*-VLookups!$D$10*2</f>
        <v>-766.48410155250178</v>
      </c>
      <c r="G145" s="19">
        <v>0</v>
      </c>
      <c r="H145" s="20">
        <f>(-VLookups!$D$13)*(E145+F145/2)</f>
        <v>-4027.2352169071037</v>
      </c>
      <c r="I145" s="20">
        <f>-PMT(VLookups!$D$16/12,180,-FV(VLookups!$D$16/12,48,,-VLookups!$D$15))</f>
        <v>-1366.0248221985344</v>
      </c>
      <c r="J145" s="19">
        <v>0</v>
      </c>
      <c r="K145" s="19">
        <v>0</v>
      </c>
      <c r="L145" s="19">
        <v>0</v>
      </c>
      <c r="M145" s="20">
        <f>M144-VLookups!$C$33</f>
        <v>-160</v>
      </c>
      <c r="N145" s="22">
        <v>81</v>
      </c>
      <c r="O145" s="19">
        <v>0</v>
      </c>
      <c r="P145" s="19">
        <v>0</v>
      </c>
      <c r="Q145" s="9" t="s">
        <v>36</v>
      </c>
      <c r="R145" s="21">
        <f>R133*(1+VLookups!$C$45)</f>
        <v>-3836.1821356438541</v>
      </c>
      <c r="S145" s="19">
        <v>0</v>
      </c>
      <c r="T145" s="19">
        <v>0</v>
      </c>
      <c r="U145" s="9" t="s">
        <v>36</v>
      </c>
      <c r="V145" s="21">
        <f>V144-VLookups!$D$54</f>
        <v>-1305</v>
      </c>
      <c r="W145" s="21">
        <f>-VLookups!$D$59</f>
        <v>-250</v>
      </c>
      <c r="X145" s="19">
        <v>0</v>
      </c>
      <c r="Y145" s="20">
        <f>Y144*(1+VLookups!$D$57/12)</f>
        <v>-300.68294452063719</v>
      </c>
      <c r="Z145" s="9" t="s">
        <v>36</v>
      </c>
      <c r="AA145" s="9" t="s">
        <v>36</v>
      </c>
      <c r="AB145" s="20">
        <f t="shared" si="6"/>
        <v>1146.3678558286497</v>
      </c>
      <c r="AC145" s="20">
        <f t="shared" si="7"/>
        <v>130973.22744900647</v>
      </c>
    </row>
    <row r="146" spans="2:29" x14ac:dyDescent="0.25">
      <c r="B146" s="9">
        <v>142</v>
      </c>
      <c r="C146" s="9">
        <f t="shared" si="8"/>
        <v>34</v>
      </c>
      <c r="D146" s="9">
        <v>10</v>
      </c>
      <c r="E146" s="20">
        <f>E134*(1+VLookups!$C$4)</f>
        <v>12774.73502587503</v>
      </c>
      <c r="F146" s="20">
        <f>$E146*-VLookups!$D$10*2</f>
        <v>-766.48410155250178</v>
      </c>
      <c r="G146" s="19">
        <v>0</v>
      </c>
      <c r="H146" s="20">
        <f>(-VLookups!$D$13)*(E146+F146/2)</f>
        <v>-4027.2352169071037</v>
      </c>
      <c r="I146" s="20">
        <f>-PMT(VLookups!$D$16/12,180,-FV(VLookups!$D$16/12,48,,-VLookups!$D$15))</f>
        <v>-1366.0248221985344</v>
      </c>
      <c r="J146" s="19">
        <v>0</v>
      </c>
      <c r="K146" s="19">
        <v>0</v>
      </c>
      <c r="L146" s="19">
        <v>0</v>
      </c>
      <c r="M146" s="20">
        <f>M145-VLookups!$C$33</f>
        <v>-161</v>
      </c>
      <c r="N146" s="22">
        <v>82</v>
      </c>
      <c r="O146" s="19">
        <v>0</v>
      </c>
      <c r="P146" s="19">
        <v>0</v>
      </c>
      <c r="Q146" s="9" t="s">
        <v>36</v>
      </c>
      <c r="R146" s="21">
        <f>R134*(1+VLookups!$C$45)</f>
        <v>-3836.1821356438541</v>
      </c>
      <c r="S146" s="19">
        <v>0</v>
      </c>
      <c r="T146" s="19">
        <v>0</v>
      </c>
      <c r="U146" s="9" t="s">
        <v>36</v>
      </c>
      <c r="V146" s="21">
        <f>V145-VLookups!$D$54</f>
        <v>-1310</v>
      </c>
      <c r="W146" s="21">
        <f>-VLookups!$D$59</f>
        <v>-250</v>
      </c>
      <c r="X146" s="19">
        <v>0</v>
      </c>
      <c r="Y146" s="20">
        <f>Y145*(1+VLookups!$D$57/12)</f>
        <v>-301.55993644215573</v>
      </c>
      <c r="Z146" s="9" t="s">
        <v>36</v>
      </c>
      <c r="AA146" s="9" t="s">
        <v>36</v>
      </c>
      <c r="AB146" s="20">
        <f t="shared" si="6"/>
        <v>1139.4908639071311</v>
      </c>
      <c r="AC146" s="20">
        <f t="shared" si="7"/>
        <v>132331.00702532861</v>
      </c>
    </row>
    <row r="147" spans="2:29" x14ac:dyDescent="0.25">
      <c r="B147" s="9">
        <v>143</v>
      </c>
      <c r="C147" s="9">
        <f t="shared" si="8"/>
        <v>34</v>
      </c>
      <c r="D147" s="9">
        <v>11</v>
      </c>
      <c r="E147" s="20">
        <f>E135*(1+VLookups!$C$4)</f>
        <v>12774.73502587503</v>
      </c>
      <c r="F147" s="20">
        <f>$E147*-VLookups!$D$10*2</f>
        <v>-766.48410155250178</v>
      </c>
      <c r="G147" s="19">
        <v>0</v>
      </c>
      <c r="H147" s="20">
        <f>(-VLookups!$D$13)*(E147+F147/2)</f>
        <v>-4027.2352169071037</v>
      </c>
      <c r="I147" s="20">
        <f>-PMT(VLookups!$D$16/12,180,-FV(VLookups!$D$16/12,48,,-VLookups!$D$15))</f>
        <v>-1366.0248221985344</v>
      </c>
      <c r="J147" s="19">
        <v>0</v>
      </c>
      <c r="K147" s="19">
        <v>0</v>
      </c>
      <c r="L147" s="19">
        <v>0</v>
      </c>
      <c r="M147" s="20">
        <f>M146-VLookups!$C$33</f>
        <v>-162</v>
      </c>
      <c r="N147" s="22">
        <v>83</v>
      </c>
      <c r="O147" s="19">
        <v>0</v>
      </c>
      <c r="P147" s="19">
        <v>0</v>
      </c>
      <c r="Q147" s="9" t="s">
        <v>36</v>
      </c>
      <c r="R147" s="21">
        <f>R135*(1+VLookups!$C$45)</f>
        <v>-3836.1821356438541</v>
      </c>
      <c r="S147" s="19">
        <v>0</v>
      </c>
      <c r="T147" s="19">
        <v>0</v>
      </c>
      <c r="U147" s="9" t="s">
        <v>36</v>
      </c>
      <c r="V147" s="21">
        <f>V146-VLookups!$D$54</f>
        <v>-1315</v>
      </c>
      <c r="W147" s="21">
        <f>-VLookups!$D$59</f>
        <v>-250</v>
      </c>
      <c r="X147" s="19">
        <v>0</v>
      </c>
      <c r="Y147" s="20">
        <f>Y146*(1+VLookups!$D$57/12)</f>
        <v>-302.43948625677871</v>
      </c>
      <c r="Z147" s="9" t="s">
        <v>36</v>
      </c>
      <c r="AA147" s="9" t="s">
        <v>36</v>
      </c>
      <c r="AB147" s="20">
        <f t="shared" si="6"/>
        <v>1132.6113140925081</v>
      </c>
      <c r="AC147" s="20">
        <f t="shared" si="7"/>
        <v>133684.17001779666</v>
      </c>
    </row>
    <row r="148" spans="2:29" x14ac:dyDescent="0.25">
      <c r="B148" s="9">
        <v>144</v>
      </c>
      <c r="C148" s="9">
        <f t="shared" si="8"/>
        <v>35</v>
      </c>
      <c r="D148" s="9">
        <v>0</v>
      </c>
      <c r="E148" s="20">
        <f>E136*(1+VLookups!$C$4)</f>
        <v>13221.850751780656</v>
      </c>
      <c r="F148" s="20">
        <f>$E148*-VLookups!$D$10*2</f>
        <v>-793.31104510683929</v>
      </c>
      <c r="G148" s="19">
        <v>0</v>
      </c>
      <c r="H148" s="20">
        <f>(-VLookups!$D$13)*(E148+F148/2)</f>
        <v>-4168.1884494988517</v>
      </c>
      <c r="I148" s="20">
        <f>-PMT(VLookups!$D$16/12,180,-FV(VLookups!$D$16/12,48,,-VLookups!$D$15))</f>
        <v>-1366.0248221985344</v>
      </c>
      <c r="J148" s="19">
        <v>0</v>
      </c>
      <c r="K148" s="19">
        <v>0</v>
      </c>
      <c r="L148" s="19">
        <v>0</v>
      </c>
      <c r="M148" s="20">
        <f>M147-VLookups!$C$33</f>
        <v>-163</v>
      </c>
      <c r="N148" s="22">
        <v>84</v>
      </c>
      <c r="O148" s="19">
        <v>0</v>
      </c>
      <c r="P148" s="19">
        <v>0</v>
      </c>
      <c r="Q148" s="9" t="s">
        <v>36</v>
      </c>
      <c r="R148" s="21">
        <f>R136*(1+VLookups!$C$45)</f>
        <v>-4070.189245918129</v>
      </c>
      <c r="S148" s="21">
        <f>-VLookups!$D$47</f>
        <v>-60000</v>
      </c>
      <c r="T148" s="19">
        <v>0</v>
      </c>
      <c r="U148" s="9">
        <v>0</v>
      </c>
      <c r="V148" s="21">
        <f>V147-VLookups!$D$54</f>
        <v>-1320</v>
      </c>
      <c r="W148" s="21">
        <f>-VLookups!$D$59</f>
        <v>-250</v>
      </c>
      <c r="X148" s="21">
        <f>-VLookups!$D$62</f>
        <v>-175</v>
      </c>
      <c r="Y148" s="20">
        <f>Y147*(1+VLookups!$D$57/12)</f>
        <v>-303.32160142502767</v>
      </c>
      <c r="Z148" s="9" t="s">
        <v>36</v>
      </c>
      <c r="AA148" s="9" t="s">
        <v>36</v>
      </c>
      <c r="AB148" s="20">
        <f t="shared" si="6"/>
        <v>-58990.528889813308</v>
      </c>
      <c r="AC148" s="20">
        <f t="shared" si="7"/>
        <v>74916.448078012996</v>
      </c>
    </row>
    <row r="149" spans="2:29" x14ac:dyDescent="0.25">
      <c r="B149" s="9">
        <v>145</v>
      </c>
      <c r="C149" s="9">
        <f t="shared" si="8"/>
        <v>35</v>
      </c>
      <c r="D149" s="9">
        <v>1</v>
      </c>
      <c r="E149" s="20">
        <f>E137*(1+VLookups!$C$4)</f>
        <v>13221.850751780656</v>
      </c>
      <c r="F149" s="20">
        <f>$E149*-VLookups!$D$10*2</f>
        <v>-793.31104510683929</v>
      </c>
      <c r="G149" s="19">
        <v>0</v>
      </c>
      <c r="H149" s="20">
        <f>(-VLookups!$D$13)*(E149+F149/2)</f>
        <v>-4168.1884494988517</v>
      </c>
      <c r="I149" s="20">
        <f>-PMT(VLookups!$D$16/12,180,-FV(VLookups!$D$16/12,48,,-VLookups!$D$15))</f>
        <v>-1366.0248221985344</v>
      </c>
      <c r="J149" s="19">
        <v>0</v>
      </c>
      <c r="K149" s="19">
        <v>0</v>
      </c>
      <c r="L149" s="19">
        <v>0</v>
      </c>
      <c r="M149" s="20">
        <f>M148-VLookups!$C$33</f>
        <v>-164</v>
      </c>
      <c r="N149" s="22">
        <v>85</v>
      </c>
      <c r="O149" s="19">
        <v>0</v>
      </c>
      <c r="P149" s="19">
        <v>0</v>
      </c>
      <c r="Q149" s="9" t="s">
        <v>36</v>
      </c>
      <c r="R149" s="19">
        <v>0</v>
      </c>
      <c r="S149" s="20">
        <f>VLookups!$D$50</f>
        <v>-4487.7037773753191</v>
      </c>
      <c r="T149" s="19">
        <v>0</v>
      </c>
      <c r="U149" s="9">
        <v>1</v>
      </c>
      <c r="V149" s="21">
        <f>V148-VLookups!$D$54</f>
        <v>-1325</v>
      </c>
      <c r="W149" s="21">
        <f>-VLookups!$D$59</f>
        <v>-250</v>
      </c>
      <c r="X149" s="21">
        <f>-VLookups!$D$62</f>
        <v>-175</v>
      </c>
      <c r="Y149" s="20">
        <f>Y148*(1+VLookups!$D$57/12)</f>
        <v>-304.20628942918398</v>
      </c>
      <c r="Z149" s="9" t="s">
        <v>36</v>
      </c>
      <c r="AA149" s="9" t="s">
        <v>36</v>
      </c>
      <c r="AB149" s="20">
        <f t="shared" si="6"/>
        <v>585.07189072534675</v>
      </c>
      <c r="AC149" s="20">
        <f t="shared" si="7"/>
        <v>75626.380715535037</v>
      </c>
    </row>
    <row r="150" spans="2:29" x14ac:dyDescent="0.25">
      <c r="B150" s="9">
        <v>146</v>
      </c>
      <c r="C150" s="9">
        <f t="shared" si="8"/>
        <v>35</v>
      </c>
      <c r="D150" s="9">
        <v>2</v>
      </c>
      <c r="E150" s="20">
        <f>E138*(1+VLookups!$C$4)</f>
        <v>13221.850751780656</v>
      </c>
      <c r="F150" s="20">
        <f>$E150*-VLookups!$D$10*2</f>
        <v>-793.31104510683929</v>
      </c>
      <c r="G150" s="19">
        <v>0</v>
      </c>
      <c r="H150" s="20">
        <f>(-VLookups!$D$13)*(E150+F150/2)</f>
        <v>-4168.1884494988517</v>
      </c>
      <c r="I150" s="20">
        <f>-PMT(VLookups!$D$16/12,180,-FV(VLookups!$D$16/12,48,,-VLookups!$D$15))</f>
        <v>-1366.0248221985344</v>
      </c>
      <c r="J150" s="19">
        <v>0</v>
      </c>
      <c r="K150" s="19">
        <v>0</v>
      </c>
      <c r="L150" s="19">
        <v>0</v>
      </c>
      <c r="M150" s="20">
        <f>M149-VLookups!$C$33</f>
        <v>-165</v>
      </c>
      <c r="N150" s="22">
        <v>86</v>
      </c>
      <c r="O150" s="19">
        <v>0</v>
      </c>
      <c r="P150" s="19">
        <v>0</v>
      </c>
      <c r="Q150" s="9" t="s">
        <v>36</v>
      </c>
      <c r="R150" s="19">
        <v>0</v>
      </c>
      <c r="S150" s="20">
        <f>VLookups!$D$50</f>
        <v>-4487.7037773753191</v>
      </c>
      <c r="T150" s="19">
        <v>0</v>
      </c>
      <c r="U150" s="9">
        <v>2</v>
      </c>
      <c r="V150" s="21">
        <f>V149-VLookups!$D$54</f>
        <v>-1330</v>
      </c>
      <c r="W150" s="21">
        <f>-VLookups!$D$59</f>
        <v>-250</v>
      </c>
      <c r="X150" s="21">
        <f>-VLookups!$D$62</f>
        <v>-175</v>
      </c>
      <c r="Y150" s="20">
        <f>Y149*(1+VLookups!$D$57/12)</f>
        <v>-305.09355777335242</v>
      </c>
      <c r="Z150" s="9" t="s">
        <v>36</v>
      </c>
      <c r="AA150" s="9" t="s">
        <v>36</v>
      </c>
      <c r="AB150" s="20">
        <f t="shared" si="6"/>
        <v>578.18462238117831</v>
      </c>
      <c r="AC150" s="20">
        <f t="shared" si="7"/>
        <v>76330.609305775433</v>
      </c>
    </row>
    <row r="151" spans="2:29" x14ac:dyDescent="0.25">
      <c r="B151" s="9">
        <v>147</v>
      </c>
      <c r="C151" s="9">
        <f t="shared" si="8"/>
        <v>35</v>
      </c>
      <c r="D151" s="9">
        <v>3</v>
      </c>
      <c r="E151" s="20">
        <f>E139*(1+VLookups!$C$4)</f>
        <v>13221.850751780656</v>
      </c>
      <c r="F151" s="20">
        <f>$E151*-VLookups!$D$10*2</f>
        <v>-793.31104510683929</v>
      </c>
      <c r="G151" s="19">
        <v>0</v>
      </c>
      <c r="H151" s="20">
        <f>(-VLookups!$D$13)*(E151+F151/2)</f>
        <v>-4168.1884494988517</v>
      </c>
      <c r="I151" s="20">
        <f>-PMT(VLookups!$D$16/12,180,-FV(VLookups!$D$16/12,48,,-VLookups!$D$15))</f>
        <v>-1366.0248221985344</v>
      </c>
      <c r="J151" s="19">
        <v>0</v>
      </c>
      <c r="K151" s="19">
        <v>0</v>
      </c>
      <c r="L151" s="19">
        <v>0</v>
      </c>
      <c r="M151" s="20">
        <f>M150-VLookups!$C$33</f>
        <v>-166</v>
      </c>
      <c r="N151" s="22">
        <v>87</v>
      </c>
      <c r="O151" s="19">
        <v>0</v>
      </c>
      <c r="P151" s="19">
        <v>0</v>
      </c>
      <c r="Q151" s="9" t="s">
        <v>36</v>
      </c>
      <c r="R151" s="19">
        <v>0</v>
      </c>
      <c r="S151" s="20">
        <f>VLookups!$D$50</f>
        <v>-4487.7037773753191</v>
      </c>
      <c r="T151" s="19">
        <v>0</v>
      </c>
      <c r="U151" s="9">
        <v>3</v>
      </c>
      <c r="V151" s="21">
        <f>V150-VLookups!$D$54</f>
        <v>-1335</v>
      </c>
      <c r="W151" s="21">
        <f>-VLookups!$D$59</f>
        <v>-250</v>
      </c>
      <c r="X151" s="21">
        <f>-VLookups!$D$62</f>
        <v>-175</v>
      </c>
      <c r="Y151" s="20">
        <f>Y150*(1+VLookups!$D$57/12)</f>
        <v>-305.98341398352471</v>
      </c>
      <c r="Z151" s="9" t="s">
        <v>36</v>
      </c>
      <c r="AA151" s="9" t="s">
        <v>36</v>
      </c>
      <c r="AB151" s="20">
        <f t="shared" si="6"/>
        <v>571.2947661710059</v>
      </c>
      <c r="AC151" s="20">
        <f t="shared" si="7"/>
        <v>77029.121754122738</v>
      </c>
    </row>
    <row r="152" spans="2:29" x14ac:dyDescent="0.25">
      <c r="B152" s="9">
        <v>148</v>
      </c>
      <c r="C152" s="9">
        <f t="shared" si="8"/>
        <v>35</v>
      </c>
      <c r="D152" s="9">
        <v>4</v>
      </c>
      <c r="E152" s="20">
        <f>E140*(1+VLookups!$C$4)</f>
        <v>13221.850751780656</v>
      </c>
      <c r="F152" s="20">
        <f>$E152*-VLookups!$D$10*2</f>
        <v>-793.31104510683929</v>
      </c>
      <c r="G152" s="19">
        <v>0</v>
      </c>
      <c r="H152" s="20">
        <f>(-VLookups!$D$13)*(E152+F152/2)</f>
        <v>-4168.1884494988517</v>
      </c>
      <c r="I152" s="20">
        <f>-PMT(VLookups!$D$16/12,180,-FV(VLookups!$D$16/12,48,,-VLookups!$D$15))</f>
        <v>-1366.0248221985344</v>
      </c>
      <c r="J152" s="19">
        <v>0</v>
      </c>
      <c r="K152" s="19">
        <v>0</v>
      </c>
      <c r="L152" s="19">
        <v>0</v>
      </c>
      <c r="M152" s="20">
        <f>M151-VLookups!$C$33</f>
        <v>-167</v>
      </c>
      <c r="N152" s="22">
        <v>88</v>
      </c>
      <c r="O152" s="19">
        <v>0</v>
      </c>
      <c r="P152" s="19">
        <v>0</v>
      </c>
      <c r="Q152" s="9" t="s">
        <v>36</v>
      </c>
      <c r="R152" s="19">
        <v>0</v>
      </c>
      <c r="S152" s="20">
        <f>VLookups!$D$50</f>
        <v>-4487.7037773753191</v>
      </c>
      <c r="T152" s="19">
        <v>0</v>
      </c>
      <c r="U152" s="9">
        <v>4</v>
      </c>
      <c r="V152" s="21">
        <f>V151-VLookups!$D$54</f>
        <v>-1340</v>
      </c>
      <c r="W152" s="21">
        <f>-VLookups!$D$59</f>
        <v>-250</v>
      </c>
      <c r="X152" s="21">
        <f>-VLookups!$D$62</f>
        <v>-175</v>
      </c>
      <c r="Y152" s="20">
        <f>Y151*(1+VLookups!$D$57/12)</f>
        <v>-306.87586560764333</v>
      </c>
      <c r="Z152" s="9" t="s">
        <v>36</v>
      </c>
      <c r="AA152" s="9" t="s">
        <v>36</v>
      </c>
      <c r="AB152" s="20">
        <f t="shared" si="6"/>
        <v>564.40231454688728</v>
      </c>
      <c r="AC152" s="20">
        <f t="shared" si="7"/>
        <v>77721.905938259821</v>
      </c>
    </row>
    <row r="153" spans="2:29" x14ac:dyDescent="0.25">
      <c r="B153" s="9">
        <v>149</v>
      </c>
      <c r="C153" s="9">
        <f t="shared" si="8"/>
        <v>35</v>
      </c>
      <c r="D153" s="9">
        <v>5</v>
      </c>
      <c r="E153" s="20">
        <f>E141*(1+VLookups!$C$4)</f>
        <v>13221.850751780656</v>
      </c>
      <c r="F153" s="20">
        <f>$E153*-VLookups!$D$10*2</f>
        <v>-793.31104510683929</v>
      </c>
      <c r="G153" s="19">
        <v>0</v>
      </c>
      <c r="H153" s="20">
        <f>(-VLookups!$D$13)*(E153+F153/2)</f>
        <v>-4168.1884494988517</v>
      </c>
      <c r="I153" s="20">
        <f>-PMT(VLookups!$D$16/12,180,-FV(VLookups!$D$16/12,48,,-VLookups!$D$15))</f>
        <v>-1366.0248221985344</v>
      </c>
      <c r="J153" s="19">
        <v>0</v>
      </c>
      <c r="K153" s="19">
        <v>0</v>
      </c>
      <c r="L153" s="19">
        <v>0</v>
      </c>
      <c r="M153" s="20">
        <f>M152-VLookups!$C$33</f>
        <v>-168</v>
      </c>
      <c r="N153" s="22">
        <v>89</v>
      </c>
      <c r="O153" s="19">
        <v>0</v>
      </c>
      <c r="P153" s="19">
        <v>0</v>
      </c>
      <c r="Q153" s="9" t="s">
        <v>36</v>
      </c>
      <c r="R153" s="19">
        <v>0</v>
      </c>
      <c r="S153" s="20">
        <f>VLookups!$D$50</f>
        <v>-4487.7037773753191</v>
      </c>
      <c r="T153" s="19">
        <v>0</v>
      </c>
      <c r="U153" s="9">
        <v>5</v>
      </c>
      <c r="V153" s="21">
        <f>V152-VLookups!$D$54</f>
        <v>-1345</v>
      </c>
      <c r="W153" s="21">
        <f>-VLookups!$D$59</f>
        <v>-250</v>
      </c>
      <c r="X153" s="21">
        <f>-VLookups!$D$62</f>
        <v>-175</v>
      </c>
      <c r="Y153" s="20">
        <f>Y152*(1+VLookups!$D$57/12)</f>
        <v>-307.77092021566563</v>
      </c>
      <c r="Z153" s="9" t="s">
        <v>36</v>
      </c>
      <c r="AA153" s="9" t="s">
        <v>36</v>
      </c>
      <c r="AB153" s="20">
        <f t="shared" si="6"/>
        <v>557.50725993886499</v>
      </c>
      <c r="AC153" s="20">
        <f t="shared" si="7"/>
        <v>78408.949708095795</v>
      </c>
    </row>
    <row r="154" spans="2:29" x14ac:dyDescent="0.25">
      <c r="B154" s="9">
        <v>150</v>
      </c>
      <c r="C154" s="9">
        <f t="shared" si="8"/>
        <v>35</v>
      </c>
      <c r="D154" s="9">
        <v>6</v>
      </c>
      <c r="E154" s="20">
        <f>E142*(1+VLookups!$C$4)</f>
        <v>13221.850751780656</v>
      </c>
      <c r="F154" s="20">
        <f>$E154*-VLookups!$D$10*2</f>
        <v>-793.31104510683929</v>
      </c>
      <c r="G154" s="19">
        <v>0</v>
      </c>
      <c r="H154" s="20">
        <f>(-VLookups!$D$13)*(E154+F154/2)</f>
        <v>-4168.1884494988517</v>
      </c>
      <c r="I154" s="20">
        <f>-PMT(VLookups!$D$16/12,180,-FV(VLookups!$D$16/12,48,,-VLookups!$D$15))</f>
        <v>-1366.0248221985344</v>
      </c>
      <c r="J154" s="19">
        <v>0</v>
      </c>
      <c r="K154" s="19">
        <v>0</v>
      </c>
      <c r="L154" s="19">
        <v>0</v>
      </c>
      <c r="M154" s="20">
        <f>M153-VLookups!$C$33</f>
        <v>-169</v>
      </c>
      <c r="N154" s="22">
        <v>90</v>
      </c>
      <c r="O154" s="19">
        <v>0</v>
      </c>
      <c r="P154" s="19">
        <v>0</v>
      </c>
      <c r="Q154" s="9" t="s">
        <v>36</v>
      </c>
      <c r="R154" s="19">
        <v>0</v>
      </c>
      <c r="S154" s="20">
        <f>VLookups!$D$50</f>
        <v>-4487.7037773753191</v>
      </c>
      <c r="T154" s="19">
        <v>0</v>
      </c>
      <c r="U154" s="9">
        <v>6</v>
      </c>
      <c r="V154" s="21">
        <f>V153-VLookups!$D$54</f>
        <v>-1350</v>
      </c>
      <c r="W154" s="21">
        <f>-VLookups!$D$59</f>
        <v>-250</v>
      </c>
      <c r="X154" s="21">
        <f>-VLookups!$D$62</f>
        <v>-175</v>
      </c>
      <c r="Y154" s="20">
        <f>Y153*(1+VLookups!$D$57/12)</f>
        <v>-308.668585399628</v>
      </c>
      <c r="Z154" s="9" t="s">
        <v>36</v>
      </c>
      <c r="AA154" s="9" t="s">
        <v>36</v>
      </c>
      <c r="AB154" s="20">
        <f t="shared" si="6"/>
        <v>550.60959475490267</v>
      </c>
      <c r="AC154" s="20">
        <f t="shared" si="7"/>
        <v>79090.240885697523</v>
      </c>
    </row>
    <row r="155" spans="2:29" x14ac:dyDescent="0.25">
      <c r="B155" s="9">
        <v>151</v>
      </c>
      <c r="C155" s="9">
        <f t="shared" si="8"/>
        <v>35</v>
      </c>
      <c r="D155" s="9">
        <v>7</v>
      </c>
      <c r="E155" s="20">
        <f>E143*(1+VLookups!$C$4)</f>
        <v>13221.850751780656</v>
      </c>
      <c r="F155" s="20">
        <f>$E155*-VLookups!$D$10*2</f>
        <v>-793.31104510683929</v>
      </c>
      <c r="G155" s="19">
        <v>0</v>
      </c>
      <c r="H155" s="20">
        <f>(-VLookups!$D$13)*(E155+F155/2)</f>
        <v>-4168.1884494988517</v>
      </c>
      <c r="I155" s="20">
        <f>-PMT(VLookups!$D$16/12,180,-FV(VLookups!$D$16/12,48,,-VLookups!$D$15))</f>
        <v>-1366.0248221985344</v>
      </c>
      <c r="J155" s="19">
        <v>0</v>
      </c>
      <c r="K155" s="19">
        <v>0</v>
      </c>
      <c r="L155" s="19">
        <v>0</v>
      </c>
      <c r="M155" s="20">
        <f>M154-VLookups!$C$33</f>
        <v>-170</v>
      </c>
      <c r="N155" s="22">
        <v>91</v>
      </c>
      <c r="O155" s="19">
        <v>0</v>
      </c>
      <c r="P155" s="19">
        <v>0</v>
      </c>
      <c r="Q155" s="9" t="s">
        <v>36</v>
      </c>
      <c r="R155" s="19">
        <v>0</v>
      </c>
      <c r="S155" s="20">
        <f>VLookups!$D$50</f>
        <v>-4487.7037773753191</v>
      </c>
      <c r="T155" s="19">
        <v>0</v>
      </c>
      <c r="U155" s="9">
        <v>7</v>
      </c>
      <c r="V155" s="21">
        <f>V154-VLookups!$D$54</f>
        <v>-1355</v>
      </c>
      <c r="W155" s="21">
        <f>-VLookups!$D$59</f>
        <v>-250</v>
      </c>
      <c r="X155" s="21">
        <f>-VLookups!$D$62</f>
        <v>-175</v>
      </c>
      <c r="Y155" s="20">
        <f>Y154*(1+VLookups!$D$57/12)</f>
        <v>-309.56886877371028</v>
      </c>
      <c r="Z155" s="9" t="s">
        <v>36</v>
      </c>
      <c r="AA155" s="9" t="s">
        <v>36</v>
      </c>
      <c r="AB155" s="20">
        <f t="shared" si="6"/>
        <v>543.7093113808204</v>
      </c>
      <c r="AC155" s="20">
        <f t="shared" si="7"/>
        <v>79765.767265221177</v>
      </c>
    </row>
    <row r="156" spans="2:29" x14ac:dyDescent="0.25">
      <c r="B156" s="9">
        <v>152</v>
      </c>
      <c r="C156" s="9">
        <f t="shared" si="8"/>
        <v>35</v>
      </c>
      <c r="D156" s="9">
        <v>8</v>
      </c>
      <c r="E156" s="20">
        <f>E144*(1+VLookups!$C$4)</f>
        <v>13221.850751780656</v>
      </c>
      <c r="F156" s="20">
        <f>$E156*-VLookups!$D$10*2</f>
        <v>-793.31104510683929</v>
      </c>
      <c r="G156" s="19">
        <v>0</v>
      </c>
      <c r="H156" s="20">
        <f>(-VLookups!$D$13)*(E156+F156/2)</f>
        <v>-4168.1884494988517</v>
      </c>
      <c r="I156" s="20">
        <f>-PMT(VLookups!$D$16/12,180,-FV(VLookups!$D$16/12,48,,-VLookups!$D$15))</f>
        <v>-1366.0248221985344</v>
      </c>
      <c r="J156" s="19">
        <v>0</v>
      </c>
      <c r="K156" s="19">
        <v>0</v>
      </c>
      <c r="L156" s="19">
        <v>0</v>
      </c>
      <c r="M156" s="20">
        <f>M155-VLookups!$C$33</f>
        <v>-171</v>
      </c>
      <c r="N156" s="22">
        <v>92</v>
      </c>
      <c r="O156" s="19">
        <v>0</v>
      </c>
      <c r="P156" s="19">
        <v>0</v>
      </c>
      <c r="Q156" s="9" t="s">
        <v>36</v>
      </c>
      <c r="R156" s="19">
        <v>0</v>
      </c>
      <c r="S156" s="20">
        <f>VLookups!$D$50</f>
        <v>-4487.7037773753191</v>
      </c>
      <c r="T156" s="19">
        <v>0</v>
      </c>
      <c r="U156" s="9">
        <v>8</v>
      </c>
      <c r="V156" s="21">
        <f>V155-VLookups!$D$54</f>
        <v>-1360</v>
      </c>
      <c r="W156" s="21">
        <f>-VLookups!$D$59</f>
        <v>-250</v>
      </c>
      <c r="X156" s="21">
        <f>-VLookups!$D$62</f>
        <v>-175</v>
      </c>
      <c r="Y156" s="20">
        <f>Y155*(1+VLookups!$D$57/12)</f>
        <v>-310.47177797430027</v>
      </c>
      <c r="Z156" s="9" t="s">
        <v>36</v>
      </c>
      <c r="AA156" s="9" t="s">
        <v>36</v>
      </c>
      <c r="AB156" s="20">
        <f t="shared" si="6"/>
        <v>536.80640218023041</v>
      </c>
      <c r="AC156" s="20">
        <f t="shared" si="7"/>
        <v>80435.516612843436</v>
      </c>
    </row>
    <row r="157" spans="2:29" x14ac:dyDescent="0.25">
      <c r="B157" s="9">
        <v>153</v>
      </c>
      <c r="C157" s="9">
        <f t="shared" si="8"/>
        <v>35</v>
      </c>
      <c r="D157" s="9">
        <v>9</v>
      </c>
      <c r="E157" s="20">
        <f>E145*(1+VLookups!$C$4)</f>
        <v>13221.850751780656</v>
      </c>
      <c r="F157" s="20">
        <f>$E157*-VLookups!$D$10*2</f>
        <v>-793.31104510683929</v>
      </c>
      <c r="G157" s="19">
        <v>0</v>
      </c>
      <c r="H157" s="20">
        <f>(-VLookups!$D$13)*(E157+F157/2)</f>
        <v>-4168.1884494988517</v>
      </c>
      <c r="I157" s="20">
        <f>-PMT(VLookups!$D$16/12,180,-FV(VLookups!$D$16/12,48,,-VLookups!$D$15))</f>
        <v>-1366.0248221985344</v>
      </c>
      <c r="J157" s="19">
        <v>0</v>
      </c>
      <c r="K157" s="19">
        <v>0</v>
      </c>
      <c r="L157" s="19">
        <v>0</v>
      </c>
      <c r="M157" s="20">
        <f>M156-VLookups!$C$33</f>
        <v>-172</v>
      </c>
      <c r="N157" s="22">
        <v>93</v>
      </c>
      <c r="O157" s="19">
        <v>0</v>
      </c>
      <c r="P157" s="19">
        <v>0</v>
      </c>
      <c r="Q157" s="9" t="s">
        <v>36</v>
      </c>
      <c r="R157" s="19">
        <v>0</v>
      </c>
      <c r="S157" s="20">
        <f>VLookups!$D$50</f>
        <v>-4487.7037773753191</v>
      </c>
      <c r="T157" s="19">
        <v>0</v>
      </c>
      <c r="U157" s="9">
        <v>9</v>
      </c>
      <c r="V157" s="21">
        <f>V156-VLookups!$D$54</f>
        <v>-1365</v>
      </c>
      <c r="W157" s="21">
        <f>-VLookups!$D$59</f>
        <v>-250</v>
      </c>
      <c r="X157" s="21">
        <f>-VLookups!$D$62</f>
        <v>-175</v>
      </c>
      <c r="Y157" s="20">
        <f>Y156*(1+VLookups!$D$57/12)</f>
        <v>-311.37732066005867</v>
      </c>
      <c r="Z157" s="9" t="s">
        <v>36</v>
      </c>
      <c r="AA157" s="9" t="s">
        <v>36</v>
      </c>
      <c r="AB157" s="20">
        <f t="shared" si="6"/>
        <v>529.900859494472</v>
      </c>
      <c r="AC157" s="20">
        <f t="shared" si="7"/>
        <v>81099.476666692659</v>
      </c>
    </row>
    <row r="158" spans="2:29" x14ac:dyDescent="0.25">
      <c r="B158" s="9">
        <v>154</v>
      </c>
      <c r="C158" s="9">
        <f t="shared" si="8"/>
        <v>35</v>
      </c>
      <c r="D158" s="9">
        <v>10</v>
      </c>
      <c r="E158" s="20">
        <f>E146*(1+VLookups!$C$4)</f>
        <v>13221.850751780656</v>
      </c>
      <c r="F158" s="20">
        <f>$E158*-VLookups!$D$10*2</f>
        <v>-793.31104510683929</v>
      </c>
      <c r="G158" s="19">
        <v>0</v>
      </c>
      <c r="H158" s="20">
        <f>(-VLookups!$D$13)*(E158+F158/2)</f>
        <v>-4168.1884494988517</v>
      </c>
      <c r="I158" s="20">
        <f>-PMT(VLookups!$D$16/12,180,-FV(VLookups!$D$16/12,48,,-VLookups!$D$15))</f>
        <v>-1366.0248221985344</v>
      </c>
      <c r="J158" s="19">
        <v>0</v>
      </c>
      <c r="K158" s="19">
        <v>0</v>
      </c>
      <c r="L158" s="19">
        <v>0</v>
      </c>
      <c r="M158" s="20">
        <f>M157-VLookups!$C$33</f>
        <v>-173</v>
      </c>
      <c r="N158" s="22">
        <v>94</v>
      </c>
      <c r="O158" s="19">
        <v>0</v>
      </c>
      <c r="P158" s="19">
        <v>0</v>
      </c>
      <c r="Q158" s="9" t="s">
        <v>36</v>
      </c>
      <c r="R158" s="19">
        <v>0</v>
      </c>
      <c r="S158" s="20">
        <f>VLookups!$D$50</f>
        <v>-4487.7037773753191</v>
      </c>
      <c r="T158" s="19">
        <v>0</v>
      </c>
      <c r="U158" s="9">
        <v>10</v>
      </c>
      <c r="V158" s="21">
        <f>V157-VLookups!$D$54</f>
        <v>-1370</v>
      </c>
      <c r="W158" s="21">
        <f>-VLookups!$D$59</f>
        <v>-250</v>
      </c>
      <c r="X158" s="21">
        <f>-VLookups!$D$62</f>
        <v>-175</v>
      </c>
      <c r="Y158" s="20">
        <f>Y157*(1+VLookups!$D$57/12)</f>
        <v>-312.28550451198385</v>
      </c>
      <c r="Z158" s="9" t="s">
        <v>36</v>
      </c>
      <c r="AA158" s="9" t="s">
        <v>36</v>
      </c>
      <c r="AB158" s="20">
        <f t="shared" si="6"/>
        <v>522.99267564254683</v>
      </c>
      <c r="AC158" s="20">
        <f t="shared" si="7"/>
        <v>81757.635136779689</v>
      </c>
    </row>
    <row r="159" spans="2:29" x14ac:dyDescent="0.25">
      <c r="B159" s="9">
        <v>155</v>
      </c>
      <c r="C159" s="9">
        <f t="shared" si="8"/>
        <v>35</v>
      </c>
      <c r="D159" s="9">
        <v>11</v>
      </c>
      <c r="E159" s="20">
        <f>E147*(1+VLookups!$C$4)</f>
        <v>13221.850751780656</v>
      </c>
      <c r="F159" s="20">
        <f>$E159*-VLookups!$D$10*2</f>
        <v>-793.31104510683929</v>
      </c>
      <c r="G159" s="19">
        <v>0</v>
      </c>
      <c r="H159" s="20">
        <f>(-VLookups!$D$13)*(E159+F159/2)</f>
        <v>-4168.1884494988517</v>
      </c>
      <c r="I159" s="20">
        <f>-PMT(VLookups!$D$16/12,180,-FV(VLookups!$D$16/12,48,,-VLookups!$D$15))</f>
        <v>-1366.0248221985344</v>
      </c>
      <c r="J159" s="19">
        <v>0</v>
      </c>
      <c r="K159" s="19">
        <v>0</v>
      </c>
      <c r="L159" s="19">
        <v>0</v>
      </c>
      <c r="M159" s="20">
        <f>M158-VLookups!$C$33</f>
        <v>-174</v>
      </c>
      <c r="N159" s="22">
        <v>95</v>
      </c>
      <c r="O159" s="19">
        <v>0</v>
      </c>
      <c r="P159" s="19">
        <v>0</v>
      </c>
      <c r="Q159" s="9" t="s">
        <v>36</v>
      </c>
      <c r="R159" s="19">
        <v>0</v>
      </c>
      <c r="S159" s="20">
        <f>VLookups!$D$50</f>
        <v>-4487.7037773753191</v>
      </c>
      <c r="T159" s="19">
        <v>0</v>
      </c>
      <c r="U159" s="9">
        <v>11</v>
      </c>
      <c r="V159" s="21">
        <f>V158-VLookups!$D$54</f>
        <v>-1375</v>
      </c>
      <c r="W159" s="21">
        <f>-VLookups!$D$59</f>
        <v>-250</v>
      </c>
      <c r="X159" s="21">
        <f>-VLookups!$D$62</f>
        <v>-175</v>
      </c>
      <c r="Y159" s="20">
        <f>Y158*(1+VLookups!$D$57/12)</f>
        <v>-313.19633723347715</v>
      </c>
      <c r="Z159" s="9" t="s">
        <v>36</v>
      </c>
      <c r="AA159" s="9" t="s">
        <v>36</v>
      </c>
      <c r="AB159" s="20">
        <f t="shared" si="6"/>
        <v>516.08184292105352</v>
      </c>
      <c r="AC159" s="20">
        <f t="shared" si="7"/>
        <v>82409.979704928701</v>
      </c>
    </row>
    <row r="160" spans="2:29" x14ac:dyDescent="0.25">
      <c r="B160" s="9">
        <v>156</v>
      </c>
      <c r="C160" s="9">
        <f t="shared" si="8"/>
        <v>36</v>
      </c>
      <c r="D160" s="9">
        <v>0</v>
      </c>
      <c r="E160" s="20">
        <f>E148*(1+VLookups!$C$4)</f>
        <v>13684.615528092978</v>
      </c>
      <c r="F160" s="20">
        <f>$E160*-VLookups!$D$10*2</f>
        <v>-821.07693168557864</v>
      </c>
      <c r="G160" s="19">
        <v>0</v>
      </c>
      <c r="H160" s="20">
        <f>(-VLookups!$D$13)*(E160+F160/2)</f>
        <v>-4314.0750452313114</v>
      </c>
      <c r="I160" s="20">
        <f>-PMT(VLookups!$D$16/12,180,-FV(VLookups!$D$16/12,48,,-VLookups!$D$15))</f>
        <v>-1366.0248221985344</v>
      </c>
      <c r="J160" s="19">
        <v>0</v>
      </c>
      <c r="K160" s="19">
        <v>0</v>
      </c>
      <c r="L160" s="19">
        <v>0</v>
      </c>
      <c r="M160" s="20">
        <f>M159-VLookups!$C$33</f>
        <v>-175</v>
      </c>
      <c r="N160" s="22">
        <v>96</v>
      </c>
      <c r="O160" s="19">
        <v>0</v>
      </c>
      <c r="P160" s="19">
        <v>0</v>
      </c>
      <c r="Q160" s="9" t="s">
        <v>36</v>
      </c>
      <c r="R160" s="19">
        <v>0</v>
      </c>
      <c r="S160" s="20">
        <f>VLookups!$D$50</f>
        <v>-4487.7037773753191</v>
      </c>
      <c r="T160" s="19">
        <v>0</v>
      </c>
      <c r="U160" s="9">
        <v>12</v>
      </c>
      <c r="V160" s="21">
        <f>V159-VLookups!$D$54</f>
        <v>-1380</v>
      </c>
      <c r="W160" s="21">
        <f>-VLookups!$D$59</f>
        <v>-250</v>
      </c>
      <c r="X160" s="21">
        <f>-VLookups!$D$62</f>
        <v>-175</v>
      </c>
      <c r="Y160" s="20">
        <f>Y159*(1+VLookups!$D$57/12)</f>
        <v>-314.10982655040812</v>
      </c>
      <c r="Z160" s="9" t="s">
        <v>36</v>
      </c>
      <c r="AA160" s="9" t="s">
        <v>36</v>
      </c>
      <c r="AB160" s="20">
        <f t="shared" si="6"/>
        <v>812.16359089461434</v>
      </c>
      <c r="AC160" s="20">
        <f t="shared" si="7"/>
        <v>83359.493261998199</v>
      </c>
    </row>
    <row r="161" spans="2:29" x14ac:dyDescent="0.25">
      <c r="B161" s="9">
        <v>157</v>
      </c>
      <c r="C161" s="9">
        <f t="shared" si="8"/>
        <v>36</v>
      </c>
      <c r="D161" s="9">
        <v>1</v>
      </c>
      <c r="E161" s="20">
        <f>E149*(1+VLookups!$C$4)</f>
        <v>13684.615528092978</v>
      </c>
      <c r="F161" s="20">
        <f>$E161*-VLookups!$D$10*2</f>
        <v>-821.07693168557864</v>
      </c>
      <c r="G161" s="19">
        <v>0</v>
      </c>
      <c r="H161" s="20">
        <f>(-VLookups!$D$13)*(E161+F161/2)</f>
        <v>-4314.0750452313114</v>
      </c>
      <c r="I161" s="20">
        <f>-PMT(VLookups!$D$16/12,180,-FV(VLookups!$D$16/12,48,,-VLookups!$D$15))</f>
        <v>-1366.0248221985344</v>
      </c>
      <c r="J161" s="19">
        <v>0</v>
      </c>
      <c r="K161" s="19">
        <v>0</v>
      </c>
      <c r="L161" s="19">
        <v>0</v>
      </c>
      <c r="M161" s="20">
        <f>M160-VLookups!$C$33</f>
        <v>-176</v>
      </c>
      <c r="N161" s="22">
        <v>97</v>
      </c>
      <c r="O161" s="19">
        <v>0</v>
      </c>
      <c r="P161" s="19">
        <v>0</v>
      </c>
      <c r="Q161" s="9" t="s">
        <v>36</v>
      </c>
      <c r="R161" s="19">
        <v>0</v>
      </c>
      <c r="S161" s="20">
        <f>VLookups!$D$50</f>
        <v>-4487.7037773753191</v>
      </c>
      <c r="T161" s="19">
        <v>0</v>
      </c>
      <c r="U161" s="9">
        <v>13</v>
      </c>
      <c r="V161" s="21">
        <f>V160-VLookups!$D$54</f>
        <v>-1385</v>
      </c>
      <c r="W161" s="21">
        <f>-VLookups!$D$59</f>
        <v>-250</v>
      </c>
      <c r="X161" s="21">
        <f>-VLookups!$D$62</f>
        <v>-175</v>
      </c>
      <c r="Y161" s="20">
        <f>Y160*(1+VLookups!$D$57/12)</f>
        <v>-315.02598021118013</v>
      </c>
      <c r="Z161" s="9" t="s">
        <v>36</v>
      </c>
      <c r="AA161" s="9" t="s">
        <v>36</v>
      </c>
      <c r="AB161" s="20">
        <f t="shared" si="6"/>
        <v>805.24743723384233</v>
      </c>
      <c r="AC161" s="20">
        <f t="shared" si="7"/>
        <v>84303.673188002052</v>
      </c>
    </row>
    <row r="162" spans="2:29" x14ac:dyDescent="0.25">
      <c r="B162" s="9">
        <v>158</v>
      </c>
      <c r="C162" s="9">
        <f t="shared" si="8"/>
        <v>36</v>
      </c>
      <c r="D162" s="9">
        <v>2</v>
      </c>
      <c r="E162" s="20">
        <f>E150*(1+VLookups!$C$4)</f>
        <v>13684.615528092978</v>
      </c>
      <c r="F162" s="20">
        <f>$E162*-VLookups!$D$10*2</f>
        <v>-821.07693168557864</v>
      </c>
      <c r="G162" s="19">
        <v>0</v>
      </c>
      <c r="H162" s="20">
        <f>(-VLookups!$D$13)*(E162+F162/2)</f>
        <v>-4314.0750452313114</v>
      </c>
      <c r="I162" s="20">
        <f>-PMT(VLookups!$D$16/12,180,-FV(VLookups!$D$16/12,48,,-VLookups!$D$15))</f>
        <v>-1366.0248221985344</v>
      </c>
      <c r="J162" s="19">
        <v>0</v>
      </c>
      <c r="K162" s="19">
        <v>0</v>
      </c>
      <c r="L162" s="19">
        <v>0</v>
      </c>
      <c r="M162" s="20">
        <f>M161-VLookups!$C$33</f>
        <v>-177</v>
      </c>
      <c r="N162" s="22">
        <v>98</v>
      </c>
      <c r="O162" s="19">
        <v>0</v>
      </c>
      <c r="P162" s="19">
        <v>0</v>
      </c>
      <c r="Q162" s="9" t="s">
        <v>36</v>
      </c>
      <c r="R162" s="19">
        <v>0</v>
      </c>
      <c r="S162" s="20">
        <f>VLookups!$D$50</f>
        <v>-4487.7037773753191</v>
      </c>
      <c r="T162" s="19">
        <v>0</v>
      </c>
      <c r="U162" s="9">
        <v>14</v>
      </c>
      <c r="V162" s="21">
        <f>V161-VLookups!$D$54</f>
        <v>-1390</v>
      </c>
      <c r="W162" s="21">
        <f>-VLookups!$D$59</f>
        <v>-250</v>
      </c>
      <c r="X162" s="21">
        <f>-VLookups!$D$62</f>
        <v>-175</v>
      </c>
      <c r="Y162" s="20">
        <f>Y161*(1+VLookups!$D$57/12)</f>
        <v>-315.9448059867961</v>
      </c>
      <c r="Z162" s="9" t="s">
        <v>36</v>
      </c>
      <c r="AA162" s="9" t="s">
        <v>36</v>
      </c>
      <c r="AB162" s="20">
        <f t="shared" si="6"/>
        <v>798.32861145822631</v>
      </c>
      <c r="AC162" s="20">
        <f t="shared" si="7"/>
        <v>85242.507921440294</v>
      </c>
    </row>
    <row r="163" spans="2:29" x14ac:dyDescent="0.25">
      <c r="B163" s="9">
        <v>159</v>
      </c>
      <c r="C163" s="9">
        <f t="shared" si="8"/>
        <v>36</v>
      </c>
      <c r="D163" s="9">
        <v>3</v>
      </c>
      <c r="E163" s="20">
        <f>E151*(1+VLookups!$C$4)</f>
        <v>13684.615528092978</v>
      </c>
      <c r="F163" s="20">
        <f>$E163*-VLookups!$D$10*2</f>
        <v>-821.07693168557864</v>
      </c>
      <c r="G163" s="19">
        <v>0</v>
      </c>
      <c r="H163" s="20">
        <f>(-VLookups!$D$13)*(E163+F163/2)</f>
        <v>-4314.0750452313114</v>
      </c>
      <c r="I163" s="20">
        <f>-PMT(VLookups!$D$16/12,180,-FV(VLookups!$D$16/12,48,,-VLookups!$D$15))</f>
        <v>-1366.0248221985344</v>
      </c>
      <c r="J163" s="19">
        <v>0</v>
      </c>
      <c r="K163" s="19">
        <v>0</v>
      </c>
      <c r="L163" s="19">
        <v>0</v>
      </c>
      <c r="M163" s="20">
        <f>M162-VLookups!$C$33</f>
        <v>-178</v>
      </c>
      <c r="N163" s="22">
        <v>99</v>
      </c>
      <c r="O163" s="19">
        <v>0</v>
      </c>
      <c r="P163" s="19">
        <v>0</v>
      </c>
      <c r="Q163" s="9" t="s">
        <v>36</v>
      </c>
      <c r="R163" s="19">
        <v>0</v>
      </c>
      <c r="S163" s="20">
        <f>VLookups!$D$50</f>
        <v>-4487.7037773753191</v>
      </c>
      <c r="T163" s="19">
        <v>0</v>
      </c>
      <c r="U163" s="9">
        <v>15</v>
      </c>
      <c r="V163" s="21">
        <f>V162-VLookups!$D$54</f>
        <v>-1395</v>
      </c>
      <c r="W163" s="21">
        <f>-VLookups!$D$59</f>
        <v>-250</v>
      </c>
      <c r="X163" s="21">
        <f>-VLookups!$D$62</f>
        <v>-175</v>
      </c>
      <c r="Y163" s="20">
        <f>Y162*(1+VLookups!$D$57/12)</f>
        <v>-316.86631167092423</v>
      </c>
      <c r="Z163" s="9" t="s">
        <v>36</v>
      </c>
      <c r="AA163" s="9" t="s">
        <v>36</v>
      </c>
      <c r="AB163" s="20">
        <f t="shared" si="6"/>
        <v>791.40710577409823</v>
      </c>
      <c r="AC163" s="20">
        <f t="shared" si="7"/>
        <v>86175.98587375012</v>
      </c>
    </row>
    <row r="164" spans="2:29" x14ac:dyDescent="0.25">
      <c r="B164" s="9">
        <v>160</v>
      </c>
      <c r="C164" s="9">
        <f t="shared" si="8"/>
        <v>36</v>
      </c>
      <c r="D164" s="9">
        <v>4</v>
      </c>
      <c r="E164" s="20">
        <f>E152*(1+VLookups!$C$4)</f>
        <v>13684.615528092978</v>
      </c>
      <c r="F164" s="20">
        <f>$E164*-VLookups!$D$10*2</f>
        <v>-821.07693168557864</v>
      </c>
      <c r="G164" s="19">
        <v>0</v>
      </c>
      <c r="H164" s="20">
        <f>(-VLookups!$D$13)*(E164+F164/2)</f>
        <v>-4314.0750452313114</v>
      </c>
      <c r="I164" s="20">
        <f>-PMT(VLookups!$D$16/12,180,-FV(VLookups!$D$16/12,48,,-VLookups!$D$15))</f>
        <v>-1366.0248221985344</v>
      </c>
      <c r="J164" s="19">
        <v>0</v>
      </c>
      <c r="K164" s="19">
        <v>0</v>
      </c>
      <c r="L164" s="19">
        <v>0</v>
      </c>
      <c r="M164" s="20">
        <f>M163-VLookups!$C$33</f>
        <v>-179</v>
      </c>
      <c r="N164" s="22">
        <v>100</v>
      </c>
      <c r="O164" s="19">
        <v>0</v>
      </c>
      <c r="P164" s="19">
        <v>0</v>
      </c>
      <c r="Q164" s="9" t="s">
        <v>36</v>
      </c>
      <c r="R164" s="19">
        <v>0</v>
      </c>
      <c r="S164" s="20">
        <f>VLookups!$D$50</f>
        <v>-4487.7037773753191</v>
      </c>
      <c r="T164" s="19">
        <v>0</v>
      </c>
      <c r="U164" s="9">
        <v>16</v>
      </c>
      <c r="V164" s="21">
        <f>V163-VLookups!$D$54</f>
        <v>-1400</v>
      </c>
      <c r="W164" s="21">
        <f>-VLookups!$D$59</f>
        <v>-250</v>
      </c>
      <c r="X164" s="21">
        <f>-VLookups!$D$62</f>
        <v>-175</v>
      </c>
      <c r="Y164" s="20">
        <f>Y163*(1+VLookups!$D$57/12)</f>
        <v>-317.79050507996442</v>
      </c>
      <c r="Z164" s="9" t="s">
        <v>36</v>
      </c>
      <c r="AA164" s="9" t="s">
        <v>36</v>
      </c>
      <c r="AB164" s="20">
        <f t="shared" si="6"/>
        <v>784.48291236505804</v>
      </c>
      <c r="AC164" s="20">
        <f t="shared" si="7"/>
        <v>87104.095429238092</v>
      </c>
    </row>
    <row r="165" spans="2:29" x14ac:dyDescent="0.25">
      <c r="B165" s="9">
        <v>161</v>
      </c>
      <c r="C165" s="9">
        <f t="shared" si="8"/>
        <v>36</v>
      </c>
      <c r="D165" s="9">
        <v>5</v>
      </c>
      <c r="E165" s="20">
        <f>E153*(1+VLookups!$C$4)</f>
        <v>13684.615528092978</v>
      </c>
      <c r="F165" s="20">
        <f>$E165*-VLookups!$D$10*2</f>
        <v>-821.07693168557864</v>
      </c>
      <c r="G165" s="19">
        <v>0</v>
      </c>
      <c r="H165" s="20">
        <f>(-VLookups!$D$13)*(E165+F165/2)</f>
        <v>-4314.0750452313114</v>
      </c>
      <c r="I165" s="20">
        <f>-PMT(VLookups!$D$16/12,180,-FV(VLookups!$D$16/12,48,,-VLookups!$D$15))</f>
        <v>-1366.0248221985344</v>
      </c>
      <c r="J165" s="19">
        <v>0</v>
      </c>
      <c r="K165" s="19">
        <v>0</v>
      </c>
      <c r="L165" s="19">
        <v>0</v>
      </c>
      <c r="M165" s="20">
        <f>M164-VLookups!$C$33</f>
        <v>-180</v>
      </c>
      <c r="N165" s="22">
        <v>101</v>
      </c>
      <c r="O165" s="19">
        <v>0</v>
      </c>
      <c r="P165" s="19">
        <v>0</v>
      </c>
      <c r="Q165" s="9" t="s">
        <v>36</v>
      </c>
      <c r="R165" s="19">
        <v>0</v>
      </c>
      <c r="S165" s="20">
        <f>VLookups!$D$50</f>
        <v>-4487.7037773753191</v>
      </c>
      <c r="T165" s="19">
        <v>0</v>
      </c>
      <c r="U165" s="9">
        <v>17</v>
      </c>
      <c r="V165" s="21">
        <f>V164-VLookups!$D$54</f>
        <v>-1405</v>
      </c>
      <c r="W165" s="21">
        <f>-VLookups!$D$59</f>
        <v>-250</v>
      </c>
      <c r="X165" s="21">
        <f>-VLookups!$D$62</f>
        <v>-175</v>
      </c>
      <c r="Y165" s="20">
        <f>Y164*(1+VLookups!$D$57/12)</f>
        <v>-318.71739405311433</v>
      </c>
      <c r="Z165" s="9" t="s">
        <v>36</v>
      </c>
      <c r="AA165" s="9" t="s">
        <v>36</v>
      </c>
      <c r="AB165" s="20">
        <f t="shared" si="6"/>
        <v>777.55602339190818</v>
      </c>
      <c r="AC165" s="20">
        <f t="shared" si="7"/>
        <v>88026.824945012064</v>
      </c>
    </row>
    <row r="166" spans="2:29" x14ac:dyDescent="0.25">
      <c r="B166" s="9">
        <v>162</v>
      </c>
      <c r="C166" s="9">
        <f t="shared" si="8"/>
        <v>36</v>
      </c>
      <c r="D166" s="9">
        <v>6</v>
      </c>
      <c r="E166" s="20">
        <f>E154*(1+VLookups!$C$4)</f>
        <v>13684.615528092978</v>
      </c>
      <c r="F166" s="20">
        <f>$E166*-VLookups!$D$10*2</f>
        <v>-821.07693168557864</v>
      </c>
      <c r="G166" s="19">
        <v>0</v>
      </c>
      <c r="H166" s="20">
        <f>(-VLookups!$D$13)*(E166+F166/2)</f>
        <v>-4314.0750452313114</v>
      </c>
      <c r="I166" s="20">
        <f>-PMT(VLookups!$D$16/12,180,-FV(VLookups!$D$16/12,48,,-VLookups!$D$15))</f>
        <v>-1366.0248221985344</v>
      </c>
      <c r="J166" s="19">
        <v>0</v>
      </c>
      <c r="K166" s="19">
        <v>0</v>
      </c>
      <c r="L166" s="19">
        <v>0</v>
      </c>
      <c r="M166" s="20">
        <f>M165-VLookups!$C$33</f>
        <v>-181</v>
      </c>
      <c r="N166" s="22">
        <v>102</v>
      </c>
      <c r="O166" s="19">
        <v>0</v>
      </c>
      <c r="P166" s="19">
        <v>0</v>
      </c>
      <c r="Q166" s="9" t="s">
        <v>36</v>
      </c>
      <c r="R166" s="19">
        <v>0</v>
      </c>
      <c r="S166" s="20">
        <f>VLookups!$D$50</f>
        <v>-4487.7037773753191</v>
      </c>
      <c r="T166" s="19">
        <v>0</v>
      </c>
      <c r="U166" s="9">
        <v>18</v>
      </c>
      <c r="V166" s="21">
        <f>V165-VLookups!$D$54</f>
        <v>-1410</v>
      </c>
      <c r="W166" s="21">
        <f>-VLookups!$D$59</f>
        <v>-250</v>
      </c>
      <c r="X166" s="21">
        <f>-VLookups!$D$62</f>
        <v>-175</v>
      </c>
      <c r="Y166" s="20">
        <f>Y165*(1+VLookups!$D$57/12)</f>
        <v>-319.6469864524359</v>
      </c>
      <c r="Z166" s="9" t="s">
        <v>36</v>
      </c>
      <c r="AA166" s="9" t="s">
        <v>36</v>
      </c>
      <c r="AB166" s="20">
        <f t="shared" si="6"/>
        <v>770.62643099258662</v>
      </c>
      <c r="AC166" s="20">
        <f t="shared" si="7"/>
        <v>88944.162750913005</v>
      </c>
    </row>
    <row r="167" spans="2:29" x14ac:dyDescent="0.25">
      <c r="B167" s="9">
        <v>163</v>
      </c>
      <c r="C167" s="9">
        <f t="shared" si="8"/>
        <v>36</v>
      </c>
      <c r="D167" s="9">
        <v>7</v>
      </c>
      <c r="E167" s="20">
        <f>E155*(1+VLookups!$C$4)</f>
        <v>13684.615528092978</v>
      </c>
      <c r="F167" s="20">
        <f>$E167*-VLookups!$D$10*2</f>
        <v>-821.07693168557864</v>
      </c>
      <c r="G167" s="19">
        <v>0</v>
      </c>
      <c r="H167" s="20">
        <f>(-VLookups!$D$13)*(E167+F167/2)</f>
        <v>-4314.0750452313114</v>
      </c>
      <c r="I167" s="20">
        <f>-PMT(VLookups!$D$16/12,180,-FV(VLookups!$D$16/12,48,,-VLookups!$D$15))</f>
        <v>-1366.0248221985344</v>
      </c>
      <c r="J167" s="19">
        <v>0</v>
      </c>
      <c r="K167" s="19">
        <v>0</v>
      </c>
      <c r="L167" s="19">
        <v>0</v>
      </c>
      <c r="M167" s="20">
        <f>M166-VLookups!$C$33</f>
        <v>-182</v>
      </c>
      <c r="N167" s="22">
        <v>103</v>
      </c>
      <c r="O167" s="19">
        <v>0</v>
      </c>
      <c r="P167" s="19">
        <v>0</v>
      </c>
      <c r="Q167" s="9" t="s">
        <v>36</v>
      </c>
      <c r="R167" s="19">
        <v>0</v>
      </c>
      <c r="S167" s="20">
        <f>VLookups!$D$50</f>
        <v>-4487.7037773753191</v>
      </c>
      <c r="T167" s="19">
        <v>0</v>
      </c>
      <c r="U167" s="9">
        <v>19</v>
      </c>
      <c r="V167" s="21">
        <f>V166-VLookups!$D$54</f>
        <v>-1415</v>
      </c>
      <c r="W167" s="21">
        <f>-VLookups!$D$59</f>
        <v>-250</v>
      </c>
      <c r="X167" s="21">
        <f>-VLookups!$D$62</f>
        <v>-175</v>
      </c>
      <c r="Y167" s="20">
        <f>Y166*(1+VLookups!$D$57/12)</f>
        <v>-320.57929016292218</v>
      </c>
      <c r="Z167" s="9" t="s">
        <v>36</v>
      </c>
      <c r="AA167" s="9" t="s">
        <v>36</v>
      </c>
      <c r="AB167" s="20">
        <f t="shared" si="6"/>
        <v>763.69412728210023</v>
      </c>
      <c r="AC167" s="20">
        <f t="shared" si="7"/>
        <v>89856.097149446636</v>
      </c>
    </row>
    <row r="168" spans="2:29" x14ac:dyDescent="0.25">
      <c r="B168" s="9">
        <v>164</v>
      </c>
      <c r="C168" s="9">
        <f t="shared" si="8"/>
        <v>36</v>
      </c>
      <c r="D168" s="9">
        <v>8</v>
      </c>
      <c r="E168" s="20">
        <f>E156*(1+VLookups!$C$4)</f>
        <v>13684.615528092978</v>
      </c>
      <c r="F168" s="20">
        <f>$E168*-VLookups!$D$10*2</f>
        <v>-821.07693168557864</v>
      </c>
      <c r="G168" s="19">
        <v>0</v>
      </c>
      <c r="H168" s="20">
        <f>(-VLookups!$D$13)*(E168+F168/2)</f>
        <v>-4314.0750452313114</v>
      </c>
      <c r="I168" s="20">
        <f>-PMT(VLookups!$D$16/12,180,-FV(VLookups!$D$16/12,48,,-VLookups!$D$15))</f>
        <v>-1366.0248221985344</v>
      </c>
      <c r="J168" s="19">
        <v>0</v>
      </c>
      <c r="K168" s="19">
        <v>0</v>
      </c>
      <c r="L168" s="19">
        <v>0</v>
      </c>
      <c r="M168" s="20">
        <f>M167-VLookups!$C$33</f>
        <v>-183</v>
      </c>
      <c r="N168" s="22">
        <v>104</v>
      </c>
      <c r="O168" s="19">
        <v>0</v>
      </c>
      <c r="P168" s="19">
        <v>0</v>
      </c>
      <c r="Q168" s="9" t="s">
        <v>36</v>
      </c>
      <c r="R168" s="19">
        <v>0</v>
      </c>
      <c r="S168" s="20">
        <f>VLookups!$D$50</f>
        <v>-4487.7037773753191</v>
      </c>
      <c r="T168" s="19">
        <v>0</v>
      </c>
      <c r="U168" s="9">
        <v>20</v>
      </c>
      <c r="V168" s="21">
        <f>V167-VLookups!$D$54</f>
        <v>-1420</v>
      </c>
      <c r="W168" s="21">
        <f>-VLookups!$D$59</f>
        <v>-250</v>
      </c>
      <c r="X168" s="21">
        <f>-VLookups!$D$62</f>
        <v>-175</v>
      </c>
      <c r="Y168" s="20">
        <f>Y167*(1+VLookups!$D$57/12)</f>
        <v>-321.51431309256401</v>
      </c>
      <c r="Z168" s="9" t="s">
        <v>36</v>
      </c>
      <c r="AA168" s="9" t="s">
        <v>36</v>
      </c>
      <c r="AB168" s="20">
        <f t="shared" si="6"/>
        <v>756.75910435245851</v>
      </c>
      <c r="AC168" s="20">
        <f t="shared" si="7"/>
        <v>90762.616415714845</v>
      </c>
    </row>
    <row r="169" spans="2:29" x14ac:dyDescent="0.25">
      <c r="B169" s="9">
        <v>165</v>
      </c>
      <c r="C169" s="9">
        <f t="shared" si="8"/>
        <v>36</v>
      </c>
      <c r="D169" s="9">
        <v>9</v>
      </c>
      <c r="E169" s="20">
        <f>E157*(1+VLookups!$C$4)</f>
        <v>13684.615528092978</v>
      </c>
      <c r="F169" s="20">
        <f>$E169*-VLookups!$D$10*2</f>
        <v>-821.07693168557864</v>
      </c>
      <c r="G169" s="19">
        <v>0</v>
      </c>
      <c r="H169" s="20">
        <f>(-VLookups!$D$13)*(E169+F169/2)</f>
        <v>-4314.0750452313114</v>
      </c>
      <c r="I169" s="20">
        <f>-PMT(VLookups!$D$16/12,180,-FV(VLookups!$D$16/12,48,,-VLookups!$D$15))</f>
        <v>-1366.0248221985344</v>
      </c>
      <c r="J169" s="19">
        <v>0</v>
      </c>
      <c r="K169" s="19">
        <v>0</v>
      </c>
      <c r="L169" s="19">
        <v>0</v>
      </c>
      <c r="M169" s="20">
        <f>M168-VLookups!$C$33</f>
        <v>-184</v>
      </c>
      <c r="N169" s="22">
        <v>105</v>
      </c>
      <c r="O169" s="19">
        <v>0</v>
      </c>
      <c r="P169" s="19">
        <v>0</v>
      </c>
      <c r="Q169" s="9" t="s">
        <v>36</v>
      </c>
      <c r="R169" s="19">
        <v>0</v>
      </c>
      <c r="S169" s="20">
        <f>VLookups!$D$50</f>
        <v>-4487.7037773753191</v>
      </c>
      <c r="T169" s="19">
        <v>0</v>
      </c>
      <c r="U169" s="9">
        <v>21</v>
      </c>
      <c r="V169" s="21">
        <f>V168-VLookups!$D$54</f>
        <v>-1425</v>
      </c>
      <c r="W169" s="21">
        <f>-VLookups!$D$59</f>
        <v>-250</v>
      </c>
      <c r="X169" s="21">
        <f>-VLookups!$D$62</f>
        <v>-175</v>
      </c>
      <c r="Y169" s="20">
        <f>Y168*(1+VLookups!$D$57/12)</f>
        <v>-322.4520631724173</v>
      </c>
      <c r="Z169" s="9" t="s">
        <v>36</v>
      </c>
      <c r="AA169" s="9" t="s">
        <v>36</v>
      </c>
      <c r="AB169" s="20">
        <f t="shared" si="6"/>
        <v>749.82135427260516</v>
      </c>
      <c r="AC169" s="20">
        <f t="shared" si="7"/>
        <v>91663.708797346975</v>
      </c>
    </row>
    <row r="170" spans="2:29" x14ac:dyDescent="0.25">
      <c r="B170" s="9">
        <v>166</v>
      </c>
      <c r="C170" s="9">
        <f t="shared" si="8"/>
        <v>36</v>
      </c>
      <c r="D170" s="9">
        <v>10</v>
      </c>
      <c r="E170" s="20">
        <f>E158*(1+VLookups!$C$4)</f>
        <v>13684.615528092978</v>
      </c>
      <c r="F170" s="20">
        <f>$E170*-VLookups!$D$10*2</f>
        <v>-821.07693168557864</v>
      </c>
      <c r="G170" s="19">
        <v>0</v>
      </c>
      <c r="H170" s="20">
        <f>(-VLookups!$D$13)*(E170+F170/2)</f>
        <v>-4314.0750452313114</v>
      </c>
      <c r="I170" s="20">
        <f>-PMT(VLookups!$D$16/12,180,-FV(VLookups!$D$16/12,48,,-VLookups!$D$15))</f>
        <v>-1366.0248221985344</v>
      </c>
      <c r="J170" s="19">
        <v>0</v>
      </c>
      <c r="K170" s="19">
        <v>0</v>
      </c>
      <c r="L170" s="19">
        <v>0</v>
      </c>
      <c r="M170" s="20">
        <f>M169-VLookups!$C$33</f>
        <v>-185</v>
      </c>
      <c r="N170" s="22">
        <v>106</v>
      </c>
      <c r="O170" s="19">
        <v>0</v>
      </c>
      <c r="P170" s="19">
        <v>0</v>
      </c>
      <c r="Q170" s="9" t="s">
        <v>36</v>
      </c>
      <c r="R170" s="19">
        <v>0</v>
      </c>
      <c r="S170" s="20">
        <f>VLookups!$D$50</f>
        <v>-4487.7037773753191</v>
      </c>
      <c r="T170" s="19">
        <v>0</v>
      </c>
      <c r="U170" s="9">
        <v>22</v>
      </c>
      <c r="V170" s="21">
        <f>V169-VLookups!$D$54</f>
        <v>-1430</v>
      </c>
      <c r="W170" s="21">
        <f>-VLookups!$D$59</f>
        <v>-250</v>
      </c>
      <c r="X170" s="21">
        <f>-VLookups!$D$62</f>
        <v>-175</v>
      </c>
      <c r="Y170" s="20">
        <f>Y169*(1+VLookups!$D$57/12)</f>
        <v>-323.3925483566702</v>
      </c>
      <c r="Z170" s="9" t="s">
        <v>36</v>
      </c>
      <c r="AA170" s="9" t="s">
        <v>36</v>
      </c>
      <c r="AB170" s="20">
        <f t="shared" si="6"/>
        <v>742.88086908835226</v>
      </c>
      <c r="AC170" s="20">
        <f t="shared" si="7"/>
        <v>92559.362514430904</v>
      </c>
    </row>
    <row r="171" spans="2:29" x14ac:dyDescent="0.25">
      <c r="B171" s="9">
        <v>167</v>
      </c>
      <c r="C171" s="9">
        <f t="shared" si="8"/>
        <v>36</v>
      </c>
      <c r="D171" s="9">
        <v>11</v>
      </c>
      <c r="E171" s="20">
        <f>E159*(1+VLookups!$C$4)</f>
        <v>13684.615528092978</v>
      </c>
      <c r="F171" s="20">
        <f>$E171*-VLookups!$D$10*2</f>
        <v>-821.07693168557864</v>
      </c>
      <c r="G171" s="19">
        <v>0</v>
      </c>
      <c r="H171" s="20">
        <f>(-VLookups!$D$13)*(E171+F171/2)</f>
        <v>-4314.0750452313114</v>
      </c>
      <c r="I171" s="20">
        <f>-PMT(VLookups!$D$16/12,180,-FV(VLookups!$D$16/12,48,,-VLookups!$D$15))</f>
        <v>-1366.0248221985344</v>
      </c>
      <c r="J171" s="19">
        <v>0</v>
      </c>
      <c r="K171" s="19">
        <v>0</v>
      </c>
      <c r="L171" s="19">
        <v>0</v>
      </c>
      <c r="M171" s="20">
        <f>M170-VLookups!$C$33</f>
        <v>-186</v>
      </c>
      <c r="N171" s="22">
        <v>107</v>
      </c>
      <c r="O171" s="19">
        <v>0</v>
      </c>
      <c r="P171" s="19">
        <v>0</v>
      </c>
      <c r="Q171" s="9" t="s">
        <v>36</v>
      </c>
      <c r="R171" s="19">
        <v>0</v>
      </c>
      <c r="S171" s="20">
        <f>VLookups!$D$50</f>
        <v>-4487.7037773753191</v>
      </c>
      <c r="T171" s="19">
        <v>0</v>
      </c>
      <c r="U171" s="9">
        <v>23</v>
      </c>
      <c r="V171" s="21">
        <f>V170-VLookups!$D$54</f>
        <v>-1435</v>
      </c>
      <c r="W171" s="21">
        <f>-VLookups!$D$59</f>
        <v>-250</v>
      </c>
      <c r="X171" s="21">
        <f>-VLookups!$D$62</f>
        <v>-175</v>
      </c>
      <c r="Y171" s="20">
        <f>Y170*(1+VLookups!$D$57/12)</f>
        <v>-324.33577662271051</v>
      </c>
      <c r="Z171" s="9" t="s">
        <v>36</v>
      </c>
      <c r="AA171" s="9" t="s">
        <v>36</v>
      </c>
      <c r="AB171" s="20">
        <f t="shared" si="6"/>
        <v>735.93764082231201</v>
      </c>
      <c r="AC171" s="20">
        <f t="shared" si="7"/>
        <v>93449.56575944394</v>
      </c>
    </row>
    <row r="172" spans="2:29" x14ac:dyDescent="0.25">
      <c r="B172" s="9">
        <v>168</v>
      </c>
      <c r="C172" s="9">
        <f t="shared" si="8"/>
        <v>37</v>
      </c>
      <c r="D172" s="9">
        <v>0</v>
      </c>
      <c r="E172" s="20">
        <f>E160*(1+VLookups!$C$4)</f>
        <v>14163.577071576232</v>
      </c>
      <c r="F172" s="20">
        <f>$E172*-VLookups!$D$10*2</f>
        <v>-849.81462429457383</v>
      </c>
      <c r="G172" s="19">
        <v>0</v>
      </c>
      <c r="H172" s="20">
        <f>(-VLookups!$D$13)*(E172+F172/2)</f>
        <v>-4465.0676718144077</v>
      </c>
      <c r="I172" s="20">
        <f>-PMT(VLookups!$D$16/12,180,-FV(VLookups!$D$16/12,48,,-VLookups!$D$15))</f>
        <v>-1366.0248221985344</v>
      </c>
      <c r="J172" s="19">
        <v>0</v>
      </c>
      <c r="K172" s="19">
        <v>0</v>
      </c>
      <c r="L172" s="19">
        <v>0</v>
      </c>
      <c r="M172" s="20">
        <f>M171-VLookups!$C$33</f>
        <v>-187</v>
      </c>
      <c r="N172" s="22">
        <v>108</v>
      </c>
      <c r="O172" s="19">
        <v>0</v>
      </c>
      <c r="P172" s="19">
        <v>0</v>
      </c>
      <c r="Q172" s="9" t="s">
        <v>36</v>
      </c>
      <c r="R172" s="19">
        <v>0</v>
      </c>
      <c r="S172" s="20">
        <f>VLookups!$D$50</f>
        <v>-4487.7037773753191</v>
      </c>
      <c r="T172" s="19">
        <v>0</v>
      </c>
      <c r="U172" s="9">
        <v>24</v>
      </c>
      <c r="V172" s="21">
        <f>V171-VLookups!$D$54</f>
        <v>-1440</v>
      </c>
      <c r="W172" s="21">
        <f>-VLookups!$D$59</f>
        <v>-250</v>
      </c>
      <c r="X172" s="21">
        <f>-VLookups!$D$62</f>
        <v>-175</v>
      </c>
      <c r="Y172" s="20">
        <f>Y171*(1+VLookups!$D$57/12)</f>
        <v>-325.28175597119343</v>
      </c>
      <c r="Z172" s="9" t="s">
        <v>36</v>
      </c>
      <c r="AA172" s="9" t="s">
        <v>36</v>
      </c>
      <c r="AB172" s="20">
        <f t="shared" si="6"/>
        <v>1042.5917320694903</v>
      </c>
      <c r="AC172" s="20">
        <f t="shared" si="7"/>
        <v>94647.906767779175</v>
      </c>
    </row>
    <row r="173" spans="2:29" x14ac:dyDescent="0.25">
      <c r="B173" s="9">
        <v>169</v>
      </c>
      <c r="C173" s="9">
        <f t="shared" si="8"/>
        <v>37</v>
      </c>
      <c r="D173" s="9">
        <v>1</v>
      </c>
      <c r="E173" s="20">
        <f>E161*(1+VLookups!$C$4)</f>
        <v>14163.577071576232</v>
      </c>
      <c r="F173" s="20">
        <f>$E173*-VLookups!$D$10*2</f>
        <v>-849.81462429457383</v>
      </c>
      <c r="G173" s="19">
        <v>0</v>
      </c>
      <c r="H173" s="20">
        <f>(-VLookups!$D$13)*(E173+F173/2)</f>
        <v>-4465.0676718144077</v>
      </c>
      <c r="I173" s="20">
        <f>-PMT(VLookups!$D$16/12,180,-FV(VLookups!$D$16/12,48,,-VLookups!$D$15))</f>
        <v>-1366.0248221985344</v>
      </c>
      <c r="J173" s="19">
        <v>0</v>
      </c>
      <c r="K173" s="19">
        <v>0</v>
      </c>
      <c r="L173" s="19">
        <v>0</v>
      </c>
      <c r="M173" s="20">
        <f>M172-VLookups!$C$33</f>
        <v>-188</v>
      </c>
      <c r="N173" s="22">
        <v>109</v>
      </c>
      <c r="O173" s="19">
        <v>0</v>
      </c>
      <c r="P173" s="19">
        <v>0</v>
      </c>
      <c r="Q173" s="9" t="s">
        <v>36</v>
      </c>
      <c r="R173" s="19">
        <v>0</v>
      </c>
      <c r="S173" s="20">
        <f>VLookups!$D$50</f>
        <v>-4487.7037773753191</v>
      </c>
      <c r="T173" s="19">
        <v>0</v>
      </c>
      <c r="U173" s="9">
        <v>25</v>
      </c>
      <c r="V173" s="21">
        <f>V172-VLookups!$D$54</f>
        <v>-1445</v>
      </c>
      <c r="W173" s="21">
        <f>-VLookups!$D$59</f>
        <v>-250</v>
      </c>
      <c r="X173" s="21">
        <f>-VLookups!$D$62</f>
        <v>-175</v>
      </c>
      <c r="Y173" s="20">
        <f>Y172*(1+VLookups!$D$57/12)</f>
        <v>-326.23049442610943</v>
      </c>
      <c r="Z173" s="9" t="s">
        <v>36</v>
      </c>
      <c r="AA173" s="9" t="s">
        <v>36</v>
      </c>
      <c r="AB173" s="20">
        <f t="shared" si="6"/>
        <v>1035.6429936145742</v>
      </c>
      <c r="AC173" s="20">
        <f t="shared" si="7"/>
        <v>95841.296272673382</v>
      </c>
    </row>
    <row r="174" spans="2:29" x14ac:dyDescent="0.25">
      <c r="B174" s="9">
        <v>170</v>
      </c>
      <c r="C174" s="9">
        <f t="shared" si="8"/>
        <v>37</v>
      </c>
      <c r="D174" s="9">
        <v>2</v>
      </c>
      <c r="E174" s="20">
        <f>E162*(1+VLookups!$C$4)</f>
        <v>14163.577071576232</v>
      </c>
      <c r="F174" s="20">
        <f>$E174*-VLookups!$D$10*2</f>
        <v>-849.81462429457383</v>
      </c>
      <c r="G174" s="19">
        <v>0</v>
      </c>
      <c r="H174" s="20">
        <f>(-VLookups!$D$13)*(E174+F174/2)</f>
        <v>-4465.0676718144077</v>
      </c>
      <c r="I174" s="20">
        <f>-PMT(VLookups!$D$16/12,180,-FV(VLookups!$D$16/12,48,,-VLookups!$D$15))</f>
        <v>-1366.0248221985344</v>
      </c>
      <c r="J174" s="19">
        <v>0</v>
      </c>
      <c r="K174" s="19">
        <v>0</v>
      </c>
      <c r="L174" s="19">
        <v>0</v>
      </c>
      <c r="M174" s="20">
        <f>M173-VLookups!$C$33</f>
        <v>-189</v>
      </c>
      <c r="N174" s="22">
        <v>110</v>
      </c>
      <c r="O174" s="19">
        <v>0</v>
      </c>
      <c r="P174" s="19">
        <v>0</v>
      </c>
      <c r="Q174" s="9" t="s">
        <v>36</v>
      </c>
      <c r="R174" s="19">
        <v>0</v>
      </c>
      <c r="S174" s="20">
        <f>VLookups!$D$50</f>
        <v>-4487.7037773753191</v>
      </c>
      <c r="T174" s="19">
        <v>0</v>
      </c>
      <c r="U174" s="9">
        <v>26</v>
      </c>
      <c r="V174" s="21">
        <f>V173-VLookups!$D$54</f>
        <v>-1450</v>
      </c>
      <c r="W174" s="21">
        <f>-VLookups!$D$59</f>
        <v>-250</v>
      </c>
      <c r="X174" s="21">
        <f>-VLookups!$D$62</f>
        <v>-175</v>
      </c>
      <c r="Y174" s="20">
        <f>Y173*(1+VLookups!$D$57/12)</f>
        <v>-327.18200003485225</v>
      </c>
      <c r="Z174" s="9" t="s">
        <v>36</v>
      </c>
      <c r="AA174" s="9" t="s">
        <v>36</v>
      </c>
      <c r="AB174" s="20">
        <f t="shared" si="6"/>
        <v>1028.6914880058314</v>
      </c>
      <c r="AC174" s="20">
        <f t="shared" si="7"/>
        <v>97029.723254467011</v>
      </c>
    </row>
    <row r="175" spans="2:29" x14ac:dyDescent="0.25">
      <c r="B175" s="9">
        <v>171</v>
      </c>
      <c r="C175" s="9">
        <f t="shared" si="8"/>
        <v>37</v>
      </c>
      <c r="D175" s="9">
        <v>3</v>
      </c>
      <c r="E175" s="20">
        <f>E163*(1+VLookups!$C$4)</f>
        <v>14163.577071576232</v>
      </c>
      <c r="F175" s="20">
        <f>$E175*-VLookups!$D$10*2</f>
        <v>-849.81462429457383</v>
      </c>
      <c r="G175" s="19">
        <v>0</v>
      </c>
      <c r="H175" s="20">
        <f>(-VLookups!$D$13)*(E175+F175/2)</f>
        <v>-4465.0676718144077</v>
      </c>
      <c r="I175" s="20">
        <f>-PMT(VLookups!$D$16/12,180,-FV(VLookups!$D$16/12,48,,-VLookups!$D$15))</f>
        <v>-1366.0248221985344</v>
      </c>
      <c r="J175" s="19">
        <v>0</v>
      </c>
      <c r="K175" s="19">
        <v>0</v>
      </c>
      <c r="L175" s="19">
        <v>0</v>
      </c>
      <c r="M175" s="20">
        <f>M174-VLookups!$C$33</f>
        <v>-190</v>
      </c>
      <c r="N175" s="22">
        <v>111</v>
      </c>
      <c r="O175" s="19">
        <v>0</v>
      </c>
      <c r="P175" s="19">
        <v>0</v>
      </c>
      <c r="Q175" s="9" t="s">
        <v>36</v>
      </c>
      <c r="R175" s="19">
        <v>0</v>
      </c>
      <c r="S175" s="20">
        <f>VLookups!$D$50</f>
        <v>-4487.7037773753191</v>
      </c>
      <c r="T175" s="19">
        <v>0</v>
      </c>
      <c r="U175" s="9">
        <v>27</v>
      </c>
      <c r="V175" s="21">
        <f>V174-VLookups!$D$54</f>
        <v>-1455</v>
      </c>
      <c r="W175" s="21">
        <f>-VLookups!$D$59</f>
        <v>-250</v>
      </c>
      <c r="X175" s="21">
        <f>-VLookups!$D$62</f>
        <v>-175</v>
      </c>
      <c r="Y175" s="20">
        <f>Y174*(1+VLookups!$D$57/12)</f>
        <v>-328.13628086828726</v>
      </c>
      <c r="Z175" s="9" t="s">
        <v>36</v>
      </c>
      <c r="AA175" s="9" t="s">
        <v>36</v>
      </c>
      <c r="AB175" s="20">
        <f t="shared" si="6"/>
        <v>1021.7372071723964</v>
      </c>
      <c r="AC175" s="20">
        <f t="shared" si="7"/>
        <v>98213.176667063526</v>
      </c>
    </row>
    <row r="176" spans="2:29" x14ac:dyDescent="0.25">
      <c r="B176" s="9">
        <v>172</v>
      </c>
      <c r="C176" s="9">
        <f t="shared" si="8"/>
        <v>37</v>
      </c>
      <c r="D176" s="9">
        <v>4</v>
      </c>
      <c r="E176" s="20">
        <f>E164*(1+VLookups!$C$4)</f>
        <v>14163.577071576232</v>
      </c>
      <c r="F176" s="20">
        <f>$E176*-VLookups!$D$10*2</f>
        <v>-849.81462429457383</v>
      </c>
      <c r="G176" s="19">
        <v>0</v>
      </c>
      <c r="H176" s="20">
        <f>(-VLookups!$D$13)*(E176+F176/2)</f>
        <v>-4465.0676718144077</v>
      </c>
      <c r="I176" s="20">
        <f>-PMT(VLookups!$D$16/12,180,-FV(VLookups!$D$16/12,48,,-VLookups!$D$15))</f>
        <v>-1366.0248221985344</v>
      </c>
      <c r="J176" s="19">
        <v>0</v>
      </c>
      <c r="K176" s="19">
        <v>0</v>
      </c>
      <c r="L176" s="19">
        <v>0</v>
      </c>
      <c r="M176" s="20">
        <f>M175-VLookups!$C$33</f>
        <v>-191</v>
      </c>
      <c r="N176" s="22">
        <v>112</v>
      </c>
      <c r="O176" s="19">
        <v>0</v>
      </c>
      <c r="P176" s="19">
        <v>0</v>
      </c>
      <c r="Q176" s="9" t="s">
        <v>36</v>
      </c>
      <c r="R176" s="19">
        <v>0</v>
      </c>
      <c r="S176" s="20">
        <f>VLookups!$D$50</f>
        <v>-4487.7037773753191</v>
      </c>
      <c r="T176" s="19">
        <v>0</v>
      </c>
      <c r="U176" s="9">
        <v>28</v>
      </c>
      <c r="V176" s="21">
        <f>V175-VLookups!$D$54</f>
        <v>-1460</v>
      </c>
      <c r="W176" s="21">
        <f>-VLookups!$D$59</f>
        <v>-250</v>
      </c>
      <c r="X176" s="21">
        <f>-VLookups!$D$62</f>
        <v>-175</v>
      </c>
      <c r="Y176" s="20">
        <f>Y175*(1+VLookups!$D$57/12)</f>
        <v>-329.09334502081975</v>
      </c>
      <c r="Z176" s="9" t="s">
        <v>36</v>
      </c>
      <c r="AA176" s="9" t="s">
        <v>36</v>
      </c>
      <c r="AB176" s="20">
        <f t="shared" si="6"/>
        <v>1014.780143019864</v>
      </c>
      <c r="AC176" s="20">
        <f t="shared" si="7"/>
        <v>99391.645437861822</v>
      </c>
    </row>
    <row r="177" spans="2:29" x14ac:dyDescent="0.25">
      <c r="B177" s="9">
        <v>173</v>
      </c>
      <c r="C177" s="9">
        <f t="shared" si="8"/>
        <v>37</v>
      </c>
      <c r="D177" s="9">
        <v>5</v>
      </c>
      <c r="E177" s="20">
        <f>E165*(1+VLookups!$C$4)</f>
        <v>14163.577071576232</v>
      </c>
      <c r="F177" s="20">
        <f>$E177*-VLookups!$D$10*2</f>
        <v>-849.81462429457383</v>
      </c>
      <c r="G177" s="19">
        <v>0</v>
      </c>
      <c r="H177" s="20">
        <f>(-VLookups!$D$13)*(E177+F177/2)</f>
        <v>-4465.0676718144077</v>
      </c>
      <c r="I177" s="20">
        <f>-PMT(VLookups!$D$16/12,180,-FV(VLookups!$D$16/12,48,,-VLookups!$D$15))</f>
        <v>-1366.0248221985344</v>
      </c>
      <c r="J177" s="19">
        <v>0</v>
      </c>
      <c r="K177" s="19">
        <v>0</v>
      </c>
      <c r="L177" s="19">
        <v>0</v>
      </c>
      <c r="M177" s="20">
        <f>M176-VLookups!$C$33</f>
        <v>-192</v>
      </c>
      <c r="N177" s="22">
        <v>113</v>
      </c>
      <c r="O177" s="19">
        <v>0</v>
      </c>
      <c r="P177" s="19">
        <v>0</v>
      </c>
      <c r="Q177" s="9" t="s">
        <v>36</v>
      </c>
      <c r="R177" s="19">
        <v>0</v>
      </c>
      <c r="S177" s="20">
        <f>VLookups!$D$50</f>
        <v>-4487.7037773753191</v>
      </c>
      <c r="T177" s="19">
        <v>0</v>
      </c>
      <c r="U177" s="9">
        <v>29</v>
      </c>
      <c r="V177" s="21">
        <f>V176-VLookups!$D$54</f>
        <v>-1465</v>
      </c>
      <c r="W177" s="21">
        <f>-VLookups!$D$59</f>
        <v>-250</v>
      </c>
      <c r="X177" s="21">
        <f>-VLookups!$D$62</f>
        <v>-175</v>
      </c>
      <c r="Y177" s="20">
        <f>Y176*(1+VLookups!$D$57/12)</f>
        <v>-330.05320061046382</v>
      </c>
      <c r="Z177" s="9" t="s">
        <v>36</v>
      </c>
      <c r="AA177" s="9" t="s">
        <v>36</v>
      </c>
      <c r="AB177" s="20">
        <f t="shared" si="6"/>
        <v>1007.8202874302199</v>
      </c>
      <c r="AC177" s="20">
        <f t="shared" si="7"/>
        <v>100565.11846768849</v>
      </c>
    </row>
    <row r="178" spans="2:29" x14ac:dyDescent="0.25">
      <c r="B178" s="9">
        <v>174</v>
      </c>
      <c r="C178" s="9">
        <f t="shared" si="8"/>
        <v>37</v>
      </c>
      <c r="D178" s="9">
        <v>6</v>
      </c>
      <c r="E178" s="20">
        <f>E166*(1+VLookups!$C$4)</f>
        <v>14163.577071576232</v>
      </c>
      <c r="F178" s="20">
        <f>$E178*-VLookups!$D$10*2</f>
        <v>-849.81462429457383</v>
      </c>
      <c r="G178" s="19">
        <v>0</v>
      </c>
      <c r="H178" s="20">
        <f>(-VLookups!$D$13)*(E178+F178/2)</f>
        <v>-4465.0676718144077</v>
      </c>
      <c r="I178" s="20">
        <f>-PMT(VLookups!$D$16/12,180,-FV(VLookups!$D$16/12,48,,-VLookups!$D$15))</f>
        <v>-1366.0248221985344</v>
      </c>
      <c r="J178" s="19">
        <v>0</v>
      </c>
      <c r="K178" s="19">
        <v>0</v>
      </c>
      <c r="L178" s="19">
        <v>0</v>
      </c>
      <c r="M178" s="20">
        <f>M177-VLookups!$C$33</f>
        <v>-193</v>
      </c>
      <c r="N178" s="22">
        <v>114</v>
      </c>
      <c r="O178" s="19">
        <v>0</v>
      </c>
      <c r="P178" s="19">
        <v>0</v>
      </c>
      <c r="Q178" s="9" t="s">
        <v>36</v>
      </c>
      <c r="R178" s="19">
        <v>0</v>
      </c>
      <c r="S178" s="20">
        <f>VLookups!$D$50</f>
        <v>-4487.7037773753191</v>
      </c>
      <c r="T178" s="19">
        <v>0</v>
      </c>
      <c r="U178" s="9">
        <v>30</v>
      </c>
      <c r="V178" s="21">
        <f>V177-VLookups!$D$54</f>
        <v>-1470</v>
      </c>
      <c r="W178" s="21">
        <f>-VLookups!$D$59</f>
        <v>-250</v>
      </c>
      <c r="X178" s="21">
        <f>-VLookups!$D$62</f>
        <v>-175</v>
      </c>
      <c r="Y178" s="20">
        <f>Y177*(1+VLookups!$D$57/12)</f>
        <v>-331.01585577891103</v>
      </c>
      <c r="Z178" s="9" t="s">
        <v>36</v>
      </c>
      <c r="AA178" s="9" t="s">
        <v>36</v>
      </c>
      <c r="AB178" s="20">
        <f t="shared" si="6"/>
        <v>1000.8576322617727</v>
      </c>
      <c r="AC178" s="20">
        <f t="shared" si="7"/>
        <v>101733.58463072975</v>
      </c>
    </row>
    <row r="179" spans="2:29" x14ac:dyDescent="0.25">
      <c r="B179" s="9">
        <v>175</v>
      </c>
      <c r="C179" s="9">
        <f t="shared" si="8"/>
        <v>37</v>
      </c>
      <c r="D179" s="9">
        <v>7</v>
      </c>
      <c r="E179" s="20">
        <f>E167*(1+VLookups!$C$4)</f>
        <v>14163.577071576232</v>
      </c>
      <c r="F179" s="20">
        <f>$E179*-VLookups!$D$10*2</f>
        <v>-849.81462429457383</v>
      </c>
      <c r="G179" s="19">
        <v>0</v>
      </c>
      <c r="H179" s="20">
        <f>(-VLookups!$D$13)*(E179+F179/2)</f>
        <v>-4465.0676718144077</v>
      </c>
      <c r="I179" s="20">
        <f>-PMT(VLookups!$D$16/12,180,-FV(VLookups!$D$16/12,48,,-VLookups!$D$15))</f>
        <v>-1366.0248221985344</v>
      </c>
      <c r="J179" s="19">
        <v>0</v>
      </c>
      <c r="K179" s="19">
        <v>0</v>
      </c>
      <c r="L179" s="19">
        <v>0</v>
      </c>
      <c r="M179" s="20">
        <f>M178-VLookups!$C$33</f>
        <v>-194</v>
      </c>
      <c r="N179" s="22">
        <v>115</v>
      </c>
      <c r="O179" s="19">
        <v>0</v>
      </c>
      <c r="P179" s="19">
        <v>0</v>
      </c>
      <c r="Q179" s="9" t="s">
        <v>36</v>
      </c>
      <c r="R179" s="19">
        <v>0</v>
      </c>
      <c r="S179" s="20">
        <f>VLookups!$D$50</f>
        <v>-4487.7037773753191</v>
      </c>
      <c r="T179" s="19">
        <v>0</v>
      </c>
      <c r="U179" s="9">
        <v>31</v>
      </c>
      <c r="V179" s="21">
        <f>V178-VLookups!$D$54</f>
        <v>-1475</v>
      </c>
      <c r="W179" s="21">
        <f>-VLookups!$D$59</f>
        <v>-250</v>
      </c>
      <c r="X179" s="21">
        <f>-VLookups!$D$62</f>
        <v>-175</v>
      </c>
      <c r="Y179" s="20">
        <f>Y178*(1+VLookups!$D$57/12)</f>
        <v>-331.98131869159954</v>
      </c>
      <c r="Z179" s="9" t="s">
        <v>36</v>
      </c>
      <c r="AA179" s="9" t="s">
        <v>36</v>
      </c>
      <c r="AB179" s="20">
        <f t="shared" si="6"/>
        <v>993.89216934908416</v>
      </c>
      <c r="AC179" s="20">
        <f t="shared" si="7"/>
        <v>102897.03277446338</v>
      </c>
    </row>
    <row r="180" spans="2:29" x14ac:dyDescent="0.25">
      <c r="B180" s="9">
        <v>176</v>
      </c>
      <c r="C180" s="9">
        <f t="shared" si="8"/>
        <v>37</v>
      </c>
      <c r="D180" s="9">
        <v>8</v>
      </c>
      <c r="E180" s="20">
        <f>E168*(1+VLookups!$C$4)</f>
        <v>14163.577071576232</v>
      </c>
      <c r="F180" s="20">
        <f>$E180*-VLookups!$D$10*2</f>
        <v>-849.81462429457383</v>
      </c>
      <c r="G180" s="19">
        <v>0</v>
      </c>
      <c r="H180" s="20">
        <f>(-VLookups!$D$13)*(E180+F180/2)</f>
        <v>-4465.0676718144077</v>
      </c>
      <c r="I180" s="20">
        <f>-PMT(VLookups!$D$16/12,180,-FV(VLookups!$D$16/12,48,,-VLookups!$D$15))</f>
        <v>-1366.0248221985344</v>
      </c>
      <c r="J180" s="19">
        <v>0</v>
      </c>
      <c r="K180" s="19">
        <v>0</v>
      </c>
      <c r="L180" s="19">
        <v>0</v>
      </c>
      <c r="M180" s="20">
        <f>M179-VLookups!$C$33</f>
        <v>-195</v>
      </c>
      <c r="N180" s="22">
        <v>116</v>
      </c>
      <c r="O180" s="19">
        <v>0</v>
      </c>
      <c r="P180" s="19">
        <v>0</v>
      </c>
      <c r="Q180" s="9" t="s">
        <v>36</v>
      </c>
      <c r="R180" s="19">
        <v>0</v>
      </c>
      <c r="S180" s="20">
        <f>VLookups!$D$50</f>
        <v>-4487.7037773753191</v>
      </c>
      <c r="T180" s="19">
        <v>0</v>
      </c>
      <c r="U180" s="9">
        <v>32</v>
      </c>
      <c r="V180" s="21">
        <f>V179-VLookups!$D$54</f>
        <v>-1480</v>
      </c>
      <c r="W180" s="21">
        <f>-VLookups!$D$59</f>
        <v>-250</v>
      </c>
      <c r="X180" s="21">
        <f>-VLookups!$D$62</f>
        <v>-175</v>
      </c>
      <c r="Y180" s="20">
        <f>Y179*(1+VLookups!$D$57/12)</f>
        <v>-332.9495975377834</v>
      </c>
      <c r="Z180" s="9" t="s">
        <v>36</v>
      </c>
      <c r="AA180" s="9" t="s">
        <v>36</v>
      </c>
      <c r="AB180" s="20">
        <f t="shared" si="6"/>
        <v>986.92389050290035</v>
      </c>
      <c r="AC180" s="20">
        <f t="shared" si="7"/>
        <v>104055.4517195904</v>
      </c>
    </row>
    <row r="181" spans="2:29" x14ac:dyDescent="0.25">
      <c r="B181" s="9">
        <v>177</v>
      </c>
      <c r="C181" s="9">
        <f t="shared" si="8"/>
        <v>37</v>
      </c>
      <c r="D181" s="9">
        <v>9</v>
      </c>
      <c r="E181" s="20">
        <f>E169*(1+VLookups!$C$4)</f>
        <v>14163.577071576232</v>
      </c>
      <c r="F181" s="20">
        <f>$E181*-VLookups!$D$10*2</f>
        <v>-849.81462429457383</v>
      </c>
      <c r="G181" s="19">
        <v>0</v>
      </c>
      <c r="H181" s="20">
        <f>(-VLookups!$D$13)*(E181+F181/2)</f>
        <v>-4465.0676718144077</v>
      </c>
      <c r="I181" s="20">
        <f>-PMT(VLookups!$D$16/12,180,-FV(VLookups!$D$16/12,48,,-VLookups!$D$15))</f>
        <v>-1366.0248221985344</v>
      </c>
      <c r="J181" s="19">
        <v>0</v>
      </c>
      <c r="K181" s="19">
        <v>0</v>
      </c>
      <c r="L181" s="19">
        <v>0</v>
      </c>
      <c r="M181" s="20">
        <f>M180-VLookups!$C$33</f>
        <v>-196</v>
      </c>
      <c r="N181" s="22">
        <v>117</v>
      </c>
      <c r="O181" s="19">
        <v>0</v>
      </c>
      <c r="P181" s="19">
        <v>0</v>
      </c>
      <c r="Q181" s="9" t="s">
        <v>36</v>
      </c>
      <c r="R181" s="19">
        <v>0</v>
      </c>
      <c r="S181" s="20">
        <f>VLookups!$D$50</f>
        <v>-4487.7037773753191</v>
      </c>
      <c r="T181" s="19">
        <v>0</v>
      </c>
      <c r="U181" s="9">
        <v>33</v>
      </c>
      <c r="V181" s="21">
        <f>V180-VLookups!$D$54</f>
        <v>-1485</v>
      </c>
      <c r="W181" s="21">
        <f>-VLookups!$D$59</f>
        <v>-250</v>
      </c>
      <c r="X181" s="21">
        <f>-VLookups!$D$62</f>
        <v>-175</v>
      </c>
      <c r="Y181" s="20">
        <f>Y180*(1+VLookups!$D$57/12)</f>
        <v>-333.92070053060195</v>
      </c>
      <c r="Z181" s="9" t="s">
        <v>36</v>
      </c>
      <c r="AA181" s="9" t="s">
        <v>36</v>
      </c>
      <c r="AB181" s="20">
        <f t="shared" si="6"/>
        <v>979.95278751008175</v>
      </c>
      <c r="AC181" s="20">
        <f t="shared" si="7"/>
        <v>105208.83025996647</v>
      </c>
    </row>
    <row r="182" spans="2:29" x14ac:dyDescent="0.25">
      <c r="B182" s="9">
        <v>178</v>
      </c>
      <c r="C182" s="9">
        <f t="shared" si="8"/>
        <v>37</v>
      </c>
      <c r="D182" s="9">
        <v>10</v>
      </c>
      <c r="E182" s="20">
        <f>E170*(1+VLookups!$C$4)</f>
        <v>14163.577071576232</v>
      </c>
      <c r="F182" s="20">
        <f>$E182*-VLookups!$D$10*2</f>
        <v>-849.81462429457383</v>
      </c>
      <c r="G182" s="19">
        <v>0</v>
      </c>
      <c r="H182" s="20">
        <f>(-VLookups!$D$13)*(E182+F182/2)</f>
        <v>-4465.0676718144077</v>
      </c>
      <c r="I182" s="20">
        <f>-PMT(VLookups!$D$16/12,180,-FV(VLookups!$D$16/12,48,,-VLookups!$D$15))</f>
        <v>-1366.0248221985344</v>
      </c>
      <c r="J182" s="19">
        <v>0</v>
      </c>
      <c r="K182" s="19">
        <v>0</v>
      </c>
      <c r="L182" s="19">
        <v>0</v>
      </c>
      <c r="M182" s="20">
        <f>M181-VLookups!$C$33</f>
        <v>-197</v>
      </c>
      <c r="N182" s="22">
        <v>118</v>
      </c>
      <c r="O182" s="19">
        <v>0</v>
      </c>
      <c r="P182" s="19">
        <v>0</v>
      </c>
      <c r="Q182" s="9" t="s">
        <v>36</v>
      </c>
      <c r="R182" s="19">
        <v>0</v>
      </c>
      <c r="S182" s="20">
        <f>VLookups!$D$50</f>
        <v>-4487.7037773753191</v>
      </c>
      <c r="T182" s="19">
        <v>0</v>
      </c>
      <c r="U182" s="9">
        <v>34</v>
      </c>
      <c r="V182" s="21">
        <f>V181-VLookups!$D$54</f>
        <v>-1490</v>
      </c>
      <c r="W182" s="21">
        <f>-VLookups!$D$59</f>
        <v>-250</v>
      </c>
      <c r="X182" s="21">
        <f>-VLookups!$D$62</f>
        <v>-175</v>
      </c>
      <c r="Y182" s="20">
        <f>Y181*(1+VLookups!$D$57/12)</f>
        <v>-334.89463590714956</v>
      </c>
      <c r="Z182" s="9" t="s">
        <v>36</v>
      </c>
      <c r="AA182" s="9" t="s">
        <v>36</v>
      </c>
      <c r="AB182" s="20">
        <f t="shared" si="6"/>
        <v>972.97885213353413</v>
      </c>
      <c r="AC182" s="20">
        <f t="shared" si="7"/>
        <v>106357.15716253329</v>
      </c>
    </row>
    <row r="183" spans="2:29" x14ac:dyDescent="0.25">
      <c r="B183" s="9">
        <v>179</v>
      </c>
      <c r="C183" s="9">
        <f t="shared" si="8"/>
        <v>37</v>
      </c>
      <c r="D183" s="9">
        <v>11</v>
      </c>
      <c r="E183" s="20">
        <f>E171*(1+VLookups!$C$4)</f>
        <v>14163.577071576232</v>
      </c>
      <c r="F183" s="20">
        <f>$E183*-VLookups!$D$10*2</f>
        <v>-849.81462429457383</v>
      </c>
      <c r="G183" s="19">
        <v>0</v>
      </c>
      <c r="H183" s="20">
        <f>(-VLookups!$D$13)*(E183+F183/2)</f>
        <v>-4465.0676718144077</v>
      </c>
      <c r="I183" s="20">
        <f>-PMT(VLookups!$D$16/12,180,-FV(VLookups!$D$16/12,48,,-VLookups!$D$15))</f>
        <v>-1366.0248221985344</v>
      </c>
      <c r="J183" s="19">
        <v>0</v>
      </c>
      <c r="K183" s="19">
        <v>0</v>
      </c>
      <c r="L183" s="19">
        <v>0</v>
      </c>
      <c r="M183" s="20">
        <f>M182-VLookups!$C$33</f>
        <v>-198</v>
      </c>
      <c r="N183" s="22">
        <v>119</v>
      </c>
      <c r="O183" s="19">
        <v>0</v>
      </c>
      <c r="P183" s="19">
        <v>0</v>
      </c>
      <c r="Q183" s="9" t="s">
        <v>36</v>
      </c>
      <c r="R183" s="19">
        <v>0</v>
      </c>
      <c r="S183" s="20">
        <f>VLookups!$D$50</f>
        <v>-4487.7037773753191</v>
      </c>
      <c r="T183" s="19">
        <v>0</v>
      </c>
      <c r="U183" s="9">
        <v>35</v>
      </c>
      <c r="V183" s="21">
        <f>V182-VLookups!$D$54</f>
        <v>-1495</v>
      </c>
      <c r="W183" s="21">
        <f>-VLookups!$D$59</f>
        <v>-250</v>
      </c>
      <c r="X183" s="21">
        <f>-VLookups!$D$62</f>
        <v>-175</v>
      </c>
      <c r="Y183" s="20">
        <f>Y182*(1+VLookups!$D$57/12)</f>
        <v>-335.8714119285454</v>
      </c>
      <c r="Z183" s="9" t="s">
        <v>36</v>
      </c>
      <c r="AA183" s="9" t="s">
        <v>36</v>
      </c>
      <c r="AB183" s="20">
        <f t="shared" si="6"/>
        <v>966.0020761121383</v>
      </c>
      <c r="AC183" s="20">
        <f t="shared" si="7"/>
        <v>107500.42116724966</v>
      </c>
    </row>
    <row r="184" spans="2:29" x14ac:dyDescent="0.25">
      <c r="B184" s="9">
        <v>180</v>
      </c>
      <c r="C184" s="9">
        <f t="shared" si="8"/>
        <v>38</v>
      </c>
      <c r="D184" s="9">
        <v>0</v>
      </c>
      <c r="E184" s="20">
        <f>E172*(1+VLookups!$C$4)</f>
        <v>14659.3022690814</v>
      </c>
      <c r="F184" s="20">
        <f>$E184*-VLookups!$D$10*2</f>
        <v>-879.55813614488397</v>
      </c>
      <c r="G184" s="19">
        <v>0</v>
      </c>
      <c r="H184" s="20">
        <f>(-VLookups!$D$13)*(E184+F184/2)</f>
        <v>-4621.3450403279112</v>
      </c>
      <c r="I184" s="20">
        <f>-PMT(VLookups!$D$16/12,180,-FV(VLookups!$D$16/12,48,,-VLookups!$D$15))</f>
        <v>-1366.0248221985344</v>
      </c>
      <c r="J184" s="19">
        <v>0</v>
      </c>
      <c r="K184" s="19">
        <v>0</v>
      </c>
      <c r="L184" s="19">
        <v>0</v>
      </c>
      <c r="M184" s="20">
        <f>M183-VLookups!$C$33</f>
        <v>-199</v>
      </c>
      <c r="N184" s="22">
        <v>120</v>
      </c>
      <c r="O184" s="19">
        <v>0</v>
      </c>
      <c r="P184" s="19">
        <v>0</v>
      </c>
      <c r="Q184" s="9" t="s">
        <v>36</v>
      </c>
      <c r="R184" s="19">
        <v>0</v>
      </c>
      <c r="S184" s="20">
        <f>VLookups!$D$50</f>
        <v>-4487.7037773753191</v>
      </c>
      <c r="T184" s="19">
        <v>0</v>
      </c>
      <c r="U184" s="9">
        <v>36</v>
      </c>
      <c r="V184" s="21">
        <f>V183-VLookups!$D$54</f>
        <v>-1500</v>
      </c>
      <c r="W184" s="21">
        <f>-VLookups!$D$59</f>
        <v>-250</v>
      </c>
      <c r="X184" s="21">
        <f>-VLookups!$D$62</f>
        <v>-175</v>
      </c>
      <c r="Y184" s="20">
        <f>Y183*(1+VLookups!$D$57/12)</f>
        <v>-336.85103688000368</v>
      </c>
      <c r="Z184" s="9" t="s">
        <v>36</v>
      </c>
      <c r="AA184" s="9" t="s">
        <v>36</v>
      </c>
      <c r="AB184" s="20">
        <f t="shared" si="6"/>
        <v>1283.5985242271879</v>
      </c>
      <c r="AC184" s="20">
        <f t="shared" si="7"/>
        <v>108963.18706008894</v>
      </c>
    </row>
    <row r="185" spans="2:29" x14ac:dyDescent="0.25">
      <c r="B185" s="9">
        <v>181</v>
      </c>
      <c r="C185" s="9">
        <f t="shared" si="8"/>
        <v>38</v>
      </c>
      <c r="D185" s="9">
        <v>1</v>
      </c>
      <c r="E185" s="20">
        <f>E173*(1+VLookups!$C$4)</f>
        <v>14659.3022690814</v>
      </c>
      <c r="F185" s="20">
        <f>$E185*-VLookups!$D$10*2</f>
        <v>-879.55813614488397</v>
      </c>
      <c r="G185" s="19">
        <v>0</v>
      </c>
      <c r="H185" s="20">
        <f>(-VLookups!$D$13)*(E185+F185/2)</f>
        <v>-4621.3450403279112</v>
      </c>
      <c r="I185" s="19">
        <v>0</v>
      </c>
      <c r="J185" s="19">
        <v>0</v>
      </c>
      <c r="K185" s="19">
        <v>0</v>
      </c>
      <c r="L185" s="19">
        <v>0</v>
      </c>
      <c r="M185" s="20">
        <f>M184-VLookups!$C$33</f>
        <v>-200</v>
      </c>
      <c r="N185" s="22">
        <v>121</v>
      </c>
      <c r="O185" s="19">
        <v>0</v>
      </c>
      <c r="P185" s="19">
        <v>0</v>
      </c>
      <c r="Q185" s="9" t="s">
        <v>36</v>
      </c>
      <c r="R185" s="19">
        <v>0</v>
      </c>
      <c r="S185" s="20">
        <f>VLookups!$D$50</f>
        <v>-4487.7037773753191</v>
      </c>
      <c r="T185" s="19">
        <v>0</v>
      </c>
      <c r="U185" s="9">
        <v>37</v>
      </c>
      <c r="V185" s="21">
        <f>V184-VLookups!$D$54</f>
        <v>-1505</v>
      </c>
      <c r="W185" s="21">
        <f>-VLookups!$D$59</f>
        <v>-250</v>
      </c>
      <c r="X185" s="21">
        <f>-VLookups!$D$62</f>
        <v>-175</v>
      </c>
      <c r="Y185" s="20">
        <f>Y184*(1+VLookups!$D$57/12)</f>
        <v>-337.83351907090366</v>
      </c>
      <c r="Z185" s="9" t="s">
        <v>36</v>
      </c>
      <c r="AA185" s="9" t="s">
        <v>36</v>
      </c>
      <c r="AB185" s="20">
        <f t="shared" si="6"/>
        <v>2642.6408642348229</v>
      </c>
      <c r="AC185" s="20">
        <f t="shared" si="7"/>
        <v>111787.43323609058</v>
      </c>
    </row>
    <row r="186" spans="2:29" x14ac:dyDescent="0.25">
      <c r="B186" s="9">
        <v>182</v>
      </c>
      <c r="C186" s="9">
        <f t="shared" si="8"/>
        <v>38</v>
      </c>
      <c r="D186" s="9">
        <v>2</v>
      </c>
      <c r="E186" s="20">
        <f>E174*(1+VLookups!$C$4)</f>
        <v>14659.3022690814</v>
      </c>
      <c r="F186" s="20">
        <f>$E186*-VLookups!$D$10*2</f>
        <v>-879.55813614488397</v>
      </c>
      <c r="G186" s="19">
        <v>0</v>
      </c>
      <c r="H186" s="20">
        <f>(-VLookups!$D$13)*(E186+F186/2)</f>
        <v>-4621.3450403279112</v>
      </c>
      <c r="I186" s="19">
        <v>0</v>
      </c>
      <c r="J186" s="19">
        <v>0</v>
      </c>
      <c r="K186" s="19">
        <v>0</v>
      </c>
      <c r="L186" s="19">
        <v>0</v>
      </c>
      <c r="M186" s="20">
        <f>M185-VLookups!$C$33</f>
        <v>-201</v>
      </c>
      <c r="N186" s="22">
        <v>122</v>
      </c>
      <c r="O186" s="19">
        <v>0</v>
      </c>
      <c r="P186" s="19">
        <v>0</v>
      </c>
      <c r="Q186" s="9" t="s">
        <v>36</v>
      </c>
      <c r="R186" s="19">
        <v>0</v>
      </c>
      <c r="S186" s="20">
        <f>VLookups!$D$50</f>
        <v>-4487.7037773753191</v>
      </c>
      <c r="T186" s="19">
        <v>0</v>
      </c>
      <c r="U186" s="9">
        <v>38</v>
      </c>
      <c r="V186" s="21">
        <f>V185-VLookups!$D$54</f>
        <v>-1510</v>
      </c>
      <c r="W186" s="21">
        <f>-VLookups!$D$59</f>
        <v>-250</v>
      </c>
      <c r="X186" s="21">
        <f>-VLookups!$D$62</f>
        <v>-175</v>
      </c>
      <c r="Y186" s="20">
        <f>Y185*(1+VLookups!$D$57/12)</f>
        <v>-338.81886683486044</v>
      </c>
      <c r="Z186" s="9" t="s">
        <v>36</v>
      </c>
      <c r="AA186" s="9" t="s">
        <v>36</v>
      </c>
      <c r="AB186" s="20">
        <f t="shared" si="6"/>
        <v>2635.6555164708661</v>
      </c>
      <c r="AC186" s="20">
        <f t="shared" si="7"/>
        <v>114609.40114128827</v>
      </c>
    </row>
    <row r="187" spans="2:29" x14ac:dyDescent="0.25">
      <c r="B187" s="9">
        <v>183</v>
      </c>
      <c r="C187" s="9">
        <f t="shared" si="8"/>
        <v>38</v>
      </c>
      <c r="D187" s="9">
        <v>3</v>
      </c>
      <c r="E187" s="20">
        <f>E175*(1+VLookups!$C$4)</f>
        <v>14659.3022690814</v>
      </c>
      <c r="F187" s="20">
        <f>$E187*-VLookups!$D$10*2</f>
        <v>-879.55813614488397</v>
      </c>
      <c r="G187" s="19">
        <v>0</v>
      </c>
      <c r="H187" s="20">
        <f>(-VLookups!$D$13)*(E187+F187/2)</f>
        <v>-4621.3450403279112</v>
      </c>
      <c r="I187" s="19">
        <v>0</v>
      </c>
      <c r="J187" s="19">
        <v>0</v>
      </c>
      <c r="K187" s="19">
        <v>0</v>
      </c>
      <c r="L187" s="19">
        <v>0</v>
      </c>
      <c r="M187" s="20">
        <f>M186-VLookups!$C$33</f>
        <v>-202</v>
      </c>
      <c r="N187" s="22">
        <v>123</v>
      </c>
      <c r="O187" s="19">
        <v>0</v>
      </c>
      <c r="P187" s="19">
        <v>0</v>
      </c>
      <c r="Q187" s="9" t="s">
        <v>36</v>
      </c>
      <c r="R187" s="19">
        <v>0</v>
      </c>
      <c r="S187" s="20">
        <f>VLookups!$D$50</f>
        <v>-4487.7037773753191</v>
      </c>
      <c r="T187" s="19">
        <v>0</v>
      </c>
      <c r="U187" s="9">
        <v>39</v>
      </c>
      <c r="V187" s="21">
        <f>V186-VLookups!$D$54</f>
        <v>-1515</v>
      </c>
      <c r="W187" s="21">
        <f>-VLookups!$D$59</f>
        <v>-250</v>
      </c>
      <c r="X187" s="21">
        <f>-VLookups!$D$62</f>
        <v>-175</v>
      </c>
      <c r="Y187" s="20">
        <f>Y186*(1+VLookups!$D$57/12)</f>
        <v>-339.80708852979546</v>
      </c>
      <c r="Z187" s="9" t="s">
        <v>36</v>
      </c>
      <c r="AA187" s="9" t="s">
        <v>36</v>
      </c>
      <c r="AB187" s="20">
        <f t="shared" si="6"/>
        <v>2628.6672947759307</v>
      </c>
      <c r="AC187" s="20">
        <f t="shared" si="7"/>
        <v>117429.08410463302</v>
      </c>
    </row>
    <row r="188" spans="2:29" x14ac:dyDescent="0.25">
      <c r="B188" s="9">
        <v>184</v>
      </c>
      <c r="C188" s="9">
        <f t="shared" si="8"/>
        <v>38</v>
      </c>
      <c r="D188" s="9">
        <v>4</v>
      </c>
      <c r="E188" s="20">
        <f>E176*(1+VLookups!$C$4)</f>
        <v>14659.3022690814</v>
      </c>
      <c r="F188" s="20">
        <f>$E188*-VLookups!$D$10*2</f>
        <v>-879.55813614488397</v>
      </c>
      <c r="G188" s="19">
        <v>0</v>
      </c>
      <c r="H188" s="20">
        <f>(-VLookups!$D$13)*(E188+F188/2)</f>
        <v>-4621.3450403279112</v>
      </c>
      <c r="I188" s="19">
        <v>0</v>
      </c>
      <c r="J188" s="19">
        <v>0</v>
      </c>
      <c r="K188" s="19">
        <v>0</v>
      </c>
      <c r="L188" s="19">
        <v>0</v>
      </c>
      <c r="M188" s="20">
        <f>M187-VLookups!$C$33</f>
        <v>-203</v>
      </c>
      <c r="N188" s="22">
        <v>124</v>
      </c>
      <c r="O188" s="19">
        <v>0</v>
      </c>
      <c r="P188" s="19">
        <v>0</v>
      </c>
      <c r="Q188" s="9" t="s">
        <v>36</v>
      </c>
      <c r="R188" s="19">
        <v>0</v>
      </c>
      <c r="S188" s="20">
        <f>VLookups!$D$50</f>
        <v>-4487.7037773753191</v>
      </c>
      <c r="T188" s="19">
        <v>0</v>
      </c>
      <c r="U188" s="9">
        <v>40</v>
      </c>
      <c r="V188" s="21">
        <f>V187-VLookups!$D$54</f>
        <v>-1520</v>
      </c>
      <c r="W188" s="21">
        <f>-VLookups!$D$59</f>
        <v>-250</v>
      </c>
      <c r="X188" s="21">
        <f>-VLookups!$D$62</f>
        <v>-175</v>
      </c>
      <c r="Y188" s="20">
        <f>Y187*(1+VLookups!$D$57/12)</f>
        <v>-340.79819253800736</v>
      </c>
      <c r="Z188" s="9" t="s">
        <v>36</v>
      </c>
      <c r="AA188" s="9" t="s">
        <v>36</v>
      </c>
      <c r="AB188" s="20">
        <f t="shared" si="6"/>
        <v>2621.6761907677192</v>
      </c>
      <c r="AC188" s="20">
        <f t="shared" si="7"/>
        <v>120246.47543557512</v>
      </c>
    </row>
    <row r="189" spans="2:29" x14ac:dyDescent="0.25">
      <c r="B189" s="9">
        <v>185</v>
      </c>
      <c r="C189" s="9">
        <f t="shared" si="8"/>
        <v>38</v>
      </c>
      <c r="D189" s="9">
        <v>5</v>
      </c>
      <c r="E189" s="20">
        <f>E177*(1+VLookups!$C$4)</f>
        <v>14659.3022690814</v>
      </c>
      <c r="F189" s="20">
        <f>$E189*-VLookups!$D$10*2</f>
        <v>-879.55813614488397</v>
      </c>
      <c r="G189" s="19">
        <v>0</v>
      </c>
      <c r="H189" s="20">
        <f>(-VLookups!$D$13)*(E189+F189/2)</f>
        <v>-4621.3450403279112</v>
      </c>
      <c r="I189" s="19">
        <v>0</v>
      </c>
      <c r="J189" s="19">
        <v>0</v>
      </c>
      <c r="K189" s="19">
        <v>0</v>
      </c>
      <c r="L189" s="19">
        <v>0</v>
      </c>
      <c r="M189" s="20">
        <f>M188-VLookups!$C$33</f>
        <v>-204</v>
      </c>
      <c r="N189" s="22">
        <v>125</v>
      </c>
      <c r="O189" s="19">
        <v>0</v>
      </c>
      <c r="P189" s="19">
        <v>0</v>
      </c>
      <c r="Q189" s="9" t="s">
        <v>36</v>
      </c>
      <c r="R189" s="19">
        <v>0</v>
      </c>
      <c r="S189" s="20">
        <f>VLookups!$D$50</f>
        <v>-4487.7037773753191</v>
      </c>
      <c r="T189" s="19">
        <v>0</v>
      </c>
      <c r="U189" s="9">
        <v>41</v>
      </c>
      <c r="V189" s="21">
        <f>V188-VLookups!$D$54</f>
        <v>-1525</v>
      </c>
      <c r="W189" s="21">
        <f>-VLookups!$D$59</f>
        <v>-250</v>
      </c>
      <c r="X189" s="21">
        <f>-VLookups!$D$62</f>
        <v>-175</v>
      </c>
      <c r="Y189" s="20">
        <f>Y188*(1+VLookups!$D$57/12)</f>
        <v>-341.79218726624322</v>
      </c>
      <c r="Z189" s="9" t="s">
        <v>36</v>
      </c>
      <c r="AA189" s="9" t="s">
        <v>36</v>
      </c>
      <c r="AB189" s="20">
        <f t="shared" si="6"/>
        <v>2614.6821960394832</v>
      </c>
      <c r="AC189" s="20">
        <f t="shared" si="7"/>
        <v>123061.56842400724</v>
      </c>
    </row>
    <row r="190" spans="2:29" x14ac:dyDescent="0.25">
      <c r="B190" s="9">
        <v>186</v>
      </c>
      <c r="C190" s="9">
        <f t="shared" si="8"/>
        <v>38</v>
      </c>
      <c r="D190" s="9">
        <v>6</v>
      </c>
      <c r="E190" s="20">
        <f>E178*(1+VLookups!$C$4)</f>
        <v>14659.3022690814</v>
      </c>
      <c r="F190" s="20">
        <f>$E190*-VLookups!$D$10*2</f>
        <v>-879.55813614488397</v>
      </c>
      <c r="G190" s="19">
        <v>0</v>
      </c>
      <c r="H190" s="20">
        <f>(-VLookups!$D$13)*(E190+F190/2)</f>
        <v>-4621.3450403279112</v>
      </c>
      <c r="I190" s="19">
        <v>0</v>
      </c>
      <c r="J190" s="19">
        <v>0</v>
      </c>
      <c r="K190" s="19">
        <v>0</v>
      </c>
      <c r="L190" s="19">
        <v>0</v>
      </c>
      <c r="M190" s="20">
        <f>M189-VLookups!$C$33</f>
        <v>-205</v>
      </c>
      <c r="N190" s="22">
        <v>126</v>
      </c>
      <c r="O190" s="19">
        <v>0</v>
      </c>
      <c r="P190" s="19">
        <v>0</v>
      </c>
      <c r="Q190" s="9" t="s">
        <v>36</v>
      </c>
      <c r="R190" s="19">
        <v>0</v>
      </c>
      <c r="S190" s="20">
        <f>VLookups!$D$50</f>
        <v>-4487.7037773753191</v>
      </c>
      <c r="T190" s="19">
        <v>0</v>
      </c>
      <c r="U190" s="9">
        <v>42</v>
      </c>
      <c r="V190" s="21">
        <f>V189-VLookups!$D$54</f>
        <v>-1530</v>
      </c>
      <c r="W190" s="21">
        <f>-VLookups!$D$59</f>
        <v>-250</v>
      </c>
      <c r="X190" s="21">
        <f>-VLookups!$D$62</f>
        <v>-175</v>
      </c>
      <c r="Y190" s="20">
        <f>Y189*(1+VLookups!$D$57/12)</f>
        <v>-342.78908114576979</v>
      </c>
      <c r="Z190" s="9" t="s">
        <v>36</v>
      </c>
      <c r="AA190" s="9" t="s">
        <v>36</v>
      </c>
      <c r="AB190" s="20">
        <f t="shared" si="6"/>
        <v>2607.6853021599568</v>
      </c>
      <c r="AC190" s="20">
        <f t="shared" si="7"/>
        <v>125874.35634020722</v>
      </c>
    </row>
    <row r="191" spans="2:29" x14ac:dyDescent="0.25">
      <c r="B191" s="9">
        <v>187</v>
      </c>
      <c r="C191" s="9">
        <f t="shared" si="8"/>
        <v>38</v>
      </c>
      <c r="D191" s="9">
        <v>7</v>
      </c>
      <c r="E191" s="20">
        <f>E179*(1+VLookups!$C$4)</f>
        <v>14659.3022690814</v>
      </c>
      <c r="F191" s="20">
        <f>$E191*-VLookups!$D$10*2</f>
        <v>-879.55813614488397</v>
      </c>
      <c r="G191" s="19">
        <v>0</v>
      </c>
      <c r="H191" s="20">
        <f>(-VLookups!$D$13)*(E191+F191/2)</f>
        <v>-4621.3450403279112</v>
      </c>
      <c r="I191" s="19">
        <v>0</v>
      </c>
      <c r="J191" s="19">
        <v>0</v>
      </c>
      <c r="K191" s="19">
        <v>0</v>
      </c>
      <c r="L191" s="19">
        <v>0</v>
      </c>
      <c r="M191" s="20">
        <f>M190-VLookups!$C$33</f>
        <v>-206</v>
      </c>
      <c r="N191" s="22">
        <v>127</v>
      </c>
      <c r="O191" s="19">
        <v>0</v>
      </c>
      <c r="P191" s="19">
        <v>0</v>
      </c>
      <c r="Q191" s="9" t="s">
        <v>36</v>
      </c>
      <c r="R191" s="19">
        <v>0</v>
      </c>
      <c r="S191" s="20">
        <f>VLookups!$D$50</f>
        <v>-4487.7037773753191</v>
      </c>
      <c r="T191" s="19">
        <v>0</v>
      </c>
      <c r="U191" s="9">
        <v>43</v>
      </c>
      <c r="V191" s="21">
        <f>V190-VLookups!$D$54</f>
        <v>-1535</v>
      </c>
      <c r="W191" s="21">
        <f>-VLookups!$D$59</f>
        <v>-250</v>
      </c>
      <c r="X191" s="21">
        <f>-VLookups!$D$62</f>
        <v>-175</v>
      </c>
      <c r="Y191" s="20">
        <f>Y190*(1+VLookups!$D$57/12)</f>
        <v>-343.78888263244494</v>
      </c>
      <c r="Z191" s="9" t="s">
        <v>36</v>
      </c>
      <c r="AA191" s="9" t="s">
        <v>36</v>
      </c>
      <c r="AB191" s="20">
        <f t="shared" si="6"/>
        <v>2600.6855006732812</v>
      </c>
      <c r="AC191" s="20">
        <f t="shared" si="7"/>
        <v>128684.83243478085</v>
      </c>
    </row>
    <row r="192" spans="2:29" x14ac:dyDescent="0.25">
      <c r="B192" s="9">
        <v>188</v>
      </c>
      <c r="C192" s="9">
        <f t="shared" si="8"/>
        <v>38</v>
      </c>
      <c r="D192" s="9">
        <v>8</v>
      </c>
      <c r="E192" s="20">
        <f>E180*(1+VLookups!$C$4)</f>
        <v>14659.3022690814</v>
      </c>
      <c r="F192" s="20">
        <f>$E192*-VLookups!$D$10*2</f>
        <v>-879.55813614488397</v>
      </c>
      <c r="G192" s="19">
        <v>0</v>
      </c>
      <c r="H192" s="20">
        <f>(-VLookups!$D$13)*(E192+F192/2)</f>
        <v>-4621.3450403279112</v>
      </c>
      <c r="I192" s="19">
        <v>0</v>
      </c>
      <c r="J192" s="19">
        <v>0</v>
      </c>
      <c r="K192" s="19">
        <v>0</v>
      </c>
      <c r="L192" s="19">
        <v>0</v>
      </c>
      <c r="M192" s="20">
        <f>M191-VLookups!$C$33</f>
        <v>-207</v>
      </c>
      <c r="N192" s="22">
        <v>128</v>
      </c>
      <c r="O192" s="19">
        <v>0</v>
      </c>
      <c r="P192" s="19">
        <v>0</v>
      </c>
      <c r="Q192" s="9" t="s">
        <v>36</v>
      </c>
      <c r="R192" s="19">
        <v>0</v>
      </c>
      <c r="S192" s="20">
        <f>VLookups!$D$50</f>
        <v>-4487.7037773753191</v>
      </c>
      <c r="T192" s="19">
        <v>0</v>
      </c>
      <c r="U192" s="9">
        <v>44</v>
      </c>
      <c r="V192" s="21">
        <f>V191-VLookups!$D$54</f>
        <v>-1540</v>
      </c>
      <c r="W192" s="21">
        <f>-VLookups!$D$59</f>
        <v>-250</v>
      </c>
      <c r="X192" s="21">
        <f>-VLookups!$D$62</f>
        <v>-175</v>
      </c>
      <c r="Y192" s="20">
        <f>Y191*(1+VLookups!$D$57/12)</f>
        <v>-344.79160020678955</v>
      </c>
      <c r="Z192" s="9" t="s">
        <v>36</v>
      </c>
      <c r="AA192" s="9" t="s">
        <v>36</v>
      </c>
      <c r="AB192" s="20">
        <f t="shared" si="6"/>
        <v>2593.6827830989369</v>
      </c>
      <c r="AC192" s="20">
        <f t="shared" si="7"/>
        <v>131492.98993860444</v>
      </c>
    </row>
    <row r="193" spans="2:29" x14ac:dyDescent="0.25">
      <c r="B193" s="9">
        <v>189</v>
      </c>
      <c r="C193" s="9">
        <f t="shared" si="8"/>
        <v>38</v>
      </c>
      <c r="D193" s="9">
        <v>9</v>
      </c>
      <c r="E193" s="20">
        <f>E181*(1+VLookups!$C$4)</f>
        <v>14659.3022690814</v>
      </c>
      <c r="F193" s="20">
        <f>$E193*-VLookups!$D$10*2</f>
        <v>-879.55813614488397</v>
      </c>
      <c r="G193" s="19">
        <v>0</v>
      </c>
      <c r="H193" s="20">
        <f>(-VLookups!$D$13)*(E193+F193/2)</f>
        <v>-4621.3450403279112</v>
      </c>
      <c r="I193" s="19">
        <v>0</v>
      </c>
      <c r="J193" s="19">
        <v>0</v>
      </c>
      <c r="K193" s="19">
        <v>0</v>
      </c>
      <c r="L193" s="19">
        <v>0</v>
      </c>
      <c r="M193" s="20">
        <f>M192-VLookups!$C$33</f>
        <v>-208</v>
      </c>
      <c r="N193" s="22">
        <v>129</v>
      </c>
      <c r="O193" s="19">
        <v>0</v>
      </c>
      <c r="P193" s="19">
        <v>0</v>
      </c>
      <c r="Q193" s="9" t="s">
        <v>36</v>
      </c>
      <c r="R193" s="19">
        <v>0</v>
      </c>
      <c r="S193" s="20">
        <f>VLookups!$D$50</f>
        <v>-4487.7037773753191</v>
      </c>
      <c r="T193" s="19">
        <v>0</v>
      </c>
      <c r="U193" s="9">
        <v>45</v>
      </c>
      <c r="V193" s="21">
        <f>V192-VLookups!$D$54</f>
        <v>-1545</v>
      </c>
      <c r="W193" s="21">
        <f>-VLookups!$D$59</f>
        <v>-250</v>
      </c>
      <c r="X193" s="21">
        <f>-VLookups!$D$62</f>
        <v>-175</v>
      </c>
      <c r="Y193" s="20">
        <f>Y192*(1+VLookups!$D$57/12)</f>
        <v>-345.79724237405935</v>
      </c>
      <c r="Z193" s="9" t="s">
        <v>36</v>
      </c>
      <c r="AA193" s="9" t="s">
        <v>36</v>
      </c>
      <c r="AB193" s="20">
        <f t="shared" si="6"/>
        <v>2586.6771409316671</v>
      </c>
      <c r="AC193" s="20">
        <f t="shared" si="7"/>
        <v>134298.82206276711</v>
      </c>
    </row>
    <row r="194" spans="2:29" x14ac:dyDescent="0.25">
      <c r="B194" s="9">
        <v>190</v>
      </c>
      <c r="C194" s="9">
        <f t="shared" si="8"/>
        <v>38</v>
      </c>
      <c r="D194" s="9">
        <v>10</v>
      </c>
      <c r="E194" s="20">
        <f>E182*(1+VLookups!$C$4)</f>
        <v>14659.3022690814</v>
      </c>
      <c r="F194" s="20">
        <f>$E194*-VLookups!$D$10*2</f>
        <v>-879.55813614488397</v>
      </c>
      <c r="G194" s="19">
        <v>0</v>
      </c>
      <c r="H194" s="20">
        <f>(-VLookups!$D$13)*(E194+F194/2)</f>
        <v>-4621.3450403279112</v>
      </c>
      <c r="I194" s="19">
        <v>0</v>
      </c>
      <c r="J194" s="19">
        <v>0</v>
      </c>
      <c r="K194" s="19">
        <v>0</v>
      </c>
      <c r="L194" s="19">
        <v>0</v>
      </c>
      <c r="M194" s="20">
        <f>M193-VLookups!$C$33</f>
        <v>-209</v>
      </c>
      <c r="N194" s="22">
        <v>130</v>
      </c>
      <c r="O194" s="19">
        <v>0</v>
      </c>
      <c r="P194" s="19">
        <v>0</v>
      </c>
      <c r="Q194" s="9" t="s">
        <v>36</v>
      </c>
      <c r="R194" s="19">
        <v>0</v>
      </c>
      <c r="S194" s="20">
        <f>VLookups!$D$50</f>
        <v>-4487.7037773753191</v>
      </c>
      <c r="T194" s="19">
        <v>0</v>
      </c>
      <c r="U194" s="9">
        <v>46</v>
      </c>
      <c r="V194" s="21">
        <f>V193-VLookups!$D$54</f>
        <v>-1550</v>
      </c>
      <c r="W194" s="21">
        <f>-VLookups!$D$59</f>
        <v>-250</v>
      </c>
      <c r="X194" s="21">
        <f>-VLookups!$D$62</f>
        <v>-175</v>
      </c>
      <c r="Y194" s="20">
        <f>Y193*(1+VLookups!$D$57/12)</f>
        <v>-346.80581766431703</v>
      </c>
      <c r="Z194" s="9" t="s">
        <v>36</v>
      </c>
      <c r="AA194" s="9" t="s">
        <v>36</v>
      </c>
      <c r="AB194" s="20">
        <f t="shared" si="6"/>
        <v>2579.6685656414093</v>
      </c>
      <c r="AC194" s="20">
        <f t="shared" si="7"/>
        <v>137102.32199851316</v>
      </c>
    </row>
    <row r="195" spans="2:29" x14ac:dyDescent="0.25">
      <c r="B195" s="9">
        <v>191</v>
      </c>
      <c r="C195" s="9">
        <f t="shared" si="8"/>
        <v>38</v>
      </c>
      <c r="D195" s="9">
        <v>11</v>
      </c>
      <c r="E195" s="20">
        <f>E183*(1+VLookups!$C$4)</f>
        <v>14659.3022690814</v>
      </c>
      <c r="F195" s="20">
        <f>$E195*-VLookups!$D$10*2</f>
        <v>-879.55813614488397</v>
      </c>
      <c r="G195" s="19">
        <v>0</v>
      </c>
      <c r="H195" s="20">
        <f>(-VLookups!$D$13)*(E195+F195/2)</f>
        <v>-4621.3450403279112</v>
      </c>
      <c r="I195" s="19">
        <v>0</v>
      </c>
      <c r="J195" s="19">
        <v>0</v>
      </c>
      <c r="K195" s="19">
        <v>0</v>
      </c>
      <c r="L195" s="19">
        <v>0</v>
      </c>
      <c r="M195" s="20">
        <f>M194-VLookups!$C$33</f>
        <v>-210</v>
      </c>
      <c r="N195" s="22">
        <v>131</v>
      </c>
      <c r="O195" s="19">
        <v>0</v>
      </c>
      <c r="P195" s="19">
        <v>0</v>
      </c>
      <c r="Q195" s="9" t="s">
        <v>36</v>
      </c>
      <c r="R195" s="19">
        <v>0</v>
      </c>
      <c r="S195" s="20">
        <f>VLookups!$D$50</f>
        <v>-4487.7037773753191</v>
      </c>
      <c r="T195" s="19">
        <v>0</v>
      </c>
      <c r="U195" s="9">
        <v>47</v>
      </c>
      <c r="V195" s="21">
        <f>V194-VLookups!$D$54</f>
        <v>-1555</v>
      </c>
      <c r="W195" s="21">
        <f>-VLookups!$D$59</f>
        <v>-250</v>
      </c>
      <c r="X195" s="21">
        <f>-VLookups!$D$62</f>
        <v>-175</v>
      </c>
      <c r="Y195" s="20">
        <f>Y194*(1+VLookups!$D$57/12)</f>
        <v>-347.81733463250464</v>
      </c>
      <c r="Z195" s="9" t="s">
        <v>36</v>
      </c>
      <c r="AA195" s="9" t="s">
        <v>36</v>
      </c>
      <c r="AB195" s="20">
        <f t="shared" si="6"/>
        <v>2572.6570486732217</v>
      </c>
      <c r="AC195" s="20">
        <f t="shared" si="7"/>
        <v>139903.48291718392</v>
      </c>
    </row>
    <row r="196" spans="2:29" x14ac:dyDescent="0.25">
      <c r="B196" s="9">
        <v>192</v>
      </c>
      <c r="C196" s="9">
        <f t="shared" si="8"/>
        <v>39</v>
      </c>
      <c r="D196" s="9">
        <v>0</v>
      </c>
      <c r="E196" s="20">
        <f>E184*(1+VLookups!$C$4)</f>
        <v>15172.377848499247</v>
      </c>
      <c r="F196" s="20">
        <f>$E196*-VLookups!$D$10*2</f>
        <v>-910.34267090995479</v>
      </c>
      <c r="G196" s="19">
        <v>0</v>
      </c>
      <c r="H196" s="20">
        <f>(-VLookups!$D$13)*(E196+F196/2)</f>
        <v>-4783.0921167393881</v>
      </c>
      <c r="I196" s="19">
        <v>0</v>
      </c>
      <c r="J196" s="19">
        <v>0</v>
      </c>
      <c r="K196" s="19">
        <v>0</v>
      </c>
      <c r="L196" s="19">
        <v>0</v>
      </c>
      <c r="M196" s="20">
        <f>M195-VLookups!$C$33</f>
        <v>-211</v>
      </c>
      <c r="N196" s="22">
        <v>132</v>
      </c>
      <c r="O196" s="19">
        <v>0</v>
      </c>
      <c r="P196" s="19">
        <v>0</v>
      </c>
      <c r="Q196" s="9" t="s">
        <v>36</v>
      </c>
      <c r="R196" s="19">
        <v>0</v>
      </c>
      <c r="S196" s="20">
        <f>VLookups!$D$50</f>
        <v>-4487.7037773753191</v>
      </c>
      <c r="T196" s="19">
        <v>0</v>
      </c>
      <c r="U196" s="9">
        <v>48</v>
      </c>
      <c r="V196" s="21">
        <f>V195-VLookups!$D$54</f>
        <v>-1560</v>
      </c>
      <c r="W196" s="21">
        <f>-VLookups!$D$59</f>
        <v>-250</v>
      </c>
      <c r="X196" s="21">
        <f>-VLookups!$D$62</f>
        <v>-175</v>
      </c>
      <c r="Y196" s="20">
        <f>Y195*(1+VLookups!$D$57/12)</f>
        <v>-348.83180185851609</v>
      </c>
      <c r="Z196" s="9" t="s">
        <v>36</v>
      </c>
      <c r="AA196" s="9" t="s">
        <v>36</v>
      </c>
      <c r="AB196" s="20">
        <f t="shared" si="6"/>
        <v>2901.5788170710466</v>
      </c>
      <c r="AC196" s="20">
        <f t="shared" si="7"/>
        <v>143038.23420578361</v>
      </c>
    </row>
    <row r="197" spans="2:29" x14ac:dyDescent="0.25">
      <c r="B197" s="9">
        <v>193</v>
      </c>
      <c r="C197" s="9">
        <f t="shared" si="8"/>
        <v>39</v>
      </c>
      <c r="D197" s="9">
        <v>1</v>
      </c>
      <c r="E197" s="20">
        <f>E185*(1+VLookups!$C$4)</f>
        <v>15172.377848499247</v>
      </c>
      <c r="F197" s="20">
        <f>$E197*-VLookups!$D$10*2</f>
        <v>-910.34267090995479</v>
      </c>
      <c r="G197" s="19">
        <v>0</v>
      </c>
      <c r="H197" s="20">
        <f>(-VLookups!$D$13)*(E197+F197/2)</f>
        <v>-4783.0921167393881</v>
      </c>
      <c r="I197" s="19">
        <v>0</v>
      </c>
      <c r="J197" s="19">
        <v>0</v>
      </c>
      <c r="K197" s="19">
        <v>0</v>
      </c>
      <c r="L197" s="19">
        <v>0</v>
      </c>
      <c r="M197" s="20">
        <f>M196-VLookups!$C$33</f>
        <v>-212</v>
      </c>
      <c r="N197" s="22">
        <v>133</v>
      </c>
      <c r="O197" s="19">
        <v>0</v>
      </c>
      <c r="P197" s="19">
        <v>0</v>
      </c>
      <c r="Q197" s="9" t="s">
        <v>36</v>
      </c>
      <c r="R197" s="19">
        <v>0</v>
      </c>
      <c r="S197" s="20">
        <f>VLookups!$D$50</f>
        <v>-4487.7037773753191</v>
      </c>
      <c r="T197" s="19">
        <v>0</v>
      </c>
      <c r="U197" s="9">
        <v>49</v>
      </c>
      <c r="V197" s="21">
        <f>V196-VLookups!$D$54</f>
        <v>-1565</v>
      </c>
      <c r="W197" s="21">
        <f>-VLookups!$D$59</f>
        <v>-250</v>
      </c>
      <c r="X197" s="21">
        <f>-VLookups!$D$62</f>
        <v>-175</v>
      </c>
      <c r="Y197" s="20">
        <f>Y196*(1+VLookups!$D$57/12)</f>
        <v>-349.84922794727009</v>
      </c>
      <c r="Z197" s="9" t="s">
        <v>36</v>
      </c>
      <c r="AA197" s="9" t="s">
        <v>36</v>
      </c>
      <c r="AB197" s="20">
        <f t="shared" ref="AB197:AB260" si="9">SUM(E197,F197/2,H197,I197,K197,L197,M197,O197,P197,R197,S197,T197,V197,W197,X197,Y197,G197,J197,Z197,AA197)</f>
        <v>2894.5613909822923</v>
      </c>
      <c r="AC197" s="20">
        <f t="shared" ref="AC197:AC260" si="10">AB197+(AC196*(1+($AC$2/12)))</f>
        <v>146171.19265377556</v>
      </c>
    </row>
    <row r="198" spans="2:29" x14ac:dyDescent="0.25">
      <c r="B198" s="9">
        <v>194</v>
      </c>
      <c r="C198" s="9">
        <f t="shared" si="8"/>
        <v>39</v>
      </c>
      <c r="D198" s="9">
        <v>2</v>
      </c>
      <c r="E198" s="20">
        <f>E186*(1+VLookups!$C$4)</f>
        <v>15172.377848499247</v>
      </c>
      <c r="F198" s="20">
        <f>$E198*-VLookups!$D$10*2</f>
        <v>-910.34267090995479</v>
      </c>
      <c r="G198" s="19">
        <v>0</v>
      </c>
      <c r="H198" s="20">
        <f>(-VLookups!$D$13)*(E198+F198/2)</f>
        <v>-4783.0921167393881</v>
      </c>
      <c r="I198" s="19">
        <v>0</v>
      </c>
      <c r="J198" s="19">
        <v>0</v>
      </c>
      <c r="K198" s="19">
        <v>0</v>
      </c>
      <c r="L198" s="19">
        <v>0</v>
      </c>
      <c r="M198" s="20">
        <f>M197-VLookups!$C$33</f>
        <v>-213</v>
      </c>
      <c r="N198" s="22">
        <v>134</v>
      </c>
      <c r="O198" s="19">
        <v>0</v>
      </c>
      <c r="P198" s="19">
        <v>0</v>
      </c>
      <c r="Q198" s="9" t="s">
        <v>36</v>
      </c>
      <c r="R198" s="19">
        <v>0</v>
      </c>
      <c r="S198" s="20">
        <f>VLookups!$D$50</f>
        <v>-4487.7037773753191</v>
      </c>
      <c r="T198" s="19">
        <v>0</v>
      </c>
      <c r="U198" s="9">
        <v>50</v>
      </c>
      <c r="V198" s="21">
        <f>V197-VLookups!$D$54</f>
        <v>-1570</v>
      </c>
      <c r="W198" s="21">
        <f>-VLookups!$D$59</f>
        <v>-250</v>
      </c>
      <c r="X198" s="21">
        <f>-VLookups!$D$62</f>
        <v>-175</v>
      </c>
      <c r="Y198" s="20">
        <f>Y197*(1+VLookups!$D$57/12)</f>
        <v>-350.86962152878294</v>
      </c>
      <c r="Z198" s="9" t="s">
        <v>36</v>
      </c>
      <c r="AA198" s="9" t="s">
        <v>36</v>
      </c>
      <c r="AB198" s="20">
        <f t="shared" si="9"/>
        <v>2887.5409974007798</v>
      </c>
      <c r="AC198" s="20">
        <f t="shared" si="10"/>
        <v>149302.35230559931</v>
      </c>
    </row>
    <row r="199" spans="2:29" x14ac:dyDescent="0.25">
      <c r="B199" s="9">
        <v>195</v>
      </c>
      <c r="C199" s="9">
        <f t="shared" si="8"/>
        <v>39</v>
      </c>
      <c r="D199" s="9">
        <v>3</v>
      </c>
      <c r="E199" s="20">
        <f>E187*(1+VLookups!$C$4)</f>
        <v>15172.377848499247</v>
      </c>
      <c r="F199" s="20">
        <f>$E199*-VLookups!$D$10*2</f>
        <v>-910.34267090995479</v>
      </c>
      <c r="G199" s="19">
        <v>0</v>
      </c>
      <c r="H199" s="20">
        <f>(-VLookups!$D$13)*(E199+F199/2)</f>
        <v>-4783.0921167393881</v>
      </c>
      <c r="I199" s="19">
        <v>0</v>
      </c>
      <c r="J199" s="19">
        <v>0</v>
      </c>
      <c r="K199" s="19">
        <v>0</v>
      </c>
      <c r="L199" s="19">
        <v>0</v>
      </c>
      <c r="M199" s="20">
        <f>M198-VLookups!$C$33</f>
        <v>-214</v>
      </c>
      <c r="N199" s="22">
        <v>135</v>
      </c>
      <c r="O199" s="19">
        <v>0</v>
      </c>
      <c r="P199" s="19">
        <v>0</v>
      </c>
      <c r="Q199" s="9" t="s">
        <v>36</v>
      </c>
      <c r="R199" s="19">
        <v>0</v>
      </c>
      <c r="S199" s="20">
        <f>VLookups!$D$50</f>
        <v>-4487.7037773753191</v>
      </c>
      <c r="T199" s="19">
        <v>0</v>
      </c>
      <c r="U199" s="9">
        <v>51</v>
      </c>
      <c r="V199" s="21">
        <f>V198-VLookups!$D$54</f>
        <v>-1575</v>
      </c>
      <c r="W199" s="21">
        <f>-VLookups!$D$59</f>
        <v>-250</v>
      </c>
      <c r="X199" s="21">
        <f>-VLookups!$D$62</f>
        <v>-175</v>
      </c>
      <c r="Y199" s="20">
        <f>Y198*(1+VLookups!$D$57/12)</f>
        <v>-351.89299125824192</v>
      </c>
      <c r="Z199" s="9" t="s">
        <v>36</v>
      </c>
      <c r="AA199" s="9" t="s">
        <v>36</v>
      </c>
      <c r="AB199" s="20">
        <f t="shared" si="9"/>
        <v>2880.5176276713205</v>
      </c>
      <c r="AC199" s="20">
        <f t="shared" si="10"/>
        <v>152431.70718711332</v>
      </c>
    </row>
    <row r="200" spans="2:29" x14ac:dyDescent="0.25">
      <c r="B200" s="9">
        <v>196</v>
      </c>
      <c r="C200" s="9">
        <f t="shared" si="8"/>
        <v>39</v>
      </c>
      <c r="D200" s="9">
        <v>4</v>
      </c>
      <c r="E200" s="20">
        <f>E188*(1+VLookups!$C$4)</f>
        <v>15172.377848499247</v>
      </c>
      <c r="F200" s="20">
        <f>$E200*-VLookups!$D$10*2</f>
        <v>-910.34267090995479</v>
      </c>
      <c r="G200" s="19">
        <v>0</v>
      </c>
      <c r="H200" s="20">
        <f>(-VLookups!$D$13)*(E200+F200/2)</f>
        <v>-4783.0921167393881</v>
      </c>
      <c r="I200" s="19">
        <v>0</v>
      </c>
      <c r="J200" s="19">
        <v>0</v>
      </c>
      <c r="K200" s="19">
        <v>0</v>
      </c>
      <c r="L200" s="19">
        <v>0</v>
      </c>
      <c r="M200" s="20">
        <f>M199-VLookups!$C$33</f>
        <v>-215</v>
      </c>
      <c r="N200" s="22">
        <v>136</v>
      </c>
      <c r="O200" s="19">
        <v>0</v>
      </c>
      <c r="P200" s="19">
        <v>0</v>
      </c>
      <c r="Q200" s="9" t="s">
        <v>36</v>
      </c>
      <c r="R200" s="19">
        <v>0</v>
      </c>
      <c r="S200" s="20">
        <f>VLookups!$D$50</f>
        <v>-4487.7037773753191</v>
      </c>
      <c r="T200" s="19">
        <v>0</v>
      </c>
      <c r="U200" s="9">
        <v>52</v>
      </c>
      <c r="V200" s="21">
        <f>V199-VLookups!$D$54</f>
        <v>-1580</v>
      </c>
      <c r="W200" s="21">
        <f>-VLookups!$D$59</f>
        <v>-250</v>
      </c>
      <c r="X200" s="21">
        <f>-VLookups!$D$62</f>
        <v>-175</v>
      </c>
      <c r="Y200" s="20">
        <f>Y199*(1+VLookups!$D$57/12)</f>
        <v>-352.91934581607848</v>
      </c>
      <c r="Z200" s="9" t="s">
        <v>36</v>
      </c>
      <c r="AA200" s="9" t="s">
        <v>36</v>
      </c>
      <c r="AB200" s="20">
        <f t="shared" si="9"/>
        <v>2873.4912731134841</v>
      </c>
      <c r="AC200" s="20">
        <f t="shared" si="10"/>
        <v>155559.2513055387</v>
      </c>
    </row>
    <row r="201" spans="2:29" x14ac:dyDescent="0.25">
      <c r="B201" s="9">
        <v>197</v>
      </c>
      <c r="C201" s="9">
        <f t="shared" si="8"/>
        <v>39</v>
      </c>
      <c r="D201" s="9">
        <v>5</v>
      </c>
      <c r="E201" s="20">
        <f>E189*(1+VLookups!$C$4)</f>
        <v>15172.377848499247</v>
      </c>
      <c r="F201" s="20">
        <f>$E201*-VLookups!$D$10*2</f>
        <v>-910.34267090995479</v>
      </c>
      <c r="G201" s="19">
        <v>0</v>
      </c>
      <c r="H201" s="20">
        <f>(-VLookups!$D$13)*(E201+F201/2)</f>
        <v>-4783.0921167393881</v>
      </c>
      <c r="I201" s="19">
        <v>0</v>
      </c>
      <c r="J201" s="19">
        <v>0</v>
      </c>
      <c r="K201" s="19">
        <v>0</v>
      </c>
      <c r="L201" s="19">
        <v>0</v>
      </c>
      <c r="M201" s="20">
        <f>M200-VLookups!$C$33</f>
        <v>-216</v>
      </c>
      <c r="N201" s="22">
        <v>137</v>
      </c>
      <c r="O201" s="19">
        <v>0</v>
      </c>
      <c r="P201" s="19">
        <v>0</v>
      </c>
      <c r="Q201" s="9" t="s">
        <v>36</v>
      </c>
      <c r="R201" s="19">
        <v>0</v>
      </c>
      <c r="S201" s="20">
        <f>VLookups!$D$50</f>
        <v>-4487.7037773753191</v>
      </c>
      <c r="T201" s="19">
        <v>0</v>
      </c>
      <c r="U201" s="9">
        <v>53</v>
      </c>
      <c r="V201" s="21">
        <f>V200-VLookups!$D$54</f>
        <v>-1585</v>
      </c>
      <c r="W201" s="21">
        <f>-VLookups!$D$59</f>
        <v>-250</v>
      </c>
      <c r="X201" s="21">
        <f>-VLookups!$D$62</f>
        <v>-175</v>
      </c>
      <c r="Y201" s="20">
        <f>Y200*(1+VLookups!$D$57/12)</f>
        <v>-353.94869390804206</v>
      </c>
      <c r="Z201" s="9" t="s">
        <v>36</v>
      </c>
      <c r="AA201" s="9" t="s">
        <v>36</v>
      </c>
      <c r="AB201" s="20">
        <f t="shared" si="9"/>
        <v>2866.4619250215205</v>
      </c>
      <c r="AC201" s="20">
        <f t="shared" si="10"/>
        <v>158684.97864940279</v>
      </c>
    </row>
    <row r="202" spans="2:29" x14ac:dyDescent="0.25">
      <c r="B202" s="9">
        <v>198</v>
      </c>
      <c r="C202" s="9">
        <f t="shared" si="8"/>
        <v>39</v>
      </c>
      <c r="D202" s="9">
        <v>6</v>
      </c>
      <c r="E202" s="20">
        <f>E190*(1+VLookups!$C$4)</f>
        <v>15172.377848499247</v>
      </c>
      <c r="F202" s="20">
        <f>$E202*-VLookups!$D$10*2</f>
        <v>-910.34267090995479</v>
      </c>
      <c r="G202" s="19">
        <v>0</v>
      </c>
      <c r="H202" s="20">
        <f>(-VLookups!$D$13)*(E202+F202/2)</f>
        <v>-4783.0921167393881</v>
      </c>
      <c r="I202" s="19">
        <v>0</v>
      </c>
      <c r="J202" s="19">
        <v>0</v>
      </c>
      <c r="K202" s="19">
        <v>0</v>
      </c>
      <c r="L202" s="19">
        <v>0</v>
      </c>
      <c r="M202" s="20">
        <f>M201-VLookups!$C$33</f>
        <v>-217</v>
      </c>
      <c r="N202" s="22">
        <v>138</v>
      </c>
      <c r="O202" s="19">
        <v>0</v>
      </c>
      <c r="P202" s="19">
        <v>0</v>
      </c>
      <c r="Q202" s="9" t="s">
        <v>36</v>
      </c>
      <c r="R202" s="19">
        <v>0</v>
      </c>
      <c r="S202" s="20">
        <f>VLookups!$D$50</f>
        <v>-4487.7037773753191</v>
      </c>
      <c r="T202" s="19">
        <v>0</v>
      </c>
      <c r="U202" s="9">
        <v>54</v>
      </c>
      <c r="V202" s="21">
        <f>V201-VLookups!$D$54</f>
        <v>-1590</v>
      </c>
      <c r="W202" s="21">
        <f>-VLookups!$D$59</f>
        <v>-250</v>
      </c>
      <c r="X202" s="21">
        <f>-VLookups!$D$62</f>
        <v>-175</v>
      </c>
      <c r="Y202" s="20">
        <f>Y201*(1+VLookups!$D$57/12)</f>
        <v>-354.98104426527385</v>
      </c>
      <c r="Z202" s="9" t="s">
        <v>36</v>
      </c>
      <c r="AA202" s="9" t="s">
        <v>36</v>
      </c>
      <c r="AB202" s="20">
        <f t="shared" si="9"/>
        <v>2859.4295746642888</v>
      </c>
      <c r="AC202" s="20">
        <f t="shared" si="10"/>
        <v>161808.88318848275</v>
      </c>
    </row>
    <row r="203" spans="2:29" x14ac:dyDescent="0.25">
      <c r="B203" s="9">
        <v>199</v>
      </c>
      <c r="C203" s="9">
        <f t="shared" si="8"/>
        <v>39</v>
      </c>
      <c r="D203" s="9">
        <v>7</v>
      </c>
      <c r="E203" s="20">
        <f>E191*(1+VLookups!$C$4)</f>
        <v>15172.377848499247</v>
      </c>
      <c r="F203" s="20">
        <f>$E203*-VLookups!$D$10*2</f>
        <v>-910.34267090995479</v>
      </c>
      <c r="G203" s="19">
        <v>0</v>
      </c>
      <c r="H203" s="20">
        <f>(-VLookups!$D$13)*(E203+F203/2)</f>
        <v>-4783.0921167393881</v>
      </c>
      <c r="I203" s="19">
        <v>0</v>
      </c>
      <c r="J203" s="19">
        <v>0</v>
      </c>
      <c r="K203" s="19">
        <v>0</v>
      </c>
      <c r="L203" s="19">
        <v>0</v>
      </c>
      <c r="M203" s="20">
        <f>M202-VLookups!$C$33</f>
        <v>-218</v>
      </c>
      <c r="N203" s="22">
        <v>139</v>
      </c>
      <c r="O203" s="19">
        <v>0</v>
      </c>
      <c r="P203" s="19">
        <v>0</v>
      </c>
      <c r="Q203" s="9" t="s">
        <v>36</v>
      </c>
      <c r="R203" s="19">
        <v>0</v>
      </c>
      <c r="S203" s="20">
        <f>VLookups!$D$50</f>
        <v>-4487.7037773753191</v>
      </c>
      <c r="T203" s="19">
        <v>0</v>
      </c>
      <c r="U203" s="9">
        <v>55</v>
      </c>
      <c r="V203" s="21">
        <f>V202-VLookups!$D$54</f>
        <v>-1595</v>
      </c>
      <c r="W203" s="21">
        <f>-VLookups!$D$59</f>
        <v>-250</v>
      </c>
      <c r="X203" s="21">
        <f>-VLookups!$D$62</f>
        <v>-175</v>
      </c>
      <c r="Y203" s="20">
        <f>Y202*(1+VLookups!$D$57/12)</f>
        <v>-356.01640564438088</v>
      </c>
      <c r="Z203" s="9" t="s">
        <v>36</v>
      </c>
      <c r="AA203" s="9" t="s">
        <v>36</v>
      </c>
      <c r="AB203" s="20">
        <f t="shared" si="9"/>
        <v>2852.3942132851816</v>
      </c>
      <c r="AC203" s="20">
        <f t="shared" si="10"/>
        <v>164930.95887374875</v>
      </c>
    </row>
    <row r="204" spans="2:29" x14ac:dyDescent="0.25">
      <c r="B204" s="9">
        <v>200</v>
      </c>
      <c r="C204" s="9">
        <f t="shared" si="8"/>
        <v>39</v>
      </c>
      <c r="D204" s="9">
        <v>8</v>
      </c>
      <c r="E204" s="20">
        <f>E192*(1+VLookups!$C$4)</f>
        <v>15172.377848499247</v>
      </c>
      <c r="F204" s="20">
        <f>$E204*-VLookups!$D$10*2</f>
        <v>-910.34267090995479</v>
      </c>
      <c r="G204" s="19">
        <v>0</v>
      </c>
      <c r="H204" s="20">
        <f>(-VLookups!$D$13)*(E204+F204/2)</f>
        <v>-4783.0921167393881</v>
      </c>
      <c r="I204" s="19">
        <v>0</v>
      </c>
      <c r="J204" s="19">
        <v>0</v>
      </c>
      <c r="K204" s="19">
        <v>0</v>
      </c>
      <c r="L204" s="19">
        <v>0</v>
      </c>
      <c r="M204" s="20">
        <f>M203-VLookups!$C$33</f>
        <v>-219</v>
      </c>
      <c r="N204" s="22">
        <v>140</v>
      </c>
      <c r="O204" s="19">
        <v>0</v>
      </c>
      <c r="P204" s="19">
        <v>0</v>
      </c>
      <c r="Q204" s="9" t="s">
        <v>36</v>
      </c>
      <c r="R204" s="19">
        <v>0</v>
      </c>
      <c r="S204" s="20">
        <f>VLookups!$D$50</f>
        <v>-4487.7037773753191</v>
      </c>
      <c r="T204" s="19">
        <v>0</v>
      </c>
      <c r="U204" s="9">
        <v>56</v>
      </c>
      <c r="V204" s="21">
        <f>V203-VLookups!$D$54</f>
        <v>-1600</v>
      </c>
      <c r="W204" s="21">
        <f>-VLookups!$D$59</f>
        <v>-250</v>
      </c>
      <c r="X204" s="21">
        <f>-VLookups!$D$62</f>
        <v>-175</v>
      </c>
      <c r="Y204" s="20">
        <f>Y203*(1+VLookups!$D$57/12)</f>
        <v>-357.05478682751033</v>
      </c>
      <c r="Z204" s="9" t="s">
        <v>36</v>
      </c>
      <c r="AA204" s="9" t="s">
        <v>36</v>
      </c>
      <c r="AB204" s="20">
        <f t="shared" si="9"/>
        <v>2845.3558321020523</v>
      </c>
      <c r="AC204" s="20">
        <f t="shared" si="10"/>
        <v>168051.19963730706</v>
      </c>
    </row>
    <row r="205" spans="2:29" x14ac:dyDescent="0.25">
      <c r="B205" s="9">
        <v>201</v>
      </c>
      <c r="C205" s="9">
        <f t="shared" si="8"/>
        <v>39</v>
      </c>
      <c r="D205" s="9">
        <v>9</v>
      </c>
      <c r="E205" s="20">
        <f>E193*(1+VLookups!$C$4)</f>
        <v>15172.377848499247</v>
      </c>
      <c r="F205" s="20">
        <f>$E205*-VLookups!$D$10*2</f>
        <v>-910.34267090995479</v>
      </c>
      <c r="G205" s="19">
        <v>0</v>
      </c>
      <c r="H205" s="20">
        <f>(-VLookups!$D$13)*(E205+F205/2)</f>
        <v>-4783.0921167393881</v>
      </c>
      <c r="I205" s="19">
        <v>0</v>
      </c>
      <c r="J205" s="19">
        <v>0</v>
      </c>
      <c r="K205" s="19">
        <v>0</v>
      </c>
      <c r="L205" s="19">
        <v>0</v>
      </c>
      <c r="M205" s="20">
        <f>M204-VLookups!$C$33</f>
        <v>-220</v>
      </c>
      <c r="N205" s="22">
        <v>141</v>
      </c>
      <c r="O205" s="19">
        <v>0</v>
      </c>
      <c r="P205" s="19">
        <v>0</v>
      </c>
      <c r="Q205" s="9" t="s">
        <v>36</v>
      </c>
      <c r="R205" s="19">
        <v>0</v>
      </c>
      <c r="S205" s="20">
        <f>VLookups!$D$50</f>
        <v>-4487.7037773753191</v>
      </c>
      <c r="T205" s="19">
        <v>0</v>
      </c>
      <c r="U205" s="9">
        <v>57</v>
      </c>
      <c r="V205" s="21">
        <f>V204-VLookups!$D$54</f>
        <v>-1605</v>
      </c>
      <c r="W205" s="21">
        <f>-VLookups!$D$59</f>
        <v>-250</v>
      </c>
      <c r="X205" s="21">
        <f>-VLookups!$D$62</f>
        <v>-175</v>
      </c>
      <c r="Y205" s="20">
        <f>Y204*(1+VLookups!$D$57/12)</f>
        <v>-358.09619662242392</v>
      </c>
      <c r="Z205" s="9" t="s">
        <v>36</v>
      </c>
      <c r="AA205" s="9" t="s">
        <v>36</v>
      </c>
      <c r="AB205" s="20">
        <f t="shared" si="9"/>
        <v>2838.3144223071386</v>
      </c>
      <c r="AC205" s="20">
        <f t="shared" si="10"/>
        <v>171169.59939234305</v>
      </c>
    </row>
    <row r="206" spans="2:29" x14ac:dyDescent="0.25">
      <c r="B206" s="9">
        <v>202</v>
      </c>
      <c r="C206" s="9">
        <f t="shared" si="8"/>
        <v>39</v>
      </c>
      <c r="D206" s="9">
        <v>10</v>
      </c>
      <c r="E206" s="20">
        <f>E194*(1+VLookups!$C$4)</f>
        <v>15172.377848499247</v>
      </c>
      <c r="F206" s="20">
        <f>$E206*-VLookups!$D$10*2</f>
        <v>-910.34267090995479</v>
      </c>
      <c r="G206" s="19">
        <v>0</v>
      </c>
      <c r="H206" s="20">
        <f>(-VLookups!$D$13)*(E206+F206/2)</f>
        <v>-4783.0921167393881</v>
      </c>
      <c r="I206" s="19">
        <v>0</v>
      </c>
      <c r="J206" s="19">
        <v>0</v>
      </c>
      <c r="K206" s="19">
        <v>0</v>
      </c>
      <c r="L206" s="19">
        <v>0</v>
      </c>
      <c r="M206" s="20">
        <f>M205-VLookups!$C$33</f>
        <v>-221</v>
      </c>
      <c r="N206" s="22">
        <v>142</v>
      </c>
      <c r="O206" s="19">
        <v>0</v>
      </c>
      <c r="P206" s="19">
        <v>0</v>
      </c>
      <c r="Q206" s="9" t="s">
        <v>36</v>
      </c>
      <c r="R206" s="19">
        <v>0</v>
      </c>
      <c r="S206" s="20">
        <f>VLookups!$D$50</f>
        <v>-4487.7037773753191</v>
      </c>
      <c r="T206" s="19">
        <v>0</v>
      </c>
      <c r="U206" s="9">
        <v>58</v>
      </c>
      <c r="V206" s="21">
        <f>V205-VLookups!$D$54</f>
        <v>-1610</v>
      </c>
      <c r="W206" s="21">
        <f>-VLookups!$D$59</f>
        <v>-250</v>
      </c>
      <c r="X206" s="21">
        <f>-VLookups!$D$62</f>
        <v>-175</v>
      </c>
      <c r="Y206" s="20">
        <f>Y205*(1+VLookups!$D$57/12)</f>
        <v>-359.14064386257263</v>
      </c>
      <c r="Z206" s="9" t="s">
        <v>36</v>
      </c>
      <c r="AA206" s="9" t="s">
        <v>36</v>
      </c>
      <c r="AB206" s="20">
        <f t="shared" si="9"/>
        <v>2831.2699750669899</v>
      </c>
      <c r="AC206" s="20">
        <f t="shared" si="10"/>
        <v>174286.15203306396</v>
      </c>
    </row>
    <row r="207" spans="2:29" x14ac:dyDescent="0.25">
      <c r="B207" s="9">
        <v>203</v>
      </c>
      <c r="C207" s="9">
        <f t="shared" si="8"/>
        <v>39</v>
      </c>
      <c r="D207" s="9">
        <v>11</v>
      </c>
      <c r="E207" s="20">
        <f>E195*(1+VLookups!$C$4)</f>
        <v>15172.377848499247</v>
      </c>
      <c r="F207" s="20">
        <f>$E207*-VLookups!$D$10*2</f>
        <v>-910.34267090995479</v>
      </c>
      <c r="G207" s="19">
        <v>0</v>
      </c>
      <c r="H207" s="20">
        <f>(-VLookups!$D$13)*(E207+F207/2)</f>
        <v>-4783.0921167393881</v>
      </c>
      <c r="I207" s="19">
        <v>0</v>
      </c>
      <c r="J207" s="19">
        <v>0</v>
      </c>
      <c r="K207" s="19">
        <v>0</v>
      </c>
      <c r="L207" s="19">
        <v>0</v>
      </c>
      <c r="M207" s="20">
        <f>M206-VLookups!$C$33</f>
        <v>-222</v>
      </c>
      <c r="N207" s="22">
        <v>143</v>
      </c>
      <c r="O207" s="19">
        <v>0</v>
      </c>
      <c r="P207" s="19">
        <v>0</v>
      </c>
      <c r="Q207" s="9" t="s">
        <v>36</v>
      </c>
      <c r="R207" s="19">
        <v>0</v>
      </c>
      <c r="S207" s="20">
        <f>VLookups!$D$50</f>
        <v>-4487.7037773753191</v>
      </c>
      <c r="T207" s="19">
        <v>0</v>
      </c>
      <c r="U207" s="9">
        <v>59</v>
      </c>
      <c r="V207" s="21">
        <f>V206-VLookups!$D$54</f>
        <v>-1615</v>
      </c>
      <c r="W207" s="21">
        <f>-VLookups!$D$59</f>
        <v>-250</v>
      </c>
      <c r="X207" s="21">
        <f>-VLookups!$D$62</f>
        <v>-175</v>
      </c>
      <c r="Y207" s="20">
        <f>Y206*(1+VLookups!$D$57/12)</f>
        <v>-360.18813740717178</v>
      </c>
      <c r="Z207" s="9" t="s">
        <v>36</v>
      </c>
      <c r="AA207" s="9" t="s">
        <v>36</v>
      </c>
      <c r="AB207" s="20">
        <f t="shared" si="9"/>
        <v>2824.2224815223908</v>
      </c>
      <c r="AC207" s="20">
        <f t="shared" si="10"/>
        <v>177400.85143464146</v>
      </c>
    </row>
    <row r="208" spans="2:29" x14ac:dyDescent="0.25">
      <c r="B208" s="9">
        <v>204</v>
      </c>
      <c r="C208" s="9">
        <f t="shared" si="8"/>
        <v>40</v>
      </c>
      <c r="D208" s="9">
        <v>0</v>
      </c>
      <c r="E208" s="20">
        <f>E196*(1+VLookups!$C$4)</f>
        <v>15703.411073196719</v>
      </c>
      <c r="F208" s="20">
        <f>$E208*-VLookups!$D$10*2</f>
        <v>-942.20466439180314</v>
      </c>
      <c r="G208" s="19">
        <v>0</v>
      </c>
      <c r="H208" s="20">
        <f>(-VLookups!$D$13)*(E208+F208/2)</f>
        <v>-4950.500340825266</v>
      </c>
      <c r="I208" s="19">
        <v>0</v>
      </c>
      <c r="J208" s="19">
        <v>0</v>
      </c>
      <c r="K208" s="19">
        <v>0</v>
      </c>
      <c r="L208" s="19">
        <v>0</v>
      </c>
      <c r="M208" s="20">
        <f>M207-VLookups!$C$33</f>
        <v>-223</v>
      </c>
      <c r="N208" s="22">
        <v>144</v>
      </c>
      <c r="O208" s="19">
        <v>0</v>
      </c>
      <c r="P208" s="19">
        <v>0</v>
      </c>
      <c r="Q208" s="9" t="s">
        <v>36</v>
      </c>
      <c r="R208" s="19">
        <v>0</v>
      </c>
      <c r="S208" s="20">
        <f>VLookups!$D$50</f>
        <v>-4487.7037773753191</v>
      </c>
      <c r="T208" s="19">
        <v>0</v>
      </c>
      <c r="U208" s="9">
        <v>60</v>
      </c>
      <c r="V208" s="21">
        <f>V207-VLookups!$D$54</f>
        <v>-1620</v>
      </c>
      <c r="W208" s="21">
        <f>-VLookups!$D$59</f>
        <v>-250</v>
      </c>
      <c r="X208" s="21">
        <f>-VLookups!$D$62</f>
        <v>-175</v>
      </c>
      <c r="Y208" s="20">
        <f>Y207*(1+VLookups!$D$57/12)</f>
        <v>-361.23868614127605</v>
      </c>
      <c r="Z208" s="9" t="s">
        <v>36</v>
      </c>
      <c r="AA208" s="9" t="s">
        <v>36</v>
      </c>
      <c r="AB208" s="20">
        <f t="shared" si="9"/>
        <v>3164.8659366589573</v>
      </c>
      <c r="AC208" s="20">
        <f t="shared" si="10"/>
        <v>180861.38545702482</v>
      </c>
    </row>
    <row r="209" spans="2:29" x14ac:dyDescent="0.25">
      <c r="B209" s="9">
        <v>205</v>
      </c>
      <c r="C209" s="9">
        <f t="shared" ref="C209:C272" si="11">C197+1</f>
        <v>40</v>
      </c>
      <c r="D209" s="9">
        <v>1</v>
      </c>
      <c r="E209" s="20">
        <f>E197*(1+VLookups!$C$4)</f>
        <v>15703.411073196719</v>
      </c>
      <c r="F209" s="20">
        <f>$E209*-VLookups!$D$10*2</f>
        <v>-942.20466439180314</v>
      </c>
      <c r="G209" s="19">
        <v>0</v>
      </c>
      <c r="H209" s="20">
        <f>(-VLookups!$D$13)*(E209+F209/2)</f>
        <v>-4950.500340825266</v>
      </c>
      <c r="I209" s="19">
        <v>0</v>
      </c>
      <c r="J209" s="19">
        <v>0</v>
      </c>
      <c r="K209" s="19">
        <v>0</v>
      </c>
      <c r="L209" s="19">
        <v>0</v>
      </c>
      <c r="M209" s="20">
        <f>M208-VLookups!$C$33</f>
        <v>-224</v>
      </c>
      <c r="N209" s="22">
        <v>145</v>
      </c>
      <c r="O209" s="19">
        <v>0</v>
      </c>
      <c r="P209" s="19">
        <v>0</v>
      </c>
      <c r="Q209" s="9" t="s">
        <v>36</v>
      </c>
      <c r="R209" s="19">
        <v>0</v>
      </c>
      <c r="S209" s="20">
        <f>VLookups!$D$50</f>
        <v>-4487.7037773753191</v>
      </c>
      <c r="T209" s="19">
        <v>0</v>
      </c>
      <c r="U209" s="9">
        <v>61</v>
      </c>
      <c r="V209" s="21">
        <f>V208-VLookups!$D$54</f>
        <v>-1625</v>
      </c>
      <c r="W209" s="21">
        <f>-VLookups!$D$59</f>
        <v>-250</v>
      </c>
      <c r="X209" s="21">
        <f>-VLookups!$D$62</f>
        <v>-175</v>
      </c>
      <c r="Y209" s="20">
        <f>Y208*(1+VLookups!$D$57/12)</f>
        <v>-362.29229897585475</v>
      </c>
      <c r="Z209" s="9" t="s">
        <v>36</v>
      </c>
      <c r="AA209" s="9" t="s">
        <v>36</v>
      </c>
      <c r="AB209" s="20">
        <f t="shared" si="9"/>
        <v>3157.8123238243784</v>
      </c>
      <c r="AC209" s="20">
        <f t="shared" si="10"/>
        <v>184320.63342327758</v>
      </c>
    </row>
    <row r="210" spans="2:29" x14ac:dyDescent="0.25">
      <c r="B210" s="9">
        <v>206</v>
      </c>
      <c r="C210" s="9">
        <f t="shared" si="11"/>
        <v>40</v>
      </c>
      <c r="D210" s="9">
        <v>2</v>
      </c>
      <c r="E210" s="20">
        <f>E198*(1+VLookups!$C$4)</f>
        <v>15703.411073196719</v>
      </c>
      <c r="F210" s="20">
        <f>$E210*-VLookups!$D$10*2</f>
        <v>-942.20466439180314</v>
      </c>
      <c r="G210" s="19">
        <v>0</v>
      </c>
      <c r="H210" s="20">
        <f>(-VLookups!$D$13)*(E210+F210/2)</f>
        <v>-4950.500340825266</v>
      </c>
      <c r="I210" s="19">
        <v>0</v>
      </c>
      <c r="J210" s="19">
        <v>0</v>
      </c>
      <c r="K210" s="19">
        <v>0</v>
      </c>
      <c r="L210" s="19">
        <v>0</v>
      </c>
      <c r="M210" s="20">
        <f>M209-VLookups!$C$33</f>
        <v>-225</v>
      </c>
      <c r="N210" s="22">
        <v>146</v>
      </c>
      <c r="O210" s="19">
        <v>0</v>
      </c>
      <c r="P210" s="19">
        <v>0</v>
      </c>
      <c r="Q210" s="9" t="s">
        <v>36</v>
      </c>
      <c r="R210" s="19">
        <v>0</v>
      </c>
      <c r="S210" s="20">
        <f>VLookups!$D$50</f>
        <v>-4487.7037773753191</v>
      </c>
      <c r="T210" s="19">
        <v>0</v>
      </c>
      <c r="U210" s="9">
        <v>62</v>
      </c>
      <c r="V210" s="21">
        <f>V209-VLookups!$D$54</f>
        <v>-1630</v>
      </c>
      <c r="W210" s="21">
        <f>-VLookups!$D$59</f>
        <v>-250</v>
      </c>
      <c r="X210" s="21">
        <f>-VLookups!$D$62</f>
        <v>-175</v>
      </c>
      <c r="Y210" s="20">
        <f>Y209*(1+VLookups!$D$57/12)</f>
        <v>-363.34898484786765</v>
      </c>
      <c r="Z210" s="9" t="s">
        <v>36</v>
      </c>
      <c r="AA210" s="9" t="s">
        <v>36</v>
      </c>
      <c r="AB210" s="20">
        <f t="shared" si="9"/>
        <v>3150.7556379523658</v>
      </c>
      <c r="AC210" s="20">
        <f t="shared" si="10"/>
        <v>187778.5901169354</v>
      </c>
    </row>
    <row r="211" spans="2:29" x14ac:dyDescent="0.25">
      <c r="B211" s="9">
        <v>207</v>
      </c>
      <c r="C211" s="9">
        <f t="shared" si="11"/>
        <v>40</v>
      </c>
      <c r="D211" s="9">
        <v>3</v>
      </c>
      <c r="E211" s="20">
        <f>E199*(1+VLookups!$C$4)</f>
        <v>15703.411073196719</v>
      </c>
      <c r="F211" s="20">
        <f>$E211*-VLookups!$D$10*2</f>
        <v>-942.20466439180314</v>
      </c>
      <c r="G211" s="19">
        <v>0</v>
      </c>
      <c r="H211" s="20">
        <f>(-VLookups!$D$13)*(E211+F211/2)</f>
        <v>-4950.500340825266</v>
      </c>
      <c r="I211" s="19">
        <v>0</v>
      </c>
      <c r="J211" s="19">
        <v>0</v>
      </c>
      <c r="K211" s="19">
        <v>0</v>
      </c>
      <c r="L211" s="19">
        <v>0</v>
      </c>
      <c r="M211" s="20">
        <f>M210-VLookups!$C$33</f>
        <v>-226</v>
      </c>
      <c r="N211" s="22">
        <v>147</v>
      </c>
      <c r="O211" s="19">
        <v>0</v>
      </c>
      <c r="P211" s="19">
        <v>0</v>
      </c>
      <c r="Q211" s="9" t="s">
        <v>36</v>
      </c>
      <c r="R211" s="19">
        <v>0</v>
      </c>
      <c r="S211" s="20">
        <f>VLookups!$D$50</f>
        <v>-4487.7037773753191</v>
      </c>
      <c r="T211" s="19">
        <v>0</v>
      </c>
      <c r="U211" s="9">
        <v>63</v>
      </c>
      <c r="V211" s="21">
        <f>V210-VLookups!$D$54</f>
        <v>-1635</v>
      </c>
      <c r="W211" s="21">
        <f>-VLookups!$D$59</f>
        <v>-250</v>
      </c>
      <c r="X211" s="21">
        <f>-VLookups!$D$62</f>
        <v>-175</v>
      </c>
      <c r="Y211" s="20">
        <f>Y210*(1+VLookups!$D$57/12)</f>
        <v>-364.4087527203406</v>
      </c>
      <c r="Z211" s="9" t="s">
        <v>36</v>
      </c>
      <c r="AA211" s="9" t="s">
        <v>36</v>
      </c>
      <c r="AB211" s="20">
        <f t="shared" si="9"/>
        <v>3143.6958700798928</v>
      </c>
      <c r="AC211" s="20">
        <f t="shared" si="10"/>
        <v>191235.25030387685</v>
      </c>
    </row>
    <row r="212" spans="2:29" x14ac:dyDescent="0.25">
      <c r="B212" s="9">
        <v>208</v>
      </c>
      <c r="C212" s="9">
        <f t="shared" si="11"/>
        <v>40</v>
      </c>
      <c r="D212" s="9">
        <v>4</v>
      </c>
      <c r="E212" s="20">
        <f>E200*(1+VLookups!$C$4)</f>
        <v>15703.411073196719</v>
      </c>
      <c r="F212" s="20">
        <f>$E212*-VLookups!$D$10*2</f>
        <v>-942.20466439180314</v>
      </c>
      <c r="G212" s="19">
        <v>0</v>
      </c>
      <c r="H212" s="20">
        <f>(-VLookups!$D$13)*(E212+F212/2)</f>
        <v>-4950.500340825266</v>
      </c>
      <c r="I212" s="19">
        <v>0</v>
      </c>
      <c r="J212" s="19">
        <v>0</v>
      </c>
      <c r="K212" s="19">
        <v>0</v>
      </c>
      <c r="L212" s="19">
        <v>0</v>
      </c>
      <c r="M212" s="20">
        <f>M211-VLookups!$C$33</f>
        <v>-227</v>
      </c>
      <c r="N212" s="22">
        <v>148</v>
      </c>
      <c r="O212" s="19">
        <v>0</v>
      </c>
      <c r="P212" s="19">
        <v>0</v>
      </c>
      <c r="Q212" s="9" t="s">
        <v>36</v>
      </c>
      <c r="R212" s="19">
        <v>0</v>
      </c>
      <c r="S212" s="20">
        <f>VLookups!$D$50</f>
        <v>-4487.7037773753191</v>
      </c>
      <c r="T212" s="19">
        <v>0</v>
      </c>
      <c r="U212" s="9">
        <v>64</v>
      </c>
      <c r="V212" s="21">
        <f>V211-VLookups!$D$54</f>
        <v>-1640</v>
      </c>
      <c r="W212" s="21">
        <f>-VLookups!$D$59</f>
        <v>-250</v>
      </c>
      <c r="X212" s="21">
        <f>-VLookups!$D$62</f>
        <v>-175</v>
      </c>
      <c r="Y212" s="20">
        <f>Y211*(1+VLookups!$D$57/12)</f>
        <v>-365.4716115824416</v>
      </c>
      <c r="Z212" s="9" t="s">
        <v>36</v>
      </c>
      <c r="AA212" s="9" t="s">
        <v>36</v>
      </c>
      <c r="AB212" s="20">
        <f t="shared" si="9"/>
        <v>3136.6330112177916</v>
      </c>
      <c r="AC212" s="20">
        <f t="shared" si="10"/>
        <v>194690.60873226778</v>
      </c>
    </row>
    <row r="213" spans="2:29" x14ac:dyDescent="0.25">
      <c r="B213" s="9">
        <v>209</v>
      </c>
      <c r="C213" s="9">
        <f t="shared" si="11"/>
        <v>40</v>
      </c>
      <c r="D213" s="9">
        <v>5</v>
      </c>
      <c r="E213" s="20">
        <f>E201*(1+VLookups!$C$4)</f>
        <v>15703.411073196719</v>
      </c>
      <c r="F213" s="20">
        <f>$E213*-VLookups!$D$10*2</f>
        <v>-942.20466439180314</v>
      </c>
      <c r="G213" s="19">
        <v>0</v>
      </c>
      <c r="H213" s="20">
        <f>(-VLookups!$D$13)*(E213+F213/2)</f>
        <v>-4950.500340825266</v>
      </c>
      <c r="I213" s="19">
        <v>0</v>
      </c>
      <c r="J213" s="19">
        <v>0</v>
      </c>
      <c r="K213" s="19">
        <v>0</v>
      </c>
      <c r="L213" s="19">
        <v>0</v>
      </c>
      <c r="M213" s="20">
        <f>M212-VLookups!$C$33</f>
        <v>-228</v>
      </c>
      <c r="N213" s="22">
        <v>149</v>
      </c>
      <c r="O213" s="19">
        <v>0</v>
      </c>
      <c r="P213" s="19">
        <v>0</v>
      </c>
      <c r="Q213" s="9" t="s">
        <v>36</v>
      </c>
      <c r="R213" s="19">
        <v>0</v>
      </c>
      <c r="S213" s="20">
        <f>VLookups!$D$50</f>
        <v>-4487.7037773753191</v>
      </c>
      <c r="T213" s="19">
        <v>0</v>
      </c>
      <c r="U213" s="9">
        <v>65</v>
      </c>
      <c r="V213" s="21">
        <f>V212-VLookups!$D$54</f>
        <v>-1645</v>
      </c>
      <c r="W213" s="21">
        <f>-VLookups!$D$59</f>
        <v>-250</v>
      </c>
      <c r="X213" s="21">
        <f>-VLookups!$D$62</f>
        <v>-175</v>
      </c>
      <c r="Y213" s="20">
        <f>Y212*(1+VLookups!$D$57/12)</f>
        <v>-366.53757044955705</v>
      </c>
      <c r="Z213" s="9" t="s">
        <v>36</v>
      </c>
      <c r="AA213" s="9" t="s">
        <v>36</v>
      </c>
      <c r="AB213" s="20">
        <f t="shared" si="9"/>
        <v>3129.567052350676</v>
      </c>
      <c r="AC213" s="20">
        <f t="shared" si="10"/>
        <v>198144.66013250558</v>
      </c>
    </row>
    <row r="214" spans="2:29" x14ac:dyDescent="0.25">
      <c r="B214" s="9">
        <v>210</v>
      </c>
      <c r="C214" s="9">
        <f t="shared" si="11"/>
        <v>40</v>
      </c>
      <c r="D214" s="9">
        <v>6</v>
      </c>
      <c r="E214" s="20">
        <f>E202*(1+VLookups!$C$4)</f>
        <v>15703.411073196719</v>
      </c>
      <c r="F214" s="20">
        <f>$E214*-VLookups!$D$10*2</f>
        <v>-942.20466439180314</v>
      </c>
      <c r="G214" s="19">
        <v>0</v>
      </c>
      <c r="H214" s="20">
        <f>(-VLookups!$D$13)*(E214+F214/2)</f>
        <v>-4950.500340825266</v>
      </c>
      <c r="I214" s="19">
        <v>0</v>
      </c>
      <c r="J214" s="19">
        <v>0</v>
      </c>
      <c r="K214" s="19">
        <v>0</v>
      </c>
      <c r="L214" s="19">
        <v>0</v>
      </c>
      <c r="M214" s="20">
        <f>M213-VLookups!$C$33</f>
        <v>-229</v>
      </c>
      <c r="N214" s="22">
        <v>150</v>
      </c>
      <c r="O214" s="19">
        <v>0</v>
      </c>
      <c r="P214" s="19">
        <v>0</v>
      </c>
      <c r="Q214" s="9" t="s">
        <v>36</v>
      </c>
      <c r="R214" s="19">
        <v>0</v>
      </c>
      <c r="S214" s="20">
        <f>VLookups!$D$50</f>
        <v>-4487.7037773753191</v>
      </c>
      <c r="T214" s="19">
        <v>0</v>
      </c>
      <c r="U214" s="9">
        <v>66</v>
      </c>
      <c r="V214" s="21">
        <f>V213-VLookups!$D$54</f>
        <v>-1650</v>
      </c>
      <c r="W214" s="21">
        <f>-VLookups!$D$59</f>
        <v>-250</v>
      </c>
      <c r="X214" s="21">
        <f>-VLookups!$D$62</f>
        <v>-175</v>
      </c>
      <c r="Y214" s="20">
        <f>Y213*(1+VLookups!$D$57/12)</f>
        <v>-367.60663836336829</v>
      </c>
      <c r="Z214" s="9" t="s">
        <v>36</v>
      </c>
      <c r="AA214" s="9" t="s">
        <v>36</v>
      </c>
      <c r="AB214" s="20">
        <f t="shared" si="9"/>
        <v>3122.497984436865</v>
      </c>
      <c r="AC214" s="20">
        <f t="shared" si="10"/>
        <v>201597.3992171633</v>
      </c>
    </row>
    <row r="215" spans="2:29" x14ac:dyDescent="0.25">
      <c r="B215" s="9">
        <v>211</v>
      </c>
      <c r="C215" s="9">
        <f t="shared" si="11"/>
        <v>40</v>
      </c>
      <c r="D215" s="9">
        <v>7</v>
      </c>
      <c r="E215" s="20">
        <f>E203*(1+VLookups!$C$4)</f>
        <v>15703.411073196719</v>
      </c>
      <c r="F215" s="20">
        <f>$E215*-VLookups!$D$10*2</f>
        <v>-942.20466439180314</v>
      </c>
      <c r="G215" s="19">
        <v>0</v>
      </c>
      <c r="H215" s="20">
        <f>(-VLookups!$D$13)*(E215+F215/2)</f>
        <v>-4950.500340825266</v>
      </c>
      <c r="I215" s="19">
        <v>0</v>
      </c>
      <c r="J215" s="19">
        <v>0</v>
      </c>
      <c r="K215" s="19">
        <v>0</v>
      </c>
      <c r="L215" s="19">
        <v>0</v>
      </c>
      <c r="M215" s="20">
        <f>M214-VLookups!$C$33</f>
        <v>-230</v>
      </c>
      <c r="N215" s="22">
        <v>151</v>
      </c>
      <c r="O215" s="19">
        <v>0</v>
      </c>
      <c r="P215" s="19">
        <v>0</v>
      </c>
      <c r="Q215" s="9" t="s">
        <v>36</v>
      </c>
      <c r="R215" s="19">
        <v>0</v>
      </c>
      <c r="S215" s="20">
        <f>VLookups!$D$50</f>
        <v>-4487.7037773753191</v>
      </c>
      <c r="T215" s="19">
        <v>0</v>
      </c>
      <c r="U215" s="9">
        <v>67</v>
      </c>
      <c r="V215" s="21">
        <f>V214-VLookups!$D$54</f>
        <v>-1655</v>
      </c>
      <c r="W215" s="21">
        <f>-VLookups!$D$59</f>
        <v>-250</v>
      </c>
      <c r="X215" s="21">
        <f>-VLookups!$D$62</f>
        <v>-175</v>
      </c>
      <c r="Y215" s="20">
        <f>Y214*(1+VLookups!$D$57/12)</f>
        <v>-368.67882439192812</v>
      </c>
      <c r="Z215" s="9" t="s">
        <v>36</v>
      </c>
      <c r="AA215" s="9" t="s">
        <v>36</v>
      </c>
      <c r="AB215" s="20">
        <f t="shared" si="9"/>
        <v>3115.4257984083051</v>
      </c>
      <c r="AC215" s="20">
        <f t="shared" si="10"/>
        <v>205048.82068093357</v>
      </c>
    </row>
    <row r="216" spans="2:29" x14ac:dyDescent="0.25">
      <c r="B216" s="9">
        <v>212</v>
      </c>
      <c r="C216" s="9">
        <f t="shared" si="11"/>
        <v>40</v>
      </c>
      <c r="D216" s="9">
        <v>8</v>
      </c>
      <c r="E216" s="20">
        <f>E204*(1+VLookups!$C$4)</f>
        <v>15703.411073196719</v>
      </c>
      <c r="F216" s="20">
        <f>$E216*-VLookups!$D$10*2</f>
        <v>-942.20466439180314</v>
      </c>
      <c r="G216" s="19">
        <v>0</v>
      </c>
      <c r="H216" s="20">
        <f>(-VLookups!$D$13)*(E216+F216/2)</f>
        <v>-4950.500340825266</v>
      </c>
      <c r="I216" s="19">
        <v>0</v>
      </c>
      <c r="J216" s="19">
        <v>0</v>
      </c>
      <c r="K216" s="19">
        <v>0</v>
      </c>
      <c r="L216" s="19">
        <v>0</v>
      </c>
      <c r="M216" s="20">
        <f>M215-VLookups!$C$33</f>
        <v>-231</v>
      </c>
      <c r="N216" s="22">
        <v>152</v>
      </c>
      <c r="O216" s="19">
        <v>0</v>
      </c>
      <c r="P216" s="19">
        <v>0</v>
      </c>
      <c r="Q216" s="9" t="s">
        <v>36</v>
      </c>
      <c r="R216" s="19">
        <v>0</v>
      </c>
      <c r="S216" s="20">
        <f>VLookups!$D$50</f>
        <v>-4487.7037773753191</v>
      </c>
      <c r="T216" s="19">
        <v>0</v>
      </c>
      <c r="U216" s="9">
        <v>68</v>
      </c>
      <c r="V216" s="21">
        <f>V215-VLookups!$D$54</f>
        <v>-1660</v>
      </c>
      <c r="W216" s="21">
        <f>-VLookups!$D$59</f>
        <v>-250</v>
      </c>
      <c r="X216" s="21">
        <f>-VLookups!$D$62</f>
        <v>-175</v>
      </c>
      <c r="Y216" s="20">
        <f>Y215*(1+VLookups!$D$57/12)</f>
        <v>-369.7541376297379</v>
      </c>
      <c r="Z216" s="9" t="s">
        <v>36</v>
      </c>
      <c r="AA216" s="9" t="s">
        <v>36</v>
      </c>
      <c r="AB216" s="20">
        <f t="shared" si="9"/>
        <v>3108.3504851704956</v>
      </c>
      <c r="AC216" s="20">
        <f t="shared" si="10"/>
        <v>208498.9192005723</v>
      </c>
    </row>
    <row r="217" spans="2:29" x14ac:dyDescent="0.25">
      <c r="B217" s="9">
        <v>213</v>
      </c>
      <c r="C217" s="9">
        <f t="shared" si="11"/>
        <v>40</v>
      </c>
      <c r="D217" s="9">
        <v>9</v>
      </c>
      <c r="E217" s="20">
        <f>E205*(1+VLookups!$C$4)</f>
        <v>15703.411073196719</v>
      </c>
      <c r="F217" s="20">
        <f>$E217*-VLookups!$D$10*2</f>
        <v>-942.20466439180314</v>
      </c>
      <c r="G217" s="19">
        <v>0</v>
      </c>
      <c r="H217" s="20">
        <f>(-VLookups!$D$13)*(E217+F217/2)</f>
        <v>-4950.500340825266</v>
      </c>
      <c r="I217" s="19">
        <v>0</v>
      </c>
      <c r="J217" s="19">
        <v>0</v>
      </c>
      <c r="K217" s="19">
        <v>0</v>
      </c>
      <c r="L217" s="19">
        <v>0</v>
      </c>
      <c r="M217" s="20">
        <f>M216-VLookups!$C$33</f>
        <v>-232</v>
      </c>
      <c r="N217" s="22">
        <v>153</v>
      </c>
      <c r="O217" s="19">
        <v>0</v>
      </c>
      <c r="P217" s="19">
        <v>0</v>
      </c>
      <c r="Q217" s="9" t="s">
        <v>36</v>
      </c>
      <c r="R217" s="19">
        <v>0</v>
      </c>
      <c r="S217" s="20">
        <f>VLookups!$D$50</f>
        <v>-4487.7037773753191</v>
      </c>
      <c r="T217" s="19">
        <v>0</v>
      </c>
      <c r="U217" s="9">
        <v>69</v>
      </c>
      <c r="V217" s="21">
        <f>V216-VLookups!$D$54</f>
        <v>-1665</v>
      </c>
      <c r="W217" s="21">
        <f>-VLookups!$D$59</f>
        <v>-250</v>
      </c>
      <c r="X217" s="21">
        <f>-VLookups!$D$62</f>
        <v>-175</v>
      </c>
      <c r="Y217" s="20">
        <f>Y216*(1+VLookups!$D$57/12)</f>
        <v>-370.83258719782464</v>
      </c>
      <c r="Z217" s="9" t="s">
        <v>36</v>
      </c>
      <c r="AA217" s="9" t="s">
        <v>36</v>
      </c>
      <c r="AB217" s="20">
        <f t="shared" si="9"/>
        <v>3101.2720356024088</v>
      </c>
      <c r="AC217" s="20">
        <f t="shared" si="10"/>
        <v>211947.68943484235</v>
      </c>
    </row>
    <row r="218" spans="2:29" x14ac:dyDescent="0.25">
      <c r="B218" s="9">
        <v>214</v>
      </c>
      <c r="C218" s="9">
        <f t="shared" si="11"/>
        <v>40</v>
      </c>
      <c r="D218" s="9">
        <v>10</v>
      </c>
      <c r="E218" s="20">
        <f>E206*(1+VLookups!$C$4)</f>
        <v>15703.411073196719</v>
      </c>
      <c r="F218" s="20">
        <f>$E218*-VLookups!$D$10*2</f>
        <v>-942.20466439180314</v>
      </c>
      <c r="G218" s="19">
        <v>0</v>
      </c>
      <c r="H218" s="20">
        <f>(-VLookups!$D$13)*(E218+F218/2)</f>
        <v>-4950.500340825266</v>
      </c>
      <c r="I218" s="19">
        <v>0</v>
      </c>
      <c r="J218" s="19">
        <v>0</v>
      </c>
      <c r="K218" s="19">
        <v>0</v>
      </c>
      <c r="L218" s="19">
        <v>0</v>
      </c>
      <c r="M218" s="20">
        <f>M217-VLookups!$C$33</f>
        <v>-233</v>
      </c>
      <c r="N218" s="22">
        <v>154</v>
      </c>
      <c r="O218" s="19">
        <v>0</v>
      </c>
      <c r="P218" s="19">
        <v>0</v>
      </c>
      <c r="Q218" s="9" t="s">
        <v>36</v>
      </c>
      <c r="R218" s="19">
        <v>0</v>
      </c>
      <c r="S218" s="20">
        <f>VLookups!$D$50</f>
        <v>-4487.7037773753191</v>
      </c>
      <c r="T218" s="19">
        <v>0</v>
      </c>
      <c r="U218" s="9">
        <v>70</v>
      </c>
      <c r="V218" s="21">
        <f>V217-VLookups!$D$54</f>
        <v>-1670</v>
      </c>
      <c r="W218" s="21">
        <f>-VLookups!$D$59</f>
        <v>-250</v>
      </c>
      <c r="X218" s="21">
        <f>-VLookups!$D$62</f>
        <v>-175</v>
      </c>
      <c r="Y218" s="20">
        <f>Y217*(1+VLookups!$D$57/12)</f>
        <v>-371.91418224381829</v>
      </c>
      <c r="Z218" s="9" t="s">
        <v>36</v>
      </c>
      <c r="AA218" s="9" t="s">
        <v>36</v>
      </c>
      <c r="AB218" s="20">
        <f t="shared" si="9"/>
        <v>3094.1904405564151</v>
      </c>
      <c r="AC218" s="20">
        <f t="shared" si="10"/>
        <v>215395.12602445684</v>
      </c>
    </row>
    <row r="219" spans="2:29" x14ac:dyDescent="0.25">
      <c r="B219" s="9">
        <v>215</v>
      </c>
      <c r="C219" s="9">
        <f t="shared" si="11"/>
        <v>40</v>
      </c>
      <c r="D219" s="9">
        <v>11</v>
      </c>
      <c r="E219" s="20">
        <f>E207*(1+VLookups!$C$4)</f>
        <v>15703.411073196719</v>
      </c>
      <c r="F219" s="20">
        <f>$E219*-VLookups!$D$10*2</f>
        <v>-942.20466439180314</v>
      </c>
      <c r="G219" s="19">
        <v>0</v>
      </c>
      <c r="H219" s="20">
        <f>(-VLookups!$D$13)*(E219+F219/2)</f>
        <v>-4950.500340825266</v>
      </c>
      <c r="I219" s="19">
        <v>0</v>
      </c>
      <c r="J219" s="19">
        <v>0</v>
      </c>
      <c r="K219" s="19">
        <v>0</v>
      </c>
      <c r="L219" s="19">
        <v>0</v>
      </c>
      <c r="M219" s="20">
        <f>M218-VLookups!$C$33</f>
        <v>-234</v>
      </c>
      <c r="N219" s="22">
        <v>155</v>
      </c>
      <c r="O219" s="19">
        <v>0</v>
      </c>
      <c r="P219" s="19">
        <v>0</v>
      </c>
      <c r="Q219" s="9" t="s">
        <v>36</v>
      </c>
      <c r="R219" s="19">
        <v>0</v>
      </c>
      <c r="S219" s="20">
        <f>VLookups!$D$50</f>
        <v>-4487.7037773753191</v>
      </c>
      <c r="T219" s="19">
        <v>0</v>
      </c>
      <c r="U219" s="9">
        <v>71</v>
      </c>
      <c r="V219" s="21">
        <f>V218-VLookups!$D$54</f>
        <v>-1675</v>
      </c>
      <c r="W219" s="21">
        <f>-VLookups!$D$59</f>
        <v>-250</v>
      </c>
      <c r="X219" s="21">
        <f>-VLookups!$D$62</f>
        <v>-175</v>
      </c>
      <c r="Y219" s="20">
        <f>Y218*(1+VLookups!$D$57/12)</f>
        <v>-372.99893194202946</v>
      </c>
      <c r="Z219" s="9" t="s">
        <v>36</v>
      </c>
      <c r="AA219" s="9" t="s">
        <v>36</v>
      </c>
      <c r="AB219" s="20">
        <f t="shared" si="9"/>
        <v>3087.1056908582041</v>
      </c>
      <c r="AC219" s="20">
        <f t="shared" si="10"/>
        <v>218841.22359202249</v>
      </c>
    </row>
    <row r="220" spans="2:29" x14ac:dyDescent="0.25">
      <c r="B220" s="9">
        <v>216</v>
      </c>
      <c r="C220" s="9">
        <f t="shared" si="11"/>
        <v>41</v>
      </c>
      <c r="D220" s="9">
        <v>0</v>
      </c>
      <c r="E220" s="20">
        <f>E208*(1+VLookups!$C$4)</f>
        <v>16253.030460758604</v>
      </c>
      <c r="F220" s="20">
        <f>$E220*-VLookups!$D$10*2</f>
        <v>-975.18182764551625</v>
      </c>
      <c r="G220" s="19">
        <v>0</v>
      </c>
      <c r="H220" s="20">
        <f>(-VLookups!$D$13)*(E220+F220/2)</f>
        <v>-5123.7678527541502</v>
      </c>
      <c r="I220" s="19">
        <v>0</v>
      </c>
      <c r="J220" s="19">
        <v>0</v>
      </c>
      <c r="K220" s="19">
        <v>0</v>
      </c>
      <c r="L220" s="19">
        <v>0</v>
      </c>
      <c r="M220" s="20">
        <f>M219-VLookups!$C$33</f>
        <v>-235</v>
      </c>
      <c r="N220" s="22">
        <v>156</v>
      </c>
      <c r="O220" s="19">
        <v>0</v>
      </c>
      <c r="P220" s="19">
        <v>0</v>
      </c>
      <c r="Q220" s="9" t="s">
        <v>36</v>
      </c>
      <c r="R220" s="19">
        <v>0</v>
      </c>
      <c r="S220" s="20">
        <f>VLookups!$D$50</f>
        <v>-4487.7037773753191</v>
      </c>
      <c r="T220" s="19">
        <v>0</v>
      </c>
      <c r="U220" s="9">
        <v>72</v>
      </c>
      <c r="V220" s="21">
        <f>V219-VLookups!$D$54</f>
        <v>-1680</v>
      </c>
      <c r="W220" s="21">
        <f>-VLookups!$D$59</f>
        <v>-250</v>
      </c>
      <c r="X220" s="21">
        <f>-VLookups!$D$62</f>
        <v>-175</v>
      </c>
      <c r="Y220" s="20">
        <f>Y219*(1+VLookups!$D$57/12)</f>
        <v>-374.08684549352705</v>
      </c>
      <c r="Z220" s="9" t="s">
        <v>36</v>
      </c>
      <c r="AA220" s="9" t="s">
        <v>36</v>
      </c>
      <c r="AB220" s="20">
        <f t="shared" si="9"/>
        <v>3439.8810713128496</v>
      </c>
      <c r="AC220" s="20">
        <f t="shared" si="10"/>
        <v>222645.84003598872</v>
      </c>
    </row>
    <row r="221" spans="2:29" x14ac:dyDescent="0.25">
      <c r="B221" s="9">
        <v>217</v>
      </c>
      <c r="C221" s="9">
        <f t="shared" si="11"/>
        <v>41</v>
      </c>
      <c r="D221" s="9">
        <v>1</v>
      </c>
      <c r="E221" s="20">
        <f>E209*(1+VLookups!$C$4)</f>
        <v>16253.030460758604</v>
      </c>
      <c r="F221" s="20">
        <f>$E221*-VLookups!$D$10*2</f>
        <v>-975.18182764551625</v>
      </c>
      <c r="G221" s="19">
        <v>0</v>
      </c>
      <c r="H221" s="20">
        <f>(-VLookups!$D$13)*(E221+F221/2)</f>
        <v>-5123.7678527541502</v>
      </c>
      <c r="I221" s="19">
        <v>0</v>
      </c>
      <c r="J221" s="19">
        <v>0</v>
      </c>
      <c r="K221" s="19">
        <v>0</v>
      </c>
      <c r="L221" s="19">
        <v>0</v>
      </c>
      <c r="M221" s="20">
        <f>M220-VLookups!$C$33</f>
        <v>-236</v>
      </c>
      <c r="N221" s="22">
        <v>157</v>
      </c>
      <c r="O221" s="19">
        <v>0</v>
      </c>
      <c r="P221" s="19">
        <v>0</v>
      </c>
      <c r="Q221" s="9" t="s">
        <v>36</v>
      </c>
      <c r="R221" s="19">
        <v>0</v>
      </c>
      <c r="S221" s="20">
        <f>VLookups!$D$50</f>
        <v>-4487.7037773753191</v>
      </c>
      <c r="T221" s="19">
        <v>0</v>
      </c>
      <c r="U221" s="9">
        <v>73</v>
      </c>
      <c r="V221" s="21">
        <f>V220-VLookups!$D$54</f>
        <v>-1685</v>
      </c>
      <c r="W221" s="21">
        <f>-VLookups!$D$59</f>
        <v>-250</v>
      </c>
      <c r="X221" s="21">
        <f>-VLookups!$D$62</f>
        <v>-175</v>
      </c>
      <c r="Y221" s="20">
        <f>Y220*(1+VLookups!$D$57/12)</f>
        <v>-375.17793212621649</v>
      </c>
      <c r="Z221" s="9" t="s">
        <v>36</v>
      </c>
      <c r="AA221" s="9" t="s">
        <v>36</v>
      </c>
      <c r="AB221" s="20">
        <f t="shared" si="9"/>
        <v>3432.7899846801602</v>
      </c>
      <c r="AC221" s="20">
        <f t="shared" si="10"/>
        <v>226449.70642072888</v>
      </c>
    </row>
    <row r="222" spans="2:29" x14ac:dyDescent="0.25">
      <c r="B222" s="9">
        <v>218</v>
      </c>
      <c r="C222" s="9">
        <f t="shared" si="11"/>
        <v>41</v>
      </c>
      <c r="D222" s="9">
        <v>2</v>
      </c>
      <c r="E222" s="20">
        <f>E210*(1+VLookups!$C$4)</f>
        <v>16253.030460758604</v>
      </c>
      <c r="F222" s="20">
        <f>$E222*-VLookups!$D$10*2</f>
        <v>-975.18182764551625</v>
      </c>
      <c r="G222" s="19">
        <v>0</v>
      </c>
      <c r="H222" s="20">
        <f>(-VLookups!$D$13)*(E222+F222/2)</f>
        <v>-5123.7678527541502</v>
      </c>
      <c r="I222" s="19">
        <v>0</v>
      </c>
      <c r="J222" s="19">
        <v>0</v>
      </c>
      <c r="K222" s="19">
        <v>0</v>
      </c>
      <c r="L222" s="19">
        <v>0</v>
      </c>
      <c r="M222" s="20">
        <f>M221-VLookups!$C$33</f>
        <v>-237</v>
      </c>
      <c r="N222" s="22">
        <v>158</v>
      </c>
      <c r="O222" s="19">
        <v>0</v>
      </c>
      <c r="P222" s="19">
        <v>0</v>
      </c>
      <c r="Q222" s="9" t="s">
        <v>36</v>
      </c>
      <c r="R222" s="19">
        <v>0</v>
      </c>
      <c r="S222" s="20">
        <f>VLookups!$D$50</f>
        <v>-4487.7037773753191</v>
      </c>
      <c r="T222" s="19">
        <v>0</v>
      </c>
      <c r="U222" s="9">
        <v>74</v>
      </c>
      <c r="V222" s="21">
        <f>V221-VLookups!$D$54</f>
        <v>-1690</v>
      </c>
      <c r="W222" s="21">
        <f>-VLookups!$D$59</f>
        <v>-250</v>
      </c>
      <c r="X222" s="21">
        <f>-VLookups!$D$62</f>
        <v>-175</v>
      </c>
      <c r="Y222" s="20">
        <f>Y221*(1+VLookups!$D$57/12)</f>
        <v>-376.27220109491793</v>
      </c>
      <c r="Z222" s="9" t="s">
        <v>36</v>
      </c>
      <c r="AA222" s="9" t="s">
        <v>36</v>
      </c>
      <c r="AB222" s="20">
        <f t="shared" si="9"/>
        <v>3425.6957157114589</v>
      </c>
      <c r="AC222" s="20">
        <f t="shared" si="10"/>
        <v>230252.81831380821</v>
      </c>
    </row>
    <row r="223" spans="2:29" x14ac:dyDescent="0.25">
      <c r="B223" s="9">
        <v>219</v>
      </c>
      <c r="C223" s="9">
        <f t="shared" si="11"/>
        <v>41</v>
      </c>
      <c r="D223" s="9">
        <v>3</v>
      </c>
      <c r="E223" s="20">
        <f>E211*(1+VLookups!$C$4)</f>
        <v>16253.030460758604</v>
      </c>
      <c r="F223" s="20">
        <f>$E223*-VLookups!$D$10*2</f>
        <v>-975.18182764551625</v>
      </c>
      <c r="G223" s="19">
        <v>0</v>
      </c>
      <c r="H223" s="20">
        <f>(-VLookups!$D$13)*(E223+F223/2)</f>
        <v>-5123.7678527541502</v>
      </c>
      <c r="I223" s="19">
        <v>0</v>
      </c>
      <c r="J223" s="19">
        <v>0</v>
      </c>
      <c r="K223" s="19">
        <v>0</v>
      </c>
      <c r="L223" s="19">
        <v>0</v>
      </c>
      <c r="M223" s="20">
        <f>M222-VLookups!$C$33</f>
        <v>-238</v>
      </c>
      <c r="N223" s="22">
        <v>159</v>
      </c>
      <c r="O223" s="19">
        <v>0</v>
      </c>
      <c r="P223" s="19">
        <v>0</v>
      </c>
      <c r="Q223" s="9" t="s">
        <v>36</v>
      </c>
      <c r="R223" s="19">
        <v>0</v>
      </c>
      <c r="S223" s="20">
        <f>VLookups!$D$50</f>
        <v>-4487.7037773753191</v>
      </c>
      <c r="T223" s="19">
        <v>0</v>
      </c>
      <c r="U223" s="9">
        <v>75</v>
      </c>
      <c r="V223" s="21">
        <f>V222-VLookups!$D$54</f>
        <v>-1695</v>
      </c>
      <c r="W223" s="21">
        <f>-VLookups!$D$59</f>
        <v>-250</v>
      </c>
      <c r="X223" s="21">
        <f>-VLookups!$D$62</f>
        <v>-175</v>
      </c>
      <c r="Y223" s="20">
        <f>Y222*(1+VLookups!$D$57/12)</f>
        <v>-377.36966168144477</v>
      </c>
      <c r="Z223" s="9" t="s">
        <v>36</v>
      </c>
      <c r="AA223" s="9" t="s">
        <v>36</v>
      </c>
      <c r="AB223" s="20">
        <f t="shared" si="9"/>
        <v>3418.5982551249317</v>
      </c>
      <c r="AC223" s="20">
        <f t="shared" si="10"/>
        <v>234055.17126612284</v>
      </c>
    </row>
    <row r="224" spans="2:29" x14ac:dyDescent="0.25">
      <c r="B224" s="9">
        <v>220</v>
      </c>
      <c r="C224" s="9">
        <f t="shared" si="11"/>
        <v>41</v>
      </c>
      <c r="D224" s="9">
        <v>4</v>
      </c>
      <c r="E224" s="20">
        <f>E212*(1+VLookups!$C$4)</f>
        <v>16253.030460758604</v>
      </c>
      <c r="F224" s="20">
        <f>$E224*-VLookups!$D$10*2</f>
        <v>-975.18182764551625</v>
      </c>
      <c r="G224" s="19">
        <v>0</v>
      </c>
      <c r="H224" s="20">
        <f>(-VLookups!$D$13)*(E224+F224/2)</f>
        <v>-5123.7678527541502</v>
      </c>
      <c r="I224" s="19">
        <v>0</v>
      </c>
      <c r="J224" s="19">
        <v>0</v>
      </c>
      <c r="K224" s="19">
        <v>0</v>
      </c>
      <c r="L224" s="19">
        <v>0</v>
      </c>
      <c r="M224" s="20">
        <f>M223-VLookups!$C$33</f>
        <v>-239</v>
      </c>
      <c r="N224" s="22">
        <v>160</v>
      </c>
      <c r="O224" s="19">
        <v>0</v>
      </c>
      <c r="P224" s="19">
        <v>0</v>
      </c>
      <c r="Q224" s="9" t="s">
        <v>36</v>
      </c>
      <c r="R224" s="19">
        <v>0</v>
      </c>
      <c r="S224" s="20">
        <f>VLookups!$D$50</f>
        <v>-4487.7037773753191</v>
      </c>
      <c r="T224" s="19">
        <v>0</v>
      </c>
      <c r="U224" s="9">
        <v>76</v>
      </c>
      <c r="V224" s="21">
        <f>V223-VLookups!$D$54</f>
        <v>-1700</v>
      </c>
      <c r="W224" s="21">
        <f>-VLookups!$D$59</f>
        <v>-250</v>
      </c>
      <c r="X224" s="21">
        <f>-VLookups!$D$62</f>
        <v>-175</v>
      </c>
      <c r="Y224" s="20">
        <f>Y223*(1+VLookups!$D$57/12)</f>
        <v>-378.47032319468229</v>
      </c>
      <c r="Z224" s="9" t="s">
        <v>36</v>
      </c>
      <c r="AA224" s="9" t="s">
        <v>36</v>
      </c>
      <c r="AB224" s="20">
        <f t="shared" si="9"/>
        <v>3411.4975936116944</v>
      </c>
      <c r="AC224" s="20">
        <f t="shared" si="10"/>
        <v>237856.76081184472</v>
      </c>
    </row>
    <row r="225" spans="2:29" x14ac:dyDescent="0.25">
      <c r="B225" s="9">
        <v>221</v>
      </c>
      <c r="C225" s="9">
        <f t="shared" si="11"/>
        <v>41</v>
      </c>
      <c r="D225" s="9">
        <v>5</v>
      </c>
      <c r="E225" s="20">
        <f>E213*(1+VLookups!$C$4)</f>
        <v>16253.030460758604</v>
      </c>
      <c r="F225" s="20">
        <f>$E225*-VLookups!$D$10*2</f>
        <v>-975.18182764551625</v>
      </c>
      <c r="G225" s="19">
        <v>0</v>
      </c>
      <c r="H225" s="20">
        <f>(-VLookups!$D$13)*(E225+F225/2)</f>
        <v>-5123.7678527541502</v>
      </c>
      <c r="I225" s="19">
        <v>0</v>
      </c>
      <c r="J225" s="19">
        <v>0</v>
      </c>
      <c r="K225" s="19">
        <v>0</v>
      </c>
      <c r="L225" s="19">
        <v>0</v>
      </c>
      <c r="M225" s="20">
        <f>M224-VLookups!$C$33</f>
        <v>-240</v>
      </c>
      <c r="N225" s="22">
        <v>161</v>
      </c>
      <c r="O225" s="19">
        <v>0</v>
      </c>
      <c r="P225" s="19">
        <v>0</v>
      </c>
      <c r="Q225" s="9" t="s">
        <v>36</v>
      </c>
      <c r="R225" s="19">
        <v>0</v>
      </c>
      <c r="S225" s="20">
        <f>VLookups!$D$50</f>
        <v>-4487.7037773753191</v>
      </c>
      <c r="T225" s="19">
        <v>0</v>
      </c>
      <c r="U225" s="9">
        <v>77</v>
      </c>
      <c r="V225" s="21">
        <f>V224-VLookups!$D$54</f>
        <v>-1705</v>
      </c>
      <c r="W225" s="21">
        <f>-VLookups!$D$59</f>
        <v>-250</v>
      </c>
      <c r="X225" s="21">
        <f>-VLookups!$D$62</f>
        <v>-175</v>
      </c>
      <c r="Y225" s="20">
        <f>Y224*(1+VLookups!$D$57/12)</f>
        <v>-379.57419497066678</v>
      </c>
      <c r="Z225" s="9" t="s">
        <v>36</v>
      </c>
      <c r="AA225" s="9" t="s">
        <v>36</v>
      </c>
      <c r="AB225" s="20">
        <f t="shared" si="9"/>
        <v>3404.39372183571</v>
      </c>
      <c r="AC225" s="20">
        <f t="shared" si="10"/>
        <v>241657.58246836686</v>
      </c>
    </row>
    <row r="226" spans="2:29" x14ac:dyDescent="0.25">
      <c r="B226" s="9">
        <v>222</v>
      </c>
      <c r="C226" s="9">
        <f t="shared" si="11"/>
        <v>41</v>
      </c>
      <c r="D226" s="9">
        <v>6</v>
      </c>
      <c r="E226" s="20">
        <f>E214*(1+VLookups!$C$4)</f>
        <v>16253.030460758604</v>
      </c>
      <c r="F226" s="20">
        <f>$E226*-VLookups!$D$10*2</f>
        <v>-975.18182764551625</v>
      </c>
      <c r="G226" s="19">
        <v>0</v>
      </c>
      <c r="H226" s="20">
        <f>(-VLookups!$D$13)*(E226+F226/2)</f>
        <v>-5123.7678527541502</v>
      </c>
      <c r="I226" s="19">
        <v>0</v>
      </c>
      <c r="J226" s="19">
        <v>0</v>
      </c>
      <c r="K226" s="19">
        <v>0</v>
      </c>
      <c r="L226" s="19">
        <v>0</v>
      </c>
      <c r="M226" s="20">
        <f>M225-VLookups!$C$33</f>
        <v>-241</v>
      </c>
      <c r="N226" s="22">
        <v>162</v>
      </c>
      <c r="O226" s="19">
        <v>0</v>
      </c>
      <c r="P226" s="19">
        <v>0</v>
      </c>
      <c r="Q226" s="9" t="s">
        <v>36</v>
      </c>
      <c r="R226" s="19">
        <v>0</v>
      </c>
      <c r="S226" s="20">
        <f>VLookups!$D$50</f>
        <v>-4487.7037773753191</v>
      </c>
      <c r="T226" s="19">
        <v>0</v>
      </c>
      <c r="U226" s="9">
        <v>78</v>
      </c>
      <c r="V226" s="21">
        <f>V225-VLookups!$D$54</f>
        <v>-1710</v>
      </c>
      <c r="W226" s="21">
        <f>-VLookups!$D$59</f>
        <v>-250</v>
      </c>
      <c r="X226" s="21">
        <f>-VLookups!$D$62</f>
        <v>-175</v>
      </c>
      <c r="Y226" s="20">
        <f>Y225*(1+VLookups!$D$57/12)</f>
        <v>-380.68128637266454</v>
      </c>
      <c r="Z226" s="9" t="s">
        <v>36</v>
      </c>
      <c r="AA226" s="9" t="s">
        <v>36</v>
      </c>
      <c r="AB226" s="20">
        <f t="shared" si="9"/>
        <v>3397.2866304337122</v>
      </c>
      <c r="AC226" s="20">
        <f t="shared" si="10"/>
        <v>245457.63173624786</v>
      </c>
    </row>
    <row r="227" spans="2:29" x14ac:dyDescent="0.25">
      <c r="B227" s="9">
        <v>223</v>
      </c>
      <c r="C227" s="9">
        <f t="shared" si="11"/>
        <v>41</v>
      </c>
      <c r="D227" s="9">
        <v>7</v>
      </c>
      <c r="E227" s="20">
        <f>E215*(1+VLookups!$C$4)</f>
        <v>16253.030460758604</v>
      </c>
      <c r="F227" s="20">
        <f>$E227*-VLookups!$D$10*2</f>
        <v>-975.18182764551625</v>
      </c>
      <c r="G227" s="19">
        <v>0</v>
      </c>
      <c r="H227" s="20">
        <f>(-VLookups!$D$13)*(E227+F227/2)</f>
        <v>-5123.7678527541502</v>
      </c>
      <c r="I227" s="19">
        <v>0</v>
      </c>
      <c r="J227" s="19">
        <v>0</v>
      </c>
      <c r="K227" s="19">
        <v>0</v>
      </c>
      <c r="L227" s="19">
        <v>0</v>
      </c>
      <c r="M227" s="20">
        <f>M226-VLookups!$C$33</f>
        <v>-242</v>
      </c>
      <c r="N227" s="22">
        <v>163</v>
      </c>
      <c r="O227" s="19">
        <v>0</v>
      </c>
      <c r="P227" s="19">
        <v>0</v>
      </c>
      <c r="Q227" s="9" t="s">
        <v>36</v>
      </c>
      <c r="R227" s="19">
        <v>0</v>
      </c>
      <c r="S227" s="20">
        <f>VLookups!$D$50</f>
        <v>-4487.7037773753191</v>
      </c>
      <c r="T227" s="19">
        <v>0</v>
      </c>
      <c r="U227" s="9">
        <v>79</v>
      </c>
      <c r="V227" s="21">
        <f>V226-VLookups!$D$54</f>
        <v>-1715</v>
      </c>
      <c r="W227" s="21">
        <f>-VLookups!$D$59</f>
        <v>-250</v>
      </c>
      <c r="X227" s="21">
        <f>-VLookups!$D$62</f>
        <v>-175</v>
      </c>
      <c r="Y227" s="20">
        <f>Y226*(1+VLookups!$D$57/12)</f>
        <v>-381.79160679125147</v>
      </c>
      <c r="Z227" s="9" t="s">
        <v>36</v>
      </c>
      <c r="AA227" s="9" t="s">
        <v>36</v>
      </c>
      <c r="AB227" s="20">
        <f t="shared" si="9"/>
        <v>3390.1763100151252</v>
      </c>
      <c r="AC227" s="20">
        <f t="shared" si="10"/>
        <v>249256.90409915673</v>
      </c>
    </row>
    <row r="228" spans="2:29" x14ac:dyDescent="0.25">
      <c r="B228" s="9">
        <v>224</v>
      </c>
      <c r="C228" s="9">
        <f t="shared" si="11"/>
        <v>41</v>
      </c>
      <c r="D228" s="9">
        <v>8</v>
      </c>
      <c r="E228" s="20">
        <f>E216*(1+VLookups!$C$4)</f>
        <v>16253.030460758604</v>
      </c>
      <c r="F228" s="20">
        <f>$E228*-VLookups!$D$10*2</f>
        <v>-975.18182764551625</v>
      </c>
      <c r="G228" s="19">
        <v>0</v>
      </c>
      <c r="H228" s="20">
        <f>(-VLookups!$D$13)*(E228+F228/2)</f>
        <v>-5123.7678527541502</v>
      </c>
      <c r="I228" s="19">
        <v>0</v>
      </c>
      <c r="J228" s="19">
        <v>0</v>
      </c>
      <c r="K228" s="19">
        <v>0</v>
      </c>
      <c r="L228" s="19">
        <v>0</v>
      </c>
      <c r="M228" s="20">
        <f>M227-VLookups!$C$33</f>
        <v>-243</v>
      </c>
      <c r="N228" s="22">
        <v>164</v>
      </c>
      <c r="O228" s="19">
        <v>0</v>
      </c>
      <c r="P228" s="19">
        <v>0</v>
      </c>
      <c r="Q228" s="9" t="s">
        <v>36</v>
      </c>
      <c r="R228" s="19">
        <v>0</v>
      </c>
      <c r="S228" s="20">
        <f>VLookups!$D$50</f>
        <v>-4487.7037773753191</v>
      </c>
      <c r="T228" s="19">
        <v>0</v>
      </c>
      <c r="U228" s="9">
        <v>80</v>
      </c>
      <c r="V228" s="21">
        <f>V227-VLookups!$D$54</f>
        <v>-1720</v>
      </c>
      <c r="W228" s="21">
        <f>-VLookups!$D$59</f>
        <v>-250</v>
      </c>
      <c r="X228" s="21">
        <f>-VLookups!$D$62</f>
        <v>-175</v>
      </c>
      <c r="Y228" s="20">
        <f>Y227*(1+VLookups!$D$57/12)</f>
        <v>-382.90516564439264</v>
      </c>
      <c r="Z228" s="9" t="s">
        <v>36</v>
      </c>
      <c r="AA228" s="9" t="s">
        <v>36</v>
      </c>
      <c r="AB228" s="20">
        <f t="shared" si="9"/>
        <v>3383.0627511619841</v>
      </c>
      <c r="AC228" s="20">
        <f t="shared" si="10"/>
        <v>253055.39502381731</v>
      </c>
    </row>
    <row r="229" spans="2:29" x14ac:dyDescent="0.25">
      <c r="B229" s="9">
        <v>225</v>
      </c>
      <c r="C229" s="9">
        <f t="shared" si="11"/>
        <v>41</v>
      </c>
      <c r="D229" s="9">
        <v>9</v>
      </c>
      <c r="E229" s="20">
        <f>E217*(1+VLookups!$C$4)</f>
        <v>16253.030460758604</v>
      </c>
      <c r="F229" s="20">
        <f>$E229*-VLookups!$D$10*2</f>
        <v>-975.18182764551625</v>
      </c>
      <c r="G229" s="19">
        <v>0</v>
      </c>
      <c r="H229" s="20">
        <f>(-VLookups!$D$13)*(E229+F229/2)</f>
        <v>-5123.7678527541502</v>
      </c>
      <c r="I229" s="19">
        <v>0</v>
      </c>
      <c r="J229" s="19">
        <v>0</v>
      </c>
      <c r="K229" s="19">
        <v>0</v>
      </c>
      <c r="L229" s="19">
        <v>0</v>
      </c>
      <c r="M229" s="20">
        <f>M228-VLookups!$C$33</f>
        <v>-244</v>
      </c>
      <c r="N229" s="22">
        <v>165</v>
      </c>
      <c r="O229" s="19">
        <v>0</v>
      </c>
      <c r="P229" s="19">
        <v>0</v>
      </c>
      <c r="Q229" s="9" t="s">
        <v>36</v>
      </c>
      <c r="R229" s="19">
        <v>0</v>
      </c>
      <c r="S229" s="20">
        <f>VLookups!$D$50</f>
        <v>-4487.7037773753191</v>
      </c>
      <c r="T229" s="19">
        <v>0</v>
      </c>
      <c r="U229" s="9">
        <v>81</v>
      </c>
      <c r="V229" s="21">
        <f>V228-VLookups!$D$54</f>
        <v>-1725</v>
      </c>
      <c r="W229" s="21">
        <f>-VLookups!$D$59</f>
        <v>-250</v>
      </c>
      <c r="X229" s="21">
        <f>-VLookups!$D$62</f>
        <v>-175</v>
      </c>
      <c r="Y229" s="20">
        <f>Y228*(1+VLookups!$D$57/12)</f>
        <v>-384.0219723775221</v>
      </c>
      <c r="Z229" s="9" t="s">
        <v>36</v>
      </c>
      <c r="AA229" s="9" t="s">
        <v>36</v>
      </c>
      <c r="AB229" s="20">
        <f t="shared" si="9"/>
        <v>3375.9459444288545</v>
      </c>
      <c r="AC229" s="20">
        <f t="shared" si="10"/>
        <v>256853.09995995252</v>
      </c>
    </row>
    <row r="230" spans="2:29" x14ac:dyDescent="0.25">
      <c r="B230" s="9">
        <v>226</v>
      </c>
      <c r="C230" s="9">
        <f t="shared" si="11"/>
        <v>41</v>
      </c>
      <c r="D230" s="9">
        <v>10</v>
      </c>
      <c r="E230" s="20">
        <f>E218*(1+VLookups!$C$4)</f>
        <v>16253.030460758604</v>
      </c>
      <c r="F230" s="20">
        <f>$E230*-VLookups!$D$10*2</f>
        <v>-975.18182764551625</v>
      </c>
      <c r="G230" s="19">
        <v>0</v>
      </c>
      <c r="H230" s="20">
        <f>(-VLookups!$D$13)*(E230+F230/2)</f>
        <v>-5123.7678527541502</v>
      </c>
      <c r="I230" s="19">
        <v>0</v>
      </c>
      <c r="J230" s="19">
        <v>0</v>
      </c>
      <c r="K230" s="19">
        <v>0</v>
      </c>
      <c r="L230" s="19">
        <v>0</v>
      </c>
      <c r="M230" s="20">
        <f>M229-VLookups!$C$33</f>
        <v>-245</v>
      </c>
      <c r="N230" s="22">
        <v>166</v>
      </c>
      <c r="O230" s="19">
        <v>0</v>
      </c>
      <c r="P230" s="19">
        <v>0</v>
      </c>
      <c r="Q230" s="9" t="s">
        <v>36</v>
      </c>
      <c r="R230" s="19">
        <v>0</v>
      </c>
      <c r="S230" s="20">
        <f>VLookups!$D$50</f>
        <v>-4487.7037773753191</v>
      </c>
      <c r="T230" s="19">
        <v>0</v>
      </c>
      <c r="U230" s="9">
        <v>82</v>
      </c>
      <c r="V230" s="21">
        <f>V229-VLookups!$D$54</f>
        <v>-1730</v>
      </c>
      <c r="W230" s="21">
        <f>-VLookups!$D$59</f>
        <v>-250</v>
      </c>
      <c r="X230" s="21">
        <f>-VLookups!$D$62</f>
        <v>-175</v>
      </c>
      <c r="Y230" s="20">
        <f>Y229*(1+VLookups!$D$57/12)</f>
        <v>-385.14203646362324</v>
      </c>
      <c r="Z230" s="9" t="s">
        <v>36</v>
      </c>
      <c r="AA230" s="9" t="s">
        <v>36</v>
      </c>
      <c r="AB230" s="20">
        <f t="shared" si="9"/>
        <v>3368.8258803427534</v>
      </c>
      <c r="AC230" s="20">
        <f t="shared" si="10"/>
        <v>260650.01434022855</v>
      </c>
    </row>
    <row r="231" spans="2:29" x14ac:dyDescent="0.25">
      <c r="B231" s="9">
        <v>227</v>
      </c>
      <c r="C231" s="9">
        <f t="shared" si="11"/>
        <v>41</v>
      </c>
      <c r="D231" s="9">
        <v>11</v>
      </c>
      <c r="E231" s="20">
        <f>E219*(1+VLookups!$C$4)</f>
        <v>16253.030460758604</v>
      </c>
      <c r="F231" s="20">
        <f>$E231*-VLookups!$D$10*2</f>
        <v>-975.18182764551625</v>
      </c>
      <c r="G231" s="19">
        <v>0</v>
      </c>
      <c r="H231" s="20">
        <f>(-VLookups!$D$13)*(E231+F231/2)</f>
        <v>-5123.7678527541502</v>
      </c>
      <c r="I231" s="19">
        <v>0</v>
      </c>
      <c r="J231" s="19">
        <v>0</v>
      </c>
      <c r="K231" s="19">
        <v>0</v>
      </c>
      <c r="L231" s="19">
        <v>0</v>
      </c>
      <c r="M231" s="20">
        <f>M230-VLookups!$C$33</f>
        <v>-246</v>
      </c>
      <c r="N231" s="22">
        <v>167</v>
      </c>
      <c r="O231" s="19">
        <v>0</v>
      </c>
      <c r="P231" s="19">
        <v>0</v>
      </c>
      <c r="Q231" s="9" t="s">
        <v>36</v>
      </c>
      <c r="R231" s="19">
        <v>0</v>
      </c>
      <c r="S231" s="20">
        <f>VLookups!$D$50</f>
        <v>-4487.7037773753191</v>
      </c>
      <c r="T231" s="19">
        <v>0</v>
      </c>
      <c r="U231" s="9">
        <v>83</v>
      </c>
      <c r="V231" s="21">
        <f>V230-VLookups!$D$54</f>
        <v>-1735</v>
      </c>
      <c r="W231" s="21">
        <f>-VLookups!$D$59</f>
        <v>-250</v>
      </c>
      <c r="X231" s="21">
        <f>-VLookups!$D$62</f>
        <v>-175</v>
      </c>
      <c r="Y231" s="20">
        <f>Y230*(1+VLookups!$D$57/12)</f>
        <v>-386.2653674033088</v>
      </c>
      <c r="Z231" s="9" t="s">
        <v>36</v>
      </c>
      <c r="AA231" s="9" t="s">
        <v>36</v>
      </c>
      <c r="AB231" s="20">
        <f t="shared" si="9"/>
        <v>3361.7025494030677</v>
      </c>
      <c r="AC231" s="20">
        <f t="shared" si="10"/>
        <v>264446.13358019869</v>
      </c>
    </row>
    <row r="232" spans="2:29" x14ac:dyDescent="0.25">
      <c r="B232" s="9">
        <v>228</v>
      </c>
      <c r="C232" s="9">
        <f t="shared" si="11"/>
        <v>42</v>
      </c>
      <c r="D232" s="9">
        <v>0</v>
      </c>
      <c r="E232" s="20">
        <f>E220*(1+VLookups!$C$4)</f>
        <v>16821.886526885155</v>
      </c>
      <c r="F232" s="20">
        <f>$E232*-VLookups!$D$10*2</f>
        <v>-1009.3131916131092</v>
      </c>
      <c r="G232" s="19">
        <v>0</v>
      </c>
      <c r="H232" s="20">
        <f>(-VLookups!$D$13)*(E232+F232/2)</f>
        <v>-5303.0997276005455</v>
      </c>
      <c r="I232" s="19">
        <v>0</v>
      </c>
      <c r="J232" s="19">
        <v>0</v>
      </c>
      <c r="K232" s="19">
        <v>0</v>
      </c>
      <c r="L232" s="19">
        <v>0</v>
      </c>
      <c r="M232" s="20">
        <f>M231-VLookups!$C$33</f>
        <v>-247</v>
      </c>
      <c r="N232" s="22">
        <v>168</v>
      </c>
      <c r="O232" s="19">
        <v>0</v>
      </c>
      <c r="P232" s="19">
        <v>0</v>
      </c>
      <c r="Q232" s="9" t="s">
        <v>36</v>
      </c>
      <c r="R232" s="19">
        <v>0</v>
      </c>
      <c r="S232" s="20">
        <f>VLookups!$D$50</f>
        <v>-4487.7037773753191</v>
      </c>
      <c r="T232" s="19">
        <v>0</v>
      </c>
      <c r="U232" s="9">
        <v>84</v>
      </c>
      <c r="V232" s="21">
        <f>V231-VLookups!$D$54</f>
        <v>-1740</v>
      </c>
      <c r="W232" s="21">
        <f>-VLookups!$D$59</f>
        <v>-250</v>
      </c>
      <c r="X232" s="21">
        <f>-VLookups!$D$62</f>
        <v>-175</v>
      </c>
      <c r="Y232" s="20">
        <f>Y231*(1+VLookups!$D$57/12)</f>
        <v>-387.39197472490179</v>
      </c>
      <c r="Z232" s="9" t="s">
        <v>36</v>
      </c>
      <c r="AA232" s="9" t="s">
        <v>36</v>
      </c>
      <c r="AB232" s="20">
        <f t="shared" si="9"/>
        <v>3727.0344513778336</v>
      </c>
      <c r="AC232" s="20">
        <f t="shared" si="10"/>
        <v>268613.91158754349</v>
      </c>
    </row>
    <row r="233" spans="2:29" x14ac:dyDescent="0.25">
      <c r="B233" s="9">
        <v>229</v>
      </c>
      <c r="C233" s="9">
        <f t="shared" si="11"/>
        <v>42</v>
      </c>
      <c r="D233" s="9">
        <v>1</v>
      </c>
      <c r="E233" s="20">
        <f>E221*(1+VLookups!$C$4)</f>
        <v>16821.886526885155</v>
      </c>
      <c r="F233" s="20">
        <f>$E233*-VLookups!$D$10*2</f>
        <v>-1009.3131916131092</v>
      </c>
      <c r="G233" s="19">
        <v>0</v>
      </c>
      <c r="H233" s="20">
        <f>(-VLookups!$D$13)*(E233+F233/2)</f>
        <v>-5303.0997276005455</v>
      </c>
      <c r="I233" s="19">
        <v>0</v>
      </c>
      <c r="J233" s="19">
        <v>0</v>
      </c>
      <c r="K233" s="19">
        <v>0</v>
      </c>
      <c r="L233" s="19">
        <v>0</v>
      </c>
      <c r="M233" s="20">
        <f>M232-VLookups!$C$33</f>
        <v>-248</v>
      </c>
      <c r="N233" s="22">
        <v>169</v>
      </c>
      <c r="O233" s="19">
        <v>0</v>
      </c>
      <c r="P233" s="19">
        <v>0</v>
      </c>
      <c r="Q233" s="9" t="s">
        <v>36</v>
      </c>
      <c r="R233" s="19">
        <v>0</v>
      </c>
      <c r="S233" s="20">
        <f>VLookups!$D$50</f>
        <v>-4487.7037773753191</v>
      </c>
      <c r="T233" s="19">
        <v>0</v>
      </c>
      <c r="U233" s="9">
        <v>85</v>
      </c>
      <c r="V233" s="21">
        <f>V232-VLookups!$D$54</f>
        <v>-1745</v>
      </c>
      <c r="W233" s="21">
        <f>-VLookups!$D$59</f>
        <v>-250</v>
      </c>
      <c r="X233" s="21">
        <f>-VLookups!$D$62</f>
        <v>-175</v>
      </c>
      <c r="Y233" s="20">
        <f>Y232*(1+VLookups!$D$57/12)</f>
        <v>-388.52186798451606</v>
      </c>
      <c r="Z233" s="9" t="s">
        <v>36</v>
      </c>
      <c r="AA233" s="9" t="s">
        <v>36</v>
      </c>
      <c r="AB233" s="20">
        <f t="shared" si="9"/>
        <v>3719.9045581182195</v>
      </c>
      <c r="AC233" s="20">
        <f t="shared" si="10"/>
        <v>272781.50599830761</v>
      </c>
    </row>
    <row r="234" spans="2:29" x14ac:dyDescent="0.25">
      <c r="B234" s="9">
        <v>230</v>
      </c>
      <c r="C234" s="9">
        <f t="shared" si="11"/>
        <v>42</v>
      </c>
      <c r="D234" s="9">
        <v>2</v>
      </c>
      <c r="E234" s="20">
        <f>E222*(1+VLookups!$C$4)</f>
        <v>16821.886526885155</v>
      </c>
      <c r="F234" s="20">
        <f>$E234*-VLookups!$D$10*2</f>
        <v>-1009.3131916131092</v>
      </c>
      <c r="G234" s="19">
        <v>0</v>
      </c>
      <c r="H234" s="20">
        <f>(-VLookups!$D$13)*(E234+F234/2)</f>
        <v>-5303.0997276005455</v>
      </c>
      <c r="I234" s="19">
        <v>0</v>
      </c>
      <c r="J234" s="19">
        <v>0</v>
      </c>
      <c r="K234" s="19">
        <v>0</v>
      </c>
      <c r="L234" s="19">
        <v>0</v>
      </c>
      <c r="M234" s="20">
        <f>M233-VLookups!$C$33</f>
        <v>-249</v>
      </c>
      <c r="N234" s="22">
        <v>170</v>
      </c>
      <c r="O234" s="19">
        <v>0</v>
      </c>
      <c r="P234" s="19">
        <v>0</v>
      </c>
      <c r="Q234" s="9" t="s">
        <v>36</v>
      </c>
      <c r="R234" s="19">
        <v>0</v>
      </c>
      <c r="S234" s="20">
        <f>VLookups!$D$50</f>
        <v>-4487.7037773753191</v>
      </c>
      <c r="T234" s="19">
        <v>0</v>
      </c>
      <c r="U234" s="9">
        <v>86</v>
      </c>
      <c r="V234" s="21">
        <f>V233-VLookups!$D$54</f>
        <v>-1750</v>
      </c>
      <c r="W234" s="21">
        <f>-VLookups!$D$59</f>
        <v>-250</v>
      </c>
      <c r="X234" s="21">
        <f>-VLookups!$D$62</f>
        <v>-175</v>
      </c>
      <c r="Y234" s="20">
        <f>Y233*(1+VLookups!$D$57/12)</f>
        <v>-389.65505676613759</v>
      </c>
      <c r="Z234" s="9" t="s">
        <v>36</v>
      </c>
      <c r="AA234" s="9" t="s">
        <v>36</v>
      </c>
      <c r="AB234" s="20">
        <f t="shared" si="9"/>
        <v>3712.7713693365981</v>
      </c>
      <c r="AC234" s="20">
        <f t="shared" si="10"/>
        <v>276948.91321097472</v>
      </c>
    </row>
    <row r="235" spans="2:29" x14ac:dyDescent="0.25">
      <c r="B235" s="9">
        <v>231</v>
      </c>
      <c r="C235" s="9">
        <f t="shared" si="11"/>
        <v>42</v>
      </c>
      <c r="D235" s="9">
        <v>3</v>
      </c>
      <c r="E235" s="20">
        <f>E223*(1+VLookups!$C$4)</f>
        <v>16821.886526885155</v>
      </c>
      <c r="F235" s="20">
        <f>$E235*-VLookups!$D$10*2</f>
        <v>-1009.3131916131092</v>
      </c>
      <c r="G235" s="19">
        <v>0</v>
      </c>
      <c r="H235" s="20">
        <f>(-VLookups!$D$13)*(E235+F235/2)</f>
        <v>-5303.0997276005455</v>
      </c>
      <c r="I235" s="19">
        <v>0</v>
      </c>
      <c r="J235" s="19">
        <v>0</v>
      </c>
      <c r="K235" s="19">
        <v>0</v>
      </c>
      <c r="L235" s="19">
        <v>0</v>
      </c>
      <c r="M235" s="20">
        <f>M234-VLookups!$C$33</f>
        <v>-250</v>
      </c>
      <c r="N235" s="22">
        <v>171</v>
      </c>
      <c r="O235" s="19">
        <v>0</v>
      </c>
      <c r="P235" s="19">
        <v>0</v>
      </c>
      <c r="Q235" s="9" t="s">
        <v>36</v>
      </c>
      <c r="R235" s="19">
        <v>0</v>
      </c>
      <c r="S235" s="20">
        <f>VLookups!$D$50</f>
        <v>-4487.7037773753191</v>
      </c>
      <c r="T235" s="19">
        <v>0</v>
      </c>
      <c r="U235" s="9">
        <v>87</v>
      </c>
      <c r="V235" s="21">
        <f>V234-VLookups!$D$54</f>
        <v>-1755</v>
      </c>
      <c r="W235" s="21">
        <f>-VLookups!$D$59</f>
        <v>-250</v>
      </c>
      <c r="X235" s="21">
        <f>-VLookups!$D$62</f>
        <v>-175</v>
      </c>
      <c r="Y235" s="20">
        <f>Y234*(1+VLookups!$D$57/12)</f>
        <v>-390.79155068170547</v>
      </c>
      <c r="Z235" s="9" t="s">
        <v>36</v>
      </c>
      <c r="AA235" s="9" t="s">
        <v>36</v>
      </c>
      <c r="AB235" s="20">
        <f t="shared" si="9"/>
        <v>3705.6348754210303</v>
      </c>
      <c r="AC235" s="20">
        <f t="shared" si="10"/>
        <v>281116.12960841402</v>
      </c>
    </row>
    <row r="236" spans="2:29" x14ac:dyDescent="0.25">
      <c r="B236" s="9">
        <v>232</v>
      </c>
      <c r="C236" s="9">
        <f t="shared" si="11"/>
        <v>42</v>
      </c>
      <c r="D236" s="9">
        <v>4</v>
      </c>
      <c r="E236" s="20">
        <f>E224*(1+VLookups!$C$4)</f>
        <v>16821.886526885155</v>
      </c>
      <c r="F236" s="20">
        <f>$E236*-VLookups!$D$10*2</f>
        <v>-1009.3131916131092</v>
      </c>
      <c r="G236" s="19">
        <v>0</v>
      </c>
      <c r="H236" s="20">
        <f>(-VLookups!$D$13)*(E236+F236/2)</f>
        <v>-5303.0997276005455</v>
      </c>
      <c r="I236" s="19">
        <v>0</v>
      </c>
      <c r="J236" s="19">
        <v>0</v>
      </c>
      <c r="K236" s="19">
        <v>0</v>
      </c>
      <c r="L236" s="19">
        <v>0</v>
      </c>
      <c r="M236" s="20">
        <f>M235-VLookups!$C$33</f>
        <v>-251</v>
      </c>
      <c r="N236" s="22">
        <v>172</v>
      </c>
      <c r="O236" s="19">
        <v>0</v>
      </c>
      <c r="P236" s="19">
        <v>0</v>
      </c>
      <c r="Q236" s="9" t="s">
        <v>36</v>
      </c>
      <c r="R236" s="19">
        <v>0</v>
      </c>
      <c r="S236" s="20">
        <f>VLookups!$D$50</f>
        <v>-4487.7037773753191</v>
      </c>
      <c r="T236" s="19">
        <v>0</v>
      </c>
      <c r="U236" s="9">
        <v>88</v>
      </c>
      <c r="V236" s="21">
        <f>V235-VLookups!$D$54</f>
        <v>-1760</v>
      </c>
      <c r="W236" s="21">
        <f>-VLookups!$D$59</f>
        <v>-250</v>
      </c>
      <c r="X236" s="21">
        <f>-VLookups!$D$62</f>
        <v>-175</v>
      </c>
      <c r="Y236" s="20">
        <f>Y235*(1+VLookups!$D$57/12)</f>
        <v>-391.93135937119376</v>
      </c>
      <c r="Z236" s="9" t="s">
        <v>36</v>
      </c>
      <c r="AA236" s="9" t="s">
        <v>36</v>
      </c>
      <c r="AB236" s="20">
        <f t="shared" si="9"/>
        <v>3698.495066731542</v>
      </c>
      <c r="AC236" s="20">
        <f t="shared" si="10"/>
        <v>285283.15155782626</v>
      </c>
    </row>
    <row r="237" spans="2:29" x14ac:dyDescent="0.25">
      <c r="B237" s="9">
        <v>233</v>
      </c>
      <c r="C237" s="9">
        <f t="shared" si="11"/>
        <v>42</v>
      </c>
      <c r="D237" s="9">
        <v>5</v>
      </c>
      <c r="E237" s="20">
        <f>E225*(1+VLookups!$C$4)</f>
        <v>16821.886526885155</v>
      </c>
      <c r="F237" s="20">
        <f>$E237*-VLookups!$D$10*2</f>
        <v>-1009.3131916131092</v>
      </c>
      <c r="G237" s="19">
        <v>0</v>
      </c>
      <c r="H237" s="20">
        <f>(-VLookups!$D$13)*(E237+F237/2)</f>
        <v>-5303.0997276005455</v>
      </c>
      <c r="I237" s="19">
        <v>0</v>
      </c>
      <c r="J237" s="19">
        <v>0</v>
      </c>
      <c r="K237" s="19">
        <v>0</v>
      </c>
      <c r="L237" s="19">
        <v>0</v>
      </c>
      <c r="M237" s="20">
        <f>M236-VLookups!$C$33</f>
        <v>-252</v>
      </c>
      <c r="N237" s="22">
        <v>173</v>
      </c>
      <c r="O237" s="19">
        <v>0</v>
      </c>
      <c r="P237" s="19">
        <v>0</v>
      </c>
      <c r="Q237" s="9" t="s">
        <v>36</v>
      </c>
      <c r="R237" s="19">
        <v>0</v>
      </c>
      <c r="S237" s="20">
        <f>VLookups!$D$50</f>
        <v>-4487.7037773753191</v>
      </c>
      <c r="T237" s="19">
        <v>0</v>
      </c>
      <c r="U237" s="9">
        <v>89</v>
      </c>
      <c r="V237" s="21">
        <f>V236-VLookups!$D$54</f>
        <v>-1765</v>
      </c>
      <c r="W237" s="21">
        <f>-VLookups!$D$59</f>
        <v>-250</v>
      </c>
      <c r="X237" s="21">
        <f>-VLookups!$D$62</f>
        <v>-175</v>
      </c>
      <c r="Y237" s="20">
        <f>Y236*(1+VLookups!$D$57/12)</f>
        <v>-393.07449250269309</v>
      </c>
      <c r="Z237" s="9" t="s">
        <v>36</v>
      </c>
      <c r="AA237" s="9" t="s">
        <v>36</v>
      </c>
      <c r="AB237" s="20">
        <f t="shared" si="9"/>
        <v>3691.3519336000427</v>
      </c>
      <c r="AC237" s="20">
        <f t="shared" si="10"/>
        <v>289449.97541068937</v>
      </c>
    </row>
    <row r="238" spans="2:29" x14ac:dyDescent="0.25">
      <c r="B238" s="9">
        <v>234</v>
      </c>
      <c r="C238" s="9">
        <f t="shared" si="11"/>
        <v>42</v>
      </c>
      <c r="D238" s="9">
        <v>6</v>
      </c>
      <c r="E238" s="20">
        <f>E226*(1+VLookups!$C$4)</f>
        <v>16821.886526885155</v>
      </c>
      <c r="F238" s="20">
        <f>$E238*-VLookups!$D$10*2</f>
        <v>-1009.3131916131092</v>
      </c>
      <c r="G238" s="19">
        <v>0</v>
      </c>
      <c r="H238" s="20">
        <f>(-VLookups!$D$13)*(E238+F238/2)</f>
        <v>-5303.0997276005455</v>
      </c>
      <c r="I238" s="19">
        <v>0</v>
      </c>
      <c r="J238" s="19">
        <v>0</v>
      </c>
      <c r="K238" s="19">
        <v>0</v>
      </c>
      <c r="L238" s="19">
        <v>0</v>
      </c>
      <c r="M238" s="20">
        <f>M237-VLookups!$C$33</f>
        <v>-253</v>
      </c>
      <c r="N238" s="22">
        <v>174</v>
      </c>
      <c r="O238" s="19">
        <v>0</v>
      </c>
      <c r="P238" s="19">
        <v>0</v>
      </c>
      <c r="Q238" s="9" t="s">
        <v>36</v>
      </c>
      <c r="R238" s="19">
        <v>0</v>
      </c>
      <c r="S238" s="20">
        <f>VLookups!$D$50</f>
        <v>-4487.7037773753191</v>
      </c>
      <c r="T238" s="19">
        <v>0</v>
      </c>
      <c r="U238" s="9">
        <v>90</v>
      </c>
      <c r="V238" s="21">
        <f>V237-VLookups!$D$54</f>
        <v>-1770</v>
      </c>
      <c r="W238" s="21">
        <f>-VLookups!$D$59</f>
        <v>-250</v>
      </c>
      <c r="X238" s="21">
        <f>-VLookups!$D$62</f>
        <v>-175</v>
      </c>
      <c r="Y238" s="20">
        <f>Y237*(1+VLookups!$D$57/12)</f>
        <v>-394.22095977249262</v>
      </c>
      <c r="Z238" s="9" t="s">
        <v>36</v>
      </c>
      <c r="AA238" s="9" t="s">
        <v>36</v>
      </c>
      <c r="AB238" s="20">
        <f t="shared" si="9"/>
        <v>3684.2054663302429</v>
      </c>
      <c r="AC238" s="20">
        <f t="shared" si="10"/>
        <v>293616.59750270407</v>
      </c>
    </row>
    <row r="239" spans="2:29" x14ac:dyDescent="0.25">
      <c r="B239" s="9">
        <v>235</v>
      </c>
      <c r="C239" s="9">
        <f t="shared" si="11"/>
        <v>42</v>
      </c>
      <c r="D239" s="9">
        <v>7</v>
      </c>
      <c r="E239" s="20">
        <f>E227*(1+VLookups!$C$4)</f>
        <v>16821.886526885155</v>
      </c>
      <c r="F239" s="20">
        <f>$E239*-VLookups!$D$10*2</f>
        <v>-1009.3131916131092</v>
      </c>
      <c r="G239" s="19">
        <v>0</v>
      </c>
      <c r="H239" s="20">
        <f>(-VLookups!$D$13)*(E239+F239/2)</f>
        <v>-5303.0997276005455</v>
      </c>
      <c r="I239" s="19">
        <v>0</v>
      </c>
      <c r="J239" s="19">
        <v>0</v>
      </c>
      <c r="K239" s="19">
        <v>0</v>
      </c>
      <c r="L239" s="19">
        <v>0</v>
      </c>
      <c r="M239" s="20">
        <f>M238-VLookups!$C$33</f>
        <v>-254</v>
      </c>
      <c r="N239" s="22">
        <v>175</v>
      </c>
      <c r="O239" s="19">
        <v>0</v>
      </c>
      <c r="P239" s="19">
        <v>0</v>
      </c>
      <c r="Q239" s="9" t="s">
        <v>36</v>
      </c>
      <c r="R239" s="19">
        <v>0</v>
      </c>
      <c r="S239" s="20">
        <f>VLookups!$D$50</f>
        <v>-4487.7037773753191</v>
      </c>
      <c r="T239" s="19">
        <v>0</v>
      </c>
      <c r="U239" s="9">
        <v>91</v>
      </c>
      <c r="V239" s="21">
        <f>V238-VLookups!$D$54</f>
        <v>-1775</v>
      </c>
      <c r="W239" s="21">
        <f>-VLookups!$D$59</f>
        <v>-250</v>
      </c>
      <c r="X239" s="21">
        <f>-VLookups!$D$62</f>
        <v>-175</v>
      </c>
      <c r="Y239" s="20">
        <f>Y238*(1+VLookups!$D$57/12)</f>
        <v>-395.37077090516237</v>
      </c>
      <c r="Z239" s="9" t="s">
        <v>36</v>
      </c>
      <c r="AA239" s="9" t="s">
        <v>36</v>
      </c>
      <c r="AB239" s="20">
        <f t="shared" si="9"/>
        <v>3677.0556551975733</v>
      </c>
      <c r="AC239" s="20">
        <f t="shared" si="10"/>
        <v>297783.0141537395</v>
      </c>
    </row>
    <row r="240" spans="2:29" x14ac:dyDescent="0.25">
      <c r="B240" s="9">
        <v>236</v>
      </c>
      <c r="C240" s="9">
        <f t="shared" si="11"/>
        <v>42</v>
      </c>
      <c r="D240" s="9">
        <v>8</v>
      </c>
      <c r="E240" s="20">
        <f>E228*(1+VLookups!$C$4)</f>
        <v>16821.886526885155</v>
      </c>
      <c r="F240" s="20">
        <f>$E240*-VLookups!$D$10*2</f>
        <v>-1009.3131916131092</v>
      </c>
      <c r="G240" s="19">
        <v>0</v>
      </c>
      <c r="H240" s="20">
        <f>(-VLookups!$D$13)*(E240+F240/2)</f>
        <v>-5303.0997276005455</v>
      </c>
      <c r="I240" s="19">
        <v>0</v>
      </c>
      <c r="J240" s="19">
        <v>0</v>
      </c>
      <c r="K240" s="19">
        <v>0</v>
      </c>
      <c r="L240" s="19">
        <v>0</v>
      </c>
      <c r="M240" s="20">
        <f>M239-VLookups!$C$33</f>
        <v>-255</v>
      </c>
      <c r="N240" s="22">
        <v>176</v>
      </c>
      <c r="O240" s="19">
        <v>0</v>
      </c>
      <c r="P240" s="19">
        <v>0</v>
      </c>
      <c r="Q240" s="9" t="s">
        <v>36</v>
      </c>
      <c r="R240" s="19">
        <v>0</v>
      </c>
      <c r="S240" s="20">
        <f>VLookups!$D$50</f>
        <v>-4487.7037773753191</v>
      </c>
      <c r="T240" s="19">
        <v>0</v>
      </c>
      <c r="U240" s="9">
        <v>92</v>
      </c>
      <c r="V240" s="21">
        <f>V239-VLookups!$D$54</f>
        <v>-1780</v>
      </c>
      <c r="W240" s="21">
        <f>-VLookups!$D$59</f>
        <v>-250</v>
      </c>
      <c r="X240" s="21">
        <f>-VLookups!$D$62</f>
        <v>-175</v>
      </c>
      <c r="Y240" s="20">
        <f>Y239*(1+VLookups!$D$57/12)</f>
        <v>-396.52393565363576</v>
      </c>
      <c r="Z240" s="9" t="s">
        <v>36</v>
      </c>
      <c r="AA240" s="9" t="s">
        <v>36</v>
      </c>
      <c r="AB240" s="20">
        <f t="shared" si="9"/>
        <v>3669.9024904490998</v>
      </c>
      <c r="AC240" s="20">
        <f t="shared" si="10"/>
        <v>301949.22166777815</v>
      </c>
    </row>
    <row r="241" spans="2:29" x14ac:dyDescent="0.25">
      <c r="B241" s="9">
        <v>237</v>
      </c>
      <c r="C241" s="9">
        <f t="shared" si="11"/>
        <v>42</v>
      </c>
      <c r="D241" s="9">
        <v>9</v>
      </c>
      <c r="E241" s="20">
        <f>E229*(1+VLookups!$C$4)</f>
        <v>16821.886526885155</v>
      </c>
      <c r="F241" s="20">
        <f>$E241*-VLookups!$D$10*2</f>
        <v>-1009.3131916131092</v>
      </c>
      <c r="G241" s="19">
        <v>0</v>
      </c>
      <c r="H241" s="20">
        <f>(-VLookups!$D$13)*(E241+F241/2)</f>
        <v>-5303.0997276005455</v>
      </c>
      <c r="I241" s="19">
        <v>0</v>
      </c>
      <c r="J241" s="19">
        <v>0</v>
      </c>
      <c r="K241" s="19">
        <v>0</v>
      </c>
      <c r="L241" s="19">
        <v>0</v>
      </c>
      <c r="M241" s="20">
        <f>M240-VLookups!$C$33</f>
        <v>-256</v>
      </c>
      <c r="N241" s="22">
        <v>177</v>
      </c>
      <c r="O241" s="19">
        <v>0</v>
      </c>
      <c r="P241" s="19">
        <v>0</v>
      </c>
      <c r="Q241" s="9" t="s">
        <v>36</v>
      </c>
      <c r="R241" s="19">
        <v>0</v>
      </c>
      <c r="S241" s="20">
        <f>VLookups!$D$50</f>
        <v>-4487.7037773753191</v>
      </c>
      <c r="T241" s="19">
        <v>0</v>
      </c>
      <c r="U241" s="9">
        <v>93</v>
      </c>
      <c r="V241" s="21">
        <f>V240-VLookups!$D$54</f>
        <v>-1785</v>
      </c>
      <c r="W241" s="21">
        <f>-VLookups!$D$59</f>
        <v>-250</v>
      </c>
      <c r="X241" s="21">
        <f>-VLookups!$D$62</f>
        <v>-175</v>
      </c>
      <c r="Y241" s="20">
        <f>Y240*(1+VLookups!$D$57/12)</f>
        <v>-397.68046379929223</v>
      </c>
      <c r="Z241" s="9" t="s">
        <v>36</v>
      </c>
      <c r="AA241" s="9" t="s">
        <v>36</v>
      </c>
      <c r="AB241" s="20">
        <f t="shared" si="9"/>
        <v>3662.7459623034433</v>
      </c>
      <c r="AC241" s="20">
        <f t="shared" si="10"/>
        <v>306115.21633286122</v>
      </c>
    </row>
    <row r="242" spans="2:29" x14ac:dyDescent="0.25">
      <c r="B242" s="9">
        <v>238</v>
      </c>
      <c r="C242" s="9">
        <f t="shared" si="11"/>
        <v>42</v>
      </c>
      <c r="D242" s="9">
        <v>10</v>
      </c>
      <c r="E242" s="20">
        <f>E230*(1+VLookups!$C$4)</f>
        <v>16821.886526885155</v>
      </c>
      <c r="F242" s="20">
        <f>$E242*-VLookups!$D$10*2</f>
        <v>-1009.3131916131092</v>
      </c>
      <c r="G242" s="19">
        <v>0</v>
      </c>
      <c r="H242" s="20">
        <f>(-VLookups!$D$13)*(E242+F242/2)</f>
        <v>-5303.0997276005455</v>
      </c>
      <c r="I242" s="19">
        <v>0</v>
      </c>
      <c r="J242" s="19">
        <v>0</v>
      </c>
      <c r="K242" s="19">
        <v>0</v>
      </c>
      <c r="L242" s="19">
        <v>0</v>
      </c>
      <c r="M242" s="20">
        <f>M241-VLookups!$C$33</f>
        <v>-257</v>
      </c>
      <c r="N242" s="22">
        <v>178</v>
      </c>
      <c r="O242" s="19">
        <v>0</v>
      </c>
      <c r="P242" s="19">
        <v>0</v>
      </c>
      <c r="Q242" s="9" t="s">
        <v>36</v>
      </c>
      <c r="R242" s="19">
        <v>0</v>
      </c>
      <c r="S242" s="20">
        <f>VLookups!$D$50</f>
        <v>-4487.7037773753191</v>
      </c>
      <c r="T242" s="19">
        <v>0</v>
      </c>
      <c r="U242" s="9">
        <v>94</v>
      </c>
      <c r="V242" s="21">
        <f>V241-VLookups!$D$54</f>
        <v>-1790</v>
      </c>
      <c r="W242" s="21">
        <f>-VLookups!$D$59</f>
        <v>-250</v>
      </c>
      <c r="X242" s="21">
        <f>-VLookups!$D$62</f>
        <v>-175</v>
      </c>
      <c r="Y242" s="20">
        <f>Y241*(1+VLookups!$D$57/12)</f>
        <v>-398.84036515204019</v>
      </c>
      <c r="Z242" s="9" t="s">
        <v>36</v>
      </c>
      <c r="AA242" s="9" t="s">
        <v>36</v>
      </c>
      <c r="AB242" s="20">
        <f t="shared" si="9"/>
        <v>3655.5860609506954</v>
      </c>
      <c r="AC242" s="20">
        <f t="shared" si="10"/>
        <v>310280.99442103336</v>
      </c>
    </row>
    <row r="243" spans="2:29" x14ac:dyDescent="0.25">
      <c r="B243" s="9">
        <v>239</v>
      </c>
      <c r="C243" s="9">
        <f t="shared" si="11"/>
        <v>42</v>
      </c>
      <c r="D243" s="9">
        <v>11</v>
      </c>
      <c r="E243" s="20">
        <f>E231*(1+VLookups!$C$4)</f>
        <v>16821.886526885155</v>
      </c>
      <c r="F243" s="20">
        <f>$E243*-VLookups!$D$10*2</f>
        <v>-1009.3131916131092</v>
      </c>
      <c r="G243" s="19">
        <v>0</v>
      </c>
      <c r="H243" s="20">
        <f>(-VLookups!$D$13)*(E243+F243/2)</f>
        <v>-5303.0997276005455</v>
      </c>
      <c r="I243" s="19">
        <v>0</v>
      </c>
      <c r="J243" s="19">
        <v>0</v>
      </c>
      <c r="K243" s="19">
        <v>0</v>
      </c>
      <c r="L243" s="19">
        <v>0</v>
      </c>
      <c r="M243" s="20">
        <f>M242-VLookups!$C$33</f>
        <v>-258</v>
      </c>
      <c r="N243" s="22">
        <v>179</v>
      </c>
      <c r="O243" s="19">
        <v>0</v>
      </c>
      <c r="P243" s="19">
        <v>0</v>
      </c>
      <c r="Q243" s="9" t="s">
        <v>36</v>
      </c>
      <c r="R243" s="19">
        <v>0</v>
      </c>
      <c r="S243" s="20">
        <f>VLookups!$D$50</f>
        <v>-4487.7037773753191</v>
      </c>
      <c r="T243" s="19">
        <v>0</v>
      </c>
      <c r="U243" s="9">
        <v>95</v>
      </c>
      <c r="V243" s="21">
        <f>V242-VLookups!$D$54</f>
        <v>-1795</v>
      </c>
      <c r="W243" s="21">
        <f>-VLookups!$D$59</f>
        <v>-250</v>
      </c>
      <c r="X243" s="21">
        <f>-VLookups!$D$62</f>
        <v>-175</v>
      </c>
      <c r="Y243" s="20">
        <f>Y242*(1+VLookups!$D$57/12)</f>
        <v>-400.00364955040033</v>
      </c>
      <c r="Z243" s="9" t="s">
        <v>36</v>
      </c>
      <c r="AA243" s="9" t="s">
        <v>36</v>
      </c>
      <c r="AB243" s="20">
        <f t="shared" si="9"/>
        <v>3648.4227765523351</v>
      </c>
      <c r="AC243" s="20">
        <f t="shared" si="10"/>
        <v>314446.55218828743</v>
      </c>
    </row>
    <row r="244" spans="2:29" x14ac:dyDescent="0.25">
      <c r="B244" s="9">
        <v>240</v>
      </c>
      <c r="C244" s="9">
        <f t="shared" si="11"/>
        <v>43</v>
      </c>
      <c r="D244" s="9">
        <v>0</v>
      </c>
      <c r="E244" s="20">
        <f>E232*(1+VLookups!$C$4)</f>
        <v>17410.652555326134</v>
      </c>
      <c r="F244" s="20">
        <f>$E244*-VLookups!$D$10*2</f>
        <v>-1044.6391533195681</v>
      </c>
      <c r="G244" s="19">
        <v>0</v>
      </c>
      <c r="H244" s="20">
        <f>(-VLookups!$D$13)*(E244+F244/2)</f>
        <v>-5488.7082180665639</v>
      </c>
      <c r="I244" s="19">
        <v>0</v>
      </c>
      <c r="J244" s="19">
        <v>0</v>
      </c>
      <c r="K244" s="19">
        <v>0</v>
      </c>
      <c r="L244" s="21">
        <f>VLookups!$D$31</f>
        <v>4500</v>
      </c>
      <c r="M244" s="20">
        <f>M243-VLookups!$C$33</f>
        <v>-259</v>
      </c>
      <c r="N244" s="22">
        <v>180</v>
      </c>
      <c r="O244" s="21">
        <f>-VLookups!$D$36</f>
        <v>-12000</v>
      </c>
      <c r="P244" s="19">
        <v>0</v>
      </c>
      <c r="Q244" s="22">
        <v>0</v>
      </c>
      <c r="R244" s="19">
        <v>0</v>
      </c>
      <c r="S244" s="20">
        <f>VLookups!$D$50</f>
        <v>-4487.7037773753191</v>
      </c>
      <c r="T244" s="19">
        <v>0</v>
      </c>
      <c r="U244" s="9">
        <v>96</v>
      </c>
      <c r="V244" s="21">
        <f>V243-VLookups!$D$54</f>
        <v>-1800</v>
      </c>
      <c r="W244" s="21">
        <f>-VLookups!$D$59</f>
        <v>-250</v>
      </c>
      <c r="X244" s="21">
        <f>-VLookups!$D$62</f>
        <v>-175</v>
      </c>
      <c r="Y244" s="20">
        <f>Y243*(1+VLookups!$D$57/12)</f>
        <v>-401.17032686158899</v>
      </c>
      <c r="Z244" s="9" t="s">
        <v>36</v>
      </c>
      <c r="AA244" s="9" t="s">
        <v>36</v>
      </c>
      <c r="AB244" s="20">
        <f t="shared" si="9"/>
        <v>-3473.2493436371228</v>
      </c>
      <c r="AC244" s="20">
        <f t="shared" si="10"/>
        <v>311497.38043163077</v>
      </c>
    </row>
    <row r="245" spans="2:29" x14ac:dyDescent="0.25">
      <c r="B245" s="9">
        <v>241</v>
      </c>
      <c r="C245" s="9">
        <f t="shared" si="11"/>
        <v>43</v>
      </c>
      <c r="D245" s="9">
        <v>1</v>
      </c>
      <c r="E245" s="20">
        <f>E233*(1+VLookups!$C$4)</f>
        <v>17410.652555326134</v>
      </c>
      <c r="F245" s="20">
        <f>$E245*-VLookups!$D$10*2</f>
        <v>-1044.6391533195681</v>
      </c>
      <c r="G245" s="19">
        <v>0</v>
      </c>
      <c r="H245" s="20">
        <f>(-VLookups!$D$13)*(E245+F245/2)</f>
        <v>-5488.7082180665639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9"/>
      <c r="O245" s="20">
        <f>VLookups!$D$39</f>
        <v>-1471.9562242328529</v>
      </c>
      <c r="P245" s="20">
        <f>-VLookups!$D$41</f>
        <v>-125</v>
      </c>
      <c r="Q245" s="22">
        <v>1</v>
      </c>
      <c r="R245" s="19">
        <v>0</v>
      </c>
      <c r="S245" s="20">
        <f>VLookups!$D$50</f>
        <v>-4487.7037773753191</v>
      </c>
      <c r="T245" s="19">
        <v>0</v>
      </c>
      <c r="U245" s="9">
        <v>97</v>
      </c>
      <c r="V245" s="21">
        <f>V244-VLookups!$D$54</f>
        <v>-1805</v>
      </c>
      <c r="W245" s="21">
        <f>-VLookups!$D$60</f>
        <v>-400</v>
      </c>
      <c r="X245" s="21">
        <f>-VLookups!$D$62</f>
        <v>-175</v>
      </c>
      <c r="Y245" s="20">
        <f>Y244*(1+VLookups!$D$57/12)</f>
        <v>-402.34040698160197</v>
      </c>
      <c r="Z245" s="9" t="s">
        <v>36</v>
      </c>
      <c r="AA245" s="9" t="s">
        <v>36</v>
      </c>
      <c r="AB245" s="20">
        <f t="shared" si="9"/>
        <v>2532.6243520100102</v>
      </c>
      <c r="AC245" s="20">
        <f t="shared" si="10"/>
        <v>314549.1670843602</v>
      </c>
    </row>
    <row r="246" spans="2:29" x14ac:dyDescent="0.25">
      <c r="B246" s="9">
        <v>242</v>
      </c>
      <c r="C246" s="9">
        <f t="shared" si="11"/>
        <v>43</v>
      </c>
      <c r="D246" s="9">
        <v>2</v>
      </c>
      <c r="E246" s="20">
        <f>E234*(1+VLookups!$C$4)</f>
        <v>17410.652555326134</v>
      </c>
      <c r="F246" s="20">
        <f>$E246*-VLookups!$D$10*2</f>
        <v>-1044.6391533195681</v>
      </c>
      <c r="G246" s="19">
        <v>0</v>
      </c>
      <c r="H246" s="20">
        <f>(-VLookups!$D$13)*(E246+F246/2)</f>
        <v>-5488.7082180665639</v>
      </c>
      <c r="I246" s="19">
        <v>0</v>
      </c>
      <c r="J246" s="19">
        <v>0</v>
      </c>
      <c r="K246" s="19">
        <v>0</v>
      </c>
      <c r="L246" s="19">
        <v>0</v>
      </c>
      <c r="M246" s="19">
        <v>0</v>
      </c>
      <c r="N246" s="20" t="s">
        <v>36</v>
      </c>
      <c r="O246" s="20">
        <f>VLookups!$D$39</f>
        <v>-1471.9562242328529</v>
      </c>
      <c r="P246" s="20">
        <f>P245-VLookups!$D$42</f>
        <v>-126.5</v>
      </c>
      <c r="Q246" s="22">
        <v>2</v>
      </c>
      <c r="R246" s="19">
        <v>0</v>
      </c>
      <c r="S246" s="20">
        <f>VLookups!$D$50</f>
        <v>-4487.7037773753191</v>
      </c>
      <c r="T246" s="19">
        <v>0</v>
      </c>
      <c r="U246" s="9">
        <v>98</v>
      </c>
      <c r="V246" s="21">
        <f>V245-VLookups!$D$54</f>
        <v>-1810</v>
      </c>
      <c r="W246" s="21">
        <f>-VLookups!$D$60</f>
        <v>-400</v>
      </c>
      <c r="X246" s="21">
        <f>-VLookups!$D$62</f>
        <v>-175</v>
      </c>
      <c r="Y246" s="20">
        <f>Y245*(1+VLookups!$D$57/12)</f>
        <v>-403.51389983529833</v>
      </c>
      <c r="Z246" s="9" t="s">
        <v>36</v>
      </c>
      <c r="AA246" s="9" t="s">
        <v>36</v>
      </c>
      <c r="AB246" s="20">
        <f t="shared" si="9"/>
        <v>2524.950859156314</v>
      </c>
      <c r="AC246" s="20">
        <f t="shared" si="10"/>
        <v>317598.36655532382</v>
      </c>
    </row>
    <row r="247" spans="2:29" x14ac:dyDescent="0.25">
      <c r="B247" s="9">
        <v>243</v>
      </c>
      <c r="C247" s="9">
        <f t="shared" si="11"/>
        <v>43</v>
      </c>
      <c r="D247" s="9">
        <v>3</v>
      </c>
      <c r="E247" s="20">
        <f>E235*(1+VLookups!$C$4)</f>
        <v>17410.652555326134</v>
      </c>
      <c r="F247" s="20">
        <f>$E247*-VLookups!$D$10*2</f>
        <v>-1044.6391533195681</v>
      </c>
      <c r="G247" s="19">
        <v>0</v>
      </c>
      <c r="H247" s="20">
        <f>(-VLookups!$D$13)*(E247+F247/2)</f>
        <v>-5488.7082180665639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20" t="s">
        <v>36</v>
      </c>
      <c r="O247" s="20">
        <f>VLookups!$D$39</f>
        <v>-1471.9562242328529</v>
      </c>
      <c r="P247" s="20">
        <f>P246-VLookups!$D$42</f>
        <v>-128</v>
      </c>
      <c r="Q247" s="22">
        <v>3</v>
      </c>
      <c r="R247" s="19">
        <v>0</v>
      </c>
      <c r="S247" s="20">
        <f>VLookups!$D$50</f>
        <v>-4487.7037773753191</v>
      </c>
      <c r="T247" s="19">
        <v>0</v>
      </c>
      <c r="U247" s="9">
        <v>99</v>
      </c>
      <c r="V247" s="21">
        <f>V246-VLookups!$D$54</f>
        <v>-1815</v>
      </c>
      <c r="W247" s="21">
        <f>-VLookups!$D$60</f>
        <v>-400</v>
      </c>
      <c r="X247" s="21">
        <f>-VLookups!$D$62</f>
        <v>-175</v>
      </c>
      <c r="Y247" s="20">
        <f>Y246*(1+VLookups!$D$57/12)</f>
        <v>-404.69081537648464</v>
      </c>
      <c r="Z247" s="9" t="s">
        <v>36</v>
      </c>
      <c r="AA247" s="9" t="s">
        <v>36</v>
      </c>
      <c r="AB247" s="20">
        <f t="shared" si="9"/>
        <v>2517.2739436151273</v>
      </c>
      <c r="AC247" s="20">
        <f t="shared" si="10"/>
        <v>320644.97110986453</v>
      </c>
    </row>
    <row r="248" spans="2:29" x14ac:dyDescent="0.25">
      <c r="B248" s="9">
        <v>244</v>
      </c>
      <c r="C248" s="9">
        <f t="shared" si="11"/>
        <v>43</v>
      </c>
      <c r="D248" s="9">
        <v>4</v>
      </c>
      <c r="E248" s="20">
        <f>E236*(1+VLookups!$C$4)</f>
        <v>17410.652555326134</v>
      </c>
      <c r="F248" s="20">
        <f>$E248*-VLookups!$D$10*2</f>
        <v>-1044.6391533195681</v>
      </c>
      <c r="G248" s="19">
        <v>0</v>
      </c>
      <c r="H248" s="20">
        <f>(-VLookups!$D$13)*(E248+F248/2)</f>
        <v>-5488.7082180665639</v>
      </c>
      <c r="I248" s="19">
        <v>0</v>
      </c>
      <c r="J248" s="19">
        <v>0</v>
      </c>
      <c r="K248" s="19">
        <v>0</v>
      </c>
      <c r="L248" s="19">
        <v>0</v>
      </c>
      <c r="M248" s="19">
        <v>0</v>
      </c>
      <c r="N248" s="20" t="s">
        <v>36</v>
      </c>
      <c r="O248" s="20">
        <f>VLookups!$D$39</f>
        <v>-1471.9562242328529</v>
      </c>
      <c r="P248" s="20">
        <f>P247-VLookups!$D$42</f>
        <v>-129.5</v>
      </c>
      <c r="Q248" s="22">
        <v>4</v>
      </c>
      <c r="R248" s="19">
        <v>0</v>
      </c>
      <c r="S248" s="20">
        <f>VLookups!$D$50</f>
        <v>-4487.7037773753191</v>
      </c>
      <c r="T248" s="19">
        <v>0</v>
      </c>
      <c r="U248" s="9">
        <v>100</v>
      </c>
      <c r="V248" s="21">
        <f>V247-VLookups!$D$54</f>
        <v>-1820</v>
      </c>
      <c r="W248" s="21">
        <f>-VLookups!$D$60</f>
        <v>-400</v>
      </c>
      <c r="X248" s="21">
        <f>-VLookups!$D$62</f>
        <v>-175</v>
      </c>
      <c r="Y248" s="20">
        <f>Y247*(1+VLookups!$D$57/12)</f>
        <v>-405.87116358799938</v>
      </c>
      <c r="Z248" s="9" t="s">
        <v>36</v>
      </c>
      <c r="AA248" s="9" t="s">
        <v>36</v>
      </c>
      <c r="AB248" s="20">
        <f t="shared" si="9"/>
        <v>2509.5935954036127</v>
      </c>
      <c r="AC248" s="20">
        <f t="shared" si="10"/>
        <v>323688.97299045126</v>
      </c>
    </row>
    <row r="249" spans="2:29" x14ac:dyDescent="0.25">
      <c r="B249" s="9">
        <v>245</v>
      </c>
      <c r="C249" s="9">
        <f t="shared" si="11"/>
        <v>43</v>
      </c>
      <c r="D249" s="9">
        <v>5</v>
      </c>
      <c r="E249" s="20">
        <f>E237*(1+VLookups!$C$4)</f>
        <v>17410.652555326134</v>
      </c>
      <c r="F249" s="20">
        <f>$E249*-VLookups!$D$10*2</f>
        <v>-1044.6391533195681</v>
      </c>
      <c r="G249" s="19">
        <v>0</v>
      </c>
      <c r="H249" s="20">
        <f>(-VLookups!$D$13)*(E249+F249/2)</f>
        <v>-5488.7082180665639</v>
      </c>
      <c r="I249" s="19">
        <v>0</v>
      </c>
      <c r="J249" s="19">
        <v>0</v>
      </c>
      <c r="K249" s="19">
        <v>0</v>
      </c>
      <c r="L249" s="19">
        <v>0</v>
      </c>
      <c r="M249" s="19">
        <v>0</v>
      </c>
      <c r="N249" s="20" t="s">
        <v>36</v>
      </c>
      <c r="O249" s="20">
        <f>VLookups!$D$39</f>
        <v>-1471.9562242328529</v>
      </c>
      <c r="P249" s="20">
        <f>P248-VLookups!$D$42</f>
        <v>-131</v>
      </c>
      <c r="Q249" s="22">
        <v>5</v>
      </c>
      <c r="R249" s="19">
        <v>0</v>
      </c>
      <c r="S249" s="20">
        <f>VLookups!$D$50</f>
        <v>-4487.7037773753191</v>
      </c>
      <c r="T249" s="19">
        <v>0</v>
      </c>
      <c r="U249" s="9">
        <v>101</v>
      </c>
      <c r="V249" s="21">
        <f>V248-VLookups!$D$54</f>
        <v>-1825</v>
      </c>
      <c r="W249" s="21">
        <f>-VLookups!$D$60</f>
        <v>-400</v>
      </c>
      <c r="X249" s="21">
        <f>-VLookups!$D$62</f>
        <v>-175</v>
      </c>
      <c r="Y249" s="20">
        <f>Y248*(1+VLookups!$D$57/12)</f>
        <v>-407.05495448179772</v>
      </c>
      <c r="Z249" s="9" t="s">
        <v>36</v>
      </c>
      <c r="AA249" s="9" t="s">
        <v>36</v>
      </c>
      <c r="AB249" s="20">
        <f t="shared" si="9"/>
        <v>2501.9098045098144</v>
      </c>
      <c r="AC249" s="20">
        <f t="shared" si="10"/>
        <v>326730.36441661185</v>
      </c>
    </row>
    <row r="250" spans="2:29" x14ac:dyDescent="0.25">
      <c r="B250" s="9">
        <v>246</v>
      </c>
      <c r="C250" s="9">
        <f t="shared" si="11"/>
        <v>43</v>
      </c>
      <c r="D250" s="9">
        <v>6</v>
      </c>
      <c r="E250" s="20">
        <f>E238*(1+VLookups!$C$4)</f>
        <v>17410.652555326134</v>
      </c>
      <c r="F250" s="20">
        <f>$E250*-VLookups!$D$10*2</f>
        <v>-1044.6391533195681</v>
      </c>
      <c r="G250" s="19">
        <v>0</v>
      </c>
      <c r="H250" s="20">
        <f>(-VLookups!$D$13)*(E250+F250/2)</f>
        <v>-5488.7082180665639</v>
      </c>
      <c r="I250" s="19">
        <v>0</v>
      </c>
      <c r="J250" s="19">
        <v>0</v>
      </c>
      <c r="K250" s="19">
        <v>0</v>
      </c>
      <c r="L250" s="19">
        <v>0</v>
      </c>
      <c r="M250" s="19">
        <v>0</v>
      </c>
      <c r="N250" s="20" t="s">
        <v>36</v>
      </c>
      <c r="O250" s="20">
        <f>VLookups!$D$39</f>
        <v>-1471.9562242328529</v>
      </c>
      <c r="P250" s="20">
        <f>P249-VLookups!$D$42</f>
        <v>-132.5</v>
      </c>
      <c r="Q250" s="22">
        <v>6</v>
      </c>
      <c r="R250" s="19">
        <v>0</v>
      </c>
      <c r="S250" s="20">
        <f>VLookups!$D$50</f>
        <v>-4487.7037773753191</v>
      </c>
      <c r="T250" s="19">
        <v>0</v>
      </c>
      <c r="U250" s="9">
        <v>102</v>
      </c>
      <c r="V250" s="21">
        <f>V249-VLookups!$D$54</f>
        <v>-1830</v>
      </c>
      <c r="W250" s="21">
        <f>-VLookups!$D$60</f>
        <v>-400</v>
      </c>
      <c r="X250" s="21">
        <f>-VLookups!$D$62</f>
        <v>-175</v>
      </c>
      <c r="Y250" s="20">
        <f>Y249*(1+VLookups!$D$57/12)</f>
        <v>-408.24219809903633</v>
      </c>
      <c r="Z250" s="9" t="s">
        <v>36</v>
      </c>
      <c r="AA250" s="9" t="s">
        <v>36</v>
      </c>
      <c r="AB250" s="20">
        <f t="shared" si="9"/>
        <v>2494.222560892576</v>
      </c>
      <c r="AC250" s="20">
        <f t="shared" si="10"/>
        <v>329769.13758486544</v>
      </c>
    </row>
    <row r="251" spans="2:29" x14ac:dyDescent="0.25">
      <c r="B251" s="9">
        <v>247</v>
      </c>
      <c r="C251" s="9">
        <f t="shared" si="11"/>
        <v>43</v>
      </c>
      <c r="D251" s="9">
        <v>7</v>
      </c>
      <c r="E251" s="20">
        <f>E239*(1+VLookups!$C$4)</f>
        <v>17410.652555326134</v>
      </c>
      <c r="F251" s="20">
        <f>$E251*-VLookups!$D$10*2</f>
        <v>-1044.6391533195681</v>
      </c>
      <c r="G251" s="19">
        <v>0</v>
      </c>
      <c r="H251" s="20">
        <f>(-VLookups!$D$13)*(E251+F251/2)</f>
        <v>-5488.7082180665639</v>
      </c>
      <c r="I251" s="19">
        <v>0</v>
      </c>
      <c r="J251" s="19">
        <v>0</v>
      </c>
      <c r="K251" s="19">
        <v>0</v>
      </c>
      <c r="L251" s="19">
        <v>0</v>
      </c>
      <c r="M251" s="19">
        <v>0</v>
      </c>
      <c r="N251" s="20" t="s">
        <v>36</v>
      </c>
      <c r="O251" s="20">
        <f>VLookups!$D$39</f>
        <v>-1471.9562242328529</v>
      </c>
      <c r="P251" s="20">
        <f>P250-VLookups!$D$42</f>
        <v>-134</v>
      </c>
      <c r="Q251" s="22">
        <v>7</v>
      </c>
      <c r="R251" s="19">
        <v>0</v>
      </c>
      <c r="S251" s="20">
        <f>VLookups!$D$50</f>
        <v>-4487.7037773753191</v>
      </c>
      <c r="T251" s="19">
        <v>0</v>
      </c>
      <c r="U251" s="9">
        <v>103</v>
      </c>
      <c r="V251" s="21">
        <f>V250-VLookups!$D$54</f>
        <v>-1835</v>
      </c>
      <c r="W251" s="21">
        <f>-VLookups!$D$60</f>
        <v>-400</v>
      </c>
      <c r="X251" s="21">
        <f>-VLookups!$D$62</f>
        <v>-175</v>
      </c>
      <c r="Y251" s="20">
        <f>Y250*(1+VLookups!$D$57/12)</f>
        <v>-409.43290451015855</v>
      </c>
      <c r="Z251" s="9" t="s">
        <v>36</v>
      </c>
      <c r="AA251" s="9" t="s">
        <v>36</v>
      </c>
      <c r="AB251" s="20">
        <f t="shared" si="9"/>
        <v>2486.5318544814536</v>
      </c>
      <c r="AC251" s="20">
        <f t="shared" si="10"/>
        <v>332805.28466865502</v>
      </c>
    </row>
    <row r="252" spans="2:29" x14ac:dyDescent="0.25">
      <c r="B252" s="9">
        <v>248</v>
      </c>
      <c r="C252" s="9">
        <f t="shared" si="11"/>
        <v>43</v>
      </c>
      <c r="D252" s="9">
        <v>8</v>
      </c>
      <c r="E252" s="20">
        <f>E240*(1+VLookups!$C$4)</f>
        <v>17410.652555326134</v>
      </c>
      <c r="F252" s="20">
        <f>$E252*-VLookups!$D$10*2</f>
        <v>-1044.6391533195681</v>
      </c>
      <c r="G252" s="19">
        <v>0</v>
      </c>
      <c r="H252" s="20">
        <f>(-VLookups!$D$13)*(E252+F252/2)</f>
        <v>-5488.7082180665639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20" t="s">
        <v>36</v>
      </c>
      <c r="O252" s="20">
        <f>VLookups!$D$39</f>
        <v>-1471.9562242328529</v>
      </c>
      <c r="P252" s="20">
        <f>P251-VLookups!$D$42</f>
        <v>-135.5</v>
      </c>
      <c r="Q252" s="22">
        <v>8</v>
      </c>
      <c r="R252" s="19">
        <v>0</v>
      </c>
      <c r="S252" s="20">
        <f>VLookups!$D$50</f>
        <v>-4487.7037773753191</v>
      </c>
      <c r="T252" s="19">
        <v>0</v>
      </c>
      <c r="U252" s="9">
        <v>104</v>
      </c>
      <c r="V252" s="21">
        <f>V251-VLookups!$D$54</f>
        <v>-1840</v>
      </c>
      <c r="W252" s="21">
        <f>-VLookups!$D$60</f>
        <v>-400</v>
      </c>
      <c r="X252" s="21">
        <f>-VLookups!$D$62</f>
        <v>-175</v>
      </c>
      <c r="Y252" s="20">
        <f>Y251*(1+VLookups!$D$57/12)</f>
        <v>-410.62708381497987</v>
      </c>
      <c r="Z252" s="9" t="s">
        <v>36</v>
      </c>
      <c r="AA252" s="9" t="s">
        <v>36</v>
      </c>
      <c r="AB252" s="20">
        <f t="shared" si="9"/>
        <v>2478.8376751766323</v>
      </c>
      <c r="AC252" s="20">
        <f t="shared" si="10"/>
        <v>335838.79781827942</v>
      </c>
    </row>
    <row r="253" spans="2:29" x14ac:dyDescent="0.25">
      <c r="B253" s="9">
        <v>249</v>
      </c>
      <c r="C253" s="9">
        <f t="shared" si="11"/>
        <v>43</v>
      </c>
      <c r="D253" s="9">
        <v>9</v>
      </c>
      <c r="E253" s="20">
        <f>E241*(1+VLookups!$C$4)</f>
        <v>17410.652555326134</v>
      </c>
      <c r="F253" s="20">
        <f>$E253*-VLookups!$D$10*2</f>
        <v>-1044.6391533195681</v>
      </c>
      <c r="G253" s="19">
        <v>0</v>
      </c>
      <c r="H253" s="20">
        <f>(-VLookups!$D$13)*(E253+F253/2)</f>
        <v>-5488.7082180665639</v>
      </c>
      <c r="I253" s="19">
        <v>0</v>
      </c>
      <c r="J253" s="19">
        <v>0</v>
      </c>
      <c r="K253" s="19">
        <v>0</v>
      </c>
      <c r="L253" s="19">
        <v>0</v>
      </c>
      <c r="M253" s="19">
        <v>0</v>
      </c>
      <c r="N253" s="20" t="s">
        <v>36</v>
      </c>
      <c r="O253" s="20">
        <f>VLookups!$D$39</f>
        <v>-1471.9562242328529</v>
      </c>
      <c r="P253" s="20">
        <f>P252-VLookups!$D$42</f>
        <v>-137</v>
      </c>
      <c r="Q253" s="22">
        <v>9</v>
      </c>
      <c r="R253" s="19">
        <v>0</v>
      </c>
      <c r="S253" s="20">
        <f>VLookups!$D$50</f>
        <v>-4487.7037773753191</v>
      </c>
      <c r="T253" s="19">
        <v>0</v>
      </c>
      <c r="U253" s="9">
        <v>105</v>
      </c>
      <c r="V253" s="21">
        <f>V252-VLookups!$D$54</f>
        <v>-1845</v>
      </c>
      <c r="W253" s="21">
        <f>-VLookups!$D$60</f>
        <v>-400</v>
      </c>
      <c r="X253" s="21">
        <f>-VLookups!$D$62</f>
        <v>-175</v>
      </c>
      <c r="Y253" s="20">
        <f>Y252*(1+VLookups!$D$57/12)</f>
        <v>-411.82474614277356</v>
      </c>
      <c r="Z253" s="9" t="s">
        <v>36</v>
      </c>
      <c r="AA253" s="9" t="s">
        <v>36</v>
      </c>
      <c r="AB253" s="20">
        <f t="shared" si="9"/>
        <v>2471.1400128488385</v>
      </c>
      <c r="AC253" s="20">
        <f t="shared" si="10"/>
        <v>338869.66916082538</v>
      </c>
    </row>
    <row r="254" spans="2:29" x14ac:dyDescent="0.25">
      <c r="B254" s="9">
        <v>250</v>
      </c>
      <c r="C254" s="9">
        <f t="shared" si="11"/>
        <v>43</v>
      </c>
      <c r="D254" s="9">
        <v>10</v>
      </c>
      <c r="E254" s="20">
        <f>E242*(1+VLookups!$C$4)</f>
        <v>17410.652555326134</v>
      </c>
      <c r="F254" s="20">
        <f>$E254*-VLookups!$D$10*2</f>
        <v>-1044.6391533195681</v>
      </c>
      <c r="G254" s="19">
        <v>0</v>
      </c>
      <c r="H254" s="20">
        <f>(-VLookups!$D$13)*(E254+F254/2)</f>
        <v>-5488.7082180665639</v>
      </c>
      <c r="I254" s="19">
        <v>0</v>
      </c>
      <c r="J254" s="19">
        <v>0</v>
      </c>
      <c r="K254" s="19">
        <v>0</v>
      </c>
      <c r="L254" s="19">
        <v>0</v>
      </c>
      <c r="M254" s="19">
        <v>0</v>
      </c>
      <c r="N254" s="20" t="s">
        <v>36</v>
      </c>
      <c r="O254" s="20">
        <f>VLookups!$D$39</f>
        <v>-1471.9562242328529</v>
      </c>
      <c r="P254" s="20">
        <f>P253-VLookups!$D$42</f>
        <v>-138.5</v>
      </c>
      <c r="Q254" s="22">
        <v>10</v>
      </c>
      <c r="R254" s="19">
        <v>0</v>
      </c>
      <c r="S254" s="20">
        <f>VLookups!$D$50</f>
        <v>-4487.7037773753191</v>
      </c>
      <c r="T254" s="19">
        <v>0</v>
      </c>
      <c r="U254" s="9">
        <v>106</v>
      </c>
      <c r="V254" s="21">
        <f>V253-VLookups!$D$54</f>
        <v>-1850</v>
      </c>
      <c r="W254" s="21">
        <f>-VLookups!$D$60</f>
        <v>-400</v>
      </c>
      <c r="X254" s="21">
        <f>-VLookups!$D$62</f>
        <v>-175</v>
      </c>
      <c r="Y254" s="20">
        <f>Y253*(1+VLookups!$D$57/12)</f>
        <v>-413.02590165235665</v>
      </c>
      <c r="Z254" s="9" t="s">
        <v>36</v>
      </c>
      <c r="AA254" s="9" t="s">
        <v>36</v>
      </c>
      <c r="AB254" s="20">
        <f t="shared" si="9"/>
        <v>2463.4388573392553</v>
      </c>
      <c r="AC254" s="20">
        <f t="shared" si="10"/>
        <v>341897.89080009935</v>
      </c>
    </row>
    <row r="255" spans="2:29" x14ac:dyDescent="0.25">
      <c r="B255" s="9">
        <v>251</v>
      </c>
      <c r="C255" s="9">
        <f t="shared" si="11"/>
        <v>43</v>
      </c>
      <c r="D255" s="9">
        <v>11</v>
      </c>
      <c r="E255" s="20">
        <f>E243*(1+VLookups!$C$4)</f>
        <v>17410.652555326134</v>
      </c>
      <c r="F255" s="20">
        <f>$E255*-VLookups!$D$10*2</f>
        <v>-1044.6391533195681</v>
      </c>
      <c r="G255" s="19">
        <v>0</v>
      </c>
      <c r="H255" s="20">
        <f>(-VLookups!$D$13)*(E255+F255/2)</f>
        <v>-5488.7082180665639</v>
      </c>
      <c r="I255" s="19">
        <v>0</v>
      </c>
      <c r="J255" s="19">
        <v>0</v>
      </c>
      <c r="K255" s="19">
        <v>0</v>
      </c>
      <c r="L255" s="19">
        <v>0</v>
      </c>
      <c r="M255" s="19">
        <v>0</v>
      </c>
      <c r="N255" s="20" t="s">
        <v>36</v>
      </c>
      <c r="O255" s="20">
        <f>VLookups!$D$39</f>
        <v>-1471.9562242328529</v>
      </c>
      <c r="P255" s="20">
        <f>P254-VLookups!$D$42</f>
        <v>-140</v>
      </c>
      <c r="Q255" s="22">
        <v>11</v>
      </c>
      <c r="R255" s="19">
        <v>0</v>
      </c>
      <c r="S255" s="20">
        <f>VLookups!$D$50</f>
        <v>-4487.7037773753191</v>
      </c>
      <c r="T255" s="19">
        <v>0</v>
      </c>
      <c r="U255" s="9">
        <v>107</v>
      </c>
      <c r="V255" s="21">
        <f>V254-VLookups!$D$54</f>
        <v>-1855</v>
      </c>
      <c r="W255" s="21">
        <f>-VLookups!$D$60</f>
        <v>-400</v>
      </c>
      <c r="X255" s="21">
        <f>-VLookups!$D$62</f>
        <v>-175</v>
      </c>
      <c r="Y255" s="20">
        <f>Y254*(1+VLookups!$D$57/12)</f>
        <v>-414.23056053217601</v>
      </c>
      <c r="Z255" s="9" t="s">
        <v>36</v>
      </c>
      <c r="AA255" s="9" t="s">
        <v>36</v>
      </c>
      <c r="AB255" s="20">
        <f t="shared" si="9"/>
        <v>2455.7341984594359</v>
      </c>
      <c r="AC255" s="20">
        <f t="shared" si="10"/>
        <v>344923.45481655898</v>
      </c>
    </row>
    <row r="256" spans="2:29" x14ac:dyDescent="0.25">
      <c r="B256" s="9">
        <v>252</v>
      </c>
      <c r="C256" s="9">
        <f t="shared" si="11"/>
        <v>44</v>
      </c>
      <c r="D256" s="9">
        <v>0</v>
      </c>
      <c r="E256" s="20">
        <f>E244*(1+VLookups!$C$4)</f>
        <v>18020.025394762546</v>
      </c>
      <c r="F256" s="20">
        <f>$E256*-VLookups!$D$10*2</f>
        <v>-1081.2015236857528</v>
      </c>
      <c r="G256" s="19">
        <v>0</v>
      </c>
      <c r="H256" s="20">
        <f>(-VLookups!$D$13)*(E256+F256/2)</f>
        <v>-5680.8130056988921</v>
      </c>
      <c r="I256" s="19">
        <v>0</v>
      </c>
      <c r="J256" s="19">
        <v>0</v>
      </c>
      <c r="K256" s="19">
        <v>0</v>
      </c>
      <c r="L256" s="19">
        <v>0</v>
      </c>
      <c r="M256" s="19">
        <v>0</v>
      </c>
      <c r="N256" s="20" t="s">
        <v>36</v>
      </c>
      <c r="O256" s="20">
        <f>VLookups!$D$39</f>
        <v>-1471.9562242328529</v>
      </c>
      <c r="P256" s="20">
        <f>P255-VLookups!$D$42</f>
        <v>-141.5</v>
      </c>
      <c r="Q256" s="22">
        <v>12</v>
      </c>
      <c r="R256" s="19">
        <v>0</v>
      </c>
      <c r="S256" s="20">
        <f>VLookups!$D$50</f>
        <v>-4487.7037773753191</v>
      </c>
      <c r="T256" s="19">
        <v>0</v>
      </c>
      <c r="U256" s="9">
        <v>108</v>
      </c>
      <c r="V256" s="21">
        <f>V255-VLookups!$D$54</f>
        <v>-1860</v>
      </c>
      <c r="W256" s="21">
        <f>-VLookups!$D$60</f>
        <v>-400</v>
      </c>
      <c r="X256" s="21">
        <f>-VLookups!$D$62</f>
        <v>-175</v>
      </c>
      <c r="Y256" s="20">
        <f>Y255*(1+VLookups!$D$57/12)</f>
        <v>-415.43873300039485</v>
      </c>
      <c r="Z256" s="9" t="s">
        <v>36</v>
      </c>
      <c r="AA256" s="9" t="s">
        <v>36</v>
      </c>
      <c r="AB256" s="20">
        <f t="shared" si="9"/>
        <v>2847.0128926122088</v>
      </c>
      <c r="AC256" s="20">
        <f t="shared" si="10"/>
        <v>348345.34013386548</v>
      </c>
    </row>
    <row r="257" spans="2:29" x14ac:dyDescent="0.25">
      <c r="B257" s="9">
        <v>253</v>
      </c>
      <c r="C257" s="9">
        <f t="shared" si="11"/>
        <v>44</v>
      </c>
      <c r="D257" s="9">
        <v>1</v>
      </c>
      <c r="E257" s="20">
        <f>E245*(1+VLookups!$C$4)</f>
        <v>18020.025394762546</v>
      </c>
      <c r="F257" s="20">
        <f>$E257*-VLookups!$D$10*2</f>
        <v>-1081.2015236857528</v>
      </c>
      <c r="G257" s="19">
        <v>0</v>
      </c>
      <c r="H257" s="20">
        <f>(-VLookups!$D$13)*(E257+F257/2)</f>
        <v>-5680.8130056988921</v>
      </c>
      <c r="I257" s="19">
        <v>0</v>
      </c>
      <c r="J257" s="19">
        <v>0</v>
      </c>
      <c r="K257" s="19">
        <v>0</v>
      </c>
      <c r="L257" s="19">
        <v>0</v>
      </c>
      <c r="M257" s="19">
        <v>0</v>
      </c>
      <c r="N257" s="20" t="s">
        <v>36</v>
      </c>
      <c r="O257" s="20">
        <f>VLookups!$D$39</f>
        <v>-1471.9562242328529</v>
      </c>
      <c r="P257" s="20">
        <f>P256-VLookups!$D$42</f>
        <v>-143</v>
      </c>
      <c r="Q257" s="22">
        <v>13</v>
      </c>
      <c r="R257" s="19">
        <v>0</v>
      </c>
      <c r="S257" s="20">
        <f>VLookups!$D$50</f>
        <v>-4487.7037773753191</v>
      </c>
      <c r="T257" s="19">
        <v>0</v>
      </c>
      <c r="U257" s="9">
        <v>109</v>
      </c>
      <c r="V257" s="21">
        <f>V256-VLookups!$D$54</f>
        <v>-1865</v>
      </c>
      <c r="W257" s="21">
        <f>-VLookups!$D$60</f>
        <v>-400</v>
      </c>
      <c r="X257" s="21">
        <f>-VLookups!$D$62</f>
        <v>-175</v>
      </c>
      <c r="Y257" s="20">
        <f>Y256*(1+VLookups!$D$57/12)</f>
        <v>-416.65042930497935</v>
      </c>
      <c r="Z257" s="9" t="s">
        <v>36</v>
      </c>
      <c r="AA257" s="9" t="s">
        <v>36</v>
      </c>
      <c r="AB257" s="20">
        <f t="shared" si="9"/>
        <v>2839.3011963076242</v>
      </c>
      <c r="AC257" s="20">
        <f t="shared" si="10"/>
        <v>351765.2168970629</v>
      </c>
    </row>
    <row r="258" spans="2:29" x14ac:dyDescent="0.25">
      <c r="B258" s="9">
        <v>254</v>
      </c>
      <c r="C258" s="9">
        <f t="shared" si="11"/>
        <v>44</v>
      </c>
      <c r="D258" s="9">
        <v>2</v>
      </c>
      <c r="E258" s="20">
        <f>E246*(1+VLookups!$C$4)</f>
        <v>18020.025394762546</v>
      </c>
      <c r="F258" s="20">
        <f>$E258*-VLookups!$D$10*2</f>
        <v>-1081.2015236857528</v>
      </c>
      <c r="G258" s="19">
        <v>0</v>
      </c>
      <c r="H258" s="20">
        <f>(-VLookups!$D$13)*(E258+F258/2)</f>
        <v>-5680.8130056988921</v>
      </c>
      <c r="I258" s="19">
        <v>0</v>
      </c>
      <c r="J258" s="19">
        <v>0</v>
      </c>
      <c r="K258" s="19">
        <v>0</v>
      </c>
      <c r="L258" s="19">
        <v>0</v>
      </c>
      <c r="M258" s="19">
        <v>0</v>
      </c>
      <c r="N258" s="20" t="s">
        <v>36</v>
      </c>
      <c r="O258" s="20">
        <f>VLookups!$D$39</f>
        <v>-1471.9562242328529</v>
      </c>
      <c r="P258" s="20">
        <f>P257-VLookups!$D$42</f>
        <v>-144.5</v>
      </c>
      <c r="Q258" s="22">
        <v>14</v>
      </c>
      <c r="R258" s="19">
        <v>0</v>
      </c>
      <c r="S258" s="20">
        <f>VLookups!$D$50</f>
        <v>-4487.7037773753191</v>
      </c>
      <c r="T258" s="19">
        <v>0</v>
      </c>
      <c r="U258" s="9">
        <v>110</v>
      </c>
      <c r="V258" s="21">
        <f>V257-VLookups!$D$54</f>
        <v>-1870</v>
      </c>
      <c r="W258" s="21">
        <f>-VLookups!$D$60</f>
        <v>-400</v>
      </c>
      <c r="X258" s="21">
        <f>-VLookups!$D$62</f>
        <v>-175</v>
      </c>
      <c r="Y258" s="20">
        <f>Y257*(1+VLookups!$D$57/12)</f>
        <v>-417.86565972378554</v>
      </c>
      <c r="Z258" s="9" t="s">
        <v>36</v>
      </c>
      <c r="AA258" s="9" t="s">
        <v>36</v>
      </c>
      <c r="AB258" s="20">
        <f t="shared" si="9"/>
        <v>2831.585965888818</v>
      </c>
      <c r="AC258" s="20">
        <f t="shared" si="10"/>
        <v>355183.0782244468</v>
      </c>
    </row>
    <row r="259" spans="2:29" x14ac:dyDescent="0.25">
      <c r="B259" s="9">
        <v>255</v>
      </c>
      <c r="C259" s="9">
        <f t="shared" si="11"/>
        <v>44</v>
      </c>
      <c r="D259" s="9">
        <v>3</v>
      </c>
      <c r="E259" s="20">
        <f>E247*(1+VLookups!$C$4)</f>
        <v>18020.025394762546</v>
      </c>
      <c r="F259" s="20">
        <f>$E259*-VLookups!$D$10*2</f>
        <v>-1081.2015236857528</v>
      </c>
      <c r="G259" s="19">
        <v>0</v>
      </c>
      <c r="H259" s="20">
        <f>(-VLookups!$D$13)*(E259+F259/2)</f>
        <v>-5680.8130056988921</v>
      </c>
      <c r="I259" s="19">
        <v>0</v>
      </c>
      <c r="J259" s="19">
        <v>0</v>
      </c>
      <c r="K259" s="19">
        <v>0</v>
      </c>
      <c r="L259" s="19">
        <v>0</v>
      </c>
      <c r="M259" s="19">
        <v>0</v>
      </c>
      <c r="N259" s="20" t="s">
        <v>36</v>
      </c>
      <c r="O259" s="20">
        <f>VLookups!$D$39</f>
        <v>-1471.9562242328529</v>
      </c>
      <c r="P259" s="20">
        <f>P258-VLookups!$D$42</f>
        <v>-146</v>
      </c>
      <c r="Q259" s="22">
        <v>15</v>
      </c>
      <c r="R259" s="19">
        <v>0</v>
      </c>
      <c r="S259" s="20">
        <f>VLookups!$D$50</f>
        <v>-4487.7037773753191</v>
      </c>
      <c r="T259" s="19">
        <v>0</v>
      </c>
      <c r="U259" s="9">
        <v>111</v>
      </c>
      <c r="V259" s="21">
        <f>V258-VLookups!$D$54</f>
        <v>-1875</v>
      </c>
      <c r="W259" s="21">
        <f>-VLookups!$D$60</f>
        <v>-400</v>
      </c>
      <c r="X259" s="21">
        <f>-VLookups!$D$62</f>
        <v>-175</v>
      </c>
      <c r="Y259" s="20">
        <f>Y258*(1+VLookups!$D$57/12)</f>
        <v>-419.08443456464659</v>
      </c>
      <c r="Z259" s="9" t="s">
        <v>36</v>
      </c>
      <c r="AA259" s="9" t="s">
        <v>36</v>
      </c>
      <c r="AB259" s="20">
        <f t="shared" si="9"/>
        <v>2823.867191047957</v>
      </c>
      <c r="AC259" s="20">
        <f t="shared" si="10"/>
        <v>358598.91721253551</v>
      </c>
    </row>
    <row r="260" spans="2:29" x14ac:dyDescent="0.25">
      <c r="B260" s="9">
        <v>256</v>
      </c>
      <c r="C260" s="9">
        <f t="shared" si="11"/>
        <v>44</v>
      </c>
      <c r="D260" s="9">
        <v>4</v>
      </c>
      <c r="E260" s="20">
        <f>E248*(1+VLookups!$C$4)</f>
        <v>18020.025394762546</v>
      </c>
      <c r="F260" s="20">
        <f>$E260*-VLookups!$D$10*2</f>
        <v>-1081.2015236857528</v>
      </c>
      <c r="G260" s="19">
        <v>0</v>
      </c>
      <c r="H260" s="20">
        <f>(-VLookups!$D$13)*(E260+F260/2)</f>
        <v>-5680.8130056988921</v>
      </c>
      <c r="I260" s="19">
        <v>0</v>
      </c>
      <c r="J260" s="19">
        <v>0</v>
      </c>
      <c r="K260" s="19">
        <v>0</v>
      </c>
      <c r="L260" s="19">
        <v>0</v>
      </c>
      <c r="M260" s="19">
        <v>0</v>
      </c>
      <c r="N260" s="20" t="s">
        <v>36</v>
      </c>
      <c r="O260" s="20">
        <f>VLookups!$D$39</f>
        <v>-1471.9562242328529</v>
      </c>
      <c r="P260" s="20">
        <f>P259-VLookups!$D$42</f>
        <v>-147.5</v>
      </c>
      <c r="Q260" s="22">
        <v>16</v>
      </c>
      <c r="R260" s="19">
        <v>0</v>
      </c>
      <c r="S260" s="20">
        <f>VLookups!$D$50</f>
        <v>-4487.7037773753191</v>
      </c>
      <c r="T260" s="19">
        <v>0</v>
      </c>
      <c r="U260" s="9">
        <v>112</v>
      </c>
      <c r="V260" s="21">
        <f>V259-VLookups!$D$54</f>
        <v>-1880</v>
      </c>
      <c r="W260" s="21">
        <f>-VLookups!$D$60</f>
        <v>-400</v>
      </c>
      <c r="X260" s="21">
        <f>-VLookups!$D$62</f>
        <v>-175</v>
      </c>
      <c r="Y260" s="20">
        <f>Y259*(1+VLookups!$D$57/12)</f>
        <v>-420.30676416546015</v>
      </c>
      <c r="Z260" s="9" t="s">
        <v>36</v>
      </c>
      <c r="AA260" s="9" t="s">
        <v>36</v>
      </c>
      <c r="AB260" s="20">
        <f t="shared" si="9"/>
        <v>2816.1448614471433</v>
      </c>
      <c r="AC260" s="20">
        <f t="shared" si="10"/>
        <v>362012.7269360036</v>
      </c>
    </row>
    <row r="261" spans="2:29" x14ac:dyDescent="0.25">
      <c r="B261" s="9">
        <v>257</v>
      </c>
      <c r="C261" s="9">
        <f t="shared" si="11"/>
        <v>44</v>
      </c>
      <c r="D261" s="9">
        <v>5</v>
      </c>
      <c r="E261" s="20">
        <f>E249*(1+VLookups!$C$4)</f>
        <v>18020.025394762546</v>
      </c>
      <c r="F261" s="20">
        <f>$E261*-VLookups!$D$10*2</f>
        <v>-1081.2015236857528</v>
      </c>
      <c r="G261" s="19">
        <v>0</v>
      </c>
      <c r="H261" s="20">
        <f>(-VLookups!$D$13)*(E261+F261/2)</f>
        <v>-5680.8130056988921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20" t="s">
        <v>36</v>
      </c>
      <c r="O261" s="20">
        <f>VLookups!$D$39</f>
        <v>-1471.9562242328529</v>
      </c>
      <c r="P261" s="20">
        <f>P260-VLookups!$D$42</f>
        <v>-149</v>
      </c>
      <c r="Q261" s="22">
        <v>17</v>
      </c>
      <c r="R261" s="19">
        <v>0</v>
      </c>
      <c r="S261" s="20">
        <f>VLookups!$D$50</f>
        <v>-4487.7037773753191</v>
      </c>
      <c r="T261" s="19">
        <v>0</v>
      </c>
      <c r="U261" s="9">
        <v>113</v>
      </c>
      <c r="V261" s="21">
        <f>V260-VLookups!$D$54</f>
        <v>-1885</v>
      </c>
      <c r="W261" s="21">
        <f>-VLookups!$D$60</f>
        <v>-400</v>
      </c>
      <c r="X261" s="21">
        <f>-VLookups!$D$62</f>
        <v>-175</v>
      </c>
      <c r="Y261" s="20">
        <f>Y260*(1+VLookups!$D$57/12)</f>
        <v>-421.5326588942761</v>
      </c>
      <c r="Z261" s="9" t="s">
        <v>36</v>
      </c>
      <c r="AA261" s="9" t="s">
        <v>36</v>
      </c>
      <c r="AB261" s="20">
        <f t="shared" ref="AB261:AB324" si="12">SUM(E261,F261/2,H261,I261,K261,L261,M261,O261,P261,R261,S261,T261,V261,W261,X261,Y261,G261,J261,Z261,AA261)</f>
        <v>2808.4189667183273</v>
      </c>
      <c r="AC261" s="20">
        <f t="shared" ref="AC261:AC324" si="13">AB261+(AC260*(1+($AC$2/12)))</f>
        <v>365424.50044761528</v>
      </c>
    </row>
    <row r="262" spans="2:29" x14ac:dyDescent="0.25">
      <c r="B262" s="9">
        <v>258</v>
      </c>
      <c r="C262" s="9">
        <f t="shared" si="11"/>
        <v>44</v>
      </c>
      <c r="D262" s="9">
        <v>6</v>
      </c>
      <c r="E262" s="20">
        <f>E250*(1+VLookups!$C$4)</f>
        <v>18020.025394762546</v>
      </c>
      <c r="F262" s="20">
        <f>$E262*-VLookups!$D$10*2</f>
        <v>-1081.2015236857528</v>
      </c>
      <c r="G262" s="19">
        <v>0</v>
      </c>
      <c r="H262" s="20">
        <f>(-VLookups!$D$13)*(E262+F262/2)</f>
        <v>-5680.8130056988921</v>
      </c>
      <c r="I262" s="19">
        <v>0</v>
      </c>
      <c r="J262" s="19">
        <v>0</v>
      </c>
      <c r="K262" s="19">
        <v>0</v>
      </c>
      <c r="L262" s="19">
        <v>0</v>
      </c>
      <c r="M262" s="19">
        <v>0</v>
      </c>
      <c r="N262" s="20" t="s">
        <v>36</v>
      </c>
      <c r="O262" s="20">
        <f>VLookups!$D$39</f>
        <v>-1471.9562242328529</v>
      </c>
      <c r="P262" s="20">
        <f>P261-VLookups!$D$42</f>
        <v>-150.5</v>
      </c>
      <c r="Q262" s="22">
        <v>18</v>
      </c>
      <c r="R262" s="19">
        <v>0</v>
      </c>
      <c r="S262" s="20">
        <f>VLookups!$D$50</f>
        <v>-4487.7037773753191</v>
      </c>
      <c r="T262" s="19">
        <v>0</v>
      </c>
      <c r="U262" s="9">
        <v>114</v>
      </c>
      <c r="V262" s="21">
        <f>V261-VLookups!$D$54</f>
        <v>-1890</v>
      </c>
      <c r="W262" s="21">
        <f>-VLookups!$D$60</f>
        <v>-400</v>
      </c>
      <c r="X262" s="21">
        <f>-VLookups!$D$62</f>
        <v>-175</v>
      </c>
      <c r="Y262" s="20">
        <f>Y261*(1+VLookups!$D$57/12)</f>
        <v>-422.76212914938441</v>
      </c>
      <c r="Z262" s="9" t="s">
        <v>36</v>
      </c>
      <c r="AA262" s="9" t="s">
        <v>36</v>
      </c>
      <c r="AB262" s="20">
        <f t="shared" si="12"/>
        <v>2800.6894964632193</v>
      </c>
      <c r="AC262" s="20">
        <f t="shared" si="13"/>
        <v>368834.23077815789</v>
      </c>
    </row>
    <row r="263" spans="2:29" x14ac:dyDescent="0.25">
      <c r="B263" s="9">
        <v>259</v>
      </c>
      <c r="C263" s="9">
        <f t="shared" si="11"/>
        <v>44</v>
      </c>
      <c r="D263" s="9">
        <v>7</v>
      </c>
      <c r="E263" s="20">
        <f>E251*(1+VLookups!$C$4)</f>
        <v>18020.025394762546</v>
      </c>
      <c r="F263" s="20">
        <f>$E263*-VLookups!$D$10*2</f>
        <v>-1081.2015236857528</v>
      </c>
      <c r="G263" s="19">
        <v>0</v>
      </c>
      <c r="H263" s="20">
        <f>(-VLookups!$D$13)*(E263+F263/2)</f>
        <v>-5680.8130056988921</v>
      </c>
      <c r="I263" s="19">
        <v>0</v>
      </c>
      <c r="J263" s="19">
        <v>0</v>
      </c>
      <c r="K263" s="19">
        <v>0</v>
      </c>
      <c r="L263" s="19">
        <v>0</v>
      </c>
      <c r="M263" s="19">
        <v>0</v>
      </c>
      <c r="N263" s="20" t="s">
        <v>36</v>
      </c>
      <c r="O263" s="20">
        <f>VLookups!$D$39</f>
        <v>-1471.9562242328529</v>
      </c>
      <c r="P263" s="20">
        <f>P262-VLookups!$D$42</f>
        <v>-152</v>
      </c>
      <c r="Q263" s="22">
        <v>19</v>
      </c>
      <c r="R263" s="19">
        <v>0</v>
      </c>
      <c r="S263" s="20">
        <f>VLookups!$D$50</f>
        <v>-4487.7037773753191</v>
      </c>
      <c r="T263" s="19">
        <v>0</v>
      </c>
      <c r="U263" s="9">
        <v>115</v>
      </c>
      <c r="V263" s="21">
        <f>V262-VLookups!$D$54</f>
        <v>-1895</v>
      </c>
      <c r="W263" s="21">
        <f>-VLookups!$D$60</f>
        <v>-400</v>
      </c>
      <c r="X263" s="21">
        <f>-VLookups!$D$62</f>
        <v>-175</v>
      </c>
      <c r="Y263" s="20">
        <f>Y262*(1+VLookups!$D$57/12)</f>
        <v>-423.99518535940342</v>
      </c>
      <c r="Z263" s="9" t="s">
        <v>36</v>
      </c>
      <c r="AA263" s="9" t="s">
        <v>36</v>
      </c>
      <c r="AB263" s="20">
        <f t="shared" si="12"/>
        <v>2792.9564402532001</v>
      </c>
      <c r="AC263" s="20">
        <f t="shared" si="13"/>
        <v>372241.91093637468</v>
      </c>
    </row>
    <row r="264" spans="2:29" x14ac:dyDescent="0.25">
      <c r="B264" s="9">
        <v>260</v>
      </c>
      <c r="C264" s="9">
        <f t="shared" si="11"/>
        <v>44</v>
      </c>
      <c r="D264" s="9">
        <v>8</v>
      </c>
      <c r="E264" s="20">
        <f>E252*(1+VLookups!$C$4)</f>
        <v>18020.025394762546</v>
      </c>
      <c r="F264" s="20">
        <f>$E264*-VLookups!$D$10*2</f>
        <v>-1081.2015236857528</v>
      </c>
      <c r="G264" s="19">
        <v>0</v>
      </c>
      <c r="H264" s="20">
        <f>(-VLookups!$D$13)*(E264+F264/2)</f>
        <v>-5680.8130056988921</v>
      </c>
      <c r="I264" s="19">
        <v>0</v>
      </c>
      <c r="J264" s="19">
        <v>0</v>
      </c>
      <c r="K264" s="19">
        <v>0</v>
      </c>
      <c r="L264" s="19">
        <v>0</v>
      </c>
      <c r="M264" s="19">
        <v>0</v>
      </c>
      <c r="N264" s="20" t="s">
        <v>36</v>
      </c>
      <c r="O264" s="20">
        <f>VLookups!$D$39</f>
        <v>-1471.9562242328529</v>
      </c>
      <c r="P264" s="20">
        <f>P263-VLookups!$D$42</f>
        <v>-153.5</v>
      </c>
      <c r="Q264" s="22">
        <v>20</v>
      </c>
      <c r="R264" s="19">
        <v>0</v>
      </c>
      <c r="S264" s="20">
        <f>VLookups!$D$50</f>
        <v>-4487.7037773753191</v>
      </c>
      <c r="T264" s="19">
        <v>0</v>
      </c>
      <c r="U264" s="9">
        <v>116</v>
      </c>
      <c r="V264" s="21">
        <f>V263-VLookups!$D$54</f>
        <v>-1900</v>
      </c>
      <c r="W264" s="21">
        <f>-VLookups!$D$60</f>
        <v>-400</v>
      </c>
      <c r="X264" s="21">
        <f>-VLookups!$D$62</f>
        <v>-175</v>
      </c>
      <c r="Y264" s="20">
        <f>Y263*(1+VLookups!$D$57/12)</f>
        <v>-425.23183798336834</v>
      </c>
      <c r="Z264" s="9" t="s">
        <v>36</v>
      </c>
      <c r="AA264" s="9" t="s">
        <v>36</v>
      </c>
      <c r="AB264" s="20">
        <f t="shared" si="12"/>
        <v>2785.2197876292353</v>
      </c>
      <c r="AC264" s="20">
        <f t="shared" si="13"/>
        <v>375647.53390889789</v>
      </c>
    </row>
    <row r="265" spans="2:29" x14ac:dyDescent="0.25">
      <c r="B265" s="9">
        <v>261</v>
      </c>
      <c r="C265" s="9">
        <f t="shared" si="11"/>
        <v>44</v>
      </c>
      <c r="D265" s="9">
        <v>9</v>
      </c>
      <c r="E265" s="20">
        <f>E253*(1+VLookups!$C$4)</f>
        <v>18020.025394762546</v>
      </c>
      <c r="F265" s="20">
        <f>$E265*-VLookups!$D$10*2</f>
        <v>-1081.2015236857528</v>
      </c>
      <c r="G265" s="19">
        <v>0</v>
      </c>
      <c r="H265" s="20">
        <f>(-VLookups!$D$13)*(E265+F265/2)</f>
        <v>-5680.8130056988921</v>
      </c>
      <c r="I265" s="19">
        <v>0</v>
      </c>
      <c r="J265" s="19">
        <v>0</v>
      </c>
      <c r="K265" s="19">
        <v>0</v>
      </c>
      <c r="L265" s="19">
        <v>0</v>
      </c>
      <c r="M265" s="19">
        <v>0</v>
      </c>
      <c r="N265" s="20" t="s">
        <v>36</v>
      </c>
      <c r="O265" s="20">
        <f>VLookups!$D$39</f>
        <v>-1471.9562242328529</v>
      </c>
      <c r="P265" s="20">
        <f>P264-VLookups!$D$42</f>
        <v>-155</v>
      </c>
      <c r="Q265" s="22">
        <v>21</v>
      </c>
      <c r="R265" s="19">
        <v>0</v>
      </c>
      <c r="S265" s="20">
        <f>VLookups!$D$50</f>
        <v>-4487.7037773753191</v>
      </c>
      <c r="T265" s="19">
        <v>0</v>
      </c>
      <c r="U265" s="9">
        <v>117</v>
      </c>
      <c r="V265" s="21">
        <f>V264-VLookups!$D$54</f>
        <v>-1905</v>
      </c>
      <c r="W265" s="21">
        <f>-VLookups!$D$60</f>
        <v>-400</v>
      </c>
      <c r="X265" s="21">
        <f>-VLookups!$D$62</f>
        <v>-175</v>
      </c>
      <c r="Y265" s="20">
        <f>Y264*(1+VLookups!$D$57/12)</f>
        <v>-426.47209751081982</v>
      </c>
      <c r="Z265" s="9" t="s">
        <v>36</v>
      </c>
      <c r="AA265" s="9" t="s">
        <v>36</v>
      </c>
      <c r="AB265" s="20">
        <f t="shared" si="12"/>
        <v>2777.4795281017837</v>
      </c>
      <c r="AC265" s="20">
        <f t="shared" si="13"/>
        <v>379051.09266018122</v>
      </c>
    </row>
    <row r="266" spans="2:29" x14ac:dyDescent="0.25">
      <c r="B266" s="9">
        <v>262</v>
      </c>
      <c r="C266" s="9">
        <f t="shared" si="11"/>
        <v>44</v>
      </c>
      <c r="D266" s="9">
        <v>10</v>
      </c>
      <c r="E266" s="20">
        <f>E254*(1+VLookups!$C$4)</f>
        <v>18020.025394762546</v>
      </c>
      <c r="F266" s="20">
        <f>$E266*-VLookups!$D$10*2</f>
        <v>-1081.2015236857528</v>
      </c>
      <c r="G266" s="19">
        <v>0</v>
      </c>
      <c r="H266" s="20">
        <f>(-VLookups!$D$13)*(E266+F266/2)</f>
        <v>-5680.8130056988921</v>
      </c>
      <c r="I266" s="19">
        <v>0</v>
      </c>
      <c r="J266" s="19">
        <v>0</v>
      </c>
      <c r="K266" s="19">
        <v>0</v>
      </c>
      <c r="L266" s="19">
        <v>0</v>
      </c>
      <c r="M266" s="19">
        <v>0</v>
      </c>
      <c r="N266" s="20" t="s">
        <v>36</v>
      </c>
      <c r="O266" s="20">
        <f>VLookups!$D$39</f>
        <v>-1471.9562242328529</v>
      </c>
      <c r="P266" s="20">
        <f>P265-VLookups!$D$42</f>
        <v>-156.5</v>
      </c>
      <c r="Q266" s="22">
        <v>22</v>
      </c>
      <c r="R266" s="19">
        <v>0</v>
      </c>
      <c r="S266" s="20">
        <f>VLookups!$D$50</f>
        <v>-4487.7037773753191</v>
      </c>
      <c r="T266" s="19">
        <v>0</v>
      </c>
      <c r="U266" s="9">
        <v>118</v>
      </c>
      <c r="V266" s="21">
        <f>V265-VLookups!$D$54</f>
        <v>-1910</v>
      </c>
      <c r="W266" s="21">
        <f>-VLookups!$D$60</f>
        <v>-400</v>
      </c>
      <c r="X266" s="21">
        <f>-VLookups!$D$62</f>
        <v>-175</v>
      </c>
      <c r="Y266" s="20">
        <f>Y265*(1+VLookups!$D$57/12)</f>
        <v>-427.71597446189304</v>
      </c>
      <c r="Z266" s="9" t="s">
        <v>36</v>
      </c>
      <c r="AA266" s="9" t="s">
        <v>36</v>
      </c>
      <c r="AB266" s="20">
        <f t="shared" si="12"/>
        <v>2769.7356511507105</v>
      </c>
      <c r="AC266" s="20">
        <f t="shared" si="13"/>
        <v>382452.58013243222</v>
      </c>
    </row>
    <row r="267" spans="2:29" x14ac:dyDescent="0.25">
      <c r="B267" s="9">
        <v>263</v>
      </c>
      <c r="C267" s="9">
        <f t="shared" si="11"/>
        <v>44</v>
      </c>
      <c r="D267" s="9">
        <v>11</v>
      </c>
      <c r="E267" s="20">
        <f>E255*(1+VLookups!$C$4)</f>
        <v>18020.025394762546</v>
      </c>
      <c r="F267" s="20">
        <f>$E267*-VLookups!$D$10*2</f>
        <v>-1081.2015236857528</v>
      </c>
      <c r="G267" s="19">
        <v>0</v>
      </c>
      <c r="H267" s="20">
        <f>(-VLookups!$D$13)*(E267+F267/2)</f>
        <v>-5680.8130056988921</v>
      </c>
      <c r="I267" s="19">
        <v>0</v>
      </c>
      <c r="J267" s="19">
        <v>0</v>
      </c>
      <c r="K267" s="19">
        <v>0</v>
      </c>
      <c r="L267" s="19">
        <v>0</v>
      </c>
      <c r="M267" s="19">
        <v>0</v>
      </c>
      <c r="N267" s="20" t="s">
        <v>36</v>
      </c>
      <c r="O267" s="20">
        <f>VLookups!$D$39</f>
        <v>-1471.9562242328529</v>
      </c>
      <c r="P267" s="20">
        <f>P266-VLookups!$D$42</f>
        <v>-158</v>
      </c>
      <c r="Q267" s="22">
        <v>23</v>
      </c>
      <c r="R267" s="19">
        <v>0</v>
      </c>
      <c r="S267" s="20">
        <f>VLookups!$D$50</f>
        <v>-4487.7037773753191</v>
      </c>
      <c r="T267" s="19">
        <v>0</v>
      </c>
      <c r="U267" s="9">
        <v>119</v>
      </c>
      <c r="V267" s="21">
        <f>V266-VLookups!$D$54</f>
        <v>-1915</v>
      </c>
      <c r="W267" s="21">
        <f>-VLookups!$D$60</f>
        <v>-400</v>
      </c>
      <c r="X267" s="21">
        <f>-VLookups!$D$62</f>
        <v>-175</v>
      </c>
      <c r="Y267" s="20">
        <f>Y266*(1+VLookups!$D$57/12)</f>
        <v>-428.96347938740689</v>
      </c>
      <c r="Z267" s="9" t="s">
        <v>36</v>
      </c>
      <c r="AA267" s="9" t="s">
        <v>36</v>
      </c>
      <c r="AB267" s="20">
        <f t="shared" si="12"/>
        <v>2761.9881462251965</v>
      </c>
      <c r="AC267" s="20">
        <f t="shared" si="13"/>
        <v>385851.98924554483</v>
      </c>
    </row>
    <row r="268" spans="2:29" x14ac:dyDescent="0.25">
      <c r="B268" s="9">
        <v>264</v>
      </c>
      <c r="C268" s="9">
        <f t="shared" si="11"/>
        <v>45</v>
      </c>
      <c r="D268" s="9">
        <v>0</v>
      </c>
      <c r="E268" s="20">
        <f>E256*(1+VLookups!$C$4)</f>
        <v>18650.726283579235</v>
      </c>
      <c r="F268" s="20">
        <f>$E268*-VLookups!$D$10*2</f>
        <v>-1119.043577014754</v>
      </c>
      <c r="G268" s="19">
        <v>0</v>
      </c>
      <c r="H268" s="20">
        <f>(-VLookups!$D$13)*(E268+F268/2)</f>
        <v>-5879.6414608983541</v>
      </c>
      <c r="I268" s="19">
        <v>0</v>
      </c>
      <c r="J268" s="19">
        <v>0</v>
      </c>
      <c r="K268" s="19">
        <v>0</v>
      </c>
      <c r="L268" s="19">
        <v>0</v>
      </c>
      <c r="M268" s="19">
        <v>0</v>
      </c>
      <c r="N268" s="20" t="s">
        <v>36</v>
      </c>
      <c r="O268" s="20">
        <f>VLookups!$D$39</f>
        <v>-1471.9562242328529</v>
      </c>
      <c r="P268" s="20">
        <f>P267-VLookups!$D$42</f>
        <v>-159.5</v>
      </c>
      <c r="Q268" s="22">
        <v>24</v>
      </c>
      <c r="R268" s="19">
        <v>0</v>
      </c>
      <c r="S268" s="20">
        <f>VLookups!$D$50</f>
        <v>-4487.7037773753191</v>
      </c>
      <c r="T268" s="19">
        <v>0</v>
      </c>
      <c r="U268" s="9">
        <v>120</v>
      </c>
      <c r="V268" s="21">
        <f>V267-VLookups!$D$54</f>
        <v>-1920</v>
      </c>
      <c r="W268" s="21">
        <f>-VLookups!$D$60</f>
        <v>-400</v>
      </c>
      <c r="X268" s="21">
        <f>-VLookups!$D$62</f>
        <v>-175</v>
      </c>
      <c r="Y268" s="20">
        <f>Y267*(1+VLookups!$D$57/12)</f>
        <v>-430.21462286895348</v>
      </c>
      <c r="Z268" s="9" t="s">
        <v>36</v>
      </c>
      <c r="AA268" s="9" t="s">
        <v>36</v>
      </c>
      <c r="AB268" s="20">
        <f t="shared" si="12"/>
        <v>3167.1884096963786</v>
      </c>
      <c r="AC268" s="20">
        <f t="shared" si="13"/>
        <v>389662.26430398383</v>
      </c>
    </row>
    <row r="269" spans="2:29" x14ac:dyDescent="0.25">
      <c r="B269" s="9">
        <v>265</v>
      </c>
      <c r="C269" s="9">
        <f t="shared" si="11"/>
        <v>45</v>
      </c>
      <c r="D269" s="9">
        <v>1</v>
      </c>
      <c r="E269" s="20">
        <f>E257*(1+VLookups!$C$4)</f>
        <v>18650.726283579235</v>
      </c>
      <c r="F269" s="20">
        <f>$E269*-VLookups!$D$10*2</f>
        <v>-1119.043577014754</v>
      </c>
      <c r="G269" s="19">
        <v>0</v>
      </c>
      <c r="H269" s="20">
        <f>(-VLookups!$D$13)*(E269+F269/2)</f>
        <v>-5879.6414608983541</v>
      </c>
      <c r="I269" s="19">
        <v>0</v>
      </c>
      <c r="J269" s="19">
        <v>0</v>
      </c>
      <c r="K269" s="19">
        <v>0</v>
      </c>
      <c r="L269" s="19">
        <v>0</v>
      </c>
      <c r="M269" s="19">
        <v>0</v>
      </c>
      <c r="N269" s="20" t="s">
        <v>36</v>
      </c>
      <c r="O269" s="20">
        <f>VLookups!$D$39</f>
        <v>-1471.9562242328529</v>
      </c>
      <c r="P269" s="20">
        <f>P268-VLookups!$D$42</f>
        <v>-161</v>
      </c>
      <c r="Q269" s="22">
        <v>25</v>
      </c>
      <c r="R269" s="19">
        <v>0</v>
      </c>
      <c r="S269" s="20">
        <f>VLookups!$D$50</f>
        <v>-4487.7037773753191</v>
      </c>
      <c r="T269" s="19">
        <v>0</v>
      </c>
      <c r="U269" s="9">
        <v>121</v>
      </c>
      <c r="V269" s="21">
        <f>V268-VLookups!$D$54</f>
        <v>-1925</v>
      </c>
      <c r="W269" s="21">
        <f>-VLookups!$D$60</f>
        <v>-400</v>
      </c>
      <c r="X269" s="21">
        <f>-VLookups!$D$62</f>
        <v>-175</v>
      </c>
      <c r="Y269" s="20">
        <f>Y268*(1+VLookups!$D$57/12)</f>
        <v>-431.46941551898794</v>
      </c>
      <c r="Z269" s="9" t="s">
        <v>36</v>
      </c>
      <c r="AA269" s="9" t="s">
        <v>36</v>
      </c>
      <c r="AB269" s="20">
        <f t="shared" si="12"/>
        <v>3159.4336170463439</v>
      </c>
      <c r="AC269" s="20">
        <f t="shared" si="13"/>
        <v>393471.13502820348</v>
      </c>
    </row>
    <row r="270" spans="2:29" x14ac:dyDescent="0.25">
      <c r="B270" s="9">
        <v>266</v>
      </c>
      <c r="C270" s="9">
        <f t="shared" si="11"/>
        <v>45</v>
      </c>
      <c r="D270" s="9">
        <v>2</v>
      </c>
      <c r="E270" s="20">
        <f>E258*(1+VLookups!$C$4)</f>
        <v>18650.726283579235</v>
      </c>
      <c r="F270" s="20">
        <f>$E270*-VLookups!$D$10*2</f>
        <v>-1119.043577014754</v>
      </c>
      <c r="G270" s="19">
        <v>0</v>
      </c>
      <c r="H270" s="20">
        <f>(-VLookups!$D$13)*(E270+F270/2)</f>
        <v>-5879.6414608983541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20" t="s">
        <v>36</v>
      </c>
      <c r="O270" s="20">
        <f>VLookups!$D$39</f>
        <v>-1471.9562242328529</v>
      </c>
      <c r="P270" s="20">
        <f>P269-VLookups!$D$42</f>
        <v>-162.5</v>
      </c>
      <c r="Q270" s="22">
        <v>26</v>
      </c>
      <c r="R270" s="19">
        <v>0</v>
      </c>
      <c r="S270" s="20">
        <f>VLookups!$D$50</f>
        <v>-4487.7037773753191</v>
      </c>
      <c r="T270" s="19">
        <v>0</v>
      </c>
      <c r="U270" s="9">
        <v>122</v>
      </c>
      <c r="V270" s="21">
        <f>V269-VLookups!$D$54</f>
        <v>-1930</v>
      </c>
      <c r="W270" s="21">
        <f>-VLookups!$D$60</f>
        <v>-400</v>
      </c>
      <c r="X270" s="21">
        <f>-VLookups!$D$62</f>
        <v>-175</v>
      </c>
      <c r="Y270" s="20">
        <f>Y269*(1+VLookups!$D$57/12)</f>
        <v>-432.72786798091835</v>
      </c>
      <c r="Z270" s="9" t="s">
        <v>36</v>
      </c>
      <c r="AA270" s="9" t="s">
        <v>36</v>
      </c>
      <c r="AB270" s="20">
        <f t="shared" si="12"/>
        <v>3151.6751645844138</v>
      </c>
      <c r="AC270" s="20">
        <f t="shared" si="13"/>
        <v>397278.59541783493</v>
      </c>
    </row>
    <row r="271" spans="2:29" x14ac:dyDescent="0.25">
      <c r="B271" s="9">
        <v>267</v>
      </c>
      <c r="C271" s="9">
        <f t="shared" si="11"/>
        <v>45</v>
      </c>
      <c r="D271" s="9">
        <v>3</v>
      </c>
      <c r="E271" s="20">
        <f>E259*(1+VLookups!$C$4)</f>
        <v>18650.726283579235</v>
      </c>
      <c r="F271" s="20">
        <f>$E271*-VLookups!$D$10*2</f>
        <v>-1119.043577014754</v>
      </c>
      <c r="G271" s="19">
        <v>0</v>
      </c>
      <c r="H271" s="20">
        <f>(-VLookups!$D$13)*(E271+F271/2)</f>
        <v>-5879.6414608983541</v>
      </c>
      <c r="I271" s="19">
        <v>0</v>
      </c>
      <c r="J271" s="19">
        <v>0</v>
      </c>
      <c r="K271" s="19">
        <v>0</v>
      </c>
      <c r="L271" s="19">
        <v>0</v>
      </c>
      <c r="M271" s="19">
        <v>0</v>
      </c>
      <c r="N271" s="20" t="s">
        <v>36</v>
      </c>
      <c r="O271" s="20">
        <f>VLookups!$D$39</f>
        <v>-1471.9562242328529</v>
      </c>
      <c r="P271" s="20">
        <f>P270-VLookups!$D$42</f>
        <v>-164</v>
      </c>
      <c r="Q271" s="22">
        <v>27</v>
      </c>
      <c r="R271" s="19">
        <v>0</v>
      </c>
      <c r="S271" s="20">
        <f>VLookups!$D$50</f>
        <v>-4487.7037773753191</v>
      </c>
      <c r="T271" s="19">
        <v>0</v>
      </c>
      <c r="U271" s="9">
        <v>123</v>
      </c>
      <c r="V271" s="21">
        <f>V270-VLookups!$D$54</f>
        <v>-1935</v>
      </c>
      <c r="W271" s="21">
        <f>-VLookups!$D$60</f>
        <v>-400</v>
      </c>
      <c r="X271" s="21">
        <f>-VLookups!$D$62</f>
        <v>-175</v>
      </c>
      <c r="Y271" s="20">
        <f>Y270*(1+VLookups!$D$57/12)</f>
        <v>-433.98999092919604</v>
      </c>
      <c r="Z271" s="9" t="s">
        <v>36</v>
      </c>
      <c r="AA271" s="9" t="s">
        <v>36</v>
      </c>
      <c r="AB271" s="20">
        <f t="shared" si="12"/>
        <v>3143.9130416361359</v>
      </c>
      <c r="AC271" s="20">
        <f t="shared" si="13"/>
        <v>401084.63945183414</v>
      </c>
    </row>
    <row r="272" spans="2:29" x14ac:dyDescent="0.25">
      <c r="B272" s="9">
        <v>268</v>
      </c>
      <c r="C272" s="9">
        <f t="shared" si="11"/>
        <v>45</v>
      </c>
      <c r="D272" s="9">
        <v>4</v>
      </c>
      <c r="E272" s="20">
        <f>E260*(1+VLookups!$C$4)</f>
        <v>18650.726283579235</v>
      </c>
      <c r="F272" s="20">
        <f>$E272*-VLookups!$D$10*2</f>
        <v>-1119.043577014754</v>
      </c>
      <c r="G272" s="19">
        <v>0</v>
      </c>
      <c r="H272" s="20">
        <f>(-VLookups!$D$13)*(E272+F272/2)</f>
        <v>-5879.6414608983541</v>
      </c>
      <c r="I272" s="19">
        <v>0</v>
      </c>
      <c r="J272" s="19">
        <v>0</v>
      </c>
      <c r="K272" s="19">
        <v>0</v>
      </c>
      <c r="L272" s="19">
        <v>0</v>
      </c>
      <c r="M272" s="19">
        <v>0</v>
      </c>
      <c r="N272" s="20" t="s">
        <v>36</v>
      </c>
      <c r="O272" s="20">
        <f>VLookups!$D$39</f>
        <v>-1471.9562242328529</v>
      </c>
      <c r="P272" s="20">
        <f>P271-VLookups!$D$42</f>
        <v>-165.5</v>
      </c>
      <c r="Q272" s="22">
        <v>28</v>
      </c>
      <c r="R272" s="19">
        <v>0</v>
      </c>
      <c r="S272" s="20">
        <f>VLookups!$D$50</f>
        <v>-4487.7037773753191</v>
      </c>
      <c r="T272" s="19">
        <v>0</v>
      </c>
      <c r="U272" s="9">
        <v>124</v>
      </c>
      <c r="V272" s="21">
        <f>V271-VLookups!$D$54</f>
        <v>-1940</v>
      </c>
      <c r="W272" s="21">
        <f>-VLookups!$D$60</f>
        <v>-400</v>
      </c>
      <c r="X272" s="21">
        <f>-VLookups!$D$62</f>
        <v>-175</v>
      </c>
      <c r="Y272" s="20">
        <f>Y271*(1+VLookups!$D$57/12)</f>
        <v>-435.25579506940619</v>
      </c>
      <c r="Z272" s="9" t="s">
        <v>36</v>
      </c>
      <c r="AA272" s="9" t="s">
        <v>36</v>
      </c>
      <c r="AB272" s="20">
        <f t="shared" si="12"/>
        <v>3136.1472374959258</v>
      </c>
      <c r="AC272" s="20">
        <f t="shared" si="13"/>
        <v>404889.26108841645</v>
      </c>
    </row>
    <row r="273" spans="2:29" x14ac:dyDescent="0.25">
      <c r="B273" s="9">
        <v>269</v>
      </c>
      <c r="C273" s="9">
        <f t="shared" ref="C273:C336" si="14">C261+1</f>
        <v>45</v>
      </c>
      <c r="D273" s="9">
        <v>5</v>
      </c>
      <c r="E273" s="20">
        <f>E261*(1+VLookups!$C$4)</f>
        <v>18650.726283579235</v>
      </c>
      <c r="F273" s="20">
        <f>$E273*-VLookups!$D$10*2</f>
        <v>-1119.043577014754</v>
      </c>
      <c r="G273" s="19">
        <v>0</v>
      </c>
      <c r="H273" s="20">
        <f>(-VLookups!$D$13)*(E273+F273/2)</f>
        <v>-5879.6414608983541</v>
      </c>
      <c r="I273" s="19">
        <v>0</v>
      </c>
      <c r="J273" s="19">
        <v>0</v>
      </c>
      <c r="K273" s="19">
        <v>0</v>
      </c>
      <c r="L273" s="19">
        <v>0</v>
      </c>
      <c r="M273" s="19">
        <v>0</v>
      </c>
      <c r="N273" s="20" t="s">
        <v>36</v>
      </c>
      <c r="O273" s="20">
        <f>VLookups!$D$39</f>
        <v>-1471.9562242328529</v>
      </c>
      <c r="P273" s="20">
        <f>P272-VLookups!$D$42</f>
        <v>-167</v>
      </c>
      <c r="Q273" s="22">
        <v>29</v>
      </c>
      <c r="R273" s="19">
        <v>0</v>
      </c>
      <c r="S273" s="20">
        <f>VLookups!$D$50</f>
        <v>-4487.7037773753191</v>
      </c>
      <c r="T273" s="19">
        <v>0</v>
      </c>
      <c r="U273" s="9">
        <v>125</v>
      </c>
      <c r="V273" s="21">
        <f>V272-VLookups!$D$54</f>
        <v>-1945</v>
      </c>
      <c r="W273" s="21">
        <f>-VLookups!$D$60</f>
        <v>-400</v>
      </c>
      <c r="X273" s="21">
        <f>-VLookups!$D$62</f>
        <v>-175</v>
      </c>
      <c r="Y273" s="20">
        <f>Y272*(1+VLookups!$D$57/12)</f>
        <v>-436.52529113835863</v>
      </c>
      <c r="Z273" s="9" t="s">
        <v>36</v>
      </c>
      <c r="AA273" s="9" t="s">
        <v>36</v>
      </c>
      <c r="AB273" s="20">
        <f t="shared" si="12"/>
        <v>3128.3777414269734</v>
      </c>
      <c r="AC273" s="20">
        <f t="shared" si="13"/>
        <v>408692.45426499081</v>
      </c>
    </row>
    <row r="274" spans="2:29" x14ac:dyDescent="0.25">
      <c r="B274" s="9">
        <v>270</v>
      </c>
      <c r="C274" s="9">
        <f t="shared" si="14"/>
        <v>45</v>
      </c>
      <c r="D274" s="9">
        <v>6</v>
      </c>
      <c r="E274" s="20">
        <f>E262*(1+VLookups!$C$4)</f>
        <v>18650.726283579235</v>
      </c>
      <c r="F274" s="20">
        <f>$E274*-VLookups!$D$10*2</f>
        <v>-1119.043577014754</v>
      </c>
      <c r="G274" s="19">
        <v>0</v>
      </c>
      <c r="H274" s="20">
        <f>(-VLookups!$D$13)*(E274+F274/2)</f>
        <v>-5879.6414608983541</v>
      </c>
      <c r="I274" s="19">
        <v>0</v>
      </c>
      <c r="J274" s="19">
        <v>0</v>
      </c>
      <c r="K274" s="19">
        <v>0</v>
      </c>
      <c r="L274" s="19">
        <v>0</v>
      </c>
      <c r="M274" s="19">
        <v>0</v>
      </c>
      <c r="N274" s="20" t="s">
        <v>36</v>
      </c>
      <c r="O274" s="20">
        <f>VLookups!$D$39</f>
        <v>-1471.9562242328529</v>
      </c>
      <c r="P274" s="20">
        <f>P273-VLookups!$D$42</f>
        <v>-168.5</v>
      </c>
      <c r="Q274" s="22">
        <v>30</v>
      </c>
      <c r="R274" s="19">
        <v>0</v>
      </c>
      <c r="S274" s="20">
        <f>VLookups!$D$50</f>
        <v>-4487.7037773753191</v>
      </c>
      <c r="T274" s="19">
        <v>0</v>
      </c>
      <c r="U274" s="9">
        <v>126</v>
      </c>
      <c r="V274" s="21">
        <f>V273-VLookups!$D$54</f>
        <v>-1950</v>
      </c>
      <c r="W274" s="21">
        <f>-VLookups!$D$60</f>
        <v>-400</v>
      </c>
      <c r="X274" s="21">
        <f>-VLookups!$D$62</f>
        <v>-175</v>
      </c>
      <c r="Y274" s="20">
        <f>Y273*(1+VLookups!$D$57/12)</f>
        <v>-437.79848990417884</v>
      </c>
      <c r="Z274" s="9" t="s">
        <v>36</v>
      </c>
      <c r="AA274" s="9" t="s">
        <v>36</v>
      </c>
      <c r="AB274" s="20">
        <f t="shared" si="12"/>
        <v>3120.6045426611531</v>
      </c>
      <c r="AC274" s="20">
        <f t="shared" si="13"/>
        <v>412494.21289809362</v>
      </c>
    </row>
    <row r="275" spans="2:29" x14ac:dyDescent="0.25">
      <c r="B275" s="9">
        <v>271</v>
      </c>
      <c r="C275" s="9">
        <f t="shared" si="14"/>
        <v>45</v>
      </c>
      <c r="D275" s="9">
        <v>7</v>
      </c>
      <c r="E275" s="20">
        <f>E263*(1+VLookups!$C$4)</f>
        <v>18650.726283579235</v>
      </c>
      <c r="F275" s="20">
        <f>$E275*-VLookups!$D$10*2</f>
        <v>-1119.043577014754</v>
      </c>
      <c r="G275" s="19">
        <v>0</v>
      </c>
      <c r="H275" s="20">
        <f>(-VLookups!$D$13)*(E275+F275/2)</f>
        <v>-5879.6414608983541</v>
      </c>
      <c r="I275" s="19">
        <v>0</v>
      </c>
      <c r="J275" s="19">
        <v>0</v>
      </c>
      <c r="K275" s="19">
        <v>0</v>
      </c>
      <c r="L275" s="19">
        <v>0</v>
      </c>
      <c r="M275" s="19">
        <v>0</v>
      </c>
      <c r="N275" s="20" t="s">
        <v>36</v>
      </c>
      <c r="O275" s="20">
        <f>VLookups!$D$39</f>
        <v>-1471.9562242328529</v>
      </c>
      <c r="P275" s="20">
        <f>P274-VLookups!$D$42</f>
        <v>-170</v>
      </c>
      <c r="Q275" s="22">
        <v>31</v>
      </c>
      <c r="R275" s="19">
        <v>0</v>
      </c>
      <c r="S275" s="20">
        <f>VLookups!$D$50</f>
        <v>-4487.7037773753191</v>
      </c>
      <c r="T275" s="19">
        <v>0</v>
      </c>
      <c r="U275" s="9">
        <v>127</v>
      </c>
      <c r="V275" s="21">
        <f>V274-VLookups!$D$54</f>
        <v>-1955</v>
      </c>
      <c r="W275" s="21">
        <f>-VLookups!$D$60</f>
        <v>-400</v>
      </c>
      <c r="X275" s="21">
        <f>-VLookups!$D$62</f>
        <v>-175</v>
      </c>
      <c r="Y275" s="20">
        <f>Y274*(1+VLookups!$D$57/12)</f>
        <v>-439.07540216639939</v>
      </c>
      <c r="Z275" s="9" t="s">
        <v>36</v>
      </c>
      <c r="AA275" s="9" t="s">
        <v>36</v>
      </c>
      <c r="AB275" s="20">
        <f t="shared" si="12"/>
        <v>3112.8276303989328</v>
      </c>
      <c r="AC275" s="20">
        <f t="shared" si="13"/>
        <v>416294.5308833227</v>
      </c>
    </row>
    <row r="276" spans="2:29" x14ac:dyDescent="0.25">
      <c r="B276" s="9">
        <v>272</v>
      </c>
      <c r="C276" s="9">
        <f t="shared" si="14"/>
        <v>45</v>
      </c>
      <c r="D276" s="9">
        <v>8</v>
      </c>
      <c r="E276" s="20">
        <f>E264*(1+VLookups!$C$4)</f>
        <v>18650.726283579235</v>
      </c>
      <c r="F276" s="20">
        <f>$E276*-VLookups!$D$10*2</f>
        <v>-1119.043577014754</v>
      </c>
      <c r="G276" s="19">
        <v>0</v>
      </c>
      <c r="H276" s="20">
        <f>(-VLookups!$D$13)*(E276+F276/2)</f>
        <v>-5879.6414608983541</v>
      </c>
      <c r="I276" s="19">
        <v>0</v>
      </c>
      <c r="J276" s="19">
        <v>0</v>
      </c>
      <c r="K276" s="19">
        <v>0</v>
      </c>
      <c r="L276" s="19">
        <v>0</v>
      </c>
      <c r="M276" s="19">
        <v>0</v>
      </c>
      <c r="N276" s="20" t="s">
        <v>36</v>
      </c>
      <c r="O276" s="20">
        <f>VLookups!$D$39</f>
        <v>-1471.9562242328529</v>
      </c>
      <c r="P276" s="20">
        <f>P275-VLookups!$D$42</f>
        <v>-171.5</v>
      </c>
      <c r="Q276" s="22">
        <v>32</v>
      </c>
      <c r="R276" s="19">
        <v>0</v>
      </c>
      <c r="S276" s="20">
        <f>VLookups!$D$50</f>
        <v>-4487.7037773753191</v>
      </c>
      <c r="T276" s="19">
        <v>0</v>
      </c>
      <c r="U276" s="9">
        <v>128</v>
      </c>
      <c r="V276" s="21">
        <f>V275-VLookups!$D$54</f>
        <v>-1960</v>
      </c>
      <c r="W276" s="21">
        <f>-VLookups!$D$60</f>
        <v>-400</v>
      </c>
      <c r="X276" s="21">
        <f>-VLookups!$D$62</f>
        <v>-175</v>
      </c>
      <c r="Y276" s="20">
        <f>Y275*(1+VLookups!$D$57/12)</f>
        <v>-440.35603875605136</v>
      </c>
      <c r="Z276" s="9" t="s">
        <v>36</v>
      </c>
      <c r="AA276" s="9" t="s">
        <v>36</v>
      </c>
      <c r="AB276" s="20">
        <f t="shared" si="12"/>
        <v>3105.0469938092806</v>
      </c>
      <c r="AC276" s="20">
        <f t="shared" si="13"/>
        <v>420093.40209527087</v>
      </c>
    </row>
    <row r="277" spans="2:29" x14ac:dyDescent="0.25">
      <c r="B277" s="9">
        <v>273</v>
      </c>
      <c r="C277" s="9">
        <f t="shared" si="14"/>
        <v>45</v>
      </c>
      <c r="D277" s="9">
        <v>9</v>
      </c>
      <c r="E277" s="20">
        <f>E265*(1+VLookups!$C$4)</f>
        <v>18650.726283579235</v>
      </c>
      <c r="F277" s="20">
        <f>$E277*-VLookups!$D$10*2</f>
        <v>-1119.043577014754</v>
      </c>
      <c r="G277" s="19">
        <v>0</v>
      </c>
      <c r="H277" s="20">
        <f>(-VLookups!$D$13)*(E277+F277/2)</f>
        <v>-5879.6414608983541</v>
      </c>
      <c r="I277" s="19">
        <v>0</v>
      </c>
      <c r="J277" s="19">
        <v>0</v>
      </c>
      <c r="K277" s="19">
        <v>0</v>
      </c>
      <c r="L277" s="19">
        <v>0</v>
      </c>
      <c r="M277" s="19">
        <v>0</v>
      </c>
      <c r="N277" s="20" t="s">
        <v>36</v>
      </c>
      <c r="O277" s="20">
        <f>VLookups!$D$39</f>
        <v>-1471.9562242328529</v>
      </c>
      <c r="P277" s="20">
        <f>P276-VLookups!$D$42</f>
        <v>-173</v>
      </c>
      <c r="Q277" s="22">
        <v>33</v>
      </c>
      <c r="R277" s="19">
        <v>0</v>
      </c>
      <c r="S277" s="20">
        <f>VLookups!$D$50</f>
        <v>-4487.7037773753191</v>
      </c>
      <c r="T277" s="19">
        <v>0</v>
      </c>
      <c r="U277" s="9">
        <v>129</v>
      </c>
      <c r="V277" s="21">
        <f>V276-VLookups!$D$54</f>
        <v>-1965</v>
      </c>
      <c r="W277" s="21">
        <f>-VLookups!$D$60</f>
        <v>-400</v>
      </c>
      <c r="X277" s="21">
        <f>-VLookups!$D$62</f>
        <v>-175</v>
      </c>
      <c r="Y277" s="20">
        <f>Y276*(1+VLookups!$D$57/12)</f>
        <v>-441.64041053575653</v>
      </c>
      <c r="Z277" s="9" t="s">
        <v>36</v>
      </c>
      <c r="AA277" s="9" t="s">
        <v>36</v>
      </c>
      <c r="AB277" s="20">
        <f t="shared" si="12"/>
        <v>3097.2626220295756</v>
      </c>
      <c r="AC277" s="20">
        <f t="shared" si="13"/>
        <v>423890.82038745924</v>
      </c>
    </row>
    <row r="278" spans="2:29" x14ac:dyDescent="0.25">
      <c r="B278" s="9">
        <v>274</v>
      </c>
      <c r="C278" s="9">
        <f t="shared" si="14"/>
        <v>45</v>
      </c>
      <c r="D278" s="9">
        <v>10</v>
      </c>
      <c r="E278" s="20">
        <f>E266*(1+VLookups!$C$4)</f>
        <v>18650.726283579235</v>
      </c>
      <c r="F278" s="20">
        <f>$E278*-VLookups!$D$10*2</f>
        <v>-1119.043577014754</v>
      </c>
      <c r="G278" s="19">
        <v>0</v>
      </c>
      <c r="H278" s="20">
        <f>(-VLookups!$D$13)*(E278+F278/2)</f>
        <v>-5879.6414608983541</v>
      </c>
      <c r="I278" s="19">
        <v>0</v>
      </c>
      <c r="J278" s="19">
        <v>0</v>
      </c>
      <c r="K278" s="19">
        <v>0</v>
      </c>
      <c r="L278" s="19">
        <v>0</v>
      </c>
      <c r="M278" s="19">
        <v>0</v>
      </c>
      <c r="N278" s="20" t="s">
        <v>36</v>
      </c>
      <c r="O278" s="20">
        <f>VLookups!$D$39</f>
        <v>-1471.9562242328529</v>
      </c>
      <c r="P278" s="20">
        <f>P277-VLookups!$D$42</f>
        <v>-174.5</v>
      </c>
      <c r="Q278" s="22">
        <v>34</v>
      </c>
      <c r="R278" s="19">
        <v>0</v>
      </c>
      <c r="S278" s="20">
        <f>VLookups!$D$50</f>
        <v>-4487.7037773753191</v>
      </c>
      <c r="T278" s="19">
        <v>0</v>
      </c>
      <c r="U278" s="9">
        <v>130</v>
      </c>
      <c r="V278" s="21">
        <f>V277-VLookups!$D$54</f>
        <v>-1970</v>
      </c>
      <c r="W278" s="21">
        <f>-VLookups!$D$60</f>
        <v>-400</v>
      </c>
      <c r="X278" s="21">
        <f>-VLookups!$D$62</f>
        <v>-175</v>
      </c>
      <c r="Y278" s="20">
        <f>Y277*(1+VLookups!$D$57/12)</f>
        <v>-442.92852839981919</v>
      </c>
      <c r="Z278" s="9" t="s">
        <v>36</v>
      </c>
      <c r="AA278" s="9" t="s">
        <v>36</v>
      </c>
      <c r="AB278" s="20">
        <f t="shared" si="12"/>
        <v>3089.4745041655128</v>
      </c>
      <c r="AC278" s="20">
        <f t="shared" si="13"/>
        <v>427686.77959227056</v>
      </c>
    </row>
    <row r="279" spans="2:29" x14ac:dyDescent="0.25">
      <c r="B279" s="9">
        <v>275</v>
      </c>
      <c r="C279" s="9">
        <f t="shared" si="14"/>
        <v>45</v>
      </c>
      <c r="D279" s="9">
        <v>11</v>
      </c>
      <c r="E279" s="20">
        <f>E267*(1+VLookups!$C$4)</f>
        <v>18650.726283579235</v>
      </c>
      <c r="F279" s="20">
        <f>$E279*-VLookups!$D$10*2</f>
        <v>-1119.043577014754</v>
      </c>
      <c r="G279" s="19">
        <v>0</v>
      </c>
      <c r="H279" s="20">
        <f>(-VLookups!$D$13)*(E279+F279/2)</f>
        <v>-5879.6414608983541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20" t="s">
        <v>36</v>
      </c>
      <c r="O279" s="20">
        <f>VLookups!$D$39</f>
        <v>-1471.9562242328529</v>
      </c>
      <c r="P279" s="20">
        <f>P278-VLookups!$D$42</f>
        <v>-176</v>
      </c>
      <c r="Q279" s="22">
        <v>35</v>
      </c>
      <c r="R279" s="19">
        <v>0</v>
      </c>
      <c r="S279" s="20">
        <f>VLookups!$D$50</f>
        <v>-4487.7037773753191</v>
      </c>
      <c r="T279" s="19">
        <v>0</v>
      </c>
      <c r="U279" s="9">
        <v>131</v>
      </c>
      <c r="V279" s="21">
        <f>V278-VLookups!$D$54</f>
        <v>-1975</v>
      </c>
      <c r="W279" s="21">
        <f>-VLookups!$D$60</f>
        <v>-400</v>
      </c>
      <c r="X279" s="21">
        <f>-VLookups!$D$62</f>
        <v>-175</v>
      </c>
      <c r="Y279" s="20">
        <f>Y278*(1+VLookups!$D$57/12)</f>
        <v>-444.22040327431864</v>
      </c>
      <c r="Z279" s="9" t="s">
        <v>36</v>
      </c>
      <c r="AA279" s="9" t="s">
        <v>36</v>
      </c>
      <c r="AB279" s="20">
        <f t="shared" si="12"/>
        <v>3081.6826292910137</v>
      </c>
      <c r="AC279" s="20">
        <f t="shared" si="13"/>
        <v>431481.27352088207</v>
      </c>
    </row>
    <row r="280" spans="2:29" x14ac:dyDescent="0.25">
      <c r="B280" s="9">
        <v>276</v>
      </c>
      <c r="C280" s="9">
        <f t="shared" si="14"/>
        <v>46</v>
      </c>
      <c r="D280" s="9">
        <v>0</v>
      </c>
      <c r="E280" s="20">
        <f>E268*(1+VLookups!$C$4)</f>
        <v>19303.501703504506</v>
      </c>
      <c r="F280" s="20">
        <f>$E280*-VLookups!$D$10*2</f>
        <v>-1158.2101022102704</v>
      </c>
      <c r="G280" s="19">
        <v>0</v>
      </c>
      <c r="H280" s="20">
        <f>(-VLookups!$D$13)*(E280+F280/2)</f>
        <v>-6085.4289120297954</v>
      </c>
      <c r="I280" s="19">
        <v>0</v>
      </c>
      <c r="J280" s="19">
        <v>0</v>
      </c>
      <c r="K280" s="19">
        <v>0</v>
      </c>
      <c r="L280" s="19">
        <v>0</v>
      </c>
      <c r="M280" s="19">
        <v>0</v>
      </c>
      <c r="N280" s="20" t="s">
        <v>36</v>
      </c>
      <c r="O280" s="20">
        <f>VLookups!$D$39</f>
        <v>-1471.9562242328529</v>
      </c>
      <c r="P280" s="20">
        <f>P279-VLookups!$D$42</f>
        <v>-177.5</v>
      </c>
      <c r="Q280" s="22">
        <v>36</v>
      </c>
      <c r="R280" s="19">
        <v>0</v>
      </c>
      <c r="S280" s="20">
        <f>VLookups!$D$50</f>
        <v>-4487.7037773753191</v>
      </c>
      <c r="T280" s="19">
        <v>0</v>
      </c>
      <c r="U280" s="9">
        <v>132</v>
      </c>
      <c r="V280" s="21">
        <f>V279-VLookups!$D$54</f>
        <v>-1980</v>
      </c>
      <c r="W280" s="21">
        <f>-VLookups!$D$60</f>
        <v>-400</v>
      </c>
      <c r="X280" s="21">
        <f>-VLookups!$D$62</f>
        <v>-175</v>
      </c>
      <c r="Y280" s="20">
        <f>Y279*(1+VLookups!$D$57/12)</f>
        <v>-445.51604611720205</v>
      </c>
      <c r="Z280" s="9" t="s">
        <v>36</v>
      </c>
      <c r="AA280" s="9" t="s">
        <v>36</v>
      </c>
      <c r="AB280" s="20">
        <f t="shared" si="12"/>
        <v>3501.2916926441999</v>
      </c>
      <c r="AC280" s="20">
        <f t="shared" si="13"/>
        <v>435701.7006693944</v>
      </c>
    </row>
    <row r="281" spans="2:29" x14ac:dyDescent="0.25">
      <c r="B281" s="9">
        <v>277</v>
      </c>
      <c r="C281" s="9">
        <f t="shared" si="14"/>
        <v>46</v>
      </c>
      <c r="D281" s="9">
        <v>1</v>
      </c>
      <c r="E281" s="20">
        <f>E269*(1+VLookups!$C$4)</f>
        <v>19303.501703504506</v>
      </c>
      <c r="F281" s="20">
        <f>$E281*-VLookups!$D$10*2</f>
        <v>-1158.2101022102704</v>
      </c>
      <c r="G281" s="19">
        <v>0</v>
      </c>
      <c r="H281" s="20">
        <f>(-VLookups!$D$13)*(E281+F281/2)</f>
        <v>-6085.4289120297954</v>
      </c>
      <c r="I281" s="19">
        <v>0</v>
      </c>
      <c r="J281" s="19">
        <v>0</v>
      </c>
      <c r="K281" s="19">
        <v>0</v>
      </c>
      <c r="L281" s="19">
        <v>0</v>
      </c>
      <c r="M281" s="19">
        <v>0</v>
      </c>
      <c r="N281" s="20" t="s">
        <v>36</v>
      </c>
      <c r="O281" s="20">
        <f>VLookups!$D$39</f>
        <v>-1471.9562242328529</v>
      </c>
      <c r="P281" s="20">
        <f>P280-VLookups!$D$42</f>
        <v>-179</v>
      </c>
      <c r="Q281" s="22">
        <v>37</v>
      </c>
      <c r="R281" s="19">
        <v>0</v>
      </c>
      <c r="S281" s="20">
        <f>VLookups!$D$50</f>
        <v>-4487.7037773753191</v>
      </c>
      <c r="T281" s="19">
        <v>0</v>
      </c>
      <c r="U281" s="9">
        <v>133</v>
      </c>
      <c r="V281" s="21">
        <f>V280-VLookups!$D$54</f>
        <v>-1985</v>
      </c>
      <c r="W281" s="21">
        <f>-VLookups!$D$60</f>
        <v>-400</v>
      </c>
      <c r="X281" s="21">
        <f>-VLookups!$D$62</f>
        <v>-175</v>
      </c>
      <c r="Y281" s="20">
        <f>Y280*(1+VLookups!$D$57/12)</f>
        <v>-446.81546791837724</v>
      </c>
      <c r="Z281" s="9" t="s">
        <v>36</v>
      </c>
      <c r="AA281" s="9" t="s">
        <v>36</v>
      </c>
      <c r="AB281" s="20">
        <f t="shared" si="12"/>
        <v>3493.4922708430249</v>
      </c>
      <c r="AC281" s="20">
        <f t="shared" si="13"/>
        <v>439921.36244135309</v>
      </c>
    </row>
    <row r="282" spans="2:29" x14ac:dyDescent="0.25">
      <c r="B282" s="9">
        <v>278</v>
      </c>
      <c r="C282" s="9">
        <f t="shared" si="14"/>
        <v>46</v>
      </c>
      <c r="D282" s="9">
        <v>2</v>
      </c>
      <c r="E282" s="20">
        <f>E270*(1+VLookups!$C$4)</f>
        <v>19303.501703504506</v>
      </c>
      <c r="F282" s="20">
        <f>$E282*-VLookups!$D$10*2</f>
        <v>-1158.2101022102704</v>
      </c>
      <c r="G282" s="19">
        <v>0</v>
      </c>
      <c r="H282" s="20">
        <f>(-VLookups!$D$13)*(E282+F282/2)</f>
        <v>-6085.4289120297954</v>
      </c>
      <c r="I282" s="19">
        <v>0</v>
      </c>
      <c r="J282" s="19">
        <v>0</v>
      </c>
      <c r="K282" s="19">
        <v>0</v>
      </c>
      <c r="L282" s="19">
        <v>0</v>
      </c>
      <c r="M282" s="19">
        <v>0</v>
      </c>
      <c r="N282" s="20" t="s">
        <v>36</v>
      </c>
      <c r="O282" s="20">
        <f>VLookups!$D$39</f>
        <v>-1471.9562242328529</v>
      </c>
      <c r="P282" s="20">
        <f>P281-VLookups!$D$42</f>
        <v>-180.5</v>
      </c>
      <c r="Q282" s="22">
        <v>38</v>
      </c>
      <c r="R282" s="19">
        <v>0</v>
      </c>
      <c r="S282" s="20">
        <f>VLookups!$D$50</f>
        <v>-4487.7037773753191</v>
      </c>
      <c r="T282" s="19">
        <v>0</v>
      </c>
      <c r="U282" s="9">
        <v>134</v>
      </c>
      <c r="V282" s="21">
        <f>V281-VLookups!$D$54</f>
        <v>-1990</v>
      </c>
      <c r="W282" s="21">
        <f>-VLookups!$D$60</f>
        <v>-400</v>
      </c>
      <c r="X282" s="21">
        <f>-VLookups!$D$62</f>
        <v>-175</v>
      </c>
      <c r="Y282" s="20">
        <f>Y281*(1+VLookups!$D$57/12)</f>
        <v>-448.11867969980585</v>
      </c>
      <c r="Z282" s="9" t="s">
        <v>36</v>
      </c>
      <c r="AA282" s="9" t="s">
        <v>36</v>
      </c>
      <c r="AB282" s="20">
        <f t="shared" si="12"/>
        <v>3485.6890590615963</v>
      </c>
      <c r="AC282" s="20">
        <f t="shared" si="13"/>
        <v>444140.25377115025</v>
      </c>
    </row>
    <row r="283" spans="2:29" x14ac:dyDescent="0.25">
      <c r="B283" s="9">
        <v>279</v>
      </c>
      <c r="C283" s="9">
        <f t="shared" si="14"/>
        <v>46</v>
      </c>
      <c r="D283" s="9">
        <v>3</v>
      </c>
      <c r="E283" s="20">
        <f>E271*(1+VLookups!$C$4)</f>
        <v>19303.501703504506</v>
      </c>
      <c r="F283" s="20">
        <f>$E283*-VLookups!$D$10*2</f>
        <v>-1158.2101022102704</v>
      </c>
      <c r="G283" s="19">
        <v>0</v>
      </c>
      <c r="H283" s="20">
        <f>(-VLookups!$D$13)*(E283+F283/2)</f>
        <v>-6085.4289120297954</v>
      </c>
      <c r="I283" s="19">
        <v>0</v>
      </c>
      <c r="J283" s="19">
        <v>0</v>
      </c>
      <c r="K283" s="19">
        <v>0</v>
      </c>
      <c r="L283" s="19">
        <v>0</v>
      </c>
      <c r="M283" s="19">
        <v>0</v>
      </c>
      <c r="N283" s="20" t="s">
        <v>36</v>
      </c>
      <c r="O283" s="20">
        <f>VLookups!$D$39</f>
        <v>-1471.9562242328529</v>
      </c>
      <c r="P283" s="20">
        <f>P282-VLookups!$D$42</f>
        <v>-182</v>
      </c>
      <c r="Q283" s="22">
        <v>39</v>
      </c>
      <c r="R283" s="19">
        <v>0</v>
      </c>
      <c r="S283" s="20">
        <f>VLookups!$D$50</f>
        <v>-4487.7037773753191</v>
      </c>
      <c r="T283" s="19">
        <v>0</v>
      </c>
      <c r="U283" s="9">
        <v>135</v>
      </c>
      <c r="V283" s="21">
        <f>V282-VLookups!$D$54</f>
        <v>-1995</v>
      </c>
      <c r="W283" s="21">
        <f>-VLookups!$D$60</f>
        <v>-400</v>
      </c>
      <c r="X283" s="21">
        <f>-VLookups!$D$62</f>
        <v>-175</v>
      </c>
      <c r="Y283" s="20">
        <f>Y282*(1+VLookups!$D$57/12)</f>
        <v>-449.42569251559695</v>
      </c>
      <c r="Z283" s="9" t="s">
        <v>36</v>
      </c>
      <c r="AA283" s="9" t="s">
        <v>36</v>
      </c>
      <c r="AB283" s="20">
        <f t="shared" si="12"/>
        <v>3477.8820462458052</v>
      </c>
      <c r="AC283" s="20">
        <f t="shared" si="13"/>
        <v>448358.36957368132</v>
      </c>
    </row>
    <row r="284" spans="2:29" x14ac:dyDescent="0.25">
      <c r="B284" s="9">
        <v>280</v>
      </c>
      <c r="C284" s="9">
        <f t="shared" si="14"/>
        <v>46</v>
      </c>
      <c r="D284" s="9">
        <v>4</v>
      </c>
      <c r="E284" s="20">
        <f>E272*(1+VLookups!$C$4)</f>
        <v>19303.501703504506</v>
      </c>
      <c r="F284" s="20">
        <f>$E284*-VLookups!$D$10*2</f>
        <v>-1158.2101022102704</v>
      </c>
      <c r="G284" s="19">
        <v>0</v>
      </c>
      <c r="H284" s="20">
        <f>(-VLookups!$D$13)*(E284+F284/2)</f>
        <v>-6085.4289120297954</v>
      </c>
      <c r="I284" s="19">
        <v>0</v>
      </c>
      <c r="J284" s="19">
        <v>0</v>
      </c>
      <c r="K284" s="19">
        <v>0</v>
      </c>
      <c r="L284" s="19">
        <v>0</v>
      </c>
      <c r="M284" s="19">
        <v>0</v>
      </c>
      <c r="N284" s="20" t="s">
        <v>36</v>
      </c>
      <c r="O284" s="20">
        <f>VLookups!$D$39</f>
        <v>-1471.9562242328529</v>
      </c>
      <c r="P284" s="20">
        <f>P283-VLookups!$D$42</f>
        <v>-183.5</v>
      </c>
      <c r="Q284" s="22">
        <v>40</v>
      </c>
      <c r="R284" s="19">
        <v>0</v>
      </c>
      <c r="S284" s="20">
        <f>VLookups!$D$50</f>
        <v>-4487.7037773753191</v>
      </c>
      <c r="T284" s="19">
        <v>0</v>
      </c>
      <c r="U284" s="9">
        <v>136</v>
      </c>
      <c r="V284" s="21">
        <f>V283-VLookups!$D$54</f>
        <v>-2000</v>
      </c>
      <c r="W284" s="21">
        <f>-VLookups!$D$60</f>
        <v>-400</v>
      </c>
      <c r="X284" s="21">
        <f>-VLookups!$D$62</f>
        <v>-175</v>
      </c>
      <c r="Y284" s="20">
        <f>Y283*(1+VLookups!$D$57/12)</f>
        <v>-450.73651745210077</v>
      </c>
      <c r="Z284" s="9" t="s">
        <v>36</v>
      </c>
      <c r="AA284" s="9" t="s">
        <v>36</v>
      </c>
      <c r="AB284" s="20">
        <f t="shared" si="12"/>
        <v>3470.0712213093011</v>
      </c>
      <c r="AC284" s="20">
        <f t="shared" si="13"/>
        <v>452575.70474428014</v>
      </c>
    </row>
    <row r="285" spans="2:29" x14ac:dyDescent="0.25">
      <c r="B285" s="9">
        <v>281</v>
      </c>
      <c r="C285" s="9">
        <f t="shared" si="14"/>
        <v>46</v>
      </c>
      <c r="D285" s="9">
        <v>5</v>
      </c>
      <c r="E285" s="20">
        <f>E273*(1+VLookups!$C$4)</f>
        <v>19303.501703504506</v>
      </c>
      <c r="F285" s="20">
        <f>$E285*-VLookups!$D$10*2</f>
        <v>-1158.2101022102704</v>
      </c>
      <c r="G285" s="19">
        <v>0</v>
      </c>
      <c r="H285" s="20">
        <f>(-VLookups!$D$13)*(E285+F285/2)</f>
        <v>-6085.4289120297954</v>
      </c>
      <c r="I285" s="19">
        <v>0</v>
      </c>
      <c r="J285" s="19">
        <v>0</v>
      </c>
      <c r="K285" s="19">
        <v>0</v>
      </c>
      <c r="L285" s="19">
        <v>0</v>
      </c>
      <c r="M285" s="19">
        <v>0</v>
      </c>
      <c r="N285" s="20" t="s">
        <v>36</v>
      </c>
      <c r="O285" s="20">
        <f>VLookups!$D$39</f>
        <v>-1471.9562242328529</v>
      </c>
      <c r="P285" s="20">
        <f>P284-VLookups!$D$42</f>
        <v>-185</v>
      </c>
      <c r="Q285" s="22">
        <v>41</v>
      </c>
      <c r="R285" s="19">
        <v>0</v>
      </c>
      <c r="S285" s="20">
        <f>VLookups!$D$50</f>
        <v>-4487.7037773753191</v>
      </c>
      <c r="T285" s="19">
        <v>0</v>
      </c>
      <c r="U285" s="9">
        <v>137</v>
      </c>
      <c r="V285" s="21">
        <f>V284-VLookups!$D$54</f>
        <v>-2005</v>
      </c>
      <c r="W285" s="21">
        <f>-VLookups!$D$60</f>
        <v>-400</v>
      </c>
      <c r="X285" s="21">
        <f>-VLookups!$D$62</f>
        <v>-175</v>
      </c>
      <c r="Y285" s="20">
        <f>Y284*(1+VLookups!$D$57/12)</f>
        <v>-452.05116562800276</v>
      </c>
      <c r="Z285" s="9" t="s">
        <v>36</v>
      </c>
      <c r="AA285" s="9" t="s">
        <v>36</v>
      </c>
      <c r="AB285" s="20">
        <f t="shared" si="12"/>
        <v>3462.2565731333993</v>
      </c>
      <c r="AC285" s="20">
        <f t="shared" si="13"/>
        <v>456792.25415865402</v>
      </c>
    </row>
    <row r="286" spans="2:29" x14ac:dyDescent="0.25">
      <c r="B286" s="9">
        <v>282</v>
      </c>
      <c r="C286" s="9">
        <f t="shared" si="14"/>
        <v>46</v>
      </c>
      <c r="D286" s="9">
        <v>6</v>
      </c>
      <c r="E286" s="20">
        <f>E274*(1+VLookups!$C$4)</f>
        <v>19303.501703504506</v>
      </c>
      <c r="F286" s="20">
        <f>$E286*-VLookups!$D$10*2</f>
        <v>-1158.2101022102704</v>
      </c>
      <c r="G286" s="19">
        <v>0</v>
      </c>
      <c r="H286" s="20">
        <f>(-VLookups!$D$13)*(E286+F286/2)</f>
        <v>-6085.4289120297954</v>
      </c>
      <c r="I286" s="19">
        <v>0</v>
      </c>
      <c r="J286" s="19">
        <v>0</v>
      </c>
      <c r="K286" s="19">
        <v>0</v>
      </c>
      <c r="L286" s="19">
        <v>0</v>
      </c>
      <c r="M286" s="19">
        <v>0</v>
      </c>
      <c r="N286" s="20" t="s">
        <v>36</v>
      </c>
      <c r="O286" s="20">
        <f>VLookups!$D$39</f>
        <v>-1471.9562242328529</v>
      </c>
      <c r="P286" s="20">
        <f>P285-VLookups!$D$42</f>
        <v>-186.5</v>
      </c>
      <c r="Q286" s="22">
        <v>42</v>
      </c>
      <c r="R286" s="19">
        <v>0</v>
      </c>
      <c r="S286" s="20">
        <f>VLookups!$D$50</f>
        <v>-4487.7037773753191</v>
      </c>
      <c r="T286" s="19">
        <v>0</v>
      </c>
      <c r="U286" s="9">
        <v>138</v>
      </c>
      <c r="V286" s="21">
        <f>V285-VLookups!$D$54</f>
        <v>-2010</v>
      </c>
      <c r="W286" s="21">
        <f>-VLookups!$D$60</f>
        <v>-400</v>
      </c>
      <c r="X286" s="21">
        <f>-VLookups!$D$62</f>
        <v>-175</v>
      </c>
      <c r="Y286" s="20">
        <f>Y285*(1+VLookups!$D$57/12)</f>
        <v>-453.36964819441778</v>
      </c>
      <c r="Z286" s="9" t="s">
        <v>36</v>
      </c>
      <c r="AA286" s="9" t="s">
        <v>36</v>
      </c>
      <c r="AB286" s="20">
        <f t="shared" si="12"/>
        <v>3454.4380905669841</v>
      </c>
      <c r="AC286" s="20">
        <f t="shared" si="13"/>
        <v>461008.01267281879</v>
      </c>
    </row>
    <row r="287" spans="2:29" x14ac:dyDescent="0.25">
      <c r="B287" s="9">
        <v>283</v>
      </c>
      <c r="C287" s="9">
        <f t="shared" si="14"/>
        <v>46</v>
      </c>
      <c r="D287" s="9">
        <v>7</v>
      </c>
      <c r="E287" s="20">
        <f>E275*(1+VLookups!$C$4)</f>
        <v>19303.501703504506</v>
      </c>
      <c r="F287" s="20">
        <f>$E287*-VLookups!$D$10*2</f>
        <v>-1158.2101022102704</v>
      </c>
      <c r="G287" s="19">
        <v>0</v>
      </c>
      <c r="H287" s="20">
        <f>(-VLookups!$D$13)*(E287+F287/2)</f>
        <v>-6085.4289120297954</v>
      </c>
      <c r="I287" s="19">
        <v>0</v>
      </c>
      <c r="J287" s="19">
        <v>0</v>
      </c>
      <c r="K287" s="19">
        <v>0</v>
      </c>
      <c r="L287" s="19">
        <v>0</v>
      </c>
      <c r="M287" s="19">
        <v>0</v>
      </c>
      <c r="N287" s="20" t="s">
        <v>36</v>
      </c>
      <c r="O287" s="20">
        <f>VLookups!$D$39</f>
        <v>-1471.9562242328529</v>
      </c>
      <c r="P287" s="20">
        <f>P286-VLookups!$D$42</f>
        <v>-188</v>
      </c>
      <c r="Q287" s="22">
        <v>43</v>
      </c>
      <c r="R287" s="19">
        <v>0</v>
      </c>
      <c r="S287" s="20">
        <f>VLookups!$D$50</f>
        <v>-4487.7037773753191</v>
      </c>
      <c r="T287" s="19">
        <v>0</v>
      </c>
      <c r="U287" s="9">
        <v>139</v>
      </c>
      <c r="V287" s="21">
        <f>V286-VLookups!$D$54</f>
        <v>-2015</v>
      </c>
      <c r="W287" s="21">
        <f>-VLookups!$D$60</f>
        <v>-400</v>
      </c>
      <c r="X287" s="21">
        <f>-VLookups!$D$62</f>
        <v>-175</v>
      </c>
      <c r="Y287" s="20">
        <f>Y286*(1+VLookups!$D$57/12)</f>
        <v>-454.69197633498482</v>
      </c>
      <c r="Z287" s="9" t="s">
        <v>36</v>
      </c>
      <c r="AA287" s="9" t="s">
        <v>36</v>
      </c>
      <c r="AB287" s="20">
        <f t="shared" si="12"/>
        <v>3446.6157624264174</v>
      </c>
      <c r="AC287" s="20">
        <f t="shared" si="13"/>
        <v>465222.97512303322</v>
      </c>
    </row>
    <row r="288" spans="2:29" x14ac:dyDescent="0.25">
      <c r="B288" s="9">
        <v>284</v>
      </c>
      <c r="C288" s="9">
        <f t="shared" si="14"/>
        <v>46</v>
      </c>
      <c r="D288" s="9">
        <v>8</v>
      </c>
      <c r="E288" s="20">
        <f>E276*(1+VLookups!$C$4)</f>
        <v>19303.501703504506</v>
      </c>
      <c r="F288" s="20">
        <f>$E288*-VLookups!$D$10*2</f>
        <v>-1158.2101022102704</v>
      </c>
      <c r="G288" s="19">
        <v>0</v>
      </c>
      <c r="H288" s="20">
        <f>(-VLookups!$D$13)*(E288+F288/2)</f>
        <v>-6085.4289120297954</v>
      </c>
      <c r="I288" s="19">
        <v>0</v>
      </c>
      <c r="J288" s="19">
        <v>0</v>
      </c>
      <c r="K288" s="19">
        <v>0</v>
      </c>
      <c r="L288" s="19">
        <v>0</v>
      </c>
      <c r="M288" s="19">
        <v>0</v>
      </c>
      <c r="N288" s="20" t="s">
        <v>36</v>
      </c>
      <c r="O288" s="20">
        <f>VLookups!$D$39</f>
        <v>-1471.9562242328529</v>
      </c>
      <c r="P288" s="20">
        <f>P287-VLookups!$D$42</f>
        <v>-189.5</v>
      </c>
      <c r="Q288" s="22">
        <v>44</v>
      </c>
      <c r="R288" s="19">
        <v>0</v>
      </c>
      <c r="S288" s="20">
        <f>VLookups!$D$50</f>
        <v>-4487.7037773753191</v>
      </c>
      <c r="T288" s="19">
        <v>0</v>
      </c>
      <c r="U288" s="9">
        <v>140</v>
      </c>
      <c r="V288" s="21">
        <f>V287-VLookups!$D$54</f>
        <v>-2020</v>
      </c>
      <c r="W288" s="21">
        <f>-VLookups!$D$60</f>
        <v>-400</v>
      </c>
      <c r="X288" s="21">
        <f>-VLookups!$D$62</f>
        <v>-175</v>
      </c>
      <c r="Y288" s="20">
        <f>Y287*(1+VLookups!$D$57/12)</f>
        <v>-456.01816126596185</v>
      </c>
      <c r="Z288" s="9" t="s">
        <v>36</v>
      </c>
      <c r="AA288" s="9" t="s">
        <v>36</v>
      </c>
      <c r="AB288" s="20">
        <f t="shared" si="12"/>
        <v>3438.7895774954404</v>
      </c>
      <c r="AC288" s="20">
        <f t="shared" si="13"/>
        <v>469437.13632573374</v>
      </c>
    </row>
    <row r="289" spans="2:29" x14ac:dyDescent="0.25">
      <c r="B289" s="9">
        <v>285</v>
      </c>
      <c r="C289" s="9">
        <f t="shared" si="14"/>
        <v>46</v>
      </c>
      <c r="D289" s="9">
        <v>9</v>
      </c>
      <c r="E289" s="20">
        <f>E277*(1+VLookups!$C$4)</f>
        <v>19303.501703504506</v>
      </c>
      <c r="F289" s="20">
        <f>$E289*-VLookups!$D$10*2</f>
        <v>-1158.2101022102704</v>
      </c>
      <c r="G289" s="19">
        <v>0</v>
      </c>
      <c r="H289" s="20">
        <f>(-VLookups!$D$13)*(E289+F289/2)</f>
        <v>-6085.4289120297954</v>
      </c>
      <c r="I289" s="19">
        <v>0</v>
      </c>
      <c r="J289" s="19">
        <v>0</v>
      </c>
      <c r="K289" s="19">
        <v>0</v>
      </c>
      <c r="L289" s="19">
        <v>0</v>
      </c>
      <c r="M289" s="19">
        <v>0</v>
      </c>
      <c r="N289" s="20" t="s">
        <v>36</v>
      </c>
      <c r="O289" s="20">
        <f>VLookups!$D$39</f>
        <v>-1471.9562242328529</v>
      </c>
      <c r="P289" s="20">
        <f>P288-VLookups!$D$42</f>
        <v>-191</v>
      </c>
      <c r="Q289" s="22">
        <v>45</v>
      </c>
      <c r="R289" s="19">
        <v>0</v>
      </c>
      <c r="S289" s="20">
        <f>VLookups!$D$50</f>
        <v>-4487.7037773753191</v>
      </c>
      <c r="T289" s="19">
        <v>0</v>
      </c>
      <c r="U289" s="9">
        <v>141</v>
      </c>
      <c r="V289" s="21">
        <f>V288-VLookups!$D$54</f>
        <v>-2025</v>
      </c>
      <c r="W289" s="21">
        <f>-VLookups!$D$60</f>
        <v>-400</v>
      </c>
      <c r="X289" s="21">
        <f>-VLookups!$D$62</f>
        <v>-175</v>
      </c>
      <c r="Y289" s="20">
        <f>Y288*(1+VLookups!$D$57/12)</f>
        <v>-457.34821423632093</v>
      </c>
      <c r="Z289" s="9" t="s">
        <v>36</v>
      </c>
      <c r="AA289" s="9" t="s">
        <v>36</v>
      </c>
      <c r="AB289" s="20">
        <f t="shared" si="12"/>
        <v>3430.9595245250812</v>
      </c>
      <c r="AC289" s="20">
        <f t="shared" si="13"/>
        <v>473650.49107746838</v>
      </c>
    </row>
    <row r="290" spans="2:29" x14ac:dyDescent="0.25">
      <c r="B290" s="9">
        <v>286</v>
      </c>
      <c r="C290" s="9">
        <f t="shared" si="14"/>
        <v>46</v>
      </c>
      <c r="D290" s="9">
        <v>10</v>
      </c>
      <c r="E290" s="20">
        <f>E278*(1+VLookups!$C$4)</f>
        <v>19303.501703504506</v>
      </c>
      <c r="F290" s="20">
        <f>$E290*-VLookups!$D$10*2</f>
        <v>-1158.2101022102704</v>
      </c>
      <c r="G290" s="19">
        <v>0</v>
      </c>
      <c r="H290" s="20">
        <f>(-VLookups!$D$13)*(E290+F290/2)</f>
        <v>-6085.4289120297954</v>
      </c>
      <c r="I290" s="19">
        <v>0</v>
      </c>
      <c r="J290" s="19">
        <v>0</v>
      </c>
      <c r="K290" s="19">
        <v>0</v>
      </c>
      <c r="L290" s="19">
        <v>0</v>
      </c>
      <c r="M290" s="19">
        <v>0</v>
      </c>
      <c r="N290" s="20" t="s">
        <v>36</v>
      </c>
      <c r="O290" s="20">
        <f>VLookups!$D$39</f>
        <v>-1471.9562242328529</v>
      </c>
      <c r="P290" s="20">
        <f>P289-VLookups!$D$42</f>
        <v>-192.5</v>
      </c>
      <c r="Q290" s="22">
        <v>46</v>
      </c>
      <c r="R290" s="19">
        <v>0</v>
      </c>
      <c r="S290" s="20">
        <f>VLookups!$D$50</f>
        <v>-4487.7037773753191</v>
      </c>
      <c r="T290" s="19">
        <v>0</v>
      </c>
      <c r="U290" s="9">
        <v>142</v>
      </c>
      <c r="V290" s="21">
        <f>V289-VLookups!$D$54</f>
        <v>-2030</v>
      </c>
      <c r="W290" s="21">
        <f>-VLookups!$D$60</f>
        <v>-400</v>
      </c>
      <c r="X290" s="21">
        <f>-VLookups!$D$62</f>
        <v>-175</v>
      </c>
      <c r="Y290" s="20">
        <f>Y289*(1+VLookups!$D$57/12)</f>
        <v>-458.68214652784354</v>
      </c>
      <c r="Z290" s="9" t="s">
        <v>36</v>
      </c>
      <c r="AA290" s="9" t="s">
        <v>36</v>
      </c>
      <c r="AB290" s="20">
        <f t="shared" si="12"/>
        <v>3423.1255922335586</v>
      </c>
      <c r="AC290" s="20">
        <f t="shared" si="13"/>
        <v>477863.03415483108</v>
      </c>
    </row>
    <row r="291" spans="2:29" x14ac:dyDescent="0.25">
      <c r="B291" s="9">
        <v>287</v>
      </c>
      <c r="C291" s="9">
        <f t="shared" si="14"/>
        <v>46</v>
      </c>
      <c r="D291" s="9">
        <v>11</v>
      </c>
      <c r="E291" s="20">
        <f>E279*(1+VLookups!$C$4)</f>
        <v>19303.501703504506</v>
      </c>
      <c r="F291" s="20">
        <f>$E291*-VLookups!$D$10*2</f>
        <v>-1158.2101022102704</v>
      </c>
      <c r="G291" s="19">
        <v>0</v>
      </c>
      <c r="H291" s="20">
        <f>(-VLookups!$D$13)*(E291+F291/2)</f>
        <v>-6085.4289120297954</v>
      </c>
      <c r="I291" s="19">
        <v>0</v>
      </c>
      <c r="J291" s="19">
        <v>0</v>
      </c>
      <c r="K291" s="19">
        <v>0</v>
      </c>
      <c r="L291" s="19">
        <v>0</v>
      </c>
      <c r="M291" s="19">
        <v>0</v>
      </c>
      <c r="N291" s="20" t="s">
        <v>36</v>
      </c>
      <c r="O291" s="20">
        <f>VLookups!$D$39</f>
        <v>-1471.9562242328529</v>
      </c>
      <c r="P291" s="20">
        <f>P290-VLookups!$D$42</f>
        <v>-194</v>
      </c>
      <c r="Q291" s="22">
        <v>47</v>
      </c>
      <c r="R291" s="19">
        <v>0</v>
      </c>
      <c r="S291" s="20">
        <f>VLookups!$D$50</f>
        <v>-4487.7037773753191</v>
      </c>
      <c r="T291" s="19">
        <v>0</v>
      </c>
      <c r="U291" s="9">
        <v>143</v>
      </c>
      <c r="V291" s="21">
        <f>V290-VLookups!$D$54</f>
        <v>-2035</v>
      </c>
      <c r="W291" s="21">
        <f>-VLookups!$D$60</f>
        <v>-400</v>
      </c>
      <c r="X291" s="21">
        <f>-VLookups!$D$62</f>
        <v>-175</v>
      </c>
      <c r="Y291" s="20">
        <f>Y290*(1+VLookups!$D$57/12)</f>
        <v>-460.01996945521643</v>
      </c>
      <c r="Z291" s="9" t="s">
        <v>36</v>
      </c>
      <c r="AA291" s="9" t="s">
        <v>36</v>
      </c>
      <c r="AB291" s="20">
        <f t="shared" si="12"/>
        <v>3415.2877693061855</v>
      </c>
      <c r="AC291" s="20">
        <f t="shared" si="13"/>
        <v>482074.7603143953</v>
      </c>
    </row>
    <row r="292" spans="2:29" x14ac:dyDescent="0.25">
      <c r="B292" s="9">
        <v>288</v>
      </c>
      <c r="C292" s="9">
        <f t="shared" si="14"/>
        <v>47</v>
      </c>
      <c r="D292" s="9">
        <v>0</v>
      </c>
      <c r="E292" s="20">
        <f>E280*(1+VLookups!$C$4)</f>
        <v>19979.124263127163</v>
      </c>
      <c r="F292" s="20">
        <f>$E292*-VLookups!$D$10*2</f>
        <v>-1198.7474557876299</v>
      </c>
      <c r="G292" s="19">
        <v>0</v>
      </c>
      <c r="H292" s="20">
        <f>(-VLookups!$D$13)*(E292+F292/2)</f>
        <v>-6298.4189239508387</v>
      </c>
      <c r="I292" s="19">
        <v>0</v>
      </c>
      <c r="J292" s="19">
        <v>0</v>
      </c>
      <c r="K292" s="19">
        <v>0</v>
      </c>
      <c r="L292" s="19">
        <v>0</v>
      </c>
      <c r="M292" s="19">
        <v>0</v>
      </c>
      <c r="N292" s="20" t="s">
        <v>36</v>
      </c>
      <c r="O292" s="20">
        <f>VLookups!$D$39</f>
        <v>-1471.9562242328529</v>
      </c>
      <c r="P292" s="20">
        <f>P291-VLookups!$D$42</f>
        <v>-195.5</v>
      </c>
      <c r="Q292" s="22">
        <v>48</v>
      </c>
      <c r="R292" s="19">
        <v>0</v>
      </c>
      <c r="S292" s="20">
        <f>VLookups!$D$50</f>
        <v>-4487.7037773753191</v>
      </c>
      <c r="T292" s="19">
        <v>0</v>
      </c>
      <c r="U292" s="9">
        <v>144</v>
      </c>
      <c r="V292" s="21">
        <f>V291-VLookups!$D$54</f>
        <v>-2040</v>
      </c>
      <c r="W292" s="21">
        <f>-VLookups!$D$60</f>
        <v>-400</v>
      </c>
      <c r="X292" s="21">
        <f>-VLookups!$D$62</f>
        <v>-175</v>
      </c>
      <c r="Y292" s="20">
        <f>Y291*(1+VLookups!$D$57/12)</f>
        <v>-461.36169436612749</v>
      </c>
      <c r="Z292" s="9" t="s">
        <v>36</v>
      </c>
      <c r="AA292" s="9" t="s">
        <v>36</v>
      </c>
      <c r="AB292" s="20">
        <f t="shared" si="12"/>
        <v>3849.8099153082121</v>
      </c>
      <c r="AC292" s="20">
        <f t="shared" si="13"/>
        <v>486728.02816356084</v>
      </c>
    </row>
    <row r="293" spans="2:29" x14ac:dyDescent="0.25">
      <c r="B293" s="9">
        <v>289</v>
      </c>
      <c r="C293" s="9">
        <f t="shared" si="14"/>
        <v>47</v>
      </c>
      <c r="D293" s="9">
        <v>1</v>
      </c>
      <c r="E293" s="20">
        <f>E281*(1+VLookups!$C$4)</f>
        <v>19979.124263127163</v>
      </c>
      <c r="F293" s="20">
        <f>$E293*-VLookups!$D$10*2</f>
        <v>-1198.7474557876299</v>
      </c>
      <c r="G293" s="19">
        <v>0</v>
      </c>
      <c r="H293" s="20">
        <f>(-VLookups!$D$13)*(E293+F293/2)</f>
        <v>-6298.4189239508387</v>
      </c>
      <c r="I293" s="19">
        <v>0</v>
      </c>
      <c r="J293" s="19">
        <v>0</v>
      </c>
      <c r="K293" s="19">
        <v>0</v>
      </c>
      <c r="L293" s="19">
        <v>0</v>
      </c>
      <c r="M293" s="19">
        <v>0</v>
      </c>
      <c r="N293" s="20" t="s">
        <v>36</v>
      </c>
      <c r="O293" s="20">
        <f>VLookups!$D$39</f>
        <v>-1471.9562242328529</v>
      </c>
      <c r="P293" s="20">
        <f>P292-VLookups!$D$42</f>
        <v>-197</v>
      </c>
      <c r="Q293" s="22">
        <v>49</v>
      </c>
      <c r="R293" s="19">
        <v>0</v>
      </c>
      <c r="S293" s="20">
        <f>VLookups!$D$50</f>
        <v>-4487.7037773753191</v>
      </c>
      <c r="T293" s="19">
        <v>0</v>
      </c>
      <c r="U293" s="9">
        <v>145</v>
      </c>
      <c r="V293" s="21">
        <f>V292-VLookups!$D$54</f>
        <v>-2045</v>
      </c>
      <c r="W293" s="21">
        <f>-VLookups!$D$60</f>
        <v>-400</v>
      </c>
      <c r="X293" s="21">
        <f>-VLookups!$D$62</f>
        <v>-175</v>
      </c>
      <c r="Y293" s="20">
        <f>Y292*(1+VLookups!$D$57/12)</f>
        <v>-462.70733264136203</v>
      </c>
      <c r="Z293" s="9" t="s">
        <v>36</v>
      </c>
      <c r="AA293" s="9" t="s">
        <v>36</v>
      </c>
      <c r="AB293" s="20">
        <f t="shared" si="12"/>
        <v>3841.9642770329774</v>
      </c>
      <c r="AC293" s="20">
        <f t="shared" si="13"/>
        <v>491381.20582086645</v>
      </c>
    </row>
    <row r="294" spans="2:29" x14ac:dyDescent="0.25">
      <c r="B294" s="9">
        <v>290</v>
      </c>
      <c r="C294" s="9">
        <f t="shared" si="14"/>
        <v>47</v>
      </c>
      <c r="D294" s="9">
        <v>2</v>
      </c>
      <c r="E294" s="20">
        <f>E282*(1+VLookups!$C$4)</f>
        <v>19979.124263127163</v>
      </c>
      <c r="F294" s="20">
        <f>$E294*-VLookups!$D$10*2</f>
        <v>-1198.7474557876299</v>
      </c>
      <c r="G294" s="19">
        <v>0</v>
      </c>
      <c r="H294" s="20">
        <f>(-VLookups!$D$13)*(E294+F294/2)</f>
        <v>-6298.4189239508387</v>
      </c>
      <c r="I294" s="19">
        <v>0</v>
      </c>
      <c r="J294" s="19">
        <v>0</v>
      </c>
      <c r="K294" s="19">
        <v>0</v>
      </c>
      <c r="L294" s="19">
        <v>0</v>
      </c>
      <c r="M294" s="19">
        <v>0</v>
      </c>
      <c r="N294" s="20" t="s">
        <v>36</v>
      </c>
      <c r="O294" s="20">
        <f>VLookups!$D$39</f>
        <v>-1471.9562242328529</v>
      </c>
      <c r="P294" s="20">
        <f>P293-VLookups!$D$42</f>
        <v>-198.5</v>
      </c>
      <c r="Q294" s="22">
        <v>50</v>
      </c>
      <c r="R294" s="19">
        <v>0</v>
      </c>
      <c r="S294" s="20">
        <f>VLookups!$D$50</f>
        <v>-4487.7037773753191</v>
      </c>
      <c r="T294" s="19">
        <v>0</v>
      </c>
      <c r="U294" s="9">
        <v>146</v>
      </c>
      <c r="V294" s="21">
        <f>V293-VLookups!$D$54</f>
        <v>-2050</v>
      </c>
      <c r="W294" s="21">
        <f>-VLookups!$D$60</f>
        <v>-400</v>
      </c>
      <c r="X294" s="21">
        <f>-VLookups!$D$62</f>
        <v>-175</v>
      </c>
      <c r="Y294" s="20">
        <f>Y293*(1+VLookups!$D$57/12)</f>
        <v>-464.05689569489937</v>
      </c>
      <c r="Z294" s="9" t="s">
        <v>36</v>
      </c>
      <c r="AA294" s="9" t="s">
        <v>36</v>
      </c>
      <c r="AB294" s="20">
        <f t="shared" si="12"/>
        <v>3834.1147139794402</v>
      </c>
      <c r="AC294" s="20">
        <f t="shared" si="13"/>
        <v>496034.289211214</v>
      </c>
    </row>
    <row r="295" spans="2:29" x14ac:dyDescent="0.25">
      <c r="B295" s="9">
        <v>291</v>
      </c>
      <c r="C295" s="9">
        <f t="shared" si="14"/>
        <v>47</v>
      </c>
      <c r="D295" s="9">
        <v>3</v>
      </c>
      <c r="E295" s="20">
        <f>E283*(1+VLookups!$C$4)</f>
        <v>19979.124263127163</v>
      </c>
      <c r="F295" s="20">
        <f>$E295*-VLookups!$D$10*2</f>
        <v>-1198.7474557876299</v>
      </c>
      <c r="G295" s="19">
        <v>0</v>
      </c>
      <c r="H295" s="20">
        <f>(-VLookups!$D$13)*(E295+F295/2)</f>
        <v>-6298.4189239508387</v>
      </c>
      <c r="I295" s="19">
        <v>0</v>
      </c>
      <c r="J295" s="19">
        <v>0</v>
      </c>
      <c r="K295" s="19">
        <v>0</v>
      </c>
      <c r="L295" s="19">
        <v>0</v>
      </c>
      <c r="M295" s="19">
        <v>0</v>
      </c>
      <c r="N295" s="20" t="s">
        <v>36</v>
      </c>
      <c r="O295" s="20">
        <f>VLookups!$D$39</f>
        <v>-1471.9562242328529</v>
      </c>
      <c r="P295" s="20">
        <f>P294-VLookups!$D$42</f>
        <v>-200</v>
      </c>
      <c r="Q295" s="22">
        <v>51</v>
      </c>
      <c r="R295" s="19">
        <v>0</v>
      </c>
      <c r="S295" s="20">
        <f>VLookups!$D$50</f>
        <v>-4487.7037773753191</v>
      </c>
      <c r="T295" s="19">
        <v>0</v>
      </c>
      <c r="U295" s="9">
        <v>147</v>
      </c>
      <c r="V295" s="21">
        <f>V294-VLookups!$D$54</f>
        <v>-2055</v>
      </c>
      <c r="W295" s="21">
        <f>-VLookups!$D$60</f>
        <v>-400</v>
      </c>
      <c r="X295" s="21">
        <f>-VLookups!$D$62</f>
        <v>-175</v>
      </c>
      <c r="Y295" s="20">
        <f>Y294*(1+VLookups!$D$57/12)</f>
        <v>-465.41039497400948</v>
      </c>
      <c r="Z295" s="9" t="s">
        <v>36</v>
      </c>
      <c r="AA295" s="9" t="s">
        <v>36</v>
      </c>
      <c r="AB295" s="20">
        <f t="shared" si="12"/>
        <v>3826.2612147003301</v>
      </c>
      <c r="AC295" s="20">
        <f t="shared" si="13"/>
        <v>500687.27424126636</v>
      </c>
    </row>
    <row r="296" spans="2:29" x14ac:dyDescent="0.25">
      <c r="B296" s="9">
        <v>292</v>
      </c>
      <c r="C296" s="9">
        <f t="shared" si="14"/>
        <v>47</v>
      </c>
      <c r="D296" s="9">
        <v>4</v>
      </c>
      <c r="E296" s="20">
        <f>E284*(1+VLookups!$C$4)</f>
        <v>19979.124263127163</v>
      </c>
      <c r="F296" s="20">
        <f>$E296*-VLookups!$D$10*2</f>
        <v>-1198.7474557876299</v>
      </c>
      <c r="G296" s="19">
        <v>0</v>
      </c>
      <c r="H296" s="20">
        <f>(-VLookups!$D$13)*(E296+F296/2)</f>
        <v>-6298.4189239508387</v>
      </c>
      <c r="I296" s="19">
        <v>0</v>
      </c>
      <c r="J296" s="19">
        <v>0</v>
      </c>
      <c r="K296" s="19">
        <v>0</v>
      </c>
      <c r="L296" s="19">
        <v>0</v>
      </c>
      <c r="M296" s="19">
        <v>0</v>
      </c>
      <c r="N296" s="20" t="s">
        <v>36</v>
      </c>
      <c r="O296" s="20">
        <f>VLookups!$D$39</f>
        <v>-1471.9562242328529</v>
      </c>
      <c r="P296" s="20">
        <f>P295-VLookups!$D$42</f>
        <v>-201.5</v>
      </c>
      <c r="Q296" s="22">
        <v>52</v>
      </c>
      <c r="R296" s="19">
        <v>0</v>
      </c>
      <c r="S296" s="20">
        <f>VLookups!$D$50</f>
        <v>-4487.7037773753191</v>
      </c>
      <c r="T296" s="19">
        <v>0</v>
      </c>
      <c r="U296" s="9">
        <v>148</v>
      </c>
      <c r="V296" s="21">
        <f>V295-VLookups!$D$54</f>
        <v>-2060</v>
      </c>
      <c r="W296" s="21">
        <f>-VLookups!$D$60</f>
        <v>-400</v>
      </c>
      <c r="X296" s="21">
        <f>-VLookups!$D$62</f>
        <v>-175</v>
      </c>
      <c r="Y296" s="20">
        <f>Y295*(1+VLookups!$D$57/12)</f>
        <v>-466.76784195935033</v>
      </c>
      <c r="Z296" s="9" t="s">
        <v>36</v>
      </c>
      <c r="AA296" s="9" t="s">
        <v>36</v>
      </c>
      <c r="AB296" s="20">
        <f t="shared" si="12"/>
        <v>3818.403767714989</v>
      </c>
      <c r="AC296" s="20">
        <f t="shared" si="13"/>
        <v>505340.15679938346</v>
      </c>
    </row>
    <row r="297" spans="2:29" x14ac:dyDescent="0.25">
      <c r="B297" s="9">
        <v>293</v>
      </c>
      <c r="C297" s="9">
        <f t="shared" si="14"/>
        <v>47</v>
      </c>
      <c r="D297" s="9">
        <v>5</v>
      </c>
      <c r="E297" s="20">
        <f>E285*(1+VLookups!$C$4)</f>
        <v>19979.124263127163</v>
      </c>
      <c r="F297" s="20">
        <f>$E297*-VLookups!$D$10*2</f>
        <v>-1198.7474557876299</v>
      </c>
      <c r="G297" s="19">
        <v>0</v>
      </c>
      <c r="H297" s="20">
        <f>(-VLookups!$D$13)*(E297+F297/2)</f>
        <v>-6298.4189239508387</v>
      </c>
      <c r="I297" s="19">
        <v>0</v>
      </c>
      <c r="J297" s="19">
        <v>0</v>
      </c>
      <c r="K297" s="19">
        <v>0</v>
      </c>
      <c r="L297" s="19">
        <v>0</v>
      </c>
      <c r="M297" s="19">
        <v>0</v>
      </c>
      <c r="N297" s="20" t="s">
        <v>36</v>
      </c>
      <c r="O297" s="20">
        <f>VLookups!$D$39</f>
        <v>-1471.9562242328529</v>
      </c>
      <c r="P297" s="20">
        <f>P296-VLookups!$D$42</f>
        <v>-203</v>
      </c>
      <c r="Q297" s="22">
        <v>53</v>
      </c>
      <c r="R297" s="19">
        <v>0</v>
      </c>
      <c r="S297" s="20">
        <f>VLookups!$D$50</f>
        <v>-4487.7037773753191</v>
      </c>
      <c r="T297" s="19">
        <v>0</v>
      </c>
      <c r="U297" s="9">
        <v>149</v>
      </c>
      <c r="V297" s="21">
        <f>V296-VLookups!$D$54</f>
        <v>-2065</v>
      </c>
      <c r="W297" s="21">
        <f>-VLookups!$D$60</f>
        <v>-400</v>
      </c>
      <c r="X297" s="21">
        <f>-VLookups!$D$62</f>
        <v>-175</v>
      </c>
      <c r="Y297" s="20">
        <f>Y296*(1+VLookups!$D$57/12)</f>
        <v>-468.12924816506512</v>
      </c>
      <c r="Z297" s="9" t="s">
        <v>36</v>
      </c>
      <c r="AA297" s="9" t="s">
        <v>36</v>
      </c>
      <c r="AB297" s="20">
        <f t="shared" si="12"/>
        <v>3810.5423615092741</v>
      </c>
      <c r="AC297" s="20">
        <f t="shared" si="13"/>
        <v>509992.9327555584</v>
      </c>
    </row>
    <row r="298" spans="2:29" x14ac:dyDescent="0.25">
      <c r="B298" s="9">
        <v>294</v>
      </c>
      <c r="C298" s="9">
        <f t="shared" si="14"/>
        <v>47</v>
      </c>
      <c r="D298" s="9">
        <v>6</v>
      </c>
      <c r="E298" s="20">
        <f>E286*(1+VLookups!$C$4)</f>
        <v>19979.124263127163</v>
      </c>
      <c r="F298" s="20">
        <f>$E298*-VLookups!$D$10*2</f>
        <v>-1198.7474557876299</v>
      </c>
      <c r="G298" s="19">
        <v>0</v>
      </c>
      <c r="H298" s="20">
        <f>(-VLookups!$D$13)*(E298+F298/2)</f>
        <v>-6298.4189239508387</v>
      </c>
      <c r="I298" s="19">
        <v>0</v>
      </c>
      <c r="J298" s="19">
        <v>0</v>
      </c>
      <c r="K298" s="19">
        <v>0</v>
      </c>
      <c r="L298" s="19">
        <v>0</v>
      </c>
      <c r="M298" s="19">
        <v>0</v>
      </c>
      <c r="N298" s="20" t="s">
        <v>36</v>
      </c>
      <c r="O298" s="20">
        <f>VLookups!$D$39</f>
        <v>-1471.9562242328529</v>
      </c>
      <c r="P298" s="20">
        <f>P297-VLookups!$D$42</f>
        <v>-204.5</v>
      </c>
      <c r="Q298" s="22">
        <v>54</v>
      </c>
      <c r="R298" s="19">
        <v>0</v>
      </c>
      <c r="S298" s="20">
        <f>VLookups!$D$50</f>
        <v>-4487.7037773753191</v>
      </c>
      <c r="T298" s="19">
        <v>0</v>
      </c>
      <c r="U298" s="9">
        <v>150</v>
      </c>
      <c r="V298" s="21">
        <f>V297-VLookups!$D$54</f>
        <v>-2070</v>
      </c>
      <c r="W298" s="21">
        <f>-VLookups!$D$60</f>
        <v>-400</v>
      </c>
      <c r="X298" s="21">
        <f>-VLookups!$D$62</f>
        <v>-175</v>
      </c>
      <c r="Y298" s="20">
        <f>Y297*(1+VLookups!$D$57/12)</f>
        <v>-469.49462513887988</v>
      </c>
      <c r="Z298" s="9" t="s">
        <v>36</v>
      </c>
      <c r="AA298" s="9" t="s">
        <v>36</v>
      </c>
      <c r="AB298" s="20">
        <f t="shared" si="12"/>
        <v>3802.6769845354593</v>
      </c>
      <c r="AC298" s="20">
        <f t="shared" si="13"/>
        <v>514645.59796135314</v>
      </c>
    </row>
    <row r="299" spans="2:29" x14ac:dyDescent="0.25">
      <c r="B299" s="9">
        <v>295</v>
      </c>
      <c r="C299" s="9">
        <f t="shared" si="14"/>
        <v>47</v>
      </c>
      <c r="D299" s="9">
        <v>7</v>
      </c>
      <c r="E299" s="20">
        <f>E287*(1+VLookups!$C$4)</f>
        <v>19979.124263127163</v>
      </c>
      <c r="F299" s="20">
        <f>$E299*-VLookups!$D$10*2</f>
        <v>-1198.7474557876299</v>
      </c>
      <c r="G299" s="19">
        <v>0</v>
      </c>
      <c r="H299" s="20">
        <f>(-VLookups!$D$13)*(E299+F299/2)</f>
        <v>-6298.4189239508387</v>
      </c>
      <c r="I299" s="19">
        <v>0</v>
      </c>
      <c r="J299" s="19">
        <v>0</v>
      </c>
      <c r="K299" s="19">
        <v>0</v>
      </c>
      <c r="L299" s="19">
        <v>0</v>
      </c>
      <c r="M299" s="19">
        <v>0</v>
      </c>
      <c r="N299" s="20" t="s">
        <v>36</v>
      </c>
      <c r="O299" s="20">
        <f>VLookups!$D$39</f>
        <v>-1471.9562242328529</v>
      </c>
      <c r="P299" s="20">
        <f>P298-VLookups!$D$42</f>
        <v>-206</v>
      </c>
      <c r="Q299" s="22">
        <v>55</v>
      </c>
      <c r="R299" s="19">
        <v>0</v>
      </c>
      <c r="S299" s="20">
        <f>VLookups!$D$50</f>
        <v>-4487.7037773753191</v>
      </c>
      <c r="T299" s="19">
        <v>0</v>
      </c>
      <c r="U299" s="9">
        <v>151</v>
      </c>
      <c r="V299" s="21">
        <f>V298-VLookups!$D$54</f>
        <v>-2075</v>
      </c>
      <c r="W299" s="21">
        <f>-VLookups!$D$60</f>
        <v>-400</v>
      </c>
      <c r="X299" s="21">
        <f>-VLookups!$D$62</f>
        <v>-175</v>
      </c>
      <c r="Y299" s="20">
        <f>Y298*(1+VLookups!$D$57/12)</f>
        <v>-470.86398446220164</v>
      </c>
      <c r="Z299" s="9" t="s">
        <v>36</v>
      </c>
      <c r="AA299" s="9" t="s">
        <v>36</v>
      </c>
      <c r="AB299" s="20">
        <f t="shared" si="12"/>
        <v>3794.8076252121377</v>
      </c>
      <c r="AC299" s="20">
        <f t="shared" si="13"/>
        <v>519298.14824983419</v>
      </c>
    </row>
    <row r="300" spans="2:29" x14ac:dyDescent="0.25">
      <c r="B300" s="9">
        <v>296</v>
      </c>
      <c r="C300" s="9">
        <f t="shared" si="14"/>
        <v>47</v>
      </c>
      <c r="D300" s="9">
        <v>8</v>
      </c>
      <c r="E300" s="20">
        <f>E288*(1+VLookups!$C$4)</f>
        <v>19979.124263127163</v>
      </c>
      <c r="F300" s="20">
        <f>$E300*-VLookups!$D$10*2</f>
        <v>-1198.7474557876299</v>
      </c>
      <c r="G300" s="19">
        <v>0</v>
      </c>
      <c r="H300" s="20">
        <f>(-VLookups!$D$13)*(E300+F300/2)</f>
        <v>-6298.4189239508387</v>
      </c>
      <c r="I300" s="19">
        <v>0</v>
      </c>
      <c r="J300" s="19">
        <v>0</v>
      </c>
      <c r="K300" s="19">
        <v>0</v>
      </c>
      <c r="L300" s="19">
        <v>0</v>
      </c>
      <c r="M300" s="19">
        <v>0</v>
      </c>
      <c r="N300" s="20" t="s">
        <v>36</v>
      </c>
      <c r="O300" s="20">
        <f>VLookups!$D$39</f>
        <v>-1471.9562242328529</v>
      </c>
      <c r="P300" s="20">
        <f>P299-VLookups!$D$42</f>
        <v>-207.5</v>
      </c>
      <c r="Q300" s="22">
        <v>56</v>
      </c>
      <c r="R300" s="19">
        <v>0</v>
      </c>
      <c r="S300" s="20">
        <f>VLookups!$D$50</f>
        <v>-4487.7037773753191</v>
      </c>
      <c r="T300" s="19">
        <v>0</v>
      </c>
      <c r="U300" s="9">
        <v>152</v>
      </c>
      <c r="V300" s="21">
        <f>V299-VLookups!$D$54</f>
        <v>-2080</v>
      </c>
      <c r="W300" s="21">
        <f>-VLookups!$D$60</f>
        <v>-400</v>
      </c>
      <c r="X300" s="21">
        <f>-VLookups!$D$62</f>
        <v>-175</v>
      </c>
      <c r="Y300" s="20">
        <f>Y299*(1+VLookups!$D$57/12)</f>
        <v>-472.2373377502164</v>
      </c>
      <c r="Z300" s="9" t="s">
        <v>36</v>
      </c>
      <c r="AA300" s="9" t="s">
        <v>36</v>
      </c>
      <c r="AB300" s="20">
        <f t="shared" si="12"/>
        <v>3786.9342719241231</v>
      </c>
      <c r="AC300" s="20">
        <f t="shared" si="13"/>
        <v>523950.57943550806</v>
      </c>
    </row>
    <row r="301" spans="2:29" x14ac:dyDescent="0.25">
      <c r="B301" s="9">
        <v>297</v>
      </c>
      <c r="C301" s="9">
        <f t="shared" si="14"/>
        <v>47</v>
      </c>
      <c r="D301" s="9">
        <v>9</v>
      </c>
      <c r="E301" s="20">
        <f>E289*(1+VLookups!$C$4)</f>
        <v>19979.124263127163</v>
      </c>
      <c r="F301" s="20">
        <f>$E301*-VLookups!$D$10*2</f>
        <v>-1198.7474557876299</v>
      </c>
      <c r="G301" s="19">
        <v>0</v>
      </c>
      <c r="H301" s="20">
        <f>(-VLookups!$D$13)*(E301+F301/2)</f>
        <v>-6298.4189239508387</v>
      </c>
      <c r="I301" s="19">
        <v>0</v>
      </c>
      <c r="J301" s="19">
        <v>0</v>
      </c>
      <c r="K301" s="19">
        <v>0</v>
      </c>
      <c r="L301" s="19">
        <v>0</v>
      </c>
      <c r="M301" s="19">
        <v>0</v>
      </c>
      <c r="N301" s="20" t="s">
        <v>36</v>
      </c>
      <c r="O301" s="20">
        <f>VLookups!$D$39</f>
        <v>-1471.9562242328529</v>
      </c>
      <c r="P301" s="20">
        <f>P300-VLookups!$D$42</f>
        <v>-209</v>
      </c>
      <c r="Q301" s="22">
        <v>57</v>
      </c>
      <c r="R301" s="19">
        <v>0</v>
      </c>
      <c r="S301" s="20">
        <f>VLookups!$D$50</f>
        <v>-4487.7037773753191</v>
      </c>
      <c r="T301" s="19">
        <v>0</v>
      </c>
      <c r="U301" s="9">
        <v>153</v>
      </c>
      <c r="V301" s="21">
        <f>V300-VLookups!$D$54</f>
        <v>-2085</v>
      </c>
      <c r="W301" s="21">
        <f>-VLookups!$D$60</f>
        <v>-400</v>
      </c>
      <c r="X301" s="21">
        <f>-VLookups!$D$62</f>
        <v>-175</v>
      </c>
      <c r="Y301" s="20">
        <f>Y300*(1+VLookups!$D$57/12)</f>
        <v>-473.61469665198786</v>
      </c>
      <c r="Z301" s="9" t="s">
        <v>36</v>
      </c>
      <c r="AA301" s="9" t="s">
        <v>36</v>
      </c>
      <c r="AB301" s="20">
        <f t="shared" si="12"/>
        <v>3779.0569130223516</v>
      </c>
      <c r="AC301" s="20">
        <f t="shared" si="13"/>
        <v>528602.88731425628</v>
      </c>
    </row>
    <row r="302" spans="2:29" x14ac:dyDescent="0.25">
      <c r="B302" s="9">
        <v>298</v>
      </c>
      <c r="C302" s="9">
        <f t="shared" si="14"/>
        <v>47</v>
      </c>
      <c r="D302" s="9">
        <v>10</v>
      </c>
      <c r="E302" s="20">
        <f>E290*(1+VLookups!$C$4)</f>
        <v>19979.124263127163</v>
      </c>
      <c r="F302" s="20">
        <f>$E302*-VLookups!$D$10*2</f>
        <v>-1198.7474557876299</v>
      </c>
      <c r="G302" s="19">
        <v>0</v>
      </c>
      <c r="H302" s="20">
        <f>(-VLookups!$D$13)*(E302+F302/2)</f>
        <v>-6298.4189239508387</v>
      </c>
      <c r="I302" s="19">
        <v>0</v>
      </c>
      <c r="J302" s="19">
        <v>0</v>
      </c>
      <c r="K302" s="19">
        <v>0</v>
      </c>
      <c r="L302" s="19">
        <v>0</v>
      </c>
      <c r="M302" s="19">
        <v>0</v>
      </c>
      <c r="N302" s="20" t="s">
        <v>36</v>
      </c>
      <c r="O302" s="20">
        <f>VLookups!$D$39</f>
        <v>-1471.9562242328529</v>
      </c>
      <c r="P302" s="20">
        <f>P301-VLookups!$D$42</f>
        <v>-210.5</v>
      </c>
      <c r="Q302" s="22">
        <v>58</v>
      </c>
      <c r="R302" s="19">
        <v>0</v>
      </c>
      <c r="S302" s="20">
        <f>VLookups!$D$50</f>
        <v>-4487.7037773753191</v>
      </c>
      <c r="T302" s="19">
        <v>0</v>
      </c>
      <c r="U302" s="9">
        <v>154</v>
      </c>
      <c r="V302" s="21">
        <f>V301-VLookups!$D$54</f>
        <v>-2090</v>
      </c>
      <c r="W302" s="21">
        <f>-VLookups!$D$60</f>
        <v>-400</v>
      </c>
      <c r="X302" s="21">
        <f>-VLookups!$D$62</f>
        <v>-175</v>
      </c>
      <c r="Y302" s="20">
        <f>Y301*(1+VLookups!$D$57/12)</f>
        <v>-474.99607285055617</v>
      </c>
      <c r="Z302" s="9" t="s">
        <v>36</v>
      </c>
      <c r="AA302" s="9" t="s">
        <v>36</v>
      </c>
      <c r="AB302" s="20">
        <f t="shared" si="12"/>
        <v>3771.1755368237832</v>
      </c>
      <c r="AC302" s="20">
        <f t="shared" si="13"/>
        <v>533255.06766327051</v>
      </c>
    </row>
    <row r="303" spans="2:29" x14ac:dyDescent="0.25">
      <c r="B303" s="9">
        <v>299</v>
      </c>
      <c r="C303" s="9">
        <f t="shared" si="14"/>
        <v>47</v>
      </c>
      <c r="D303" s="9">
        <v>11</v>
      </c>
      <c r="E303" s="20">
        <f>E291*(1+VLookups!$C$4)</f>
        <v>19979.124263127163</v>
      </c>
      <c r="F303" s="20">
        <f>$E303*-VLookups!$D$10*2</f>
        <v>-1198.7474557876299</v>
      </c>
      <c r="G303" s="19">
        <v>0</v>
      </c>
      <c r="H303" s="20">
        <f>(-VLookups!$D$13)*(E303+F303/2)</f>
        <v>-6298.4189239508387</v>
      </c>
      <c r="I303" s="19">
        <v>0</v>
      </c>
      <c r="J303" s="19">
        <v>0</v>
      </c>
      <c r="K303" s="19">
        <v>0</v>
      </c>
      <c r="L303" s="19">
        <v>0</v>
      </c>
      <c r="M303" s="19">
        <v>0</v>
      </c>
      <c r="N303" s="20" t="s">
        <v>36</v>
      </c>
      <c r="O303" s="20">
        <f>VLookups!$D$39</f>
        <v>-1471.9562242328529</v>
      </c>
      <c r="P303" s="20">
        <f>P302-VLookups!$D$42</f>
        <v>-212</v>
      </c>
      <c r="Q303" s="22">
        <v>59</v>
      </c>
      <c r="R303" s="19">
        <v>0</v>
      </c>
      <c r="S303" s="20">
        <f>VLookups!$D$50</f>
        <v>-4487.7037773753191</v>
      </c>
      <c r="T303" s="19">
        <v>0</v>
      </c>
      <c r="U303" s="9">
        <v>155</v>
      </c>
      <c r="V303" s="21">
        <f>V302-VLookups!$D$54</f>
        <v>-2095</v>
      </c>
      <c r="W303" s="21">
        <f>-VLookups!$D$60</f>
        <v>-400</v>
      </c>
      <c r="X303" s="21">
        <f>-VLookups!$D$62</f>
        <v>-175</v>
      </c>
      <c r="Y303" s="20">
        <f>Y302*(1+VLookups!$D$57/12)</f>
        <v>-476.38147806303698</v>
      </c>
      <c r="Z303" s="9" t="s">
        <v>36</v>
      </c>
      <c r="AA303" s="9" t="s">
        <v>36</v>
      </c>
      <c r="AB303" s="20">
        <f t="shared" si="12"/>
        <v>3763.2901316113025</v>
      </c>
      <c r="AC303" s="20">
        <f t="shared" si="13"/>
        <v>537907.11624098732</v>
      </c>
    </row>
    <row r="304" spans="2:29" x14ac:dyDescent="0.25">
      <c r="B304" s="9">
        <v>300</v>
      </c>
      <c r="C304" s="9">
        <f t="shared" si="14"/>
        <v>48</v>
      </c>
      <c r="D304" s="9">
        <v>0</v>
      </c>
      <c r="E304" s="20">
        <f>E292*(1+VLookups!$C$4)</f>
        <v>20678.393612336611</v>
      </c>
      <c r="F304" s="20">
        <f>$E304*-VLookups!$D$10*2</f>
        <v>-1240.7036167401966</v>
      </c>
      <c r="G304" s="19">
        <v>0</v>
      </c>
      <c r="H304" s="20">
        <f>(-VLookups!$D$13)*(E304+F304/2)</f>
        <v>-6518.8635862891169</v>
      </c>
      <c r="I304" s="19">
        <v>0</v>
      </c>
      <c r="J304" s="19">
        <v>0</v>
      </c>
      <c r="K304" s="19">
        <v>0</v>
      </c>
      <c r="L304" s="19">
        <v>0</v>
      </c>
      <c r="M304" s="19">
        <v>0</v>
      </c>
      <c r="N304" s="20" t="s">
        <v>36</v>
      </c>
      <c r="O304" s="20">
        <f>VLookups!$D$39</f>
        <v>-1471.9562242328529</v>
      </c>
      <c r="P304" s="20">
        <f>P303-VLookups!$D$42</f>
        <v>-213.5</v>
      </c>
      <c r="Q304" s="22">
        <v>60</v>
      </c>
      <c r="R304" s="19">
        <v>0</v>
      </c>
      <c r="S304" s="20">
        <f>VLookups!$D$50</f>
        <v>-4487.7037773753191</v>
      </c>
      <c r="T304" s="19">
        <v>0</v>
      </c>
      <c r="U304" s="9">
        <v>156</v>
      </c>
      <c r="V304" s="21">
        <f>V303-VLookups!$D$54</f>
        <v>-2100</v>
      </c>
      <c r="W304" s="21">
        <f>-VLookups!$D$60</f>
        <v>-400</v>
      </c>
      <c r="X304" s="21">
        <f>-VLookups!$D$62</f>
        <v>-175</v>
      </c>
      <c r="Y304" s="20">
        <f>Y303*(1+VLookups!$D$57/12)</f>
        <v>-477.77092404072084</v>
      </c>
      <c r="Z304" s="9" t="s">
        <v>36</v>
      </c>
      <c r="AA304" s="9" t="s">
        <v>36</v>
      </c>
      <c r="AB304" s="20">
        <f t="shared" si="12"/>
        <v>4213.2472920285018</v>
      </c>
      <c r="AC304" s="20">
        <f t="shared" si="13"/>
        <v>543016.87539341755</v>
      </c>
    </row>
    <row r="305" spans="2:29" x14ac:dyDescent="0.25">
      <c r="B305" s="9">
        <v>301</v>
      </c>
      <c r="C305" s="9">
        <f t="shared" si="14"/>
        <v>48</v>
      </c>
      <c r="D305" s="9">
        <v>1</v>
      </c>
      <c r="E305" s="20">
        <f>E293*(1+VLookups!$C$4)</f>
        <v>20678.393612336611</v>
      </c>
      <c r="F305" s="20">
        <f>$E305*-VLookups!$D$10*2</f>
        <v>-1240.7036167401966</v>
      </c>
      <c r="G305" s="19">
        <v>0</v>
      </c>
      <c r="H305" s="20">
        <f>(-VLookups!$D$13)*(E305+F305/2)</f>
        <v>-6518.8635862891169</v>
      </c>
      <c r="I305" s="19">
        <v>0</v>
      </c>
      <c r="J305" s="19">
        <v>0</v>
      </c>
      <c r="K305" s="19">
        <v>0</v>
      </c>
      <c r="L305" s="19">
        <v>0</v>
      </c>
      <c r="M305" s="19">
        <v>0</v>
      </c>
      <c r="N305" s="20" t="s">
        <v>36</v>
      </c>
      <c r="O305" s="19">
        <v>0</v>
      </c>
      <c r="P305" s="20">
        <f>P304-VLookups!$D$42</f>
        <v>-215</v>
      </c>
      <c r="Q305" s="22">
        <v>61</v>
      </c>
      <c r="R305" s="19">
        <v>0</v>
      </c>
      <c r="S305" s="20">
        <f>VLookups!$D$50</f>
        <v>-4487.7037773753191</v>
      </c>
      <c r="T305" s="19">
        <v>0</v>
      </c>
      <c r="U305" s="9">
        <v>157</v>
      </c>
      <c r="V305" s="21">
        <f>V304-VLookups!$D$54</f>
        <v>-2105</v>
      </c>
      <c r="W305" s="21">
        <f>-VLookups!$D$60</f>
        <v>-400</v>
      </c>
      <c r="X305" s="21">
        <f>-VLookups!$D$62</f>
        <v>-175</v>
      </c>
      <c r="Y305" s="20">
        <f>Y304*(1+VLookups!$D$57/12)</f>
        <v>-479.16442256917293</v>
      </c>
      <c r="Z305" s="9" t="s">
        <v>36</v>
      </c>
      <c r="AA305" s="9" t="s">
        <v>36</v>
      </c>
      <c r="AB305" s="20">
        <f t="shared" si="12"/>
        <v>5677.3100177329052</v>
      </c>
      <c r="AC305" s="20">
        <f t="shared" si="13"/>
        <v>549599.21353680617</v>
      </c>
    </row>
    <row r="306" spans="2:29" x14ac:dyDescent="0.25">
      <c r="B306" s="9">
        <v>302</v>
      </c>
      <c r="C306" s="9">
        <f t="shared" si="14"/>
        <v>48</v>
      </c>
      <c r="D306" s="9">
        <v>2</v>
      </c>
      <c r="E306" s="20">
        <f>E294*(1+VLookups!$C$4)</f>
        <v>20678.393612336611</v>
      </c>
      <c r="F306" s="20">
        <f>$E306*-VLookups!$D$10*2</f>
        <v>-1240.7036167401966</v>
      </c>
      <c r="G306" s="19">
        <v>0</v>
      </c>
      <c r="H306" s="20">
        <f>(-VLookups!$D$13)*(E306+F306/2)</f>
        <v>-6518.8635862891169</v>
      </c>
      <c r="I306" s="19">
        <v>0</v>
      </c>
      <c r="J306" s="19">
        <v>0</v>
      </c>
      <c r="K306" s="19">
        <v>0</v>
      </c>
      <c r="L306" s="19">
        <v>0</v>
      </c>
      <c r="M306" s="19">
        <v>0</v>
      </c>
      <c r="N306" s="20" t="s">
        <v>36</v>
      </c>
      <c r="O306" s="19">
        <v>0</v>
      </c>
      <c r="P306" s="20">
        <f>P305-VLookups!$D$42</f>
        <v>-216.5</v>
      </c>
      <c r="Q306" s="22">
        <v>62</v>
      </c>
      <c r="R306" s="19">
        <v>0</v>
      </c>
      <c r="S306" s="20">
        <f>VLookups!$D$50</f>
        <v>-4487.7037773753191</v>
      </c>
      <c r="T306" s="19">
        <v>0</v>
      </c>
      <c r="U306" s="9">
        <v>158</v>
      </c>
      <c r="V306" s="21">
        <f>V305-VLookups!$D$54</f>
        <v>-2110</v>
      </c>
      <c r="W306" s="21">
        <f>-VLookups!$D$60</f>
        <v>-400</v>
      </c>
      <c r="X306" s="21">
        <f>-VLookups!$D$62</f>
        <v>-175</v>
      </c>
      <c r="Y306" s="20">
        <f>Y305*(1+VLookups!$D$57/12)</f>
        <v>-480.56198546833303</v>
      </c>
      <c r="Z306" s="9" t="s">
        <v>36</v>
      </c>
      <c r="AA306" s="9" t="s">
        <v>36</v>
      </c>
      <c r="AB306" s="20">
        <f t="shared" si="12"/>
        <v>5669.412454833745</v>
      </c>
      <c r="AC306" s="20">
        <f t="shared" si="13"/>
        <v>556184.624680868</v>
      </c>
    </row>
    <row r="307" spans="2:29" x14ac:dyDescent="0.25">
      <c r="B307" s="9">
        <v>303</v>
      </c>
      <c r="C307" s="9">
        <f t="shared" si="14"/>
        <v>48</v>
      </c>
      <c r="D307" s="9">
        <v>3</v>
      </c>
      <c r="E307" s="20">
        <f>E295*(1+VLookups!$C$4)</f>
        <v>20678.393612336611</v>
      </c>
      <c r="F307" s="20">
        <f>$E307*-VLookups!$D$10*2</f>
        <v>-1240.7036167401966</v>
      </c>
      <c r="G307" s="19">
        <v>0</v>
      </c>
      <c r="H307" s="20">
        <f>(-VLookups!$D$13)*(E307+F307/2)</f>
        <v>-6518.8635862891169</v>
      </c>
      <c r="I307" s="19">
        <v>0</v>
      </c>
      <c r="J307" s="19">
        <v>0</v>
      </c>
      <c r="K307" s="19">
        <v>0</v>
      </c>
      <c r="L307" s="19">
        <v>0</v>
      </c>
      <c r="M307" s="19">
        <v>0</v>
      </c>
      <c r="N307" s="20" t="s">
        <v>36</v>
      </c>
      <c r="O307" s="19">
        <v>0</v>
      </c>
      <c r="P307" s="20">
        <f>P306-VLookups!$D$42</f>
        <v>-218</v>
      </c>
      <c r="Q307" s="22">
        <v>63</v>
      </c>
      <c r="R307" s="19">
        <v>0</v>
      </c>
      <c r="S307" s="20">
        <f>VLookups!$D$50</f>
        <v>-4487.7037773753191</v>
      </c>
      <c r="T307" s="19">
        <v>0</v>
      </c>
      <c r="U307" s="9">
        <v>159</v>
      </c>
      <c r="V307" s="21">
        <f>V306-VLookups!$D$54</f>
        <v>-2115</v>
      </c>
      <c r="W307" s="21">
        <f>-VLookups!$D$60</f>
        <v>-400</v>
      </c>
      <c r="X307" s="21">
        <f>-VLookups!$D$62</f>
        <v>-175</v>
      </c>
      <c r="Y307" s="20">
        <f>Y306*(1+VLookups!$D$57/12)</f>
        <v>-481.9636245926157</v>
      </c>
      <c r="Z307" s="9" t="s">
        <v>36</v>
      </c>
      <c r="AA307" s="9" t="s">
        <v>36</v>
      </c>
      <c r="AB307" s="20">
        <f t="shared" si="12"/>
        <v>5661.5108157094619</v>
      </c>
      <c r="AC307" s="20">
        <f t="shared" si="13"/>
        <v>562773.10987104557</v>
      </c>
    </row>
    <row r="308" spans="2:29" x14ac:dyDescent="0.25">
      <c r="B308" s="9">
        <v>304</v>
      </c>
      <c r="C308" s="9">
        <f t="shared" si="14"/>
        <v>48</v>
      </c>
      <c r="D308" s="9">
        <v>4</v>
      </c>
      <c r="E308" s="20">
        <f>E296*(1+VLookups!$C$4)</f>
        <v>20678.393612336611</v>
      </c>
      <c r="F308" s="20">
        <f>$E308*-VLookups!$D$10*2</f>
        <v>-1240.7036167401966</v>
      </c>
      <c r="G308" s="19">
        <v>0</v>
      </c>
      <c r="H308" s="20">
        <f>(-VLookups!$D$13)*(E308+F308/2)</f>
        <v>-6518.8635862891169</v>
      </c>
      <c r="I308" s="19">
        <v>0</v>
      </c>
      <c r="J308" s="19">
        <v>0</v>
      </c>
      <c r="K308" s="19">
        <v>0</v>
      </c>
      <c r="L308" s="19">
        <v>0</v>
      </c>
      <c r="M308" s="19">
        <v>0</v>
      </c>
      <c r="N308" s="20" t="s">
        <v>36</v>
      </c>
      <c r="O308" s="19">
        <v>0</v>
      </c>
      <c r="P308" s="20">
        <f>P307-VLookups!$D$42</f>
        <v>-219.5</v>
      </c>
      <c r="Q308" s="22">
        <v>64</v>
      </c>
      <c r="R308" s="19">
        <v>0</v>
      </c>
      <c r="S308" s="20">
        <f>VLookups!$D$50</f>
        <v>-4487.7037773753191</v>
      </c>
      <c r="T308" s="19">
        <v>0</v>
      </c>
      <c r="U308" s="9">
        <v>160</v>
      </c>
      <c r="V308" s="21">
        <f>V307-VLookups!$D$54</f>
        <v>-2120</v>
      </c>
      <c r="W308" s="21">
        <f>-VLookups!$D$60</f>
        <v>-400</v>
      </c>
      <c r="X308" s="21">
        <f>-VLookups!$D$62</f>
        <v>-175</v>
      </c>
      <c r="Y308" s="20">
        <f>Y307*(1+VLookups!$D$57/12)</f>
        <v>-483.36935183101082</v>
      </c>
      <c r="Z308" s="9" t="s">
        <v>36</v>
      </c>
      <c r="AA308" s="9" t="s">
        <v>36</v>
      </c>
      <c r="AB308" s="20">
        <f t="shared" si="12"/>
        <v>5653.6050884710667</v>
      </c>
      <c r="AC308" s="20">
        <f t="shared" si="13"/>
        <v>569364.67014263512</v>
      </c>
    </row>
    <row r="309" spans="2:29" x14ac:dyDescent="0.25">
      <c r="B309" s="9">
        <v>305</v>
      </c>
      <c r="C309" s="9">
        <f t="shared" si="14"/>
        <v>48</v>
      </c>
      <c r="D309" s="9">
        <v>5</v>
      </c>
      <c r="E309" s="20">
        <f>E297*(1+VLookups!$C$4)</f>
        <v>20678.393612336611</v>
      </c>
      <c r="F309" s="20">
        <f>$E309*-VLookups!$D$10*2</f>
        <v>-1240.7036167401966</v>
      </c>
      <c r="G309" s="19">
        <v>0</v>
      </c>
      <c r="H309" s="20">
        <f>(-VLookups!$D$13)*(E309+F309/2)</f>
        <v>-6518.8635862891169</v>
      </c>
      <c r="I309" s="19">
        <v>0</v>
      </c>
      <c r="J309" s="19">
        <v>0</v>
      </c>
      <c r="K309" s="19">
        <v>0</v>
      </c>
      <c r="L309" s="19">
        <v>0</v>
      </c>
      <c r="M309" s="19">
        <v>0</v>
      </c>
      <c r="N309" s="20" t="s">
        <v>36</v>
      </c>
      <c r="O309" s="19">
        <v>0</v>
      </c>
      <c r="P309" s="20">
        <f>P308-VLookups!$D$42</f>
        <v>-221</v>
      </c>
      <c r="Q309" s="22">
        <v>65</v>
      </c>
      <c r="R309" s="19">
        <v>0</v>
      </c>
      <c r="S309" s="20">
        <f>VLookups!$D$50</f>
        <v>-4487.7037773753191</v>
      </c>
      <c r="T309" s="19">
        <v>0</v>
      </c>
      <c r="U309" s="9">
        <v>161</v>
      </c>
      <c r="V309" s="21">
        <f>V308-VLookups!$D$54</f>
        <v>-2125</v>
      </c>
      <c r="W309" s="21">
        <f>-VLookups!$D$60</f>
        <v>-400</v>
      </c>
      <c r="X309" s="21">
        <f>-VLookups!$D$62</f>
        <v>-175</v>
      </c>
      <c r="Y309" s="20">
        <f>Y308*(1+VLookups!$D$57/12)</f>
        <v>-484.77917910718463</v>
      </c>
      <c r="Z309" s="9" t="s">
        <v>36</v>
      </c>
      <c r="AA309" s="9" t="s">
        <v>36</v>
      </c>
      <c r="AB309" s="20">
        <f t="shared" si="12"/>
        <v>5645.6952611948927</v>
      </c>
      <c r="AC309" s="20">
        <f t="shared" si="13"/>
        <v>575959.30652073433</v>
      </c>
    </row>
    <row r="310" spans="2:29" x14ac:dyDescent="0.25">
      <c r="B310" s="9">
        <v>306</v>
      </c>
      <c r="C310" s="9">
        <f t="shared" si="14"/>
        <v>48</v>
      </c>
      <c r="D310" s="9">
        <v>6</v>
      </c>
      <c r="E310" s="20">
        <f>E298*(1+VLookups!$C$4)</f>
        <v>20678.393612336611</v>
      </c>
      <c r="F310" s="20">
        <f>$E310*-VLookups!$D$10*2</f>
        <v>-1240.7036167401966</v>
      </c>
      <c r="G310" s="19">
        <v>0</v>
      </c>
      <c r="H310" s="20">
        <f>(-VLookups!$D$13)*(E310+F310/2)</f>
        <v>-6518.8635862891169</v>
      </c>
      <c r="I310" s="19">
        <v>0</v>
      </c>
      <c r="J310" s="19">
        <v>0</v>
      </c>
      <c r="K310" s="19">
        <v>0</v>
      </c>
      <c r="L310" s="19">
        <v>0</v>
      </c>
      <c r="M310" s="19">
        <v>0</v>
      </c>
      <c r="N310" s="20" t="s">
        <v>36</v>
      </c>
      <c r="O310" s="19">
        <v>0</v>
      </c>
      <c r="P310" s="20">
        <f>P309-VLookups!$D$42</f>
        <v>-222.5</v>
      </c>
      <c r="Q310" s="22">
        <v>66</v>
      </c>
      <c r="R310" s="19">
        <v>0</v>
      </c>
      <c r="S310" s="20">
        <f>VLookups!$D$50</f>
        <v>-4487.7037773753191</v>
      </c>
      <c r="T310" s="19">
        <v>0</v>
      </c>
      <c r="U310" s="9">
        <v>162</v>
      </c>
      <c r="V310" s="21">
        <f>V309-VLookups!$D$54</f>
        <v>-2130</v>
      </c>
      <c r="W310" s="21">
        <f>-VLookups!$D$60</f>
        <v>-400</v>
      </c>
      <c r="X310" s="21">
        <f>-VLookups!$D$62</f>
        <v>-175</v>
      </c>
      <c r="Y310" s="20">
        <f>Y309*(1+VLookups!$D$57/12)</f>
        <v>-486.1931183795806</v>
      </c>
      <c r="Z310" s="9" t="s">
        <v>36</v>
      </c>
      <c r="AA310" s="9" t="s">
        <v>36</v>
      </c>
      <c r="AB310" s="20">
        <f t="shared" si="12"/>
        <v>5637.7813219224972</v>
      </c>
      <c r="AC310" s="20">
        <f t="shared" si="13"/>
        <v>582557.02002019144</v>
      </c>
    </row>
    <row r="311" spans="2:29" x14ac:dyDescent="0.25">
      <c r="B311" s="9">
        <v>307</v>
      </c>
      <c r="C311" s="9">
        <f t="shared" si="14"/>
        <v>48</v>
      </c>
      <c r="D311" s="9">
        <v>7</v>
      </c>
      <c r="E311" s="20">
        <f>E299*(1+VLookups!$C$4)</f>
        <v>20678.393612336611</v>
      </c>
      <c r="F311" s="20">
        <f>$E311*-VLookups!$D$10*2</f>
        <v>-1240.7036167401966</v>
      </c>
      <c r="G311" s="19">
        <v>0</v>
      </c>
      <c r="H311" s="20">
        <f>(-VLookups!$D$13)*(E311+F311/2)</f>
        <v>-6518.8635862891169</v>
      </c>
      <c r="I311" s="19">
        <v>0</v>
      </c>
      <c r="J311" s="19">
        <v>0</v>
      </c>
      <c r="K311" s="19">
        <v>0</v>
      </c>
      <c r="L311" s="19">
        <v>0</v>
      </c>
      <c r="M311" s="19">
        <v>0</v>
      </c>
      <c r="N311" s="20" t="s">
        <v>36</v>
      </c>
      <c r="O311" s="19">
        <v>0</v>
      </c>
      <c r="P311" s="20">
        <f>P310-VLookups!$D$42</f>
        <v>-224</v>
      </c>
      <c r="Q311" s="22">
        <v>67</v>
      </c>
      <c r="R311" s="19">
        <v>0</v>
      </c>
      <c r="S311" s="20">
        <f>VLookups!$D$50</f>
        <v>-4487.7037773753191</v>
      </c>
      <c r="T311" s="19">
        <v>0</v>
      </c>
      <c r="U311" s="9">
        <v>163</v>
      </c>
      <c r="V311" s="21">
        <f>V310-VLookups!$D$54</f>
        <v>-2135</v>
      </c>
      <c r="W311" s="21">
        <f>-VLookups!$D$60</f>
        <v>-400</v>
      </c>
      <c r="X311" s="21">
        <f>-VLookups!$D$62</f>
        <v>-175</v>
      </c>
      <c r="Y311" s="20">
        <f>Y310*(1+VLookups!$D$57/12)</f>
        <v>-487.61118164152106</v>
      </c>
      <c r="Z311" s="9" t="s">
        <v>36</v>
      </c>
      <c r="AA311" s="9" t="s">
        <v>36</v>
      </c>
      <c r="AB311" s="20">
        <f t="shared" si="12"/>
        <v>5629.8632586605563</v>
      </c>
      <c r="AC311" s="20">
        <f t="shared" si="13"/>
        <v>589157.81164555228</v>
      </c>
    </row>
    <row r="312" spans="2:29" x14ac:dyDescent="0.25">
      <c r="B312" s="9">
        <v>308</v>
      </c>
      <c r="C312" s="9">
        <f t="shared" si="14"/>
        <v>48</v>
      </c>
      <c r="D312" s="9">
        <v>8</v>
      </c>
      <c r="E312" s="20">
        <f>E300*(1+VLookups!$C$4)</f>
        <v>20678.393612336611</v>
      </c>
      <c r="F312" s="20">
        <f>$E312*-VLookups!$D$10*2</f>
        <v>-1240.7036167401966</v>
      </c>
      <c r="G312" s="19">
        <v>0</v>
      </c>
      <c r="H312" s="20">
        <f>(-VLookups!$D$13)*(E312+F312/2)</f>
        <v>-6518.8635862891169</v>
      </c>
      <c r="I312" s="19">
        <v>0</v>
      </c>
      <c r="J312" s="19">
        <v>0</v>
      </c>
      <c r="K312" s="19">
        <v>0</v>
      </c>
      <c r="L312" s="19">
        <v>0</v>
      </c>
      <c r="M312" s="19">
        <v>0</v>
      </c>
      <c r="N312" s="20" t="s">
        <v>36</v>
      </c>
      <c r="O312" s="19">
        <v>0</v>
      </c>
      <c r="P312" s="20">
        <f>P311-VLookups!$D$42</f>
        <v>-225.5</v>
      </c>
      <c r="Q312" s="22">
        <v>68</v>
      </c>
      <c r="R312" s="19">
        <v>0</v>
      </c>
      <c r="S312" s="20">
        <f>VLookups!$D$50</f>
        <v>-4487.7037773753191</v>
      </c>
      <c r="T312" s="19">
        <v>0</v>
      </c>
      <c r="U312" s="9">
        <v>164</v>
      </c>
      <c r="V312" s="21">
        <f>V311-VLookups!$D$54</f>
        <v>-2140</v>
      </c>
      <c r="W312" s="21">
        <f>-VLookups!$D$60</f>
        <v>-400</v>
      </c>
      <c r="X312" s="21">
        <f>-VLookups!$D$62</f>
        <v>-175</v>
      </c>
      <c r="Y312" s="20">
        <f>Y311*(1+VLookups!$D$57/12)</f>
        <v>-489.03338092130883</v>
      </c>
      <c r="Z312" s="9" t="s">
        <v>36</v>
      </c>
      <c r="AA312" s="9" t="s">
        <v>36</v>
      </c>
      <c r="AB312" s="20">
        <f t="shared" si="12"/>
        <v>5621.9410593807688</v>
      </c>
      <c r="AC312" s="20">
        <f t="shared" si="13"/>
        <v>595761.68239100894</v>
      </c>
    </row>
    <row r="313" spans="2:29" x14ac:dyDescent="0.25">
      <c r="B313" s="9">
        <v>309</v>
      </c>
      <c r="C313" s="9">
        <f t="shared" si="14"/>
        <v>48</v>
      </c>
      <c r="D313" s="9">
        <v>9</v>
      </c>
      <c r="E313" s="20">
        <f>E301*(1+VLookups!$C$4)</f>
        <v>20678.393612336611</v>
      </c>
      <c r="F313" s="20">
        <f>$E313*-VLookups!$D$10*2</f>
        <v>-1240.7036167401966</v>
      </c>
      <c r="G313" s="19">
        <v>0</v>
      </c>
      <c r="H313" s="20">
        <f>(-VLookups!$D$13)*(E313+F313/2)</f>
        <v>-6518.8635862891169</v>
      </c>
      <c r="I313" s="19">
        <v>0</v>
      </c>
      <c r="J313" s="19">
        <v>0</v>
      </c>
      <c r="K313" s="19">
        <v>0</v>
      </c>
      <c r="L313" s="19">
        <v>0</v>
      </c>
      <c r="M313" s="19">
        <v>0</v>
      </c>
      <c r="N313" s="20" t="s">
        <v>36</v>
      </c>
      <c r="O313" s="19">
        <v>0</v>
      </c>
      <c r="P313" s="20">
        <f>P312-VLookups!$D$42</f>
        <v>-227</v>
      </c>
      <c r="Q313" s="22">
        <v>69</v>
      </c>
      <c r="R313" s="19">
        <v>0</v>
      </c>
      <c r="S313" s="20">
        <f>VLookups!$D$50</f>
        <v>-4487.7037773753191</v>
      </c>
      <c r="T313" s="19">
        <v>0</v>
      </c>
      <c r="U313" s="9">
        <v>165</v>
      </c>
      <c r="V313" s="21">
        <f>V312-VLookups!$D$54</f>
        <v>-2145</v>
      </c>
      <c r="W313" s="21">
        <f>-VLookups!$D$60</f>
        <v>-400</v>
      </c>
      <c r="X313" s="21">
        <f>-VLookups!$D$62</f>
        <v>-175</v>
      </c>
      <c r="Y313" s="20">
        <f>Y312*(1+VLookups!$D$57/12)</f>
        <v>-490.45972828232931</v>
      </c>
      <c r="Z313" s="9" t="s">
        <v>36</v>
      </c>
      <c r="AA313" s="9" t="s">
        <v>36</v>
      </c>
      <c r="AB313" s="20">
        <f t="shared" si="12"/>
        <v>5614.014712019748</v>
      </c>
      <c r="AC313" s="20">
        <f t="shared" si="13"/>
        <v>602368.63324034703</v>
      </c>
    </row>
    <row r="314" spans="2:29" x14ac:dyDescent="0.25">
      <c r="B314" s="9">
        <v>310</v>
      </c>
      <c r="C314" s="9">
        <f t="shared" si="14"/>
        <v>48</v>
      </c>
      <c r="D314" s="9">
        <v>10</v>
      </c>
      <c r="E314" s="20">
        <f>E302*(1+VLookups!$C$4)</f>
        <v>20678.393612336611</v>
      </c>
      <c r="F314" s="20">
        <f>$E314*-VLookups!$D$10*2</f>
        <v>-1240.7036167401966</v>
      </c>
      <c r="G314" s="19">
        <v>0</v>
      </c>
      <c r="H314" s="20">
        <f>(-VLookups!$D$13)*(E314+F314/2)</f>
        <v>-6518.8635862891169</v>
      </c>
      <c r="I314" s="19">
        <v>0</v>
      </c>
      <c r="J314" s="19">
        <v>0</v>
      </c>
      <c r="K314" s="19">
        <v>0</v>
      </c>
      <c r="L314" s="19">
        <v>0</v>
      </c>
      <c r="M314" s="19">
        <v>0</v>
      </c>
      <c r="N314" s="20" t="s">
        <v>36</v>
      </c>
      <c r="O314" s="19">
        <v>0</v>
      </c>
      <c r="P314" s="20">
        <f>P313-VLookups!$D$42</f>
        <v>-228.5</v>
      </c>
      <c r="Q314" s="22">
        <v>70</v>
      </c>
      <c r="R314" s="19">
        <v>0</v>
      </c>
      <c r="S314" s="20">
        <f>VLookups!$D$50</f>
        <v>-4487.7037773753191</v>
      </c>
      <c r="T314" s="19">
        <v>0</v>
      </c>
      <c r="U314" s="9">
        <v>166</v>
      </c>
      <c r="V314" s="21">
        <f>V313-VLookups!$D$54</f>
        <v>-2150</v>
      </c>
      <c r="W314" s="21">
        <f>-VLookups!$D$60</f>
        <v>-400</v>
      </c>
      <c r="X314" s="21">
        <f>-VLookups!$D$62</f>
        <v>-175</v>
      </c>
      <c r="Y314" s="20">
        <f>Y313*(1+VLookups!$D$57/12)</f>
        <v>-491.89023582315275</v>
      </c>
      <c r="Z314" s="9" t="s">
        <v>36</v>
      </c>
      <c r="AA314" s="9" t="s">
        <v>36</v>
      </c>
      <c r="AB314" s="20">
        <f t="shared" si="12"/>
        <v>5606.0842044789251</v>
      </c>
      <c r="AC314" s="20">
        <f t="shared" si="13"/>
        <v>608978.66516689316</v>
      </c>
    </row>
    <row r="315" spans="2:29" x14ac:dyDescent="0.25">
      <c r="B315" s="9">
        <v>311</v>
      </c>
      <c r="C315" s="9">
        <f t="shared" si="14"/>
        <v>48</v>
      </c>
      <c r="D315" s="9">
        <v>11</v>
      </c>
      <c r="E315" s="20">
        <f>E303*(1+VLookups!$C$4)</f>
        <v>20678.393612336611</v>
      </c>
      <c r="F315" s="20">
        <f>$E315*-VLookups!$D$10*2</f>
        <v>-1240.7036167401966</v>
      </c>
      <c r="G315" s="19">
        <v>0</v>
      </c>
      <c r="H315" s="20">
        <f>(-VLookups!$D$13)*(E315+F315/2)</f>
        <v>-6518.8635862891169</v>
      </c>
      <c r="I315" s="19">
        <v>0</v>
      </c>
      <c r="J315" s="19">
        <v>0</v>
      </c>
      <c r="K315" s="19">
        <v>0</v>
      </c>
      <c r="L315" s="19">
        <v>0</v>
      </c>
      <c r="M315" s="19">
        <v>0</v>
      </c>
      <c r="N315" s="20" t="s">
        <v>36</v>
      </c>
      <c r="O315" s="19">
        <v>0</v>
      </c>
      <c r="P315" s="20">
        <f>P314-VLookups!$D$42</f>
        <v>-230</v>
      </c>
      <c r="Q315" s="22">
        <v>71</v>
      </c>
      <c r="R315" s="19">
        <v>0</v>
      </c>
      <c r="S315" s="20">
        <f>VLookups!$D$50</f>
        <v>-4487.7037773753191</v>
      </c>
      <c r="T315" s="19">
        <v>0</v>
      </c>
      <c r="U315" s="9">
        <v>167</v>
      </c>
      <c r="V315" s="21">
        <f>V314-VLookups!$D$54</f>
        <v>-2155</v>
      </c>
      <c r="W315" s="21">
        <f>-VLookups!$D$60</f>
        <v>-400</v>
      </c>
      <c r="X315" s="21">
        <f>-VLookups!$D$62</f>
        <v>-175</v>
      </c>
      <c r="Y315" s="20">
        <f>Y314*(1+VLookups!$D$57/12)</f>
        <v>-493.32491567763697</v>
      </c>
      <c r="Z315" s="9" t="s">
        <v>36</v>
      </c>
      <c r="AA315" s="9" t="s">
        <v>36</v>
      </c>
      <c r="AB315" s="20">
        <f t="shared" si="12"/>
        <v>5598.1495246244403</v>
      </c>
      <c r="AC315" s="20">
        <f t="shared" si="13"/>
        <v>615591.77913346246</v>
      </c>
    </row>
    <row r="316" spans="2:29" x14ac:dyDescent="0.25">
      <c r="B316" s="9">
        <v>312</v>
      </c>
      <c r="C316" s="9">
        <f t="shared" si="14"/>
        <v>49</v>
      </c>
      <c r="D316" s="9">
        <v>0</v>
      </c>
      <c r="E316" s="20">
        <f>E304*(1+VLookups!$C$4)</f>
        <v>21402.137388768391</v>
      </c>
      <c r="F316" s="20">
        <f>$E316*-VLookups!$D$10*2</f>
        <v>-1284.1282433261035</v>
      </c>
      <c r="G316" s="19">
        <v>0</v>
      </c>
      <c r="H316" s="20">
        <f>(-VLookups!$D$13)*(E316+F316/2)</f>
        <v>-6747.0238118092357</v>
      </c>
      <c r="I316" s="19">
        <v>0</v>
      </c>
      <c r="J316" s="19">
        <v>0</v>
      </c>
      <c r="K316" s="19">
        <v>0</v>
      </c>
      <c r="L316" s="19">
        <v>0</v>
      </c>
      <c r="M316" s="19">
        <v>0</v>
      </c>
      <c r="N316" s="20" t="s">
        <v>36</v>
      </c>
      <c r="O316" s="19">
        <v>0</v>
      </c>
      <c r="P316" s="20">
        <f>P315-VLookups!$D$42</f>
        <v>-231.5</v>
      </c>
      <c r="Q316" s="22">
        <v>72</v>
      </c>
      <c r="R316" s="19">
        <v>0</v>
      </c>
      <c r="S316" s="20">
        <f>VLookups!$D$50</f>
        <v>-4487.7037773753191</v>
      </c>
      <c r="T316" s="19">
        <v>0</v>
      </c>
      <c r="U316" s="9">
        <v>168</v>
      </c>
      <c r="V316" s="21">
        <f>V315-VLookups!$D$54</f>
        <v>-2160</v>
      </c>
      <c r="W316" s="21">
        <f>-VLookups!$D$60</f>
        <v>-400</v>
      </c>
      <c r="X316" s="21">
        <f>-VLookups!$D$62</f>
        <v>-175</v>
      </c>
      <c r="Y316" s="20">
        <f>Y315*(1+VLookups!$D$57/12)</f>
        <v>-494.76378001503008</v>
      </c>
      <c r="Z316" s="9" t="s">
        <v>36</v>
      </c>
      <c r="AA316" s="9" t="s">
        <v>36</v>
      </c>
      <c r="AB316" s="20">
        <f t="shared" si="12"/>
        <v>6064.0818979057585</v>
      </c>
      <c r="AC316" s="20">
        <f t="shared" si="13"/>
        <v>622681.847329924</v>
      </c>
    </row>
    <row r="317" spans="2:29" x14ac:dyDescent="0.25">
      <c r="B317" s="9">
        <v>313</v>
      </c>
      <c r="C317" s="9">
        <f t="shared" si="14"/>
        <v>49</v>
      </c>
      <c r="D317" s="9">
        <v>1</v>
      </c>
      <c r="E317" s="20">
        <f>E305*(1+VLookups!$C$4)</f>
        <v>21402.137388768391</v>
      </c>
      <c r="F317" s="20">
        <f>$E317*-VLookups!$D$10*2</f>
        <v>-1284.1282433261035</v>
      </c>
      <c r="G317" s="19">
        <v>0</v>
      </c>
      <c r="H317" s="20">
        <f>(-VLookups!$D$13)*(E317+F317/2)</f>
        <v>-6747.0238118092357</v>
      </c>
      <c r="I317" s="19">
        <v>0</v>
      </c>
      <c r="J317" s="19">
        <v>0</v>
      </c>
      <c r="K317" s="19">
        <v>0</v>
      </c>
      <c r="L317" s="19">
        <v>0</v>
      </c>
      <c r="M317" s="19">
        <v>0</v>
      </c>
      <c r="N317" s="20" t="s">
        <v>36</v>
      </c>
      <c r="O317" s="19">
        <v>0</v>
      </c>
      <c r="P317" s="20">
        <f>P316-VLookups!$D$42</f>
        <v>-233</v>
      </c>
      <c r="Q317" s="22">
        <v>73</v>
      </c>
      <c r="R317" s="19">
        <v>0</v>
      </c>
      <c r="S317" s="20">
        <f>VLookups!$D$50</f>
        <v>-4487.7037773753191</v>
      </c>
      <c r="T317" s="19">
        <v>0</v>
      </c>
      <c r="U317" s="9">
        <v>169</v>
      </c>
      <c r="V317" s="21">
        <f>V316-VLookups!$D$54</f>
        <v>-2165</v>
      </c>
      <c r="W317" s="21">
        <f>-VLookups!$D$60</f>
        <v>-400</v>
      </c>
      <c r="X317" s="21">
        <f>-VLookups!$D$62</f>
        <v>-175</v>
      </c>
      <c r="Y317" s="20">
        <f>Y316*(1+VLookups!$D$57/12)</f>
        <v>-496.20684104007393</v>
      </c>
      <c r="Z317" s="9" t="s">
        <v>36</v>
      </c>
      <c r="AA317" s="9" t="s">
        <v>36</v>
      </c>
      <c r="AB317" s="20">
        <f t="shared" si="12"/>
        <v>6056.1388368807138</v>
      </c>
      <c r="AC317" s="20">
        <f t="shared" si="13"/>
        <v>629775.78924568789</v>
      </c>
    </row>
    <row r="318" spans="2:29" x14ac:dyDescent="0.25">
      <c r="B318" s="9">
        <v>314</v>
      </c>
      <c r="C318" s="9">
        <f t="shared" si="14"/>
        <v>49</v>
      </c>
      <c r="D318" s="9">
        <v>2</v>
      </c>
      <c r="E318" s="20">
        <f>E306*(1+VLookups!$C$4)</f>
        <v>21402.137388768391</v>
      </c>
      <c r="F318" s="20">
        <f>$E318*-VLookups!$D$10*2</f>
        <v>-1284.1282433261035</v>
      </c>
      <c r="G318" s="19">
        <v>0</v>
      </c>
      <c r="H318" s="20">
        <f>(-VLookups!$D$13)*(E318+F318/2)</f>
        <v>-6747.0238118092357</v>
      </c>
      <c r="I318" s="19">
        <v>0</v>
      </c>
      <c r="J318" s="19">
        <v>0</v>
      </c>
      <c r="K318" s="19">
        <v>0</v>
      </c>
      <c r="L318" s="19">
        <v>0</v>
      </c>
      <c r="M318" s="19">
        <v>0</v>
      </c>
      <c r="N318" s="20" t="s">
        <v>36</v>
      </c>
      <c r="O318" s="19">
        <v>0</v>
      </c>
      <c r="P318" s="20">
        <f>P317-VLookups!$D$42</f>
        <v>-234.5</v>
      </c>
      <c r="Q318" s="22">
        <v>74</v>
      </c>
      <c r="R318" s="19">
        <v>0</v>
      </c>
      <c r="S318" s="20">
        <f>VLookups!$D$50</f>
        <v>-4487.7037773753191</v>
      </c>
      <c r="T318" s="19">
        <v>0</v>
      </c>
      <c r="U318" s="9">
        <v>170</v>
      </c>
      <c r="V318" s="21">
        <f>V317-VLookups!$D$54</f>
        <v>-2170</v>
      </c>
      <c r="W318" s="21">
        <f>-VLookups!$D$60</f>
        <v>-400</v>
      </c>
      <c r="X318" s="21">
        <f>-VLookups!$D$62</f>
        <v>-175</v>
      </c>
      <c r="Y318" s="20">
        <f>Y317*(1+VLookups!$D$57/12)</f>
        <v>-497.65411099310751</v>
      </c>
      <c r="Z318" s="9" t="s">
        <v>36</v>
      </c>
      <c r="AA318" s="9" t="s">
        <v>36</v>
      </c>
      <c r="AB318" s="20">
        <f t="shared" si="12"/>
        <v>6048.1915669276805</v>
      </c>
      <c r="AC318" s="20">
        <f t="shared" si="13"/>
        <v>636873.60712802515</v>
      </c>
    </row>
    <row r="319" spans="2:29" x14ac:dyDescent="0.25">
      <c r="B319" s="9">
        <v>315</v>
      </c>
      <c r="C319" s="9">
        <f t="shared" si="14"/>
        <v>49</v>
      </c>
      <c r="D319" s="9">
        <v>3</v>
      </c>
      <c r="E319" s="20">
        <f>E307*(1+VLookups!$C$4)</f>
        <v>21402.137388768391</v>
      </c>
      <c r="F319" s="20">
        <f>$E319*-VLookups!$D$10*2</f>
        <v>-1284.1282433261035</v>
      </c>
      <c r="G319" s="19">
        <v>0</v>
      </c>
      <c r="H319" s="20">
        <f>(-VLookups!$D$13)*(E319+F319/2)</f>
        <v>-6747.0238118092357</v>
      </c>
      <c r="I319" s="19">
        <v>0</v>
      </c>
      <c r="J319" s="19">
        <v>0</v>
      </c>
      <c r="K319" s="19">
        <v>0</v>
      </c>
      <c r="L319" s="19">
        <v>0</v>
      </c>
      <c r="M319" s="19">
        <v>0</v>
      </c>
      <c r="N319" s="20" t="s">
        <v>36</v>
      </c>
      <c r="O319" s="19">
        <v>0</v>
      </c>
      <c r="P319" s="20">
        <f>P318-VLookups!$D$42</f>
        <v>-236</v>
      </c>
      <c r="Q319" s="22">
        <v>75</v>
      </c>
      <c r="R319" s="19">
        <v>0</v>
      </c>
      <c r="S319" s="20">
        <f>VLookups!$D$50</f>
        <v>-4487.7037773753191</v>
      </c>
      <c r="T319" s="19">
        <v>0</v>
      </c>
      <c r="U319" s="9">
        <v>171</v>
      </c>
      <c r="V319" s="21">
        <f>V318-VLookups!$D$54</f>
        <v>-2175</v>
      </c>
      <c r="W319" s="21">
        <f>-VLookups!$D$60</f>
        <v>-400</v>
      </c>
      <c r="X319" s="21">
        <f>-VLookups!$D$62</f>
        <v>-175</v>
      </c>
      <c r="Y319" s="20">
        <f>Y318*(1+VLookups!$D$57/12)</f>
        <v>-499.10560215017074</v>
      </c>
      <c r="Z319" s="9" t="s">
        <v>36</v>
      </c>
      <c r="AA319" s="9" t="s">
        <v>36</v>
      </c>
      <c r="AB319" s="20">
        <f t="shared" si="12"/>
        <v>6040.2400757706173</v>
      </c>
      <c r="AC319" s="20">
        <f t="shared" si="13"/>
        <v>643975.30321567587</v>
      </c>
    </row>
    <row r="320" spans="2:29" x14ac:dyDescent="0.25">
      <c r="B320" s="9">
        <v>316</v>
      </c>
      <c r="C320" s="9">
        <f t="shared" si="14"/>
        <v>49</v>
      </c>
      <c r="D320" s="9">
        <v>4</v>
      </c>
      <c r="E320" s="20">
        <f>E308*(1+VLookups!$C$4)</f>
        <v>21402.137388768391</v>
      </c>
      <c r="F320" s="20">
        <f>$E320*-VLookups!$D$10*2</f>
        <v>-1284.1282433261035</v>
      </c>
      <c r="G320" s="19">
        <v>0</v>
      </c>
      <c r="H320" s="20">
        <f>(-VLookups!$D$13)*(E320+F320/2)</f>
        <v>-6747.0238118092357</v>
      </c>
      <c r="I320" s="19">
        <v>0</v>
      </c>
      <c r="J320" s="19">
        <v>0</v>
      </c>
      <c r="K320" s="19">
        <v>0</v>
      </c>
      <c r="L320" s="19">
        <v>0</v>
      </c>
      <c r="M320" s="19">
        <v>0</v>
      </c>
      <c r="N320" s="20" t="s">
        <v>36</v>
      </c>
      <c r="O320" s="19">
        <v>0</v>
      </c>
      <c r="P320" s="20">
        <f>P319-VLookups!$D$42</f>
        <v>-237.5</v>
      </c>
      <c r="Q320" s="22">
        <v>76</v>
      </c>
      <c r="R320" s="19">
        <v>0</v>
      </c>
      <c r="S320" s="20">
        <f>VLookups!$D$50</f>
        <v>-4487.7037773753191</v>
      </c>
      <c r="T320" s="19">
        <v>0</v>
      </c>
      <c r="U320" s="9">
        <v>172</v>
      </c>
      <c r="V320" s="21">
        <f>V319-VLookups!$D$54</f>
        <v>-2180</v>
      </c>
      <c r="W320" s="21">
        <f>-VLookups!$D$60</f>
        <v>-400</v>
      </c>
      <c r="X320" s="21">
        <f>-VLookups!$D$62</f>
        <v>-175</v>
      </c>
      <c r="Y320" s="20">
        <f>Y319*(1+VLookups!$D$57/12)</f>
        <v>-500.56132682310874</v>
      </c>
      <c r="Z320" s="9" t="s">
        <v>36</v>
      </c>
      <c r="AA320" s="9" t="s">
        <v>36</v>
      </c>
      <c r="AB320" s="20">
        <f t="shared" si="12"/>
        <v>6032.2843510976791</v>
      </c>
      <c r="AC320" s="20">
        <f t="shared" si="13"/>
        <v>651080.87973879965</v>
      </c>
    </row>
    <row r="321" spans="2:29" x14ac:dyDescent="0.25">
      <c r="B321" s="9">
        <v>317</v>
      </c>
      <c r="C321" s="9">
        <f t="shared" si="14"/>
        <v>49</v>
      </c>
      <c r="D321" s="9">
        <v>5</v>
      </c>
      <c r="E321" s="20">
        <f>E309*(1+VLookups!$C$4)</f>
        <v>21402.137388768391</v>
      </c>
      <c r="F321" s="20">
        <f>$E321*-VLookups!$D$10*2</f>
        <v>-1284.1282433261035</v>
      </c>
      <c r="G321" s="19">
        <v>0</v>
      </c>
      <c r="H321" s="20">
        <f>(-VLookups!$D$13)*(E321+F321/2)</f>
        <v>-6747.0238118092357</v>
      </c>
      <c r="I321" s="19">
        <v>0</v>
      </c>
      <c r="J321" s="19">
        <v>0</v>
      </c>
      <c r="K321" s="19">
        <v>0</v>
      </c>
      <c r="L321" s="19">
        <v>0</v>
      </c>
      <c r="M321" s="19">
        <v>0</v>
      </c>
      <c r="N321" s="20" t="s">
        <v>36</v>
      </c>
      <c r="O321" s="19">
        <v>0</v>
      </c>
      <c r="P321" s="20">
        <f>P320-VLookups!$D$42</f>
        <v>-239</v>
      </c>
      <c r="Q321" s="22">
        <v>77</v>
      </c>
      <c r="R321" s="19">
        <v>0</v>
      </c>
      <c r="S321" s="20">
        <f>VLookups!$D$50</f>
        <v>-4487.7037773753191</v>
      </c>
      <c r="T321" s="19">
        <v>0</v>
      </c>
      <c r="U321" s="9">
        <v>173</v>
      </c>
      <c r="V321" s="21">
        <f>V320-VLookups!$D$54</f>
        <v>-2185</v>
      </c>
      <c r="W321" s="21">
        <f>-VLookups!$D$60</f>
        <v>-400</v>
      </c>
      <c r="X321" s="21">
        <f>-VLookups!$D$62</f>
        <v>-175</v>
      </c>
      <c r="Y321" s="20">
        <f>Y320*(1+VLookups!$D$57/12)</f>
        <v>-502.02129735967617</v>
      </c>
      <c r="Z321" s="9" t="s">
        <v>36</v>
      </c>
      <c r="AA321" s="9" t="s">
        <v>36</v>
      </c>
      <c r="AB321" s="20">
        <f t="shared" si="12"/>
        <v>6024.3243805611119</v>
      </c>
      <c r="AC321" s="20">
        <f t="shared" si="13"/>
        <v>658190.3389189255</v>
      </c>
    </row>
    <row r="322" spans="2:29" x14ac:dyDescent="0.25">
      <c r="B322" s="9">
        <v>318</v>
      </c>
      <c r="C322" s="9">
        <f t="shared" si="14"/>
        <v>49</v>
      </c>
      <c r="D322" s="9">
        <v>6</v>
      </c>
      <c r="E322" s="20">
        <f>E310*(1+VLookups!$C$4)</f>
        <v>21402.137388768391</v>
      </c>
      <c r="F322" s="20">
        <f>$E322*-VLookups!$D$10*2</f>
        <v>-1284.1282433261035</v>
      </c>
      <c r="G322" s="19">
        <v>0</v>
      </c>
      <c r="H322" s="20">
        <f>(-VLookups!$D$13)*(E322+F322/2)</f>
        <v>-6747.0238118092357</v>
      </c>
      <c r="I322" s="19">
        <v>0</v>
      </c>
      <c r="J322" s="19">
        <v>0</v>
      </c>
      <c r="K322" s="19">
        <v>0</v>
      </c>
      <c r="L322" s="19">
        <v>0</v>
      </c>
      <c r="M322" s="19">
        <v>0</v>
      </c>
      <c r="N322" s="20" t="s">
        <v>36</v>
      </c>
      <c r="O322" s="19">
        <v>0</v>
      </c>
      <c r="P322" s="20">
        <f>P321-VLookups!$D$42</f>
        <v>-240.5</v>
      </c>
      <c r="Q322" s="22">
        <v>78</v>
      </c>
      <c r="R322" s="19">
        <v>0</v>
      </c>
      <c r="S322" s="20">
        <f>VLookups!$D$50</f>
        <v>-4487.7037773753191</v>
      </c>
      <c r="T322" s="19">
        <v>0</v>
      </c>
      <c r="U322" s="9">
        <v>174</v>
      </c>
      <c r="V322" s="21">
        <f>V321-VLookups!$D$54</f>
        <v>-2190</v>
      </c>
      <c r="W322" s="21">
        <f>-VLookups!$D$60</f>
        <v>-400</v>
      </c>
      <c r="X322" s="21">
        <f>-VLookups!$D$62</f>
        <v>-175</v>
      </c>
      <c r="Y322" s="20">
        <f>Y321*(1+VLookups!$D$57/12)</f>
        <v>-503.48552614364189</v>
      </c>
      <c r="Z322" s="9" t="s">
        <v>36</v>
      </c>
      <c r="AA322" s="9" t="s">
        <v>36</v>
      </c>
      <c r="AB322" s="20">
        <f t="shared" si="12"/>
        <v>6016.3601517771458</v>
      </c>
      <c r="AC322" s="20">
        <f t="shared" si="13"/>
        <v>665303.68296890089</v>
      </c>
    </row>
    <row r="323" spans="2:29" x14ac:dyDescent="0.25">
      <c r="B323" s="9">
        <v>319</v>
      </c>
      <c r="C323" s="9">
        <f t="shared" si="14"/>
        <v>49</v>
      </c>
      <c r="D323" s="9">
        <v>7</v>
      </c>
      <c r="E323" s="20">
        <f>E311*(1+VLookups!$C$4)</f>
        <v>21402.137388768391</v>
      </c>
      <c r="F323" s="20">
        <f>$E323*-VLookups!$D$10*2</f>
        <v>-1284.1282433261035</v>
      </c>
      <c r="G323" s="19">
        <v>0</v>
      </c>
      <c r="H323" s="20">
        <f>(-VLookups!$D$13)*(E323+F323/2)</f>
        <v>-6747.0238118092357</v>
      </c>
      <c r="I323" s="19">
        <v>0</v>
      </c>
      <c r="J323" s="19">
        <v>0</v>
      </c>
      <c r="K323" s="19">
        <v>0</v>
      </c>
      <c r="L323" s="19">
        <v>0</v>
      </c>
      <c r="M323" s="19">
        <v>0</v>
      </c>
      <c r="N323" s="20" t="s">
        <v>36</v>
      </c>
      <c r="O323" s="19">
        <v>0</v>
      </c>
      <c r="P323" s="20">
        <f>P322-VLookups!$D$42</f>
        <v>-242</v>
      </c>
      <c r="Q323" s="22">
        <v>79</v>
      </c>
      <c r="R323" s="19">
        <v>0</v>
      </c>
      <c r="S323" s="20">
        <f>VLookups!$D$50</f>
        <v>-4487.7037773753191</v>
      </c>
      <c r="T323" s="19">
        <v>0</v>
      </c>
      <c r="U323" s="9">
        <v>175</v>
      </c>
      <c r="V323" s="21">
        <f>V322-VLookups!$D$54</f>
        <v>-2195</v>
      </c>
      <c r="W323" s="21">
        <f>-VLookups!$D$60</f>
        <v>-400</v>
      </c>
      <c r="X323" s="21">
        <f>-VLookups!$D$62</f>
        <v>-175</v>
      </c>
      <c r="Y323" s="20">
        <f>Y322*(1+VLookups!$D$57/12)</f>
        <v>-504.95402559489418</v>
      </c>
      <c r="Z323" s="9" t="s">
        <v>36</v>
      </c>
      <c r="AA323" s="9" t="s">
        <v>36</v>
      </c>
      <c r="AB323" s="20">
        <f t="shared" si="12"/>
        <v>6008.391652325894</v>
      </c>
      <c r="AC323" s="20">
        <f t="shared" si="13"/>
        <v>672420.91409284156</v>
      </c>
    </row>
    <row r="324" spans="2:29" x14ac:dyDescent="0.25">
      <c r="B324" s="9">
        <v>320</v>
      </c>
      <c r="C324" s="9">
        <f t="shared" si="14"/>
        <v>49</v>
      </c>
      <c r="D324" s="9">
        <v>8</v>
      </c>
      <c r="E324" s="20">
        <f>E312*(1+VLookups!$C$4)</f>
        <v>21402.137388768391</v>
      </c>
      <c r="F324" s="20">
        <f>$E324*-VLookups!$D$10*2</f>
        <v>-1284.1282433261035</v>
      </c>
      <c r="G324" s="19">
        <v>0</v>
      </c>
      <c r="H324" s="20">
        <f>(-VLookups!$D$13)*(E324+F324/2)</f>
        <v>-6747.0238118092357</v>
      </c>
      <c r="I324" s="19">
        <v>0</v>
      </c>
      <c r="J324" s="19">
        <v>0</v>
      </c>
      <c r="K324" s="19">
        <v>0</v>
      </c>
      <c r="L324" s="19">
        <v>0</v>
      </c>
      <c r="M324" s="19">
        <v>0</v>
      </c>
      <c r="N324" s="20" t="s">
        <v>36</v>
      </c>
      <c r="O324" s="19">
        <v>0</v>
      </c>
      <c r="P324" s="20">
        <f>P323-VLookups!$D$42</f>
        <v>-243.5</v>
      </c>
      <c r="Q324" s="22">
        <v>80</v>
      </c>
      <c r="R324" s="19">
        <v>0</v>
      </c>
      <c r="S324" s="20">
        <f>VLookups!$D$50</f>
        <v>-4487.7037773753191</v>
      </c>
      <c r="T324" s="19">
        <v>0</v>
      </c>
      <c r="U324" s="9">
        <v>176</v>
      </c>
      <c r="V324" s="21">
        <f>V323-VLookups!$D$54</f>
        <v>-2200</v>
      </c>
      <c r="W324" s="21">
        <f>-VLookups!$D$60</f>
        <v>-400</v>
      </c>
      <c r="X324" s="21">
        <f>-VLookups!$D$62</f>
        <v>-175</v>
      </c>
      <c r="Y324" s="20">
        <f>Y323*(1+VLookups!$D$57/12)</f>
        <v>-506.42680816954595</v>
      </c>
      <c r="Z324" s="9" t="s">
        <v>36</v>
      </c>
      <c r="AA324" s="9" t="s">
        <v>36</v>
      </c>
      <c r="AB324" s="20">
        <f t="shared" si="12"/>
        <v>6000.4188697512418</v>
      </c>
      <c r="AC324" s="20">
        <f t="shared" si="13"/>
        <v>679542.03448608087</v>
      </c>
    </row>
    <row r="325" spans="2:29" x14ac:dyDescent="0.25">
      <c r="B325" s="9">
        <v>321</v>
      </c>
      <c r="C325" s="9">
        <f t="shared" si="14"/>
        <v>49</v>
      </c>
      <c r="D325" s="9">
        <v>9</v>
      </c>
      <c r="E325" s="20">
        <f>E313*(1+VLookups!$C$4)</f>
        <v>21402.137388768391</v>
      </c>
      <c r="F325" s="20">
        <f>$E325*-VLookups!$D$10*2</f>
        <v>-1284.1282433261035</v>
      </c>
      <c r="G325" s="19">
        <v>0</v>
      </c>
      <c r="H325" s="20">
        <f>(-VLookups!$D$13)*(E325+F325/2)</f>
        <v>-6747.0238118092357</v>
      </c>
      <c r="I325" s="19">
        <v>0</v>
      </c>
      <c r="J325" s="19">
        <v>0</v>
      </c>
      <c r="K325" s="19">
        <v>0</v>
      </c>
      <c r="L325" s="19">
        <v>0</v>
      </c>
      <c r="M325" s="19">
        <v>0</v>
      </c>
      <c r="N325" s="20" t="s">
        <v>36</v>
      </c>
      <c r="O325" s="19">
        <v>0</v>
      </c>
      <c r="P325" s="20">
        <f>P324-VLookups!$D$42</f>
        <v>-245</v>
      </c>
      <c r="Q325" s="22">
        <v>81</v>
      </c>
      <c r="R325" s="19">
        <v>0</v>
      </c>
      <c r="S325" s="20">
        <f>VLookups!$D$50</f>
        <v>-4487.7037773753191</v>
      </c>
      <c r="T325" s="19">
        <v>0</v>
      </c>
      <c r="U325" s="9">
        <v>177</v>
      </c>
      <c r="V325" s="21">
        <f>V324-VLookups!$D$54</f>
        <v>-2205</v>
      </c>
      <c r="W325" s="21">
        <f>-VLookups!$D$60</f>
        <v>-400</v>
      </c>
      <c r="X325" s="21">
        <f>-VLookups!$D$62</f>
        <v>-175</v>
      </c>
      <c r="Y325" s="20">
        <f>Y324*(1+VLookups!$D$57/12)</f>
        <v>-507.90388636004047</v>
      </c>
      <c r="Z325" s="9" t="s">
        <v>36</v>
      </c>
      <c r="AA325" s="9" t="s">
        <v>36</v>
      </c>
      <c r="AB325" s="20">
        <f t="shared" ref="AB325:AB388" si="15">SUM(E325,F325/2,H325,I325,K325,L325,M325,O325,P325,R325,S325,T325,V325,W325,X325,Y325,G325,J325,Z325,AA325)</f>
        <v>5992.4417915607473</v>
      </c>
      <c r="AC325" s="20">
        <f t="shared" ref="AC325:AC388" si="16">AB325+(AC324*(1+($AC$2/12)))</f>
        <v>686667.04633511847</v>
      </c>
    </row>
    <row r="326" spans="2:29" x14ac:dyDescent="0.25">
      <c r="B326" s="9">
        <v>322</v>
      </c>
      <c r="C326" s="9">
        <f t="shared" si="14"/>
        <v>49</v>
      </c>
      <c r="D326" s="9">
        <v>10</v>
      </c>
      <c r="E326" s="20">
        <f>E314*(1+VLookups!$C$4)</f>
        <v>21402.137388768391</v>
      </c>
      <c r="F326" s="20">
        <f>$E326*-VLookups!$D$10*2</f>
        <v>-1284.1282433261035</v>
      </c>
      <c r="G326" s="19">
        <v>0</v>
      </c>
      <c r="H326" s="20">
        <f>(-VLookups!$D$13)*(E326+F326/2)</f>
        <v>-6747.0238118092357</v>
      </c>
      <c r="I326" s="19">
        <v>0</v>
      </c>
      <c r="J326" s="19">
        <v>0</v>
      </c>
      <c r="K326" s="19">
        <v>0</v>
      </c>
      <c r="L326" s="19">
        <v>0</v>
      </c>
      <c r="M326" s="19">
        <v>0</v>
      </c>
      <c r="N326" s="20" t="s">
        <v>36</v>
      </c>
      <c r="O326" s="19">
        <v>0</v>
      </c>
      <c r="P326" s="20">
        <f>P325-VLookups!$D$42</f>
        <v>-246.5</v>
      </c>
      <c r="Q326" s="22">
        <v>82</v>
      </c>
      <c r="R326" s="19">
        <v>0</v>
      </c>
      <c r="S326" s="20">
        <f>VLookups!$D$50</f>
        <v>-4487.7037773753191</v>
      </c>
      <c r="T326" s="19">
        <v>0</v>
      </c>
      <c r="U326" s="9">
        <v>178</v>
      </c>
      <c r="V326" s="21">
        <f>V325-VLookups!$D$54</f>
        <v>-2210</v>
      </c>
      <c r="W326" s="21">
        <f>-VLookups!$D$60</f>
        <v>-400</v>
      </c>
      <c r="X326" s="21">
        <f>-VLookups!$D$62</f>
        <v>-175</v>
      </c>
      <c r="Y326" s="20">
        <f>Y325*(1+VLookups!$D$57/12)</f>
        <v>-509.38527269525724</v>
      </c>
      <c r="Z326" s="9" t="s">
        <v>36</v>
      </c>
      <c r="AA326" s="9" t="s">
        <v>36</v>
      </c>
      <c r="AB326" s="20">
        <f t="shared" si="15"/>
        <v>5984.4604052255308</v>
      </c>
      <c r="AC326" s="20">
        <f t="shared" si="16"/>
        <v>693795.95181756921</v>
      </c>
    </row>
    <row r="327" spans="2:29" x14ac:dyDescent="0.25">
      <c r="B327" s="9">
        <v>323</v>
      </c>
      <c r="C327" s="9">
        <f t="shared" si="14"/>
        <v>49</v>
      </c>
      <c r="D327" s="9">
        <v>11</v>
      </c>
      <c r="E327" s="20">
        <f>E315*(1+VLookups!$C$4)</f>
        <v>21402.137388768391</v>
      </c>
      <c r="F327" s="20">
        <f>$E327*-VLookups!$D$10*2</f>
        <v>-1284.1282433261035</v>
      </c>
      <c r="G327" s="19">
        <v>0</v>
      </c>
      <c r="H327" s="20">
        <f>(-VLookups!$D$13)*(E327+F327/2)</f>
        <v>-6747.0238118092357</v>
      </c>
      <c r="I327" s="19">
        <v>0</v>
      </c>
      <c r="J327" s="19">
        <v>0</v>
      </c>
      <c r="K327" s="19">
        <v>0</v>
      </c>
      <c r="L327" s="19">
        <v>0</v>
      </c>
      <c r="M327" s="19">
        <v>0</v>
      </c>
      <c r="N327" s="20" t="s">
        <v>36</v>
      </c>
      <c r="O327" s="19">
        <v>0</v>
      </c>
      <c r="P327" s="20">
        <f>P326-VLookups!$D$42</f>
        <v>-248</v>
      </c>
      <c r="Q327" s="22">
        <v>83</v>
      </c>
      <c r="R327" s="19">
        <v>0</v>
      </c>
      <c r="S327" s="20">
        <f>VLookups!$D$50</f>
        <v>-4487.7037773753191</v>
      </c>
      <c r="T327" s="19">
        <v>0</v>
      </c>
      <c r="U327" s="9">
        <v>179</v>
      </c>
      <c r="V327" s="21">
        <f>V326-VLookups!$D$54</f>
        <v>-2215</v>
      </c>
      <c r="W327" s="21">
        <f>-VLookups!$D$60</f>
        <v>-400</v>
      </c>
      <c r="X327" s="21">
        <f>-VLookups!$D$62</f>
        <v>-175</v>
      </c>
      <c r="Y327" s="20">
        <f>Y326*(1+VLookups!$D$57/12)</f>
        <v>-510.8709797406184</v>
      </c>
      <c r="Z327" s="9" t="s">
        <v>36</v>
      </c>
      <c r="AA327" s="9" t="s">
        <v>36</v>
      </c>
      <c r="AB327" s="20">
        <f t="shared" si="15"/>
        <v>5976.47469818017</v>
      </c>
      <c r="AC327" s="20">
        <f t="shared" si="16"/>
        <v>700928.7531021121</v>
      </c>
    </row>
    <row r="328" spans="2:29" x14ac:dyDescent="0.25">
      <c r="B328" s="9">
        <v>324</v>
      </c>
      <c r="C328" s="9">
        <f t="shared" si="14"/>
        <v>50</v>
      </c>
      <c r="D328" s="9">
        <v>0</v>
      </c>
      <c r="E328" s="20">
        <f>E316*(1+VLookups!$C$4)</f>
        <v>22151.212197375284</v>
      </c>
      <c r="F328" s="20">
        <f>$E328*-VLookups!$D$10*2</f>
        <v>-1329.072731842517</v>
      </c>
      <c r="G328" s="19">
        <v>0</v>
      </c>
      <c r="H328" s="20">
        <f>(-VLookups!$D$13)*(E328+F328/2)</f>
        <v>-6983.1696452225578</v>
      </c>
      <c r="I328" s="19">
        <v>0</v>
      </c>
      <c r="J328" s="19">
        <v>0</v>
      </c>
      <c r="K328" s="19">
        <v>0</v>
      </c>
      <c r="L328" s="19">
        <v>0</v>
      </c>
      <c r="M328" s="19">
        <v>0</v>
      </c>
      <c r="N328" s="20" t="s">
        <v>36</v>
      </c>
      <c r="O328" s="19">
        <v>0</v>
      </c>
      <c r="P328" s="20">
        <f>P327-VLookups!$D$42</f>
        <v>-249.5</v>
      </c>
      <c r="Q328" s="22">
        <v>84</v>
      </c>
      <c r="R328" s="19">
        <v>0</v>
      </c>
      <c r="S328" s="20">
        <f>VLookups!$D$50</f>
        <v>-4487.7037773753191</v>
      </c>
      <c r="T328" s="19">
        <v>0</v>
      </c>
      <c r="U328" s="9">
        <v>180</v>
      </c>
      <c r="V328" s="21">
        <f>V327-VLookups!$D$54</f>
        <v>-2220</v>
      </c>
      <c r="W328" s="21">
        <f>-VLookups!$D$60</f>
        <v>-400</v>
      </c>
      <c r="X328" s="21">
        <f>-VLookups!$D$62</f>
        <v>-175</v>
      </c>
      <c r="Y328" s="20">
        <f>Y327*(1+VLookups!$D$57/12)</f>
        <v>-512.36102009819524</v>
      </c>
      <c r="Z328" s="9" t="s">
        <v>36</v>
      </c>
      <c r="AA328" s="9" t="s">
        <v>36</v>
      </c>
      <c r="AB328" s="20">
        <f t="shared" si="15"/>
        <v>6458.9413887579522</v>
      </c>
      <c r="AC328" s="20">
        <f t="shared" si="16"/>
        <v>708555.90907937358</v>
      </c>
    </row>
    <row r="329" spans="2:29" x14ac:dyDescent="0.25">
      <c r="B329" s="9">
        <v>325</v>
      </c>
      <c r="C329" s="9">
        <f t="shared" si="14"/>
        <v>50</v>
      </c>
      <c r="D329" s="9">
        <v>1</v>
      </c>
      <c r="E329" s="20">
        <f>E317*(1+VLookups!$C$4)</f>
        <v>22151.212197375284</v>
      </c>
      <c r="F329" s="20">
        <f>$E329*-VLookups!$D$10*2</f>
        <v>-1329.072731842517</v>
      </c>
      <c r="G329" s="19">
        <v>0</v>
      </c>
      <c r="H329" s="20">
        <f>(-VLookups!$D$13)*(E329+F329/2)</f>
        <v>-6983.1696452225578</v>
      </c>
      <c r="I329" s="19">
        <v>0</v>
      </c>
      <c r="J329" s="19">
        <v>0</v>
      </c>
      <c r="K329" s="19">
        <v>0</v>
      </c>
      <c r="L329" s="19">
        <v>0</v>
      </c>
      <c r="M329" s="19">
        <v>0</v>
      </c>
      <c r="N329" s="20" t="s">
        <v>36</v>
      </c>
      <c r="O329" s="19">
        <v>0</v>
      </c>
      <c r="P329" s="20">
        <f>P328-VLookups!$D$42</f>
        <v>-251</v>
      </c>
      <c r="Q329" s="22">
        <v>85</v>
      </c>
      <c r="R329" s="19">
        <v>0</v>
      </c>
      <c r="S329" s="20">
        <f>VLookups!$D$50</f>
        <v>-4487.7037773753191</v>
      </c>
      <c r="T329" s="19">
        <v>0</v>
      </c>
      <c r="U329" s="9">
        <v>181</v>
      </c>
      <c r="V329" s="21">
        <f>V328-VLookups!$D$54</f>
        <v>-2225</v>
      </c>
      <c r="W329" s="21">
        <f>-VLookups!$D$60</f>
        <v>-400</v>
      </c>
      <c r="X329" s="21">
        <f>-VLookups!$D$62</f>
        <v>-175</v>
      </c>
      <c r="Y329" s="20">
        <f>Y328*(1+VLookups!$D$57/12)</f>
        <v>-513.85540640681495</v>
      </c>
      <c r="Z329" s="9" t="s">
        <v>36</v>
      </c>
      <c r="AA329" s="9" t="s">
        <v>36</v>
      </c>
      <c r="AB329" s="20">
        <f t="shared" si="15"/>
        <v>6450.9470024493321</v>
      </c>
      <c r="AC329" s="20">
        <f t="shared" si="16"/>
        <v>716187.78259695519</v>
      </c>
    </row>
    <row r="330" spans="2:29" x14ac:dyDescent="0.25">
      <c r="B330" s="9">
        <v>326</v>
      </c>
      <c r="C330" s="9">
        <f t="shared" si="14"/>
        <v>50</v>
      </c>
      <c r="D330" s="9">
        <v>2</v>
      </c>
      <c r="E330" s="20">
        <f>E318*(1+VLookups!$C$4)</f>
        <v>22151.212197375284</v>
      </c>
      <c r="F330" s="20">
        <f>$E330*-VLookups!$D$10*2</f>
        <v>-1329.072731842517</v>
      </c>
      <c r="G330" s="19">
        <v>0</v>
      </c>
      <c r="H330" s="20">
        <f>(-VLookups!$D$13)*(E330+F330/2)</f>
        <v>-6983.1696452225578</v>
      </c>
      <c r="I330" s="19">
        <v>0</v>
      </c>
      <c r="J330" s="19">
        <v>0</v>
      </c>
      <c r="K330" s="19">
        <v>0</v>
      </c>
      <c r="L330" s="19">
        <v>0</v>
      </c>
      <c r="M330" s="19">
        <v>0</v>
      </c>
      <c r="N330" s="20" t="s">
        <v>36</v>
      </c>
      <c r="O330" s="19">
        <v>0</v>
      </c>
      <c r="P330" s="20">
        <f>P329-VLookups!$D$42</f>
        <v>-252.5</v>
      </c>
      <c r="Q330" s="22">
        <v>86</v>
      </c>
      <c r="R330" s="19">
        <v>0</v>
      </c>
      <c r="S330" s="20">
        <f>VLookups!$D$50</f>
        <v>-4487.7037773753191</v>
      </c>
      <c r="T330" s="19">
        <v>0</v>
      </c>
      <c r="U330" s="9">
        <v>182</v>
      </c>
      <c r="V330" s="21">
        <f>V329-VLookups!$D$54</f>
        <v>-2230</v>
      </c>
      <c r="W330" s="21">
        <f>-VLookups!$D$60</f>
        <v>-400</v>
      </c>
      <c r="X330" s="21">
        <f>-VLookups!$D$62</f>
        <v>-175</v>
      </c>
      <c r="Y330" s="20">
        <f>Y329*(1+VLookups!$D$57/12)</f>
        <v>-515.35415134216817</v>
      </c>
      <c r="Z330" s="9" t="s">
        <v>36</v>
      </c>
      <c r="AA330" s="9" t="s">
        <v>36</v>
      </c>
      <c r="AB330" s="20">
        <f t="shared" si="15"/>
        <v>6442.9482575139791</v>
      </c>
      <c r="AC330" s="20">
        <f t="shared" si="16"/>
        <v>723824.37715879746</v>
      </c>
    </row>
    <row r="331" spans="2:29" x14ac:dyDescent="0.25">
      <c r="B331" s="9">
        <v>327</v>
      </c>
      <c r="C331" s="9">
        <f t="shared" si="14"/>
        <v>50</v>
      </c>
      <c r="D331" s="9">
        <v>3</v>
      </c>
      <c r="E331" s="20">
        <f>E319*(1+VLookups!$C$4)</f>
        <v>22151.212197375284</v>
      </c>
      <c r="F331" s="20">
        <f>$E331*-VLookups!$D$10*2</f>
        <v>-1329.072731842517</v>
      </c>
      <c r="G331" s="19">
        <v>0</v>
      </c>
      <c r="H331" s="20">
        <f>(-VLookups!$D$13)*(E331+F331/2)</f>
        <v>-6983.1696452225578</v>
      </c>
      <c r="I331" s="19">
        <v>0</v>
      </c>
      <c r="J331" s="19">
        <v>0</v>
      </c>
      <c r="K331" s="19">
        <v>0</v>
      </c>
      <c r="L331" s="19">
        <v>0</v>
      </c>
      <c r="M331" s="19">
        <v>0</v>
      </c>
      <c r="N331" s="20" t="s">
        <v>36</v>
      </c>
      <c r="O331" s="19">
        <v>0</v>
      </c>
      <c r="P331" s="20">
        <f>P330-VLookups!$D$42</f>
        <v>-254</v>
      </c>
      <c r="Q331" s="22">
        <v>87</v>
      </c>
      <c r="R331" s="19">
        <v>0</v>
      </c>
      <c r="S331" s="20">
        <f>VLookups!$D$50</f>
        <v>-4487.7037773753191</v>
      </c>
      <c r="T331" s="19">
        <v>0</v>
      </c>
      <c r="U331" s="9">
        <v>183</v>
      </c>
      <c r="V331" s="21">
        <f>V330-VLookups!$D$54</f>
        <v>-2235</v>
      </c>
      <c r="W331" s="21">
        <f>-VLookups!$D$60</f>
        <v>-400</v>
      </c>
      <c r="X331" s="21">
        <f>-VLookups!$D$62</f>
        <v>-175</v>
      </c>
      <c r="Y331" s="20">
        <f>Y330*(1+VLookups!$D$57/12)</f>
        <v>-516.85726761691615</v>
      </c>
      <c r="Z331" s="9" t="s">
        <v>36</v>
      </c>
      <c r="AA331" s="9" t="s">
        <v>36</v>
      </c>
      <c r="AB331" s="20">
        <f t="shared" si="15"/>
        <v>6434.9451412392309</v>
      </c>
      <c r="AC331" s="20">
        <f t="shared" si="16"/>
        <v>731465.696261968</v>
      </c>
    </row>
    <row r="332" spans="2:29" x14ac:dyDescent="0.25">
      <c r="B332" s="9">
        <v>328</v>
      </c>
      <c r="C332" s="9">
        <f t="shared" si="14"/>
        <v>50</v>
      </c>
      <c r="D332" s="9">
        <v>4</v>
      </c>
      <c r="E332" s="20">
        <f>E320*(1+VLookups!$C$4)</f>
        <v>22151.212197375284</v>
      </c>
      <c r="F332" s="20">
        <f>$E332*-VLookups!$D$10*2</f>
        <v>-1329.072731842517</v>
      </c>
      <c r="G332" s="19">
        <v>0</v>
      </c>
      <c r="H332" s="20">
        <f>(-VLookups!$D$13)*(E332+F332/2)</f>
        <v>-6983.1696452225578</v>
      </c>
      <c r="I332" s="19">
        <v>0</v>
      </c>
      <c r="J332" s="19">
        <v>0</v>
      </c>
      <c r="K332" s="19">
        <v>0</v>
      </c>
      <c r="L332" s="19">
        <v>0</v>
      </c>
      <c r="M332" s="19">
        <v>0</v>
      </c>
      <c r="N332" s="20" t="s">
        <v>36</v>
      </c>
      <c r="O332" s="19">
        <v>0</v>
      </c>
      <c r="P332" s="20">
        <f>P331-VLookups!$D$42</f>
        <v>-255.5</v>
      </c>
      <c r="Q332" s="22">
        <v>88</v>
      </c>
      <c r="R332" s="19">
        <v>0</v>
      </c>
      <c r="S332" s="20">
        <f>VLookups!$D$50</f>
        <v>-4487.7037773753191</v>
      </c>
      <c r="T332" s="19">
        <v>0</v>
      </c>
      <c r="U332" s="9">
        <v>184</v>
      </c>
      <c r="V332" s="21">
        <f>V331-VLookups!$D$54</f>
        <v>-2240</v>
      </c>
      <c r="W332" s="21">
        <f>-VLookups!$D$60</f>
        <v>-400</v>
      </c>
      <c r="X332" s="21">
        <f>-VLookups!$D$62</f>
        <v>-175</v>
      </c>
      <c r="Y332" s="20">
        <f>Y331*(1+VLookups!$D$57/12)</f>
        <v>-518.36476798079877</v>
      </c>
      <c r="Z332" s="9" t="s">
        <v>36</v>
      </c>
      <c r="AA332" s="9" t="s">
        <v>36</v>
      </c>
      <c r="AB332" s="20">
        <f t="shared" si="15"/>
        <v>6426.9376408753478</v>
      </c>
      <c r="AC332" s="20">
        <f t="shared" si="16"/>
        <v>739111.74339661328</v>
      </c>
    </row>
    <row r="333" spans="2:29" x14ac:dyDescent="0.25">
      <c r="B333" s="9">
        <v>329</v>
      </c>
      <c r="C333" s="9">
        <f t="shared" si="14"/>
        <v>50</v>
      </c>
      <c r="D333" s="9">
        <v>5</v>
      </c>
      <c r="E333" s="20">
        <f>E321*(1+VLookups!$C$4)</f>
        <v>22151.212197375284</v>
      </c>
      <c r="F333" s="20">
        <f>$E333*-VLookups!$D$10*2</f>
        <v>-1329.072731842517</v>
      </c>
      <c r="G333" s="19">
        <v>0</v>
      </c>
      <c r="H333" s="20">
        <f>(-VLookups!$D$13)*(E333+F333/2)</f>
        <v>-6983.1696452225578</v>
      </c>
      <c r="I333" s="19">
        <v>0</v>
      </c>
      <c r="J333" s="19">
        <v>0</v>
      </c>
      <c r="K333" s="19">
        <v>0</v>
      </c>
      <c r="L333" s="19">
        <v>0</v>
      </c>
      <c r="M333" s="19">
        <v>0</v>
      </c>
      <c r="N333" s="20" t="s">
        <v>36</v>
      </c>
      <c r="O333" s="19">
        <v>0</v>
      </c>
      <c r="P333" s="20">
        <f>P332-VLookups!$D$42</f>
        <v>-257</v>
      </c>
      <c r="Q333" s="22">
        <v>89</v>
      </c>
      <c r="R333" s="19">
        <v>0</v>
      </c>
      <c r="S333" s="20">
        <f>VLookups!$D$50</f>
        <v>-4487.7037773753191</v>
      </c>
      <c r="T333" s="19">
        <v>0</v>
      </c>
      <c r="U333" s="9">
        <v>185</v>
      </c>
      <c r="V333" s="21">
        <f>V332-VLookups!$D$54</f>
        <v>-2245</v>
      </c>
      <c r="W333" s="21">
        <f>-VLookups!$D$60</f>
        <v>-400</v>
      </c>
      <c r="X333" s="21">
        <f>-VLookups!$D$62</f>
        <v>-175</v>
      </c>
      <c r="Y333" s="20">
        <f>Y332*(1+VLookups!$D$57/12)</f>
        <v>-519.87666522074278</v>
      </c>
      <c r="Z333" s="9" t="s">
        <v>36</v>
      </c>
      <c r="AA333" s="9" t="s">
        <v>36</v>
      </c>
      <c r="AB333" s="20">
        <f t="shared" si="15"/>
        <v>6418.9257436354037</v>
      </c>
      <c r="AC333" s="20">
        <f t="shared" si="16"/>
        <v>746762.52204590978</v>
      </c>
    </row>
    <row r="334" spans="2:29" x14ac:dyDescent="0.25">
      <c r="B334" s="9">
        <v>330</v>
      </c>
      <c r="C334" s="9">
        <f t="shared" si="14"/>
        <v>50</v>
      </c>
      <c r="D334" s="9">
        <v>6</v>
      </c>
      <c r="E334" s="20">
        <f>E322*(1+VLookups!$C$4)</f>
        <v>22151.212197375284</v>
      </c>
      <c r="F334" s="20">
        <f>$E334*-VLookups!$D$10*2</f>
        <v>-1329.072731842517</v>
      </c>
      <c r="G334" s="19">
        <v>0</v>
      </c>
      <c r="H334" s="20">
        <f>(-VLookups!$D$13)*(E334+F334/2)</f>
        <v>-6983.1696452225578</v>
      </c>
      <c r="I334" s="19">
        <v>0</v>
      </c>
      <c r="J334" s="19">
        <v>0</v>
      </c>
      <c r="K334" s="19">
        <v>0</v>
      </c>
      <c r="L334" s="19">
        <v>0</v>
      </c>
      <c r="M334" s="19">
        <v>0</v>
      </c>
      <c r="N334" s="20" t="s">
        <v>36</v>
      </c>
      <c r="O334" s="19">
        <v>0</v>
      </c>
      <c r="P334" s="20">
        <f>P333-VLookups!$D$42</f>
        <v>-258.5</v>
      </c>
      <c r="Q334" s="22">
        <v>90</v>
      </c>
      <c r="R334" s="19">
        <v>0</v>
      </c>
      <c r="S334" s="20">
        <f>VLookups!$D$50</f>
        <v>-4487.7037773753191</v>
      </c>
      <c r="T334" s="19">
        <v>0</v>
      </c>
      <c r="U334" s="9">
        <v>186</v>
      </c>
      <c r="V334" s="21">
        <f>V333-VLookups!$D$54</f>
        <v>-2250</v>
      </c>
      <c r="W334" s="21">
        <f>-VLookups!$D$60</f>
        <v>-400</v>
      </c>
      <c r="X334" s="21">
        <f>-VLookups!$D$62</f>
        <v>-175</v>
      </c>
      <c r="Y334" s="20">
        <f>Y333*(1+VLookups!$D$57/12)</f>
        <v>-521.39297216096998</v>
      </c>
      <c r="Z334" s="9" t="s">
        <v>36</v>
      </c>
      <c r="AA334" s="9" t="s">
        <v>36</v>
      </c>
      <c r="AB334" s="20">
        <f t="shared" si="15"/>
        <v>6410.9094366951767</v>
      </c>
      <c r="AC334" s="20">
        <f t="shared" si="16"/>
        <v>754418.0356860148</v>
      </c>
    </row>
    <row r="335" spans="2:29" x14ac:dyDescent="0.25">
      <c r="B335" s="9">
        <v>331</v>
      </c>
      <c r="C335" s="9">
        <f t="shared" si="14"/>
        <v>50</v>
      </c>
      <c r="D335" s="9">
        <v>7</v>
      </c>
      <c r="E335" s="20">
        <f>E323*(1+VLookups!$C$4)</f>
        <v>22151.212197375284</v>
      </c>
      <c r="F335" s="20">
        <f>$E335*-VLookups!$D$10*2</f>
        <v>-1329.072731842517</v>
      </c>
      <c r="G335" s="19">
        <v>0</v>
      </c>
      <c r="H335" s="20">
        <f>(-VLookups!$D$13)*(E335+F335/2)</f>
        <v>-6983.1696452225578</v>
      </c>
      <c r="I335" s="19">
        <v>0</v>
      </c>
      <c r="J335" s="19">
        <v>0</v>
      </c>
      <c r="K335" s="19">
        <v>0</v>
      </c>
      <c r="L335" s="19">
        <v>0</v>
      </c>
      <c r="M335" s="19">
        <v>0</v>
      </c>
      <c r="N335" s="20" t="s">
        <v>36</v>
      </c>
      <c r="O335" s="19">
        <v>0</v>
      </c>
      <c r="P335" s="20">
        <f>P334-VLookups!$D$42</f>
        <v>-260</v>
      </c>
      <c r="Q335" s="22">
        <v>91</v>
      </c>
      <c r="R335" s="19">
        <v>0</v>
      </c>
      <c r="S335" s="20">
        <f>VLookups!$D$50</f>
        <v>-4487.7037773753191</v>
      </c>
      <c r="T335" s="19">
        <v>0</v>
      </c>
      <c r="U335" s="9">
        <v>187</v>
      </c>
      <c r="V335" s="21">
        <f>V334-VLookups!$D$54</f>
        <v>-2255</v>
      </c>
      <c r="W335" s="21">
        <f>-VLookups!$D$60</f>
        <v>-400</v>
      </c>
      <c r="X335" s="21">
        <f>-VLookups!$D$62</f>
        <v>-175</v>
      </c>
      <c r="Y335" s="20">
        <f>Y334*(1+VLookups!$D$57/12)</f>
        <v>-522.91370166310617</v>
      </c>
      <c r="Z335" s="9" t="s">
        <v>36</v>
      </c>
      <c r="AA335" s="9" t="s">
        <v>36</v>
      </c>
      <c r="AB335" s="20">
        <f t="shared" si="15"/>
        <v>6402.8887071930403</v>
      </c>
      <c r="AC335" s="20">
        <f t="shared" si="16"/>
        <v>762078.28778601799</v>
      </c>
    </row>
    <row r="336" spans="2:29" x14ac:dyDescent="0.25">
      <c r="B336" s="9">
        <v>332</v>
      </c>
      <c r="C336" s="9">
        <f t="shared" si="14"/>
        <v>50</v>
      </c>
      <c r="D336" s="9">
        <v>8</v>
      </c>
      <c r="E336" s="20">
        <f>E324*(1+VLookups!$C$4)</f>
        <v>22151.212197375284</v>
      </c>
      <c r="F336" s="20">
        <f>$E336*-VLookups!$D$10*2</f>
        <v>-1329.072731842517</v>
      </c>
      <c r="G336" s="19">
        <v>0</v>
      </c>
      <c r="H336" s="20">
        <f>(-VLookups!$D$13)*(E336+F336/2)</f>
        <v>-6983.1696452225578</v>
      </c>
      <c r="I336" s="19">
        <v>0</v>
      </c>
      <c r="J336" s="19">
        <v>0</v>
      </c>
      <c r="K336" s="19">
        <v>0</v>
      </c>
      <c r="L336" s="19">
        <v>0</v>
      </c>
      <c r="M336" s="19">
        <v>0</v>
      </c>
      <c r="N336" s="20" t="s">
        <v>36</v>
      </c>
      <c r="O336" s="19">
        <v>0</v>
      </c>
      <c r="P336" s="20">
        <f>P335-VLookups!$D$42</f>
        <v>-261.5</v>
      </c>
      <c r="Q336" s="22">
        <v>92</v>
      </c>
      <c r="R336" s="19">
        <v>0</v>
      </c>
      <c r="S336" s="20">
        <f>VLookups!$D$50</f>
        <v>-4487.7037773753191</v>
      </c>
      <c r="T336" s="19">
        <v>0</v>
      </c>
      <c r="U336" s="9">
        <v>188</v>
      </c>
      <c r="V336" s="21">
        <f>V335-VLookups!$D$54</f>
        <v>-2260</v>
      </c>
      <c r="W336" s="21">
        <f>-VLookups!$D$60</f>
        <v>-400</v>
      </c>
      <c r="X336" s="21">
        <f>-VLookups!$D$62</f>
        <v>-175</v>
      </c>
      <c r="Y336" s="20">
        <f>Y335*(1+VLookups!$D$57/12)</f>
        <v>-524.43886662629018</v>
      </c>
      <c r="Z336" s="9" t="s">
        <v>36</v>
      </c>
      <c r="AA336" s="9" t="s">
        <v>36</v>
      </c>
      <c r="AB336" s="20">
        <f t="shared" si="15"/>
        <v>6394.8635422298566</v>
      </c>
      <c r="AC336" s="20">
        <f t="shared" si="16"/>
        <v>769743.28180789121</v>
      </c>
    </row>
    <row r="337" spans="2:29" x14ac:dyDescent="0.25">
      <c r="B337" s="9">
        <v>333</v>
      </c>
      <c r="C337" s="9">
        <f t="shared" ref="C337:C400" si="17">C325+1</f>
        <v>50</v>
      </c>
      <c r="D337" s="9">
        <v>9</v>
      </c>
      <c r="E337" s="20">
        <f>E325*(1+VLookups!$C$4)</f>
        <v>22151.212197375284</v>
      </c>
      <c r="F337" s="20">
        <f>$E337*-VLookups!$D$10*2</f>
        <v>-1329.072731842517</v>
      </c>
      <c r="G337" s="19">
        <v>0</v>
      </c>
      <c r="H337" s="20">
        <f>(-VLookups!$D$13)*(E337+F337/2)</f>
        <v>-6983.1696452225578</v>
      </c>
      <c r="I337" s="19">
        <v>0</v>
      </c>
      <c r="J337" s="19">
        <v>0</v>
      </c>
      <c r="K337" s="19">
        <v>0</v>
      </c>
      <c r="L337" s="19">
        <v>0</v>
      </c>
      <c r="M337" s="19">
        <v>0</v>
      </c>
      <c r="N337" s="20" t="s">
        <v>36</v>
      </c>
      <c r="O337" s="19">
        <v>0</v>
      </c>
      <c r="P337" s="20">
        <f>P336-VLookups!$D$42</f>
        <v>-263</v>
      </c>
      <c r="Q337" s="22">
        <v>93</v>
      </c>
      <c r="R337" s="19">
        <v>0</v>
      </c>
      <c r="S337" s="20">
        <f>VLookups!$D$50</f>
        <v>-4487.7037773753191</v>
      </c>
      <c r="T337" s="19">
        <v>0</v>
      </c>
      <c r="U337" s="9">
        <v>189</v>
      </c>
      <c r="V337" s="21">
        <f>V336-VLookups!$D$54</f>
        <v>-2265</v>
      </c>
      <c r="W337" s="21">
        <f>-VLookups!$D$60</f>
        <v>-400</v>
      </c>
      <c r="X337" s="21">
        <f>-VLookups!$D$62</f>
        <v>-175</v>
      </c>
      <c r="Y337" s="20">
        <f>Y336*(1+VLookups!$D$57/12)</f>
        <v>-525.96847998728356</v>
      </c>
      <c r="Z337" s="9" t="s">
        <v>36</v>
      </c>
      <c r="AA337" s="9" t="s">
        <v>36</v>
      </c>
      <c r="AB337" s="20">
        <f t="shared" si="15"/>
        <v>6386.833928868863</v>
      </c>
      <c r="AC337" s="20">
        <f t="shared" si="16"/>
        <v>777413.02120643994</v>
      </c>
    </row>
    <row r="338" spans="2:29" x14ac:dyDescent="0.25">
      <c r="B338" s="9">
        <v>334</v>
      </c>
      <c r="C338" s="9">
        <f t="shared" si="17"/>
        <v>50</v>
      </c>
      <c r="D338" s="9">
        <v>10</v>
      </c>
      <c r="E338" s="20">
        <f>E326*(1+VLookups!$C$4)</f>
        <v>22151.212197375284</v>
      </c>
      <c r="F338" s="20">
        <f>$E338*-VLookups!$D$10*2</f>
        <v>-1329.072731842517</v>
      </c>
      <c r="G338" s="19">
        <v>0</v>
      </c>
      <c r="H338" s="20">
        <f>(-VLookups!$D$13)*(E338+F338/2)</f>
        <v>-6983.1696452225578</v>
      </c>
      <c r="I338" s="19">
        <v>0</v>
      </c>
      <c r="J338" s="19">
        <v>0</v>
      </c>
      <c r="K338" s="19">
        <v>0</v>
      </c>
      <c r="L338" s="19">
        <v>0</v>
      </c>
      <c r="M338" s="19">
        <v>0</v>
      </c>
      <c r="N338" s="20" t="s">
        <v>36</v>
      </c>
      <c r="O338" s="19">
        <v>0</v>
      </c>
      <c r="P338" s="20">
        <f>P337-VLookups!$D$42</f>
        <v>-264.5</v>
      </c>
      <c r="Q338" s="22">
        <v>94</v>
      </c>
      <c r="R338" s="19">
        <v>0</v>
      </c>
      <c r="S338" s="20">
        <f>VLookups!$D$50</f>
        <v>-4487.7037773753191</v>
      </c>
      <c r="T338" s="19">
        <v>0</v>
      </c>
      <c r="U338" s="9">
        <v>190</v>
      </c>
      <c r="V338" s="21">
        <f>V337-VLookups!$D$54</f>
        <v>-2270</v>
      </c>
      <c r="W338" s="21">
        <f>-VLookups!$D$60</f>
        <v>-400</v>
      </c>
      <c r="X338" s="21">
        <f>-VLookups!$D$62</f>
        <v>-175</v>
      </c>
      <c r="Y338" s="20">
        <f>Y337*(1+VLookups!$D$57/12)</f>
        <v>-527.50255472057984</v>
      </c>
      <c r="Z338" s="9" t="s">
        <v>36</v>
      </c>
      <c r="AA338" s="9" t="s">
        <v>36</v>
      </c>
      <c r="AB338" s="20">
        <f t="shared" si="15"/>
        <v>6378.7998541355673</v>
      </c>
      <c r="AC338" s="20">
        <f t="shared" si="16"/>
        <v>785087.50942925294</v>
      </c>
    </row>
    <row r="339" spans="2:29" x14ac:dyDescent="0.25">
      <c r="B339" s="9">
        <v>335</v>
      </c>
      <c r="C339" s="9">
        <f t="shared" si="17"/>
        <v>50</v>
      </c>
      <c r="D339" s="9">
        <v>11</v>
      </c>
      <c r="E339" s="20">
        <f>E327*(1+VLookups!$C$4)</f>
        <v>22151.212197375284</v>
      </c>
      <c r="F339" s="20">
        <f>$E339*-VLookups!$D$10*2</f>
        <v>-1329.072731842517</v>
      </c>
      <c r="G339" s="19">
        <v>0</v>
      </c>
      <c r="H339" s="20">
        <f>(-VLookups!$D$13)*(E339+F339/2)</f>
        <v>-6983.1696452225578</v>
      </c>
      <c r="I339" s="19">
        <v>0</v>
      </c>
      <c r="J339" s="19">
        <v>0</v>
      </c>
      <c r="K339" s="19">
        <v>0</v>
      </c>
      <c r="L339" s="19">
        <v>0</v>
      </c>
      <c r="M339" s="19">
        <v>0</v>
      </c>
      <c r="N339" s="20" t="s">
        <v>36</v>
      </c>
      <c r="O339" s="19">
        <v>0</v>
      </c>
      <c r="P339" s="20">
        <f>P338-VLookups!$D$42</f>
        <v>-266</v>
      </c>
      <c r="Q339" s="22">
        <v>95</v>
      </c>
      <c r="R339" s="19">
        <v>0</v>
      </c>
      <c r="S339" s="20">
        <f>VLookups!$D$50</f>
        <v>-4487.7037773753191</v>
      </c>
      <c r="T339" s="19">
        <v>0</v>
      </c>
      <c r="U339" s="9">
        <v>191</v>
      </c>
      <c r="V339" s="21">
        <f>V338-VLookups!$D$54</f>
        <v>-2275</v>
      </c>
      <c r="W339" s="21">
        <f>-VLookups!$D$60</f>
        <v>-400</v>
      </c>
      <c r="X339" s="21">
        <f>-VLookups!$D$62</f>
        <v>-175</v>
      </c>
      <c r="Y339" s="20">
        <f>Y338*(1+VLookups!$D$57/12)</f>
        <v>-529.04110383851491</v>
      </c>
      <c r="Z339" s="9" t="s">
        <v>36</v>
      </c>
      <c r="AA339" s="9" t="s">
        <v>36</v>
      </c>
      <c r="AB339" s="20">
        <f t="shared" si="15"/>
        <v>6370.7613050176324</v>
      </c>
      <c r="AC339" s="20">
        <f t="shared" si="16"/>
        <v>792766.74991665268</v>
      </c>
    </row>
    <row r="340" spans="2:29" x14ac:dyDescent="0.25">
      <c r="B340" s="9">
        <v>336</v>
      </c>
      <c r="C340" s="9">
        <f t="shared" si="17"/>
        <v>51</v>
      </c>
      <c r="D340" s="9">
        <v>0</v>
      </c>
      <c r="E340" s="20">
        <f>E328*(1+VLookups!$C$4)</f>
        <v>22926.504624283418</v>
      </c>
      <c r="F340" s="20">
        <f>$E340*-VLookups!$D$10*2</f>
        <v>-1375.590277457005</v>
      </c>
      <c r="G340" s="19">
        <v>0</v>
      </c>
      <c r="H340" s="20">
        <f>(-VLookups!$D$13)*(E340+F340/2)</f>
        <v>-7227.5805828053471</v>
      </c>
      <c r="I340" s="19">
        <v>0</v>
      </c>
      <c r="J340" s="19">
        <v>0</v>
      </c>
      <c r="K340" s="19">
        <v>0</v>
      </c>
      <c r="L340" s="19">
        <v>0</v>
      </c>
      <c r="M340" s="19">
        <v>0</v>
      </c>
      <c r="N340" s="20" t="s">
        <v>36</v>
      </c>
      <c r="O340" s="19">
        <v>0</v>
      </c>
      <c r="P340" s="20">
        <f>P339-VLookups!$D$42</f>
        <v>-267.5</v>
      </c>
      <c r="Q340" s="22">
        <v>96</v>
      </c>
      <c r="R340" s="19">
        <v>0</v>
      </c>
      <c r="S340" s="20">
        <f>VLookups!$D$50</f>
        <v>-4487.7037773753191</v>
      </c>
      <c r="T340" s="19">
        <v>0</v>
      </c>
      <c r="U340" s="9">
        <v>192</v>
      </c>
      <c r="V340" s="21">
        <f>V339-VLookups!$D$54</f>
        <v>-2280</v>
      </c>
      <c r="W340" s="21">
        <f>-VLookups!$D$60</f>
        <v>-400</v>
      </c>
      <c r="X340" s="21">
        <f>-VLookups!$D$62</f>
        <v>-175</v>
      </c>
      <c r="Y340" s="20">
        <f>Y339*(1+VLookups!$D$57/12)</f>
        <v>-530.58414039137722</v>
      </c>
      <c r="Z340" s="9" t="s">
        <v>36</v>
      </c>
      <c r="AA340" s="9" t="s">
        <v>36</v>
      </c>
      <c r="AB340" s="20">
        <f t="shared" si="15"/>
        <v>6870.3409849828704</v>
      </c>
      <c r="AC340" s="20">
        <f t="shared" si="16"/>
        <v>800958.36881816341</v>
      </c>
    </row>
    <row r="341" spans="2:29" x14ac:dyDescent="0.25">
      <c r="B341" s="9">
        <v>337</v>
      </c>
      <c r="C341" s="9">
        <f t="shared" si="17"/>
        <v>51</v>
      </c>
      <c r="D341" s="9">
        <v>1</v>
      </c>
      <c r="E341" s="20">
        <f>E329*(1+VLookups!$C$4)</f>
        <v>22926.504624283418</v>
      </c>
      <c r="F341" s="20">
        <f>$E341*-VLookups!$D$10*2</f>
        <v>-1375.590277457005</v>
      </c>
      <c r="G341" s="19">
        <v>0</v>
      </c>
      <c r="H341" s="20">
        <f>(-VLookups!$D$13)*(E341+F341/2)</f>
        <v>-7227.5805828053471</v>
      </c>
      <c r="I341" s="19">
        <v>0</v>
      </c>
      <c r="J341" s="19">
        <v>0</v>
      </c>
      <c r="K341" s="19">
        <v>0</v>
      </c>
      <c r="L341" s="19">
        <v>0</v>
      </c>
      <c r="M341" s="19">
        <v>0</v>
      </c>
      <c r="N341" s="20" t="s">
        <v>36</v>
      </c>
      <c r="O341" s="19">
        <v>0</v>
      </c>
      <c r="P341" s="20">
        <f>P340-VLookups!$D$42</f>
        <v>-269</v>
      </c>
      <c r="Q341" s="22">
        <v>97</v>
      </c>
      <c r="R341" s="19">
        <v>0</v>
      </c>
      <c r="S341" s="20">
        <f>VLookups!$D$50</f>
        <v>-4487.7037773753191</v>
      </c>
      <c r="T341" s="19">
        <v>0</v>
      </c>
      <c r="U341" s="9">
        <v>193</v>
      </c>
      <c r="V341" s="21">
        <f>V340-VLookups!$D$54</f>
        <v>-2285</v>
      </c>
      <c r="W341" s="21">
        <f>-VLookups!$D$60</f>
        <v>-400</v>
      </c>
      <c r="X341" s="21">
        <f>-VLookups!$D$62</f>
        <v>-175</v>
      </c>
      <c r="Y341" s="20">
        <f>Y340*(1+VLookups!$D$57/12)</f>
        <v>-532.13167746751878</v>
      </c>
      <c r="Z341" s="9" t="s">
        <v>36</v>
      </c>
      <c r="AA341" s="9" t="s">
        <v>36</v>
      </c>
      <c r="AB341" s="20">
        <f t="shared" si="15"/>
        <v>6862.2934479067289</v>
      </c>
      <c r="AC341" s="20">
        <f t="shared" si="16"/>
        <v>809155.59288076707</v>
      </c>
    </row>
    <row r="342" spans="2:29" x14ac:dyDescent="0.25">
      <c r="B342" s="9">
        <v>338</v>
      </c>
      <c r="C342" s="9">
        <f t="shared" si="17"/>
        <v>51</v>
      </c>
      <c r="D342" s="9">
        <v>2</v>
      </c>
      <c r="E342" s="20">
        <f>E330*(1+VLookups!$C$4)</f>
        <v>22926.504624283418</v>
      </c>
      <c r="F342" s="20">
        <f>$E342*-VLookups!$D$10*2</f>
        <v>-1375.590277457005</v>
      </c>
      <c r="G342" s="19">
        <v>0</v>
      </c>
      <c r="H342" s="20">
        <f>(-VLookups!$D$13)*(E342+F342/2)</f>
        <v>-7227.5805828053471</v>
      </c>
      <c r="I342" s="19">
        <v>0</v>
      </c>
      <c r="J342" s="19">
        <v>0</v>
      </c>
      <c r="K342" s="19">
        <v>0</v>
      </c>
      <c r="L342" s="19">
        <v>0</v>
      </c>
      <c r="M342" s="19">
        <v>0</v>
      </c>
      <c r="N342" s="20" t="s">
        <v>36</v>
      </c>
      <c r="O342" s="19">
        <v>0</v>
      </c>
      <c r="P342" s="20">
        <f>P341-VLookups!$D$42</f>
        <v>-270.5</v>
      </c>
      <c r="Q342" s="22">
        <v>98</v>
      </c>
      <c r="R342" s="19">
        <v>0</v>
      </c>
      <c r="S342" s="20">
        <f>VLookups!$D$50</f>
        <v>-4487.7037773753191</v>
      </c>
      <c r="T342" s="19">
        <v>0</v>
      </c>
      <c r="U342" s="9">
        <v>194</v>
      </c>
      <c r="V342" s="21">
        <f>V341-VLookups!$D$54</f>
        <v>-2290</v>
      </c>
      <c r="W342" s="21">
        <f>-VLookups!$D$60</f>
        <v>-400</v>
      </c>
      <c r="X342" s="21">
        <f>-VLookups!$D$62</f>
        <v>-175</v>
      </c>
      <c r="Y342" s="20">
        <f>Y341*(1+VLookups!$D$57/12)</f>
        <v>-533.68372819346575</v>
      </c>
      <c r="Z342" s="9" t="s">
        <v>36</v>
      </c>
      <c r="AA342" s="9" t="s">
        <v>36</v>
      </c>
      <c r="AB342" s="20">
        <f t="shared" si="15"/>
        <v>6854.2413971807819</v>
      </c>
      <c r="AC342" s="20">
        <f t="shared" si="16"/>
        <v>817358.42693274922</v>
      </c>
    </row>
    <row r="343" spans="2:29" x14ac:dyDescent="0.25">
      <c r="B343" s="9">
        <v>339</v>
      </c>
      <c r="C343" s="9">
        <f t="shared" si="17"/>
        <v>51</v>
      </c>
      <c r="D343" s="9">
        <v>3</v>
      </c>
      <c r="E343" s="20">
        <f>E331*(1+VLookups!$C$4)</f>
        <v>22926.504624283418</v>
      </c>
      <c r="F343" s="20">
        <f>$E343*-VLookups!$D$10*2</f>
        <v>-1375.590277457005</v>
      </c>
      <c r="G343" s="19">
        <v>0</v>
      </c>
      <c r="H343" s="20">
        <f>(-VLookups!$D$13)*(E343+F343/2)</f>
        <v>-7227.5805828053471</v>
      </c>
      <c r="I343" s="19">
        <v>0</v>
      </c>
      <c r="J343" s="19">
        <v>0</v>
      </c>
      <c r="K343" s="19">
        <v>0</v>
      </c>
      <c r="L343" s="19">
        <v>0</v>
      </c>
      <c r="M343" s="19">
        <v>0</v>
      </c>
      <c r="N343" s="20" t="s">
        <v>36</v>
      </c>
      <c r="O343" s="19">
        <v>0</v>
      </c>
      <c r="P343" s="20">
        <f>P342-VLookups!$D$42</f>
        <v>-272</v>
      </c>
      <c r="Q343" s="22">
        <v>99</v>
      </c>
      <c r="R343" s="19">
        <v>0</v>
      </c>
      <c r="S343" s="20">
        <f>VLookups!$D$50</f>
        <v>-4487.7037773753191</v>
      </c>
      <c r="T343" s="19">
        <v>0</v>
      </c>
      <c r="U343" s="9">
        <v>195</v>
      </c>
      <c r="V343" s="21">
        <f>V342-VLookups!$D$54</f>
        <v>-2295</v>
      </c>
      <c r="W343" s="21">
        <f>-VLookups!$D$60</f>
        <v>-400</v>
      </c>
      <c r="X343" s="21">
        <f>-VLookups!$D$62</f>
        <v>-175</v>
      </c>
      <c r="Y343" s="20">
        <f>Y342*(1+VLookups!$D$57/12)</f>
        <v>-535.24030573403002</v>
      </c>
      <c r="Z343" s="9" t="s">
        <v>36</v>
      </c>
      <c r="AA343" s="9" t="s">
        <v>36</v>
      </c>
      <c r="AB343" s="20">
        <f t="shared" si="15"/>
        <v>6846.1848196402179</v>
      </c>
      <c r="AC343" s="20">
        <f t="shared" si="16"/>
        <v>825566.87579727743</v>
      </c>
    </row>
    <row r="344" spans="2:29" x14ac:dyDescent="0.25">
      <c r="B344" s="9">
        <v>340</v>
      </c>
      <c r="C344" s="9">
        <f t="shared" si="17"/>
        <v>51</v>
      </c>
      <c r="D344" s="9">
        <v>4</v>
      </c>
      <c r="E344" s="20">
        <f>E332*(1+VLookups!$C$4)</f>
        <v>22926.504624283418</v>
      </c>
      <c r="F344" s="20">
        <f>$E344*-VLookups!$D$10*2</f>
        <v>-1375.590277457005</v>
      </c>
      <c r="G344" s="19">
        <v>0</v>
      </c>
      <c r="H344" s="20">
        <f>(-VLookups!$D$13)*(E344+F344/2)</f>
        <v>-7227.5805828053471</v>
      </c>
      <c r="I344" s="19">
        <v>0</v>
      </c>
      <c r="J344" s="19">
        <v>0</v>
      </c>
      <c r="K344" s="19">
        <v>0</v>
      </c>
      <c r="L344" s="19">
        <v>0</v>
      </c>
      <c r="M344" s="19">
        <v>0</v>
      </c>
      <c r="N344" s="20" t="s">
        <v>36</v>
      </c>
      <c r="O344" s="19">
        <v>0</v>
      </c>
      <c r="P344" s="20">
        <f>P343-VLookups!$D$42</f>
        <v>-273.5</v>
      </c>
      <c r="Q344" s="22">
        <v>100</v>
      </c>
      <c r="R344" s="19">
        <v>0</v>
      </c>
      <c r="S344" s="20">
        <f>VLookups!$D$50</f>
        <v>-4487.7037773753191</v>
      </c>
      <c r="T344" s="19">
        <v>0</v>
      </c>
      <c r="U344" s="9">
        <v>196</v>
      </c>
      <c r="V344" s="21">
        <f>V343-VLookups!$D$54</f>
        <v>-2300</v>
      </c>
      <c r="W344" s="21">
        <f>-VLookups!$D$60</f>
        <v>-400</v>
      </c>
      <c r="X344" s="21">
        <f>-VLookups!$D$62</f>
        <v>-175</v>
      </c>
      <c r="Y344" s="20">
        <f>Y343*(1+VLookups!$D$57/12)</f>
        <v>-536.80142329242096</v>
      </c>
      <c r="Z344" s="9" t="s">
        <v>36</v>
      </c>
      <c r="AA344" s="9" t="s">
        <v>36</v>
      </c>
      <c r="AB344" s="20">
        <f t="shared" si="15"/>
        <v>6838.1237020818271</v>
      </c>
      <c r="AC344" s="20">
        <f t="shared" si="16"/>
        <v>833780.94429235475</v>
      </c>
    </row>
    <row r="345" spans="2:29" x14ac:dyDescent="0.25">
      <c r="B345" s="9">
        <v>341</v>
      </c>
      <c r="C345" s="9">
        <f t="shared" si="17"/>
        <v>51</v>
      </c>
      <c r="D345" s="9">
        <v>5</v>
      </c>
      <c r="E345" s="20">
        <f>E333*(1+VLookups!$C$4)</f>
        <v>22926.504624283418</v>
      </c>
      <c r="F345" s="20">
        <f>$E345*-VLookups!$D$10*2</f>
        <v>-1375.590277457005</v>
      </c>
      <c r="G345" s="19">
        <v>0</v>
      </c>
      <c r="H345" s="20">
        <f>(-VLookups!$D$13)*(E345+F345/2)</f>
        <v>-7227.5805828053471</v>
      </c>
      <c r="I345" s="19">
        <v>0</v>
      </c>
      <c r="J345" s="19">
        <v>0</v>
      </c>
      <c r="K345" s="19">
        <v>0</v>
      </c>
      <c r="L345" s="19">
        <v>0</v>
      </c>
      <c r="M345" s="19">
        <v>0</v>
      </c>
      <c r="N345" s="20" t="s">
        <v>36</v>
      </c>
      <c r="O345" s="19">
        <v>0</v>
      </c>
      <c r="P345" s="20">
        <f>P344-VLookups!$D$42</f>
        <v>-275</v>
      </c>
      <c r="Q345" s="22">
        <v>101</v>
      </c>
      <c r="R345" s="19">
        <v>0</v>
      </c>
      <c r="S345" s="20">
        <f>VLookups!$D$50</f>
        <v>-4487.7037773753191</v>
      </c>
      <c r="T345" s="19">
        <v>0</v>
      </c>
      <c r="U345" s="9">
        <v>197</v>
      </c>
      <c r="V345" s="21">
        <f>V344-VLookups!$D$54</f>
        <v>-2305</v>
      </c>
      <c r="W345" s="21">
        <f>-VLookups!$D$60</f>
        <v>-400</v>
      </c>
      <c r="X345" s="21">
        <f>-VLookups!$D$62</f>
        <v>-175</v>
      </c>
      <c r="Y345" s="20">
        <f>Y344*(1+VLookups!$D$57/12)</f>
        <v>-538.36709411035724</v>
      </c>
      <c r="Z345" s="9" t="s">
        <v>36</v>
      </c>
      <c r="AA345" s="9" t="s">
        <v>36</v>
      </c>
      <c r="AB345" s="20">
        <f t="shared" si="15"/>
        <v>6830.0580312638904</v>
      </c>
      <c r="AC345" s="20">
        <f t="shared" si="16"/>
        <v>842000.63723077253</v>
      </c>
    </row>
    <row r="346" spans="2:29" x14ac:dyDescent="0.25">
      <c r="B346" s="9">
        <v>342</v>
      </c>
      <c r="C346" s="9">
        <f t="shared" si="17"/>
        <v>51</v>
      </c>
      <c r="D346" s="9">
        <v>6</v>
      </c>
      <c r="E346" s="20">
        <f>E334*(1+VLookups!$C$4)</f>
        <v>22926.504624283418</v>
      </c>
      <c r="F346" s="20">
        <f>$E346*-VLookups!$D$10*2</f>
        <v>-1375.590277457005</v>
      </c>
      <c r="G346" s="19">
        <v>0</v>
      </c>
      <c r="H346" s="20">
        <f>(-VLookups!$D$13)*(E346+F346/2)</f>
        <v>-7227.5805828053471</v>
      </c>
      <c r="I346" s="19">
        <v>0</v>
      </c>
      <c r="J346" s="19">
        <v>0</v>
      </c>
      <c r="K346" s="19">
        <v>0</v>
      </c>
      <c r="L346" s="19">
        <v>0</v>
      </c>
      <c r="M346" s="19">
        <v>0</v>
      </c>
      <c r="N346" s="20" t="s">
        <v>36</v>
      </c>
      <c r="O346" s="19">
        <v>0</v>
      </c>
      <c r="P346" s="20">
        <f>P345-VLookups!$D$42</f>
        <v>-276.5</v>
      </c>
      <c r="Q346" s="22">
        <v>102</v>
      </c>
      <c r="R346" s="19">
        <v>0</v>
      </c>
      <c r="S346" s="20">
        <f>VLookups!$D$50</f>
        <v>-4487.7037773753191</v>
      </c>
      <c r="T346" s="19">
        <v>0</v>
      </c>
      <c r="U346" s="9">
        <v>198</v>
      </c>
      <c r="V346" s="21">
        <f>V345-VLookups!$D$54</f>
        <v>-2310</v>
      </c>
      <c r="W346" s="21">
        <f>-VLookups!$D$60</f>
        <v>-400</v>
      </c>
      <c r="X346" s="21">
        <f>-VLookups!$D$62</f>
        <v>-175</v>
      </c>
      <c r="Y346" s="20">
        <f>Y345*(1+VLookups!$D$57/12)</f>
        <v>-539.93733146817908</v>
      </c>
      <c r="Z346" s="9" t="s">
        <v>36</v>
      </c>
      <c r="AA346" s="9" t="s">
        <v>36</v>
      </c>
      <c r="AB346" s="20">
        <f t="shared" si="15"/>
        <v>6821.9877939060689</v>
      </c>
      <c r="AC346" s="20">
        <f t="shared" si="16"/>
        <v>850225.9594200633</v>
      </c>
    </row>
    <row r="347" spans="2:29" x14ac:dyDescent="0.25">
      <c r="B347" s="9">
        <v>343</v>
      </c>
      <c r="C347" s="9">
        <f t="shared" si="17"/>
        <v>51</v>
      </c>
      <c r="D347" s="9">
        <v>7</v>
      </c>
      <c r="E347" s="20">
        <f>E335*(1+VLookups!$C$4)</f>
        <v>22926.504624283418</v>
      </c>
      <c r="F347" s="20">
        <f>$E347*-VLookups!$D$10*2</f>
        <v>-1375.590277457005</v>
      </c>
      <c r="G347" s="19">
        <v>0</v>
      </c>
      <c r="H347" s="20">
        <f>(-VLookups!$D$13)*(E347+F347/2)</f>
        <v>-7227.5805828053471</v>
      </c>
      <c r="I347" s="19">
        <v>0</v>
      </c>
      <c r="J347" s="19">
        <v>0</v>
      </c>
      <c r="K347" s="19">
        <v>0</v>
      </c>
      <c r="L347" s="19">
        <v>0</v>
      </c>
      <c r="M347" s="19">
        <v>0</v>
      </c>
      <c r="N347" s="20" t="s">
        <v>36</v>
      </c>
      <c r="O347" s="19">
        <v>0</v>
      </c>
      <c r="P347" s="20">
        <f>P346-VLookups!$D$42</f>
        <v>-278</v>
      </c>
      <c r="Q347" s="22">
        <v>103</v>
      </c>
      <c r="R347" s="19">
        <v>0</v>
      </c>
      <c r="S347" s="20">
        <f>VLookups!$D$50</f>
        <v>-4487.7037773753191</v>
      </c>
      <c r="T347" s="19">
        <v>0</v>
      </c>
      <c r="U347" s="9">
        <v>199</v>
      </c>
      <c r="V347" s="21">
        <f>V346-VLookups!$D$54</f>
        <v>-2315</v>
      </c>
      <c r="W347" s="21">
        <f>-VLookups!$D$60</f>
        <v>-400</v>
      </c>
      <c r="X347" s="21">
        <f>-VLookups!$D$62</f>
        <v>-175</v>
      </c>
      <c r="Y347" s="20">
        <f>Y346*(1+VLookups!$D$57/12)</f>
        <v>-541.51214868496129</v>
      </c>
      <c r="Z347" s="9" t="s">
        <v>36</v>
      </c>
      <c r="AA347" s="9" t="s">
        <v>36</v>
      </c>
      <c r="AB347" s="20">
        <f t="shared" si="15"/>
        <v>6813.9129766892866</v>
      </c>
      <c r="AC347" s="20">
        <f t="shared" si="16"/>
        <v>858456.91566245269</v>
      </c>
    </row>
    <row r="348" spans="2:29" x14ac:dyDescent="0.25">
      <c r="B348" s="9">
        <v>344</v>
      </c>
      <c r="C348" s="9">
        <f t="shared" si="17"/>
        <v>51</v>
      </c>
      <c r="D348" s="9">
        <v>8</v>
      </c>
      <c r="E348" s="20">
        <f>E336*(1+VLookups!$C$4)</f>
        <v>22926.504624283418</v>
      </c>
      <c r="F348" s="20">
        <f>$E348*-VLookups!$D$10*2</f>
        <v>-1375.590277457005</v>
      </c>
      <c r="G348" s="19">
        <v>0</v>
      </c>
      <c r="H348" s="20">
        <f>(-VLookups!$D$13)*(E348+F348/2)</f>
        <v>-7227.5805828053471</v>
      </c>
      <c r="I348" s="19">
        <v>0</v>
      </c>
      <c r="J348" s="19">
        <v>0</v>
      </c>
      <c r="K348" s="19">
        <v>0</v>
      </c>
      <c r="L348" s="19">
        <v>0</v>
      </c>
      <c r="M348" s="19">
        <v>0</v>
      </c>
      <c r="N348" s="20" t="s">
        <v>36</v>
      </c>
      <c r="O348" s="19">
        <v>0</v>
      </c>
      <c r="P348" s="20">
        <f>P347-VLookups!$D$42</f>
        <v>-279.5</v>
      </c>
      <c r="Q348" s="22">
        <v>104</v>
      </c>
      <c r="R348" s="19">
        <v>0</v>
      </c>
      <c r="S348" s="20">
        <f>VLookups!$D$50</f>
        <v>-4487.7037773753191</v>
      </c>
      <c r="T348" s="19">
        <v>0</v>
      </c>
      <c r="U348" s="9">
        <v>200</v>
      </c>
      <c r="V348" s="21">
        <f>V347-VLookups!$D$54</f>
        <v>-2320</v>
      </c>
      <c r="W348" s="21">
        <f>-VLookups!$D$60</f>
        <v>-400</v>
      </c>
      <c r="X348" s="21">
        <f>-VLookups!$D$62</f>
        <v>-175</v>
      </c>
      <c r="Y348" s="20">
        <f>Y347*(1+VLookups!$D$57/12)</f>
        <v>-543.09155911862581</v>
      </c>
      <c r="Z348" s="9" t="s">
        <v>36</v>
      </c>
      <c r="AA348" s="9" t="s">
        <v>36</v>
      </c>
      <c r="AB348" s="20">
        <f t="shared" si="15"/>
        <v>6805.8335662556219</v>
      </c>
      <c r="AC348" s="20">
        <f t="shared" si="16"/>
        <v>866693.51075481239</v>
      </c>
    </row>
    <row r="349" spans="2:29" x14ac:dyDescent="0.25">
      <c r="B349" s="9">
        <v>345</v>
      </c>
      <c r="C349" s="9">
        <f t="shared" si="17"/>
        <v>51</v>
      </c>
      <c r="D349" s="9">
        <v>9</v>
      </c>
      <c r="E349" s="20">
        <f>E337*(1+VLookups!$C$4)</f>
        <v>22926.504624283418</v>
      </c>
      <c r="F349" s="20">
        <f>$E349*-VLookups!$D$10*2</f>
        <v>-1375.590277457005</v>
      </c>
      <c r="G349" s="19">
        <v>0</v>
      </c>
      <c r="H349" s="20">
        <f>(-VLookups!$D$13)*(E349+F349/2)</f>
        <v>-7227.5805828053471</v>
      </c>
      <c r="I349" s="19">
        <v>0</v>
      </c>
      <c r="J349" s="19">
        <v>0</v>
      </c>
      <c r="K349" s="19">
        <v>0</v>
      </c>
      <c r="L349" s="19">
        <v>0</v>
      </c>
      <c r="M349" s="19">
        <v>0</v>
      </c>
      <c r="N349" s="20" t="s">
        <v>36</v>
      </c>
      <c r="O349" s="19">
        <v>0</v>
      </c>
      <c r="P349" s="20">
        <f>P348-VLookups!$D$42</f>
        <v>-281</v>
      </c>
      <c r="Q349" s="22">
        <v>105</v>
      </c>
      <c r="R349" s="19">
        <v>0</v>
      </c>
      <c r="S349" s="20">
        <f>VLookups!$D$50</f>
        <v>-4487.7037773753191</v>
      </c>
      <c r="T349" s="19">
        <v>0</v>
      </c>
      <c r="U349" s="9">
        <v>201</v>
      </c>
      <c r="V349" s="21">
        <f>V348-VLookups!$D$54</f>
        <v>-2325</v>
      </c>
      <c r="W349" s="21">
        <f>-VLookups!$D$60</f>
        <v>-400</v>
      </c>
      <c r="X349" s="21">
        <f>-VLookups!$D$62</f>
        <v>-175</v>
      </c>
      <c r="Y349" s="20">
        <f>Y348*(1+VLookups!$D$57/12)</f>
        <v>-544.67557616605518</v>
      </c>
      <c r="Z349" s="9" t="s">
        <v>36</v>
      </c>
      <c r="AA349" s="9" t="s">
        <v>36</v>
      </c>
      <c r="AB349" s="20">
        <f t="shared" si="15"/>
        <v>6797.7495492081925</v>
      </c>
      <c r="AC349" s="20">
        <f t="shared" si="16"/>
        <v>874935.74948861194</v>
      </c>
    </row>
    <row r="350" spans="2:29" x14ac:dyDescent="0.25">
      <c r="B350" s="9">
        <v>346</v>
      </c>
      <c r="C350" s="9">
        <f t="shared" si="17"/>
        <v>51</v>
      </c>
      <c r="D350" s="9">
        <v>10</v>
      </c>
      <c r="E350" s="20">
        <f>E338*(1+VLookups!$C$4)</f>
        <v>22926.504624283418</v>
      </c>
      <c r="F350" s="20">
        <f>$E350*-VLookups!$D$10*2</f>
        <v>-1375.590277457005</v>
      </c>
      <c r="G350" s="19">
        <v>0</v>
      </c>
      <c r="H350" s="20">
        <f>(-VLookups!$D$13)*(E350+F350/2)</f>
        <v>-7227.5805828053471</v>
      </c>
      <c r="I350" s="19">
        <v>0</v>
      </c>
      <c r="J350" s="19">
        <v>0</v>
      </c>
      <c r="K350" s="19">
        <v>0</v>
      </c>
      <c r="L350" s="19">
        <v>0</v>
      </c>
      <c r="M350" s="19">
        <v>0</v>
      </c>
      <c r="N350" s="20" t="s">
        <v>36</v>
      </c>
      <c r="O350" s="19">
        <v>0</v>
      </c>
      <c r="P350" s="20">
        <f>P349-VLookups!$D$42</f>
        <v>-282.5</v>
      </c>
      <c r="Q350" s="22">
        <v>106</v>
      </c>
      <c r="R350" s="19">
        <v>0</v>
      </c>
      <c r="S350" s="20">
        <f>VLookups!$D$50</f>
        <v>-4487.7037773753191</v>
      </c>
      <c r="T350" s="19">
        <v>0</v>
      </c>
      <c r="U350" s="9">
        <v>202</v>
      </c>
      <c r="V350" s="21">
        <f>V349-VLookups!$D$54</f>
        <v>-2330</v>
      </c>
      <c r="W350" s="21">
        <f>-VLookups!$D$60</f>
        <v>-400</v>
      </c>
      <c r="X350" s="21">
        <f>-VLookups!$D$62</f>
        <v>-175</v>
      </c>
      <c r="Y350" s="20">
        <f>Y349*(1+VLookups!$D$57/12)</f>
        <v>-546.26421326320622</v>
      </c>
      <c r="Z350" s="9" t="s">
        <v>36</v>
      </c>
      <c r="AA350" s="9" t="s">
        <v>36</v>
      </c>
      <c r="AB350" s="20">
        <f t="shared" si="15"/>
        <v>6789.6609121110414</v>
      </c>
      <c r="AC350" s="20">
        <f t="shared" si="16"/>
        <v>883183.63664987066</v>
      </c>
    </row>
    <row r="351" spans="2:29" x14ac:dyDescent="0.25">
      <c r="B351" s="9">
        <v>347</v>
      </c>
      <c r="C351" s="9">
        <f t="shared" si="17"/>
        <v>51</v>
      </c>
      <c r="D351" s="9">
        <v>11</v>
      </c>
      <c r="E351" s="20">
        <f>E339*(1+VLookups!$C$4)</f>
        <v>22926.504624283418</v>
      </c>
      <c r="F351" s="20">
        <f>$E351*-VLookups!$D$10*2</f>
        <v>-1375.590277457005</v>
      </c>
      <c r="G351" s="19">
        <v>0</v>
      </c>
      <c r="H351" s="20">
        <f>(-VLookups!$D$13)*(E351+F351/2)</f>
        <v>-7227.5805828053471</v>
      </c>
      <c r="I351" s="19">
        <v>0</v>
      </c>
      <c r="J351" s="19">
        <v>0</v>
      </c>
      <c r="K351" s="19">
        <v>0</v>
      </c>
      <c r="L351" s="19">
        <v>0</v>
      </c>
      <c r="M351" s="19">
        <v>0</v>
      </c>
      <c r="N351" s="20" t="s">
        <v>36</v>
      </c>
      <c r="O351" s="19">
        <v>0</v>
      </c>
      <c r="P351" s="20">
        <f>P350-VLookups!$D$42</f>
        <v>-284</v>
      </c>
      <c r="Q351" s="22">
        <v>107</v>
      </c>
      <c r="R351" s="19">
        <v>0</v>
      </c>
      <c r="S351" s="20">
        <f>VLookups!$D$50</f>
        <v>-4487.7037773753191</v>
      </c>
      <c r="T351" s="19">
        <v>0</v>
      </c>
      <c r="U351" s="9">
        <v>203</v>
      </c>
      <c r="V351" s="21">
        <f>V350-VLookups!$D$54</f>
        <v>-2335</v>
      </c>
      <c r="W351" s="21">
        <f>-VLookups!$D$60</f>
        <v>-400</v>
      </c>
      <c r="X351" s="21">
        <f>-VLookups!$D$62</f>
        <v>-175</v>
      </c>
      <c r="Y351" s="20">
        <f>Y350*(1+VLookups!$D$57/12)</f>
        <v>-547.85748388522393</v>
      </c>
      <c r="Z351" s="9" t="s">
        <v>36</v>
      </c>
      <c r="AA351" s="9" t="s">
        <v>36</v>
      </c>
      <c r="AB351" s="20">
        <f t="shared" si="15"/>
        <v>6781.567641489024</v>
      </c>
      <c r="AC351" s="20">
        <f t="shared" si="16"/>
        <v>891437.17701910948</v>
      </c>
    </row>
    <row r="352" spans="2:29" x14ac:dyDescent="0.25">
      <c r="B352" s="9">
        <v>348</v>
      </c>
      <c r="C352" s="9">
        <f t="shared" si="17"/>
        <v>52</v>
      </c>
      <c r="D352" s="9">
        <v>0</v>
      </c>
      <c r="E352" s="20">
        <f>E340*(1+VLookups!$C$4)</f>
        <v>23728.932286133335</v>
      </c>
      <c r="F352" s="20">
        <f>$E352*-VLookups!$D$10*2</f>
        <v>-1423.735937168</v>
      </c>
      <c r="G352" s="19">
        <v>0</v>
      </c>
      <c r="H352" s="20">
        <f>(-VLookups!$D$13)*(E352+F352/2)</f>
        <v>-7480.5459032035342</v>
      </c>
      <c r="I352" s="19">
        <v>0</v>
      </c>
      <c r="J352" s="19">
        <v>0</v>
      </c>
      <c r="K352" s="19">
        <v>0</v>
      </c>
      <c r="L352" s="19">
        <v>0</v>
      </c>
      <c r="M352" s="19">
        <v>0</v>
      </c>
      <c r="N352" s="20" t="s">
        <v>36</v>
      </c>
      <c r="O352" s="19">
        <v>0</v>
      </c>
      <c r="P352" s="20">
        <f>P351-VLookups!$D$42</f>
        <v>-285.5</v>
      </c>
      <c r="Q352" s="22">
        <v>108</v>
      </c>
      <c r="R352" s="19">
        <v>0</v>
      </c>
      <c r="S352" s="20">
        <f>VLookups!$D$50</f>
        <v>-4487.7037773753191</v>
      </c>
      <c r="T352" s="19">
        <v>0</v>
      </c>
      <c r="U352" s="9">
        <v>204</v>
      </c>
      <c r="V352" s="21">
        <f>V351-VLookups!$D$54</f>
        <v>-2340</v>
      </c>
      <c r="W352" s="21">
        <f>-VLookups!$D$60</f>
        <v>-400</v>
      </c>
      <c r="X352" s="21">
        <f>-VLookups!$D$62</f>
        <v>-175</v>
      </c>
      <c r="Y352" s="20">
        <f>Y351*(1+VLookups!$D$57/12)</f>
        <v>-549.45540154655589</v>
      </c>
      <c r="Z352" s="9" t="s">
        <v>36</v>
      </c>
      <c r="AA352" s="9" t="s">
        <v>36</v>
      </c>
      <c r="AB352" s="20">
        <f t="shared" si="15"/>
        <v>7298.8592354239254</v>
      </c>
      <c r="AC352" s="20">
        <f t="shared" si="16"/>
        <v>900221.76488289866</v>
      </c>
    </row>
    <row r="353" spans="2:29" x14ac:dyDescent="0.25">
      <c r="B353" s="9">
        <v>349</v>
      </c>
      <c r="C353" s="9">
        <f t="shared" si="17"/>
        <v>52</v>
      </c>
      <c r="D353" s="9">
        <v>1</v>
      </c>
      <c r="E353" s="20">
        <f>E341*(1+VLookups!$C$4)</f>
        <v>23728.932286133335</v>
      </c>
      <c r="F353" s="20">
        <f>$E353*-VLookups!$D$10*2</f>
        <v>-1423.735937168</v>
      </c>
      <c r="G353" s="19">
        <v>0</v>
      </c>
      <c r="H353" s="20">
        <f>(-VLookups!$D$13)*(E353+F353/2)</f>
        <v>-7480.5459032035342</v>
      </c>
      <c r="I353" s="19">
        <v>0</v>
      </c>
      <c r="J353" s="19">
        <v>0</v>
      </c>
      <c r="K353" s="19">
        <v>0</v>
      </c>
      <c r="L353" s="19">
        <v>0</v>
      </c>
      <c r="M353" s="19">
        <v>0</v>
      </c>
      <c r="N353" s="20" t="s">
        <v>36</v>
      </c>
      <c r="O353" s="19">
        <v>0</v>
      </c>
      <c r="P353" s="20">
        <f>P352-VLookups!$D$42</f>
        <v>-287</v>
      </c>
      <c r="Q353" s="22">
        <v>109</v>
      </c>
      <c r="R353" s="19">
        <v>0</v>
      </c>
      <c r="S353" s="20">
        <f>VLookups!$D$50</f>
        <v>-4487.7037773753191</v>
      </c>
      <c r="T353" s="19">
        <v>0</v>
      </c>
      <c r="U353" s="9">
        <v>205</v>
      </c>
      <c r="V353" s="21">
        <f>V352-VLookups!$D$54</f>
        <v>-2345</v>
      </c>
      <c r="W353" s="21">
        <f>-VLookups!$D$60</f>
        <v>-400</v>
      </c>
      <c r="X353" s="21">
        <f>-VLookups!$D$62</f>
        <v>-175</v>
      </c>
      <c r="Y353" s="20">
        <f>Y352*(1+VLookups!$D$57/12)</f>
        <v>-551.05797980106672</v>
      </c>
      <c r="Z353" s="9" t="s">
        <v>36</v>
      </c>
      <c r="AA353" s="9" t="s">
        <v>36</v>
      </c>
      <c r="AB353" s="20">
        <f t="shared" si="15"/>
        <v>7290.7566571694142</v>
      </c>
      <c r="AC353" s="20">
        <f t="shared" si="16"/>
        <v>909012.89114820631</v>
      </c>
    </row>
    <row r="354" spans="2:29" x14ac:dyDescent="0.25">
      <c r="B354" s="9">
        <v>350</v>
      </c>
      <c r="C354" s="9">
        <f t="shared" si="17"/>
        <v>52</v>
      </c>
      <c r="D354" s="9">
        <v>2</v>
      </c>
      <c r="E354" s="20">
        <f>E342*(1+VLookups!$C$4)</f>
        <v>23728.932286133335</v>
      </c>
      <c r="F354" s="20">
        <f>$E354*-VLookups!$D$10*2</f>
        <v>-1423.735937168</v>
      </c>
      <c r="G354" s="19">
        <v>0</v>
      </c>
      <c r="H354" s="20">
        <f>(-VLookups!$D$13)*(E354+F354/2)</f>
        <v>-7480.5459032035342</v>
      </c>
      <c r="I354" s="19">
        <v>0</v>
      </c>
      <c r="J354" s="19">
        <v>0</v>
      </c>
      <c r="K354" s="19">
        <v>0</v>
      </c>
      <c r="L354" s="19">
        <v>0</v>
      </c>
      <c r="M354" s="19">
        <v>0</v>
      </c>
      <c r="N354" s="20" t="s">
        <v>36</v>
      </c>
      <c r="O354" s="19">
        <v>0</v>
      </c>
      <c r="P354" s="20">
        <f>P353-VLookups!$D$42</f>
        <v>-288.5</v>
      </c>
      <c r="Q354" s="22">
        <v>110</v>
      </c>
      <c r="R354" s="19">
        <v>0</v>
      </c>
      <c r="S354" s="20">
        <f>VLookups!$D$50</f>
        <v>-4487.7037773753191</v>
      </c>
      <c r="T354" s="19">
        <v>0</v>
      </c>
      <c r="U354" s="9">
        <v>206</v>
      </c>
      <c r="V354" s="21">
        <f>V353-VLookups!$D$54</f>
        <v>-2350</v>
      </c>
      <c r="W354" s="21">
        <f>-VLookups!$D$60</f>
        <v>-400</v>
      </c>
      <c r="X354" s="21">
        <f>-VLookups!$D$62</f>
        <v>-175</v>
      </c>
      <c r="Y354" s="20">
        <f>Y353*(1+VLookups!$D$57/12)</f>
        <v>-552.66523224215314</v>
      </c>
      <c r="Z354" s="9" t="s">
        <v>36</v>
      </c>
      <c r="AA354" s="9" t="s">
        <v>36</v>
      </c>
      <c r="AB354" s="20">
        <f t="shared" si="15"/>
        <v>7282.6494047283277</v>
      </c>
      <c r="AC354" s="20">
        <f t="shared" si="16"/>
        <v>917810.5620381817</v>
      </c>
    </row>
    <row r="355" spans="2:29" x14ac:dyDescent="0.25">
      <c r="B355" s="9">
        <v>351</v>
      </c>
      <c r="C355" s="9">
        <f t="shared" si="17"/>
        <v>52</v>
      </c>
      <c r="D355" s="9">
        <v>3</v>
      </c>
      <c r="E355" s="20">
        <f>E343*(1+VLookups!$C$4)</f>
        <v>23728.932286133335</v>
      </c>
      <c r="F355" s="20">
        <f>$E355*-VLookups!$D$10*2</f>
        <v>-1423.735937168</v>
      </c>
      <c r="G355" s="19">
        <v>0</v>
      </c>
      <c r="H355" s="20">
        <f>(-VLookups!$D$13)*(E355+F355/2)</f>
        <v>-7480.5459032035342</v>
      </c>
      <c r="I355" s="19">
        <v>0</v>
      </c>
      <c r="J355" s="19">
        <v>0</v>
      </c>
      <c r="K355" s="19">
        <v>0</v>
      </c>
      <c r="L355" s="19">
        <v>0</v>
      </c>
      <c r="M355" s="19">
        <v>0</v>
      </c>
      <c r="N355" s="20" t="s">
        <v>36</v>
      </c>
      <c r="O355" s="19">
        <v>0</v>
      </c>
      <c r="P355" s="20">
        <f>P354-VLookups!$D$42</f>
        <v>-290</v>
      </c>
      <c r="Q355" s="22">
        <v>111</v>
      </c>
      <c r="R355" s="19">
        <v>0</v>
      </c>
      <c r="S355" s="20">
        <f>VLookups!$D$50</f>
        <v>-4487.7037773753191</v>
      </c>
      <c r="T355" s="19">
        <v>0</v>
      </c>
      <c r="U355" s="9">
        <v>207</v>
      </c>
      <c r="V355" s="21">
        <f>V354-VLookups!$D$54</f>
        <v>-2355</v>
      </c>
      <c r="W355" s="21">
        <f>-VLookups!$D$60</f>
        <v>-400</v>
      </c>
      <c r="X355" s="21">
        <f>-VLookups!$D$62</f>
        <v>-175</v>
      </c>
      <c r="Y355" s="20">
        <f>Y354*(1+VLookups!$D$57/12)</f>
        <v>-554.27717250285946</v>
      </c>
      <c r="Z355" s="9" t="s">
        <v>36</v>
      </c>
      <c r="AA355" s="9" t="s">
        <v>36</v>
      </c>
      <c r="AB355" s="20">
        <f t="shared" si="15"/>
        <v>7274.5374644676212</v>
      </c>
      <c r="AC355" s="20">
        <f t="shared" si="16"/>
        <v>926614.78377271292</v>
      </c>
    </row>
    <row r="356" spans="2:29" x14ac:dyDescent="0.25">
      <c r="B356" s="9">
        <v>352</v>
      </c>
      <c r="C356" s="9">
        <f t="shared" si="17"/>
        <v>52</v>
      </c>
      <c r="D356" s="9">
        <v>4</v>
      </c>
      <c r="E356" s="20">
        <f>E344*(1+VLookups!$C$4)</f>
        <v>23728.932286133335</v>
      </c>
      <c r="F356" s="20">
        <f>$E356*-VLookups!$D$10*2</f>
        <v>-1423.735937168</v>
      </c>
      <c r="G356" s="19">
        <v>0</v>
      </c>
      <c r="H356" s="20">
        <f>(-VLookups!$D$13)*(E356+F356/2)</f>
        <v>-7480.5459032035342</v>
      </c>
      <c r="I356" s="19">
        <v>0</v>
      </c>
      <c r="J356" s="19">
        <v>0</v>
      </c>
      <c r="K356" s="19">
        <v>0</v>
      </c>
      <c r="L356" s="19">
        <v>0</v>
      </c>
      <c r="M356" s="19">
        <v>0</v>
      </c>
      <c r="N356" s="20" t="s">
        <v>36</v>
      </c>
      <c r="O356" s="19">
        <v>0</v>
      </c>
      <c r="P356" s="20">
        <f>P355-VLookups!$D$42</f>
        <v>-291.5</v>
      </c>
      <c r="Q356" s="22">
        <v>112</v>
      </c>
      <c r="R356" s="19">
        <v>0</v>
      </c>
      <c r="S356" s="20">
        <f>VLookups!$D$50</f>
        <v>-4487.7037773753191</v>
      </c>
      <c r="T356" s="19">
        <v>0</v>
      </c>
      <c r="U356" s="9">
        <v>208</v>
      </c>
      <c r="V356" s="21">
        <f>V355-VLookups!$D$54</f>
        <v>-2360</v>
      </c>
      <c r="W356" s="21">
        <f>-VLookups!$D$60</f>
        <v>-400</v>
      </c>
      <c r="X356" s="21">
        <f>-VLookups!$D$62</f>
        <v>-175</v>
      </c>
      <c r="Y356" s="20">
        <f>Y355*(1+VLookups!$D$57/12)</f>
        <v>-555.89381425599277</v>
      </c>
      <c r="Z356" s="9" t="s">
        <v>36</v>
      </c>
      <c r="AA356" s="9" t="s">
        <v>36</v>
      </c>
      <c r="AB356" s="20">
        <f t="shared" si="15"/>
        <v>7266.4208227144882</v>
      </c>
      <c r="AC356" s="20">
        <f t="shared" si="16"/>
        <v>935425.56256838189</v>
      </c>
    </row>
    <row r="357" spans="2:29" x14ac:dyDescent="0.25">
      <c r="B357" s="9">
        <v>353</v>
      </c>
      <c r="C357" s="9">
        <f t="shared" si="17"/>
        <v>52</v>
      </c>
      <c r="D357" s="9">
        <v>5</v>
      </c>
      <c r="E357" s="20">
        <f>E345*(1+VLookups!$C$4)</f>
        <v>23728.932286133335</v>
      </c>
      <c r="F357" s="20">
        <f>$E357*-VLookups!$D$10*2</f>
        <v>-1423.735937168</v>
      </c>
      <c r="G357" s="19">
        <v>0</v>
      </c>
      <c r="H357" s="20">
        <f>(-VLookups!$D$13)*(E357+F357/2)</f>
        <v>-7480.5459032035342</v>
      </c>
      <c r="I357" s="19">
        <v>0</v>
      </c>
      <c r="J357" s="19">
        <v>0</v>
      </c>
      <c r="K357" s="19">
        <v>0</v>
      </c>
      <c r="L357" s="19">
        <v>0</v>
      </c>
      <c r="M357" s="19">
        <v>0</v>
      </c>
      <c r="N357" s="20" t="s">
        <v>36</v>
      </c>
      <c r="O357" s="19">
        <v>0</v>
      </c>
      <c r="P357" s="20">
        <f>P356-VLookups!$D$42</f>
        <v>-293</v>
      </c>
      <c r="Q357" s="22">
        <v>113</v>
      </c>
      <c r="R357" s="19">
        <v>0</v>
      </c>
      <c r="S357" s="20">
        <f>VLookups!$D$50</f>
        <v>-4487.7037773753191</v>
      </c>
      <c r="T357" s="19">
        <v>0</v>
      </c>
      <c r="U357" s="9">
        <v>209</v>
      </c>
      <c r="V357" s="21">
        <f>V356-VLookups!$D$54</f>
        <v>-2365</v>
      </c>
      <c r="W357" s="21">
        <f>-VLookups!$D$60</f>
        <v>-400</v>
      </c>
      <c r="X357" s="21">
        <f>-VLookups!$D$62</f>
        <v>-175</v>
      </c>
      <c r="Y357" s="20">
        <f>Y356*(1+VLookups!$D$57/12)</f>
        <v>-557.51517121423944</v>
      </c>
      <c r="Z357" s="9" t="s">
        <v>36</v>
      </c>
      <c r="AA357" s="9" t="s">
        <v>36</v>
      </c>
      <c r="AB357" s="20">
        <f t="shared" si="15"/>
        <v>7258.2994657562413</v>
      </c>
      <c r="AC357" s="20">
        <f t="shared" si="16"/>
        <v>944242.90463841881</v>
      </c>
    </row>
    <row r="358" spans="2:29" x14ac:dyDescent="0.25">
      <c r="B358" s="9">
        <v>354</v>
      </c>
      <c r="C358" s="9">
        <f t="shared" si="17"/>
        <v>52</v>
      </c>
      <c r="D358" s="9">
        <v>6</v>
      </c>
      <c r="E358" s="20">
        <f>E346*(1+VLookups!$C$4)</f>
        <v>23728.932286133335</v>
      </c>
      <c r="F358" s="20">
        <f>$E358*-VLookups!$D$10*2</f>
        <v>-1423.735937168</v>
      </c>
      <c r="G358" s="19">
        <v>0</v>
      </c>
      <c r="H358" s="20">
        <f>(-VLookups!$D$13)*(E358+F358/2)</f>
        <v>-7480.5459032035342</v>
      </c>
      <c r="I358" s="19">
        <v>0</v>
      </c>
      <c r="J358" s="19">
        <v>0</v>
      </c>
      <c r="K358" s="19">
        <v>0</v>
      </c>
      <c r="L358" s="19">
        <v>0</v>
      </c>
      <c r="M358" s="19">
        <v>0</v>
      </c>
      <c r="N358" s="20" t="s">
        <v>36</v>
      </c>
      <c r="O358" s="19">
        <v>0</v>
      </c>
      <c r="P358" s="20">
        <f>P357-VLookups!$D$42</f>
        <v>-294.5</v>
      </c>
      <c r="Q358" s="22">
        <v>114</v>
      </c>
      <c r="R358" s="19">
        <v>0</v>
      </c>
      <c r="S358" s="20">
        <f>VLookups!$D$50</f>
        <v>-4487.7037773753191</v>
      </c>
      <c r="T358" s="19">
        <v>0</v>
      </c>
      <c r="U358" s="9">
        <v>210</v>
      </c>
      <c r="V358" s="21">
        <f>V357-VLookups!$D$54</f>
        <v>-2370</v>
      </c>
      <c r="W358" s="21">
        <f>-VLookups!$D$60</f>
        <v>-400</v>
      </c>
      <c r="X358" s="21">
        <f>-VLookups!$D$62</f>
        <v>-175</v>
      </c>
      <c r="Y358" s="20">
        <f>Y357*(1+VLookups!$D$57/12)</f>
        <v>-559.14125713028102</v>
      </c>
      <c r="Z358" s="9" t="s">
        <v>36</v>
      </c>
      <c r="AA358" s="9" t="s">
        <v>36</v>
      </c>
      <c r="AB358" s="20">
        <f t="shared" si="15"/>
        <v>7250.1733798402001</v>
      </c>
      <c r="AC358" s="20">
        <f t="shared" si="16"/>
        <v>953066.81619265641</v>
      </c>
    </row>
    <row r="359" spans="2:29" x14ac:dyDescent="0.25">
      <c r="B359" s="9">
        <v>355</v>
      </c>
      <c r="C359" s="9">
        <f t="shared" si="17"/>
        <v>52</v>
      </c>
      <c r="D359" s="9">
        <v>7</v>
      </c>
      <c r="E359" s="20">
        <f>E347*(1+VLookups!$C$4)</f>
        <v>23728.932286133335</v>
      </c>
      <c r="F359" s="20">
        <f>$E359*-VLookups!$D$10*2</f>
        <v>-1423.735937168</v>
      </c>
      <c r="G359" s="19">
        <v>0</v>
      </c>
      <c r="H359" s="20">
        <f>(-VLookups!$D$13)*(E359+F359/2)</f>
        <v>-7480.5459032035342</v>
      </c>
      <c r="I359" s="19">
        <v>0</v>
      </c>
      <c r="J359" s="19">
        <v>0</v>
      </c>
      <c r="K359" s="19">
        <v>0</v>
      </c>
      <c r="L359" s="19">
        <v>0</v>
      </c>
      <c r="M359" s="19">
        <v>0</v>
      </c>
      <c r="N359" s="20" t="s">
        <v>36</v>
      </c>
      <c r="O359" s="19">
        <v>0</v>
      </c>
      <c r="P359" s="20">
        <f>P358-VLookups!$D$42</f>
        <v>-296</v>
      </c>
      <c r="Q359" s="22">
        <v>115</v>
      </c>
      <c r="R359" s="19">
        <v>0</v>
      </c>
      <c r="S359" s="20">
        <f>VLookups!$D$50</f>
        <v>-4487.7037773753191</v>
      </c>
      <c r="T359" s="19">
        <v>0</v>
      </c>
      <c r="U359" s="9">
        <v>211</v>
      </c>
      <c r="V359" s="21">
        <f>V358-VLookups!$D$54</f>
        <v>-2375</v>
      </c>
      <c r="W359" s="21">
        <f>-VLookups!$D$60</f>
        <v>-400</v>
      </c>
      <c r="X359" s="21">
        <f>-VLookups!$D$62</f>
        <v>-175</v>
      </c>
      <c r="Y359" s="20">
        <f>Y358*(1+VLookups!$D$57/12)</f>
        <v>-560.77208579691103</v>
      </c>
      <c r="Z359" s="9" t="s">
        <v>36</v>
      </c>
      <c r="AA359" s="9" t="s">
        <v>36</v>
      </c>
      <c r="AB359" s="20">
        <f t="shared" si="15"/>
        <v>7242.0425511735702</v>
      </c>
      <c r="AC359" s="20">
        <f t="shared" si="16"/>
        <v>961897.30343748443</v>
      </c>
    </row>
    <row r="360" spans="2:29" x14ac:dyDescent="0.25">
      <c r="B360" s="9">
        <v>356</v>
      </c>
      <c r="C360" s="9">
        <f t="shared" si="17"/>
        <v>52</v>
      </c>
      <c r="D360" s="9">
        <v>8</v>
      </c>
      <c r="E360" s="20">
        <f>E348*(1+VLookups!$C$4)</f>
        <v>23728.932286133335</v>
      </c>
      <c r="F360" s="20">
        <f>$E360*-VLookups!$D$10*2</f>
        <v>-1423.735937168</v>
      </c>
      <c r="G360" s="19">
        <v>0</v>
      </c>
      <c r="H360" s="20">
        <f>(-VLookups!$D$13)*(E360+F360/2)</f>
        <v>-7480.5459032035342</v>
      </c>
      <c r="I360" s="19">
        <v>0</v>
      </c>
      <c r="J360" s="19">
        <v>0</v>
      </c>
      <c r="K360" s="19">
        <v>0</v>
      </c>
      <c r="L360" s="19">
        <v>0</v>
      </c>
      <c r="M360" s="19">
        <v>0</v>
      </c>
      <c r="N360" s="20" t="s">
        <v>36</v>
      </c>
      <c r="O360" s="19">
        <v>0</v>
      </c>
      <c r="P360" s="20">
        <f>P359-VLookups!$D$42</f>
        <v>-297.5</v>
      </c>
      <c r="Q360" s="22">
        <v>116</v>
      </c>
      <c r="R360" s="19">
        <v>0</v>
      </c>
      <c r="S360" s="20">
        <f>VLookups!$D$50</f>
        <v>-4487.7037773753191</v>
      </c>
      <c r="T360" s="19">
        <v>0</v>
      </c>
      <c r="U360" s="9">
        <v>212</v>
      </c>
      <c r="V360" s="21">
        <f>V359-VLookups!$D$54</f>
        <v>-2380</v>
      </c>
      <c r="W360" s="21">
        <f>-VLookups!$D$60</f>
        <v>-400</v>
      </c>
      <c r="X360" s="21">
        <f>-VLookups!$D$62</f>
        <v>-175</v>
      </c>
      <c r="Y360" s="20">
        <f>Y359*(1+VLookups!$D$57/12)</f>
        <v>-562.40767104715201</v>
      </c>
      <c r="Z360" s="9" t="s">
        <v>36</v>
      </c>
      <c r="AA360" s="9" t="s">
        <v>36</v>
      </c>
      <c r="AB360" s="20">
        <f t="shared" si="15"/>
        <v>7233.9069659233292</v>
      </c>
      <c r="AC360" s="20">
        <f t="shared" si="16"/>
        <v>970734.37257580366</v>
      </c>
    </row>
    <row r="361" spans="2:29" x14ac:dyDescent="0.25">
      <c r="B361" s="9">
        <v>357</v>
      </c>
      <c r="C361" s="9">
        <f t="shared" si="17"/>
        <v>52</v>
      </c>
      <c r="D361" s="9">
        <v>9</v>
      </c>
      <c r="E361" s="20">
        <f>E349*(1+VLookups!$C$4)</f>
        <v>23728.932286133335</v>
      </c>
      <c r="F361" s="20">
        <f>$E361*-VLookups!$D$10*2</f>
        <v>-1423.735937168</v>
      </c>
      <c r="G361" s="19">
        <v>0</v>
      </c>
      <c r="H361" s="20">
        <f>(-VLookups!$D$13)*(E361+F361/2)</f>
        <v>-7480.5459032035342</v>
      </c>
      <c r="I361" s="19">
        <v>0</v>
      </c>
      <c r="J361" s="19">
        <v>0</v>
      </c>
      <c r="K361" s="19">
        <v>0</v>
      </c>
      <c r="L361" s="19">
        <v>0</v>
      </c>
      <c r="M361" s="19">
        <v>0</v>
      </c>
      <c r="N361" s="20" t="s">
        <v>36</v>
      </c>
      <c r="O361" s="19">
        <v>0</v>
      </c>
      <c r="P361" s="20">
        <f>P360-VLookups!$D$42</f>
        <v>-299</v>
      </c>
      <c r="Q361" s="22">
        <v>117</v>
      </c>
      <c r="R361" s="19">
        <v>0</v>
      </c>
      <c r="S361" s="20">
        <f>VLookups!$D$50</f>
        <v>-4487.7037773753191</v>
      </c>
      <c r="T361" s="19">
        <v>0</v>
      </c>
      <c r="U361" s="9">
        <v>213</v>
      </c>
      <c r="V361" s="21">
        <f>V360-VLookups!$D$54</f>
        <v>-2385</v>
      </c>
      <c r="W361" s="21">
        <f>-VLookups!$D$60</f>
        <v>-400</v>
      </c>
      <c r="X361" s="21">
        <f>-VLookups!$D$62</f>
        <v>-175</v>
      </c>
      <c r="Y361" s="20">
        <f>Y360*(1+VLookups!$D$57/12)</f>
        <v>-564.04802675437293</v>
      </c>
      <c r="Z361" s="9" t="s">
        <v>36</v>
      </c>
      <c r="AA361" s="9" t="s">
        <v>36</v>
      </c>
      <c r="AB361" s="20">
        <f t="shared" si="15"/>
        <v>7225.7666102161083</v>
      </c>
      <c r="AC361" s="20">
        <f t="shared" si="16"/>
        <v>979578.02980697947</v>
      </c>
    </row>
    <row r="362" spans="2:29" x14ac:dyDescent="0.25">
      <c r="B362" s="9">
        <v>358</v>
      </c>
      <c r="C362" s="9">
        <f t="shared" si="17"/>
        <v>52</v>
      </c>
      <c r="D362" s="9">
        <v>10</v>
      </c>
      <c r="E362" s="20">
        <f>E350*(1+VLookups!$C$4)</f>
        <v>23728.932286133335</v>
      </c>
      <c r="F362" s="20">
        <f>$E362*-VLookups!$D$10*2</f>
        <v>-1423.735937168</v>
      </c>
      <c r="G362" s="19">
        <v>0</v>
      </c>
      <c r="H362" s="20">
        <f>(-VLookups!$D$13)*(E362+F362/2)</f>
        <v>-7480.5459032035342</v>
      </c>
      <c r="I362" s="19">
        <v>0</v>
      </c>
      <c r="J362" s="19">
        <v>0</v>
      </c>
      <c r="K362" s="19">
        <v>0</v>
      </c>
      <c r="L362" s="19">
        <v>0</v>
      </c>
      <c r="M362" s="19">
        <v>0</v>
      </c>
      <c r="N362" s="20" t="s">
        <v>36</v>
      </c>
      <c r="O362" s="19">
        <v>0</v>
      </c>
      <c r="P362" s="20">
        <f>P361-VLookups!$D$42</f>
        <v>-300.5</v>
      </c>
      <c r="Q362" s="22">
        <v>118</v>
      </c>
      <c r="R362" s="19">
        <v>0</v>
      </c>
      <c r="S362" s="20">
        <f>VLookups!$D$50</f>
        <v>-4487.7037773753191</v>
      </c>
      <c r="T362" s="19">
        <v>0</v>
      </c>
      <c r="U362" s="9">
        <v>214</v>
      </c>
      <c r="V362" s="21">
        <f>V361-VLookups!$D$54</f>
        <v>-2390</v>
      </c>
      <c r="W362" s="21">
        <f>-VLookups!$D$60</f>
        <v>-400</v>
      </c>
      <c r="X362" s="21">
        <f>-VLookups!$D$62</f>
        <v>-175</v>
      </c>
      <c r="Y362" s="20">
        <f>Y361*(1+VLookups!$D$57/12)</f>
        <v>-565.69316683240652</v>
      </c>
      <c r="Z362" s="9" t="s">
        <v>36</v>
      </c>
      <c r="AA362" s="9" t="s">
        <v>36</v>
      </c>
      <c r="AB362" s="20">
        <f t="shared" si="15"/>
        <v>7217.6214701380741</v>
      </c>
      <c r="AC362" s="20">
        <f t="shared" si="16"/>
        <v>988428.28132679593</v>
      </c>
    </row>
    <row r="363" spans="2:29" x14ac:dyDescent="0.25">
      <c r="B363" s="9">
        <v>359</v>
      </c>
      <c r="C363" s="9">
        <f t="shared" si="17"/>
        <v>52</v>
      </c>
      <c r="D363" s="9">
        <v>11</v>
      </c>
      <c r="E363" s="20">
        <f>E351*(1+VLookups!$C$4)</f>
        <v>23728.932286133335</v>
      </c>
      <c r="F363" s="20">
        <f>$E363*-VLookups!$D$10*2</f>
        <v>-1423.735937168</v>
      </c>
      <c r="G363" s="19">
        <v>0</v>
      </c>
      <c r="H363" s="20">
        <f>(-VLookups!$D$13)*(E363+F363/2)</f>
        <v>-7480.5459032035342</v>
      </c>
      <c r="I363" s="19">
        <v>0</v>
      </c>
      <c r="J363" s="19">
        <v>0</v>
      </c>
      <c r="K363" s="19">
        <v>0</v>
      </c>
      <c r="L363" s="19">
        <v>0</v>
      </c>
      <c r="M363" s="19">
        <v>0</v>
      </c>
      <c r="N363" s="20" t="s">
        <v>36</v>
      </c>
      <c r="O363" s="19">
        <v>0</v>
      </c>
      <c r="P363" s="20">
        <f>P362-VLookups!$D$42</f>
        <v>-302</v>
      </c>
      <c r="Q363" s="22">
        <v>119</v>
      </c>
      <c r="R363" s="19">
        <v>0</v>
      </c>
      <c r="S363" s="20">
        <f>VLookups!$D$50</f>
        <v>-4487.7037773753191</v>
      </c>
      <c r="T363" s="19">
        <v>0</v>
      </c>
      <c r="U363" s="9">
        <v>215</v>
      </c>
      <c r="V363" s="21">
        <f>V362-VLookups!$D$54</f>
        <v>-2395</v>
      </c>
      <c r="W363" s="21">
        <f>-VLookups!$D$60</f>
        <v>-400</v>
      </c>
      <c r="X363" s="21">
        <f>-VLookups!$D$62</f>
        <v>-175</v>
      </c>
      <c r="Y363" s="20">
        <f>Y362*(1+VLookups!$D$57/12)</f>
        <v>-567.34310523566774</v>
      </c>
      <c r="Z363" s="9" t="s">
        <v>36</v>
      </c>
      <c r="AA363" s="9" t="s">
        <v>36</v>
      </c>
      <c r="AB363" s="20">
        <f t="shared" si="15"/>
        <v>7209.4715317348127</v>
      </c>
      <c r="AC363" s="20">
        <f t="shared" si="16"/>
        <v>997285.13332740881</v>
      </c>
    </row>
    <row r="364" spans="2:29" x14ac:dyDescent="0.25">
      <c r="B364" s="9">
        <v>360</v>
      </c>
      <c r="C364" s="9">
        <f t="shared" si="17"/>
        <v>53</v>
      </c>
      <c r="D364" s="9">
        <v>0</v>
      </c>
      <c r="E364" s="20">
        <f>E352*(1+VLookups!$C$4)</f>
        <v>24559.444916148001</v>
      </c>
      <c r="F364" s="20">
        <f>$E364*-VLookups!$D$10*2</f>
        <v>-1473.56669496888</v>
      </c>
      <c r="G364" s="19">
        <v>0</v>
      </c>
      <c r="H364" s="20">
        <f>(-VLookups!$D$13)*(E364+F364/2)</f>
        <v>-7742.3650098156568</v>
      </c>
      <c r="I364" s="19">
        <v>0</v>
      </c>
      <c r="J364" s="19">
        <v>0</v>
      </c>
      <c r="K364" s="19">
        <v>0</v>
      </c>
      <c r="L364" s="19">
        <v>0</v>
      </c>
      <c r="M364" s="19">
        <v>0</v>
      </c>
      <c r="N364" s="20" t="s">
        <v>36</v>
      </c>
      <c r="O364" s="19">
        <v>0</v>
      </c>
      <c r="P364" s="20">
        <f>P363-VLookups!$D$42</f>
        <v>-303.5</v>
      </c>
      <c r="Q364" s="22">
        <v>120</v>
      </c>
      <c r="R364" s="19">
        <v>0</v>
      </c>
      <c r="S364" s="20">
        <f>VLookups!$D$50</f>
        <v>-4487.7037773753191</v>
      </c>
      <c r="T364" s="19">
        <v>0</v>
      </c>
      <c r="U364" s="9">
        <v>216</v>
      </c>
      <c r="V364" s="21">
        <f>V363-VLookups!$D$54</f>
        <v>-2400</v>
      </c>
      <c r="W364" s="21">
        <f>-VLookups!$D$60</f>
        <v>-400</v>
      </c>
      <c r="X364" s="21">
        <f>-VLookups!$D$62</f>
        <v>-175</v>
      </c>
      <c r="Y364" s="20">
        <f>Y363*(1+VLookups!$D$57/12)</f>
        <v>-568.99785595927176</v>
      </c>
      <c r="Z364" s="9" t="s">
        <v>36</v>
      </c>
      <c r="AA364" s="9" t="s">
        <v>36</v>
      </c>
      <c r="AB364" s="20">
        <f t="shared" si="15"/>
        <v>7745.0949255133119</v>
      </c>
      <c r="AC364" s="20">
        <f t="shared" si="16"/>
        <v>1006692.3701418011</v>
      </c>
    </row>
    <row r="365" spans="2:29" x14ac:dyDescent="0.25">
      <c r="B365" s="9">
        <v>361</v>
      </c>
      <c r="C365" s="9">
        <f t="shared" si="17"/>
        <v>53</v>
      </c>
      <c r="D365" s="9">
        <v>1</v>
      </c>
      <c r="E365" s="20">
        <f>E353*(1+VLookups!$C$4)</f>
        <v>24559.444916148001</v>
      </c>
      <c r="F365" s="20">
        <f>$E365*-VLookups!$D$10*2</f>
        <v>-1473.56669496888</v>
      </c>
      <c r="G365" s="19">
        <v>0</v>
      </c>
      <c r="H365" s="20">
        <f>(-VLookups!$D$13)*(E365+F365/2)</f>
        <v>-7742.3650098156568</v>
      </c>
      <c r="I365" s="19">
        <v>0</v>
      </c>
      <c r="J365" s="19">
        <v>0</v>
      </c>
      <c r="K365" s="19">
        <v>0</v>
      </c>
      <c r="L365" s="19">
        <v>0</v>
      </c>
      <c r="M365" s="19">
        <v>0</v>
      </c>
      <c r="N365" s="20" t="s">
        <v>36</v>
      </c>
      <c r="O365" s="19">
        <v>0</v>
      </c>
      <c r="P365" s="20">
        <f>P364-VLookups!$D$42</f>
        <v>-305</v>
      </c>
      <c r="Q365" s="22">
        <v>121</v>
      </c>
      <c r="R365" s="19">
        <v>0</v>
      </c>
      <c r="S365" s="20">
        <f>VLookups!$D$50</f>
        <v>-4487.7037773753191</v>
      </c>
      <c r="T365" s="19">
        <v>0</v>
      </c>
      <c r="U365" s="9">
        <v>217</v>
      </c>
      <c r="V365" s="21">
        <f>V364-VLookups!$D$54</f>
        <v>-2405</v>
      </c>
      <c r="W365" s="21">
        <f>-VLookups!$D$60</f>
        <v>-400</v>
      </c>
      <c r="X365" s="21">
        <f>-VLookups!$D$62</f>
        <v>-175</v>
      </c>
      <c r="Y365" s="20">
        <f>Y364*(1+VLookups!$D$57/12)</f>
        <v>-570.65743303915292</v>
      </c>
      <c r="Z365" s="9" t="s">
        <v>36</v>
      </c>
      <c r="AA365" s="9" t="s">
        <v>36</v>
      </c>
      <c r="AB365" s="20">
        <f t="shared" si="15"/>
        <v>7736.9353484334306</v>
      </c>
      <c r="AC365" s="20">
        <f t="shared" si="16"/>
        <v>1016107.1261071375</v>
      </c>
    </row>
    <row r="366" spans="2:29" x14ac:dyDescent="0.25">
      <c r="B366" s="9">
        <v>362</v>
      </c>
      <c r="C366" s="9">
        <f t="shared" si="17"/>
        <v>53</v>
      </c>
      <c r="D366" s="9">
        <v>2</v>
      </c>
      <c r="E366" s="20">
        <f>E354*(1+VLookups!$C$4)</f>
        <v>24559.444916148001</v>
      </c>
      <c r="F366" s="20">
        <f>$E366*-VLookups!$D$10*2</f>
        <v>-1473.56669496888</v>
      </c>
      <c r="G366" s="19">
        <v>0</v>
      </c>
      <c r="H366" s="20">
        <f>(-VLookups!$D$13)*(E366+F366/2)</f>
        <v>-7742.3650098156568</v>
      </c>
      <c r="I366" s="19">
        <v>0</v>
      </c>
      <c r="J366" s="19">
        <v>0</v>
      </c>
      <c r="K366" s="19">
        <v>0</v>
      </c>
      <c r="L366" s="19">
        <v>0</v>
      </c>
      <c r="M366" s="19">
        <v>0</v>
      </c>
      <c r="N366" s="20" t="s">
        <v>36</v>
      </c>
      <c r="O366" s="19">
        <v>0</v>
      </c>
      <c r="P366" s="20">
        <f>P365-VLookups!$D$42</f>
        <v>-306.5</v>
      </c>
      <c r="Q366" s="22">
        <v>122</v>
      </c>
      <c r="R366" s="19">
        <v>0</v>
      </c>
      <c r="S366" s="20">
        <f>VLookups!$D$50</f>
        <v>-4487.7037773753191</v>
      </c>
      <c r="T366" s="19">
        <v>0</v>
      </c>
      <c r="U366" s="9">
        <v>218</v>
      </c>
      <c r="V366" s="21">
        <f>V365-VLookups!$D$54</f>
        <v>-2410</v>
      </c>
      <c r="W366" s="21">
        <f>-VLookups!$D$60</f>
        <v>-400</v>
      </c>
      <c r="X366" s="21">
        <f>-VLookups!$D$62</f>
        <v>-175</v>
      </c>
      <c r="Y366" s="20">
        <f>Y365*(1+VLookups!$D$57/12)</f>
        <v>-572.32185055218383</v>
      </c>
      <c r="Z366" s="9" t="s">
        <v>36</v>
      </c>
      <c r="AA366" s="9" t="s">
        <v>36</v>
      </c>
      <c r="AB366" s="20">
        <f t="shared" si="15"/>
        <v>7728.7709309204001</v>
      </c>
      <c r="AC366" s="20">
        <f t="shared" si="16"/>
        <v>1025529.4089149032</v>
      </c>
    </row>
    <row r="367" spans="2:29" x14ac:dyDescent="0.25">
      <c r="B367" s="9">
        <v>363</v>
      </c>
      <c r="C367" s="9">
        <f t="shared" si="17"/>
        <v>53</v>
      </c>
      <c r="D367" s="9">
        <v>3</v>
      </c>
      <c r="E367" s="20">
        <f>E355*(1+VLookups!$C$4)</f>
        <v>24559.444916148001</v>
      </c>
      <c r="F367" s="20">
        <f>$E367*-VLookups!$D$10*2</f>
        <v>-1473.56669496888</v>
      </c>
      <c r="G367" s="19">
        <v>0</v>
      </c>
      <c r="H367" s="20">
        <f>(-VLookups!$D$13)*(E367+F367/2)</f>
        <v>-7742.3650098156568</v>
      </c>
      <c r="I367" s="19">
        <v>0</v>
      </c>
      <c r="J367" s="19">
        <v>0</v>
      </c>
      <c r="K367" s="19">
        <v>0</v>
      </c>
      <c r="L367" s="19">
        <v>0</v>
      </c>
      <c r="M367" s="19">
        <v>0</v>
      </c>
      <c r="N367" s="20" t="s">
        <v>36</v>
      </c>
      <c r="O367" s="19">
        <v>0</v>
      </c>
      <c r="P367" s="20">
        <f>P366-VLookups!$D$42</f>
        <v>-308</v>
      </c>
      <c r="Q367" s="22">
        <v>123</v>
      </c>
      <c r="R367" s="19">
        <v>0</v>
      </c>
      <c r="S367" s="20">
        <f>VLookups!$D$50</f>
        <v>-4487.7037773753191</v>
      </c>
      <c r="T367" s="19">
        <v>0</v>
      </c>
      <c r="U367" s="9">
        <v>219</v>
      </c>
      <c r="V367" s="21">
        <f>V366-VLookups!$D$54</f>
        <v>-2415</v>
      </c>
      <c r="W367" s="21">
        <f>-VLookups!$D$60</f>
        <v>-400</v>
      </c>
      <c r="X367" s="21">
        <f>-VLookups!$D$62</f>
        <v>-175</v>
      </c>
      <c r="Y367" s="20">
        <f>Y366*(1+VLookups!$D$57/12)</f>
        <v>-573.99112261629432</v>
      </c>
      <c r="Z367" s="9" t="s">
        <v>36</v>
      </c>
      <c r="AA367" s="9" t="s">
        <v>36</v>
      </c>
      <c r="AB367" s="20">
        <f t="shared" si="15"/>
        <v>7720.6016588562898</v>
      </c>
      <c r="AC367" s="20">
        <f t="shared" si="16"/>
        <v>1034959.2262552843</v>
      </c>
    </row>
    <row r="368" spans="2:29" x14ac:dyDescent="0.25">
      <c r="B368" s="9">
        <v>364</v>
      </c>
      <c r="C368" s="9">
        <f t="shared" si="17"/>
        <v>53</v>
      </c>
      <c r="D368" s="9">
        <v>4</v>
      </c>
      <c r="E368" s="20">
        <f>E356*(1+VLookups!$C$4)</f>
        <v>24559.444916148001</v>
      </c>
      <c r="F368" s="20">
        <f>$E368*-VLookups!$D$10*2</f>
        <v>-1473.56669496888</v>
      </c>
      <c r="G368" s="19">
        <v>0</v>
      </c>
      <c r="H368" s="20">
        <f>(-VLookups!$D$13)*(E368+F368/2)</f>
        <v>-7742.3650098156568</v>
      </c>
      <c r="I368" s="19">
        <v>0</v>
      </c>
      <c r="J368" s="19">
        <v>0</v>
      </c>
      <c r="K368" s="19">
        <v>0</v>
      </c>
      <c r="L368" s="19">
        <v>0</v>
      </c>
      <c r="M368" s="19">
        <v>0</v>
      </c>
      <c r="N368" s="20" t="s">
        <v>36</v>
      </c>
      <c r="O368" s="19">
        <v>0</v>
      </c>
      <c r="P368" s="20">
        <f>P367-VLookups!$D$42</f>
        <v>-309.5</v>
      </c>
      <c r="Q368" s="22">
        <v>124</v>
      </c>
      <c r="R368" s="19">
        <v>0</v>
      </c>
      <c r="S368" s="20">
        <f>VLookups!$D$50</f>
        <v>-4487.7037773753191</v>
      </c>
      <c r="T368" s="19">
        <v>0</v>
      </c>
      <c r="U368" s="9">
        <v>220</v>
      </c>
      <c r="V368" s="21">
        <f>V367-VLookups!$D$54</f>
        <v>-2420</v>
      </c>
      <c r="W368" s="21">
        <f>-VLookups!$D$60</f>
        <v>-400</v>
      </c>
      <c r="X368" s="21">
        <f>-VLookups!$D$62</f>
        <v>-175</v>
      </c>
      <c r="Y368" s="20">
        <f>Y367*(1+VLookups!$D$57/12)</f>
        <v>-575.6652633905918</v>
      </c>
      <c r="Z368" s="9" t="s">
        <v>36</v>
      </c>
      <c r="AA368" s="9" t="s">
        <v>36</v>
      </c>
      <c r="AB368" s="20">
        <f t="shared" si="15"/>
        <v>7712.4275180819923</v>
      </c>
      <c r="AC368" s="20">
        <f t="shared" si="16"/>
        <v>1044396.585817125</v>
      </c>
    </row>
    <row r="369" spans="2:29" x14ac:dyDescent="0.25">
      <c r="B369" s="9">
        <v>365</v>
      </c>
      <c r="C369" s="9">
        <f t="shared" si="17"/>
        <v>53</v>
      </c>
      <c r="D369" s="9">
        <v>5</v>
      </c>
      <c r="E369" s="20">
        <f>E357*(1+VLookups!$C$4)</f>
        <v>24559.444916148001</v>
      </c>
      <c r="F369" s="20">
        <f>$E369*-VLookups!$D$10*2</f>
        <v>-1473.56669496888</v>
      </c>
      <c r="G369" s="19">
        <v>0</v>
      </c>
      <c r="H369" s="20">
        <f>(-VLookups!$D$13)*(E369+F369/2)</f>
        <v>-7742.3650098156568</v>
      </c>
      <c r="I369" s="19">
        <v>0</v>
      </c>
      <c r="J369" s="19">
        <v>0</v>
      </c>
      <c r="K369" s="19">
        <v>0</v>
      </c>
      <c r="L369" s="19">
        <v>0</v>
      </c>
      <c r="M369" s="19">
        <v>0</v>
      </c>
      <c r="N369" s="20" t="s">
        <v>36</v>
      </c>
      <c r="O369" s="19">
        <v>0</v>
      </c>
      <c r="P369" s="20">
        <f>P368-VLookups!$D$42</f>
        <v>-311</v>
      </c>
      <c r="Q369" s="22">
        <v>125</v>
      </c>
      <c r="R369" s="19">
        <v>0</v>
      </c>
      <c r="S369" s="20">
        <f>VLookups!$D$50</f>
        <v>-4487.7037773753191</v>
      </c>
      <c r="T369" s="19">
        <v>0</v>
      </c>
      <c r="U369" s="9">
        <v>221</v>
      </c>
      <c r="V369" s="21">
        <f>V368-VLookups!$D$54</f>
        <v>-2425</v>
      </c>
      <c r="W369" s="21">
        <f>-VLookups!$D$60</f>
        <v>-400</v>
      </c>
      <c r="X369" s="21">
        <f>-VLookups!$D$62</f>
        <v>-175</v>
      </c>
      <c r="Y369" s="20">
        <f>Y368*(1+VLookups!$D$57/12)</f>
        <v>-577.34428707548102</v>
      </c>
      <c r="Z369" s="9" t="s">
        <v>36</v>
      </c>
      <c r="AA369" s="9" t="s">
        <v>36</v>
      </c>
      <c r="AB369" s="20">
        <f t="shared" si="15"/>
        <v>7704.2484943971031</v>
      </c>
      <c r="AC369" s="20">
        <f t="shared" si="16"/>
        <v>1053841.495287884</v>
      </c>
    </row>
    <row r="370" spans="2:29" x14ac:dyDescent="0.25">
      <c r="B370" s="9">
        <v>366</v>
      </c>
      <c r="C370" s="9">
        <f t="shared" si="17"/>
        <v>53</v>
      </c>
      <c r="D370" s="9">
        <v>6</v>
      </c>
      <c r="E370" s="20">
        <f>E358*(1+VLookups!$C$4)</f>
        <v>24559.444916148001</v>
      </c>
      <c r="F370" s="20">
        <f>$E370*-VLookups!$D$10*2</f>
        <v>-1473.56669496888</v>
      </c>
      <c r="G370" s="19">
        <v>0</v>
      </c>
      <c r="H370" s="20">
        <f>(-VLookups!$D$13)*(E370+F370/2)</f>
        <v>-7742.3650098156568</v>
      </c>
      <c r="I370" s="19">
        <v>0</v>
      </c>
      <c r="J370" s="19">
        <v>0</v>
      </c>
      <c r="K370" s="19">
        <v>0</v>
      </c>
      <c r="L370" s="19">
        <v>0</v>
      </c>
      <c r="M370" s="19">
        <v>0</v>
      </c>
      <c r="N370" s="20" t="s">
        <v>36</v>
      </c>
      <c r="O370" s="19">
        <v>0</v>
      </c>
      <c r="P370" s="20">
        <f>P369-VLookups!$D$42</f>
        <v>-312.5</v>
      </c>
      <c r="Q370" s="22">
        <v>126</v>
      </c>
      <c r="R370" s="19">
        <v>0</v>
      </c>
      <c r="S370" s="20">
        <f>VLookups!$D$50</f>
        <v>-4487.7037773753191</v>
      </c>
      <c r="T370" s="19">
        <v>0</v>
      </c>
      <c r="U370" s="9">
        <v>222</v>
      </c>
      <c r="V370" s="21">
        <f>V369-VLookups!$D$54</f>
        <v>-2430</v>
      </c>
      <c r="W370" s="21">
        <f>-VLookups!$D$60</f>
        <v>-400</v>
      </c>
      <c r="X370" s="21">
        <f>-VLookups!$D$62</f>
        <v>-175</v>
      </c>
      <c r="Y370" s="20">
        <f>Y369*(1+VLookups!$D$57/12)</f>
        <v>-579.02820791278452</v>
      </c>
      <c r="Z370" s="9" t="s">
        <v>36</v>
      </c>
      <c r="AA370" s="9" t="s">
        <v>36</v>
      </c>
      <c r="AB370" s="20">
        <f t="shared" si="15"/>
        <v>7696.0645735597991</v>
      </c>
      <c r="AC370" s="20">
        <f t="shared" si="16"/>
        <v>1063293.9623535904</v>
      </c>
    </row>
    <row r="371" spans="2:29" x14ac:dyDescent="0.25">
      <c r="B371" s="9">
        <v>367</v>
      </c>
      <c r="C371" s="9">
        <f t="shared" si="17"/>
        <v>53</v>
      </c>
      <c r="D371" s="9">
        <v>7</v>
      </c>
      <c r="E371" s="20">
        <f>E359*(1+VLookups!$C$4)</f>
        <v>24559.444916148001</v>
      </c>
      <c r="F371" s="20">
        <f>$E371*-VLookups!$D$10*2</f>
        <v>-1473.56669496888</v>
      </c>
      <c r="G371" s="19">
        <v>0</v>
      </c>
      <c r="H371" s="20">
        <f>(-VLookups!$D$13)*(E371+F371/2)</f>
        <v>-7742.3650098156568</v>
      </c>
      <c r="I371" s="19">
        <v>0</v>
      </c>
      <c r="J371" s="19">
        <v>0</v>
      </c>
      <c r="K371" s="19">
        <v>0</v>
      </c>
      <c r="L371" s="19">
        <v>0</v>
      </c>
      <c r="M371" s="19">
        <v>0</v>
      </c>
      <c r="N371" s="20" t="s">
        <v>36</v>
      </c>
      <c r="O371" s="19">
        <v>0</v>
      </c>
      <c r="P371" s="20">
        <f>P370-VLookups!$D$42</f>
        <v>-314</v>
      </c>
      <c r="Q371" s="22">
        <v>127</v>
      </c>
      <c r="R371" s="19">
        <v>0</v>
      </c>
      <c r="S371" s="20">
        <f>VLookups!$D$50</f>
        <v>-4487.7037773753191</v>
      </c>
      <c r="T371" s="19">
        <v>0</v>
      </c>
      <c r="U371" s="9">
        <v>223</v>
      </c>
      <c r="V371" s="21">
        <f>V370-VLookups!$D$54</f>
        <v>-2435</v>
      </c>
      <c r="W371" s="21">
        <f>-VLookups!$D$60</f>
        <v>-400</v>
      </c>
      <c r="X371" s="21">
        <f>-VLookups!$D$62</f>
        <v>-175</v>
      </c>
      <c r="Y371" s="20">
        <f>Y370*(1+VLookups!$D$57/12)</f>
        <v>-580.71704018586354</v>
      </c>
      <c r="Z371" s="9" t="s">
        <v>36</v>
      </c>
      <c r="AA371" s="9" t="s">
        <v>36</v>
      </c>
      <c r="AB371" s="20">
        <f t="shared" si="15"/>
        <v>7687.8757412867199</v>
      </c>
      <c r="AC371" s="20">
        <f t="shared" si="16"/>
        <v>1072753.9946987997</v>
      </c>
    </row>
    <row r="372" spans="2:29" x14ac:dyDescent="0.25">
      <c r="B372" s="9">
        <v>368</v>
      </c>
      <c r="C372" s="9">
        <f t="shared" si="17"/>
        <v>53</v>
      </c>
      <c r="D372" s="9">
        <v>8</v>
      </c>
      <c r="E372" s="20">
        <f>E360*(1+VLookups!$C$4)</f>
        <v>24559.444916148001</v>
      </c>
      <c r="F372" s="20">
        <f>$E372*-VLookups!$D$10*2</f>
        <v>-1473.56669496888</v>
      </c>
      <c r="G372" s="19">
        <v>0</v>
      </c>
      <c r="H372" s="20">
        <f>(-VLookups!$D$13)*(E372+F372/2)</f>
        <v>-7742.3650098156568</v>
      </c>
      <c r="I372" s="19">
        <v>0</v>
      </c>
      <c r="J372" s="19">
        <v>0</v>
      </c>
      <c r="K372" s="19">
        <v>0</v>
      </c>
      <c r="L372" s="19">
        <v>0</v>
      </c>
      <c r="M372" s="19">
        <v>0</v>
      </c>
      <c r="N372" s="20" t="s">
        <v>36</v>
      </c>
      <c r="O372" s="19">
        <v>0</v>
      </c>
      <c r="P372" s="20">
        <f>P371-VLookups!$D$42</f>
        <v>-315.5</v>
      </c>
      <c r="Q372" s="22">
        <v>128</v>
      </c>
      <c r="R372" s="19">
        <v>0</v>
      </c>
      <c r="S372" s="20">
        <f>VLookups!$D$50</f>
        <v>-4487.7037773753191</v>
      </c>
      <c r="T372" s="19">
        <v>0</v>
      </c>
      <c r="U372" s="9">
        <v>224</v>
      </c>
      <c r="V372" s="21">
        <f>V371-VLookups!$D$54</f>
        <v>-2440</v>
      </c>
      <c r="W372" s="21">
        <f>-VLookups!$D$60</f>
        <v>-400</v>
      </c>
      <c r="X372" s="21">
        <f>-VLookups!$D$62</f>
        <v>-175</v>
      </c>
      <c r="Y372" s="20">
        <f>Y371*(1+VLookups!$D$57/12)</f>
        <v>-582.41079821973904</v>
      </c>
      <c r="Z372" s="9" t="s">
        <v>36</v>
      </c>
      <c r="AA372" s="9" t="s">
        <v>36</v>
      </c>
      <c r="AB372" s="20">
        <f t="shared" si="15"/>
        <v>7679.6819832528445</v>
      </c>
      <c r="AC372" s="20">
        <f t="shared" si="16"/>
        <v>1082221.6000065506</v>
      </c>
    </row>
    <row r="373" spans="2:29" x14ac:dyDescent="0.25">
      <c r="B373" s="9">
        <v>369</v>
      </c>
      <c r="C373" s="9">
        <f t="shared" si="17"/>
        <v>53</v>
      </c>
      <c r="D373" s="9">
        <v>9</v>
      </c>
      <c r="E373" s="20">
        <f>E361*(1+VLookups!$C$4)</f>
        <v>24559.444916148001</v>
      </c>
      <c r="F373" s="20">
        <f>$E373*-VLookups!$D$10*2</f>
        <v>-1473.56669496888</v>
      </c>
      <c r="G373" s="19">
        <v>0</v>
      </c>
      <c r="H373" s="20">
        <f>(-VLookups!$D$13)*(E373+F373/2)</f>
        <v>-7742.3650098156568</v>
      </c>
      <c r="I373" s="19">
        <v>0</v>
      </c>
      <c r="J373" s="19">
        <v>0</v>
      </c>
      <c r="K373" s="19">
        <v>0</v>
      </c>
      <c r="L373" s="19">
        <v>0</v>
      </c>
      <c r="M373" s="19">
        <v>0</v>
      </c>
      <c r="N373" s="20" t="s">
        <v>36</v>
      </c>
      <c r="O373" s="19">
        <v>0</v>
      </c>
      <c r="P373" s="20">
        <f>P372-VLookups!$D$42</f>
        <v>-317</v>
      </c>
      <c r="Q373" s="22">
        <v>129</v>
      </c>
      <c r="R373" s="19">
        <v>0</v>
      </c>
      <c r="S373" s="20">
        <f>VLookups!$D$50</f>
        <v>-4487.7037773753191</v>
      </c>
      <c r="T373" s="19">
        <v>0</v>
      </c>
      <c r="U373" s="9">
        <v>225</v>
      </c>
      <c r="V373" s="21">
        <f>V372-VLookups!$D$54</f>
        <v>-2445</v>
      </c>
      <c r="W373" s="21">
        <f>-VLookups!$D$60</f>
        <v>-400</v>
      </c>
      <c r="X373" s="21">
        <f>-VLookups!$D$62</f>
        <v>-175</v>
      </c>
      <c r="Y373" s="20">
        <f>Y372*(1+VLookups!$D$57/12)</f>
        <v>-584.10949638121326</v>
      </c>
      <c r="Z373" s="9" t="s">
        <v>36</v>
      </c>
      <c r="AA373" s="9" t="s">
        <v>36</v>
      </c>
      <c r="AB373" s="20">
        <f t="shared" si="15"/>
        <v>7671.4832850913708</v>
      </c>
      <c r="AC373" s="20">
        <f t="shared" si="16"/>
        <v>1091696.7859583194</v>
      </c>
    </row>
    <row r="374" spans="2:29" x14ac:dyDescent="0.25">
      <c r="B374" s="9">
        <v>370</v>
      </c>
      <c r="C374" s="9">
        <f t="shared" si="17"/>
        <v>53</v>
      </c>
      <c r="D374" s="9">
        <v>10</v>
      </c>
      <c r="E374" s="20">
        <f>E362*(1+VLookups!$C$4)</f>
        <v>24559.444916148001</v>
      </c>
      <c r="F374" s="20">
        <f>$E374*-VLookups!$D$10*2</f>
        <v>-1473.56669496888</v>
      </c>
      <c r="G374" s="19">
        <v>0</v>
      </c>
      <c r="H374" s="20">
        <f>(-VLookups!$D$13)*(E374+F374/2)</f>
        <v>-7742.3650098156568</v>
      </c>
      <c r="I374" s="19">
        <v>0</v>
      </c>
      <c r="J374" s="19">
        <v>0</v>
      </c>
      <c r="K374" s="19">
        <v>0</v>
      </c>
      <c r="L374" s="19">
        <v>0</v>
      </c>
      <c r="M374" s="19">
        <v>0</v>
      </c>
      <c r="N374" s="20" t="s">
        <v>36</v>
      </c>
      <c r="O374" s="19">
        <v>0</v>
      </c>
      <c r="P374" s="20">
        <f>P373-VLookups!$D$42</f>
        <v>-318.5</v>
      </c>
      <c r="Q374" s="22">
        <v>130</v>
      </c>
      <c r="R374" s="19">
        <v>0</v>
      </c>
      <c r="S374" s="20">
        <f>VLookups!$D$50</f>
        <v>-4487.7037773753191</v>
      </c>
      <c r="T374" s="19">
        <v>0</v>
      </c>
      <c r="U374" s="9">
        <v>226</v>
      </c>
      <c r="V374" s="21">
        <f>V373-VLookups!$D$54</f>
        <v>-2450</v>
      </c>
      <c r="W374" s="21">
        <f>-VLookups!$D$60</f>
        <v>-400</v>
      </c>
      <c r="X374" s="21">
        <f>-VLookups!$D$62</f>
        <v>-175</v>
      </c>
      <c r="Y374" s="20">
        <f>Y373*(1+VLookups!$D$57/12)</f>
        <v>-585.81314907899184</v>
      </c>
      <c r="Z374" s="9" t="s">
        <v>36</v>
      </c>
      <c r="AA374" s="9" t="s">
        <v>36</v>
      </c>
      <c r="AB374" s="20">
        <f t="shared" si="15"/>
        <v>7663.2796323935918</v>
      </c>
      <c r="AC374" s="20">
        <f t="shared" si="16"/>
        <v>1101179.5602339769</v>
      </c>
    </row>
    <row r="375" spans="2:29" x14ac:dyDescent="0.25">
      <c r="B375" s="9">
        <v>371</v>
      </c>
      <c r="C375" s="9">
        <f t="shared" si="17"/>
        <v>53</v>
      </c>
      <c r="D375" s="9">
        <v>11</v>
      </c>
      <c r="E375" s="20">
        <f>E363*(1+VLookups!$C$4)</f>
        <v>24559.444916148001</v>
      </c>
      <c r="F375" s="20">
        <f>$E375*-VLookups!$D$10*2</f>
        <v>-1473.56669496888</v>
      </c>
      <c r="G375" s="19">
        <v>0</v>
      </c>
      <c r="H375" s="20">
        <f>(-VLookups!$D$13)*(E375+F375/2)</f>
        <v>-7742.3650098156568</v>
      </c>
      <c r="I375" s="19">
        <v>0</v>
      </c>
      <c r="J375" s="19">
        <v>0</v>
      </c>
      <c r="K375" s="19">
        <v>0</v>
      </c>
      <c r="L375" s="19">
        <v>0</v>
      </c>
      <c r="M375" s="19">
        <v>0</v>
      </c>
      <c r="N375" s="20" t="s">
        <v>36</v>
      </c>
      <c r="O375" s="19">
        <v>0</v>
      </c>
      <c r="P375" s="20">
        <f>P374-VLookups!$D$42</f>
        <v>-320</v>
      </c>
      <c r="Q375" s="22">
        <v>131</v>
      </c>
      <c r="R375" s="19">
        <v>0</v>
      </c>
      <c r="S375" s="20">
        <f>VLookups!$D$50</f>
        <v>-4487.7037773753191</v>
      </c>
      <c r="T375" s="19">
        <v>0</v>
      </c>
      <c r="U375" s="9">
        <v>227</v>
      </c>
      <c r="V375" s="21">
        <f>V374-VLookups!$D$54</f>
        <v>-2455</v>
      </c>
      <c r="W375" s="21">
        <f>-VLookups!$D$60</f>
        <v>-400</v>
      </c>
      <c r="X375" s="21">
        <f>-VLookups!$D$62</f>
        <v>-175</v>
      </c>
      <c r="Y375" s="20">
        <f>Y374*(1+VLookups!$D$57/12)</f>
        <v>-587.52177076380553</v>
      </c>
      <c r="Z375" s="9" t="s">
        <v>36</v>
      </c>
      <c r="AA375" s="9" t="s">
        <v>36</v>
      </c>
      <c r="AB375" s="20">
        <f t="shared" si="15"/>
        <v>7655.071010708778</v>
      </c>
      <c r="AC375" s="20">
        <f t="shared" si="16"/>
        <v>1110669.9305117424</v>
      </c>
    </row>
    <row r="376" spans="2:29" x14ac:dyDescent="0.25">
      <c r="B376" s="9">
        <v>372</v>
      </c>
      <c r="C376" s="9">
        <f t="shared" si="17"/>
        <v>54</v>
      </c>
      <c r="D376" s="9">
        <v>0</v>
      </c>
      <c r="E376" s="20">
        <f>E364*(1+VLookups!$C$4)</f>
        <v>25419.025488213178</v>
      </c>
      <c r="F376" s="20">
        <f>$E376*-VLookups!$D$10*2</f>
        <v>-1525.1415292927907</v>
      </c>
      <c r="G376" s="19">
        <v>0</v>
      </c>
      <c r="H376" s="20">
        <f>(-VLookups!$D$13)*(E376+F376/2)</f>
        <v>-8013.3477851592042</v>
      </c>
      <c r="I376" s="19">
        <v>0</v>
      </c>
      <c r="J376" s="19">
        <v>0</v>
      </c>
      <c r="K376" s="19">
        <v>0</v>
      </c>
      <c r="L376" s="19">
        <v>0</v>
      </c>
      <c r="M376" s="19">
        <v>0</v>
      </c>
      <c r="N376" s="20" t="s">
        <v>36</v>
      </c>
      <c r="O376" s="19">
        <v>0</v>
      </c>
      <c r="P376" s="20">
        <f>P375-VLookups!$D$42</f>
        <v>-321.5</v>
      </c>
      <c r="Q376" s="22">
        <v>132</v>
      </c>
      <c r="R376" s="19">
        <v>0</v>
      </c>
      <c r="S376" s="20">
        <f>VLookups!$D$50</f>
        <v>-4487.7037773753191</v>
      </c>
      <c r="T376" s="19">
        <v>0</v>
      </c>
      <c r="U376" s="9">
        <v>228</v>
      </c>
      <c r="V376" s="21">
        <f>V375-VLookups!$D$54</f>
        <v>-2460</v>
      </c>
      <c r="W376" s="21">
        <f>-VLookups!$D$60</f>
        <v>-400</v>
      </c>
      <c r="X376" s="21">
        <f>-VLookups!$D$62</f>
        <v>-175</v>
      </c>
      <c r="Y376" s="20">
        <f>Y375*(1+VLookups!$D$57/12)</f>
        <v>-589.23537592853336</v>
      </c>
      <c r="Z376" s="9" t="s">
        <v>36</v>
      </c>
      <c r="AA376" s="9" t="s">
        <v>36</v>
      </c>
      <c r="AB376" s="20">
        <f t="shared" si="15"/>
        <v>8209.6677851037275</v>
      </c>
      <c r="AC376" s="20">
        <f t="shared" si="16"/>
        <v>1120730.714847699</v>
      </c>
    </row>
    <row r="377" spans="2:29" x14ac:dyDescent="0.25">
      <c r="B377" s="9">
        <v>373</v>
      </c>
      <c r="C377" s="9">
        <f t="shared" si="17"/>
        <v>54</v>
      </c>
      <c r="D377" s="9">
        <v>1</v>
      </c>
      <c r="E377" s="20">
        <f>E365*(1+VLookups!$C$4)</f>
        <v>25419.025488213178</v>
      </c>
      <c r="F377" s="20">
        <f>$E377*-VLookups!$D$10*2</f>
        <v>-1525.1415292927907</v>
      </c>
      <c r="G377" s="19">
        <v>0</v>
      </c>
      <c r="H377" s="20">
        <f>(-VLookups!$D$13)*(E377+F377/2)</f>
        <v>-8013.3477851592042</v>
      </c>
      <c r="I377" s="19">
        <v>0</v>
      </c>
      <c r="J377" s="19">
        <v>0</v>
      </c>
      <c r="K377" s="19">
        <v>0</v>
      </c>
      <c r="L377" s="19">
        <v>0</v>
      </c>
      <c r="M377" s="19">
        <v>0</v>
      </c>
      <c r="N377" s="20" t="s">
        <v>36</v>
      </c>
      <c r="O377" s="19">
        <v>0</v>
      </c>
      <c r="P377" s="20">
        <f>P376-VLookups!$D$42</f>
        <v>-323</v>
      </c>
      <c r="Q377" s="22">
        <v>133</v>
      </c>
      <c r="R377" s="19">
        <v>0</v>
      </c>
      <c r="S377" s="20">
        <f>VLookups!$D$50</f>
        <v>-4487.7037773753191</v>
      </c>
      <c r="T377" s="19">
        <v>0</v>
      </c>
      <c r="U377" s="9">
        <v>229</v>
      </c>
      <c r="V377" s="21">
        <f>V376-VLookups!$D$54</f>
        <v>-2465</v>
      </c>
      <c r="W377" s="21">
        <f>-VLookups!$D$60</f>
        <v>-400</v>
      </c>
      <c r="X377" s="21">
        <f>-VLookups!$D$62</f>
        <v>-175</v>
      </c>
      <c r="Y377" s="20">
        <f>Y376*(1+VLookups!$D$57/12)</f>
        <v>-590.95397910832492</v>
      </c>
      <c r="Z377" s="9" t="s">
        <v>36</v>
      </c>
      <c r="AA377" s="9" t="s">
        <v>36</v>
      </c>
      <c r="AB377" s="20">
        <f t="shared" si="15"/>
        <v>8201.4491819239356</v>
      </c>
      <c r="AC377" s="20">
        <f t="shared" si="16"/>
        <v>1130800.048554369</v>
      </c>
    </row>
    <row r="378" spans="2:29" x14ac:dyDescent="0.25">
      <c r="B378" s="9">
        <v>374</v>
      </c>
      <c r="C378" s="9">
        <f t="shared" si="17"/>
        <v>54</v>
      </c>
      <c r="D378" s="9">
        <v>2</v>
      </c>
      <c r="E378" s="20">
        <f>E366*(1+VLookups!$C$4)</f>
        <v>25419.025488213178</v>
      </c>
      <c r="F378" s="20">
        <f>$E378*-VLookups!$D$10*2</f>
        <v>-1525.1415292927907</v>
      </c>
      <c r="G378" s="19">
        <v>0</v>
      </c>
      <c r="H378" s="20">
        <f>(-VLookups!$D$13)*(E378+F378/2)</f>
        <v>-8013.3477851592042</v>
      </c>
      <c r="I378" s="19">
        <v>0</v>
      </c>
      <c r="J378" s="19">
        <v>0</v>
      </c>
      <c r="K378" s="19">
        <v>0</v>
      </c>
      <c r="L378" s="19">
        <v>0</v>
      </c>
      <c r="M378" s="19">
        <v>0</v>
      </c>
      <c r="N378" s="20" t="s">
        <v>36</v>
      </c>
      <c r="O378" s="19">
        <v>0</v>
      </c>
      <c r="P378" s="20">
        <f>P377-VLookups!$D$42</f>
        <v>-324.5</v>
      </c>
      <c r="Q378" s="22">
        <v>134</v>
      </c>
      <c r="R378" s="19">
        <v>0</v>
      </c>
      <c r="S378" s="20">
        <f>VLookups!$D$50</f>
        <v>-4487.7037773753191</v>
      </c>
      <c r="T378" s="19">
        <v>0</v>
      </c>
      <c r="U378" s="9">
        <v>230</v>
      </c>
      <c r="V378" s="21">
        <f>V377-VLookups!$D$54</f>
        <v>-2470</v>
      </c>
      <c r="W378" s="21">
        <f>-VLookups!$D$60</f>
        <v>-400</v>
      </c>
      <c r="X378" s="21">
        <f>-VLookups!$D$62</f>
        <v>-175</v>
      </c>
      <c r="Y378" s="20">
        <f>Y377*(1+VLookups!$D$57/12)</f>
        <v>-592.6775948807242</v>
      </c>
      <c r="Z378" s="9" t="s">
        <v>36</v>
      </c>
      <c r="AA378" s="9" t="s">
        <v>36</v>
      </c>
      <c r="AB378" s="20">
        <f t="shared" si="15"/>
        <v>8193.2255661515355</v>
      </c>
      <c r="AC378" s="20">
        <f t="shared" si="16"/>
        <v>1140877.9408681113</v>
      </c>
    </row>
    <row r="379" spans="2:29" x14ac:dyDescent="0.25">
      <c r="B379" s="9">
        <v>375</v>
      </c>
      <c r="C379" s="9">
        <f t="shared" si="17"/>
        <v>54</v>
      </c>
      <c r="D379" s="9">
        <v>3</v>
      </c>
      <c r="E379" s="20">
        <f>E367*(1+VLookups!$C$4)</f>
        <v>25419.025488213178</v>
      </c>
      <c r="F379" s="20">
        <f>$E379*-VLookups!$D$10*2</f>
        <v>-1525.1415292927907</v>
      </c>
      <c r="G379" s="19">
        <v>0</v>
      </c>
      <c r="H379" s="20">
        <f>(-VLookups!$D$13)*(E379+F379/2)</f>
        <v>-8013.3477851592042</v>
      </c>
      <c r="I379" s="19">
        <v>0</v>
      </c>
      <c r="J379" s="19">
        <v>0</v>
      </c>
      <c r="K379" s="19">
        <v>0</v>
      </c>
      <c r="L379" s="19">
        <v>0</v>
      </c>
      <c r="M379" s="19">
        <v>0</v>
      </c>
      <c r="N379" s="20" t="s">
        <v>36</v>
      </c>
      <c r="O379" s="19">
        <v>0</v>
      </c>
      <c r="P379" s="20">
        <f>P378-VLookups!$D$42</f>
        <v>-326</v>
      </c>
      <c r="Q379" s="22">
        <v>135</v>
      </c>
      <c r="R379" s="19">
        <v>0</v>
      </c>
      <c r="S379" s="20">
        <f>VLookups!$D$50</f>
        <v>-4487.7037773753191</v>
      </c>
      <c r="T379" s="19">
        <v>0</v>
      </c>
      <c r="U379" s="9">
        <v>231</v>
      </c>
      <c r="V379" s="21">
        <f>V378-VLookups!$D$54</f>
        <v>-2475</v>
      </c>
      <c r="W379" s="21">
        <f>-VLookups!$D$60</f>
        <v>-400</v>
      </c>
      <c r="X379" s="21">
        <f>-VLookups!$D$62</f>
        <v>-175</v>
      </c>
      <c r="Y379" s="20">
        <f>Y378*(1+VLookups!$D$57/12)</f>
        <v>-594.40623786579295</v>
      </c>
      <c r="Z379" s="9" t="s">
        <v>36</v>
      </c>
      <c r="AA379" s="9" t="s">
        <v>36</v>
      </c>
      <c r="AB379" s="20">
        <f t="shared" si="15"/>
        <v>8184.9969231664672</v>
      </c>
      <c r="AC379" s="20">
        <f t="shared" si="16"/>
        <v>1150964.401026058</v>
      </c>
    </row>
    <row r="380" spans="2:29" x14ac:dyDescent="0.25">
      <c r="B380" s="9">
        <v>376</v>
      </c>
      <c r="C380" s="9">
        <f t="shared" si="17"/>
        <v>54</v>
      </c>
      <c r="D380" s="9">
        <v>4</v>
      </c>
      <c r="E380" s="20">
        <f>E368*(1+VLookups!$C$4)</f>
        <v>25419.025488213178</v>
      </c>
      <c r="F380" s="20">
        <f>$E380*-VLookups!$D$10*2</f>
        <v>-1525.1415292927907</v>
      </c>
      <c r="G380" s="19">
        <v>0</v>
      </c>
      <c r="H380" s="20">
        <f>(-VLookups!$D$13)*(E380+F380/2)</f>
        <v>-8013.3477851592042</v>
      </c>
      <c r="I380" s="19">
        <v>0</v>
      </c>
      <c r="J380" s="19">
        <v>0</v>
      </c>
      <c r="K380" s="19">
        <v>0</v>
      </c>
      <c r="L380" s="19">
        <v>0</v>
      </c>
      <c r="M380" s="19">
        <v>0</v>
      </c>
      <c r="N380" s="20" t="s">
        <v>36</v>
      </c>
      <c r="O380" s="19">
        <v>0</v>
      </c>
      <c r="P380" s="20">
        <f>P379-VLookups!$D$42</f>
        <v>-327.5</v>
      </c>
      <c r="Q380" s="22">
        <v>136</v>
      </c>
      <c r="R380" s="19">
        <v>0</v>
      </c>
      <c r="S380" s="20">
        <f>VLookups!$D$50</f>
        <v>-4487.7037773753191</v>
      </c>
      <c r="T380" s="19">
        <v>0</v>
      </c>
      <c r="U380" s="9">
        <v>232</v>
      </c>
      <c r="V380" s="21">
        <f>V379-VLookups!$D$54</f>
        <v>-2480</v>
      </c>
      <c r="W380" s="21">
        <f>-VLookups!$D$60</f>
        <v>-400</v>
      </c>
      <c r="X380" s="21">
        <f>-VLookups!$D$62</f>
        <v>-175</v>
      </c>
      <c r="Y380" s="20">
        <f>Y379*(1+VLookups!$D$57/12)</f>
        <v>-596.13992272623489</v>
      </c>
      <c r="Z380" s="9" t="s">
        <v>36</v>
      </c>
      <c r="AA380" s="9" t="s">
        <v>36</v>
      </c>
      <c r="AB380" s="20">
        <f t="shared" si="15"/>
        <v>8176.7632383060254</v>
      </c>
      <c r="AC380" s="20">
        <f t="shared" si="16"/>
        <v>1161059.4382660741</v>
      </c>
    </row>
    <row r="381" spans="2:29" x14ac:dyDescent="0.25">
      <c r="B381" s="9">
        <v>377</v>
      </c>
      <c r="C381" s="9">
        <f t="shared" si="17"/>
        <v>54</v>
      </c>
      <c r="D381" s="9">
        <v>5</v>
      </c>
      <c r="E381" s="20">
        <f>E369*(1+VLookups!$C$4)</f>
        <v>25419.025488213178</v>
      </c>
      <c r="F381" s="20">
        <f>$E381*-VLookups!$D$10*2</f>
        <v>-1525.1415292927907</v>
      </c>
      <c r="G381" s="19">
        <v>0</v>
      </c>
      <c r="H381" s="20">
        <f>(-VLookups!$D$13)*(E381+F381/2)</f>
        <v>-8013.3477851592042</v>
      </c>
      <c r="I381" s="19">
        <v>0</v>
      </c>
      <c r="J381" s="19">
        <v>0</v>
      </c>
      <c r="K381" s="19">
        <v>0</v>
      </c>
      <c r="L381" s="19">
        <v>0</v>
      </c>
      <c r="M381" s="19">
        <v>0</v>
      </c>
      <c r="N381" s="20" t="s">
        <v>36</v>
      </c>
      <c r="O381" s="19">
        <v>0</v>
      </c>
      <c r="P381" s="20">
        <f>P380-VLookups!$D$42</f>
        <v>-329</v>
      </c>
      <c r="Q381" s="22">
        <v>137</v>
      </c>
      <c r="R381" s="19">
        <v>0</v>
      </c>
      <c r="S381" s="20">
        <f>VLookups!$D$50</f>
        <v>-4487.7037773753191</v>
      </c>
      <c r="T381" s="19">
        <v>0</v>
      </c>
      <c r="U381" s="9">
        <v>233</v>
      </c>
      <c r="V381" s="21">
        <f>V380-VLookups!$D$54</f>
        <v>-2485</v>
      </c>
      <c r="W381" s="21">
        <f>-VLookups!$D$60</f>
        <v>-400</v>
      </c>
      <c r="X381" s="21">
        <f>-VLookups!$D$62</f>
        <v>-175</v>
      </c>
      <c r="Y381" s="20">
        <f>Y380*(1+VLookups!$D$57/12)</f>
        <v>-597.87866416751979</v>
      </c>
      <c r="Z381" s="9" t="s">
        <v>36</v>
      </c>
      <c r="AA381" s="9" t="s">
        <v>36</v>
      </c>
      <c r="AB381" s="20">
        <f t="shared" si="15"/>
        <v>8168.5244968647403</v>
      </c>
      <c r="AC381" s="20">
        <f t="shared" si="16"/>
        <v>1171163.0618267157</v>
      </c>
    </row>
    <row r="382" spans="2:29" x14ac:dyDescent="0.25">
      <c r="B382" s="9">
        <v>378</v>
      </c>
      <c r="C382" s="9">
        <f t="shared" si="17"/>
        <v>54</v>
      </c>
      <c r="D382" s="9">
        <v>6</v>
      </c>
      <c r="E382" s="20">
        <f>E370*(1+VLookups!$C$4)</f>
        <v>25419.025488213178</v>
      </c>
      <c r="F382" s="20">
        <f>$E382*-VLookups!$D$10*2</f>
        <v>-1525.1415292927907</v>
      </c>
      <c r="G382" s="19">
        <v>0</v>
      </c>
      <c r="H382" s="20">
        <f>(-VLookups!$D$13)*(E382+F382/2)</f>
        <v>-8013.3477851592042</v>
      </c>
      <c r="I382" s="19">
        <v>0</v>
      </c>
      <c r="J382" s="19">
        <v>0</v>
      </c>
      <c r="K382" s="19">
        <v>0</v>
      </c>
      <c r="L382" s="19">
        <v>0</v>
      </c>
      <c r="M382" s="19">
        <v>0</v>
      </c>
      <c r="N382" s="20" t="s">
        <v>36</v>
      </c>
      <c r="O382" s="19">
        <v>0</v>
      </c>
      <c r="P382" s="20">
        <f>P381-VLookups!$D$42</f>
        <v>-330.5</v>
      </c>
      <c r="Q382" s="22">
        <v>138</v>
      </c>
      <c r="R382" s="19">
        <v>0</v>
      </c>
      <c r="S382" s="20">
        <f>VLookups!$D$50</f>
        <v>-4487.7037773753191</v>
      </c>
      <c r="T382" s="19">
        <v>0</v>
      </c>
      <c r="U382" s="9">
        <v>234</v>
      </c>
      <c r="V382" s="21">
        <f>V381-VLookups!$D$54</f>
        <v>-2490</v>
      </c>
      <c r="W382" s="21">
        <f>-VLookups!$D$60</f>
        <v>-400</v>
      </c>
      <c r="X382" s="21">
        <f>-VLookups!$D$62</f>
        <v>-175</v>
      </c>
      <c r="Y382" s="20">
        <f>Y381*(1+VLookups!$D$57/12)</f>
        <v>-599.62247693800839</v>
      </c>
      <c r="Z382" s="9" t="s">
        <v>36</v>
      </c>
      <c r="AA382" s="9" t="s">
        <v>36</v>
      </c>
      <c r="AB382" s="20">
        <f t="shared" si="15"/>
        <v>8160.2806840942512</v>
      </c>
      <c r="AC382" s="20">
        <f t="shared" si="16"/>
        <v>1181275.2809471877</v>
      </c>
    </row>
    <row r="383" spans="2:29" x14ac:dyDescent="0.25">
      <c r="B383" s="9">
        <v>379</v>
      </c>
      <c r="C383" s="9">
        <f t="shared" si="17"/>
        <v>54</v>
      </c>
      <c r="D383" s="9">
        <v>7</v>
      </c>
      <c r="E383" s="20">
        <f>E371*(1+VLookups!$C$4)</f>
        <v>25419.025488213178</v>
      </c>
      <c r="F383" s="20">
        <f>$E383*-VLookups!$D$10*2</f>
        <v>-1525.1415292927907</v>
      </c>
      <c r="G383" s="19">
        <v>0</v>
      </c>
      <c r="H383" s="20">
        <f>(-VLookups!$D$13)*(E383+F383/2)</f>
        <v>-8013.3477851592042</v>
      </c>
      <c r="I383" s="19">
        <v>0</v>
      </c>
      <c r="J383" s="19">
        <v>0</v>
      </c>
      <c r="K383" s="19">
        <v>0</v>
      </c>
      <c r="L383" s="19">
        <v>0</v>
      </c>
      <c r="M383" s="19">
        <v>0</v>
      </c>
      <c r="N383" s="20" t="s">
        <v>36</v>
      </c>
      <c r="O383" s="19">
        <v>0</v>
      </c>
      <c r="P383" s="20">
        <f>P382-VLookups!$D$42</f>
        <v>-332</v>
      </c>
      <c r="Q383" s="22">
        <v>139</v>
      </c>
      <c r="R383" s="19">
        <v>0</v>
      </c>
      <c r="S383" s="20">
        <f>VLookups!$D$50</f>
        <v>-4487.7037773753191</v>
      </c>
      <c r="T383" s="19">
        <v>0</v>
      </c>
      <c r="U383" s="9">
        <v>235</v>
      </c>
      <c r="V383" s="21">
        <f>V382-VLookups!$D$54</f>
        <v>-2495</v>
      </c>
      <c r="W383" s="21">
        <f>-VLookups!$D$60</f>
        <v>-400</v>
      </c>
      <c r="X383" s="21">
        <f>-VLookups!$D$62</f>
        <v>-175</v>
      </c>
      <c r="Y383" s="20">
        <f>Y382*(1+VLookups!$D$57/12)</f>
        <v>-601.37137582907758</v>
      </c>
      <c r="Z383" s="9" t="s">
        <v>36</v>
      </c>
      <c r="AA383" s="9" t="s">
        <v>36</v>
      </c>
      <c r="AB383" s="20">
        <f t="shared" si="15"/>
        <v>8152.0317852031822</v>
      </c>
      <c r="AC383" s="20">
        <f t="shared" si="16"/>
        <v>1191396.1048673028</v>
      </c>
    </row>
    <row r="384" spans="2:29" x14ac:dyDescent="0.25">
      <c r="B384" s="9">
        <v>380</v>
      </c>
      <c r="C384" s="9">
        <f t="shared" si="17"/>
        <v>54</v>
      </c>
      <c r="D384" s="9">
        <v>8</v>
      </c>
      <c r="E384" s="20">
        <f>E372*(1+VLookups!$C$4)</f>
        <v>25419.025488213178</v>
      </c>
      <c r="F384" s="20">
        <f>$E384*-VLookups!$D$10*2</f>
        <v>-1525.1415292927907</v>
      </c>
      <c r="G384" s="19">
        <v>0</v>
      </c>
      <c r="H384" s="20">
        <f>(-VLookups!$D$13)*(E384+F384/2)</f>
        <v>-8013.3477851592042</v>
      </c>
      <c r="I384" s="19">
        <v>0</v>
      </c>
      <c r="J384" s="19">
        <v>0</v>
      </c>
      <c r="K384" s="19">
        <v>0</v>
      </c>
      <c r="L384" s="19">
        <v>0</v>
      </c>
      <c r="M384" s="19">
        <v>0</v>
      </c>
      <c r="N384" s="20" t="s">
        <v>36</v>
      </c>
      <c r="O384" s="19">
        <v>0</v>
      </c>
      <c r="P384" s="20">
        <f>P383-VLookups!$D$42</f>
        <v>-333.5</v>
      </c>
      <c r="Q384" s="22">
        <v>140</v>
      </c>
      <c r="R384" s="19">
        <v>0</v>
      </c>
      <c r="S384" s="20">
        <f>VLookups!$D$50</f>
        <v>-4487.7037773753191</v>
      </c>
      <c r="T384" s="19">
        <v>0</v>
      </c>
      <c r="U384" s="9">
        <v>236</v>
      </c>
      <c r="V384" s="21">
        <f>V383-VLookups!$D$54</f>
        <v>-2500</v>
      </c>
      <c r="W384" s="21">
        <f>-VLookups!$D$60</f>
        <v>-400</v>
      </c>
      <c r="X384" s="21">
        <f>-VLookups!$D$62</f>
        <v>-175</v>
      </c>
      <c r="Y384" s="20">
        <f>Y383*(1+VLookups!$D$57/12)</f>
        <v>-603.12537567524578</v>
      </c>
      <c r="Z384" s="9" t="s">
        <v>36</v>
      </c>
      <c r="AA384" s="9" t="s">
        <v>36</v>
      </c>
      <c r="AB384" s="20">
        <f t="shared" si="15"/>
        <v>8143.7777853570142</v>
      </c>
      <c r="AC384" s="20">
        <f t="shared" si="16"/>
        <v>1201525.5428274388</v>
      </c>
    </row>
    <row r="385" spans="2:29" x14ac:dyDescent="0.25">
      <c r="B385" s="9">
        <v>381</v>
      </c>
      <c r="C385" s="9">
        <f t="shared" si="17"/>
        <v>54</v>
      </c>
      <c r="D385" s="9">
        <v>9</v>
      </c>
      <c r="E385" s="20">
        <f>E373*(1+VLookups!$C$4)</f>
        <v>25419.025488213178</v>
      </c>
      <c r="F385" s="20">
        <f>$E385*-VLookups!$D$10*2</f>
        <v>-1525.1415292927907</v>
      </c>
      <c r="G385" s="19">
        <v>0</v>
      </c>
      <c r="H385" s="20">
        <f>(-VLookups!$D$13)*(E385+F385/2)</f>
        <v>-8013.3477851592042</v>
      </c>
      <c r="I385" s="19">
        <v>0</v>
      </c>
      <c r="J385" s="19">
        <v>0</v>
      </c>
      <c r="K385" s="19">
        <v>0</v>
      </c>
      <c r="L385" s="19">
        <v>0</v>
      </c>
      <c r="M385" s="19">
        <v>0</v>
      </c>
      <c r="N385" s="20" t="s">
        <v>36</v>
      </c>
      <c r="O385" s="19">
        <v>0</v>
      </c>
      <c r="P385" s="20">
        <f>P384-VLookups!$D$42</f>
        <v>-335</v>
      </c>
      <c r="Q385" s="22">
        <v>141</v>
      </c>
      <c r="R385" s="19">
        <v>0</v>
      </c>
      <c r="S385" s="20">
        <f>VLookups!$D$50</f>
        <v>-4487.7037773753191</v>
      </c>
      <c r="T385" s="19">
        <v>0</v>
      </c>
      <c r="U385" s="9">
        <v>237</v>
      </c>
      <c r="V385" s="21">
        <f>V384-VLookups!$D$54</f>
        <v>-2505</v>
      </c>
      <c r="W385" s="21">
        <f>-VLookups!$D$60</f>
        <v>-400</v>
      </c>
      <c r="X385" s="21">
        <f>-VLookups!$D$62</f>
        <v>-175</v>
      </c>
      <c r="Y385" s="20">
        <f>Y384*(1+VLookups!$D$57/12)</f>
        <v>-604.88449135429858</v>
      </c>
      <c r="Z385" s="9" t="s">
        <v>36</v>
      </c>
      <c r="AA385" s="9" t="s">
        <v>36</v>
      </c>
      <c r="AB385" s="20">
        <f t="shared" si="15"/>
        <v>8135.518669677961</v>
      </c>
      <c r="AC385" s="20">
        <f t="shared" si="16"/>
        <v>1211663.6040684958</v>
      </c>
    </row>
    <row r="386" spans="2:29" x14ac:dyDescent="0.25">
      <c r="B386" s="9">
        <v>382</v>
      </c>
      <c r="C386" s="9">
        <f t="shared" si="17"/>
        <v>54</v>
      </c>
      <c r="D386" s="9">
        <v>10</v>
      </c>
      <c r="E386" s="20">
        <f>E374*(1+VLookups!$C$4)</f>
        <v>25419.025488213178</v>
      </c>
      <c r="F386" s="20">
        <f>$E386*-VLookups!$D$10*2</f>
        <v>-1525.1415292927907</v>
      </c>
      <c r="G386" s="19">
        <v>0</v>
      </c>
      <c r="H386" s="20">
        <f>(-VLookups!$D$13)*(E386+F386/2)</f>
        <v>-8013.3477851592042</v>
      </c>
      <c r="I386" s="19">
        <v>0</v>
      </c>
      <c r="J386" s="19">
        <v>0</v>
      </c>
      <c r="K386" s="19">
        <v>0</v>
      </c>
      <c r="L386" s="19">
        <v>0</v>
      </c>
      <c r="M386" s="19">
        <v>0</v>
      </c>
      <c r="N386" s="20" t="s">
        <v>36</v>
      </c>
      <c r="O386" s="19">
        <v>0</v>
      </c>
      <c r="P386" s="20">
        <f>P385-VLookups!$D$42</f>
        <v>-336.5</v>
      </c>
      <c r="Q386" s="22">
        <v>142</v>
      </c>
      <c r="R386" s="19">
        <v>0</v>
      </c>
      <c r="S386" s="20">
        <f>VLookups!$D$50</f>
        <v>-4487.7037773753191</v>
      </c>
      <c r="T386" s="19">
        <v>0</v>
      </c>
      <c r="U386" s="9">
        <v>238</v>
      </c>
      <c r="V386" s="21">
        <f>V385-VLookups!$D$54</f>
        <v>-2510</v>
      </c>
      <c r="W386" s="21">
        <f>-VLookups!$D$60</f>
        <v>-400</v>
      </c>
      <c r="X386" s="21">
        <f>-VLookups!$D$62</f>
        <v>-175</v>
      </c>
      <c r="Y386" s="20">
        <f>Y385*(1+VLookups!$D$57/12)</f>
        <v>-606.64873778741526</v>
      </c>
      <c r="Z386" s="9" t="s">
        <v>36</v>
      </c>
      <c r="AA386" s="9" t="s">
        <v>36</v>
      </c>
      <c r="AB386" s="20">
        <f t="shared" si="15"/>
        <v>8127.2544232448445</v>
      </c>
      <c r="AC386" s="20">
        <f t="shared" si="16"/>
        <v>1221810.2978318548</v>
      </c>
    </row>
    <row r="387" spans="2:29" x14ac:dyDescent="0.25">
      <c r="B387" s="9">
        <v>383</v>
      </c>
      <c r="C387" s="9">
        <f t="shared" si="17"/>
        <v>54</v>
      </c>
      <c r="D387" s="9">
        <v>11</v>
      </c>
      <c r="E387" s="20">
        <f>E375*(1+VLookups!$C$4)</f>
        <v>25419.025488213178</v>
      </c>
      <c r="F387" s="20">
        <f>$E387*-VLookups!$D$10*2</f>
        <v>-1525.1415292927907</v>
      </c>
      <c r="G387" s="19">
        <v>0</v>
      </c>
      <c r="H387" s="20">
        <f>(-VLookups!$D$13)*(E387+F387/2)</f>
        <v>-8013.3477851592042</v>
      </c>
      <c r="I387" s="19">
        <v>0</v>
      </c>
      <c r="J387" s="19">
        <v>0</v>
      </c>
      <c r="K387" s="19">
        <v>0</v>
      </c>
      <c r="L387" s="19">
        <v>0</v>
      </c>
      <c r="M387" s="19">
        <v>0</v>
      </c>
      <c r="N387" s="20" t="s">
        <v>36</v>
      </c>
      <c r="O387" s="19">
        <v>0</v>
      </c>
      <c r="P387" s="20">
        <f>P386-VLookups!$D$42</f>
        <v>-338</v>
      </c>
      <c r="Q387" s="22">
        <v>143</v>
      </c>
      <c r="R387" s="19">
        <v>0</v>
      </c>
      <c r="S387" s="20">
        <f>VLookups!$D$50</f>
        <v>-4487.7037773753191</v>
      </c>
      <c r="T387" s="19">
        <v>0</v>
      </c>
      <c r="U387" s="9">
        <v>239</v>
      </c>
      <c r="V387" s="21">
        <f>V386-VLookups!$D$54</f>
        <v>-2515</v>
      </c>
      <c r="W387" s="21">
        <f>-VLookups!$D$60</f>
        <v>-400</v>
      </c>
      <c r="X387" s="21">
        <f>-VLookups!$D$62</f>
        <v>-175</v>
      </c>
      <c r="Y387" s="20">
        <f>Y386*(1+VLookups!$D$57/12)</f>
        <v>-608.41812993929523</v>
      </c>
      <c r="Z387" s="9" t="s">
        <v>36</v>
      </c>
      <c r="AA387" s="9" t="s">
        <v>36</v>
      </c>
      <c r="AB387" s="20">
        <f t="shared" si="15"/>
        <v>8118.9850310929651</v>
      </c>
      <c r="AC387" s="20">
        <f t="shared" si="16"/>
        <v>1231965.6333593342</v>
      </c>
    </row>
    <row r="388" spans="2:29" x14ac:dyDescent="0.25">
      <c r="B388" s="9">
        <v>384</v>
      </c>
      <c r="C388" s="9">
        <f t="shared" si="17"/>
        <v>55</v>
      </c>
      <c r="D388" s="9">
        <v>0</v>
      </c>
      <c r="E388" s="20">
        <f>E376*(1+VLookups!$C$4)</f>
        <v>26308.691380300636</v>
      </c>
      <c r="F388" s="20">
        <f>$E388*-VLookups!$D$10*2</f>
        <v>-1578.5214828180381</v>
      </c>
      <c r="G388" s="19">
        <v>0</v>
      </c>
      <c r="H388" s="20">
        <f>(-VLookups!$D$13)*(E388+F388/2)</f>
        <v>-8293.8149576397755</v>
      </c>
      <c r="I388" s="19">
        <v>0</v>
      </c>
      <c r="J388" s="19">
        <v>0</v>
      </c>
      <c r="K388" s="19">
        <v>0</v>
      </c>
      <c r="L388" s="19">
        <v>0</v>
      </c>
      <c r="M388" s="19">
        <v>0</v>
      </c>
      <c r="N388" s="20" t="s">
        <v>36</v>
      </c>
      <c r="O388" s="19">
        <v>0</v>
      </c>
      <c r="P388" s="20">
        <f>P387-VLookups!$D$42</f>
        <v>-339.5</v>
      </c>
      <c r="Q388" s="22">
        <v>144</v>
      </c>
      <c r="R388" s="19">
        <v>0</v>
      </c>
      <c r="S388" s="20">
        <f>VLookups!$D$50</f>
        <v>-4487.7037773753191</v>
      </c>
      <c r="T388" s="19">
        <v>0</v>
      </c>
      <c r="U388" s="9">
        <v>240</v>
      </c>
      <c r="V388" s="21">
        <f>V387-VLookups!$D$54</f>
        <v>-2520</v>
      </c>
      <c r="W388" s="21">
        <f>-VLookups!$D$60</f>
        <v>-400</v>
      </c>
      <c r="X388" s="21">
        <f>-VLookups!$D$62</f>
        <v>-175</v>
      </c>
      <c r="Y388" s="20">
        <f>Y387*(1+VLookups!$D$57/12)</f>
        <v>-610.19268281828488</v>
      </c>
      <c r="Z388" s="9" t="s">
        <v>36</v>
      </c>
      <c r="AA388" s="9" t="s">
        <v>36</v>
      </c>
      <c r="AB388" s="20">
        <f t="shared" si="15"/>
        <v>8693.2192210582361</v>
      </c>
      <c r="AC388" s="20">
        <f t="shared" si="16"/>
        <v>1242712.1286359914</v>
      </c>
    </row>
    <row r="389" spans="2:29" x14ac:dyDescent="0.25">
      <c r="B389" s="9">
        <v>385</v>
      </c>
      <c r="C389" s="9">
        <f t="shared" si="17"/>
        <v>55</v>
      </c>
      <c r="D389" s="9">
        <v>1</v>
      </c>
      <c r="E389" s="20">
        <f>E377*(1+VLookups!$C$4)</f>
        <v>26308.691380300636</v>
      </c>
      <c r="F389" s="20">
        <f>$E389*-VLookups!$D$10*2</f>
        <v>-1578.5214828180381</v>
      </c>
      <c r="G389" s="19">
        <v>0</v>
      </c>
      <c r="H389" s="20">
        <f>(-VLookups!$D$13)*(E389+F389/2)</f>
        <v>-8293.8149576397755</v>
      </c>
      <c r="I389" s="19">
        <v>0</v>
      </c>
      <c r="J389" s="19">
        <v>0</v>
      </c>
      <c r="K389" s="19">
        <v>0</v>
      </c>
      <c r="L389" s="19">
        <v>0</v>
      </c>
      <c r="M389" s="19">
        <v>0</v>
      </c>
      <c r="N389" s="20" t="s">
        <v>36</v>
      </c>
      <c r="O389" s="19">
        <v>0</v>
      </c>
      <c r="P389" s="20">
        <f>P388-VLookups!$D$42</f>
        <v>-341</v>
      </c>
      <c r="Q389" s="22">
        <v>145</v>
      </c>
      <c r="R389" s="19">
        <v>0</v>
      </c>
      <c r="S389" s="20">
        <f>VLookups!$D$50</f>
        <v>-4487.7037773753191</v>
      </c>
      <c r="T389" s="19">
        <v>0</v>
      </c>
      <c r="U389" s="9">
        <v>241</v>
      </c>
      <c r="V389" s="21">
        <f>V388-VLookups!$D$54</f>
        <v>-2525</v>
      </c>
      <c r="W389" s="21">
        <f>-VLookups!$D$60</f>
        <v>-400</v>
      </c>
      <c r="X389" s="21">
        <f>-VLookups!$D$62</f>
        <v>-175</v>
      </c>
      <c r="Y389" s="20">
        <f>Y388*(1+VLookups!$D$57/12)</f>
        <v>-611.97241147650493</v>
      </c>
      <c r="Z389" s="9" t="s">
        <v>36</v>
      </c>
      <c r="AA389" s="9" t="s">
        <v>36</v>
      </c>
      <c r="AB389" s="20">
        <f t="shared" ref="AB389:AB452" si="18">SUM(E389,F389/2,H389,I389,K389,L389,M389,O389,P389,R389,S389,T389,V389,W389,X389,Y389,G389,J389,Z389,AA389)</f>
        <v>8684.9394924000153</v>
      </c>
      <c r="AC389" s="20">
        <f t="shared" ref="AC389:AC452" si="19">AB389+(AC388*(1+($AC$2/12)))</f>
        <v>1253468.2550094514</v>
      </c>
    </row>
    <row r="390" spans="2:29" x14ac:dyDescent="0.25">
      <c r="B390" s="9">
        <v>386</v>
      </c>
      <c r="C390" s="9">
        <f t="shared" si="17"/>
        <v>55</v>
      </c>
      <c r="D390" s="9">
        <v>2</v>
      </c>
      <c r="E390" s="20">
        <f>E378*(1+VLookups!$C$4)</f>
        <v>26308.691380300636</v>
      </c>
      <c r="F390" s="20">
        <f>$E390*-VLookups!$D$10*2</f>
        <v>-1578.5214828180381</v>
      </c>
      <c r="G390" s="19">
        <v>0</v>
      </c>
      <c r="H390" s="20">
        <f>(-VLookups!$D$13)*(E390+F390/2)</f>
        <v>-8293.8149576397755</v>
      </c>
      <c r="I390" s="19">
        <v>0</v>
      </c>
      <c r="J390" s="19">
        <v>0</v>
      </c>
      <c r="K390" s="19">
        <v>0</v>
      </c>
      <c r="L390" s="19">
        <v>0</v>
      </c>
      <c r="M390" s="19">
        <v>0</v>
      </c>
      <c r="N390" s="20" t="s">
        <v>36</v>
      </c>
      <c r="O390" s="19">
        <v>0</v>
      </c>
      <c r="P390" s="20">
        <f>P389-VLookups!$D$42</f>
        <v>-342.5</v>
      </c>
      <c r="Q390" s="22">
        <v>146</v>
      </c>
      <c r="R390" s="19">
        <v>0</v>
      </c>
      <c r="S390" s="20">
        <f>VLookups!$D$50</f>
        <v>-4487.7037773753191</v>
      </c>
      <c r="T390" s="19">
        <v>0</v>
      </c>
      <c r="U390" s="9">
        <v>242</v>
      </c>
      <c r="V390" s="21">
        <f>V389-VLookups!$D$54</f>
        <v>-2530</v>
      </c>
      <c r="W390" s="21">
        <f>-VLookups!$D$60</f>
        <v>-400</v>
      </c>
      <c r="X390" s="21">
        <f>-VLookups!$D$62</f>
        <v>-175</v>
      </c>
      <c r="Y390" s="20">
        <f>Y389*(1+VLookups!$D$57/12)</f>
        <v>-613.75733100997809</v>
      </c>
      <c r="Z390" s="9" t="s">
        <v>36</v>
      </c>
      <c r="AA390" s="9" t="s">
        <v>36</v>
      </c>
      <c r="AB390" s="20">
        <f t="shared" si="18"/>
        <v>8676.6545728665424</v>
      </c>
      <c r="AC390" s="20">
        <f t="shared" si="19"/>
        <v>1264234.0233406671</v>
      </c>
    </row>
    <row r="391" spans="2:29" x14ac:dyDescent="0.25">
      <c r="B391" s="9">
        <v>387</v>
      </c>
      <c r="C391" s="9">
        <f t="shared" si="17"/>
        <v>55</v>
      </c>
      <c r="D391" s="9">
        <v>3</v>
      </c>
      <c r="E391" s="20">
        <f>E379*(1+VLookups!$C$4)</f>
        <v>26308.691380300636</v>
      </c>
      <c r="F391" s="20">
        <f>$E391*-VLookups!$D$10*2</f>
        <v>-1578.5214828180381</v>
      </c>
      <c r="G391" s="19">
        <v>0</v>
      </c>
      <c r="H391" s="20">
        <f>(-VLookups!$D$13)*(E391+F391/2)</f>
        <v>-8293.8149576397755</v>
      </c>
      <c r="I391" s="19">
        <v>0</v>
      </c>
      <c r="J391" s="19">
        <v>0</v>
      </c>
      <c r="K391" s="19">
        <v>0</v>
      </c>
      <c r="L391" s="19">
        <v>0</v>
      </c>
      <c r="M391" s="19">
        <v>0</v>
      </c>
      <c r="N391" s="20" t="s">
        <v>36</v>
      </c>
      <c r="O391" s="19">
        <v>0</v>
      </c>
      <c r="P391" s="20">
        <f>P390-VLookups!$D$42</f>
        <v>-344</v>
      </c>
      <c r="Q391" s="22">
        <v>147</v>
      </c>
      <c r="R391" s="19">
        <v>0</v>
      </c>
      <c r="S391" s="20">
        <f>VLookups!$D$50</f>
        <v>-4487.7037773753191</v>
      </c>
      <c r="T391" s="19">
        <v>0</v>
      </c>
      <c r="U391" s="9">
        <v>243</v>
      </c>
      <c r="V391" s="21">
        <f>V390-VLookups!$D$54</f>
        <v>-2535</v>
      </c>
      <c r="W391" s="21">
        <f>-VLookups!$D$60</f>
        <v>-400</v>
      </c>
      <c r="X391" s="21">
        <f>-VLookups!$D$62</f>
        <v>-175</v>
      </c>
      <c r="Y391" s="20">
        <f>Y390*(1+VLookups!$D$57/12)</f>
        <v>-615.54745655875718</v>
      </c>
      <c r="Z391" s="9" t="s">
        <v>36</v>
      </c>
      <c r="AA391" s="9" t="s">
        <v>36</v>
      </c>
      <c r="AB391" s="20">
        <f t="shared" si="18"/>
        <v>8668.3644473177628</v>
      </c>
      <c r="AC391" s="20">
        <f t="shared" si="19"/>
        <v>1275009.4444935527</v>
      </c>
    </row>
    <row r="392" spans="2:29" x14ac:dyDescent="0.25">
      <c r="B392" s="9">
        <v>388</v>
      </c>
      <c r="C392" s="9">
        <f t="shared" si="17"/>
        <v>55</v>
      </c>
      <c r="D392" s="9">
        <v>4</v>
      </c>
      <c r="E392" s="20">
        <f>E380*(1+VLookups!$C$4)</f>
        <v>26308.691380300636</v>
      </c>
      <c r="F392" s="20">
        <f>$E392*-VLookups!$D$10*2</f>
        <v>-1578.5214828180381</v>
      </c>
      <c r="G392" s="19">
        <v>0</v>
      </c>
      <c r="H392" s="20">
        <f>(-VLookups!$D$13)*(E392+F392/2)</f>
        <v>-8293.8149576397755</v>
      </c>
      <c r="I392" s="19">
        <v>0</v>
      </c>
      <c r="J392" s="19">
        <v>0</v>
      </c>
      <c r="K392" s="19">
        <v>0</v>
      </c>
      <c r="L392" s="19">
        <v>0</v>
      </c>
      <c r="M392" s="19">
        <v>0</v>
      </c>
      <c r="N392" s="20" t="s">
        <v>36</v>
      </c>
      <c r="O392" s="19">
        <v>0</v>
      </c>
      <c r="P392" s="20">
        <f>P391-VLookups!$D$42</f>
        <v>-345.5</v>
      </c>
      <c r="Q392" s="22">
        <v>148</v>
      </c>
      <c r="R392" s="19">
        <v>0</v>
      </c>
      <c r="S392" s="20">
        <f>VLookups!$D$50</f>
        <v>-4487.7037773753191</v>
      </c>
      <c r="T392" s="19">
        <v>0</v>
      </c>
      <c r="U392" s="9">
        <v>244</v>
      </c>
      <c r="V392" s="21">
        <f>V391-VLookups!$D$54</f>
        <v>-2540</v>
      </c>
      <c r="W392" s="21">
        <f>-VLookups!$D$60</f>
        <v>-400</v>
      </c>
      <c r="X392" s="21">
        <f>-VLookups!$D$62</f>
        <v>-175</v>
      </c>
      <c r="Y392" s="20">
        <f>Y391*(1+VLookups!$D$57/12)</f>
        <v>-617.3428033070536</v>
      </c>
      <c r="Z392" s="9" t="s">
        <v>36</v>
      </c>
      <c r="AA392" s="9" t="s">
        <v>36</v>
      </c>
      <c r="AB392" s="20">
        <f t="shared" si="18"/>
        <v>8660.0691005694662</v>
      </c>
      <c r="AC392" s="20">
        <f t="shared" si="19"/>
        <v>1285794.5293349447</v>
      </c>
    </row>
    <row r="393" spans="2:29" x14ac:dyDescent="0.25">
      <c r="B393" s="9">
        <v>389</v>
      </c>
      <c r="C393" s="9">
        <f t="shared" si="17"/>
        <v>55</v>
      </c>
      <c r="D393" s="9">
        <v>5</v>
      </c>
      <c r="E393" s="20">
        <f>E381*(1+VLookups!$C$4)</f>
        <v>26308.691380300636</v>
      </c>
      <c r="F393" s="20">
        <f>$E393*-VLookups!$D$10*2</f>
        <v>-1578.5214828180381</v>
      </c>
      <c r="G393" s="19">
        <v>0</v>
      </c>
      <c r="H393" s="20">
        <f>(-VLookups!$D$13)*(E393+F393/2)</f>
        <v>-8293.8149576397755</v>
      </c>
      <c r="I393" s="19">
        <v>0</v>
      </c>
      <c r="J393" s="19">
        <v>0</v>
      </c>
      <c r="K393" s="19">
        <v>0</v>
      </c>
      <c r="L393" s="19">
        <v>0</v>
      </c>
      <c r="M393" s="19">
        <v>0</v>
      </c>
      <c r="N393" s="20" t="s">
        <v>36</v>
      </c>
      <c r="O393" s="19">
        <v>0</v>
      </c>
      <c r="P393" s="20">
        <f>P392-VLookups!$D$42</f>
        <v>-347</v>
      </c>
      <c r="Q393" s="22">
        <v>149</v>
      </c>
      <c r="R393" s="19">
        <v>0</v>
      </c>
      <c r="S393" s="20">
        <f>VLookups!$D$50</f>
        <v>-4487.7037773753191</v>
      </c>
      <c r="T393" s="19">
        <v>0</v>
      </c>
      <c r="U393" s="9">
        <v>245</v>
      </c>
      <c r="V393" s="21">
        <f>V392-VLookups!$D$54</f>
        <v>-2545</v>
      </c>
      <c r="W393" s="21">
        <f>-VLookups!$D$60</f>
        <v>-400</v>
      </c>
      <c r="X393" s="21">
        <f>-VLookups!$D$62</f>
        <v>-175</v>
      </c>
      <c r="Y393" s="20">
        <f>Y392*(1+VLookups!$D$57/12)</f>
        <v>-619.14338648336582</v>
      </c>
      <c r="Z393" s="9" t="s">
        <v>36</v>
      </c>
      <c r="AA393" s="9" t="s">
        <v>36</v>
      </c>
      <c r="AB393" s="20">
        <f t="shared" si="18"/>
        <v>8651.768517393155</v>
      </c>
      <c r="AC393" s="20">
        <f t="shared" si="19"/>
        <v>1296589.2887345627</v>
      </c>
    </row>
    <row r="394" spans="2:29" x14ac:dyDescent="0.25">
      <c r="B394" s="9">
        <v>390</v>
      </c>
      <c r="C394" s="9">
        <f t="shared" si="17"/>
        <v>55</v>
      </c>
      <c r="D394" s="9">
        <v>6</v>
      </c>
      <c r="E394" s="20">
        <f>E382*(1+VLookups!$C$4)</f>
        <v>26308.691380300636</v>
      </c>
      <c r="F394" s="20">
        <f>$E394*-VLookups!$D$10*2</f>
        <v>-1578.5214828180381</v>
      </c>
      <c r="G394" s="19">
        <v>0</v>
      </c>
      <c r="H394" s="20">
        <f>(-VLookups!$D$13)*(E394+F394/2)</f>
        <v>-8293.8149576397755</v>
      </c>
      <c r="I394" s="19">
        <v>0</v>
      </c>
      <c r="J394" s="19">
        <v>0</v>
      </c>
      <c r="K394" s="19">
        <v>0</v>
      </c>
      <c r="L394" s="19">
        <v>0</v>
      </c>
      <c r="M394" s="19">
        <v>0</v>
      </c>
      <c r="N394" s="20" t="s">
        <v>36</v>
      </c>
      <c r="O394" s="19">
        <v>0</v>
      </c>
      <c r="P394" s="20">
        <f>P393-VLookups!$D$42</f>
        <v>-348.5</v>
      </c>
      <c r="Q394" s="22">
        <v>150</v>
      </c>
      <c r="R394" s="19">
        <v>0</v>
      </c>
      <c r="S394" s="20">
        <f>VLookups!$D$50</f>
        <v>-4487.7037773753191</v>
      </c>
      <c r="T394" s="19">
        <v>0</v>
      </c>
      <c r="U394" s="9">
        <v>246</v>
      </c>
      <c r="V394" s="21">
        <f>V393-VLookups!$D$54</f>
        <v>-2550</v>
      </c>
      <c r="W394" s="21">
        <f>-VLookups!$D$60</f>
        <v>-400</v>
      </c>
      <c r="X394" s="21">
        <f>-VLookups!$D$62</f>
        <v>-175</v>
      </c>
      <c r="Y394" s="20">
        <f>Y393*(1+VLookups!$D$57/12)</f>
        <v>-620.94922136060893</v>
      </c>
      <c r="Z394" s="9" t="s">
        <v>36</v>
      </c>
      <c r="AA394" s="9" t="s">
        <v>36</v>
      </c>
      <c r="AB394" s="20">
        <f t="shared" si="18"/>
        <v>8643.4626825159121</v>
      </c>
      <c r="AC394" s="20">
        <f t="shared" si="19"/>
        <v>1307393.7335649696</v>
      </c>
    </row>
    <row r="395" spans="2:29" x14ac:dyDescent="0.25">
      <c r="B395" s="9">
        <v>391</v>
      </c>
      <c r="C395" s="9">
        <f t="shared" si="17"/>
        <v>55</v>
      </c>
      <c r="D395" s="9">
        <v>7</v>
      </c>
      <c r="E395" s="20">
        <f>E383*(1+VLookups!$C$4)</f>
        <v>26308.691380300636</v>
      </c>
      <c r="F395" s="20">
        <f>$E395*-VLookups!$D$10*2</f>
        <v>-1578.5214828180381</v>
      </c>
      <c r="G395" s="19">
        <v>0</v>
      </c>
      <c r="H395" s="20">
        <f>(-VLookups!$D$13)*(E395+F395/2)</f>
        <v>-8293.8149576397755</v>
      </c>
      <c r="I395" s="19">
        <v>0</v>
      </c>
      <c r="J395" s="19">
        <v>0</v>
      </c>
      <c r="K395" s="19">
        <v>0</v>
      </c>
      <c r="L395" s="19">
        <v>0</v>
      </c>
      <c r="M395" s="19">
        <v>0</v>
      </c>
      <c r="N395" s="20" t="s">
        <v>36</v>
      </c>
      <c r="O395" s="19">
        <v>0</v>
      </c>
      <c r="P395" s="20">
        <f>P394-VLookups!$D$42</f>
        <v>-350</v>
      </c>
      <c r="Q395" s="22">
        <v>151</v>
      </c>
      <c r="R395" s="19">
        <v>0</v>
      </c>
      <c r="S395" s="20">
        <f>VLookups!$D$50</f>
        <v>-4487.7037773753191</v>
      </c>
      <c r="T395" s="19">
        <v>0</v>
      </c>
      <c r="U395" s="9">
        <v>247</v>
      </c>
      <c r="V395" s="21">
        <f>V394-VLookups!$D$54</f>
        <v>-2555</v>
      </c>
      <c r="W395" s="21">
        <f>-VLookups!$D$60</f>
        <v>-400</v>
      </c>
      <c r="X395" s="21">
        <f>-VLookups!$D$62</f>
        <v>-175</v>
      </c>
      <c r="Y395" s="20">
        <f>Y394*(1+VLookups!$D$57/12)</f>
        <v>-622.76032325624408</v>
      </c>
      <c r="Z395" s="9" t="s">
        <v>36</v>
      </c>
      <c r="AA395" s="9" t="s">
        <v>36</v>
      </c>
      <c r="AB395" s="20">
        <f t="shared" si="18"/>
        <v>8635.1515806202769</v>
      </c>
      <c r="AC395" s="20">
        <f t="shared" si="19"/>
        <v>1318207.8747015316</v>
      </c>
    </row>
    <row r="396" spans="2:29" x14ac:dyDescent="0.25">
      <c r="B396" s="9">
        <v>392</v>
      </c>
      <c r="C396" s="9">
        <f t="shared" si="17"/>
        <v>55</v>
      </c>
      <c r="D396" s="9">
        <v>8</v>
      </c>
      <c r="E396" s="20">
        <f>E384*(1+VLookups!$C$4)</f>
        <v>26308.691380300636</v>
      </c>
      <c r="F396" s="20">
        <f>$E396*-VLookups!$D$10*2</f>
        <v>-1578.5214828180381</v>
      </c>
      <c r="G396" s="19">
        <v>0</v>
      </c>
      <c r="H396" s="20">
        <f>(-VLookups!$D$13)*(E396+F396/2)</f>
        <v>-8293.8149576397755</v>
      </c>
      <c r="I396" s="19">
        <v>0</v>
      </c>
      <c r="J396" s="19">
        <v>0</v>
      </c>
      <c r="K396" s="19">
        <v>0</v>
      </c>
      <c r="L396" s="19">
        <v>0</v>
      </c>
      <c r="M396" s="19">
        <v>0</v>
      </c>
      <c r="N396" s="20" t="s">
        <v>36</v>
      </c>
      <c r="O396" s="19">
        <v>0</v>
      </c>
      <c r="P396" s="20">
        <f>P395-VLookups!$D$42</f>
        <v>-351.5</v>
      </c>
      <c r="Q396" s="22">
        <v>152</v>
      </c>
      <c r="R396" s="19">
        <v>0</v>
      </c>
      <c r="S396" s="20">
        <f>VLookups!$D$50</f>
        <v>-4487.7037773753191</v>
      </c>
      <c r="T396" s="19">
        <v>0</v>
      </c>
      <c r="U396" s="9">
        <v>248</v>
      </c>
      <c r="V396" s="21">
        <f>V395-VLookups!$D$54</f>
        <v>-2560</v>
      </c>
      <c r="W396" s="21">
        <f>-VLookups!$D$60</f>
        <v>-400</v>
      </c>
      <c r="X396" s="21">
        <f>-VLookups!$D$62</f>
        <v>-175</v>
      </c>
      <c r="Y396" s="20">
        <f>Y395*(1+VLookups!$D$57/12)</f>
        <v>-624.57670753240814</v>
      </c>
      <c r="Z396" s="9" t="s">
        <v>36</v>
      </c>
      <c r="AA396" s="9" t="s">
        <v>36</v>
      </c>
      <c r="AB396" s="20">
        <f t="shared" si="18"/>
        <v>8626.8351963441128</v>
      </c>
      <c r="AC396" s="20">
        <f t="shared" si="19"/>
        <v>1329031.7230223783</v>
      </c>
    </row>
    <row r="397" spans="2:29" x14ac:dyDescent="0.25">
      <c r="B397" s="9">
        <v>393</v>
      </c>
      <c r="C397" s="9">
        <f t="shared" si="17"/>
        <v>55</v>
      </c>
      <c r="D397" s="9">
        <v>9</v>
      </c>
      <c r="E397" s="20">
        <f>E385*(1+VLookups!$C$4)</f>
        <v>26308.691380300636</v>
      </c>
      <c r="F397" s="20">
        <f>$E397*-VLookups!$D$10*2</f>
        <v>-1578.5214828180381</v>
      </c>
      <c r="G397" s="19">
        <v>0</v>
      </c>
      <c r="H397" s="20">
        <f>(-VLookups!$D$13)*(E397+F397/2)</f>
        <v>-8293.8149576397755</v>
      </c>
      <c r="I397" s="19">
        <v>0</v>
      </c>
      <c r="J397" s="19">
        <v>0</v>
      </c>
      <c r="K397" s="19">
        <v>0</v>
      </c>
      <c r="L397" s="19">
        <v>0</v>
      </c>
      <c r="M397" s="19">
        <v>0</v>
      </c>
      <c r="N397" s="20" t="s">
        <v>36</v>
      </c>
      <c r="O397" s="19">
        <v>0</v>
      </c>
      <c r="P397" s="20">
        <f>P396-VLookups!$D$42</f>
        <v>-353</v>
      </c>
      <c r="Q397" s="22">
        <v>153</v>
      </c>
      <c r="R397" s="19">
        <v>0</v>
      </c>
      <c r="S397" s="20">
        <f>VLookups!$D$50</f>
        <v>-4487.7037773753191</v>
      </c>
      <c r="T397" s="19">
        <v>0</v>
      </c>
      <c r="U397" s="9">
        <v>249</v>
      </c>
      <c r="V397" s="21">
        <f>V396-VLookups!$D$54</f>
        <v>-2565</v>
      </c>
      <c r="W397" s="21">
        <f>-VLookups!$D$60</f>
        <v>-400</v>
      </c>
      <c r="X397" s="21">
        <f>-VLookups!$D$62</f>
        <v>-175</v>
      </c>
      <c r="Y397" s="20">
        <f>Y396*(1+VLookups!$D$57/12)</f>
        <v>-626.39838959604435</v>
      </c>
      <c r="Z397" s="9" t="s">
        <v>36</v>
      </c>
      <c r="AA397" s="9" t="s">
        <v>36</v>
      </c>
      <c r="AB397" s="20">
        <f t="shared" si="18"/>
        <v>8618.5135142804756</v>
      </c>
      <c r="AC397" s="20">
        <f t="shared" si="19"/>
        <v>1339865.2894083629</v>
      </c>
    </row>
    <row r="398" spans="2:29" x14ac:dyDescent="0.25">
      <c r="B398" s="9">
        <v>394</v>
      </c>
      <c r="C398" s="9">
        <f t="shared" si="17"/>
        <v>55</v>
      </c>
      <c r="D398" s="9">
        <v>10</v>
      </c>
      <c r="E398" s="20">
        <f>E386*(1+VLookups!$C$4)</f>
        <v>26308.691380300636</v>
      </c>
      <c r="F398" s="20">
        <f>$E398*-VLookups!$D$10*2</f>
        <v>-1578.5214828180381</v>
      </c>
      <c r="G398" s="19">
        <v>0</v>
      </c>
      <c r="H398" s="20">
        <f>(-VLookups!$D$13)*(E398+F398/2)</f>
        <v>-8293.8149576397755</v>
      </c>
      <c r="I398" s="19">
        <v>0</v>
      </c>
      <c r="J398" s="19">
        <v>0</v>
      </c>
      <c r="K398" s="19">
        <v>0</v>
      </c>
      <c r="L398" s="19">
        <v>0</v>
      </c>
      <c r="M398" s="19">
        <v>0</v>
      </c>
      <c r="N398" s="20" t="s">
        <v>36</v>
      </c>
      <c r="O398" s="19">
        <v>0</v>
      </c>
      <c r="P398" s="20">
        <f>P397-VLookups!$D$42</f>
        <v>-354.5</v>
      </c>
      <c r="Q398" s="22">
        <v>154</v>
      </c>
      <c r="R398" s="19">
        <v>0</v>
      </c>
      <c r="S398" s="20">
        <f>VLookups!$D$50</f>
        <v>-4487.7037773753191</v>
      </c>
      <c r="T398" s="19">
        <v>0</v>
      </c>
      <c r="U398" s="9">
        <v>250</v>
      </c>
      <c r="V398" s="21">
        <f>V397-VLookups!$D$54</f>
        <v>-2570</v>
      </c>
      <c r="W398" s="21">
        <f>-VLookups!$D$60</f>
        <v>-400</v>
      </c>
      <c r="X398" s="21">
        <f>-VLookups!$D$62</f>
        <v>-175</v>
      </c>
      <c r="Y398" s="20">
        <f>Y397*(1+VLookups!$D$57/12)</f>
        <v>-628.22538489903286</v>
      </c>
      <c r="Z398" s="9" t="s">
        <v>36</v>
      </c>
      <c r="AA398" s="9" t="s">
        <v>36</v>
      </c>
      <c r="AB398" s="20">
        <f t="shared" si="18"/>
        <v>8610.1865189774871</v>
      </c>
      <c r="AC398" s="20">
        <f t="shared" si="19"/>
        <v>1350708.5847430211</v>
      </c>
    </row>
    <row r="399" spans="2:29" x14ac:dyDescent="0.25">
      <c r="B399" s="9">
        <v>395</v>
      </c>
      <c r="C399" s="9">
        <f t="shared" si="17"/>
        <v>55</v>
      </c>
      <c r="D399" s="9">
        <v>11</v>
      </c>
      <c r="E399" s="20">
        <f>E387*(1+VLookups!$C$4)</f>
        <v>26308.691380300636</v>
      </c>
      <c r="F399" s="20">
        <f>$E399*-VLookups!$D$10*2</f>
        <v>-1578.5214828180381</v>
      </c>
      <c r="G399" s="19">
        <v>0</v>
      </c>
      <c r="H399" s="20">
        <f>(-VLookups!$D$13)*(E399+F399/2)</f>
        <v>-8293.8149576397755</v>
      </c>
      <c r="I399" s="19">
        <v>0</v>
      </c>
      <c r="J399" s="19">
        <v>0</v>
      </c>
      <c r="K399" s="19">
        <v>0</v>
      </c>
      <c r="L399" s="19">
        <v>0</v>
      </c>
      <c r="M399" s="19">
        <v>0</v>
      </c>
      <c r="N399" s="20" t="s">
        <v>36</v>
      </c>
      <c r="O399" s="19">
        <v>0</v>
      </c>
      <c r="P399" s="20">
        <f>P398-VLookups!$D$42</f>
        <v>-356</v>
      </c>
      <c r="Q399" s="22">
        <v>155</v>
      </c>
      <c r="R399" s="19">
        <v>0</v>
      </c>
      <c r="S399" s="20">
        <f>VLookups!$D$50</f>
        <v>-4487.7037773753191</v>
      </c>
      <c r="T399" s="19">
        <v>0</v>
      </c>
      <c r="U399" s="9">
        <v>251</v>
      </c>
      <c r="V399" s="21">
        <f>V398-VLookups!$D$54</f>
        <v>-2575</v>
      </c>
      <c r="W399" s="21">
        <f>-VLookups!$D$60</f>
        <v>-400</v>
      </c>
      <c r="X399" s="21">
        <f>-VLookups!$D$62</f>
        <v>-175</v>
      </c>
      <c r="Y399" s="20">
        <f>Y398*(1+VLookups!$D$57/12)</f>
        <v>-630.05770893832175</v>
      </c>
      <c r="Z399" s="9" t="s">
        <v>36</v>
      </c>
      <c r="AA399" s="9" t="s">
        <v>36</v>
      </c>
      <c r="AB399" s="20">
        <f t="shared" si="18"/>
        <v>8601.8541949381979</v>
      </c>
      <c r="AC399" s="20">
        <f t="shared" si="19"/>
        <v>1361561.619912531</v>
      </c>
    </row>
    <row r="400" spans="2:29" x14ac:dyDescent="0.25">
      <c r="B400" s="9">
        <v>396</v>
      </c>
      <c r="C400" s="9">
        <f t="shared" si="17"/>
        <v>56</v>
      </c>
      <c r="D400" s="9">
        <v>0</v>
      </c>
      <c r="E400" s="20">
        <f>E388*(1+VLookups!$C$4)</f>
        <v>27229.495578611157</v>
      </c>
      <c r="F400" s="20">
        <f>$E400*-VLookups!$D$10*2</f>
        <v>-1633.7697347166693</v>
      </c>
      <c r="G400" s="19">
        <v>0</v>
      </c>
      <c r="H400" s="20">
        <f>(-VLookups!$D$13)*(E400+F400/2)</f>
        <v>-8584.098481157167</v>
      </c>
      <c r="I400" s="19">
        <v>0</v>
      </c>
      <c r="J400" s="19">
        <v>0</v>
      </c>
      <c r="K400" s="19">
        <v>0</v>
      </c>
      <c r="L400" s="19">
        <v>0</v>
      </c>
      <c r="M400" s="19">
        <v>0</v>
      </c>
      <c r="N400" s="20" t="s">
        <v>36</v>
      </c>
      <c r="O400" s="19">
        <v>0</v>
      </c>
      <c r="P400" s="20">
        <f>P399-VLookups!$D$42</f>
        <v>-357.5</v>
      </c>
      <c r="Q400" s="22">
        <v>156</v>
      </c>
      <c r="R400" s="19">
        <v>0</v>
      </c>
      <c r="S400" s="20">
        <f>VLookups!$D$50</f>
        <v>-4487.7037773753191</v>
      </c>
      <c r="T400" s="19">
        <v>0</v>
      </c>
      <c r="U400" s="9">
        <v>252</v>
      </c>
      <c r="V400" s="21">
        <f>V399-VLookups!$D$54</f>
        <v>-2580</v>
      </c>
      <c r="W400" s="21">
        <f>-VLookups!$D$60</f>
        <v>-400</v>
      </c>
      <c r="X400" s="21">
        <f>-VLookups!$D$62</f>
        <v>-175</v>
      </c>
      <c r="Y400" s="20">
        <f>Y399*(1+VLookups!$D$57/12)</f>
        <v>-631.89537725605851</v>
      </c>
      <c r="Z400" s="9" t="s">
        <v>36</v>
      </c>
      <c r="AA400" s="9" t="s">
        <v>36</v>
      </c>
      <c r="AB400" s="20">
        <f t="shared" si="18"/>
        <v>9196.4130754642811</v>
      </c>
      <c r="AC400" s="20">
        <f t="shared" si="19"/>
        <v>1373027.3023545162</v>
      </c>
    </row>
    <row r="401" spans="2:29" x14ac:dyDescent="0.25">
      <c r="B401" s="9">
        <v>397</v>
      </c>
      <c r="C401" s="9">
        <f t="shared" ref="C401:C464" si="20">C389+1</f>
        <v>56</v>
      </c>
      <c r="D401" s="9">
        <v>1</v>
      </c>
      <c r="E401" s="20">
        <f>E389*(1+VLookups!$C$4)</f>
        <v>27229.495578611157</v>
      </c>
      <c r="F401" s="20">
        <f>$E401*-VLookups!$D$10*2</f>
        <v>-1633.7697347166693</v>
      </c>
      <c r="G401" s="19">
        <v>0</v>
      </c>
      <c r="H401" s="20">
        <f>(-VLookups!$D$13)*(E401+F401/2)</f>
        <v>-8584.098481157167</v>
      </c>
      <c r="I401" s="19">
        <v>0</v>
      </c>
      <c r="J401" s="19">
        <v>0</v>
      </c>
      <c r="K401" s="19">
        <v>0</v>
      </c>
      <c r="L401" s="19">
        <v>0</v>
      </c>
      <c r="M401" s="19">
        <v>0</v>
      </c>
      <c r="N401" s="20" t="s">
        <v>36</v>
      </c>
      <c r="O401" s="19">
        <v>0</v>
      </c>
      <c r="P401" s="20">
        <f>P400-VLookups!$D$42</f>
        <v>-359</v>
      </c>
      <c r="Q401" s="22">
        <v>157</v>
      </c>
      <c r="R401" s="19">
        <v>0</v>
      </c>
      <c r="S401" s="20">
        <f>VLookups!$D$50</f>
        <v>-4487.7037773753191</v>
      </c>
      <c r="T401" s="19">
        <v>0</v>
      </c>
      <c r="U401" s="9">
        <v>253</v>
      </c>
      <c r="V401" s="21">
        <f>V400-VLookups!$D$54</f>
        <v>-2585</v>
      </c>
      <c r="W401" s="21">
        <f>-VLookups!$D$60</f>
        <v>-400</v>
      </c>
      <c r="X401" s="21">
        <f>-VLookups!$D$62</f>
        <v>-175</v>
      </c>
      <c r="Y401" s="20">
        <f>Y400*(1+VLookups!$D$57/12)</f>
        <v>-633.73840543972199</v>
      </c>
      <c r="Z401" s="9" t="s">
        <v>36</v>
      </c>
      <c r="AA401" s="9" t="s">
        <v>36</v>
      </c>
      <c r="AB401" s="20">
        <f t="shared" si="18"/>
        <v>9188.0700472806166</v>
      </c>
      <c r="AC401" s="20">
        <f t="shared" si="19"/>
        <v>1384503.7512390544</v>
      </c>
    </row>
    <row r="402" spans="2:29" x14ac:dyDescent="0.25">
      <c r="B402" s="9">
        <v>398</v>
      </c>
      <c r="C402" s="9">
        <f t="shared" si="20"/>
        <v>56</v>
      </c>
      <c r="D402" s="9">
        <v>2</v>
      </c>
      <c r="E402" s="20">
        <f>E390*(1+VLookups!$C$4)</f>
        <v>27229.495578611157</v>
      </c>
      <c r="F402" s="20">
        <f>$E402*-VLookups!$D$10*2</f>
        <v>-1633.7697347166693</v>
      </c>
      <c r="G402" s="19">
        <v>0</v>
      </c>
      <c r="H402" s="20">
        <f>(-VLookups!$D$13)*(E402+F402/2)</f>
        <v>-8584.098481157167</v>
      </c>
      <c r="I402" s="19">
        <v>0</v>
      </c>
      <c r="J402" s="19">
        <v>0</v>
      </c>
      <c r="K402" s="19">
        <v>0</v>
      </c>
      <c r="L402" s="19">
        <v>0</v>
      </c>
      <c r="M402" s="19">
        <v>0</v>
      </c>
      <c r="N402" s="20" t="s">
        <v>36</v>
      </c>
      <c r="O402" s="19">
        <v>0</v>
      </c>
      <c r="P402" s="20">
        <f>P401-VLookups!$D$42</f>
        <v>-360.5</v>
      </c>
      <c r="Q402" s="22">
        <v>158</v>
      </c>
      <c r="R402" s="19">
        <v>0</v>
      </c>
      <c r="S402" s="20">
        <f>VLookups!$D$50</f>
        <v>-4487.7037773753191</v>
      </c>
      <c r="T402" s="19">
        <v>0</v>
      </c>
      <c r="U402" s="9">
        <v>254</v>
      </c>
      <c r="V402" s="21">
        <f>V401-VLookups!$D$54</f>
        <v>-2590</v>
      </c>
      <c r="W402" s="21">
        <f>-VLookups!$D$60</f>
        <v>-400</v>
      </c>
      <c r="X402" s="21">
        <f>-VLookups!$D$62</f>
        <v>-175</v>
      </c>
      <c r="Y402" s="20">
        <f>Y401*(1+VLookups!$D$57/12)</f>
        <v>-635.58680912225452</v>
      </c>
      <c r="Z402" s="9" t="s">
        <v>36</v>
      </c>
      <c r="AA402" s="9" t="s">
        <v>36</v>
      </c>
      <c r="AB402" s="20">
        <f t="shared" si="18"/>
        <v>9179.7216435980845</v>
      </c>
      <c r="AC402" s="20">
        <f t="shared" si="19"/>
        <v>1395990.9791347175</v>
      </c>
    </row>
    <row r="403" spans="2:29" x14ac:dyDescent="0.25">
      <c r="B403" s="9">
        <v>399</v>
      </c>
      <c r="C403" s="9">
        <f t="shared" si="20"/>
        <v>56</v>
      </c>
      <c r="D403" s="9">
        <v>3</v>
      </c>
      <c r="E403" s="20">
        <f>E391*(1+VLookups!$C$4)</f>
        <v>27229.495578611157</v>
      </c>
      <c r="F403" s="20">
        <f>$E403*-VLookups!$D$10*2</f>
        <v>-1633.7697347166693</v>
      </c>
      <c r="G403" s="19">
        <v>0</v>
      </c>
      <c r="H403" s="20">
        <f>(-VLookups!$D$13)*(E403+F403/2)</f>
        <v>-8584.098481157167</v>
      </c>
      <c r="I403" s="19">
        <v>0</v>
      </c>
      <c r="J403" s="19">
        <v>0</v>
      </c>
      <c r="K403" s="19">
        <v>0</v>
      </c>
      <c r="L403" s="19">
        <v>0</v>
      </c>
      <c r="M403" s="19">
        <v>0</v>
      </c>
      <c r="N403" s="20" t="s">
        <v>36</v>
      </c>
      <c r="O403" s="19">
        <v>0</v>
      </c>
      <c r="P403" s="20">
        <f>P402-VLookups!$D$42</f>
        <v>-362</v>
      </c>
      <c r="Q403" s="22">
        <v>159</v>
      </c>
      <c r="R403" s="19">
        <v>0</v>
      </c>
      <c r="S403" s="20">
        <f>VLookups!$D$50</f>
        <v>-4487.7037773753191</v>
      </c>
      <c r="T403" s="19">
        <v>0</v>
      </c>
      <c r="U403" s="9">
        <v>255</v>
      </c>
      <c r="V403" s="21">
        <f>V402-VLookups!$D$54</f>
        <v>-2595</v>
      </c>
      <c r="W403" s="21">
        <f>-VLookups!$D$60</f>
        <v>-400</v>
      </c>
      <c r="X403" s="21">
        <f>-VLookups!$D$62</f>
        <v>-175</v>
      </c>
      <c r="Y403" s="20">
        <f>Y402*(1+VLookups!$D$57/12)</f>
        <v>-637.44060398219449</v>
      </c>
      <c r="Z403" s="9" t="s">
        <v>36</v>
      </c>
      <c r="AA403" s="9" t="s">
        <v>36</v>
      </c>
      <c r="AB403" s="20">
        <f t="shared" si="18"/>
        <v>9171.3678487381439</v>
      </c>
      <c r="AC403" s="20">
        <f t="shared" si="19"/>
        <v>1407488.9986153468</v>
      </c>
    </row>
    <row r="404" spans="2:29" x14ac:dyDescent="0.25">
      <c r="B404" s="9">
        <v>400</v>
      </c>
      <c r="C404" s="9">
        <f t="shared" si="20"/>
        <v>56</v>
      </c>
      <c r="D404" s="9">
        <v>4</v>
      </c>
      <c r="E404" s="20">
        <f>E392*(1+VLookups!$C$4)</f>
        <v>27229.495578611157</v>
      </c>
      <c r="F404" s="20">
        <f>$E404*-VLookups!$D$10*2</f>
        <v>-1633.7697347166693</v>
      </c>
      <c r="G404" s="19">
        <v>0</v>
      </c>
      <c r="H404" s="20">
        <f>(-VLookups!$D$13)*(E404+F404/2)</f>
        <v>-8584.098481157167</v>
      </c>
      <c r="I404" s="19">
        <v>0</v>
      </c>
      <c r="J404" s="19">
        <v>0</v>
      </c>
      <c r="K404" s="19">
        <v>0</v>
      </c>
      <c r="L404" s="19">
        <v>0</v>
      </c>
      <c r="M404" s="19">
        <v>0</v>
      </c>
      <c r="N404" s="20" t="s">
        <v>36</v>
      </c>
      <c r="O404" s="19">
        <v>0</v>
      </c>
      <c r="P404" s="20">
        <f>P403-VLookups!$D$42</f>
        <v>-363.5</v>
      </c>
      <c r="Q404" s="22">
        <v>160</v>
      </c>
      <c r="R404" s="19">
        <v>0</v>
      </c>
      <c r="S404" s="20">
        <f>VLookups!$D$50</f>
        <v>-4487.7037773753191</v>
      </c>
      <c r="T404" s="19">
        <v>0</v>
      </c>
      <c r="U404" s="9">
        <v>256</v>
      </c>
      <c r="V404" s="21">
        <f>V403-VLookups!$D$54</f>
        <v>-2600</v>
      </c>
      <c r="W404" s="21">
        <f>-VLookups!$D$60</f>
        <v>-400</v>
      </c>
      <c r="X404" s="21">
        <f>-VLookups!$D$62</f>
        <v>-175</v>
      </c>
      <c r="Y404" s="20">
        <f>Y403*(1+VLookups!$D$57/12)</f>
        <v>-639.2998057438092</v>
      </c>
      <c r="Z404" s="9" t="s">
        <v>36</v>
      </c>
      <c r="AA404" s="9" t="s">
        <v>36</v>
      </c>
      <c r="AB404" s="20">
        <f t="shared" si="18"/>
        <v>9163.0086469765301</v>
      </c>
      <c r="AC404" s="20">
        <f t="shared" si="19"/>
        <v>1418997.8222600156</v>
      </c>
    </row>
    <row r="405" spans="2:29" x14ac:dyDescent="0.25">
      <c r="B405" s="9">
        <v>401</v>
      </c>
      <c r="C405" s="9">
        <f t="shared" si="20"/>
        <v>56</v>
      </c>
      <c r="D405" s="9">
        <v>5</v>
      </c>
      <c r="E405" s="20">
        <f>E393*(1+VLookups!$C$4)</f>
        <v>27229.495578611157</v>
      </c>
      <c r="F405" s="20">
        <f>$E405*-VLookups!$D$10*2</f>
        <v>-1633.7697347166693</v>
      </c>
      <c r="G405" s="19">
        <v>0</v>
      </c>
      <c r="H405" s="20">
        <f>(-VLookups!$D$13)*(E405+F405/2)</f>
        <v>-8584.098481157167</v>
      </c>
      <c r="I405" s="19">
        <v>0</v>
      </c>
      <c r="J405" s="19">
        <v>0</v>
      </c>
      <c r="K405" s="19">
        <v>0</v>
      </c>
      <c r="L405" s="19">
        <v>0</v>
      </c>
      <c r="M405" s="19">
        <v>0</v>
      </c>
      <c r="N405" s="20" t="s">
        <v>36</v>
      </c>
      <c r="O405" s="19">
        <v>0</v>
      </c>
      <c r="P405" s="20">
        <f>P404-VLookups!$D$42</f>
        <v>-365</v>
      </c>
      <c r="Q405" s="22">
        <v>161</v>
      </c>
      <c r="R405" s="19">
        <v>0</v>
      </c>
      <c r="S405" s="20">
        <f>VLookups!$D$50</f>
        <v>-4487.7037773753191</v>
      </c>
      <c r="T405" s="19">
        <v>0</v>
      </c>
      <c r="U405" s="9">
        <v>257</v>
      </c>
      <c r="V405" s="21">
        <f>V404-VLookups!$D$54</f>
        <v>-2605</v>
      </c>
      <c r="W405" s="21">
        <f>-VLookups!$D$60</f>
        <v>-400</v>
      </c>
      <c r="X405" s="21">
        <f>-VLookups!$D$62</f>
        <v>-175</v>
      </c>
      <c r="Y405" s="20">
        <f>Y404*(1+VLookups!$D$57/12)</f>
        <v>-641.16443017722861</v>
      </c>
      <c r="Z405" s="9" t="s">
        <v>36</v>
      </c>
      <c r="AA405" s="9" t="s">
        <v>36</v>
      </c>
      <c r="AB405" s="20">
        <f t="shared" si="18"/>
        <v>9154.6440225431106</v>
      </c>
      <c r="AC405" s="20">
        <f t="shared" si="19"/>
        <v>1430517.4626529922</v>
      </c>
    </row>
    <row r="406" spans="2:29" x14ac:dyDescent="0.25">
      <c r="B406" s="9">
        <v>402</v>
      </c>
      <c r="C406" s="9">
        <f t="shared" si="20"/>
        <v>56</v>
      </c>
      <c r="D406" s="9">
        <v>6</v>
      </c>
      <c r="E406" s="20">
        <f>E394*(1+VLookups!$C$4)</f>
        <v>27229.495578611157</v>
      </c>
      <c r="F406" s="20">
        <f>$E406*-VLookups!$D$10*2</f>
        <v>-1633.7697347166693</v>
      </c>
      <c r="G406" s="19">
        <v>0</v>
      </c>
      <c r="H406" s="20">
        <f>(-VLookups!$D$13)*(E406+F406/2)</f>
        <v>-8584.098481157167</v>
      </c>
      <c r="I406" s="19">
        <v>0</v>
      </c>
      <c r="J406" s="19">
        <v>0</v>
      </c>
      <c r="K406" s="19">
        <v>0</v>
      </c>
      <c r="L406" s="19">
        <v>0</v>
      </c>
      <c r="M406" s="19">
        <v>0</v>
      </c>
      <c r="N406" s="20" t="s">
        <v>36</v>
      </c>
      <c r="O406" s="19">
        <v>0</v>
      </c>
      <c r="P406" s="20">
        <f>P405-VLookups!$D$42</f>
        <v>-366.5</v>
      </c>
      <c r="Q406" s="22">
        <v>162</v>
      </c>
      <c r="R406" s="19">
        <v>0</v>
      </c>
      <c r="S406" s="20">
        <f>VLookups!$D$50</f>
        <v>-4487.7037773753191</v>
      </c>
      <c r="T406" s="19">
        <v>0</v>
      </c>
      <c r="U406" s="9">
        <v>258</v>
      </c>
      <c r="V406" s="21">
        <f>V405-VLookups!$D$54</f>
        <v>-2610</v>
      </c>
      <c r="W406" s="21">
        <f>-VLookups!$D$60</f>
        <v>-400</v>
      </c>
      <c r="X406" s="21">
        <f>-VLookups!$D$62</f>
        <v>-175</v>
      </c>
      <c r="Y406" s="20">
        <f>Y405*(1+VLookups!$D$57/12)</f>
        <v>-643.03449309857888</v>
      </c>
      <c r="Z406" s="9" t="s">
        <v>36</v>
      </c>
      <c r="AA406" s="9" t="s">
        <v>36</v>
      </c>
      <c r="AB406" s="20">
        <f t="shared" si="18"/>
        <v>9146.2739596217598</v>
      </c>
      <c r="AC406" s="20">
        <f t="shared" si="19"/>
        <v>1442047.9323837024</v>
      </c>
    </row>
    <row r="407" spans="2:29" x14ac:dyDescent="0.25">
      <c r="B407" s="9">
        <v>403</v>
      </c>
      <c r="C407" s="9">
        <f t="shared" si="20"/>
        <v>56</v>
      </c>
      <c r="D407" s="9">
        <v>7</v>
      </c>
      <c r="E407" s="20">
        <f>E395*(1+VLookups!$C$4)</f>
        <v>27229.495578611157</v>
      </c>
      <c r="F407" s="20">
        <f>$E407*-VLookups!$D$10*2</f>
        <v>-1633.7697347166693</v>
      </c>
      <c r="G407" s="19">
        <v>0</v>
      </c>
      <c r="H407" s="20">
        <f>(-VLookups!$D$13)*(E407+F407/2)</f>
        <v>-8584.098481157167</v>
      </c>
      <c r="I407" s="19">
        <v>0</v>
      </c>
      <c r="J407" s="19">
        <v>0</v>
      </c>
      <c r="K407" s="19">
        <v>0</v>
      </c>
      <c r="L407" s="19">
        <v>0</v>
      </c>
      <c r="M407" s="19">
        <v>0</v>
      </c>
      <c r="N407" s="20" t="s">
        <v>36</v>
      </c>
      <c r="O407" s="19">
        <v>0</v>
      </c>
      <c r="P407" s="20">
        <f>P406-VLookups!$D$42</f>
        <v>-368</v>
      </c>
      <c r="Q407" s="22">
        <v>163</v>
      </c>
      <c r="R407" s="19">
        <v>0</v>
      </c>
      <c r="S407" s="20">
        <f>VLookups!$D$50</f>
        <v>-4487.7037773753191</v>
      </c>
      <c r="T407" s="19">
        <v>0</v>
      </c>
      <c r="U407" s="9">
        <v>259</v>
      </c>
      <c r="V407" s="21">
        <f>V406-VLookups!$D$54</f>
        <v>-2615</v>
      </c>
      <c r="W407" s="21">
        <f>-VLookups!$D$60</f>
        <v>-400</v>
      </c>
      <c r="X407" s="21">
        <f>-VLookups!$D$62</f>
        <v>-175</v>
      </c>
      <c r="Y407" s="20">
        <f>Y406*(1+VLookups!$D$57/12)</f>
        <v>-644.91001037011642</v>
      </c>
      <c r="Z407" s="9" t="s">
        <v>36</v>
      </c>
      <c r="AA407" s="9" t="s">
        <v>36</v>
      </c>
      <c r="AB407" s="20">
        <f t="shared" si="18"/>
        <v>9137.8984423502225</v>
      </c>
      <c r="AC407" s="20">
        <f t="shared" si="19"/>
        <v>1453589.2440466923</v>
      </c>
    </row>
    <row r="408" spans="2:29" x14ac:dyDescent="0.25">
      <c r="B408" s="9">
        <v>404</v>
      </c>
      <c r="C408" s="9">
        <f t="shared" si="20"/>
        <v>56</v>
      </c>
      <c r="D408" s="9">
        <v>8</v>
      </c>
      <c r="E408" s="20">
        <f>E396*(1+VLookups!$C$4)</f>
        <v>27229.495578611157</v>
      </c>
      <c r="F408" s="20">
        <f>$E408*-VLookups!$D$10*2</f>
        <v>-1633.7697347166693</v>
      </c>
      <c r="G408" s="19">
        <v>0</v>
      </c>
      <c r="H408" s="20">
        <f>(-VLookups!$D$13)*(E408+F408/2)</f>
        <v>-8584.098481157167</v>
      </c>
      <c r="I408" s="19">
        <v>0</v>
      </c>
      <c r="J408" s="19">
        <v>0</v>
      </c>
      <c r="K408" s="19">
        <v>0</v>
      </c>
      <c r="L408" s="19">
        <v>0</v>
      </c>
      <c r="M408" s="19">
        <v>0</v>
      </c>
      <c r="N408" s="20" t="s">
        <v>36</v>
      </c>
      <c r="O408" s="19">
        <v>0</v>
      </c>
      <c r="P408" s="20">
        <f>P407-VLookups!$D$42</f>
        <v>-369.5</v>
      </c>
      <c r="Q408" s="22">
        <v>164</v>
      </c>
      <c r="R408" s="19">
        <v>0</v>
      </c>
      <c r="S408" s="20">
        <f>VLookups!$D$50</f>
        <v>-4487.7037773753191</v>
      </c>
      <c r="T408" s="19">
        <v>0</v>
      </c>
      <c r="U408" s="9">
        <v>260</v>
      </c>
      <c r="V408" s="21">
        <f>V407-VLookups!$D$54</f>
        <v>-2620</v>
      </c>
      <c r="W408" s="21">
        <f>-VLookups!$D$60</f>
        <v>-400</v>
      </c>
      <c r="X408" s="21">
        <f>-VLookups!$D$62</f>
        <v>-175</v>
      </c>
      <c r="Y408" s="20">
        <f>Y407*(1+VLookups!$D$57/12)</f>
        <v>-646.79099790036264</v>
      </c>
      <c r="Z408" s="9" t="s">
        <v>36</v>
      </c>
      <c r="AA408" s="9" t="s">
        <v>36</v>
      </c>
      <c r="AB408" s="20">
        <f t="shared" si="18"/>
        <v>9129.5174548199757</v>
      </c>
      <c r="AC408" s="20">
        <f t="shared" si="19"/>
        <v>1465141.4102415901</v>
      </c>
    </row>
    <row r="409" spans="2:29" x14ac:dyDescent="0.25">
      <c r="B409" s="9">
        <v>405</v>
      </c>
      <c r="C409" s="9">
        <f t="shared" si="20"/>
        <v>56</v>
      </c>
      <c r="D409" s="9">
        <v>9</v>
      </c>
      <c r="E409" s="20">
        <f>E397*(1+VLookups!$C$4)</f>
        <v>27229.495578611157</v>
      </c>
      <c r="F409" s="20">
        <f>$E409*-VLookups!$D$10*2</f>
        <v>-1633.7697347166693</v>
      </c>
      <c r="G409" s="19">
        <v>0</v>
      </c>
      <c r="H409" s="20">
        <f>(-VLookups!$D$13)*(E409+F409/2)</f>
        <v>-8584.098481157167</v>
      </c>
      <c r="I409" s="19">
        <v>0</v>
      </c>
      <c r="J409" s="19">
        <v>0</v>
      </c>
      <c r="K409" s="19">
        <v>0</v>
      </c>
      <c r="L409" s="19">
        <v>0</v>
      </c>
      <c r="M409" s="19">
        <v>0</v>
      </c>
      <c r="N409" s="20" t="s">
        <v>36</v>
      </c>
      <c r="O409" s="19">
        <v>0</v>
      </c>
      <c r="P409" s="20">
        <f>P408-VLookups!$D$42</f>
        <v>-371</v>
      </c>
      <c r="Q409" s="22">
        <v>165</v>
      </c>
      <c r="R409" s="19">
        <v>0</v>
      </c>
      <c r="S409" s="20">
        <f>VLookups!$D$50</f>
        <v>-4487.7037773753191</v>
      </c>
      <c r="T409" s="19">
        <v>0</v>
      </c>
      <c r="U409" s="9">
        <v>261</v>
      </c>
      <c r="V409" s="21">
        <f>V408-VLookups!$D$54</f>
        <v>-2625</v>
      </c>
      <c r="W409" s="21">
        <f>-VLookups!$D$60</f>
        <v>-400</v>
      </c>
      <c r="X409" s="21">
        <f>-VLookups!$D$62</f>
        <v>-175</v>
      </c>
      <c r="Y409" s="20">
        <f>Y408*(1+VLookups!$D$57/12)</f>
        <v>-648.67747164423872</v>
      </c>
      <c r="Z409" s="9" t="s">
        <v>36</v>
      </c>
      <c r="AA409" s="9" t="s">
        <v>36</v>
      </c>
      <c r="AB409" s="20">
        <f t="shared" si="18"/>
        <v>9121.1309810761013</v>
      </c>
      <c r="AC409" s="20">
        <f t="shared" si="19"/>
        <v>1476704.4435730688</v>
      </c>
    </row>
    <row r="410" spans="2:29" x14ac:dyDescent="0.25">
      <c r="B410" s="9">
        <v>406</v>
      </c>
      <c r="C410" s="9">
        <f t="shared" si="20"/>
        <v>56</v>
      </c>
      <c r="D410" s="9">
        <v>10</v>
      </c>
      <c r="E410" s="20">
        <f>E398*(1+VLookups!$C$4)</f>
        <v>27229.495578611157</v>
      </c>
      <c r="F410" s="20">
        <f>$E410*-VLookups!$D$10*2</f>
        <v>-1633.7697347166693</v>
      </c>
      <c r="G410" s="19">
        <v>0</v>
      </c>
      <c r="H410" s="20">
        <f>(-VLookups!$D$13)*(E410+F410/2)</f>
        <v>-8584.098481157167</v>
      </c>
      <c r="I410" s="19">
        <v>0</v>
      </c>
      <c r="J410" s="19">
        <v>0</v>
      </c>
      <c r="K410" s="19">
        <v>0</v>
      </c>
      <c r="L410" s="19">
        <v>0</v>
      </c>
      <c r="M410" s="19">
        <v>0</v>
      </c>
      <c r="N410" s="20" t="s">
        <v>36</v>
      </c>
      <c r="O410" s="19">
        <v>0</v>
      </c>
      <c r="P410" s="20">
        <f>P409-VLookups!$D$42</f>
        <v>-372.5</v>
      </c>
      <c r="Q410" s="22">
        <v>166</v>
      </c>
      <c r="R410" s="19">
        <v>0</v>
      </c>
      <c r="S410" s="20">
        <f>VLookups!$D$50</f>
        <v>-4487.7037773753191</v>
      </c>
      <c r="T410" s="19">
        <v>0</v>
      </c>
      <c r="U410" s="9">
        <v>262</v>
      </c>
      <c r="V410" s="21">
        <f>V409-VLookups!$D$54</f>
        <v>-2630</v>
      </c>
      <c r="W410" s="21">
        <f>-VLookups!$D$60</f>
        <v>-400</v>
      </c>
      <c r="X410" s="21">
        <f>-VLookups!$D$62</f>
        <v>-175</v>
      </c>
      <c r="Y410" s="20">
        <f>Y409*(1+VLookups!$D$57/12)</f>
        <v>-650.56944760320107</v>
      </c>
      <c r="Z410" s="9" t="s">
        <v>36</v>
      </c>
      <c r="AA410" s="9" t="s">
        <v>36</v>
      </c>
      <c r="AB410" s="20">
        <f t="shared" si="18"/>
        <v>9112.7390051171387</v>
      </c>
      <c r="AC410" s="20">
        <f t="shared" si="19"/>
        <v>1488278.3566508079</v>
      </c>
    </row>
    <row r="411" spans="2:29" x14ac:dyDescent="0.25">
      <c r="B411" s="9">
        <v>407</v>
      </c>
      <c r="C411" s="9">
        <f t="shared" si="20"/>
        <v>56</v>
      </c>
      <c r="D411" s="9">
        <v>11</v>
      </c>
      <c r="E411" s="20">
        <f>E399*(1+VLookups!$C$4)</f>
        <v>27229.495578611157</v>
      </c>
      <c r="F411" s="20">
        <f>$E411*-VLookups!$D$10*2</f>
        <v>-1633.7697347166693</v>
      </c>
      <c r="G411" s="19">
        <v>0</v>
      </c>
      <c r="H411" s="20">
        <f>(-VLookups!$D$13)*(E411+F411/2)</f>
        <v>-8584.098481157167</v>
      </c>
      <c r="I411" s="19">
        <v>0</v>
      </c>
      <c r="J411" s="19">
        <v>0</v>
      </c>
      <c r="K411" s="19">
        <v>0</v>
      </c>
      <c r="L411" s="19">
        <v>0</v>
      </c>
      <c r="M411" s="19">
        <v>0</v>
      </c>
      <c r="N411" s="20" t="s">
        <v>36</v>
      </c>
      <c r="O411" s="19">
        <v>0</v>
      </c>
      <c r="P411" s="20">
        <f>P410-VLookups!$D$42</f>
        <v>-374</v>
      </c>
      <c r="Q411" s="22">
        <v>167</v>
      </c>
      <c r="R411" s="19">
        <v>0</v>
      </c>
      <c r="S411" s="20">
        <f>VLookups!$D$50</f>
        <v>-4487.7037773753191</v>
      </c>
      <c r="T411" s="19">
        <v>0</v>
      </c>
      <c r="U411" s="9">
        <v>263</v>
      </c>
      <c r="V411" s="21">
        <f>V410-VLookups!$D$54</f>
        <v>-2635</v>
      </c>
      <c r="W411" s="21">
        <f>-VLookups!$D$60</f>
        <v>-400</v>
      </c>
      <c r="X411" s="21">
        <f>-VLookups!$D$62</f>
        <v>-175</v>
      </c>
      <c r="Y411" s="20">
        <f>Y410*(1+VLookups!$D$57/12)</f>
        <v>-652.46694182537703</v>
      </c>
      <c r="Z411" s="9" t="s">
        <v>36</v>
      </c>
      <c r="AA411" s="9" t="s">
        <v>36</v>
      </c>
      <c r="AB411" s="20">
        <f t="shared" si="18"/>
        <v>9104.341510894963</v>
      </c>
      <c r="AC411" s="20">
        <f t="shared" si="19"/>
        <v>1499863.1620894542</v>
      </c>
    </row>
    <row r="412" spans="2:29" x14ac:dyDescent="0.25">
      <c r="B412" s="9">
        <v>408</v>
      </c>
      <c r="C412" s="9">
        <f t="shared" si="20"/>
        <v>57</v>
      </c>
      <c r="D412" s="9">
        <v>0</v>
      </c>
      <c r="E412" s="20">
        <f>E400*(1+VLookups!$C$4)</f>
        <v>28182.527923862544</v>
      </c>
      <c r="F412" s="20">
        <f>$E412*-VLookups!$D$10*2</f>
        <v>-1690.9516754317526</v>
      </c>
      <c r="G412" s="19">
        <v>0</v>
      </c>
      <c r="H412" s="20">
        <f>(-VLookups!$D$13)*(E412+F412/2)</f>
        <v>-8884.5419279976668</v>
      </c>
      <c r="I412" s="19">
        <v>0</v>
      </c>
      <c r="J412" s="19">
        <v>0</v>
      </c>
      <c r="K412" s="19">
        <v>0</v>
      </c>
      <c r="L412" s="19">
        <v>0</v>
      </c>
      <c r="M412" s="19">
        <v>0</v>
      </c>
      <c r="N412" s="20" t="s">
        <v>36</v>
      </c>
      <c r="O412" s="19">
        <v>0</v>
      </c>
      <c r="P412" s="20">
        <f>P411-VLookups!$D$42</f>
        <v>-375.5</v>
      </c>
      <c r="Q412" s="22">
        <v>168</v>
      </c>
      <c r="R412" s="19">
        <v>0</v>
      </c>
      <c r="S412" s="20">
        <f>VLookups!$D$50</f>
        <v>-4487.7037773753191</v>
      </c>
      <c r="T412" s="19">
        <v>0</v>
      </c>
      <c r="U412" s="9">
        <v>264</v>
      </c>
      <c r="V412" s="21">
        <f>V411-VLookups!$D$54</f>
        <v>-2640</v>
      </c>
      <c r="W412" s="21">
        <f>-VLookups!$D$60</f>
        <v>-400</v>
      </c>
      <c r="X412" s="21">
        <f>-VLookups!$D$62</f>
        <v>-175</v>
      </c>
      <c r="Y412" s="20">
        <f>Y411*(1+VLookups!$D$57/12)</f>
        <v>-654.36997040570111</v>
      </c>
      <c r="Z412" s="9" t="s">
        <v>36</v>
      </c>
      <c r="AA412" s="9" t="s">
        <v>36</v>
      </c>
      <c r="AB412" s="20">
        <f t="shared" si="18"/>
        <v>9719.9364103679818</v>
      </c>
      <c r="AC412" s="20">
        <f t="shared" si="19"/>
        <v>1512082.8704366381</v>
      </c>
    </row>
    <row r="413" spans="2:29" x14ac:dyDescent="0.25">
      <c r="B413" s="9">
        <v>409</v>
      </c>
      <c r="C413" s="9">
        <f t="shared" si="20"/>
        <v>57</v>
      </c>
      <c r="D413" s="9">
        <v>1</v>
      </c>
      <c r="E413" s="20">
        <f>E401*(1+VLookups!$C$4)</f>
        <v>28182.527923862544</v>
      </c>
      <c r="F413" s="20">
        <f>$E413*-VLookups!$D$10*2</f>
        <v>-1690.9516754317526</v>
      </c>
      <c r="G413" s="19">
        <v>0</v>
      </c>
      <c r="H413" s="20">
        <f>(-VLookups!$D$13)*(E413+F413/2)</f>
        <v>-8884.5419279976668</v>
      </c>
      <c r="I413" s="19">
        <v>0</v>
      </c>
      <c r="J413" s="19">
        <v>0</v>
      </c>
      <c r="K413" s="19">
        <v>0</v>
      </c>
      <c r="L413" s="19">
        <v>0</v>
      </c>
      <c r="M413" s="19">
        <v>0</v>
      </c>
      <c r="N413" s="20" t="s">
        <v>36</v>
      </c>
      <c r="O413" s="19">
        <v>0</v>
      </c>
      <c r="P413" s="20">
        <f>P412-VLookups!$D$42</f>
        <v>-377</v>
      </c>
      <c r="Q413" s="22">
        <v>169</v>
      </c>
      <c r="R413" s="19">
        <v>0</v>
      </c>
      <c r="S413" s="20">
        <f>VLookups!$D$50</f>
        <v>-4487.7037773753191</v>
      </c>
      <c r="T413" s="19">
        <v>0</v>
      </c>
      <c r="U413" s="9">
        <v>265</v>
      </c>
      <c r="V413" s="21">
        <f>V412-VLookups!$D$54</f>
        <v>-2645</v>
      </c>
      <c r="W413" s="21">
        <f>-VLookups!$D$60</f>
        <v>-400</v>
      </c>
      <c r="X413" s="21">
        <f>-VLookups!$D$62</f>
        <v>-175</v>
      </c>
      <c r="Y413" s="20">
        <f>Y412*(1+VLookups!$D$57/12)</f>
        <v>-656.27854948605113</v>
      </c>
      <c r="Z413" s="9" t="s">
        <v>36</v>
      </c>
      <c r="AA413" s="9" t="s">
        <v>36</v>
      </c>
      <c r="AB413" s="20">
        <f t="shared" si="18"/>
        <v>9711.5278312876326</v>
      </c>
      <c r="AC413" s="20">
        <f t="shared" si="19"/>
        <v>1524314.5363853201</v>
      </c>
    </row>
    <row r="414" spans="2:29" x14ac:dyDescent="0.25">
      <c r="B414" s="9">
        <v>410</v>
      </c>
      <c r="C414" s="9">
        <f t="shared" si="20"/>
        <v>57</v>
      </c>
      <c r="D414" s="9">
        <v>2</v>
      </c>
      <c r="E414" s="20">
        <f>E402*(1+VLookups!$C$4)</f>
        <v>28182.527923862544</v>
      </c>
      <c r="F414" s="20">
        <f>$E414*-VLookups!$D$10*2</f>
        <v>-1690.9516754317526</v>
      </c>
      <c r="G414" s="19">
        <v>0</v>
      </c>
      <c r="H414" s="20">
        <f>(-VLookups!$D$13)*(E414+F414/2)</f>
        <v>-8884.5419279976668</v>
      </c>
      <c r="I414" s="19">
        <v>0</v>
      </c>
      <c r="J414" s="19">
        <v>0</v>
      </c>
      <c r="K414" s="19">
        <v>0</v>
      </c>
      <c r="L414" s="19">
        <v>0</v>
      </c>
      <c r="M414" s="19">
        <v>0</v>
      </c>
      <c r="N414" s="20" t="s">
        <v>36</v>
      </c>
      <c r="O414" s="19">
        <v>0</v>
      </c>
      <c r="P414" s="20">
        <f>P413-VLookups!$D$42</f>
        <v>-378.5</v>
      </c>
      <c r="Q414" s="22">
        <v>170</v>
      </c>
      <c r="R414" s="19">
        <v>0</v>
      </c>
      <c r="S414" s="20">
        <f>VLookups!$D$50</f>
        <v>-4487.7037773753191</v>
      </c>
      <c r="T414" s="19">
        <v>0</v>
      </c>
      <c r="U414" s="9">
        <v>266</v>
      </c>
      <c r="V414" s="21">
        <f>V413-VLookups!$D$54</f>
        <v>-2650</v>
      </c>
      <c r="W414" s="21">
        <f>-VLookups!$D$60</f>
        <v>-400</v>
      </c>
      <c r="X414" s="21">
        <f>-VLookups!$D$62</f>
        <v>-175</v>
      </c>
      <c r="Y414" s="20">
        <f>Y413*(1+VLookups!$D$57/12)</f>
        <v>-658.1926952553855</v>
      </c>
      <c r="Z414" s="9" t="s">
        <v>36</v>
      </c>
      <c r="AA414" s="9" t="s">
        <v>36</v>
      </c>
      <c r="AB414" s="20">
        <f t="shared" si="18"/>
        <v>9703.1136855182976</v>
      </c>
      <c r="AC414" s="20">
        <f t="shared" si="19"/>
        <v>1536558.1742981474</v>
      </c>
    </row>
    <row r="415" spans="2:29" x14ac:dyDescent="0.25">
      <c r="B415" s="9">
        <v>411</v>
      </c>
      <c r="C415" s="9">
        <f t="shared" si="20"/>
        <v>57</v>
      </c>
      <c r="D415" s="9">
        <v>3</v>
      </c>
      <c r="E415" s="20">
        <f>E403*(1+VLookups!$C$4)</f>
        <v>28182.527923862544</v>
      </c>
      <c r="F415" s="20">
        <f>$E415*-VLookups!$D$10*2</f>
        <v>-1690.9516754317526</v>
      </c>
      <c r="G415" s="19">
        <v>0</v>
      </c>
      <c r="H415" s="20">
        <f>(-VLookups!$D$13)*(E415+F415/2)</f>
        <v>-8884.5419279976668</v>
      </c>
      <c r="I415" s="19">
        <v>0</v>
      </c>
      <c r="J415" s="19">
        <v>0</v>
      </c>
      <c r="K415" s="19">
        <v>0</v>
      </c>
      <c r="L415" s="19">
        <v>0</v>
      </c>
      <c r="M415" s="19">
        <v>0</v>
      </c>
      <c r="N415" s="20" t="s">
        <v>36</v>
      </c>
      <c r="O415" s="19">
        <v>0</v>
      </c>
      <c r="P415" s="20">
        <f>P414-VLookups!$D$42</f>
        <v>-380</v>
      </c>
      <c r="Q415" s="22">
        <v>171</v>
      </c>
      <c r="R415" s="19">
        <v>0</v>
      </c>
      <c r="S415" s="20">
        <f>VLookups!$D$50</f>
        <v>-4487.7037773753191</v>
      </c>
      <c r="T415" s="19">
        <v>0</v>
      </c>
      <c r="U415" s="9">
        <v>267</v>
      </c>
      <c r="V415" s="21">
        <f>V414-VLookups!$D$54</f>
        <v>-2655</v>
      </c>
      <c r="W415" s="21">
        <f>-VLookups!$D$60</f>
        <v>-400</v>
      </c>
      <c r="X415" s="21">
        <f>-VLookups!$D$62</f>
        <v>-175</v>
      </c>
      <c r="Y415" s="20">
        <f>Y414*(1+VLookups!$D$57/12)</f>
        <v>-660.11242394988039</v>
      </c>
      <c r="Z415" s="9" t="s">
        <v>36</v>
      </c>
      <c r="AA415" s="9" t="s">
        <v>36</v>
      </c>
      <c r="AB415" s="20">
        <f t="shared" si="18"/>
        <v>9694.6939568238031</v>
      </c>
      <c r="AC415" s="20">
        <f t="shared" si="19"/>
        <v>1548813.7985454681</v>
      </c>
    </row>
    <row r="416" spans="2:29" x14ac:dyDescent="0.25">
      <c r="B416" s="9">
        <v>412</v>
      </c>
      <c r="C416" s="9">
        <f t="shared" si="20"/>
        <v>57</v>
      </c>
      <c r="D416" s="9">
        <v>4</v>
      </c>
      <c r="E416" s="20">
        <f>E404*(1+VLookups!$C$4)</f>
        <v>28182.527923862544</v>
      </c>
      <c r="F416" s="20">
        <f>$E416*-VLookups!$D$10*2</f>
        <v>-1690.9516754317526</v>
      </c>
      <c r="G416" s="19">
        <v>0</v>
      </c>
      <c r="H416" s="20">
        <f>(-VLookups!$D$13)*(E416+F416/2)</f>
        <v>-8884.5419279976668</v>
      </c>
      <c r="I416" s="19">
        <v>0</v>
      </c>
      <c r="J416" s="19">
        <v>0</v>
      </c>
      <c r="K416" s="19">
        <v>0</v>
      </c>
      <c r="L416" s="19">
        <v>0</v>
      </c>
      <c r="M416" s="19">
        <v>0</v>
      </c>
      <c r="N416" s="20" t="s">
        <v>36</v>
      </c>
      <c r="O416" s="19">
        <v>0</v>
      </c>
      <c r="P416" s="20">
        <f>P415-VLookups!$D$42</f>
        <v>-381.5</v>
      </c>
      <c r="Q416" s="22">
        <v>172</v>
      </c>
      <c r="R416" s="19">
        <v>0</v>
      </c>
      <c r="S416" s="20">
        <f>VLookups!$D$50</f>
        <v>-4487.7037773753191</v>
      </c>
      <c r="T416" s="19">
        <v>0</v>
      </c>
      <c r="U416" s="9">
        <v>268</v>
      </c>
      <c r="V416" s="21">
        <f>V415-VLookups!$D$54</f>
        <v>-2660</v>
      </c>
      <c r="W416" s="21">
        <f>-VLookups!$D$60</f>
        <v>-400</v>
      </c>
      <c r="X416" s="21">
        <f>-VLookups!$D$62</f>
        <v>-175</v>
      </c>
      <c r="Y416" s="20">
        <f>Y415*(1+VLookups!$D$57/12)</f>
        <v>-662.03775185306756</v>
      </c>
      <c r="Z416" s="9" t="s">
        <v>36</v>
      </c>
      <c r="AA416" s="9" t="s">
        <v>36</v>
      </c>
      <c r="AB416" s="20">
        <f t="shared" si="18"/>
        <v>9686.2686289206158</v>
      </c>
      <c r="AC416" s="20">
        <f t="shared" si="19"/>
        <v>1561081.4235052979</v>
      </c>
    </row>
    <row r="417" spans="2:29" x14ac:dyDescent="0.25">
      <c r="B417" s="9">
        <v>413</v>
      </c>
      <c r="C417" s="9">
        <f t="shared" si="20"/>
        <v>57</v>
      </c>
      <c r="D417" s="9">
        <v>5</v>
      </c>
      <c r="E417" s="20">
        <f>E405*(1+VLookups!$C$4)</f>
        <v>28182.527923862544</v>
      </c>
      <c r="F417" s="20">
        <f>$E417*-VLookups!$D$10*2</f>
        <v>-1690.9516754317526</v>
      </c>
      <c r="G417" s="19">
        <v>0</v>
      </c>
      <c r="H417" s="20">
        <f>(-VLookups!$D$13)*(E417+F417/2)</f>
        <v>-8884.5419279976668</v>
      </c>
      <c r="I417" s="19">
        <v>0</v>
      </c>
      <c r="J417" s="19">
        <v>0</v>
      </c>
      <c r="K417" s="19">
        <v>0</v>
      </c>
      <c r="L417" s="19">
        <v>0</v>
      </c>
      <c r="M417" s="19">
        <v>0</v>
      </c>
      <c r="N417" s="20" t="s">
        <v>36</v>
      </c>
      <c r="O417" s="19">
        <v>0</v>
      </c>
      <c r="P417" s="20">
        <f>P416-VLookups!$D$42</f>
        <v>-383</v>
      </c>
      <c r="Q417" s="22">
        <v>173</v>
      </c>
      <c r="R417" s="19">
        <v>0</v>
      </c>
      <c r="S417" s="20">
        <f>VLookups!$D$50</f>
        <v>-4487.7037773753191</v>
      </c>
      <c r="T417" s="19">
        <v>0</v>
      </c>
      <c r="U417" s="9">
        <v>269</v>
      </c>
      <c r="V417" s="21">
        <f>V416-VLookups!$D$54</f>
        <v>-2665</v>
      </c>
      <c r="W417" s="21">
        <f>-VLookups!$D$60</f>
        <v>-400</v>
      </c>
      <c r="X417" s="21">
        <f>-VLookups!$D$62</f>
        <v>-175</v>
      </c>
      <c r="Y417" s="20">
        <f>Y416*(1+VLookups!$D$57/12)</f>
        <v>-663.96869529597234</v>
      </c>
      <c r="Z417" s="9" t="s">
        <v>36</v>
      </c>
      <c r="AA417" s="9" t="s">
        <v>36</v>
      </c>
      <c r="AB417" s="20">
        <f t="shared" si="18"/>
        <v>9677.8376854777107</v>
      </c>
      <c r="AC417" s="20">
        <f t="shared" si="19"/>
        <v>1573361.0635632845</v>
      </c>
    </row>
    <row r="418" spans="2:29" x14ac:dyDescent="0.25">
      <c r="B418" s="9">
        <v>414</v>
      </c>
      <c r="C418" s="9">
        <f t="shared" si="20"/>
        <v>57</v>
      </c>
      <c r="D418" s="9">
        <v>6</v>
      </c>
      <c r="E418" s="20">
        <f>E406*(1+VLookups!$C$4)</f>
        <v>28182.527923862544</v>
      </c>
      <c r="F418" s="20">
        <f>$E418*-VLookups!$D$10*2</f>
        <v>-1690.9516754317526</v>
      </c>
      <c r="G418" s="19">
        <v>0</v>
      </c>
      <c r="H418" s="20">
        <f>(-VLookups!$D$13)*(E418+F418/2)</f>
        <v>-8884.5419279976668</v>
      </c>
      <c r="I418" s="19">
        <v>0</v>
      </c>
      <c r="J418" s="19">
        <v>0</v>
      </c>
      <c r="K418" s="19">
        <v>0</v>
      </c>
      <c r="L418" s="19">
        <v>0</v>
      </c>
      <c r="M418" s="19">
        <v>0</v>
      </c>
      <c r="N418" s="20" t="s">
        <v>36</v>
      </c>
      <c r="O418" s="19">
        <v>0</v>
      </c>
      <c r="P418" s="20">
        <f>P417-VLookups!$D$42</f>
        <v>-384.5</v>
      </c>
      <c r="Q418" s="22">
        <v>174</v>
      </c>
      <c r="R418" s="19">
        <v>0</v>
      </c>
      <c r="S418" s="20">
        <f>VLookups!$D$50</f>
        <v>-4487.7037773753191</v>
      </c>
      <c r="T418" s="19">
        <v>0</v>
      </c>
      <c r="U418" s="9">
        <v>270</v>
      </c>
      <c r="V418" s="21">
        <f>V417-VLookups!$D$54</f>
        <v>-2670</v>
      </c>
      <c r="W418" s="21">
        <f>-VLookups!$D$60</f>
        <v>-400</v>
      </c>
      <c r="X418" s="21">
        <f>-VLookups!$D$62</f>
        <v>-175</v>
      </c>
      <c r="Y418" s="20">
        <f>Y417*(1+VLookups!$D$57/12)</f>
        <v>-665.90527065725223</v>
      </c>
      <c r="Z418" s="9" t="s">
        <v>36</v>
      </c>
      <c r="AA418" s="9" t="s">
        <v>36</v>
      </c>
      <c r="AB418" s="20">
        <f t="shared" si="18"/>
        <v>9669.4011101164306</v>
      </c>
      <c r="AC418" s="20">
        <f t="shared" si="19"/>
        <v>1585652.733112673</v>
      </c>
    </row>
    <row r="419" spans="2:29" x14ac:dyDescent="0.25">
      <c r="B419" s="9">
        <v>415</v>
      </c>
      <c r="C419" s="9">
        <f t="shared" si="20"/>
        <v>57</v>
      </c>
      <c r="D419" s="9">
        <v>7</v>
      </c>
      <c r="E419" s="20">
        <f>E407*(1+VLookups!$C$4)</f>
        <v>28182.527923862544</v>
      </c>
      <c r="F419" s="20">
        <f>$E419*-VLookups!$D$10*2</f>
        <v>-1690.9516754317526</v>
      </c>
      <c r="G419" s="19">
        <v>0</v>
      </c>
      <c r="H419" s="20">
        <f>(-VLookups!$D$13)*(E419+F419/2)</f>
        <v>-8884.5419279976668</v>
      </c>
      <c r="I419" s="19">
        <v>0</v>
      </c>
      <c r="J419" s="19">
        <v>0</v>
      </c>
      <c r="K419" s="19">
        <v>0</v>
      </c>
      <c r="L419" s="19">
        <v>0</v>
      </c>
      <c r="M419" s="19">
        <v>0</v>
      </c>
      <c r="N419" s="20" t="s">
        <v>36</v>
      </c>
      <c r="O419" s="19">
        <v>0</v>
      </c>
      <c r="P419" s="20">
        <f>P418-VLookups!$D$42</f>
        <v>-386</v>
      </c>
      <c r="Q419" s="22">
        <v>175</v>
      </c>
      <c r="R419" s="19">
        <v>0</v>
      </c>
      <c r="S419" s="20">
        <f>VLookups!$D$50</f>
        <v>-4487.7037773753191</v>
      </c>
      <c r="T419" s="19">
        <v>0</v>
      </c>
      <c r="U419" s="9">
        <v>271</v>
      </c>
      <c r="V419" s="21">
        <f>V418-VLookups!$D$54</f>
        <v>-2675</v>
      </c>
      <c r="W419" s="21">
        <f>-VLookups!$D$60</f>
        <v>-400</v>
      </c>
      <c r="X419" s="21">
        <f>-VLookups!$D$62</f>
        <v>-175</v>
      </c>
      <c r="Y419" s="20">
        <f>Y418*(1+VLookups!$D$57/12)</f>
        <v>-667.84749436333584</v>
      </c>
      <c r="Z419" s="9" t="s">
        <v>36</v>
      </c>
      <c r="AA419" s="9" t="s">
        <v>36</v>
      </c>
      <c r="AB419" s="20">
        <f t="shared" si="18"/>
        <v>9660.958886410348</v>
      </c>
      <c r="AC419" s="20">
        <f t="shared" si="19"/>
        <v>1597956.4465542713</v>
      </c>
    </row>
    <row r="420" spans="2:29" x14ac:dyDescent="0.25">
      <c r="B420" s="9">
        <v>416</v>
      </c>
      <c r="C420" s="9">
        <f t="shared" si="20"/>
        <v>57</v>
      </c>
      <c r="D420" s="9">
        <v>8</v>
      </c>
      <c r="E420" s="20">
        <f>E408*(1+VLookups!$C$4)</f>
        <v>28182.527923862544</v>
      </c>
      <c r="F420" s="20">
        <f>$E420*-VLookups!$D$10*2</f>
        <v>-1690.9516754317526</v>
      </c>
      <c r="G420" s="19">
        <v>0</v>
      </c>
      <c r="H420" s="20">
        <f>(-VLookups!$D$13)*(E420+F420/2)</f>
        <v>-8884.5419279976668</v>
      </c>
      <c r="I420" s="19">
        <v>0</v>
      </c>
      <c r="J420" s="19">
        <v>0</v>
      </c>
      <c r="K420" s="19">
        <v>0</v>
      </c>
      <c r="L420" s="19">
        <v>0</v>
      </c>
      <c r="M420" s="19">
        <v>0</v>
      </c>
      <c r="N420" s="20" t="s">
        <v>36</v>
      </c>
      <c r="O420" s="19">
        <v>0</v>
      </c>
      <c r="P420" s="20">
        <f>P419-VLookups!$D$42</f>
        <v>-387.5</v>
      </c>
      <c r="Q420" s="22">
        <v>176</v>
      </c>
      <c r="R420" s="19">
        <v>0</v>
      </c>
      <c r="S420" s="20">
        <f>VLookups!$D$50</f>
        <v>-4487.7037773753191</v>
      </c>
      <c r="T420" s="19">
        <v>0</v>
      </c>
      <c r="U420" s="9">
        <v>272</v>
      </c>
      <c r="V420" s="21">
        <f>V419-VLookups!$D$54</f>
        <v>-2680</v>
      </c>
      <c r="W420" s="21">
        <f>-VLookups!$D$60</f>
        <v>-400</v>
      </c>
      <c r="X420" s="21">
        <f>-VLookups!$D$62</f>
        <v>-175</v>
      </c>
      <c r="Y420" s="20">
        <f>Y419*(1+VLookups!$D$57/12)</f>
        <v>-669.79538288856224</v>
      </c>
      <c r="Z420" s="9" t="s">
        <v>36</v>
      </c>
      <c r="AA420" s="9" t="s">
        <v>36</v>
      </c>
      <c r="AB420" s="20">
        <f t="shared" si="18"/>
        <v>9652.5109978851215</v>
      </c>
      <c r="AC420" s="20">
        <f t="shared" si="19"/>
        <v>1610272.2182964135</v>
      </c>
    </row>
    <row r="421" spans="2:29" x14ac:dyDescent="0.25">
      <c r="B421" s="9">
        <v>417</v>
      </c>
      <c r="C421" s="9">
        <f t="shared" si="20"/>
        <v>57</v>
      </c>
      <c r="D421" s="9">
        <v>9</v>
      </c>
      <c r="E421" s="20">
        <f>E409*(1+VLookups!$C$4)</f>
        <v>28182.527923862544</v>
      </c>
      <c r="F421" s="20">
        <f>$E421*-VLookups!$D$10*2</f>
        <v>-1690.9516754317526</v>
      </c>
      <c r="G421" s="19">
        <v>0</v>
      </c>
      <c r="H421" s="20">
        <f>(-VLookups!$D$13)*(E421+F421/2)</f>
        <v>-8884.5419279976668</v>
      </c>
      <c r="I421" s="19">
        <v>0</v>
      </c>
      <c r="J421" s="19">
        <v>0</v>
      </c>
      <c r="K421" s="19">
        <v>0</v>
      </c>
      <c r="L421" s="19">
        <v>0</v>
      </c>
      <c r="M421" s="19">
        <v>0</v>
      </c>
      <c r="N421" s="20" t="s">
        <v>36</v>
      </c>
      <c r="O421" s="19">
        <v>0</v>
      </c>
      <c r="P421" s="20">
        <f>P420-VLookups!$D$42</f>
        <v>-389</v>
      </c>
      <c r="Q421" s="22">
        <v>177</v>
      </c>
      <c r="R421" s="19">
        <v>0</v>
      </c>
      <c r="S421" s="20">
        <f>VLookups!$D$50</f>
        <v>-4487.7037773753191</v>
      </c>
      <c r="T421" s="19">
        <v>0</v>
      </c>
      <c r="U421" s="9">
        <v>273</v>
      </c>
      <c r="V421" s="21">
        <f>V420-VLookups!$D$54</f>
        <v>-2685</v>
      </c>
      <c r="W421" s="21">
        <f>-VLookups!$D$60</f>
        <v>-400</v>
      </c>
      <c r="X421" s="21">
        <f>-VLookups!$D$62</f>
        <v>-175</v>
      </c>
      <c r="Y421" s="20">
        <f>Y420*(1+VLookups!$D$57/12)</f>
        <v>-671.7489527553206</v>
      </c>
      <c r="Z421" s="9" t="s">
        <v>36</v>
      </c>
      <c r="AA421" s="9" t="s">
        <v>36</v>
      </c>
      <c r="AB421" s="20">
        <f t="shared" si="18"/>
        <v>9644.0574280183628</v>
      </c>
      <c r="AC421" s="20">
        <f t="shared" si="19"/>
        <v>1622600.062754926</v>
      </c>
    </row>
    <row r="422" spans="2:29" x14ac:dyDescent="0.25">
      <c r="B422" s="9">
        <v>418</v>
      </c>
      <c r="C422" s="9">
        <f t="shared" si="20"/>
        <v>57</v>
      </c>
      <c r="D422" s="9">
        <v>10</v>
      </c>
      <c r="E422" s="20">
        <f>E410*(1+VLookups!$C$4)</f>
        <v>28182.527923862544</v>
      </c>
      <c r="F422" s="20">
        <f>$E422*-VLookups!$D$10*2</f>
        <v>-1690.9516754317526</v>
      </c>
      <c r="G422" s="19">
        <v>0</v>
      </c>
      <c r="H422" s="20">
        <f>(-VLookups!$D$13)*(E422+F422/2)</f>
        <v>-8884.5419279976668</v>
      </c>
      <c r="I422" s="19">
        <v>0</v>
      </c>
      <c r="J422" s="19">
        <v>0</v>
      </c>
      <c r="K422" s="19">
        <v>0</v>
      </c>
      <c r="L422" s="19">
        <v>0</v>
      </c>
      <c r="M422" s="19">
        <v>0</v>
      </c>
      <c r="N422" s="20" t="s">
        <v>36</v>
      </c>
      <c r="O422" s="19">
        <v>0</v>
      </c>
      <c r="P422" s="20">
        <f>P421-VLookups!$D$42</f>
        <v>-390.5</v>
      </c>
      <c r="Q422" s="22">
        <v>178</v>
      </c>
      <c r="R422" s="19">
        <v>0</v>
      </c>
      <c r="S422" s="20">
        <f>VLookups!$D$50</f>
        <v>-4487.7037773753191</v>
      </c>
      <c r="T422" s="19">
        <v>0</v>
      </c>
      <c r="U422" s="9">
        <v>274</v>
      </c>
      <c r="V422" s="21">
        <f>V421-VLookups!$D$54</f>
        <v>-2690</v>
      </c>
      <c r="W422" s="21">
        <f>-VLookups!$D$60</f>
        <v>-400</v>
      </c>
      <c r="X422" s="21">
        <f>-VLookups!$D$62</f>
        <v>-175</v>
      </c>
      <c r="Y422" s="20">
        <f>Y421*(1+VLookups!$D$57/12)</f>
        <v>-673.70822053419033</v>
      </c>
      <c r="Z422" s="9" t="s">
        <v>36</v>
      </c>
      <c r="AA422" s="9" t="s">
        <v>36</v>
      </c>
      <c r="AB422" s="20">
        <f t="shared" si="18"/>
        <v>9635.5981602394932</v>
      </c>
      <c r="AC422" s="20">
        <f t="shared" si="19"/>
        <v>1634939.9943530904</v>
      </c>
    </row>
    <row r="423" spans="2:29" x14ac:dyDescent="0.25">
      <c r="B423" s="9">
        <v>419</v>
      </c>
      <c r="C423" s="9">
        <f t="shared" si="20"/>
        <v>57</v>
      </c>
      <c r="D423" s="9">
        <v>11</v>
      </c>
      <c r="E423" s="20">
        <f>E411*(1+VLookups!$C$4)</f>
        <v>28182.527923862544</v>
      </c>
      <c r="F423" s="20">
        <f>$E423*-VLookups!$D$10*2</f>
        <v>-1690.9516754317526</v>
      </c>
      <c r="G423" s="19">
        <v>0</v>
      </c>
      <c r="H423" s="20">
        <f>(-VLookups!$D$13)*(E423+F423/2)</f>
        <v>-8884.5419279976668</v>
      </c>
      <c r="I423" s="19">
        <v>0</v>
      </c>
      <c r="J423" s="19">
        <v>0</v>
      </c>
      <c r="K423" s="19">
        <v>0</v>
      </c>
      <c r="L423" s="19">
        <v>0</v>
      </c>
      <c r="M423" s="19">
        <v>0</v>
      </c>
      <c r="N423" s="20" t="s">
        <v>36</v>
      </c>
      <c r="O423" s="19">
        <v>0</v>
      </c>
      <c r="P423" s="20">
        <f>P422-VLookups!$D$42</f>
        <v>-392</v>
      </c>
      <c r="Q423" s="22">
        <v>179</v>
      </c>
      <c r="R423" s="19">
        <v>0</v>
      </c>
      <c r="S423" s="20">
        <f>VLookups!$D$50</f>
        <v>-4487.7037773753191</v>
      </c>
      <c r="T423" s="19">
        <v>0</v>
      </c>
      <c r="U423" s="9">
        <v>275</v>
      </c>
      <c r="V423" s="21">
        <f>V422-VLookups!$D$54</f>
        <v>-2695</v>
      </c>
      <c r="W423" s="21">
        <f>-VLookups!$D$60</f>
        <v>-400</v>
      </c>
      <c r="X423" s="21">
        <f>-VLookups!$D$62</f>
        <v>-175</v>
      </c>
      <c r="Y423" s="20">
        <f>Y422*(1+VLookups!$D$57/12)</f>
        <v>-675.67320284408174</v>
      </c>
      <c r="Z423" s="9" t="s">
        <v>36</v>
      </c>
      <c r="AA423" s="9" t="s">
        <v>36</v>
      </c>
      <c r="AB423" s="20">
        <f t="shared" si="18"/>
        <v>9627.1331779296015</v>
      </c>
      <c r="AC423" s="20">
        <f t="shared" si="19"/>
        <v>1647292.0275216086</v>
      </c>
    </row>
    <row r="424" spans="2:29" x14ac:dyDescent="0.25">
      <c r="B424" s="9">
        <v>420</v>
      </c>
      <c r="C424" s="9">
        <f t="shared" si="20"/>
        <v>58</v>
      </c>
      <c r="D424" s="9">
        <v>0</v>
      </c>
      <c r="E424" s="20">
        <f>E412*(1+VLookups!$C$4)</f>
        <v>29168.91640119773</v>
      </c>
      <c r="F424" s="20">
        <f>$E424*-VLookups!$D$10*2</f>
        <v>-1750.1349840718638</v>
      </c>
      <c r="G424" s="19">
        <v>0</v>
      </c>
      <c r="H424" s="20">
        <f>(-VLookups!$D$13)*(E424+F424/2)</f>
        <v>-9195.5008954775858</v>
      </c>
      <c r="I424" s="19">
        <v>0</v>
      </c>
      <c r="J424" s="19">
        <v>0</v>
      </c>
      <c r="K424" s="19">
        <v>0</v>
      </c>
      <c r="L424" s="19">
        <v>0</v>
      </c>
      <c r="M424" s="19">
        <v>0</v>
      </c>
      <c r="N424" s="20" t="s">
        <v>36</v>
      </c>
      <c r="O424" s="19">
        <v>0</v>
      </c>
      <c r="P424" s="20">
        <f>P423-VLookups!$D$42</f>
        <v>-393.5</v>
      </c>
      <c r="Q424" s="22">
        <v>180</v>
      </c>
      <c r="R424" s="19">
        <v>0</v>
      </c>
      <c r="S424" s="20">
        <f>VLookups!$D$50</f>
        <v>-4487.7037773753191</v>
      </c>
      <c r="T424" s="19">
        <v>0</v>
      </c>
      <c r="U424" s="9">
        <v>276</v>
      </c>
      <c r="V424" s="21">
        <f>V423-VLookups!$D$54</f>
        <v>-2700</v>
      </c>
      <c r="W424" s="21">
        <f>-VLookups!$D$60</f>
        <v>-400</v>
      </c>
      <c r="X424" s="21">
        <f>-VLookups!$D$62</f>
        <v>-175</v>
      </c>
      <c r="Y424" s="20">
        <f>Y423*(1+VLookups!$D$57/12)</f>
        <v>-677.643916352377</v>
      </c>
      <c r="Z424" s="9" t="s">
        <v>36</v>
      </c>
      <c r="AA424" s="9" t="s">
        <v>36</v>
      </c>
      <c r="AB424" s="20">
        <f t="shared" si="18"/>
        <v>10264.500319956516</v>
      </c>
      <c r="AC424" s="20">
        <f t="shared" si="19"/>
        <v>1660302.0145541013</v>
      </c>
    </row>
    <row r="425" spans="2:29" x14ac:dyDescent="0.25">
      <c r="B425" s="9">
        <v>421</v>
      </c>
      <c r="C425" s="9">
        <f t="shared" si="20"/>
        <v>58</v>
      </c>
      <c r="D425" s="9">
        <v>1</v>
      </c>
      <c r="E425" s="20">
        <f>E413*(1+VLookups!$C$4)</f>
        <v>29168.91640119773</v>
      </c>
      <c r="F425" s="20">
        <f>$E425*-VLookups!$D$10*2</f>
        <v>-1750.1349840718638</v>
      </c>
      <c r="G425" s="19">
        <v>0</v>
      </c>
      <c r="H425" s="20">
        <f>(-VLookups!$D$13)*(E425+F425/2)</f>
        <v>-9195.5008954775858</v>
      </c>
      <c r="I425" s="19">
        <v>0</v>
      </c>
      <c r="J425" s="19">
        <v>0</v>
      </c>
      <c r="K425" s="19">
        <v>0</v>
      </c>
      <c r="L425" s="19">
        <v>0</v>
      </c>
      <c r="M425" s="19">
        <v>0</v>
      </c>
      <c r="N425" s="20" t="s">
        <v>36</v>
      </c>
      <c r="O425" s="19">
        <v>0</v>
      </c>
      <c r="P425" s="20">
        <f>P424-VLookups!$D$42</f>
        <v>-395</v>
      </c>
      <c r="Q425" s="22">
        <v>181</v>
      </c>
      <c r="R425" s="19">
        <v>0</v>
      </c>
      <c r="S425" s="20">
        <f>VLookups!$D$50</f>
        <v>-4487.7037773753191</v>
      </c>
      <c r="T425" s="19">
        <v>0</v>
      </c>
      <c r="U425" s="9">
        <v>277</v>
      </c>
      <c r="V425" s="21">
        <f>V424-VLookups!$D$54</f>
        <v>-2705</v>
      </c>
      <c r="W425" s="21">
        <f>-VLookups!$D$60</f>
        <v>-400</v>
      </c>
      <c r="X425" s="21">
        <f>-VLookups!$D$62</f>
        <v>-175</v>
      </c>
      <c r="Y425" s="20">
        <f>Y424*(1+VLookups!$D$57/12)</f>
        <v>-679.62037777507146</v>
      </c>
      <c r="Z425" s="9" t="s">
        <v>36</v>
      </c>
      <c r="AA425" s="9" t="s">
        <v>36</v>
      </c>
      <c r="AB425" s="20">
        <f t="shared" si="18"/>
        <v>10256.023858533823</v>
      </c>
      <c r="AC425" s="20">
        <f t="shared" si="19"/>
        <v>1673325.2084368919</v>
      </c>
    </row>
    <row r="426" spans="2:29" x14ac:dyDescent="0.25">
      <c r="B426" s="9">
        <v>422</v>
      </c>
      <c r="C426" s="9">
        <f t="shared" si="20"/>
        <v>58</v>
      </c>
      <c r="D426" s="9">
        <v>2</v>
      </c>
      <c r="E426" s="20">
        <f>E414*(1+VLookups!$C$4)</f>
        <v>29168.91640119773</v>
      </c>
      <c r="F426" s="20">
        <f>$E426*-VLookups!$D$10*2</f>
        <v>-1750.1349840718638</v>
      </c>
      <c r="G426" s="19">
        <v>0</v>
      </c>
      <c r="H426" s="20">
        <f>(-VLookups!$D$13)*(E426+F426/2)</f>
        <v>-9195.5008954775858</v>
      </c>
      <c r="I426" s="19">
        <v>0</v>
      </c>
      <c r="J426" s="19">
        <v>0</v>
      </c>
      <c r="K426" s="19">
        <v>0</v>
      </c>
      <c r="L426" s="19">
        <v>0</v>
      </c>
      <c r="M426" s="19">
        <v>0</v>
      </c>
      <c r="N426" s="20" t="s">
        <v>36</v>
      </c>
      <c r="O426" s="19">
        <v>0</v>
      </c>
      <c r="P426" s="20">
        <f>P425-VLookups!$D$42</f>
        <v>-396.5</v>
      </c>
      <c r="Q426" s="22">
        <v>182</v>
      </c>
      <c r="R426" s="19">
        <v>0</v>
      </c>
      <c r="S426" s="20">
        <f>VLookups!$D$50</f>
        <v>-4487.7037773753191</v>
      </c>
      <c r="T426" s="19">
        <v>0</v>
      </c>
      <c r="U426" s="9">
        <v>278</v>
      </c>
      <c r="V426" s="21">
        <f>V425-VLookups!$D$54</f>
        <v>-2710</v>
      </c>
      <c r="W426" s="21">
        <f>-VLookups!$D$60</f>
        <v>-400</v>
      </c>
      <c r="X426" s="21">
        <f>-VLookups!$D$62</f>
        <v>-175</v>
      </c>
      <c r="Y426" s="20">
        <f>Y425*(1+VLookups!$D$57/12)</f>
        <v>-681.6026038769154</v>
      </c>
      <c r="Z426" s="9" t="s">
        <v>36</v>
      </c>
      <c r="AA426" s="9" t="s">
        <v>36</v>
      </c>
      <c r="AB426" s="20">
        <f t="shared" si="18"/>
        <v>10247.541632431978</v>
      </c>
      <c r="AC426" s="20">
        <f t="shared" si="19"/>
        <v>1686361.6254167189</v>
      </c>
    </row>
    <row r="427" spans="2:29" x14ac:dyDescent="0.25">
      <c r="B427" s="9">
        <v>423</v>
      </c>
      <c r="C427" s="9">
        <f t="shared" si="20"/>
        <v>58</v>
      </c>
      <c r="D427" s="9">
        <v>3</v>
      </c>
      <c r="E427" s="20">
        <f>E415*(1+VLookups!$C$4)</f>
        <v>29168.91640119773</v>
      </c>
      <c r="F427" s="20">
        <f>$E427*-VLookups!$D$10*2</f>
        <v>-1750.1349840718638</v>
      </c>
      <c r="G427" s="19">
        <v>0</v>
      </c>
      <c r="H427" s="20">
        <f>(-VLookups!$D$13)*(E427+F427/2)</f>
        <v>-9195.5008954775858</v>
      </c>
      <c r="I427" s="19">
        <v>0</v>
      </c>
      <c r="J427" s="19">
        <v>0</v>
      </c>
      <c r="K427" s="19">
        <v>0</v>
      </c>
      <c r="L427" s="19">
        <v>0</v>
      </c>
      <c r="M427" s="19">
        <v>0</v>
      </c>
      <c r="N427" s="20" t="s">
        <v>36</v>
      </c>
      <c r="O427" s="19">
        <v>0</v>
      </c>
      <c r="P427" s="20">
        <f>P426-VLookups!$D$42</f>
        <v>-398</v>
      </c>
      <c r="Q427" s="22">
        <v>183</v>
      </c>
      <c r="R427" s="19">
        <v>0</v>
      </c>
      <c r="S427" s="20">
        <f>VLookups!$D$50</f>
        <v>-4487.7037773753191</v>
      </c>
      <c r="T427" s="19">
        <v>0</v>
      </c>
      <c r="U427" s="9">
        <v>279</v>
      </c>
      <c r="V427" s="21">
        <f>V426-VLookups!$D$54</f>
        <v>-2715</v>
      </c>
      <c r="W427" s="21">
        <f>-VLookups!$D$60</f>
        <v>-400</v>
      </c>
      <c r="X427" s="21">
        <f>-VLookups!$D$62</f>
        <v>-175</v>
      </c>
      <c r="Y427" s="20">
        <f>Y426*(1+VLookups!$D$57/12)</f>
        <v>-683.59061147155637</v>
      </c>
      <c r="Z427" s="9" t="s">
        <v>36</v>
      </c>
      <c r="AA427" s="9" t="s">
        <v>36</v>
      </c>
      <c r="AB427" s="20">
        <f t="shared" si="18"/>
        <v>10239.053624837337</v>
      </c>
      <c r="AC427" s="20">
        <f t="shared" si="19"/>
        <v>1699411.2817505843</v>
      </c>
    </row>
    <row r="428" spans="2:29" x14ac:dyDescent="0.25">
      <c r="B428" s="9">
        <v>424</v>
      </c>
      <c r="C428" s="9">
        <f t="shared" si="20"/>
        <v>58</v>
      </c>
      <c r="D428" s="9">
        <v>4</v>
      </c>
      <c r="E428" s="20">
        <f>E416*(1+VLookups!$C$4)</f>
        <v>29168.91640119773</v>
      </c>
      <c r="F428" s="20">
        <f>$E428*-VLookups!$D$10*2</f>
        <v>-1750.1349840718638</v>
      </c>
      <c r="G428" s="19">
        <v>0</v>
      </c>
      <c r="H428" s="20">
        <f>(-VLookups!$D$13)*(E428+F428/2)</f>
        <v>-9195.5008954775858</v>
      </c>
      <c r="I428" s="19">
        <v>0</v>
      </c>
      <c r="J428" s="19">
        <v>0</v>
      </c>
      <c r="K428" s="19">
        <v>0</v>
      </c>
      <c r="L428" s="19">
        <v>0</v>
      </c>
      <c r="M428" s="19">
        <v>0</v>
      </c>
      <c r="N428" s="20" t="s">
        <v>36</v>
      </c>
      <c r="O428" s="19">
        <v>0</v>
      </c>
      <c r="P428" s="20">
        <f>P427-VLookups!$D$42</f>
        <v>-399.5</v>
      </c>
      <c r="Q428" s="22">
        <v>184</v>
      </c>
      <c r="R428" s="19">
        <v>0</v>
      </c>
      <c r="S428" s="20">
        <f>VLookups!$D$50</f>
        <v>-4487.7037773753191</v>
      </c>
      <c r="T428" s="19">
        <v>0</v>
      </c>
      <c r="U428" s="9">
        <v>280</v>
      </c>
      <c r="V428" s="21">
        <f>V427-VLookups!$D$54</f>
        <v>-2720</v>
      </c>
      <c r="W428" s="21">
        <f>-VLookups!$D$60</f>
        <v>-400</v>
      </c>
      <c r="X428" s="21">
        <f>-VLookups!$D$62</f>
        <v>-175</v>
      </c>
      <c r="Y428" s="20">
        <f>Y427*(1+VLookups!$D$57/12)</f>
        <v>-685.58441742168179</v>
      </c>
      <c r="Z428" s="9" t="s">
        <v>36</v>
      </c>
      <c r="AA428" s="9" t="s">
        <v>36</v>
      </c>
      <c r="AB428" s="20">
        <f t="shared" si="18"/>
        <v>10230.559818887212</v>
      </c>
      <c r="AC428" s="20">
        <f t="shared" si="19"/>
        <v>1712474.1937057225</v>
      </c>
    </row>
    <row r="429" spans="2:29" x14ac:dyDescent="0.25">
      <c r="B429" s="9">
        <v>425</v>
      </c>
      <c r="C429" s="9">
        <f t="shared" si="20"/>
        <v>58</v>
      </c>
      <c r="D429" s="9">
        <v>5</v>
      </c>
      <c r="E429" s="20">
        <f>E417*(1+VLookups!$C$4)</f>
        <v>29168.91640119773</v>
      </c>
      <c r="F429" s="20">
        <f>$E429*-VLookups!$D$10*2</f>
        <v>-1750.1349840718638</v>
      </c>
      <c r="G429" s="19">
        <v>0</v>
      </c>
      <c r="H429" s="20">
        <f>(-VLookups!$D$13)*(E429+F429/2)</f>
        <v>-9195.5008954775858</v>
      </c>
      <c r="I429" s="19">
        <v>0</v>
      </c>
      <c r="J429" s="19">
        <v>0</v>
      </c>
      <c r="K429" s="19">
        <v>0</v>
      </c>
      <c r="L429" s="19">
        <v>0</v>
      </c>
      <c r="M429" s="19">
        <v>0</v>
      </c>
      <c r="N429" s="20" t="s">
        <v>36</v>
      </c>
      <c r="O429" s="19">
        <v>0</v>
      </c>
      <c r="P429" s="20">
        <f>P428-VLookups!$D$42</f>
        <v>-401</v>
      </c>
      <c r="Q429" s="22">
        <v>185</v>
      </c>
      <c r="R429" s="19">
        <v>0</v>
      </c>
      <c r="S429" s="20">
        <f>VLookups!$D$50</f>
        <v>-4487.7037773753191</v>
      </c>
      <c r="T429" s="19">
        <v>0</v>
      </c>
      <c r="U429" s="9">
        <v>281</v>
      </c>
      <c r="V429" s="21">
        <f>V428-VLookups!$D$54</f>
        <v>-2725</v>
      </c>
      <c r="W429" s="21">
        <f>-VLookups!$D$60</f>
        <v>-400</v>
      </c>
      <c r="X429" s="21">
        <f>-VLookups!$D$62</f>
        <v>-175</v>
      </c>
      <c r="Y429" s="20">
        <f>Y428*(1+VLookups!$D$57/12)</f>
        <v>-687.58403863916169</v>
      </c>
      <c r="Z429" s="9" t="s">
        <v>36</v>
      </c>
      <c r="AA429" s="9" t="s">
        <v>36</v>
      </c>
      <c r="AB429" s="20">
        <f t="shared" si="18"/>
        <v>10222.060197669733</v>
      </c>
      <c r="AC429" s="20">
        <f t="shared" si="19"/>
        <v>1725550.3775595685</v>
      </c>
    </row>
    <row r="430" spans="2:29" x14ac:dyDescent="0.25">
      <c r="B430" s="9">
        <v>426</v>
      </c>
      <c r="C430" s="9">
        <f t="shared" si="20"/>
        <v>58</v>
      </c>
      <c r="D430" s="9">
        <v>6</v>
      </c>
      <c r="E430" s="20">
        <f>E418*(1+VLookups!$C$4)</f>
        <v>29168.91640119773</v>
      </c>
      <c r="F430" s="20">
        <f>$E430*-VLookups!$D$10*2</f>
        <v>-1750.1349840718638</v>
      </c>
      <c r="G430" s="19">
        <v>0</v>
      </c>
      <c r="H430" s="20">
        <f>(-VLookups!$D$13)*(E430+F430/2)</f>
        <v>-9195.5008954775858</v>
      </c>
      <c r="I430" s="19">
        <v>0</v>
      </c>
      <c r="J430" s="19">
        <v>0</v>
      </c>
      <c r="K430" s="19">
        <v>0</v>
      </c>
      <c r="L430" s="19">
        <v>0</v>
      </c>
      <c r="M430" s="19">
        <v>0</v>
      </c>
      <c r="N430" s="20" t="s">
        <v>36</v>
      </c>
      <c r="O430" s="19">
        <v>0</v>
      </c>
      <c r="P430" s="20">
        <f>P429-VLookups!$D$42</f>
        <v>-402.5</v>
      </c>
      <c r="Q430" s="22">
        <v>186</v>
      </c>
      <c r="R430" s="19">
        <v>0</v>
      </c>
      <c r="S430" s="20">
        <f>VLookups!$D$50</f>
        <v>-4487.7037773753191</v>
      </c>
      <c r="T430" s="19">
        <v>0</v>
      </c>
      <c r="U430" s="9">
        <v>282</v>
      </c>
      <c r="V430" s="21">
        <f>V429-VLookups!$D$54</f>
        <v>-2730</v>
      </c>
      <c r="W430" s="21">
        <f>-VLookups!$D$60</f>
        <v>-400</v>
      </c>
      <c r="X430" s="21">
        <f>-VLookups!$D$62</f>
        <v>-175</v>
      </c>
      <c r="Y430" s="20">
        <f>Y429*(1+VLookups!$D$57/12)</f>
        <v>-689.58949208519255</v>
      </c>
      <c r="Z430" s="9" t="s">
        <v>36</v>
      </c>
      <c r="AA430" s="9" t="s">
        <v>36</v>
      </c>
      <c r="AB430" s="20">
        <f t="shared" si="18"/>
        <v>10213.5547442237</v>
      </c>
      <c r="AC430" s="20">
        <f t="shared" si="19"/>
        <v>1738639.8495997249</v>
      </c>
    </row>
    <row r="431" spans="2:29" x14ac:dyDescent="0.25">
      <c r="B431" s="9">
        <v>427</v>
      </c>
      <c r="C431" s="9">
        <f t="shared" si="20"/>
        <v>58</v>
      </c>
      <c r="D431" s="9">
        <v>7</v>
      </c>
      <c r="E431" s="20">
        <f>E419*(1+VLookups!$C$4)</f>
        <v>29168.91640119773</v>
      </c>
      <c r="F431" s="20">
        <f>$E431*-VLookups!$D$10*2</f>
        <v>-1750.1349840718638</v>
      </c>
      <c r="G431" s="19">
        <v>0</v>
      </c>
      <c r="H431" s="20">
        <f>(-VLookups!$D$13)*(E431+F431/2)</f>
        <v>-9195.5008954775858</v>
      </c>
      <c r="I431" s="19">
        <v>0</v>
      </c>
      <c r="J431" s="19">
        <v>0</v>
      </c>
      <c r="K431" s="19">
        <v>0</v>
      </c>
      <c r="L431" s="19">
        <v>0</v>
      </c>
      <c r="M431" s="19">
        <v>0</v>
      </c>
      <c r="N431" s="20" t="s">
        <v>36</v>
      </c>
      <c r="O431" s="19">
        <v>0</v>
      </c>
      <c r="P431" s="20">
        <f>P430-VLookups!$D$42</f>
        <v>-404</v>
      </c>
      <c r="Q431" s="22">
        <v>187</v>
      </c>
      <c r="R431" s="19">
        <v>0</v>
      </c>
      <c r="S431" s="20">
        <f>VLookups!$D$50</f>
        <v>-4487.7037773753191</v>
      </c>
      <c r="T431" s="19">
        <v>0</v>
      </c>
      <c r="U431" s="9">
        <v>283</v>
      </c>
      <c r="V431" s="21">
        <f>V430-VLookups!$D$54</f>
        <v>-2735</v>
      </c>
      <c r="W431" s="21">
        <f>-VLookups!$D$60</f>
        <v>-400</v>
      </c>
      <c r="X431" s="21">
        <f>-VLookups!$D$62</f>
        <v>-175</v>
      </c>
      <c r="Y431" s="20">
        <f>Y430*(1+VLookups!$D$57/12)</f>
        <v>-691.60079477044098</v>
      </c>
      <c r="Z431" s="9" t="s">
        <v>36</v>
      </c>
      <c r="AA431" s="9" t="s">
        <v>36</v>
      </c>
      <c r="AB431" s="20">
        <f t="shared" si="18"/>
        <v>10205.043441538453</v>
      </c>
      <c r="AC431" s="20">
        <f t="shared" si="19"/>
        <v>1751742.6261239296</v>
      </c>
    </row>
    <row r="432" spans="2:29" x14ac:dyDescent="0.25">
      <c r="B432" s="9">
        <v>428</v>
      </c>
      <c r="C432" s="9">
        <f t="shared" si="20"/>
        <v>58</v>
      </c>
      <c r="D432" s="9">
        <v>8</v>
      </c>
      <c r="E432" s="20">
        <f>E420*(1+VLookups!$C$4)</f>
        <v>29168.91640119773</v>
      </c>
      <c r="F432" s="20">
        <f>$E432*-VLookups!$D$10*2</f>
        <v>-1750.1349840718638</v>
      </c>
      <c r="G432" s="19">
        <v>0</v>
      </c>
      <c r="H432" s="20">
        <f>(-VLookups!$D$13)*(E432+F432/2)</f>
        <v>-9195.5008954775858</v>
      </c>
      <c r="I432" s="19">
        <v>0</v>
      </c>
      <c r="J432" s="19">
        <v>0</v>
      </c>
      <c r="K432" s="19">
        <v>0</v>
      </c>
      <c r="L432" s="19">
        <v>0</v>
      </c>
      <c r="M432" s="19">
        <v>0</v>
      </c>
      <c r="N432" s="20" t="s">
        <v>36</v>
      </c>
      <c r="O432" s="19">
        <v>0</v>
      </c>
      <c r="P432" s="20">
        <f>P431-VLookups!$D$42</f>
        <v>-405.5</v>
      </c>
      <c r="Q432" s="22">
        <v>188</v>
      </c>
      <c r="R432" s="19">
        <v>0</v>
      </c>
      <c r="S432" s="20">
        <f>VLookups!$D$50</f>
        <v>-4487.7037773753191</v>
      </c>
      <c r="T432" s="19">
        <v>0</v>
      </c>
      <c r="U432" s="9">
        <v>284</v>
      </c>
      <c r="V432" s="21">
        <f>V431-VLookups!$D$54</f>
        <v>-2740</v>
      </c>
      <c r="W432" s="21">
        <f>-VLookups!$D$60</f>
        <v>-400</v>
      </c>
      <c r="X432" s="21">
        <f>-VLookups!$D$62</f>
        <v>-175</v>
      </c>
      <c r="Y432" s="20">
        <f>Y431*(1+VLookups!$D$57/12)</f>
        <v>-693.61796375518816</v>
      </c>
      <c r="Z432" s="9" t="s">
        <v>36</v>
      </c>
      <c r="AA432" s="9" t="s">
        <v>36</v>
      </c>
      <c r="AB432" s="20">
        <f t="shared" si="18"/>
        <v>10196.526272553705</v>
      </c>
      <c r="AC432" s="20">
        <f t="shared" si="19"/>
        <v>1764858.7234400234</v>
      </c>
    </row>
    <row r="433" spans="2:29" x14ac:dyDescent="0.25">
      <c r="B433" s="9">
        <v>429</v>
      </c>
      <c r="C433" s="9">
        <f t="shared" si="20"/>
        <v>58</v>
      </c>
      <c r="D433" s="9">
        <v>9</v>
      </c>
      <c r="E433" s="20">
        <f>E421*(1+VLookups!$C$4)</f>
        <v>29168.91640119773</v>
      </c>
      <c r="F433" s="20">
        <f>$E433*-VLookups!$D$10*2</f>
        <v>-1750.1349840718638</v>
      </c>
      <c r="G433" s="19">
        <v>0</v>
      </c>
      <c r="H433" s="20">
        <f>(-VLookups!$D$13)*(E433+F433/2)</f>
        <v>-9195.5008954775858</v>
      </c>
      <c r="I433" s="19">
        <v>0</v>
      </c>
      <c r="J433" s="19">
        <v>0</v>
      </c>
      <c r="K433" s="19">
        <v>0</v>
      </c>
      <c r="L433" s="19">
        <v>0</v>
      </c>
      <c r="M433" s="19">
        <v>0</v>
      </c>
      <c r="N433" s="20" t="s">
        <v>36</v>
      </c>
      <c r="O433" s="19">
        <v>0</v>
      </c>
      <c r="P433" s="20">
        <f>P432-VLookups!$D$42</f>
        <v>-407</v>
      </c>
      <c r="Q433" s="22">
        <v>189</v>
      </c>
      <c r="R433" s="19">
        <v>0</v>
      </c>
      <c r="S433" s="20">
        <f>VLookups!$D$50</f>
        <v>-4487.7037773753191</v>
      </c>
      <c r="T433" s="19">
        <v>0</v>
      </c>
      <c r="U433" s="9">
        <v>285</v>
      </c>
      <c r="V433" s="21">
        <f>V432-VLookups!$D$54</f>
        <v>-2745</v>
      </c>
      <c r="W433" s="21">
        <f>-VLookups!$D$60</f>
        <v>-400</v>
      </c>
      <c r="X433" s="21">
        <f>-VLookups!$D$62</f>
        <v>-175</v>
      </c>
      <c r="Y433" s="20">
        <f>Y432*(1+VLookups!$D$57/12)</f>
        <v>-695.64101614947413</v>
      </c>
      <c r="Z433" s="9" t="s">
        <v>36</v>
      </c>
      <c r="AA433" s="9" t="s">
        <v>36</v>
      </c>
      <c r="AB433" s="20">
        <f t="shared" si="18"/>
        <v>10188.003220159419</v>
      </c>
      <c r="AC433" s="20">
        <f t="shared" si="19"/>
        <v>1777988.1578659161</v>
      </c>
    </row>
    <row r="434" spans="2:29" x14ac:dyDescent="0.25">
      <c r="B434" s="9">
        <v>430</v>
      </c>
      <c r="C434" s="9">
        <f t="shared" si="20"/>
        <v>58</v>
      </c>
      <c r="D434" s="9">
        <v>10</v>
      </c>
      <c r="E434" s="20">
        <f>E422*(1+VLookups!$C$4)</f>
        <v>29168.91640119773</v>
      </c>
      <c r="F434" s="20">
        <f>$E434*-VLookups!$D$10*2</f>
        <v>-1750.1349840718638</v>
      </c>
      <c r="G434" s="19">
        <v>0</v>
      </c>
      <c r="H434" s="20">
        <f>(-VLookups!$D$13)*(E434+F434/2)</f>
        <v>-9195.5008954775858</v>
      </c>
      <c r="I434" s="19">
        <v>0</v>
      </c>
      <c r="J434" s="19">
        <v>0</v>
      </c>
      <c r="K434" s="19">
        <v>0</v>
      </c>
      <c r="L434" s="19">
        <v>0</v>
      </c>
      <c r="M434" s="19">
        <v>0</v>
      </c>
      <c r="N434" s="20" t="s">
        <v>36</v>
      </c>
      <c r="O434" s="19">
        <v>0</v>
      </c>
      <c r="P434" s="20">
        <f>P433-VLookups!$D$42</f>
        <v>-408.5</v>
      </c>
      <c r="Q434" s="22">
        <v>190</v>
      </c>
      <c r="R434" s="19">
        <v>0</v>
      </c>
      <c r="S434" s="20">
        <f>VLookups!$D$50</f>
        <v>-4487.7037773753191</v>
      </c>
      <c r="T434" s="19">
        <v>0</v>
      </c>
      <c r="U434" s="9">
        <v>286</v>
      </c>
      <c r="V434" s="21">
        <f>V433-VLookups!$D$54</f>
        <v>-2750</v>
      </c>
      <c r="W434" s="21">
        <f>-VLookups!$D$60</f>
        <v>-400</v>
      </c>
      <c r="X434" s="21">
        <f>-VLookups!$D$62</f>
        <v>-175</v>
      </c>
      <c r="Y434" s="20">
        <f>Y433*(1+VLookups!$D$57/12)</f>
        <v>-697.66996911324338</v>
      </c>
      <c r="Z434" s="9" t="s">
        <v>36</v>
      </c>
      <c r="AA434" s="9" t="s">
        <v>36</v>
      </c>
      <c r="AB434" s="20">
        <f t="shared" si="18"/>
        <v>10179.47426719565</v>
      </c>
      <c r="AC434" s="20">
        <f t="shared" si="19"/>
        <v>1791130.9457295551</v>
      </c>
    </row>
    <row r="435" spans="2:29" x14ac:dyDescent="0.25">
      <c r="B435" s="9">
        <v>431</v>
      </c>
      <c r="C435" s="9">
        <f t="shared" si="20"/>
        <v>58</v>
      </c>
      <c r="D435" s="9">
        <v>11</v>
      </c>
      <c r="E435" s="20">
        <f>E423*(1+VLookups!$C$4)</f>
        <v>29168.91640119773</v>
      </c>
      <c r="F435" s="20">
        <f>$E435*-VLookups!$D$10*2</f>
        <v>-1750.1349840718638</v>
      </c>
      <c r="G435" s="19">
        <v>0</v>
      </c>
      <c r="H435" s="20">
        <f>(-VLookups!$D$13)*(E435+F435/2)</f>
        <v>-9195.5008954775858</v>
      </c>
      <c r="I435" s="19">
        <v>0</v>
      </c>
      <c r="J435" s="19">
        <v>0</v>
      </c>
      <c r="K435" s="19">
        <v>0</v>
      </c>
      <c r="L435" s="19">
        <v>0</v>
      </c>
      <c r="M435" s="19">
        <v>0</v>
      </c>
      <c r="N435" s="20" t="s">
        <v>36</v>
      </c>
      <c r="O435" s="19">
        <v>0</v>
      </c>
      <c r="P435" s="20">
        <f>P434-VLookups!$D$42</f>
        <v>-410</v>
      </c>
      <c r="Q435" s="22">
        <v>191</v>
      </c>
      <c r="R435" s="19">
        <v>0</v>
      </c>
      <c r="S435" s="20">
        <f>VLookups!$D$50</f>
        <v>-4487.7037773753191</v>
      </c>
      <c r="T435" s="19">
        <v>0</v>
      </c>
      <c r="U435" s="9">
        <v>287</v>
      </c>
      <c r="V435" s="21">
        <f>V434-VLookups!$D$54</f>
        <v>-2755</v>
      </c>
      <c r="W435" s="21">
        <f>-VLookups!$D$60</f>
        <v>-400</v>
      </c>
      <c r="X435" s="21">
        <f>-VLookups!$D$62</f>
        <v>-175</v>
      </c>
      <c r="Y435" s="20">
        <f>Y434*(1+VLookups!$D$57/12)</f>
        <v>-699.70483985649037</v>
      </c>
      <c r="Z435" s="9" t="s">
        <v>36</v>
      </c>
      <c r="AA435" s="9" t="s">
        <v>36</v>
      </c>
      <c r="AB435" s="20">
        <f t="shared" si="18"/>
        <v>10170.939396452402</v>
      </c>
      <c r="AC435" s="20">
        <f t="shared" si="19"/>
        <v>1804287.1033688902</v>
      </c>
    </row>
    <row r="436" spans="2:29" x14ac:dyDescent="0.25">
      <c r="B436" s="9">
        <v>432</v>
      </c>
      <c r="C436" s="9">
        <f t="shared" si="20"/>
        <v>59</v>
      </c>
      <c r="D436" s="9">
        <v>0</v>
      </c>
      <c r="E436" s="20">
        <f>E424*(1+VLookups!$C$4)</f>
        <v>30189.828475239647</v>
      </c>
      <c r="F436" s="20">
        <f>$E436*-VLookups!$D$10*2</f>
        <v>-1811.3897085143788</v>
      </c>
      <c r="G436" s="19">
        <v>0</v>
      </c>
      <c r="H436" s="20">
        <f>(-VLookups!$D$13)*(E436+F436/2)</f>
        <v>-9517.3434268192996</v>
      </c>
      <c r="I436" s="19">
        <v>0</v>
      </c>
      <c r="J436" s="19">
        <v>0</v>
      </c>
      <c r="K436" s="19">
        <v>0</v>
      </c>
      <c r="L436" s="19">
        <v>0</v>
      </c>
      <c r="M436" s="19">
        <v>0</v>
      </c>
      <c r="N436" s="20" t="s">
        <v>36</v>
      </c>
      <c r="O436" s="19">
        <v>0</v>
      </c>
      <c r="P436" s="20">
        <f>P435-VLookups!$D$42</f>
        <v>-411.5</v>
      </c>
      <c r="Q436" s="22">
        <v>192</v>
      </c>
      <c r="R436" s="19">
        <v>0</v>
      </c>
      <c r="S436" s="20">
        <f>VLookups!$D$50</f>
        <v>-4487.7037773753191</v>
      </c>
      <c r="T436" s="19">
        <v>0</v>
      </c>
      <c r="U436" s="9">
        <v>288</v>
      </c>
      <c r="V436" s="21">
        <f>V435-VLookups!$D$54</f>
        <v>-2760</v>
      </c>
      <c r="W436" s="21">
        <f>-VLookups!$D$60</f>
        <v>-400</v>
      </c>
      <c r="X436" s="21">
        <f>-VLookups!$D$62</f>
        <v>-175</v>
      </c>
      <c r="Y436" s="20">
        <f>Y435*(1+VLookups!$D$57/12)</f>
        <v>-701.7456456394051</v>
      </c>
      <c r="Z436" s="9" t="s">
        <v>36</v>
      </c>
      <c r="AA436" s="9" t="s">
        <v>36</v>
      </c>
      <c r="AB436" s="20">
        <f t="shared" si="18"/>
        <v>10830.840771148434</v>
      </c>
      <c r="AC436" s="20">
        <f t="shared" si="19"/>
        <v>1818125.0893123203</v>
      </c>
    </row>
    <row r="437" spans="2:29" x14ac:dyDescent="0.25">
      <c r="B437" s="9">
        <v>433</v>
      </c>
      <c r="C437" s="9">
        <f t="shared" si="20"/>
        <v>59</v>
      </c>
      <c r="D437" s="9">
        <v>1</v>
      </c>
      <c r="E437" s="20">
        <f>E425*(1+VLookups!$C$4)</f>
        <v>30189.828475239647</v>
      </c>
      <c r="F437" s="20">
        <f>$E437*-VLookups!$D$10*2</f>
        <v>-1811.3897085143788</v>
      </c>
      <c r="G437" s="19">
        <v>0</v>
      </c>
      <c r="H437" s="20">
        <f>(-VLookups!$D$13)*(E437+F437/2)</f>
        <v>-9517.3434268192996</v>
      </c>
      <c r="I437" s="19">
        <v>0</v>
      </c>
      <c r="J437" s="19">
        <v>0</v>
      </c>
      <c r="K437" s="19">
        <v>0</v>
      </c>
      <c r="L437" s="19">
        <v>0</v>
      </c>
      <c r="M437" s="19">
        <v>0</v>
      </c>
      <c r="N437" s="20" t="s">
        <v>36</v>
      </c>
      <c r="O437" s="19">
        <v>0</v>
      </c>
      <c r="P437" s="20">
        <f>P436-VLookups!$D$42</f>
        <v>-413</v>
      </c>
      <c r="Q437" s="22">
        <v>193</v>
      </c>
      <c r="R437" s="19">
        <v>0</v>
      </c>
      <c r="S437" s="20">
        <f>VLookups!$D$50</f>
        <v>-4487.7037773753191</v>
      </c>
      <c r="T437" s="19">
        <v>0</v>
      </c>
      <c r="U437" s="9">
        <v>289</v>
      </c>
      <c r="V437" s="21">
        <f>V436-VLookups!$D$54</f>
        <v>-2765</v>
      </c>
      <c r="W437" s="21">
        <f>-VLookups!$D$60</f>
        <v>-400</v>
      </c>
      <c r="X437" s="21">
        <f>-VLookups!$D$62</f>
        <v>-175</v>
      </c>
      <c r="Y437" s="20">
        <f>Y436*(1+VLookups!$D$57/12)</f>
        <v>-703.79240377252006</v>
      </c>
      <c r="Z437" s="9" t="s">
        <v>36</v>
      </c>
      <c r="AA437" s="9" t="s">
        <v>36</v>
      </c>
      <c r="AB437" s="20">
        <f t="shared" si="18"/>
        <v>10822.294013015318</v>
      </c>
      <c r="AC437" s="20">
        <f t="shared" si="19"/>
        <v>1831977.5918075228</v>
      </c>
    </row>
    <row r="438" spans="2:29" x14ac:dyDescent="0.25">
      <c r="B438" s="9">
        <v>434</v>
      </c>
      <c r="C438" s="9">
        <f t="shared" si="20"/>
        <v>59</v>
      </c>
      <c r="D438" s="9">
        <v>2</v>
      </c>
      <c r="E438" s="20">
        <f>E426*(1+VLookups!$C$4)</f>
        <v>30189.828475239647</v>
      </c>
      <c r="F438" s="20">
        <f>$E438*-VLookups!$D$10*2</f>
        <v>-1811.3897085143788</v>
      </c>
      <c r="G438" s="19">
        <v>0</v>
      </c>
      <c r="H438" s="20">
        <f>(-VLookups!$D$13)*(E438+F438/2)</f>
        <v>-9517.3434268192996</v>
      </c>
      <c r="I438" s="19">
        <v>0</v>
      </c>
      <c r="J438" s="19">
        <v>0</v>
      </c>
      <c r="K438" s="19">
        <v>0</v>
      </c>
      <c r="L438" s="19">
        <v>0</v>
      </c>
      <c r="M438" s="19">
        <v>0</v>
      </c>
      <c r="N438" s="20" t="s">
        <v>36</v>
      </c>
      <c r="O438" s="19">
        <v>0</v>
      </c>
      <c r="P438" s="20">
        <f>P437-VLookups!$D$42</f>
        <v>-414.5</v>
      </c>
      <c r="Q438" s="22">
        <v>194</v>
      </c>
      <c r="R438" s="19">
        <v>0</v>
      </c>
      <c r="S438" s="20">
        <f>VLookups!$D$50</f>
        <v>-4487.7037773753191</v>
      </c>
      <c r="T438" s="19">
        <v>0</v>
      </c>
      <c r="U438" s="9">
        <v>290</v>
      </c>
      <c r="V438" s="21">
        <f>V437-VLookups!$D$54</f>
        <v>-2770</v>
      </c>
      <c r="W438" s="21">
        <f>-VLookups!$D$60</f>
        <v>-400</v>
      </c>
      <c r="X438" s="21">
        <f>-VLookups!$D$62</f>
        <v>-175</v>
      </c>
      <c r="Y438" s="20">
        <f>Y437*(1+VLookups!$D$57/12)</f>
        <v>-705.84513161685663</v>
      </c>
      <c r="Z438" s="9" t="s">
        <v>36</v>
      </c>
      <c r="AA438" s="9" t="s">
        <v>36</v>
      </c>
      <c r="AB438" s="20">
        <f t="shared" si="18"/>
        <v>10813.741285170981</v>
      </c>
      <c r="AC438" s="20">
        <f t="shared" si="19"/>
        <v>1845844.6290790397</v>
      </c>
    </row>
    <row r="439" spans="2:29" x14ac:dyDescent="0.25">
      <c r="B439" s="9">
        <v>435</v>
      </c>
      <c r="C439" s="9">
        <f t="shared" si="20"/>
        <v>59</v>
      </c>
      <c r="D439" s="9">
        <v>3</v>
      </c>
      <c r="E439" s="20">
        <f>E427*(1+VLookups!$C$4)</f>
        <v>30189.828475239647</v>
      </c>
      <c r="F439" s="20">
        <f>$E439*-VLookups!$D$10*2</f>
        <v>-1811.3897085143788</v>
      </c>
      <c r="G439" s="19">
        <v>0</v>
      </c>
      <c r="H439" s="20">
        <f>(-VLookups!$D$13)*(E439+F439/2)</f>
        <v>-9517.3434268192996</v>
      </c>
      <c r="I439" s="19">
        <v>0</v>
      </c>
      <c r="J439" s="19">
        <v>0</v>
      </c>
      <c r="K439" s="19">
        <v>0</v>
      </c>
      <c r="L439" s="19">
        <v>0</v>
      </c>
      <c r="M439" s="19">
        <v>0</v>
      </c>
      <c r="N439" s="20" t="s">
        <v>36</v>
      </c>
      <c r="O439" s="19">
        <v>0</v>
      </c>
      <c r="P439" s="20">
        <f>P438-VLookups!$D$42</f>
        <v>-416</v>
      </c>
      <c r="Q439" s="22">
        <v>195</v>
      </c>
      <c r="R439" s="19">
        <v>0</v>
      </c>
      <c r="S439" s="20">
        <f>VLookups!$D$50</f>
        <v>-4487.7037773753191</v>
      </c>
      <c r="T439" s="19">
        <v>0</v>
      </c>
      <c r="U439" s="9">
        <v>291</v>
      </c>
      <c r="V439" s="21">
        <f>V438-VLookups!$D$54</f>
        <v>-2775</v>
      </c>
      <c r="W439" s="21">
        <f>-VLookups!$D$60</f>
        <v>-400</v>
      </c>
      <c r="X439" s="21">
        <f>-VLookups!$D$62</f>
        <v>-175</v>
      </c>
      <c r="Y439" s="20">
        <f>Y438*(1+VLookups!$D$57/12)</f>
        <v>-707.90384658407243</v>
      </c>
      <c r="Z439" s="9" t="s">
        <v>36</v>
      </c>
      <c r="AA439" s="9" t="s">
        <v>36</v>
      </c>
      <c r="AB439" s="20">
        <f t="shared" si="18"/>
        <v>10805.182570203766</v>
      </c>
      <c r="AC439" s="20">
        <f t="shared" si="19"/>
        <v>1859726.2193643751</v>
      </c>
    </row>
    <row r="440" spans="2:29" x14ac:dyDescent="0.25">
      <c r="B440" s="9">
        <v>436</v>
      </c>
      <c r="C440" s="9">
        <f t="shared" si="20"/>
        <v>59</v>
      </c>
      <c r="D440" s="9">
        <v>4</v>
      </c>
      <c r="E440" s="20">
        <f>E428*(1+VLookups!$C$4)</f>
        <v>30189.828475239647</v>
      </c>
      <c r="F440" s="20">
        <f>$E440*-VLookups!$D$10*2</f>
        <v>-1811.3897085143788</v>
      </c>
      <c r="G440" s="19">
        <v>0</v>
      </c>
      <c r="H440" s="20">
        <f>(-VLookups!$D$13)*(E440+F440/2)</f>
        <v>-9517.3434268192996</v>
      </c>
      <c r="I440" s="19">
        <v>0</v>
      </c>
      <c r="J440" s="19">
        <v>0</v>
      </c>
      <c r="K440" s="19">
        <v>0</v>
      </c>
      <c r="L440" s="19">
        <v>0</v>
      </c>
      <c r="M440" s="19">
        <v>0</v>
      </c>
      <c r="N440" s="20" t="s">
        <v>36</v>
      </c>
      <c r="O440" s="19">
        <v>0</v>
      </c>
      <c r="P440" s="20">
        <f>P439-VLookups!$D$42</f>
        <v>-417.5</v>
      </c>
      <c r="Q440" s="22">
        <v>196</v>
      </c>
      <c r="R440" s="19">
        <v>0</v>
      </c>
      <c r="S440" s="20">
        <f>VLookups!$D$50</f>
        <v>-4487.7037773753191</v>
      </c>
      <c r="T440" s="19">
        <v>0</v>
      </c>
      <c r="U440" s="9">
        <v>292</v>
      </c>
      <c r="V440" s="21">
        <f>V439-VLookups!$D$54</f>
        <v>-2780</v>
      </c>
      <c r="W440" s="21">
        <f>-VLookups!$D$60</f>
        <v>-400</v>
      </c>
      <c r="X440" s="21">
        <f>-VLookups!$D$62</f>
        <v>-175</v>
      </c>
      <c r="Y440" s="20">
        <f>Y439*(1+VLookups!$D$57/12)</f>
        <v>-709.9685661366093</v>
      </c>
      <c r="Z440" s="9" t="s">
        <v>36</v>
      </c>
      <c r="AA440" s="9" t="s">
        <v>36</v>
      </c>
      <c r="AB440" s="20">
        <f t="shared" si="18"/>
        <v>10796.61785065123</v>
      </c>
      <c r="AC440" s="20">
        <f t="shared" si="19"/>
        <v>1873622.380913967</v>
      </c>
    </row>
    <row r="441" spans="2:29" x14ac:dyDescent="0.25">
      <c r="B441" s="9">
        <v>437</v>
      </c>
      <c r="C441" s="9">
        <f t="shared" si="20"/>
        <v>59</v>
      </c>
      <c r="D441" s="9">
        <v>5</v>
      </c>
      <c r="E441" s="20">
        <f>E429*(1+VLookups!$C$4)</f>
        <v>30189.828475239647</v>
      </c>
      <c r="F441" s="20">
        <f>$E441*-VLookups!$D$10*2</f>
        <v>-1811.3897085143788</v>
      </c>
      <c r="G441" s="19">
        <v>0</v>
      </c>
      <c r="H441" s="20">
        <f>(-VLookups!$D$13)*(E441+F441/2)</f>
        <v>-9517.3434268192996</v>
      </c>
      <c r="I441" s="19">
        <v>0</v>
      </c>
      <c r="J441" s="19">
        <v>0</v>
      </c>
      <c r="K441" s="19">
        <v>0</v>
      </c>
      <c r="L441" s="19">
        <v>0</v>
      </c>
      <c r="M441" s="19">
        <v>0</v>
      </c>
      <c r="N441" s="20" t="s">
        <v>36</v>
      </c>
      <c r="O441" s="19">
        <v>0</v>
      </c>
      <c r="P441" s="20">
        <f>P440-VLookups!$D$42</f>
        <v>-419</v>
      </c>
      <c r="Q441" s="22">
        <v>197</v>
      </c>
      <c r="R441" s="19">
        <v>0</v>
      </c>
      <c r="S441" s="20">
        <f>VLookups!$D$50</f>
        <v>-4487.7037773753191</v>
      </c>
      <c r="T441" s="19">
        <v>0</v>
      </c>
      <c r="U441" s="9">
        <v>293</v>
      </c>
      <c r="V441" s="21">
        <f>V440-VLookups!$D$54</f>
        <v>-2785</v>
      </c>
      <c r="W441" s="21">
        <f>-VLookups!$D$60</f>
        <v>-400</v>
      </c>
      <c r="X441" s="21">
        <f>-VLookups!$D$62</f>
        <v>-175</v>
      </c>
      <c r="Y441" s="20">
        <f>Y440*(1+VLookups!$D$57/12)</f>
        <v>-712.03930778784104</v>
      </c>
      <c r="Z441" s="9" t="s">
        <v>36</v>
      </c>
      <c r="AA441" s="9" t="s">
        <v>36</v>
      </c>
      <c r="AB441" s="20">
        <f t="shared" si="18"/>
        <v>10788.047108999997</v>
      </c>
      <c r="AC441" s="20">
        <f t="shared" si="19"/>
        <v>1887533.1319911571</v>
      </c>
    </row>
    <row r="442" spans="2:29" x14ac:dyDescent="0.25">
      <c r="B442" s="9">
        <v>438</v>
      </c>
      <c r="C442" s="9">
        <f t="shared" si="20"/>
        <v>59</v>
      </c>
      <c r="D442" s="9">
        <v>6</v>
      </c>
      <c r="E442" s="20">
        <f>E430*(1+VLookups!$C$4)</f>
        <v>30189.828475239647</v>
      </c>
      <c r="F442" s="20">
        <f>$E442*-VLookups!$D$10*2</f>
        <v>-1811.3897085143788</v>
      </c>
      <c r="G442" s="19">
        <v>0</v>
      </c>
      <c r="H442" s="20">
        <f>(-VLookups!$D$13)*(E442+F442/2)</f>
        <v>-9517.3434268192996</v>
      </c>
      <c r="I442" s="19">
        <v>0</v>
      </c>
      <c r="J442" s="19">
        <v>0</v>
      </c>
      <c r="K442" s="19">
        <v>0</v>
      </c>
      <c r="L442" s="19">
        <v>0</v>
      </c>
      <c r="M442" s="19">
        <v>0</v>
      </c>
      <c r="N442" s="20" t="s">
        <v>36</v>
      </c>
      <c r="O442" s="19">
        <v>0</v>
      </c>
      <c r="P442" s="20">
        <f>P441-VLookups!$D$42</f>
        <v>-420.5</v>
      </c>
      <c r="Q442" s="22">
        <v>198</v>
      </c>
      <c r="R442" s="19">
        <v>0</v>
      </c>
      <c r="S442" s="20">
        <f>VLookups!$D$50</f>
        <v>-4487.7037773753191</v>
      </c>
      <c r="T442" s="19">
        <v>0</v>
      </c>
      <c r="U442" s="9">
        <v>294</v>
      </c>
      <c r="V442" s="21">
        <f>V441-VLookups!$D$54</f>
        <v>-2790</v>
      </c>
      <c r="W442" s="21">
        <f>-VLookups!$D$60</f>
        <v>-400</v>
      </c>
      <c r="X442" s="21">
        <f>-VLookups!$D$62</f>
        <v>-175</v>
      </c>
      <c r="Y442" s="20">
        <f>Y441*(1+VLookups!$D$57/12)</f>
        <v>-714.1160891022223</v>
      </c>
      <c r="Z442" s="9" t="s">
        <v>36</v>
      </c>
      <c r="AA442" s="9" t="s">
        <v>36</v>
      </c>
      <c r="AB442" s="20">
        <f t="shared" si="18"/>
        <v>10779.470327685616</v>
      </c>
      <c r="AC442" s="20">
        <f t="shared" si="19"/>
        <v>1901458.4908721612</v>
      </c>
    </row>
    <row r="443" spans="2:29" x14ac:dyDescent="0.25">
      <c r="B443" s="9">
        <v>439</v>
      </c>
      <c r="C443" s="9">
        <f t="shared" si="20"/>
        <v>59</v>
      </c>
      <c r="D443" s="9">
        <v>7</v>
      </c>
      <c r="E443" s="20">
        <f>E431*(1+VLookups!$C$4)</f>
        <v>30189.828475239647</v>
      </c>
      <c r="F443" s="20">
        <f>$E443*-VLookups!$D$10*2</f>
        <v>-1811.3897085143788</v>
      </c>
      <c r="G443" s="19">
        <v>0</v>
      </c>
      <c r="H443" s="20">
        <f>(-VLookups!$D$13)*(E443+F443/2)</f>
        <v>-9517.3434268192996</v>
      </c>
      <c r="I443" s="19">
        <v>0</v>
      </c>
      <c r="J443" s="19">
        <v>0</v>
      </c>
      <c r="K443" s="19">
        <v>0</v>
      </c>
      <c r="L443" s="19">
        <v>0</v>
      </c>
      <c r="M443" s="19">
        <v>0</v>
      </c>
      <c r="N443" s="20" t="s">
        <v>36</v>
      </c>
      <c r="O443" s="19">
        <v>0</v>
      </c>
      <c r="P443" s="20">
        <f>P442-VLookups!$D$42</f>
        <v>-422</v>
      </c>
      <c r="Q443" s="22">
        <v>199</v>
      </c>
      <c r="R443" s="19">
        <v>0</v>
      </c>
      <c r="S443" s="20">
        <f>VLookups!$D$50</f>
        <v>-4487.7037773753191</v>
      </c>
      <c r="T443" s="19">
        <v>0</v>
      </c>
      <c r="U443" s="9">
        <v>295</v>
      </c>
      <c r="V443" s="21">
        <f>V442-VLookups!$D$54</f>
        <v>-2795</v>
      </c>
      <c r="W443" s="21">
        <f>-VLookups!$D$60</f>
        <v>-400</v>
      </c>
      <c r="X443" s="21">
        <f>-VLookups!$D$62</f>
        <v>-175</v>
      </c>
      <c r="Y443" s="20">
        <f>Y442*(1+VLookups!$D$57/12)</f>
        <v>-716.19892769543708</v>
      </c>
      <c r="Z443" s="9" t="s">
        <v>36</v>
      </c>
      <c r="AA443" s="9" t="s">
        <v>36</v>
      </c>
      <c r="AB443" s="20">
        <f t="shared" si="18"/>
        <v>10770.887489092402</v>
      </c>
      <c r="AC443" s="20">
        <f t="shared" si="19"/>
        <v>1915398.4758460405</v>
      </c>
    </row>
    <row r="444" spans="2:29" x14ac:dyDescent="0.25">
      <c r="B444" s="9">
        <v>440</v>
      </c>
      <c r="C444" s="9">
        <f t="shared" si="20"/>
        <v>59</v>
      </c>
      <c r="D444" s="9">
        <v>8</v>
      </c>
      <c r="E444" s="20">
        <f>E432*(1+VLookups!$C$4)</f>
        <v>30189.828475239647</v>
      </c>
      <c r="F444" s="20">
        <f>$E444*-VLookups!$D$10*2</f>
        <v>-1811.3897085143788</v>
      </c>
      <c r="G444" s="19">
        <v>0</v>
      </c>
      <c r="H444" s="20">
        <f>(-VLookups!$D$13)*(E444+F444/2)</f>
        <v>-9517.3434268192996</v>
      </c>
      <c r="I444" s="19">
        <v>0</v>
      </c>
      <c r="J444" s="19">
        <v>0</v>
      </c>
      <c r="K444" s="19">
        <v>0</v>
      </c>
      <c r="L444" s="19">
        <v>0</v>
      </c>
      <c r="M444" s="19">
        <v>0</v>
      </c>
      <c r="N444" s="20" t="s">
        <v>36</v>
      </c>
      <c r="O444" s="19">
        <v>0</v>
      </c>
      <c r="P444" s="20">
        <f>P443-VLookups!$D$42</f>
        <v>-423.5</v>
      </c>
      <c r="Q444" s="22">
        <v>200</v>
      </c>
      <c r="R444" s="19">
        <v>0</v>
      </c>
      <c r="S444" s="20">
        <f>VLookups!$D$50</f>
        <v>-4487.7037773753191</v>
      </c>
      <c r="T444" s="19">
        <v>0</v>
      </c>
      <c r="U444" s="9">
        <v>296</v>
      </c>
      <c r="V444" s="21">
        <f>V443-VLookups!$D$54</f>
        <v>-2800</v>
      </c>
      <c r="W444" s="21">
        <f>-VLookups!$D$60</f>
        <v>-400</v>
      </c>
      <c r="X444" s="21">
        <f>-VLookups!$D$62</f>
        <v>-175</v>
      </c>
      <c r="Y444" s="20">
        <f>Y443*(1+VLookups!$D$57/12)</f>
        <v>-718.28784123454875</v>
      </c>
      <c r="Z444" s="9" t="s">
        <v>36</v>
      </c>
      <c r="AA444" s="9" t="s">
        <v>36</v>
      </c>
      <c r="AB444" s="20">
        <f t="shared" si="18"/>
        <v>10762.29857555329</v>
      </c>
      <c r="AC444" s="20">
        <f t="shared" si="19"/>
        <v>1929353.1052146708</v>
      </c>
    </row>
    <row r="445" spans="2:29" x14ac:dyDescent="0.25">
      <c r="B445" s="9">
        <v>441</v>
      </c>
      <c r="C445" s="9">
        <f t="shared" si="20"/>
        <v>59</v>
      </c>
      <c r="D445" s="9">
        <v>9</v>
      </c>
      <c r="E445" s="20">
        <f>E433*(1+VLookups!$C$4)</f>
        <v>30189.828475239647</v>
      </c>
      <c r="F445" s="20">
        <f>$E445*-VLookups!$D$10*2</f>
        <v>-1811.3897085143788</v>
      </c>
      <c r="G445" s="19">
        <v>0</v>
      </c>
      <c r="H445" s="20">
        <f>(-VLookups!$D$13)*(E445+F445/2)</f>
        <v>-9517.3434268192996</v>
      </c>
      <c r="I445" s="19">
        <v>0</v>
      </c>
      <c r="J445" s="19">
        <v>0</v>
      </c>
      <c r="K445" s="19">
        <v>0</v>
      </c>
      <c r="L445" s="19">
        <v>0</v>
      </c>
      <c r="M445" s="19">
        <v>0</v>
      </c>
      <c r="N445" s="20" t="s">
        <v>36</v>
      </c>
      <c r="O445" s="19">
        <v>0</v>
      </c>
      <c r="P445" s="20">
        <f>P444-VLookups!$D$42</f>
        <v>-425</v>
      </c>
      <c r="Q445" s="22">
        <v>201</v>
      </c>
      <c r="R445" s="19">
        <v>0</v>
      </c>
      <c r="S445" s="20">
        <f>VLookups!$D$50</f>
        <v>-4487.7037773753191</v>
      </c>
      <c r="T445" s="19">
        <v>0</v>
      </c>
      <c r="U445" s="9">
        <v>297</v>
      </c>
      <c r="V445" s="21">
        <f>V444-VLookups!$D$54</f>
        <v>-2805</v>
      </c>
      <c r="W445" s="21">
        <f>-VLookups!$D$60</f>
        <v>-400</v>
      </c>
      <c r="X445" s="21">
        <f>-VLookups!$D$62</f>
        <v>-175</v>
      </c>
      <c r="Y445" s="20">
        <f>Y444*(1+VLookups!$D$57/12)</f>
        <v>-720.3828474381495</v>
      </c>
      <c r="Z445" s="9" t="s">
        <v>36</v>
      </c>
      <c r="AA445" s="9" t="s">
        <v>36</v>
      </c>
      <c r="AB445" s="20">
        <f t="shared" si="18"/>
        <v>10753.703569349689</v>
      </c>
      <c r="AC445" s="20">
        <f t="shared" si="19"/>
        <v>1943322.3972927115</v>
      </c>
    </row>
    <row r="446" spans="2:29" x14ac:dyDescent="0.25">
      <c r="B446" s="9">
        <v>442</v>
      </c>
      <c r="C446" s="9">
        <f t="shared" si="20"/>
        <v>59</v>
      </c>
      <c r="D446" s="9">
        <v>10</v>
      </c>
      <c r="E446" s="20">
        <f>E434*(1+VLookups!$C$4)</f>
        <v>30189.828475239647</v>
      </c>
      <c r="F446" s="20">
        <f>$E446*-VLookups!$D$10*2</f>
        <v>-1811.3897085143788</v>
      </c>
      <c r="G446" s="19">
        <v>0</v>
      </c>
      <c r="H446" s="20">
        <f>(-VLookups!$D$13)*(E446+F446/2)</f>
        <v>-9517.3434268192996</v>
      </c>
      <c r="I446" s="19">
        <v>0</v>
      </c>
      <c r="J446" s="19">
        <v>0</v>
      </c>
      <c r="K446" s="19">
        <v>0</v>
      </c>
      <c r="L446" s="19">
        <v>0</v>
      </c>
      <c r="M446" s="19">
        <v>0</v>
      </c>
      <c r="N446" s="20" t="s">
        <v>36</v>
      </c>
      <c r="O446" s="19">
        <v>0</v>
      </c>
      <c r="P446" s="20">
        <f>P445-VLookups!$D$42</f>
        <v>-426.5</v>
      </c>
      <c r="Q446" s="22">
        <v>202</v>
      </c>
      <c r="R446" s="19">
        <v>0</v>
      </c>
      <c r="S446" s="20">
        <f>VLookups!$D$50</f>
        <v>-4487.7037773753191</v>
      </c>
      <c r="T446" s="19">
        <v>0</v>
      </c>
      <c r="U446" s="9">
        <v>298</v>
      </c>
      <c r="V446" s="21">
        <f>V445-VLookups!$D$54</f>
        <v>-2810</v>
      </c>
      <c r="W446" s="21">
        <f>-VLookups!$D$60</f>
        <v>-400</v>
      </c>
      <c r="X446" s="21">
        <f>-VLookups!$D$62</f>
        <v>-175</v>
      </c>
      <c r="Y446" s="20">
        <f>Y445*(1+VLookups!$D$57/12)</f>
        <v>-722.4839640765108</v>
      </c>
      <c r="Z446" s="9" t="s">
        <v>36</v>
      </c>
      <c r="AA446" s="9" t="s">
        <v>36</v>
      </c>
      <c r="AB446" s="20">
        <f t="shared" si="18"/>
        <v>10745.102452711328</v>
      </c>
      <c r="AC446" s="20">
        <f t="shared" si="19"/>
        <v>1957306.3704075776</v>
      </c>
    </row>
    <row r="447" spans="2:29" x14ac:dyDescent="0.25">
      <c r="B447" s="9">
        <v>443</v>
      </c>
      <c r="C447" s="9">
        <f t="shared" si="20"/>
        <v>59</v>
      </c>
      <c r="D447" s="9">
        <v>11</v>
      </c>
      <c r="E447" s="20">
        <f>E435*(1+VLookups!$C$4)</f>
        <v>30189.828475239647</v>
      </c>
      <c r="F447" s="20">
        <f>$E447*-VLookups!$D$10*2</f>
        <v>-1811.3897085143788</v>
      </c>
      <c r="G447" s="19">
        <v>0</v>
      </c>
      <c r="H447" s="20">
        <f>(-VLookups!$D$13)*(E447+F447/2)</f>
        <v>-9517.3434268192996</v>
      </c>
      <c r="I447" s="19">
        <v>0</v>
      </c>
      <c r="J447" s="19">
        <v>0</v>
      </c>
      <c r="K447" s="19">
        <v>0</v>
      </c>
      <c r="L447" s="19">
        <v>0</v>
      </c>
      <c r="M447" s="19">
        <v>0</v>
      </c>
      <c r="N447" s="20" t="s">
        <v>36</v>
      </c>
      <c r="O447" s="19">
        <v>0</v>
      </c>
      <c r="P447" s="20">
        <f>P446-VLookups!$D$42</f>
        <v>-428</v>
      </c>
      <c r="Q447" s="22">
        <v>203</v>
      </c>
      <c r="R447" s="19">
        <v>0</v>
      </c>
      <c r="S447" s="20">
        <f>VLookups!$D$50</f>
        <v>-4487.7037773753191</v>
      </c>
      <c r="T447" s="19">
        <v>0</v>
      </c>
      <c r="U447" s="9">
        <v>299</v>
      </c>
      <c r="V447" s="21">
        <f>V446-VLookups!$D$54</f>
        <v>-2815</v>
      </c>
      <c r="W447" s="21">
        <f>-VLookups!$D$60</f>
        <v>-400</v>
      </c>
      <c r="X447" s="21">
        <f>-VLookups!$D$62</f>
        <v>-175</v>
      </c>
      <c r="Y447" s="20">
        <f>Y446*(1+VLookups!$D$57/12)</f>
        <v>-724.59120897173398</v>
      </c>
      <c r="Z447" s="9" t="s">
        <v>36</v>
      </c>
      <c r="AA447" s="9" t="s">
        <v>36</v>
      </c>
      <c r="AB447" s="20">
        <f t="shared" si="18"/>
        <v>10736.495207816104</v>
      </c>
      <c r="AC447" s="20">
        <f t="shared" si="19"/>
        <v>1971305.0428994065</v>
      </c>
    </row>
    <row r="448" spans="2:29" x14ac:dyDescent="0.25">
      <c r="B448" s="9">
        <v>444</v>
      </c>
      <c r="C448" s="9">
        <f t="shared" si="20"/>
        <v>60</v>
      </c>
      <c r="D448" s="9">
        <v>0</v>
      </c>
      <c r="E448" s="20">
        <f>E436*(1+VLookups!$C$4)</f>
        <v>31246.472471873032</v>
      </c>
      <c r="F448" s="20">
        <f>$E448*-VLookups!$D$10*2</f>
        <v>-1874.7883483123819</v>
      </c>
      <c r="G448" s="19">
        <v>0</v>
      </c>
      <c r="H448" s="20">
        <f>(-VLookups!$D$13)*(E448+F448/2)</f>
        <v>-9850.4504467579736</v>
      </c>
      <c r="I448" s="19">
        <v>0</v>
      </c>
      <c r="J448" s="19">
        <v>0</v>
      </c>
      <c r="K448" s="19">
        <v>0</v>
      </c>
      <c r="L448" s="19">
        <v>0</v>
      </c>
      <c r="M448" s="19">
        <v>0</v>
      </c>
      <c r="N448" s="20" t="s">
        <v>36</v>
      </c>
      <c r="O448" s="19">
        <v>0</v>
      </c>
      <c r="P448" s="20">
        <f>P447-VLookups!$D$42</f>
        <v>-429.5</v>
      </c>
      <c r="Q448" s="22">
        <v>204</v>
      </c>
      <c r="R448" s="19">
        <v>0</v>
      </c>
      <c r="S448" s="20">
        <f>VLookups!$D$50</f>
        <v>-4487.7037773753191</v>
      </c>
      <c r="T448" s="19">
        <v>0</v>
      </c>
      <c r="U448" s="9">
        <v>300</v>
      </c>
      <c r="V448" s="21">
        <f>V447-VLookups!$D$54</f>
        <v>-2820</v>
      </c>
      <c r="W448" s="21">
        <f>-VLookups!$D$60</f>
        <v>-400</v>
      </c>
      <c r="X448" s="21">
        <f>-VLookups!$D$62</f>
        <v>-175</v>
      </c>
      <c r="Y448" s="20">
        <f>Y447*(1+VLookups!$D$57/12)</f>
        <v>-726.7045999979016</v>
      </c>
      <c r="Z448" s="9" t="s">
        <v>36</v>
      </c>
      <c r="AA448" s="9" t="s">
        <v>36</v>
      </c>
      <c r="AB448" s="20">
        <f t="shared" si="18"/>
        <v>11419.719473585646</v>
      </c>
      <c r="AC448" s="20">
        <f t="shared" si="19"/>
        <v>1986010.2707778246</v>
      </c>
    </row>
    <row r="449" spans="2:29" x14ac:dyDescent="0.25">
      <c r="B449" s="9">
        <v>445</v>
      </c>
      <c r="C449" s="9">
        <f t="shared" si="20"/>
        <v>60</v>
      </c>
      <c r="D449" s="9">
        <v>1</v>
      </c>
      <c r="E449" s="20">
        <f>E437*(1+VLookups!$C$4)</f>
        <v>31246.472471873032</v>
      </c>
      <c r="F449" s="20">
        <f>$E449*-VLookups!$D$10*2</f>
        <v>-1874.7883483123819</v>
      </c>
      <c r="G449" s="19">
        <v>0</v>
      </c>
      <c r="H449" s="20">
        <f>(-VLookups!$D$13)*(E449+F449/2)</f>
        <v>-9850.4504467579736</v>
      </c>
      <c r="I449" s="19">
        <v>0</v>
      </c>
      <c r="J449" s="19">
        <v>0</v>
      </c>
      <c r="K449" s="19">
        <v>0</v>
      </c>
      <c r="L449" s="19">
        <v>0</v>
      </c>
      <c r="M449" s="19">
        <v>0</v>
      </c>
      <c r="N449" s="20" t="s">
        <v>36</v>
      </c>
      <c r="O449" s="19">
        <v>0</v>
      </c>
      <c r="P449" s="20">
        <f>P448-VLookups!$D$42</f>
        <v>-431</v>
      </c>
      <c r="Q449" s="22">
        <v>205</v>
      </c>
      <c r="R449" s="19">
        <v>0</v>
      </c>
      <c r="S449" s="20">
        <f>VLookups!$D$50</f>
        <v>-4487.7037773753191</v>
      </c>
      <c r="T449" s="19">
        <v>0</v>
      </c>
      <c r="U449" s="9">
        <v>301</v>
      </c>
      <c r="V449" s="21">
        <f>V448-VLookups!$D$54</f>
        <v>-2825</v>
      </c>
      <c r="W449" s="21">
        <f>-VLookups!$D$60</f>
        <v>-400</v>
      </c>
      <c r="X449" s="21">
        <f>-VLookups!$D$62</f>
        <v>-175</v>
      </c>
      <c r="Y449" s="20">
        <f>Y448*(1+VLookups!$D$57/12)</f>
        <v>-728.82415508122881</v>
      </c>
      <c r="Z449" s="9" t="s">
        <v>36</v>
      </c>
      <c r="AA449" s="9" t="s">
        <v>36</v>
      </c>
      <c r="AB449" s="20">
        <f t="shared" si="18"/>
        <v>11411.099918502319</v>
      </c>
      <c r="AC449" s="20">
        <f t="shared" si="19"/>
        <v>2000731.3878142901</v>
      </c>
    </row>
    <row r="450" spans="2:29" x14ac:dyDescent="0.25">
      <c r="B450" s="9">
        <v>446</v>
      </c>
      <c r="C450" s="9">
        <f t="shared" si="20"/>
        <v>60</v>
      </c>
      <c r="D450" s="9">
        <v>2</v>
      </c>
      <c r="E450" s="20">
        <f>E438*(1+VLookups!$C$4)</f>
        <v>31246.472471873032</v>
      </c>
      <c r="F450" s="20">
        <f>$E450*-VLookups!$D$10*2</f>
        <v>-1874.7883483123819</v>
      </c>
      <c r="G450" s="19">
        <v>0</v>
      </c>
      <c r="H450" s="20">
        <f>(-VLookups!$D$13)*(E450+F450/2)</f>
        <v>-9850.4504467579736</v>
      </c>
      <c r="I450" s="19">
        <v>0</v>
      </c>
      <c r="J450" s="19">
        <v>0</v>
      </c>
      <c r="K450" s="19">
        <v>0</v>
      </c>
      <c r="L450" s="19">
        <v>0</v>
      </c>
      <c r="M450" s="19">
        <v>0</v>
      </c>
      <c r="N450" s="20" t="s">
        <v>36</v>
      </c>
      <c r="O450" s="19">
        <v>0</v>
      </c>
      <c r="P450" s="20">
        <f>P449-VLookups!$D$42</f>
        <v>-432.5</v>
      </c>
      <c r="Q450" s="22">
        <v>206</v>
      </c>
      <c r="R450" s="19">
        <v>0</v>
      </c>
      <c r="S450" s="20">
        <f>VLookups!$D$50</f>
        <v>-4487.7037773753191</v>
      </c>
      <c r="T450" s="19">
        <v>0</v>
      </c>
      <c r="U450" s="9">
        <v>302</v>
      </c>
      <c r="V450" s="21">
        <f>V449-VLookups!$D$54</f>
        <v>-2830</v>
      </c>
      <c r="W450" s="21">
        <f>-VLookups!$D$60</f>
        <v>-400</v>
      </c>
      <c r="X450" s="21">
        <f>-VLookups!$D$62</f>
        <v>-175</v>
      </c>
      <c r="Y450" s="20">
        <f>Y449*(1+VLookups!$D$57/12)</f>
        <v>-730.94989220021569</v>
      </c>
      <c r="Z450" s="9" t="s">
        <v>36</v>
      </c>
      <c r="AA450" s="9" t="s">
        <v>36</v>
      </c>
      <c r="AB450" s="20">
        <f t="shared" si="18"/>
        <v>11402.474181383333</v>
      </c>
      <c r="AC450" s="20">
        <f t="shared" si="19"/>
        <v>2015468.4143086975</v>
      </c>
    </row>
    <row r="451" spans="2:29" x14ac:dyDescent="0.25">
      <c r="B451" s="9">
        <v>447</v>
      </c>
      <c r="C451" s="9">
        <f t="shared" si="20"/>
        <v>60</v>
      </c>
      <c r="D451" s="9">
        <v>3</v>
      </c>
      <c r="E451" s="20">
        <f>E439*(1+VLookups!$C$4)</f>
        <v>31246.472471873032</v>
      </c>
      <c r="F451" s="20">
        <f>$E451*-VLookups!$D$10*2</f>
        <v>-1874.7883483123819</v>
      </c>
      <c r="G451" s="19">
        <v>0</v>
      </c>
      <c r="H451" s="20">
        <f>(-VLookups!$D$13)*(E451+F451/2)</f>
        <v>-9850.4504467579736</v>
      </c>
      <c r="I451" s="19">
        <v>0</v>
      </c>
      <c r="J451" s="19">
        <v>0</v>
      </c>
      <c r="K451" s="19">
        <v>0</v>
      </c>
      <c r="L451" s="19">
        <v>0</v>
      </c>
      <c r="M451" s="19">
        <v>0</v>
      </c>
      <c r="N451" s="20" t="s">
        <v>36</v>
      </c>
      <c r="O451" s="19">
        <v>0</v>
      </c>
      <c r="P451" s="20">
        <f>P450-VLookups!$D$42</f>
        <v>-434</v>
      </c>
      <c r="Q451" s="22">
        <v>207</v>
      </c>
      <c r="R451" s="19">
        <v>0</v>
      </c>
      <c r="S451" s="20">
        <f>VLookups!$D$50</f>
        <v>-4487.7037773753191</v>
      </c>
      <c r="T451" s="19">
        <v>0</v>
      </c>
      <c r="U451" s="9">
        <v>303</v>
      </c>
      <c r="V451" s="21">
        <f>V450-VLookups!$D$54</f>
        <v>-2835</v>
      </c>
      <c r="W451" s="21">
        <f>-VLookups!$D$60</f>
        <v>-400</v>
      </c>
      <c r="X451" s="21">
        <f>-VLookups!$D$62</f>
        <v>-175</v>
      </c>
      <c r="Y451" s="20">
        <f>Y450*(1+VLookups!$D$57/12)</f>
        <v>-733.08182938579967</v>
      </c>
      <c r="Z451" s="9" t="s">
        <v>36</v>
      </c>
      <c r="AA451" s="9" t="s">
        <v>36</v>
      </c>
      <c r="AB451" s="20">
        <f t="shared" si="18"/>
        <v>11393.842244197749</v>
      </c>
      <c r="AC451" s="20">
        <f t="shared" si="19"/>
        <v>2030221.3705767433</v>
      </c>
    </row>
    <row r="452" spans="2:29" x14ac:dyDescent="0.25">
      <c r="B452" s="9">
        <v>448</v>
      </c>
      <c r="C452" s="9">
        <f t="shared" si="20"/>
        <v>60</v>
      </c>
      <c r="D452" s="9">
        <v>4</v>
      </c>
      <c r="E452" s="20">
        <f>E440*(1+VLookups!$C$4)</f>
        <v>31246.472471873032</v>
      </c>
      <c r="F452" s="20">
        <f>$E452*-VLookups!$D$10*2</f>
        <v>-1874.7883483123819</v>
      </c>
      <c r="G452" s="19">
        <v>0</v>
      </c>
      <c r="H452" s="20">
        <f>(-VLookups!$D$13)*(E452+F452/2)</f>
        <v>-9850.4504467579736</v>
      </c>
      <c r="I452" s="19">
        <v>0</v>
      </c>
      <c r="J452" s="19">
        <v>0</v>
      </c>
      <c r="K452" s="19">
        <v>0</v>
      </c>
      <c r="L452" s="19">
        <v>0</v>
      </c>
      <c r="M452" s="19">
        <v>0</v>
      </c>
      <c r="N452" s="20" t="s">
        <v>36</v>
      </c>
      <c r="O452" s="19">
        <v>0</v>
      </c>
      <c r="P452" s="20">
        <f>P451-VLookups!$D$42</f>
        <v>-435.5</v>
      </c>
      <c r="Q452" s="22">
        <v>208</v>
      </c>
      <c r="R452" s="19">
        <v>0</v>
      </c>
      <c r="S452" s="20">
        <f>VLookups!$D$50</f>
        <v>-4487.7037773753191</v>
      </c>
      <c r="T452" s="19">
        <v>0</v>
      </c>
      <c r="U452" s="9">
        <v>304</v>
      </c>
      <c r="V452" s="21">
        <f>V451-VLookups!$D$54</f>
        <v>-2840</v>
      </c>
      <c r="W452" s="21">
        <f>-VLookups!$D$60</f>
        <v>-400</v>
      </c>
      <c r="X452" s="21">
        <f>-VLookups!$D$62</f>
        <v>-175</v>
      </c>
      <c r="Y452" s="20">
        <f>Y451*(1+VLookups!$D$57/12)</f>
        <v>-735.21998472150824</v>
      </c>
      <c r="Z452" s="9" t="s">
        <v>36</v>
      </c>
      <c r="AA452" s="9" t="s">
        <v>36</v>
      </c>
      <c r="AB452" s="20">
        <f t="shared" si="18"/>
        <v>11385.204088862039</v>
      </c>
      <c r="AC452" s="20">
        <f t="shared" si="19"/>
        <v>2044990.2769499</v>
      </c>
    </row>
    <row r="453" spans="2:29" x14ac:dyDescent="0.25">
      <c r="B453" s="9">
        <v>449</v>
      </c>
      <c r="C453" s="9">
        <f t="shared" si="20"/>
        <v>60</v>
      </c>
      <c r="D453" s="9">
        <v>5</v>
      </c>
      <c r="E453" s="20">
        <f>E441*(1+VLookups!$C$4)</f>
        <v>31246.472471873032</v>
      </c>
      <c r="F453" s="20">
        <f>$E453*-VLookups!$D$10*2</f>
        <v>-1874.7883483123819</v>
      </c>
      <c r="G453" s="19">
        <v>0</v>
      </c>
      <c r="H453" s="20">
        <f>(-VLookups!$D$13)*(E453+F453/2)</f>
        <v>-9850.4504467579736</v>
      </c>
      <c r="I453" s="19">
        <v>0</v>
      </c>
      <c r="J453" s="19">
        <v>0</v>
      </c>
      <c r="K453" s="19">
        <v>0</v>
      </c>
      <c r="L453" s="19">
        <v>0</v>
      </c>
      <c r="M453" s="19">
        <v>0</v>
      </c>
      <c r="N453" s="20" t="s">
        <v>36</v>
      </c>
      <c r="O453" s="19">
        <v>0</v>
      </c>
      <c r="P453" s="20">
        <f>P452-VLookups!$D$42</f>
        <v>-437</v>
      </c>
      <c r="Q453" s="22">
        <v>209</v>
      </c>
      <c r="R453" s="19">
        <v>0</v>
      </c>
      <c r="S453" s="20">
        <f>VLookups!$D$50</f>
        <v>-4487.7037773753191</v>
      </c>
      <c r="T453" s="19">
        <v>0</v>
      </c>
      <c r="U453" s="9">
        <v>305</v>
      </c>
      <c r="V453" s="21">
        <f>V452-VLookups!$D$54</f>
        <v>-2845</v>
      </c>
      <c r="W453" s="21">
        <f>-VLookups!$D$60</f>
        <v>-400</v>
      </c>
      <c r="X453" s="21">
        <f>-VLookups!$D$62</f>
        <v>-175</v>
      </c>
      <c r="Y453" s="20">
        <f>Y452*(1+VLookups!$D$57/12)</f>
        <v>-737.36437634361266</v>
      </c>
      <c r="Z453" s="9" t="s">
        <v>36</v>
      </c>
      <c r="AA453" s="9" t="s">
        <v>36</v>
      </c>
      <c r="AB453" s="20">
        <f t="shared" ref="AB453:AB508" si="21">SUM(E453,F453/2,H453,I453,K453,L453,M453,O453,P453,R453,S453,T453,V453,W453,X453,Y453,G453,J453,Z453,AA453)</f>
        <v>11376.559697239936</v>
      </c>
      <c r="AC453" s="20">
        <f t="shared" ref="AC453:AC508" si="22">AB453+(AC452*(1+($AC$2/12)))</f>
        <v>2059775.1537753898</v>
      </c>
    </row>
    <row r="454" spans="2:29" x14ac:dyDescent="0.25">
      <c r="B454" s="9">
        <v>450</v>
      </c>
      <c r="C454" s="9">
        <f t="shared" si="20"/>
        <v>60</v>
      </c>
      <c r="D454" s="9">
        <v>6</v>
      </c>
      <c r="E454" s="20">
        <f>E442*(1+VLookups!$C$4)</f>
        <v>31246.472471873032</v>
      </c>
      <c r="F454" s="20">
        <f>$E454*-VLookups!$D$10*2</f>
        <v>-1874.7883483123819</v>
      </c>
      <c r="G454" s="19">
        <v>0</v>
      </c>
      <c r="H454" s="20">
        <f>(-VLookups!$D$13)*(E454+F454/2)</f>
        <v>-9850.4504467579736</v>
      </c>
      <c r="I454" s="19">
        <v>0</v>
      </c>
      <c r="J454" s="19">
        <v>0</v>
      </c>
      <c r="K454" s="19">
        <v>0</v>
      </c>
      <c r="L454" s="19">
        <v>0</v>
      </c>
      <c r="M454" s="19">
        <v>0</v>
      </c>
      <c r="N454" s="20" t="s">
        <v>36</v>
      </c>
      <c r="O454" s="19">
        <v>0</v>
      </c>
      <c r="P454" s="20">
        <f>P453-VLookups!$D$42</f>
        <v>-438.5</v>
      </c>
      <c r="Q454" s="22">
        <v>210</v>
      </c>
      <c r="R454" s="19">
        <v>0</v>
      </c>
      <c r="S454" s="20">
        <f>VLookups!$D$50</f>
        <v>-4487.7037773753191</v>
      </c>
      <c r="T454" s="19">
        <v>0</v>
      </c>
      <c r="U454" s="9">
        <v>306</v>
      </c>
      <c r="V454" s="21">
        <f>V453-VLookups!$D$54</f>
        <v>-2850</v>
      </c>
      <c r="W454" s="21">
        <f>-VLookups!$D$60</f>
        <v>-400</v>
      </c>
      <c r="X454" s="21">
        <f>-VLookups!$D$62</f>
        <v>-175</v>
      </c>
      <c r="Y454" s="20">
        <f>Y453*(1+VLookups!$D$57/12)</f>
        <v>-739.51502244128153</v>
      </c>
      <c r="Z454" s="9" t="s">
        <v>36</v>
      </c>
      <c r="AA454" s="9" t="s">
        <v>36</v>
      </c>
      <c r="AB454" s="20">
        <f t="shared" si="21"/>
        <v>11367.909051142267</v>
      </c>
      <c r="AC454" s="20">
        <f t="shared" si="22"/>
        <v>2074576.0214161577</v>
      </c>
    </row>
    <row r="455" spans="2:29" x14ac:dyDescent="0.25">
      <c r="B455" s="9">
        <v>451</v>
      </c>
      <c r="C455" s="9">
        <f t="shared" si="20"/>
        <v>60</v>
      </c>
      <c r="D455" s="9">
        <v>7</v>
      </c>
      <c r="E455" s="20">
        <f>E443*(1+VLookups!$C$4)</f>
        <v>31246.472471873032</v>
      </c>
      <c r="F455" s="20">
        <f>$E455*-VLookups!$D$10*2</f>
        <v>-1874.7883483123819</v>
      </c>
      <c r="G455" s="19">
        <v>0</v>
      </c>
      <c r="H455" s="20">
        <f>(-VLookups!$D$13)*(E455+F455/2)</f>
        <v>-9850.4504467579736</v>
      </c>
      <c r="I455" s="19">
        <v>0</v>
      </c>
      <c r="J455" s="19">
        <v>0</v>
      </c>
      <c r="K455" s="19">
        <v>0</v>
      </c>
      <c r="L455" s="19">
        <v>0</v>
      </c>
      <c r="M455" s="19">
        <v>0</v>
      </c>
      <c r="N455" s="20" t="s">
        <v>36</v>
      </c>
      <c r="O455" s="19">
        <v>0</v>
      </c>
      <c r="P455" s="20">
        <f>P454-VLookups!$D$42</f>
        <v>-440</v>
      </c>
      <c r="Q455" s="22">
        <v>211</v>
      </c>
      <c r="R455" s="19">
        <v>0</v>
      </c>
      <c r="S455" s="20">
        <f>VLookups!$D$50</f>
        <v>-4487.7037773753191</v>
      </c>
      <c r="T455" s="19">
        <v>0</v>
      </c>
      <c r="U455" s="9">
        <v>307</v>
      </c>
      <c r="V455" s="21">
        <f>V454-VLookups!$D$54</f>
        <v>-2855</v>
      </c>
      <c r="W455" s="21">
        <f>-VLookups!$D$60</f>
        <v>-400</v>
      </c>
      <c r="X455" s="21">
        <f>-VLookups!$D$62</f>
        <v>-175</v>
      </c>
      <c r="Y455" s="20">
        <f>Y454*(1+VLookups!$D$57/12)</f>
        <v>-741.67194125673529</v>
      </c>
      <c r="Z455" s="9" t="s">
        <v>36</v>
      </c>
      <c r="AA455" s="9" t="s">
        <v>36</v>
      </c>
      <c r="AB455" s="20">
        <f t="shared" si="21"/>
        <v>11359.252132326814</v>
      </c>
      <c r="AC455" s="20">
        <f t="shared" si="22"/>
        <v>2089392.9002508449</v>
      </c>
    </row>
    <row r="456" spans="2:29" x14ac:dyDescent="0.25">
      <c r="B456" s="9">
        <v>452</v>
      </c>
      <c r="C456" s="9">
        <f t="shared" si="20"/>
        <v>60</v>
      </c>
      <c r="D456" s="9">
        <v>8</v>
      </c>
      <c r="E456" s="20">
        <f>E444*(1+VLookups!$C$4)</f>
        <v>31246.472471873032</v>
      </c>
      <c r="F456" s="20">
        <f>$E456*-VLookups!$D$10*2</f>
        <v>-1874.7883483123819</v>
      </c>
      <c r="G456" s="19">
        <v>0</v>
      </c>
      <c r="H456" s="20">
        <f>(-VLookups!$D$13)*(E456+F456/2)</f>
        <v>-9850.4504467579736</v>
      </c>
      <c r="I456" s="19">
        <v>0</v>
      </c>
      <c r="J456" s="19">
        <v>0</v>
      </c>
      <c r="K456" s="19">
        <v>0</v>
      </c>
      <c r="L456" s="19">
        <v>0</v>
      </c>
      <c r="M456" s="19">
        <v>0</v>
      </c>
      <c r="N456" s="20" t="s">
        <v>36</v>
      </c>
      <c r="O456" s="19">
        <v>0</v>
      </c>
      <c r="P456" s="20">
        <f>P455-VLookups!$D$42</f>
        <v>-441.5</v>
      </c>
      <c r="Q456" s="22">
        <v>212</v>
      </c>
      <c r="R456" s="19">
        <v>0</v>
      </c>
      <c r="S456" s="20">
        <f>VLookups!$D$50</f>
        <v>-4487.7037773753191</v>
      </c>
      <c r="T456" s="19">
        <v>0</v>
      </c>
      <c r="U456" s="9">
        <v>308</v>
      </c>
      <c r="V456" s="21">
        <f>V455-VLookups!$D$54</f>
        <v>-2860</v>
      </c>
      <c r="W456" s="21">
        <f>-VLookups!$D$60</f>
        <v>-400</v>
      </c>
      <c r="X456" s="21">
        <f>-VLookups!$D$62</f>
        <v>-175</v>
      </c>
      <c r="Y456" s="20">
        <f>Y455*(1+VLookups!$D$57/12)</f>
        <v>-743.83515108540075</v>
      </c>
      <c r="Z456" s="9" t="s">
        <v>36</v>
      </c>
      <c r="AA456" s="9" t="s">
        <v>36</v>
      </c>
      <c r="AB456" s="20">
        <f t="shared" si="21"/>
        <v>11350.588922498147</v>
      </c>
      <c r="AC456" s="20">
        <f t="shared" si="22"/>
        <v>2104225.8106737612</v>
      </c>
    </row>
    <row r="457" spans="2:29" x14ac:dyDescent="0.25">
      <c r="B457" s="9">
        <v>453</v>
      </c>
      <c r="C457" s="9">
        <f t="shared" si="20"/>
        <v>60</v>
      </c>
      <c r="D457" s="9">
        <v>9</v>
      </c>
      <c r="E457" s="20">
        <f>E445*(1+VLookups!$C$4)</f>
        <v>31246.472471873032</v>
      </c>
      <c r="F457" s="20">
        <f>$E457*-VLookups!$D$10*2</f>
        <v>-1874.7883483123819</v>
      </c>
      <c r="G457" s="19">
        <v>0</v>
      </c>
      <c r="H457" s="20">
        <f>(-VLookups!$D$13)*(E457+F457/2)</f>
        <v>-9850.4504467579736</v>
      </c>
      <c r="I457" s="19">
        <v>0</v>
      </c>
      <c r="J457" s="19">
        <v>0</v>
      </c>
      <c r="K457" s="19">
        <v>0</v>
      </c>
      <c r="L457" s="19">
        <v>0</v>
      </c>
      <c r="M457" s="19">
        <v>0</v>
      </c>
      <c r="N457" s="20" t="s">
        <v>36</v>
      </c>
      <c r="O457" s="19">
        <v>0</v>
      </c>
      <c r="P457" s="20">
        <f>P456-VLookups!$D$42</f>
        <v>-443</v>
      </c>
      <c r="Q457" s="22">
        <v>213</v>
      </c>
      <c r="R457" s="19">
        <v>0</v>
      </c>
      <c r="S457" s="20">
        <f>VLookups!$D$50</f>
        <v>-4487.7037773753191</v>
      </c>
      <c r="T457" s="19">
        <v>0</v>
      </c>
      <c r="U457" s="9">
        <v>309</v>
      </c>
      <c r="V457" s="21">
        <f>V456-VLookups!$D$54</f>
        <v>-2865</v>
      </c>
      <c r="W457" s="21">
        <f>-VLookups!$D$60</f>
        <v>-400</v>
      </c>
      <c r="X457" s="21">
        <f>-VLookups!$D$62</f>
        <v>-175</v>
      </c>
      <c r="Y457" s="20">
        <f>Y456*(1+VLookups!$D$57/12)</f>
        <v>-746.00467027606646</v>
      </c>
      <c r="Z457" s="9" t="s">
        <v>36</v>
      </c>
      <c r="AA457" s="9" t="s">
        <v>36</v>
      </c>
      <c r="AB457" s="20">
        <f t="shared" si="21"/>
        <v>11341.919403307482</v>
      </c>
      <c r="AC457" s="20">
        <f t="shared" si="22"/>
        <v>2119074.7730948585</v>
      </c>
    </row>
    <row r="458" spans="2:29" x14ac:dyDescent="0.25">
      <c r="B458" s="9">
        <v>454</v>
      </c>
      <c r="C458" s="9">
        <f t="shared" si="20"/>
        <v>60</v>
      </c>
      <c r="D458" s="9">
        <v>10</v>
      </c>
      <c r="E458" s="20">
        <f>E446*(1+VLookups!$C$4)</f>
        <v>31246.472471873032</v>
      </c>
      <c r="F458" s="20">
        <f>$E458*-VLookups!$D$10*2</f>
        <v>-1874.7883483123819</v>
      </c>
      <c r="G458" s="19">
        <v>0</v>
      </c>
      <c r="H458" s="20">
        <f>(-VLookups!$D$13)*(E458+F458/2)</f>
        <v>-9850.4504467579736</v>
      </c>
      <c r="I458" s="19">
        <v>0</v>
      </c>
      <c r="J458" s="19">
        <v>0</v>
      </c>
      <c r="K458" s="19">
        <v>0</v>
      </c>
      <c r="L458" s="19">
        <v>0</v>
      </c>
      <c r="M458" s="19">
        <v>0</v>
      </c>
      <c r="N458" s="20" t="s">
        <v>36</v>
      </c>
      <c r="O458" s="19">
        <v>0</v>
      </c>
      <c r="P458" s="20">
        <f>P457-VLookups!$D$42</f>
        <v>-444.5</v>
      </c>
      <c r="Q458" s="22">
        <v>214</v>
      </c>
      <c r="R458" s="19">
        <v>0</v>
      </c>
      <c r="S458" s="20">
        <f>VLookups!$D$50</f>
        <v>-4487.7037773753191</v>
      </c>
      <c r="T458" s="19">
        <v>0</v>
      </c>
      <c r="U458" s="9">
        <v>310</v>
      </c>
      <c r="V458" s="21">
        <f>V457-VLookups!$D$54</f>
        <v>-2870</v>
      </c>
      <c r="W458" s="21">
        <f>-VLookups!$D$60</f>
        <v>-400</v>
      </c>
      <c r="X458" s="21">
        <f>-VLookups!$D$62</f>
        <v>-175</v>
      </c>
      <c r="Y458" s="20">
        <f>Y457*(1+VLookups!$D$57/12)</f>
        <v>-748.18051723103838</v>
      </c>
      <c r="Z458" s="9" t="s">
        <v>36</v>
      </c>
      <c r="AA458" s="9" t="s">
        <v>36</v>
      </c>
      <c r="AB458" s="20">
        <f t="shared" si="21"/>
        <v>11333.24355635251</v>
      </c>
      <c r="AC458" s="20">
        <f t="shared" si="22"/>
        <v>2133939.8079397022</v>
      </c>
    </row>
    <row r="459" spans="2:29" x14ac:dyDescent="0.25">
      <c r="B459" s="9">
        <v>455</v>
      </c>
      <c r="C459" s="9">
        <f t="shared" si="20"/>
        <v>60</v>
      </c>
      <c r="D459" s="9">
        <v>11</v>
      </c>
      <c r="E459" s="20">
        <f>E447*(1+VLookups!$C$4)</f>
        <v>31246.472471873032</v>
      </c>
      <c r="F459" s="20">
        <f>$E459*-VLookups!$D$10*2</f>
        <v>-1874.7883483123819</v>
      </c>
      <c r="G459" s="19">
        <v>0</v>
      </c>
      <c r="H459" s="20">
        <f>(-VLookups!$D$13)*(E459+F459/2)</f>
        <v>-9850.4504467579736</v>
      </c>
      <c r="I459" s="19">
        <v>0</v>
      </c>
      <c r="J459" s="19">
        <v>0</v>
      </c>
      <c r="K459" s="19">
        <v>0</v>
      </c>
      <c r="L459" s="19">
        <v>0</v>
      </c>
      <c r="M459" s="19">
        <v>0</v>
      </c>
      <c r="N459" s="20" t="s">
        <v>36</v>
      </c>
      <c r="O459" s="19">
        <v>0</v>
      </c>
      <c r="P459" s="20">
        <f>P458-VLookups!$D$42</f>
        <v>-446</v>
      </c>
      <c r="Q459" s="22">
        <v>215</v>
      </c>
      <c r="R459" s="19">
        <v>0</v>
      </c>
      <c r="S459" s="20">
        <f>VLookups!$D$50</f>
        <v>-4487.7037773753191</v>
      </c>
      <c r="T459" s="19">
        <v>0</v>
      </c>
      <c r="U459" s="9">
        <v>311</v>
      </c>
      <c r="V459" s="21">
        <f>V458-VLookups!$D$54</f>
        <v>-2875</v>
      </c>
      <c r="W459" s="21">
        <f>-VLookups!$D$60</f>
        <v>-400</v>
      </c>
      <c r="X459" s="21">
        <f>-VLookups!$D$62</f>
        <v>-175</v>
      </c>
      <c r="Y459" s="20">
        <f>Y458*(1+VLookups!$D$57/12)</f>
        <v>-750.36271040629561</v>
      </c>
      <c r="Z459" s="9" t="s">
        <v>36</v>
      </c>
      <c r="AA459" s="9" t="s">
        <v>36</v>
      </c>
      <c r="AB459" s="20">
        <f t="shared" si="21"/>
        <v>11324.561363177252</v>
      </c>
      <c r="AC459" s="20">
        <f t="shared" si="22"/>
        <v>2148820.9356494457</v>
      </c>
    </row>
    <row r="460" spans="2:29" x14ac:dyDescent="0.25">
      <c r="B460" s="9">
        <v>456</v>
      </c>
      <c r="C460" s="9">
        <f t="shared" si="20"/>
        <v>61</v>
      </c>
      <c r="D460" s="9">
        <v>0</v>
      </c>
      <c r="E460" s="20">
        <f>E448*(1+VLookups!$C$4)</f>
        <v>32340.099008388584</v>
      </c>
      <c r="F460" s="20">
        <f>$E460*-VLookups!$D$10*2</f>
        <v>-1940.4059405033149</v>
      </c>
      <c r="G460" s="19">
        <v>0</v>
      </c>
      <c r="H460" s="20">
        <f>(-VLookups!$D$13)*(E460+F460/2)</f>
        <v>-10195.216212394502</v>
      </c>
      <c r="I460" s="19">
        <v>0</v>
      </c>
      <c r="J460" s="19">
        <v>0</v>
      </c>
      <c r="K460" s="19">
        <v>0</v>
      </c>
      <c r="L460" s="19">
        <v>0</v>
      </c>
      <c r="M460" s="19">
        <v>0</v>
      </c>
      <c r="N460" s="20" t="s">
        <v>36</v>
      </c>
      <c r="O460" s="19">
        <v>0</v>
      </c>
      <c r="P460" s="20">
        <f>P459-VLookups!$D$42</f>
        <v>-447.5</v>
      </c>
      <c r="Q460" s="22">
        <v>216</v>
      </c>
      <c r="R460" s="19">
        <v>0</v>
      </c>
      <c r="S460" s="20">
        <f>VLookups!$D$50</f>
        <v>-4487.7037773753191</v>
      </c>
      <c r="T460" s="19">
        <v>0</v>
      </c>
      <c r="U460" s="9">
        <v>312</v>
      </c>
      <c r="V460" s="21">
        <f>V459-VLookups!$D$54</f>
        <v>-2880</v>
      </c>
      <c r="W460" s="21">
        <f>-VLookups!$D$60</f>
        <v>-400</v>
      </c>
      <c r="X460" s="21">
        <f>-VLookups!$D$62</f>
        <v>-175</v>
      </c>
      <c r="Y460" s="20">
        <f>Y459*(1+VLookups!$D$57/12)</f>
        <v>-752.55126831164728</v>
      </c>
      <c r="Z460" s="9" t="s">
        <v>36</v>
      </c>
      <c r="AA460" s="9" t="s">
        <v>36</v>
      </c>
      <c r="AB460" s="20">
        <f t="shared" si="21"/>
        <v>12031.924780055459</v>
      </c>
      <c r="AC460" s="20">
        <f t="shared" si="22"/>
        <v>2164434.2286555837</v>
      </c>
    </row>
    <row r="461" spans="2:29" x14ac:dyDescent="0.25">
      <c r="B461" s="9">
        <v>457</v>
      </c>
      <c r="C461" s="9">
        <f t="shared" si="20"/>
        <v>61</v>
      </c>
      <c r="D461" s="9">
        <v>1</v>
      </c>
      <c r="E461" s="20">
        <f>E449*(1+VLookups!$C$4)</f>
        <v>32340.099008388584</v>
      </c>
      <c r="F461" s="20">
        <f>$E461*-VLookups!$D$10*2</f>
        <v>-1940.4059405033149</v>
      </c>
      <c r="G461" s="19">
        <v>0</v>
      </c>
      <c r="H461" s="20">
        <f>(-VLookups!$D$13)*(E461+F461/2)</f>
        <v>-10195.216212394502</v>
      </c>
      <c r="I461" s="19">
        <v>0</v>
      </c>
      <c r="J461" s="19">
        <v>0</v>
      </c>
      <c r="K461" s="19">
        <v>0</v>
      </c>
      <c r="L461" s="19">
        <v>0</v>
      </c>
      <c r="M461" s="19">
        <v>0</v>
      </c>
      <c r="N461" s="20" t="s">
        <v>36</v>
      </c>
      <c r="O461" s="19">
        <v>0</v>
      </c>
      <c r="P461" s="20">
        <f>P460-VLookups!$D$42</f>
        <v>-449</v>
      </c>
      <c r="Q461" s="22">
        <v>217</v>
      </c>
      <c r="R461" s="19">
        <v>0</v>
      </c>
      <c r="S461" s="20">
        <f>VLookups!$D$50</f>
        <v>-4487.7037773753191</v>
      </c>
      <c r="T461" s="19">
        <v>0</v>
      </c>
      <c r="U461" s="9">
        <v>313</v>
      </c>
      <c r="V461" s="21">
        <f>V460-VLookups!$D$54</f>
        <v>-2885</v>
      </c>
      <c r="W461" s="21">
        <f>-VLookups!$D$60</f>
        <v>-400</v>
      </c>
      <c r="X461" s="21">
        <f>-VLookups!$D$62</f>
        <v>-175</v>
      </c>
      <c r="Y461" s="20">
        <f>Y460*(1+VLookups!$D$57/12)</f>
        <v>-754.74620951088957</v>
      </c>
      <c r="Z461" s="9" t="s">
        <v>36</v>
      </c>
      <c r="AA461" s="9" t="s">
        <v>36</v>
      </c>
      <c r="AB461" s="20">
        <f t="shared" si="21"/>
        <v>12023.229838856216</v>
      </c>
      <c r="AC461" s="20">
        <f t="shared" si="22"/>
        <v>2180064.8488755324</v>
      </c>
    </row>
    <row r="462" spans="2:29" x14ac:dyDescent="0.25">
      <c r="B462" s="9">
        <v>458</v>
      </c>
      <c r="C462" s="9">
        <f t="shared" si="20"/>
        <v>61</v>
      </c>
      <c r="D462" s="9">
        <v>2</v>
      </c>
      <c r="E462" s="20">
        <f>E450*(1+VLookups!$C$4)</f>
        <v>32340.099008388584</v>
      </c>
      <c r="F462" s="20">
        <f>$E462*-VLookups!$D$10*2</f>
        <v>-1940.4059405033149</v>
      </c>
      <c r="G462" s="19">
        <v>0</v>
      </c>
      <c r="H462" s="20">
        <f>(-VLookups!$D$13)*(E462+F462/2)</f>
        <v>-10195.216212394502</v>
      </c>
      <c r="I462" s="19">
        <v>0</v>
      </c>
      <c r="J462" s="19">
        <v>0</v>
      </c>
      <c r="K462" s="19">
        <v>0</v>
      </c>
      <c r="L462" s="19">
        <v>0</v>
      </c>
      <c r="M462" s="19">
        <v>0</v>
      </c>
      <c r="N462" s="20" t="s">
        <v>36</v>
      </c>
      <c r="O462" s="19">
        <v>0</v>
      </c>
      <c r="P462" s="20">
        <f>P461-VLookups!$D$42</f>
        <v>-450.5</v>
      </c>
      <c r="Q462" s="22">
        <v>218</v>
      </c>
      <c r="R462" s="19">
        <v>0</v>
      </c>
      <c r="S462" s="20">
        <f>VLookups!$D$50</f>
        <v>-4487.7037773753191</v>
      </c>
      <c r="T462" s="19">
        <v>0</v>
      </c>
      <c r="U462" s="9">
        <v>314</v>
      </c>
      <c r="V462" s="21">
        <f>V461-VLookups!$D$54</f>
        <v>-2890</v>
      </c>
      <c r="W462" s="21">
        <f>-VLookups!$D$60</f>
        <v>-400</v>
      </c>
      <c r="X462" s="21">
        <f>-VLookups!$D$62</f>
        <v>-175</v>
      </c>
      <c r="Y462" s="20">
        <f>Y461*(1+VLookups!$D$57/12)</f>
        <v>-756.94755262196304</v>
      </c>
      <c r="Z462" s="9" t="s">
        <v>36</v>
      </c>
      <c r="AA462" s="9" t="s">
        <v>36</v>
      </c>
      <c r="AB462" s="20">
        <f t="shared" si="21"/>
        <v>12014.528495745142</v>
      </c>
      <c r="AC462" s="20">
        <f t="shared" si="22"/>
        <v>2195712.8187860702</v>
      </c>
    </row>
    <row r="463" spans="2:29" x14ac:dyDescent="0.25">
      <c r="B463" s="9">
        <v>459</v>
      </c>
      <c r="C463" s="9">
        <f t="shared" si="20"/>
        <v>61</v>
      </c>
      <c r="D463" s="9">
        <v>3</v>
      </c>
      <c r="E463" s="20">
        <f>E451*(1+VLookups!$C$4)</f>
        <v>32340.099008388584</v>
      </c>
      <c r="F463" s="20">
        <f>$E463*-VLookups!$D$10*2</f>
        <v>-1940.4059405033149</v>
      </c>
      <c r="G463" s="19">
        <v>0</v>
      </c>
      <c r="H463" s="20">
        <f>(-VLookups!$D$13)*(E463+F463/2)</f>
        <v>-10195.216212394502</v>
      </c>
      <c r="I463" s="19">
        <v>0</v>
      </c>
      <c r="J463" s="19">
        <v>0</v>
      </c>
      <c r="K463" s="19">
        <v>0</v>
      </c>
      <c r="L463" s="19">
        <v>0</v>
      </c>
      <c r="M463" s="19">
        <v>0</v>
      </c>
      <c r="N463" s="20" t="s">
        <v>36</v>
      </c>
      <c r="O463" s="19">
        <v>0</v>
      </c>
      <c r="P463" s="20">
        <f>P462-VLookups!$D$42</f>
        <v>-452</v>
      </c>
      <c r="Q463" s="22">
        <v>219</v>
      </c>
      <c r="R463" s="19">
        <v>0</v>
      </c>
      <c r="S463" s="20">
        <f>VLookups!$D$50</f>
        <v>-4487.7037773753191</v>
      </c>
      <c r="T463" s="19">
        <v>0</v>
      </c>
      <c r="U463" s="9">
        <v>315</v>
      </c>
      <c r="V463" s="21">
        <f>V462-VLookups!$D$54</f>
        <v>-2895</v>
      </c>
      <c r="W463" s="21">
        <f>-VLookups!$D$60</f>
        <v>-400</v>
      </c>
      <c r="X463" s="21">
        <f>-VLookups!$D$62</f>
        <v>-175</v>
      </c>
      <c r="Y463" s="20">
        <f>Y462*(1+VLookups!$D$57/12)</f>
        <v>-759.15531631711042</v>
      </c>
      <c r="Z463" s="9" t="s">
        <v>36</v>
      </c>
      <c r="AA463" s="9" t="s">
        <v>36</v>
      </c>
      <c r="AB463" s="20">
        <f t="shared" si="21"/>
        <v>12005.820732049995</v>
      </c>
      <c r="AC463" s="20">
        <f t="shared" si="22"/>
        <v>2211378.160882764</v>
      </c>
    </row>
    <row r="464" spans="2:29" x14ac:dyDescent="0.25">
      <c r="B464" s="9">
        <v>460</v>
      </c>
      <c r="C464" s="9">
        <f t="shared" si="20"/>
        <v>61</v>
      </c>
      <c r="D464" s="9">
        <v>4</v>
      </c>
      <c r="E464" s="20">
        <f>E452*(1+VLookups!$C$4)</f>
        <v>32340.099008388584</v>
      </c>
      <c r="F464" s="20">
        <f>$E464*-VLookups!$D$10*2</f>
        <v>-1940.4059405033149</v>
      </c>
      <c r="G464" s="19">
        <v>0</v>
      </c>
      <c r="H464" s="20">
        <f>(-VLookups!$D$13)*(E464+F464/2)</f>
        <v>-10195.216212394502</v>
      </c>
      <c r="I464" s="19">
        <v>0</v>
      </c>
      <c r="J464" s="19">
        <v>0</v>
      </c>
      <c r="K464" s="19">
        <v>0</v>
      </c>
      <c r="L464" s="19">
        <v>0</v>
      </c>
      <c r="M464" s="19">
        <v>0</v>
      </c>
      <c r="N464" s="20" t="s">
        <v>36</v>
      </c>
      <c r="O464" s="19">
        <v>0</v>
      </c>
      <c r="P464" s="20">
        <f>P463-VLookups!$D$42</f>
        <v>-453.5</v>
      </c>
      <c r="Q464" s="22">
        <v>220</v>
      </c>
      <c r="R464" s="19">
        <v>0</v>
      </c>
      <c r="S464" s="20">
        <f>VLookups!$D$50</f>
        <v>-4487.7037773753191</v>
      </c>
      <c r="T464" s="19">
        <v>0</v>
      </c>
      <c r="U464" s="9">
        <v>316</v>
      </c>
      <c r="V464" s="21">
        <f>V463-VLookups!$D$54</f>
        <v>-2900</v>
      </c>
      <c r="W464" s="21">
        <f>-VLookups!$D$60</f>
        <v>-400</v>
      </c>
      <c r="X464" s="21">
        <f>-VLookups!$D$62</f>
        <v>-175</v>
      </c>
      <c r="Y464" s="20">
        <f>Y463*(1+VLookups!$D$57/12)</f>
        <v>-761.36951932303532</v>
      </c>
      <c r="Z464" s="9" t="s">
        <v>36</v>
      </c>
      <c r="AA464" s="9" t="s">
        <v>36</v>
      </c>
      <c r="AB464" s="20">
        <f t="shared" si="21"/>
        <v>11997.106529044069</v>
      </c>
      <c r="AC464" s="20">
        <f t="shared" si="22"/>
        <v>2227060.8976799459</v>
      </c>
    </row>
    <row r="465" spans="2:29" x14ac:dyDescent="0.25">
      <c r="B465" s="9">
        <v>461</v>
      </c>
      <c r="C465" s="9">
        <f t="shared" ref="C465:C508" si="23">C453+1</f>
        <v>61</v>
      </c>
      <c r="D465" s="9">
        <v>5</v>
      </c>
      <c r="E465" s="20">
        <f>E453*(1+VLookups!$C$4)</f>
        <v>32340.099008388584</v>
      </c>
      <c r="F465" s="20">
        <f>$E465*-VLookups!$D$10*2</f>
        <v>-1940.4059405033149</v>
      </c>
      <c r="G465" s="19">
        <v>0</v>
      </c>
      <c r="H465" s="20">
        <f>(-VLookups!$D$13)*(E465+F465/2)</f>
        <v>-10195.216212394502</v>
      </c>
      <c r="I465" s="19">
        <v>0</v>
      </c>
      <c r="J465" s="19">
        <v>0</v>
      </c>
      <c r="K465" s="19">
        <v>0</v>
      </c>
      <c r="L465" s="19">
        <v>0</v>
      </c>
      <c r="M465" s="19">
        <v>0</v>
      </c>
      <c r="N465" s="20" t="s">
        <v>36</v>
      </c>
      <c r="O465" s="19">
        <v>0</v>
      </c>
      <c r="P465" s="20">
        <f>P464-VLookups!$D$42</f>
        <v>-455</v>
      </c>
      <c r="Q465" s="22">
        <v>221</v>
      </c>
      <c r="R465" s="19">
        <v>0</v>
      </c>
      <c r="S465" s="20">
        <f>VLookups!$D$50</f>
        <v>-4487.7037773753191</v>
      </c>
      <c r="T465" s="19">
        <v>0</v>
      </c>
      <c r="U465" s="9">
        <v>317</v>
      </c>
      <c r="V465" s="21">
        <f>V464-VLookups!$D$54</f>
        <v>-2905</v>
      </c>
      <c r="W465" s="21">
        <f>-VLookups!$D$60</f>
        <v>-400</v>
      </c>
      <c r="X465" s="21">
        <f>-VLookups!$D$62</f>
        <v>-175</v>
      </c>
      <c r="Y465" s="20">
        <f>Y464*(1+VLookups!$D$57/12)</f>
        <v>-763.59018042106084</v>
      </c>
      <c r="Z465" s="9" t="s">
        <v>36</v>
      </c>
      <c r="AA465" s="9" t="s">
        <v>36</v>
      </c>
      <c r="AB465" s="20">
        <f t="shared" si="21"/>
        <v>11988.385867946045</v>
      </c>
      <c r="AC465" s="20">
        <f t="shared" si="22"/>
        <v>2242761.0517106918</v>
      </c>
    </row>
    <row r="466" spans="2:29" x14ac:dyDescent="0.25">
      <c r="B466" s="9">
        <v>462</v>
      </c>
      <c r="C466" s="9">
        <f t="shared" si="23"/>
        <v>61</v>
      </c>
      <c r="D466" s="9">
        <v>6</v>
      </c>
      <c r="E466" s="20">
        <f>E454*(1+VLookups!$C$4)</f>
        <v>32340.099008388584</v>
      </c>
      <c r="F466" s="20">
        <f>$E466*-VLookups!$D$10*2</f>
        <v>-1940.4059405033149</v>
      </c>
      <c r="G466" s="19">
        <v>0</v>
      </c>
      <c r="H466" s="20">
        <f>(-VLookups!$D$13)*(E466+F466/2)</f>
        <v>-10195.216212394502</v>
      </c>
      <c r="I466" s="19">
        <v>0</v>
      </c>
      <c r="J466" s="19">
        <v>0</v>
      </c>
      <c r="K466" s="19">
        <v>0</v>
      </c>
      <c r="L466" s="19">
        <v>0</v>
      </c>
      <c r="M466" s="19">
        <v>0</v>
      </c>
      <c r="N466" s="20" t="s">
        <v>36</v>
      </c>
      <c r="O466" s="19">
        <v>0</v>
      </c>
      <c r="P466" s="20">
        <f>P465-VLookups!$D$42</f>
        <v>-456.5</v>
      </c>
      <c r="Q466" s="22">
        <v>222</v>
      </c>
      <c r="R466" s="19">
        <v>0</v>
      </c>
      <c r="S466" s="20">
        <f>VLookups!$D$50</f>
        <v>-4487.7037773753191</v>
      </c>
      <c r="T466" s="19">
        <v>0</v>
      </c>
      <c r="U466" s="9">
        <v>318</v>
      </c>
      <c r="V466" s="21">
        <f>V465-VLookups!$D$54</f>
        <v>-2910</v>
      </c>
      <c r="W466" s="21">
        <f>-VLookups!$D$60</f>
        <v>-400</v>
      </c>
      <c r="X466" s="21">
        <f>-VLookups!$D$62</f>
        <v>-175</v>
      </c>
      <c r="Y466" s="20">
        <f>Y465*(1+VLookups!$D$57/12)</f>
        <v>-765.81731844728893</v>
      </c>
      <c r="Z466" s="9" t="s">
        <v>36</v>
      </c>
      <c r="AA466" s="9" t="s">
        <v>36</v>
      </c>
      <c r="AB466" s="20">
        <f t="shared" si="21"/>
        <v>11979.658729919816</v>
      </c>
      <c r="AC466" s="20">
        <f t="shared" si="22"/>
        <v>2258478.6455267961</v>
      </c>
    </row>
    <row r="467" spans="2:29" x14ac:dyDescent="0.25">
      <c r="B467" s="9">
        <v>463</v>
      </c>
      <c r="C467" s="9">
        <f t="shared" si="23"/>
        <v>61</v>
      </c>
      <c r="D467" s="9">
        <v>7</v>
      </c>
      <c r="E467" s="20">
        <f>E455*(1+VLookups!$C$4)</f>
        <v>32340.099008388584</v>
      </c>
      <c r="F467" s="20">
        <f>$E467*-VLookups!$D$10*2</f>
        <v>-1940.4059405033149</v>
      </c>
      <c r="G467" s="19">
        <v>0</v>
      </c>
      <c r="H467" s="20">
        <f>(-VLookups!$D$13)*(E467+F467/2)</f>
        <v>-10195.216212394502</v>
      </c>
      <c r="I467" s="19">
        <v>0</v>
      </c>
      <c r="J467" s="19">
        <v>0</v>
      </c>
      <c r="K467" s="19">
        <v>0</v>
      </c>
      <c r="L467" s="19">
        <v>0</v>
      </c>
      <c r="M467" s="19">
        <v>0</v>
      </c>
      <c r="N467" s="20" t="s">
        <v>36</v>
      </c>
      <c r="O467" s="19">
        <v>0</v>
      </c>
      <c r="P467" s="20">
        <f>P466-VLookups!$D$42</f>
        <v>-458</v>
      </c>
      <c r="Q467" s="22">
        <v>223</v>
      </c>
      <c r="R467" s="19">
        <v>0</v>
      </c>
      <c r="S467" s="20">
        <f>VLookups!$D$50</f>
        <v>-4487.7037773753191</v>
      </c>
      <c r="T467" s="19">
        <v>0</v>
      </c>
      <c r="U467" s="9">
        <v>319</v>
      </c>
      <c r="V467" s="21">
        <f>V466-VLookups!$D$54</f>
        <v>-2915</v>
      </c>
      <c r="W467" s="21">
        <f>-VLookups!$D$60</f>
        <v>-400</v>
      </c>
      <c r="X467" s="21">
        <f>-VLookups!$D$62</f>
        <v>-175</v>
      </c>
      <c r="Y467" s="20">
        <f>Y466*(1+VLookups!$D$57/12)</f>
        <v>-768.05095229276014</v>
      </c>
      <c r="Z467" s="9" t="s">
        <v>36</v>
      </c>
      <c r="AA467" s="9" t="s">
        <v>36</v>
      </c>
      <c r="AB467" s="20">
        <f t="shared" si="21"/>
        <v>11970.925096074345</v>
      </c>
      <c r="AC467" s="20">
        <f t="shared" si="22"/>
        <v>2274213.7016987484</v>
      </c>
    </row>
    <row r="468" spans="2:29" x14ac:dyDescent="0.25">
      <c r="B468" s="9">
        <v>464</v>
      </c>
      <c r="C468" s="9">
        <f t="shared" si="23"/>
        <v>61</v>
      </c>
      <c r="D468" s="9">
        <v>8</v>
      </c>
      <c r="E468" s="20">
        <f>E456*(1+VLookups!$C$4)</f>
        <v>32340.099008388584</v>
      </c>
      <c r="F468" s="20">
        <f>$E468*-VLookups!$D$10*2</f>
        <v>-1940.4059405033149</v>
      </c>
      <c r="G468" s="19">
        <v>0</v>
      </c>
      <c r="H468" s="20">
        <f>(-VLookups!$D$13)*(E468+F468/2)</f>
        <v>-10195.216212394502</v>
      </c>
      <c r="I468" s="19">
        <v>0</v>
      </c>
      <c r="J468" s="19">
        <v>0</v>
      </c>
      <c r="K468" s="19">
        <v>0</v>
      </c>
      <c r="L468" s="19">
        <v>0</v>
      </c>
      <c r="M468" s="19">
        <v>0</v>
      </c>
      <c r="N468" s="20" t="s">
        <v>36</v>
      </c>
      <c r="O468" s="19">
        <v>0</v>
      </c>
      <c r="P468" s="20">
        <f>P467-VLookups!$D$42</f>
        <v>-459.5</v>
      </c>
      <c r="Q468" s="22">
        <v>224</v>
      </c>
      <c r="R468" s="19">
        <v>0</v>
      </c>
      <c r="S468" s="20">
        <f>VLookups!$D$50</f>
        <v>-4487.7037773753191</v>
      </c>
      <c r="T468" s="19">
        <v>0</v>
      </c>
      <c r="U468" s="9">
        <v>320</v>
      </c>
      <c r="V468" s="21">
        <f>V467-VLookups!$D$54</f>
        <v>-2920</v>
      </c>
      <c r="W468" s="21">
        <f>-VLookups!$D$60</f>
        <v>-400</v>
      </c>
      <c r="X468" s="21">
        <f>-VLookups!$D$62</f>
        <v>-175</v>
      </c>
      <c r="Y468" s="20">
        <f>Y467*(1+VLookups!$D$57/12)</f>
        <v>-770.29110090361405</v>
      </c>
      <c r="Z468" s="9" t="s">
        <v>36</v>
      </c>
      <c r="AA468" s="9" t="s">
        <v>36</v>
      </c>
      <c r="AB468" s="20">
        <f t="shared" si="21"/>
        <v>11962.184947463491</v>
      </c>
      <c r="AC468" s="20">
        <f t="shared" si="22"/>
        <v>2289966.2428157101</v>
      </c>
    </row>
    <row r="469" spans="2:29" x14ac:dyDescent="0.25">
      <c r="B469" s="9">
        <v>465</v>
      </c>
      <c r="C469" s="9">
        <f t="shared" si="23"/>
        <v>61</v>
      </c>
      <c r="D469" s="9">
        <v>9</v>
      </c>
      <c r="E469" s="20">
        <f>E457*(1+VLookups!$C$4)</f>
        <v>32340.099008388584</v>
      </c>
      <c r="F469" s="20">
        <f>$E469*-VLookups!$D$10*2</f>
        <v>-1940.4059405033149</v>
      </c>
      <c r="G469" s="19">
        <v>0</v>
      </c>
      <c r="H469" s="20">
        <f>(-VLookups!$D$13)*(E469+F469/2)</f>
        <v>-10195.216212394502</v>
      </c>
      <c r="I469" s="19">
        <v>0</v>
      </c>
      <c r="J469" s="19">
        <v>0</v>
      </c>
      <c r="K469" s="19">
        <v>0</v>
      </c>
      <c r="L469" s="19">
        <v>0</v>
      </c>
      <c r="M469" s="19">
        <v>0</v>
      </c>
      <c r="N469" s="20" t="s">
        <v>36</v>
      </c>
      <c r="O469" s="19">
        <v>0</v>
      </c>
      <c r="P469" s="20">
        <f>P468-VLookups!$D$42</f>
        <v>-461</v>
      </c>
      <c r="Q469" s="22">
        <v>225</v>
      </c>
      <c r="R469" s="19">
        <v>0</v>
      </c>
      <c r="S469" s="20">
        <f>VLookups!$D$50</f>
        <v>-4487.7037773753191</v>
      </c>
      <c r="T469" s="19">
        <v>0</v>
      </c>
      <c r="U469" s="9">
        <v>321</v>
      </c>
      <c r="V469" s="21">
        <f>V468-VLookups!$D$54</f>
        <v>-2925</v>
      </c>
      <c r="W469" s="21">
        <f>-VLookups!$D$60</f>
        <v>-400</v>
      </c>
      <c r="X469" s="21">
        <f>-VLookups!$D$62</f>
        <v>-175</v>
      </c>
      <c r="Y469" s="20">
        <f>Y468*(1+VLookups!$D$57/12)</f>
        <v>-772.53778328124963</v>
      </c>
      <c r="Z469" s="9" t="s">
        <v>36</v>
      </c>
      <c r="AA469" s="9" t="s">
        <v>36</v>
      </c>
      <c r="AB469" s="20">
        <f t="shared" si="21"/>
        <v>11953.438265085855</v>
      </c>
      <c r="AC469" s="20">
        <f t="shared" si="22"/>
        <v>2305736.2914854889</v>
      </c>
    </row>
    <row r="470" spans="2:29" x14ac:dyDescent="0.25">
      <c r="B470" s="9">
        <v>466</v>
      </c>
      <c r="C470" s="9">
        <f t="shared" si="23"/>
        <v>61</v>
      </c>
      <c r="D470" s="9">
        <v>10</v>
      </c>
      <c r="E470" s="20">
        <f>E458*(1+VLookups!$C$4)</f>
        <v>32340.099008388584</v>
      </c>
      <c r="F470" s="20">
        <f>$E470*-VLookups!$D$10*2</f>
        <v>-1940.4059405033149</v>
      </c>
      <c r="G470" s="19">
        <v>0</v>
      </c>
      <c r="H470" s="20">
        <f>(-VLookups!$D$13)*(E470+F470/2)</f>
        <v>-10195.216212394502</v>
      </c>
      <c r="I470" s="19">
        <v>0</v>
      </c>
      <c r="J470" s="19">
        <v>0</v>
      </c>
      <c r="K470" s="19">
        <v>0</v>
      </c>
      <c r="L470" s="19">
        <v>0</v>
      </c>
      <c r="M470" s="19">
        <v>0</v>
      </c>
      <c r="N470" s="20" t="s">
        <v>36</v>
      </c>
      <c r="O470" s="19">
        <v>0</v>
      </c>
      <c r="P470" s="20">
        <f>P469-VLookups!$D$42</f>
        <v>-462.5</v>
      </c>
      <c r="Q470" s="22">
        <v>226</v>
      </c>
      <c r="R470" s="19">
        <v>0</v>
      </c>
      <c r="S470" s="20">
        <f>VLookups!$D$50</f>
        <v>-4487.7037773753191</v>
      </c>
      <c r="T470" s="19">
        <v>0</v>
      </c>
      <c r="U470" s="9">
        <v>322</v>
      </c>
      <c r="V470" s="21">
        <f>V469-VLookups!$D$54</f>
        <v>-2930</v>
      </c>
      <c r="W470" s="21">
        <f>-VLookups!$D$60</f>
        <v>-400</v>
      </c>
      <c r="X470" s="21">
        <f>-VLookups!$D$62</f>
        <v>-175</v>
      </c>
      <c r="Y470" s="20">
        <f>Y469*(1+VLookups!$D$57/12)</f>
        <v>-774.79101848248661</v>
      </c>
      <c r="Z470" s="9" t="s">
        <v>36</v>
      </c>
      <c r="AA470" s="9" t="s">
        <v>36</v>
      </c>
      <c r="AB470" s="20">
        <f t="shared" si="21"/>
        <v>11944.685029884618</v>
      </c>
      <c r="AC470" s="20">
        <f t="shared" si="22"/>
        <v>2321523.8703345163</v>
      </c>
    </row>
    <row r="471" spans="2:29" x14ac:dyDescent="0.25">
      <c r="B471" s="9">
        <v>467</v>
      </c>
      <c r="C471" s="9">
        <f t="shared" si="23"/>
        <v>61</v>
      </c>
      <c r="D471" s="9">
        <v>11</v>
      </c>
      <c r="E471" s="20">
        <f>E459*(1+VLookups!$C$4)</f>
        <v>32340.099008388584</v>
      </c>
      <c r="F471" s="20">
        <f>$E471*-VLookups!$D$10*2</f>
        <v>-1940.4059405033149</v>
      </c>
      <c r="G471" s="19">
        <v>0</v>
      </c>
      <c r="H471" s="20">
        <f>(-VLookups!$D$13)*(E471+F471/2)</f>
        <v>-10195.216212394502</v>
      </c>
      <c r="I471" s="19">
        <v>0</v>
      </c>
      <c r="J471" s="19">
        <v>0</v>
      </c>
      <c r="K471" s="19">
        <v>0</v>
      </c>
      <c r="L471" s="19">
        <v>0</v>
      </c>
      <c r="M471" s="19">
        <v>0</v>
      </c>
      <c r="N471" s="20" t="s">
        <v>36</v>
      </c>
      <c r="O471" s="19">
        <v>0</v>
      </c>
      <c r="P471" s="20">
        <f>P470-VLookups!$D$42</f>
        <v>-464</v>
      </c>
      <c r="Q471" s="22">
        <v>227</v>
      </c>
      <c r="R471" s="19">
        <v>0</v>
      </c>
      <c r="S471" s="20">
        <f>VLookups!$D$50</f>
        <v>-4487.7037773753191</v>
      </c>
      <c r="T471" s="19">
        <v>0</v>
      </c>
      <c r="U471" s="9">
        <v>323</v>
      </c>
      <c r="V471" s="21">
        <f>V470-VLookups!$D$54</f>
        <v>-2935</v>
      </c>
      <c r="W471" s="21">
        <f>-VLookups!$D$60</f>
        <v>-400</v>
      </c>
      <c r="X471" s="21">
        <f>-VLookups!$D$62</f>
        <v>-175</v>
      </c>
      <c r="Y471" s="20">
        <f>Y470*(1+VLookups!$D$57/12)</f>
        <v>-777.05082561972722</v>
      </c>
      <c r="Z471" s="9" t="s">
        <v>36</v>
      </c>
      <c r="AA471" s="9" t="s">
        <v>36</v>
      </c>
      <c r="AB471" s="20">
        <f t="shared" si="21"/>
        <v>11935.925222747377</v>
      </c>
      <c r="AC471" s="20">
        <f t="shared" si="22"/>
        <v>2337329.0020078216</v>
      </c>
    </row>
    <row r="472" spans="2:29" x14ac:dyDescent="0.25">
      <c r="B472" s="9">
        <v>468</v>
      </c>
      <c r="C472" s="9">
        <f t="shared" si="23"/>
        <v>62</v>
      </c>
      <c r="D472" s="9">
        <v>0</v>
      </c>
      <c r="E472" s="20">
        <f>E460*(1+VLookups!$C$4)</f>
        <v>33472.00247368218</v>
      </c>
      <c r="F472" s="20">
        <f>$E472*-VLookups!$D$10*2</f>
        <v>-2008.3201484209308</v>
      </c>
      <c r="G472" s="19">
        <v>0</v>
      </c>
      <c r="H472" s="20">
        <f>(-VLookups!$D$13)*(E472+F472/2)</f>
        <v>-10552.048779828308</v>
      </c>
      <c r="I472" s="19">
        <v>0</v>
      </c>
      <c r="J472" s="19">
        <v>0</v>
      </c>
      <c r="K472" s="19">
        <v>0</v>
      </c>
      <c r="L472" s="19">
        <v>0</v>
      </c>
      <c r="M472" s="19">
        <v>0</v>
      </c>
      <c r="N472" s="20" t="s">
        <v>36</v>
      </c>
      <c r="O472" s="19">
        <v>0</v>
      </c>
      <c r="P472" s="20">
        <f>P471-VLookups!$D$42</f>
        <v>-465.5</v>
      </c>
      <c r="Q472" s="22">
        <v>228</v>
      </c>
      <c r="R472" s="19">
        <v>0</v>
      </c>
      <c r="S472" s="20">
        <f>VLookups!$D$50</f>
        <v>-4487.7037773753191</v>
      </c>
      <c r="T472" s="19">
        <v>0</v>
      </c>
      <c r="U472" s="9">
        <v>324</v>
      </c>
      <c r="V472" s="21">
        <f>V471-VLookups!$D$54</f>
        <v>-2940</v>
      </c>
      <c r="W472" s="21">
        <f>-VLookups!$D$60</f>
        <v>-400</v>
      </c>
      <c r="X472" s="21">
        <f>-VLookups!$D$62</f>
        <v>-175</v>
      </c>
      <c r="Y472" s="20">
        <f>Y471*(1+VLookups!$D$57/12)</f>
        <v>-779.31722386111812</v>
      </c>
      <c r="Z472" s="9" t="s">
        <v>36</v>
      </c>
      <c r="AA472" s="9" t="s">
        <v>36</v>
      </c>
      <c r="AB472" s="20">
        <f t="shared" si="21"/>
        <v>12668.272618406972</v>
      </c>
      <c r="AC472" s="20">
        <f t="shared" si="22"/>
        <v>2353892.8229629081</v>
      </c>
    </row>
    <row r="473" spans="2:29" x14ac:dyDescent="0.25">
      <c r="B473" s="9">
        <v>469</v>
      </c>
      <c r="C473" s="9">
        <f t="shared" si="23"/>
        <v>62</v>
      </c>
      <c r="D473" s="9">
        <v>1</v>
      </c>
      <c r="E473" s="20">
        <f>E461*(1+VLookups!$C$4)</f>
        <v>33472.00247368218</v>
      </c>
      <c r="F473" s="20">
        <f>$E473*-VLookups!$D$10*2</f>
        <v>-2008.3201484209308</v>
      </c>
      <c r="G473" s="19">
        <v>0</v>
      </c>
      <c r="H473" s="20">
        <f>(-VLookups!$D$13)*(E473+F473/2)</f>
        <v>-10552.048779828308</v>
      </c>
      <c r="I473" s="19">
        <v>0</v>
      </c>
      <c r="J473" s="19">
        <v>0</v>
      </c>
      <c r="K473" s="19">
        <v>0</v>
      </c>
      <c r="L473" s="19">
        <v>0</v>
      </c>
      <c r="M473" s="19">
        <v>0</v>
      </c>
      <c r="N473" s="20" t="s">
        <v>36</v>
      </c>
      <c r="O473" s="19">
        <v>0</v>
      </c>
      <c r="P473" s="20">
        <f>P472-VLookups!$D$42</f>
        <v>-467</v>
      </c>
      <c r="Q473" s="22">
        <v>229</v>
      </c>
      <c r="R473" s="19">
        <v>0</v>
      </c>
      <c r="S473" s="20">
        <f>VLookups!$D$50</f>
        <v>-4487.7037773753191</v>
      </c>
      <c r="T473" s="19">
        <v>0</v>
      </c>
      <c r="U473" s="9">
        <v>325</v>
      </c>
      <c r="V473" s="21">
        <f>V472-VLookups!$D$54</f>
        <v>-2945</v>
      </c>
      <c r="W473" s="21">
        <f>-VLookups!$D$60</f>
        <v>-400</v>
      </c>
      <c r="X473" s="21">
        <f>-VLookups!$D$62</f>
        <v>-175</v>
      </c>
      <c r="Y473" s="20">
        <f>Y472*(1+VLookups!$D$57/12)</f>
        <v>-781.59023243071306</v>
      </c>
      <c r="Z473" s="9" t="s">
        <v>36</v>
      </c>
      <c r="AA473" s="9" t="s">
        <v>36</v>
      </c>
      <c r="AB473" s="20">
        <f t="shared" si="21"/>
        <v>12659.499609837378</v>
      </c>
      <c r="AC473" s="20">
        <f t="shared" si="22"/>
        <v>2370475.4772776836</v>
      </c>
    </row>
    <row r="474" spans="2:29" x14ac:dyDescent="0.25">
      <c r="B474" s="9">
        <v>470</v>
      </c>
      <c r="C474" s="9">
        <f t="shared" si="23"/>
        <v>62</v>
      </c>
      <c r="D474" s="9">
        <v>2</v>
      </c>
      <c r="E474" s="20">
        <f>E462*(1+VLookups!$C$4)</f>
        <v>33472.00247368218</v>
      </c>
      <c r="F474" s="20">
        <f>$E474*-VLookups!$D$10*2</f>
        <v>-2008.3201484209308</v>
      </c>
      <c r="G474" s="19">
        <v>0</v>
      </c>
      <c r="H474" s="20">
        <f>(-VLookups!$D$13)*(E474+F474/2)</f>
        <v>-10552.048779828308</v>
      </c>
      <c r="I474" s="19">
        <v>0</v>
      </c>
      <c r="J474" s="19">
        <v>0</v>
      </c>
      <c r="K474" s="19">
        <v>0</v>
      </c>
      <c r="L474" s="19">
        <v>0</v>
      </c>
      <c r="M474" s="19">
        <v>0</v>
      </c>
      <c r="N474" s="20" t="s">
        <v>36</v>
      </c>
      <c r="O474" s="19">
        <v>0</v>
      </c>
      <c r="P474" s="20">
        <f>P473-VLookups!$D$42</f>
        <v>-468.5</v>
      </c>
      <c r="Q474" s="22">
        <v>230</v>
      </c>
      <c r="R474" s="19">
        <v>0</v>
      </c>
      <c r="S474" s="20">
        <f>VLookups!$D$50</f>
        <v>-4487.7037773753191</v>
      </c>
      <c r="T474" s="19">
        <v>0</v>
      </c>
      <c r="U474" s="9">
        <v>326</v>
      </c>
      <c r="V474" s="21">
        <f>V473-VLookups!$D$54</f>
        <v>-2950</v>
      </c>
      <c r="W474" s="21">
        <f>-VLookups!$D$60</f>
        <v>-400</v>
      </c>
      <c r="X474" s="21">
        <f>-VLookups!$D$62</f>
        <v>-175</v>
      </c>
      <c r="Y474" s="20">
        <f>Y473*(1+VLookups!$D$57/12)</f>
        <v>-783.86987060863601</v>
      </c>
      <c r="Z474" s="9" t="s">
        <v>36</v>
      </c>
      <c r="AA474" s="9" t="s">
        <v>36</v>
      </c>
      <c r="AB474" s="20">
        <f t="shared" si="21"/>
        <v>12650.719971659455</v>
      </c>
      <c r="AC474" s="20">
        <f t="shared" si="22"/>
        <v>2387076.9897114728</v>
      </c>
    </row>
    <row r="475" spans="2:29" x14ac:dyDescent="0.25">
      <c r="B475" s="9">
        <v>471</v>
      </c>
      <c r="C475" s="9">
        <f t="shared" si="23"/>
        <v>62</v>
      </c>
      <c r="D475" s="9">
        <v>3</v>
      </c>
      <c r="E475" s="20">
        <f>E463*(1+VLookups!$C$4)</f>
        <v>33472.00247368218</v>
      </c>
      <c r="F475" s="20">
        <f>$E475*-VLookups!$D$10*2</f>
        <v>-2008.3201484209308</v>
      </c>
      <c r="G475" s="19">
        <v>0</v>
      </c>
      <c r="H475" s="20">
        <f>(-VLookups!$D$13)*(E475+F475/2)</f>
        <v>-10552.048779828308</v>
      </c>
      <c r="I475" s="19">
        <v>0</v>
      </c>
      <c r="J475" s="19">
        <v>0</v>
      </c>
      <c r="K475" s="19">
        <v>0</v>
      </c>
      <c r="L475" s="19">
        <v>0</v>
      </c>
      <c r="M475" s="19">
        <v>0</v>
      </c>
      <c r="N475" s="20" t="s">
        <v>36</v>
      </c>
      <c r="O475" s="19">
        <v>0</v>
      </c>
      <c r="P475" s="20">
        <f>P474-VLookups!$D$42</f>
        <v>-470</v>
      </c>
      <c r="Q475" s="22">
        <v>231</v>
      </c>
      <c r="R475" s="19">
        <v>0</v>
      </c>
      <c r="S475" s="20">
        <f>VLookups!$D$50</f>
        <v>-4487.7037773753191</v>
      </c>
      <c r="T475" s="19">
        <v>0</v>
      </c>
      <c r="U475" s="9">
        <v>327</v>
      </c>
      <c r="V475" s="21">
        <f>V474-VLookups!$D$54</f>
        <v>-2955</v>
      </c>
      <c r="W475" s="21">
        <f>-VLookups!$D$60</f>
        <v>-400</v>
      </c>
      <c r="X475" s="21">
        <f>-VLookups!$D$62</f>
        <v>-175</v>
      </c>
      <c r="Y475" s="20">
        <f>Y474*(1+VLookups!$D$57/12)</f>
        <v>-786.15615773124455</v>
      </c>
      <c r="Z475" s="9" t="s">
        <v>36</v>
      </c>
      <c r="AA475" s="9" t="s">
        <v>36</v>
      </c>
      <c r="AB475" s="20">
        <f t="shared" si="21"/>
        <v>12641.933684536847</v>
      </c>
      <c r="AC475" s="20">
        <f t="shared" si="22"/>
        <v>2403697.3850455289</v>
      </c>
    </row>
    <row r="476" spans="2:29" x14ac:dyDescent="0.25">
      <c r="B476" s="9">
        <v>472</v>
      </c>
      <c r="C476" s="9">
        <f t="shared" si="23"/>
        <v>62</v>
      </c>
      <c r="D476" s="9">
        <v>4</v>
      </c>
      <c r="E476" s="20">
        <f>E464*(1+VLookups!$C$4)</f>
        <v>33472.00247368218</v>
      </c>
      <c r="F476" s="20">
        <f>$E476*-VLookups!$D$10*2</f>
        <v>-2008.3201484209308</v>
      </c>
      <c r="G476" s="19">
        <v>0</v>
      </c>
      <c r="H476" s="20">
        <f>(-VLookups!$D$13)*(E476+F476/2)</f>
        <v>-10552.048779828308</v>
      </c>
      <c r="I476" s="19">
        <v>0</v>
      </c>
      <c r="J476" s="19">
        <v>0</v>
      </c>
      <c r="K476" s="19">
        <v>0</v>
      </c>
      <c r="L476" s="19">
        <v>0</v>
      </c>
      <c r="M476" s="19">
        <v>0</v>
      </c>
      <c r="N476" s="20" t="s">
        <v>36</v>
      </c>
      <c r="O476" s="19">
        <v>0</v>
      </c>
      <c r="P476" s="20">
        <f>P475-VLookups!$D$42</f>
        <v>-471.5</v>
      </c>
      <c r="Q476" s="22">
        <v>232</v>
      </c>
      <c r="R476" s="19">
        <v>0</v>
      </c>
      <c r="S476" s="20">
        <f>VLookups!$D$50</f>
        <v>-4487.7037773753191</v>
      </c>
      <c r="T476" s="19">
        <v>0</v>
      </c>
      <c r="U476" s="9">
        <v>328</v>
      </c>
      <c r="V476" s="21">
        <f>V475-VLookups!$D$54</f>
        <v>-2960</v>
      </c>
      <c r="W476" s="21">
        <f>-VLookups!$D$60</f>
        <v>-400</v>
      </c>
      <c r="X476" s="21">
        <f>-VLookups!$D$62</f>
        <v>-175</v>
      </c>
      <c r="Y476" s="20">
        <f>Y475*(1+VLookups!$D$57/12)</f>
        <v>-788.44911319129403</v>
      </c>
      <c r="Z476" s="9" t="s">
        <v>36</v>
      </c>
      <c r="AA476" s="9" t="s">
        <v>36</v>
      </c>
      <c r="AB476" s="20">
        <f t="shared" si="21"/>
        <v>12633.140729076797</v>
      </c>
      <c r="AC476" s="20">
        <f t="shared" si="22"/>
        <v>2420336.6880830149</v>
      </c>
    </row>
    <row r="477" spans="2:29" x14ac:dyDescent="0.25">
      <c r="B477" s="9">
        <v>473</v>
      </c>
      <c r="C477" s="9">
        <f t="shared" si="23"/>
        <v>62</v>
      </c>
      <c r="D477" s="9">
        <v>5</v>
      </c>
      <c r="E477" s="20">
        <f>E465*(1+VLookups!$C$4)</f>
        <v>33472.00247368218</v>
      </c>
      <c r="F477" s="20">
        <f>$E477*-VLookups!$D$10*2</f>
        <v>-2008.3201484209308</v>
      </c>
      <c r="G477" s="19">
        <v>0</v>
      </c>
      <c r="H477" s="20">
        <f>(-VLookups!$D$13)*(E477+F477/2)</f>
        <v>-10552.048779828308</v>
      </c>
      <c r="I477" s="19">
        <v>0</v>
      </c>
      <c r="J477" s="19">
        <v>0</v>
      </c>
      <c r="K477" s="19">
        <v>0</v>
      </c>
      <c r="L477" s="19">
        <v>0</v>
      </c>
      <c r="M477" s="19">
        <v>0</v>
      </c>
      <c r="N477" s="20" t="s">
        <v>36</v>
      </c>
      <c r="O477" s="19">
        <v>0</v>
      </c>
      <c r="P477" s="20">
        <f>P476-VLookups!$D$42</f>
        <v>-473</v>
      </c>
      <c r="Q477" s="22">
        <v>233</v>
      </c>
      <c r="R477" s="19">
        <v>0</v>
      </c>
      <c r="S477" s="20">
        <f>VLookups!$D$50</f>
        <v>-4487.7037773753191</v>
      </c>
      <c r="T477" s="19">
        <v>0</v>
      </c>
      <c r="U477" s="9">
        <v>329</v>
      </c>
      <c r="V477" s="21">
        <f>V476-VLookups!$D$54</f>
        <v>-2965</v>
      </c>
      <c r="W477" s="21">
        <f>-VLookups!$D$60</f>
        <v>-400</v>
      </c>
      <c r="X477" s="21">
        <f>-VLookups!$D$62</f>
        <v>-175</v>
      </c>
      <c r="Y477" s="20">
        <f>Y476*(1+VLookups!$D$57/12)</f>
        <v>-790.74875643810196</v>
      </c>
      <c r="Z477" s="9" t="s">
        <v>36</v>
      </c>
      <c r="AA477" s="9" t="s">
        <v>36</v>
      </c>
      <c r="AB477" s="20">
        <f t="shared" si="21"/>
        <v>12624.341085829989</v>
      </c>
      <c r="AC477" s="20">
        <f t="shared" si="22"/>
        <v>2436994.9236489832</v>
      </c>
    </row>
    <row r="478" spans="2:29" x14ac:dyDescent="0.25">
      <c r="B478" s="9">
        <v>474</v>
      </c>
      <c r="C478" s="9">
        <f t="shared" si="23"/>
        <v>62</v>
      </c>
      <c r="D478" s="9">
        <v>6</v>
      </c>
      <c r="E478" s="20">
        <f>E466*(1+VLookups!$C$4)</f>
        <v>33472.00247368218</v>
      </c>
      <c r="F478" s="20">
        <f>$E478*-VLookups!$D$10*2</f>
        <v>-2008.3201484209308</v>
      </c>
      <c r="G478" s="19">
        <v>0</v>
      </c>
      <c r="H478" s="20">
        <f>(-VLookups!$D$13)*(E478+F478/2)</f>
        <v>-10552.048779828308</v>
      </c>
      <c r="I478" s="19">
        <v>0</v>
      </c>
      <c r="J478" s="19">
        <v>0</v>
      </c>
      <c r="K478" s="19">
        <v>0</v>
      </c>
      <c r="L478" s="19">
        <v>0</v>
      </c>
      <c r="M478" s="19">
        <v>0</v>
      </c>
      <c r="N478" s="20" t="s">
        <v>36</v>
      </c>
      <c r="O478" s="19">
        <v>0</v>
      </c>
      <c r="P478" s="20">
        <f>P477-VLookups!$D$42</f>
        <v>-474.5</v>
      </c>
      <c r="Q478" s="22">
        <v>234</v>
      </c>
      <c r="R478" s="19">
        <v>0</v>
      </c>
      <c r="S478" s="20">
        <f>VLookups!$D$50</f>
        <v>-4487.7037773753191</v>
      </c>
      <c r="T478" s="19">
        <v>0</v>
      </c>
      <c r="U478" s="9">
        <v>330</v>
      </c>
      <c r="V478" s="21">
        <f>V477-VLookups!$D$54</f>
        <v>-2970</v>
      </c>
      <c r="W478" s="21">
        <f>-VLookups!$D$60</f>
        <v>-400</v>
      </c>
      <c r="X478" s="21">
        <f>-VLookups!$D$62</f>
        <v>-175</v>
      </c>
      <c r="Y478" s="20">
        <f>Y477*(1+VLookups!$D$57/12)</f>
        <v>-793.05510697771308</v>
      </c>
      <c r="Z478" s="9" t="s">
        <v>36</v>
      </c>
      <c r="AA478" s="9" t="s">
        <v>36</v>
      </c>
      <c r="AB478" s="20">
        <f t="shared" si="21"/>
        <v>12615.534735290377</v>
      </c>
      <c r="AC478" s="20">
        <f t="shared" si="22"/>
        <v>2453672.1165903555</v>
      </c>
    </row>
    <row r="479" spans="2:29" x14ac:dyDescent="0.25">
      <c r="B479" s="9">
        <v>475</v>
      </c>
      <c r="C479" s="9">
        <f t="shared" si="23"/>
        <v>62</v>
      </c>
      <c r="D479" s="9">
        <v>7</v>
      </c>
      <c r="E479" s="20">
        <f>E467*(1+VLookups!$C$4)</f>
        <v>33472.00247368218</v>
      </c>
      <c r="F479" s="20">
        <f>$E479*-VLookups!$D$10*2</f>
        <v>-2008.3201484209308</v>
      </c>
      <c r="G479" s="19">
        <v>0</v>
      </c>
      <c r="H479" s="20">
        <f>(-VLookups!$D$13)*(E479+F479/2)</f>
        <v>-10552.048779828308</v>
      </c>
      <c r="I479" s="19">
        <v>0</v>
      </c>
      <c r="J479" s="19">
        <v>0</v>
      </c>
      <c r="K479" s="19">
        <v>0</v>
      </c>
      <c r="L479" s="19">
        <v>0</v>
      </c>
      <c r="M479" s="19">
        <v>0</v>
      </c>
      <c r="N479" s="20" t="s">
        <v>36</v>
      </c>
      <c r="O479" s="19">
        <v>0</v>
      </c>
      <c r="P479" s="20">
        <f>P478-VLookups!$D$42</f>
        <v>-476</v>
      </c>
      <c r="Q479" s="22">
        <v>235</v>
      </c>
      <c r="R479" s="19">
        <v>0</v>
      </c>
      <c r="S479" s="20">
        <f>VLookups!$D$50</f>
        <v>-4487.7037773753191</v>
      </c>
      <c r="T479" s="19">
        <v>0</v>
      </c>
      <c r="U479" s="9">
        <v>331</v>
      </c>
      <c r="V479" s="21">
        <f>V478-VLookups!$D$54</f>
        <v>-2975</v>
      </c>
      <c r="W479" s="21">
        <f>-VLookups!$D$60</f>
        <v>-400</v>
      </c>
      <c r="X479" s="21">
        <f>-VLookups!$D$62</f>
        <v>-175</v>
      </c>
      <c r="Y479" s="20">
        <f>Y478*(1+VLookups!$D$57/12)</f>
        <v>-795.36818437306476</v>
      </c>
      <c r="Z479" s="9" t="s">
        <v>36</v>
      </c>
      <c r="AA479" s="9" t="s">
        <v>36</v>
      </c>
      <c r="AB479" s="20">
        <f t="shared" si="21"/>
        <v>12606.721657895027</v>
      </c>
      <c r="AC479" s="20">
        <f t="shared" si="22"/>
        <v>2470368.2917759013</v>
      </c>
    </row>
    <row r="480" spans="2:29" x14ac:dyDescent="0.25">
      <c r="B480" s="9">
        <v>476</v>
      </c>
      <c r="C480" s="9">
        <f t="shared" si="23"/>
        <v>62</v>
      </c>
      <c r="D480" s="9">
        <v>8</v>
      </c>
      <c r="E480" s="20">
        <f>E468*(1+VLookups!$C$4)</f>
        <v>33472.00247368218</v>
      </c>
      <c r="F480" s="20">
        <f>$E480*-VLookups!$D$10*2</f>
        <v>-2008.3201484209308</v>
      </c>
      <c r="G480" s="19">
        <v>0</v>
      </c>
      <c r="H480" s="20">
        <f>(-VLookups!$D$13)*(E480+F480/2)</f>
        <v>-10552.048779828308</v>
      </c>
      <c r="I480" s="19">
        <v>0</v>
      </c>
      <c r="J480" s="19">
        <v>0</v>
      </c>
      <c r="K480" s="19">
        <v>0</v>
      </c>
      <c r="L480" s="19">
        <v>0</v>
      </c>
      <c r="M480" s="19">
        <v>0</v>
      </c>
      <c r="N480" s="20" t="s">
        <v>36</v>
      </c>
      <c r="O480" s="19">
        <v>0</v>
      </c>
      <c r="P480" s="20">
        <f>P479-VLookups!$D$42</f>
        <v>-477.5</v>
      </c>
      <c r="Q480" s="22">
        <v>236</v>
      </c>
      <c r="R480" s="19">
        <v>0</v>
      </c>
      <c r="S480" s="20">
        <f>VLookups!$D$50</f>
        <v>-4487.7037773753191</v>
      </c>
      <c r="T480" s="19">
        <v>0</v>
      </c>
      <c r="U480" s="9">
        <v>332</v>
      </c>
      <c r="V480" s="21">
        <f>V479-VLookups!$D$54</f>
        <v>-2980</v>
      </c>
      <c r="W480" s="21">
        <f>-VLookups!$D$60</f>
        <v>-400</v>
      </c>
      <c r="X480" s="21">
        <f>-VLookups!$D$62</f>
        <v>-175</v>
      </c>
      <c r="Y480" s="20">
        <f>Y479*(1+VLookups!$D$57/12)</f>
        <v>-797.68800824415291</v>
      </c>
      <c r="Z480" s="9" t="s">
        <v>36</v>
      </c>
      <c r="AA480" s="9" t="s">
        <v>36</v>
      </c>
      <c r="AB480" s="20">
        <f t="shared" si="21"/>
        <v>12597.901834023938</v>
      </c>
      <c r="AC480" s="20">
        <f t="shared" si="22"/>
        <v>2487083.4740962186</v>
      </c>
    </row>
    <row r="481" spans="2:29" x14ac:dyDescent="0.25">
      <c r="B481" s="9">
        <v>477</v>
      </c>
      <c r="C481" s="9">
        <f t="shared" si="23"/>
        <v>62</v>
      </c>
      <c r="D481" s="9">
        <v>9</v>
      </c>
      <c r="E481" s="20">
        <f>E469*(1+VLookups!$C$4)</f>
        <v>33472.00247368218</v>
      </c>
      <c r="F481" s="20">
        <f>$E481*-VLookups!$D$10*2</f>
        <v>-2008.3201484209308</v>
      </c>
      <c r="G481" s="19">
        <v>0</v>
      </c>
      <c r="H481" s="20">
        <f>(-VLookups!$D$13)*(E481+F481/2)</f>
        <v>-10552.048779828308</v>
      </c>
      <c r="I481" s="19">
        <v>0</v>
      </c>
      <c r="J481" s="19">
        <v>0</v>
      </c>
      <c r="K481" s="19">
        <v>0</v>
      </c>
      <c r="L481" s="19">
        <v>0</v>
      </c>
      <c r="M481" s="19">
        <v>0</v>
      </c>
      <c r="N481" s="20" t="s">
        <v>36</v>
      </c>
      <c r="O481" s="19">
        <v>0</v>
      </c>
      <c r="P481" s="20">
        <f>P480-VLookups!$D$42</f>
        <v>-479</v>
      </c>
      <c r="Q481" s="22">
        <v>237</v>
      </c>
      <c r="R481" s="19">
        <v>0</v>
      </c>
      <c r="S481" s="20">
        <f>VLookups!$D$50</f>
        <v>-4487.7037773753191</v>
      </c>
      <c r="T481" s="19">
        <v>0</v>
      </c>
      <c r="U481" s="9">
        <v>333</v>
      </c>
      <c r="V481" s="21">
        <f>V480-VLookups!$D$54</f>
        <v>-2985</v>
      </c>
      <c r="W481" s="21">
        <f>-VLookups!$D$60</f>
        <v>-400</v>
      </c>
      <c r="X481" s="21">
        <f>-VLookups!$D$62</f>
        <v>-175</v>
      </c>
      <c r="Y481" s="20">
        <f>Y480*(1+VLookups!$D$57/12)</f>
        <v>-800.01459826819837</v>
      </c>
      <c r="Z481" s="9" t="s">
        <v>36</v>
      </c>
      <c r="AA481" s="9" t="s">
        <v>36</v>
      </c>
      <c r="AB481" s="20">
        <f t="shared" si="21"/>
        <v>12589.075243999892</v>
      </c>
      <c r="AC481" s="20">
        <f t="shared" si="22"/>
        <v>2503817.6884637121</v>
      </c>
    </row>
    <row r="482" spans="2:29" x14ac:dyDescent="0.25">
      <c r="B482" s="9">
        <v>478</v>
      </c>
      <c r="C482" s="9">
        <f t="shared" si="23"/>
        <v>62</v>
      </c>
      <c r="D482" s="9">
        <v>10</v>
      </c>
      <c r="E482" s="20">
        <f>E470*(1+VLookups!$C$4)</f>
        <v>33472.00247368218</v>
      </c>
      <c r="F482" s="20">
        <f>$E482*-VLookups!$D$10*2</f>
        <v>-2008.3201484209308</v>
      </c>
      <c r="G482" s="19">
        <v>0</v>
      </c>
      <c r="H482" s="20">
        <f>(-VLookups!$D$13)*(E482+F482/2)</f>
        <v>-10552.048779828308</v>
      </c>
      <c r="I482" s="19">
        <v>0</v>
      </c>
      <c r="J482" s="19">
        <v>0</v>
      </c>
      <c r="K482" s="19">
        <v>0</v>
      </c>
      <c r="L482" s="19">
        <v>0</v>
      </c>
      <c r="M482" s="19">
        <v>0</v>
      </c>
      <c r="N482" s="20" t="s">
        <v>36</v>
      </c>
      <c r="O482" s="19">
        <v>0</v>
      </c>
      <c r="P482" s="20">
        <f>P481-VLookups!$D$42</f>
        <v>-480.5</v>
      </c>
      <c r="Q482" s="22">
        <v>238</v>
      </c>
      <c r="R482" s="19">
        <v>0</v>
      </c>
      <c r="S482" s="20">
        <f>VLookups!$D$50</f>
        <v>-4487.7037773753191</v>
      </c>
      <c r="T482" s="19">
        <v>0</v>
      </c>
      <c r="U482" s="9">
        <v>334</v>
      </c>
      <c r="V482" s="21">
        <f>V481-VLookups!$D$54</f>
        <v>-2990</v>
      </c>
      <c r="W482" s="21">
        <f>-VLookups!$D$60</f>
        <v>-400</v>
      </c>
      <c r="X482" s="21">
        <f>-VLookups!$D$62</f>
        <v>-175</v>
      </c>
      <c r="Y482" s="20">
        <f>Y481*(1+VLookups!$D$57/12)</f>
        <v>-802.34797417981395</v>
      </c>
      <c r="Z482" s="9" t="s">
        <v>36</v>
      </c>
      <c r="AA482" s="9" t="s">
        <v>36</v>
      </c>
      <c r="AB482" s="20">
        <f t="shared" si="21"/>
        <v>12580.241868088277</v>
      </c>
      <c r="AC482" s="20">
        <f t="shared" si="22"/>
        <v>2520570.9598125736</v>
      </c>
    </row>
    <row r="483" spans="2:29" x14ac:dyDescent="0.25">
      <c r="B483" s="9">
        <v>479</v>
      </c>
      <c r="C483" s="9">
        <f t="shared" si="23"/>
        <v>62</v>
      </c>
      <c r="D483" s="9">
        <v>11</v>
      </c>
      <c r="E483" s="20">
        <f>E471*(1+VLookups!$C$4)</f>
        <v>33472.00247368218</v>
      </c>
      <c r="F483" s="20">
        <f>$E483*-VLookups!$D$10*2</f>
        <v>-2008.3201484209308</v>
      </c>
      <c r="G483" s="19">
        <v>0</v>
      </c>
      <c r="H483" s="20">
        <f>(-VLookups!$D$13)*(E483+F483/2)</f>
        <v>-10552.048779828308</v>
      </c>
      <c r="I483" s="19">
        <v>0</v>
      </c>
      <c r="J483" s="19">
        <v>0</v>
      </c>
      <c r="K483" s="19">
        <v>0</v>
      </c>
      <c r="L483" s="19">
        <v>0</v>
      </c>
      <c r="M483" s="19">
        <v>0</v>
      </c>
      <c r="N483" s="20" t="s">
        <v>36</v>
      </c>
      <c r="O483" s="19">
        <v>0</v>
      </c>
      <c r="P483" s="20">
        <f>P482-VLookups!$D$42</f>
        <v>-482</v>
      </c>
      <c r="Q483" s="22">
        <v>239</v>
      </c>
      <c r="R483" s="19">
        <v>0</v>
      </c>
      <c r="S483" s="20">
        <f>VLookups!$D$50</f>
        <v>-4487.7037773753191</v>
      </c>
      <c r="T483" s="19">
        <v>0</v>
      </c>
      <c r="U483" s="9">
        <v>335</v>
      </c>
      <c r="V483" s="21">
        <f>V482-VLookups!$D$54</f>
        <v>-2995</v>
      </c>
      <c r="W483" s="21">
        <f>-VLookups!$D$60</f>
        <v>-400</v>
      </c>
      <c r="X483" s="21">
        <f>-VLookups!$D$62</f>
        <v>-175</v>
      </c>
      <c r="Y483" s="20">
        <f>Y482*(1+VLookups!$D$57/12)</f>
        <v>-804.68815577117175</v>
      </c>
      <c r="Z483" s="9" t="s">
        <v>36</v>
      </c>
      <c r="AA483" s="9" t="s">
        <v>36</v>
      </c>
      <c r="AB483" s="20">
        <f t="shared" si="21"/>
        <v>12571.40168649692</v>
      </c>
      <c r="AC483" s="20">
        <f t="shared" si="22"/>
        <v>2537343.3130987585</v>
      </c>
    </row>
    <row r="484" spans="2:29" x14ac:dyDescent="0.25">
      <c r="B484" s="9">
        <v>480</v>
      </c>
      <c r="C484" s="9">
        <f t="shared" si="23"/>
        <v>63</v>
      </c>
      <c r="D484" s="9">
        <v>0</v>
      </c>
      <c r="E484" s="20">
        <f>E472*(1+VLookups!$C$4)</f>
        <v>34643.522560261052</v>
      </c>
      <c r="F484" s="20">
        <f>$E484*-VLookups!$D$10*2</f>
        <v>-2078.6113536156631</v>
      </c>
      <c r="G484" s="19">
        <v>0</v>
      </c>
      <c r="H484" s="20">
        <f>(-VLookups!$D$13)*(E484+F484/2)</f>
        <v>-10921.370487122296</v>
      </c>
      <c r="I484" s="19">
        <v>0</v>
      </c>
      <c r="J484" s="19">
        <v>0</v>
      </c>
      <c r="K484" s="19">
        <v>0</v>
      </c>
      <c r="L484" s="19">
        <v>0</v>
      </c>
      <c r="M484" s="19">
        <v>0</v>
      </c>
      <c r="N484" s="20" t="s">
        <v>36</v>
      </c>
      <c r="O484" s="19">
        <v>0</v>
      </c>
      <c r="P484" s="20">
        <f>P483-VLookups!$D$42</f>
        <v>-483.5</v>
      </c>
      <c r="Q484" s="22">
        <v>240</v>
      </c>
      <c r="R484" s="19">
        <v>0</v>
      </c>
      <c r="S484" s="20">
        <f>VLookups!$D$50</f>
        <v>-4487.7037773753191</v>
      </c>
      <c r="T484" s="19">
        <v>0</v>
      </c>
      <c r="U484" s="9">
        <v>336</v>
      </c>
      <c r="V484" s="21">
        <f>V483-VLookups!$D$54</f>
        <v>-3000</v>
      </c>
      <c r="W484" s="21">
        <f>-VLookups!$D$60</f>
        <v>-400</v>
      </c>
      <c r="X484" s="21">
        <f>-VLookups!$D$62</f>
        <v>-175</v>
      </c>
      <c r="Y484" s="20">
        <f>Y483*(1+VLookups!$D$57/12)</f>
        <v>-807.035162892171</v>
      </c>
      <c r="Z484" s="9" t="s">
        <v>36</v>
      </c>
      <c r="AA484" s="9" t="s">
        <v>36</v>
      </c>
      <c r="AB484" s="20">
        <f t="shared" si="21"/>
        <v>13329.607456063437</v>
      </c>
      <c r="AC484" s="20">
        <f t="shared" si="22"/>
        <v>2554901.8260766533</v>
      </c>
    </row>
    <row r="485" spans="2:29" x14ac:dyDescent="0.25">
      <c r="B485" s="9">
        <v>481</v>
      </c>
      <c r="C485" s="9">
        <f t="shared" si="23"/>
        <v>63</v>
      </c>
      <c r="D485" s="9">
        <v>1</v>
      </c>
      <c r="E485" s="20">
        <f>E473*(1+VLookups!$C$4)</f>
        <v>34643.522560261052</v>
      </c>
      <c r="F485" s="20">
        <f>$E485*-VLookups!$D$10*2</f>
        <v>-2078.6113536156631</v>
      </c>
      <c r="G485" s="19">
        <v>0</v>
      </c>
      <c r="H485" s="20">
        <f>(-VLookups!$D$13)*(E485+F485/2)</f>
        <v>-10921.370487122296</v>
      </c>
      <c r="I485" s="19">
        <v>0</v>
      </c>
      <c r="J485" s="19">
        <v>0</v>
      </c>
      <c r="K485" s="19">
        <v>0</v>
      </c>
      <c r="L485" s="19">
        <v>0</v>
      </c>
      <c r="M485" s="19">
        <v>0</v>
      </c>
      <c r="N485" s="20" t="s">
        <v>36</v>
      </c>
      <c r="O485" s="19">
        <v>0</v>
      </c>
      <c r="P485" s="20">
        <f>P484-VLookups!$D$42</f>
        <v>-485</v>
      </c>
      <c r="Q485" s="22">
        <v>241</v>
      </c>
      <c r="R485" s="19">
        <v>0</v>
      </c>
      <c r="S485" s="20">
        <f>VLookups!$D$50</f>
        <v>-4487.7037773753191</v>
      </c>
      <c r="T485" s="19">
        <v>0</v>
      </c>
      <c r="U485" s="9">
        <v>337</v>
      </c>
      <c r="V485" s="21">
        <f>V484-VLookups!$D$54</f>
        <v>-3005</v>
      </c>
      <c r="W485" s="21">
        <f>-VLookups!$D$60</f>
        <v>-400</v>
      </c>
      <c r="X485" s="21">
        <f>-VLookups!$D$62</f>
        <v>-175</v>
      </c>
      <c r="Y485" s="20">
        <f>Y484*(1+VLookups!$D$57/12)</f>
        <v>-809.38901545060651</v>
      </c>
      <c r="Z485" s="9" t="s">
        <v>36</v>
      </c>
      <c r="AA485" s="9" t="s">
        <v>36</v>
      </c>
      <c r="AB485" s="20">
        <f t="shared" si="21"/>
        <v>13320.753603505002</v>
      </c>
      <c r="AC485" s="20">
        <f t="shared" si="22"/>
        <v>2572480.7493902859</v>
      </c>
    </row>
    <row r="486" spans="2:29" x14ac:dyDescent="0.25">
      <c r="B486" s="9">
        <v>482</v>
      </c>
      <c r="C486" s="9">
        <f t="shared" si="23"/>
        <v>63</v>
      </c>
      <c r="D486" s="9">
        <v>2</v>
      </c>
      <c r="E486" s="20">
        <f>E474*(1+VLookups!$C$4)</f>
        <v>34643.522560261052</v>
      </c>
      <c r="F486" s="20">
        <f>$E486*-VLookups!$D$10*2</f>
        <v>-2078.6113536156631</v>
      </c>
      <c r="G486" s="19">
        <v>0</v>
      </c>
      <c r="H486" s="20">
        <f>(-VLookups!$D$13)*(E486+F486/2)</f>
        <v>-10921.370487122296</v>
      </c>
      <c r="I486" s="19">
        <v>0</v>
      </c>
      <c r="J486" s="19">
        <v>0</v>
      </c>
      <c r="K486" s="19">
        <v>0</v>
      </c>
      <c r="L486" s="19">
        <v>0</v>
      </c>
      <c r="M486" s="19">
        <v>0</v>
      </c>
      <c r="N486" s="20" t="s">
        <v>36</v>
      </c>
      <c r="O486" s="19">
        <v>0</v>
      </c>
      <c r="P486" s="20">
        <f>P485-VLookups!$D$42</f>
        <v>-486.5</v>
      </c>
      <c r="Q486" s="22">
        <v>242</v>
      </c>
      <c r="R486" s="19">
        <v>0</v>
      </c>
      <c r="S486" s="20">
        <f>VLookups!$D$50</f>
        <v>-4487.7037773753191</v>
      </c>
      <c r="T486" s="19">
        <v>0</v>
      </c>
      <c r="U486" s="9">
        <v>338</v>
      </c>
      <c r="V486" s="21">
        <f>V485-VLookups!$D$54</f>
        <v>-3010</v>
      </c>
      <c r="W486" s="21">
        <f>-VLookups!$D$60</f>
        <v>-400</v>
      </c>
      <c r="X486" s="21">
        <f>-VLookups!$D$62</f>
        <v>-175</v>
      </c>
      <c r="Y486" s="20">
        <f>Y485*(1+VLookups!$D$57/12)</f>
        <v>-811.74973341233749</v>
      </c>
      <c r="Z486" s="9" t="s">
        <v>36</v>
      </c>
      <c r="AA486" s="9" t="s">
        <v>36</v>
      </c>
      <c r="AB486" s="20">
        <f t="shared" si="21"/>
        <v>13311.89288554327</v>
      </c>
      <c r="AC486" s="20">
        <f t="shared" si="22"/>
        <v>2590080.1101914798</v>
      </c>
    </row>
    <row r="487" spans="2:29" x14ac:dyDescent="0.25">
      <c r="B487" s="9">
        <v>483</v>
      </c>
      <c r="C487" s="9">
        <f t="shared" si="23"/>
        <v>63</v>
      </c>
      <c r="D487" s="9">
        <v>3</v>
      </c>
      <c r="E487" s="20">
        <f>E475*(1+VLookups!$C$4)</f>
        <v>34643.522560261052</v>
      </c>
      <c r="F487" s="20">
        <f>$E487*-VLookups!$D$10*2</f>
        <v>-2078.6113536156631</v>
      </c>
      <c r="G487" s="19">
        <v>0</v>
      </c>
      <c r="H487" s="20">
        <f>(-VLookups!$D$13)*(E487+F487/2)</f>
        <v>-10921.370487122296</v>
      </c>
      <c r="I487" s="19">
        <v>0</v>
      </c>
      <c r="J487" s="19">
        <v>0</v>
      </c>
      <c r="K487" s="19">
        <v>0</v>
      </c>
      <c r="L487" s="19">
        <v>0</v>
      </c>
      <c r="M487" s="19">
        <v>0</v>
      </c>
      <c r="N487" s="20" t="s">
        <v>36</v>
      </c>
      <c r="O487" s="19">
        <v>0</v>
      </c>
      <c r="P487" s="20">
        <f>P486-VLookups!$D$42</f>
        <v>-488</v>
      </c>
      <c r="Q487" s="22">
        <v>243</v>
      </c>
      <c r="R487" s="19">
        <v>0</v>
      </c>
      <c r="S487" s="20">
        <f>VLookups!$D$50</f>
        <v>-4487.7037773753191</v>
      </c>
      <c r="T487" s="19">
        <v>0</v>
      </c>
      <c r="U487" s="9">
        <v>339</v>
      </c>
      <c r="V487" s="21">
        <f>V486-VLookups!$D$54</f>
        <v>-3015</v>
      </c>
      <c r="W487" s="21">
        <f>-VLookups!$D$60</f>
        <v>-400</v>
      </c>
      <c r="X487" s="21">
        <f>-VLookups!$D$62</f>
        <v>-175</v>
      </c>
      <c r="Y487" s="20">
        <f>Y486*(1+VLookups!$D$57/12)</f>
        <v>-814.11733680145687</v>
      </c>
      <c r="Z487" s="9" t="s">
        <v>36</v>
      </c>
      <c r="AA487" s="9" t="s">
        <v>36</v>
      </c>
      <c r="AB487" s="20">
        <f t="shared" si="21"/>
        <v>13303.025282154151</v>
      </c>
      <c r="AC487" s="20">
        <f t="shared" si="22"/>
        <v>2607699.9356572866</v>
      </c>
    </row>
    <row r="488" spans="2:29" x14ac:dyDescent="0.25">
      <c r="B488" s="9">
        <v>484</v>
      </c>
      <c r="C488" s="9">
        <f t="shared" si="23"/>
        <v>63</v>
      </c>
      <c r="D488" s="9">
        <v>4</v>
      </c>
      <c r="E488" s="20">
        <f>E476*(1+VLookups!$C$4)</f>
        <v>34643.522560261052</v>
      </c>
      <c r="F488" s="20">
        <f>$E488*-VLookups!$D$10*2</f>
        <v>-2078.6113536156631</v>
      </c>
      <c r="G488" s="19">
        <v>0</v>
      </c>
      <c r="H488" s="20">
        <f>(-VLookups!$D$13)*(E488+F488/2)</f>
        <v>-10921.370487122296</v>
      </c>
      <c r="I488" s="19">
        <v>0</v>
      </c>
      <c r="J488" s="19">
        <v>0</v>
      </c>
      <c r="K488" s="19">
        <v>0</v>
      </c>
      <c r="L488" s="19">
        <v>0</v>
      </c>
      <c r="M488" s="19">
        <v>0</v>
      </c>
      <c r="N488" s="20" t="s">
        <v>36</v>
      </c>
      <c r="O488" s="19">
        <v>0</v>
      </c>
      <c r="P488" s="20">
        <f>P487-VLookups!$D$42</f>
        <v>-489.5</v>
      </c>
      <c r="Q488" s="22">
        <v>244</v>
      </c>
      <c r="R488" s="19">
        <v>0</v>
      </c>
      <c r="S488" s="20">
        <f>VLookups!$D$50</f>
        <v>-4487.7037773753191</v>
      </c>
      <c r="T488" s="19">
        <v>0</v>
      </c>
      <c r="U488" s="9">
        <v>340</v>
      </c>
      <c r="V488" s="21">
        <f>V487-VLookups!$D$54</f>
        <v>-3020</v>
      </c>
      <c r="W488" s="21">
        <f>-VLookups!$D$60</f>
        <v>-400</v>
      </c>
      <c r="X488" s="21">
        <f>-VLookups!$D$62</f>
        <v>-175</v>
      </c>
      <c r="Y488" s="20">
        <f>Y487*(1+VLookups!$D$57/12)</f>
        <v>-816.49184570046111</v>
      </c>
      <c r="Z488" s="9" t="s">
        <v>36</v>
      </c>
      <c r="AA488" s="9" t="s">
        <v>36</v>
      </c>
      <c r="AB488" s="20">
        <f t="shared" si="21"/>
        <v>13294.150773255147</v>
      </c>
      <c r="AC488" s="20">
        <f t="shared" si="22"/>
        <v>2625340.2529899706</v>
      </c>
    </row>
    <row r="489" spans="2:29" x14ac:dyDescent="0.25">
      <c r="B489" s="9">
        <v>485</v>
      </c>
      <c r="C489" s="9">
        <f t="shared" si="23"/>
        <v>63</v>
      </c>
      <c r="D489" s="9">
        <v>5</v>
      </c>
      <c r="E489" s="20">
        <f>E477*(1+VLookups!$C$4)</f>
        <v>34643.522560261052</v>
      </c>
      <c r="F489" s="20">
        <f>$E489*-VLookups!$D$10*2</f>
        <v>-2078.6113536156631</v>
      </c>
      <c r="G489" s="19">
        <v>0</v>
      </c>
      <c r="H489" s="20">
        <f>(-VLookups!$D$13)*(E489+F489/2)</f>
        <v>-10921.370487122296</v>
      </c>
      <c r="I489" s="19">
        <v>0</v>
      </c>
      <c r="J489" s="19">
        <v>0</v>
      </c>
      <c r="K489" s="19">
        <v>0</v>
      </c>
      <c r="L489" s="19">
        <v>0</v>
      </c>
      <c r="M489" s="19">
        <v>0</v>
      </c>
      <c r="N489" s="20" t="s">
        <v>36</v>
      </c>
      <c r="O489" s="19">
        <v>0</v>
      </c>
      <c r="P489" s="20">
        <f>P488-VLookups!$D$42</f>
        <v>-491</v>
      </c>
      <c r="Q489" s="22">
        <v>245</v>
      </c>
      <c r="R489" s="19">
        <v>0</v>
      </c>
      <c r="S489" s="20">
        <f>VLookups!$D$50</f>
        <v>-4487.7037773753191</v>
      </c>
      <c r="T489" s="19">
        <v>0</v>
      </c>
      <c r="U489" s="9">
        <v>341</v>
      </c>
      <c r="V489" s="21">
        <f>V488-VLookups!$D$54</f>
        <v>-3025</v>
      </c>
      <c r="W489" s="21">
        <f>-VLookups!$D$60</f>
        <v>-400</v>
      </c>
      <c r="X489" s="21">
        <f>-VLookups!$D$62</f>
        <v>-175</v>
      </c>
      <c r="Y489" s="20">
        <f>Y488*(1+VLookups!$D$57/12)</f>
        <v>-818.87328025042075</v>
      </c>
      <c r="Z489" s="9" t="s">
        <v>36</v>
      </c>
      <c r="AA489" s="9" t="s">
        <v>36</v>
      </c>
      <c r="AB489" s="20">
        <f t="shared" si="21"/>
        <v>13285.269338705188</v>
      </c>
      <c r="AC489" s="20">
        <f t="shared" si="22"/>
        <v>2643001.0894169924</v>
      </c>
    </row>
    <row r="490" spans="2:29" x14ac:dyDescent="0.25">
      <c r="B490" s="9">
        <v>486</v>
      </c>
      <c r="C490" s="9">
        <f t="shared" si="23"/>
        <v>63</v>
      </c>
      <c r="D490" s="9">
        <v>6</v>
      </c>
      <c r="E490" s="20">
        <f>E478*(1+VLookups!$C$4)</f>
        <v>34643.522560261052</v>
      </c>
      <c r="F490" s="20">
        <f>$E490*-VLookups!$D$10*2</f>
        <v>-2078.6113536156631</v>
      </c>
      <c r="G490" s="19">
        <v>0</v>
      </c>
      <c r="H490" s="20">
        <f>(-VLookups!$D$13)*(E490+F490/2)</f>
        <v>-10921.370487122296</v>
      </c>
      <c r="I490" s="19">
        <v>0</v>
      </c>
      <c r="J490" s="19">
        <v>0</v>
      </c>
      <c r="K490" s="19">
        <v>0</v>
      </c>
      <c r="L490" s="19">
        <v>0</v>
      </c>
      <c r="M490" s="19">
        <v>0</v>
      </c>
      <c r="N490" s="20" t="s">
        <v>36</v>
      </c>
      <c r="O490" s="19">
        <v>0</v>
      </c>
      <c r="P490" s="20">
        <f>P489-VLookups!$D$42</f>
        <v>-492.5</v>
      </c>
      <c r="Q490" s="22">
        <v>246</v>
      </c>
      <c r="R490" s="19">
        <v>0</v>
      </c>
      <c r="S490" s="20">
        <f>VLookups!$D$50</f>
        <v>-4487.7037773753191</v>
      </c>
      <c r="T490" s="19">
        <v>0</v>
      </c>
      <c r="U490" s="9">
        <v>342</v>
      </c>
      <c r="V490" s="21">
        <f>V489-VLookups!$D$54</f>
        <v>-3030</v>
      </c>
      <c r="W490" s="21">
        <f>-VLookups!$D$60</f>
        <v>-400</v>
      </c>
      <c r="X490" s="21">
        <f>-VLookups!$D$62</f>
        <v>-175</v>
      </c>
      <c r="Y490" s="20">
        <f>Y489*(1+VLookups!$D$57/12)</f>
        <v>-821.26166065115115</v>
      </c>
      <c r="Z490" s="9" t="s">
        <v>36</v>
      </c>
      <c r="AA490" s="9" t="s">
        <v>36</v>
      </c>
      <c r="AB490" s="20">
        <f t="shared" si="21"/>
        <v>13276.380958304457</v>
      </c>
      <c r="AC490" s="20">
        <f t="shared" si="22"/>
        <v>2660682.472190992</v>
      </c>
    </row>
    <row r="491" spans="2:29" x14ac:dyDescent="0.25">
      <c r="B491" s="9">
        <v>487</v>
      </c>
      <c r="C491" s="9">
        <f t="shared" si="23"/>
        <v>63</v>
      </c>
      <c r="D491" s="9">
        <v>7</v>
      </c>
      <c r="E491" s="20">
        <f>E479*(1+VLookups!$C$4)</f>
        <v>34643.522560261052</v>
      </c>
      <c r="F491" s="20">
        <f>$E491*-VLookups!$D$10*2</f>
        <v>-2078.6113536156631</v>
      </c>
      <c r="G491" s="19">
        <v>0</v>
      </c>
      <c r="H491" s="20">
        <f>(-VLookups!$D$13)*(E491+F491/2)</f>
        <v>-10921.370487122296</v>
      </c>
      <c r="I491" s="19">
        <v>0</v>
      </c>
      <c r="J491" s="19">
        <v>0</v>
      </c>
      <c r="K491" s="19">
        <v>0</v>
      </c>
      <c r="L491" s="19">
        <v>0</v>
      </c>
      <c r="M491" s="19">
        <v>0</v>
      </c>
      <c r="N491" s="20" t="s">
        <v>36</v>
      </c>
      <c r="O491" s="19">
        <v>0</v>
      </c>
      <c r="P491" s="20">
        <f>P490-VLookups!$D$42</f>
        <v>-494</v>
      </c>
      <c r="Q491" s="22">
        <v>247</v>
      </c>
      <c r="R491" s="19">
        <v>0</v>
      </c>
      <c r="S491" s="20">
        <f>VLookups!$D$50</f>
        <v>-4487.7037773753191</v>
      </c>
      <c r="T491" s="19">
        <v>0</v>
      </c>
      <c r="U491" s="9">
        <v>343</v>
      </c>
      <c r="V491" s="21">
        <f>V490-VLookups!$D$54</f>
        <v>-3035</v>
      </c>
      <c r="W491" s="21">
        <f>-VLookups!$D$60</f>
        <v>-400</v>
      </c>
      <c r="X491" s="21">
        <f>-VLookups!$D$62</f>
        <v>-175</v>
      </c>
      <c r="Y491" s="20">
        <f>Y490*(1+VLookups!$D$57/12)</f>
        <v>-823.65700716138372</v>
      </c>
      <c r="Z491" s="9" t="s">
        <v>36</v>
      </c>
      <c r="AA491" s="9" t="s">
        <v>36</v>
      </c>
      <c r="AB491" s="20">
        <f t="shared" si="21"/>
        <v>13267.485611794224</v>
      </c>
      <c r="AC491" s="20">
        <f t="shared" si="22"/>
        <v>2678384.428589771</v>
      </c>
    </row>
    <row r="492" spans="2:29" x14ac:dyDescent="0.25">
      <c r="B492" s="9">
        <v>488</v>
      </c>
      <c r="C492" s="9">
        <f t="shared" si="23"/>
        <v>63</v>
      </c>
      <c r="D492" s="9">
        <v>8</v>
      </c>
      <c r="E492" s="20">
        <f>E480*(1+VLookups!$C$4)</f>
        <v>34643.522560261052</v>
      </c>
      <c r="F492" s="20">
        <f>$E492*-VLookups!$D$10*2</f>
        <v>-2078.6113536156631</v>
      </c>
      <c r="G492" s="19">
        <v>0</v>
      </c>
      <c r="H492" s="20">
        <f>(-VLookups!$D$13)*(E492+F492/2)</f>
        <v>-10921.370487122296</v>
      </c>
      <c r="I492" s="19">
        <v>0</v>
      </c>
      <c r="J492" s="19">
        <v>0</v>
      </c>
      <c r="K492" s="19">
        <v>0</v>
      </c>
      <c r="L492" s="19">
        <v>0</v>
      </c>
      <c r="M492" s="19">
        <v>0</v>
      </c>
      <c r="N492" s="20" t="s">
        <v>36</v>
      </c>
      <c r="O492" s="19">
        <v>0</v>
      </c>
      <c r="P492" s="20">
        <f>P491-VLookups!$D$42</f>
        <v>-495.5</v>
      </c>
      <c r="Q492" s="22">
        <v>248</v>
      </c>
      <c r="R492" s="19">
        <v>0</v>
      </c>
      <c r="S492" s="20">
        <f>VLookups!$D$50</f>
        <v>-4487.7037773753191</v>
      </c>
      <c r="T492" s="19">
        <v>0</v>
      </c>
      <c r="U492" s="9">
        <v>344</v>
      </c>
      <c r="V492" s="21">
        <f>V491-VLookups!$D$54</f>
        <v>-3040</v>
      </c>
      <c r="W492" s="21">
        <f>-VLookups!$D$60</f>
        <v>-400</v>
      </c>
      <c r="X492" s="21">
        <f>-VLookups!$D$62</f>
        <v>-175</v>
      </c>
      <c r="Y492" s="20">
        <f>Y491*(1+VLookups!$D$57/12)</f>
        <v>-826.05934009893781</v>
      </c>
      <c r="Z492" s="9" t="s">
        <v>36</v>
      </c>
      <c r="AA492" s="9" t="s">
        <v>36</v>
      </c>
      <c r="AB492" s="20">
        <f t="shared" si="21"/>
        <v>13258.583278856669</v>
      </c>
      <c r="AC492" s="20">
        <f t="shared" si="22"/>
        <v>2696106.9859162774</v>
      </c>
    </row>
    <row r="493" spans="2:29" x14ac:dyDescent="0.25">
      <c r="B493" s="9">
        <v>489</v>
      </c>
      <c r="C493" s="9">
        <f t="shared" si="23"/>
        <v>63</v>
      </c>
      <c r="D493" s="9">
        <v>9</v>
      </c>
      <c r="E493" s="20">
        <f>E481*(1+VLookups!$C$4)</f>
        <v>34643.522560261052</v>
      </c>
      <c r="F493" s="20">
        <f>$E493*-VLookups!$D$10*2</f>
        <v>-2078.6113536156631</v>
      </c>
      <c r="G493" s="19">
        <v>0</v>
      </c>
      <c r="H493" s="20">
        <f>(-VLookups!$D$13)*(E493+F493/2)</f>
        <v>-10921.370487122296</v>
      </c>
      <c r="I493" s="19">
        <v>0</v>
      </c>
      <c r="J493" s="19">
        <v>0</v>
      </c>
      <c r="K493" s="19">
        <v>0</v>
      </c>
      <c r="L493" s="19">
        <v>0</v>
      </c>
      <c r="M493" s="19">
        <v>0</v>
      </c>
      <c r="N493" s="20" t="s">
        <v>36</v>
      </c>
      <c r="O493" s="19">
        <v>0</v>
      </c>
      <c r="P493" s="20">
        <f>P492-VLookups!$D$42</f>
        <v>-497</v>
      </c>
      <c r="Q493" s="22">
        <v>249</v>
      </c>
      <c r="R493" s="19">
        <v>0</v>
      </c>
      <c r="S493" s="20">
        <f>VLookups!$D$50</f>
        <v>-4487.7037773753191</v>
      </c>
      <c r="T493" s="19">
        <v>0</v>
      </c>
      <c r="U493" s="9">
        <v>345</v>
      </c>
      <c r="V493" s="21">
        <f>V492-VLookups!$D$54</f>
        <v>-3045</v>
      </c>
      <c r="W493" s="21">
        <f>-VLookups!$D$60</f>
        <v>-400</v>
      </c>
      <c r="X493" s="21">
        <f>-VLookups!$D$62</f>
        <v>-175</v>
      </c>
      <c r="Y493" s="20">
        <f>Y492*(1+VLookups!$D$57/12)</f>
        <v>-828.46867984089306</v>
      </c>
      <c r="Z493" s="9" t="s">
        <v>36</v>
      </c>
      <c r="AA493" s="9" t="s">
        <v>36</v>
      </c>
      <c r="AB493" s="20">
        <f t="shared" si="21"/>
        <v>13249.673939114715</v>
      </c>
      <c r="AC493" s="20">
        <f t="shared" si="22"/>
        <v>2713850.1714985864</v>
      </c>
    </row>
    <row r="494" spans="2:29" x14ac:dyDescent="0.25">
      <c r="B494" s="9">
        <v>490</v>
      </c>
      <c r="C494" s="9">
        <f t="shared" si="23"/>
        <v>63</v>
      </c>
      <c r="D494" s="9">
        <v>10</v>
      </c>
      <c r="E494" s="20">
        <f>E482*(1+VLookups!$C$4)</f>
        <v>34643.522560261052</v>
      </c>
      <c r="F494" s="20">
        <f>$E494*-VLookups!$D$10*2</f>
        <v>-2078.6113536156631</v>
      </c>
      <c r="G494" s="19">
        <v>0</v>
      </c>
      <c r="H494" s="20">
        <f>(-VLookups!$D$13)*(E494+F494/2)</f>
        <v>-10921.370487122296</v>
      </c>
      <c r="I494" s="19">
        <v>0</v>
      </c>
      <c r="J494" s="19">
        <v>0</v>
      </c>
      <c r="K494" s="19">
        <v>0</v>
      </c>
      <c r="L494" s="19">
        <v>0</v>
      </c>
      <c r="M494" s="19">
        <v>0</v>
      </c>
      <c r="N494" s="20" t="s">
        <v>36</v>
      </c>
      <c r="O494" s="19">
        <v>0</v>
      </c>
      <c r="P494" s="20">
        <f>P493-VLookups!$D$42</f>
        <v>-498.5</v>
      </c>
      <c r="Q494" s="22">
        <v>250</v>
      </c>
      <c r="R494" s="19">
        <v>0</v>
      </c>
      <c r="S494" s="20">
        <f>VLookups!$D$50</f>
        <v>-4487.7037773753191</v>
      </c>
      <c r="T494" s="19">
        <v>0</v>
      </c>
      <c r="U494" s="9">
        <v>346</v>
      </c>
      <c r="V494" s="21">
        <f>V493-VLookups!$D$54</f>
        <v>-3050</v>
      </c>
      <c r="W494" s="21">
        <f>-VLookups!$D$60</f>
        <v>-400</v>
      </c>
      <c r="X494" s="21">
        <f>-VLookups!$D$62</f>
        <v>-175</v>
      </c>
      <c r="Y494" s="20">
        <f>Y493*(1+VLookups!$D$57/12)</f>
        <v>-830.88504682376231</v>
      </c>
      <c r="Z494" s="9" t="s">
        <v>36</v>
      </c>
      <c r="AA494" s="9" t="s">
        <v>36</v>
      </c>
      <c r="AB494" s="20">
        <f t="shared" si="21"/>
        <v>13240.757572131846</v>
      </c>
      <c r="AC494" s="20">
        <f t="shared" si="22"/>
        <v>2731614.0126898824</v>
      </c>
    </row>
    <row r="495" spans="2:29" x14ac:dyDescent="0.25">
      <c r="B495" s="9">
        <v>491</v>
      </c>
      <c r="C495" s="9">
        <f t="shared" si="23"/>
        <v>63</v>
      </c>
      <c r="D495" s="9">
        <v>11</v>
      </c>
      <c r="E495" s="20">
        <f>E483*(1+VLookups!$C$4)</f>
        <v>34643.522560261052</v>
      </c>
      <c r="F495" s="20">
        <f>$E495*-VLookups!$D$10*2</f>
        <v>-2078.6113536156631</v>
      </c>
      <c r="G495" s="19">
        <v>0</v>
      </c>
      <c r="H495" s="20">
        <f>(-VLookups!$D$13)*(E495+F495/2)</f>
        <v>-10921.370487122296</v>
      </c>
      <c r="I495" s="19">
        <v>0</v>
      </c>
      <c r="J495" s="19">
        <v>0</v>
      </c>
      <c r="K495" s="19">
        <v>0</v>
      </c>
      <c r="L495" s="19">
        <v>0</v>
      </c>
      <c r="M495" s="19">
        <v>0</v>
      </c>
      <c r="N495" s="20" t="s">
        <v>36</v>
      </c>
      <c r="O495" s="19">
        <v>0</v>
      </c>
      <c r="P495" s="20">
        <f>P494-VLookups!$D$42</f>
        <v>-500</v>
      </c>
      <c r="Q495" s="22">
        <v>251</v>
      </c>
      <c r="R495" s="19">
        <v>0</v>
      </c>
      <c r="S495" s="20">
        <f>VLookups!$D$50</f>
        <v>-4487.7037773753191</v>
      </c>
      <c r="T495" s="19">
        <v>0</v>
      </c>
      <c r="U495" s="9">
        <v>347</v>
      </c>
      <c r="V495" s="21">
        <f>V494-VLookups!$D$54</f>
        <v>-3055</v>
      </c>
      <c r="W495" s="21">
        <f>-VLookups!$D$60</f>
        <v>-400</v>
      </c>
      <c r="X495" s="21">
        <f>-VLookups!$D$62</f>
        <v>-175</v>
      </c>
      <c r="Y495" s="20">
        <f>Y494*(1+VLookups!$D$57/12)</f>
        <v>-833.30846154366498</v>
      </c>
      <c r="Z495" s="9" t="s">
        <v>36</v>
      </c>
      <c r="AA495" s="9" t="s">
        <v>36</v>
      </c>
      <c r="AB495" s="20">
        <f t="shared" si="21"/>
        <v>13231.834157411942</v>
      </c>
      <c r="AC495" s="20">
        <f t="shared" si="22"/>
        <v>2749398.5368684442</v>
      </c>
    </row>
    <row r="496" spans="2:29" x14ac:dyDescent="0.25">
      <c r="B496" s="9">
        <v>492</v>
      </c>
      <c r="C496" s="9">
        <f t="shared" si="23"/>
        <v>64</v>
      </c>
      <c r="D496" s="9">
        <v>0</v>
      </c>
      <c r="E496" s="20">
        <f>E484*(1+VLookups!$C$4)</f>
        <v>35856.045849870185</v>
      </c>
      <c r="F496" s="20">
        <f>$E496*-VLookups!$D$10*2</f>
        <v>-2151.3627509922112</v>
      </c>
      <c r="G496" s="19">
        <v>0</v>
      </c>
      <c r="H496" s="20">
        <f>(-VLookups!$D$13)*(E496+F496/2)</f>
        <v>-11303.618454171577</v>
      </c>
      <c r="I496" s="19">
        <v>0</v>
      </c>
      <c r="J496" s="19">
        <v>0</v>
      </c>
      <c r="K496" s="19">
        <v>0</v>
      </c>
      <c r="L496" s="19">
        <v>0</v>
      </c>
      <c r="M496" s="19">
        <v>0</v>
      </c>
      <c r="N496" s="20" t="s">
        <v>36</v>
      </c>
      <c r="O496" s="19">
        <v>0</v>
      </c>
      <c r="P496" s="20">
        <f>P495-VLookups!$D$42</f>
        <v>-501.5</v>
      </c>
      <c r="Q496" s="22">
        <v>252</v>
      </c>
      <c r="R496" s="19">
        <v>0</v>
      </c>
      <c r="S496" s="20">
        <f>VLookups!$D$50</f>
        <v>-4487.7037773753191</v>
      </c>
      <c r="T496" s="19">
        <v>0</v>
      </c>
      <c r="U496" s="9">
        <v>348</v>
      </c>
      <c r="V496" s="21">
        <f>V495-VLookups!$D$54</f>
        <v>-3060</v>
      </c>
      <c r="W496" s="21">
        <f>-VLookups!$D$60</f>
        <v>-400</v>
      </c>
      <c r="X496" s="21">
        <f>-VLookups!$D$62</f>
        <v>-175</v>
      </c>
      <c r="Y496" s="20">
        <f>Y495*(1+VLookups!$D$57/12)</f>
        <v>-835.73894455650066</v>
      </c>
      <c r="Z496" s="9" t="s">
        <v>36</v>
      </c>
      <c r="AA496" s="9" t="s">
        <v>36</v>
      </c>
      <c r="AB496" s="20">
        <f t="shared" si="21"/>
        <v>14016.803298270685</v>
      </c>
      <c r="AC496" s="20">
        <f t="shared" si="22"/>
        <v>2767997.6710614958</v>
      </c>
    </row>
    <row r="497" spans="2:29" x14ac:dyDescent="0.25">
      <c r="B497" s="9">
        <v>493</v>
      </c>
      <c r="C497" s="9">
        <f t="shared" si="23"/>
        <v>64</v>
      </c>
      <c r="D497" s="9">
        <v>1</v>
      </c>
      <c r="E497" s="20">
        <f>E485*(1+VLookups!$C$4)</f>
        <v>35856.045849870185</v>
      </c>
      <c r="F497" s="20">
        <f>$E497*-VLookups!$D$10*2</f>
        <v>-2151.3627509922112</v>
      </c>
      <c r="G497" s="19">
        <v>0</v>
      </c>
      <c r="H497" s="20">
        <f>(-VLookups!$D$13)*(E497+F497/2)</f>
        <v>-11303.618454171577</v>
      </c>
      <c r="I497" s="19">
        <v>0</v>
      </c>
      <c r="J497" s="19">
        <v>0</v>
      </c>
      <c r="K497" s="19">
        <v>0</v>
      </c>
      <c r="L497" s="19">
        <v>0</v>
      </c>
      <c r="M497" s="19">
        <v>0</v>
      </c>
      <c r="N497" s="20" t="s">
        <v>36</v>
      </c>
      <c r="O497" s="19">
        <v>0</v>
      </c>
      <c r="P497" s="20">
        <f>P496-VLookups!$D$42</f>
        <v>-503</v>
      </c>
      <c r="Q497" s="22">
        <v>253</v>
      </c>
      <c r="R497" s="19">
        <v>0</v>
      </c>
      <c r="S497" s="20">
        <f>VLookups!$D$50</f>
        <v>-4487.7037773753191</v>
      </c>
      <c r="T497" s="19">
        <v>0</v>
      </c>
      <c r="U497" s="9">
        <v>349</v>
      </c>
      <c r="V497" s="21">
        <f>V496-VLookups!$D$54</f>
        <v>-3065</v>
      </c>
      <c r="W497" s="21">
        <f>-VLookups!$D$60</f>
        <v>-400</v>
      </c>
      <c r="X497" s="21">
        <f>-VLookups!$D$62</f>
        <v>-175</v>
      </c>
      <c r="Y497" s="20">
        <f>Y496*(1+VLookups!$D$57/12)</f>
        <v>-838.17651647812374</v>
      </c>
      <c r="Z497" s="9" t="s">
        <v>36</v>
      </c>
      <c r="AA497" s="9" t="s">
        <v>36</v>
      </c>
      <c r="AB497" s="20">
        <f t="shared" si="21"/>
        <v>14007.86572634906</v>
      </c>
      <c r="AC497" s="20">
        <f t="shared" si="22"/>
        <v>2786618.8662396139</v>
      </c>
    </row>
    <row r="498" spans="2:29" x14ac:dyDescent="0.25">
      <c r="B498" s="9">
        <v>494</v>
      </c>
      <c r="C498" s="9">
        <f t="shared" si="23"/>
        <v>64</v>
      </c>
      <c r="D498" s="9">
        <v>2</v>
      </c>
      <c r="E498" s="20">
        <f>E486*(1+VLookups!$C$4)</f>
        <v>35856.045849870185</v>
      </c>
      <c r="F498" s="20">
        <f>$E498*-VLookups!$D$10*2</f>
        <v>-2151.3627509922112</v>
      </c>
      <c r="G498" s="19">
        <v>0</v>
      </c>
      <c r="H498" s="20">
        <f>(-VLookups!$D$13)*(E498+F498/2)</f>
        <v>-11303.618454171577</v>
      </c>
      <c r="I498" s="19">
        <v>0</v>
      </c>
      <c r="J498" s="19">
        <v>0</v>
      </c>
      <c r="K498" s="19">
        <v>0</v>
      </c>
      <c r="L498" s="19">
        <v>0</v>
      </c>
      <c r="M498" s="19">
        <v>0</v>
      </c>
      <c r="N498" s="20" t="s">
        <v>36</v>
      </c>
      <c r="O498" s="19">
        <v>0</v>
      </c>
      <c r="P498" s="20">
        <f>P497-VLookups!$D$42</f>
        <v>-504.5</v>
      </c>
      <c r="Q498" s="22">
        <v>254</v>
      </c>
      <c r="R498" s="19">
        <v>0</v>
      </c>
      <c r="S498" s="20">
        <f>VLookups!$D$50</f>
        <v>-4487.7037773753191</v>
      </c>
      <c r="T498" s="19">
        <v>0</v>
      </c>
      <c r="U498" s="9">
        <v>350</v>
      </c>
      <c r="V498" s="21">
        <f>V497-VLookups!$D$54</f>
        <v>-3070</v>
      </c>
      <c r="W498" s="21">
        <f>-VLookups!$D$60</f>
        <v>-400</v>
      </c>
      <c r="X498" s="21">
        <f>-VLookups!$D$62</f>
        <v>-175</v>
      </c>
      <c r="Y498" s="20">
        <f>Y497*(1+VLookups!$D$57/12)</f>
        <v>-840.62119798451829</v>
      </c>
      <c r="Z498" s="9" t="s">
        <v>36</v>
      </c>
      <c r="AA498" s="9" t="s">
        <v>36</v>
      </c>
      <c r="AB498" s="20">
        <f t="shared" si="21"/>
        <v>13998.921044842667</v>
      </c>
      <c r="AC498" s="20">
        <f t="shared" si="22"/>
        <v>2805262.1520615229</v>
      </c>
    </row>
    <row r="499" spans="2:29" x14ac:dyDescent="0.25">
      <c r="B499" s="9">
        <v>495</v>
      </c>
      <c r="C499" s="9">
        <f t="shared" si="23"/>
        <v>64</v>
      </c>
      <c r="D499" s="9">
        <v>3</v>
      </c>
      <c r="E499" s="20">
        <f>E487*(1+VLookups!$C$4)</f>
        <v>35856.045849870185</v>
      </c>
      <c r="F499" s="20">
        <f>$E499*-VLookups!$D$10*2</f>
        <v>-2151.3627509922112</v>
      </c>
      <c r="G499" s="19">
        <v>0</v>
      </c>
      <c r="H499" s="20">
        <f>(-VLookups!$D$13)*(E499+F499/2)</f>
        <v>-11303.618454171577</v>
      </c>
      <c r="I499" s="19">
        <v>0</v>
      </c>
      <c r="J499" s="19">
        <v>0</v>
      </c>
      <c r="K499" s="19">
        <v>0</v>
      </c>
      <c r="L499" s="19">
        <v>0</v>
      </c>
      <c r="M499" s="19">
        <v>0</v>
      </c>
      <c r="N499" s="20" t="s">
        <v>36</v>
      </c>
      <c r="O499" s="19">
        <v>0</v>
      </c>
      <c r="P499" s="20">
        <f>P498-VLookups!$D$42</f>
        <v>-506</v>
      </c>
      <c r="Q499" s="22">
        <v>255</v>
      </c>
      <c r="R499" s="19">
        <v>0</v>
      </c>
      <c r="S499" s="20">
        <f>VLookups!$D$50</f>
        <v>-4487.7037773753191</v>
      </c>
      <c r="T499" s="19">
        <v>0</v>
      </c>
      <c r="U499" s="9">
        <v>351</v>
      </c>
      <c r="V499" s="21">
        <f>V498-VLookups!$D$54</f>
        <v>-3075</v>
      </c>
      <c r="W499" s="21">
        <f>-VLookups!$D$60</f>
        <v>-400</v>
      </c>
      <c r="X499" s="21">
        <f>-VLookups!$D$62</f>
        <v>-175</v>
      </c>
      <c r="Y499" s="20">
        <f>Y498*(1+VLookups!$D$57/12)</f>
        <v>-843.07300981197318</v>
      </c>
      <c r="Z499" s="9" t="s">
        <v>36</v>
      </c>
      <c r="AA499" s="9" t="s">
        <v>36</v>
      </c>
      <c r="AB499" s="20">
        <f t="shared" si="21"/>
        <v>13989.969233015212</v>
      </c>
      <c r="AC499" s="20">
        <f t="shared" si="22"/>
        <v>2823927.5582146407</v>
      </c>
    </row>
    <row r="500" spans="2:29" x14ac:dyDescent="0.25">
      <c r="B500" s="9">
        <v>496</v>
      </c>
      <c r="C500" s="9">
        <f t="shared" si="23"/>
        <v>64</v>
      </c>
      <c r="D500" s="9">
        <v>4</v>
      </c>
      <c r="E500" s="20">
        <f>E488*(1+VLookups!$C$4)</f>
        <v>35856.045849870185</v>
      </c>
      <c r="F500" s="20">
        <f>$E500*-VLookups!$D$10*2</f>
        <v>-2151.3627509922112</v>
      </c>
      <c r="G500" s="19">
        <v>0</v>
      </c>
      <c r="H500" s="20">
        <f>(-VLookups!$D$13)*(E500+F500/2)</f>
        <v>-11303.618454171577</v>
      </c>
      <c r="I500" s="19">
        <v>0</v>
      </c>
      <c r="J500" s="19">
        <v>0</v>
      </c>
      <c r="K500" s="19">
        <v>0</v>
      </c>
      <c r="L500" s="19">
        <v>0</v>
      </c>
      <c r="M500" s="19">
        <v>0</v>
      </c>
      <c r="N500" s="20" t="s">
        <v>36</v>
      </c>
      <c r="O500" s="19">
        <v>0</v>
      </c>
      <c r="P500" s="20">
        <f>P499-VLookups!$D$42</f>
        <v>-507.5</v>
      </c>
      <c r="Q500" s="22">
        <v>256</v>
      </c>
      <c r="R500" s="19">
        <v>0</v>
      </c>
      <c r="S500" s="20">
        <f>VLookups!$D$50</f>
        <v>-4487.7037773753191</v>
      </c>
      <c r="T500" s="19">
        <v>0</v>
      </c>
      <c r="U500" s="9">
        <v>352</v>
      </c>
      <c r="V500" s="21">
        <f>V499-VLookups!$D$54</f>
        <v>-3080</v>
      </c>
      <c r="W500" s="21">
        <f>-VLookups!$D$60</f>
        <v>-400</v>
      </c>
      <c r="X500" s="21">
        <f>-VLookups!$D$62</f>
        <v>-175</v>
      </c>
      <c r="Y500" s="20">
        <f>Y499*(1+VLookups!$D$57/12)</f>
        <v>-845.53197275725813</v>
      </c>
      <c r="Z500" s="9" t="s">
        <v>36</v>
      </c>
      <c r="AA500" s="9" t="s">
        <v>36</v>
      </c>
      <c r="AB500" s="20">
        <f t="shared" si="21"/>
        <v>13981.010270069926</v>
      </c>
      <c r="AC500" s="20">
        <f t="shared" si="22"/>
        <v>2842615.1144150682</v>
      </c>
    </row>
    <row r="501" spans="2:29" x14ac:dyDescent="0.25">
      <c r="B501" s="9">
        <v>497</v>
      </c>
      <c r="C501" s="9">
        <f t="shared" si="23"/>
        <v>64</v>
      </c>
      <c r="D501" s="9">
        <v>5</v>
      </c>
      <c r="E501" s="20">
        <f>E489*(1+VLookups!$C$4)</f>
        <v>35856.045849870185</v>
      </c>
      <c r="F501" s="20">
        <f>$E501*-VLookups!$D$10*2</f>
        <v>-2151.3627509922112</v>
      </c>
      <c r="G501" s="19">
        <v>0</v>
      </c>
      <c r="H501" s="20">
        <f>(-VLookups!$D$13)*(E501+F501/2)</f>
        <v>-11303.618454171577</v>
      </c>
      <c r="I501" s="19">
        <v>0</v>
      </c>
      <c r="J501" s="19">
        <v>0</v>
      </c>
      <c r="K501" s="19">
        <v>0</v>
      </c>
      <c r="L501" s="19">
        <v>0</v>
      </c>
      <c r="M501" s="19">
        <v>0</v>
      </c>
      <c r="N501" s="20" t="s">
        <v>36</v>
      </c>
      <c r="O501" s="19">
        <v>0</v>
      </c>
      <c r="P501" s="20">
        <f>P500-VLookups!$D$42</f>
        <v>-509</v>
      </c>
      <c r="Q501" s="22">
        <v>257</v>
      </c>
      <c r="R501" s="19">
        <v>0</v>
      </c>
      <c r="S501" s="20">
        <f>VLookups!$D$50</f>
        <v>-4487.7037773753191</v>
      </c>
      <c r="T501" s="19">
        <v>0</v>
      </c>
      <c r="U501" s="9">
        <v>353</v>
      </c>
      <c r="V501" s="21">
        <f>V500-VLookups!$D$54</f>
        <v>-3085</v>
      </c>
      <c r="W501" s="21">
        <f>-VLookups!$D$60</f>
        <v>-400</v>
      </c>
      <c r="X501" s="21">
        <f>-VLookups!$D$62</f>
        <v>-175</v>
      </c>
      <c r="Y501" s="20">
        <f>Y500*(1+VLookups!$D$57/12)</f>
        <v>-847.99810767780014</v>
      </c>
      <c r="Z501" s="9" t="s">
        <v>36</v>
      </c>
      <c r="AA501" s="9" t="s">
        <v>36</v>
      </c>
      <c r="AB501" s="20">
        <f t="shared" si="21"/>
        <v>13972.044135149385</v>
      </c>
      <c r="AC501" s="20">
        <f t="shared" si="22"/>
        <v>2861324.8504075762</v>
      </c>
    </row>
    <row r="502" spans="2:29" x14ac:dyDescent="0.25">
      <c r="B502" s="9">
        <v>498</v>
      </c>
      <c r="C502" s="9">
        <f t="shared" si="23"/>
        <v>64</v>
      </c>
      <c r="D502" s="9">
        <v>6</v>
      </c>
      <c r="E502" s="20">
        <f>E490*(1+VLookups!$C$4)</f>
        <v>35856.045849870185</v>
      </c>
      <c r="F502" s="20">
        <f>$E502*-VLookups!$D$10*2</f>
        <v>-2151.3627509922112</v>
      </c>
      <c r="G502" s="19">
        <v>0</v>
      </c>
      <c r="H502" s="20">
        <f>(-VLookups!$D$13)*(E502+F502/2)</f>
        <v>-11303.618454171577</v>
      </c>
      <c r="I502" s="19">
        <v>0</v>
      </c>
      <c r="J502" s="19">
        <v>0</v>
      </c>
      <c r="K502" s="19">
        <v>0</v>
      </c>
      <c r="L502" s="19">
        <v>0</v>
      </c>
      <c r="M502" s="19">
        <v>0</v>
      </c>
      <c r="N502" s="20" t="s">
        <v>36</v>
      </c>
      <c r="O502" s="19">
        <v>0</v>
      </c>
      <c r="P502" s="20">
        <f>P501-VLookups!$D$42</f>
        <v>-510.5</v>
      </c>
      <c r="Q502" s="22">
        <v>258</v>
      </c>
      <c r="R502" s="19">
        <v>0</v>
      </c>
      <c r="S502" s="20">
        <f>VLookups!$D$50</f>
        <v>-4487.7037773753191</v>
      </c>
      <c r="T502" s="19">
        <v>0</v>
      </c>
      <c r="U502" s="9">
        <v>354</v>
      </c>
      <c r="V502" s="21">
        <f>V501-VLookups!$D$54</f>
        <v>-3090</v>
      </c>
      <c r="W502" s="21">
        <f>-VLookups!$D$60</f>
        <v>-400</v>
      </c>
      <c r="X502" s="21">
        <f>-VLookups!$D$62</f>
        <v>-175</v>
      </c>
      <c r="Y502" s="20">
        <f>Y501*(1+VLookups!$D$57/12)</f>
        <v>-850.47143549186035</v>
      </c>
      <c r="Z502" s="9" t="s">
        <v>36</v>
      </c>
      <c r="AA502" s="9" t="s">
        <v>36</v>
      </c>
      <c r="AB502" s="20">
        <f t="shared" si="21"/>
        <v>13963.070807335325</v>
      </c>
      <c r="AC502" s="20">
        <f t="shared" si="22"/>
        <v>2880056.795965591</v>
      </c>
    </row>
    <row r="503" spans="2:29" x14ac:dyDescent="0.25">
      <c r="B503" s="9">
        <v>499</v>
      </c>
      <c r="C503" s="9">
        <f t="shared" si="23"/>
        <v>64</v>
      </c>
      <c r="D503" s="9">
        <v>7</v>
      </c>
      <c r="E503" s="20">
        <f>E491*(1+VLookups!$C$4)</f>
        <v>35856.045849870185</v>
      </c>
      <c r="F503" s="20">
        <f>$E503*-VLookups!$D$10*2</f>
        <v>-2151.3627509922112</v>
      </c>
      <c r="G503" s="19">
        <v>0</v>
      </c>
      <c r="H503" s="20">
        <f>(-VLookups!$D$13)*(E503+F503/2)</f>
        <v>-11303.618454171577</v>
      </c>
      <c r="I503" s="19">
        <v>0</v>
      </c>
      <c r="J503" s="19">
        <v>0</v>
      </c>
      <c r="K503" s="19">
        <v>0</v>
      </c>
      <c r="L503" s="19">
        <v>0</v>
      </c>
      <c r="M503" s="19">
        <v>0</v>
      </c>
      <c r="N503" s="20" t="s">
        <v>36</v>
      </c>
      <c r="O503" s="19">
        <v>0</v>
      </c>
      <c r="P503" s="20">
        <f>P502-VLookups!$D$42</f>
        <v>-512</v>
      </c>
      <c r="Q503" s="22">
        <v>259</v>
      </c>
      <c r="R503" s="19">
        <v>0</v>
      </c>
      <c r="S503" s="20">
        <f>VLookups!$D$50</f>
        <v>-4487.7037773753191</v>
      </c>
      <c r="T503" s="19">
        <v>0</v>
      </c>
      <c r="U503" s="9">
        <v>355</v>
      </c>
      <c r="V503" s="21">
        <f>V502-VLookups!$D$54</f>
        <v>-3095</v>
      </c>
      <c r="W503" s="21">
        <f>-VLookups!$D$60</f>
        <v>-400</v>
      </c>
      <c r="X503" s="21">
        <f>-VLookups!$D$62</f>
        <v>-175</v>
      </c>
      <c r="Y503" s="20">
        <f>Y502*(1+VLookups!$D$57/12)</f>
        <v>-852.95197717871167</v>
      </c>
      <c r="Z503" s="9" t="s">
        <v>36</v>
      </c>
      <c r="AA503" s="9" t="s">
        <v>36</v>
      </c>
      <c r="AB503" s="20">
        <f t="shared" si="21"/>
        <v>13954.090265648474</v>
      </c>
      <c r="AC503" s="20">
        <f t="shared" si="22"/>
        <v>2898810.9808911821</v>
      </c>
    </row>
    <row r="504" spans="2:29" x14ac:dyDescent="0.25">
      <c r="B504" s="9">
        <v>500</v>
      </c>
      <c r="C504" s="9">
        <f t="shared" si="23"/>
        <v>64</v>
      </c>
      <c r="D504" s="9">
        <v>8</v>
      </c>
      <c r="E504" s="20">
        <f>E492*(1+VLookups!$C$4)</f>
        <v>35856.045849870185</v>
      </c>
      <c r="F504" s="20">
        <f>$E504*-VLookups!$D$10*2</f>
        <v>-2151.3627509922112</v>
      </c>
      <c r="G504" s="19">
        <v>0</v>
      </c>
      <c r="H504" s="20">
        <f>(-VLookups!$D$13)*(E504+F504/2)</f>
        <v>-11303.618454171577</v>
      </c>
      <c r="I504" s="19">
        <v>0</v>
      </c>
      <c r="J504" s="19">
        <v>0</v>
      </c>
      <c r="K504" s="19">
        <v>0</v>
      </c>
      <c r="L504" s="19">
        <v>0</v>
      </c>
      <c r="M504" s="19">
        <v>0</v>
      </c>
      <c r="N504" s="20" t="s">
        <v>36</v>
      </c>
      <c r="O504" s="19">
        <v>0</v>
      </c>
      <c r="P504" s="20">
        <f>P503-VLookups!$D$42</f>
        <v>-513.5</v>
      </c>
      <c r="Q504" s="22">
        <v>260</v>
      </c>
      <c r="R504" s="19">
        <v>0</v>
      </c>
      <c r="S504" s="20">
        <f>VLookups!$D$50</f>
        <v>-4487.7037773753191</v>
      </c>
      <c r="T504" s="19">
        <v>0</v>
      </c>
      <c r="U504" s="9">
        <v>356</v>
      </c>
      <c r="V504" s="21">
        <f>V503-VLookups!$D$54</f>
        <v>-3100</v>
      </c>
      <c r="W504" s="21">
        <f>-VLookups!$D$60</f>
        <v>-400</v>
      </c>
      <c r="X504" s="21">
        <f>-VLookups!$D$62</f>
        <v>-175</v>
      </c>
      <c r="Y504" s="20">
        <f>Y503*(1+VLookups!$D$57/12)</f>
        <v>-855.43975377881623</v>
      </c>
      <c r="Z504" s="9" t="s">
        <v>36</v>
      </c>
      <c r="AA504" s="9" t="s">
        <v>36</v>
      </c>
      <c r="AB504" s="20">
        <f t="shared" si="21"/>
        <v>13945.10248904837</v>
      </c>
      <c r="AC504" s="20">
        <f t="shared" si="22"/>
        <v>2917587.4350150488</v>
      </c>
    </row>
    <row r="505" spans="2:29" x14ac:dyDescent="0.25">
      <c r="B505" s="9">
        <v>501</v>
      </c>
      <c r="C505" s="9">
        <f t="shared" si="23"/>
        <v>64</v>
      </c>
      <c r="D505" s="9">
        <v>9</v>
      </c>
      <c r="E505" s="20">
        <f>E493*(1+VLookups!$C$4)</f>
        <v>35856.045849870185</v>
      </c>
      <c r="F505" s="20">
        <f>$E505*-VLookups!$D$10*2</f>
        <v>-2151.3627509922112</v>
      </c>
      <c r="G505" s="19">
        <v>0</v>
      </c>
      <c r="H505" s="20">
        <f>(-VLookups!$D$13)*(E505+F505/2)</f>
        <v>-11303.618454171577</v>
      </c>
      <c r="I505" s="19">
        <v>0</v>
      </c>
      <c r="J505" s="19">
        <v>0</v>
      </c>
      <c r="K505" s="19">
        <v>0</v>
      </c>
      <c r="L505" s="19">
        <v>0</v>
      </c>
      <c r="M505" s="19">
        <v>0</v>
      </c>
      <c r="N505" s="20" t="s">
        <v>36</v>
      </c>
      <c r="O505" s="19">
        <v>0</v>
      </c>
      <c r="P505" s="20">
        <f>P504-VLookups!$D$42</f>
        <v>-515</v>
      </c>
      <c r="Q505" s="22">
        <v>261</v>
      </c>
      <c r="R505" s="19">
        <v>0</v>
      </c>
      <c r="S505" s="20">
        <f>VLookups!$D$50</f>
        <v>-4487.7037773753191</v>
      </c>
      <c r="T505" s="19">
        <v>0</v>
      </c>
      <c r="U505" s="9">
        <v>357</v>
      </c>
      <c r="V505" s="21">
        <f>V504-VLookups!$D$54</f>
        <v>-3105</v>
      </c>
      <c r="W505" s="21">
        <f>-VLookups!$D$60</f>
        <v>-400</v>
      </c>
      <c r="X505" s="21">
        <f>-VLookups!$D$62</f>
        <v>-175</v>
      </c>
      <c r="Y505" s="20">
        <f>Y504*(1+VLookups!$D$57/12)</f>
        <v>-857.9347863940045</v>
      </c>
      <c r="Z505" s="9" t="s">
        <v>36</v>
      </c>
      <c r="AA505" s="9" t="s">
        <v>36</v>
      </c>
      <c r="AB505" s="20">
        <f t="shared" si="21"/>
        <v>13936.107456433181</v>
      </c>
      <c r="AC505" s="20">
        <f t="shared" si="22"/>
        <v>2936386.1881965073</v>
      </c>
    </row>
    <row r="506" spans="2:29" x14ac:dyDescent="0.25">
      <c r="B506" s="9">
        <v>502</v>
      </c>
      <c r="C506" s="9">
        <f t="shared" si="23"/>
        <v>64</v>
      </c>
      <c r="D506" s="9">
        <v>10</v>
      </c>
      <c r="E506" s="20">
        <f>E494*(1+VLookups!$C$4)</f>
        <v>35856.045849870185</v>
      </c>
      <c r="F506" s="20">
        <f>$E506*-VLookups!$D$10*2</f>
        <v>-2151.3627509922112</v>
      </c>
      <c r="G506" s="19">
        <v>0</v>
      </c>
      <c r="H506" s="20">
        <f>(-VLookups!$D$13)*(E506+F506/2)</f>
        <v>-11303.618454171577</v>
      </c>
      <c r="I506" s="19">
        <v>0</v>
      </c>
      <c r="J506" s="19">
        <v>0</v>
      </c>
      <c r="K506" s="19">
        <v>0</v>
      </c>
      <c r="L506" s="19">
        <v>0</v>
      </c>
      <c r="M506" s="19">
        <v>0</v>
      </c>
      <c r="N506" s="20" t="s">
        <v>36</v>
      </c>
      <c r="O506" s="19">
        <v>0</v>
      </c>
      <c r="P506" s="20">
        <f>P505-VLookups!$D$42</f>
        <v>-516.5</v>
      </c>
      <c r="Q506" s="22">
        <v>262</v>
      </c>
      <c r="R506" s="19">
        <v>0</v>
      </c>
      <c r="S506" s="20">
        <f>VLookups!$D$50</f>
        <v>-4487.7037773753191</v>
      </c>
      <c r="T506" s="19">
        <v>0</v>
      </c>
      <c r="U506" s="9">
        <v>358</v>
      </c>
      <c r="V506" s="21">
        <f>V505-VLookups!$D$54</f>
        <v>-3110</v>
      </c>
      <c r="W506" s="21">
        <f>-VLookups!$D$60</f>
        <v>-400</v>
      </c>
      <c r="X506" s="21">
        <f>-VLookups!$D$62</f>
        <v>-175</v>
      </c>
      <c r="Y506" s="20">
        <f>Y505*(1+VLookups!$D$57/12)</f>
        <v>-860.43709618765365</v>
      </c>
      <c r="Z506" s="9" t="s">
        <v>36</v>
      </c>
      <c r="AA506" s="9" t="s">
        <v>36</v>
      </c>
      <c r="AB506" s="20">
        <f t="shared" si="21"/>
        <v>13927.105146639531</v>
      </c>
      <c r="AC506" s="20">
        <f t="shared" si="22"/>
        <v>2955207.2703234744</v>
      </c>
    </row>
    <row r="507" spans="2:29" x14ac:dyDescent="0.25">
      <c r="B507" s="9">
        <v>503</v>
      </c>
      <c r="C507" s="9">
        <f t="shared" si="23"/>
        <v>64</v>
      </c>
      <c r="D507" s="9">
        <v>11</v>
      </c>
      <c r="E507" s="20">
        <f>E495*(1+VLookups!$C$4)</f>
        <v>35856.045849870185</v>
      </c>
      <c r="F507" s="20">
        <f>$E507*-VLookups!$D$10*2</f>
        <v>-2151.3627509922112</v>
      </c>
      <c r="G507" s="19">
        <v>0</v>
      </c>
      <c r="H507" s="20">
        <f>(-VLookups!$D$13)*(E507+F507/2)</f>
        <v>-11303.618454171577</v>
      </c>
      <c r="I507" s="19">
        <v>0</v>
      </c>
      <c r="J507" s="19">
        <v>0</v>
      </c>
      <c r="K507" s="19">
        <v>0</v>
      </c>
      <c r="L507" s="19">
        <v>0</v>
      </c>
      <c r="M507" s="19">
        <v>0</v>
      </c>
      <c r="N507" s="20" t="s">
        <v>36</v>
      </c>
      <c r="O507" s="19">
        <v>0</v>
      </c>
      <c r="P507" s="20">
        <f>P506-VLookups!$D$42</f>
        <v>-518</v>
      </c>
      <c r="Q507" s="22">
        <v>263</v>
      </c>
      <c r="R507" s="19">
        <v>0</v>
      </c>
      <c r="S507" s="20">
        <f>VLookups!$D$50</f>
        <v>-4487.7037773753191</v>
      </c>
      <c r="T507" s="19">
        <v>0</v>
      </c>
      <c r="U507" s="9">
        <v>359</v>
      </c>
      <c r="V507" s="21">
        <f>V506-VLookups!$D$54</f>
        <v>-3115</v>
      </c>
      <c r="W507" s="21">
        <f>-VLookups!$D$60</f>
        <v>-400</v>
      </c>
      <c r="X507" s="21">
        <f>-VLookups!$D$62</f>
        <v>-175</v>
      </c>
      <c r="Y507" s="20">
        <f>Y506*(1+VLookups!$D$57/12)</f>
        <v>-862.94670438486764</v>
      </c>
      <c r="Z507" s="9" t="s">
        <v>36</v>
      </c>
      <c r="AA507" s="9" t="s">
        <v>36</v>
      </c>
      <c r="AB507" s="20">
        <f t="shared" si="21"/>
        <v>13918.095538442318</v>
      </c>
      <c r="AC507" s="20">
        <f t="shared" si="22"/>
        <v>2974050.7113124561</v>
      </c>
    </row>
    <row r="508" spans="2:29" x14ac:dyDescent="0.25">
      <c r="B508" s="9">
        <v>504</v>
      </c>
      <c r="C508" s="9">
        <f t="shared" si="23"/>
        <v>65</v>
      </c>
      <c r="D508" s="9">
        <v>0</v>
      </c>
      <c r="E508" s="20">
        <f>E496*(1+VLookups!$C$4)</f>
        <v>37111.007454615639</v>
      </c>
      <c r="F508" s="20">
        <f>$E508*-VLookups!$D$10*2</f>
        <v>-2226.6604472769382</v>
      </c>
      <c r="G508" s="20">
        <f>-FV(VLookups!$D$11/12,B508-B5,,-(NPV(VLookups!$D$11/12,F5:F508)))*(1-VLookups!$D$13)</f>
        <v>2218486.3046269626</v>
      </c>
      <c r="H508" s="20">
        <f>(-VLookups!$D$13)*(E508+F508/2)</f>
        <v>-11699.245100067581</v>
      </c>
      <c r="I508" s="19">
        <v>0</v>
      </c>
      <c r="J508" s="19">
        <v>0</v>
      </c>
      <c r="K508" s="19">
        <v>0</v>
      </c>
      <c r="L508" s="19">
        <v>0</v>
      </c>
      <c r="M508" s="19">
        <v>0</v>
      </c>
      <c r="N508" s="20" t="s">
        <v>36</v>
      </c>
      <c r="O508" s="21">
        <f>VLookups!$D$40</f>
        <v>7500</v>
      </c>
      <c r="P508" s="20">
        <f>P507-VLookups!$D$42</f>
        <v>-519.5</v>
      </c>
      <c r="Q508" s="22">
        <v>264</v>
      </c>
      <c r="R508" s="19">
        <v>0</v>
      </c>
      <c r="S508" s="20">
        <f>VLookups!$D$50</f>
        <v>-4487.7037773753191</v>
      </c>
      <c r="T508" s="19">
        <f>VLookups!$D$51</f>
        <v>5743491.1729132598</v>
      </c>
      <c r="U508" s="9">
        <v>360</v>
      </c>
      <c r="V508" s="21">
        <f>V507-VLookups!$D$54</f>
        <v>-3120</v>
      </c>
      <c r="W508" s="21">
        <f>-VLookups!$D$60</f>
        <v>-400</v>
      </c>
      <c r="X508" s="21">
        <f>-VLookups!$D$62</f>
        <v>-175</v>
      </c>
      <c r="Y508" s="20">
        <f>Y507*(1+VLookups!$D$57/12)</f>
        <v>-865.46363227265681</v>
      </c>
      <c r="Z508" s="9" t="s">
        <v>36</v>
      </c>
      <c r="AA508" s="9" t="s">
        <v>36</v>
      </c>
      <c r="AB508" s="20">
        <f t="shared" si="21"/>
        <v>7984208.2422614843</v>
      </c>
      <c r="AC508" s="20">
        <f t="shared" si="22"/>
        <v>10963215.704759462</v>
      </c>
    </row>
    <row r="509" spans="2:29" x14ac:dyDescent="0.25">
      <c r="F509" s="3"/>
    </row>
    <row r="510" spans="2:29" x14ac:dyDescent="0.25">
      <c r="F510" s="3"/>
      <c r="AA510" s="9" t="s">
        <v>84</v>
      </c>
      <c r="AB510" s="36">
        <f>NPV(AC2/12,AB5:AB508)+AB4</f>
        <v>4736246.1259707548</v>
      </c>
    </row>
    <row r="511" spans="2:29" x14ac:dyDescent="0.25">
      <c r="AA511" s="9" t="s">
        <v>85</v>
      </c>
      <c r="AB511" s="20">
        <f>-FV(AC2/12,504,,AB510)</f>
        <v>10963215.704759642</v>
      </c>
    </row>
    <row r="515" spans="27:29" x14ac:dyDescent="0.25">
      <c r="AA515" s="9" t="s">
        <v>37</v>
      </c>
      <c r="AB515" s="9" t="s">
        <v>84</v>
      </c>
      <c r="AC515" s="9" t="s">
        <v>85</v>
      </c>
    </row>
    <row r="516" spans="27:29" x14ac:dyDescent="0.25">
      <c r="AA516" s="12">
        <v>0</v>
      </c>
      <c r="AB516" s="20">
        <f>NPV(AA516/12,$AB$5:$AB$508)+$AB$4</f>
        <v>10354730.139570568</v>
      </c>
      <c r="AC516" s="20">
        <f>FV(AA516/12,504,,-AB516)</f>
        <v>10354730.139570568</v>
      </c>
    </row>
    <row r="517" spans="27:29" x14ac:dyDescent="0.25">
      <c r="AA517" s="32">
        <v>0.01</v>
      </c>
      <c r="AB517" s="20">
        <f t="shared" ref="AB517:AB536" si="24">NPV(AA517/12,$AB$5:$AB$508)+$AB$4</f>
        <v>6985903.4214016236</v>
      </c>
      <c r="AC517" s="20">
        <f t="shared" ref="AC517:AC536" si="25">FV(AA517/12,504,,-AB517)</f>
        <v>10630416.985925021</v>
      </c>
    </row>
    <row r="518" spans="27:29" x14ac:dyDescent="0.25">
      <c r="AA518" s="12">
        <v>0.02</v>
      </c>
      <c r="AB518" s="20">
        <f t="shared" si="24"/>
        <v>4736246.1259707548</v>
      </c>
      <c r="AC518" s="20">
        <f t="shared" si="25"/>
        <v>10963215.704759642</v>
      </c>
    </row>
    <row r="519" spans="27:29" x14ac:dyDescent="0.25">
      <c r="AA519" s="32">
        <v>0.03</v>
      </c>
      <c r="AB519" s="20">
        <f t="shared" si="24"/>
        <v>3230108.495262403</v>
      </c>
      <c r="AC519" s="20">
        <f t="shared" si="25"/>
        <v>11369602.498791791</v>
      </c>
    </row>
    <row r="520" spans="27:29" x14ac:dyDescent="0.25">
      <c r="AA520" s="12">
        <v>0.04</v>
      </c>
      <c r="AB520" s="20">
        <f t="shared" si="24"/>
        <v>2218805.9876186233</v>
      </c>
      <c r="AC520" s="20">
        <f t="shared" si="25"/>
        <v>11871913.667872557</v>
      </c>
    </row>
    <row r="521" spans="27:29" x14ac:dyDescent="0.25">
      <c r="AA521" s="32">
        <v>0.05</v>
      </c>
      <c r="AB521" s="20">
        <f t="shared" si="24"/>
        <v>1537485.707311302</v>
      </c>
      <c r="AC521" s="20">
        <f t="shared" si="25"/>
        <v>12500711.210430671</v>
      </c>
    </row>
    <row r="522" spans="27:29" x14ac:dyDescent="0.25">
      <c r="AA522" s="12">
        <v>0.06</v>
      </c>
      <c r="AB522" s="20">
        <f t="shared" si="24"/>
        <v>1076705.5059290647</v>
      </c>
      <c r="AC522" s="20">
        <f t="shared" si="25"/>
        <v>13298175.469830159</v>
      </c>
    </row>
    <row r="523" spans="27:29" x14ac:dyDescent="0.25">
      <c r="AA523" s="32">
        <v>7.0000000000000007E-2</v>
      </c>
      <c r="AB523" s="20">
        <f t="shared" si="24"/>
        <v>763690.77919479355</v>
      </c>
      <c r="AC523" s="20">
        <f t="shared" si="25"/>
        <v>14322989.317759586</v>
      </c>
    </row>
    <row r="524" spans="27:29" x14ac:dyDescent="0.25">
      <c r="AA524" s="12">
        <v>0.08</v>
      </c>
      <c r="AB524" s="20">
        <f t="shared" si="24"/>
        <v>549961.88162139198</v>
      </c>
      <c r="AC524" s="20">
        <f t="shared" si="25"/>
        <v>15657393.302191682</v>
      </c>
    </row>
    <row r="525" spans="27:29" x14ac:dyDescent="0.25">
      <c r="AA525" s="32">
        <v>0.09</v>
      </c>
      <c r="AB525" s="20">
        <f t="shared" si="24"/>
        <v>403158.54708838667</v>
      </c>
      <c r="AC525" s="20">
        <f t="shared" si="25"/>
        <v>17417406.877102911</v>
      </c>
    </row>
    <row r="526" spans="27:29" x14ac:dyDescent="0.25">
      <c r="AA526" s="12">
        <v>0.1</v>
      </c>
      <c r="AB526" s="20">
        <f t="shared" si="24"/>
        <v>301631.6831840396</v>
      </c>
      <c r="AC526" s="20">
        <f t="shared" si="25"/>
        <v>19767674.856617801</v>
      </c>
    </row>
    <row r="527" spans="27:29" x14ac:dyDescent="0.25">
      <c r="AA527" s="32">
        <v>0.11</v>
      </c>
      <c r="AB527" s="20">
        <f t="shared" si="24"/>
        <v>230861.54484959168</v>
      </c>
      <c r="AC527" s="20">
        <f t="shared" si="25"/>
        <v>22943080.746165443</v>
      </c>
    </row>
    <row r="528" spans="27:29" x14ac:dyDescent="0.25">
      <c r="AA528" s="12">
        <v>0.12</v>
      </c>
      <c r="AB528" s="20">
        <f t="shared" si="24"/>
        <v>181082.43521512955</v>
      </c>
      <c r="AC528" s="20">
        <f t="shared" si="25"/>
        <v>27280273.041427519</v>
      </c>
    </row>
    <row r="529" spans="21:42" x14ac:dyDescent="0.25">
      <c r="AA529" s="32">
        <v>0.13</v>
      </c>
      <c r="AB529" s="20">
        <f t="shared" si="24"/>
        <v>145705.28742286845</v>
      </c>
      <c r="AC529" s="20">
        <f t="shared" si="25"/>
        <v>33263729.527827796</v>
      </c>
    </row>
    <row r="530" spans="21:42" x14ac:dyDescent="0.25">
      <c r="AA530" s="12">
        <v>0.14000000000000001</v>
      </c>
      <c r="AB530" s="20">
        <f t="shared" si="24"/>
        <v>120268.48518474892</v>
      </c>
      <c r="AC530" s="20">
        <f t="shared" si="25"/>
        <v>41593163.141019873</v>
      </c>
    </row>
    <row r="531" spans="21:42" x14ac:dyDescent="0.25">
      <c r="AA531" s="32">
        <v>0.15</v>
      </c>
      <c r="AB531" s="20">
        <f t="shared" si="24"/>
        <v>101738.83383052214</v>
      </c>
      <c r="AC531" s="20">
        <f t="shared" si="25"/>
        <v>53282283.157435901</v>
      </c>
    </row>
    <row r="532" spans="21:42" x14ac:dyDescent="0.25">
      <c r="AA532" s="12">
        <v>0.16</v>
      </c>
      <c r="AB532" s="20">
        <f t="shared" si="24"/>
        <v>88044.943343650026</v>
      </c>
      <c r="AC532" s="20">
        <f t="shared" si="25"/>
        <v>69803657.418942094</v>
      </c>
    </row>
    <row r="533" spans="21:42" x14ac:dyDescent="0.25">
      <c r="AA533" s="32">
        <v>0.17</v>
      </c>
      <c r="AB533" s="20">
        <f t="shared" si="24"/>
        <v>77765.099475071009</v>
      </c>
      <c r="AC533" s="20">
        <f t="shared" si="25"/>
        <v>93301398.148209944</v>
      </c>
    </row>
    <row r="534" spans="21:42" x14ac:dyDescent="0.25">
      <c r="AA534" s="12">
        <v>0.18</v>
      </c>
      <c r="AB534" s="20">
        <f t="shared" si="24"/>
        <v>69917.989696674558</v>
      </c>
      <c r="AC534" s="20">
        <f t="shared" si="25"/>
        <v>126903683.02188808</v>
      </c>
    </row>
    <row r="535" spans="21:42" x14ac:dyDescent="0.25">
      <c r="AA535" s="32">
        <v>0.19</v>
      </c>
      <c r="AB535" s="20">
        <f t="shared" si="24"/>
        <v>63822.027981411469</v>
      </c>
      <c r="AC535" s="20">
        <f t="shared" si="25"/>
        <v>175182299.88675275</v>
      </c>
    </row>
    <row r="536" spans="21:42" x14ac:dyDescent="0.25">
      <c r="AA536" s="12">
        <v>0.2</v>
      </c>
      <c r="AB536" s="20">
        <f t="shared" si="24"/>
        <v>59000.520037024806</v>
      </c>
      <c r="AC536" s="20">
        <f t="shared" si="25"/>
        <v>244828793.07246625</v>
      </c>
    </row>
    <row r="539" spans="21:42" x14ac:dyDescent="0.25">
      <c r="U539" s="9" t="s">
        <v>37</v>
      </c>
      <c r="V539" s="12">
        <v>0</v>
      </c>
      <c r="W539" s="32">
        <v>0.01</v>
      </c>
      <c r="X539" s="12">
        <v>0.02</v>
      </c>
      <c r="Y539" s="32">
        <v>0.03</v>
      </c>
      <c r="Z539" s="12">
        <v>0.04</v>
      </c>
      <c r="AA539" s="32">
        <v>0.05</v>
      </c>
      <c r="AB539" s="12">
        <v>0.06</v>
      </c>
      <c r="AC539" s="32">
        <v>7.0000000000000007E-2</v>
      </c>
      <c r="AD539" s="12">
        <v>0.08</v>
      </c>
      <c r="AE539" s="32">
        <v>0.09</v>
      </c>
      <c r="AF539" s="12">
        <v>0.1</v>
      </c>
      <c r="AG539" s="32">
        <v>0.11</v>
      </c>
      <c r="AH539" s="12">
        <v>0.12</v>
      </c>
      <c r="AI539" s="32">
        <v>0.13</v>
      </c>
      <c r="AJ539" s="12">
        <v>0.14000000000000001</v>
      </c>
      <c r="AK539" s="32">
        <v>0.15</v>
      </c>
      <c r="AL539" s="12">
        <v>0.16</v>
      </c>
      <c r="AM539" s="32">
        <v>0.17</v>
      </c>
      <c r="AN539" s="12">
        <v>0.18</v>
      </c>
      <c r="AO539" s="32">
        <v>0.19</v>
      </c>
      <c r="AP539" s="12">
        <v>0.2</v>
      </c>
    </row>
    <row r="540" spans="21:42" x14ac:dyDescent="0.25">
      <c r="U540" s="9" t="s">
        <v>84</v>
      </c>
      <c r="V540" s="20">
        <f t="shared" ref="V540:AP540" si="26">NPV(V539/12,$AB$5:$AB$508)+$AB$4</f>
        <v>10354730.139570568</v>
      </c>
      <c r="W540" s="20">
        <f t="shared" si="26"/>
        <v>6985903.4214016236</v>
      </c>
      <c r="X540" s="20">
        <f t="shared" si="26"/>
        <v>4736246.1259707548</v>
      </c>
      <c r="Y540" s="20">
        <f t="shared" si="26"/>
        <v>3230108.495262403</v>
      </c>
      <c r="Z540" s="20">
        <f t="shared" si="26"/>
        <v>2218805.9876186233</v>
      </c>
      <c r="AA540" s="20">
        <f t="shared" si="26"/>
        <v>1537485.707311302</v>
      </c>
      <c r="AB540" s="20">
        <f t="shared" si="26"/>
        <v>1076705.5059290647</v>
      </c>
      <c r="AC540" s="20">
        <f t="shared" si="26"/>
        <v>763690.77919479355</v>
      </c>
      <c r="AD540" s="20">
        <f t="shared" si="26"/>
        <v>549961.88162139198</v>
      </c>
      <c r="AE540" s="20">
        <f t="shared" si="26"/>
        <v>403158.54708838667</v>
      </c>
      <c r="AF540" s="20">
        <f t="shared" si="26"/>
        <v>301631.6831840396</v>
      </c>
      <c r="AG540" s="20">
        <f t="shared" si="26"/>
        <v>230861.54484959168</v>
      </c>
      <c r="AH540" s="20">
        <f t="shared" si="26"/>
        <v>181082.43521512955</v>
      </c>
      <c r="AI540" s="20">
        <f t="shared" si="26"/>
        <v>145705.28742286845</v>
      </c>
      <c r="AJ540" s="20">
        <f t="shared" si="26"/>
        <v>120268.48518474892</v>
      </c>
      <c r="AK540" s="20">
        <f t="shared" si="26"/>
        <v>101738.83383052214</v>
      </c>
      <c r="AL540" s="20">
        <f t="shared" si="26"/>
        <v>88044.943343650026</v>
      </c>
      <c r="AM540" s="20">
        <f t="shared" si="26"/>
        <v>77765.099475071009</v>
      </c>
      <c r="AN540" s="20">
        <f t="shared" si="26"/>
        <v>69917.989696674558</v>
      </c>
      <c r="AO540" s="20">
        <f t="shared" si="26"/>
        <v>63822.027981411469</v>
      </c>
      <c r="AP540" s="20">
        <f t="shared" si="26"/>
        <v>59000.520037024806</v>
      </c>
    </row>
    <row r="541" spans="21:42" x14ac:dyDescent="0.25">
      <c r="U541" s="9" t="s">
        <v>85</v>
      </c>
      <c r="V541" s="20">
        <f t="shared" ref="V541:AP541" si="27">FV(V539/12,504,,-V540)</f>
        <v>10354730.139570568</v>
      </c>
      <c r="W541" s="20">
        <f t="shared" si="27"/>
        <v>10630416.985925021</v>
      </c>
      <c r="X541" s="20">
        <f t="shared" si="27"/>
        <v>10963215.704759642</v>
      </c>
      <c r="Y541" s="20">
        <f t="shared" si="27"/>
        <v>11369602.498791791</v>
      </c>
      <c r="Z541" s="20">
        <f t="shared" si="27"/>
        <v>11871913.667872557</v>
      </c>
      <c r="AA541" s="20">
        <f t="shared" si="27"/>
        <v>12500711.210430671</v>
      </c>
      <c r="AB541" s="20">
        <f t="shared" si="27"/>
        <v>13298175.469830159</v>
      </c>
      <c r="AC541" s="20">
        <f t="shared" si="27"/>
        <v>14322989.317759586</v>
      </c>
      <c r="AD541" s="20">
        <f t="shared" si="27"/>
        <v>15657393.302191682</v>
      </c>
      <c r="AE541" s="20">
        <f t="shared" si="27"/>
        <v>17417406.877102911</v>
      </c>
      <c r="AF541" s="20">
        <f t="shared" si="27"/>
        <v>19767674.856617801</v>
      </c>
      <c r="AG541" s="20">
        <f t="shared" si="27"/>
        <v>22943080.746165443</v>
      </c>
      <c r="AH541" s="20">
        <f t="shared" si="27"/>
        <v>27280273.041427519</v>
      </c>
      <c r="AI541" s="20">
        <f t="shared" si="27"/>
        <v>33263729.527827796</v>
      </c>
      <c r="AJ541" s="20">
        <f t="shared" si="27"/>
        <v>41593163.141019873</v>
      </c>
      <c r="AK541" s="20">
        <f t="shared" si="27"/>
        <v>53282283.157435901</v>
      </c>
      <c r="AL541" s="20">
        <f t="shared" si="27"/>
        <v>69803657.418942094</v>
      </c>
      <c r="AM541" s="20">
        <f t="shared" si="27"/>
        <v>93301398.148209944</v>
      </c>
      <c r="AN541" s="20">
        <f t="shared" si="27"/>
        <v>126903683.02188808</v>
      </c>
      <c r="AO541" s="20">
        <f t="shared" si="27"/>
        <v>175182299.88675275</v>
      </c>
      <c r="AP541" s="20">
        <f t="shared" si="27"/>
        <v>244828793.07246625</v>
      </c>
    </row>
  </sheetData>
  <mergeCells count="6">
    <mergeCell ref="Z2:AA2"/>
    <mergeCell ref="F2:G2"/>
    <mergeCell ref="I2:J2"/>
    <mergeCell ref="K2:Q2"/>
    <mergeCell ref="R2:V2"/>
    <mergeCell ref="W2:Y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P541"/>
  <sheetViews>
    <sheetView showOutlineSymbols="0" showWhiteSpace="0" workbookViewId="0">
      <pane xSplit="4" ySplit="3" topLeftCell="AA487" activePane="bottomRight" state="frozen"/>
      <selection pane="topRight" activeCell="E1" sqref="E1"/>
      <selection pane="bottomLeft" activeCell="A4" sqref="A4"/>
      <selection pane="bottomRight" activeCell="AB4" sqref="AB4:AB508"/>
    </sheetView>
  </sheetViews>
  <sheetFormatPr defaultColWidth="9.140625" defaultRowHeight="15" x14ac:dyDescent="0.25"/>
  <cols>
    <col min="1" max="1" width="41.85546875" style="1" bestFit="1" customWidth="1"/>
    <col min="2" max="2" width="4" style="1" bestFit="1" customWidth="1"/>
    <col min="3" max="3" width="11" style="1" bestFit="1" customWidth="1"/>
    <col min="4" max="4" width="13.140625" style="1" bestFit="1" customWidth="1"/>
    <col min="5" max="5" width="10.7109375" style="1" bestFit="1" customWidth="1"/>
    <col min="6" max="6" width="17.42578125" style="1" bestFit="1" customWidth="1"/>
    <col min="7" max="7" width="15.28515625" style="1" bestFit="1" customWidth="1"/>
    <col min="8" max="8" width="11.42578125" style="1" bestFit="1" customWidth="1"/>
    <col min="9" max="9" width="14.42578125" style="1" bestFit="1" customWidth="1"/>
    <col min="10" max="10" width="9.7109375" style="1" bestFit="1" customWidth="1"/>
    <col min="11" max="11" width="20.140625" style="1" bestFit="1" customWidth="1"/>
    <col min="12" max="12" width="11.42578125" style="1" bestFit="1" customWidth="1"/>
    <col min="13" max="13" width="13.7109375" style="1" bestFit="1" customWidth="1"/>
    <col min="14" max="15" width="12" style="1" bestFit="1" customWidth="1"/>
    <col min="16" max="16" width="16.28515625" style="1" bestFit="1" customWidth="1"/>
    <col min="17" max="17" width="14.7109375" style="1" bestFit="1" customWidth="1"/>
    <col min="18" max="18" width="15.28515625" style="1" bestFit="1" customWidth="1"/>
    <col min="19" max="19" width="12.42578125" style="1" bestFit="1" customWidth="1"/>
    <col min="20" max="21" width="12.7109375" style="1" bestFit="1" customWidth="1"/>
    <col min="22" max="22" width="22" style="1" bestFit="1" customWidth="1"/>
    <col min="23" max="27" width="15.5703125" style="1" bestFit="1" customWidth="1"/>
    <col min="28" max="28" width="15.5703125" style="6" bestFit="1" customWidth="1"/>
    <col min="29" max="29" width="16.42578125" style="1" bestFit="1" customWidth="1"/>
    <col min="30" max="30" width="15.5703125" bestFit="1" customWidth="1"/>
    <col min="31" max="38" width="15.5703125" style="1" bestFit="1" customWidth="1"/>
    <col min="39" max="42" width="16.5703125" style="1" bestFit="1" customWidth="1"/>
    <col min="43" max="16384" width="9.140625" style="1"/>
  </cols>
  <sheetData>
    <row r="1" spans="1:30" x14ac:dyDescent="0.25">
      <c r="A1" s="27" t="s">
        <v>34</v>
      </c>
    </row>
    <row r="2" spans="1:30" s="27" customFormat="1" x14ac:dyDescent="0.25">
      <c r="A2" s="27" t="s">
        <v>92</v>
      </c>
      <c r="B2" s="23"/>
      <c r="C2" s="23"/>
      <c r="D2" s="23"/>
      <c r="E2" s="23"/>
      <c r="F2" s="71" t="s">
        <v>9</v>
      </c>
      <c r="G2" s="71"/>
      <c r="H2" s="23"/>
      <c r="I2" s="71" t="s">
        <v>10</v>
      </c>
      <c r="J2" s="71"/>
      <c r="K2" s="71" t="s">
        <v>18</v>
      </c>
      <c r="L2" s="71"/>
      <c r="M2" s="71"/>
      <c r="N2" s="71"/>
      <c r="O2" s="71"/>
      <c r="P2" s="71"/>
      <c r="Q2" s="71"/>
      <c r="R2" s="71" t="s">
        <v>28</v>
      </c>
      <c r="S2" s="71"/>
      <c r="T2" s="71"/>
      <c r="U2" s="71"/>
      <c r="V2" s="71"/>
      <c r="W2" s="71" t="s">
        <v>27</v>
      </c>
      <c r="X2" s="71"/>
      <c r="Y2" s="71"/>
      <c r="Z2" s="71" t="s">
        <v>31</v>
      </c>
      <c r="AA2" s="71"/>
      <c r="AB2" s="24" t="s">
        <v>37</v>
      </c>
      <c r="AC2" s="25">
        <v>0.02</v>
      </c>
      <c r="AD2" s="33"/>
    </row>
    <row r="3" spans="1:30" s="27" customFormat="1" ht="45" x14ac:dyDescent="0.25">
      <c r="A3" s="27" t="s">
        <v>97</v>
      </c>
      <c r="B3" s="23" t="s">
        <v>0</v>
      </c>
      <c r="C3" s="23" t="s">
        <v>1</v>
      </c>
      <c r="D3" s="23" t="s">
        <v>2</v>
      </c>
      <c r="E3" s="23" t="s">
        <v>3</v>
      </c>
      <c r="F3" s="37" t="s">
        <v>104</v>
      </c>
      <c r="G3" s="23" t="s">
        <v>5</v>
      </c>
      <c r="H3" s="23" t="s">
        <v>6</v>
      </c>
      <c r="I3" s="23" t="s">
        <v>68</v>
      </c>
      <c r="J3" s="23" t="s">
        <v>96</v>
      </c>
      <c r="K3" s="23" t="s">
        <v>18</v>
      </c>
      <c r="L3" s="23" t="s">
        <v>11</v>
      </c>
      <c r="M3" s="23" t="s">
        <v>13</v>
      </c>
      <c r="N3" s="23" t="s">
        <v>14</v>
      </c>
      <c r="O3" s="23" t="s">
        <v>15</v>
      </c>
      <c r="P3" s="23" t="s">
        <v>16</v>
      </c>
      <c r="Q3" s="23" t="s">
        <v>17</v>
      </c>
      <c r="R3" s="23" t="s">
        <v>19</v>
      </c>
      <c r="S3" s="23" t="s">
        <v>20</v>
      </c>
      <c r="T3" s="23" t="s">
        <v>21</v>
      </c>
      <c r="U3" s="23" t="s">
        <v>22</v>
      </c>
      <c r="V3" s="23" t="s">
        <v>88</v>
      </c>
      <c r="W3" s="23" t="s">
        <v>25</v>
      </c>
      <c r="X3" s="23" t="s">
        <v>26</v>
      </c>
      <c r="Y3" s="23" t="s">
        <v>24</v>
      </c>
      <c r="Z3" s="23" t="s">
        <v>29</v>
      </c>
      <c r="AA3" s="23" t="s">
        <v>30</v>
      </c>
      <c r="AB3" s="24" t="s">
        <v>32</v>
      </c>
      <c r="AC3" s="23" t="s">
        <v>33</v>
      </c>
      <c r="AD3" s="33"/>
    </row>
    <row r="4" spans="1:30" x14ac:dyDescent="0.25">
      <c r="A4" s="27" t="s">
        <v>35</v>
      </c>
      <c r="B4" s="9">
        <v>0</v>
      </c>
      <c r="C4" s="9">
        <v>23</v>
      </c>
      <c r="D4" s="9">
        <v>0</v>
      </c>
      <c r="E4" s="9">
        <f>VLookups!$D$5</f>
        <v>9450</v>
      </c>
      <c r="F4" s="19">
        <v>0</v>
      </c>
      <c r="G4" s="19">
        <v>0</v>
      </c>
      <c r="H4" s="20">
        <f>(-VLookups!$D$13)*(E4+F4/2)</f>
        <v>-3071.25</v>
      </c>
      <c r="I4" s="19">
        <v>0</v>
      </c>
      <c r="J4" s="19">
        <v>0</v>
      </c>
      <c r="K4" s="19">
        <v>0</v>
      </c>
      <c r="L4" s="19">
        <v>0</v>
      </c>
      <c r="M4" s="19">
        <v>0</v>
      </c>
      <c r="N4" s="9" t="s">
        <v>36</v>
      </c>
      <c r="O4" s="19">
        <v>0</v>
      </c>
      <c r="P4" s="19">
        <v>0</v>
      </c>
      <c r="Q4" s="9" t="s">
        <v>36</v>
      </c>
      <c r="R4" s="21">
        <f>-VLookups!$D$44</f>
        <v>-2000</v>
      </c>
      <c r="S4" s="19">
        <v>0</v>
      </c>
      <c r="T4" s="19">
        <v>0</v>
      </c>
      <c r="U4" s="9" t="s">
        <v>36</v>
      </c>
      <c r="V4" s="21">
        <f>-VLookups!$D$53</f>
        <v>-600</v>
      </c>
      <c r="W4" s="19">
        <v>0</v>
      </c>
      <c r="X4" s="19">
        <v>0</v>
      </c>
      <c r="Y4" s="19">
        <v>0</v>
      </c>
      <c r="Z4" s="19">
        <v>0</v>
      </c>
      <c r="AA4" s="19">
        <v>0</v>
      </c>
      <c r="AB4" s="20">
        <f>SUM(E4,F4/2,H4,I4,K4,L4,M4,O4,P4,R4,S4,T4,V4,W4,X4,Y4,G4,J4,Z4,AA4)</f>
        <v>3778.75</v>
      </c>
      <c r="AC4" s="20">
        <f>AB4</f>
        <v>3778.75</v>
      </c>
    </row>
    <row r="5" spans="1:30" x14ac:dyDescent="0.25">
      <c r="B5" s="9">
        <v>1</v>
      </c>
      <c r="C5" s="9">
        <v>23</v>
      </c>
      <c r="D5" s="9">
        <v>1</v>
      </c>
      <c r="E5" s="21">
        <f>VLookups!$D$3</f>
        <v>8750</v>
      </c>
      <c r="F5" s="20">
        <f>$E5*-VLookups!$D$10*2</f>
        <v>-525</v>
      </c>
      <c r="G5" s="19">
        <v>0</v>
      </c>
      <c r="H5" s="20">
        <f>(-VLookups!$D$13)*(E5+F5/2)</f>
        <v>-2758.4375</v>
      </c>
      <c r="I5" s="20">
        <f>-PMT(VLookups!$D$16/12,180,-FV(VLookups!$D$16/12,48,,-VLookups!$D$15))</f>
        <v>-1366.0248221985344</v>
      </c>
      <c r="J5" s="19">
        <v>0</v>
      </c>
      <c r="K5" s="21">
        <f>-VLookups!$D$23</f>
        <v>-500</v>
      </c>
      <c r="L5" s="19">
        <v>0</v>
      </c>
      <c r="M5" s="19">
        <v>0</v>
      </c>
      <c r="N5" s="9" t="s">
        <v>36</v>
      </c>
      <c r="O5" s="19">
        <v>0</v>
      </c>
      <c r="P5" s="19">
        <v>0</v>
      </c>
      <c r="Q5" s="9" t="s">
        <v>36</v>
      </c>
      <c r="R5" s="21">
        <f>-VLookups!$D$44</f>
        <v>-2000</v>
      </c>
      <c r="S5" s="19">
        <v>0</v>
      </c>
      <c r="T5" s="19">
        <v>0</v>
      </c>
      <c r="U5" s="9" t="s">
        <v>36</v>
      </c>
      <c r="V5" s="21">
        <f>V4-VLookups!$D$54</f>
        <v>-605</v>
      </c>
      <c r="W5" s="19">
        <v>0</v>
      </c>
      <c r="X5" s="19">
        <v>0</v>
      </c>
      <c r="Y5" s="21">
        <f>-[2]VLookups!$D$56</f>
        <v>-200</v>
      </c>
      <c r="Z5" s="31">
        <f>-E5*VLookups!$J$3</f>
        <v>-350</v>
      </c>
      <c r="AA5" s="19">
        <v>0</v>
      </c>
      <c r="AB5" s="20">
        <f t="shared" ref="AB5:AB68" si="0">SUM(E5,F5/2,H5,I5,K5,L5,M5,O5,P5,R5,S5,T5,V5,W5,X5,Y5,G5,J5,Z5,AA5)</f>
        <v>708.03767780146518</v>
      </c>
      <c r="AC5" s="20">
        <f t="shared" ref="AC5:AC68" si="1">AB5+(AC4*(1+($AC$2/12)))</f>
        <v>4493.0855944681316</v>
      </c>
    </row>
    <row r="6" spans="1:30" ht="15" customHeight="1" x14ac:dyDescent="0.25">
      <c r="B6" s="9">
        <v>2</v>
      </c>
      <c r="C6" s="9">
        <v>23</v>
      </c>
      <c r="D6" s="9">
        <v>2</v>
      </c>
      <c r="E6" s="21">
        <f>VLookups!$D$3</f>
        <v>8750</v>
      </c>
      <c r="F6" s="20">
        <f>$E6*-VLookups!$D$10*2</f>
        <v>-525</v>
      </c>
      <c r="G6" s="19">
        <v>0</v>
      </c>
      <c r="H6" s="20">
        <f>(-VLookups!$D$13)*(E6+F6/2)</f>
        <v>-2758.4375</v>
      </c>
      <c r="I6" s="20">
        <f>-PMT(VLookups!$D$16/12,180,-FV(VLookups!$D$16/12,48,,-VLookups!$D$15))</f>
        <v>-1366.0248221985344</v>
      </c>
      <c r="J6" s="19">
        <v>0</v>
      </c>
      <c r="K6" s="21">
        <f>K5-VLookups!$D$24</f>
        <v>-503</v>
      </c>
      <c r="L6" s="19">
        <v>0</v>
      </c>
      <c r="M6" s="19">
        <v>0</v>
      </c>
      <c r="N6" s="9" t="s">
        <v>36</v>
      </c>
      <c r="O6" s="19">
        <v>0</v>
      </c>
      <c r="P6" s="19">
        <v>0</v>
      </c>
      <c r="Q6" s="9" t="s">
        <v>36</v>
      </c>
      <c r="R6" s="21">
        <f>-VLookups!$D$44</f>
        <v>-2000</v>
      </c>
      <c r="S6" s="19">
        <v>0</v>
      </c>
      <c r="T6" s="19">
        <v>0</v>
      </c>
      <c r="U6" s="9" t="s">
        <v>36</v>
      </c>
      <c r="V6" s="21">
        <f>V5-VLookups!$D$54</f>
        <v>-610</v>
      </c>
      <c r="W6" s="19">
        <v>0</v>
      </c>
      <c r="X6" s="19">
        <v>0</v>
      </c>
      <c r="Y6" s="36">
        <f>Y5*(1+VLookups!$D$57/12)</f>
        <v>-200.58333333333334</v>
      </c>
      <c r="Z6" s="31">
        <f>-E6*VLookups!$J$3</f>
        <v>-350</v>
      </c>
      <c r="AA6" s="19">
        <v>0</v>
      </c>
      <c r="AB6" s="20">
        <f t="shared" si="0"/>
        <v>699.45434446813192</v>
      </c>
      <c r="AC6" s="20">
        <f t="shared" si="1"/>
        <v>5200.0284149270437</v>
      </c>
    </row>
    <row r="7" spans="1:30" x14ac:dyDescent="0.25">
      <c r="B7" s="9">
        <v>3</v>
      </c>
      <c r="C7" s="9">
        <v>23</v>
      </c>
      <c r="D7" s="9">
        <v>3</v>
      </c>
      <c r="E7" s="21">
        <f>VLookups!$D$3</f>
        <v>8750</v>
      </c>
      <c r="F7" s="20">
        <f>$E7*-VLookups!$D$10*2</f>
        <v>-525</v>
      </c>
      <c r="G7" s="19">
        <v>0</v>
      </c>
      <c r="H7" s="20">
        <f>(-VLookups!$D$13)*(E7+F7/2)</f>
        <v>-2758.4375</v>
      </c>
      <c r="I7" s="20">
        <f>-PMT(VLookups!$D$16/12,180,-FV(VLookups!$D$16/12,48,,-VLookups!$D$15))</f>
        <v>-1366.0248221985344</v>
      </c>
      <c r="J7" s="19">
        <v>0</v>
      </c>
      <c r="K7" s="21">
        <f>K6-VLookups!$D$24</f>
        <v>-506</v>
      </c>
      <c r="L7" s="19">
        <v>0</v>
      </c>
      <c r="M7" s="19">
        <v>0</v>
      </c>
      <c r="N7" s="9" t="s">
        <v>36</v>
      </c>
      <c r="O7" s="19">
        <v>0</v>
      </c>
      <c r="P7" s="19">
        <v>0</v>
      </c>
      <c r="Q7" s="9" t="s">
        <v>36</v>
      </c>
      <c r="R7" s="21">
        <f>-VLookups!$D$44</f>
        <v>-2000</v>
      </c>
      <c r="S7" s="19">
        <v>0</v>
      </c>
      <c r="T7" s="19">
        <v>0</v>
      </c>
      <c r="U7" s="9" t="s">
        <v>36</v>
      </c>
      <c r="V7" s="21">
        <f>V6-VLookups!$D$54</f>
        <v>-615</v>
      </c>
      <c r="W7" s="19">
        <v>0</v>
      </c>
      <c r="X7" s="19">
        <v>0</v>
      </c>
      <c r="Y7" s="36">
        <f>Y6*(1+VLookups!$D$57/12)</f>
        <v>-201.16836805555556</v>
      </c>
      <c r="Z7" s="31">
        <f>-E7*VLookups!$J$3</f>
        <v>-350</v>
      </c>
      <c r="AA7" s="19">
        <v>0</v>
      </c>
      <c r="AB7" s="20">
        <f t="shared" si="0"/>
        <v>690.8693097459095</v>
      </c>
      <c r="AC7" s="20">
        <f t="shared" si="1"/>
        <v>5899.5644386978311</v>
      </c>
    </row>
    <row r="8" spans="1:30" x14ac:dyDescent="0.25">
      <c r="B8" s="9">
        <v>4</v>
      </c>
      <c r="C8" s="9">
        <v>23</v>
      </c>
      <c r="D8" s="9">
        <v>4</v>
      </c>
      <c r="E8" s="21">
        <f>VLookups!$D$3</f>
        <v>8750</v>
      </c>
      <c r="F8" s="20">
        <f>$E8*-VLookups!$D$10*2</f>
        <v>-525</v>
      </c>
      <c r="G8" s="19">
        <v>0</v>
      </c>
      <c r="H8" s="20">
        <f>(-VLookups!$D$13)*(E8+F8/2)</f>
        <v>-2758.4375</v>
      </c>
      <c r="I8" s="20">
        <f>-PMT(VLookups!$D$16/12,180,-FV(VLookups!$D$16/12,48,,-VLookups!$D$15))</f>
        <v>-1366.0248221985344</v>
      </c>
      <c r="J8" s="19">
        <v>0</v>
      </c>
      <c r="K8" s="21">
        <f>K7-VLookups!$D$24</f>
        <v>-509</v>
      </c>
      <c r="L8" s="19">
        <v>0</v>
      </c>
      <c r="M8" s="19">
        <v>0</v>
      </c>
      <c r="N8" s="9" t="s">
        <v>36</v>
      </c>
      <c r="O8" s="19">
        <v>0</v>
      </c>
      <c r="P8" s="19">
        <v>0</v>
      </c>
      <c r="Q8" s="9" t="s">
        <v>36</v>
      </c>
      <c r="R8" s="21">
        <f>-VLookups!$D$44</f>
        <v>-2000</v>
      </c>
      <c r="S8" s="19">
        <v>0</v>
      </c>
      <c r="T8" s="19">
        <v>0</v>
      </c>
      <c r="U8" s="9" t="s">
        <v>36</v>
      </c>
      <c r="V8" s="21">
        <f>V7-VLookups!$D$54</f>
        <v>-620</v>
      </c>
      <c r="W8" s="19">
        <v>0</v>
      </c>
      <c r="X8" s="19">
        <v>0</v>
      </c>
      <c r="Y8" s="36">
        <f>Y7*(1+VLookups!$D$57/12)</f>
        <v>-201.75510912905094</v>
      </c>
      <c r="Z8" s="31">
        <f>-E8*VLookups!$J$3</f>
        <v>-350</v>
      </c>
      <c r="AA8" s="19">
        <v>0</v>
      </c>
      <c r="AB8" s="20">
        <f t="shared" si="0"/>
        <v>682.2825686724143</v>
      </c>
      <c r="AC8" s="20">
        <f t="shared" si="1"/>
        <v>6591.6796147680752</v>
      </c>
    </row>
    <row r="9" spans="1:30" x14ac:dyDescent="0.25">
      <c r="B9" s="9">
        <v>5</v>
      </c>
      <c r="C9" s="9">
        <v>23</v>
      </c>
      <c r="D9" s="9">
        <v>5</v>
      </c>
      <c r="E9" s="21">
        <f>VLookups!$D$3</f>
        <v>8750</v>
      </c>
      <c r="F9" s="20">
        <f>$E9*-VLookups!$D$10*2</f>
        <v>-525</v>
      </c>
      <c r="G9" s="19">
        <v>0</v>
      </c>
      <c r="H9" s="20">
        <f>(-VLookups!$D$13)*(E9+F9/2)</f>
        <v>-2758.4375</v>
      </c>
      <c r="I9" s="20">
        <f>-PMT(VLookups!$D$16/12,180,-FV(VLookups!$D$16/12,48,,-VLookups!$D$15))</f>
        <v>-1366.0248221985344</v>
      </c>
      <c r="J9" s="19">
        <v>0</v>
      </c>
      <c r="K9" s="21">
        <f>K8-VLookups!$D$24</f>
        <v>-512</v>
      </c>
      <c r="L9" s="19">
        <v>0</v>
      </c>
      <c r="M9" s="19">
        <v>0</v>
      </c>
      <c r="N9" s="9" t="s">
        <v>36</v>
      </c>
      <c r="O9" s="19">
        <v>0</v>
      </c>
      <c r="P9" s="19">
        <v>0</v>
      </c>
      <c r="Q9" s="9" t="s">
        <v>36</v>
      </c>
      <c r="R9" s="21">
        <f>-VLookups!$D$44</f>
        <v>-2000</v>
      </c>
      <c r="S9" s="19">
        <v>0</v>
      </c>
      <c r="T9" s="19">
        <v>0</v>
      </c>
      <c r="U9" s="9" t="s">
        <v>36</v>
      </c>
      <c r="V9" s="21">
        <f>V8-VLookups!$D$54</f>
        <v>-625</v>
      </c>
      <c r="W9" s="19">
        <v>0</v>
      </c>
      <c r="X9" s="19">
        <v>0</v>
      </c>
      <c r="Y9" s="36">
        <f>Y8*(1+VLookups!$D$57/12)</f>
        <v>-202.34356153067733</v>
      </c>
      <c r="Z9" s="31">
        <f>-E9*VLookups!$J$3</f>
        <v>-350</v>
      </c>
      <c r="AA9" s="19">
        <v>0</v>
      </c>
      <c r="AB9" s="20">
        <f t="shared" si="0"/>
        <v>673.69411627078784</v>
      </c>
      <c r="AC9" s="20">
        <f t="shared" si="1"/>
        <v>7276.3598637301438</v>
      </c>
    </row>
    <row r="10" spans="1:30" x14ac:dyDescent="0.25">
      <c r="B10" s="9">
        <v>6</v>
      </c>
      <c r="C10" s="9">
        <v>23</v>
      </c>
      <c r="D10" s="9">
        <v>6</v>
      </c>
      <c r="E10" s="21">
        <f>VLookups!$D$3</f>
        <v>8750</v>
      </c>
      <c r="F10" s="20">
        <f>$E10*-VLookups!$D$10*2</f>
        <v>-525</v>
      </c>
      <c r="G10" s="19">
        <v>0</v>
      </c>
      <c r="H10" s="20">
        <f>(-VLookups!$D$13)*(E10+F10/2)</f>
        <v>-2758.4375</v>
      </c>
      <c r="I10" s="20">
        <f>-PMT(VLookups!$D$16/12,180,-FV(VLookups!$D$16/12,48,,-VLookups!$D$15))</f>
        <v>-1366.0248221985344</v>
      </c>
      <c r="J10" s="19">
        <v>0</v>
      </c>
      <c r="K10" s="21">
        <f>K9-VLookups!$D$24</f>
        <v>-515</v>
      </c>
      <c r="L10" s="19">
        <v>0</v>
      </c>
      <c r="M10" s="19">
        <v>0</v>
      </c>
      <c r="N10" s="9" t="s">
        <v>36</v>
      </c>
      <c r="O10" s="19">
        <v>0</v>
      </c>
      <c r="P10" s="19">
        <v>0</v>
      </c>
      <c r="Q10" s="9" t="s">
        <v>36</v>
      </c>
      <c r="R10" s="21">
        <f>-VLookups!$D$44</f>
        <v>-2000</v>
      </c>
      <c r="S10" s="19">
        <v>0</v>
      </c>
      <c r="T10" s="19">
        <v>0</v>
      </c>
      <c r="U10" s="9" t="s">
        <v>36</v>
      </c>
      <c r="V10" s="21">
        <f>V9-VLookups!$D$54</f>
        <v>-630</v>
      </c>
      <c r="W10" s="19">
        <v>0</v>
      </c>
      <c r="X10" s="19">
        <v>0</v>
      </c>
      <c r="Y10" s="36">
        <f>Y9*(1+VLookups!$D$57/12)</f>
        <v>-202.93373025180847</v>
      </c>
      <c r="Z10" s="31">
        <f>-E10*VLookups!$J$3</f>
        <v>-350</v>
      </c>
      <c r="AA10" s="19">
        <v>0</v>
      </c>
      <c r="AB10" s="20">
        <f t="shared" si="0"/>
        <v>665.10394754965671</v>
      </c>
      <c r="AC10" s="20">
        <f t="shared" si="1"/>
        <v>7953.5910777193503</v>
      </c>
    </row>
    <row r="11" spans="1:30" x14ac:dyDescent="0.25">
      <c r="B11" s="9">
        <v>7</v>
      </c>
      <c r="C11" s="9">
        <v>23</v>
      </c>
      <c r="D11" s="9">
        <v>7</v>
      </c>
      <c r="E11" s="21">
        <f>VLookups!$D$3</f>
        <v>8750</v>
      </c>
      <c r="F11" s="20">
        <f>$E11*-VLookups!$D$10*2</f>
        <v>-525</v>
      </c>
      <c r="G11" s="19">
        <v>0</v>
      </c>
      <c r="H11" s="20">
        <f>(-VLookups!$D$13)*(E11+F11/2)</f>
        <v>-2758.4375</v>
      </c>
      <c r="I11" s="20">
        <f>-PMT(VLookups!$D$16/12,180,-FV(VLookups!$D$16/12,48,,-VLookups!$D$15))</f>
        <v>-1366.0248221985344</v>
      </c>
      <c r="J11" s="19">
        <v>0</v>
      </c>
      <c r="K11" s="21">
        <f>K10-VLookups!$D$24</f>
        <v>-518</v>
      </c>
      <c r="L11" s="19">
        <v>0</v>
      </c>
      <c r="M11" s="19">
        <v>0</v>
      </c>
      <c r="N11" s="9" t="s">
        <v>36</v>
      </c>
      <c r="O11" s="19">
        <v>0</v>
      </c>
      <c r="P11" s="19">
        <v>0</v>
      </c>
      <c r="Q11" s="9" t="s">
        <v>36</v>
      </c>
      <c r="R11" s="21">
        <f>-VLookups!$D$44</f>
        <v>-2000</v>
      </c>
      <c r="S11" s="19">
        <v>0</v>
      </c>
      <c r="T11" s="19">
        <v>0</v>
      </c>
      <c r="U11" s="9" t="s">
        <v>36</v>
      </c>
      <c r="V11" s="21">
        <f>V10-VLookups!$D$54</f>
        <v>-635</v>
      </c>
      <c r="W11" s="19">
        <v>0</v>
      </c>
      <c r="X11" s="19">
        <v>0</v>
      </c>
      <c r="Y11" s="36">
        <f>Y10*(1+VLookups!$D$57/12)</f>
        <v>-203.52562029837625</v>
      </c>
      <c r="Z11" s="31">
        <f>-E11*VLookups!$J$3</f>
        <v>-350</v>
      </c>
      <c r="AA11" s="19">
        <v>0</v>
      </c>
      <c r="AB11" s="20">
        <f t="shared" si="0"/>
        <v>656.51205750308895</v>
      </c>
      <c r="AC11" s="20">
        <f t="shared" si="1"/>
        <v>8623.3591203519718</v>
      </c>
    </row>
    <row r="12" spans="1:30" x14ac:dyDescent="0.25">
      <c r="B12" s="9">
        <v>8</v>
      </c>
      <c r="C12" s="9">
        <v>23</v>
      </c>
      <c r="D12" s="9">
        <v>8</v>
      </c>
      <c r="E12" s="21">
        <f>VLookups!$D$3</f>
        <v>8750</v>
      </c>
      <c r="F12" s="20">
        <f>$E12*-VLookups!$D$10*2</f>
        <v>-525</v>
      </c>
      <c r="G12" s="19">
        <v>0</v>
      </c>
      <c r="H12" s="20">
        <f>(-VLookups!$D$13)*(E12+F12/2)</f>
        <v>-2758.4375</v>
      </c>
      <c r="I12" s="20">
        <f>-PMT(VLookups!$D$16/12,180,-FV(VLookups!$D$16/12,48,,-VLookups!$D$15))</f>
        <v>-1366.0248221985344</v>
      </c>
      <c r="J12" s="19">
        <v>0</v>
      </c>
      <c r="K12" s="21">
        <f>K11-VLookups!$D$24</f>
        <v>-521</v>
      </c>
      <c r="L12" s="19">
        <v>0</v>
      </c>
      <c r="M12" s="19">
        <v>0</v>
      </c>
      <c r="N12" s="9" t="s">
        <v>36</v>
      </c>
      <c r="O12" s="19">
        <v>0</v>
      </c>
      <c r="P12" s="19">
        <v>0</v>
      </c>
      <c r="Q12" s="9" t="s">
        <v>36</v>
      </c>
      <c r="R12" s="21">
        <f>-VLookups!$D$44</f>
        <v>-2000</v>
      </c>
      <c r="S12" s="19">
        <v>0</v>
      </c>
      <c r="T12" s="19">
        <v>0</v>
      </c>
      <c r="U12" s="9" t="s">
        <v>36</v>
      </c>
      <c r="V12" s="21">
        <f>V11-VLookups!$D$54</f>
        <v>-640</v>
      </c>
      <c r="W12" s="19">
        <v>0</v>
      </c>
      <c r="X12" s="19">
        <v>0</v>
      </c>
      <c r="Y12" s="36">
        <f>Y11*(1+VLookups!$D$57/12)</f>
        <v>-204.1192366909132</v>
      </c>
      <c r="Z12" s="31">
        <f>-E12*VLookups!$J$3</f>
        <v>-350</v>
      </c>
      <c r="AA12" s="19">
        <v>0</v>
      </c>
      <c r="AB12" s="20">
        <f t="shared" si="0"/>
        <v>647.91844111055195</v>
      </c>
      <c r="AC12" s="20">
        <f t="shared" si="1"/>
        <v>9285.6498266631115</v>
      </c>
    </row>
    <row r="13" spans="1:30" x14ac:dyDescent="0.25">
      <c r="B13" s="9">
        <v>9</v>
      </c>
      <c r="C13" s="9">
        <v>23</v>
      </c>
      <c r="D13" s="9">
        <v>9</v>
      </c>
      <c r="E13" s="21">
        <f>VLookups!$D$3</f>
        <v>8750</v>
      </c>
      <c r="F13" s="20">
        <f>$E13*-VLookups!$D$10*2</f>
        <v>-525</v>
      </c>
      <c r="G13" s="19">
        <v>0</v>
      </c>
      <c r="H13" s="20">
        <f>(-VLookups!$D$13)*(E13+F13/2)</f>
        <v>-2758.4375</v>
      </c>
      <c r="I13" s="20">
        <f>-PMT(VLookups!$D$16/12,180,-FV(VLookups!$D$16/12,48,,-VLookups!$D$15))</f>
        <v>-1366.0248221985344</v>
      </c>
      <c r="J13" s="19">
        <v>0</v>
      </c>
      <c r="K13" s="21">
        <f>K12-VLookups!$D$24</f>
        <v>-524</v>
      </c>
      <c r="L13" s="19">
        <v>0</v>
      </c>
      <c r="M13" s="19">
        <v>0</v>
      </c>
      <c r="N13" s="9" t="s">
        <v>36</v>
      </c>
      <c r="O13" s="19">
        <v>0</v>
      </c>
      <c r="P13" s="19">
        <v>0</v>
      </c>
      <c r="Q13" s="9" t="s">
        <v>36</v>
      </c>
      <c r="R13" s="21">
        <f>-VLookups!$D$44</f>
        <v>-2000</v>
      </c>
      <c r="S13" s="19">
        <v>0</v>
      </c>
      <c r="T13" s="19">
        <v>0</v>
      </c>
      <c r="U13" s="9" t="s">
        <v>36</v>
      </c>
      <c r="V13" s="21">
        <f>V12-VLookups!$D$54</f>
        <v>-645</v>
      </c>
      <c r="W13" s="19">
        <v>0</v>
      </c>
      <c r="X13" s="19">
        <v>0</v>
      </c>
      <c r="Y13" s="36">
        <f>Y12*(1+VLookups!$D$57/12)</f>
        <v>-204.71458446459502</v>
      </c>
      <c r="Z13" s="31">
        <f>-E13*VLookups!$J$3</f>
        <v>-350</v>
      </c>
      <c r="AA13" s="19">
        <v>0</v>
      </c>
      <c r="AB13" s="20">
        <f t="shared" si="0"/>
        <v>639.32309333687022</v>
      </c>
      <c r="AC13" s="20">
        <f t="shared" si="1"/>
        <v>9940.4490030444213</v>
      </c>
    </row>
    <row r="14" spans="1:30" x14ac:dyDescent="0.25">
      <c r="B14" s="9">
        <v>10</v>
      </c>
      <c r="C14" s="9">
        <v>23</v>
      </c>
      <c r="D14" s="9">
        <v>10</v>
      </c>
      <c r="E14" s="21">
        <f>VLookups!$D$3</f>
        <v>8750</v>
      </c>
      <c r="F14" s="20">
        <f>$E14*-VLookups!$D$10*2</f>
        <v>-525</v>
      </c>
      <c r="G14" s="19">
        <v>0</v>
      </c>
      <c r="H14" s="20">
        <f>(-VLookups!$D$13)*(E14+F14/2)</f>
        <v>-2758.4375</v>
      </c>
      <c r="I14" s="20">
        <f>-PMT(VLookups!$D$16/12,180,-FV(VLookups!$D$16/12,48,,-VLookups!$D$15))</f>
        <v>-1366.0248221985344</v>
      </c>
      <c r="J14" s="19">
        <v>0</v>
      </c>
      <c r="K14" s="21">
        <f>K13-VLookups!$D$24</f>
        <v>-527</v>
      </c>
      <c r="L14" s="19">
        <v>0</v>
      </c>
      <c r="M14" s="19">
        <v>0</v>
      </c>
      <c r="N14" s="9" t="s">
        <v>36</v>
      </c>
      <c r="O14" s="19">
        <v>0</v>
      </c>
      <c r="P14" s="19">
        <v>0</v>
      </c>
      <c r="Q14" s="9" t="s">
        <v>36</v>
      </c>
      <c r="R14" s="21">
        <f>-VLookups!$D$44</f>
        <v>-2000</v>
      </c>
      <c r="S14" s="19">
        <v>0</v>
      </c>
      <c r="T14" s="19">
        <v>0</v>
      </c>
      <c r="U14" s="9" t="s">
        <v>36</v>
      </c>
      <c r="V14" s="21">
        <f>V13-VLookups!$D$54</f>
        <v>-650</v>
      </c>
      <c r="W14" s="19">
        <v>0</v>
      </c>
      <c r="X14" s="19">
        <v>0</v>
      </c>
      <c r="Y14" s="36">
        <f>Y13*(1+VLookups!$D$57/12)</f>
        <v>-205.31166866928342</v>
      </c>
      <c r="Z14" s="31">
        <f>-E14*VLookups!$J$3</f>
        <v>-350</v>
      </c>
      <c r="AA14" s="19">
        <v>0</v>
      </c>
      <c r="AB14" s="20">
        <f t="shared" si="0"/>
        <v>630.72600913218173</v>
      </c>
      <c r="AC14" s="20">
        <f t="shared" si="1"/>
        <v>10587.742427181678</v>
      </c>
    </row>
    <row r="15" spans="1:30" x14ac:dyDescent="0.25">
      <c r="B15" s="9">
        <v>11</v>
      </c>
      <c r="C15" s="9">
        <v>23</v>
      </c>
      <c r="D15" s="9">
        <v>11</v>
      </c>
      <c r="E15" s="21">
        <f>VLookups!$D$3</f>
        <v>8750</v>
      </c>
      <c r="F15" s="20">
        <f>$E15*-VLookups!$D$10*2</f>
        <v>-525</v>
      </c>
      <c r="G15" s="19">
        <v>0</v>
      </c>
      <c r="H15" s="20">
        <f>(-VLookups!$D$13)*(E15+F15/2)</f>
        <v>-2758.4375</v>
      </c>
      <c r="I15" s="20">
        <f>-PMT(VLookups!$D$16/12,180,-FV(VLookups!$D$16/12,48,,-VLookups!$D$15))</f>
        <v>-1366.0248221985344</v>
      </c>
      <c r="J15" s="19">
        <v>0</v>
      </c>
      <c r="K15" s="21">
        <f>K14-VLookups!$D$24</f>
        <v>-530</v>
      </c>
      <c r="L15" s="19">
        <v>0</v>
      </c>
      <c r="M15" s="19">
        <v>0</v>
      </c>
      <c r="N15" s="9" t="s">
        <v>36</v>
      </c>
      <c r="O15" s="19">
        <v>0</v>
      </c>
      <c r="P15" s="19">
        <v>0</v>
      </c>
      <c r="Q15" s="9" t="s">
        <v>36</v>
      </c>
      <c r="R15" s="21">
        <f>-VLookups!$D$44</f>
        <v>-2000</v>
      </c>
      <c r="S15" s="19">
        <v>0</v>
      </c>
      <c r="T15" s="19">
        <v>0</v>
      </c>
      <c r="U15" s="9" t="s">
        <v>36</v>
      </c>
      <c r="V15" s="21">
        <f>V14-VLookups!$D$54</f>
        <v>-655</v>
      </c>
      <c r="W15" s="19">
        <v>0</v>
      </c>
      <c r="X15" s="19">
        <v>0</v>
      </c>
      <c r="Y15" s="36">
        <f>Y14*(1+VLookups!$D$57/12)</f>
        <v>-205.91049436956882</v>
      </c>
      <c r="Z15" s="31">
        <f>-E15*VLookups!$J$3</f>
        <v>-350</v>
      </c>
      <c r="AA15" s="19">
        <v>0</v>
      </c>
      <c r="AB15" s="20">
        <f t="shared" si="0"/>
        <v>622.12718343189636</v>
      </c>
      <c r="AC15" s="20">
        <f t="shared" si="1"/>
        <v>11227.51584799221</v>
      </c>
    </row>
    <row r="16" spans="1:30" x14ac:dyDescent="0.25">
      <c r="B16" s="9">
        <v>12</v>
      </c>
      <c r="C16" s="9">
        <f>C4+1</f>
        <v>24</v>
      </c>
      <c r="D16" s="9">
        <v>0</v>
      </c>
      <c r="E16" s="21">
        <f>E5*(1+VLookups!$C$4)</f>
        <v>9056.25</v>
      </c>
      <c r="F16" s="20">
        <f>$E16*-VLookups!$D$10*2</f>
        <v>-543.375</v>
      </c>
      <c r="G16" s="19">
        <v>0</v>
      </c>
      <c r="H16" s="20">
        <f>(-VLookups!$D$13)*(E16+F16/2)</f>
        <v>-2854.9828124999999</v>
      </c>
      <c r="I16" s="20">
        <f>-PMT(VLookups!$D$16/12,180,-FV(VLookups!$D$16/12,48,,-VLookups!$D$15))</f>
        <v>-1366.0248221985344</v>
      </c>
      <c r="J16" s="19">
        <v>0</v>
      </c>
      <c r="K16" s="21">
        <f>K15-VLookups!$D$24</f>
        <v>-533</v>
      </c>
      <c r="L16" s="19">
        <v>0</v>
      </c>
      <c r="M16" s="19">
        <v>0</v>
      </c>
      <c r="N16" s="9" t="s">
        <v>36</v>
      </c>
      <c r="O16" s="19">
        <v>0</v>
      </c>
      <c r="P16" s="19">
        <v>0</v>
      </c>
      <c r="Q16" s="9" t="s">
        <v>36</v>
      </c>
      <c r="R16" s="21">
        <f>R4*(1+VLookups!$D$45)</f>
        <v>-2122</v>
      </c>
      <c r="S16" s="19">
        <v>0</v>
      </c>
      <c r="T16" s="19">
        <v>0</v>
      </c>
      <c r="U16" s="9" t="s">
        <v>36</v>
      </c>
      <c r="V16" s="21">
        <f>V15-VLookups!$D$54</f>
        <v>-660</v>
      </c>
      <c r="W16" s="19">
        <v>0</v>
      </c>
      <c r="X16" s="19">
        <v>0</v>
      </c>
      <c r="Y16" s="36">
        <f>Y15*(1+VLookups!$D$57/12)</f>
        <v>-206.51106664481341</v>
      </c>
      <c r="Z16" s="31">
        <f>-E16*VLookups!$J$3</f>
        <v>-362.25</v>
      </c>
      <c r="AA16" s="19">
        <v>0</v>
      </c>
      <c r="AB16" s="20">
        <f t="shared" si="0"/>
        <v>679.79379865665146</v>
      </c>
      <c r="AC16" s="20">
        <f t="shared" si="1"/>
        <v>11926.022173062183</v>
      </c>
    </row>
    <row r="17" spans="2:29" x14ac:dyDescent="0.25">
      <c r="B17" s="9">
        <v>13</v>
      </c>
      <c r="C17" s="9">
        <f t="shared" ref="C17:C80" si="2">C5+1</f>
        <v>24</v>
      </c>
      <c r="D17" s="9">
        <v>1</v>
      </c>
      <c r="E17" s="21">
        <f>E6*(1+VLookups!$C$4)</f>
        <v>9056.25</v>
      </c>
      <c r="F17" s="20">
        <f>$E17*-VLookups!$D$10*2</f>
        <v>-543.375</v>
      </c>
      <c r="G17" s="19">
        <v>0</v>
      </c>
      <c r="H17" s="20">
        <f>(-VLookups!$D$13)*(E17+F17/2)</f>
        <v>-2854.9828124999999</v>
      </c>
      <c r="I17" s="20">
        <f>-PMT(VLookups!$D$16/12,180,-FV(VLookups!$D$16/12,48,,-VLookups!$D$15))</f>
        <v>-1366.0248221985344</v>
      </c>
      <c r="J17" s="19">
        <v>0</v>
      </c>
      <c r="K17" s="21">
        <f>K16-VLookups!$D$24</f>
        <v>-536</v>
      </c>
      <c r="L17" s="19">
        <v>0</v>
      </c>
      <c r="M17" s="19">
        <v>0</v>
      </c>
      <c r="N17" s="9" t="s">
        <v>36</v>
      </c>
      <c r="O17" s="19">
        <v>0</v>
      </c>
      <c r="P17" s="19">
        <v>0</v>
      </c>
      <c r="Q17" s="9" t="s">
        <v>36</v>
      </c>
      <c r="R17" s="21">
        <f>R5*(1+VLookups!$C$45)</f>
        <v>-2122</v>
      </c>
      <c r="S17" s="19">
        <v>0</v>
      </c>
      <c r="T17" s="19">
        <v>0</v>
      </c>
      <c r="U17" s="9" t="s">
        <v>36</v>
      </c>
      <c r="V17" s="21">
        <f>V16-VLookups!$D$54</f>
        <v>-665</v>
      </c>
      <c r="W17" s="19">
        <v>0</v>
      </c>
      <c r="X17" s="19">
        <v>0</v>
      </c>
      <c r="Y17" s="36">
        <f>Y16*(1+VLookups!$D$57/12)</f>
        <v>-207.11339058919413</v>
      </c>
      <c r="Z17" s="31">
        <f>-E17*VLookups!$J$3</f>
        <v>-362.25</v>
      </c>
      <c r="AA17" s="19">
        <v>0</v>
      </c>
      <c r="AB17" s="20">
        <f t="shared" si="0"/>
        <v>671.19147471227075</v>
      </c>
      <c r="AC17" s="20">
        <f t="shared" si="1"/>
        <v>12617.090351396224</v>
      </c>
    </row>
    <row r="18" spans="2:29" x14ac:dyDescent="0.25">
      <c r="B18" s="9">
        <v>14</v>
      </c>
      <c r="C18" s="9">
        <f t="shared" si="2"/>
        <v>24</v>
      </c>
      <c r="D18" s="9">
        <v>2</v>
      </c>
      <c r="E18" s="21">
        <f>E7*(1+VLookups!$C$4)</f>
        <v>9056.25</v>
      </c>
      <c r="F18" s="20">
        <f>$E18*-VLookups!$D$10*2</f>
        <v>-543.375</v>
      </c>
      <c r="G18" s="19">
        <v>0</v>
      </c>
      <c r="H18" s="20">
        <f>(-VLookups!$D$13)*(E18+F18/2)</f>
        <v>-2854.9828124999999</v>
      </c>
      <c r="I18" s="20">
        <f>-PMT(VLookups!$D$16/12,180,-FV(VLookups!$D$16/12,48,,-VLookups!$D$15))</f>
        <v>-1366.0248221985344</v>
      </c>
      <c r="J18" s="19">
        <v>0</v>
      </c>
      <c r="K18" s="21">
        <f>K17-VLookups!$D$24</f>
        <v>-539</v>
      </c>
      <c r="L18" s="19">
        <v>0</v>
      </c>
      <c r="M18" s="19">
        <v>0</v>
      </c>
      <c r="N18" s="9" t="s">
        <v>36</v>
      </c>
      <c r="O18" s="19">
        <v>0</v>
      </c>
      <c r="P18" s="19">
        <v>0</v>
      </c>
      <c r="Q18" s="9" t="s">
        <v>36</v>
      </c>
      <c r="R18" s="21">
        <f>R6*(1+VLookups!$C$45)</f>
        <v>-2122</v>
      </c>
      <c r="S18" s="19">
        <v>0</v>
      </c>
      <c r="T18" s="19">
        <v>0</v>
      </c>
      <c r="U18" s="9" t="s">
        <v>36</v>
      </c>
      <c r="V18" s="21">
        <f>V17-VLookups!$D$54</f>
        <v>-670</v>
      </c>
      <c r="W18" s="19">
        <v>0</v>
      </c>
      <c r="X18" s="19">
        <v>0</v>
      </c>
      <c r="Y18" s="36">
        <f>Y17*(1+VLookups!$D$57/12)</f>
        <v>-207.71747131174595</v>
      </c>
      <c r="Z18" s="31">
        <f>-E18*VLookups!$J$3</f>
        <v>-362.25</v>
      </c>
      <c r="AA18" s="19">
        <v>0</v>
      </c>
      <c r="AB18" s="20">
        <f t="shared" si="0"/>
        <v>662.58739398971875</v>
      </c>
      <c r="AC18" s="20">
        <f t="shared" si="1"/>
        <v>13300.706229304937</v>
      </c>
    </row>
    <row r="19" spans="2:29" x14ac:dyDescent="0.25">
      <c r="B19" s="9">
        <v>15</v>
      </c>
      <c r="C19" s="9">
        <f t="shared" si="2"/>
        <v>24</v>
      </c>
      <c r="D19" s="9">
        <v>3</v>
      </c>
      <c r="E19" s="21">
        <f>E8*(1+VLookups!$C$4)</f>
        <v>9056.25</v>
      </c>
      <c r="F19" s="20">
        <f>$E19*-VLookups!$D$10*2</f>
        <v>-543.375</v>
      </c>
      <c r="G19" s="19">
        <v>0</v>
      </c>
      <c r="H19" s="20">
        <f>(-VLookups!$D$13)*(E19+F19/2)</f>
        <v>-2854.9828124999999</v>
      </c>
      <c r="I19" s="20">
        <f>-PMT(VLookups!$D$16/12,180,-FV(VLookups!$D$16/12,48,,-VLookups!$D$15))</f>
        <v>-1366.0248221985344</v>
      </c>
      <c r="J19" s="19">
        <v>0</v>
      </c>
      <c r="K19" s="21">
        <f>K18-VLookups!$D$24</f>
        <v>-542</v>
      </c>
      <c r="L19" s="19">
        <v>0</v>
      </c>
      <c r="M19" s="19">
        <v>0</v>
      </c>
      <c r="N19" s="9" t="s">
        <v>36</v>
      </c>
      <c r="O19" s="19">
        <v>0</v>
      </c>
      <c r="P19" s="19">
        <v>0</v>
      </c>
      <c r="Q19" s="9" t="s">
        <v>36</v>
      </c>
      <c r="R19" s="21">
        <f>R7*(1+VLookups!$C$45)</f>
        <v>-2122</v>
      </c>
      <c r="S19" s="19">
        <v>0</v>
      </c>
      <c r="T19" s="19">
        <v>0</v>
      </c>
      <c r="U19" s="9" t="s">
        <v>36</v>
      </c>
      <c r="V19" s="21">
        <f>V18-VLookups!$D$54</f>
        <v>-675</v>
      </c>
      <c r="W19" s="19">
        <v>0</v>
      </c>
      <c r="X19" s="19">
        <v>0</v>
      </c>
      <c r="Y19" s="36">
        <f>Y18*(1+VLookups!$D$57/12)</f>
        <v>-208.32331393640521</v>
      </c>
      <c r="Z19" s="31">
        <f>-E19*VLookups!$J$3</f>
        <v>-362.25</v>
      </c>
      <c r="AA19" s="19">
        <v>0</v>
      </c>
      <c r="AB19" s="20">
        <f t="shared" si="0"/>
        <v>653.98155136505966</v>
      </c>
      <c r="AC19" s="20">
        <f t="shared" si="1"/>
        <v>13976.855624385504</v>
      </c>
    </row>
    <row r="20" spans="2:29" x14ac:dyDescent="0.25">
      <c r="B20" s="9">
        <v>16</v>
      </c>
      <c r="C20" s="9">
        <f t="shared" si="2"/>
        <v>24</v>
      </c>
      <c r="D20" s="9">
        <v>4</v>
      </c>
      <c r="E20" s="21">
        <f>E9*(1+VLookups!$C$4)</f>
        <v>9056.25</v>
      </c>
      <c r="F20" s="20">
        <f>$E20*-VLookups!$D$10*2</f>
        <v>-543.375</v>
      </c>
      <c r="G20" s="19">
        <v>0</v>
      </c>
      <c r="H20" s="20">
        <f>(-VLookups!$D$13)*(E20+F20/2)</f>
        <v>-2854.9828124999999</v>
      </c>
      <c r="I20" s="20">
        <f>-PMT(VLookups!$D$16/12,180,-FV(VLookups!$D$16/12,48,,-VLookups!$D$15))</f>
        <v>-1366.0248221985344</v>
      </c>
      <c r="J20" s="19">
        <v>0</v>
      </c>
      <c r="K20" s="21">
        <f>K19-VLookups!$D$24</f>
        <v>-545</v>
      </c>
      <c r="L20" s="19">
        <v>0</v>
      </c>
      <c r="M20" s="19">
        <v>0</v>
      </c>
      <c r="N20" s="9" t="s">
        <v>36</v>
      </c>
      <c r="O20" s="19">
        <v>0</v>
      </c>
      <c r="P20" s="19">
        <v>0</v>
      </c>
      <c r="Q20" s="9" t="s">
        <v>36</v>
      </c>
      <c r="R20" s="21">
        <f>R8*(1+VLookups!$C$45)</f>
        <v>-2122</v>
      </c>
      <c r="S20" s="19">
        <v>0</v>
      </c>
      <c r="T20" s="19">
        <v>0</v>
      </c>
      <c r="U20" s="9" t="s">
        <v>36</v>
      </c>
      <c r="V20" s="21">
        <f>V19-VLookups!$D$54</f>
        <v>-680</v>
      </c>
      <c r="W20" s="19">
        <v>0</v>
      </c>
      <c r="X20" s="19">
        <v>0</v>
      </c>
      <c r="Y20" s="36">
        <f>Y19*(1+VLookups!$D$57/12)</f>
        <v>-208.93092360205307</v>
      </c>
      <c r="Z20" s="31">
        <f>-E20*VLookups!$J$3</f>
        <v>-362.25</v>
      </c>
      <c r="AA20" s="19">
        <v>0</v>
      </c>
      <c r="AB20" s="20">
        <f t="shared" si="0"/>
        <v>645.37394169941172</v>
      </c>
      <c r="AC20" s="20">
        <f t="shared" si="1"/>
        <v>14645.524325458893</v>
      </c>
    </row>
    <row r="21" spans="2:29" x14ac:dyDescent="0.25">
      <c r="B21" s="9">
        <v>17</v>
      </c>
      <c r="C21" s="9">
        <f t="shared" si="2"/>
        <v>24</v>
      </c>
      <c r="D21" s="9">
        <v>5</v>
      </c>
      <c r="E21" s="21">
        <f>E10*(1+VLookups!$C$4)</f>
        <v>9056.25</v>
      </c>
      <c r="F21" s="20">
        <f>$E21*-VLookups!$D$10*2</f>
        <v>-543.375</v>
      </c>
      <c r="G21" s="19">
        <v>0</v>
      </c>
      <c r="H21" s="20">
        <f>(-VLookups!$D$13)*(E21+F21/2)</f>
        <v>-2854.9828124999999</v>
      </c>
      <c r="I21" s="20">
        <f>-PMT(VLookups!$D$16/12,180,-FV(VLookups!$D$16/12,48,,-VLookups!$D$15))</f>
        <v>-1366.0248221985344</v>
      </c>
      <c r="J21" s="19">
        <v>0</v>
      </c>
      <c r="K21" s="21">
        <f>K20-VLookups!$D$24</f>
        <v>-548</v>
      </c>
      <c r="L21" s="19">
        <v>0</v>
      </c>
      <c r="M21" s="19">
        <v>0</v>
      </c>
      <c r="N21" s="9" t="s">
        <v>36</v>
      </c>
      <c r="O21" s="19">
        <v>0</v>
      </c>
      <c r="P21" s="19">
        <v>0</v>
      </c>
      <c r="Q21" s="9" t="s">
        <v>36</v>
      </c>
      <c r="R21" s="21">
        <f>R9*(1+VLookups!$C$45)</f>
        <v>-2122</v>
      </c>
      <c r="S21" s="19">
        <v>0</v>
      </c>
      <c r="T21" s="19">
        <v>0</v>
      </c>
      <c r="U21" s="9" t="s">
        <v>36</v>
      </c>
      <c r="V21" s="21">
        <f>V20-VLookups!$D$54</f>
        <v>-685</v>
      </c>
      <c r="W21" s="19">
        <v>0</v>
      </c>
      <c r="X21" s="19">
        <v>0</v>
      </c>
      <c r="Y21" s="36">
        <f>Y20*(1+VLookups!$D$57/12)</f>
        <v>-209.54030546255905</v>
      </c>
      <c r="Z21" s="31">
        <f>-E21*VLookups!$J$3</f>
        <v>-362.25</v>
      </c>
      <c r="AA21" s="19">
        <v>0</v>
      </c>
      <c r="AB21" s="20">
        <f t="shared" si="0"/>
        <v>636.76455983890583</v>
      </c>
      <c r="AC21" s="20">
        <f t="shared" si="1"/>
        <v>15306.698092506898</v>
      </c>
    </row>
    <row r="22" spans="2:29" x14ac:dyDescent="0.25">
      <c r="B22" s="9">
        <v>18</v>
      </c>
      <c r="C22" s="9">
        <f t="shared" si="2"/>
        <v>24</v>
      </c>
      <c r="D22" s="9">
        <v>6</v>
      </c>
      <c r="E22" s="21">
        <f>E11*(1+VLookups!$C$4)</f>
        <v>9056.25</v>
      </c>
      <c r="F22" s="20">
        <f>$E22*-VLookups!$D$10*2</f>
        <v>-543.375</v>
      </c>
      <c r="G22" s="19">
        <v>0</v>
      </c>
      <c r="H22" s="20">
        <f>(-VLookups!$D$13)*(E22+F22/2)</f>
        <v>-2854.9828124999999</v>
      </c>
      <c r="I22" s="20">
        <f>-PMT(VLookups!$D$16/12,180,-FV(VLookups!$D$16/12,48,,-VLookups!$D$15))</f>
        <v>-1366.0248221985344</v>
      </c>
      <c r="J22" s="19">
        <v>0</v>
      </c>
      <c r="K22" s="21">
        <f>K21-VLookups!$D$24</f>
        <v>-551</v>
      </c>
      <c r="L22" s="19">
        <v>0</v>
      </c>
      <c r="M22" s="19">
        <v>0</v>
      </c>
      <c r="N22" s="9" t="s">
        <v>36</v>
      </c>
      <c r="O22" s="19">
        <v>0</v>
      </c>
      <c r="P22" s="19">
        <v>0</v>
      </c>
      <c r="Q22" s="9" t="s">
        <v>36</v>
      </c>
      <c r="R22" s="21">
        <f>R10*(1+VLookups!$C$45)</f>
        <v>-2122</v>
      </c>
      <c r="S22" s="19">
        <v>0</v>
      </c>
      <c r="T22" s="19">
        <v>0</v>
      </c>
      <c r="U22" s="9" t="s">
        <v>36</v>
      </c>
      <c r="V22" s="21">
        <f>V21-VLookups!$D$54</f>
        <v>-690</v>
      </c>
      <c r="W22" s="19">
        <v>0</v>
      </c>
      <c r="X22" s="19">
        <v>0</v>
      </c>
      <c r="Y22" s="36">
        <f>Y21*(1+VLookups!$D$57/12)</f>
        <v>-210.15146468682485</v>
      </c>
      <c r="Z22" s="31">
        <f>-E22*VLookups!$J$3</f>
        <v>-362.25</v>
      </c>
      <c r="AA22" s="19">
        <v>0</v>
      </c>
      <c r="AB22" s="20">
        <f t="shared" si="0"/>
        <v>628.15340061463996</v>
      </c>
      <c r="AC22" s="20">
        <f t="shared" si="1"/>
        <v>15960.36265660905</v>
      </c>
    </row>
    <row r="23" spans="2:29" x14ac:dyDescent="0.25">
      <c r="B23" s="9">
        <v>19</v>
      </c>
      <c r="C23" s="9">
        <f t="shared" si="2"/>
        <v>24</v>
      </c>
      <c r="D23" s="9">
        <v>7</v>
      </c>
      <c r="E23" s="21">
        <f>E12*(1+VLookups!$C$4)</f>
        <v>9056.25</v>
      </c>
      <c r="F23" s="20">
        <f>$E23*-VLookups!$D$10*2</f>
        <v>-543.375</v>
      </c>
      <c r="G23" s="19">
        <v>0</v>
      </c>
      <c r="H23" s="20">
        <f>(-VLookups!$D$13)*(E23+F23/2)</f>
        <v>-2854.9828124999999</v>
      </c>
      <c r="I23" s="20">
        <f>-PMT(VLookups!$D$16/12,180,-FV(VLookups!$D$16/12,48,,-VLookups!$D$15))</f>
        <v>-1366.0248221985344</v>
      </c>
      <c r="J23" s="19">
        <v>0</v>
      </c>
      <c r="K23" s="21">
        <f>K22-VLookups!$D$24</f>
        <v>-554</v>
      </c>
      <c r="L23" s="19">
        <v>0</v>
      </c>
      <c r="M23" s="19">
        <v>0</v>
      </c>
      <c r="N23" s="9" t="s">
        <v>36</v>
      </c>
      <c r="O23" s="19">
        <v>0</v>
      </c>
      <c r="P23" s="19">
        <v>0</v>
      </c>
      <c r="Q23" s="9" t="s">
        <v>36</v>
      </c>
      <c r="R23" s="21">
        <f>R11*(1+VLookups!$C$45)</f>
        <v>-2122</v>
      </c>
      <c r="S23" s="19">
        <v>0</v>
      </c>
      <c r="T23" s="19">
        <v>0</v>
      </c>
      <c r="U23" s="9" t="s">
        <v>36</v>
      </c>
      <c r="V23" s="21">
        <f>V22-VLookups!$D$54</f>
        <v>-695</v>
      </c>
      <c r="W23" s="19">
        <v>0</v>
      </c>
      <c r="X23" s="19">
        <v>0</v>
      </c>
      <c r="Y23" s="36">
        <f>Y22*(1+VLookups!$D$57/12)</f>
        <v>-210.76440645882809</v>
      </c>
      <c r="Z23" s="31">
        <f>-E23*VLookups!$J$3</f>
        <v>-362.25</v>
      </c>
      <c r="AA23" s="19">
        <v>0</v>
      </c>
      <c r="AB23" s="20">
        <f t="shared" si="0"/>
        <v>619.54045884263678</v>
      </c>
      <c r="AC23" s="20">
        <f t="shared" si="1"/>
        <v>16606.503719879369</v>
      </c>
    </row>
    <row r="24" spans="2:29" x14ac:dyDescent="0.25">
      <c r="B24" s="9">
        <v>20</v>
      </c>
      <c r="C24" s="9">
        <f t="shared" si="2"/>
        <v>24</v>
      </c>
      <c r="D24" s="9">
        <v>8</v>
      </c>
      <c r="E24" s="21">
        <f>E13*(1+VLookups!$C$4)</f>
        <v>9056.25</v>
      </c>
      <c r="F24" s="20">
        <f>$E24*-VLookups!$D$10*2</f>
        <v>-543.375</v>
      </c>
      <c r="G24" s="19">
        <v>0</v>
      </c>
      <c r="H24" s="20">
        <f>(-VLookups!$D$13)*(E24+F24/2)</f>
        <v>-2854.9828124999999</v>
      </c>
      <c r="I24" s="20">
        <f>-PMT(VLookups!$D$16/12,180,-FV(VLookups!$D$16/12,48,,-VLookups!$D$15))</f>
        <v>-1366.0248221985344</v>
      </c>
      <c r="J24" s="19">
        <v>0</v>
      </c>
      <c r="K24" s="21">
        <f>K23-VLookups!$D$24</f>
        <v>-557</v>
      </c>
      <c r="L24" s="19">
        <v>0</v>
      </c>
      <c r="M24" s="19">
        <v>0</v>
      </c>
      <c r="N24" s="9" t="s">
        <v>36</v>
      </c>
      <c r="O24" s="19">
        <v>0</v>
      </c>
      <c r="P24" s="19">
        <v>0</v>
      </c>
      <c r="Q24" s="9" t="s">
        <v>36</v>
      </c>
      <c r="R24" s="21">
        <f>R12*(1+VLookups!$C$45)</f>
        <v>-2122</v>
      </c>
      <c r="S24" s="19">
        <v>0</v>
      </c>
      <c r="T24" s="19">
        <v>0</v>
      </c>
      <c r="U24" s="9" t="s">
        <v>36</v>
      </c>
      <c r="V24" s="21">
        <f>V23-VLookups!$D$54</f>
        <v>-700</v>
      </c>
      <c r="W24" s="19">
        <v>0</v>
      </c>
      <c r="X24" s="19">
        <v>0</v>
      </c>
      <c r="Y24" s="36">
        <f>Y23*(1+VLookups!$D$57/12)</f>
        <v>-211.37913597766635</v>
      </c>
      <c r="Z24" s="31">
        <f>-E24*VLookups!$J$3</f>
        <v>-362.25</v>
      </c>
      <c r="AA24" s="19">
        <v>0</v>
      </c>
      <c r="AB24" s="20">
        <f t="shared" si="0"/>
        <v>610.92572932379846</v>
      </c>
      <c r="AC24" s="20">
        <f t="shared" si="1"/>
        <v>17245.106955402964</v>
      </c>
    </row>
    <row r="25" spans="2:29" x14ac:dyDescent="0.25">
      <c r="B25" s="9">
        <v>21</v>
      </c>
      <c r="C25" s="9">
        <f t="shared" si="2"/>
        <v>24</v>
      </c>
      <c r="D25" s="9">
        <v>9</v>
      </c>
      <c r="E25" s="21">
        <f>E14*(1+VLookups!$C$4)</f>
        <v>9056.25</v>
      </c>
      <c r="F25" s="20">
        <f>$E25*-VLookups!$D$10*2</f>
        <v>-543.375</v>
      </c>
      <c r="G25" s="19">
        <v>0</v>
      </c>
      <c r="H25" s="20">
        <f>(-VLookups!$D$13)*(E25+F25/2)</f>
        <v>-2854.9828124999999</v>
      </c>
      <c r="I25" s="20">
        <f>-PMT(VLookups!$D$16/12,180,-FV(VLookups!$D$16/12,48,,-VLookups!$D$15))</f>
        <v>-1366.0248221985344</v>
      </c>
      <c r="J25" s="19">
        <v>0</v>
      </c>
      <c r="K25" s="21">
        <f>K24-VLookups!$D$24</f>
        <v>-560</v>
      </c>
      <c r="L25" s="19">
        <v>0</v>
      </c>
      <c r="M25" s="19">
        <v>0</v>
      </c>
      <c r="N25" s="9" t="s">
        <v>36</v>
      </c>
      <c r="O25" s="19">
        <v>0</v>
      </c>
      <c r="P25" s="19">
        <v>0</v>
      </c>
      <c r="Q25" s="9" t="s">
        <v>36</v>
      </c>
      <c r="R25" s="21">
        <f>R13*(1+VLookups!$C$45)</f>
        <v>-2122</v>
      </c>
      <c r="S25" s="19">
        <v>0</v>
      </c>
      <c r="T25" s="19">
        <v>0</v>
      </c>
      <c r="U25" s="9" t="s">
        <v>36</v>
      </c>
      <c r="V25" s="21">
        <f>V24-VLookups!$D$54</f>
        <v>-705</v>
      </c>
      <c r="W25" s="19">
        <v>0</v>
      </c>
      <c r="X25" s="19">
        <v>0</v>
      </c>
      <c r="Y25" s="36">
        <f>Y24*(1+VLookups!$D$57/12)</f>
        <v>-211.99565845760122</v>
      </c>
      <c r="Z25" s="31">
        <f>-E25*VLookups!$J$3</f>
        <v>-362.25</v>
      </c>
      <c r="AA25" s="19">
        <v>0</v>
      </c>
      <c r="AB25" s="20">
        <f t="shared" si="0"/>
        <v>602.30920684386365</v>
      </c>
      <c r="AC25" s="20">
        <f t="shared" si="1"/>
        <v>17876.1580071725</v>
      </c>
    </row>
    <row r="26" spans="2:29" x14ac:dyDescent="0.25">
      <c r="B26" s="9">
        <v>22</v>
      </c>
      <c r="C26" s="9">
        <f>C14+1</f>
        <v>24</v>
      </c>
      <c r="D26" s="9">
        <v>10</v>
      </c>
      <c r="E26" s="21">
        <f>E15*(1+VLookups!$C$4)</f>
        <v>9056.25</v>
      </c>
      <c r="F26" s="20">
        <f>$E26*-VLookups!$D$10*2</f>
        <v>-543.375</v>
      </c>
      <c r="G26" s="19">
        <v>0</v>
      </c>
      <c r="H26" s="20">
        <f>(-VLookups!$D$13)*(E26+F26/2)</f>
        <v>-2854.9828124999999</v>
      </c>
      <c r="I26" s="20">
        <f>-PMT(VLookups!$D$16/12,180,-FV(VLookups!$D$16/12,48,,-VLookups!$D$15))</f>
        <v>-1366.0248221985344</v>
      </c>
      <c r="J26" s="19">
        <v>0</v>
      </c>
      <c r="K26" s="21">
        <f>K25-VLookups!$D$24</f>
        <v>-563</v>
      </c>
      <c r="L26" s="19">
        <v>0</v>
      </c>
      <c r="M26" s="19">
        <v>0</v>
      </c>
      <c r="N26" s="9" t="s">
        <v>36</v>
      </c>
      <c r="O26" s="19">
        <v>0</v>
      </c>
      <c r="P26" s="19">
        <v>0</v>
      </c>
      <c r="Q26" s="9" t="s">
        <v>36</v>
      </c>
      <c r="R26" s="21">
        <f>R14*(1+VLookups!$C$45)</f>
        <v>-2122</v>
      </c>
      <c r="S26" s="19">
        <v>0</v>
      </c>
      <c r="T26" s="19">
        <v>0</v>
      </c>
      <c r="U26" s="9" t="s">
        <v>36</v>
      </c>
      <c r="V26" s="21">
        <f>V25-VLookups!$D$54</f>
        <v>-710</v>
      </c>
      <c r="W26" s="19">
        <v>0</v>
      </c>
      <c r="X26" s="19">
        <v>0</v>
      </c>
      <c r="Y26" s="36">
        <f>Y25*(1+VLookups!$D$57/12)</f>
        <v>-212.61397912810256</v>
      </c>
      <c r="Z26" s="31">
        <f>-E26*VLookups!$J$3</f>
        <v>-362.25</v>
      </c>
      <c r="AA26" s="19">
        <v>0</v>
      </c>
      <c r="AB26" s="20">
        <f t="shared" si="0"/>
        <v>593.69088617336229</v>
      </c>
      <c r="AC26" s="20">
        <f t="shared" si="1"/>
        <v>18499.642490024482</v>
      </c>
    </row>
    <row r="27" spans="2:29" x14ac:dyDescent="0.25">
      <c r="B27" s="9">
        <v>23</v>
      </c>
      <c r="C27" s="9">
        <f t="shared" si="2"/>
        <v>24</v>
      </c>
      <c r="D27" s="9">
        <v>11</v>
      </c>
      <c r="E27" s="21">
        <v>9056.25</v>
      </c>
      <c r="F27" s="20">
        <f>$E27*-VLookups!$D$10*2</f>
        <v>-543.375</v>
      </c>
      <c r="G27" s="19">
        <v>0</v>
      </c>
      <c r="H27" s="20">
        <f>(-VLookups!$D$13)*(E27+F27/2)</f>
        <v>-2854.9828124999999</v>
      </c>
      <c r="I27" s="20">
        <f>-PMT(VLookups!$D$16/12,180,-FV(VLookups!$D$16/12,48,,-VLookups!$D$15))</f>
        <v>-1366.0248221985344</v>
      </c>
      <c r="J27" s="19">
        <v>0</v>
      </c>
      <c r="K27" s="21">
        <f>K26-VLookups!$D$24</f>
        <v>-566</v>
      </c>
      <c r="L27" s="19">
        <v>0</v>
      </c>
      <c r="M27" s="19">
        <v>0</v>
      </c>
      <c r="N27" s="9" t="s">
        <v>36</v>
      </c>
      <c r="O27" s="19">
        <v>0</v>
      </c>
      <c r="P27" s="19">
        <v>0</v>
      </c>
      <c r="Q27" s="9" t="s">
        <v>36</v>
      </c>
      <c r="R27" s="21">
        <f>R15*(1+VLookups!$C$45)</f>
        <v>-2122</v>
      </c>
      <c r="S27" s="19">
        <v>0</v>
      </c>
      <c r="T27" s="19">
        <v>0</v>
      </c>
      <c r="U27" s="9" t="s">
        <v>36</v>
      </c>
      <c r="V27" s="21">
        <f>V26-VLookups!$D$54</f>
        <v>-715</v>
      </c>
      <c r="W27" s="19">
        <v>0</v>
      </c>
      <c r="X27" s="19">
        <v>0</v>
      </c>
      <c r="Y27" s="36">
        <f>Y26*(1+VLookups!$D$57/12)</f>
        <v>-213.23410323389285</v>
      </c>
      <c r="Z27" s="31">
        <f>-E27*VLookups!$J$3</f>
        <v>-362.25</v>
      </c>
      <c r="AA27" s="19">
        <v>0</v>
      </c>
      <c r="AB27" s="20">
        <f t="shared" si="0"/>
        <v>585.07076206757199</v>
      </c>
      <c r="AC27" s="20">
        <f t="shared" si="1"/>
        <v>19115.545989575428</v>
      </c>
    </row>
    <row r="28" spans="2:29" x14ac:dyDescent="0.25">
      <c r="B28" s="9">
        <v>24</v>
      </c>
      <c r="C28" s="9">
        <f>C16+1</f>
        <v>25</v>
      </c>
      <c r="D28" s="9">
        <v>0</v>
      </c>
      <c r="E28" s="20">
        <f>E16*(1+VLookups!$C$4)</f>
        <v>9373.21875</v>
      </c>
      <c r="F28" s="20">
        <f>$E28*-VLookups!$D$10*2</f>
        <v>-562.39312499999994</v>
      </c>
      <c r="G28" s="19">
        <v>0</v>
      </c>
      <c r="H28" s="20">
        <f>(-VLookups!$D$13)*(E28+F28/2)</f>
        <v>-2954.9072109375002</v>
      </c>
      <c r="I28" s="20">
        <f>-PMT(VLookups!$D$16/12,180,-FV(VLookups!$D$16/12,48,,-VLookups!$D$15))</f>
        <v>-1366.0248221985344</v>
      </c>
      <c r="J28" s="19">
        <v>0</v>
      </c>
      <c r="K28" s="21">
        <f>K27-VLookups!$D$24</f>
        <v>-569</v>
      </c>
      <c r="L28" s="19">
        <v>0</v>
      </c>
      <c r="M28" s="19">
        <v>0</v>
      </c>
      <c r="N28" s="9" t="s">
        <v>36</v>
      </c>
      <c r="O28" s="19">
        <v>0</v>
      </c>
      <c r="P28" s="19">
        <v>0</v>
      </c>
      <c r="Q28" s="9" t="s">
        <v>36</v>
      </c>
      <c r="R28" s="21">
        <f>R16*(1+VLookups!$C$45)</f>
        <v>-2251.442</v>
      </c>
      <c r="S28" s="19">
        <v>0</v>
      </c>
      <c r="T28" s="19">
        <v>0</v>
      </c>
      <c r="U28" s="9" t="s">
        <v>36</v>
      </c>
      <c r="V28" s="21">
        <f>V27-VLookups!$D$54</f>
        <v>-720</v>
      </c>
      <c r="W28" s="19">
        <v>0</v>
      </c>
      <c r="X28" s="19">
        <v>0</v>
      </c>
      <c r="Y28" s="36">
        <f>Y27*(1+VLookups!$D$57/12)</f>
        <v>-213.85603603499172</v>
      </c>
      <c r="Z28" s="31">
        <f>-E28*VLookups!$J$3</f>
        <v>-374.92874999999998</v>
      </c>
      <c r="AA28" s="19">
        <v>0</v>
      </c>
      <c r="AB28" s="20">
        <f t="shared" si="0"/>
        <v>641.86336832897496</v>
      </c>
      <c r="AC28" s="20">
        <f t="shared" si="1"/>
        <v>19789.268601220363</v>
      </c>
    </row>
    <row r="29" spans="2:29" x14ac:dyDescent="0.25">
      <c r="B29" s="9">
        <v>25</v>
      </c>
      <c r="C29" s="9">
        <f t="shared" si="2"/>
        <v>25</v>
      </c>
      <c r="D29" s="9">
        <v>1</v>
      </c>
      <c r="E29" s="20">
        <f>E17*(1+VLookups!$C$4)</f>
        <v>9373.21875</v>
      </c>
      <c r="F29" s="20">
        <f>$E29*-VLookups!$D$10*2</f>
        <v>-562.39312499999994</v>
      </c>
      <c r="G29" s="19">
        <v>0</v>
      </c>
      <c r="H29" s="20">
        <f>(-VLookups!$D$13)*(E29+F29/2)</f>
        <v>-2954.9072109375002</v>
      </c>
      <c r="I29" s="20">
        <f>-PMT(VLookups!$D$16/12,180,-FV(VLookups!$D$16/12,48,,-VLookups!$D$15))</f>
        <v>-1366.0248221985344</v>
      </c>
      <c r="J29" s="19">
        <v>0</v>
      </c>
      <c r="K29" s="21">
        <f>K28-VLookups!$D$24</f>
        <v>-572</v>
      </c>
      <c r="L29" s="19">
        <v>0</v>
      </c>
      <c r="M29" s="19">
        <v>0</v>
      </c>
      <c r="N29" s="9" t="s">
        <v>36</v>
      </c>
      <c r="O29" s="19">
        <v>0</v>
      </c>
      <c r="P29" s="19">
        <v>0</v>
      </c>
      <c r="Q29" s="9" t="s">
        <v>36</v>
      </c>
      <c r="R29" s="21">
        <f>R17*(1+VLookups!$C$45)</f>
        <v>-2251.442</v>
      </c>
      <c r="S29" s="19">
        <v>0</v>
      </c>
      <c r="T29" s="19">
        <v>0</v>
      </c>
      <c r="U29" s="9" t="s">
        <v>36</v>
      </c>
      <c r="V29" s="21">
        <f>V28-VLookups!$D$54</f>
        <v>-725</v>
      </c>
      <c r="W29" s="19">
        <v>0</v>
      </c>
      <c r="X29" s="19">
        <v>0</v>
      </c>
      <c r="Y29" s="36">
        <f>Y28*(1+VLookups!$D$57/12)</f>
        <v>-214.47978280676045</v>
      </c>
      <c r="Z29" s="31">
        <f>-E29*VLookups!$J$3</f>
        <v>-374.92874999999998</v>
      </c>
      <c r="AA29" s="19">
        <v>0</v>
      </c>
      <c r="AB29" s="20">
        <f t="shared" si="0"/>
        <v>633.23962155720619</v>
      </c>
      <c r="AC29" s="20">
        <f t="shared" si="1"/>
        <v>20455.49033711294</v>
      </c>
    </row>
    <row r="30" spans="2:29" x14ac:dyDescent="0.25">
      <c r="B30" s="9">
        <v>26</v>
      </c>
      <c r="C30" s="9">
        <f t="shared" si="2"/>
        <v>25</v>
      </c>
      <c r="D30" s="9">
        <v>2</v>
      </c>
      <c r="E30" s="20">
        <f>E18*(1+VLookups!$C$4)</f>
        <v>9373.21875</v>
      </c>
      <c r="F30" s="20">
        <f>$E30*-VLookups!$D$10*2</f>
        <v>-562.39312499999994</v>
      </c>
      <c r="G30" s="19">
        <v>0</v>
      </c>
      <c r="H30" s="20">
        <f>(-VLookups!$D$13)*(E30+F30/2)</f>
        <v>-2954.9072109375002</v>
      </c>
      <c r="I30" s="20">
        <f>-PMT(VLookups!$D$16/12,180,-FV(VLookups!$D$16/12,48,,-VLookups!$D$15))</f>
        <v>-1366.0248221985344</v>
      </c>
      <c r="J30" s="19">
        <v>0</v>
      </c>
      <c r="K30" s="21">
        <f>K29-VLookups!$D$24</f>
        <v>-575</v>
      </c>
      <c r="L30" s="19">
        <v>0</v>
      </c>
      <c r="M30" s="19">
        <v>0</v>
      </c>
      <c r="N30" s="9" t="s">
        <v>36</v>
      </c>
      <c r="O30" s="19">
        <v>0</v>
      </c>
      <c r="P30" s="19">
        <v>0</v>
      </c>
      <c r="Q30" s="9" t="s">
        <v>36</v>
      </c>
      <c r="R30" s="21">
        <f>R18*(1+VLookups!$C$45)</f>
        <v>-2251.442</v>
      </c>
      <c r="S30" s="19">
        <v>0</v>
      </c>
      <c r="T30" s="19">
        <v>0</v>
      </c>
      <c r="U30" s="9" t="s">
        <v>36</v>
      </c>
      <c r="V30" s="21">
        <f>V29-VLookups!$D$54</f>
        <v>-730</v>
      </c>
      <c r="W30" s="19">
        <v>0</v>
      </c>
      <c r="X30" s="19">
        <v>0</v>
      </c>
      <c r="Y30" s="36">
        <f>Y29*(1+VLookups!$D$57/12)</f>
        <v>-215.10534883994683</v>
      </c>
      <c r="Z30" s="31">
        <f>-E30*VLookups!$J$3</f>
        <v>-374.92874999999998</v>
      </c>
      <c r="AA30" s="19">
        <v>0</v>
      </c>
      <c r="AB30" s="20">
        <f t="shared" si="0"/>
        <v>624.6140555240197</v>
      </c>
      <c r="AC30" s="20">
        <f t="shared" si="1"/>
        <v>21114.196876532151</v>
      </c>
    </row>
    <row r="31" spans="2:29" x14ac:dyDescent="0.25">
      <c r="B31" s="9">
        <v>27</v>
      </c>
      <c r="C31" s="9">
        <f t="shared" si="2"/>
        <v>25</v>
      </c>
      <c r="D31" s="9">
        <v>3</v>
      </c>
      <c r="E31" s="20">
        <f>E19*(1+VLookups!$C$4)</f>
        <v>9373.21875</v>
      </c>
      <c r="F31" s="20">
        <f>$E31*-VLookups!$D$10*2</f>
        <v>-562.39312499999994</v>
      </c>
      <c r="G31" s="19">
        <v>0</v>
      </c>
      <c r="H31" s="20">
        <f>(-VLookups!$D$13)*(E31+F31/2)</f>
        <v>-2954.9072109375002</v>
      </c>
      <c r="I31" s="20">
        <f>-PMT(VLookups!$D$16/12,180,-FV(VLookups!$D$16/12,48,,-VLookups!$D$15))</f>
        <v>-1366.0248221985344</v>
      </c>
      <c r="J31" s="19">
        <v>0</v>
      </c>
      <c r="K31" s="21">
        <f>K30-VLookups!$D$24</f>
        <v>-578</v>
      </c>
      <c r="L31" s="19">
        <v>0</v>
      </c>
      <c r="M31" s="19">
        <v>0</v>
      </c>
      <c r="N31" s="9" t="s">
        <v>36</v>
      </c>
      <c r="O31" s="19">
        <v>0</v>
      </c>
      <c r="P31" s="19">
        <v>0</v>
      </c>
      <c r="Q31" s="9" t="s">
        <v>36</v>
      </c>
      <c r="R31" s="21">
        <f>R19*(1+VLookups!$C$45)</f>
        <v>-2251.442</v>
      </c>
      <c r="S31" s="19">
        <v>0</v>
      </c>
      <c r="T31" s="19">
        <v>0</v>
      </c>
      <c r="U31" s="9" t="s">
        <v>36</v>
      </c>
      <c r="V31" s="21">
        <f>V30-VLookups!$D$54</f>
        <v>-735</v>
      </c>
      <c r="W31" s="19">
        <v>0</v>
      </c>
      <c r="X31" s="19">
        <v>0</v>
      </c>
      <c r="Y31" s="36">
        <f>Y30*(1+VLookups!$D$57/12)</f>
        <v>-215.73273944073</v>
      </c>
      <c r="Z31" s="31">
        <f>-E31*VLookups!$J$3</f>
        <v>-374.92874999999998</v>
      </c>
      <c r="AA31" s="19">
        <v>0</v>
      </c>
      <c r="AB31" s="20">
        <f t="shared" si="0"/>
        <v>615.9866649232365</v>
      </c>
      <c r="AC31" s="20">
        <f t="shared" si="1"/>
        <v>21765.373869582942</v>
      </c>
    </row>
    <row r="32" spans="2:29" x14ac:dyDescent="0.25">
      <c r="B32" s="9">
        <v>28</v>
      </c>
      <c r="C32" s="9">
        <f t="shared" si="2"/>
        <v>25</v>
      </c>
      <c r="D32" s="9">
        <v>4</v>
      </c>
      <c r="E32" s="20">
        <f>E20*(1+VLookups!$C$4)</f>
        <v>9373.21875</v>
      </c>
      <c r="F32" s="20">
        <f>$E32*-VLookups!$D$10*2</f>
        <v>-562.39312499999994</v>
      </c>
      <c r="G32" s="19">
        <v>0</v>
      </c>
      <c r="H32" s="20">
        <f>(-VLookups!$D$13)*(E32+F32/2)</f>
        <v>-2954.9072109375002</v>
      </c>
      <c r="I32" s="20">
        <f>-PMT(VLookups!$D$16/12,180,-FV(VLookups!$D$16/12,48,,-VLookups!$D$15))</f>
        <v>-1366.0248221985344</v>
      </c>
      <c r="J32" s="19">
        <v>0</v>
      </c>
      <c r="K32" s="21">
        <f>K31-VLookups!$D$24</f>
        <v>-581</v>
      </c>
      <c r="L32" s="19">
        <v>0</v>
      </c>
      <c r="M32" s="19">
        <v>0</v>
      </c>
      <c r="N32" s="9" t="s">
        <v>36</v>
      </c>
      <c r="O32" s="19">
        <v>0</v>
      </c>
      <c r="P32" s="19">
        <v>0</v>
      </c>
      <c r="Q32" s="9" t="s">
        <v>36</v>
      </c>
      <c r="R32" s="21">
        <f>R20*(1+VLookups!$C$45)</f>
        <v>-2251.442</v>
      </c>
      <c r="S32" s="19">
        <v>0</v>
      </c>
      <c r="T32" s="19">
        <v>0</v>
      </c>
      <c r="U32" s="9" t="s">
        <v>36</v>
      </c>
      <c r="V32" s="21">
        <f>V31-VLookups!$D$54</f>
        <v>-740</v>
      </c>
      <c r="W32" s="19">
        <v>0</v>
      </c>
      <c r="X32" s="19">
        <v>0</v>
      </c>
      <c r="Y32" s="36">
        <f>Y31*(1+VLookups!$D$57/12)</f>
        <v>-216.36195993076547</v>
      </c>
      <c r="Z32" s="31">
        <f>-E32*VLookups!$J$3</f>
        <v>-374.92874999999998</v>
      </c>
      <c r="AA32" s="19">
        <v>0</v>
      </c>
      <c r="AB32" s="20">
        <f t="shared" si="0"/>
        <v>607.35744443320118</v>
      </c>
      <c r="AC32" s="20">
        <f t="shared" si="1"/>
        <v>22409.006937132115</v>
      </c>
    </row>
    <row r="33" spans="2:29" x14ac:dyDescent="0.25">
      <c r="B33" s="9">
        <v>29</v>
      </c>
      <c r="C33" s="9">
        <f t="shared" si="2"/>
        <v>25</v>
      </c>
      <c r="D33" s="9">
        <v>5</v>
      </c>
      <c r="E33" s="20">
        <f>E21*(1+VLookups!$C$4)</f>
        <v>9373.21875</v>
      </c>
      <c r="F33" s="20">
        <f>$E33*-VLookups!$D$10*2</f>
        <v>-562.39312499999994</v>
      </c>
      <c r="G33" s="19">
        <v>0</v>
      </c>
      <c r="H33" s="20">
        <f>(-VLookups!$D$13)*(E33+F33/2)</f>
        <v>-2954.9072109375002</v>
      </c>
      <c r="I33" s="20">
        <f>-PMT(VLookups!$D$16/12,180,-FV(VLookups!$D$16/12,48,,-VLookups!$D$15))</f>
        <v>-1366.0248221985344</v>
      </c>
      <c r="J33" s="19">
        <v>0</v>
      </c>
      <c r="K33" s="21">
        <f>K32-VLookups!$D$24</f>
        <v>-584</v>
      </c>
      <c r="L33" s="19">
        <v>0</v>
      </c>
      <c r="M33" s="19">
        <v>0</v>
      </c>
      <c r="N33" s="9" t="s">
        <v>36</v>
      </c>
      <c r="O33" s="19">
        <v>0</v>
      </c>
      <c r="P33" s="19">
        <v>0</v>
      </c>
      <c r="Q33" s="9" t="s">
        <v>36</v>
      </c>
      <c r="R33" s="21">
        <f>R21*(1+VLookups!$C$45)</f>
        <v>-2251.442</v>
      </c>
      <c r="S33" s="19">
        <v>0</v>
      </c>
      <c r="T33" s="19">
        <v>0</v>
      </c>
      <c r="U33" s="9" t="s">
        <v>36</v>
      </c>
      <c r="V33" s="21">
        <f>V32-VLookups!$D$54</f>
        <v>-745</v>
      </c>
      <c r="W33" s="19">
        <v>0</v>
      </c>
      <c r="X33" s="19">
        <v>0</v>
      </c>
      <c r="Y33" s="36">
        <f>Y32*(1+VLookups!$D$57/12)</f>
        <v>-216.99301564723021</v>
      </c>
      <c r="Z33" s="31">
        <f>-E33*VLookups!$J$3</f>
        <v>-374.92874999999998</v>
      </c>
      <c r="AA33" s="19">
        <v>0</v>
      </c>
      <c r="AB33" s="20">
        <f t="shared" si="0"/>
        <v>598.72638871673644</v>
      </c>
      <c r="AC33" s="20">
        <f t="shared" si="1"/>
        <v>23045.081670744072</v>
      </c>
    </row>
    <row r="34" spans="2:29" x14ac:dyDescent="0.25">
      <c r="B34" s="9">
        <v>30</v>
      </c>
      <c r="C34" s="9">
        <f t="shared" si="2"/>
        <v>25</v>
      </c>
      <c r="D34" s="9">
        <v>6</v>
      </c>
      <c r="E34" s="20">
        <f>E22*(1+VLookups!$C$4)</f>
        <v>9373.21875</v>
      </c>
      <c r="F34" s="20">
        <f>$E34*-VLookups!$D$10*2</f>
        <v>-562.39312499999994</v>
      </c>
      <c r="G34" s="19">
        <v>0</v>
      </c>
      <c r="H34" s="20">
        <f>(-VLookups!$D$13)*(E34+F34/2)</f>
        <v>-2954.9072109375002</v>
      </c>
      <c r="I34" s="20">
        <f>-PMT(VLookups!$D$16/12,180,-FV(VLookups!$D$16/12,48,,-VLookups!$D$15))</f>
        <v>-1366.0248221985344</v>
      </c>
      <c r="J34" s="19">
        <v>0</v>
      </c>
      <c r="K34" s="21">
        <f>K33-VLookups!$D$24</f>
        <v>-587</v>
      </c>
      <c r="L34" s="19">
        <v>0</v>
      </c>
      <c r="M34" s="19">
        <v>0</v>
      </c>
      <c r="N34" s="9" t="s">
        <v>36</v>
      </c>
      <c r="O34" s="19">
        <v>0</v>
      </c>
      <c r="P34" s="19">
        <v>0</v>
      </c>
      <c r="Q34" s="9" t="s">
        <v>36</v>
      </c>
      <c r="R34" s="21">
        <f>R22*(1+VLookups!$C$45)</f>
        <v>-2251.442</v>
      </c>
      <c r="S34" s="19">
        <v>0</v>
      </c>
      <c r="T34" s="19">
        <v>0</v>
      </c>
      <c r="U34" s="9" t="s">
        <v>36</v>
      </c>
      <c r="V34" s="21">
        <f>V33-VLookups!$D$54</f>
        <v>-750</v>
      </c>
      <c r="W34" s="19">
        <v>0</v>
      </c>
      <c r="X34" s="19">
        <v>0</v>
      </c>
      <c r="Y34" s="36">
        <f>Y33*(1+VLookups!$D$57/12)</f>
        <v>-217.62591194286796</v>
      </c>
      <c r="Z34" s="31">
        <f>-E34*VLookups!$J$3</f>
        <v>-374.92874999999998</v>
      </c>
      <c r="AA34" s="19">
        <v>0</v>
      </c>
      <c r="AB34" s="20">
        <f t="shared" si="0"/>
        <v>590.09349242109852</v>
      </c>
      <c r="AC34" s="20">
        <f t="shared" si="1"/>
        <v>23673.583632616414</v>
      </c>
    </row>
    <row r="35" spans="2:29" x14ac:dyDescent="0.25">
      <c r="B35" s="9">
        <v>31</v>
      </c>
      <c r="C35" s="9">
        <f t="shared" si="2"/>
        <v>25</v>
      </c>
      <c r="D35" s="9">
        <v>7</v>
      </c>
      <c r="E35" s="20">
        <f>E23*(1+VLookups!$C$4)</f>
        <v>9373.21875</v>
      </c>
      <c r="F35" s="20">
        <f>$E35*-VLookups!$D$10*2</f>
        <v>-562.39312499999994</v>
      </c>
      <c r="G35" s="19">
        <v>0</v>
      </c>
      <c r="H35" s="20">
        <f>(-VLookups!$D$13)*(E35+F35/2)</f>
        <v>-2954.9072109375002</v>
      </c>
      <c r="I35" s="20">
        <f>-PMT(VLookups!$D$16/12,180,-FV(VLookups!$D$16/12,48,,-VLookups!$D$15))</f>
        <v>-1366.0248221985344</v>
      </c>
      <c r="J35" s="19">
        <v>0</v>
      </c>
      <c r="K35" s="21">
        <f>K34-VLookups!$D$24</f>
        <v>-590</v>
      </c>
      <c r="L35" s="19">
        <v>0</v>
      </c>
      <c r="M35" s="19">
        <v>0</v>
      </c>
      <c r="N35" s="9" t="s">
        <v>36</v>
      </c>
      <c r="O35" s="19">
        <v>0</v>
      </c>
      <c r="P35" s="19">
        <v>0</v>
      </c>
      <c r="Q35" s="9" t="s">
        <v>36</v>
      </c>
      <c r="R35" s="21">
        <f>R23*(1+VLookups!$C$45)</f>
        <v>-2251.442</v>
      </c>
      <c r="S35" s="19">
        <v>0</v>
      </c>
      <c r="T35" s="19">
        <v>0</v>
      </c>
      <c r="U35" s="9" t="s">
        <v>36</v>
      </c>
      <c r="V35" s="21">
        <f>V34-VLookups!$D$54</f>
        <v>-755</v>
      </c>
      <c r="W35" s="19">
        <v>0</v>
      </c>
      <c r="X35" s="19">
        <v>0</v>
      </c>
      <c r="Y35" s="36">
        <f>Y34*(1+VLookups!$D$57/12)</f>
        <v>-218.26065418603466</v>
      </c>
      <c r="Z35" s="31">
        <f>-E35*VLookups!$J$3</f>
        <v>-374.92874999999998</v>
      </c>
      <c r="AA35" s="19">
        <v>0</v>
      </c>
      <c r="AB35" s="20">
        <f t="shared" si="0"/>
        <v>581.45875017793196</v>
      </c>
      <c r="AC35" s="20">
        <f t="shared" si="1"/>
        <v>24294.498355515374</v>
      </c>
    </row>
    <row r="36" spans="2:29" x14ac:dyDescent="0.25">
      <c r="B36" s="9">
        <v>32</v>
      </c>
      <c r="C36" s="9">
        <f t="shared" si="2"/>
        <v>25</v>
      </c>
      <c r="D36" s="9">
        <v>8</v>
      </c>
      <c r="E36" s="20">
        <f>E24*(1+VLookups!$C$4)</f>
        <v>9373.21875</v>
      </c>
      <c r="F36" s="20">
        <f>$E36*-VLookups!$D$10*2</f>
        <v>-562.39312499999994</v>
      </c>
      <c r="G36" s="19">
        <v>0</v>
      </c>
      <c r="H36" s="20">
        <f>(-VLookups!$D$13)*(E36+F36/2)</f>
        <v>-2954.9072109375002</v>
      </c>
      <c r="I36" s="20">
        <f>-PMT(VLookups!$D$16/12,180,-FV(VLookups!$D$16/12,48,,-VLookups!$D$15))</f>
        <v>-1366.0248221985344</v>
      </c>
      <c r="J36" s="19">
        <v>0</v>
      </c>
      <c r="K36" s="21">
        <f>K35-VLookups!$D$24</f>
        <v>-593</v>
      </c>
      <c r="L36" s="19">
        <v>0</v>
      </c>
      <c r="M36" s="19">
        <v>0</v>
      </c>
      <c r="N36" s="9" t="s">
        <v>36</v>
      </c>
      <c r="O36" s="19">
        <v>0</v>
      </c>
      <c r="P36" s="19">
        <v>0</v>
      </c>
      <c r="Q36" s="9" t="s">
        <v>36</v>
      </c>
      <c r="R36" s="21">
        <f>R24*(1+VLookups!$C$45)</f>
        <v>-2251.442</v>
      </c>
      <c r="S36" s="19">
        <v>0</v>
      </c>
      <c r="T36" s="19">
        <v>0</v>
      </c>
      <c r="U36" s="9" t="s">
        <v>36</v>
      </c>
      <c r="V36" s="21">
        <f>V35-VLookups!$D$54</f>
        <v>-760</v>
      </c>
      <c r="W36" s="19">
        <v>0</v>
      </c>
      <c r="X36" s="19">
        <v>0</v>
      </c>
      <c r="Y36" s="36">
        <f>Y35*(1+VLookups!$D$57/12)</f>
        <v>-218.89724776074394</v>
      </c>
      <c r="Z36" s="31">
        <f>-E36*VLookups!$J$3</f>
        <v>-374.92874999999998</v>
      </c>
      <c r="AA36" s="19">
        <v>0</v>
      </c>
      <c r="AB36" s="20">
        <f t="shared" si="0"/>
        <v>572.82215660322254</v>
      </c>
      <c r="AC36" s="20">
        <f t="shared" si="1"/>
        <v>24907.811342711124</v>
      </c>
    </row>
    <row r="37" spans="2:29" x14ac:dyDescent="0.25">
      <c r="B37" s="9">
        <v>33</v>
      </c>
      <c r="C37" s="9">
        <f t="shared" si="2"/>
        <v>25</v>
      </c>
      <c r="D37" s="9">
        <v>9</v>
      </c>
      <c r="E37" s="20">
        <f>E25*(1+VLookups!$C$4)</f>
        <v>9373.21875</v>
      </c>
      <c r="F37" s="20">
        <f>$E37*-VLookups!$D$10*2</f>
        <v>-562.39312499999994</v>
      </c>
      <c r="G37" s="19">
        <v>0</v>
      </c>
      <c r="H37" s="20">
        <f>(-VLookups!$D$13)*(E37+F37/2)</f>
        <v>-2954.9072109375002</v>
      </c>
      <c r="I37" s="20">
        <f>-PMT(VLookups!$D$16/12,180,-FV(VLookups!$D$16/12,48,,-VLookups!$D$15))</f>
        <v>-1366.0248221985344</v>
      </c>
      <c r="J37" s="19">
        <v>0</v>
      </c>
      <c r="K37" s="21">
        <f>K36-VLookups!$D$24</f>
        <v>-596</v>
      </c>
      <c r="L37" s="19">
        <v>0</v>
      </c>
      <c r="M37" s="19">
        <v>0</v>
      </c>
      <c r="N37" s="9" t="s">
        <v>36</v>
      </c>
      <c r="O37" s="19">
        <v>0</v>
      </c>
      <c r="P37" s="19">
        <v>0</v>
      </c>
      <c r="Q37" s="9" t="s">
        <v>36</v>
      </c>
      <c r="R37" s="21">
        <f>R25*(1+VLookups!$C$45)</f>
        <v>-2251.442</v>
      </c>
      <c r="S37" s="19">
        <v>0</v>
      </c>
      <c r="T37" s="19">
        <v>0</v>
      </c>
      <c r="U37" s="9" t="s">
        <v>36</v>
      </c>
      <c r="V37" s="21">
        <f>V36-VLookups!$D$54</f>
        <v>-765</v>
      </c>
      <c r="W37" s="19">
        <v>0</v>
      </c>
      <c r="X37" s="19">
        <v>0</v>
      </c>
      <c r="Y37" s="36">
        <f>Y36*(1+VLookups!$D$57/12)</f>
        <v>-219.53569806671277</v>
      </c>
      <c r="Z37" s="31">
        <f>-E37*VLookups!$J$3</f>
        <v>-374.92874999999998</v>
      </c>
      <c r="AA37" s="19">
        <v>0</v>
      </c>
      <c r="AB37" s="20">
        <f t="shared" si="0"/>
        <v>564.18370629725382</v>
      </c>
      <c r="AC37" s="20">
        <f t="shared" si="1"/>
        <v>25513.508067912899</v>
      </c>
    </row>
    <row r="38" spans="2:29" x14ac:dyDescent="0.25">
      <c r="B38" s="9">
        <v>34</v>
      </c>
      <c r="C38" s="9">
        <f t="shared" si="2"/>
        <v>25</v>
      </c>
      <c r="D38" s="9">
        <v>10</v>
      </c>
      <c r="E38" s="20">
        <f>E26*(1+VLookups!$C$4)</f>
        <v>9373.21875</v>
      </c>
      <c r="F38" s="20">
        <f>$E38*-VLookups!$D$10*2</f>
        <v>-562.39312499999994</v>
      </c>
      <c r="G38" s="19">
        <v>0</v>
      </c>
      <c r="H38" s="20">
        <f>(-VLookups!$D$13)*(E38+F38/2)</f>
        <v>-2954.9072109375002</v>
      </c>
      <c r="I38" s="20">
        <f>-PMT(VLookups!$D$16/12,180,-FV(VLookups!$D$16/12,48,,-VLookups!$D$15))</f>
        <v>-1366.0248221985344</v>
      </c>
      <c r="J38" s="19">
        <v>0</v>
      </c>
      <c r="K38" s="21">
        <f>K37-VLookups!$D$24</f>
        <v>-599</v>
      </c>
      <c r="L38" s="19">
        <v>0</v>
      </c>
      <c r="M38" s="19">
        <v>0</v>
      </c>
      <c r="N38" s="9" t="s">
        <v>36</v>
      </c>
      <c r="O38" s="19">
        <v>0</v>
      </c>
      <c r="P38" s="19">
        <v>0</v>
      </c>
      <c r="Q38" s="9" t="s">
        <v>36</v>
      </c>
      <c r="R38" s="21">
        <f>R26*(1+VLookups!$C$45)</f>
        <v>-2251.442</v>
      </c>
      <c r="S38" s="19">
        <v>0</v>
      </c>
      <c r="T38" s="19">
        <v>0</v>
      </c>
      <c r="U38" s="9" t="s">
        <v>36</v>
      </c>
      <c r="V38" s="21">
        <f>V37-VLookups!$D$54</f>
        <v>-770</v>
      </c>
      <c r="W38" s="19">
        <v>0</v>
      </c>
      <c r="X38" s="19">
        <v>0</v>
      </c>
      <c r="Y38" s="36">
        <f>Y37*(1+VLookups!$D$57/12)</f>
        <v>-220.17601051940736</v>
      </c>
      <c r="Z38" s="31">
        <f>-E38*VLookups!$J$3</f>
        <v>-374.92874999999998</v>
      </c>
      <c r="AA38" s="19">
        <v>0</v>
      </c>
      <c r="AB38" s="20">
        <f t="shared" si="0"/>
        <v>555.5433938445592</v>
      </c>
      <c r="AC38" s="20">
        <f t="shared" si="1"/>
        <v>26111.573975203981</v>
      </c>
    </row>
    <row r="39" spans="2:29" x14ac:dyDescent="0.25">
      <c r="B39" s="9">
        <v>35</v>
      </c>
      <c r="C39" s="9">
        <f t="shared" si="2"/>
        <v>25</v>
      </c>
      <c r="D39" s="9">
        <v>11</v>
      </c>
      <c r="E39" s="20">
        <f>E27*(1+VLookups!$C$4)</f>
        <v>9373.21875</v>
      </c>
      <c r="F39" s="20">
        <f>$E39*-VLookups!$D$10*2</f>
        <v>-562.39312499999994</v>
      </c>
      <c r="G39" s="19">
        <v>0</v>
      </c>
      <c r="H39" s="20">
        <f>(-VLookups!$D$13)*(E39+F39/2)</f>
        <v>-2954.9072109375002</v>
      </c>
      <c r="I39" s="20">
        <f>-PMT(VLookups!$D$16/12,180,-FV(VLookups!$D$16/12,48,,-VLookups!$D$15))</f>
        <v>-1366.0248221985344</v>
      </c>
      <c r="J39" s="19">
        <v>0</v>
      </c>
      <c r="K39" s="21">
        <f>K38-VLookups!$D$24</f>
        <v>-602</v>
      </c>
      <c r="L39" s="19">
        <v>0</v>
      </c>
      <c r="M39" s="19">
        <v>0</v>
      </c>
      <c r="N39" s="9" t="s">
        <v>36</v>
      </c>
      <c r="O39" s="19">
        <v>0</v>
      </c>
      <c r="P39" s="19">
        <v>0</v>
      </c>
      <c r="Q39" s="9" t="s">
        <v>36</v>
      </c>
      <c r="R39" s="21">
        <f>R27*(1+VLookups!$C$45)</f>
        <v>-2251.442</v>
      </c>
      <c r="S39" s="19">
        <v>0</v>
      </c>
      <c r="T39" s="19">
        <v>0</v>
      </c>
      <c r="U39" s="9" t="s">
        <v>36</v>
      </c>
      <c r="V39" s="21">
        <f>V38-VLookups!$D$54</f>
        <v>-775</v>
      </c>
      <c r="W39" s="19">
        <v>0</v>
      </c>
      <c r="X39" s="19">
        <v>0</v>
      </c>
      <c r="Y39" s="36">
        <f>Y38*(1+VLookups!$D$57/12)</f>
        <v>-220.81819055008896</v>
      </c>
      <c r="Z39" s="31">
        <f>-E39*VLookups!$J$3</f>
        <v>-374.92874999999998</v>
      </c>
      <c r="AA39" s="19">
        <v>0</v>
      </c>
      <c r="AB39" s="20">
        <f t="shared" si="0"/>
        <v>546.90121381387758</v>
      </c>
      <c r="AC39" s="20">
        <f t="shared" si="1"/>
        <v>26701.994478976532</v>
      </c>
    </row>
    <row r="40" spans="2:29" x14ac:dyDescent="0.25">
      <c r="B40" s="9">
        <v>36</v>
      </c>
      <c r="C40" s="9">
        <f t="shared" si="2"/>
        <v>26</v>
      </c>
      <c r="D40" s="9">
        <v>0</v>
      </c>
      <c r="E40" s="20">
        <f>E28*(1+VLookups!$C$4)</f>
        <v>9701.2814062500001</v>
      </c>
      <c r="F40" s="20">
        <f>$E40*-VLookups!$D$10*2</f>
        <v>-582.07688437499996</v>
      </c>
      <c r="G40" s="19">
        <v>0</v>
      </c>
      <c r="H40" s="20">
        <f>(-VLookups!$D$13)*(E40+F40/2)</f>
        <v>-3058.3289633203126</v>
      </c>
      <c r="I40" s="20">
        <f>-PMT(VLookups!$D$16/12,180,-FV(VLookups!$D$16/12,48,,-VLookups!$D$15))</f>
        <v>-1366.0248221985344</v>
      </c>
      <c r="J40" s="19">
        <v>0</v>
      </c>
      <c r="K40" s="21">
        <f>K39-VLookups!$D$24</f>
        <v>-605</v>
      </c>
      <c r="L40" s="19">
        <v>0</v>
      </c>
      <c r="M40" s="19">
        <v>0</v>
      </c>
      <c r="N40" s="9" t="s">
        <v>36</v>
      </c>
      <c r="O40" s="19">
        <v>0</v>
      </c>
      <c r="P40" s="19">
        <v>0</v>
      </c>
      <c r="Q40" s="9" t="s">
        <v>36</v>
      </c>
      <c r="R40" s="21">
        <f>R28*(1+VLookups!$C$45)</f>
        <v>-2388.7799620000001</v>
      </c>
      <c r="S40" s="19">
        <v>0</v>
      </c>
      <c r="T40" s="19">
        <v>0</v>
      </c>
      <c r="U40" s="9" t="s">
        <v>36</v>
      </c>
      <c r="V40" s="21">
        <f>V39-VLookups!$D$54</f>
        <v>-780</v>
      </c>
      <c r="W40" s="19">
        <v>0</v>
      </c>
      <c r="X40" s="19">
        <v>0</v>
      </c>
      <c r="Y40" s="36">
        <f>Y39*(1+VLookups!$D$57/12)</f>
        <v>-221.46224360586004</v>
      </c>
      <c r="Z40" s="31">
        <f>-E40*VLookups!$J$3</f>
        <v>-388.05125624999999</v>
      </c>
      <c r="AA40" s="19">
        <v>0</v>
      </c>
      <c r="AB40" s="20">
        <f t="shared" si="0"/>
        <v>602.59571668779154</v>
      </c>
      <c r="AC40" s="20">
        <f t="shared" si="1"/>
        <v>27349.093519795952</v>
      </c>
    </row>
    <row r="41" spans="2:29" x14ac:dyDescent="0.25">
      <c r="B41" s="9">
        <v>37</v>
      </c>
      <c r="C41" s="9">
        <f t="shared" si="2"/>
        <v>26</v>
      </c>
      <c r="D41" s="9">
        <v>1</v>
      </c>
      <c r="E41" s="20">
        <f>E29*(1+VLookups!$C$4)</f>
        <v>9701.2814062500001</v>
      </c>
      <c r="F41" s="20">
        <f>$E41*-VLookups!$D$10*2</f>
        <v>-582.07688437499996</v>
      </c>
      <c r="G41" s="19">
        <v>0</v>
      </c>
      <c r="H41" s="20">
        <f>(-VLookups!$D$13)*(E41+F41/2)</f>
        <v>-3058.3289633203126</v>
      </c>
      <c r="I41" s="20">
        <f>-PMT(VLookups!$D$16/12,180,-FV(VLookups!$D$16/12,48,,-VLookups!$D$15))</f>
        <v>-1366.0248221985344</v>
      </c>
      <c r="J41" s="19">
        <v>0</v>
      </c>
      <c r="K41" s="21">
        <f>K40-VLookups!$D$24</f>
        <v>-608</v>
      </c>
      <c r="L41" s="19">
        <v>0</v>
      </c>
      <c r="M41" s="19">
        <v>0</v>
      </c>
      <c r="N41" s="9" t="s">
        <v>36</v>
      </c>
      <c r="O41" s="19">
        <v>0</v>
      </c>
      <c r="P41" s="19">
        <v>0</v>
      </c>
      <c r="Q41" s="9" t="s">
        <v>36</v>
      </c>
      <c r="R41" s="21">
        <f>R29*(1+VLookups!$C$45)</f>
        <v>-2388.7799620000001</v>
      </c>
      <c r="S41" s="19">
        <v>0</v>
      </c>
      <c r="T41" s="19">
        <v>0</v>
      </c>
      <c r="U41" s="9" t="s">
        <v>36</v>
      </c>
      <c r="V41" s="21">
        <f>V40-VLookups!$D$54</f>
        <v>-785</v>
      </c>
      <c r="W41" s="19">
        <v>0</v>
      </c>
      <c r="X41" s="19">
        <v>0</v>
      </c>
      <c r="Y41" s="36">
        <f>Y40*(1+VLookups!$D$57/12)</f>
        <v>-222.10817514971046</v>
      </c>
      <c r="Z41" s="31">
        <f>-E41*VLookups!$J$3</f>
        <v>-388.05125624999999</v>
      </c>
      <c r="AA41" s="19">
        <v>0</v>
      </c>
      <c r="AB41" s="20">
        <f t="shared" si="0"/>
        <v>593.9497851439412</v>
      </c>
      <c r="AC41" s="20">
        <f t="shared" si="1"/>
        <v>27988.625127472886</v>
      </c>
    </row>
    <row r="42" spans="2:29" x14ac:dyDescent="0.25">
      <c r="B42" s="9">
        <v>38</v>
      </c>
      <c r="C42" s="9">
        <f t="shared" si="2"/>
        <v>26</v>
      </c>
      <c r="D42" s="9">
        <v>2</v>
      </c>
      <c r="E42" s="20">
        <f>E30*(1+VLookups!$C$4)</f>
        <v>9701.2814062500001</v>
      </c>
      <c r="F42" s="20">
        <f>$E42*-VLookups!$D$10*2</f>
        <v>-582.07688437499996</v>
      </c>
      <c r="G42" s="19">
        <v>0</v>
      </c>
      <c r="H42" s="20">
        <f>(-VLookups!$D$13)*(E42+F42/2)</f>
        <v>-3058.3289633203126</v>
      </c>
      <c r="I42" s="20">
        <f>-PMT(VLookups!$D$16/12,180,-FV(VLookups!$D$16/12,48,,-VLookups!$D$15))</f>
        <v>-1366.0248221985344</v>
      </c>
      <c r="J42" s="19">
        <v>0</v>
      </c>
      <c r="K42" s="21">
        <f>K41-VLookups!$D$24</f>
        <v>-611</v>
      </c>
      <c r="L42" s="19">
        <v>0</v>
      </c>
      <c r="M42" s="19">
        <v>0</v>
      </c>
      <c r="N42" s="9" t="s">
        <v>36</v>
      </c>
      <c r="O42" s="19">
        <v>0</v>
      </c>
      <c r="P42" s="19">
        <v>0</v>
      </c>
      <c r="Q42" s="9" t="s">
        <v>36</v>
      </c>
      <c r="R42" s="21">
        <f>R30*(1+VLookups!$C$45)</f>
        <v>-2388.7799620000001</v>
      </c>
      <c r="S42" s="19">
        <v>0</v>
      </c>
      <c r="T42" s="19">
        <v>0</v>
      </c>
      <c r="U42" s="9" t="s">
        <v>36</v>
      </c>
      <c r="V42" s="21">
        <f>V41-VLookups!$D$54</f>
        <v>-790</v>
      </c>
      <c r="W42" s="19">
        <v>0</v>
      </c>
      <c r="X42" s="19">
        <v>0</v>
      </c>
      <c r="Y42" s="36">
        <f>Y41*(1+VLookups!$D$57/12)</f>
        <v>-222.75599066056378</v>
      </c>
      <c r="Z42" s="31">
        <f>-E42*VLookups!$J$3</f>
        <v>-388.05125624999999</v>
      </c>
      <c r="AA42" s="19">
        <v>0</v>
      </c>
      <c r="AB42" s="20">
        <f t="shared" si="0"/>
        <v>585.30196963308777</v>
      </c>
      <c r="AC42" s="20">
        <f t="shared" si="1"/>
        <v>28620.574805651762</v>
      </c>
    </row>
    <row r="43" spans="2:29" x14ac:dyDescent="0.25">
      <c r="B43" s="9">
        <v>39</v>
      </c>
      <c r="C43" s="9">
        <f t="shared" si="2"/>
        <v>26</v>
      </c>
      <c r="D43" s="9">
        <v>3</v>
      </c>
      <c r="E43" s="20">
        <f>E31*(1+VLookups!$C$4)</f>
        <v>9701.2814062500001</v>
      </c>
      <c r="F43" s="20">
        <f>$E43*-VLookups!$D$10*2</f>
        <v>-582.07688437499996</v>
      </c>
      <c r="G43" s="19">
        <v>0</v>
      </c>
      <c r="H43" s="20">
        <f>(-VLookups!$D$13)*(E43+F43/2)</f>
        <v>-3058.3289633203126</v>
      </c>
      <c r="I43" s="20">
        <f>-PMT(VLookups!$D$16/12,180,-FV(VLookups!$D$16/12,48,,-VLookups!$D$15))</f>
        <v>-1366.0248221985344</v>
      </c>
      <c r="J43" s="19">
        <v>0</v>
      </c>
      <c r="K43" s="21">
        <f>K42-VLookups!$D$24</f>
        <v>-614</v>
      </c>
      <c r="L43" s="19">
        <v>0</v>
      </c>
      <c r="M43" s="19">
        <v>0</v>
      </c>
      <c r="N43" s="9" t="s">
        <v>36</v>
      </c>
      <c r="O43" s="19">
        <v>0</v>
      </c>
      <c r="P43" s="19">
        <v>0</v>
      </c>
      <c r="Q43" s="9" t="s">
        <v>36</v>
      </c>
      <c r="R43" s="21">
        <f>R31*(1+VLookups!$C$45)</f>
        <v>-2388.7799620000001</v>
      </c>
      <c r="S43" s="19">
        <v>0</v>
      </c>
      <c r="T43" s="19">
        <v>0</v>
      </c>
      <c r="U43" s="9" t="s">
        <v>36</v>
      </c>
      <c r="V43" s="21">
        <f>V42-VLookups!$D$54</f>
        <v>-795</v>
      </c>
      <c r="W43" s="19">
        <v>0</v>
      </c>
      <c r="X43" s="19">
        <v>0</v>
      </c>
      <c r="Y43" s="36">
        <f>Y42*(1+VLookups!$D$57/12)</f>
        <v>-223.40569563332377</v>
      </c>
      <c r="Z43" s="31">
        <f>-E43*VLookups!$J$3</f>
        <v>-388.05125624999999</v>
      </c>
      <c r="AA43" s="19">
        <v>0</v>
      </c>
      <c r="AB43" s="20">
        <f t="shared" si="0"/>
        <v>576.65226466032777</v>
      </c>
      <c r="AC43" s="20">
        <f t="shared" si="1"/>
        <v>29244.928028321508</v>
      </c>
    </row>
    <row r="44" spans="2:29" x14ac:dyDescent="0.25">
      <c r="B44" s="9">
        <v>40</v>
      </c>
      <c r="C44" s="9">
        <f t="shared" si="2"/>
        <v>26</v>
      </c>
      <c r="D44" s="9">
        <v>4</v>
      </c>
      <c r="E44" s="20">
        <f>E32*(1+VLookups!$C$4)</f>
        <v>9701.2814062500001</v>
      </c>
      <c r="F44" s="20">
        <f>$E44*-VLookups!$D$10*2</f>
        <v>-582.07688437499996</v>
      </c>
      <c r="G44" s="19">
        <v>0</v>
      </c>
      <c r="H44" s="20">
        <f>(-VLookups!$D$13)*(E44+F44/2)</f>
        <v>-3058.3289633203126</v>
      </c>
      <c r="I44" s="20">
        <f>-PMT(VLookups!$D$16/12,180,-FV(VLookups!$D$16/12,48,,-VLookups!$D$15))</f>
        <v>-1366.0248221985344</v>
      </c>
      <c r="J44" s="19">
        <v>0</v>
      </c>
      <c r="K44" s="21">
        <f>K43-VLookups!$D$24</f>
        <v>-617</v>
      </c>
      <c r="L44" s="19">
        <v>0</v>
      </c>
      <c r="M44" s="19">
        <v>0</v>
      </c>
      <c r="N44" s="9" t="s">
        <v>36</v>
      </c>
      <c r="O44" s="19">
        <v>0</v>
      </c>
      <c r="P44" s="19">
        <v>0</v>
      </c>
      <c r="Q44" s="9" t="s">
        <v>36</v>
      </c>
      <c r="R44" s="21">
        <f>R32*(1+VLookups!$C$45)</f>
        <v>-2388.7799620000001</v>
      </c>
      <c r="S44" s="19">
        <v>0</v>
      </c>
      <c r="T44" s="19">
        <v>0</v>
      </c>
      <c r="U44" s="9" t="s">
        <v>36</v>
      </c>
      <c r="V44" s="21">
        <f>V43-VLookups!$D$54</f>
        <v>-800</v>
      </c>
      <c r="W44" s="19">
        <v>0</v>
      </c>
      <c r="X44" s="19">
        <v>0</v>
      </c>
      <c r="Y44" s="36">
        <f>Y43*(1+VLookups!$D$57/12)</f>
        <v>-224.05729557892096</v>
      </c>
      <c r="Z44" s="31">
        <f>-E44*VLookups!$J$3</f>
        <v>-388.05125624999999</v>
      </c>
      <c r="AA44" s="19">
        <v>0</v>
      </c>
      <c r="AB44" s="20">
        <f t="shared" si="0"/>
        <v>568.00066471473065</v>
      </c>
      <c r="AC44" s="20">
        <f t="shared" si="1"/>
        <v>29861.67023975011</v>
      </c>
    </row>
    <row r="45" spans="2:29" x14ac:dyDescent="0.25">
      <c r="B45" s="9">
        <v>41</v>
      </c>
      <c r="C45" s="9">
        <f t="shared" si="2"/>
        <v>26</v>
      </c>
      <c r="D45" s="9">
        <v>5</v>
      </c>
      <c r="E45" s="20">
        <f>E33*(1+VLookups!$C$4)</f>
        <v>9701.2814062500001</v>
      </c>
      <c r="F45" s="20">
        <f>$E45*-VLookups!$D$10*2</f>
        <v>-582.07688437499996</v>
      </c>
      <c r="G45" s="19">
        <v>0</v>
      </c>
      <c r="H45" s="20">
        <f>(-VLookups!$D$13)*(E45+F45/2)</f>
        <v>-3058.3289633203126</v>
      </c>
      <c r="I45" s="20">
        <f>-PMT(VLookups!$D$16/12,180,-FV(VLookups!$D$16/12,48,,-VLookups!$D$15))</f>
        <v>-1366.0248221985344</v>
      </c>
      <c r="J45" s="19">
        <v>0</v>
      </c>
      <c r="K45" s="21">
        <f>K44-VLookups!$D$24</f>
        <v>-620</v>
      </c>
      <c r="L45" s="19">
        <v>0</v>
      </c>
      <c r="M45" s="19">
        <v>0</v>
      </c>
      <c r="N45" s="9" t="s">
        <v>36</v>
      </c>
      <c r="O45" s="19">
        <v>0</v>
      </c>
      <c r="P45" s="19">
        <v>0</v>
      </c>
      <c r="Q45" s="9" t="s">
        <v>36</v>
      </c>
      <c r="R45" s="21">
        <f>R33*(1+VLookups!$C$45)</f>
        <v>-2388.7799620000001</v>
      </c>
      <c r="S45" s="19">
        <v>0</v>
      </c>
      <c r="T45" s="19">
        <v>0</v>
      </c>
      <c r="U45" s="9" t="s">
        <v>36</v>
      </c>
      <c r="V45" s="21">
        <f>V44-VLookups!$D$54</f>
        <v>-805</v>
      </c>
      <c r="W45" s="19">
        <v>0</v>
      </c>
      <c r="X45" s="19">
        <v>0</v>
      </c>
      <c r="Y45" s="36">
        <f>Y44*(1+VLookups!$D$57/12)</f>
        <v>-224.71079602435947</v>
      </c>
      <c r="Z45" s="31">
        <f>-E45*VLookups!$J$3</f>
        <v>-388.05125624999999</v>
      </c>
      <c r="AA45" s="19">
        <v>0</v>
      </c>
      <c r="AB45" s="20">
        <f t="shared" si="0"/>
        <v>559.34716426929208</v>
      </c>
      <c r="AC45" s="20">
        <f t="shared" si="1"/>
        <v>30470.786854418988</v>
      </c>
    </row>
    <row r="46" spans="2:29" x14ac:dyDescent="0.25">
      <c r="B46" s="9">
        <v>42</v>
      </c>
      <c r="C46" s="9">
        <f t="shared" si="2"/>
        <v>26</v>
      </c>
      <c r="D46" s="9">
        <v>6</v>
      </c>
      <c r="E46" s="20">
        <f>E34*(1+VLookups!$C$4)</f>
        <v>9701.2814062500001</v>
      </c>
      <c r="F46" s="20">
        <f>$E46*-VLookups!$D$10*2</f>
        <v>-582.07688437499996</v>
      </c>
      <c r="G46" s="19">
        <v>0</v>
      </c>
      <c r="H46" s="20">
        <f>(-VLookups!$D$13)*(E46+F46/2)</f>
        <v>-3058.3289633203126</v>
      </c>
      <c r="I46" s="20">
        <f>-PMT(VLookups!$D$16/12,180,-FV(VLookups!$D$16/12,48,,-VLookups!$D$15))</f>
        <v>-1366.0248221985344</v>
      </c>
      <c r="J46" s="19">
        <v>0</v>
      </c>
      <c r="K46" s="21">
        <f>K45-VLookups!$D$24</f>
        <v>-623</v>
      </c>
      <c r="L46" s="19">
        <v>0</v>
      </c>
      <c r="M46" s="19">
        <v>0</v>
      </c>
      <c r="N46" s="9" t="s">
        <v>36</v>
      </c>
      <c r="O46" s="19">
        <v>0</v>
      </c>
      <c r="P46" s="19">
        <v>0</v>
      </c>
      <c r="Q46" s="9" t="s">
        <v>36</v>
      </c>
      <c r="R46" s="21">
        <f>R34*(1+VLookups!$C$45)</f>
        <v>-2388.7799620000001</v>
      </c>
      <c r="S46" s="19">
        <v>0</v>
      </c>
      <c r="T46" s="19">
        <v>0</v>
      </c>
      <c r="U46" s="9" t="s">
        <v>36</v>
      </c>
      <c r="V46" s="21">
        <f>V45-VLookups!$D$54</f>
        <v>-810</v>
      </c>
      <c r="W46" s="19">
        <v>0</v>
      </c>
      <c r="X46" s="19">
        <v>0</v>
      </c>
      <c r="Y46" s="36">
        <f>Y45*(1+VLookups!$D$57/12)</f>
        <v>-225.36620251276386</v>
      </c>
      <c r="Z46" s="31">
        <f>-E46*VLookups!$J$3</f>
        <v>-388.05125624999999</v>
      </c>
      <c r="AA46" s="19">
        <v>0</v>
      </c>
      <c r="AB46" s="20">
        <f t="shared" si="0"/>
        <v>550.69175778088788</v>
      </c>
      <c r="AC46" s="20">
        <f t="shared" si="1"/>
        <v>31072.263256957242</v>
      </c>
    </row>
    <row r="47" spans="2:29" x14ac:dyDescent="0.25">
      <c r="B47" s="9">
        <v>43</v>
      </c>
      <c r="C47" s="9">
        <f t="shared" si="2"/>
        <v>26</v>
      </c>
      <c r="D47" s="9">
        <v>7</v>
      </c>
      <c r="E47" s="20">
        <f>E35*(1+VLookups!$C$4)</f>
        <v>9701.2814062500001</v>
      </c>
      <c r="F47" s="20">
        <f>$E47*-VLookups!$D$10*2</f>
        <v>-582.07688437499996</v>
      </c>
      <c r="G47" s="19">
        <v>0</v>
      </c>
      <c r="H47" s="20">
        <f>(-VLookups!$D$13)*(E47+F47/2)</f>
        <v>-3058.3289633203126</v>
      </c>
      <c r="I47" s="20">
        <f>-PMT(VLookups!$D$16/12,180,-FV(VLookups!$D$16/12,48,,-VLookups!$D$15))</f>
        <v>-1366.0248221985344</v>
      </c>
      <c r="J47" s="19">
        <v>0</v>
      </c>
      <c r="K47" s="21">
        <f>K46-VLookups!$D$24</f>
        <v>-626</v>
      </c>
      <c r="L47" s="19">
        <v>0</v>
      </c>
      <c r="M47" s="19">
        <v>0</v>
      </c>
      <c r="N47" s="9" t="s">
        <v>36</v>
      </c>
      <c r="O47" s="19">
        <v>0</v>
      </c>
      <c r="P47" s="19">
        <v>0</v>
      </c>
      <c r="Q47" s="9" t="s">
        <v>36</v>
      </c>
      <c r="R47" s="21">
        <f>R35*(1+VLookups!$C$45)</f>
        <v>-2388.7799620000001</v>
      </c>
      <c r="S47" s="19">
        <v>0</v>
      </c>
      <c r="T47" s="19">
        <v>0</v>
      </c>
      <c r="U47" s="9" t="s">
        <v>36</v>
      </c>
      <c r="V47" s="21">
        <f>V46-VLookups!$D$54</f>
        <v>-815</v>
      </c>
      <c r="W47" s="19">
        <v>0</v>
      </c>
      <c r="X47" s="19">
        <v>0</v>
      </c>
      <c r="Y47" s="36">
        <f>Y46*(1+VLookups!$D$57/12)</f>
        <v>-226.02352060342611</v>
      </c>
      <c r="Z47" s="31">
        <f>-E47*VLookups!$J$3</f>
        <v>-388.05125624999999</v>
      </c>
      <c r="AA47" s="19">
        <v>0</v>
      </c>
      <c r="AB47" s="20">
        <f t="shared" si="0"/>
        <v>542.03443969022555</v>
      </c>
      <c r="AC47" s="20">
        <f t="shared" si="1"/>
        <v>31666.084802075729</v>
      </c>
    </row>
    <row r="48" spans="2:29" x14ac:dyDescent="0.25">
      <c r="B48" s="9">
        <v>44</v>
      </c>
      <c r="C48" s="9">
        <f t="shared" si="2"/>
        <v>26</v>
      </c>
      <c r="D48" s="9">
        <v>8</v>
      </c>
      <c r="E48" s="20">
        <f>E36*(1+VLookups!$C$4)</f>
        <v>9701.2814062500001</v>
      </c>
      <c r="F48" s="20">
        <f>$E48*-VLookups!$D$10*2</f>
        <v>-582.07688437499996</v>
      </c>
      <c r="G48" s="19">
        <v>0</v>
      </c>
      <c r="H48" s="20">
        <f>(-VLookups!$D$13)*(E48+F48/2)</f>
        <v>-3058.3289633203126</v>
      </c>
      <c r="I48" s="20">
        <f>-PMT(VLookups!$D$16/12,180,-FV(VLookups!$D$16/12,48,,-VLookups!$D$15))</f>
        <v>-1366.0248221985344</v>
      </c>
      <c r="J48" s="19">
        <v>0</v>
      </c>
      <c r="K48" s="21">
        <f>K47-VLookups!$D$24</f>
        <v>-629</v>
      </c>
      <c r="L48" s="19">
        <v>0</v>
      </c>
      <c r="M48" s="19">
        <v>0</v>
      </c>
      <c r="N48" s="9" t="s">
        <v>36</v>
      </c>
      <c r="O48" s="19">
        <v>0</v>
      </c>
      <c r="P48" s="19">
        <v>0</v>
      </c>
      <c r="Q48" s="9" t="s">
        <v>36</v>
      </c>
      <c r="R48" s="21">
        <f>R36*(1+VLookups!$C$45)</f>
        <v>-2388.7799620000001</v>
      </c>
      <c r="S48" s="19">
        <v>0</v>
      </c>
      <c r="T48" s="19">
        <v>0</v>
      </c>
      <c r="U48" s="9" t="s">
        <v>36</v>
      </c>
      <c r="V48" s="21">
        <f>V47-VLookups!$D$54</f>
        <v>-820</v>
      </c>
      <c r="W48" s="19">
        <v>0</v>
      </c>
      <c r="X48" s="19">
        <v>0</v>
      </c>
      <c r="Y48" s="36">
        <f>Y47*(1+VLookups!$D$57/12)</f>
        <v>-226.68275587185278</v>
      </c>
      <c r="Z48" s="31">
        <f>-E48*VLookups!$J$3</f>
        <v>-388.05125624999999</v>
      </c>
      <c r="AA48" s="19">
        <v>0</v>
      </c>
      <c r="AB48" s="20">
        <f t="shared" si="0"/>
        <v>533.3752044217988</v>
      </c>
      <c r="AC48" s="20">
        <f t="shared" si="1"/>
        <v>32252.23681450099</v>
      </c>
    </row>
    <row r="49" spans="2:29" x14ac:dyDescent="0.25">
      <c r="B49" s="9">
        <v>45</v>
      </c>
      <c r="C49" s="9">
        <f t="shared" si="2"/>
        <v>26</v>
      </c>
      <c r="D49" s="9">
        <v>9</v>
      </c>
      <c r="E49" s="20">
        <f>E37*(1+VLookups!$C$4)</f>
        <v>9701.2814062500001</v>
      </c>
      <c r="F49" s="20">
        <f>$E49*-VLookups!$D$10*2</f>
        <v>-582.07688437499996</v>
      </c>
      <c r="G49" s="19">
        <v>0</v>
      </c>
      <c r="H49" s="20">
        <f>(-VLookups!$D$13)*(E49+F49/2)</f>
        <v>-3058.3289633203126</v>
      </c>
      <c r="I49" s="20">
        <f>-PMT(VLookups!$D$16/12,180,-FV(VLookups!$D$16/12,48,,-VLookups!$D$15))</f>
        <v>-1366.0248221985344</v>
      </c>
      <c r="J49" s="19">
        <v>0</v>
      </c>
      <c r="K49" s="21">
        <f>K48-VLookups!$D$24</f>
        <v>-632</v>
      </c>
      <c r="L49" s="19">
        <v>0</v>
      </c>
      <c r="M49" s="19">
        <v>0</v>
      </c>
      <c r="N49" s="9" t="s">
        <v>36</v>
      </c>
      <c r="O49" s="19">
        <v>0</v>
      </c>
      <c r="P49" s="19">
        <v>0</v>
      </c>
      <c r="Q49" s="9" t="s">
        <v>36</v>
      </c>
      <c r="R49" s="21">
        <f>R37*(1+VLookups!$C$45)</f>
        <v>-2388.7799620000001</v>
      </c>
      <c r="S49" s="19">
        <v>0</v>
      </c>
      <c r="T49" s="19">
        <v>0</v>
      </c>
      <c r="U49" s="9" t="s">
        <v>36</v>
      </c>
      <c r="V49" s="21">
        <f>V48-VLookups!$D$54</f>
        <v>-825</v>
      </c>
      <c r="W49" s="19">
        <v>0</v>
      </c>
      <c r="X49" s="19">
        <v>0</v>
      </c>
      <c r="Y49" s="36">
        <f>Y48*(1+VLookups!$D$57/12)</f>
        <v>-227.34391390981236</v>
      </c>
      <c r="Z49" s="31">
        <f>-E49*VLookups!$J$3</f>
        <v>-388.05125624999999</v>
      </c>
      <c r="AA49" s="19">
        <v>0</v>
      </c>
      <c r="AB49" s="20">
        <f t="shared" si="0"/>
        <v>524.71404638383933</v>
      </c>
      <c r="AC49" s="20">
        <f t="shared" si="1"/>
        <v>32830.704588909</v>
      </c>
    </row>
    <row r="50" spans="2:29" x14ac:dyDescent="0.25">
      <c r="B50" s="9">
        <v>46</v>
      </c>
      <c r="C50" s="9">
        <f t="shared" si="2"/>
        <v>26</v>
      </c>
      <c r="D50" s="9">
        <v>10</v>
      </c>
      <c r="E50" s="20">
        <f>E38*(1+VLookups!$C$4)</f>
        <v>9701.2814062500001</v>
      </c>
      <c r="F50" s="20">
        <f>$E50*-VLookups!$D$10*2</f>
        <v>-582.07688437499996</v>
      </c>
      <c r="G50" s="19">
        <v>0</v>
      </c>
      <c r="H50" s="20">
        <f>(-VLookups!$D$13)*(E50+F50/2)</f>
        <v>-3058.3289633203126</v>
      </c>
      <c r="I50" s="20">
        <f>-PMT(VLookups!$D$16/12,180,-FV(VLookups!$D$16/12,48,,-VLookups!$D$15))</f>
        <v>-1366.0248221985344</v>
      </c>
      <c r="J50" s="19">
        <v>0</v>
      </c>
      <c r="K50" s="21">
        <f>K49-VLookups!$D$24</f>
        <v>-635</v>
      </c>
      <c r="L50" s="19">
        <v>0</v>
      </c>
      <c r="M50" s="19">
        <v>0</v>
      </c>
      <c r="N50" s="9" t="s">
        <v>36</v>
      </c>
      <c r="O50" s="19">
        <v>0</v>
      </c>
      <c r="P50" s="19">
        <v>0</v>
      </c>
      <c r="Q50" s="9" t="s">
        <v>36</v>
      </c>
      <c r="R50" s="21">
        <f>R38*(1+VLookups!$C$45)</f>
        <v>-2388.7799620000001</v>
      </c>
      <c r="S50" s="19">
        <v>0</v>
      </c>
      <c r="T50" s="19">
        <v>0</v>
      </c>
      <c r="U50" s="9" t="s">
        <v>36</v>
      </c>
      <c r="V50" s="21">
        <f>V49-VLookups!$D$54</f>
        <v>-830</v>
      </c>
      <c r="W50" s="19">
        <v>0</v>
      </c>
      <c r="X50" s="19">
        <v>0</v>
      </c>
      <c r="Y50" s="36">
        <f>Y49*(1+VLookups!$D$57/12)</f>
        <v>-228.00700032538265</v>
      </c>
      <c r="Z50" s="31">
        <f>-E50*VLookups!$J$3</f>
        <v>-388.05125624999999</v>
      </c>
      <c r="AA50" s="19">
        <v>0</v>
      </c>
      <c r="AB50" s="20">
        <f t="shared" si="0"/>
        <v>516.0509599682689</v>
      </c>
      <c r="AC50" s="20">
        <f t="shared" si="1"/>
        <v>33401.473389858787</v>
      </c>
    </row>
    <row r="51" spans="2:29" x14ac:dyDescent="0.25">
      <c r="B51" s="9">
        <v>47</v>
      </c>
      <c r="C51" s="9">
        <f t="shared" si="2"/>
        <v>26</v>
      </c>
      <c r="D51" s="9">
        <v>11</v>
      </c>
      <c r="E51" s="20">
        <f>E39*(1+VLookups!$C$4)</f>
        <v>9701.2814062500001</v>
      </c>
      <c r="F51" s="20">
        <f>$E51*-VLookups!$D$10*2</f>
        <v>-582.07688437499996</v>
      </c>
      <c r="G51" s="19">
        <v>0</v>
      </c>
      <c r="H51" s="20">
        <f>(-VLookups!$D$13)*(E51+F51/2)</f>
        <v>-3058.3289633203126</v>
      </c>
      <c r="I51" s="20">
        <f>-PMT(VLookups!$D$16/12,180,-FV(VLookups!$D$16/12,48,,-VLookups!$D$15))</f>
        <v>-1366.0248221985344</v>
      </c>
      <c r="J51" s="19">
        <v>0</v>
      </c>
      <c r="K51" s="21">
        <f>K50-VLookups!$D$24</f>
        <v>-638</v>
      </c>
      <c r="L51" s="19">
        <v>0</v>
      </c>
      <c r="M51" s="19">
        <v>0</v>
      </c>
      <c r="N51" s="9" t="s">
        <v>36</v>
      </c>
      <c r="O51" s="19">
        <v>0</v>
      </c>
      <c r="P51" s="19">
        <v>0</v>
      </c>
      <c r="Q51" s="9" t="s">
        <v>36</v>
      </c>
      <c r="R51" s="21">
        <f>R39*(1+VLookups!$C$45)</f>
        <v>-2388.7799620000001</v>
      </c>
      <c r="S51" s="19">
        <v>0</v>
      </c>
      <c r="T51" s="19">
        <v>0</v>
      </c>
      <c r="U51" s="9" t="s">
        <v>36</v>
      </c>
      <c r="V51" s="21">
        <f>V50-VLookups!$D$54</f>
        <v>-835</v>
      </c>
      <c r="W51" s="19">
        <v>0</v>
      </c>
      <c r="X51" s="19">
        <v>0</v>
      </c>
      <c r="Y51" s="36">
        <f>Y50*(1+VLookups!$D$57/12)</f>
        <v>-228.67202074299834</v>
      </c>
      <c r="Z51" s="31">
        <f>-E51*VLookups!$J$3</f>
        <v>-388.05125624999999</v>
      </c>
      <c r="AA51" s="19">
        <v>0</v>
      </c>
      <c r="AB51" s="20">
        <f t="shared" si="0"/>
        <v>507.38593955065329</v>
      </c>
      <c r="AC51" s="20">
        <f t="shared" si="1"/>
        <v>33964.52845172587</v>
      </c>
    </row>
    <row r="52" spans="2:29" x14ac:dyDescent="0.25">
      <c r="B52" s="9">
        <v>48</v>
      </c>
      <c r="C52" s="9">
        <f t="shared" si="2"/>
        <v>27</v>
      </c>
      <c r="D52" s="9">
        <v>0</v>
      </c>
      <c r="E52" s="20">
        <f>E40*(1+VLookups!$C$4)</f>
        <v>10040.82625546875</v>
      </c>
      <c r="F52" s="20">
        <f>$E52*-VLookups!$D$10*2</f>
        <v>-602.44957532812498</v>
      </c>
      <c r="G52" s="19">
        <v>0</v>
      </c>
      <c r="H52" s="20">
        <f>(-VLookups!$D$13)*(E52+F52/2)</f>
        <v>-3165.3704770365234</v>
      </c>
      <c r="I52" s="20">
        <f>-PMT(VLookups!$D$16/12,180,-FV(VLookups!$D$16/12,48,,-VLookups!$D$15))</f>
        <v>-1366.0248221985344</v>
      </c>
      <c r="J52" s="19">
        <v>0</v>
      </c>
      <c r="K52" s="21">
        <f>K51-VLookups!$D$24</f>
        <v>-641</v>
      </c>
      <c r="L52" s="19">
        <v>0</v>
      </c>
      <c r="M52" s="19">
        <v>0</v>
      </c>
      <c r="N52" s="9" t="s">
        <v>36</v>
      </c>
      <c r="O52" s="19">
        <v>0</v>
      </c>
      <c r="P52" s="19">
        <v>0</v>
      </c>
      <c r="Q52" s="9" t="s">
        <v>36</v>
      </c>
      <c r="R52" s="21">
        <f>R40*(1+VLookups!$C$45)</f>
        <v>-2534.4955396820001</v>
      </c>
      <c r="S52" s="19">
        <v>0</v>
      </c>
      <c r="T52" s="19">
        <v>0</v>
      </c>
      <c r="U52" s="9" t="s">
        <v>36</v>
      </c>
      <c r="V52" s="21">
        <f>V51-VLookups!$D$54</f>
        <v>-840</v>
      </c>
      <c r="W52" s="19">
        <v>0</v>
      </c>
      <c r="X52" s="19">
        <v>0</v>
      </c>
      <c r="Y52" s="36">
        <f>Y51*(1+VLookups!$D$57/12)</f>
        <v>-229.33898080349874</v>
      </c>
      <c r="Z52" s="31">
        <f>-E52*VLookups!$J$3</f>
        <v>-401.63305021874999</v>
      </c>
      <c r="AA52" s="19">
        <v>0</v>
      </c>
      <c r="AB52" s="20">
        <f t="shared" si="0"/>
        <v>561.73859786537923</v>
      </c>
      <c r="AC52" s="20">
        <f t="shared" si="1"/>
        <v>34582.874597010792</v>
      </c>
    </row>
    <row r="53" spans="2:29" x14ac:dyDescent="0.25">
      <c r="B53" s="9">
        <v>49</v>
      </c>
      <c r="C53" s="9">
        <f t="shared" si="2"/>
        <v>27</v>
      </c>
      <c r="D53" s="9">
        <v>1</v>
      </c>
      <c r="E53" s="20">
        <f>E41*(1+VLookups!$C$4)</f>
        <v>10040.82625546875</v>
      </c>
      <c r="F53" s="20">
        <f>$E53*-VLookups!$D$10*2</f>
        <v>-602.44957532812498</v>
      </c>
      <c r="G53" s="19">
        <v>0</v>
      </c>
      <c r="H53" s="20">
        <f>(-VLookups!$D$13)*(E53+F53/2)</f>
        <v>-3165.3704770365234</v>
      </c>
      <c r="I53" s="20">
        <f>-PMT(VLookups!$D$16/12,180,-FV(VLookups!$D$16/12,48,,-VLookups!$D$15))</f>
        <v>-1366.0248221985344</v>
      </c>
      <c r="J53" s="19">
        <v>0</v>
      </c>
      <c r="K53" s="21">
        <f>K52-VLookups!$D$24</f>
        <v>-644</v>
      </c>
      <c r="L53" s="19">
        <v>0</v>
      </c>
      <c r="M53" s="19">
        <v>0</v>
      </c>
      <c r="N53" s="9" t="s">
        <v>36</v>
      </c>
      <c r="O53" s="19">
        <v>0</v>
      </c>
      <c r="P53" s="19">
        <v>0</v>
      </c>
      <c r="Q53" s="9" t="s">
        <v>36</v>
      </c>
      <c r="R53" s="21">
        <f>R41*(1+VLookups!$C$45)</f>
        <v>-2534.4955396820001</v>
      </c>
      <c r="S53" s="19">
        <v>0</v>
      </c>
      <c r="T53" s="19">
        <v>0</v>
      </c>
      <c r="U53" s="9" t="s">
        <v>36</v>
      </c>
      <c r="V53" s="21">
        <f>V52-VLookups!$D$54</f>
        <v>-845</v>
      </c>
      <c r="W53" s="19">
        <v>0</v>
      </c>
      <c r="X53" s="19">
        <v>0</v>
      </c>
      <c r="Y53" s="36">
        <f>Y52*(1+VLookups!$D$57/12)</f>
        <v>-230.00788616417563</v>
      </c>
      <c r="Z53" s="31">
        <f>-E53*VLookups!$J$3</f>
        <v>-401.63305021874999</v>
      </c>
      <c r="AA53" s="19">
        <v>0</v>
      </c>
      <c r="AB53" s="20">
        <f t="shared" si="0"/>
        <v>553.0696925047024</v>
      </c>
      <c r="AC53" s="20">
        <f t="shared" si="1"/>
        <v>35193.582413843847</v>
      </c>
    </row>
    <row r="54" spans="2:29" x14ac:dyDescent="0.25">
      <c r="B54" s="9">
        <v>50</v>
      </c>
      <c r="C54" s="9">
        <f t="shared" si="2"/>
        <v>27</v>
      </c>
      <c r="D54" s="9">
        <v>2</v>
      </c>
      <c r="E54" s="20">
        <f>E42*(1+VLookups!$C$4)</f>
        <v>10040.82625546875</v>
      </c>
      <c r="F54" s="20">
        <f>$E54*-VLookups!$D$10*2</f>
        <v>-602.44957532812498</v>
      </c>
      <c r="G54" s="19">
        <v>0</v>
      </c>
      <c r="H54" s="20">
        <f>(-VLookups!$D$13)*(E54+F54/2)</f>
        <v>-3165.3704770365234</v>
      </c>
      <c r="I54" s="20">
        <f>-PMT(VLookups!$D$16/12,180,-FV(VLookups!$D$16/12,48,,-VLookups!$D$15))</f>
        <v>-1366.0248221985344</v>
      </c>
      <c r="J54" s="19">
        <v>0</v>
      </c>
      <c r="K54" s="21">
        <f>K53-VLookups!$D$24</f>
        <v>-647</v>
      </c>
      <c r="L54" s="19">
        <v>0</v>
      </c>
      <c r="M54" s="19">
        <v>0</v>
      </c>
      <c r="N54" s="9" t="s">
        <v>36</v>
      </c>
      <c r="O54" s="19">
        <v>0</v>
      </c>
      <c r="P54" s="19">
        <v>0</v>
      </c>
      <c r="Q54" s="9" t="s">
        <v>36</v>
      </c>
      <c r="R54" s="21">
        <f>R42*(1+VLookups!$C$45)</f>
        <v>-2534.4955396820001</v>
      </c>
      <c r="S54" s="19">
        <v>0</v>
      </c>
      <c r="T54" s="19">
        <v>0</v>
      </c>
      <c r="U54" s="9" t="s">
        <v>36</v>
      </c>
      <c r="V54" s="21">
        <f>V53-VLookups!$D$54</f>
        <v>-850</v>
      </c>
      <c r="W54" s="19">
        <v>0</v>
      </c>
      <c r="X54" s="19">
        <v>0</v>
      </c>
      <c r="Y54" s="36">
        <f>Y53*(1+VLookups!$D$57/12)</f>
        <v>-230.67874249882115</v>
      </c>
      <c r="Z54" s="31">
        <f>-E54*VLookups!$J$3</f>
        <v>-401.63305021874999</v>
      </c>
      <c r="AA54" s="19">
        <v>0</v>
      </c>
      <c r="AB54" s="20">
        <f t="shared" si="0"/>
        <v>544.39883617005682</v>
      </c>
      <c r="AC54" s="20">
        <f t="shared" si="1"/>
        <v>35796.63722070364</v>
      </c>
    </row>
    <row r="55" spans="2:29" x14ac:dyDescent="0.25">
      <c r="B55" s="9">
        <v>51</v>
      </c>
      <c r="C55" s="9">
        <f t="shared" si="2"/>
        <v>27</v>
      </c>
      <c r="D55" s="9">
        <v>3</v>
      </c>
      <c r="E55" s="20">
        <f>E43*(1+VLookups!$C$4)</f>
        <v>10040.82625546875</v>
      </c>
      <c r="F55" s="20">
        <f>$E55*-VLookups!$D$10*2</f>
        <v>-602.44957532812498</v>
      </c>
      <c r="G55" s="19">
        <v>0</v>
      </c>
      <c r="H55" s="20">
        <f>(-VLookups!$D$13)*(E55+F55/2)</f>
        <v>-3165.3704770365234</v>
      </c>
      <c r="I55" s="20">
        <f>-PMT(VLookups!$D$16/12,180,-FV(VLookups!$D$16/12,48,,-VLookups!$D$15))</f>
        <v>-1366.0248221985344</v>
      </c>
      <c r="J55" s="19">
        <v>0</v>
      </c>
      <c r="K55" s="21">
        <f>K54-VLookups!$D$24</f>
        <v>-650</v>
      </c>
      <c r="L55" s="19">
        <v>0</v>
      </c>
      <c r="M55" s="19">
        <v>0</v>
      </c>
      <c r="N55" s="9" t="s">
        <v>36</v>
      </c>
      <c r="O55" s="19">
        <v>0</v>
      </c>
      <c r="P55" s="19">
        <v>0</v>
      </c>
      <c r="Q55" s="9" t="s">
        <v>36</v>
      </c>
      <c r="R55" s="21">
        <f>R43*(1+VLookups!$C$45)</f>
        <v>-2534.4955396820001</v>
      </c>
      <c r="S55" s="19">
        <v>0</v>
      </c>
      <c r="T55" s="19">
        <v>0</v>
      </c>
      <c r="U55" s="9" t="s">
        <v>36</v>
      </c>
      <c r="V55" s="21">
        <f>V54-VLookups!$D$54</f>
        <v>-855</v>
      </c>
      <c r="W55" s="19">
        <v>0</v>
      </c>
      <c r="X55" s="19">
        <v>0</v>
      </c>
      <c r="Y55" s="36">
        <f>Y54*(1+VLookups!$D$57/12)</f>
        <v>-231.35155549777605</v>
      </c>
      <c r="Z55" s="31">
        <f>-E55*VLookups!$J$3</f>
        <v>-401.63305021874999</v>
      </c>
      <c r="AA55" s="19">
        <v>0</v>
      </c>
      <c r="AB55" s="20">
        <f t="shared" si="0"/>
        <v>535.72602317110193</v>
      </c>
      <c r="AC55" s="20">
        <f t="shared" si="1"/>
        <v>36392.024305909254</v>
      </c>
    </row>
    <row r="56" spans="2:29" x14ac:dyDescent="0.25">
      <c r="B56" s="9">
        <v>52</v>
      </c>
      <c r="C56" s="9">
        <f t="shared" si="2"/>
        <v>27</v>
      </c>
      <c r="D56" s="9">
        <v>4</v>
      </c>
      <c r="E56" s="20">
        <f>E44*(1+VLookups!$C$4)</f>
        <v>10040.82625546875</v>
      </c>
      <c r="F56" s="20">
        <f>$E56*-VLookups!$D$10*2</f>
        <v>-602.44957532812498</v>
      </c>
      <c r="G56" s="19">
        <v>0</v>
      </c>
      <c r="H56" s="20">
        <f>(-VLookups!$D$13)*(E56+F56/2)</f>
        <v>-3165.3704770365234</v>
      </c>
      <c r="I56" s="20">
        <f>-PMT(VLookups!$D$16/12,180,-FV(VLookups!$D$16/12,48,,-VLookups!$D$15))</f>
        <v>-1366.0248221985344</v>
      </c>
      <c r="J56" s="19">
        <v>0</v>
      </c>
      <c r="K56" s="21">
        <f>K55-VLookups!$D$24</f>
        <v>-653</v>
      </c>
      <c r="L56" s="19">
        <v>0</v>
      </c>
      <c r="M56" s="19">
        <v>0</v>
      </c>
      <c r="N56" s="9" t="s">
        <v>36</v>
      </c>
      <c r="O56" s="19">
        <v>0</v>
      </c>
      <c r="P56" s="19">
        <v>0</v>
      </c>
      <c r="Q56" s="9" t="s">
        <v>36</v>
      </c>
      <c r="R56" s="21">
        <f>R44*(1+VLookups!$C$45)</f>
        <v>-2534.4955396820001</v>
      </c>
      <c r="S56" s="19">
        <v>0</v>
      </c>
      <c r="T56" s="19">
        <v>0</v>
      </c>
      <c r="U56" s="9" t="s">
        <v>36</v>
      </c>
      <c r="V56" s="21">
        <f>V55-VLookups!$D$54</f>
        <v>-860</v>
      </c>
      <c r="W56" s="19">
        <v>0</v>
      </c>
      <c r="X56" s="19">
        <v>0</v>
      </c>
      <c r="Y56" s="36">
        <f>Y55*(1+VLookups!$D$57/12)</f>
        <v>-232.02633086797789</v>
      </c>
      <c r="Z56" s="31">
        <f>-E56*VLookups!$J$3</f>
        <v>-401.63305021874999</v>
      </c>
      <c r="AA56" s="19">
        <v>0</v>
      </c>
      <c r="AB56" s="20">
        <f t="shared" si="0"/>
        <v>527.05124780090011</v>
      </c>
      <c r="AC56" s="20">
        <f t="shared" si="1"/>
        <v>36979.728927553333</v>
      </c>
    </row>
    <row r="57" spans="2:29" x14ac:dyDescent="0.25">
      <c r="B57" s="9">
        <v>53</v>
      </c>
      <c r="C57" s="9">
        <f t="shared" si="2"/>
        <v>27</v>
      </c>
      <c r="D57" s="9">
        <v>5</v>
      </c>
      <c r="E57" s="20">
        <f>E45*(1+VLookups!$C$4)</f>
        <v>10040.82625546875</v>
      </c>
      <c r="F57" s="20">
        <f>$E57*-VLookups!$D$10*2</f>
        <v>-602.44957532812498</v>
      </c>
      <c r="G57" s="19">
        <v>0</v>
      </c>
      <c r="H57" s="20">
        <f>(-VLookups!$D$13)*(E57+F57/2)</f>
        <v>-3165.3704770365234</v>
      </c>
      <c r="I57" s="20">
        <f>-PMT(VLookups!$D$16/12,180,-FV(VLookups!$D$16/12,48,,-VLookups!$D$15))</f>
        <v>-1366.0248221985344</v>
      </c>
      <c r="J57" s="19">
        <v>0</v>
      </c>
      <c r="K57" s="21">
        <f>K56-VLookups!$D$24</f>
        <v>-656</v>
      </c>
      <c r="L57" s="19">
        <v>0</v>
      </c>
      <c r="M57" s="19">
        <v>0</v>
      </c>
      <c r="N57" s="9" t="s">
        <v>36</v>
      </c>
      <c r="O57" s="19">
        <v>0</v>
      </c>
      <c r="P57" s="19">
        <v>0</v>
      </c>
      <c r="Q57" s="9" t="s">
        <v>36</v>
      </c>
      <c r="R57" s="21">
        <f>R45*(1+VLookups!$C$45)</f>
        <v>-2534.4955396820001</v>
      </c>
      <c r="S57" s="19">
        <v>0</v>
      </c>
      <c r="T57" s="19">
        <v>0</v>
      </c>
      <c r="U57" s="9" t="s">
        <v>36</v>
      </c>
      <c r="V57" s="21">
        <f>V56-VLookups!$D$54</f>
        <v>-865</v>
      </c>
      <c r="W57" s="19">
        <v>0</v>
      </c>
      <c r="X57" s="19">
        <v>0</v>
      </c>
      <c r="Y57" s="36">
        <f>Y56*(1+VLookups!$D$57/12)</f>
        <v>-232.70307433300948</v>
      </c>
      <c r="Z57" s="31">
        <f>-E57*VLookups!$J$3</f>
        <v>-401.63305021874999</v>
      </c>
      <c r="AA57" s="19">
        <v>0</v>
      </c>
      <c r="AB57" s="20">
        <f t="shared" si="0"/>
        <v>518.37450433586855</v>
      </c>
      <c r="AC57" s="20">
        <f t="shared" si="1"/>
        <v>37559.736313435118</v>
      </c>
    </row>
    <row r="58" spans="2:29" x14ac:dyDescent="0.25">
      <c r="B58" s="9">
        <v>54</v>
      </c>
      <c r="C58" s="9">
        <f t="shared" si="2"/>
        <v>27</v>
      </c>
      <c r="D58" s="9">
        <v>6</v>
      </c>
      <c r="E58" s="20">
        <f>E46*(1+VLookups!$C$4)</f>
        <v>10040.82625546875</v>
      </c>
      <c r="F58" s="20">
        <f>$E58*-VLookups!$D$10*2</f>
        <v>-602.44957532812498</v>
      </c>
      <c r="G58" s="19">
        <v>0</v>
      </c>
      <c r="H58" s="20">
        <f>(-VLookups!$D$13)*(E58+F58/2)</f>
        <v>-3165.3704770365234</v>
      </c>
      <c r="I58" s="20">
        <f>-PMT(VLookups!$D$16/12,180,-FV(VLookups!$D$16/12,48,,-VLookups!$D$15))</f>
        <v>-1366.0248221985344</v>
      </c>
      <c r="J58" s="19">
        <v>0</v>
      </c>
      <c r="K58" s="21">
        <f>K57-VLookups!$D$24</f>
        <v>-659</v>
      </c>
      <c r="L58" s="19">
        <v>0</v>
      </c>
      <c r="M58" s="19">
        <v>0</v>
      </c>
      <c r="N58" s="9" t="s">
        <v>36</v>
      </c>
      <c r="O58" s="19">
        <v>0</v>
      </c>
      <c r="P58" s="19">
        <v>0</v>
      </c>
      <c r="Q58" s="9" t="s">
        <v>36</v>
      </c>
      <c r="R58" s="21">
        <f>R46*(1+VLookups!$C$45)</f>
        <v>-2534.4955396820001</v>
      </c>
      <c r="S58" s="19">
        <v>0</v>
      </c>
      <c r="T58" s="19">
        <v>0</v>
      </c>
      <c r="U58" s="9" t="s">
        <v>36</v>
      </c>
      <c r="V58" s="21">
        <f>V57-VLookups!$D$54</f>
        <v>-870</v>
      </c>
      <c r="W58" s="19">
        <v>0</v>
      </c>
      <c r="X58" s="19">
        <v>0</v>
      </c>
      <c r="Y58" s="36">
        <f>Y57*(1+VLookups!$D$57/12)</f>
        <v>-233.38179163314743</v>
      </c>
      <c r="Z58" s="31">
        <f>-E58*VLookups!$J$3</f>
        <v>-401.63305021874999</v>
      </c>
      <c r="AA58" s="19">
        <v>0</v>
      </c>
      <c r="AB58" s="20">
        <f t="shared" si="0"/>
        <v>509.69578703573052</v>
      </c>
      <c r="AC58" s="20">
        <f t="shared" si="1"/>
        <v>38132.031660993242</v>
      </c>
    </row>
    <row r="59" spans="2:29" x14ac:dyDescent="0.25">
      <c r="B59" s="9">
        <v>55</v>
      </c>
      <c r="C59" s="9">
        <f t="shared" si="2"/>
        <v>27</v>
      </c>
      <c r="D59" s="9">
        <v>7</v>
      </c>
      <c r="E59" s="20">
        <f>E47*(1+VLookups!$C$4)</f>
        <v>10040.82625546875</v>
      </c>
      <c r="F59" s="20">
        <f>$E59*-VLookups!$D$10*2</f>
        <v>-602.44957532812498</v>
      </c>
      <c r="G59" s="19">
        <v>0</v>
      </c>
      <c r="H59" s="20">
        <f>(-VLookups!$D$13)*(E59+F59/2)</f>
        <v>-3165.3704770365234</v>
      </c>
      <c r="I59" s="20">
        <f>-PMT(VLookups!$D$16/12,180,-FV(VLookups!$D$16/12,48,,-VLookups!$D$15))</f>
        <v>-1366.0248221985344</v>
      </c>
      <c r="J59" s="19">
        <v>0</v>
      </c>
      <c r="K59" s="21">
        <f>K58-VLookups!$D$24</f>
        <v>-662</v>
      </c>
      <c r="L59" s="19">
        <v>0</v>
      </c>
      <c r="M59" s="19">
        <v>0</v>
      </c>
      <c r="N59" s="9" t="s">
        <v>36</v>
      </c>
      <c r="O59" s="19">
        <v>0</v>
      </c>
      <c r="P59" s="19">
        <v>0</v>
      </c>
      <c r="Q59" s="9" t="s">
        <v>36</v>
      </c>
      <c r="R59" s="21">
        <f>R47*(1+VLookups!$C$45)</f>
        <v>-2534.4955396820001</v>
      </c>
      <c r="S59" s="19">
        <v>0</v>
      </c>
      <c r="T59" s="19">
        <v>0</v>
      </c>
      <c r="U59" s="9" t="s">
        <v>36</v>
      </c>
      <c r="V59" s="21">
        <f>V58-VLookups!$D$54</f>
        <v>-875</v>
      </c>
      <c r="W59" s="19">
        <v>0</v>
      </c>
      <c r="X59" s="19">
        <v>0</v>
      </c>
      <c r="Y59" s="36">
        <f>Y58*(1+VLookups!$D$57/12)</f>
        <v>-234.06248852541077</v>
      </c>
      <c r="Z59" s="31">
        <f>-E59*VLookups!$J$3</f>
        <v>-401.63305021874999</v>
      </c>
      <c r="AA59" s="19">
        <v>0</v>
      </c>
      <c r="AB59" s="20">
        <f t="shared" si="0"/>
        <v>501.01509014346721</v>
      </c>
      <c r="AC59" s="20">
        <f t="shared" si="1"/>
        <v>38696.600137238369</v>
      </c>
    </row>
    <row r="60" spans="2:29" x14ac:dyDescent="0.25">
      <c r="B60" s="9">
        <v>56</v>
      </c>
      <c r="C60" s="9">
        <f t="shared" si="2"/>
        <v>27</v>
      </c>
      <c r="D60" s="9">
        <v>8</v>
      </c>
      <c r="E60" s="20">
        <f>E48*(1+VLookups!$C$4)</f>
        <v>10040.82625546875</v>
      </c>
      <c r="F60" s="20">
        <f>$E60*-VLookups!$D$10*2</f>
        <v>-602.44957532812498</v>
      </c>
      <c r="G60" s="19">
        <v>0</v>
      </c>
      <c r="H60" s="20">
        <f>(-VLookups!$D$13)*(E60+F60/2)</f>
        <v>-3165.3704770365234</v>
      </c>
      <c r="I60" s="20">
        <f>-PMT(VLookups!$D$16/12,180,-FV(VLookups!$D$16/12,48,,-VLookups!$D$15))</f>
        <v>-1366.0248221985344</v>
      </c>
      <c r="J60" s="19">
        <v>0</v>
      </c>
      <c r="K60" s="21">
        <f>K59-VLookups!$D$24</f>
        <v>-665</v>
      </c>
      <c r="L60" s="19">
        <v>0</v>
      </c>
      <c r="M60" s="19">
        <v>0</v>
      </c>
      <c r="N60" s="9" t="s">
        <v>36</v>
      </c>
      <c r="O60" s="19">
        <v>0</v>
      </c>
      <c r="P60" s="19">
        <v>0</v>
      </c>
      <c r="Q60" s="9" t="s">
        <v>36</v>
      </c>
      <c r="R60" s="21">
        <f>R48*(1+VLookups!$C$45)</f>
        <v>-2534.4955396820001</v>
      </c>
      <c r="S60" s="19">
        <v>0</v>
      </c>
      <c r="T60" s="19">
        <v>0</v>
      </c>
      <c r="U60" s="9" t="s">
        <v>36</v>
      </c>
      <c r="V60" s="21">
        <f>V59-VLookups!$D$54</f>
        <v>-880</v>
      </c>
      <c r="W60" s="19">
        <v>0</v>
      </c>
      <c r="X60" s="19">
        <v>0</v>
      </c>
      <c r="Y60" s="36">
        <f>Y59*(1+VLookups!$D$57/12)</f>
        <v>-234.74517078360989</v>
      </c>
      <c r="Z60" s="31">
        <f>-E60*VLookups!$J$3</f>
        <v>-401.63305021874999</v>
      </c>
      <c r="AA60" s="19">
        <v>0</v>
      </c>
      <c r="AB60" s="20">
        <f t="shared" si="0"/>
        <v>492.33240788526814</v>
      </c>
      <c r="AC60" s="20">
        <f t="shared" si="1"/>
        <v>39253.426878685699</v>
      </c>
    </row>
    <row r="61" spans="2:29" x14ac:dyDescent="0.25">
      <c r="B61" s="9">
        <v>57</v>
      </c>
      <c r="C61" s="9">
        <f t="shared" si="2"/>
        <v>27</v>
      </c>
      <c r="D61" s="9">
        <v>9</v>
      </c>
      <c r="E61" s="20">
        <f>E49*(1+VLookups!$C$4)</f>
        <v>10040.82625546875</v>
      </c>
      <c r="F61" s="20">
        <f>$E61*-VLookups!$D$10*2</f>
        <v>-602.44957532812498</v>
      </c>
      <c r="G61" s="19">
        <v>0</v>
      </c>
      <c r="H61" s="20">
        <f>(-VLookups!$D$13)*(E61+F61/2)</f>
        <v>-3165.3704770365234</v>
      </c>
      <c r="I61" s="20">
        <f>-PMT(VLookups!$D$16/12,180,-FV(VLookups!$D$16/12,48,,-VLookups!$D$15))</f>
        <v>-1366.0248221985344</v>
      </c>
      <c r="J61" s="19">
        <v>0</v>
      </c>
      <c r="K61" s="21">
        <f>K60-VLookups!$D$24</f>
        <v>-668</v>
      </c>
      <c r="L61" s="19">
        <v>0</v>
      </c>
      <c r="M61" s="19">
        <v>0</v>
      </c>
      <c r="N61" s="9" t="s">
        <v>36</v>
      </c>
      <c r="O61" s="19">
        <v>0</v>
      </c>
      <c r="P61" s="19">
        <v>0</v>
      </c>
      <c r="Q61" s="9" t="s">
        <v>36</v>
      </c>
      <c r="R61" s="21">
        <f>R49*(1+VLookups!$C$45)</f>
        <v>-2534.4955396820001</v>
      </c>
      <c r="S61" s="19">
        <v>0</v>
      </c>
      <c r="T61" s="19">
        <v>0</v>
      </c>
      <c r="U61" s="9" t="s">
        <v>36</v>
      </c>
      <c r="V61" s="21">
        <f>V60-VLookups!$D$54</f>
        <v>-885</v>
      </c>
      <c r="W61" s="19">
        <v>0</v>
      </c>
      <c r="X61" s="19">
        <v>0</v>
      </c>
      <c r="Y61" s="36">
        <f>Y60*(1+VLookups!$D$57/12)</f>
        <v>-235.42984419839541</v>
      </c>
      <c r="Z61" s="31">
        <f>-E61*VLookups!$J$3</f>
        <v>-401.63305021874999</v>
      </c>
      <c r="AA61" s="19">
        <v>0</v>
      </c>
      <c r="AB61" s="20">
        <f t="shared" si="0"/>
        <v>483.64773447048265</v>
      </c>
      <c r="AC61" s="20">
        <f t="shared" si="1"/>
        <v>39802.496991287328</v>
      </c>
    </row>
    <row r="62" spans="2:29" x14ac:dyDescent="0.25">
      <c r="B62" s="9">
        <v>58</v>
      </c>
      <c r="C62" s="9">
        <f t="shared" si="2"/>
        <v>27</v>
      </c>
      <c r="D62" s="9">
        <v>10</v>
      </c>
      <c r="E62" s="20">
        <f>E50*(1+VLookups!$C$4)</f>
        <v>10040.82625546875</v>
      </c>
      <c r="F62" s="20">
        <f>$E62*-VLookups!$D$10*2</f>
        <v>-602.44957532812498</v>
      </c>
      <c r="G62" s="19">
        <v>0</v>
      </c>
      <c r="H62" s="20">
        <f>(-VLookups!$D$13)*(E62+F62/2)</f>
        <v>-3165.3704770365234</v>
      </c>
      <c r="I62" s="20">
        <f>-PMT(VLookups!$D$16/12,180,-FV(VLookups!$D$16/12,48,,-VLookups!$D$15))</f>
        <v>-1366.0248221985344</v>
      </c>
      <c r="J62" s="19">
        <v>0</v>
      </c>
      <c r="K62" s="21">
        <f>K61-VLookups!$D$24</f>
        <v>-671</v>
      </c>
      <c r="L62" s="19">
        <v>0</v>
      </c>
      <c r="M62" s="19">
        <v>0</v>
      </c>
      <c r="N62" s="9" t="s">
        <v>36</v>
      </c>
      <c r="O62" s="19">
        <v>0</v>
      </c>
      <c r="P62" s="19">
        <v>0</v>
      </c>
      <c r="Q62" s="9" t="s">
        <v>36</v>
      </c>
      <c r="R62" s="21">
        <f>R50*(1+VLookups!$C$45)</f>
        <v>-2534.4955396820001</v>
      </c>
      <c r="S62" s="19">
        <v>0</v>
      </c>
      <c r="T62" s="19">
        <v>0</v>
      </c>
      <c r="U62" s="9" t="s">
        <v>36</v>
      </c>
      <c r="V62" s="21">
        <f>V61-VLookups!$D$54</f>
        <v>-890</v>
      </c>
      <c r="W62" s="19">
        <v>0</v>
      </c>
      <c r="X62" s="19">
        <v>0</v>
      </c>
      <c r="Y62" s="36">
        <f>Y61*(1+VLookups!$D$57/12)</f>
        <v>-236.11651457730741</v>
      </c>
      <c r="Z62" s="31">
        <f>-E62*VLookups!$J$3</f>
        <v>-401.63305021874999</v>
      </c>
      <c r="AA62" s="19">
        <v>0</v>
      </c>
      <c r="AB62" s="20">
        <f t="shared" si="0"/>
        <v>474.96106409157062</v>
      </c>
      <c r="AC62" s="20">
        <f t="shared" si="1"/>
        <v>40343.795550364375</v>
      </c>
    </row>
    <row r="63" spans="2:29" x14ac:dyDescent="0.25">
      <c r="B63" s="9">
        <v>59</v>
      </c>
      <c r="C63" s="9">
        <f t="shared" si="2"/>
        <v>27</v>
      </c>
      <c r="D63" s="9">
        <v>11</v>
      </c>
      <c r="E63" s="20">
        <f>E51*(1+VLookups!$C$4)</f>
        <v>10040.82625546875</v>
      </c>
      <c r="F63" s="20">
        <f>$E63*-VLookups!$D$10*2</f>
        <v>-602.44957532812498</v>
      </c>
      <c r="G63" s="19">
        <v>0</v>
      </c>
      <c r="H63" s="20">
        <f>(-VLookups!$D$13)*(E63+F63/2)</f>
        <v>-3165.3704770365234</v>
      </c>
      <c r="I63" s="20">
        <f>-PMT(VLookups!$D$16/12,180,-FV(VLookups!$D$16/12,48,,-VLookups!$D$15))</f>
        <v>-1366.0248221985344</v>
      </c>
      <c r="J63" s="19">
        <v>0</v>
      </c>
      <c r="K63" s="21">
        <f>K62-VLookups!$D$24</f>
        <v>-674</v>
      </c>
      <c r="L63" s="19">
        <v>0</v>
      </c>
      <c r="M63" s="19">
        <v>0</v>
      </c>
      <c r="N63" s="9" t="s">
        <v>36</v>
      </c>
      <c r="O63" s="19">
        <v>0</v>
      </c>
      <c r="P63" s="19">
        <v>0</v>
      </c>
      <c r="Q63" s="9" t="s">
        <v>36</v>
      </c>
      <c r="R63" s="21">
        <f>R51*(1+VLookups!$C$45)</f>
        <v>-2534.4955396820001</v>
      </c>
      <c r="S63" s="19">
        <v>0</v>
      </c>
      <c r="T63" s="19">
        <v>0</v>
      </c>
      <c r="U63" s="9" t="s">
        <v>36</v>
      </c>
      <c r="V63" s="21">
        <f>V62-VLookups!$D$54</f>
        <v>-895</v>
      </c>
      <c r="W63" s="19">
        <v>0</v>
      </c>
      <c r="X63" s="19">
        <v>0</v>
      </c>
      <c r="Y63" s="36">
        <f>Y62*(1+VLookups!$D$57/12)</f>
        <v>-236.80518774482456</v>
      </c>
      <c r="Z63" s="31">
        <f>-E63*VLookups!$J$3</f>
        <v>-401.63305021874999</v>
      </c>
      <c r="AA63" s="19">
        <v>0</v>
      </c>
      <c r="AB63" s="20">
        <f t="shared" si="0"/>
        <v>466.27239092405341</v>
      </c>
      <c r="AC63" s="20">
        <f t="shared" si="1"/>
        <v>40877.307600539039</v>
      </c>
    </row>
    <row r="64" spans="2:29" x14ac:dyDescent="0.25">
      <c r="B64" s="9">
        <v>60</v>
      </c>
      <c r="C64" s="9">
        <f t="shared" si="2"/>
        <v>28</v>
      </c>
      <c r="D64" s="9">
        <v>0</v>
      </c>
      <c r="E64" s="20">
        <f>E52*(1+VLookups!$C$4)</f>
        <v>10392.255174410155</v>
      </c>
      <c r="F64" s="20">
        <f>$E64*-VLookups!$D$10*2</f>
        <v>-623.53531046460921</v>
      </c>
      <c r="G64" s="19">
        <v>0</v>
      </c>
      <c r="H64" s="20">
        <f>(-VLookups!$D$13)*(E64+F64/2)</f>
        <v>-3276.1584437328015</v>
      </c>
      <c r="I64" s="20">
        <f>-PMT(VLookups!$D$16/12,180,-FV(VLookups!$D$16/12,48,,-VLookups!$D$15))</f>
        <v>-1366.0248221985344</v>
      </c>
      <c r="J64" s="19">
        <v>0</v>
      </c>
      <c r="K64" s="21">
        <f>K63-VLookups!$D$24</f>
        <v>-677</v>
      </c>
      <c r="L64" s="20">
        <f>-VLookups!$D$27</f>
        <v>-6000</v>
      </c>
      <c r="M64" s="19">
        <v>0</v>
      </c>
      <c r="N64" s="22">
        <v>0</v>
      </c>
      <c r="O64" s="19">
        <v>0</v>
      </c>
      <c r="P64" s="19">
        <v>0</v>
      </c>
      <c r="Q64" s="9" t="s">
        <v>36</v>
      </c>
      <c r="R64" s="21">
        <f>R52*(1+VLookups!$C$45)</f>
        <v>-2689.0997676026018</v>
      </c>
      <c r="S64" s="19">
        <v>0</v>
      </c>
      <c r="T64" s="19">
        <v>0</v>
      </c>
      <c r="U64" s="9" t="s">
        <v>36</v>
      </c>
      <c r="V64" s="21">
        <f>V63-VLookups!$D$54</f>
        <v>-900</v>
      </c>
      <c r="W64" s="21">
        <f>-VLookups!$D$59</f>
        <v>-250</v>
      </c>
      <c r="X64" s="19">
        <v>0</v>
      </c>
      <c r="Y64" s="36">
        <f>Y63*(1+VLookups!$D$57/12)</f>
        <v>-237.49586954241363</v>
      </c>
      <c r="Z64" s="31">
        <f>-E64*VLookups!$J$3</f>
        <v>-415.69020697640622</v>
      </c>
      <c r="AA64" s="19">
        <v>0</v>
      </c>
      <c r="AB64" s="20">
        <f t="shared" si="0"/>
        <v>-5730.9815908749088</v>
      </c>
      <c r="AC64" s="20">
        <f t="shared" si="1"/>
        <v>35214.454855665033</v>
      </c>
    </row>
    <row r="65" spans="2:29" x14ac:dyDescent="0.25">
      <c r="B65" s="9">
        <v>61</v>
      </c>
      <c r="C65" s="9">
        <f t="shared" si="2"/>
        <v>28</v>
      </c>
      <c r="D65" s="9">
        <v>1</v>
      </c>
      <c r="E65" s="20">
        <f>E53*(1+VLookups!$C$4)</f>
        <v>10392.255174410155</v>
      </c>
      <c r="F65" s="20">
        <f>$E65*-VLookups!$D$10*2</f>
        <v>-623.53531046460921</v>
      </c>
      <c r="G65" s="19">
        <v>0</v>
      </c>
      <c r="H65" s="20">
        <f>(-VLookups!$D$13)*(E65+F65/2)</f>
        <v>-3276.1584437328015</v>
      </c>
      <c r="I65" s="20">
        <f>-PMT(VLookups!$D$16/12,180,-FV(VLookups!$D$16/12,48,,-VLookups!$D$15))</f>
        <v>-1366.0248221985344</v>
      </c>
      <c r="J65" s="19">
        <v>0</v>
      </c>
      <c r="K65" s="19">
        <v>0</v>
      </c>
      <c r="L65" s="20">
        <f>VLookups!$D$30</f>
        <v>-641.6219438963717</v>
      </c>
      <c r="M65" s="20">
        <f>-VLookups!$D$32</f>
        <v>-80</v>
      </c>
      <c r="N65" s="22">
        <v>1</v>
      </c>
      <c r="O65" s="19">
        <v>0</v>
      </c>
      <c r="P65" s="19">
        <v>0</v>
      </c>
      <c r="Q65" s="9" t="s">
        <v>36</v>
      </c>
      <c r="R65" s="21">
        <f>R53*(1+VLookups!$C$45)</f>
        <v>-2689.0997676026018</v>
      </c>
      <c r="S65" s="19">
        <v>0</v>
      </c>
      <c r="T65" s="19">
        <v>0</v>
      </c>
      <c r="U65" s="9" t="s">
        <v>36</v>
      </c>
      <c r="V65" s="21">
        <f>V64-VLookups!$D$54</f>
        <v>-905</v>
      </c>
      <c r="W65" s="21">
        <f>-VLookups!$D$59</f>
        <v>-250</v>
      </c>
      <c r="X65" s="19">
        <v>0</v>
      </c>
      <c r="Y65" s="36">
        <f>Y64*(1+VLookups!$D$57/12)</f>
        <v>-238.18856582857902</v>
      </c>
      <c r="Z65" s="31">
        <f>-E65*VLookups!$J$3</f>
        <v>-415.69020697640622</v>
      </c>
      <c r="AA65" s="19">
        <v>0</v>
      </c>
      <c r="AB65" s="20">
        <f t="shared" si="0"/>
        <v>218.70376894255458</v>
      </c>
      <c r="AC65" s="20">
        <f t="shared" si="1"/>
        <v>35491.849382700369</v>
      </c>
    </row>
    <row r="66" spans="2:29" x14ac:dyDescent="0.25">
      <c r="B66" s="9">
        <v>62</v>
      </c>
      <c r="C66" s="9">
        <f t="shared" si="2"/>
        <v>28</v>
      </c>
      <c r="D66" s="9">
        <v>2</v>
      </c>
      <c r="E66" s="20">
        <f>E54*(1+VLookups!$C$4)</f>
        <v>10392.255174410155</v>
      </c>
      <c r="F66" s="20">
        <f>$E66*-VLookups!$D$10*2</f>
        <v>-623.53531046460921</v>
      </c>
      <c r="G66" s="19">
        <v>0</v>
      </c>
      <c r="H66" s="20">
        <f>(-VLookups!$D$13)*(E66+F66/2)</f>
        <v>-3276.1584437328015</v>
      </c>
      <c r="I66" s="20">
        <f>-PMT(VLookups!$D$16/12,180,-FV(VLookups!$D$16/12,48,,-VLookups!$D$15))</f>
        <v>-1366.0248221985344</v>
      </c>
      <c r="J66" s="19">
        <v>0</v>
      </c>
      <c r="K66" s="19">
        <v>0</v>
      </c>
      <c r="L66" s="20">
        <f>VLookups!$D$30</f>
        <v>-641.6219438963717</v>
      </c>
      <c r="M66" s="20">
        <f>M65-VLookups!$C$33</f>
        <v>-81</v>
      </c>
      <c r="N66" s="22">
        <v>2</v>
      </c>
      <c r="O66" s="19">
        <v>0</v>
      </c>
      <c r="P66" s="19">
        <v>0</v>
      </c>
      <c r="Q66" s="9" t="s">
        <v>36</v>
      </c>
      <c r="R66" s="21">
        <f>R54*(1+VLookups!$C$45)</f>
        <v>-2689.0997676026018</v>
      </c>
      <c r="S66" s="19">
        <v>0</v>
      </c>
      <c r="T66" s="19">
        <v>0</v>
      </c>
      <c r="U66" s="9" t="s">
        <v>36</v>
      </c>
      <c r="V66" s="21">
        <f>V65-VLookups!$D$54</f>
        <v>-910</v>
      </c>
      <c r="W66" s="21">
        <f>-VLookups!$D$59</f>
        <v>-250</v>
      </c>
      <c r="X66" s="19">
        <v>0</v>
      </c>
      <c r="Y66" s="36">
        <f>Y65*(1+VLookups!$D$57/12)</f>
        <v>-238.88328247891238</v>
      </c>
      <c r="Z66" s="31">
        <f>-E66*VLookups!$J$3</f>
        <v>-415.69020697640622</v>
      </c>
      <c r="AA66" s="19">
        <v>0</v>
      </c>
      <c r="AB66" s="20">
        <f t="shared" si="0"/>
        <v>212.00905229222121</v>
      </c>
      <c r="AC66" s="20">
        <f t="shared" si="1"/>
        <v>35763.011517297091</v>
      </c>
    </row>
    <row r="67" spans="2:29" x14ac:dyDescent="0.25">
      <c r="B67" s="9">
        <v>63</v>
      </c>
      <c r="C67" s="9">
        <f t="shared" si="2"/>
        <v>28</v>
      </c>
      <c r="D67" s="9">
        <v>3</v>
      </c>
      <c r="E67" s="20">
        <f>E55*(1+VLookups!$C$4)</f>
        <v>10392.255174410155</v>
      </c>
      <c r="F67" s="20">
        <f>$E67*-VLookups!$D$10*2</f>
        <v>-623.53531046460921</v>
      </c>
      <c r="G67" s="19">
        <v>0</v>
      </c>
      <c r="H67" s="20">
        <f>(-VLookups!$D$13)*(E67+F67/2)</f>
        <v>-3276.1584437328015</v>
      </c>
      <c r="I67" s="20">
        <f>-PMT(VLookups!$D$16/12,180,-FV(VLookups!$D$16/12,48,,-VLookups!$D$15))</f>
        <v>-1366.0248221985344</v>
      </c>
      <c r="J67" s="19">
        <v>0</v>
      </c>
      <c r="K67" s="19">
        <v>0</v>
      </c>
      <c r="L67" s="20">
        <f>VLookups!$D$30</f>
        <v>-641.6219438963717</v>
      </c>
      <c r="M67" s="20">
        <f>M66-VLookups!$C$33</f>
        <v>-82</v>
      </c>
      <c r="N67" s="22">
        <v>3</v>
      </c>
      <c r="O67" s="19">
        <v>0</v>
      </c>
      <c r="P67" s="19">
        <v>0</v>
      </c>
      <c r="Q67" s="9" t="s">
        <v>36</v>
      </c>
      <c r="R67" s="21">
        <f>R55*(1+VLookups!$C$45)</f>
        <v>-2689.0997676026018</v>
      </c>
      <c r="S67" s="19">
        <v>0</v>
      </c>
      <c r="T67" s="19">
        <v>0</v>
      </c>
      <c r="U67" s="9" t="s">
        <v>36</v>
      </c>
      <c r="V67" s="21">
        <f>V66-VLookups!$D$54</f>
        <v>-915</v>
      </c>
      <c r="W67" s="21">
        <f>-VLookups!$D$59</f>
        <v>-250</v>
      </c>
      <c r="X67" s="19">
        <v>0</v>
      </c>
      <c r="Y67" s="36">
        <f>Y66*(1+VLookups!$D$57/12)</f>
        <v>-239.58002538614255</v>
      </c>
      <c r="Z67" s="31">
        <f>-E67*VLookups!$J$3</f>
        <v>-415.69020697640622</v>
      </c>
      <c r="AA67" s="19">
        <v>0</v>
      </c>
      <c r="AB67" s="20">
        <f t="shared" si="0"/>
        <v>205.31230938499107</v>
      </c>
      <c r="AC67" s="20">
        <f t="shared" si="1"/>
        <v>36027.928845877585</v>
      </c>
    </row>
    <row r="68" spans="2:29" x14ac:dyDescent="0.25">
      <c r="B68" s="9">
        <v>64</v>
      </c>
      <c r="C68" s="9">
        <f t="shared" si="2"/>
        <v>28</v>
      </c>
      <c r="D68" s="9">
        <v>4</v>
      </c>
      <c r="E68" s="20">
        <f>E56*(1+VLookups!$C$4)</f>
        <v>10392.255174410155</v>
      </c>
      <c r="F68" s="20">
        <f>$E68*-VLookups!$D$10*2</f>
        <v>-623.53531046460921</v>
      </c>
      <c r="G68" s="19">
        <v>0</v>
      </c>
      <c r="H68" s="20">
        <f>(-VLookups!$D$13)*(E68+F68/2)</f>
        <v>-3276.1584437328015</v>
      </c>
      <c r="I68" s="20">
        <f>-PMT(VLookups!$D$16/12,180,-FV(VLookups!$D$16/12,48,,-VLookups!$D$15))</f>
        <v>-1366.0248221985344</v>
      </c>
      <c r="J68" s="19">
        <v>0</v>
      </c>
      <c r="K68" s="19">
        <v>0</v>
      </c>
      <c r="L68" s="20">
        <f>VLookups!$D$30</f>
        <v>-641.6219438963717</v>
      </c>
      <c r="M68" s="20">
        <f>M67-VLookups!$C$33</f>
        <v>-83</v>
      </c>
      <c r="N68" s="22">
        <v>4</v>
      </c>
      <c r="O68" s="19">
        <v>0</v>
      </c>
      <c r="P68" s="19">
        <v>0</v>
      </c>
      <c r="Q68" s="9" t="s">
        <v>36</v>
      </c>
      <c r="R68" s="21">
        <f>R56*(1+VLookups!$C$45)</f>
        <v>-2689.0997676026018</v>
      </c>
      <c r="S68" s="19">
        <v>0</v>
      </c>
      <c r="T68" s="19">
        <v>0</v>
      </c>
      <c r="U68" s="9" t="s">
        <v>36</v>
      </c>
      <c r="V68" s="21">
        <f>V67-VLookups!$D$54</f>
        <v>-920</v>
      </c>
      <c r="W68" s="21">
        <f>-VLookups!$D$59</f>
        <v>-250</v>
      </c>
      <c r="X68" s="19">
        <v>0</v>
      </c>
      <c r="Y68" s="36">
        <f>Y67*(1+VLookups!$D$57/12)</f>
        <v>-240.27880046018547</v>
      </c>
      <c r="Z68" s="31">
        <f>-E68*VLookups!$J$3</f>
        <v>-415.69020697640622</v>
      </c>
      <c r="AA68" s="19">
        <v>0</v>
      </c>
      <c r="AB68" s="20">
        <f t="shared" si="0"/>
        <v>198.61353431094813</v>
      </c>
      <c r="AC68" s="20">
        <f t="shared" si="1"/>
        <v>36286.588928264995</v>
      </c>
    </row>
    <row r="69" spans="2:29" x14ac:dyDescent="0.25">
      <c r="B69" s="9">
        <v>65</v>
      </c>
      <c r="C69" s="9">
        <f t="shared" si="2"/>
        <v>28</v>
      </c>
      <c r="D69" s="9">
        <v>5</v>
      </c>
      <c r="E69" s="20">
        <f>E57*(1+VLookups!$C$4)</f>
        <v>10392.255174410155</v>
      </c>
      <c r="F69" s="20">
        <f>$E69*-VLookups!$D$10*2</f>
        <v>-623.53531046460921</v>
      </c>
      <c r="G69" s="19">
        <v>0</v>
      </c>
      <c r="H69" s="20">
        <f>(-VLookups!$D$13)*(E69+F69/2)</f>
        <v>-3276.1584437328015</v>
      </c>
      <c r="I69" s="20">
        <f>-PMT(VLookups!$D$16/12,180,-FV(VLookups!$D$16/12,48,,-VLookups!$D$15))</f>
        <v>-1366.0248221985344</v>
      </c>
      <c r="J69" s="19">
        <v>0</v>
      </c>
      <c r="K69" s="19">
        <v>0</v>
      </c>
      <c r="L69" s="20">
        <f>VLookups!$D$30</f>
        <v>-641.6219438963717</v>
      </c>
      <c r="M69" s="20">
        <f>M68-VLookups!$C$33</f>
        <v>-84</v>
      </c>
      <c r="N69" s="22">
        <v>5</v>
      </c>
      <c r="O69" s="19">
        <v>0</v>
      </c>
      <c r="P69" s="19">
        <v>0</v>
      </c>
      <c r="Q69" s="9" t="s">
        <v>36</v>
      </c>
      <c r="R69" s="21">
        <f>R57*(1+VLookups!$C$45)</f>
        <v>-2689.0997676026018</v>
      </c>
      <c r="S69" s="19">
        <v>0</v>
      </c>
      <c r="T69" s="19">
        <v>0</v>
      </c>
      <c r="U69" s="9" t="s">
        <v>36</v>
      </c>
      <c r="V69" s="21">
        <f>V68-VLookups!$D$54</f>
        <v>-925</v>
      </c>
      <c r="W69" s="21">
        <f>-VLookups!$D$59</f>
        <v>-250</v>
      </c>
      <c r="X69" s="19">
        <v>0</v>
      </c>
      <c r="Y69" s="36">
        <f>Y68*(1+VLookups!$D$57/12)</f>
        <v>-240.97961362819433</v>
      </c>
      <c r="Z69" s="31">
        <f>-E69*VLookups!$J$3</f>
        <v>-415.69020697640622</v>
      </c>
      <c r="AA69" s="19">
        <v>0</v>
      </c>
      <c r="AB69" s="20">
        <f t="shared" ref="AB69:AB132" si="3">SUM(E69,F69/2,H69,I69,K69,L69,M69,O69,P69,R69,S69,T69,V69,W69,X69,Y69,G69,J69,Z69,AA69)</f>
        <v>191.91272114293929</v>
      </c>
      <c r="AC69" s="20">
        <f t="shared" ref="AC69:AC132" si="4">AB69+(AC68*(1+($AC$2/12)))</f>
        <v>36538.979297621707</v>
      </c>
    </row>
    <row r="70" spans="2:29" x14ac:dyDescent="0.25">
      <c r="B70" s="9">
        <v>66</v>
      </c>
      <c r="C70" s="9">
        <f t="shared" si="2"/>
        <v>28</v>
      </c>
      <c r="D70" s="9">
        <v>6</v>
      </c>
      <c r="E70" s="20">
        <f>E58*(1+VLookups!$C$4)</f>
        <v>10392.255174410155</v>
      </c>
      <c r="F70" s="20">
        <f>$E70*-VLookups!$D$10*2</f>
        <v>-623.53531046460921</v>
      </c>
      <c r="G70" s="19">
        <v>0</v>
      </c>
      <c r="H70" s="20">
        <f>(-VLookups!$D$13)*(E70+F70/2)</f>
        <v>-3276.1584437328015</v>
      </c>
      <c r="I70" s="20">
        <f>-PMT(VLookups!$D$16/12,180,-FV(VLookups!$D$16/12,48,,-VLookups!$D$15))</f>
        <v>-1366.0248221985344</v>
      </c>
      <c r="J70" s="19">
        <v>0</v>
      </c>
      <c r="K70" s="19">
        <v>0</v>
      </c>
      <c r="L70" s="20">
        <f>VLookups!$D$30</f>
        <v>-641.6219438963717</v>
      </c>
      <c r="M70" s="20">
        <f>M69-VLookups!$C$33</f>
        <v>-85</v>
      </c>
      <c r="N70" s="22">
        <v>6</v>
      </c>
      <c r="O70" s="19">
        <v>0</v>
      </c>
      <c r="P70" s="19">
        <v>0</v>
      </c>
      <c r="Q70" s="9" t="s">
        <v>36</v>
      </c>
      <c r="R70" s="21">
        <f>R58*(1+VLookups!$C$45)</f>
        <v>-2689.0997676026018</v>
      </c>
      <c r="S70" s="19">
        <v>0</v>
      </c>
      <c r="T70" s="19">
        <v>0</v>
      </c>
      <c r="U70" s="9" t="s">
        <v>36</v>
      </c>
      <c r="V70" s="21">
        <f>V69-VLookups!$D$54</f>
        <v>-930</v>
      </c>
      <c r="W70" s="21">
        <f>-VLookups!$D$59</f>
        <v>-250</v>
      </c>
      <c r="X70" s="19">
        <v>0</v>
      </c>
      <c r="Y70" s="36">
        <f>Y69*(1+VLookups!$D$57/12)</f>
        <v>-241.68247083460989</v>
      </c>
      <c r="Z70" s="31">
        <f>-E70*VLookups!$J$3</f>
        <v>-415.69020697640622</v>
      </c>
      <c r="AA70" s="19">
        <v>0</v>
      </c>
      <c r="AB70" s="20">
        <f t="shared" si="3"/>
        <v>185.20986393652379</v>
      </c>
      <c r="AC70" s="20">
        <f t="shared" si="4"/>
        <v>36785.0874603876</v>
      </c>
    </row>
    <row r="71" spans="2:29" x14ac:dyDescent="0.25">
      <c r="B71" s="9">
        <v>67</v>
      </c>
      <c r="C71" s="9">
        <f t="shared" si="2"/>
        <v>28</v>
      </c>
      <c r="D71" s="9">
        <v>7</v>
      </c>
      <c r="E71" s="20">
        <f>E59*(1+VLookups!$C$4)</f>
        <v>10392.255174410155</v>
      </c>
      <c r="F71" s="20">
        <f>$E71*-VLookups!$D$10*2</f>
        <v>-623.53531046460921</v>
      </c>
      <c r="G71" s="19">
        <v>0</v>
      </c>
      <c r="H71" s="20">
        <f>(-VLookups!$D$13)*(E71+F71/2)</f>
        <v>-3276.1584437328015</v>
      </c>
      <c r="I71" s="20">
        <f>-PMT(VLookups!$D$16/12,180,-FV(VLookups!$D$16/12,48,,-VLookups!$D$15))</f>
        <v>-1366.0248221985344</v>
      </c>
      <c r="J71" s="19">
        <v>0</v>
      </c>
      <c r="K71" s="19">
        <v>0</v>
      </c>
      <c r="L71" s="20">
        <f>VLookups!$D$30</f>
        <v>-641.6219438963717</v>
      </c>
      <c r="M71" s="20">
        <f>M70-VLookups!$C$33</f>
        <v>-86</v>
      </c>
      <c r="N71" s="22">
        <v>7</v>
      </c>
      <c r="O71" s="19">
        <v>0</v>
      </c>
      <c r="P71" s="19">
        <v>0</v>
      </c>
      <c r="Q71" s="9" t="s">
        <v>36</v>
      </c>
      <c r="R71" s="21">
        <f>R59*(1+VLookups!$C$45)</f>
        <v>-2689.0997676026018</v>
      </c>
      <c r="S71" s="19">
        <v>0</v>
      </c>
      <c r="T71" s="19">
        <v>0</v>
      </c>
      <c r="U71" s="9" t="s">
        <v>36</v>
      </c>
      <c r="V71" s="21">
        <f>V70-VLookups!$D$54</f>
        <v>-935</v>
      </c>
      <c r="W71" s="21">
        <f>-VLookups!$D$59</f>
        <v>-250</v>
      </c>
      <c r="X71" s="19">
        <v>0</v>
      </c>
      <c r="Y71" s="36">
        <f>Y70*(1+VLookups!$D$57/12)</f>
        <v>-242.38737804121084</v>
      </c>
      <c r="Z71" s="31">
        <f>-E71*VLookups!$J$3</f>
        <v>-415.69020697640622</v>
      </c>
      <c r="AA71" s="19">
        <v>0</v>
      </c>
      <c r="AB71" s="20">
        <f t="shared" si="3"/>
        <v>178.50495672992281</v>
      </c>
      <c r="AC71" s="20">
        <f t="shared" si="4"/>
        <v>37024.900896218169</v>
      </c>
    </row>
    <row r="72" spans="2:29" x14ac:dyDescent="0.25">
      <c r="B72" s="9">
        <v>68</v>
      </c>
      <c r="C72" s="9">
        <f t="shared" si="2"/>
        <v>28</v>
      </c>
      <c r="D72" s="9">
        <v>8</v>
      </c>
      <c r="E72" s="20">
        <f>E60*(1+VLookups!$C$4)</f>
        <v>10392.255174410155</v>
      </c>
      <c r="F72" s="20">
        <f>$E72*-VLookups!$D$10*2</f>
        <v>-623.53531046460921</v>
      </c>
      <c r="G72" s="19">
        <v>0</v>
      </c>
      <c r="H72" s="20">
        <f>(-VLookups!$D$13)*(E72+F72/2)</f>
        <v>-3276.1584437328015</v>
      </c>
      <c r="I72" s="20">
        <f>-PMT(VLookups!$D$16/12,180,-FV(VLookups!$D$16/12,48,,-VLookups!$D$15))</f>
        <v>-1366.0248221985344</v>
      </c>
      <c r="J72" s="19">
        <v>0</v>
      </c>
      <c r="K72" s="19">
        <v>0</v>
      </c>
      <c r="L72" s="20">
        <f>VLookups!$D$30</f>
        <v>-641.6219438963717</v>
      </c>
      <c r="M72" s="20">
        <f>M71-VLookups!$C$33</f>
        <v>-87</v>
      </c>
      <c r="N72" s="22">
        <v>8</v>
      </c>
      <c r="O72" s="19">
        <v>0</v>
      </c>
      <c r="P72" s="19">
        <v>0</v>
      </c>
      <c r="Q72" s="9" t="s">
        <v>36</v>
      </c>
      <c r="R72" s="21">
        <f>R60*(1+VLookups!$C$45)</f>
        <v>-2689.0997676026018</v>
      </c>
      <c r="S72" s="19">
        <v>0</v>
      </c>
      <c r="T72" s="19">
        <v>0</v>
      </c>
      <c r="U72" s="9" t="s">
        <v>36</v>
      </c>
      <c r="V72" s="21">
        <f>V71-VLookups!$D$54</f>
        <v>-940</v>
      </c>
      <c r="W72" s="21">
        <f>-VLookups!$D$59</f>
        <v>-250</v>
      </c>
      <c r="X72" s="19">
        <v>0</v>
      </c>
      <c r="Y72" s="36">
        <f>Y71*(1+VLookups!$D$57/12)</f>
        <v>-243.09434122716436</v>
      </c>
      <c r="Z72" s="31">
        <f>-E72*VLookups!$J$3</f>
        <v>-415.69020697640622</v>
      </c>
      <c r="AA72" s="19">
        <v>0</v>
      </c>
      <c r="AB72" s="20">
        <f t="shared" si="3"/>
        <v>171.79799354396926</v>
      </c>
      <c r="AC72" s="20">
        <f t="shared" si="4"/>
        <v>37258.407057922508</v>
      </c>
    </row>
    <row r="73" spans="2:29" x14ac:dyDescent="0.25">
      <c r="B73" s="9">
        <v>69</v>
      </c>
      <c r="C73" s="9">
        <f t="shared" si="2"/>
        <v>28</v>
      </c>
      <c r="D73" s="9">
        <v>9</v>
      </c>
      <c r="E73" s="20">
        <f>E61*(1+VLookups!$C$4)</f>
        <v>10392.255174410155</v>
      </c>
      <c r="F73" s="20">
        <f>$E73*-VLookups!$D$10*2</f>
        <v>-623.53531046460921</v>
      </c>
      <c r="G73" s="19">
        <v>0</v>
      </c>
      <c r="H73" s="20">
        <f>(-VLookups!$D$13)*(E73+F73/2)</f>
        <v>-3276.1584437328015</v>
      </c>
      <c r="I73" s="20">
        <f>-PMT(VLookups!$D$16/12,180,-FV(VLookups!$D$16/12,48,,-VLookups!$D$15))</f>
        <v>-1366.0248221985344</v>
      </c>
      <c r="J73" s="19">
        <v>0</v>
      </c>
      <c r="K73" s="19">
        <v>0</v>
      </c>
      <c r="L73" s="20">
        <f>VLookups!$D$30</f>
        <v>-641.6219438963717</v>
      </c>
      <c r="M73" s="20">
        <f>M72-VLookups!$C$33</f>
        <v>-88</v>
      </c>
      <c r="N73" s="22">
        <v>9</v>
      </c>
      <c r="O73" s="19">
        <v>0</v>
      </c>
      <c r="P73" s="19">
        <v>0</v>
      </c>
      <c r="Q73" s="9" t="s">
        <v>36</v>
      </c>
      <c r="R73" s="21">
        <f>R61*(1+VLookups!$C$45)</f>
        <v>-2689.0997676026018</v>
      </c>
      <c r="S73" s="19">
        <v>0</v>
      </c>
      <c r="T73" s="19">
        <v>0</v>
      </c>
      <c r="U73" s="9" t="s">
        <v>36</v>
      </c>
      <c r="V73" s="21">
        <f>V72-VLookups!$D$54</f>
        <v>-945</v>
      </c>
      <c r="W73" s="21">
        <f>-VLookups!$D$59</f>
        <v>-250</v>
      </c>
      <c r="X73" s="19">
        <v>0</v>
      </c>
      <c r="Y73" s="36">
        <f>Y72*(1+VLookups!$D$57/12)</f>
        <v>-243.80336638907693</v>
      </c>
      <c r="Z73" s="31">
        <f>-E73*VLookups!$J$3</f>
        <v>-415.69020697640622</v>
      </c>
      <c r="AA73" s="19">
        <v>0</v>
      </c>
      <c r="AB73" s="20">
        <f t="shared" si="3"/>
        <v>165.08896838205669</v>
      </c>
      <c r="AC73" s="20">
        <f t="shared" si="4"/>
        <v>37485.593371401104</v>
      </c>
    </row>
    <row r="74" spans="2:29" x14ac:dyDescent="0.25">
      <c r="B74" s="9">
        <v>70</v>
      </c>
      <c r="C74" s="9">
        <f t="shared" si="2"/>
        <v>28</v>
      </c>
      <c r="D74" s="9">
        <v>10</v>
      </c>
      <c r="E74" s="20">
        <f>E62*(1+VLookups!$C$4)</f>
        <v>10392.255174410155</v>
      </c>
      <c r="F74" s="20">
        <f>$E74*-VLookups!$D$10*2</f>
        <v>-623.53531046460921</v>
      </c>
      <c r="G74" s="19">
        <v>0</v>
      </c>
      <c r="H74" s="20">
        <f>(-VLookups!$D$13)*(E74+F74/2)</f>
        <v>-3276.1584437328015</v>
      </c>
      <c r="I74" s="20">
        <f>-PMT(VLookups!$D$16/12,180,-FV(VLookups!$D$16/12,48,,-VLookups!$D$15))</f>
        <v>-1366.0248221985344</v>
      </c>
      <c r="J74" s="19">
        <v>0</v>
      </c>
      <c r="K74" s="19">
        <v>0</v>
      </c>
      <c r="L74" s="20">
        <f>VLookups!$D$30</f>
        <v>-641.6219438963717</v>
      </c>
      <c r="M74" s="20">
        <f>M73-VLookups!$C$33</f>
        <v>-89</v>
      </c>
      <c r="N74" s="22">
        <v>10</v>
      </c>
      <c r="O74" s="19">
        <v>0</v>
      </c>
      <c r="P74" s="19">
        <v>0</v>
      </c>
      <c r="Q74" s="9" t="s">
        <v>36</v>
      </c>
      <c r="R74" s="21">
        <f>R62*(1+VLookups!$C$45)</f>
        <v>-2689.0997676026018</v>
      </c>
      <c r="S74" s="19">
        <v>0</v>
      </c>
      <c r="T74" s="19">
        <v>0</v>
      </c>
      <c r="U74" s="9" t="s">
        <v>36</v>
      </c>
      <c r="V74" s="21">
        <f>V73-VLookups!$D$54</f>
        <v>-950</v>
      </c>
      <c r="W74" s="21">
        <f>-VLookups!$D$59</f>
        <v>-250</v>
      </c>
      <c r="X74" s="19">
        <v>0</v>
      </c>
      <c r="Y74" s="36">
        <f>Y73*(1+VLookups!$D$57/12)</f>
        <v>-244.51445954104508</v>
      </c>
      <c r="Z74" s="31">
        <f>-E74*VLookups!$J$3</f>
        <v>-415.69020697640622</v>
      </c>
      <c r="AA74" s="19">
        <v>0</v>
      </c>
      <c r="AB74" s="20">
        <f t="shared" si="3"/>
        <v>158.37787523008853</v>
      </c>
      <c r="AC74" s="20">
        <f t="shared" si="4"/>
        <v>37706.447235583524</v>
      </c>
    </row>
    <row r="75" spans="2:29" x14ac:dyDescent="0.25">
      <c r="B75" s="9">
        <v>71</v>
      </c>
      <c r="C75" s="9">
        <f t="shared" si="2"/>
        <v>28</v>
      </c>
      <c r="D75" s="9">
        <v>11</v>
      </c>
      <c r="E75" s="20">
        <f>E63*(1+VLookups!$C$4)</f>
        <v>10392.255174410155</v>
      </c>
      <c r="F75" s="20">
        <f>$E75*-VLookups!$D$10*2</f>
        <v>-623.53531046460921</v>
      </c>
      <c r="G75" s="19">
        <v>0</v>
      </c>
      <c r="H75" s="20">
        <f>(-VLookups!$D$13)*(E75+F75/2)</f>
        <v>-3276.1584437328015</v>
      </c>
      <c r="I75" s="20">
        <f>-PMT(VLookups!$D$16/12,180,-FV(VLookups!$D$16/12,48,,-VLookups!$D$15))</f>
        <v>-1366.0248221985344</v>
      </c>
      <c r="J75" s="19">
        <v>0</v>
      </c>
      <c r="K75" s="19">
        <v>0</v>
      </c>
      <c r="L75" s="20">
        <f>VLookups!$D$30</f>
        <v>-641.6219438963717</v>
      </c>
      <c r="M75" s="20">
        <f>M74-VLookups!$C$33</f>
        <v>-90</v>
      </c>
      <c r="N75" s="22">
        <v>11</v>
      </c>
      <c r="O75" s="19">
        <v>0</v>
      </c>
      <c r="P75" s="19">
        <v>0</v>
      </c>
      <c r="Q75" s="9" t="s">
        <v>36</v>
      </c>
      <c r="R75" s="21">
        <f>R63*(1+VLookups!$C$45)</f>
        <v>-2689.0997676026018</v>
      </c>
      <c r="S75" s="19">
        <v>0</v>
      </c>
      <c r="T75" s="19">
        <v>0</v>
      </c>
      <c r="U75" s="9" t="s">
        <v>36</v>
      </c>
      <c r="V75" s="21">
        <f>V74-VLookups!$D$54</f>
        <v>-955</v>
      </c>
      <c r="W75" s="21">
        <f>-VLookups!$D$59</f>
        <v>-250</v>
      </c>
      <c r="X75" s="19">
        <v>0</v>
      </c>
      <c r="Y75" s="36">
        <f>Y74*(1+VLookups!$D$57/12)</f>
        <v>-245.22762671470647</v>
      </c>
      <c r="Z75" s="31">
        <f>-E75*VLookups!$J$3</f>
        <v>-415.69020697640622</v>
      </c>
      <c r="AA75" s="19">
        <v>0</v>
      </c>
      <c r="AB75" s="20">
        <f t="shared" si="3"/>
        <v>151.66470805642712</v>
      </c>
      <c r="AC75" s="20">
        <f t="shared" si="4"/>
        <v>37920.956022365928</v>
      </c>
    </row>
    <row r="76" spans="2:29" x14ac:dyDescent="0.25">
      <c r="B76" s="9">
        <v>72</v>
      </c>
      <c r="C76" s="9">
        <f t="shared" si="2"/>
        <v>29</v>
      </c>
      <c r="D76" s="9">
        <v>0</v>
      </c>
      <c r="E76" s="20">
        <f>E64*(1+VLookups!$C$4)</f>
        <v>10755.98410551451</v>
      </c>
      <c r="F76" s="20">
        <f>$E76*-VLookups!$D$10*2</f>
        <v>-645.35904633087057</v>
      </c>
      <c r="G76" s="19">
        <v>0</v>
      </c>
      <c r="H76" s="20">
        <f>(-VLookups!$D$13)*(E76+F76/2)</f>
        <v>-3390.8239892634492</v>
      </c>
      <c r="I76" s="20">
        <f>-PMT(VLookups!$D$16/12,180,-FV(VLookups!$D$16/12,48,,-VLookups!$D$15))</f>
        <v>-1366.0248221985344</v>
      </c>
      <c r="J76" s="19">
        <v>0</v>
      </c>
      <c r="K76" s="19">
        <v>0</v>
      </c>
      <c r="L76" s="20">
        <f>VLookups!$D$30</f>
        <v>-641.6219438963717</v>
      </c>
      <c r="M76" s="20">
        <f>M75-VLookups!$C$33</f>
        <v>-91</v>
      </c>
      <c r="N76" s="22">
        <v>12</v>
      </c>
      <c r="O76" s="19">
        <v>0</v>
      </c>
      <c r="P76" s="19">
        <v>0</v>
      </c>
      <c r="Q76" s="9" t="s">
        <v>36</v>
      </c>
      <c r="R76" s="21">
        <f>R64*(1+VLookups!$C$45)</f>
        <v>-2853.1348534263602</v>
      </c>
      <c r="S76" s="19">
        <v>0</v>
      </c>
      <c r="T76" s="19">
        <v>0</v>
      </c>
      <c r="U76" s="9" t="s">
        <v>36</v>
      </c>
      <c r="V76" s="21">
        <f>V75-VLookups!$D$54</f>
        <v>-960</v>
      </c>
      <c r="W76" s="21">
        <f>-VLookups!$D$59</f>
        <v>-250</v>
      </c>
      <c r="X76" s="19">
        <v>0</v>
      </c>
      <c r="Y76" s="36">
        <f>Y75*(1+VLookups!$D$57/12)</f>
        <v>-245.94287395929103</v>
      </c>
      <c r="Z76" s="31">
        <f>-E76*VLookups!$J$3</f>
        <v>-430.2393642205804</v>
      </c>
      <c r="AA76" s="19">
        <v>0</v>
      </c>
      <c r="AB76" s="20">
        <f t="shared" si="3"/>
        <v>204.51673538448728</v>
      </c>
      <c r="AC76" s="20">
        <f t="shared" si="4"/>
        <v>38188.67435112103</v>
      </c>
    </row>
    <row r="77" spans="2:29" x14ac:dyDescent="0.25">
      <c r="B77" s="9">
        <v>73</v>
      </c>
      <c r="C77" s="9">
        <f t="shared" si="2"/>
        <v>29</v>
      </c>
      <c r="D77" s="9">
        <v>1</v>
      </c>
      <c r="E77" s="20">
        <f>E65*(1+VLookups!$C$4)</f>
        <v>10755.98410551451</v>
      </c>
      <c r="F77" s="20">
        <f>$E77*-VLookups!$D$10*2</f>
        <v>-645.35904633087057</v>
      </c>
      <c r="G77" s="19">
        <v>0</v>
      </c>
      <c r="H77" s="20">
        <f>(-VLookups!$D$13)*(E77+F77/2)</f>
        <v>-3390.8239892634492</v>
      </c>
      <c r="I77" s="20">
        <f>-PMT(VLookups!$D$16/12,180,-FV(VLookups!$D$16/12,48,,-VLookups!$D$15))</f>
        <v>-1366.0248221985344</v>
      </c>
      <c r="J77" s="19">
        <v>0</v>
      </c>
      <c r="K77" s="19">
        <v>0</v>
      </c>
      <c r="L77" s="20">
        <f>VLookups!$D$30</f>
        <v>-641.6219438963717</v>
      </c>
      <c r="M77" s="20">
        <f>M76-VLookups!$C$33</f>
        <v>-92</v>
      </c>
      <c r="N77" s="22">
        <v>13</v>
      </c>
      <c r="O77" s="19">
        <v>0</v>
      </c>
      <c r="P77" s="19">
        <v>0</v>
      </c>
      <c r="Q77" s="9" t="s">
        <v>36</v>
      </c>
      <c r="R77" s="21">
        <f>R65*(1+VLookups!$C$45)</f>
        <v>-2853.1348534263602</v>
      </c>
      <c r="S77" s="19">
        <v>0</v>
      </c>
      <c r="T77" s="19">
        <v>0</v>
      </c>
      <c r="U77" s="9" t="s">
        <v>36</v>
      </c>
      <c r="V77" s="21">
        <f>V76-VLookups!$D$54</f>
        <v>-965</v>
      </c>
      <c r="W77" s="21">
        <f>-VLookups!$D$59</f>
        <v>-250</v>
      </c>
      <c r="X77" s="19">
        <v>0</v>
      </c>
      <c r="Y77" s="36">
        <f>Y76*(1+VLookups!$D$57/12)</f>
        <v>-246.6602073416723</v>
      </c>
      <c r="Z77" s="31">
        <f>-E77*VLookups!$J$3</f>
        <v>-430.2393642205804</v>
      </c>
      <c r="AA77" s="19">
        <v>0</v>
      </c>
      <c r="AB77" s="20">
        <f t="shared" si="3"/>
        <v>197.79940200210609</v>
      </c>
      <c r="AC77" s="20">
        <f t="shared" si="4"/>
        <v>38450.121543708337</v>
      </c>
    </row>
    <row r="78" spans="2:29" x14ac:dyDescent="0.25">
      <c r="B78" s="9">
        <v>74</v>
      </c>
      <c r="C78" s="9">
        <f t="shared" si="2"/>
        <v>29</v>
      </c>
      <c r="D78" s="9">
        <v>2</v>
      </c>
      <c r="E78" s="20">
        <f>E66*(1+VLookups!$C$4)</f>
        <v>10755.98410551451</v>
      </c>
      <c r="F78" s="20">
        <f>$E78*-VLookups!$D$10*2</f>
        <v>-645.35904633087057</v>
      </c>
      <c r="G78" s="19">
        <v>0</v>
      </c>
      <c r="H78" s="20">
        <f>(-VLookups!$D$13)*(E78+F78/2)</f>
        <v>-3390.8239892634492</v>
      </c>
      <c r="I78" s="20">
        <f>-PMT(VLookups!$D$16/12,180,-FV(VLookups!$D$16/12,48,,-VLookups!$D$15))</f>
        <v>-1366.0248221985344</v>
      </c>
      <c r="J78" s="19">
        <v>0</v>
      </c>
      <c r="K78" s="19">
        <v>0</v>
      </c>
      <c r="L78" s="20">
        <f>VLookups!$D$30</f>
        <v>-641.6219438963717</v>
      </c>
      <c r="M78" s="20">
        <f>M77-VLookups!$C$33</f>
        <v>-93</v>
      </c>
      <c r="N78" s="22">
        <v>14</v>
      </c>
      <c r="O78" s="19">
        <v>0</v>
      </c>
      <c r="P78" s="19">
        <v>0</v>
      </c>
      <c r="Q78" s="9" t="s">
        <v>36</v>
      </c>
      <c r="R78" s="21">
        <f>R66*(1+VLookups!$C$45)</f>
        <v>-2853.1348534263602</v>
      </c>
      <c r="S78" s="19">
        <v>0</v>
      </c>
      <c r="T78" s="19">
        <v>0</v>
      </c>
      <c r="U78" s="9" t="s">
        <v>36</v>
      </c>
      <c r="V78" s="21">
        <f>V77-VLookups!$D$54</f>
        <v>-970</v>
      </c>
      <c r="W78" s="21">
        <f>-VLookups!$D$59</f>
        <v>-250</v>
      </c>
      <c r="X78" s="19">
        <v>0</v>
      </c>
      <c r="Y78" s="36">
        <f>Y77*(1+VLookups!$D$57/12)</f>
        <v>-247.37963294641884</v>
      </c>
      <c r="Z78" s="31">
        <f>-E78*VLookups!$J$3</f>
        <v>-430.2393642205804</v>
      </c>
      <c r="AA78" s="19">
        <v>0</v>
      </c>
      <c r="AB78" s="20">
        <f t="shared" si="3"/>
        <v>191.07997639735953</v>
      </c>
      <c r="AC78" s="20">
        <f t="shared" si="4"/>
        <v>38705.285056011882</v>
      </c>
    </row>
    <row r="79" spans="2:29" x14ac:dyDescent="0.25">
      <c r="B79" s="9">
        <v>75</v>
      </c>
      <c r="C79" s="9">
        <f t="shared" si="2"/>
        <v>29</v>
      </c>
      <c r="D79" s="9">
        <v>3</v>
      </c>
      <c r="E79" s="20">
        <f>E67*(1+VLookups!$C$4)</f>
        <v>10755.98410551451</v>
      </c>
      <c r="F79" s="20">
        <f>$E79*-VLookups!$D$10*2</f>
        <v>-645.35904633087057</v>
      </c>
      <c r="G79" s="19">
        <v>0</v>
      </c>
      <c r="H79" s="20">
        <f>(-VLookups!$D$13)*(E79+F79/2)</f>
        <v>-3390.8239892634492</v>
      </c>
      <c r="I79" s="20">
        <f>-PMT(VLookups!$D$16/12,180,-FV(VLookups!$D$16/12,48,,-VLookups!$D$15))</f>
        <v>-1366.0248221985344</v>
      </c>
      <c r="J79" s="19">
        <v>0</v>
      </c>
      <c r="K79" s="19">
        <v>0</v>
      </c>
      <c r="L79" s="20">
        <f>VLookups!$D$30</f>
        <v>-641.6219438963717</v>
      </c>
      <c r="M79" s="20">
        <f>M78-VLookups!$C$33</f>
        <v>-94</v>
      </c>
      <c r="N79" s="22">
        <v>15</v>
      </c>
      <c r="O79" s="19">
        <v>0</v>
      </c>
      <c r="P79" s="19">
        <v>0</v>
      </c>
      <c r="Q79" s="9" t="s">
        <v>36</v>
      </c>
      <c r="R79" s="21">
        <f>R67*(1+VLookups!$C$45)</f>
        <v>-2853.1348534263602</v>
      </c>
      <c r="S79" s="19">
        <v>0</v>
      </c>
      <c r="T79" s="19">
        <v>0</v>
      </c>
      <c r="U79" s="9" t="s">
        <v>36</v>
      </c>
      <c r="V79" s="21">
        <f>V78-VLookups!$D$54</f>
        <v>-975</v>
      </c>
      <c r="W79" s="21">
        <f>-VLookups!$D$59</f>
        <v>-250</v>
      </c>
      <c r="X79" s="19">
        <v>0</v>
      </c>
      <c r="Y79" s="36">
        <f>Y78*(1+VLookups!$D$57/12)</f>
        <v>-248.1011568758459</v>
      </c>
      <c r="Z79" s="31">
        <f>-E79*VLookups!$J$3</f>
        <v>-430.2393642205804</v>
      </c>
      <c r="AA79" s="19">
        <v>0</v>
      </c>
      <c r="AB79" s="20">
        <f t="shared" si="3"/>
        <v>184.35845246793252</v>
      </c>
      <c r="AC79" s="20">
        <f t="shared" si="4"/>
        <v>38954.152316906504</v>
      </c>
    </row>
    <row r="80" spans="2:29" x14ac:dyDescent="0.25">
      <c r="B80" s="9">
        <v>76</v>
      </c>
      <c r="C80" s="9">
        <f t="shared" si="2"/>
        <v>29</v>
      </c>
      <c r="D80" s="9">
        <v>4</v>
      </c>
      <c r="E80" s="20">
        <f>E68*(1+VLookups!$C$4)</f>
        <v>10755.98410551451</v>
      </c>
      <c r="F80" s="20">
        <f>$E80*-VLookups!$D$10*2</f>
        <v>-645.35904633087057</v>
      </c>
      <c r="G80" s="19">
        <v>0</v>
      </c>
      <c r="H80" s="20">
        <f>(-VLookups!$D$13)*(E80+F80/2)</f>
        <v>-3390.8239892634492</v>
      </c>
      <c r="I80" s="20">
        <f>-PMT(VLookups!$D$16/12,180,-FV(VLookups!$D$16/12,48,,-VLookups!$D$15))</f>
        <v>-1366.0248221985344</v>
      </c>
      <c r="J80" s="19">
        <v>0</v>
      </c>
      <c r="K80" s="19">
        <v>0</v>
      </c>
      <c r="L80" s="20">
        <f>VLookups!$D$30</f>
        <v>-641.6219438963717</v>
      </c>
      <c r="M80" s="20">
        <f>M79-VLookups!$C$33</f>
        <v>-95</v>
      </c>
      <c r="N80" s="22">
        <v>16</v>
      </c>
      <c r="O80" s="19">
        <v>0</v>
      </c>
      <c r="P80" s="19">
        <v>0</v>
      </c>
      <c r="Q80" s="9" t="s">
        <v>36</v>
      </c>
      <c r="R80" s="21">
        <f>R68*(1+VLookups!$C$45)</f>
        <v>-2853.1348534263602</v>
      </c>
      <c r="S80" s="19">
        <v>0</v>
      </c>
      <c r="T80" s="19">
        <v>0</v>
      </c>
      <c r="U80" s="9" t="s">
        <v>36</v>
      </c>
      <c r="V80" s="21">
        <f>V79-VLookups!$D$54</f>
        <v>-980</v>
      </c>
      <c r="W80" s="21">
        <f>-VLookups!$D$59</f>
        <v>-250</v>
      </c>
      <c r="X80" s="19">
        <v>0</v>
      </c>
      <c r="Y80" s="36">
        <f>Y79*(1+VLookups!$D$57/12)</f>
        <v>-248.82478525006712</v>
      </c>
      <c r="Z80" s="31">
        <f>-E80*VLookups!$J$3</f>
        <v>-430.2393642205804</v>
      </c>
      <c r="AA80" s="19">
        <v>0</v>
      </c>
      <c r="AB80" s="20">
        <f t="shared" si="3"/>
        <v>177.63482409371119</v>
      </c>
      <c r="AC80" s="20">
        <f t="shared" si="4"/>
        <v>39196.710728195059</v>
      </c>
    </row>
    <row r="81" spans="2:29" x14ac:dyDescent="0.25">
      <c r="B81" s="9">
        <v>77</v>
      </c>
      <c r="C81" s="9">
        <f t="shared" ref="C81:C144" si="5">C69+1</f>
        <v>29</v>
      </c>
      <c r="D81" s="9">
        <v>5</v>
      </c>
      <c r="E81" s="20">
        <f>E69*(1+VLookups!$C$4)</f>
        <v>10755.98410551451</v>
      </c>
      <c r="F81" s="20">
        <f>$E81*-VLookups!$D$10*2</f>
        <v>-645.35904633087057</v>
      </c>
      <c r="G81" s="19">
        <v>0</v>
      </c>
      <c r="H81" s="20">
        <f>(-VLookups!$D$13)*(E81+F81/2)</f>
        <v>-3390.8239892634492</v>
      </c>
      <c r="I81" s="20">
        <f>-PMT(VLookups!$D$16/12,180,-FV(VLookups!$D$16/12,48,,-VLookups!$D$15))</f>
        <v>-1366.0248221985344</v>
      </c>
      <c r="J81" s="19">
        <v>0</v>
      </c>
      <c r="K81" s="19">
        <v>0</v>
      </c>
      <c r="L81" s="20">
        <f>VLookups!$D$30</f>
        <v>-641.6219438963717</v>
      </c>
      <c r="M81" s="20">
        <f>M80-VLookups!$C$33</f>
        <v>-96</v>
      </c>
      <c r="N81" s="22">
        <v>17</v>
      </c>
      <c r="O81" s="19">
        <v>0</v>
      </c>
      <c r="P81" s="19">
        <v>0</v>
      </c>
      <c r="Q81" s="9" t="s">
        <v>36</v>
      </c>
      <c r="R81" s="21">
        <f>R69*(1+VLookups!$C$45)</f>
        <v>-2853.1348534263602</v>
      </c>
      <c r="S81" s="19">
        <v>0</v>
      </c>
      <c r="T81" s="19">
        <v>0</v>
      </c>
      <c r="U81" s="9" t="s">
        <v>36</v>
      </c>
      <c r="V81" s="21">
        <f>V80-VLookups!$D$54</f>
        <v>-985</v>
      </c>
      <c r="W81" s="21">
        <f>-VLookups!$D$59</f>
        <v>-250</v>
      </c>
      <c r="X81" s="19">
        <v>0</v>
      </c>
      <c r="Y81" s="36">
        <f>Y80*(1+VLookups!$D$57/12)</f>
        <v>-249.55052420704649</v>
      </c>
      <c r="Z81" s="31">
        <f>-E81*VLookups!$J$3</f>
        <v>-430.2393642205804</v>
      </c>
      <c r="AA81" s="19">
        <v>0</v>
      </c>
      <c r="AB81" s="20">
        <f t="shared" si="3"/>
        <v>170.9090851367319</v>
      </c>
      <c r="AC81" s="20">
        <f t="shared" si="4"/>
        <v>39432.947664545449</v>
      </c>
    </row>
    <row r="82" spans="2:29" x14ac:dyDescent="0.25">
      <c r="B82" s="9">
        <v>78</v>
      </c>
      <c r="C82" s="9">
        <f t="shared" si="5"/>
        <v>29</v>
      </c>
      <c r="D82" s="9">
        <v>6</v>
      </c>
      <c r="E82" s="20">
        <f>E70*(1+VLookups!$C$4)</f>
        <v>10755.98410551451</v>
      </c>
      <c r="F82" s="20">
        <f>$E82*-VLookups!$D$10*2</f>
        <v>-645.35904633087057</v>
      </c>
      <c r="G82" s="19">
        <v>0</v>
      </c>
      <c r="H82" s="20">
        <f>(-VLookups!$D$13)*(E82+F82/2)</f>
        <v>-3390.8239892634492</v>
      </c>
      <c r="I82" s="20">
        <f>-PMT(VLookups!$D$16/12,180,-FV(VLookups!$D$16/12,48,,-VLookups!$D$15))</f>
        <v>-1366.0248221985344</v>
      </c>
      <c r="J82" s="19">
        <v>0</v>
      </c>
      <c r="K82" s="19">
        <v>0</v>
      </c>
      <c r="L82" s="20">
        <f>VLookups!$D$30</f>
        <v>-641.6219438963717</v>
      </c>
      <c r="M82" s="20">
        <f>M81-VLookups!$C$33</f>
        <v>-97</v>
      </c>
      <c r="N82" s="22">
        <v>18</v>
      </c>
      <c r="O82" s="19">
        <v>0</v>
      </c>
      <c r="P82" s="19">
        <v>0</v>
      </c>
      <c r="Q82" s="9" t="s">
        <v>36</v>
      </c>
      <c r="R82" s="21">
        <f>R70*(1+VLookups!$C$45)</f>
        <v>-2853.1348534263602</v>
      </c>
      <c r="S82" s="19">
        <v>0</v>
      </c>
      <c r="T82" s="19">
        <v>0</v>
      </c>
      <c r="U82" s="9" t="s">
        <v>36</v>
      </c>
      <c r="V82" s="21">
        <f>V81-VLookups!$D$54</f>
        <v>-990</v>
      </c>
      <c r="W82" s="21">
        <f>-VLookups!$D$59</f>
        <v>-250</v>
      </c>
      <c r="X82" s="19">
        <v>0</v>
      </c>
      <c r="Y82" s="36">
        <f>Y81*(1+VLookups!$D$57/12)</f>
        <v>-250.27837990265039</v>
      </c>
      <c r="Z82" s="31">
        <f>-E82*VLookups!$J$3</f>
        <v>-430.2393642205804</v>
      </c>
      <c r="AA82" s="19">
        <v>0</v>
      </c>
      <c r="AB82" s="20">
        <f t="shared" si="3"/>
        <v>164.18122944112798</v>
      </c>
      <c r="AC82" s="20">
        <f t="shared" si="4"/>
        <v>39662.85047342749</v>
      </c>
    </row>
    <row r="83" spans="2:29" x14ac:dyDescent="0.25">
      <c r="B83" s="9">
        <v>79</v>
      </c>
      <c r="C83" s="9">
        <f t="shared" si="5"/>
        <v>29</v>
      </c>
      <c r="D83" s="9">
        <v>7</v>
      </c>
      <c r="E83" s="20">
        <f>E71*(1+VLookups!$C$4)</f>
        <v>10755.98410551451</v>
      </c>
      <c r="F83" s="20">
        <f>$E83*-VLookups!$D$10*2</f>
        <v>-645.35904633087057</v>
      </c>
      <c r="G83" s="19">
        <v>0</v>
      </c>
      <c r="H83" s="20">
        <f>(-VLookups!$D$13)*(E83+F83/2)</f>
        <v>-3390.8239892634492</v>
      </c>
      <c r="I83" s="20">
        <f>-PMT(VLookups!$D$16/12,180,-FV(VLookups!$D$16/12,48,,-VLookups!$D$15))</f>
        <v>-1366.0248221985344</v>
      </c>
      <c r="J83" s="19">
        <v>0</v>
      </c>
      <c r="K83" s="19">
        <v>0</v>
      </c>
      <c r="L83" s="20">
        <f>VLookups!$D$30</f>
        <v>-641.6219438963717</v>
      </c>
      <c r="M83" s="20">
        <f>M82-VLookups!$C$33</f>
        <v>-98</v>
      </c>
      <c r="N83" s="22">
        <v>19</v>
      </c>
      <c r="O83" s="19">
        <v>0</v>
      </c>
      <c r="P83" s="19">
        <v>0</v>
      </c>
      <c r="Q83" s="9" t="s">
        <v>36</v>
      </c>
      <c r="R83" s="21">
        <f>R71*(1+VLookups!$C$45)</f>
        <v>-2853.1348534263602</v>
      </c>
      <c r="S83" s="19">
        <v>0</v>
      </c>
      <c r="T83" s="19">
        <v>0</v>
      </c>
      <c r="U83" s="9" t="s">
        <v>36</v>
      </c>
      <c r="V83" s="21">
        <f>V82-VLookups!$D$54</f>
        <v>-995</v>
      </c>
      <c r="W83" s="21">
        <f>-VLookups!$D$59</f>
        <v>-250</v>
      </c>
      <c r="X83" s="19">
        <v>0</v>
      </c>
      <c r="Y83" s="36">
        <f>Y82*(1+VLookups!$D$57/12)</f>
        <v>-251.00835851069979</v>
      </c>
      <c r="Z83" s="31">
        <f>-E83*VLookups!$J$3</f>
        <v>-430.2393642205804</v>
      </c>
      <c r="AA83" s="19">
        <v>0</v>
      </c>
      <c r="AB83" s="20">
        <f t="shared" si="3"/>
        <v>157.45125083307863</v>
      </c>
      <c r="AC83" s="20">
        <f t="shared" si="4"/>
        <v>39886.406475049618</v>
      </c>
    </row>
    <row r="84" spans="2:29" x14ac:dyDescent="0.25">
      <c r="B84" s="9">
        <v>80</v>
      </c>
      <c r="C84" s="9">
        <f t="shared" si="5"/>
        <v>29</v>
      </c>
      <c r="D84" s="9">
        <v>8</v>
      </c>
      <c r="E84" s="20">
        <f>E72*(1+VLookups!$C$4)</f>
        <v>10755.98410551451</v>
      </c>
      <c r="F84" s="20">
        <f>$E84*-VLookups!$D$10*2</f>
        <v>-645.35904633087057</v>
      </c>
      <c r="G84" s="19">
        <v>0</v>
      </c>
      <c r="H84" s="20">
        <f>(-VLookups!$D$13)*(E84+F84/2)</f>
        <v>-3390.8239892634492</v>
      </c>
      <c r="I84" s="20">
        <f>-PMT(VLookups!$D$16/12,180,-FV(VLookups!$D$16/12,48,,-VLookups!$D$15))</f>
        <v>-1366.0248221985344</v>
      </c>
      <c r="J84" s="19">
        <v>0</v>
      </c>
      <c r="K84" s="19">
        <v>0</v>
      </c>
      <c r="L84" s="20">
        <f>VLookups!$D$30</f>
        <v>-641.6219438963717</v>
      </c>
      <c r="M84" s="20">
        <f>M83-VLookups!$C$33</f>
        <v>-99</v>
      </c>
      <c r="N84" s="22">
        <v>20</v>
      </c>
      <c r="O84" s="19">
        <v>0</v>
      </c>
      <c r="P84" s="19">
        <v>0</v>
      </c>
      <c r="Q84" s="9" t="s">
        <v>36</v>
      </c>
      <c r="R84" s="21">
        <f>R72*(1+VLookups!$C$45)</f>
        <v>-2853.1348534263602</v>
      </c>
      <c r="S84" s="19">
        <v>0</v>
      </c>
      <c r="T84" s="19">
        <v>0</v>
      </c>
      <c r="U84" s="9" t="s">
        <v>36</v>
      </c>
      <c r="V84" s="21">
        <f>V83-VLookups!$D$54</f>
        <v>-1000</v>
      </c>
      <c r="W84" s="21">
        <f>-VLookups!$D$59</f>
        <v>-250</v>
      </c>
      <c r="X84" s="19">
        <v>0</v>
      </c>
      <c r="Y84" s="36">
        <f>Y83*(1+VLookups!$D$57/12)</f>
        <v>-251.74046622302268</v>
      </c>
      <c r="Z84" s="31">
        <f>-E84*VLookups!$J$3</f>
        <v>-430.2393642205804</v>
      </c>
      <c r="AA84" s="19">
        <v>0</v>
      </c>
      <c r="AB84" s="20">
        <f t="shared" si="3"/>
        <v>150.71914312075575</v>
      </c>
      <c r="AC84" s="20">
        <f t="shared" si="4"/>
        <v>40103.602962295459</v>
      </c>
    </row>
    <row r="85" spans="2:29" x14ac:dyDescent="0.25">
      <c r="B85" s="9">
        <v>81</v>
      </c>
      <c r="C85" s="9">
        <f t="shared" si="5"/>
        <v>29</v>
      </c>
      <c r="D85" s="9">
        <v>9</v>
      </c>
      <c r="E85" s="20">
        <f>E73*(1+VLookups!$C$4)</f>
        <v>10755.98410551451</v>
      </c>
      <c r="F85" s="20">
        <f>$E85*-VLookups!$D$10*2</f>
        <v>-645.35904633087057</v>
      </c>
      <c r="G85" s="19">
        <v>0</v>
      </c>
      <c r="H85" s="20">
        <f>(-VLookups!$D$13)*(E85+F85/2)</f>
        <v>-3390.8239892634492</v>
      </c>
      <c r="I85" s="20">
        <f>-PMT(VLookups!$D$16/12,180,-FV(VLookups!$D$16/12,48,,-VLookups!$D$15))</f>
        <v>-1366.0248221985344</v>
      </c>
      <c r="J85" s="19">
        <v>0</v>
      </c>
      <c r="K85" s="19">
        <v>0</v>
      </c>
      <c r="L85" s="20">
        <f>VLookups!$D$30</f>
        <v>-641.6219438963717</v>
      </c>
      <c r="M85" s="20">
        <f>M84-VLookups!$C$33</f>
        <v>-100</v>
      </c>
      <c r="N85" s="22">
        <v>21</v>
      </c>
      <c r="O85" s="19">
        <v>0</v>
      </c>
      <c r="P85" s="19">
        <v>0</v>
      </c>
      <c r="Q85" s="9" t="s">
        <v>36</v>
      </c>
      <c r="R85" s="21">
        <f>R73*(1+VLookups!$C$45)</f>
        <v>-2853.1348534263602</v>
      </c>
      <c r="S85" s="19">
        <v>0</v>
      </c>
      <c r="T85" s="19">
        <v>0</v>
      </c>
      <c r="U85" s="9" t="s">
        <v>36</v>
      </c>
      <c r="V85" s="21">
        <f>V84-VLookups!$D$54</f>
        <v>-1005</v>
      </c>
      <c r="W85" s="21">
        <f>-VLookups!$D$59</f>
        <v>-250</v>
      </c>
      <c r="X85" s="19">
        <v>0</v>
      </c>
      <c r="Y85" s="36">
        <f>Y84*(1+VLookups!$D$57/12)</f>
        <v>-252.4747092495065</v>
      </c>
      <c r="Z85" s="31">
        <f>-E85*VLookups!$J$3</f>
        <v>-430.2393642205804</v>
      </c>
      <c r="AA85" s="19">
        <v>0</v>
      </c>
      <c r="AB85" s="20">
        <f t="shared" si="3"/>
        <v>143.98490009427184</v>
      </c>
      <c r="AC85" s="20">
        <f t="shared" si="4"/>
        <v>40314.427200660226</v>
      </c>
    </row>
    <row r="86" spans="2:29" x14ac:dyDescent="0.25">
      <c r="B86" s="9">
        <v>82</v>
      </c>
      <c r="C86" s="9">
        <f t="shared" si="5"/>
        <v>29</v>
      </c>
      <c r="D86" s="9">
        <v>10</v>
      </c>
      <c r="E86" s="20">
        <f>E74*(1+VLookups!$C$4)</f>
        <v>10755.98410551451</v>
      </c>
      <c r="F86" s="20">
        <f>$E86*-VLookups!$D$10*2</f>
        <v>-645.35904633087057</v>
      </c>
      <c r="G86" s="19">
        <v>0</v>
      </c>
      <c r="H86" s="20">
        <f>(-VLookups!$D$13)*(E86+F86/2)</f>
        <v>-3390.8239892634492</v>
      </c>
      <c r="I86" s="20">
        <f>-PMT(VLookups!$D$16/12,180,-FV(VLookups!$D$16/12,48,,-VLookups!$D$15))</f>
        <v>-1366.0248221985344</v>
      </c>
      <c r="J86" s="19">
        <v>0</v>
      </c>
      <c r="K86" s="19">
        <v>0</v>
      </c>
      <c r="L86" s="20">
        <f>VLookups!$D$30</f>
        <v>-641.6219438963717</v>
      </c>
      <c r="M86" s="20">
        <f>M85-VLookups!$C$33</f>
        <v>-101</v>
      </c>
      <c r="N86" s="22">
        <v>22</v>
      </c>
      <c r="O86" s="19">
        <v>0</v>
      </c>
      <c r="P86" s="19">
        <v>0</v>
      </c>
      <c r="Q86" s="9" t="s">
        <v>36</v>
      </c>
      <c r="R86" s="21">
        <f>R74*(1+VLookups!$C$45)</f>
        <v>-2853.1348534263602</v>
      </c>
      <c r="S86" s="19">
        <v>0</v>
      </c>
      <c r="T86" s="19">
        <v>0</v>
      </c>
      <c r="U86" s="9" t="s">
        <v>36</v>
      </c>
      <c r="V86" s="21">
        <f>V85-VLookups!$D$54</f>
        <v>-1010</v>
      </c>
      <c r="W86" s="21">
        <f>-VLookups!$D$59</f>
        <v>-250</v>
      </c>
      <c r="X86" s="19">
        <v>0</v>
      </c>
      <c r="Y86" s="36">
        <f>Y85*(1+VLookups!$D$57/12)</f>
        <v>-253.21109381815091</v>
      </c>
      <c r="Z86" s="31">
        <f>-E86*VLookups!$J$3</f>
        <v>-430.2393642205804</v>
      </c>
      <c r="AA86" s="19">
        <v>0</v>
      </c>
      <c r="AB86" s="20">
        <f t="shared" si="3"/>
        <v>137.24851552562751</v>
      </c>
      <c r="AC86" s="20">
        <f t="shared" si="4"/>
        <v>40518.866428186957</v>
      </c>
    </row>
    <row r="87" spans="2:29" x14ac:dyDescent="0.25">
      <c r="B87" s="9">
        <v>83</v>
      </c>
      <c r="C87" s="9">
        <f t="shared" si="5"/>
        <v>29</v>
      </c>
      <c r="D87" s="9">
        <v>11</v>
      </c>
      <c r="E87" s="20">
        <f>E75*(1+VLookups!$C$4)</f>
        <v>10755.98410551451</v>
      </c>
      <c r="F87" s="20">
        <f>$E87*-VLookups!$D$10*2</f>
        <v>-645.35904633087057</v>
      </c>
      <c r="G87" s="19">
        <v>0</v>
      </c>
      <c r="H87" s="20">
        <f>(-VLookups!$D$13)*(E87+F87/2)</f>
        <v>-3390.8239892634492</v>
      </c>
      <c r="I87" s="20">
        <f>-PMT(VLookups!$D$16/12,180,-FV(VLookups!$D$16/12,48,,-VLookups!$D$15))</f>
        <v>-1366.0248221985344</v>
      </c>
      <c r="J87" s="19">
        <v>0</v>
      </c>
      <c r="K87" s="19">
        <v>0</v>
      </c>
      <c r="L87" s="20">
        <f>VLookups!$D$30</f>
        <v>-641.6219438963717</v>
      </c>
      <c r="M87" s="20">
        <f>M86-VLookups!$C$33</f>
        <v>-102</v>
      </c>
      <c r="N87" s="22">
        <v>23</v>
      </c>
      <c r="O87" s="19">
        <v>0</v>
      </c>
      <c r="P87" s="19">
        <v>0</v>
      </c>
      <c r="Q87" s="9" t="s">
        <v>36</v>
      </c>
      <c r="R87" s="21">
        <f>R75*(1+VLookups!$C$45)</f>
        <v>-2853.1348534263602</v>
      </c>
      <c r="S87" s="19">
        <v>0</v>
      </c>
      <c r="T87" s="19">
        <v>0</v>
      </c>
      <c r="U87" s="9" t="s">
        <v>36</v>
      </c>
      <c r="V87" s="21">
        <f>V86-VLookups!$D$54</f>
        <v>-1015</v>
      </c>
      <c r="W87" s="21">
        <f>-VLookups!$D$59</f>
        <v>-250</v>
      </c>
      <c r="X87" s="19">
        <v>0</v>
      </c>
      <c r="Y87" s="36">
        <f>Y86*(1+VLookups!$D$57/12)</f>
        <v>-253.94962617512053</v>
      </c>
      <c r="Z87" s="31">
        <f>-E87*VLookups!$J$3</f>
        <v>-430.2393642205804</v>
      </c>
      <c r="AA87" s="19">
        <v>0</v>
      </c>
      <c r="AB87" s="20">
        <f t="shared" si="3"/>
        <v>130.50998316865781</v>
      </c>
      <c r="AC87" s="20">
        <f t="shared" si="4"/>
        <v>40716.907855402598</v>
      </c>
    </row>
    <row r="88" spans="2:29" x14ac:dyDescent="0.25">
      <c r="B88" s="9">
        <v>84</v>
      </c>
      <c r="C88" s="9">
        <f t="shared" si="5"/>
        <v>30</v>
      </c>
      <c r="D88" s="9">
        <v>0</v>
      </c>
      <c r="E88" s="20">
        <f>E76*(1+VLookups!$C$4)</f>
        <v>11132.443549207517</v>
      </c>
      <c r="F88" s="20">
        <f>$E88*-VLookups!$D$10*2</f>
        <v>-667.94661295245101</v>
      </c>
      <c r="G88" s="19">
        <v>0</v>
      </c>
      <c r="H88" s="20">
        <f>(-VLookups!$D$13)*(E88+F88/2)</f>
        <v>-3509.5028288876697</v>
      </c>
      <c r="I88" s="20">
        <f>-PMT(VLookups!$D$16/12,180,-FV(VLookups!$D$16/12,48,,-VLookups!$D$15))</f>
        <v>-1366.0248221985344</v>
      </c>
      <c r="J88" s="19">
        <v>0</v>
      </c>
      <c r="K88" s="19">
        <v>0</v>
      </c>
      <c r="L88" s="20">
        <f>VLookups!$D$30</f>
        <v>-641.6219438963717</v>
      </c>
      <c r="M88" s="20">
        <f>M87-VLookups!$C$33</f>
        <v>-103</v>
      </c>
      <c r="N88" s="22">
        <v>24</v>
      </c>
      <c r="O88" s="19">
        <v>0</v>
      </c>
      <c r="P88" s="19">
        <v>0</v>
      </c>
      <c r="Q88" s="9" t="s">
        <v>36</v>
      </c>
      <c r="R88" s="21">
        <f>R76*(1+VLookups!$C$45)</f>
        <v>-3027.1760794853681</v>
      </c>
      <c r="S88" s="19">
        <v>0</v>
      </c>
      <c r="T88" s="19">
        <v>0</v>
      </c>
      <c r="U88" s="9" t="s">
        <v>36</v>
      </c>
      <c r="V88" s="21">
        <f>V87-VLookups!$D$54</f>
        <v>-1020</v>
      </c>
      <c r="W88" s="21">
        <f>-VLookups!$D$59</f>
        <v>-250</v>
      </c>
      <c r="X88" s="19">
        <v>0</v>
      </c>
      <c r="Y88" s="36">
        <f>Y87*(1+VLookups!$D$57/12)</f>
        <v>-254.69031258479797</v>
      </c>
      <c r="Z88" s="31">
        <f>-E88*VLookups!$J$3</f>
        <v>-445.29774196830067</v>
      </c>
      <c r="AA88" s="19">
        <v>0</v>
      </c>
      <c r="AB88" s="20">
        <f t="shared" si="3"/>
        <v>181.15651371024887</v>
      </c>
      <c r="AC88" s="20">
        <f t="shared" si="4"/>
        <v>40965.925882205192</v>
      </c>
    </row>
    <row r="89" spans="2:29" x14ac:dyDescent="0.25">
      <c r="B89" s="9">
        <v>85</v>
      </c>
      <c r="C89" s="9">
        <f t="shared" si="5"/>
        <v>30</v>
      </c>
      <c r="D89" s="9">
        <v>1</v>
      </c>
      <c r="E89" s="20">
        <f>E77*(1+VLookups!$C$4)</f>
        <v>11132.443549207517</v>
      </c>
      <c r="F89" s="20">
        <f>$E89*-VLookups!$D$10*2</f>
        <v>-667.94661295245101</v>
      </c>
      <c r="G89" s="19">
        <v>0</v>
      </c>
      <c r="H89" s="20">
        <f>(-VLookups!$D$13)*(E89+F89/2)</f>
        <v>-3509.5028288876697</v>
      </c>
      <c r="I89" s="20">
        <f>-PMT(VLookups!$D$16/12,180,-FV(VLookups!$D$16/12,48,,-VLookups!$D$15))</f>
        <v>-1366.0248221985344</v>
      </c>
      <c r="J89" s="19">
        <v>0</v>
      </c>
      <c r="K89" s="19">
        <v>0</v>
      </c>
      <c r="L89" s="20">
        <f>VLookups!$D$30</f>
        <v>-641.6219438963717</v>
      </c>
      <c r="M89" s="20">
        <f>M88-VLookups!$C$33</f>
        <v>-104</v>
      </c>
      <c r="N89" s="22">
        <v>25</v>
      </c>
      <c r="O89" s="19">
        <v>0</v>
      </c>
      <c r="P89" s="19">
        <v>0</v>
      </c>
      <c r="Q89" s="9" t="s">
        <v>36</v>
      </c>
      <c r="R89" s="21">
        <f>R77*(1+VLookups!$C$45)</f>
        <v>-3027.1760794853681</v>
      </c>
      <c r="S89" s="19">
        <v>0</v>
      </c>
      <c r="T89" s="19">
        <v>0</v>
      </c>
      <c r="U89" s="9" t="s">
        <v>36</v>
      </c>
      <c r="V89" s="21">
        <f>V88-VLookups!$D$54</f>
        <v>-1025</v>
      </c>
      <c r="W89" s="21">
        <f>-VLookups!$D$59</f>
        <v>-250</v>
      </c>
      <c r="X89" s="19">
        <v>0</v>
      </c>
      <c r="Y89" s="36">
        <f>Y88*(1+VLookups!$D$57/12)</f>
        <v>-255.43315932983697</v>
      </c>
      <c r="Z89" s="31">
        <f>-E89*VLookups!$J$3</f>
        <v>-445.29774196830067</v>
      </c>
      <c r="AA89" s="19">
        <v>0</v>
      </c>
      <c r="AB89" s="20">
        <f t="shared" si="3"/>
        <v>174.41366696520993</v>
      </c>
      <c r="AC89" s="20">
        <f t="shared" si="4"/>
        <v>41208.616092307413</v>
      </c>
    </row>
    <row r="90" spans="2:29" x14ac:dyDescent="0.25">
      <c r="B90" s="9">
        <v>86</v>
      </c>
      <c r="C90" s="9">
        <f t="shared" si="5"/>
        <v>30</v>
      </c>
      <c r="D90" s="9">
        <v>2</v>
      </c>
      <c r="E90" s="20">
        <f>E78*(1+VLookups!$C$4)</f>
        <v>11132.443549207517</v>
      </c>
      <c r="F90" s="20">
        <f>$E90*-VLookups!$D$10*2</f>
        <v>-667.94661295245101</v>
      </c>
      <c r="G90" s="19">
        <v>0</v>
      </c>
      <c r="H90" s="20">
        <f>(-VLookups!$D$13)*(E90+F90/2)</f>
        <v>-3509.5028288876697</v>
      </c>
      <c r="I90" s="20">
        <f>-PMT(VLookups!$D$16/12,180,-FV(VLookups!$D$16/12,48,,-VLookups!$D$15))</f>
        <v>-1366.0248221985344</v>
      </c>
      <c r="J90" s="19">
        <v>0</v>
      </c>
      <c r="K90" s="19">
        <v>0</v>
      </c>
      <c r="L90" s="20">
        <f>VLookups!$D$30</f>
        <v>-641.6219438963717</v>
      </c>
      <c r="M90" s="20">
        <f>M89-VLookups!$C$33</f>
        <v>-105</v>
      </c>
      <c r="N90" s="22">
        <v>26</v>
      </c>
      <c r="O90" s="19">
        <v>0</v>
      </c>
      <c r="P90" s="19">
        <v>0</v>
      </c>
      <c r="Q90" s="9" t="s">
        <v>36</v>
      </c>
      <c r="R90" s="21">
        <f>R78*(1+VLookups!$C$45)</f>
        <v>-3027.1760794853681</v>
      </c>
      <c r="S90" s="19">
        <v>0</v>
      </c>
      <c r="T90" s="19">
        <v>0</v>
      </c>
      <c r="U90" s="9" t="s">
        <v>36</v>
      </c>
      <c r="V90" s="21">
        <f>V89-VLookups!$D$54</f>
        <v>-1030</v>
      </c>
      <c r="W90" s="21">
        <f>-VLookups!$D$59</f>
        <v>-250</v>
      </c>
      <c r="X90" s="19">
        <v>0</v>
      </c>
      <c r="Y90" s="36">
        <f>Y89*(1+VLookups!$D$57/12)</f>
        <v>-256.17817271121567</v>
      </c>
      <c r="Z90" s="31">
        <f>-E90*VLookups!$J$3</f>
        <v>-445.29774196830067</v>
      </c>
      <c r="AA90" s="19">
        <v>0</v>
      </c>
      <c r="AB90" s="20">
        <f t="shared" si="3"/>
        <v>167.6686535838312</v>
      </c>
      <c r="AC90" s="20">
        <f t="shared" si="4"/>
        <v>41444.965772711759</v>
      </c>
    </row>
    <row r="91" spans="2:29" x14ac:dyDescent="0.25">
      <c r="B91" s="9">
        <v>87</v>
      </c>
      <c r="C91" s="9">
        <f t="shared" si="5"/>
        <v>30</v>
      </c>
      <c r="D91" s="9">
        <v>3</v>
      </c>
      <c r="E91" s="20">
        <f>E79*(1+VLookups!$C$4)</f>
        <v>11132.443549207517</v>
      </c>
      <c r="F91" s="20">
        <f>$E91*-VLookups!$D$10*2</f>
        <v>-667.94661295245101</v>
      </c>
      <c r="G91" s="19">
        <v>0</v>
      </c>
      <c r="H91" s="20">
        <f>(-VLookups!$D$13)*(E91+F91/2)</f>
        <v>-3509.5028288876697</v>
      </c>
      <c r="I91" s="20">
        <f>-PMT(VLookups!$D$16/12,180,-FV(VLookups!$D$16/12,48,,-VLookups!$D$15))</f>
        <v>-1366.0248221985344</v>
      </c>
      <c r="J91" s="19">
        <v>0</v>
      </c>
      <c r="K91" s="19">
        <v>0</v>
      </c>
      <c r="L91" s="20">
        <f>VLookups!$D$30</f>
        <v>-641.6219438963717</v>
      </c>
      <c r="M91" s="20">
        <f>M90-VLookups!$C$33</f>
        <v>-106</v>
      </c>
      <c r="N91" s="22">
        <v>27</v>
      </c>
      <c r="O91" s="19">
        <v>0</v>
      </c>
      <c r="P91" s="19">
        <v>0</v>
      </c>
      <c r="Q91" s="9" t="s">
        <v>36</v>
      </c>
      <c r="R91" s="21">
        <f>R79*(1+VLookups!$C$45)</f>
        <v>-3027.1760794853681</v>
      </c>
      <c r="S91" s="19">
        <v>0</v>
      </c>
      <c r="T91" s="19">
        <v>0</v>
      </c>
      <c r="U91" s="9" t="s">
        <v>36</v>
      </c>
      <c r="V91" s="21">
        <f>V90-VLookups!$D$54</f>
        <v>-1035</v>
      </c>
      <c r="W91" s="21">
        <f>-VLookups!$D$59</f>
        <v>-250</v>
      </c>
      <c r="X91" s="19">
        <v>0</v>
      </c>
      <c r="Y91" s="36">
        <f>Y90*(1+VLookups!$D$57/12)</f>
        <v>-256.92535904829003</v>
      </c>
      <c r="Z91" s="31">
        <f>-E91*VLookups!$J$3</f>
        <v>-445.29774196830067</v>
      </c>
      <c r="AA91" s="19">
        <v>0</v>
      </c>
      <c r="AB91" s="20">
        <f t="shared" si="3"/>
        <v>160.92146724675683</v>
      </c>
      <c r="AC91" s="20">
        <f t="shared" si="4"/>
        <v>41674.962182913034</v>
      </c>
    </row>
    <row r="92" spans="2:29" x14ac:dyDescent="0.25">
      <c r="B92" s="9">
        <v>88</v>
      </c>
      <c r="C92" s="9">
        <f t="shared" si="5"/>
        <v>30</v>
      </c>
      <c r="D92" s="9">
        <v>4</v>
      </c>
      <c r="E92" s="20">
        <f>E80*(1+VLookups!$C$4)</f>
        <v>11132.443549207517</v>
      </c>
      <c r="F92" s="20">
        <f>$E92*-VLookups!$D$10*2</f>
        <v>-667.94661295245101</v>
      </c>
      <c r="G92" s="19">
        <v>0</v>
      </c>
      <c r="H92" s="20">
        <f>(-VLookups!$D$13)*(E92+F92/2)</f>
        <v>-3509.5028288876697</v>
      </c>
      <c r="I92" s="20">
        <f>-PMT(VLookups!$D$16/12,180,-FV(VLookups!$D$16/12,48,,-VLookups!$D$15))</f>
        <v>-1366.0248221985344</v>
      </c>
      <c r="J92" s="19">
        <v>0</v>
      </c>
      <c r="K92" s="19">
        <v>0</v>
      </c>
      <c r="L92" s="20">
        <f>VLookups!$D$30</f>
        <v>-641.6219438963717</v>
      </c>
      <c r="M92" s="20">
        <f>M91-VLookups!$C$33</f>
        <v>-107</v>
      </c>
      <c r="N92" s="22">
        <v>28</v>
      </c>
      <c r="O92" s="19">
        <v>0</v>
      </c>
      <c r="P92" s="19">
        <v>0</v>
      </c>
      <c r="Q92" s="9" t="s">
        <v>36</v>
      </c>
      <c r="R92" s="21">
        <f>R80*(1+VLookups!$C$45)</f>
        <v>-3027.1760794853681</v>
      </c>
      <c r="S92" s="19">
        <v>0</v>
      </c>
      <c r="T92" s="19">
        <v>0</v>
      </c>
      <c r="U92" s="9" t="s">
        <v>36</v>
      </c>
      <c r="V92" s="21">
        <f>V91-VLookups!$D$54</f>
        <v>-1040</v>
      </c>
      <c r="W92" s="21">
        <f>-VLookups!$D$59</f>
        <v>-250</v>
      </c>
      <c r="X92" s="19">
        <v>0</v>
      </c>
      <c r="Y92" s="36">
        <f>Y91*(1+VLookups!$D$57/12)</f>
        <v>-257.67472467884755</v>
      </c>
      <c r="Z92" s="31">
        <f>-E92*VLookups!$J$3</f>
        <v>-445.29774196830067</v>
      </c>
      <c r="AA92" s="19">
        <v>0</v>
      </c>
      <c r="AB92" s="20">
        <f t="shared" si="3"/>
        <v>154.17210161619937</v>
      </c>
      <c r="AC92" s="20">
        <f t="shared" si="4"/>
        <v>41898.592554834089</v>
      </c>
    </row>
    <row r="93" spans="2:29" x14ac:dyDescent="0.25">
      <c r="B93" s="9">
        <v>89</v>
      </c>
      <c r="C93" s="9">
        <f t="shared" si="5"/>
        <v>30</v>
      </c>
      <c r="D93" s="9">
        <v>5</v>
      </c>
      <c r="E93" s="20">
        <f>E81*(1+VLookups!$C$4)</f>
        <v>11132.443549207517</v>
      </c>
      <c r="F93" s="20">
        <f>$E93*-VLookups!$D$10*2</f>
        <v>-667.94661295245101</v>
      </c>
      <c r="G93" s="19">
        <v>0</v>
      </c>
      <c r="H93" s="20">
        <f>(-VLookups!$D$13)*(E93+F93/2)</f>
        <v>-3509.5028288876697</v>
      </c>
      <c r="I93" s="20">
        <f>-PMT(VLookups!$D$16/12,180,-FV(VLookups!$D$16/12,48,,-VLookups!$D$15))</f>
        <v>-1366.0248221985344</v>
      </c>
      <c r="J93" s="19">
        <v>0</v>
      </c>
      <c r="K93" s="19">
        <v>0</v>
      </c>
      <c r="L93" s="20">
        <f>VLookups!$D$30</f>
        <v>-641.6219438963717</v>
      </c>
      <c r="M93" s="20">
        <f>M92-VLookups!$C$33</f>
        <v>-108</v>
      </c>
      <c r="N93" s="22">
        <v>29</v>
      </c>
      <c r="O93" s="19">
        <v>0</v>
      </c>
      <c r="P93" s="19">
        <v>0</v>
      </c>
      <c r="Q93" s="9" t="s">
        <v>36</v>
      </c>
      <c r="R93" s="21">
        <f>R81*(1+VLookups!$C$45)</f>
        <v>-3027.1760794853681</v>
      </c>
      <c r="S93" s="19">
        <v>0</v>
      </c>
      <c r="T93" s="19">
        <v>0</v>
      </c>
      <c r="U93" s="9" t="s">
        <v>36</v>
      </c>
      <c r="V93" s="21">
        <f>V92-VLookups!$D$54</f>
        <v>-1045</v>
      </c>
      <c r="W93" s="21">
        <f>-VLookups!$D$59</f>
        <v>-250</v>
      </c>
      <c r="X93" s="19">
        <v>0</v>
      </c>
      <c r="Y93" s="36">
        <f>Y92*(1+VLookups!$D$57/12)</f>
        <v>-258.42627595916088</v>
      </c>
      <c r="Z93" s="31">
        <f>-E93*VLookups!$J$3</f>
        <v>-445.29774196830067</v>
      </c>
      <c r="AA93" s="19">
        <v>0</v>
      </c>
      <c r="AB93" s="20">
        <f t="shared" si="3"/>
        <v>147.42055033588599</v>
      </c>
      <c r="AC93" s="20">
        <f t="shared" si="4"/>
        <v>42115.844092761363</v>
      </c>
    </row>
    <row r="94" spans="2:29" x14ac:dyDescent="0.25">
      <c r="B94" s="9">
        <v>90</v>
      </c>
      <c r="C94" s="9">
        <f t="shared" si="5"/>
        <v>30</v>
      </c>
      <c r="D94" s="9">
        <v>6</v>
      </c>
      <c r="E94" s="20">
        <f>E82*(1+VLookups!$C$4)</f>
        <v>11132.443549207517</v>
      </c>
      <c r="F94" s="20">
        <f>$E94*-VLookups!$D$10*2</f>
        <v>-667.94661295245101</v>
      </c>
      <c r="G94" s="19">
        <v>0</v>
      </c>
      <c r="H94" s="20">
        <f>(-VLookups!$D$13)*(E94+F94/2)</f>
        <v>-3509.5028288876697</v>
      </c>
      <c r="I94" s="20">
        <f>-PMT(VLookups!$D$16/12,180,-FV(VLookups!$D$16/12,48,,-VLookups!$D$15))</f>
        <v>-1366.0248221985344</v>
      </c>
      <c r="J94" s="19">
        <v>0</v>
      </c>
      <c r="K94" s="19">
        <v>0</v>
      </c>
      <c r="L94" s="20">
        <f>VLookups!$D$30</f>
        <v>-641.6219438963717</v>
      </c>
      <c r="M94" s="20">
        <f>M93-VLookups!$C$33</f>
        <v>-109</v>
      </c>
      <c r="N94" s="22">
        <v>30</v>
      </c>
      <c r="O94" s="19">
        <v>0</v>
      </c>
      <c r="P94" s="19">
        <v>0</v>
      </c>
      <c r="Q94" s="9" t="s">
        <v>36</v>
      </c>
      <c r="R94" s="21">
        <f>R82*(1+VLookups!$C$45)</f>
        <v>-3027.1760794853681</v>
      </c>
      <c r="S94" s="19">
        <v>0</v>
      </c>
      <c r="T94" s="19">
        <v>0</v>
      </c>
      <c r="U94" s="9" t="s">
        <v>36</v>
      </c>
      <c r="V94" s="21">
        <f>V93-VLookups!$D$54</f>
        <v>-1050</v>
      </c>
      <c r="W94" s="21">
        <f>-VLookups!$D$59</f>
        <v>-250</v>
      </c>
      <c r="X94" s="19">
        <v>0</v>
      </c>
      <c r="Y94" s="36">
        <f>Y93*(1+VLookups!$D$57/12)</f>
        <v>-259.18001926404179</v>
      </c>
      <c r="Z94" s="31">
        <f>-E94*VLookups!$J$3</f>
        <v>-445.29774196830067</v>
      </c>
      <c r="AA94" s="19">
        <v>0</v>
      </c>
      <c r="AB94" s="20">
        <f t="shared" si="3"/>
        <v>140.66680703100508</v>
      </c>
      <c r="AC94" s="20">
        <f t="shared" si="4"/>
        <v>42326.703973280302</v>
      </c>
    </row>
    <row r="95" spans="2:29" x14ac:dyDescent="0.25">
      <c r="B95" s="9">
        <v>91</v>
      </c>
      <c r="C95" s="9">
        <f t="shared" si="5"/>
        <v>30</v>
      </c>
      <c r="D95" s="9">
        <v>7</v>
      </c>
      <c r="E95" s="20">
        <f>E83*(1+VLookups!$C$4)</f>
        <v>11132.443549207517</v>
      </c>
      <c r="F95" s="20">
        <f>$E95*-VLookups!$D$10*2</f>
        <v>-667.94661295245101</v>
      </c>
      <c r="G95" s="19">
        <v>0</v>
      </c>
      <c r="H95" s="20">
        <f>(-VLookups!$D$13)*(E95+F95/2)</f>
        <v>-3509.5028288876697</v>
      </c>
      <c r="I95" s="20">
        <f>-PMT(VLookups!$D$16/12,180,-FV(VLookups!$D$16/12,48,,-VLookups!$D$15))</f>
        <v>-1366.0248221985344</v>
      </c>
      <c r="J95" s="19">
        <v>0</v>
      </c>
      <c r="K95" s="19">
        <v>0</v>
      </c>
      <c r="L95" s="20">
        <f>VLookups!$D$30</f>
        <v>-641.6219438963717</v>
      </c>
      <c r="M95" s="20">
        <f>M94-VLookups!$C$33</f>
        <v>-110</v>
      </c>
      <c r="N95" s="22">
        <v>31</v>
      </c>
      <c r="O95" s="19">
        <v>0</v>
      </c>
      <c r="P95" s="19">
        <v>0</v>
      </c>
      <c r="Q95" s="9" t="s">
        <v>36</v>
      </c>
      <c r="R95" s="21">
        <f>R83*(1+VLookups!$C$45)</f>
        <v>-3027.1760794853681</v>
      </c>
      <c r="S95" s="19">
        <v>0</v>
      </c>
      <c r="T95" s="19">
        <v>0</v>
      </c>
      <c r="U95" s="9" t="s">
        <v>36</v>
      </c>
      <c r="V95" s="21">
        <f>V94-VLookups!$D$54</f>
        <v>-1055</v>
      </c>
      <c r="W95" s="21">
        <f>-VLookups!$D$59</f>
        <v>-250</v>
      </c>
      <c r="X95" s="19">
        <v>0</v>
      </c>
      <c r="Y95" s="36">
        <f>Y94*(1+VLookups!$D$57/12)</f>
        <v>-259.93596098689522</v>
      </c>
      <c r="Z95" s="31">
        <f>-E95*VLookups!$J$3</f>
        <v>-445.29774196830067</v>
      </c>
      <c r="AA95" s="19">
        <v>0</v>
      </c>
      <c r="AB95" s="20">
        <f t="shared" si="3"/>
        <v>133.91086530815164</v>
      </c>
      <c r="AC95" s="20">
        <f t="shared" si="4"/>
        <v>42531.159345210588</v>
      </c>
    </row>
    <row r="96" spans="2:29" x14ac:dyDescent="0.25">
      <c r="B96" s="9">
        <v>92</v>
      </c>
      <c r="C96" s="9">
        <f t="shared" si="5"/>
        <v>30</v>
      </c>
      <c r="D96" s="9">
        <v>8</v>
      </c>
      <c r="E96" s="20">
        <f>E84*(1+VLookups!$C$4)</f>
        <v>11132.443549207517</v>
      </c>
      <c r="F96" s="20">
        <f>$E96*-VLookups!$D$10*2</f>
        <v>-667.94661295245101</v>
      </c>
      <c r="G96" s="19">
        <v>0</v>
      </c>
      <c r="H96" s="20">
        <f>(-VLookups!$D$13)*(E96+F96/2)</f>
        <v>-3509.5028288876697</v>
      </c>
      <c r="I96" s="20">
        <f>-PMT(VLookups!$D$16/12,180,-FV(VLookups!$D$16/12,48,,-VLookups!$D$15))</f>
        <v>-1366.0248221985344</v>
      </c>
      <c r="J96" s="19">
        <v>0</v>
      </c>
      <c r="K96" s="19">
        <v>0</v>
      </c>
      <c r="L96" s="20">
        <f>VLookups!$D$30</f>
        <v>-641.6219438963717</v>
      </c>
      <c r="M96" s="20">
        <f>M95-VLookups!$C$33</f>
        <v>-111</v>
      </c>
      <c r="N96" s="22">
        <v>32</v>
      </c>
      <c r="O96" s="19">
        <v>0</v>
      </c>
      <c r="P96" s="19">
        <v>0</v>
      </c>
      <c r="Q96" s="9" t="s">
        <v>36</v>
      </c>
      <c r="R96" s="21">
        <f>R84*(1+VLookups!$C$45)</f>
        <v>-3027.1760794853681</v>
      </c>
      <c r="S96" s="19">
        <v>0</v>
      </c>
      <c r="T96" s="19">
        <v>0</v>
      </c>
      <c r="U96" s="9" t="s">
        <v>36</v>
      </c>
      <c r="V96" s="21">
        <f>V95-VLookups!$D$54</f>
        <v>-1060</v>
      </c>
      <c r="W96" s="21">
        <f>-VLookups!$D$59</f>
        <v>-250</v>
      </c>
      <c r="X96" s="19">
        <v>0</v>
      </c>
      <c r="Y96" s="36">
        <f>Y95*(1+VLookups!$D$57/12)</f>
        <v>-260.69410753977365</v>
      </c>
      <c r="Z96" s="31">
        <f>-E96*VLookups!$J$3</f>
        <v>-445.29774196830067</v>
      </c>
      <c r="AA96" s="19">
        <v>0</v>
      </c>
      <c r="AB96" s="20">
        <f t="shared" si="3"/>
        <v>127.15271875527321</v>
      </c>
      <c r="AC96" s="20">
        <f t="shared" si="4"/>
        <v>42729.19732954121</v>
      </c>
    </row>
    <row r="97" spans="2:29" x14ac:dyDescent="0.25">
      <c r="B97" s="9">
        <v>93</v>
      </c>
      <c r="C97" s="9">
        <f t="shared" si="5"/>
        <v>30</v>
      </c>
      <c r="D97" s="9">
        <v>9</v>
      </c>
      <c r="E97" s="20">
        <f>E85*(1+VLookups!$C$4)</f>
        <v>11132.443549207517</v>
      </c>
      <c r="F97" s="20">
        <f>$E97*-VLookups!$D$10*2</f>
        <v>-667.94661295245101</v>
      </c>
      <c r="G97" s="19">
        <v>0</v>
      </c>
      <c r="H97" s="20">
        <f>(-VLookups!$D$13)*(E97+F97/2)</f>
        <v>-3509.5028288876697</v>
      </c>
      <c r="I97" s="20">
        <f>-PMT(VLookups!$D$16/12,180,-FV(VLookups!$D$16/12,48,,-VLookups!$D$15))</f>
        <v>-1366.0248221985344</v>
      </c>
      <c r="J97" s="19">
        <v>0</v>
      </c>
      <c r="K97" s="19">
        <v>0</v>
      </c>
      <c r="L97" s="20">
        <f>VLookups!$D$30</f>
        <v>-641.6219438963717</v>
      </c>
      <c r="M97" s="20">
        <f>M96-VLookups!$C$33</f>
        <v>-112</v>
      </c>
      <c r="N97" s="22">
        <v>33</v>
      </c>
      <c r="O97" s="19">
        <v>0</v>
      </c>
      <c r="P97" s="19">
        <v>0</v>
      </c>
      <c r="Q97" s="9" t="s">
        <v>36</v>
      </c>
      <c r="R97" s="21">
        <f>R85*(1+VLookups!$C$45)</f>
        <v>-3027.1760794853681</v>
      </c>
      <c r="S97" s="19">
        <v>0</v>
      </c>
      <c r="T97" s="19">
        <v>0</v>
      </c>
      <c r="U97" s="9" t="s">
        <v>36</v>
      </c>
      <c r="V97" s="21">
        <f>V96-VLookups!$D$54</f>
        <v>-1065</v>
      </c>
      <c r="W97" s="21">
        <f>-VLookups!$D$59</f>
        <v>-250</v>
      </c>
      <c r="X97" s="19">
        <v>0</v>
      </c>
      <c r="Y97" s="36">
        <f>Y96*(1+VLookups!$D$57/12)</f>
        <v>-261.45446535343132</v>
      </c>
      <c r="Z97" s="31">
        <f>-E97*VLookups!$J$3</f>
        <v>-445.29774196830067</v>
      </c>
      <c r="AA97" s="19">
        <v>0</v>
      </c>
      <c r="AB97" s="20">
        <f t="shared" si="3"/>
        <v>120.39236094161561</v>
      </c>
      <c r="AC97" s="20">
        <f t="shared" si="4"/>
        <v>42920.805019365398</v>
      </c>
    </row>
    <row r="98" spans="2:29" x14ac:dyDescent="0.25">
      <c r="B98" s="9">
        <v>94</v>
      </c>
      <c r="C98" s="9">
        <f t="shared" si="5"/>
        <v>30</v>
      </c>
      <c r="D98" s="9">
        <v>10</v>
      </c>
      <c r="E98" s="20">
        <f>E86*(1+VLookups!$C$4)</f>
        <v>11132.443549207517</v>
      </c>
      <c r="F98" s="20">
        <f>$E98*-VLookups!$D$10*2</f>
        <v>-667.94661295245101</v>
      </c>
      <c r="G98" s="19">
        <v>0</v>
      </c>
      <c r="H98" s="20">
        <f>(-VLookups!$D$13)*(E98+F98/2)</f>
        <v>-3509.5028288876697</v>
      </c>
      <c r="I98" s="20">
        <f>-PMT(VLookups!$D$16/12,180,-FV(VLookups!$D$16/12,48,,-VLookups!$D$15))</f>
        <v>-1366.0248221985344</v>
      </c>
      <c r="J98" s="19">
        <v>0</v>
      </c>
      <c r="K98" s="19">
        <v>0</v>
      </c>
      <c r="L98" s="20">
        <f>VLookups!$D$30</f>
        <v>-641.6219438963717</v>
      </c>
      <c r="M98" s="20">
        <f>M97-VLookups!$C$33</f>
        <v>-113</v>
      </c>
      <c r="N98" s="22">
        <v>34</v>
      </c>
      <c r="O98" s="19">
        <v>0</v>
      </c>
      <c r="P98" s="19">
        <v>0</v>
      </c>
      <c r="Q98" s="9" t="s">
        <v>36</v>
      </c>
      <c r="R98" s="21">
        <f>R86*(1+VLookups!$C$45)</f>
        <v>-3027.1760794853681</v>
      </c>
      <c r="S98" s="19">
        <v>0</v>
      </c>
      <c r="T98" s="19">
        <v>0</v>
      </c>
      <c r="U98" s="9" t="s">
        <v>36</v>
      </c>
      <c r="V98" s="21">
        <f>V97-VLookups!$D$54</f>
        <v>-1070</v>
      </c>
      <c r="W98" s="21">
        <f>-VLookups!$D$59</f>
        <v>-250</v>
      </c>
      <c r="X98" s="19">
        <v>0</v>
      </c>
      <c r="Y98" s="36">
        <f>Y97*(1+VLookups!$D$57/12)</f>
        <v>-262.21704087737885</v>
      </c>
      <c r="Z98" s="31">
        <f>-E98*VLookups!$J$3</f>
        <v>-445.29774196830067</v>
      </c>
      <c r="AA98" s="19">
        <v>0</v>
      </c>
      <c r="AB98" s="20">
        <f t="shared" si="3"/>
        <v>113.62978541766802</v>
      </c>
      <c r="AC98" s="20">
        <f t="shared" si="4"/>
        <v>43105.969479815343</v>
      </c>
    </row>
    <row r="99" spans="2:29" x14ac:dyDescent="0.25">
      <c r="B99" s="9">
        <v>95</v>
      </c>
      <c r="C99" s="9">
        <f t="shared" si="5"/>
        <v>30</v>
      </c>
      <c r="D99" s="9">
        <v>11</v>
      </c>
      <c r="E99" s="20">
        <f>E87*(1+VLookups!$C$4)</f>
        <v>11132.443549207517</v>
      </c>
      <c r="F99" s="20">
        <f>$E99*-VLookups!$D$10*2</f>
        <v>-667.94661295245101</v>
      </c>
      <c r="G99" s="19">
        <v>0</v>
      </c>
      <c r="H99" s="20">
        <f>(-VLookups!$D$13)*(E99+F99/2)</f>
        <v>-3509.5028288876697</v>
      </c>
      <c r="I99" s="20">
        <f>-PMT(VLookups!$D$16/12,180,-FV(VLookups!$D$16/12,48,,-VLookups!$D$15))</f>
        <v>-1366.0248221985344</v>
      </c>
      <c r="J99" s="19">
        <v>0</v>
      </c>
      <c r="K99" s="19">
        <v>0</v>
      </c>
      <c r="L99" s="20">
        <f>VLookups!$D$30</f>
        <v>-641.6219438963717</v>
      </c>
      <c r="M99" s="20">
        <f>M98-VLookups!$C$33</f>
        <v>-114</v>
      </c>
      <c r="N99" s="22">
        <v>35</v>
      </c>
      <c r="O99" s="19">
        <v>0</v>
      </c>
      <c r="P99" s="19">
        <v>0</v>
      </c>
      <c r="Q99" s="9" t="s">
        <v>36</v>
      </c>
      <c r="R99" s="21">
        <f>R87*(1+VLookups!$C$45)</f>
        <v>-3027.1760794853681</v>
      </c>
      <c r="S99" s="19">
        <v>0</v>
      </c>
      <c r="T99" s="19">
        <v>0</v>
      </c>
      <c r="U99" s="9" t="s">
        <v>36</v>
      </c>
      <c r="V99" s="21">
        <f>V98-VLookups!$D$54</f>
        <v>-1075</v>
      </c>
      <c r="W99" s="21">
        <f>-VLookups!$D$59</f>
        <v>-250</v>
      </c>
      <c r="X99" s="19">
        <v>0</v>
      </c>
      <c r="Y99" s="36">
        <f>Y98*(1+VLookups!$D$57/12)</f>
        <v>-262.98184057993785</v>
      </c>
      <c r="Z99" s="31">
        <f>-E99*VLookups!$J$3</f>
        <v>-445.29774196830067</v>
      </c>
      <c r="AA99" s="19">
        <v>0</v>
      </c>
      <c r="AB99" s="20">
        <f t="shared" si="3"/>
        <v>106.86498571510901</v>
      </c>
      <c r="AC99" s="20">
        <f t="shared" si="4"/>
        <v>43284.677747996815</v>
      </c>
    </row>
    <row r="100" spans="2:29" x14ac:dyDescent="0.25">
      <c r="B100" s="9">
        <v>96</v>
      </c>
      <c r="C100" s="9">
        <f t="shared" si="5"/>
        <v>31</v>
      </c>
      <c r="D100" s="9">
        <v>0</v>
      </c>
      <c r="E100" s="20">
        <f>E88*(1+VLookups!$C$4)</f>
        <v>11522.079073429779</v>
      </c>
      <c r="F100" s="20">
        <f>$E100*-VLookups!$D$10*2</f>
        <v>-691.32474440578676</v>
      </c>
      <c r="G100" s="19">
        <v>0</v>
      </c>
      <c r="H100" s="20">
        <f>(-VLookups!$D$13)*(E100+F100/2)</f>
        <v>-3632.3354278987381</v>
      </c>
      <c r="I100" s="20">
        <f>-PMT(VLookups!$D$16/12,180,-FV(VLookups!$D$16/12,48,,-VLookups!$D$15))</f>
        <v>-1366.0248221985344</v>
      </c>
      <c r="J100" s="19">
        <v>0</v>
      </c>
      <c r="K100" s="19">
        <v>0</v>
      </c>
      <c r="L100" s="20">
        <f>VLookups!$D$30</f>
        <v>-641.6219438963717</v>
      </c>
      <c r="M100" s="20">
        <f>M99-VLookups!$C$33</f>
        <v>-115</v>
      </c>
      <c r="N100" s="22">
        <v>36</v>
      </c>
      <c r="O100" s="19">
        <v>0</v>
      </c>
      <c r="P100" s="19">
        <v>0</v>
      </c>
      <c r="Q100" s="9" t="s">
        <v>36</v>
      </c>
      <c r="R100" s="21">
        <f>R88*(1+VLookups!$C$45)</f>
        <v>-3211.8338203339754</v>
      </c>
      <c r="S100" s="19">
        <v>0</v>
      </c>
      <c r="T100" s="19">
        <v>0</v>
      </c>
      <c r="U100" s="9" t="s">
        <v>36</v>
      </c>
      <c r="V100" s="21">
        <f>V99-VLookups!$D$54</f>
        <v>-1080</v>
      </c>
      <c r="W100" s="21">
        <f>-VLookups!$D$59</f>
        <v>-250</v>
      </c>
      <c r="X100" s="19">
        <v>0</v>
      </c>
      <c r="Y100" s="36">
        <f>Y99*(1+VLookups!$D$57/12)</f>
        <v>-263.74887094829603</v>
      </c>
      <c r="Z100" s="31">
        <f>-E100*VLookups!$J$3</f>
        <v>-460.88316293719117</v>
      </c>
      <c r="AA100" s="19">
        <v>0</v>
      </c>
      <c r="AB100" s="20">
        <f t="shared" si="3"/>
        <v>154.96865301378</v>
      </c>
      <c r="AC100" s="20">
        <f t="shared" si="4"/>
        <v>43511.787530590591</v>
      </c>
    </row>
    <row r="101" spans="2:29" x14ac:dyDescent="0.25">
      <c r="B101" s="9">
        <v>97</v>
      </c>
      <c r="C101" s="9">
        <f t="shared" si="5"/>
        <v>31</v>
      </c>
      <c r="D101" s="9">
        <v>1</v>
      </c>
      <c r="E101" s="20">
        <f>E89*(1+VLookups!$C$4)</f>
        <v>11522.079073429779</v>
      </c>
      <c r="F101" s="20">
        <f>$E101*-VLookups!$D$10*2</f>
        <v>-691.32474440578676</v>
      </c>
      <c r="G101" s="19">
        <v>0</v>
      </c>
      <c r="H101" s="20">
        <f>(-VLookups!$D$13)*(E101+F101/2)</f>
        <v>-3632.3354278987381</v>
      </c>
      <c r="I101" s="20">
        <f>-PMT(VLookups!$D$16/12,180,-FV(VLookups!$D$16/12,48,,-VLookups!$D$15))</f>
        <v>-1366.0248221985344</v>
      </c>
      <c r="J101" s="19">
        <v>0</v>
      </c>
      <c r="K101" s="19">
        <v>0</v>
      </c>
      <c r="L101" s="20">
        <f>VLookups!$D$30</f>
        <v>-641.6219438963717</v>
      </c>
      <c r="M101" s="20">
        <f>M100-VLookups!$C$33</f>
        <v>-116</v>
      </c>
      <c r="N101" s="22">
        <v>37</v>
      </c>
      <c r="O101" s="19">
        <v>0</v>
      </c>
      <c r="P101" s="19">
        <v>0</v>
      </c>
      <c r="Q101" s="9" t="s">
        <v>36</v>
      </c>
      <c r="R101" s="21">
        <f>R89*(1+VLookups!$C$45)</f>
        <v>-3211.8338203339754</v>
      </c>
      <c r="S101" s="19">
        <v>0</v>
      </c>
      <c r="T101" s="19">
        <v>0</v>
      </c>
      <c r="U101" s="9" t="s">
        <v>36</v>
      </c>
      <c r="V101" s="21">
        <f>V100-VLookups!$D$54</f>
        <v>-1085</v>
      </c>
      <c r="W101" s="21">
        <f>-VLookups!$D$59</f>
        <v>-250</v>
      </c>
      <c r="X101" s="19">
        <v>0</v>
      </c>
      <c r="Y101" s="36">
        <f>Y100*(1+VLookups!$D$57/12)</f>
        <v>-264.51813848856187</v>
      </c>
      <c r="Z101" s="31">
        <f>-E101*VLookups!$J$3</f>
        <v>-460.88316293719117</v>
      </c>
      <c r="AA101" s="19">
        <v>0</v>
      </c>
      <c r="AB101" s="20">
        <f t="shared" si="3"/>
        <v>148.19938547351421</v>
      </c>
      <c r="AC101" s="20">
        <f t="shared" si="4"/>
        <v>43732.506561948423</v>
      </c>
    </row>
    <row r="102" spans="2:29" x14ac:dyDescent="0.25">
      <c r="B102" s="9">
        <v>98</v>
      </c>
      <c r="C102" s="9">
        <f t="shared" si="5"/>
        <v>31</v>
      </c>
      <c r="D102" s="9">
        <v>2</v>
      </c>
      <c r="E102" s="20">
        <f>E90*(1+VLookups!$C$4)</f>
        <v>11522.079073429779</v>
      </c>
      <c r="F102" s="20">
        <f>$E102*-VLookups!$D$10*2</f>
        <v>-691.32474440578676</v>
      </c>
      <c r="G102" s="19">
        <v>0</v>
      </c>
      <c r="H102" s="20">
        <f>(-VLookups!$D$13)*(E102+F102/2)</f>
        <v>-3632.3354278987381</v>
      </c>
      <c r="I102" s="20">
        <f>-PMT(VLookups!$D$16/12,180,-FV(VLookups!$D$16/12,48,,-VLookups!$D$15))</f>
        <v>-1366.0248221985344</v>
      </c>
      <c r="J102" s="19">
        <v>0</v>
      </c>
      <c r="K102" s="19">
        <v>0</v>
      </c>
      <c r="L102" s="20">
        <f>VLookups!$D$30</f>
        <v>-641.6219438963717</v>
      </c>
      <c r="M102" s="20">
        <f>M101-VLookups!$C$33</f>
        <v>-117</v>
      </c>
      <c r="N102" s="22">
        <v>38</v>
      </c>
      <c r="O102" s="19">
        <v>0</v>
      </c>
      <c r="P102" s="19">
        <v>0</v>
      </c>
      <c r="Q102" s="9" t="s">
        <v>36</v>
      </c>
      <c r="R102" s="21">
        <f>R90*(1+VLookups!$C$45)</f>
        <v>-3211.8338203339754</v>
      </c>
      <c r="S102" s="19">
        <v>0</v>
      </c>
      <c r="T102" s="19">
        <v>0</v>
      </c>
      <c r="U102" s="9" t="s">
        <v>36</v>
      </c>
      <c r="V102" s="21">
        <f>V101-VLookups!$D$54</f>
        <v>-1090</v>
      </c>
      <c r="W102" s="21">
        <f>-VLookups!$D$59</f>
        <v>-250</v>
      </c>
      <c r="X102" s="19">
        <v>0</v>
      </c>
      <c r="Y102" s="36">
        <f>Y101*(1+VLookups!$D$57/12)</f>
        <v>-265.2896497258202</v>
      </c>
      <c r="Z102" s="31">
        <f>-E102*VLookups!$J$3</f>
        <v>-460.88316293719117</v>
      </c>
      <c r="AA102" s="19">
        <v>0</v>
      </c>
      <c r="AB102" s="20">
        <f t="shared" si="3"/>
        <v>141.42787423625578</v>
      </c>
      <c r="AC102" s="20">
        <f t="shared" si="4"/>
        <v>43946.821947121265</v>
      </c>
    </row>
    <row r="103" spans="2:29" x14ac:dyDescent="0.25">
      <c r="B103" s="9">
        <v>99</v>
      </c>
      <c r="C103" s="9">
        <f t="shared" si="5"/>
        <v>31</v>
      </c>
      <c r="D103" s="9">
        <v>3</v>
      </c>
      <c r="E103" s="20">
        <f>E91*(1+VLookups!$C$4)</f>
        <v>11522.079073429779</v>
      </c>
      <c r="F103" s="20">
        <f>$E103*-VLookups!$D$10*2</f>
        <v>-691.32474440578676</v>
      </c>
      <c r="G103" s="19">
        <v>0</v>
      </c>
      <c r="H103" s="20">
        <f>(-VLookups!$D$13)*(E103+F103/2)</f>
        <v>-3632.3354278987381</v>
      </c>
      <c r="I103" s="20">
        <f>-PMT(VLookups!$D$16/12,180,-FV(VLookups!$D$16/12,48,,-VLookups!$D$15))</f>
        <v>-1366.0248221985344</v>
      </c>
      <c r="J103" s="19">
        <v>0</v>
      </c>
      <c r="K103" s="19">
        <v>0</v>
      </c>
      <c r="L103" s="20">
        <f>VLookups!$D$30</f>
        <v>-641.6219438963717</v>
      </c>
      <c r="M103" s="20">
        <f>M102-VLookups!$C$33</f>
        <v>-118</v>
      </c>
      <c r="N103" s="22">
        <v>39</v>
      </c>
      <c r="O103" s="19">
        <v>0</v>
      </c>
      <c r="P103" s="19">
        <v>0</v>
      </c>
      <c r="Q103" s="9" t="s">
        <v>36</v>
      </c>
      <c r="R103" s="21">
        <f>R91*(1+VLookups!$C$45)</f>
        <v>-3211.8338203339754</v>
      </c>
      <c r="S103" s="19">
        <v>0</v>
      </c>
      <c r="T103" s="19">
        <v>0</v>
      </c>
      <c r="U103" s="9" t="s">
        <v>36</v>
      </c>
      <c r="V103" s="21">
        <f>V102-VLookups!$D$54</f>
        <v>-1095</v>
      </c>
      <c r="W103" s="21">
        <f>-VLookups!$D$59</f>
        <v>-250</v>
      </c>
      <c r="X103" s="19">
        <v>0</v>
      </c>
      <c r="Y103" s="36">
        <f>Y102*(1+VLookups!$D$57/12)</f>
        <v>-266.06341120418716</v>
      </c>
      <c r="Z103" s="31">
        <f>-E103*VLookups!$J$3</f>
        <v>-460.88316293719117</v>
      </c>
      <c r="AA103" s="19">
        <v>0</v>
      </c>
      <c r="AB103" s="20">
        <f t="shared" si="3"/>
        <v>134.65411275788892</v>
      </c>
      <c r="AC103" s="20">
        <f t="shared" si="4"/>
        <v>44154.720763124358</v>
      </c>
    </row>
    <row r="104" spans="2:29" x14ac:dyDescent="0.25">
      <c r="B104" s="9">
        <v>100</v>
      </c>
      <c r="C104" s="9">
        <f t="shared" si="5"/>
        <v>31</v>
      </c>
      <c r="D104" s="9">
        <v>4</v>
      </c>
      <c r="E104" s="20">
        <f>E92*(1+VLookups!$C$4)</f>
        <v>11522.079073429779</v>
      </c>
      <c r="F104" s="20">
        <f>$E104*-VLookups!$D$10*2</f>
        <v>-691.32474440578676</v>
      </c>
      <c r="G104" s="19">
        <v>0</v>
      </c>
      <c r="H104" s="20">
        <f>(-VLookups!$D$13)*(E104+F104/2)</f>
        <v>-3632.3354278987381</v>
      </c>
      <c r="I104" s="20">
        <f>-PMT(VLookups!$D$16/12,180,-FV(VLookups!$D$16/12,48,,-VLookups!$D$15))</f>
        <v>-1366.0248221985344</v>
      </c>
      <c r="J104" s="19">
        <v>0</v>
      </c>
      <c r="K104" s="19">
        <v>0</v>
      </c>
      <c r="L104" s="20">
        <f>VLookups!$D$30</f>
        <v>-641.6219438963717</v>
      </c>
      <c r="M104" s="20">
        <f>M103-VLookups!$C$33</f>
        <v>-119</v>
      </c>
      <c r="N104" s="22">
        <v>40</v>
      </c>
      <c r="O104" s="19">
        <v>0</v>
      </c>
      <c r="P104" s="19">
        <v>0</v>
      </c>
      <c r="Q104" s="9" t="s">
        <v>36</v>
      </c>
      <c r="R104" s="21">
        <f>R92*(1+VLookups!$C$45)</f>
        <v>-3211.8338203339754</v>
      </c>
      <c r="S104" s="19">
        <v>0</v>
      </c>
      <c r="T104" s="19">
        <v>0</v>
      </c>
      <c r="U104" s="9" t="s">
        <v>36</v>
      </c>
      <c r="V104" s="21">
        <f>V103-VLookups!$D$54</f>
        <v>-1100</v>
      </c>
      <c r="W104" s="21">
        <f>-VLookups!$D$59</f>
        <v>-250</v>
      </c>
      <c r="X104" s="19">
        <v>0</v>
      </c>
      <c r="Y104" s="36">
        <f>Y103*(1+VLookups!$D$57/12)</f>
        <v>-266.83942948686604</v>
      </c>
      <c r="Z104" s="31">
        <f>-E104*VLookups!$J$3</f>
        <v>-460.88316293719117</v>
      </c>
      <c r="AA104" s="19">
        <v>0</v>
      </c>
      <c r="AB104" s="20">
        <f t="shared" si="3"/>
        <v>127.87809447520999</v>
      </c>
      <c r="AC104" s="20">
        <f t="shared" si="4"/>
        <v>44356.190058871442</v>
      </c>
    </row>
    <row r="105" spans="2:29" x14ac:dyDescent="0.25">
      <c r="B105" s="9">
        <v>101</v>
      </c>
      <c r="C105" s="9">
        <f t="shared" si="5"/>
        <v>31</v>
      </c>
      <c r="D105" s="9">
        <v>5</v>
      </c>
      <c r="E105" s="20">
        <f>E93*(1+VLookups!$C$4)</f>
        <v>11522.079073429779</v>
      </c>
      <c r="F105" s="20">
        <f>$E105*-VLookups!$D$10*2</f>
        <v>-691.32474440578676</v>
      </c>
      <c r="G105" s="19">
        <v>0</v>
      </c>
      <c r="H105" s="20">
        <f>(-VLookups!$D$13)*(E105+F105/2)</f>
        <v>-3632.3354278987381</v>
      </c>
      <c r="I105" s="20">
        <f>-PMT(VLookups!$D$16/12,180,-FV(VLookups!$D$16/12,48,,-VLookups!$D$15))</f>
        <v>-1366.0248221985344</v>
      </c>
      <c r="J105" s="19">
        <v>0</v>
      </c>
      <c r="K105" s="19">
        <v>0</v>
      </c>
      <c r="L105" s="20">
        <f>VLookups!$D$30</f>
        <v>-641.6219438963717</v>
      </c>
      <c r="M105" s="20">
        <f>M104-VLookups!$C$33</f>
        <v>-120</v>
      </c>
      <c r="N105" s="22">
        <v>41</v>
      </c>
      <c r="O105" s="19">
        <v>0</v>
      </c>
      <c r="P105" s="19">
        <v>0</v>
      </c>
      <c r="Q105" s="9" t="s">
        <v>36</v>
      </c>
      <c r="R105" s="21">
        <f>R93*(1+VLookups!$C$45)</f>
        <v>-3211.8338203339754</v>
      </c>
      <c r="S105" s="19">
        <v>0</v>
      </c>
      <c r="T105" s="19">
        <v>0</v>
      </c>
      <c r="U105" s="9" t="s">
        <v>36</v>
      </c>
      <c r="V105" s="21">
        <f>V104-VLookups!$D$54</f>
        <v>-1105</v>
      </c>
      <c r="W105" s="21">
        <f>-VLookups!$D$59</f>
        <v>-250</v>
      </c>
      <c r="X105" s="19">
        <v>0</v>
      </c>
      <c r="Y105" s="36">
        <f>Y104*(1+VLookups!$D$57/12)</f>
        <v>-267.61771115620274</v>
      </c>
      <c r="Z105" s="31">
        <f>-E105*VLookups!$J$3</f>
        <v>-460.88316293719117</v>
      </c>
      <c r="AA105" s="19">
        <v>0</v>
      </c>
      <c r="AB105" s="20">
        <f t="shared" si="3"/>
        <v>121.09981280587328</v>
      </c>
      <c r="AC105" s="20">
        <f t="shared" si="4"/>
        <v>44551.216855108767</v>
      </c>
    </row>
    <row r="106" spans="2:29" x14ac:dyDescent="0.25">
      <c r="B106" s="9">
        <v>102</v>
      </c>
      <c r="C106" s="9">
        <f t="shared" si="5"/>
        <v>31</v>
      </c>
      <c r="D106" s="9">
        <v>6</v>
      </c>
      <c r="E106" s="20">
        <f>E94*(1+VLookups!$C$4)</f>
        <v>11522.079073429779</v>
      </c>
      <c r="F106" s="20">
        <f>$E106*-VLookups!$D$10*2</f>
        <v>-691.32474440578676</v>
      </c>
      <c r="G106" s="19">
        <v>0</v>
      </c>
      <c r="H106" s="20">
        <f>(-VLookups!$D$13)*(E106+F106/2)</f>
        <v>-3632.3354278987381</v>
      </c>
      <c r="I106" s="20">
        <f>-PMT(VLookups!$D$16/12,180,-FV(VLookups!$D$16/12,48,,-VLookups!$D$15))</f>
        <v>-1366.0248221985344</v>
      </c>
      <c r="J106" s="19">
        <v>0</v>
      </c>
      <c r="K106" s="19">
        <v>0</v>
      </c>
      <c r="L106" s="20">
        <f>VLookups!$D$30</f>
        <v>-641.6219438963717</v>
      </c>
      <c r="M106" s="20">
        <f>M105-VLookups!$C$33</f>
        <v>-121</v>
      </c>
      <c r="N106" s="22">
        <v>42</v>
      </c>
      <c r="O106" s="19">
        <v>0</v>
      </c>
      <c r="P106" s="19">
        <v>0</v>
      </c>
      <c r="Q106" s="9" t="s">
        <v>36</v>
      </c>
      <c r="R106" s="21">
        <f>R94*(1+VLookups!$C$45)</f>
        <v>-3211.8338203339754</v>
      </c>
      <c r="S106" s="19">
        <v>0</v>
      </c>
      <c r="T106" s="19">
        <v>0</v>
      </c>
      <c r="U106" s="9" t="s">
        <v>36</v>
      </c>
      <c r="V106" s="21">
        <f>V105-VLookups!$D$54</f>
        <v>-1110</v>
      </c>
      <c r="W106" s="21">
        <f>-VLookups!$D$59</f>
        <v>-250</v>
      </c>
      <c r="X106" s="19">
        <v>0</v>
      </c>
      <c r="Y106" s="36">
        <f>Y105*(1+VLookups!$D$57/12)</f>
        <v>-268.39826281374167</v>
      </c>
      <c r="Z106" s="31">
        <f>-E106*VLookups!$J$3</f>
        <v>-460.88316293719117</v>
      </c>
      <c r="AA106" s="19">
        <v>0</v>
      </c>
      <c r="AB106" s="20">
        <f t="shared" si="3"/>
        <v>114.31926114833436</v>
      </c>
      <c r="AC106" s="20">
        <f t="shared" si="4"/>
        <v>44739.788144348946</v>
      </c>
    </row>
    <row r="107" spans="2:29" x14ac:dyDescent="0.25">
      <c r="B107" s="9">
        <v>103</v>
      </c>
      <c r="C107" s="9">
        <f t="shared" si="5"/>
        <v>31</v>
      </c>
      <c r="D107" s="9">
        <v>7</v>
      </c>
      <c r="E107" s="20">
        <f>E95*(1+VLookups!$C$4)</f>
        <v>11522.079073429779</v>
      </c>
      <c r="F107" s="20">
        <f>$E107*-VLookups!$D$10*2</f>
        <v>-691.32474440578676</v>
      </c>
      <c r="G107" s="19">
        <v>0</v>
      </c>
      <c r="H107" s="20">
        <f>(-VLookups!$D$13)*(E107+F107/2)</f>
        <v>-3632.3354278987381</v>
      </c>
      <c r="I107" s="20">
        <f>-PMT(VLookups!$D$16/12,180,-FV(VLookups!$D$16/12,48,,-VLookups!$D$15))</f>
        <v>-1366.0248221985344</v>
      </c>
      <c r="J107" s="19">
        <v>0</v>
      </c>
      <c r="K107" s="19">
        <v>0</v>
      </c>
      <c r="L107" s="20">
        <f>VLookups!$D$30</f>
        <v>-641.6219438963717</v>
      </c>
      <c r="M107" s="20">
        <f>M106-VLookups!$C$33</f>
        <v>-122</v>
      </c>
      <c r="N107" s="22">
        <v>43</v>
      </c>
      <c r="O107" s="19">
        <v>0</v>
      </c>
      <c r="P107" s="19">
        <v>0</v>
      </c>
      <c r="Q107" s="9" t="s">
        <v>36</v>
      </c>
      <c r="R107" s="21">
        <f>R95*(1+VLookups!$C$45)</f>
        <v>-3211.8338203339754</v>
      </c>
      <c r="S107" s="19">
        <v>0</v>
      </c>
      <c r="T107" s="19">
        <v>0</v>
      </c>
      <c r="U107" s="9" t="s">
        <v>36</v>
      </c>
      <c r="V107" s="21">
        <f>V106-VLookups!$D$54</f>
        <v>-1115</v>
      </c>
      <c r="W107" s="21">
        <f>-VLookups!$D$59</f>
        <v>-250</v>
      </c>
      <c r="X107" s="19">
        <v>0</v>
      </c>
      <c r="Y107" s="36">
        <f>Y106*(1+VLookups!$D$57/12)</f>
        <v>-269.18109108028176</v>
      </c>
      <c r="Z107" s="31">
        <f>-E107*VLookups!$J$3</f>
        <v>-460.88316293719117</v>
      </c>
      <c r="AA107" s="19">
        <v>0</v>
      </c>
      <c r="AB107" s="20">
        <f t="shared" si="3"/>
        <v>107.53643288179433</v>
      </c>
      <c r="AC107" s="20">
        <f t="shared" si="4"/>
        <v>44921.890890804658</v>
      </c>
    </row>
    <row r="108" spans="2:29" x14ac:dyDescent="0.25">
      <c r="B108" s="9">
        <v>104</v>
      </c>
      <c r="C108" s="9">
        <f t="shared" si="5"/>
        <v>31</v>
      </c>
      <c r="D108" s="9">
        <v>8</v>
      </c>
      <c r="E108" s="20">
        <f>E96*(1+VLookups!$C$4)</f>
        <v>11522.079073429779</v>
      </c>
      <c r="F108" s="20">
        <f>$E108*-VLookups!$D$10*2</f>
        <v>-691.32474440578676</v>
      </c>
      <c r="G108" s="19">
        <v>0</v>
      </c>
      <c r="H108" s="20">
        <f>(-VLookups!$D$13)*(E108+F108/2)</f>
        <v>-3632.3354278987381</v>
      </c>
      <c r="I108" s="20">
        <f>-PMT(VLookups!$D$16/12,180,-FV(VLookups!$D$16/12,48,,-VLookups!$D$15))</f>
        <v>-1366.0248221985344</v>
      </c>
      <c r="J108" s="19">
        <v>0</v>
      </c>
      <c r="K108" s="19">
        <v>0</v>
      </c>
      <c r="L108" s="20">
        <f>VLookups!$D$30</f>
        <v>-641.6219438963717</v>
      </c>
      <c r="M108" s="20">
        <f>M107-VLookups!$C$33</f>
        <v>-123</v>
      </c>
      <c r="N108" s="22">
        <v>44</v>
      </c>
      <c r="O108" s="19">
        <v>0</v>
      </c>
      <c r="P108" s="19">
        <v>0</v>
      </c>
      <c r="Q108" s="9" t="s">
        <v>36</v>
      </c>
      <c r="R108" s="21">
        <f>R96*(1+VLookups!$C$45)</f>
        <v>-3211.8338203339754</v>
      </c>
      <c r="S108" s="19">
        <v>0</v>
      </c>
      <c r="T108" s="19">
        <v>0</v>
      </c>
      <c r="U108" s="9" t="s">
        <v>36</v>
      </c>
      <c r="V108" s="21">
        <f>V107-VLookups!$D$54</f>
        <v>-1120</v>
      </c>
      <c r="W108" s="21">
        <f>-VLookups!$D$59</f>
        <v>-250</v>
      </c>
      <c r="X108" s="19">
        <v>0</v>
      </c>
      <c r="Y108" s="36">
        <f>Y107*(1+VLookups!$D$57/12)</f>
        <v>-269.9662025959326</v>
      </c>
      <c r="Z108" s="31">
        <f>-E108*VLookups!$J$3</f>
        <v>-460.88316293719117</v>
      </c>
      <c r="AA108" s="19">
        <v>0</v>
      </c>
      <c r="AB108" s="20">
        <f t="shared" si="3"/>
        <v>100.75132136614343</v>
      </c>
      <c r="AC108" s="20">
        <f t="shared" si="4"/>
        <v>45097.512030322148</v>
      </c>
    </row>
    <row r="109" spans="2:29" x14ac:dyDescent="0.25">
      <c r="B109" s="9">
        <v>105</v>
      </c>
      <c r="C109" s="9">
        <f t="shared" si="5"/>
        <v>31</v>
      </c>
      <c r="D109" s="9">
        <v>9</v>
      </c>
      <c r="E109" s="20">
        <f>E97*(1+VLookups!$C$4)</f>
        <v>11522.079073429779</v>
      </c>
      <c r="F109" s="20">
        <f>$E109*-VLookups!$D$10*2</f>
        <v>-691.32474440578676</v>
      </c>
      <c r="G109" s="19">
        <v>0</v>
      </c>
      <c r="H109" s="20">
        <f>(-VLookups!$D$13)*(E109+F109/2)</f>
        <v>-3632.3354278987381</v>
      </c>
      <c r="I109" s="20">
        <f>-PMT(VLookups!$D$16/12,180,-FV(VLookups!$D$16/12,48,,-VLookups!$D$15))</f>
        <v>-1366.0248221985344</v>
      </c>
      <c r="J109" s="19">
        <v>0</v>
      </c>
      <c r="K109" s="19">
        <v>0</v>
      </c>
      <c r="L109" s="20">
        <f>VLookups!$D$30</f>
        <v>-641.6219438963717</v>
      </c>
      <c r="M109" s="20">
        <f>M108-VLookups!$C$33</f>
        <v>-124</v>
      </c>
      <c r="N109" s="22">
        <v>45</v>
      </c>
      <c r="O109" s="19">
        <v>0</v>
      </c>
      <c r="P109" s="19">
        <v>0</v>
      </c>
      <c r="Q109" s="9" t="s">
        <v>36</v>
      </c>
      <c r="R109" s="21">
        <f>R97*(1+VLookups!$C$45)</f>
        <v>-3211.8338203339754</v>
      </c>
      <c r="S109" s="19">
        <v>0</v>
      </c>
      <c r="T109" s="19">
        <v>0</v>
      </c>
      <c r="U109" s="9" t="s">
        <v>36</v>
      </c>
      <c r="V109" s="21">
        <f>V108-VLookups!$D$54</f>
        <v>-1125</v>
      </c>
      <c r="W109" s="21">
        <f>-VLookups!$D$59</f>
        <v>-250</v>
      </c>
      <c r="X109" s="19">
        <v>0</v>
      </c>
      <c r="Y109" s="36">
        <f>Y108*(1+VLookups!$D$57/12)</f>
        <v>-270.75360402017071</v>
      </c>
      <c r="Z109" s="31">
        <f>-E109*VLookups!$J$3</f>
        <v>-460.88316293719117</v>
      </c>
      <c r="AA109" s="19">
        <v>0</v>
      </c>
      <c r="AB109" s="20">
        <f t="shared" si="3"/>
        <v>93.96391994190526</v>
      </c>
      <c r="AC109" s="20">
        <f t="shared" si="4"/>
        <v>45266.638470314589</v>
      </c>
    </row>
    <row r="110" spans="2:29" x14ac:dyDescent="0.25">
      <c r="B110" s="9">
        <v>106</v>
      </c>
      <c r="C110" s="9">
        <f t="shared" si="5"/>
        <v>31</v>
      </c>
      <c r="D110" s="9">
        <v>10</v>
      </c>
      <c r="E110" s="20">
        <f>E98*(1+VLookups!$C$4)</f>
        <v>11522.079073429779</v>
      </c>
      <c r="F110" s="20">
        <f>$E110*-VLookups!$D$10*2</f>
        <v>-691.32474440578676</v>
      </c>
      <c r="G110" s="19">
        <v>0</v>
      </c>
      <c r="H110" s="20">
        <f>(-VLookups!$D$13)*(E110+F110/2)</f>
        <v>-3632.3354278987381</v>
      </c>
      <c r="I110" s="20">
        <f>-PMT(VLookups!$D$16/12,180,-FV(VLookups!$D$16/12,48,,-VLookups!$D$15))</f>
        <v>-1366.0248221985344</v>
      </c>
      <c r="J110" s="19">
        <v>0</v>
      </c>
      <c r="K110" s="19">
        <v>0</v>
      </c>
      <c r="L110" s="20">
        <f>VLookups!$D$30</f>
        <v>-641.6219438963717</v>
      </c>
      <c r="M110" s="20">
        <f>M109-VLookups!$C$33</f>
        <v>-125</v>
      </c>
      <c r="N110" s="22">
        <v>46</v>
      </c>
      <c r="O110" s="19">
        <v>0</v>
      </c>
      <c r="P110" s="19">
        <v>0</v>
      </c>
      <c r="Q110" s="9" t="s">
        <v>36</v>
      </c>
      <c r="R110" s="21">
        <f>R98*(1+VLookups!$C$45)</f>
        <v>-3211.8338203339754</v>
      </c>
      <c r="S110" s="19">
        <v>0</v>
      </c>
      <c r="T110" s="19">
        <v>0</v>
      </c>
      <c r="U110" s="9" t="s">
        <v>36</v>
      </c>
      <c r="V110" s="21">
        <f>V109-VLookups!$D$54</f>
        <v>-1130</v>
      </c>
      <c r="W110" s="21">
        <f>-VLookups!$D$59</f>
        <v>-250</v>
      </c>
      <c r="X110" s="19">
        <v>0</v>
      </c>
      <c r="Y110" s="36">
        <f>Y109*(1+VLookups!$D$57/12)</f>
        <v>-271.54330203189619</v>
      </c>
      <c r="Z110" s="31">
        <f>-E110*VLookups!$J$3</f>
        <v>-460.88316293719117</v>
      </c>
      <c r="AA110" s="19">
        <v>0</v>
      </c>
      <c r="AB110" s="20">
        <f t="shared" si="3"/>
        <v>87.174221930179783</v>
      </c>
      <c r="AC110" s="20">
        <f t="shared" si="4"/>
        <v>45429.257089695297</v>
      </c>
    </row>
    <row r="111" spans="2:29" x14ac:dyDescent="0.25">
      <c r="B111" s="9">
        <v>107</v>
      </c>
      <c r="C111" s="9">
        <f t="shared" si="5"/>
        <v>31</v>
      </c>
      <c r="D111" s="9">
        <v>11</v>
      </c>
      <c r="E111" s="20">
        <f>E99*(1+VLookups!$C$4)</f>
        <v>11522.079073429779</v>
      </c>
      <c r="F111" s="20">
        <f>$E111*-VLookups!$D$10*2</f>
        <v>-691.32474440578676</v>
      </c>
      <c r="G111" s="19">
        <v>0</v>
      </c>
      <c r="H111" s="20">
        <f>(-VLookups!$D$13)*(E111+F111/2)</f>
        <v>-3632.3354278987381</v>
      </c>
      <c r="I111" s="20">
        <f>-PMT(VLookups!$D$16/12,180,-FV(VLookups!$D$16/12,48,,-VLookups!$D$15))</f>
        <v>-1366.0248221985344</v>
      </c>
      <c r="J111" s="19">
        <v>0</v>
      </c>
      <c r="K111" s="19">
        <v>0</v>
      </c>
      <c r="L111" s="20">
        <f>VLookups!$D$30</f>
        <v>-641.6219438963717</v>
      </c>
      <c r="M111" s="20">
        <f>M110-VLookups!$C$33</f>
        <v>-126</v>
      </c>
      <c r="N111" s="22">
        <v>47</v>
      </c>
      <c r="O111" s="19">
        <v>0</v>
      </c>
      <c r="P111" s="19">
        <v>0</v>
      </c>
      <c r="Q111" s="9" t="s">
        <v>36</v>
      </c>
      <c r="R111" s="21">
        <f>R99*(1+VLookups!$C$45)</f>
        <v>-3211.8338203339754</v>
      </c>
      <c r="S111" s="19">
        <v>0</v>
      </c>
      <c r="T111" s="19">
        <v>0</v>
      </c>
      <c r="U111" s="9" t="s">
        <v>36</v>
      </c>
      <c r="V111" s="21">
        <f>V110-VLookups!$D$54</f>
        <v>-1135</v>
      </c>
      <c r="W111" s="21">
        <f>-VLookups!$D$59</f>
        <v>-250</v>
      </c>
      <c r="X111" s="19">
        <v>0</v>
      </c>
      <c r="Y111" s="36">
        <f>Y110*(1+VLookups!$D$57/12)</f>
        <v>-272.33530332948925</v>
      </c>
      <c r="Z111" s="31">
        <f>-E111*VLookups!$J$3</f>
        <v>-460.88316293719117</v>
      </c>
      <c r="AA111" s="19">
        <v>0</v>
      </c>
      <c r="AB111" s="20">
        <f t="shared" si="3"/>
        <v>80.382220632586723</v>
      </c>
      <c r="AC111" s="20">
        <f t="shared" si="4"/>
        <v>45585.354738810711</v>
      </c>
    </row>
    <row r="112" spans="2:29" x14ac:dyDescent="0.25">
      <c r="B112" s="9">
        <v>108</v>
      </c>
      <c r="C112" s="9">
        <f t="shared" si="5"/>
        <v>32</v>
      </c>
      <c r="D112" s="9">
        <v>0</v>
      </c>
      <c r="E112" s="20">
        <f>E100*(1+VLookups!$C$4)</f>
        <v>11925.35184099982</v>
      </c>
      <c r="F112" s="20">
        <f>$E112*-VLookups!$D$10*2</f>
        <v>-715.52111045998913</v>
      </c>
      <c r="G112" s="19">
        <v>0</v>
      </c>
      <c r="H112" s="20">
        <f>(-VLookups!$D$13)*(E112+F112/2)</f>
        <v>-3759.4671678751934</v>
      </c>
      <c r="I112" s="20">
        <f>-PMT(VLookups!$D$16/12,180,-FV(VLookups!$D$16/12,48,,-VLookups!$D$15))</f>
        <v>-1366.0248221985344</v>
      </c>
      <c r="J112" s="19">
        <v>0</v>
      </c>
      <c r="K112" s="19">
        <v>0</v>
      </c>
      <c r="L112" s="20">
        <f>VLookups!$D$30</f>
        <v>-641.6219438963717</v>
      </c>
      <c r="M112" s="20">
        <f>M111-VLookups!$C$33</f>
        <v>-127</v>
      </c>
      <c r="N112" s="22">
        <v>48</v>
      </c>
      <c r="O112" s="19">
        <v>0</v>
      </c>
      <c r="P112" s="19">
        <v>0</v>
      </c>
      <c r="Q112" s="9" t="s">
        <v>36</v>
      </c>
      <c r="R112" s="21">
        <f>R100*(1+VLookups!$C$45)</f>
        <v>-3407.7556833743479</v>
      </c>
      <c r="S112" s="19">
        <v>0</v>
      </c>
      <c r="T112" s="19">
        <v>0</v>
      </c>
      <c r="U112" s="9" t="s">
        <v>36</v>
      </c>
      <c r="V112" s="21">
        <f>V111-VLookups!$D$54</f>
        <v>-1140</v>
      </c>
      <c r="W112" s="21">
        <f>-VLookups!$D$59</f>
        <v>-250</v>
      </c>
      <c r="X112" s="19">
        <v>0</v>
      </c>
      <c r="Y112" s="36">
        <f>Y111*(1+VLookups!$D$57/12)</f>
        <v>-273.12961463086691</v>
      </c>
      <c r="Z112" s="31">
        <f>-E112*VLookups!$J$3</f>
        <v>-477.01407363999277</v>
      </c>
      <c r="AA112" s="19">
        <v>0</v>
      </c>
      <c r="AB112" s="20">
        <f t="shared" si="3"/>
        <v>125.57798015451891</v>
      </c>
      <c r="AC112" s="20">
        <f t="shared" si="4"/>
        <v>45786.908310196588</v>
      </c>
    </row>
    <row r="113" spans="2:29" x14ac:dyDescent="0.25">
      <c r="B113" s="9">
        <v>109</v>
      </c>
      <c r="C113" s="9">
        <f t="shared" si="5"/>
        <v>32</v>
      </c>
      <c r="D113" s="9">
        <v>1</v>
      </c>
      <c r="E113" s="20">
        <f>E101*(1+VLookups!$C$4)</f>
        <v>11925.35184099982</v>
      </c>
      <c r="F113" s="20">
        <f>$E113*-VLookups!$D$10*2</f>
        <v>-715.52111045998913</v>
      </c>
      <c r="G113" s="19">
        <v>0</v>
      </c>
      <c r="H113" s="20">
        <f>(-VLookups!$D$13)*(E113+F113/2)</f>
        <v>-3759.4671678751934</v>
      </c>
      <c r="I113" s="20">
        <f>-PMT(VLookups!$D$16/12,180,-FV(VLookups!$D$16/12,48,,-VLookups!$D$15))</f>
        <v>-1366.0248221985344</v>
      </c>
      <c r="J113" s="19">
        <v>0</v>
      </c>
      <c r="K113" s="19">
        <v>0</v>
      </c>
      <c r="L113" s="20">
        <f>VLookups!$D$30</f>
        <v>-641.6219438963717</v>
      </c>
      <c r="M113" s="20">
        <f>M112-VLookups!$C$33</f>
        <v>-128</v>
      </c>
      <c r="N113" s="22">
        <v>49</v>
      </c>
      <c r="O113" s="19">
        <v>0</v>
      </c>
      <c r="P113" s="19">
        <v>0</v>
      </c>
      <c r="Q113" s="9" t="s">
        <v>36</v>
      </c>
      <c r="R113" s="21">
        <f>R101*(1+VLookups!$C$45)</f>
        <v>-3407.7556833743479</v>
      </c>
      <c r="S113" s="19">
        <v>0</v>
      </c>
      <c r="T113" s="19">
        <v>0</v>
      </c>
      <c r="U113" s="9" t="s">
        <v>36</v>
      </c>
      <c r="V113" s="21">
        <f>V112-VLookups!$D$54</f>
        <v>-1145</v>
      </c>
      <c r="W113" s="21">
        <f>-VLookups!$D$59</f>
        <v>-250</v>
      </c>
      <c r="X113" s="19">
        <v>0</v>
      </c>
      <c r="Y113" s="36">
        <f>Y112*(1+VLookups!$D$57/12)</f>
        <v>-273.92624267354029</v>
      </c>
      <c r="Z113" s="31">
        <f>-E113*VLookups!$J$3</f>
        <v>-477.01407363999277</v>
      </c>
      <c r="AA113" s="19">
        <v>0</v>
      </c>
      <c r="AB113" s="20">
        <f t="shared" si="3"/>
        <v>118.78135211184548</v>
      </c>
      <c r="AC113" s="20">
        <f t="shared" si="4"/>
        <v>45982.001176158759</v>
      </c>
    </row>
    <row r="114" spans="2:29" x14ac:dyDescent="0.25">
      <c r="B114" s="9">
        <v>110</v>
      </c>
      <c r="C114" s="9">
        <f t="shared" si="5"/>
        <v>32</v>
      </c>
      <c r="D114" s="9">
        <v>2</v>
      </c>
      <c r="E114" s="20">
        <f>E102*(1+VLookups!$C$4)</f>
        <v>11925.35184099982</v>
      </c>
      <c r="F114" s="20">
        <f>$E114*-VLookups!$D$10*2</f>
        <v>-715.52111045998913</v>
      </c>
      <c r="G114" s="19">
        <v>0</v>
      </c>
      <c r="H114" s="20">
        <f>(-VLookups!$D$13)*(E114+F114/2)</f>
        <v>-3759.4671678751934</v>
      </c>
      <c r="I114" s="20">
        <f>-PMT(VLookups!$D$16/12,180,-FV(VLookups!$D$16/12,48,,-VLookups!$D$15))</f>
        <v>-1366.0248221985344</v>
      </c>
      <c r="J114" s="19">
        <v>0</v>
      </c>
      <c r="K114" s="19">
        <v>0</v>
      </c>
      <c r="L114" s="20">
        <f>VLookups!$D$30</f>
        <v>-641.6219438963717</v>
      </c>
      <c r="M114" s="20">
        <f>M113-VLookups!$C$33</f>
        <v>-129</v>
      </c>
      <c r="N114" s="22">
        <v>50</v>
      </c>
      <c r="O114" s="19">
        <v>0</v>
      </c>
      <c r="P114" s="19">
        <v>0</v>
      </c>
      <c r="Q114" s="9" t="s">
        <v>36</v>
      </c>
      <c r="R114" s="21">
        <f>R102*(1+VLookups!$C$45)</f>
        <v>-3407.7556833743479</v>
      </c>
      <c r="S114" s="19">
        <v>0</v>
      </c>
      <c r="T114" s="19">
        <v>0</v>
      </c>
      <c r="U114" s="9" t="s">
        <v>36</v>
      </c>
      <c r="V114" s="21">
        <f>V113-VLookups!$D$54</f>
        <v>-1150</v>
      </c>
      <c r="W114" s="21">
        <f>-VLookups!$D$59</f>
        <v>-250</v>
      </c>
      <c r="X114" s="19">
        <v>0</v>
      </c>
      <c r="Y114" s="36">
        <f>Y113*(1+VLookups!$D$57/12)</f>
        <v>-274.72519421467143</v>
      </c>
      <c r="Z114" s="31">
        <f>-E114*VLookups!$J$3</f>
        <v>-477.01407363999277</v>
      </c>
      <c r="AA114" s="19">
        <v>0</v>
      </c>
      <c r="AB114" s="20">
        <f t="shared" si="3"/>
        <v>111.98240057071433</v>
      </c>
      <c r="AC114" s="20">
        <f t="shared" si="4"/>
        <v>46170.620245356404</v>
      </c>
    </row>
    <row r="115" spans="2:29" x14ac:dyDescent="0.25">
      <c r="B115" s="9">
        <v>111</v>
      </c>
      <c r="C115" s="9">
        <f t="shared" si="5"/>
        <v>32</v>
      </c>
      <c r="D115" s="9">
        <v>3</v>
      </c>
      <c r="E115" s="20">
        <f>E103*(1+VLookups!$C$4)</f>
        <v>11925.35184099982</v>
      </c>
      <c r="F115" s="20">
        <f>$E115*-VLookups!$D$10*2</f>
        <v>-715.52111045998913</v>
      </c>
      <c r="G115" s="19">
        <v>0</v>
      </c>
      <c r="H115" s="20">
        <f>(-VLookups!$D$13)*(E115+F115/2)</f>
        <v>-3759.4671678751934</v>
      </c>
      <c r="I115" s="20">
        <f>-PMT(VLookups!$D$16/12,180,-FV(VLookups!$D$16/12,48,,-VLookups!$D$15))</f>
        <v>-1366.0248221985344</v>
      </c>
      <c r="J115" s="19">
        <v>0</v>
      </c>
      <c r="K115" s="19">
        <v>0</v>
      </c>
      <c r="L115" s="20">
        <f>VLookups!$D$30</f>
        <v>-641.6219438963717</v>
      </c>
      <c r="M115" s="20">
        <f>M114-VLookups!$C$33</f>
        <v>-130</v>
      </c>
      <c r="N115" s="22">
        <v>51</v>
      </c>
      <c r="O115" s="19">
        <v>0</v>
      </c>
      <c r="P115" s="19">
        <v>0</v>
      </c>
      <c r="Q115" s="9" t="s">
        <v>36</v>
      </c>
      <c r="R115" s="21">
        <f>R103*(1+VLookups!$C$45)</f>
        <v>-3407.7556833743479</v>
      </c>
      <c r="S115" s="19">
        <v>0</v>
      </c>
      <c r="T115" s="19">
        <v>0</v>
      </c>
      <c r="U115" s="9" t="s">
        <v>36</v>
      </c>
      <c r="V115" s="21">
        <f>V114-VLookups!$D$54</f>
        <v>-1155</v>
      </c>
      <c r="W115" s="21">
        <f>-VLookups!$D$59</f>
        <v>-250</v>
      </c>
      <c r="X115" s="19">
        <v>0</v>
      </c>
      <c r="Y115" s="36">
        <f>Y114*(1+VLookups!$D$57/12)</f>
        <v>-275.52647603113087</v>
      </c>
      <c r="Z115" s="31">
        <f>-E115*VLookups!$J$3</f>
        <v>-477.01407363999277</v>
      </c>
      <c r="AA115" s="19">
        <v>0</v>
      </c>
      <c r="AB115" s="20">
        <f t="shared" si="3"/>
        <v>105.1811187542549</v>
      </c>
      <c r="AC115" s="20">
        <f t="shared" si="4"/>
        <v>46352.752397852921</v>
      </c>
    </row>
    <row r="116" spans="2:29" x14ac:dyDescent="0.25">
      <c r="B116" s="9">
        <v>112</v>
      </c>
      <c r="C116" s="9">
        <f t="shared" si="5"/>
        <v>32</v>
      </c>
      <c r="D116" s="9">
        <v>4</v>
      </c>
      <c r="E116" s="20">
        <f>E104*(1+VLookups!$C$4)</f>
        <v>11925.35184099982</v>
      </c>
      <c r="F116" s="20">
        <f>$E116*-VLookups!$D$10*2</f>
        <v>-715.52111045998913</v>
      </c>
      <c r="G116" s="19">
        <v>0</v>
      </c>
      <c r="H116" s="20">
        <f>(-VLookups!$D$13)*(E116+F116/2)</f>
        <v>-3759.4671678751934</v>
      </c>
      <c r="I116" s="20">
        <f>-PMT(VLookups!$D$16/12,180,-FV(VLookups!$D$16/12,48,,-VLookups!$D$15))</f>
        <v>-1366.0248221985344</v>
      </c>
      <c r="J116" s="19">
        <v>0</v>
      </c>
      <c r="K116" s="19">
        <v>0</v>
      </c>
      <c r="L116" s="20">
        <f>VLookups!$D$30</f>
        <v>-641.6219438963717</v>
      </c>
      <c r="M116" s="20">
        <f>M115-VLookups!$C$33</f>
        <v>-131</v>
      </c>
      <c r="N116" s="22">
        <v>52</v>
      </c>
      <c r="O116" s="19">
        <v>0</v>
      </c>
      <c r="P116" s="19">
        <v>0</v>
      </c>
      <c r="Q116" s="9" t="s">
        <v>36</v>
      </c>
      <c r="R116" s="21">
        <f>R104*(1+VLookups!$C$45)</f>
        <v>-3407.7556833743479</v>
      </c>
      <c r="S116" s="19">
        <v>0</v>
      </c>
      <c r="T116" s="19">
        <v>0</v>
      </c>
      <c r="U116" s="9" t="s">
        <v>36</v>
      </c>
      <c r="V116" s="21">
        <f>V115-VLookups!$D$54</f>
        <v>-1160</v>
      </c>
      <c r="W116" s="21">
        <f>-VLookups!$D$59</f>
        <v>-250</v>
      </c>
      <c r="X116" s="19">
        <v>0</v>
      </c>
      <c r="Y116" s="36">
        <f>Y115*(1+VLookups!$D$57/12)</f>
        <v>-276.33009491955499</v>
      </c>
      <c r="Z116" s="31">
        <f>-E116*VLookups!$J$3</f>
        <v>-477.01407363999277</v>
      </c>
      <c r="AA116" s="19">
        <v>0</v>
      </c>
      <c r="AB116" s="20">
        <f t="shared" si="3"/>
        <v>98.377499865830771</v>
      </c>
      <c r="AC116" s="20">
        <f t="shared" si="4"/>
        <v>46528.384485048511</v>
      </c>
    </row>
    <row r="117" spans="2:29" x14ac:dyDescent="0.25">
      <c r="B117" s="9">
        <v>113</v>
      </c>
      <c r="C117" s="9">
        <f t="shared" si="5"/>
        <v>32</v>
      </c>
      <c r="D117" s="9">
        <v>5</v>
      </c>
      <c r="E117" s="20">
        <f>E105*(1+VLookups!$C$4)</f>
        <v>11925.35184099982</v>
      </c>
      <c r="F117" s="20">
        <f>$E117*-VLookups!$D$10*2</f>
        <v>-715.52111045998913</v>
      </c>
      <c r="G117" s="19">
        <v>0</v>
      </c>
      <c r="H117" s="20">
        <f>(-VLookups!$D$13)*(E117+F117/2)</f>
        <v>-3759.4671678751934</v>
      </c>
      <c r="I117" s="20">
        <f>-PMT(VLookups!$D$16/12,180,-FV(VLookups!$D$16/12,48,,-VLookups!$D$15))</f>
        <v>-1366.0248221985344</v>
      </c>
      <c r="J117" s="19">
        <v>0</v>
      </c>
      <c r="K117" s="19">
        <v>0</v>
      </c>
      <c r="L117" s="20">
        <f>VLookups!$D$30</f>
        <v>-641.6219438963717</v>
      </c>
      <c r="M117" s="20">
        <f>M116-VLookups!$C$33</f>
        <v>-132</v>
      </c>
      <c r="N117" s="22">
        <v>53</v>
      </c>
      <c r="O117" s="19">
        <v>0</v>
      </c>
      <c r="P117" s="19">
        <v>0</v>
      </c>
      <c r="Q117" s="9" t="s">
        <v>36</v>
      </c>
      <c r="R117" s="21">
        <f>R105*(1+VLookups!$C$45)</f>
        <v>-3407.7556833743479</v>
      </c>
      <c r="S117" s="19">
        <v>0</v>
      </c>
      <c r="T117" s="19">
        <v>0</v>
      </c>
      <c r="U117" s="9" t="s">
        <v>36</v>
      </c>
      <c r="V117" s="21">
        <f>V116-VLookups!$D$54</f>
        <v>-1165</v>
      </c>
      <c r="W117" s="21">
        <f>-VLookups!$D$59</f>
        <v>-250</v>
      </c>
      <c r="X117" s="19">
        <v>0</v>
      </c>
      <c r="Y117" s="36">
        <f>Y116*(1+VLookups!$D$57/12)</f>
        <v>-277.13605769640373</v>
      </c>
      <c r="Z117" s="31">
        <f>-E117*VLookups!$J$3</f>
        <v>-477.01407363999277</v>
      </c>
      <c r="AA117" s="19">
        <v>0</v>
      </c>
      <c r="AB117" s="20">
        <f t="shared" si="3"/>
        <v>91.571537088982097</v>
      </c>
      <c r="AC117" s="20">
        <f t="shared" si="4"/>
        <v>46697.503329612577</v>
      </c>
    </row>
    <row r="118" spans="2:29" x14ac:dyDescent="0.25">
      <c r="B118" s="9">
        <v>114</v>
      </c>
      <c r="C118" s="9">
        <f t="shared" si="5"/>
        <v>32</v>
      </c>
      <c r="D118" s="9">
        <v>6</v>
      </c>
      <c r="E118" s="20">
        <f>E106*(1+VLookups!$C$4)</f>
        <v>11925.35184099982</v>
      </c>
      <c r="F118" s="20">
        <f>$E118*-VLookups!$D$10*2</f>
        <v>-715.52111045998913</v>
      </c>
      <c r="G118" s="19">
        <v>0</v>
      </c>
      <c r="H118" s="20">
        <f>(-VLookups!$D$13)*(E118+F118/2)</f>
        <v>-3759.4671678751934</v>
      </c>
      <c r="I118" s="20">
        <f>-PMT(VLookups!$D$16/12,180,-FV(VLookups!$D$16/12,48,,-VLookups!$D$15))</f>
        <v>-1366.0248221985344</v>
      </c>
      <c r="J118" s="19">
        <v>0</v>
      </c>
      <c r="K118" s="19">
        <v>0</v>
      </c>
      <c r="L118" s="20">
        <f>VLookups!$D$30</f>
        <v>-641.6219438963717</v>
      </c>
      <c r="M118" s="20">
        <f>M117-VLookups!$C$33</f>
        <v>-133</v>
      </c>
      <c r="N118" s="22">
        <v>54</v>
      </c>
      <c r="O118" s="19">
        <v>0</v>
      </c>
      <c r="P118" s="19">
        <v>0</v>
      </c>
      <c r="Q118" s="9" t="s">
        <v>36</v>
      </c>
      <c r="R118" s="21">
        <f>R106*(1+VLookups!$C$45)</f>
        <v>-3407.7556833743479</v>
      </c>
      <c r="S118" s="19">
        <v>0</v>
      </c>
      <c r="T118" s="19">
        <v>0</v>
      </c>
      <c r="U118" s="9" t="s">
        <v>36</v>
      </c>
      <c r="V118" s="21">
        <f>V117-VLookups!$D$54</f>
        <v>-1170</v>
      </c>
      <c r="W118" s="21">
        <f>-VLookups!$D$59</f>
        <v>-250</v>
      </c>
      <c r="X118" s="19">
        <v>0</v>
      </c>
      <c r="Y118" s="36">
        <f>Y117*(1+VLookups!$D$57/12)</f>
        <v>-277.94437119801825</v>
      </c>
      <c r="Z118" s="31">
        <f>-E118*VLookups!$J$3</f>
        <v>-477.01407363999277</v>
      </c>
      <c r="AA118" s="19">
        <v>0</v>
      </c>
      <c r="AB118" s="20">
        <f t="shared" si="3"/>
        <v>84.763223587367577</v>
      </c>
      <c r="AC118" s="20">
        <f t="shared" si="4"/>
        <v>46860.095725415966</v>
      </c>
    </row>
    <row r="119" spans="2:29" x14ac:dyDescent="0.25">
      <c r="B119" s="9">
        <v>115</v>
      </c>
      <c r="C119" s="9">
        <f t="shared" si="5"/>
        <v>32</v>
      </c>
      <c r="D119" s="9">
        <v>7</v>
      </c>
      <c r="E119" s="20">
        <f>E107*(1+VLookups!$C$4)</f>
        <v>11925.35184099982</v>
      </c>
      <c r="F119" s="20">
        <f>$E119*-VLookups!$D$10*2</f>
        <v>-715.52111045998913</v>
      </c>
      <c r="G119" s="19">
        <v>0</v>
      </c>
      <c r="H119" s="20">
        <f>(-VLookups!$D$13)*(E119+F119/2)</f>
        <v>-3759.4671678751934</v>
      </c>
      <c r="I119" s="20">
        <f>-PMT(VLookups!$D$16/12,180,-FV(VLookups!$D$16/12,48,,-VLookups!$D$15))</f>
        <v>-1366.0248221985344</v>
      </c>
      <c r="J119" s="19">
        <v>0</v>
      </c>
      <c r="K119" s="19">
        <v>0</v>
      </c>
      <c r="L119" s="20">
        <f>VLookups!$D$30</f>
        <v>-641.6219438963717</v>
      </c>
      <c r="M119" s="20">
        <f>M118-VLookups!$C$33</f>
        <v>-134</v>
      </c>
      <c r="N119" s="22">
        <v>55</v>
      </c>
      <c r="O119" s="19">
        <v>0</v>
      </c>
      <c r="P119" s="19">
        <v>0</v>
      </c>
      <c r="Q119" s="9" t="s">
        <v>36</v>
      </c>
      <c r="R119" s="21">
        <f>R107*(1+VLookups!$C$45)</f>
        <v>-3407.7556833743479</v>
      </c>
      <c r="S119" s="19">
        <v>0</v>
      </c>
      <c r="T119" s="19">
        <v>0</v>
      </c>
      <c r="U119" s="9" t="s">
        <v>36</v>
      </c>
      <c r="V119" s="21">
        <f>V118-VLookups!$D$54</f>
        <v>-1175</v>
      </c>
      <c r="W119" s="21">
        <f>-VLookups!$D$59</f>
        <v>-250</v>
      </c>
      <c r="X119" s="19">
        <v>0</v>
      </c>
      <c r="Y119" s="36">
        <f>Y118*(1+VLookups!$D$57/12)</f>
        <v>-278.75504228067916</v>
      </c>
      <c r="Z119" s="31">
        <f>-E119*VLookups!$J$3</f>
        <v>-477.01407363999277</v>
      </c>
      <c r="AA119" s="19">
        <v>0</v>
      </c>
      <c r="AB119" s="20">
        <f t="shared" si="3"/>
        <v>77.952552504706603</v>
      </c>
      <c r="AC119" s="20">
        <f t="shared" si="4"/>
        <v>47016.148437463031</v>
      </c>
    </row>
    <row r="120" spans="2:29" x14ac:dyDescent="0.25">
      <c r="B120" s="9">
        <v>116</v>
      </c>
      <c r="C120" s="9">
        <f t="shared" si="5"/>
        <v>32</v>
      </c>
      <c r="D120" s="9">
        <v>8</v>
      </c>
      <c r="E120" s="20">
        <f>E108*(1+VLookups!$C$4)</f>
        <v>11925.35184099982</v>
      </c>
      <c r="F120" s="20">
        <f>$E120*-VLookups!$D$10*2</f>
        <v>-715.52111045998913</v>
      </c>
      <c r="G120" s="19">
        <v>0</v>
      </c>
      <c r="H120" s="20">
        <f>(-VLookups!$D$13)*(E120+F120/2)</f>
        <v>-3759.4671678751934</v>
      </c>
      <c r="I120" s="20">
        <f>-PMT(VLookups!$D$16/12,180,-FV(VLookups!$D$16/12,48,,-VLookups!$D$15))</f>
        <v>-1366.0248221985344</v>
      </c>
      <c r="J120" s="19">
        <v>0</v>
      </c>
      <c r="K120" s="19">
        <v>0</v>
      </c>
      <c r="L120" s="20">
        <f>VLookups!$D$30</f>
        <v>-641.6219438963717</v>
      </c>
      <c r="M120" s="20">
        <f>M119-VLookups!$C$33</f>
        <v>-135</v>
      </c>
      <c r="N120" s="22">
        <v>56</v>
      </c>
      <c r="O120" s="19">
        <v>0</v>
      </c>
      <c r="P120" s="19">
        <v>0</v>
      </c>
      <c r="Q120" s="9" t="s">
        <v>36</v>
      </c>
      <c r="R120" s="21">
        <f>R108*(1+VLookups!$C$45)</f>
        <v>-3407.7556833743479</v>
      </c>
      <c r="S120" s="19">
        <v>0</v>
      </c>
      <c r="T120" s="19">
        <v>0</v>
      </c>
      <c r="U120" s="9" t="s">
        <v>36</v>
      </c>
      <c r="V120" s="21">
        <f>V119-VLookups!$D$54</f>
        <v>-1180</v>
      </c>
      <c r="W120" s="21">
        <f>-VLookups!$D$59</f>
        <v>-250</v>
      </c>
      <c r="X120" s="19">
        <v>0</v>
      </c>
      <c r="Y120" s="36">
        <f>Y119*(1+VLookups!$D$57/12)</f>
        <v>-279.56807782066448</v>
      </c>
      <c r="Z120" s="31">
        <f>-E120*VLookups!$J$3</f>
        <v>-477.01407363999277</v>
      </c>
      <c r="AA120" s="19">
        <v>0</v>
      </c>
      <c r="AB120" s="20">
        <f t="shared" si="3"/>
        <v>71.139516964721281</v>
      </c>
      <c r="AC120" s="20">
        <f t="shared" si="4"/>
        <v>47165.648201823526</v>
      </c>
    </row>
    <row r="121" spans="2:29" x14ac:dyDescent="0.25">
      <c r="B121" s="9">
        <v>117</v>
      </c>
      <c r="C121" s="9">
        <f t="shared" si="5"/>
        <v>32</v>
      </c>
      <c r="D121" s="9">
        <v>9</v>
      </c>
      <c r="E121" s="20">
        <f>E109*(1+VLookups!$C$4)</f>
        <v>11925.35184099982</v>
      </c>
      <c r="F121" s="20">
        <f>$E121*-VLookups!$D$10*2</f>
        <v>-715.52111045998913</v>
      </c>
      <c r="G121" s="19">
        <v>0</v>
      </c>
      <c r="H121" s="20">
        <f>(-VLookups!$D$13)*(E121+F121/2)</f>
        <v>-3759.4671678751934</v>
      </c>
      <c r="I121" s="20">
        <f>-PMT(VLookups!$D$16/12,180,-FV(VLookups!$D$16/12,48,,-VLookups!$D$15))</f>
        <v>-1366.0248221985344</v>
      </c>
      <c r="J121" s="19">
        <v>0</v>
      </c>
      <c r="K121" s="19">
        <v>0</v>
      </c>
      <c r="L121" s="20">
        <f>VLookups!$D$30</f>
        <v>-641.6219438963717</v>
      </c>
      <c r="M121" s="20">
        <f>M120-VLookups!$C$33</f>
        <v>-136</v>
      </c>
      <c r="N121" s="22">
        <v>57</v>
      </c>
      <c r="O121" s="19">
        <v>0</v>
      </c>
      <c r="P121" s="19">
        <v>0</v>
      </c>
      <c r="Q121" s="9" t="s">
        <v>36</v>
      </c>
      <c r="R121" s="21">
        <f>R109*(1+VLookups!$C$45)</f>
        <v>-3407.7556833743479</v>
      </c>
      <c r="S121" s="19">
        <v>0</v>
      </c>
      <c r="T121" s="19">
        <v>0</v>
      </c>
      <c r="U121" s="9" t="s">
        <v>36</v>
      </c>
      <c r="V121" s="21">
        <f>V120-VLookups!$D$54</f>
        <v>-1185</v>
      </c>
      <c r="W121" s="21">
        <f>-VLookups!$D$59</f>
        <v>-250</v>
      </c>
      <c r="X121" s="19">
        <v>0</v>
      </c>
      <c r="Y121" s="36">
        <f>Y120*(1+VLookups!$D$57/12)</f>
        <v>-280.38348471430811</v>
      </c>
      <c r="Z121" s="31">
        <f>-E121*VLookups!$J$3</f>
        <v>-477.01407363999277</v>
      </c>
      <c r="AA121" s="19">
        <v>0</v>
      </c>
      <c r="AB121" s="20">
        <f t="shared" si="3"/>
        <v>64.324110071077655</v>
      </c>
      <c r="AC121" s="20">
        <f t="shared" si="4"/>
        <v>47308.581725564312</v>
      </c>
    </row>
    <row r="122" spans="2:29" x14ac:dyDescent="0.25">
      <c r="B122" s="9">
        <v>118</v>
      </c>
      <c r="C122" s="9">
        <f t="shared" si="5"/>
        <v>32</v>
      </c>
      <c r="D122" s="9">
        <v>10</v>
      </c>
      <c r="E122" s="20">
        <f>E110*(1+VLookups!$C$4)</f>
        <v>11925.35184099982</v>
      </c>
      <c r="F122" s="20">
        <f>$E122*-VLookups!$D$10*2</f>
        <v>-715.52111045998913</v>
      </c>
      <c r="G122" s="19">
        <v>0</v>
      </c>
      <c r="H122" s="20">
        <f>(-VLookups!$D$13)*(E122+F122/2)</f>
        <v>-3759.4671678751934</v>
      </c>
      <c r="I122" s="20">
        <f>-PMT(VLookups!$D$16/12,180,-FV(VLookups!$D$16/12,48,,-VLookups!$D$15))</f>
        <v>-1366.0248221985344</v>
      </c>
      <c r="J122" s="19">
        <v>0</v>
      </c>
      <c r="K122" s="19">
        <v>0</v>
      </c>
      <c r="L122" s="20">
        <f>VLookups!$D$30</f>
        <v>-641.6219438963717</v>
      </c>
      <c r="M122" s="20">
        <f>M121-VLookups!$C$33</f>
        <v>-137</v>
      </c>
      <c r="N122" s="22">
        <v>58</v>
      </c>
      <c r="O122" s="19">
        <v>0</v>
      </c>
      <c r="P122" s="19">
        <v>0</v>
      </c>
      <c r="Q122" s="9" t="s">
        <v>36</v>
      </c>
      <c r="R122" s="21">
        <f>R110*(1+VLookups!$C$45)</f>
        <v>-3407.7556833743479</v>
      </c>
      <c r="S122" s="19">
        <v>0</v>
      </c>
      <c r="T122" s="19">
        <v>0</v>
      </c>
      <c r="U122" s="9" t="s">
        <v>36</v>
      </c>
      <c r="V122" s="21">
        <f>V121-VLookups!$D$54</f>
        <v>-1190</v>
      </c>
      <c r="W122" s="21">
        <f>-VLookups!$D$59</f>
        <v>-250</v>
      </c>
      <c r="X122" s="19">
        <v>0</v>
      </c>
      <c r="Y122" s="36">
        <f>Y121*(1+VLookups!$D$57/12)</f>
        <v>-281.20126987805816</v>
      </c>
      <c r="Z122" s="31">
        <f>-E122*VLookups!$J$3</f>
        <v>-477.01407363999277</v>
      </c>
      <c r="AA122" s="19">
        <v>0</v>
      </c>
      <c r="AB122" s="20">
        <f t="shared" si="3"/>
        <v>57.50632490732761</v>
      </c>
      <c r="AC122" s="20">
        <f t="shared" si="4"/>
        <v>47444.935686680918</v>
      </c>
    </row>
    <row r="123" spans="2:29" x14ac:dyDescent="0.25">
      <c r="B123" s="9">
        <v>119</v>
      </c>
      <c r="C123" s="9">
        <f t="shared" si="5"/>
        <v>32</v>
      </c>
      <c r="D123" s="9">
        <v>11</v>
      </c>
      <c r="E123" s="20">
        <f>E111*(1+VLookups!$C$4)</f>
        <v>11925.35184099982</v>
      </c>
      <c r="F123" s="20">
        <f>$E123*-VLookups!$D$10*2</f>
        <v>-715.52111045998913</v>
      </c>
      <c r="G123" s="19">
        <v>0</v>
      </c>
      <c r="H123" s="20">
        <f>(-VLookups!$D$13)*(E123+F123/2)</f>
        <v>-3759.4671678751934</v>
      </c>
      <c r="I123" s="20">
        <f>-PMT(VLookups!$D$16/12,180,-FV(VLookups!$D$16/12,48,,-VLookups!$D$15))</f>
        <v>-1366.0248221985344</v>
      </c>
      <c r="J123" s="19">
        <v>0</v>
      </c>
      <c r="K123" s="19">
        <v>0</v>
      </c>
      <c r="L123" s="20">
        <f>VLookups!$D$30</f>
        <v>-641.6219438963717</v>
      </c>
      <c r="M123" s="20">
        <f>M122-VLookups!$C$33</f>
        <v>-138</v>
      </c>
      <c r="N123" s="22">
        <v>59</v>
      </c>
      <c r="O123" s="19">
        <v>0</v>
      </c>
      <c r="P123" s="19">
        <v>0</v>
      </c>
      <c r="Q123" s="9" t="s">
        <v>36</v>
      </c>
      <c r="R123" s="21">
        <f>R111*(1+VLookups!$C$45)</f>
        <v>-3407.7556833743479</v>
      </c>
      <c r="S123" s="19">
        <v>0</v>
      </c>
      <c r="T123" s="19">
        <v>0</v>
      </c>
      <c r="U123" s="9" t="s">
        <v>36</v>
      </c>
      <c r="V123" s="21">
        <f>V122-VLookups!$D$54</f>
        <v>-1195</v>
      </c>
      <c r="W123" s="21">
        <f>-VLookups!$D$59</f>
        <v>-250</v>
      </c>
      <c r="X123" s="19">
        <v>0</v>
      </c>
      <c r="Y123" s="36">
        <f>Y122*(1+VLookups!$D$57/12)</f>
        <v>-282.02144024853584</v>
      </c>
      <c r="Z123" s="31">
        <f>-E123*VLookups!$J$3</f>
        <v>-477.01407363999277</v>
      </c>
      <c r="AA123" s="19">
        <v>0</v>
      </c>
      <c r="AB123" s="20">
        <f t="shared" si="3"/>
        <v>50.686154536849983</v>
      </c>
      <c r="AC123" s="20">
        <f t="shared" si="4"/>
        <v>47574.696734028905</v>
      </c>
    </row>
    <row r="124" spans="2:29" x14ac:dyDescent="0.25">
      <c r="B124" s="9">
        <v>120</v>
      </c>
      <c r="C124" s="9">
        <f t="shared" si="5"/>
        <v>33</v>
      </c>
      <c r="D124" s="9">
        <v>0</v>
      </c>
      <c r="E124" s="20">
        <f>E112*(1+VLookups!$C$4)</f>
        <v>12342.739155434812</v>
      </c>
      <c r="F124" s="20">
        <f>$E124*-VLookups!$D$10*2</f>
        <v>-740.56434932608875</v>
      </c>
      <c r="G124" s="19">
        <v>0</v>
      </c>
      <c r="H124" s="20">
        <f>(-VLookups!$D$13)*(E124+F124/2)</f>
        <v>-3891.0485187508243</v>
      </c>
      <c r="I124" s="20">
        <f>-PMT(VLookups!$D$16/12,180,-FV(VLookups!$D$16/12,48,,-VLookups!$D$15))</f>
        <v>-1366.0248221985344</v>
      </c>
      <c r="J124" s="19">
        <v>0</v>
      </c>
      <c r="K124" s="19">
        <v>0</v>
      </c>
      <c r="L124" s="20">
        <f>VLookups!$D$30</f>
        <v>-641.6219438963717</v>
      </c>
      <c r="M124" s="20">
        <f>M123-VLookups!$C$33</f>
        <v>-139</v>
      </c>
      <c r="N124" s="22">
        <v>60</v>
      </c>
      <c r="O124" s="19">
        <v>0</v>
      </c>
      <c r="P124" s="19">
        <v>0</v>
      </c>
      <c r="Q124" s="9" t="s">
        <v>36</v>
      </c>
      <c r="R124" s="21">
        <f>R112*(1+VLookups!$C$45)</f>
        <v>-3615.6287800601831</v>
      </c>
      <c r="S124" s="19">
        <v>0</v>
      </c>
      <c r="T124" s="19">
        <v>0</v>
      </c>
      <c r="U124" s="9" t="s">
        <v>36</v>
      </c>
      <c r="V124" s="21">
        <f>V123-VLookups!$D$54</f>
        <v>-1200</v>
      </c>
      <c r="W124" s="21">
        <f>-VLookups!$D$59</f>
        <v>-250</v>
      </c>
      <c r="X124" s="19">
        <v>0</v>
      </c>
      <c r="Y124" s="36">
        <f>Y123*(1+VLookups!$D$57/12)</f>
        <v>-282.84400278259409</v>
      </c>
      <c r="Z124" s="31">
        <f>-E124*VLookups!$J$3</f>
        <v>-493.70956621739248</v>
      </c>
      <c r="AA124" s="19">
        <v>0</v>
      </c>
      <c r="AB124" s="20">
        <f t="shared" si="3"/>
        <v>92.57934686586708</v>
      </c>
      <c r="AC124" s="20">
        <f t="shared" si="4"/>
        <v>47746.567242118152</v>
      </c>
    </row>
    <row r="125" spans="2:29" x14ac:dyDescent="0.25">
      <c r="B125" s="9">
        <v>121</v>
      </c>
      <c r="C125" s="9">
        <f t="shared" si="5"/>
        <v>33</v>
      </c>
      <c r="D125" s="9">
        <v>1</v>
      </c>
      <c r="E125" s="20">
        <f>E113*(1+VLookups!$C$4)</f>
        <v>12342.739155434812</v>
      </c>
      <c r="F125" s="20">
        <f>$E125*-VLookups!$D$10*2</f>
        <v>-740.56434932608875</v>
      </c>
      <c r="G125" s="19">
        <v>0</v>
      </c>
      <c r="H125" s="20">
        <f>(-VLookups!$D$13)*(E125+F125/2)</f>
        <v>-3891.0485187508243</v>
      </c>
      <c r="I125" s="20">
        <f>-PMT(VLookups!$D$16/12,180,-FV(VLookups!$D$16/12,48,,-VLookups!$D$15))</f>
        <v>-1366.0248221985344</v>
      </c>
      <c r="J125" s="19">
        <v>0</v>
      </c>
      <c r="K125" s="19">
        <v>0</v>
      </c>
      <c r="L125" s="19">
        <v>0</v>
      </c>
      <c r="M125" s="20">
        <f>M124-VLookups!$C$33</f>
        <v>-140</v>
      </c>
      <c r="N125" s="22">
        <v>61</v>
      </c>
      <c r="O125" s="19">
        <v>0</v>
      </c>
      <c r="P125" s="19">
        <v>0</v>
      </c>
      <c r="Q125" s="9" t="s">
        <v>36</v>
      </c>
      <c r="R125" s="21">
        <f>R113*(1+VLookups!$C$45)</f>
        <v>-3615.6287800601831</v>
      </c>
      <c r="S125" s="19">
        <v>0</v>
      </c>
      <c r="T125" s="19">
        <v>0</v>
      </c>
      <c r="U125" s="9" t="s">
        <v>36</v>
      </c>
      <c r="V125" s="21">
        <f>V124-VLookups!$D$54</f>
        <v>-1205</v>
      </c>
      <c r="W125" s="21">
        <f>-VLookups!$D$59</f>
        <v>-250</v>
      </c>
      <c r="X125" s="19">
        <v>0</v>
      </c>
      <c r="Y125" s="36">
        <f>Y124*(1+VLookups!$D$57/12)</f>
        <v>-283.66896445737666</v>
      </c>
      <c r="Z125" s="31">
        <f>-E125*VLookups!$J$3</f>
        <v>-493.70956621739248</v>
      </c>
      <c r="AA125" s="19">
        <v>0</v>
      </c>
      <c r="AB125" s="20">
        <f t="shared" si="3"/>
        <v>727.37632908745627</v>
      </c>
      <c r="AC125" s="20">
        <f t="shared" si="4"/>
        <v>48553.521183275807</v>
      </c>
    </row>
    <row r="126" spans="2:29" x14ac:dyDescent="0.25">
      <c r="B126" s="9">
        <v>122</v>
      </c>
      <c r="C126" s="9">
        <f t="shared" si="5"/>
        <v>33</v>
      </c>
      <c r="D126" s="9">
        <v>2</v>
      </c>
      <c r="E126" s="20">
        <f>E114*(1+VLookups!$C$4)</f>
        <v>12342.739155434812</v>
      </c>
      <c r="F126" s="20">
        <f>$E126*-VLookups!$D$10*2</f>
        <v>-740.56434932608875</v>
      </c>
      <c r="G126" s="19">
        <v>0</v>
      </c>
      <c r="H126" s="20">
        <f>(-VLookups!$D$13)*(E126+F126/2)</f>
        <v>-3891.0485187508243</v>
      </c>
      <c r="I126" s="20">
        <f>-PMT(VLookups!$D$16/12,180,-FV(VLookups!$D$16/12,48,,-VLookups!$D$15))</f>
        <v>-1366.0248221985344</v>
      </c>
      <c r="J126" s="19">
        <v>0</v>
      </c>
      <c r="K126" s="19">
        <v>0</v>
      </c>
      <c r="L126" s="19">
        <v>0</v>
      </c>
      <c r="M126" s="20">
        <f>M125-VLookups!$C$33</f>
        <v>-141</v>
      </c>
      <c r="N126" s="22">
        <v>62</v>
      </c>
      <c r="O126" s="19">
        <v>0</v>
      </c>
      <c r="P126" s="19">
        <v>0</v>
      </c>
      <c r="Q126" s="9" t="s">
        <v>36</v>
      </c>
      <c r="R126" s="21">
        <f>R114*(1+VLookups!$C$45)</f>
        <v>-3615.6287800601831</v>
      </c>
      <c r="S126" s="19">
        <v>0</v>
      </c>
      <c r="T126" s="19">
        <v>0</v>
      </c>
      <c r="U126" s="9" t="s">
        <v>36</v>
      </c>
      <c r="V126" s="21">
        <f>V125-VLookups!$D$54</f>
        <v>-1210</v>
      </c>
      <c r="W126" s="21">
        <f>-VLookups!$D$59</f>
        <v>-250</v>
      </c>
      <c r="X126" s="19">
        <v>0</v>
      </c>
      <c r="Y126" s="36">
        <f>Y125*(1+VLookups!$D$57/12)</f>
        <v>-284.49633227037737</v>
      </c>
      <c r="Z126" s="31">
        <f>-E126*VLookups!$J$3</f>
        <v>-493.70956621739248</v>
      </c>
      <c r="AA126" s="19">
        <v>0</v>
      </c>
      <c r="AB126" s="20">
        <f t="shared" si="3"/>
        <v>720.54896127445545</v>
      </c>
      <c r="AC126" s="20">
        <f t="shared" si="4"/>
        <v>49354.992679855728</v>
      </c>
    </row>
    <row r="127" spans="2:29" x14ac:dyDescent="0.25">
      <c r="B127" s="9">
        <v>123</v>
      </c>
      <c r="C127" s="9">
        <f t="shared" si="5"/>
        <v>33</v>
      </c>
      <c r="D127" s="9">
        <v>3</v>
      </c>
      <c r="E127" s="20">
        <f>E115*(1+VLookups!$C$4)</f>
        <v>12342.739155434812</v>
      </c>
      <c r="F127" s="20">
        <f>$E127*-VLookups!$D$10*2</f>
        <v>-740.56434932608875</v>
      </c>
      <c r="G127" s="19">
        <v>0</v>
      </c>
      <c r="H127" s="20">
        <f>(-VLookups!$D$13)*(E127+F127/2)</f>
        <v>-3891.0485187508243</v>
      </c>
      <c r="I127" s="20">
        <f>-PMT(VLookups!$D$16/12,180,-FV(VLookups!$D$16/12,48,,-VLookups!$D$15))</f>
        <v>-1366.0248221985344</v>
      </c>
      <c r="J127" s="19">
        <v>0</v>
      </c>
      <c r="K127" s="19">
        <v>0</v>
      </c>
      <c r="L127" s="19">
        <v>0</v>
      </c>
      <c r="M127" s="20">
        <f>M126-VLookups!$C$33</f>
        <v>-142</v>
      </c>
      <c r="N127" s="22">
        <v>63</v>
      </c>
      <c r="O127" s="19">
        <v>0</v>
      </c>
      <c r="P127" s="19">
        <v>0</v>
      </c>
      <c r="Q127" s="9" t="s">
        <v>36</v>
      </c>
      <c r="R127" s="21">
        <f>R115*(1+VLookups!$C$45)</f>
        <v>-3615.6287800601831</v>
      </c>
      <c r="S127" s="19">
        <v>0</v>
      </c>
      <c r="T127" s="19">
        <v>0</v>
      </c>
      <c r="U127" s="9" t="s">
        <v>36</v>
      </c>
      <c r="V127" s="21">
        <f>V126-VLookups!$D$54</f>
        <v>-1215</v>
      </c>
      <c r="W127" s="21">
        <f>-VLookups!$D$59</f>
        <v>-250</v>
      </c>
      <c r="X127" s="19">
        <v>0</v>
      </c>
      <c r="Y127" s="36">
        <f>Y126*(1+VLookups!$D$57/12)</f>
        <v>-285.32611323949931</v>
      </c>
      <c r="Z127" s="31">
        <f>-E127*VLookups!$J$3</f>
        <v>-493.70956621739248</v>
      </c>
      <c r="AA127" s="19">
        <v>0</v>
      </c>
      <c r="AB127" s="20">
        <f t="shared" si="3"/>
        <v>713.71918030533357</v>
      </c>
      <c r="AC127" s="20">
        <f t="shared" si="4"/>
        <v>50150.970181294157</v>
      </c>
    </row>
    <row r="128" spans="2:29" x14ac:dyDescent="0.25">
      <c r="B128" s="9">
        <v>124</v>
      </c>
      <c r="C128" s="9">
        <f t="shared" si="5"/>
        <v>33</v>
      </c>
      <c r="D128" s="9">
        <v>4</v>
      </c>
      <c r="E128" s="20">
        <f>E116*(1+VLookups!$C$4)</f>
        <v>12342.739155434812</v>
      </c>
      <c r="F128" s="20">
        <f>$E128*-VLookups!$D$10*2</f>
        <v>-740.56434932608875</v>
      </c>
      <c r="G128" s="19">
        <v>0</v>
      </c>
      <c r="H128" s="20">
        <f>(-VLookups!$D$13)*(E128+F128/2)</f>
        <v>-3891.0485187508243</v>
      </c>
      <c r="I128" s="20">
        <f>-PMT(VLookups!$D$16/12,180,-FV(VLookups!$D$16/12,48,,-VLookups!$D$15))</f>
        <v>-1366.0248221985344</v>
      </c>
      <c r="J128" s="19">
        <v>0</v>
      </c>
      <c r="K128" s="19">
        <v>0</v>
      </c>
      <c r="L128" s="19">
        <v>0</v>
      </c>
      <c r="M128" s="20">
        <f>M127-VLookups!$C$33</f>
        <v>-143</v>
      </c>
      <c r="N128" s="22">
        <v>64</v>
      </c>
      <c r="O128" s="19">
        <v>0</v>
      </c>
      <c r="P128" s="19">
        <v>0</v>
      </c>
      <c r="Q128" s="9" t="s">
        <v>36</v>
      </c>
      <c r="R128" s="21">
        <f>R116*(1+VLookups!$C$45)</f>
        <v>-3615.6287800601831</v>
      </c>
      <c r="S128" s="19">
        <v>0</v>
      </c>
      <c r="T128" s="19">
        <v>0</v>
      </c>
      <c r="U128" s="9" t="s">
        <v>36</v>
      </c>
      <c r="V128" s="21">
        <f>V127-VLookups!$D$54</f>
        <v>-1220</v>
      </c>
      <c r="W128" s="21">
        <f>-VLookups!$D$59</f>
        <v>-250</v>
      </c>
      <c r="X128" s="19">
        <v>0</v>
      </c>
      <c r="Y128" s="36">
        <f>Y127*(1+VLookups!$D$57/12)</f>
        <v>-286.1583144031145</v>
      </c>
      <c r="Z128" s="31">
        <f>-E128*VLookups!$J$3</f>
        <v>-493.70956621739248</v>
      </c>
      <c r="AA128" s="19">
        <v>0</v>
      </c>
      <c r="AB128" s="20">
        <f t="shared" si="3"/>
        <v>706.88697914171848</v>
      </c>
      <c r="AC128" s="20">
        <f t="shared" si="4"/>
        <v>50941.442110738033</v>
      </c>
    </row>
    <row r="129" spans="2:29" x14ac:dyDescent="0.25">
      <c r="B129" s="9">
        <v>125</v>
      </c>
      <c r="C129" s="9">
        <f t="shared" si="5"/>
        <v>33</v>
      </c>
      <c r="D129" s="9">
        <v>5</v>
      </c>
      <c r="E129" s="20">
        <f>E117*(1+VLookups!$C$4)</f>
        <v>12342.739155434812</v>
      </c>
      <c r="F129" s="20">
        <f>$E129*-VLookups!$D$10*2</f>
        <v>-740.56434932608875</v>
      </c>
      <c r="G129" s="19">
        <v>0</v>
      </c>
      <c r="H129" s="20">
        <f>(-VLookups!$D$13)*(E129+F129/2)</f>
        <v>-3891.0485187508243</v>
      </c>
      <c r="I129" s="20">
        <f>-PMT(VLookups!$D$16/12,180,-FV(VLookups!$D$16/12,48,,-VLookups!$D$15))</f>
        <v>-1366.0248221985344</v>
      </c>
      <c r="J129" s="19">
        <v>0</v>
      </c>
      <c r="K129" s="19">
        <v>0</v>
      </c>
      <c r="L129" s="19">
        <v>0</v>
      </c>
      <c r="M129" s="20">
        <f>M128-VLookups!$C$33</f>
        <v>-144</v>
      </c>
      <c r="N129" s="22">
        <v>65</v>
      </c>
      <c r="O129" s="19">
        <v>0</v>
      </c>
      <c r="P129" s="19">
        <v>0</v>
      </c>
      <c r="Q129" s="9" t="s">
        <v>36</v>
      </c>
      <c r="R129" s="21">
        <f>R117*(1+VLookups!$C$45)</f>
        <v>-3615.6287800601831</v>
      </c>
      <c r="S129" s="19">
        <v>0</v>
      </c>
      <c r="T129" s="19">
        <v>0</v>
      </c>
      <c r="U129" s="9" t="s">
        <v>36</v>
      </c>
      <c r="V129" s="21">
        <f>V128-VLookups!$D$54</f>
        <v>-1225</v>
      </c>
      <c r="W129" s="21">
        <f>-VLookups!$D$59</f>
        <v>-250</v>
      </c>
      <c r="X129" s="19">
        <v>0</v>
      </c>
      <c r="Y129" s="36">
        <f>Y128*(1+VLookups!$D$57/12)</f>
        <v>-286.99294282012357</v>
      </c>
      <c r="Z129" s="31">
        <f>-E129*VLookups!$J$3</f>
        <v>-493.70956621739248</v>
      </c>
      <c r="AA129" s="19">
        <v>0</v>
      </c>
      <c r="AB129" s="20">
        <f t="shared" si="3"/>
        <v>700.05235072470941</v>
      </c>
      <c r="AC129" s="20">
        <f t="shared" si="4"/>
        <v>51726.396864980641</v>
      </c>
    </row>
    <row r="130" spans="2:29" x14ac:dyDescent="0.25">
      <c r="B130" s="9">
        <v>126</v>
      </c>
      <c r="C130" s="9">
        <f t="shared" si="5"/>
        <v>33</v>
      </c>
      <c r="D130" s="9">
        <v>6</v>
      </c>
      <c r="E130" s="20">
        <f>E118*(1+VLookups!$C$4)</f>
        <v>12342.739155434812</v>
      </c>
      <c r="F130" s="20">
        <f>$E130*-VLookups!$D$10*2</f>
        <v>-740.56434932608875</v>
      </c>
      <c r="G130" s="19">
        <v>0</v>
      </c>
      <c r="H130" s="20">
        <f>(-VLookups!$D$13)*(E130+F130/2)</f>
        <v>-3891.0485187508243</v>
      </c>
      <c r="I130" s="20">
        <f>-PMT(VLookups!$D$16/12,180,-FV(VLookups!$D$16/12,48,,-VLookups!$D$15))</f>
        <v>-1366.0248221985344</v>
      </c>
      <c r="J130" s="19">
        <v>0</v>
      </c>
      <c r="K130" s="19">
        <v>0</v>
      </c>
      <c r="L130" s="19">
        <v>0</v>
      </c>
      <c r="M130" s="20">
        <f>M129-VLookups!$C$33</f>
        <v>-145</v>
      </c>
      <c r="N130" s="22">
        <v>66</v>
      </c>
      <c r="O130" s="19">
        <v>0</v>
      </c>
      <c r="P130" s="19">
        <v>0</v>
      </c>
      <c r="Q130" s="9" t="s">
        <v>36</v>
      </c>
      <c r="R130" s="21">
        <f>R118*(1+VLookups!$C$45)</f>
        <v>-3615.6287800601831</v>
      </c>
      <c r="S130" s="19">
        <v>0</v>
      </c>
      <c r="T130" s="19">
        <v>0</v>
      </c>
      <c r="U130" s="9" t="s">
        <v>36</v>
      </c>
      <c r="V130" s="21">
        <f>V129-VLookups!$D$54</f>
        <v>-1230</v>
      </c>
      <c r="W130" s="21">
        <f>-VLookups!$D$59</f>
        <v>-250</v>
      </c>
      <c r="X130" s="19">
        <v>0</v>
      </c>
      <c r="Y130" s="36">
        <f>Y129*(1+VLookups!$D$57/12)</f>
        <v>-287.8300055700156</v>
      </c>
      <c r="Z130" s="31">
        <f>-E130*VLookups!$J$3</f>
        <v>-493.70956621739248</v>
      </c>
      <c r="AA130" s="19">
        <v>0</v>
      </c>
      <c r="AB130" s="20">
        <f t="shared" si="3"/>
        <v>693.21528797481733</v>
      </c>
      <c r="AC130" s="20">
        <f t="shared" si="4"/>
        <v>52505.822814397092</v>
      </c>
    </row>
    <row r="131" spans="2:29" x14ac:dyDescent="0.25">
      <c r="B131" s="9">
        <v>127</v>
      </c>
      <c r="C131" s="9">
        <f t="shared" si="5"/>
        <v>33</v>
      </c>
      <c r="D131" s="9">
        <v>7</v>
      </c>
      <c r="E131" s="20">
        <f>E119*(1+VLookups!$C$4)</f>
        <v>12342.739155434812</v>
      </c>
      <c r="F131" s="20">
        <f>$E131*-VLookups!$D$10*2</f>
        <v>-740.56434932608875</v>
      </c>
      <c r="G131" s="19">
        <v>0</v>
      </c>
      <c r="H131" s="20">
        <f>(-VLookups!$D$13)*(E131+F131/2)</f>
        <v>-3891.0485187508243</v>
      </c>
      <c r="I131" s="20">
        <f>-PMT(VLookups!$D$16/12,180,-FV(VLookups!$D$16/12,48,,-VLookups!$D$15))</f>
        <v>-1366.0248221985344</v>
      </c>
      <c r="J131" s="19">
        <v>0</v>
      </c>
      <c r="K131" s="19">
        <v>0</v>
      </c>
      <c r="L131" s="19">
        <v>0</v>
      </c>
      <c r="M131" s="20">
        <f>M130-VLookups!$C$33</f>
        <v>-146</v>
      </c>
      <c r="N131" s="22">
        <v>67</v>
      </c>
      <c r="O131" s="19">
        <v>0</v>
      </c>
      <c r="P131" s="19">
        <v>0</v>
      </c>
      <c r="Q131" s="9" t="s">
        <v>36</v>
      </c>
      <c r="R131" s="21">
        <f>R119*(1+VLookups!$C$45)</f>
        <v>-3615.6287800601831</v>
      </c>
      <c r="S131" s="19">
        <v>0</v>
      </c>
      <c r="T131" s="19">
        <v>0</v>
      </c>
      <c r="U131" s="9" t="s">
        <v>36</v>
      </c>
      <c r="V131" s="21">
        <f>V130-VLookups!$D$54</f>
        <v>-1235</v>
      </c>
      <c r="W131" s="21">
        <f>-VLookups!$D$59</f>
        <v>-250</v>
      </c>
      <c r="X131" s="19">
        <v>0</v>
      </c>
      <c r="Y131" s="36">
        <f>Y130*(1+VLookups!$D$57/12)</f>
        <v>-288.66950975292815</v>
      </c>
      <c r="Z131" s="31">
        <f>-E131*VLookups!$J$3</f>
        <v>-493.70956621739248</v>
      </c>
      <c r="AA131" s="19">
        <v>0</v>
      </c>
      <c r="AB131" s="20">
        <f t="shared" si="3"/>
        <v>686.37578379190472</v>
      </c>
      <c r="AC131" s="20">
        <f t="shared" si="4"/>
        <v>53279.708302879662</v>
      </c>
    </row>
    <row r="132" spans="2:29" x14ac:dyDescent="0.25">
      <c r="B132" s="9">
        <v>128</v>
      </c>
      <c r="C132" s="9">
        <f t="shared" si="5"/>
        <v>33</v>
      </c>
      <c r="D132" s="9">
        <v>8</v>
      </c>
      <c r="E132" s="20">
        <f>E120*(1+VLookups!$C$4)</f>
        <v>12342.739155434812</v>
      </c>
      <c r="F132" s="20">
        <f>$E132*-VLookups!$D$10*2</f>
        <v>-740.56434932608875</v>
      </c>
      <c r="G132" s="19">
        <v>0</v>
      </c>
      <c r="H132" s="20">
        <f>(-VLookups!$D$13)*(E132+F132/2)</f>
        <v>-3891.0485187508243</v>
      </c>
      <c r="I132" s="20">
        <f>-PMT(VLookups!$D$16/12,180,-FV(VLookups!$D$16/12,48,,-VLookups!$D$15))</f>
        <v>-1366.0248221985344</v>
      </c>
      <c r="J132" s="19">
        <v>0</v>
      </c>
      <c r="K132" s="19">
        <v>0</v>
      </c>
      <c r="L132" s="19">
        <v>0</v>
      </c>
      <c r="M132" s="20">
        <f>M131-VLookups!$C$33</f>
        <v>-147</v>
      </c>
      <c r="N132" s="22">
        <v>68</v>
      </c>
      <c r="O132" s="19">
        <v>0</v>
      </c>
      <c r="P132" s="19">
        <v>0</v>
      </c>
      <c r="Q132" s="9" t="s">
        <v>36</v>
      </c>
      <c r="R132" s="21">
        <f>R120*(1+VLookups!$C$45)</f>
        <v>-3615.6287800601831</v>
      </c>
      <c r="S132" s="19">
        <v>0</v>
      </c>
      <c r="T132" s="19">
        <v>0</v>
      </c>
      <c r="U132" s="9" t="s">
        <v>36</v>
      </c>
      <c r="V132" s="21">
        <f>V131-VLookups!$D$54</f>
        <v>-1240</v>
      </c>
      <c r="W132" s="21">
        <f>-VLookups!$D$59</f>
        <v>-250</v>
      </c>
      <c r="X132" s="19">
        <v>0</v>
      </c>
      <c r="Y132" s="36">
        <f>Y131*(1+VLookups!$D$57/12)</f>
        <v>-289.51146248970753</v>
      </c>
      <c r="Z132" s="31">
        <f>-E132*VLookups!$J$3</f>
        <v>-493.70956621739248</v>
      </c>
      <c r="AA132" s="19">
        <v>0</v>
      </c>
      <c r="AB132" s="20">
        <f t="shared" si="3"/>
        <v>679.53383105512535</v>
      </c>
      <c r="AC132" s="20">
        <f t="shared" si="4"/>
        <v>54048.041647772923</v>
      </c>
    </row>
    <row r="133" spans="2:29" x14ac:dyDescent="0.25">
      <c r="B133" s="9">
        <v>129</v>
      </c>
      <c r="C133" s="9">
        <f t="shared" si="5"/>
        <v>33</v>
      </c>
      <c r="D133" s="9">
        <v>9</v>
      </c>
      <c r="E133" s="20">
        <f>E121*(1+VLookups!$C$4)</f>
        <v>12342.739155434812</v>
      </c>
      <c r="F133" s="20">
        <f>$E133*-VLookups!$D$10*2</f>
        <v>-740.56434932608875</v>
      </c>
      <c r="G133" s="19">
        <v>0</v>
      </c>
      <c r="H133" s="20">
        <f>(-VLookups!$D$13)*(E133+F133/2)</f>
        <v>-3891.0485187508243</v>
      </c>
      <c r="I133" s="20">
        <f>-PMT(VLookups!$D$16/12,180,-FV(VLookups!$D$16/12,48,,-VLookups!$D$15))</f>
        <v>-1366.0248221985344</v>
      </c>
      <c r="J133" s="19">
        <v>0</v>
      </c>
      <c r="K133" s="19">
        <v>0</v>
      </c>
      <c r="L133" s="19">
        <v>0</v>
      </c>
      <c r="M133" s="20">
        <f>M132-VLookups!$C$33</f>
        <v>-148</v>
      </c>
      <c r="N133" s="22">
        <v>69</v>
      </c>
      <c r="O133" s="19">
        <v>0</v>
      </c>
      <c r="P133" s="19">
        <v>0</v>
      </c>
      <c r="Q133" s="9" t="s">
        <v>36</v>
      </c>
      <c r="R133" s="21">
        <f>R121*(1+VLookups!$C$45)</f>
        <v>-3615.6287800601831</v>
      </c>
      <c r="S133" s="19">
        <v>0</v>
      </c>
      <c r="T133" s="19">
        <v>0</v>
      </c>
      <c r="U133" s="9" t="s">
        <v>36</v>
      </c>
      <c r="V133" s="21">
        <f>V132-VLookups!$D$54</f>
        <v>-1245</v>
      </c>
      <c r="W133" s="21">
        <f>-VLookups!$D$59</f>
        <v>-250</v>
      </c>
      <c r="X133" s="19">
        <v>0</v>
      </c>
      <c r="Y133" s="36">
        <f>Y132*(1+VLookups!$D$57/12)</f>
        <v>-290.3558709219692</v>
      </c>
      <c r="Z133" s="31">
        <f>-E133*VLookups!$J$3</f>
        <v>-493.70956621739248</v>
      </c>
      <c r="AA133" s="19">
        <v>0</v>
      </c>
      <c r="AB133" s="20">
        <f t="shared" ref="AB133:AB196" si="6">SUM(E133,F133/2,H133,I133,K133,L133,M133,O133,P133,R133,S133,T133,V133,W133,X133,Y133,G133,J133,Z133,AA133)</f>
        <v>672.68942262286373</v>
      </c>
      <c r="AC133" s="20">
        <f t="shared" ref="AC133:AC196" si="7">AB133+(AC132*(1+($AC$2/12)))</f>
        <v>54810.811139808742</v>
      </c>
    </row>
    <row r="134" spans="2:29" x14ac:dyDescent="0.25">
      <c r="B134" s="9">
        <v>130</v>
      </c>
      <c r="C134" s="9">
        <f t="shared" si="5"/>
        <v>33</v>
      </c>
      <c r="D134" s="9">
        <v>10</v>
      </c>
      <c r="E134" s="20">
        <f>E122*(1+VLookups!$C$4)</f>
        <v>12342.739155434812</v>
      </c>
      <c r="F134" s="20">
        <f>$E134*-VLookups!$D$10*2</f>
        <v>-740.56434932608875</v>
      </c>
      <c r="G134" s="19">
        <v>0</v>
      </c>
      <c r="H134" s="20">
        <f>(-VLookups!$D$13)*(E134+F134/2)</f>
        <v>-3891.0485187508243</v>
      </c>
      <c r="I134" s="20">
        <f>-PMT(VLookups!$D$16/12,180,-FV(VLookups!$D$16/12,48,,-VLookups!$D$15))</f>
        <v>-1366.0248221985344</v>
      </c>
      <c r="J134" s="19">
        <v>0</v>
      </c>
      <c r="K134" s="19">
        <v>0</v>
      </c>
      <c r="L134" s="19">
        <v>0</v>
      </c>
      <c r="M134" s="20">
        <f>M133-VLookups!$C$33</f>
        <v>-149</v>
      </c>
      <c r="N134" s="22">
        <v>70</v>
      </c>
      <c r="O134" s="19">
        <v>0</v>
      </c>
      <c r="P134" s="19">
        <v>0</v>
      </c>
      <c r="Q134" s="9" t="s">
        <v>36</v>
      </c>
      <c r="R134" s="21">
        <f>R122*(1+VLookups!$C$45)</f>
        <v>-3615.6287800601831</v>
      </c>
      <c r="S134" s="19">
        <v>0</v>
      </c>
      <c r="T134" s="19">
        <v>0</v>
      </c>
      <c r="U134" s="9" t="s">
        <v>36</v>
      </c>
      <c r="V134" s="21">
        <f>V133-VLookups!$D$54</f>
        <v>-1250</v>
      </c>
      <c r="W134" s="21">
        <f>-VLookups!$D$59</f>
        <v>-250</v>
      </c>
      <c r="X134" s="19">
        <v>0</v>
      </c>
      <c r="Y134" s="36">
        <f>Y133*(1+VLookups!$D$57/12)</f>
        <v>-291.20274221215828</v>
      </c>
      <c r="Z134" s="31">
        <f>-E134*VLookups!$J$3</f>
        <v>-493.70956621739248</v>
      </c>
      <c r="AA134" s="19">
        <v>0</v>
      </c>
      <c r="AB134" s="20">
        <f t="shared" si="6"/>
        <v>665.8425513326747</v>
      </c>
      <c r="AC134" s="20">
        <f t="shared" si="7"/>
        <v>55568.005043041099</v>
      </c>
    </row>
    <row r="135" spans="2:29" x14ac:dyDescent="0.25">
      <c r="B135" s="9">
        <v>131</v>
      </c>
      <c r="C135" s="9">
        <f t="shared" si="5"/>
        <v>33</v>
      </c>
      <c r="D135" s="9">
        <v>11</v>
      </c>
      <c r="E135" s="20">
        <f>E123*(1+VLookups!$C$4)</f>
        <v>12342.739155434812</v>
      </c>
      <c r="F135" s="20">
        <f>$E135*-VLookups!$D$10*2</f>
        <v>-740.56434932608875</v>
      </c>
      <c r="G135" s="19">
        <v>0</v>
      </c>
      <c r="H135" s="20">
        <f>(-VLookups!$D$13)*(E135+F135/2)</f>
        <v>-3891.0485187508243</v>
      </c>
      <c r="I135" s="20">
        <f>-PMT(VLookups!$D$16/12,180,-FV(VLookups!$D$16/12,48,,-VLookups!$D$15))</f>
        <v>-1366.0248221985344</v>
      </c>
      <c r="J135" s="19">
        <v>0</v>
      </c>
      <c r="K135" s="19">
        <v>0</v>
      </c>
      <c r="L135" s="19">
        <v>0</v>
      </c>
      <c r="M135" s="20">
        <f>M134-VLookups!$C$33</f>
        <v>-150</v>
      </c>
      <c r="N135" s="22">
        <v>71</v>
      </c>
      <c r="O135" s="19">
        <v>0</v>
      </c>
      <c r="P135" s="19">
        <v>0</v>
      </c>
      <c r="Q135" s="9" t="s">
        <v>36</v>
      </c>
      <c r="R135" s="21">
        <f>R123*(1+VLookups!$C$45)</f>
        <v>-3615.6287800601831</v>
      </c>
      <c r="S135" s="19">
        <v>0</v>
      </c>
      <c r="T135" s="19">
        <v>0</v>
      </c>
      <c r="U135" s="9" t="s">
        <v>36</v>
      </c>
      <c r="V135" s="21">
        <f>V134-VLookups!$D$54</f>
        <v>-1255</v>
      </c>
      <c r="W135" s="21">
        <f>-VLookups!$D$59</f>
        <v>-250</v>
      </c>
      <c r="X135" s="19">
        <v>0</v>
      </c>
      <c r="Y135" s="36">
        <f>Y134*(1+VLookups!$D$57/12)</f>
        <v>-292.05208354361042</v>
      </c>
      <c r="Z135" s="31">
        <f>-E135*VLookups!$J$3</f>
        <v>-493.70956621739248</v>
      </c>
      <c r="AA135" s="19">
        <v>0</v>
      </c>
      <c r="AB135" s="20">
        <f t="shared" si="6"/>
        <v>658.99321000122245</v>
      </c>
      <c r="AC135" s="20">
        <f t="shared" si="7"/>
        <v>56319.611594780727</v>
      </c>
    </row>
    <row r="136" spans="2:29" x14ac:dyDescent="0.25">
      <c r="B136" s="9">
        <v>132</v>
      </c>
      <c r="C136" s="9">
        <f t="shared" si="5"/>
        <v>34</v>
      </c>
      <c r="D136" s="9">
        <v>0</v>
      </c>
      <c r="E136" s="20">
        <f>E124*(1+VLookups!$C$4)</f>
        <v>12774.73502587503</v>
      </c>
      <c r="F136" s="20">
        <f>$E136*-VLookups!$D$10*2</f>
        <v>-766.48410155250178</v>
      </c>
      <c r="G136" s="19">
        <v>0</v>
      </c>
      <c r="H136" s="20">
        <f>(-VLookups!$D$13)*(E136+F136/2)</f>
        <v>-4027.2352169071037</v>
      </c>
      <c r="I136" s="20">
        <f>-PMT(VLookups!$D$16/12,180,-FV(VLookups!$D$16/12,48,,-VLookups!$D$15))</f>
        <v>-1366.0248221985344</v>
      </c>
      <c r="J136" s="19">
        <v>0</v>
      </c>
      <c r="K136" s="19">
        <v>0</v>
      </c>
      <c r="L136" s="19">
        <v>0</v>
      </c>
      <c r="M136" s="20">
        <f>M135-VLookups!$C$33</f>
        <v>-151</v>
      </c>
      <c r="N136" s="22">
        <v>72</v>
      </c>
      <c r="O136" s="19">
        <v>0</v>
      </c>
      <c r="P136" s="19">
        <v>0</v>
      </c>
      <c r="Q136" s="9" t="s">
        <v>36</v>
      </c>
      <c r="R136" s="21">
        <f>R124*(1+VLookups!$C$45)</f>
        <v>-3836.1821356438541</v>
      </c>
      <c r="S136" s="19">
        <v>0</v>
      </c>
      <c r="T136" s="19">
        <v>0</v>
      </c>
      <c r="U136" s="9" t="s">
        <v>36</v>
      </c>
      <c r="V136" s="21">
        <f>V135-VLookups!$D$54</f>
        <v>-1260</v>
      </c>
      <c r="W136" s="21">
        <f>-VLookups!$D$59</f>
        <v>-250</v>
      </c>
      <c r="X136" s="19">
        <v>0</v>
      </c>
      <c r="Y136" s="36">
        <f>Y135*(1+VLookups!$D$57/12)</f>
        <v>-292.9039021206126</v>
      </c>
      <c r="Z136" s="31">
        <f>-E136*VLookups!$J$3</f>
        <v>-510.98940103500121</v>
      </c>
      <c r="AA136" s="19">
        <v>0</v>
      </c>
      <c r="AB136" s="20">
        <f t="shared" si="6"/>
        <v>697.15749719367295</v>
      </c>
      <c r="AC136" s="20">
        <f t="shared" si="7"/>
        <v>57110.635111299038</v>
      </c>
    </row>
    <row r="137" spans="2:29" x14ac:dyDescent="0.25">
      <c r="B137" s="9">
        <v>133</v>
      </c>
      <c r="C137" s="9">
        <f t="shared" si="5"/>
        <v>34</v>
      </c>
      <c r="D137" s="9">
        <v>1</v>
      </c>
      <c r="E137" s="20">
        <f>E125*(1+VLookups!$C$4)</f>
        <v>12774.73502587503</v>
      </c>
      <c r="F137" s="20">
        <f>$E137*-VLookups!$D$10*2</f>
        <v>-766.48410155250178</v>
      </c>
      <c r="G137" s="19">
        <v>0</v>
      </c>
      <c r="H137" s="20">
        <f>(-VLookups!$D$13)*(E137+F137/2)</f>
        <v>-4027.2352169071037</v>
      </c>
      <c r="I137" s="20">
        <f>-PMT(VLookups!$D$16/12,180,-FV(VLookups!$D$16/12,48,,-VLookups!$D$15))</f>
        <v>-1366.0248221985344</v>
      </c>
      <c r="J137" s="19">
        <v>0</v>
      </c>
      <c r="K137" s="19">
        <v>0</v>
      </c>
      <c r="L137" s="19">
        <v>0</v>
      </c>
      <c r="M137" s="20">
        <f>M136-VLookups!$C$33</f>
        <v>-152</v>
      </c>
      <c r="N137" s="22">
        <v>73</v>
      </c>
      <c r="O137" s="19">
        <v>0</v>
      </c>
      <c r="P137" s="19">
        <v>0</v>
      </c>
      <c r="Q137" s="9" t="s">
        <v>36</v>
      </c>
      <c r="R137" s="21">
        <f>R125*(1+VLookups!$C$45)</f>
        <v>-3836.1821356438541</v>
      </c>
      <c r="S137" s="19">
        <v>0</v>
      </c>
      <c r="T137" s="19">
        <v>0</v>
      </c>
      <c r="U137" s="9" t="s">
        <v>36</v>
      </c>
      <c r="V137" s="21">
        <f>V136-VLookups!$D$54</f>
        <v>-1265</v>
      </c>
      <c r="W137" s="21">
        <f>-VLookups!$D$59</f>
        <v>-250</v>
      </c>
      <c r="X137" s="19">
        <v>0</v>
      </c>
      <c r="Y137" s="36">
        <f>Y136*(1+VLookups!$D$57/12)</f>
        <v>-293.75820516846437</v>
      </c>
      <c r="Z137" s="31">
        <f>-E137*VLookups!$J$3</f>
        <v>-510.98940103500121</v>
      </c>
      <c r="AA137" s="19">
        <v>0</v>
      </c>
      <c r="AB137" s="20">
        <f t="shared" si="6"/>
        <v>690.30319414582118</v>
      </c>
      <c r="AC137" s="20">
        <f t="shared" si="7"/>
        <v>57896.122697297033</v>
      </c>
    </row>
    <row r="138" spans="2:29" x14ac:dyDescent="0.25">
      <c r="B138" s="9">
        <v>134</v>
      </c>
      <c r="C138" s="9">
        <f t="shared" si="5"/>
        <v>34</v>
      </c>
      <c r="D138" s="9">
        <v>2</v>
      </c>
      <c r="E138" s="20">
        <f>E126*(1+VLookups!$C$4)</f>
        <v>12774.73502587503</v>
      </c>
      <c r="F138" s="20">
        <f>$E138*-VLookups!$D$10*2</f>
        <v>-766.48410155250178</v>
      </c>
      <c r="G138" s="19">
        <v>0</v>
      </c>
      <c r="H138" s="20">
        <f>(-VLookups!$D$13)*(E138+F138/2)</f>
        <v>-4027.2352169071037</v>
      </c>
      <c r="I138" s="20">
        <f>-PMT(VLookups!$D$16/12,180,-FV(VLookups!$D$16/12,48,,-VLookups!$D$15))</f>
        <v>-1366.0248221985344</v>
      </c>
      <c r="J138" s="19">
        <v>0</v>
      </c>
      <c r="K138" s="19">
        <v>0</v>
      </c>
      <c r="L138" s="19">
        <v>0</v>
      </c>
      <c r="M138" s="20">
        <f>M137-VLookups!$C$33</f>
        <v>-153</v>
      </c>
      <c r="N138" s="22">
        <v>74</v>
      </c>
      <c r="O138" s="19">
        <v>0</v>
      </c>
      <c r="P138" s="19">
        <v>0</v>
      </c>
      <c r="Q138" s="9" t="s">
        <v>36</v>
      </c>
      <c r="R138" s="21">
        <f>R126*(1+VLookups!$C$45)</f>
        <v>-3836.1821356438541</v>
      </c>
      <c r="S138" s="19">
        <v>0</v>
      </c>
      <c r="T138" s="19">
        <v>0</v>
      </c>
      <c r="U138" s="9" t="s">
        <v>36</v>
      </c>
      <c r="V138" s="21">
        <f>V137-VLookups!$D$54</f>
        <v>-1270</v>
      </c>
      <c r="W138" s="21">
        <f>-VLookups!$D$59</f>
        <v>-250</v>
      </c>
      <c r="X138" s="19">
        <v>0</v>
      </c>
      <c r="Y138" s="36">
        <f>Y137*(1+VLookups!$D$57/12)</f>
        <v>-294.61499993353908</v>
      </c>
      <c r="Z138" s="31">
        <f>-E138*VLookups!$J$3</f>
        <v>-510.98940103500121</v>
      </c>
      <c r="AA138" s="19">
        <v>0</v>
      </c>
      <c r="AB138" s="20">
        <f t="shared" si="6"/>
        <v>683.44639938074647</v>
      </c>
      <c r="AC138" s="20">
        <f t="shared" si="7"/>
        <v>58676.062634506605</v>
      </c>
    </row>
    <row r="139" spans="2:29" x14ac:dyDescent="0.25">
      <c r="B139" s="9">
        <v>135</v>
      </c>
      <c r="C139" s="9">
        <f t="shared" si="5"/>
        <v>34</v>
      </c>
      <c r="D139" s="9">
        <v>3</v>
      </c>
      <c r="E139" s="20">
        <f>E127*(1+VLookups!$C$4)</f>
        <v>12774.73502587503</v>
      </c>
      <c r="F139" s="20">
        <f>$E139*-VLookups!$D$10*2</f>
        <v>-766.48410155250178</v>
      </c>
      <c r="G139" s="19">
        <v>0</v>
      </c>
      <c r="H139" s="20">
        <f>(-VLookups!$D$13)*(E139+F139/2)</f>
        <v>-4027.2352169071037</v>
      </c>
      <c r="I139" s="20">
        <f>-PMT(VLookups!$D$16/12,180,-FV(VLookups!$D$16/12,48,,-VLookups!$D$15))</f>
        <v>-1366.0248221985344</v>
      </c>
      <c r="J139" s="19">
        <v>0</v>
      </c>
      <c r="K139" s="19">
        <v>0</v>
      </c>
      <c r="L139" s="19">
        <v>0</v>
      </c>
      <c r="M139" s="20">
        <f>M138-VLookups!$C$33</f>
        <v>-154</v>
      </c>
      <c r="N139" s="22">
        <v>75</v>
      </c>
      <c r="O139" s="19">
        <v>0</v>
      </c>
      <c r="P139" s="19">
        <v>0</v>
      </c>
      <c r="Q139" s="9" t="s">
        <v>36</v>
      </c>
      <c r="R139" s="21">
        <f>R127*(1+VLookups!$C$45)</f>
        <v>-3836.1821356438541</v>
      </c>
      <c r="S139" s="19">
        <v>0</v>
      </c>
      <c r="T139" s="19">
        <v>0</v>
      </c>
      <c r="U139" s="9" t="s">
        <v>36</v>
      </c>
      <c r="V139" s="21">
        <f>V138-VLookups!$D$54</f>
        <v>-1275</v>
      </c>
      <c r="W139" s="21">
        <f>-VLookups!$D$59</f>
        <v>-250</v>
      </c>
      <c r="X139" s="19">
        <v>0</v>
      </c>
      <c r="Y139" s="36">
        <f>Y138*(1+VLookups!$D$57/12)</f>
        <v>-295.47429368334525</v>
      </c>
      <c r="Z139" s="31">
        <f>-E139*VLookups!$J$3</f>
        <v>-510.98940103500121</v>
      </c>
      <c r="AA139" s="19">
        <v>0</v>
      </c>
      <c r="AB139" s="20">
        <f t="shared" si="6"/>
        <v>676.58710563094041</v>
      </c>
      <c r="AC139" s="20">
        <f t="shared" si="7"/>
        <v>59450.443177861722</v>
      </c>
    </row>
    <row r="140" spans="2:29" x14ac:dyDescent="0.25">
      <c r="B140" s="9">
        <v>136</v>
      </c>
      <c r="C140" s="9">
        <f t="shared" si="5"/>
        <v>34</v>
      </c>
      <c r="D140" s="9">
        <v>4</v>
      </c>
      <c r="E140" s="20">
        <f>E128*(1+VLookups!$C$4)</f>
        <v>12774.73502587503</v>
      </c>
      <c r="F140" s="20">
        <f>$E140*-VLookups!$D$10*2</f>
        <v>-766.48410155250178</v>
      </c>
      <c r="G140" s="19">
        <v>0</v>
      </c>
      <c r="H140" s="20">
        <f>(-VLookups!$D$13)*(E140+F140/2)</f>
        <v>-4027.2352169071037</v>
      </c>
      <c r="I140" s="20">
        <f>-PMT(VLookups!$D$16/12,180,-FV(VLookups!$D$16/12,48,,-VLookups!$D$15))</f>
        <v>-1366.0248221985344</v>
      </c>
      <c r="J140" s="19">
        <v>0</v>
      </c>
      <c r="K140" s="19">
        <v>0</v>
      </c>
      <c r="L140" s="19">
        <v>0</v>
      </c>
      <c r="M140" s="20">
        <f>M139-VLookups!$C$33</f>
        <v>-155</v>
      </c>
      <c r="N140" s="22">
        <v>76</v>
      </c>
      <c r="O140" s="19">
        <v>0</v>
      </c>
      <c r="P140" s="19">
        <v>0</v>
      </c>
      <c r="Q140" s="9" t="s">
        <v>36</v>
      </c>
      <c r="R140" s="21">
        <f>R128*(1+VLookups!$C$45)</f>
        <v>-3836.1821356438541</v>
      </c>
      <c r="S140" s="19">
        <v>0</v>
      </c>
      <c r="T140" s="19">
        <v>0</v>
      </c>
      <c r="U140" s="9" t="s">
        <v>36</v>
      </c>
      <c r="V140" s="21">
        <f>V139-VLookups!$D$54</f>
        <v>-1280</v>
      </c>
      <c r="W140" s="21">
        <f>-VLookups!$D$59</f>
        <v>-250</v>
      </c>
      <c r="X140" s="19">
        <v>0</v>
      </c>
      <c r="Y140" s="36">
        <f>Y139*(1+VLookups!$D$57/12)</f>
        <v>-296.33609370658837</v>
      </c>
      <c r="Z140" s="31">
        <f>-E140*VLookups!$J$3</f>
        <v>-510.98940103500121</v>
      </c>
      <c r="AA140" s="19">
        <v>0</v>
      </c>
      <c r="AB140" s="20">
        <f t="shared" si="6"/>
        <v>669.72530560769724</v>
      </c>
      <c r="AC140" s="20">
        <f t="shared" si="7"/>
        <v>60219.252555432526</v>
      </c>
    </row>
    <row r="141" spans="2:29" x14ac:dyDescent="0.25">
      <c r="B141" s="9">
        <v>137</v>
      </c>
      <c r="C141" s="9">
        <f t="shared" si="5"/>
        <v>34</v>
      </c>
      <c r="D141" s="9">
        <v>5</v>
      </c>
      <c r="E141" s="20">
        <f>E129*(1+VLookups!$C$4)</f>
        <v>12774.73502587503</v>
      </c>
      <c r="F141" s="20">
        <f>$E141*-VLookups!$D$10*2</f>
        <v>-766.48410155250178</v>
      </c>
      <c r="G141" s="19">
        <v>0</v>
      </c>
      <c r="H141" s="20">
        <f>(-VLookups!$D$13)*(E141+F141/2)</f>
        <v>-4027.2352169071037</v>
      </c>
      <c r="I141" s="20">
        <f>-PMT(VLookups!$D$16/12,180,-FV(VLookups!$D$16/12,48,,-VLookups!$D$15))</f>
        <v>-1366.0248221985344</v>
      </c>
      <c r="J141" s="19">
        <v>0</v>
      </c>
      <c r="K141" s="19">
        <v>0</v>
      </c>
      <c r="L141" s="19">
        <v>0</v>
      </c>
      <c r="M141" s="20">
        <f>M140-VLookups!$C$33</f>
        <v>-156</v>
      </c>
      <c r="N141" s="22">
        <v>77</v>
      </c>
      <c r="O141" s="19">
        <v>0</v>
      </c>
      <c r="P141" s="19">
        <v>0</v>
      </c>
      <c r="Q141" s="9" t="s">
        <v>36</v>
      </c>
      <c r="R141" s="21">
        <f>R129*(1+VLookups!$C$45)</f>
        <v>-3836.1821356438541</v>
      </c>
      <c r="S141" s="19">
        <v>0</v>
      </c>
      <c r="T141" s="19">
        <v>0</v>
      </c>
      <c r="U141" s="9" t="s">
        <v>36</v>
      </c>
      <c r="V141" s="21">
        <f>V140-VLookups!$D$54</f>
        <v>-1285</v>
      </c>
      <c r="W141" s="21">
        <f>-VLookups!$D$59</f>
        <v>-250</v>
      </c>
      <c r="X141" s="19">
        <v>0</v>
      </c>
      <c r="Y141" s="36">
        <f>Y140*(1+VLookups!$D$57/12)</f>
        <v>-297.20040731323257</v>
      </c>
      <c r="Z141" s="31">
        <f>-E141*VLookups!$J$3</f>
        <v>-510.98940103500121</v>
      </c>
      <c r="AA141" s="19">
        <v>0</v>
      </c>
      <c r="AB141" s="20">
        <f t="shared" si="6"/>
        <v>662.86099200105309</v>
      </c>
      <c r="AC141" s="20">
        <f t="shared" si="7"/>
        <v>60982.478968359297</v>
      </c>
    </row>
    <row r="142" spans="2:29" x14ac:dyDescent="0.25">
      <c r="B142" s="9">
        <v>138</v>
      </c>
      <c r="C142" s="9">
        <f t="shared" si="5"/>
        <v>34</v>
      </c>
      <c r="D142" s="9">
        <v>6</v>
      </c>
      <c r="E142" s="20">
        <f>E130*(1+VLookups!$C$4)</f>
        <v>12774.73502587503</v>
      </c>
      <c r="F142" s="20">
        <f>$E142*-VLookups!$D$10*2</f>
        <v>-766.48410155250178</v>
      </c>
      <c r="G142" s="19">
        <v>0</v>
      </c>
      <c r="H142" s="20">
        <f>(-VLookups!$D$13)*(E142+F142/2)</f>
        <v>-4027.2352169071037</v>
      </c>
      <c r="I142" s="20">
        <f>-PMT(VLookups!$D$16/12,180,-FV(VLookups!$D$16/12,48,,-VLookups!$D$15))</f>
        <v>-1366.0248221985344</v>
      </c>
      <c r="J142" s="19">
        <v>0</v>
      </c>
      <c r="K142" s="19">
        <v>0</v>
      </c>
      <c r="L142" s="19">
        <v>0</v>
      </c>
      <c r="M142" s="20">
        <f>M141-VLookups!$C$33</f>
        <v>-157</v>
      </c>
      <c r="N142" s="22">
        <v>78</v>
      </c>
      <c r="O142" s="19">
        <v>0</v>
      </c>
      <c r="P142" s="19">
        <v>0</v>
      </c>
      <c r="Q142" s="9" t="s">
        <v>36</v>
      </c>
      <c r="R142" s="21">
        <f>R130*(1+VLookups!$C$45)</f>
        <v>-3836.1821356438541</v>
      </c>
      <c r="S142" s="19">
        <v>0</v>
      </c>
      <c r="T142" s="19">
        <v>0</v>
      </c>
      <c r="U142" s="9" t="s">
        <v>36</v>
      </c>
      <c r="V142" s="21">
        <f>V141-VLookups!$D$54</f>
        <v>-1290</v>
      </c>
      <c r="W142" s="21">
        <f>-VLookups!$D$59</f>
        <v>-250</v>
      </c>
      <c r="X142" s="19">
        <v>0</v>
      </c>
      <c r="Y142" s="36">
        <f>Y141*(1+VLookups!$D$57/12)</f>
        <v>-298.06724183456282</v>
      </c>
      <c r="Z142" s="31">
        <f>-E142*VLookups!$J$3</f>
        <v>-510.98940103500121</v>
      </c>
      <c r="AA142" s="19">
        <v>0</v>
      </c>
      <c r="AB142" s="20">
        <f t="shared" si="6"/>
        <v>655.99415747972284</v>
      </c>
      <c r="AC142" s="20">
        <f t="shared" si="7"/>
        <v>61740.110590786288</v>
      </c>
    </row>
    <row r="143" spans="2:29" x14ac:dyDescent="0.25">
      <c r="B143" s="9">
        <v>139</v>
      </c>
      <c r="C143" s="9">
        <f t="shared" si="5"/>
        <v>34</v>
      </c>
      <c r="D143" s="9">
        <v>7</v>
      </c>
      <c r="E143" s="20">
        <f>E131*(1+VLookups!$C$4)</f>
        <v>12774.73502587503</v>
      </c>
      <c r="F143" s="20">
        <f>$E143*-VLookups!$D$10*2</f>
        <v>-766.48410155250178</v>
      </c>
      <c r="G143" s="19">
        <v>0</v>
      </c>
      <c r="H143" s="20">
        <f>(-VLookups!$D$13)*(E143+F143/2)</f>
        <v>-4027.2352169071037</v>
      </c>
      <c r="I143" s="20">
        <f>-PMT(VLookups!$D$16/12,180,-FV(VLookups!$D$16/12,48,,-VLookups!$D$15))</f>
        <v>-1366.0248221985344</v>
      </c>
      <c r="J143" s="19">
        <v>0</v>
      </c>
      <c r="K143" s="19">
        <v>0</v>
      </c>
      <c r="L143" s="19">
        <v>0</v>
      </c>
      <c r="M143" s="20">
        <f>M142-VLookups!$C$33</f>
        <v>-158</v>
      </c>
      <c r="N143" s="22">
        <v>79</v>
      </c>
      <c r="O143" s="19">
        <v>0</v>
      </c>
      <c r="P143" s="19">
        <v>0</v>
      </c>
      <c r="Q143" s="9" t="s">
        <v>36</v>
      </c>
      <c r="R143" s="21">
        <f>R131*(1+VLookups!$C$45)</f>
        <v>-3836.1821356438541</v>
      </c>
      <c r="S143" s="19">
        <v>0</v>
      </c>
      <c r="T143" s="19">
        <v>0</v>
      </c>
      <c r="U143" s="9" t="s">
        <v>36</v>
      </c>
      <c r="V143" s="21">
        <f>V142-VLookups!$D$54</f>
        <v>-1295</v>
      </c>
      <c r="W143" s="21">
        <f>-VLookups!$D$59</f>
        <v>-250</v>
      </c>
      <c r="X143" s="19">
        <v>0</v>
      </c>
      <c r="Y143" s="36">
        <f>Y142*(1+VLookups!$D$57/12)</f>
        <v>-298.93660462324698</v>
      </c>
      <c r="Z143" s="31">
        <f>-E143*VLookups!$J$3</f>
        <v>-510.98940103500121</v>
      </c>
      <c r="AA143" s="19">
        <v>0</v>
      </c>
      <c r="AB143" s="20">
        <f t="shared" si="6"/>
        <v>649.12479469103869</v>
      </c>
      <c r="AC143" s="20">
        <f t="shared" si="7"/>
        <v>62492.135569795304</v>
      </c>
    </row>
    <row r="144" spans="2:29" x14ac:dyDescent="0.25">
      <c r="B144" s="9">
        <v>140</v>
      </c>
      <c r="C144" s="9">
        <f t="shared" si="5"/>
        <v>34</v>
      </c>
      <c r="D144" s="9">
        <v>8</v>
      </c>
      <c r="E144" s="20">
        <f>E132*(1+VLookups!$C$4)</f>
        <v>12774.73502587503</v>
      </c>
      <c r="F144" s="20">
        <f>$E144*-VLookups!$D$10*2</f>
        <v>-766.48410155250178</v>
      </c>
      <c r="G144" s="19">
        <v>0</v>
      </c>
      <c r="H144" s="20">
        <f>(-VLookups!$D$13)*(E144+F144/2)</f>
        <v>-4027.2352169071037</v>
      </c>
      <c r="I144" s="20">
        <f>-PMT(VLookups!$D$16/12,180,-FV(VLookups!$D$16/12,48,,-VLookups!$D$15))</f>
        <v>-1366.0248221985344</v>
      </c>
      <c r="J144" s="19">
        <v>0</v>
      </c>
      <c r="K144" s="19">
        <v>0</v>
      </c>
      <c r="L144" s="19">
        <v>0</v>
      </c>
      <c r="M144" s="20">
        <f>M143-VLookups!$C$33</f>
        <v>-159</v>
      </c>
      <c r="N144" s="22">
        <v>80</v>
      </c>
      <c r="O144" s="19">
        <v>0</v>
      </c>
      <c r="P144" s="19">
        <v>0</v>
      </c>
      <c r="Q144" s="9" t="s">
        <v>36</v>
      </c>
      <c r="R144" s="21">
        <f>R132*(1+VLookups!$C$45)</f>
        <v>-3836.1821356438541</v>
      </c>
      <c r="S144" s="19">
        <v>0</v>
      </c>
      <c r="T144" s="19">
        <v>0</v>
      </c>
      <c r="U144" s="9" t="s">
        <v>36</v>
      </c>
      <c r="V144" s="21">
        <f>V143-VLookups!$D$54</f>
        <v>-1300</v>
      </c>
      <c r="W144" s="21">
        <f>-VLookups!$D$59</f>
        <v>-250</v>
      </c>
      <c r="X144" s="19">
        <v>0</v>
      </c>
      <c r="Y144" s="36">
        <f>Y143*(1+VLookups!$D$57/12)</f>
        <v>-299.80850305339811</v>
      </c>
      <c r="Z144" s="31">
        <f>-E144*VLookups!$J$3</f>
        <v>-510.98940103500121</v>
      </c>
      <c r="AA144" s="19">
        <v>0</v>
      </c>
      <c r="AB144" s="20">
        <f t="shared" si="6"/>
        <v>642.25289626088761</v>
      </c>
      <c r="AC144" s="20">
        <f t="shared" si="7"/>
        <v>63238.542025339186</v>
      </c>
    </row>
    <row r="145" spans="2:29" x14ac:dyDescent="0.25">
      <c r="B145" s="9">
        <v>141</v>
      </c>
      <c r="C145" s="9">
        <f t="shared" ref="C145:C208" si="8">C133+1</f>
        <v>34</v>
      </c>
      <c r="D145" s="9">
        <v>9</v>
      </c>
      <c r="E145" s="20">
        <f>E133*(1+VLookups!$C$4)</f>
        <v>12774.73502587503</v>
      </c>
      <c r="F145" s="20">
        <f>$E145*-VLookups!$D$10*2</f>
        <v>-766.48410155250178</v>
      </c>
      <c r="G145" s="19">
        <v>0</v>
      </c>
      <c r="H145" s="20">
        <f>(-VLookups!$D$13)*(E145+F145/2)</f>
        <v>-4027.2352169071037</v>
      </c>
      <c r="I145" s="20">
        <f>-PMT(VLookups!$D$16/12,180,-FV(VLookups!$D$16/12,48,,-VLookups!$D$15))</f>
        <v>-1366.0248221985344</v>
      </c>
      <c r="J145" s="19">
        <v>0</v>
      </c>
      <c r="K145" s="19">
        <v>0</v>
      </c>
      <c r="L145" s="19">
        <v>0</v>
      </c>
      <c r="M145" s="20">
        <f>M144-VLookups!$C$33</f>
        <v>-160</v>
      </c>
      <c r="N145" s="22">
        <v>81</v>
      </c>
      <c r="O145" s="19">
        <v>0</v>
      </c>
      <c r="P145" s="19">
        <v>0</v>
      </c>
      <c r="Q145" s="9" t="s">
        <v>36</v>
      </c>
      <c r="R145" s="21">
        <f>R133*(1+VLookups!$C$45)</f>
        <v>-3836.1821356438541</v>
      </c>
      <c r="S145" s="19">
        <v>0</v>
      </c>
      <c r="T145" s="19">
        <v>0</v>
      </c>
      <c r="U145" s="9" t="s">
        <v>36</v>
      </c>
      <c r="V145" s="21">
        <f>V144-VLookups!$D$54</f>
        <v>-1305</v>
      </c>
      <c r="W145" s="21">
        <f>-VLookups!$D$59</f>
        <v>-250</v>
      </c>
      <c r="X145" s="19">
        <v>0</v>
      </c>
      <c r="Y145" s="36">
        <f>Y144*(1+VLookups!$D$57/12)</f>
        <v>-300.68294452063719</v>
      </c>
      <c r="Z145" s="31">
        <f>-E145*VLookups!$J$3</f>
        <v>-510.98940103500121</v>
      </c>
      <c r="AA145" s="19">
        <v>0</v>
      </c>
      <c r="AB145" s="20">
        <f t="shared" si="6"/>
        <v>635.37845479364842</v>
      </c>
      <c r="AC145" s="20">
        <f t="shared" si="7"/>
        <v>63979.318050175076</v>
      </c>
    </row>
    <row r="146" spans="2:29" x14ac:dyDescent="0.25">
      <c r="B146" s="9">
        <v>142</v>
      </c>
      <c r="C146" s="9">
        <f t="shared" si="8"/>
        <v>34</v>
      </c>
      <c r="D146" s="9">
        <v>10</v>
      </c>
      <c r="E146" s="20">
        <f>E134*(1+VLookups!$C$4)</f>
        <v>12774.73502587503</v>
      </c>
      <c r="F146" s="20">
        <f>$E146*-VLookups!$D$10*2</f>
        <v>-766.48410155250178</v>
      </c>
      <c r="G146" s="19">
        <v>0</v>
      </c>
      <c r="H146" s="20">
        <f>(-VLookups!$D$13)*(E146+F146/2)</f>
        <v>-4027.2352169071037</v>
      </c>
      <c r="I146" s="20">
        <f>-PMT(VLookups!$D$16/12,180,-FV(VLookups!$D$16/12,48,,-VLookups!$D$15))</f>
        <v>-1366.0248221985344</v>
      </c>
      <c r="J146" s="19">
        <v>0</v>
      </c>
      <c r="K146" s="19">
        <v>0</v>
      </c>
      <c r="L146" s="19">
        <v>0</v>
      </c>
      <c r="M146" s="20">
        <f>M145-VLookups!$C$33</f>
        <v>-161</v>
      </c>
      <c r="N146" s="22">
        <v>82</v>
      </c>
      <c r="O146" s="19">
        <v>0</v>
      </c>
      <c r="P146" s="19">
        <v>0</v>
      </c>
      <c r="Q146" s="9" t="s">
        <v>36</v>
      </c>
      <c r="R146" s="21">
        <f>R134*(1+VLookups!$C$45)</f>
        <v>-3836.1821356438541</v>
      </c>
      <c r="S146" s="19">
        <v>0</v>
      </c>
      <c r="T146" s="19">
        <v>0</v>
      </c>
      <c r="U146" s="9" t="s">
        <v>36</v>
      </c>
      <c r="V146" s="21">
        <f>V145-VLookups!$D$54</f>
        <v>-1310</v>
      </c>
      <c r="W146" s="21">
        <f>-VLookups!$D$59</f>
        <v>-250</v>
      </c>
      <c r="X146" s="19">
        <v>0</v>
      </c>
      <c r="Y146" s="36">
        <f>Y145*(1+VLookups!$D$57/12)</f>
        <v>-301.55993644215573</v>
      </c>
      <c r="Z146" s="31">
        <f>-E146*VLookups!$J$3</f>
        <v>-510.98940103500121</v>
      </c>
      <c r="AA146" s="19">
        <v>0</v>
      </c>
      <c r="AB146" s="20">
        <f t="shared" si="6"/>
        <v>628.50146287212988</v>
      </c>
      <c r="AC146" s="20">
        <f t="shared" si="7"/>
        <v>64714.451709797504</v>
      </c>
    </row>
    <row r="147" spans="2:29" x14ac:dyDescent="0.25">
      <c r="B147" s="9">
        <v>143</v>
      </c>
      <c r="C147" s="9">
        <f t="shared" si="8"/>
        <v>34</v>
      </c>
      <c r="D147" s="9">
        <v>11</v>
      </c>
      <c r="E147" s="20">
        <f>E135*(1+VLookups!$C$4)</f>
        <v>12774.73502587503</v>
      </c>
      <c r="F147" s="20">
        <f>$E147*-VLookups!$D$10*2</f>
        <v>-766.48410155250178</v>
      </c>
      <c r="G147" s="19">
        <v>0</v>
      </c>
      <c r="H147" s="20">
        <f>(-VLookups!$D$13)*(E147+F147/2)</f>
        <v>-4027.2352169071037</v>
      </c>
      <c r="I147" s="20">
        <f>-PMT(VLookups!$D$16/12,180,-FV(VLookups!$D$16/12,48,,-VLookups!$D$15))</f>
        <v>-1366.0248221985344</v>
      </c>
      <c r="J147" s="19">
        <v>0</v>
      </c>
      <c r="K147" s="19">
        <v>0</v>
      </c>
      <c r="L147" s="19">
        <v>0</v>
      </c>
      <c r="M147" s="20">
        <f>M146-VLookups!$C$33</f>
        <v>-162</v>
      </c>
      <c r="N147" s="22">
        <v>83</v>
      </c>
      <c r="O147" s="19">
        <v>0</v>
      </c>
      <c r="P147" s="19">
        <v>0</v>
      </c>
      <c r="Q147" s="9" t="s">
        <v>36</v>
      </c>
      <c r="R147" s="21">
        <f>R135*(1+VLookups!$C$45)</f>
        <v>-3836.1821356438541</v>
      </c>
      <c r="S147" s="19">
        <v>0</v>
      </c>
      <c r="T147" s="19">
        <v>0</v>
      </c>
      <c r="U147" s="9" t="s">
        <v>36</v>
      </c>
      <c r="V147" s="21">
        <f>V146-VLookups!$D$54</f>
        <v>-1315</v>
      </c>
      <c r="W147" s="21">
        <f>-VLookups!$D$59</f>
        <v>-250</v>
      </c>
      <c r="X147" s="19">
        <v>0</v>
      </c>
      <c r="Y147" s="36">
        <f>Y146*(1+VLookups!$D$57/12)</f>
        <v>-302.43948625677871</v>
      </c>
      <c r="Z147" s="31">
        <f>-E147*VLookups!$J$3</f>
        <v>-510.98940103500121</v>
      </c>
      <c r="AA147" s="19">
        <v>0</v>
      </c>
      <c r="AB147" s="20">
        <f t="shared" si="6"/>
        <v>621.62191305750684</v>
      </c>
      <c r="AC147" s="20">
        <f t="shared" si="7"/>
        <v>65443.93104237134</v>
      </c>
    </row>
    <row r="148" spans="2:29" x14ac:dyDescent="0.25">
      <c r="B148" s="9">
        <v>144</v>
      </c>
      <c r="C148" s="9">
        <f t="shared" si="8"/>
        <v>35</v>
      </c>
      <c r="D148" s="9">
        <v>0</v>
      </c>
      <c r="E148" s="20">
        <f>E136*(1+VLookups!$C$4)</f>
        <v>13221.850751780656</v>
      </c>
      <c r="F148" s="20">
        <f>$E148*-VLookups!$D$10*2</f>
        <v>-793.31104510683929</v>
      </c>
      <c r="G148" s="19">
        <v>0</v>
      </c>
      <c r="H148" s="20">
        <f>(-VLookups!$D$13)*(E148+F148/2)</f>
        <v>-4168.1884494988517</v>
      </c>
      <c r="I148" s="20">
        <f>-PMT(VLookups!$D$16/12,180,-FV(VLookups!$D$16/12,48,,-VLookups!$D$15))</f>
        <v>-1366.0248221985344</v>
      </c>
      <c r="J148" s="19">
        <v>0</v>
      </c>
      <c r="K148" s="19">
        <v>0</v>
      </c>
      <c r="L148" s="19">
        <v>0</v>
      </c>
      <c r="M148" s="20">
        <f>M147-VLookups!$C$33</f>
        <v>-163</v>
      </c>
      <c r="N148" s="22">
        <v>84</v>
      </c>
      <c r="O148" s="19">
        <v>0</v>
      </c>
      <c r="P148" s="19">
        <v>0</v>
      </c>
      <c r="Q148" s="9" t="s">
        <v>36</v>
      </c>
      <c r="R148" s="21">
        <f>R136*(1+VLookups!$C$45)</f>
        <v>-4070.189245918129</v>
      </c>
      <c r="S148" s="21">
        <f>-VLookups!$D$47</f>
        <v>-60000</v>
      </c>
      <c r="T148" s="19">
        <v>0</v>
      </c>
      <c r="U148" s="9">
        <v>0</v>
      </c>
      <c r="V148" s="21">
        <f>V147-VLookups!$D$54</f>
        <v>-1320</v>
      </c>
      <c r="W148" s="21">
        <f>-VLookups!$D$59</f>
        <v>-250</v>
      </c>
      <c r="X148" s="21">
        <f>-VLookups!$D$62</f>
        <v>-175</v>
      </c>
      <c r="Y148" s="36">
        <f>Y147*(1+VLookups!$D$57/12)</f>
        <v>-303.32160142502767</v>
      </c>
      <c r="Z148" s="31">
        <f>-E148*VLookups!$J$3</f>
        <v>-528.87403007122623</v>
      </c>
      <c r="AA148" s="19">
        <v>0</v>
      </c>
      <c r="AB148" s="20">
        <f t="shared" si="6"/>
        <v>-59519.402919884531</v>
      </c>
      <c r="AC148" s="20">
        <f t="shared" si="7"/>
        <v>6033.6013408907675</v>
      </c>
    </row>
    <row r="149" spans="2:29" x14ac:dyDescent="0.25">
      <c r="B149" s="9">
        <v>145</v>
      </c>
      <c r="C149" s="9">
        <f t="shared" si="8"/>
        <v>35</v>
      </c>
      <c r="D149" s="9">
        <v>1</v>
      </c>
      <c r="E149" s="20">
        <f>E137*(1+VLookups!$C$4)</f>
        <v>13221.850751780656</v>
      </c>
      <c r="F149" s="20">
        <f>$E149*-VLookups!$D$10*2</f>
        <v>-793.31104510683929</v>
      </c>
      <c r="G149" s="19">
        <v>0</v>
      </c>
      <c r="H149" s="20">
        <f>(-VLookups!$D$13)*(E149+F149/2)</f>
        <v>-4168.1884494988517</v>
      </c>
      <c r="I149" s="20">
        <f>-PMT(VLookups!$D$16/12,180,-FV(VLookups!$D$16/12,48,,-VLookups!$D$15))</f>
        <v>-1366.0248221985344</v>
      </c>
      <c r="J149" s="19">
        <v>0</v>
      </c>
      <c r="K149" s="19">
        <v>0</v>
      </c>
      <c r="L149" s="19">
        <v>0</v>
      </c>
      <c r="M149" s="20">
        <f>M148-VLookups!$C$33</f>
        <v>-164</v>
      </c>
      <c r="N149" s="22">
        <v>85</v>
      </c>
      <c r="O149" s="19">
        <v>0</v>
      </c>
      <c r="P149" s="19">
        <v>0</v>
      </c>
      <c r="Q149" s="9" t="s">
        <v>36</v>
      </c>
      <c r="R149" s="19">
        <v>0</v>
      </c>
      <c r="S149" s="20">
        <f>VLookups!$D$50</f>
        <v>-4487.7037773753191</v>
      </c>
      <c r="T149" s="19">
        <v>0</v>
      </c>
      <c r="U149" s="9">
        <v>1</v>
      </c>
      <c r="V149" s="21">
        <f>V148-VLookups!$D$54</f>
        <v>-1325</v>
      </c>
      <c r="W149" s="21">
        <f>-VLookups!$D$59</f>
        <v>-250</v>
      </c>
      <c r="X149" s="21">
        <f>-VLookups!$D$62</f>
        <v>-175</v>
      </c>
      <c r="Y149" s="36">
        <f>Y148*(1+VLookups!$D$57/12)</f>
        <v>-304.20628942918398</v>
      </c>
      <c r="Z149" s="31">
        <f>-E149*VLookups!$J$3</f>
        <v>-528.87403007122623</v>
      </c>
      <c r="AA149" s="19">
        <v>0</v>
      </c>
      <c r="AB149" s="20">
        <f t="shared" si="6"/>
        <v>56.197860654120518</v>
      </c>
      <c r="AC149" s="20">
        <f t="shared" si="7"/>
        <v>6099.8552037797062</v>
      </c>
    </row>
    <row r="150" spans="2:29" x14ac:dyDescent="0.25">
      <c r="B150" s="9">
        <v>146</v>
      </c>
      <c r="C150" s="9">
        <f t="shared" si="8"/>
        <v>35</v>
      </c>
      <c r="D150" s="9">
        <v>2</v>
      </c>
      <c r="E150" s="20">
        <f>E138*(1+VLookups!$C$4)</f>
        <v>13221.850751780656</v>
      </c>
      <c r="F150" s="20">
        <f>$E150*-VLookups!$D$10*2</f>
        <v>-793.31104510683929</v>
      </c>
      <c r="G150" s="19">
        <v>0</v>
      </c>
      <c r="H150" s="20">
        <f>(-VLookups!$D$13)*(E150+F150/2)</f>
        <v>-4168.1884494988517</v>
      </c>
      <c r="I150" s="20">
        <f>-PMT(VLookups!$D$16/12,180,-FV(VLookups!$D$16/12,48,,-VLookups!$D$15))</f>
        <v>-1366.0248221985344</v>
      </c>
      <c r="J150" s="19">
        <v>0</v>
      </c>
      <c r="K150" s="19">
        <v>0</v>
      </c>
      <c r="L150" s="19">
        <v>0</v>
      </c>
      <c r="M150" s="20">
        <f>M149-VLookups!$C$33</f>
        <v>-165</v>
      </c>
      <c r="N150" s="22">
        <v>86</v>
      </c>
      <c r="O150" s="19">
        <v>0</v>
      </c>
      <c r="P150" s="19">
        <v>0</v>
      </c>
      <c r="Q150" s="9" t="s">
        <v>36</v>
      </c>
      <c r="R150" s="19">
        <v>0</v>
      </c>
      <c r="S150" s="20">
        <f>VLookups!$D$50</f>
        <v>-4487.7037773753191</v>
      </c>
      <c r="T150" s="19">
        <v>0</v>
      </c>
      <c r="U150" s="9">
        <v>2</v>
      </c>
      <c r="V150" s="21">
        <f>V149-VLookups!$D$54</f>
        <v>-1330</v>
      </c>
      <c r="W150" s="21">
        <f>-VLookups!$D$59</f>
        <v>-250</v>
      </c>
      <c r="X150" s="21">
        <f>-VLookups!$D$62</f>
        <v>-175</v>
      </c>
      <c r="Y150" s="36">
        <f>Y149*(1+VLookups!$D$57/12)</f>
        <v>-305.09355777335242</v>
      </c>
      <c r="Z150" s="31">
        <f>-E150*VLookups!$J$3</f>
        <v>-528.87403007122623</v>
      </c>
      <c r="AA150" s="19">
        <v>0</v>
      </c>
      <c r="AB150" s="20">
        <f t="shared" si="6"/>
        <v>49.310592309952085</v>
      </c>
      <c r="AC150" s="20">
        <f t="shared" si="7"/>
        <v>6159.3322214292912</v>
      </c>
    </row>
    <row r="151" spans="2:29" x14ac:dyDescent="0.25">
      <c r="B151" s="9">
        <v>147</v>
      </c>
      <c r="C151" s="9">
        <f t="shared" si="8"/>
        <v>35</v>
      </c>
      <c r="D151" s="9">
        <v>3</v>
      </c>
      <c r="E151" s="20">
        <f>E139*(1+VLookups!$C$4)</f>
        <v>13221.850751780656</v>
      </c>
      <c r="F151" s="20">
        <f>$E151*-VLookups!$D$10*2</f>
        <v>-793.31104510683929</v>
      </c>
      <c r="G151" s="19">
        <v>0</v>
      </c>
      <c r="H151" s="20">
        <f>(-VLookups!$D$13)*(E151+F151/2)</f>
        <v>-4168.1884494988517</v>
      </c>
      <c r="I151" s="20">
        <f>-PMT(VLookups!$D$16/12,180,-FV(VLookups!$D$16/12,48,,-VLookups!$D$15))</f>
        <v>-1366.0248221985344</v>
      </c>
      <c r="J151" s="19">
        <v>0</v>
      </c>
      <c r="K151" s="19">
        <v>0</v>
      </c>
      <c r="L151" s="19">
        <v>0</v>
      </c>
      <c r="M151" s="20">
        <f>M150-VLookups!$C$33</f>
        <v>-166</v>
      </c>
      <c r="N151" s="22">
        <v>87</v>
      </c>
      <c r="O151" s="19">
        <v>0</v>
      </c>
      <c r="P151" s="19">
        <v>0</v>
      </c>
      <c r="Q151" s="9" t="s">
        <v>36</v>
      </c>
      <c r="R151" s="19">
        <v>0</v>
      </c>
      <c r="S151" s="20">
        <f>VLookups!$D$50</f>
        <v>-4487.7037773753191</v>
      </c>
      <c r="T151" s="19">
        <v>0</v>
      </c>
      <c r="U151" s="9">
        <v>3</v>
      </c>
      <c r="V151" s="21">
        <f>V150-VLookups!$D$54</f>
        <v>-1335</v>
      </c>
      <c r="W151" s="21">
        <f>-VLookups!$D$59</f>
        <v>-250</v>
      </c>
      <c r="X151" s="21">
        <f>-VLookups!$D$62</f>
        <v>-175</v>
      </c>
      <c r="Y151" s="36">
        <f>Y150*(1+VLookups!$D$57/12)</f>
        <v>-305.98341398352471</v>
      </c>
      <c r="Z151" s="31">
        <f>-E151*VLookups!$J$3</f>
        <v>-528.87403007122623</v>
      </c>
      <c r="AA151" s="19">
        <v>0</v>
      </c>
      <c r="AB151" s="20">
        <f t="shared" si="6"/>
        <v>42.420736099779674</v>
      </c>
      <c r="AC151" s="20">
        <f t="shared" si="7"/>
        <v>6212.018511231453</v>
      </c>
    </row>
    <row r="152" spans="2:29" x14ac:dyDescent="0.25">
      <c r="B152" s="9">
        <v>148</v>
      </c>
      <c r="C152" s="9">
        <f t="shared" si="8"/>
        <v>35</v>
      </c>
      <c r="D152" s="9">
        <v>4</v>
      </c>
      <c r="E152" s="20">
        <f>E140*(1+VLookups!$C$4)</f>
        <v>13221.850751780656</v>
      </c>
      <c r="F152" s="20">
        <f>$E152*-VLookups!$D$10*2</f>
        <v>-793.31104510683929</v>
      </c>
      <c r="G152" s="19">
        <v>0</v>
      </c>
      <c r="H152" s="20">
        <f>(-VLookups!$D$13)*(E152+F152/2)</f>
        <v>-4168.1884494988517</v>
      </c>
      <c r="I152" s="20">
        <f>-PMT(VLookups!$D$16/12,180,-FV(VLookups!$D$16/12,48,,-VLookups!$D$15))</f>
        <v>-1366.0248221985344</v>
      </c>
      <c r="J152" s="19">
        <v>0</v>
      </c>
      <c r="K152" s="19">
        <v>0</v>
      </c>
      <c r="L152" s="19">
        <v>0</v>
      </c>
      <c r="M152" s="20">
        <f>M151-VLookups!$C$33</f>
        <v>-167</v>
      </c>
      <c r="N152" s="22">
        <v>88</v>
      </c>
      <c r="O152" s="19">
        <v>0</v>
      </c>
      <c r="P152" s="19">
        <v>0</v>
      </c>
      <c r="Q152" s="9" t="s">
        <v>36</v>
      </c>
      <c r="R152" s="19">
        <v>0</v>
      </c>
      <c r="S152" s="20">
        <f>VLookups!$D$50</f>
        <v>-4487.7037773753191</v>
      </c>
      <c r="T152" s="19">
        <v>0</v>
      </c>
      <c r="U152" s="9">
        <v>4</v>
      </c>
      <c r="V152" s="21">
        <f>V151-VLookups!$D$54</f>
        <v>-1340</v>
      </c>
      <c r="W152" s="21">
        <f>-VLookups!$D$59</f>
        <v>-250</v>
      </c>
      <c r="X152" s="21">
        <f>-VLookups!$D$62</f>
        <v>-175</v>
      </c>
      <c r="Y152" s="36">
        <f>Y151*(1+VLookups!$D$57/12)</f>
        <v>-306.87586560764333</v>
      </c>
      <c r="Z152" s="31">
        <f>-E152*VLookups!$J$3</f>
        <v>-528.87403007122623</v>
      </c>
      <c r="AA152" s="19">
        <v>0</v>
      </c>
      <c r="AB152" s="20">
        <f t="shared" si="6"/>
        <v>35.528284475661053</v>
      </c>
      <c r="AC152" s="20">
        <f t="shared" si="7"/>
        <v>6257.9001598924997</v>
      </c>
    </row>
    <row r="153" spans="2:29" x14ac:dyDescent="0.25">
      <c r="B153" s="9">
        <v>149</v>
      </c>
      <c r="C153" s="9">
        <f t="shared" si="8"/>
        <v>35</v>
      </c>
      <c r="D153" s="9">
        <v>5</v>
      </c>
      <c r="E153" s="20">
        <f>E141*(1+VLookups!$C$4)</f>
        <v>13221.850751780656</v>
      </c>
      <c r="F153" s="20">
        <f>$E153*-VLookups!$D$10*2</f>
        <v>-793.31104510683929</v>
      </c>
      <c r="G153" s="19">
        <v>0</v>
      </c>
      <c r="H153" s="20">
        <f>(-VLookups!$D$13)*(E153+F153/2)</f>
        <v>-4168.1884494988517</v>
      </c>
      <c r="I153" s="20">
        <f>-PMT(VLookups!$D$16/12,180,-FV(VLookups!$D$16/12,48,,-VLookups!$D$15))</f>
        <v>-1366.0248221985344</v>
      </c>
      <c r="J153" s="19">
        <v>0</v>
      </c>
      <c r="K153" s="19">
        <v>0</v>
      </c>
      <c r="L153" s="19">
        <v>0</v>
      </c>
      <c r="M153" s="20">
        <f>M152-VLookups!$C$33</f>
        <v>-168</v>
      </c>
      <c r="N153" s="22">
        <v>89</v>
      </c>
      <c r="O153" s="19">
        <v>0</v>
      </c>
      <c r="P153" s="19">
        <v>0</v>
      </c>
      <c r="Q153" s="9" t="s">
        <v>36</v>
      </c>
      <c r="R153" s="19">
        <v>0</v>
      </c>
      <c r="S153" s="20">
        <f>VLookups!$D$50</f>
        <v>-4487.7037773753191</v>
      </c>
      <c r="T153" s="19">
        <v>0</v>
      </c>
      <c r="U153" s="9">
        <v>5</v>
      </c>
      <c r="V153" s="21">
        <f>V152-VLookups!$D$54</f>
        <v>-1345</v>
      </c>
      <c r="W153" s="21">
        <f>-VLookups!$D$59</f>
        <v>-250</v>
      </c>
      <c r="X153" s="21">
        <f>-VLookups!$D$62</f>
        <v>-175</v>
      </c>
      <c r="Y153" s="36">
        <f>Y152*(1+VLookups!$D$57/12)</f>
        <v>-307.77092021566563</v>
      </c>
      <c r="Z153" s="31">
        <f>-E153*VLookups!$J$3</f>
        <v>-528.87403007122623</v>
      </c>
      <c r="AA153" s="19">
        <v>0</v>
      </c>
      <c r="AB153" s="20">
        <f t="shared" si="6"/>
        <v>28.633229867638761</v>
      </c>
      <c r="AC153" s="20">
        <f t="shared" si="7"/>
        <v>6296.9632233599596</v>
      </c>
    </row>
    <row r="154" spans="2:29" x14ac:dyDescent="0.25">
      <c r="B154" s="9">
        <v>150</v>
      </c>
      <c r="C154" s="9">
        <f t="shared" si="8"/>
        <v>35</v>
      </c>
      <c r="D154" s="9">
        <v>6</v>
      </c>
      <c r="E154" s="20">
        <f>E142*(1+VLookups!$C$4)</f>
        <v>13221.850751780656</v>
      </c>
      <c r="F154" s="20">
        <f>$E154*-VLookups!$D$10*2</f>
        <v>-793.31104510683929</v>
      </c>
      <c r="G154" s="19">
        <v>0</v>
      </c>
      <c r="H154" s="20">
        <f>(-VLookups!$D$13)*(E154+F154/2)</f>
        <v>-4168.1884494988517</v>
      </c>
      <c r="I154" s="20">
        <f>-PMT(VLookups!$D$16/12,180,-FV(VLookups!$D$16/12,48,,-VLookups!$D$15))</f>
        <v>-1366.0248221985344</v>
      </c>
      <c r="J154" s="19">
        <v>0</v>
      </c>
      <c r="K154" s="19">
        <v>0</v>
      </c>
      <c r="L154" s="19">
        <v>0</v>
      </c>
      <c r="M154" s="20">
        <f>M153-VLookups!$C$33</f>
        <v>-169</v>
      </c>
      <c r="N154" s="22">
        <v>90</v>
      </c>
      <c r="O154" s="19">
        <v>0</v>
      </c>
      <c r="P154" s="19">
        <v>0</v>
      </c>
      <c r="Q154" s="9" t="s">
        <v>36</v>
      </c>
      <c r="R154" s="19">
        <v>0</v>
      </c>
      <c r="S154" s="20">
        <f>VLookups!$D$50</f>
        <v>-4487.7037773753191</v>
      </c>
      <c r="T154" s="19">
        <v>0</v>
      </c>
      <c r="U154" s="9">
        <v>6</v>
      </c>
      <c r="V154" s="21">
        <f>V153-VLookups!$D$54</f>
        <v>-1350</v>
      </c>
      <c r="W154" s="21">
        <f>-VLookups!$D$59</f>
        <v>-250</v>
      </c>
      <c r="X154" s="21">
        <f>-VLookups!$D$62</f>
        <v>-175</v>
      </c>
      <c r="Y154" s="36">
        <f>Y153*(1+VLookups!$D$57/12)</f>
        <v>-308.668585399628</v>
      </c>
      <c r="Z154" s="31">
        <f>-E154*VLookups!$J$3</f>
        <v>-528.87403007122623</v>
      </c>
      <c r="AA154" s="19">
        <v>0</v>
      </c>
      <c r="AB154" s="20">
        <f t="shared" si="6"/>
        <v>21.735564683676444</v>
      </c>
      <c r="AC154" s="20">
        <f t="shared" si="7"/>
        <v>6329.1937267492367</v>
      </c>
    </row>
    <row r="155" spans="2:29" x14ac:dyDescent="0.25">
      <c r="B155" s="9">
        <v>151</v>
      </c>
      <c r="C155" s="9">
        <f t="shared" si="8"/>
        <v>35</v>
      </c>
      <c r="D155" s="9">
        <v>7</v>
      </c>
      <c r="E155" s="20">
        <f>E143*(1+VLookups!$C$4)</f>
        <v>13221.850751780656</v>
      </c>
      <c r="F155" s="20">
        <f>$E155*-VLookups!$D$10*2</f>
        <v>-793.31104510683929</v>
      </c>
      <c r="G155" s="19">
        <v>0</v>
      </c>
      <c r="H155" s="20">
        <f>(-VLookups!$D$13)*(E155+F155/2)</f>
        <v>-4168.1884494988517</v>
      </c>
      <c r="I155" s="20">
        <f>-PMT(VLookups!$D$16/12,180,-FV(VLookups!$D$16/12,48,,-VLookups!$D$15))</f>
        <v>-1366.0248221985344</v>
      </c>
      <c r="J155" s="19">
        <v>0</v>
      </c>
      <c r="K155" s="19">
        <v>0</v>
      </c>
      <c r="L155" s="19">
        <v>0</v>
      </c>
      <c r="M155" s="20">
        <f>M154-VLookups!$C$33</f>
        <v>-170</v>
      </c>
      <c r="N155" s="22">
        <v>91</v>
      </c>
      <c r="O155" s="19">
        <v>0</v>
      </c>
      <c r="P155" s="19">
        <v>0</v>
      </c>
      <c r="Q155" s="9" t="s">
        <v>36</v>
      </c>
      <c r="R155" s="19">
        <v>0</v>
      </c>
      <c r="S155" s="20">
        <f>VLookups!$D$50</f>
        <v>-4487.7037773753191</v>
      </c>
      <c r="T155" s="19">
        <v>0</v>
      </c>
      <c r="U155" s="9">
        <v>7</v>
      </c>
      <c r="V155" s="21">
        <f>V154-VLookups!$D$54</f>
        <v>-1355</v>
      </c>
      <c r="W155" s="21">
        <f>-VLookups!$D$59</f>
        <v>-250</v>
      </c>
      <c r="X155" s="21">
        <f>-VLookups!$D$62</f>
        <v>-175</v>
      </c>
      <c r="Y155" s="36">
        <f>Y154*(1+VLookups!$D$57/12)</f>
        <v>-309.56886877371028</v>
      </c>
      <c r="Z155" s="31">
        <f>-E155*VLookups!$J$3</f>
        <v>-528.87403007122623</v>
      </c>
      <c r="AA155" s="19">
        <v>0</v>
      </c>
      <c r="AB155" s="20">
        <f t="shared" si="6"/>
        <v>14.835281309594166</v>
      </c>
      <c r="AC155" s="20">
        <f t="shared" si="7"/>
        <v>6354.5776642700803</v>
      </c>
    </row>
    <row r="156" spans="2:29" x14ac:dyDescent="0.25">
      <c r="B156" s="9">
        <v>152</v>
      </c>
      <c r="C156" s="9">
        <f t="shared" si="8"/>
        <v>35</v>
      </c>
      <c r="D156" s="9">
        <v>8</v>
      </c>
      <c r="E156" s="20">
        <f>E144*(1+VLookups!$C$4)</f>
        <v>13221.850751780656</v>
      </c>
      <c r="F156" s="20">
        <f>$E156*-VLookups!$D$10*2</f>
        <v>-793.31104510683929</v>
      </c>
      <c r="G156" s="19">
        <v>0</v>
      </c>
      <c r="H156" s="20">
        <f>(-VLookups!$D$13)*(E156+F156/2)</f>
        <v>-4168.1884494988517</v>
      </c>
      <c r="I156" s="20">
        <f>-PMT(VLookups!$D$16/12,180,-FV(VLookups!$D$16/12,48,,-VLookups!$D$15))</f>
        <v>-1366.0248221985344</v>
      </c>
      <c r="J156" s="19">
        <v>0</v>
      </c>
      <c r="K156" s="19">
        <v>0</v>
      </c>
      <c r="L156" s="19">
        <v>0</v>
      </c>
      <c r="M156" s="20">
        <f>M155-VLookups!$C$33</f>
        <v>-171</v>
      </c>
      <c r="N156" s="22">
        <v>92</v>
      </c>
      <c r="O156" s="19">
        <v>0</v>
      </c>
      <c r="P156" s="19">
        <v>0</v>
      </c>
      <c r="Q156" s="9" t="s">
        <v>36</v>
      </c>
      <c r="R156" s="19">
        <v>0</v>
      </c>
      <c r="S156" s="20">
        <f>VLookups!$D$50</f>
        <v>-4487.7037773753191</v>
      </c>
      <c r="T156" s="19">
        <v>0</v>
      </c>
      <c r="U156" s="9">
        <v>8</v>
      </c>
      <c r="V156" s="21">
        <f>V155-VLookups!$D$54</f>
        <v>-1360</v>
      </c>
      <c r="W156" s="21">
        <f>-VLookups!$D$59</f>
        <v>-250</v>
      </c>
      <c r="X156" s="21">
        <f>-VLookups!$D$62</f>
        <v>-175</v>
      </c>
      <c r="Y156" s="36">
        <f>Y155*(1+VLookups!$D$57/12)</f>
        <v>-310.47177797430027</v>
      </c>
      <c r="Z156" s="31">
        <f>-E156*VLookups!$J$3</f>
        <v>-528.87403007122623</v>
      </c>
      <c r="AA156" s="19">
        <v>0</v>
      </c>
      <c r="AB156" s="20">
        <f t="shared" si="6"/>
        <v>7.9323721090041772</v>
      </c>
      <c r="AC156" s="20">
        <f t="shared" si="7"/>
        <v>6373.1009991528681</v>
      </c>
    </row>
    <row r="157" spans="2:29" x14ac:dyDescent="0.25">
      <c r="B157" s="9">
        <v>153</v>
      </c>
      <c r="C157" s="9">
        <f t="shared" si="8"/>
        <v>35</v>
      </c>
      <c r="D157" s="9">
        <v>9</v>
      </c>
      <c r="E157" s="20">
        <f>E145*(1+VLookups!$C$4)</f>
        <v>13221.850751780656</v>
      </c>
      <c r="F157" s="20">
        <f>$E157*-VLookups!$D$10*2</f>
        <v>-793.31104510683929</v>
      </c>
      <c r="G157" s="19">
        <v>0</v>
      </c>
      <c r="H157" s="20">
        <f>(-VLookups!$D$13)*(E157+F157/2)</f>
        <v>-4168.1884494988517</v>
      </c>
      <c r="I157" s="20">
        <f>-PMT(VLookups!$D$16/12,180,-FV(VLookups!$D$16/12,48,,-VLookups!$D$15))</f>
        <v>-1366.0248221985344</v>
      </c>
      <c r="J157" s="19">
        <v>0</v>
      </c>
      <c r="K157" s="19">
        <v>0</v>
      </c>
      <c r="L157" s="19">
        <v>0</v>
      </c>
      <c r="M157" s="20">
        <f>M156-VLookups!$C$33</f>
        <v>-172</v>
      </c>
      <c r="N157" s="22">
        <v>93</v>
      </c>
      <c r="O157" s="19">
        <v>0</v>
      </c>
      <c r="P157" s="19">
        <v>0</v>
      </c>
      <c r="Q157" s="9" t="s">
        <v>36</v>
      </c>
      <c r="R157" s="19">
        <v>0</v>
      </c>
      <c r="S157" s="20">
        <f>VLookups!$D$50</f>
        <v>-4487.7037773753191</v>
      </c>
      <c r="T157" s="19">
        <v>0</v>
      </c>
      <c r="U157" s="9">
        <v>9</v>
      </c>
      <c r="V157" s="21">
        <f>V156-VLookups!$D$54</f>
        <v>-1365</v>
      </c>
      <c r="W157" s="21">
        <f>-VLookups!$D$59</f>
        <v>-250</v>
      </c>
      <c r="X157" s="21">
        <f>-VLookups!$D$62</f>
        <v>-175</v>
      </c>
      <c r="Y157" s="36">
        <f>Y156*(1+VLookups!$D$57/12)</f>
        <v>-311.37732066005867</v>
      </c>
      <c r="Z157" s="31">
        <f>-E157*VLookups!$J$3</f>
        <v>-528.87403007122623</v>
      </c>
      <c r="AA157" s="19">
        <v>0</v>
      </c>
      <c r="AB157" s="20">
        <f t="shared" si="6"/>
        <v>1.026829423245772</v>
      </c>
      <c r="AC157" s="20">
        <f t="shared" si="7"/>
        <v>6384.749663574702</v>
      </c>
    </row>
    <row r="158" spans="2:29" x14ac:dyDescent="0.25">
      <c r="B158" s="9">
        <v>154</v>
      </c>
      <c r="C158" s="9">
        <f t="shared" si="8"/>
        <v>35</v>
      </c>
      <c r="D158" s="9">
        <v>10</v>
      </c>
      <c r="E158" s="20">
        <f>E146*(1+VLookups!$C$4)</f>
        <v>13221.850751780656</v>
      </c>
      <c r="F158" s="20">
        <f>$E158*-VLookups!$D$10*2</f>
        <v>-793.31104510683929</v>
      </c>
      <c r="G158" s="19">
        <v>0</v>
      </c>
      <c r="H158" s="20">
        <f>(-VLookups!$D$13)*(E158+F158/2)</f>
        <v>-4168.1884494988517</v>
      </c>
      <c r="I158" s="20">
        <f>-PMT(VLookups!$D$16/12,180,-FV(VLookups!$D$16/12,48,,-VLookups!$D$15))</f>
        <v>-1366.0248221985344</v>
      </c>
      <c r="J158" s="19">
        <v>0</v>
      </c>
      <c r="K158" s="19">
        <v>0</v>
      </c>
      <c r="L158" s="19">
        <v>0</v>
      </c>
      <c r="M158" s="20">
        <f>M157-VLookups!$C$33</f>
        <v>-173</v>
      </c>
      <c r="N158" s="22">
        <v>94</v>
      </c>
      <c r="O158" s="19">
        <v>0</v>
      </c>
      <c r="P158" s="19">
        <v>0</v>
      </c>
      <c r="Q158" s="9" t="s">
        <v>36</v>
      </c>
      <c r="R158" s="19">
        <v>0</v>
      </c>
      <c r="S158" s="20">
        <f>VLookups!$D$50</f>
        <v>-4487.7037773753191</v>
      </c>
      <c r="T158" s="19">
        <v>0</v>
      </c>
      <c r="U158" s="9">
        <v>10</v>
      </c>
      <c r="V158" s="21">
        <f>V157-VLookups!$D$54</f>
        <v>-1370</v>
      </c>
      <c r="W158" s="21">
        <f>-VLookups!$D$59</f>
        <v>-250</v>
      </c>
      <c r="X158" s="21">
        <f>-VLookups!$D$62</f>
        <v>-175</v>
      </c>
      <c r="Y158" s="36">
        <f>Y157*(1+VLookups!$D$57/12)</f>
        <v>-312.28550451198385</v>
      </c>
      <c r="Z158" s="31">
        <f>-E158*VLookups!$J$3</f>
        <v>-528.87403007122623</v>
      </c>
      <c r="AA158" s="19">
        <v>0</v>
      </c>
      <c r="AB158" s="20">
        <f t="shared" si="6"/>
        <v>-5.8813544286794013</v>
      </c>
      <c r="AC158" s="20">
        <f t="shared" si="7"/>
        <v>6389.5095585853142</v>
      </c>
    </row>
    <row r="159" spans="2:29" x14ac:dyDescent="0.25">
      <c r="B159" s="9">
        <v>155</v>
      </c>
      <c r="C159" s="9">
        <f t="shared" si="8"/>
        <v>35</v>
      </c>
      <c r="D159" s="9">
        <v>11</v>
      </c>
      <c r="E159" s="20">
        <f>E147*(1+VLookups!$C$4)</f>
        <v>13221.850751780656</v>
      </c>
      <c r="F159" s="20">
        <f>$E159*-VLookups!$D$10*2</f>
        <v>-793.31104510683929</v>
      </c>
      <c r="G159" s="19">
        <v>0</v>
      </c>
      <c r="H159" s="20">
        <f>(-VLookups!$D$13)*(E159+F159/2)</f>
        <v>-4168.1884494988517</v>
      </c>
      <c r="I159" s="20">
        <f>-PMT(VLookups!$D$16/12,180,-FV(VLookups!$D$16/12,48,,-VLookups!$D$15))</f>
        <v>-1366.0248221985344</v>
      </c>
      <c r="J159" s="19">
        <v>0</v>
      </c>
      <c r="K159" s="19">
        <v>0</v>
      </c>
      <c r="L159" s="19">
        <v>0</v>
      </c>
      <c r="M159" s="20">
        <f>M158-VLookups!$C$33</f>
        <v>-174</v>
      </c>
      <c r="N159" s="22">
        <v>95</v>
      </c>
      <c r="O159" s="19">
        <v>0</v>
      </c>
      <c r="P159" s="19">
        <v>0</v>
      </c>
      <c r="Q159" s="9" t="s">
        <v>36</v>
      </c>
      <c r="R159" s="19">
        <v>0</v>
      </c>
      <c r="S159" s="20">
        <f>VLookups!$D$50</f>
        <v>-4487.7037773753191</v>
      </c>
      <c r="T159" s="19">
        <v>0</v>
      </c>
      <c r="U159" s="9">
        <v>11</v>
      </c>
      <c r="V159" s="21">
        <f>V158-VLookups!$D$54</f>
        <v>-1375</v>
      </c>
      <c r="W159" s="21">
        <f>-VLookups!$D$59</f>
        <v>-250</v>
      </c>
      <c r="X159" s="21">
        <f>-VLookups!$D$62</f>
        <v>-175</v>
      </c>
      <c r="Y159" s="36">
        <f>Y158*(1+VLookups!$D$57/12)</f>
        <v>-313.19633723347715</v>
      </c>
      <c r="Z159" s="31">
        <f>-E159*VLookups!$J$3</f>
        <v>-528.87403007122623</v>
      </c>
      <c r="AA159" s="19">
        <v>0</v>
      </c>
      <c r="AB159" s="20">
        <f t="shared" si="6"/>
        <v>-12.792187150172708</v>
      </c>
      <c r="AC159" s="20">
        <f t="shared" si="7"/>
        <v>6387.3665540327838</v>
      </c>
    </row>
    <row r="160" spans="2:29" x14ac:dyDescent="0.25">
      <c r="B160" s="9">
        <v>156</v>
      </c>
      <c r="C160" s="9">
        <f t="shared" si="8"/>
        <v>36</v>
      </c>
      <c r="D160" s="9">
        <v>0</v>
      </c>
      <c r="E160" s="20">
        <f>E148*(1+VLookups!$C$4)</f>
        <v>13684.615528092978</v>
      </c>
      <c r="F160" s="20">
        <f>$E160*-VLookups!$D$10*2</f>
        <v>-821.07693168557864</v>
      </c>
      <c r="G160" s="19">
        <v>0</v>
      </c>
      <c r="H160" s="20">
        <f>(-VLookups!$D$13)*(E160+F160/2)</f>
        <v>-4314.0750452313114</v>
      </c>
      <c r="I160" s="20">
        <f>-PMT(VLookups!$D$16/12,180,-FV(VLookups!$D$16/12,48,,-VLookups!$D$15))</f>
        <v>-1366.0248221985344</v>
      </c>
      <c r="J160" s="19">
        <v>0</v>
      </c>
      <c r="K160" s="19">
        <v>0</v>
      </c>
      <c r="L160" s="19">
        <v>0</v>
      </c>
      <c r="M160" s="20">
        <f>M159-VLookups!$C$33</f>
        <v>-175</v>
      </c>
      <c r="N160" s="22">
        <v>96</v>
      </c>
      <c r="O160" s="19">
        <v>0</v>
      </c>
      <c r="P160" s="19">
        <v>0</v>
      </c>
      <c r="Q160" s="9" t="s">
        <v>36</v>
      </c>
      <c r="R160" s="19">
        <v>0</v>
      </c>
      <c r="S160" s="20">
        <f>VLookups!$D$50</f>
        <v>-4487.7037773753191</v>
      </c>
      <c r="T160" s="19">
        <v>0</v>
      </c>
      <c r="U160" s="9">
        <v>12</v>
      </c>
      <c r="V160" s="21">
        <f>V159-VLookups!$D$54</f>
        <v>-1380</v>
      </c>
      <c r="W160" s="21">
        <f>-VLookups!$D$59</f>
        <v>-250</v>
      </c>
      <c r="X160" s="21">
        <f>-VLookups!$D$62</f>
        <v>-175</v>
      </c>
      <c r="Y160" s="36">
        <f>Y159*(1+VLookups!$D$57/12)</f>
        <v>-314.10982655040812</v>
      </c>
      <c r="Z160" s="31">
        <f>-E160*VLookups!$J$3</f>
        <v>-547.38462112371917</v>
      </c>
      <c r="AA160" s="19">
        <v>0</v>
      </c>
      <c r="AB160" s="20">
        <f t="shared" si="6"/>
        <v>264.77896977089517</v>
      </c>
      <c r="AC160" s="20">
        <f t="shared" si="7"/>
        <v>6662.7911347270674</v>
      </c>
    </row>
    <row r="161" spans="2:29" x14ac:dyDescent="0.25">
      <c r="B161" s="9">
        <v>157</v>
      </c>
      <c r="C161" s="9">
        <f t="shared" si="8"/>
        <v>36</v>
      </c>
      <c r="D161" s="9">
        <v>1</v>
      </c>
      <c r="E161" s="20">
        <f>E149*(1+VLookups!$C$4)</f>
        <v>13684.615528092978</v>
      </c>
      <c r="F161" s="20">
        <f>$E161*-VLookups!$D$10*2</f>
        <v>-821.07693168557864</v>
      </c>
      <c r="G161" s="19">
        <v>0</v>
      </c>
      <c r="H161" s="20">
        <f>(-VLookups!$D$13)*(E161+F161/2)</f>
        <v>-4314.0750452313114</v>
      </c>
      <c r="I161" s="20">
        <f>-PMT(VLookups!$D$16/12,180,-FV(VLookups!$D$16/12,48,,-VLookups!$D$15))</f>
        <v>-1366.0248221985344</v>
      </c>
      <c r="J161" s="19">
        <v>0</v>
      </c>
      <c r="K161" s="19">
        <v>0</v>
      </c>
      <c r="L161" s="19">
        <v>0</v>
      </c>
      <c r="M161" s="20">
        <f>M160-VLookups!$C$33</f>
        <v>-176</v>
      </c>
      <c r="N161" s="22">
        <v>97</v>
      </c>
      <c r="O161" s="19">
        <v>0</v>
      </c>
      <c r="P161" s="19">
        <v>0</v>
      </c>
      <c r="Q161" s="9" t="s">
        <v>36</v>
      </c>
      <c r="R161" s="19">
        <v>0</v>
      </c>
      <c r="S161" s="20">
        <f>VLookups!$D$50</f>
        <v>-4487.7037773753191</v>
      </c>
      <c r="T161" s="19">
        <v>0</v>
      </c>
      <c r="U161" s="9">
        <v>13</v>
      </c>
      <c r="V161" s="21">
        <f>V160-VLookups!$D$54</f>
        <v>-1385</v>
      </c>
      <c r="W161" s="21">
        <f>-VLookups!$D$59</f>
        <v>-250</v>
      </c>
      <c r="X161" s="21">
        <f>-VLookups!$D$62</f>
        <v>-175</v>
      </c>
      <c r="Y161" s="36">
        <f>Y160*(1+VLookups!$D$57/12)</f>
        <v>-315.02598021118013</v>
      </c>
      <c r="Z161" s="31">
        <f>-E161*VLookups!$J$3</f>
        <v>-547.38462112371917</v>
      </c>
      <c r="AA161" s="19">
        <v>0</v>
      </c>
      <c r="AB161" s="20">
        <f t="shared" si="6"/>
        <v>257.86281611012316</v>
      </c>
      <c r="AC161" s="20">
        <f t="shared" si="7"/>
        <v>6931.7586027284024</v>
      </c>
    </row>
    <row r="162" spans="2:29" x14ac:dyDescent="0.25">
      <c r="B162" s="9">
        <v>158</v>
      </c>
      <c r="C162" s="9">
        <f t="shared" si="8"/>
        <v>36</v>
      </c>
      <c r="D162" s="9">
        <v>2</v>
      </c>
      <c r="E162" s="20">
        <f>E150*(1+VLookups!$C$4)</f>
        <v>13684.615528092978</v>
      </c>
      <c r="F162" s="20">
        <f>$E162*-VLookups!$D$10*2</f>
        <v>-821.07693168557864</v>
      </c>
      <c r="G162" s="19">
        <v>0</v>
      </c>
      <c r="H162" s="20">
        <f>(-VLookups!$D$13)*(E162+F162/2)</f>
        <v>-4314.0750452313114</v>
      </c>
      <c r="I162" s="20">
        <f>-PMT(VLookups!$D$16/12,180,-FV(VLookups!$D$16/12,48,,-VLookups!$D$15))</f>
        <v>-1366.0248221985344</v>
      </c>
      <c r="J162" s="19">
        <v>0</v>
      </c>
      <c r="K162" s="19">
        <v>0</v>
      </c>
      <c r="L162" s="19">
        <v>0</v>
      </c>
      <c r="M162" s="20">
        <f>M161-VLookups!$C$33</f>
        <v>-177</v>
      </c>
      <c r="N162" s="22">
        <v>98</v>
      </c>
      <c r="O162" s="19">
        <v>0</v>
      </c>
      <c r="P162" s="19">
        <v>0</v>
      </c>
      <c r="Q162" s="9" t="s">
        <v>36</v>
      </c>
      <c r="R162" s="19">
        <v>0</v>
      </c>
      <c r="S162" s="20">
        <f>VLookups!$D$50</f>
        <v>-4487.7037773753191</v>
      </c>
      <c r="T162" s="19">
        <v>0</v>
      </c>
      <c r="U162" s="9">
        <v>14</v>
      </c>
      <c r="V162" s="21">
        <f>V161-VLookups!$D$54</f>
        <v>-1390</v>
      </c>
      <c r="W162" s="21">
        <f>-VLookups!$D$59</f>
        <v>-250</v>
      </c>
      <c r="X162" s="21">
        <f>-VLookups!$D$62</f>
        <v>-175</v>
      </c>
      <c r="Y162" s="36">
        <f>Y161*(1+VLookups!$D$57/12)</f>
        <v>-315.9448059867961</v>
      </c>
      <c r="Z162" s="31">
        <f>-E162*VLookups!$J$3</f>
        <v>-547.38462112371917</v>
      </c>
      <c r="AA162" s="19">
        <v>0</v>
      </c>
      <c r="AB162" s="20">
        <f t="shared" si="6"/>
        <v>250.94399033450713</v>
      </c>
      <c r="AC162" s="20">
        <f t="shared" si="7"/>
        <v>7194.2555240674574</v>
      </c>
    </row>
    <row r="163" spans="2:29" x14ac:dyDescent="0.25">
      <c r="B163" s="9">
        <v>159</v>
      </c>
      <c r="C163" s="9">
        <f t="shared" si="8"/>
        <v>36</v>
      </c>
      <c r="D163" s="9">
        <v>3</v>
      </c>
      <c r="E163" s="20">
        <f>E151*(1+VLookups!$C$4)</f>
        <v>13684.615528092978</v>
      </c>
      <c r="F163" s="20">
        <f>$E163*-VLookups!$D$10*2</f>
        <v>-821.07693168557864</v>
      </c>
      <c r="G163" s="19">
        <v>0</v>
      </c>
      <c r="H163" s="20">
        <f>(-VLookups!$D$13)*(E163+F163/2)</f>
        <v>-4314.0750452313114</v>
      </c>
      <c r="I163" s="20">
        <f>-PMT(VLookups!$D$16/12,180,-FV(VLookups!$D$16/12,48,,-VLookups!$D$15))</f>
        <v>-1366.0248221985344</v>
      </c>
      <c r="J163" s="19">
        <v>0</v>
      </c>
      <c r="K163" s="19">
        <v>0</v>
      </c>
      <c r="L163" s="19">
        <v>0</v>
      </c>
      <c r="M163" s="20">
        <f>M162-VLookups!$C$33</f>
        <v>-178</v>
      </c>
      <c r="N163" s="22">
        <v>99</v>
      </c>
      <c r="O163" s="19">
        <v>0</v>
      </c>
      <c r="P163" s="19">
        <v>0</v>
      </c>
      <c r="Q163" s="9" t="s">
        <v>36</v>
      </c>
      <c r="R163" s="19">
        <v>0</v>
      </c>
      <c r="S163" s="20">
        <f>VLookups!$D$50</f>
        <v>-4487.7037773753191</v>
      </c>
      <c r="T163" s="19">
        <v>0</v>
      </c>
      <c r="U163" s="9">
        <v>15</v>
      </c>
      <c r="V163" s="21">
        <f>V162-VLookups!$D$54</f>
        <v>-1395</v>
      </c>
      <c r="W163" s="21">
        <f>-VLookups!$D$59</f>
        <v>-250</v>
      </c>
      <c r="X163" s="21">
        <f>-VLookups!$D$62</f>
        <v>-175</v>
      </c>
      <c r="Y163" s="36">
        <f>Y162*(1+VLookups!$D$57/12)</f>
        <v>-316.86631167092423</v>
      </c>
      <c r="Z163" s="31">
        <f>-E163*VLookups!$J$3</f>
        <v>-547.38462112371917</v>
      </c>
      <c r="AA163" s="19">
        <v>0</v>
      </c>
      <c r="AB163" s="20">
        <f t="shared" si="6"/>
        <v>244.02248465037906</v>
      </c>
      <c r="AC163" s="20">
        <f t="shared" si="7"/>
        <v>7450.2684345912821</v>
      </c>
    </row>
    <row r="164" spans="2:29" x14ac:dyDescent="0.25">
      <c r="B164" s="9">
        <v>160</v>
      </c>
      <c r="C164" s="9">
        <f t="shared" si="8"/>
        <v>36</v>
      </c>
      <c r="D164" s="9">
        <v>4</v>
      </c>
      <c r="E164" s="20">
        <f>E152*(1+VLookups!$C$4)</f>
        <v>13684.615528092978</v>
      </c>
      <c r="F164" s="20">
        <f>$E164*-VLookups!$D$10*2</f>
        <v>-821.07693168557864</v>
      </c>
      <c r="G164" s="19">
        <v>0</v>
      </c>
      <c r="H164" s="20">
        <f>(-VLookups!$D$13)*(E164+F164/2)</f>
        <v>-4314.0750452313114</v>
      </c>
      <c r="I164" s="20">
        <f>-PMT(VLookups!$D$16/12,180,-FV(VLookups!$D$16/12,48,,-VLookups!$D$15))</f>
        <v>-1366.0248221985344</v>
      </c>
      <c r="J164" s="19">
        <v>0</v>
      </c>
      <c r="K164" s="19">
        <v>0</v>
      </c>
      <c r="L164" s="19">
        <v>0</v>
      </c>
      <c r="M164" s="20">
        <f>M163-VLookups!$C$33</f>
        <v>-179</v>
      </c>
      <c r="N164" s="22">
        <v>100</v>
      </c>
      <c r="O164" s="19">
        <v>0</v>
      </c>
      <c r="P164" s="19">
        <v>0</v>
      </c>
      <c r="Q164" s="9" t="s">
        <v>36</v>
      </c>
      <c r="R164" s="19">
        <v>0</v>
      </c>
      <c r="S164" s="20">
        <f>VLookups!$D$50</f>
        <v>-4487.7037773753191</v>
      </c>
      <c r="T164" s="19">
        <v>0</v>
      </c>
      <c r="U164" s="9">
        <v>16</v>
      </c>
      <c r="V164" s="21">
        <f>V163-VLookups!$D$54</f>
        <v>-1400</v>
      </c>
      <c r="W164" s="21">
        <f>-VLookups!$D$59</f>
        <v>-250</v>
      </c>
      <c r="X164" s="21">
        <f>-VLookups!$D$62</f>
        <v>-175</v>
      </c>
      <c r="Y164" s="36">
        <f>Y163*(1+VLookups!$D$57/12)</f>
        <v>-317.79050507996442</v>
      </c>
      <c r="Z164" s="31">
        <f>-E164*VLookups!$J$3</f>
        <v>-547.38462112371917</v>
      </c>
      <c r="AA164" s="19">
        <v>0</v>
      </c>
      <c r="AB164" s="20">
        <f t="shared" si="6"/>
        <v>237.09829124133887</v>
      </c>
      <c r="AC164" s="20">
        <f t="shared" si="7"/>
        <v>7699.7838398902741</v>
      </c>
    </row>
    <row r="165" spans="2:29" x14ac:dyDescent="0.25">
      <c r="B165" s="9">
        <v>161</v>
      </c>
      <c r="C165" s="9">
        <f t="shared" si="8"/>
        <v>36</v>
      </c>
      <c r="D165" s="9">
        <v>5</v>
      </c>
      <c r="E165" s="20">
        <f>E153*(1+VLookups!$C$4)</f>
        <v>13684.615528092978</v>
      </c>
      <c r="F165" s="20">
        <f>$E165*-VLookups!$D$10*2</f>
        <v>-821.07693168557864</v>
      </c>
      <c r="G165" s="19">
        <v>0</v>
      </c>
      <c r="H165" s="20">
        <f>(-VLookups!$D$13)*(E165+F165/2)</f>
        <v>-4314.0750452313114</v>
      </c>
      <c r="I165" s="20">
        <f>-PMT(VLookups!$D$16/12,180,-FV(VLookups!$D$16/12,48,,-VLookups!$D$15))</f>
        <v>-1366.0248221985344</v>
      </c>
      <c r="J165" s="19">
        <v>0</v>
      </c>
      <c r="K165" s="19">
        <v>0</v>
      </c>
      <c r="L165" s="19">
        <v>0</v>
      </c>
      <c r="M165" s="20">
        <f>M164-VLookups!$C$33</f>
        <v>-180</v>
      </c>
      <c r="N165" s="22">
        <v>101</v>
      </c>
      <c r="O165" s="19">
        <v>0</v>
      </c>
      <c r="P165" s="19">
        <v>0</v>
      </c>
      <c r="Q165" s="9" t="s">
        <v>36</v>
      </c>
      <c r="R165" s="19">
        <v>0</v>
      </c>
      <c r="S165" s="20">
        <f>VLookups!$D$50</f>
        <v>-4487.7037773753191</v>
      </c>
      <c r="T165" s="19">
        <v>0</v>
      </c>
      <c r="U165" s="9">
        <v>17</v>
      </c>
      <c r="V165" s="21">
        <f>V164-VLookups!$D$54</f>
        <v>-1405</v>
      </c>
      <c r="W165" s="21">
        <f>-VLookups!$D$59</f>
        <v>-250</v>
      </c>
      <c r="X165" s="21">
        <f>-VLookups!$D$62</f>
        <v>-175</v>
      </c>
      <c r="Y165" s="36">
        <f>Y164*(1+VLookups!$D$57/12)</f>
        <v>-318.71739405311433</v>
      </c>
      <c r="Z165" s="31">
        <f>-E165*VLookups!$J$3</f>
        <v>-547.38462112371917</v>
      </c>
      <c r="AA165" s="19">
        <v>0</v>
      </c>
      <c r="AB165" s="20">
        <f t="shared" si="6"/>
        <v>230.17140226818901</v>
      </c>
      <c r="AC165" s="20">
        <f t="shared" si="7"/>
        <v>7942.7882152249467</v>
      </c>
    </row>
    <row r="166" spans="2:29" x14ac:dyDescent="0.25">
      <c r="B166" s="9">
        <v>162</v>
      </c>
      <c r="C166" s="9">
        <f t="shared" si="8"/>
        <v>36</v>
      </c>
      <c r="D166" s="9">
        <v>6</v>
      </c>
      <c r="E166" s="20">
        <f>E154*(1+VLookups!$C$4)</f>
        <v>13684.615528092978</v>
      </c>
      <c r="F166" s="20">
        <f>$E166*-VLookups!$D$10*2</f>
        <v>-821.07693168557864</v>
      </c>
      <c r="G166" s="19">
        <v>0</v>
      </c>
      <c r="H166" s="20">
        <f>(-VLookups!$D$13)*(E166+F166/2)</f>
        <v>-4314.0750452313114</v>
      </c>
      <c r="I166" s="20">
        <f>-PMT(VLookups!$D$16/12,180,-FV(VLookups!$D$16/12,48,,-VLookups!$D$15))</f>
        <v>-1366.0248221985344</v>
      </c>
      <c r="J166" s="19">
        <v>0</v>
      </c>
      <c r="K166" s="19">
        <v>0</v>
      </c>
      <c r="L166" s="19">
        <v>0</v>
      </c>
      <c r="M166" s="20">
        <f>M165-VLookups!$C$33</f>
        <v>-181</v>
      </c>
      <c r="N166" s="22">
        <v>102</v>
      </c>
      <c r="O166" s="19">
        <v>0</v>
      </c>
      <c r="P166" s="19">
        <v>0</v>
      </c>
      <c r="Q166" s="9" t="s">
        <v>36</v>
      </c>
      <c r="R166" s="19">
        <v>0</v>
      </c>
      <c r="S166" s="20">
        <f>VLookups!$D$50</f>
        <v>-4487.7037773753191</v>
      </c>
      <c r="T166" s="19">
        <v>0</v>
      </c>
      <c r="U166" s="9">
        <v>18</v>
      </c>
      <c r="V166" s="21">
        <f>V165-VLookups!$D$54</f>
        <v>-1410</v>
      </c>
      <c r="W166" s="21">
        <f>-VLookups!$D$59</f>
        <v>-250</v>
      </c>
      <c r="X166" s="21">
        <f>-VLookups!$D$62</f>
        <v>-175</v>
      </c>
      <c r="Y166" s="36">
        <f>Y165*(1+VLookups!$D$57/12)</f>
        <v>-319.6469864524359</v>
      </c>
      <c r="Z166" s="31">
        <f>-E166*VLookups!$J$3</f>
        <v>-547.38462112371917</v>
      </c>
      <c r="AA166" s="19">
        <v>0</v>
      </c>
      <c r="AB166" s="20">
        <f t="shared" si="6"/>
        <v>223.24180986886745</v>
      </c>
      <c r="AC166" s="20">
        <f t="shared" si="7"/>
        <v>8179.2680054525226</v>
      </c>
    </row>
    <row r="167" spans="2:29" x14ac:dyDescent="0.25">
      <c r="B167" s="9">
        <v>163</v>
      </c>
      <c r="C167" s="9">
        <f t="shared" si="8"/>
        <v>36</v>
      </c>
      <c r="D167" s="9">
        <v>7</v>
      </c>
      <c r="E167" s="20">
        <f>E155*(1+VLookups!$C$4)</f>
        <v>13684.615528092978</v>
      </c>
      <c r="F167" s="20">
        <f>$E167*-VLookups!$D$10*2</f>
        <v>-821.07693168557864</v>
      </c>
      <c r="G167" s="19">
        <v>0</v>
      </c>
      <c r="H167" s="20">
        <f>(-VLookups!$D$13)*(E167+F167/2)</f>
        <v>-4314.0750452313114</v>
      </c>
      <c r="I167" s="20">
        <f>-PMT(VLookups!$D$16/12,180,-FV(VLookups!$D$16/12,48,,-VLookups!$D$15))</f>
        <v>-1366.0248221985344</v>
      </c>
      <c r="J167" s="19">
        <v>0</v>
      </c>
      <c r="K167" s="19">
        <v>0</v>
      </c>
      <c r="L167" s="19">
        <v>0</v>
      </c>
      <c r="M167" s="20">
        <f>M166-VLookups!$C$33</f>
        <v>-182</v>
      </c>
      <c r="N167" s="22">
        <v>103</v>
      </c>
      <c r="O167" s="19">
        <v>0</v>
      </c>
      <c r="P167" s="19">
        <v>0</v>
      </c>
      <c r="Q167" s="9" t="s">
        <v>36</v>
      </c>
      <c r="R167" s="19">
        <v>0</v>
      </c>
      <c r="S167" s="20">
        <f>VLookups!$D$50</f>
        <v>-4487.7037773753191</v>
      </c>
      <c r="T167" s="19">
        <v>0</v>
      </c>
      <c r="U167" s="9">
        <v>19</v>
      </c>
      <c r="V167" s="21">
        <f>V166-VLookups!$D$54</f>
        <v>-1415</v>
      </c>
      <c r="W167" s="21">
        <f>-VLookups!$D$59</f>
        <v>-250</v>
      </c>
      <c r="X167" s="21">
        <f>-VLookups!$D$62</f>
        <v>-175</v>
      </c>
      <c r="Y167" s="36">
        <f>Y166*(1+VLookups!$D$57/12)</f>
        <v>-320.57929016292218</v>
      </c>
      <c r="Z167" s="31">
        <f>-E167*VLookups!$J$3</f>
        <v>-547.38462112371917</v>
      </c>
      <c r="AA167" s="19">
        <v>0</v>
      </c>
      <c r="AB167" s="20">
        <f t="shared" si="6"/>
        <v>216.30950615838105</v>
      </c>
      <c r="AC167" s="20">
        <f t="shared" si="7"/>
        <v>8409.2096249533242</v>
      </c>
    </row>
    <row r="168" spans="2:29" x14ac:dyDescent="0.25">
      <c r="B168" s="9">
        <v>164</v>
      </c>
      <c r="C168" s="9">
        <f t="shared" si="8"/>
        <v>36</v>
      </c>
      <c r="D168" s="9">
        <v>8</v>
      </c>
      <c r="E168" s="20">
        <f>E156*(1+VLookups!$C$4)</f>
        <v>13684.615528092978</v>
      </c>
      <c r="F168" s="20">
        <f>$E168*-VLookups!$D$10*2</f>
        <v>-821.07693168557864</v>
      </c>
      <c r="G168" s="19">
        <v>0</v>
      </c>
      <c r="H168" s="20">
        <f>(-VLookups!$D$13)*(E168+F168/2)</f>
        <v>-4314.0750452313114</v>
      </c>
      <c r="I168" s="20">
        <f>-PMT(VLookups!$D$16/12,180,-FV(VLookups!$D$16/12,48,,-VLookups!$D$15))</f>
        <v>-1366.0248221985344</v>
      </c>
      <c r="J168" s="19">
        <v>0</v>
      </c>
      <c r="K168" s="19">
        <v>0</v>
      </c>
      <c r="L168" s="19">
        <v>0</v>
      </c>
      <c r="M168" s="20">
        <f>M167-VLookups!$C$33</f>
        <v>-183</v>
      </c>
      <c r="N168" s="22">
        <v>104</v>
      </c>
      <c r="O168" s="19">
        <v>0</v>
      </c>
      <c r="P168" s="19">
        <v>0</v>
      </c>
      <c r="Q168" s="9" t="s">
        <v>36</v>
      </c>
      <c r="R168" s="19">
        <v>0</v>
      </c>
      <c r="S168" s="20">
        <f>VLookups!$D$50</f>
        <v>-4487.7037773753191</v>
      </c>
      <c r="T168" s="19">
        <v>0</v>
      </c>
      <c r="U168" s="9">
        <v>20</v>
      </c>
      <c r="V168" s="21">
        <f>V167-VLookups!$D$54</f>
        <v>-1420</v>
      </c>
      <c r="W168" s="21">
        <f>-VLookups!$D$59</f>
        <v>-250</v>
      </c>
      <c r="X168" s="21">
        <f>-VLookups!$D$62</f>
        <v>-175</v>
      </c>
      <c r="Y168" s="36">
        <f>Y167*(1+VLookups!$D$57/12)</f>
        <v>-321.51431309256401</v>
      </c>
      <c r="Z168" s="31">
        <f>-E168*VLookups!$J$3</f>
        <v>-547.38462112371917</v>
      </c>
      <c r="AA168" s="19">
        <v>0</v>
      </c>
      <c r="AB168" s="20">
        <f t="shared" si="6"/>
        <v>209.37448322873934</v>
      </c>
      <c r="AC168" s="20">
        <f t="shared" si="7"/>
        <v>8632.5994575569857</v>
      </c>
    </row>
    <row r="169" spans="2:29" x14ac:dyDescent="0.25">
      <c r="B169" s="9">
        <v>165</v>
      </c>
      <c r="C169" s="9">
        <f t="shared" si="8"/>
        <v>36</v>
      </c>
      <c r="D169" s="9">
        <v>9</v>
      </c>
      <c r="E169" s="20">
        <f>E157*(1+VLookups!$C$4)</f>
        <v>13684.615528092978</v>
      </c>
      <c r="F169" s="20">
        <f>$E169*-VLookups!$D$10*2</f>
        <v>-821.07693168557864</v>
      </c>
      <c r="G169" s="19">
        <v>0</v>
      </c>
      <c r="H169" s="20">
        <f>(-VLookups!$D$13)*(E169+F169/2)</f>
        <v>-4314.0750452313114</v>
      </c>
      <c r="I169" s="20">
        <f>-PMT(VLookups!$D$16/12,180,-FV(VLookups!$D$16/12,48,,-VLookups!$D$15))</f>
        <v>-1366.0248221985344</v>
      </c>
      <c r="J169" s="19">
        <v>0</v>
      </c>
      <c r="K169" s="19">
        <v>0</v>
      </c>
      <c r="L169" s="19">
        <v>0</v>
      </c>
      <c r="M169" s="20">
        <f>M168-VLookups!$C$33</f>
        <v>-184</v>
      </c>
      <c r="N169" s="22">
        <v>105</v>
      </c>
      <c r="O169" s="19">
        <v>0</v>
      </c>
      <c r="P169" s="19">
        <v>0</v>
      </c>
      <c r="Q169" s="9" t="s">
        <v>36</v>
      </c>
      <c r="R169" s="19">
        <v>0</v>
      </c>
      <c r="S169" s="20">
        <f>VLookups!$D$50</f>
        <v>-4487.7037773753191</v>
      </c>
      <c r="T169" s="19">
        <v>0</v>
      </c>
      <c r="U169" s="9">
        <v>21</v>
      </c>
      <c r="V169" s="21">
        <f>V168-VLookups!$D$54</f>
        <v>-1425</v>
      </c>
      <c r="W169" s="21">
        <f>-VLookups!$D$59</f>
        <v>-250</v>
      </c>
      <c r="X169" s="21">
        <f>-VLookups!$D$62</f>
        <v>-175</v>
      </c>
      <c r="Y169" s="36">
        <f>Y168*(1+VLookups!$D$57/12)</f>
        <v>-322.4520631724173</v>
      </c>
      <c r="Z169" s="31">
        <f>-E169*VLookups!$J$3</f>
        <v>-547.38462112371917</v>
      </c>
      <c r="AA169" s="19">
        <v>0</v>
      </c>
      <c r="AB169" s="20">
        <f t="shared" si="6"/>
        <v>202.43673314888599</v>
      </c>
      <c r="AC169" s="20">
        <f t="shared" si="7"/>
        <v>8849.4238564684674</v>
      </c>
    </row>
    <row r="170" spans="2:29" x14ac:dyDescent="0.25">
      <c r="B170" s="9">
        <v>166</v>
      </c>
      <c r="C170" s="9">
        <f t="shared" si="8"/>
        <v>36</v>
      </c>
      <c r="D170" s="9">
        <v>10</v>
      </c>
      <c r="E170" s="20">
        <f>E158*(1+VLookups!$C$4)</f>
        <v>13684.615528092978</v>
      </c>
      <c r="F170" s="20">
        <f>$E170*-VLookups!$D$10*2</f>
        <v>-821.07693168557864</v>
      </c>
      <c r="G170" s="19">
        <v>0</v>
      </c>
      <c r="H170" s="20">
        <f>(-VLookups!$D$13)*(E170+F170/2)</f>
        <v>-4314.0750452313114</v>
      </c>
      <c r="I170" s="20">
        <f>-PMT(VLookups!$D$16/12,180,-FV(VLookups!$D$16/12,48,,-VLookups!$D$15))</f>
        <v>-1366.0248221985344</v>
      </c>
      <c r="J170" s="19">
        <v>0</v>
      </c>
      <c r="K170" s="19">
        <v>0</v>
      </c>
      <c r="L170" s="19">
        <v>0</v>
      </c>
      <c r="M170" s="20">
        <f>M169-VLookups!$C$33</f>
        <v>-185</v>
      </c>
      <c r="N170" s="22">
        <v>106</v>
      </c>
      <c r="O170" s="19">
        <v>0</v>
      </c>
      <c r="P170" s="19">
        <v>0</v>
      </c>
      <c r="Q170" s="9" t="s">
        <v>36</v>
      </c>
      <c r="R170" s="19">
        <v>0</v>
      </c>
      <c r="S170" s="20">
        <f>VLookups!$D$50</f>
        <v>-4487.7037773753191</v>
      </c>
      <c r="T170" s="19">
        <v>0</v>
      </c>
      <c r="U170" s="9">
        <v>22</v>
      </c>
      <c r="V170" s="21">
        <f>V169-VLookups!$D$54</f>
        <v>-1430</v>
      </c>
      <c r="W170" s="21">
        <f>-VLookups!$D$59</f>
        <v>-250</v>
      </c>
      <c r="X170" s="21">
        <f>-VLookups!$D$62</f>
        <v>-175</v>
      </c>
      <c r="Y170" s="36">
        <f>Y169*(1+VLookups!$D$57/12)</f>
        <v>-323.3925483566702</v>
      </c>
      <c r="Z170" s="31">
        <f>-E170*VLookups!$J$3</f>
        <v>-547.38462112371917</v>
      </c>
      <c r="AA170" s="19">
        <v>0</v>
      </c>
      <c r="AB170" s="20">
        <f t="shared" si="6"/>
        <v>195.49624796463308</v>
      </c>
      <c r="AC170" s="20">
        <f t="shared" si="7"/>
        <v>9059.6691441938819</v>
      </c>
    </row>
    <row r="171" spans="2:29" x14ac:dyDescent="0.25">
      <c r="B171" s="9">
        <v>167</v>
      </c>
      <c r="C171" s="9">
        <f t="shared" si="8"/>
        <v>36</v>
      </c>
      <c r="D171" s="9">
        <v>11</v>
      </c>
      <c r="E171" s="20">
        <f>E159*(1+VLookups!$C$4)</f>
        <v>13684.615528092978</v>
      </c>
      <c r="F171" s="20">
        <f>$E171*-VLookups!$D$10*2</f>
        <v>-821.07693168557864</v>
      </c>
      <c r="G171" s="19">
        <v>0</v>
      </c>
      <c r="H171" s="20">
        <f>(-VLookups!$D$13)*(E171+F171/2)</f>
        <v>-4314.0750452313114</v>
      </c>
      <c r="I171" s="20">
        <f>-PMT(VLookups!$D$16/12,180,-FV(VLookups!$D$16/12,48,,-VLookups!$D$15))</f>
        <v>-1366.0248221985344</v>
      </c>
      <c r="J171" s="19">
        <v>0</v>
      </c>
      <c r="K171" s="19">
        <v>0</v>
      </c>
      <c r="L171" s="19">
        <v>0</v>
      </c>
      <c r="M171" s="20">
        <f>M170-VLookups!$C$33</f>
        <v>-186</v>
      </c>
      <c r="N171" s="22">
        <v>107</v>
      </c>
      <c r="O171" s="19">
        <v>0</v>
      </c>
      <c r="P171" s="19">
        <v>0</v>
      </c>
      <c r="Q171" s="9" t="s">
        <v>36</v>
      </c>
      <c r="R171" s="19">
        <v>0</v>
      </c>
      <c r="S171" s="20">
        <f>VLookups!$D$50</f>
        <v>-4487.7037773753191</v>
      </c>
      <c r="T171" s="19">
        <v>0</v>
      </c>
      <c r="U171" s="9">
        <v>23</v>
      </c>
      <c r="V171" s="21">
        <f>V170-VLookups!$D$54</f>
        <v>-1435</v>
      </c>
      <c r="W171" s="21">
        <f>-VLookups!$D$59</f>
        <v>-250</v>
      </c>
      <c r="X171" s="21">
        <f>-VLookups!$D$62</f>
        <v>-175</v>
      </c>
      <c r="Y171" s="36">
        <f>Y170*(1+VLookups!$D$57/12)</f>
        <v>-324.33577662271051</v>
      </c>
      <c r="Z171" s="31">
        <f>-E171*VLookups!$J$3</f>
        <v>-547.38462112371917</v>
      </c>
      <c r="AA171" s="19">
        <v>0</v>
      </c>
      <c r="AB171" s="20">
        <f t="shared" si="6"/>
        <v>188.55301969859283</v>
      </c>
      <c r="AC171" s="20">
        <f t="shared" si="7"/>
        <v>9263.3216124661321</v>
      </c>
    </row>
    <row r="172" spans="2:29" x14ac:dyDescent="0.25">
      <c r="B172" s="9">
        <v>168</v>
      </c>
      <c r="C172" s="9">
        <f t="shared" si="8"/>
        <v>37</v>
      </c>
      <c r="D172" s="9">
        <v>0</v>
      </c>
      <c r="E172" s="20">
        <f>E160*(1+VLookups!$C$4)</f>
        <v>14163.577071576232</v>
      </c>
      <c r="F172" s="20">
        <f>$E172*-VLookups!$D$10*2</f>
        <v>-849.81462429457383</v>
      </c>
      <c r="G172" s="19">
        <v>0</v>
      </c>
      <c r="H172" s="20">
        <f>(-VLookups!$D$13)*(E172+F172/2)</f>
        <v>-4465.0676718144077</v>
      </c>
      <c r="I172" s="20">
        <f>-PMT(VLookups!$D$16/12,180,-FV(VLookups!$D$16/12,48,,-VLookups!$D$15))</f>
        <v>-1366.0248221985344</v>
      </c>
      <c r="J172" s="19">
        <v>0</v>
      </c>
      <c r="K172" s="19">
        <v>0</v>
      </c>
      <c r="L172" s="19">
        <v>0</v>
      </c>
      <c r="M172" s="20">
        <f>M171-VLookups!$C$33</f>
        <v>-187</v>
      </c>
      <c r="N172" s="22">
        <v>108</v>
      </c>
      <c r="O172" s="19">
        <v>0</v>
      </c>
      <c r="P172" s="19">
        <v>0</v>
      </c>
      <c r="Q172" s="9" t="s">
        <v>36</v>
      </c>
      <c r="R172" s="19">
        <v>0</v>
      </c>
      <c r="S172" s="20">
        <f>VLookups!$D$50</f>
        <v>-4487.7037773753191</v>
      </c>
      <c r="T172" s="19">
        <v>0</v>
      </c>
      <c r="U172" s="9">
        <v>24</v>
      </c>
      <c r="V172" s="21">
        <f>V171-VLookups!$D$54</f>
        <v>-1440</v>
      </c>
      <c r="W172" s="21">
        <f>-VLookups!$D$59</f>
        <v>-250</v>
      </c>
      <c r="X172" s="21">
        <f>-VLookups!$D$62</f>
        <v>-175</v>
      </c>
      <c r="Y172" s="36">
        <f>Y171*(1+VLookups!$D$57/12)</f>
        <v>-325.28175597119343</v>
      </c>
      <c r="Z172" s="31">
        <f>-E172*VLookups!$J$3</f>
        <v>-566.54308286304934</v>
      </c>
      <c r="AA172" s="19">
        <v>0</v>
      </c>
      <c r="AB172" s="20">
        <f t="shared" si="6"/>
        <v>476.04864920644093</v>
      </c>
      <c r="AC172" s="20">
        <f t="shared" si="7"/>
        <v>9754.8091310266846</v>
      </c>
    </row>
    <row r="173" spans="2:29" x14ac:dyDescent="0.25">
      <c r="B173" s="9">
        <v>169</v>
      </c>
      <c r="C173" s="9">
        <f t="shared" si="8"/>
        <v>37</v>
      </c>
      <c r="D173" s="9">
        <v>1</v>
      </c>
      <c r="E173" s="20">
        <f>E161*(1+VLookups!$C$4)</f>
        <v>14163.577071576232</v>
      </c>
      <c r="F173" s="20">
        <f>$E173*-VLookups!$D$10*2</f>
        <v>-849.81462429457383</v>
      </c>
      <c r="G173" s="19">
        <v>0</v>
      </c>
      <c r="H173" s="20">
        <f>(-VLookups!$D$13)*(E173+F173/2)</f>
        <v>-4465.0676718144077</v>
      </c>
      <c r="I173" s="20">
        <f>-PMT(VLookups!$D$16/12,180,-FV(VLookups!$D$16/12,48,,-VLookups!$D$15))</f>
        <v>-1366.0248221985344</v>
      </c>
      <c r="J173" s="19">
        <v>0</v>
      </c>
      <c r="K173" s="19">
        <v>0</v>
      </c>
      <c r="L173" s="19">
        <v>0</v>
      </c>
      <c r="M173" s="20">
        <f>M172-VLookups!$C$33</f>
        <v>-188</v>
      </c>
      <c r="N173" s="22">
        <v>109</v>
      </c>
      <c r="O173" s="19">
        <v>0</v>
      </c>
      <c r="P173" s="19">
        <v>0</v>
      </c>
      <c r="Q173" s="9" t="s">
        <v>36</v>
      </c>
      <c r="R173" s="19">
        <v>0</v>
      </c>
      <c r="S173" s="20">
        <f>VLookups!$D$50</f>
        <v>-4487.7037773753191</v>
      </c>
      <c r="T173" s="19">
        <v>0</v>
      </c>
      <c r="U173" s="9">
        <v>25</v>
      </c>
      <c r="V173" s="21">
        <f>V172-VLookups!$D$54</f>
        <v>-1445</v>
      </c>
      <c r="W173" s="21">
        <f>-VLookups!$D$59</f>
        <v>-250</v>
      </c>
      <c r="X173" s="21">
        <f>-VLookups!$D$62</f>
        <v>-175</v>
      </c>
      <c r="Y173" s="36">
        <f>Y172*(1+VLookups!$D$57/12)</f>
        <v>-326.23049442610943</v>
      </c>
      <c r="Z173" s="31">
        <f>-E173*VLookups!$J$3</f>
        <v>-566.54308286304934</v>
      </c>
      <c r="AA173" s="19">
        <v>0</v>
      </c>
      <c r="AB173" s="20">
        <f t="shared" si="6"/>
        <v>469.09991075152482</v>
      </c>
      <c r="AC173" s="20">
        <f t="shared" si="7"/>
        <v>10240.167056996588</v>
      </c>
    </row>
    <row r="174" spans="2:29" x14ac:dyDescent="0.25">
      <c r="B174" s="9">
        <v>170</v>
      </c>
      <c r="C174" s="9">
        <f t="shared" si="8"/>
        <v>37</v>
      </c>
      <c r="D174" s="9">
        <v>2</v>
      </c>
      <c r="E174" s="20">
        <f>E162*(1+VLookups!$C$4)</f>
        <v>14163.577071576232</v>
      </c>
      <c r="F174" s="20">
        <f>$E174*-VLookups!$D$10*2</f>
        <v>-849.81462429457383</v>
      </c>
      <c r="G174" s="19">
        <v>0</v>
      </c>
      <c r="H174" s="20">
        <f>(-VLookups!$D$13)*(E174+F174/2)</f>
        <v>-4465.0676718144077</v>
      </c>
      <c r="I174" s="20">
        <f>-PMT(VLookups!$D$16/12,180,-FV(VLookups!$D$16/12,48,,-VLookups!$D$15))</f>
        <v>-1366.0248221985344</v>
      </c>
      <c r="J174" s="19">
        <v>0</v>
      </c>
      <c r="K174" s="19">
        <v>0</v>
      </c>
      <c r="L174" s="19">
        <v>0</v>
      </c>
      <c r="M174" s="20">
        <f>M173-VLookups!$C$33</f>
        <v>-189</v>
      </c>
      <c r="N174" s="22">
        <v>110</v>
      </c>
      <c r="O174" s="19">
        <v>0</v>
      </c>
      <c r="P174" s="19">
        <v>0</v>
      </c>
      <c r="Q174" s="9" t="s">
        <v>36</v>
      </c>
      <c r="R174" s="19">
        <v>0</v>
      </c>
      <c r="S174" s="20">
        <f>VLookups!$D$50</f>
        <v>-4487.7037773753191</v>
      </c>
      <c r="T174" s="19">
        <v>0</v>
      </c>
      <c r="U174" s="9">
        <v>26</v>
      </c>
      <c r="V174" s="21">
        <f>V173-VLookups!$D$54</f>
        <v>-1450</v>
      </c>
      <c r="W174" s="21">
        <f>-VLookups!$D$59</f>
        <v>-250</v>
      </c>
      <c r="X174" s="21">
        <f>-VLookups!$D$62</f>
        <v>-175</v>
      </c>
      <c r="Y174" s="36">
        <f>Y173*(1+VLookups!$D$57/12)</f>
        <v>-327.18200003485225</v>
      </c>
      <c r="Z174" s="31">
        <f>-E174*VLookups!$J$3</f>
        <v>-566.54308286304934</v>
      </c>
      <c r="AA174" s="19">
        <v>0</v>
      </c>
      <c r="AB174" s="20">
        <f t="shared" si="6"/>
        <v>462.14840514278205</v>
      </c>
      <c r="AC174" s="20">
        <f t="shared" si="7"/>
        <v>10719.382407234365</v>
      </c>
    </row>
    <row r="175" spans="2:29" x14ac:dyDescent="0.25">
      <c r="B175" s="9">
        <v>171</v>
      </c>
      <c r="C175" s="9">
        <f t="shared" si="8"/>
        <v>37</v>
      </c>
      <c r="D175" s="9">
        <v>3</v>
      </c>
      <c r="E175" s="20">
        <f>E163*(1+VLookups!$C$4)</f>
        <v>14163.577071576232</v>
      </c>
      <c r="F175" s="20">
        <f>$E175*-VLookups!$D$10*2</f>
        <v>-849.81462429457383</v>
      </c>
      <c r="G175" s="19">
        <v>0</v>
      </c>
      <c r="H175" s="20">
        <f>(-VLookups!$D$13)*(E175+F175/2)</f>
        <v>-4465.0676718144077</v>
      </c>
      <c r="I175" s="20">
        <f>-PMT(VLookups!$D$16/12,180,-FV(VLookups!$D$16/12,48,,-VLookups!$D$15))</f>
        <v>-1366.0248221985344</v>
      </c>
      <c r="J175" s="19">
        <v>0</v>
      </c>
      <c r="K175" s="19">
        <v>0</v>
      </c>
      <c r="L175" s="19">
        <v>0</v>
      </c>
      <c r="M175" s="20">
        <f>M174-VLookups!$C$33</f>
        <v>-190</v>
      </c>
      <c r="N175" s="22">
        <v>111</v>
      </c>
      <c r="O175" s="19">
        <v>0</v>
      </c>
      <c r="P175" s="19">
        <v>0</v>
      </c>
      <c r="Q175" s="9" t="s">
        <v>36</v>
      </c>
      <c r="R175" s="19">
        <v>0</v>
      </c>
      <c r="S175" s="20">
        <f>VLookups!$D$50</f>
        <v>-4487.7037773753191</v>
      </c>
      <c r="T175" s="19">
        <v>0</v>
      </c>
      <c r="U175" s="9">
        <v>27</v>
      </c>
      <c r="V175" s="21">
        <f>V174-VLookups!$D$54</f>
        <v>-1455</v>
      </c>
      <c r="W175" s="21">
        <f>-VLookups!$D$59</f>
        <v>-250</v>
      </c>
      <c r="X175" s="21">
        <f>-VLookups!$D$62</f>
        <v>-175</v>
      </c>
      <c r="Y175" s="36">
        <f>Y174*(1+VLookups!$D$57/12)</f>
        <v>-328.13628086828726</v>
      </c>
      <c r="Z175" s="31">
        <f>-E175*VLookups!$J$3</f>
        <v>-566.54308286304934</v>
      </c>
      <c r="AA175" s="19">
        <v>0</v>
      </c>
      <c r="AB175" s="20">
        <f t="shared" si="6"/>
        <v>455.1941243093471</v>
      </c>
      <c r="AC175" s="20">
        <f t="shared" si="7"/>
        <v>11192.442168889103</v>
      </c>
    </row>
    <row r="176" spans="2:29" x14ac:dyDescent="0.25">
      <c r="B176" s="9">
        <v>172</v>
      </c>
      <c r="C176" s="9">
        <f t="shared" si="8"/>
        <v>37</v>
      </c>
      <c r="D176" s="9">
        <v>4</v>
      </c>
      <c r="E176" s="20">
        <f>E164*(1+VLookups!$C$4)</f>
        <v>14163.577071576232</v>
      </c>
      <c r="F176" s="20">
        <f>$E176*-VLookups!$D$10*2</f>
        <v>-849.81462429457383</v>
      </c>
      <c r="G176" s="19">
        <v>0</v>
      </c>
      <c r="H176" s="20">
        <f>(-VLookups!$D$13)*(E176+F176/2)</f>
        <v>-4465.0676718144077</v>
      </c>
      <c r="I176" s="20">
        <f>-PMT(VLookups!$D$16/12,180,-FV(VLookups!$D$16/12,48,,-VLookups!$D$15))</f>
        <v>-1366.0248221985344</v>
      </c>
      <c r="J176" s="19">
        <v>0</v>
      </c>
      <c r="K176" s="19">
        <v>0</v>
      </c>
      <c r="L176" s="19">
        <v>0</v>
      </c>
      <c r="M176" s="20">
        <f>M175-VLookups!$C$33</f>
        <v>-191</v>
      </c>
      <c r="N176" s="22">
        <v>112</v>
      </c>
      <c r="O176" s="19">
        <v>0</v>
      </c>
      <c r="P176" s="19">
        <v>0</v>
      </c>
      <c r="Q176" s="9" t="s">
        <v>36</v>
      </c>
      <c r="R176" s="19">
        <v>0</v>
      </c>
      <c r="S176" s="20">
        <f>VLookups!$D$50</f>
        <v>-4487.7037773753191</v>
      </c>
      <c r="T176" s="19">
        <v>0</v>
      </c>
      <c r="U176" s="9">
        <v>28</v>
      </c>
      <c r="V176" s="21">
        <f>V175-VLookups!$D$54</f>
        <v>-1460</v>
      </c>
      <c r="W176" s="21">
        <f>-VLookups!$D$59</f>
        <v>-250</v>
      </c>
      <c r="X176" s="21">
        <f>-VLookups!$D$62</f>
        <v>-175</v>
      </c>
      <c r="Y176" s="36">
        <f>Y175*(1+VLookups!$D$57/12)</f>
        <v>-329.09334502081975</v>
      </c>
      <c r="Z176" s="31">
        <f>-E176*VLookups!$J$3</f>
        <v>-566.54308286304934</v>
      </c>
      <c r="AA176" s="19">
        <v>0</v>
      </c>
      <c r="AB176" s="20">
        <f t="shared" si="6"/>
        <v>448.23706015681466</v>
      </c>
      <c r="AC176" s="20">
        <f t="shared" si="7"/>
        <v>11659.3332993274</v>
      </c>
    </row>
    <row r="177" spans="2:29" x14ac:dyDescent="0.25">
      <c r="B177" s="9">
        <v>173</v>
      </c>
      <c r="C177" s="9">
        <f t="shared" si="8"/>
        <v>37</v>
      </c>
      <c r="D177" s="9">
        <v>5</v>
      </c>
      <c r="E177" s="20">
        <f>E165*(1+VLookups!$C$4)</f>
        <v>14163.577071576232</v>
      </c>
      <c r="F177" s="20">
        <f>$E177*-VLookups!$D$10*2</f>
        <v>-849.81462429457383</v>
      </c>
      <c r="G177" s="19">
        <v>0</v>
      </c>
      <c r="H177" s="20">
        <f>(-VLookups!$D$13)*(E177+F177/2)</f>
        <v>-4465.0676718144077</v>
      </c>
      <c r="I177" s="20">
        <f>-PMT(VLookups!$D$16/12,180,-FV(VLookups!$D$16/12,48,,-VLookups!$D$15))</f>
        <v>-1366.0248221985344</v>
      </c>
      <c r="J177" s="19">
        <v>0</v>
      </c>
      <c r="K177" s="19">
        <v>0</v>
      </c>
      <c r="L177" s="19">
        <v>0</v>
      </c>
      <c r="M177" s="20">
        <f>M176-VLookups!$C$33</f>
        <v>-192</v>
      </c>
      <c r="N177" s="22">
        <v>113</v>
      </c>
      <c r="O177" s="19">
        <v>0</v>
      </c>
      <c r="P177" s="19">
        <v>0</v>
      </c>
      <c r="Q177" s="9" t="s">
        <v>36</v>
      </c>
      <c r="R177" s="19">
        <v>0</v>
      </c>
      <c r="S177" s="20">
        <f>VLookups!$D$50</f>
        <v>-4487.7037773753191</v>
      </c>
      <c r="T177" s="19">
        <v>0</v>
      </c>
      <c r="U177" s="9">
        <v>29</v>
      </c>
      <c r="V177" s="21">
        <f>V176-VLookups!$D$54</f>
        <v>-1465</v>
      </c>
      <c r="W177" s="21">
        <f>-VLookups!$D$59</f>
        <v>-250</v>
      </c>
      <c r="X177" s="21">
        <f>-VLookups!$D$62</f>
        <v>-175</v>
      </c>
      <c r="Y177" s="36">
        <f>Y176*(1+VLookups!$D$57/12)</f>
        <v>-330.05320061046382</v>
      </c>
      <c r="Z177" s="31">
        <f>-E177*VLookups!$J$3</f>
        <v>-566.54308286304934</v>
      </c>
      <c r="AA177" s="19">
        <v>0</v>
      </c>
      <c r="AB177" s="20">
        <f t="shared" si="6"/>
        <v>441.27720456717054</v>
      </c>
      <c r="AC177" s="20">
        <f t="shared" si="7"/>
        <v>12120.042726060115</v>
      </c>
    </row>
    <row r="178" spans="2:29" x14ac:dyDescent="0.25">
      <c r="B178" s="9">
        <v>174</v>
      </c>
      <c r="C178" s="9">
        <f t="shared" si="8"/>
        <v>37</v>
      </c>
      <c r="D178" s="9">
        <v>6</v>
      </c>
      <c r="E178" s="20">
        <f>E166*(1+VLookups!$C$4)</f>
        <v>14163.577071576232</v>
      </c>
      <c r="F178" s="20">
        <f>$E178*-VLookups!$D$10*2</f>
        <v>-849.81462429457383</v>
      </c>
      <c r="G178" s="19">
        <v>0</v>
      </c>
      <c r="H178" s="20">
        <f>(-VLookups!$D$13)*(E178+F178/2)</f>
        <v>-4465.0676718144077</v>
      </c>
      <c r="I178" s="20">
        <f>-PMT(VLookups!$D$16/12,180,-FV(VLookups!$D$16/12,48,,-VLookups!$D$15))</f>
        <v>-1366.0248221985344</v>
      </c>
      <c r="J178" s="19">
        <v>0</v>
      </c>
      <c r="K178" s="19">
        <v>0</v>
      </c>
      <c r="L178" s="19">
        <v>0</v>
      </c>
      <c r="M178" s="20">
        <f>M177-VLookups!$C$33</f>
        <v>-193</v>
      </c>
      <c r="N178" s="22">
        <v>114</v>
      </c>
      <c r="O178" s="19">
        <v>0</v>
      </c>
      <c r="P178" s="19">
        <v>0</v>
      </c>
      <c r="Q178" s="9" t="s">
        <v>36</v>
      </c>
      <c r="R178" s="19">
        <v>0</v>
      </c>
      <c r="S178" s="20">
        <f>VLookups!$D$50</f>
        <v>-4487.7037773753191</v>
      </c>
      <c r="T178" s="19">
        <v>0</v>
      </c>
      <c r="U178" s="9">
        <v>30</v>
      </c>
      <c r="V178" s="21">
        <f>V177-VLookups!$D$54</f>
        <v>-1470</v>
      </c>
      <c r="W178" s="21">
        <f>-VLookups!$D$59</f>
        <v>-250</v>
      </c>
      <c r="X178" s="21">
        <f>-VLookups!$D$62</f>
        <v>-175</v>
      </c>
      <c r="Y178" s="36">
        <f>Y177*(1+VLookups!$D$57/12)</f>
        <v>-331.01585577891103</v>
      </c>
      <c r="Z178" s="31">
        <f>-E178*VLookups!$J$3</f>
        <v>-566.54308286304934</v>
      </c>
      <c r="AA178" s="19">
        <v>0</v>
      </c>
      <c r="AB178" s="20">
        <f t="shared" si="6"/>
        <v>434.31454939872333</v>
      </c>
      <c r="AC178" s="20">
        <f t="shared" si="7"/>
        <v>12574.557346668938</v>
      </c>
    </row>
    <row r="179" spans="2:29" x14ac:dyDescent="0.25">
      <c r="B179" s="9">
        <v>175</v>
      </c>
      <c r="C179" s="9">
        <f t="shared" si="8"/>
        <v>37</v>
      </c>
      <c r="D179" s="9">
        <v>7</v>
      </c>
      <c r="E179" s="20">
        <f>E167*(1+VLookups!$C$4)</f>
        <v>14163.577071576232</v>
      </c>
      <c r="F179" s="20">
        <f>$E179*-VLookups!$D$10*2</f>
        <v>-849.81462429457383</v>
      </c>
      <c r="G179" s="19">
        <v>0</v>
      </c>
      <c r="H179" s="20">
        <f>(-VLookups!$D$13)*(E179+F179/2)</f>
        <v>-4465.0676718144077</v>
      </c>
      <c r="I179" s="20">
        <f>-PMT(VLookups!$D$16/12,180,-FV(VLookups!$D$16/12,48,,-VLookups!$D$15))</f>
        <v>-1366.0248221985344</v>
      </c>
      <c r="J179" s="19">
        <v>0</v>
      </c>
      <c r="K179" s="19">
        <v>0</v>
      </c>
      <c r="L179" s="19">
        <v>0</v>
      </c>
      <c r="M179" s="20">
        <f>M178-VLookups!$C$33</f>
        <v>-194</v>
      </c>
      <c r="N179" s="22">
        <v>115</v>
      </c>
      <c r="O179" s="19">
        <v>0</v>
      </c>
      <c r="P179" s="19">
        <v>0</v>
      </c>
      <c r="Q179" s="9" t="s">
        <v>36</v>
      </c>
      <c r="R179" s="19">
        <v>0</v>
      </c>
      <c r="S179" s="20">
        <f>VLookups!$D$50</f>
        <v>-4487.7037773753191</v>
      </c>
      <c r="T179" s="19">
        <v>0</v>
      </c>
      <c r="U179" s="9">
        <v>31</v>
      </c>
      <c r="V179" s="21">
        <f>V178-VLookups!$D$54</f>
        <v>-1475</v>
      </c>
      <c r="W179" s="21">
        <f>-VLookups!$D$59</f>
        <v>-250</v>
      </c>
      <c r="X179" s="21">
        <f>-VLookups!$D$62</f>
        <v>-175</v>
      </c>
      <c r="Y179" s="36">
        <f>Y178*(1+VLookups!$D$57/12)</f>
        <v>-331.98131869159954</v>
      </c>
      <c r="Z179" s="31">
        <f>-E179*VLookups!$J$3</f>
        <v>-566.54308286304934</v>
      </c>
      <c r="AA179" s="19">
        <v>0</v>
      </c>
      <c r="AB179" s="20">
        <f t="shared" si="6"/>
        <v>427.34908648603482</v>
      </c>
      <c r="AC179" s="20">
        <f t="shared" si="7"/>
        <v>13022.864028732754</v>
      </c>
    </row>
    <row r="180" spans="2:29" x14ac:dyDescent="0.25">
      <c r="B180" s="9">
        <v>176</v>
      </c>
      <c r="C180" s="9">
        <f t="shared" si="8"/>
        <v>37</v>
      </c>
      <c r="D180" s="9">
        <v>8</v>
      </c>
      <c r="E180" s="20">
        <f>E168*(1+VLookups!$C$4)</f>
        <v>14163.577071576232</v>
      </c>
      <c r="F180" s="20">
        <f>$E180*-VLookups!$D$10*2</f>
        <v>-849.81462429457383</v>
      </c>
      <c r="G180" s="19">
        <v>0</v>
      </c>
      <c r="H180" s="20">
        <f>(-VLookups!$D$13)*(E180+F180/2)</f>
        <v>-4465.0676718144077</v>
      </c>
      <c r="I180" s="20">
        <f>-PMT(VLookups!$D$16/12,180,-FV(VLookups!$D$16/12,48,,-VLookups!$D$15))</f>
        <v>-1366.0248221985344</v>
      </c>
      <c r="J180" s="19">
        <v>0</v>
      </c>
      <c r="K180" s="19">
        <v>0</v>
      </c>
      <c r="L180" s="19">
        <v>0</v>
      </c>
      <c r="M180" s="20">
        <f>M179-VLookups!$C$33</f>
        <v>-195</v>
      </c>
      <c r="N180" s="22">
        <v>116</v>
      </c>
      <c r="O180" s="19">
        <v>0</v>
      </c>
      <c r="P180" s="19">
        <v>0</v>
      </c>
      <c r="Q180" s="9" t="s">
        <v>36</v>
      </c>
      <c r="R180" s="19">
        <v>0</v>
      </c>
      <c r="S180" s="20">
        <f>VLookups!$D$50</f>
        <v>-4487.7037773753191</v>
      </c>
      <c r="T180" s="19">
        <v>0</v>
      </c>
      <c r="U180" s="9">
        <v>32</v>
      </c>
      <c r="V180" s="21">
        <f>V179-VLookups!$D$54</f>
        <v>-1480</v>
      </c>
      <c r="W180" s="21">
        <f>-VLookups!$D$59</f>
        <v>-250</v>
      </c>
      <c r="X180" s="21">
        <f>-VLookups!$D$62</f>
        <v>-175</v>
      </c>
      <c r="Y180" s="36">
        <f>Y179*(1+VLookups!$D$57/12)</f>
        <v>-332.9495975377834</v>
      </c>
      <c r="Z180" s="31">
        <f>-E180*VLookups!$J$3</f>
        <v>-566.54308286304934</v>
      </c>
      <c r="AA180" s="19">
        <v>0</v>
      </c>
      <c r="AB180" s="20">
        <f t="shared" si="6"/>
        <v>420.38080763985101</v>
      </c>
      <c r="AC180" s="20">
        <f t="shared" si="7"/>
        <v>13464.949609753827</v>
      </c>
    </row>
    <row r="181" spans="2:29" x14ac:dyDescent="0.25">
      <c r="B181" s="9">
        <v>177</v>
      </c>
      <c r="C181" s="9">
        <f t="shared" si="8"/>
        <v>37</v>
      </c>
      <c r="D181" s="9">
        <v>9</v>
      </c>
      <c r="E181" s="20">
        <f>E169*(1+VLookups!$C$4)</f>
        <v>14163.577071576232</v>
      </c>
      <c r="F181" s="20">
        <f>$E181*-VLookups!$D$10*2</f>
        <v>-849.81462429457383</v>
      </c>
      <c r="G181" s="19">
        <v>0</v>
      </c>
      <c r="H181" s="20">
        <f>(-VLookups!$D$13)*(E181+F181/2)</f>
        <v>-4465.0676718144077</v>
      </c>
      <c r="I181" s="20">
        <f>-PMT(VLookups!$D$16/12,180,-FV(VLookups!$D$16/12,48,,-VLookups!$D$15))</f>
        <v>-1366.0248221985344</v>
      </c>
      <c r="J181" s="19">
        <v>0</v>
      </c>
      <c r="K181" s="19">
        <v>0</v>
      </c>
      <c r="L181" s="19">
        <v>0</v>
      </c>
      <c r="M181" s="20">
        <f>M180-VLookups!$C$33</f>
        <v>-196</v>
      </c>
      <c r="N181" s="22">
        <v>117</v>
      </c>
      <c r="O181" s="19">
        <v>0</v>
      </c>
      <c r="P181" s="19">
        <v>0</v>
      </c>
      <c r="Q181" s="9" t="s">
        <v>36</v>
      </c>
      <c r="R181" s="19">
        <v>0</v>
      </c>
      <c r="S181" s="20">
        <f>VLookups!$D$50</f>
        <v>-4487.7037773753191</v>
      </c>
      <c r="T181" s="19">
        <v>0</v>
      </c>
      <c r="U181" s="9">
        <v>33</v>
      </c>
      <c r="V181" s="21">
        <f>V180-VLookups!$D$54</f>
        <v>-1485</v>
      </c>
      <c r="W181" s="21">
        <f>-VLookups!$D$59</f>
        <v>-250</v>
      </c>
      <c r="X181" s="21">
        <f>-VLookups!$D$62</f>
        <v>-175</v>
      </c>
      <c r="Y181" s="36">
        <f>Y180*(1+VLookups!$D$57/12)</f>
        <v>-333.92070053060195</v>
      </c>
      <c r="Z181" s="31">
        <f>-E181*VLookups!$J$3</f>
        <v>-566.54308286304934</v>
      </c>
      <c r="AA181" s="19">
        <v>0</v>
      </c>
      <c r="AB181" s="20">
        <f t="shared" si="6"/>
        <v>413.40970464703241</v>
      </c>
      <c r="AC181" s="20">
        <f t="shared" si="7"/>
        <v>13900.800897083782</v>
      </c>
    </row>
    <row r="182" spans="2:29" x14ac:dyDescent="0.25">
      <c r="B182" s="9">
        <v>178</v>
      </c>
      <c r="C182" s="9">
        <f t="shared" si="8"/>
        <v>37</v>
      </c>
      <c r="D182" s="9">
        <v>10</v>
      </c>
      <c r="E182" s="20">
        <f>E170*(1+VLookups!$C$4)</f>
        <v>14163.577071576232</v>
      </c>
      <c r="F182" s="20">
        <f>$E182*-VLookups!$D$10*2</f>
        <v>-849.81462429457383</v>
      </c>
      <c r="G182" s="19">
        <v>0</v>
      </c>
      <c r="H182" s="20">
        <f>(-VLookups!$D$13)*(E182+F182/2)</f>
        <v>-4465.0676718144077</v>
      </c>
      <c r="I182" s="20">
        <f>-PMT(VLookups!$D$16/12,180,-FV(VLookups!$D$16/12,48,,-VLookups!$D$15))</f>
        <v>-1366.0248221985344</v>
      </c>
      <c r="J182" s="19">
        <v>0</v>
      </c>
      <c r="K182" s="19">
        <v>0</v>
      </c>
      <c r="L182" s="19">
        <v>0</v>
      </c>
      <c r="M182" s="20">
        <f>M181-VLookups!$C$33</f>
        <v>-197</v>
      </c>
      <c r="N182" s="22">
        <v>118</v>
      </c>
      <c r="O182" s="19">
        <v>0</v>
      </c>
      <c r="P182" s="19">
        <v>0</v>
      </c>
      <c r="Q182" s="9" t="s">
        <v>36</v>
      </c>
      <c r="R182" s="19">
        <v>0</v>
      </c>
      <c r="S182" s="20">
        <f>VLookups!$D$50</f>
        <v>-4487.7037773753191</v>
      </c>
      <c r="T182" s="19">
        <v>0</v>
      </c>
      <c r="U182" s="9">
        <v>34</v>
      </c>
      <c r="V182" s="21">
        <f>V181-VLookups!$D$54</f>
        <v>-1490</v>
      </c>
      <c r="W182" s="21">
        <f>-VLookups!$D$59</f>
        <v>-250</v>
      </c>
      <c r="X182" s="21">
        <f>-VLookups!$D$62</f>
        <v>-175</v>
      </c>
      <c r="Y182" s="36">
        <f>Y181*(1+VLookups!$D$57/12)</f>
        <v>-334.89463590714956</v>
      </c>
      <c r="Z182" s="31">
        <f>-E182*VLookups!$J$3</f>
        <v>-566.54308286304934</v>
      </c>
      <c r="AA182" s="19">
        <v>0</v>
      </c>
      <c r="AB182" s="20">
        <f t="shared" si="6"/>
        <v>406.4357692704848</v>
      </c>
      <c r="AC182" s="20">
        <f t="shared" si="7"/>
        <v>14330.404667849407</v>
      </c>
    </row>
    <row r="183" spans="2:29" x14ac:dyDescent="0.25">
      <c r="B183" s="9">
        <v>179</v>
      </c>
      <c r="C183" s="9">
        <f t="shared" si="8"/>
        <v>37</v>
      </c>
      <c r="D183" s="9">
        <v>11</v>
      </c>
      <c r="E183" s="20">
        <f>E171*(1+VLookups!$C$4)</f>
        <v>14163.577071576232</v>
      </c>
      <c r="F183" s="20">
        <f>$E183*-VLookups!$D$10*2</f>
        <v>-849.81462429457383</v>
      </c>
      <c r="G183" s="19">
        <v>0</v>
      </c>
      <c r="H183" s="20">
        <f>(-VLookups!$D$13)*(E183+F183/2)</f>
        <v>-4465.0676718144077</v>
      </c>
      <c r="I183" s="20">
        <f>-PMT(VLookups!$D$16/12,180,-FV(VLookups!$D$16/12,48,,-VLookups!$D$15))</f>
        <v>-1366.0248221985344</v>
      </c>
      <c r="J183" s="19">
        <v>0</v>
      </c>
      <c r="K183" s="19">
        <v>0</v>
      </c>
      <c r="L183" s="19">
        <v>0</v>
      </c>
      <c r="M183" s="20">
        <f>M182-VLookups!$C$33</f>
        <v>-198</v>
      </c>
      <c r="N183" s="22">
        <v>119</v>
      </c>
      <c r="O183" s="19">
        <v>0</v>
      </c>
      <c r="P183" s="19">
        <v>0</v>
      </c>
      <c r="Q183" s="9" t="s">
        <v>36</v>
      </c>
      <c r="R183" s="19">
        <v>0</v>
      </c>
      <c r="S183" s="20">
        <f>VLookups!$D$50</f>
        <v>-4487.7037773753191</v>
      </c>
      <c r="T183" s="19">
        <v>0</v>
      </c>
      <c r="U183" s="9">
        <v>35</v>
      </c>
      <c r="V183" s="21">
        <f>V182-VLookups!$D$54</f>
        <v>-1495</v>
      </c>
      <c r="W183" s="21">
        <f>-VLookups!$D$59</f>
        <v>-250</v>
      </c>
      <c r="X183" s="21">
        <f>-VLookups!$D$62</f>
        <v>-175</v>
      </c>
      <c r="Y183" s="36">
        <f>Y182*(1+VLookups!$D$57/12)</f>
        <v>-335.8714119285454</v>
      </c>
      <c r="Z183" s="31">
        <f>-E183*VLookups!$J$3</f>
        <v>-566.54308286304934</v>
      </c>
      <c r="AA183" s="19">
        <v>0</v>
      </c>
      <c r="AB183" s="20">
        <f t="shared" si="6"/>
        <v>399.45899324908896</v>
      </c>
      <c r="AC183" s="20">
        <f t="shared" si="7"/>
        <v>14753.747668878246</v>
      </c>
    </row>
    <row r="184" spans="2:29" x14ac:dyDescent="0.25">
      <c r="B184" s="9">
        <v>180</v>
      </c>
      <c r="C184" s="9">
        <f t="shared" si="8"/>
        <v>38</v>
      </c>
      <c r="D184" s="9">
        <v>0</v>
      </c>
      <c r="E184" s="20">
        <f>E172*(1+VLookups!$C$4)</f>
        <v>14659.3022690814</v>
      </c>
      <c r="F184" s="20">
        <f>$E184*-VLookups!$D$10*2</f>
        <v>-879.55813614488397</v>
      </c>
      <c r="G184" s="19">
        <v>0</v>
      </c>
      <c r="H184" s="20">
        <f>(-VLookups!$D$13)*(E184+F184/2)</f>
        <v>-4621.3450403279112</v>
      </c>
      <c r="I184" s="20">
        <f>-PMT(VLookups!$D$16/12,180,-FV(VLookups!$D$16/12,48,,-VLookups!$D$15))</f>
        <v>-1366.0248221985344</v>
      </c>
      <c r="J184" s="19">
        <v>0</v>
      </c>
      <c r="K184" s="19">
        <v>0</v>
      </c>
      <c r="L184" s="19">
        <v>0</v>
      </c>
      <c r="M184" s="20">
        <f>M183-VLookups!$C$33</f>
        <v>-199</v>
      </c>
      <c r="N184" s="22">
        <v>120</v>
      </c>
      <c r="O184" s="19">
        <v>0</v>
      </c>
      <c r="P184" s="19">
        <v>0</v>
      </c>
      <c r="Q184" s="9" t="s">
        <v>36</v>
      </c>
      <c r="R184" s="19">
        <v>0</v>
      </c>
      <c r="S184" s="20">
        <f>VLookups!$D$50</f>
        <v>-4487.7037773753191</v>
      </c>
      <c r="T184" s="19">
        <v>0</v>
      </c>
      <c r="U184" s="9">
        <v>36</v>
      </c>
      <c r="V184" s="21">
        <f>V183-VLookups!$D$54</f>
        <v>-1500</v>
      </c>
      <c r="W184" s="21">
        <f>-VLookups!$D$59</f>
        <v>-250</v>
      </c>
      <c r="X184" s="21">
        <f>-VLookups!$D$62</f>
        <v>-175</v>
      </c>
      <c r="Y184" s="36">
        <f>Y183*(1+VLookups!$D$57/12)</f>
        <v>-336.85103688000368</v>
      </c>
      <c r="Z184" s="31">
        <f>-E184*VLookups!$J$3</f>
        <v>-586.37209076325598</v>
      </c>
      <c r="AA184" s="19">
        <v>0</v>
      </c>
      <c r="AB184" s="20">
        <f t="shared" si="6"/>
        <v>697.22643346393193</v>
      </c>
      <c r="AC184" s="20">
        <f t="shared" si="7"/>
        <v>15475.563681790309</v>
      </c>
    </row>
    <row r="185" spans="2:29" x14ac:dyDescent="0.25">
      <c r="B185" s="9">
        <v>181</v>
      </c>
      <c r="C185" s="9">
        <f t="shared" si="8"/>
        <v>38</v>
      </c>
      <c r="D185" s="9">
        <v>1</v>
      </c>
      <c r="E185" s="20">
        <f>E173*(1+VLookups!$C$4)</f>
        <v>14659.3022690814</v>
      </c>
      <c r="F185" s="20">
        <f>$E185*-VLookups!$D$10*2</f>
        <v>-879.55813614488397</v>
      </c>
      <c r="G185" s="19">
        <v>0</v>
      </c>
      <c r="H185" s="20">
        <f>(-VLookups!$D$13)*(E185+F185/2)</f>
        <v>-4621.3450403279112</v>
      </c>
      <c r="I185" s="19">
        <v>0</v>
      </c>
      <c r="J185" s="19">
        <v>0</v>
      </c>
      <c r="K185" s="19">
        <v>0</v>
      </c>
      <c r="L185" s="19">
        <v>0</v>
      </c>
      <c r="M185" s="20">
        <f>M184-VLookups!$C$33</f>
        <v>-200</v>
      </c>
      <c r="N185" s="22">
        <v>121</v>
      </c>
      <c r="O185" s="19">
        <v>0</v>
      </c>
      <c r="P185" s="19">
        <v>0</v>
      </c>
      <c r="Q185" s="9" t="s">
        <v>36</v>
      </c>
      <c r="R185" s="19">
        <v>0</v>
      </c>
      <c r="S185" s="20">
        <f>VLookups!$D$50</f>
        <v>-4487.7037773753191</v>
      </c>
      <c r="T185" s="19">
        <v>0</v>
      </c>
      <c r="U185" s="9">
        <v>37</v>
      </c>
      <c r="V185" s="21">
        <f>V184-VLookups!$D$54</f>
        <v>-1505</v>
      </c>
      <c r="W185" s="21">
        <f>-VLookups!$D$59</f>
        <v>-250</v>
      </c>
      <c r="X185" s="21">
        <f>-VLookups!$D$62</f>
        <v>-175</v>
      </c>
      <c r="Y185" s="36">
        <f>Y184*(1+VLookups!$D$57/12)</f>
        <v>-337.83351907090366</v>
      </c>
      <c r="Z185" s="31">
        <f>-E185*VLookups!$J$3</f>
        <v>-586.37209076325598</v>
      </c>
      <c r="AA185" s="19">
        <v>0</v>
      </c>
      <c r="AB185" s="20">
        <f t="shared" si="6"/>
        <v>2056.2687734715669</v>
      </c>
      <c r="AC185" s="20">
        <f t="shared" si="7"/>
        <v>17557.625061398194</v>
      </c>
    </row>
    <row r="186" spans="2:29" x14ac:dyDescent="0.25">
      <c r="B186" s="9">
        <v>182</v>
      </c>
      <c r="C186" s="9">
        <f t="shared" si="8"/>
        <v>38</v>
      </c>
      <c r="D186" s="9">
        <v>2</v>
      </c>
      <c r="E186" s="20">
        <f>E174*(1+VLookups!$C$4)</f>
        <v>14659.3022690814</v>
      </c>
      <c r="F186" s="20">
        <f>$E186*-VLookups!$D$10*2</f>
        <v>-879.55813614488397</v>
      </c>
      <c r="G186" s="19">
        <v>0</v>
      </c>
      <c r="H186" s="20">
        <f>(-VLookups!$D$13)*(E186+F186/2)</f>
        <v>-4621.3450403279112</v>
      </c>
      <c r="I186" s="19">
        <v>0</v>
      </c>
      <c r="J186" s="19">
        <v>0</v>
      </c>
      <c r="K186" s="19">
        <v>0</v>
      </c>
      <c r="L186" s="19">
        <v>0</v>
      </c>
      <c r="M186" s="20">
        <f>M185-VLookups!$C$33</f>
        <v>-201</v>
      </c>
      <c r="N186" s="22">
        <v>122</v>
      </c>
      <c r="O186" s="19">
        <v>0</v>
      </c>
      <c r="P186" s="19">
        <v>0</v>
      </c>
      <c r="Q186" s="9" t="s">
        <v>36</v>
      </c>
      <c r="R186" s="19">
        <v>0</v>
      </c>
      <c r="S186" s="20">
        <f>VLookups!$D$50</f>
        <v>-4487.7037773753191</v>
      </c>
      <c r="T186" s="19">
        <v>0</v>
      </c>
      <c r="U186" s="9">
        <v>38</v>
      </c>
      <c r="V186" s="21">
        <f>V185-VLookups!$D$54</f>
        <v>-1510</v>
      </c>
      <c r="W186" s="21">
        <f>-VLookups!$D$59</f>
        <v>-250</v>
      </c>
      <c r="X186" s="21">
        <f>-VLookups!$D$62</f>
        <v>-175</v>
      </c>
      <c r="Y186" s="36">
        <f>Y185*(1+VLookups!$D$57/12)</f>
        <v>-338.81886683486044</v>
      </c>
      <c r="Z186" s="31">
        <f>-E186*VLookups!$J$3</f>
        <v>-586.37209076325598</v>
      </c>
      <c r="AA186" s="19">
        <v>0</v>
      </c>
      <c r="AB186" s="20">
        <f t="shared" si="6"/>
        <v>2049.2834257076101</v>
      </c>
      <c r="AC186" s="20">
        <f t="shared" si="7"/>
        <v>19636.171195541468</v>
      </c>
    </row>
    <row r="187" spans="2:29" x14ac:dyDescent="0.25">
      <c r="B187" s="9">
        <v>183</v>
      </c>
      <c r="C187" s="9">
        <f t="shared" si="8"/>
        <v>38</v>
      </c>
      <c r="D187" s="9">
        <v>3</v>
      </c>
      <c r="E187" s="20">
        <f>E175*(1+VLookups!$C$4)</f>
        <v>14659.3022690814</v>
      </c>
      <c r="F187" s="20">
        <f>$E187*-VLookups!$D$10*2</f>
        <v>-879.55813614488397</v>
      </c>
      <c r="G187" s="19">
        <v>0</v>
      </c>
      <c r="H187" s="20">
        <f>(-VLookups!$D$13)*(E187+F187/2)</f>
        <v>-4621.3450403279112</v>
      </c>
      <c r="I187" s="19">
        <v>0</v>
      </c>
      <c r="J187" s="19">
        <v>0</v>
      </c>
      <c r="K187" s="19">
        <v>0</v>
      </c>
      <c r="L187" s="19">
        <v>0</v>
      </c>
      <c r="M187" s="20">
        <f>M186-VLookups!$C$33</f>
        <v>-202</v>
      </c>
      <c r="N187" s="22">
        <v>123</v>
      </c>
      <c r="O187" s="19">
        <v>0</v>
      </c>
      <c r="P187" s="19">
        <v>0</v>
      </c>
      <c r="Q187" s="9" t="s">
        <v>36</v>
      </c>
      <c r="R187" s="19">
        <v>0</v>
      </c>
      <c r="S187" s="20">
        <f>VLookups!$D$50</f>
        <v>-4487.7037773753191</v>
      </c>
      <c r="T187" s="19">
        <v>0</v>
      </c>
      <c r="U187" s="9">
        <v>39</v>
      </c>
      <c r="V187" s="21">
        <f>V186-VLookups!$D$54</f>
        <v>-1515</v>
      </c>
      <c r="W187" s="21">
        <f>-VLookups!$D$59</f>
        <v>-250</v>
      </c>
      <c r="X187" s="21">
        <f>-VLookups!$D$62</f>
        <v>-175</v>
      </c>
      <c r="Y187" s="36">
        <f>Y186*(1+VLookups!$D$57/12)</f>
        <v>-339.80708852979546</v>
      </c>
      <c r="Z187" s="31">
        <f>-E187*VLookups!$J$3</f>
        <v>-586.37209076325598</v>
      </c>
      <c r="AA187" s="19">
        <v>0</v>
      </c>
      <c r="AB187" s="20">
        <f t="shared" si="6"/>
        <v>2042.2952040126747</v>
      </c>
      <c r="AC187" s="20">
        <f t="shared" si="7"/>
        <v>21711.19335154671</v>
      </c>
    </row>
    <row r="188" spans="2:29" x14ac:dyDescent="0.25">
      <c r="B188" s="9">
        <v>184</v>
      </c>
      <c r="C188" s="9">
        <f t="shared" si="8"/>
        <v>38</v>
      </c>
      <c r="D188" s="9">
        <v>4</v>
      </c>
      <c r="E188" s="20">
        <f>E176*(1+VLookups!$C$4)</f>
        <v>14659.3022690814</v>
      </c>
      <c r="F188" s="20">
        <f>$E188*-VLookups!$D$10*2</f>
        <v>-879.55813614488397</v>
      </c>
      <c r="G188" s="19">
        <v>0</v>
      </c>
      <c r="H188" s="20">
        <f>(-VLookups!$D$13)*(E188+F188/2)</f>
        <v>-4621.3450403279112</v>
      </c>
      <c r="I188" s="19">
        <v>0</v>
      </c>
      <c r="J188" s="19">
        <v>0</v>
      </c>
      <c r="K188" s="19">
        <v>0</v>
      </c>
      <c r="L188" s="19">
        <v>0</v>
      </c>
      <c r="M188" s="20">
        <f>M187-VLookups!$C$33</f>
        <v>-203</v>
      </c>
      <c r="N188" s="22">
        <v>124</v>
      </c>
      <c r="O188" s="19">
        <v>0</v>
      </c>
      <c r="P188" s="19">
        <v>0</v>
      </c>
      <c r="Q188" s="9" t="s">
        <v>36</v>
      </c>
      <c r="R188" s="19">
        <v>0</v>
      </c>
      <c r="S188" s="20">
        <f>VLookups!$D$50</f>
        <v>-4487.7037773753191</v>
      </c>
      <c r="T188" s="19">
        <v>0</v>
      </c>
      <c r="U188" s="9">
        <v>40</v>
      </c>
      <c r="V188" s="21">
        <f>V187-VLookups!$D$54</f>
        <v>-1520</v>
      </c>
      <c r="W188" s="21">
        <f>-VLookups!$D$59</f>
        <v>-250</v>
      </c>
      <c r="X188" s="21">
        <f>-VLookups!$D$62</f>
        <v>-175</v>
      </c>
      <c r="Y188" s="36">
        <f>Y187*(1+VLookups!$D$57/12)</f>
        <v>-340.79819253800736</v>
      </c>
      <c r="Z188" s="31">
        <f>-E188*VLookups!$J$3</f>
        <v>-586.37209076325598</v>
      </c>
      <c r="AA188" s="19">
        <v>0</v>
      </c>
      <c r="AB188" s="20">
        <f t="shared" si="6"/>
        <v>2035.3041000044632</v>
      </c>
      <c r="AC188" s="20">
        <f t="shared" si="7"/>
        <v>23782.682773803754</v>
      </c>
    </row>
    <row r="189" spans="2:29" x14ac:dyDescent="0.25">
      <c r="B189" s="9">
        <v>185</v>
      </c>
      <c r="C189" s="9">
        <f t="shared" si="8"/>
        <v>38</v>
      </c>
      <c r="D189" s="9">
        <v>5</v>
      </c>
      <c r="E189" s="20">
        <f>E177*(1+VLookups!$C$4)</f>
        <v>14659.3022690814</v>
      </c>
      <c r="F189" s="20">
        <f>$E189*-VLookups!$D$10*2</f>
        <v>-879.55813614488397</v>
      </c>
      <c r="G189" s="19">
        <v>0</v>
      </c>
      <c r="H189" s="20">
        <f>(-VLookups!$D$13)*(E189+F189/2)</f>
        <v>-4621.3450403279112</v>
      </c>
      <c r="I189" s="19">
        <v>0</v>
      </c>
      <c r="J189" s="19">
        <v>0</v>
      </c>
      <c r="K189" s="19">
        <v>0</v>
      </c>
      <c r="L189" s="19">
        <v>0</v>
      </c>
      <c r="M189" s="20">
        <f>M188-VLookups!$C$33</f>
        <v>-204</v>
      </c>
      <c r="N189" s="22">
        <v>125</v>
      </c>
      <c r="O189" s="19">
        <v>0</v>
      </c>
      <c r="P189" s="19">
        <v>0</v>
      </c>
      <c r="Q189" s="9" t="s">
        <v>36</v>
      </c>
      <c r="R189" s="19">
        <v>0</v>
      </c>
      <c r="S189" s="20">
        <f>VLookups!$D$50</f>
        <v>-4487.7037773753191</v>
      </c>
      <c r="T189" s="19">
        <v>0</v>
      </c>
      <c r="U189" s="9">
        <v>41</v>
      </c>
      <c r="V189" s="21">
        <f>V188-VLookups!$D$54</f>
        <v>-1525</v>
      </c>
      <c r="W189" s="21">
        <f>-VLookups!$D$59</f>
        <v>-250</v>
      </c>
      <c r="X189" s="21">
        <f>-VLookups!$D$62</f>
        <v>-175</v>
      </c>
      <c r="Y189" s="36">
        <f>Y188*(1+VLookups!$D$57/12)</f>
        <v>-341.79218726624322</v>
      </c>
      <c r="Z189" s="31">
        <f>-E189*VLookups!$J$3</f>
        <v>-586.37209076325598</v>
      </c>
      <c r="AA189" s="19">
        <v>0</v>
      </c>
      <c r="AB189" s="20">
        <f t="shared" si="6"/>
        <v>2028.3101052762272</v>
      </c>
      <c r="AC189" s="20">
        <f t="shared" si="7"/>
        <v>25850.630683702988</v>
      </c>
    </row>
    <row r="190" spans="2:29" x14ac:dyDescent="0.25">
      <c r="B190" s="9">
        <v>186</v>
      </c>
      <c r="C190" s="9">
        <f t="shared" si="8"/>
        <v>38</v>
      </c>
      <c r="D190" s="9">
        <v>6</v>
      </c>
      <c r="E190" s="20">
        <f>E178*(1+VLookups!$C$4)</f>
        <v>14659.3022690814</v>
      </c>
      <c r="F190" s="20">
        <f>$E190*-VLookups!$D$10*2</f>
        <v>-879.55813614488397</v>
      </c>
      <c r="G190" s="19">
        <v>0</v>
      </c>
      <c r="H190" s="20">
        <f>(-VLookups!$D$13)*(E190+F190/2)</f>
        <v>-4621.3450403279112</v>
      </c>
      <c r="I190" s="19">
        <v>0</v>
      </c>
      <c r="J190" s="19">
        <v>0</v>
      </c>
      <c r="K190" s="19">
        <v>0</v>
      </c>
      <c r="L190" s="19">
        <v>0</v>
      </c>
      <c r="M190" s="20">
        <f>M189-VLookups!$C$33</f>
        <v>-205</v>
      </c>
      <c r="N190" s="22">
        <v>126</v>
      </c>
      <c r="O190" s="19">
        <v>0</v>
      </c>
      <c r="P190" s="19">
        <v>0</v>
      </c>
      <c r="Q190" s="9" t="s">
        <v>36</v>
      </c>
      <c r="R190" s="19">
        <v>0</v>
      </c>
      <c r="S190" s="20">
        <f>VLookups!$D$50</f>
        <v>-4487.7037773753191</v>
      </c>
      <c r="T190" s="19">
        <v>0</v>
      </c>
      <c r="U190" s="9">
        <v>42</v>
      </c>
      <c r="V190" s="21">
        <f>V189-VLookups!$D$54</f>
        <v>-1530</v>
      </c>
      <c r="W190" s="21">
        <f>-VLookups!$D$59</f>
        <v>-250</v>
      </c>
      <c r="X190" s="21">
        <f>-VLookups!$D$62</f>
        <v>-175</v>
      </c>
      <c r="Y190" s="36">
        <f>Y189*(1+VLookups!$D$57/12)</f>
        <v>-342.78908114576979</v>
      </c>
      <c r="Z190" s="31">
        <f>-E190*VLookups!$J$3</f>
        <v>-586.37209076325598</v>
      </c>
      <c r="AA190" s="19">
        <v>0</v>
      </c>
      <c r="AB190" s="20">
        <f t="shared" si="6"/>
        <v>2021.3132113967008</v>
      </c>
      <c r="AC190" s="20">
        <f t="shared" si="7"/>
        <v>27915.028279572529</v>
      </c>
    </row>
    <row r="191" spans="2:29" x14ac:dyDescent="0.25">
      <c r="B191" s="9">
        <v>187</v>
      </c>
      <c r="C191" s="9">
        <f t="shared" si="8"/>
        <v>38</v>
      </c>
      <c r="D191" s="9">
        <v>7</v>
      </c>
      <c r="E191" s="20">
        <f>E179*(1+VLookups!$C$4)</f>
        <v>14659.3022690814</v>
      </c>
      <c r="F191" s="20">
        <f>$E191*-VLookups!$D$10*2</f>
        <v>-879.55813614488397</v>
      </c>
      <c r="G191" s="19">
        <v>0</v>
      </c>
      <c r="H191" s="20">
        <f>(-VLookups!$D$13)*(E191+F191/2)</f>
        <v>-4621.3450403279112</v>
      </c>
      <c r="I191" s="19">
        <v>0</v>
      </c>
      <c r="J191" s="19">
        <v>0</v>
      </c>
      <c r="K191" s="19">
        <v>0</v>
      </c>
      <c r="L191" s="19">
        <v>0</v>
      </c>
      <c r="M191" s="20">
        <f>M190-VLookups!$C$33</f>
        <v>-206</v>
      </c>
      <c r="N191" s="22">
        <v>127</v>
      </c>
      <c r="O191" s="19">
        <v>0</v>
      </c>
      <c r="P191" s="19">
        <v>0</v>
      </c>
      <c r="Q191" s="9" t="s">
        <v>36</v>
      </c>
      <c r="R191" s="19">
        <v>0</v>
      </c>
      <c r="S191" s="20">
        <f>VLookups!$D$50</f>
        <v>-4487.7037773753191</v>
      </c>
      <c r="T191" s="19">
        <v>0</v>
      </c>
      <c r="U191" s="9">
        <v>43</v>
      </c>
      <c r="V191" s="21">
        <f>V190-VLookups!$D$54</f>
        <v>-1535</v>
      </c>
      <c r="W191" s="21">
        <f>-VLookups!$D$59</f>
        <v>-250</v>
      </c>
      <c r="X191" s="21">
        <f>-VLookups!$D$62</f>
        <v>-175</v>
      </c>
      <c r="Y191" s="36">
        <f>Y190*(1+VLookups!$D$57/12)</f>
        <v>-343.78888263244494</v>
      </c>
      <c r="Z191" s="31">
        <f>-E191*VLookups!$J$3</f>
        <v>-586.37209076325598</v>
      </c>
      <c r="AA191" s="19">
        <v>0</v>
      </c>
      <c r="AB191" s="20">
        <f t="shared" si="6"/>
        <v>2014.3134099100253</v>
      </c>
      <c r="AC191" s="20">
        <f t="shared" si="7"/>
        <v>29975.866736615175</v>
      </c>
    </row>
    <row r="192" spans="2:29" x14ac:dyDescent="0.25">
      <c r="B192" s="9">
        <v>188</v>
      </c>
      <c r="C192" s="9">
        <f t="shared" si="8"/>
        <v>38</v>
      </c>
      <c r="D192" s="9">
        <v>8</v>
      </c>
      <c r="E192" s="20">
        <f>E180*(1+VLookups!$C$4)</f>
        <v>14659.3022690814</v>
      </c>
      <c r="F192" s="20">
        <f>$E192*-VLookups!$D$10*2</f>
        <v>-879.55813614488397</v>
      </c>
      <c r="G192" s="19">
        <v>0</v>
      </c>
      <c r="H192" s="20">
        <f>(-VLookups!$D$13)*(E192+F192/2)</f>
        <v>-4621.3450403279112</v>
      </c>
      <c r="I192" s="19">
        <v>0</v>
      </c>
      <c r="J192" s="19">
        <v>0</v>
      </c>
      <c r="K192" s="19">
        <v>0</v>
      </c>
      <c r="L192" s="19">
        <v>0</v>
      </c>
      <c r="M192" s="20">
        <f>M191-VLookups!$C$33</f>
        <v>-207</v>
      </c>
      <c r="N192" s="22">
        <v>128</v>
      </c>
      <c r="O192" s="19">
        <v>0</v>
      </c>
      <c r="P192" s="19">
        <v>0</v>
      </c>
      <c r="Q192" s="9" t="s">
        <v>36</v>
      </c>
      <c r="R192" s="19">
        <v>0</v>
      </c>
      <c r="S192" s="20">
        <f>VLookups!$D$50</f>
        <v>-4487.7037773753191</v>
      </c>
      <c r="T192" s="19">
        <v>0</v>
      </c>
      <c r="U192" s="9">
        <v>44</v>
      </c>
      <c r="V192" s="21">
        <f>V191-VLookups!$D$54</f>
        <v>-1540</v>
      </c>
      <c r="W192" s="21">
        <f>-VLookups!$D$59</f>
        <v>-250</v>
      </c>
      <c r="X192" s="21">
        <f>-VLookups!$D$62</f>
        <v>-175</v>
      </c>
      <c r="Y192" s="36">
        <f>Y191*(1+VLookups!$D$57/12)</f>
        <v>-344.79160020678955</v>
      </c>
      <c r="Z192" s="31">
        <f>-E192*VLookups!$J$3</f>
        <v>-586.37209076325598</v>
      </c>
      <c r="AA192" s="19">
        <v>0</v>
      </c>
      <c r="AB192" s="20">
        <f t="shared" si="6"/>
        <v>2007.3106923356809</v>
      </c>
      <c r="AC192" s="20">
        <f t="shared" si="7"/>
        <v>32033.137206845218</v>
      </c>
    </row>
    <row r="193" spans="2:29" x14ac:dyDescent="0.25">
      <c r="B193" s="9">
        <v>189</v>
      </c>
      <c r="C193" s="9">
        <f t="shared" si="8"/>
        <v>38</v>
      </c>
      <c r="D193" s="9">
        <v>9</v>
      </c>
      <c r="E193" s="20">
        <f>E181*(1+VLookups!$C$4)</f>
        <v>14659.3022690814</v>
      </c>
      <c r="F193" s="20">
        <f>$E193*-VLookups!$D$10*2</f>
        <v>-879.55813614488397</v>
      </c>
      <c r="G193" s="19">
        <v>0</v>
      </c>
      <c r="H193" s="20">
        <f>(-VLookups!$D$13)*(E193+F193/2)</f>
        <v>-4621.3450403279112</v>
      </c>
      <c r="I193" s="19">
        <v>0</v>
      </c>
      <c r="J193" s="19">
        <v>0</v>
      </c>
      <c r="K193" s="19">
        <v>0</v>
      </c>
      <c r="L193" s="19">
        <v>0</v>
      </c>
      <c r="M193" s="20">
        <f>M192-VLookups!$C$33</f>
        <v>-208</v>
      </c>
      <c r="N193" s="22">
        <v>129</v>
      </c>
      <c r="O193" s="19">
        <v>0</v>
      </c>
      <c r="P193" s="19">
        <v>0</v>
      </c>
      <c r="Q193" s="9" t="s">
        <v>36</v>
      </c>
      <c r="R193" s="19">
        <v>0</v>
      </c>
      <c r="S193" s="20">
        <f>VLookups!$D$50</f>
        <v>-4487.7037773753191</v>
      </c>
      <c r="T193" s="19">
        <v>0</v>
      </c>
      <c r="U193" s="9">
        <v>45</v>
      </c>
      <c r="V193" s="21">
        <f>V192-VLookups!$D$54</f>
        <v>-1545</v>
      </c>
      <c r="W193" s="21">
        <f>-VLookups!$D$59</f>
        <v>-250</v>
      </c>
      <c r="X193" s="21">
        <f>-VLookups!$D$62</f>
        <v>-175</v>
      </c>
      <c r="Y193" s="36">
        <f>Y192*(1+VLookups!$D$57/12)</f>
        <v>-345.79724237405935</v>
      </c>
      <c r="Z193" s="31">
        <f>-E193*VLookups!$J$3</f>
        <v>-586.37209076325598</v>
      </c>
      <c r="AA193" s="19">
        <v>0</v>
      </c>
      <c r="AB193" s="20">
        <f t="shared" si="6"/>
        <v>2000.3050501684111</v>
      </c>
      <c r="AC193" s="20">
        <f t="shared" si="7"/>
        <v>34086.830819025039</v>
      </c>
    </row>
    <row r="194" spans="2:29" x14ac:dyDescent="0.25">
      <c r="B194" s="9">
        <v>190</v>
      </c>
      <c r="C194" s="9">
        <f t="shared" si="8"/>
        <v>38</v>
      </c>
      <c r="D194" s="9">
        <v>10</v>
      </c>
      <c r="E194" s="20">
        <f>E182*(1+VLookups!$C$4)</f>
        <v>14659.3022690814</v>
      </c>
      <c r="F194" s="20">
        <f>$E194*-VLookups!$D$10*2</f>
        <v>-879.55813614488397</v>
      </c>
      <c r="G194" s="19">
        <v>0</v>
      </c>
      <c r="H194" s="20">
        <f>(-VLookups!$D$13)*(E194+F194/2)</f>
        <v>-4621.3450403279112</v>
      </c>
      <c r="I194" s="19">
        <v>0</v>
      </c>
      <c r="J194" s="19">
        <v>0</v>
      </c>
      <c r="K194" s="19">
        <v>0</v>
      </c>
      <c r="L194" s="19">
        <v>0</v>
      </c>
      <c r="M194" s="20">
        <f>M193-VLookups!$C$33</f>
        <v>-209</v>
      </c>
      <c r="N194" s="22">
        <v>130</v>
      </c>
      <c r="O194" s="19">
        <v>0</v>
      </c>
      <c r="P194" s="19">
        <v>0</v>
      </c>
      <c r="Q194" s="9" t="s">
        <v>36</v>
      </c>
      <c r="R194" s="19">
        <v>0</v>
      </c>
      <c r="S194" s="20">
        <f>VLookups!$D$50</f>
        <v>-4487.7037773753191</v>
      </c>
      <c r="T194" s="19">
        <v>0</v>
      </c>
      <c r="U194" s="9">
        <v>46</v>
      </c>
      <c r="V194" s="21">
        <f>V193-VLookups!$D$54</f>
        <v>-1550</v>
      </c>
      <c r="W194" s="21">
        <f>-VLookups!$D$59</f>
        <v>-250</v>
      </c>
      <c r="X194" s="21">
        <f>-VLookups!$D$62</f>
        <v>-175</v>
      </c>
      <c r="Y194" s="36">
        <f>Y193*(1+VLookups!$D$57/12)</f>
        <v>-346.80581766431703</v>
      </c>
      <c r="Z194" s="31">
        <f>-E194*VLookups!$J$3</f>
        <v>-586.37209076325598</v>
      </c>
      <c r="AA194" s="19">
        <v>0</v>
      </c>
      <c r="AB194" s="20">
        <f t="shared" si="6"/>
        <v>1993.2964748781533</v>
      </c>
      <c r="AC194" s="20">
        <f t="shared" si="7"/>
        <v>36136.938678601568</v>
      </c>
    </row>
    <row r="195" spans="2:29" x14ac:dyDescent="0.25">
      <c r="B195" s="9">
        <v>191</v>
      </c>
      <c r="C195" s="9">
        <f t="shared" si="8"/>
        <v>38</v>
      </c>
      <c r="D195" s="9">
        <v>11</v>
      </c>
      <c r="E195" s="20">
        <f>E183*(1+VLookups!$C$4)</f>
        <v>14659.3022690814</v>
      </c>
      <c r="F195" s="20">
        <f>$E195*-VLookups!$D$10*2</f>
        <v>-879.55813614488397</v>
      </c>
      <c r="G195" s="19">
        <v>0</v>
      </c>
      <c r="H195" s="20">
        <f>(-VLookups!$D$13)*(E195+F195/2)</f>
        <v>-4621.3450403279112</v>
      </c>
      <c r="I195" s="19">
        <v>0</v>
      </c>
      <c r="J195" s="19">
        <v>0</v>
      </c>
      <c r="K195" s="19">
        <v>0</v>
      </c>
      <c r="L195" s="19">
        <v>0</v>
      </c>
      <c r="M195" s="20">
        <f>M194-VLookups!$C$33</f>
        <v>-210</v>
      </c>
      <c r="N195" s="22">
        <v>131</v>
      </c>
      <c r="O195" s="19">
        <v>0</v>
      </c>
      <c r="P195" s="19">
        <v>0</v>
      </c>
      <c r="Q195" s="9" t="s">
        <v>36</v>
      </c>
      <c r="R195" s="19">
        <v>0</v>
      </c>
      <c r="S195" s="20">
        <f>VLookups!$D$50</f>
        <v>-4487.7037773753191</v>
      </c>
      <c r="T195" s="19">
        <v>0</v>
      </c>
      <c r="U195" s="9">
        <v>47</v>
      </c>
      <c r="V195" s="21">
        <f>V194-VLookups!$D$54</f>
        <v>-1555</v>
      </c>
      <c r="W195" s="21">
        <f>-VLookups!$D$59</f>
        <v>-250</v>
      </c>
      <c r="X195" s="21">
        <f>-VLookups!$D$62</f>
        <v>-175</v>
      </c>
      <c r="Y195" s="36">
        <f>Y194*(1+VLookups!$D$57/12)</f>
        <v>-347.81733463250464</v>
      </c>
      <c r="Z195" s="31">
        <f>-E195*VLookups!$J$3</f>
        <v>-586.37209076325598</v>
      </c>
      <c r="AA195" s="19">
        <v>0</v>
      </c>
      <c r="AB195" s="20">
        <f t="shared" si="6"/>
        <v>1986.2849579099657</v>
      </c>
      <c r="AC195" s="20">
        <f t="shared" si="7"/>
        <v>38183.451867642536</v>
      </c>
    </row>
    <row r="196" spans="2:29" x14ac:dyDescent="0.25">
      <c r="B196" s="9">
        <v>192</v>
      </c>
      <c r="C196" s="9">
        <f t="shared" si="8"/>
        <v>39</v>
      </c>
      <c r="D196" s="9">
        <v>0</v>
      </c>
      <c r="E196" s="20">
        <f>E184*(1+VLookups!$C$4)</f>
        <v>15172.377848499247</v>
      </c>
      <c r="F196" s="20">
        <f>$E196*-VLookups!$D$10*2</f>
        <v>-910.34267090995479</v>
      </c>
      <c r="G196" s="19">
        <v>0</v>
      </c>
      <c r="H196" s="20">
        <f>(-VLookups!$D$13)*(E196+F196/2)</f>
        <v>-4783.0921167393881</v>
      </c>
      <c r="I196" s="19">
        <v>0</v>
      </c>
      <c r="J196" s="19">
        <v>0</v>
      </c>
      <c r="K196" s="19">
        <v>0</v>
      </c>
      <c r="L196" s="19">
        <v>0</v>
      </c>
      <c r="M196" s="20">
        <f>M195-VLookups!$C$33</f>
        <v>-211</v>
      </c>
      <c r="N196" s="22">
        <v>132</v>
      </c>
      <c r="O196" s="19">
        <v>0</v>
      </c>
      <c r="P196" s="19">
        <v>0</v>
      </c>
      <c r="Q196" s="9" t="s">
        <v>36</v>
      </c>
      <c r="R196" s="19">
        <v>0</v>
      </c>
      <c r="S196" s="20">
        <f>VLookups!$D$50</f>
        <v>-4487.7037773753191</v>
      </c>
      <c r="T196" s="19">
        <v>0</v>
      </c>
      <c r="U196" s="9">
        <v>48</v>
      </c>
      <c r="V196" s="21">
        <f>V195-VLookups!$D$54</f>
        <v>-1560</v>
      </c>
      <c r="W196" s="21">
        <f>-VLookups!$D$59</f>
        <v>-250</v>
      </c>
      <c r="X196" s="21">
        <f>-VLookups!$D$62</f>
        <v>-175</v>
      </c>
      <c r="Y196" s="36">
        <f>Y195*(1+VLookups!$D$57/12)</f>
        <v>-348.83180185851609</v>
      </c>
      <c r="Z196" s="31">
        <f>-E196*VLookups!$J$3</f>
        <v>-606.89511393996986</v>
      </c>
      <c r="AA196" s="19">
        <v>0</v>
      </c>
      <c r="AB196" s="20">
        <f t="shared" si="6"/>
        <v>2294.683703131077</v>
      </c>
      <c r="AC196" s="20">
        <f t="shared" si="7"/>
        <v>40541.774657219685</v>
      </c>
    </row>
    <row r="197" spans="2:29" x14ac:dyDescent="0.25">
      <c r="B197" s="9">
        <v>193</v>
      </c>
      <c r="C197" s="9">
        <f t="shared" si="8"/>
        <v>39</v>
      </c>
      <c r="D197" s="9">
        <v>1</v>
      </c>
      <c r="E197" s="20">
        <f>E185*(1+VLookups!$C$4)</f>
        <v>15172.377848499247</v>
      </c>
      <c r="F197" s="20">
        <f>$E197*-VLookups!$D$10*2</f>
        <v>-910.34267090995479</v>
      </c>
      <c r="G197" s="19">
        <v>0</v>
      </c>
      <c r="H197" s="20">
        <f>(-VLookups!$D$13)*(E197+F197/2)</f>
        <v>-4783.0921167393881</v>
      </c>
      <c r="I197" s="19">
        <v>0</v>
      </c>
      <c r="J197" s="19">
        <v>0</v>
      </c>
      <c r="K197" s="19">
        <v>0</v>
      </c>
      <c r="L197" s="19">
        <v>0</v>
      </c>
      <c r="M197" s="20">
        <f>M196-VLookups!$C$33</f>
        <v>-212</v>
      </c>
      <c r="N197" s="22">
        <v>133</v>
      </c>
      <c r="O197" s="19">
        <v>0</v>
      </c>
      <c r="P197" s="19">
        <v>0</v>
      </c>
      <c r="Q197" s="9" t="s">
        <v>36</v>
      </c>
      <c r="R197" s="19">
        <v>0</v>
      </c>
      <c r="S197" s="20">
        <f>VLookups!$D$50</f>
        <v>-4487.7037773753191</v>
      </c>
      <c r="T197" s="19">
        <v>0</v>
      </c>
      <c r="U197" s="9">
        <v>49</v>
      </c>
      <c r="V197" s="21">
        <f>V196-VLookups!$D$54</f>
        <v>-1565</v>
      </c>
      <c r="W197" s="21">
        <f>-VLookups!$D$59</f>
        <v>-250</v>
      </c>
      <c r="X197" s="21">
        <f>-VLookups!$D$62</f>
        <v>-175</v>
      </c>
      <c r="Y197" s="36">
        <f>Y196*(1+VLookups!$D$57/12)</f>
        <v>-349.84922794727009</v>
      </c>
      <c r="Z197" s="31">
        <f>-E197*VLookups!$J$3</f>
        <v>-606.89511393996986</v>
      </c>
      <c r="AA197" s="19">
        <v>0</v>
      </c>
      <c r="AB197" s="20">
        <f t="shared" ref="AB197:AB260" si="9">SUM(E197,F197/2,H197,I197,K197,L197,M197,O197,P197,R197,S197,T197,V197,W197,X197,Y197,G197,J197,Z197,AA197)</f>
        <v>2287.6662770423227</v>
      </c>
      <c r="AC197" s="20">
        <f t="shared" ref="AC197:AC260" si="10">AB197+(AC196*(1+($AC$2/12)))</f>
        <v>42897.010558690708</v>
      </c>
    </row>
    <row r="198" spans="2:29" x14ac:dyDescent="0.25">
      <c r="B198" s="9">
        <v>194</v>
      </c>
      <c r="C198" s="9">
        <f t="shared" si="8"/>
        <v>39</v>
      </c>
      <c r="D198" s="9">
        <v>2</v>
      </c>
      <c r="E198" s="20">
        <f>E186*(1+VLookups!$C$4)</f>
        <v>15172.377848499247</v>
      </c>
      <c r="F198" s="20">
        <f>$E198*-VLookups!$D$10*2</f>
        <v>-910.34267090995479</v>
      </c>
      <c r="G198" s="19">
        <v>0</v>
      </c>
      <c r="H198" s="20">
        <f>(-VLookups!$D$13)*(E198+F198/2)</f>
        <v>-4783.0921167393881</v>
      </c>
      <c r="I198" s="19">
        <v>0</v>
      </c>
      <c r="J198" s="19">
        <v>0</v>
      </c>
      <c r="K198" s="19">
        <v>0</v>
      </c>
      <c r="L198" s="19">
        <v>0</v>
      </c>
      <c r="M198" s="20">
        <f>M197-VLookups!$C$33</f>
        <v>-213</v>
      </c>
      <c r="N198" s="22">
        <v>134</v>
      </c>
      <c r="O198" s="19">
        <v>0</v>
      </c>
      <c r="P198" s="19">
        <v>0</v>
      </c>
      <c r="Q198" s="9" t="s">
        <v>36</v>
      </c>
      <c r="R198" s="19">
        <v>0</v>
      </c>
      <c r="S198" s="20">
        <f>VLookups!$D$50</f>
        <v>-4487.7037773753191</v>
      </c>
      <c r="T198" s="19">
        <v>0</v>
      </c>
      <c r="U198" s="9">
        <v>50</v>
      </c>
      <c r="V198" s="21">
        <f>V197-VLookups!$D$54</f>
        <v>-1570</v>
      </c>
      <c r="W198" s="21">
        <f>-VLookups!$D$59</f>
        <v>-250</v>
      </c>
      <c r="X198" s="21">
        <f>-VLookups!$D$62</f>
        <v>-175</v>
      </c>
      <c r="Y198" s="36">
        <f>Y197*(1+VLookups!$D$57/12)</f>
        <v>-350.86962152878294</v>
      </c>
      <c r="Z198" s="31">
        <f>-E198*VLookups!$J$3</f>
        <v>-606.89511393996986</v>
      </c>
      <c r="AA198" s="19">
        <v>0</v>
      </c>
      <c r="AB198" s="20">
        <f t="shared" si="9"/>
        <v>2280.6458834608102</v>
      </c>
      <c r="AC198" s="20">
        <f t="shared" si="10"/>
        <v>45249.151459749344</v>
      </c>
    </row>
    <row r="199" spans="2:29" x14ac:dyDescent="0.25">
      <c r="B199" s="9">
        <v>195</v>
      </c>
      <c r="C199" s="9">
        <f t="shared" si="8"/>
        <v>39</v>
      </c>
      <c r="D199" s="9">
        <v>3</v>
      </c>
      <c r="E199" s="20">
        <f>E187*(1+VLookups!$C$4)</f>
        <v>15172.377848499247</v>
      </c>
      <c r="F199" s="20">
        <f>$E199*-VLookups!$D$10*2</f>
        <v>-910.34267090995479</v>
      </c>
      <c r="G199" s="19">
        <v>0</v>
      </c>
      <c r="H199" s="20">
        <f>(-VLookups!$D$13)*(E199+F199/2)</f>
        <v>-4783.0921167393881</v>
      </c>
      <c r="I199" s="19">
        <v>0</v>
      </c>
      <c r="J199" s="19">
        <v>0</v>
      </c>
      <c r="K199" s="19">
        <v>0</v>
      </c>
      <c r="L199" s="19">
        <v>0</v>
      </c>
      <c r="M199" s="20">
        <f>M198-VLookups!$C$33</f>
        <v>-214</v>
      </c>
      <c r="N199" s="22">
        <v>135</v>
      </c>
      <c r="O199" s="19">
        <v>0</v>
      </c>
      <c r="P199" s="19">
        <v>0</v>
      </c>
      <c r="Q199" s="9" t="s">
        <v>36</v>
      </c>
      <c r="R199" s="19">
        <v>0</v>
      </c>
      <c r="S199" s="20">
        <f>VLookups!$D$50</f>
        <v>-4487.7037773753191</v>
      </c>
      <c r="T199" s="19">
        <v>0</v>
      </c>
      <c r="U199" s="9">
        <v>51</v>
      </c>
      <c r="V199" s="21">
        <f>V198-VLookups!$D$54</f>
        <v>-1575</v>
      </c>
      <c r="W199" s="21">
        <f>-VLookups!$D$59</f>
        <v>-250</v>
      </c>
      <c r="X199" s="21">
        <f>-VLookups!$D$62</f>
        <v>-175</v>
      </c>
      <c r="Y199" s="36">
        <f>Y198*(1+VLookups!$D$57/12)</f>
        <v>-351.89299125824192</v>
      </c>
      <c r="Z199" s="31">
        <f>-E199*VLookups!$J$3</f>
        <v>-606.89511393996986</v>
      </c>
      <c r="AA199" s="19">
        <v>0</v>
      </c>
      <c r="AB199" s="20">
        <f t="shared" si="9"/>
        <v>2273.6225137313504</v>
      </c>
      <c r="AC199" s="20">
        <f t="shared" si="10"/>
        <v>47598.189225913615</v>
      </c>
    </row>
    <row r="200" spans="2:29" x14ac:dyDescent="0.25">
      <c r="B200" s="9">
        <v>196</v>
      </c>
      <c r="C200" s="9">
        <f t="shared" si="8"/>
        <v>39</v>
      </c>
      <c r="D200" s="9">
        <v>4</v>
      </c>
      <c r="E200" s="20">
        <f>E188*(1+VLookups!$C$4)</f>
        <v>15172.377848499247</v>
      </c>
      <c r="F200" s="20">
        <f>$E200*-VLookups!$D$10*2</f>
        <v>-910.34267090995479</v>
      </c>
      <c r="G200" s="19">
        <v>0</v>
      </c>
      <c r="H200" s="20">
        <f>(-VLookups!$D$13)*(E200+F200/2)</f>
        <v>-4783.0921167393881</v>
      </c>
      <c r="I200" s="19">
        <v>0</v>
      </c>
      <c r="J200" s="19">
        <v>0</v>
      </c>
      <c r="K200" s="19">
        <v>0</v>
      </c>
      <c r="L200" s="19">
        <v>0</v>
      </c>
      <c r="M200" s="20">
        <f>M199-VLookups!$C$33</f>
        <v>-215</v>
      </c>
      <c r="N200" s="22">
        <v>136</v>
      </c>
      <c r="O200" s="19">
        <v>0</v>
      </c>
      <c r="P200" s="19">
        <v>0</v>
      </c>
      <c r="Q200" s="9" t="s">
        <v>36</v>
      </c>
      <c r="R200" s="19">
        <v>0</v>
      </c>
      <c r="S200" s="20">
        <f>VLookups!$D$50</f>
        <v>-4487.7037773753191</v>
      </c>
      <c r="T200" s="19">
        <v>0</v>
      </c>
      <c r="U200" s="9">
        <v>52</v>
      </c>
      <c r="V200" s="21">
        <f>V199-VLookups!$D$54</f>
        <v>-1580</v>
      </c>
      <c r="W200" s="21">
        <f>-VLookups!$D$59</f>
        <v>-250</v>
      </c>
      <c r="X200" s="21">
        <f>-VLookups!$D$62</f>
        <v>-175</v>
      </c>
      <c r="Y200" s="36">
        <f>Y199*(1+VLookups!$D$57/12)</f>
        <v>-352.91934581607848</v>
      </c>
      <c r="Z200" s="31">
        <f>-E200*VLookups!$J$3</f>
        <v>-606.89511393996986</v>
      </c>
      <c r="AA200" s="19">
        <v>0</v>
      </c>
      <c r="AB200" s="20">
        <f t="shared" si="9"/>
        <v>2266.596159173514</v>
      </c>
      <c r="AC200" s="20">
        <f t="shared" si="10"/>
        <v>49944.115700463648</v>
      </c>
    </row>
    <row r="201" spans="2:29" x14ac:dyDescent="0.25">
      <c r="B201" s="9">
        <v>197</v>
      </c>
      <c r="C201" s="9">
        <f t="shared" si="8"/>
        <v>39</v>
      </c>
      <c r="D201" s="9">
        <v>5</v>
      </c>
      <c r="E201" s="20">
        <f>E189*(1+VLookups!$C$4)</f>
        <v>15172.377848499247</v>
      </c>
      <c r="F201" s="20">
        <f>$E201*-VLookups!$D$10*2</f>
        <v>-910.34267090995479</v>
      </c>
      <c r="G201" s="19">
        <v>0</v>
      </c>
      <c r="H201" s="20">
        <f>(-VLookups!$D$13)*(E201+F201/2)</f>
        <v>-4783.0921167393881</v>
      </c>
      <c r="I201" s="19">
        <v>0</v>
      </c>
      <c r="J201" s="19">
        <v>0</v>
      </c>
      <c r="K201" s="19">
        <v>0</v>
      </c>
      <c r="L201" s="19">
        <v>0</v>
      </c>
      <c r="M201" s="20">
        <f>M200-VLookups!$C$33</f>
        <v>-216</v>
      </c>
      <c r="N201" s="22">
        <v>137</v>
      </c>
      <c r="O201" s="19">
        <v>0</v>
      </c>
      <c r="P201" s="19">
        <v>0</v>
      </c>
      <c r="Q201" s="9" t="s">
        <v>36</v>
      </c>
      <c r="R201" s="19">
        <v>0</v>
      </c>
      <c r="S201" s="20">
        <f>VLookups!$D$50</f>
        <v>-4487.7037773753191</v>
      </c>
      <c r="T201" s="19">
        <v>0</v>
      </c>
      <c r="U201" s="9">
        <v>53</v>
      </c>
      <c r="V201" s="21">
        <f>V200-VLookups!$D$54</f>
        <v>-1585</v>
      </c>
      <c r="W201" s="21">
        <f>-VLookups!$D$59</f>
        <v>-250</v>
      </c>
      <c r="X201" s="21">
        <f>-VLookups!$D$62</f>
        <v>-175</v>
      </c>
      <c r="Y201" s="36">
        <f>Y200*(1+VLookups!$D$57/12)</f>
        <v>-353.94869390804206</v>
      </c>
      <c r="Z201" s="31">
        <f>-E201*VLookups!$J$3</f>
        <v>-606.89511393996986</v>
      </c>
      <c r="AA201" s="19">
        <v>0</v>
      </c>
      <c r="AB201" s="20">
        <f t="shared" si="9"/>
        <v>2259.5668110815504</v>
      </c>
      <c r="AC201" s="20">
        <f t="shared" si="10"/>
        <v>52286.922704379307</v>
      </c>
    </row>
    <row r="202" spans="2:29" x14ac:dyDescent="0.25">
      <c r="B202" s="9">
        <v>198</v>
      </c>
      <c r="C202" s="9">
        <f t="shared" si="8"/>
        <v>39</v>
      </c>
      <c r="D202" s="9">
        <v>6</v>
      </c>
      <c r="E202" s="20">
        <f>E190*(1+VLookups!$C$4)</f>
        <v>15172.377848499247</v>
      </c>
      <c r="F202" s="20">
        <f>$E202*-VLookups!$D$10*2</f>
        <v>-910.34267090995479</v>
      </c>
      <c r="G202" s="19">
        <v>0</v>
      </c>
      <c r="H202" s="20">
        <f>(-VLookups!$D$13)*(E202+F202/2)</f>
        <v>-4783.0921167393881</v>
      </c>
      <c r="I202" s="19">
        <v>0</v>
      </c>
      <c r="J202" s="19">
        <v>0</v>
      </c>
      <c r="K202" s="19">
        <v>0</v>
      </c>
      <c r="L202" s="19">
        <v>0</v>
      </c>
      <c r="M202" s="20">
        <f>M201-VLookups!$C$33</f>
        <v>-217</v>
      </c>
      <c r="N202" s="22">
        <v>138</v>
      </c>
      <c r="O202" s="19">
        <v>0</v>
      </c>
      <c r="P202" s="19">
        <v>0</v>
      </c>
      <c r="Q202" s="9" t="s">
        <v>36</v>
      </c>
      <c r="R202" s="19">
        <v>0</v>
      </c>
      <c r="S202" s="20">
        <f>VLookups!$D$50</f>
        <v>-4487.7037773753191</v>
      </c>
      <c r="T202" s="19">
        <v>0</v>
      </c>
      <c r="U202" s="9">
        <v>54</v>
      </c>
      <c r="V202" s="21">
        <f>V201-VLookups!$D$54</f>
        <v>-1590</v>
      </c>
      <c r="W202" s="21">
        <f>-VLookups!$D$59</f>
        <v>-250</v>
      </c>
      <c r="X202" s="21">
        <f>-VLookups!$D$62</f>
        <v>-175</v>
      </c>
      <c r="Y202" s="36">
        <f>Y201*(1+VLookups!$D$57/12)</f>
        <v>-354.98104426527385</v>
      </c>
      <c r="Z202" s="31">
        <f>-E202*VLookups!$J$3</f>
        <v>-606.89511393996986</v>
      </c>
      <c r="AA202" s="19">
        <v>0</v>
      </c>
      <c r="AB202" s="20">
        <f t="shared" si="9"/>
        <v>2252.5344607243187</v>
      </c>
      <c r="AC202" s="20">
        <f t="shared" si="10"/>
        <v>54626.602036277589</v>
      </c>
    </row>
    <row r="203" spans="2:29" x14ac:dyDescent="0.25">
      <c r="B203" s="9">
        <v>199</v>
      </c>
      <c r="C203" s="9">
        <f t="shared" si="8"/>
        <v>39</v>
      </c>
      <c r="D203" s="9">
        <v>7</v>
      </c>
      <c r="E203" s="20">
        <f>E191*(1+VLookups!$C$4)</f>
        <v>15172.377848499247</v>
      </c>
      <c r="F203" s="20">
        <f>$E203*-VLookups!$D$10*2</f>
        <v>-910.34267090995479</v>
      </c>
      <c r="G203" s="19">
        <v>0</v>
      </c>
      <c r="H203" s="20">
        <f>(-VLookups!$D$13)*(E203+F203/2)</f>
        <v>-4783.0921167393881</v>
      </c>
      <c r="I203" s="19">
        <v>0</v>
      </c>
      <c r="J203" s="19">
        <v>0</v>
      </c>
      <c r="K203" s="19">
        <v>0</v>
      </c>
      <c r="L203" s="19">
        <v>0</v>
      </c>
      <c r="M203" s="20">
        <f>M202-VLookups!$C$33</f>
        <v>-218</v>
      </c>
      <c r="N203" s="22">
        <v>139</v>
      </c>
      <c r="O203" s="19">
        <v>0</v>
      </c>
      <c r="P203" s="19">
        <v>0</v>
      </c>
      <c r="Q203" s="9" t="s">
        <v>36</v>
      </c>
      <c r="R203" s="19">
        <v>0</v>
      </c>
      <c r="S203" s="20">
        <f>VLookups!$D$50</f>
        <v>-4487.7037773753191</v>
      </c>
      <c r="T203" s="19">
        <v>0</v>
      </c>
      <c r="U203" s="9">
        <v>55</v>
      </c>
      <c r="V203" s="21">
        <f>V202-VLookups!$D$54</f>
        <v>-1595</v>
      </c>
      <c r="W203" s="21">
        <f>-VLookups!$D$59</f>
        <v>-250</v>
      </c>
      <c r="X203" s="21">
        <f>-VLookups!$D$62</f>
        <v>-175</v>
      </c>
      <c r="Y203" s="36">
        <f>Y202*(1+VLookups!$D$57/12)</f>
        <v>-356.01640564438088</v>
      </c>
      <c r="Z203" s="31">
        <f>-E203*VLookups!$J$3</f>
        <v>-606.89511393996986</v>
      </c>
      <c r="AA203" s="19">
        <v>0</v>
      </c>
      <c r="AB203" s="20">
        <f t="shared" si="9"/>
        <v>2245.499099345212</v>
      </c>
      <c r="AC203" s="20">
        <f t="shared" si="10"/>
        <v>56963.145472349934</v>
      </c>
    </row>
    <row r="204" spans="2:29" x14ac:dyDescent="0.25">
      <c r="B204" s="9">
        <v>200</v>
      </c>
      <c r="C204" s="9">
        <f t="shared" si="8"/>
        <v>39</v>
      </c>
      <c r="D204" s="9">
        <v>8</v>
      </c>
      <c r="E204" s="20">
        <f>E192*(1+VLookups!$C$4)</f>
        <v>15172.377848499247</v>
      </c>
      <c r="F204" s="20">
        <f>$E204*-VLookups!$D$10*2</f>
        <v>-910.34267090995479</v>
      </c>
      <c r="G204" s="19">
        <v>0</v>
      </c>
      <c r="H204" s="20">
        <f>(-VLookups!$D$13)*(E204+F204/2)</f>
        <v>-4783.0921167393881</v>
      </c>
      <c r="I204" s="19">
        <v>0</v>
      </c>
      <c r="J204" s="19">
        <v>0</v>
      </c>
      <c r="K204" s="19">
        <v>0</v>
      </c>
      <c r="L204" s="19">
        <v>0</v>
      </c>
      <c r="M204" s="20">
        <f>M203-VLookups!$C$33</f>
        <v>-219</v>
      </c>
      <c r="N204" s="22">
        <v>140</v>
      </c>
      <c r="O204" s="19">
        <v>0</v>
      </c>
      <c r="P204" s="19">
        <v>0</v>
      </c>
      <c r="Q204" s="9" t="s">
        <v>36</v>
      </c>
      <c r="R204" s="19">
        <v>0</v>
      </c>
      <c r="S204" s="20">
        <f>VLookups!$D$50</f>
        <v>-4487.7037773753191</v>
      </c>
      <c r="T204" s="19">
        <v>0</v>
      </c>
      <c r="U204" s="9">
        <v>56</v>
      </c>
      <c r="V204" s="21">
        <f>V203-VLookups!$D$54</f>
        <v>-1600</v>
      </c>
      <c r="W204" s="21">
        <f>-VLookups!$D$59</f>
        <v>-250</v>
      </c>
      <c r="X204" s="21">
        <f>-VLookups!$D$62</f>
        <v>-175</v>
      </c>
      <c r="Y204" s="36">
        <f>Y203*(1+VLookups!$D$57/12)</f>
        <v>-357.05478682751033</v>
      </c>
      <c r="Z204" s="31">
        <f>-E204*VLookups!$J$3</f>
        <v>-606.89511393996986</v>
      </c>
      <c r="AA204" s="19">
        <v>0</v>
      </c>
      <c r="AB204" s="20">
        <f t="shared" si="9"/>
        <v>2238.4607181620822</v>
      </c>
      <c r="AC204" s="20">
        <f t="shared" si="10"/>
        <v>59296.544766299266</v>
      </c>
    </row>
    <row r="205" spans="2:29" x14ac:dyDescent="0.25">
      <c r="B205" s="9">
        <v>201</v>
      </c>
      <c r="C205" s="9">
        <f t="shared" si="8"/>
        <v>39</v>
      </c>
      <c r="D205" s="9">
        <v>9</v>
      </c>
      <c r="E205" s="20">
        <f>E193*(1+VLookups!$C$4)</f>
        <v>15172.377848499247</v>
      </c>
      <c r="F205" s="20">
        <f>$E205*-VLookups!$D$10*2</f>
        <v>-910.34267090995479</v>
      </c>
      <c r="G205" s="19">
        <v>0</v>
      </c>
      <c r="H205" s="20">
        <f>(-VLookups!$D$13)*(E205+F205/2)</f>
        <v>-4783.0921167393881</v>
      </c>
      <c r="I205" s="19">
        <v>0</v>
      </c>
      <c r="J205" s="19">
        <v>0</v>
      </c>
      <c r="K205" s="19">
        <v>0</v>
      </c>
      <c r="L205" s="19">
        <v>0</v>
      </c>
      <c r="M205" s="20">
        <f>M204-VLookups!$C$33</f>
        <v>-220</v>
      </c>
      <c r="N205" s="22">
        <v>141</v>
      </c>
      <c r="O205" s="19">
        <v>0</v>
      </c>
      <c r="P205" s="19">
        <v>0</v>
      </c>
      <c r="Q205" s="9" t="s">
        <v>36</v>
      </c>
      <c r="R205" s="19">
        <v>0</v>
      </c>
      <c r="S205" s="20">
        <f>VLookups!$D$50</f>
        <v>-4487.7037773753191</v>
      </c>
      <c r="T205" s="19">
        <v>0</v>
      </c>
      <c r="U205" s="9">
        <v>57</v>
      </c>
      <c r="V205" s="21">
        <f>V204-VLookups!$D$54</f>
        <v>-1605</v>
      </c>
      <c r="W205" s="21">
        <f>-VLookups!$D$59</f>
        <v>-250</v>
      </c>
      <c r="X205" s="21">
        <f>-VLookups!$D$62</f>
        <v>-175</v>
      </c>
      <c r="Y205" s="36">
        <f>Y204*(1+VLookups!$D$57/12)</f>
        <v>-358.09619662242392</v>
      </c>
      <c r="Z205" s="31">
        <f>-E205*VLookups!$J$3</f>
        <v>-606.89511393996986</v>
      </c>
      <c r="AA205" s="19">
        <v>0</v>
      </c>
      <c r="AB205" s="20">
        <f t="shared" si="9"/>
        <v>2231.4193083671689</v>
      </c>
      <c r="AC205" s="20">
        <f t="shared" si="10"/>
        <v>61626.791649276936</v>
      </c>
    </row>
    <row r="206" spans="2:29" x14ac:dyDescent="0.25">
      <c r="B206" s="9">
        <v>202</v>
      </c>
      <c r="C206" s="9">
        <f t="shared" si="8"/>
        <v>39</v>
      </c>
      <c r="D206" s="9">
        <v>10</v>
      </c>
      <c r="E206" s="20">
        <f>E194*(1+VLookups!$C$4)</f>
        <v>15172.377848499247</v>
      </c>
      <c r="F206" s="20">
        <f>$E206*-VLookups!$D$10*2</f>
        <v>-910.34267090995479</v>
      </c>
      <c r="G206" s="19">
        <v>0</v>
      </c>
      <c r="H206" s="20">
        <f>(-VLookups!$D$13)*(E206+F206/2)</f>
        <v>-4783.0921167393881</v>
      </c>
      <c r="I206" s="19">
        <v>0</v>
      </c>
      <c r="J206" s="19">
        <v>0</v>
      </c>
      <c r="K206" s="19">
        <v>0</v>
      </c>
      <c r="L206" s="19">
        <v>0</v>
      </c>
      <c r="M206" s="20">
        <f>M205-VLookups!$C$33</f>
        <v>-221</v>
      </c>
      <c r="N206" s="22">
        <v>142</v>
      </c>
      <c r="O206" s="19">
        <v>0</v>
      </c>
      <c r="P206" s="19">
        <v>0</v>
      </c>
      <c r="Q206" s="9" t="s">
        <v>36</v>
      </c>
      <c r="R206" s="19">
        <v>0</v>
      </c>
      <c r="S206" s="20">
        <f>VLookups!$D$50</f>
        <v>-4487.7037773753191</v>
      </c>
      <c r="T206" s="19">
        <v>0</v>
      </c>
      <c r="U206" s="9">
        <v>58</v>
      </c>
      <c r="V206" s="21">
        <f>V205-VLookups!$D$54</f>
        <v>-1610</v>
      </c>
      <c r="W206" s="21">
        <f>-VLookups!$D$59</f>
        <v>-250</v>
      </c>
      <c r="X206" s="21">
        <f>-VLookups!$D$62</f>
        <v>-175</v>
      </c>
      <c r="Y206" s="36">
        <f>Y205*(1+VLookups!$D$57/12)</f>
        <v>-359.14064386257263</v>
      </c>
      <c r="Z206" s="31">
        <f>-E206*VLookups!$J$3</f>
        <v>-606.89511393996986</v>
      </c>
      <c r="AA206" s="19">
        <v>0</v>
      </c>
      <c r="AB206" s="20">
        <f t="shared" si="9"/>
        <v>2224.3748611270203</v>
      </c>
      <c r="AC206" s="20">
        <f t="shared" si="10"/>
        <v>63953.877829819423</v>
      </c>
    </row>
    <row r="207" spans="2:29" x14ac:dyDescent="0.25">
      <c r="B207" s="9">
        <v>203</v>
      </c>
      <c r="C207" s="9">
        <f t="shared" si="8"/>
        <v>39</v>
      </c>
      <c r="D207" s="9">
        <v>11</v>
      </c>
      <c r="E207" s="20">
        <f>E195*(1+VLookups!$C$4)</f>
        <v>15172.377848499247</v>
      </c>
      <c r="F207" s="20">
        <f>$E207*-VLookups!$D$10*2</f>
        <v>-910.34267090995479</v>
      </c>
      <c r="G207" s="19">
        <v>0</v>
      </c>
      <c r="H207" s="20">
        <f>(-VLookups!$D$13)*(E207+F207/2)</f>
        <v>-4783.0921167393881</v>
      </c>
      <c r="I207" s="19">
        <v>0</v>
      </c>
      <c r="J207" s="19">
        <v>0</v>
      </c>
      <c r="K207" s="19">
        <v>0</v>
      </c>
      <c r="L207" s="19">
        <v>0</v>
      </c>
      <c r="M207" s="20">
        <f>M206-VLookups!$C$33</f>
        <v>-222</v>
      </c>
      <c r="N207" s="22">
        <v>143</v>
      </c>
      <c r="O207" s="19">
        <v>0</v>
      </c>
      <c r="P207" s="19">
        <v>0</v>
      </c>
      <c r="Q207" s="9" t="s">
        <v>36</v>
      </c>
      <c r="R207" s="19">
        <v>0</v>
      </c>
      <c r="S207" s="20">
        <f>VLookups!$D$50</f>
        <v>-4487.7037773753191</v>
      </c>
      <c r="T207" s="19">
        <v>0</v>
      </c>
      <c r="U207" s="9">
        <v>59</v>
      </c>
      <c r="V207" s="21">
        <f>V206-VLookups!$D$54</f>
        <v>-1615</v>
      </c>
      <c r="W207" s="21">
        <f>-VLookups!$D$59</f>
        <v>-250</v>
      </c>
      <c r="X207" s="21">
        <f>-VLookups!$D$62</f>
        <v>-175</v>
      </c>
      <c r="Y207" s="36">
        <f>Y206*(1+VLookups!$D$57/12)</f>
        <v>-360.18813740717178</v>
      </c>
      <c r="Z207" s="31">
        <f>-E207*VLookups!$J$3</f>
        <v>-606.89511393996986</v>
      </c>
      <c r="AA207" s="19">
        <v>0</v>
      </c>
      <c r="AB207" s="20">
        <f t="shared" si="9"/>
        <v>2217.3273675824212</v>
      </c>
      <c r="AC207" s="20">
        <f t="shared" si="10"/>
        <v>66277.794993784875</v>
      </c>
    </row>
    <row r="208" spans="2:29" x14ac:dyDescent="0.25">
      <c r="B208" s="9">
        <v>204</v>
      </c>
      <c r="C208" s="9">
        <f t="shared" si="8"/>
        <v>40</v>
      </c>
      <c r="D208" s="9">
        <v>0</v>
      </c>
      <c r="E208" s="20">
        <f>E196*(1+VLookups!$C$4)</f>
        <v>15703.411073196719</v>
      </c>
      <c r="F208" s="20">
        <f>$E208*-VLookups!$D$10*2</f>
        <v>-942.20466439180314</v>
      </c>
      <c r="G208" s="19">
        <v>0</v>
      </c>
      <c r="H208" s="20">
        <f>(-VLookups!$D$13)*(E208+F208/2)</f>
        <v>-4950.500340825266</v>
      </c>
      <c r="I208" s="19">
        <v>0</v>
      </c>
      <c r="J208" s="19">
        <v>0</v>
      </c>
      <c r="K208" s="19">
        <v>0</v>
      </c>
      <c r="L208" s="19">
        <v>0</v>
      </c>
      <c r="M208" s="20">
        <f>M207-VLookups!$C$33</f>
        <v>-223</v>
      </c>
      <c r="N208" s="22">
        <v>144</v>
      </c>
      <c r="O208" s="19">
        <v>0</v>
      </c>
      <c r="P208" s="19">
        <v>0</v>
      </c>
      <c r="Q208" s="9" t="s">
        <v>36</v>
      </c>
      <c r="R208" s="19">
        <v>0</v>
      </c>
      <c r="S208" s="20">
        <f>VLookups!$D$50</f>
        <v>-4487.7037773753191</v>
      </c>
      <c r="T208" s="19">
        <v>0</v>
      </c>
      <c r="U208" s="9">
        <v>60</v>
      </c>
      <c r="V208" s="21">
        <f>V207-VLookups!$D$54</f>
        <v>-1620</v>
      </c>
      <c r="W208" s="21">
        <f>-VLookups!$D$59</f>
        <v>-250</v>
      </c>
      <c r="X208" s="21">
        <f>-VLookups!$D$62</f>
        <v>-175</v>
      </c>
      <c r="Y208" s="36">
        <f>Y207*(1+VLookups!$D$57/12)</f>
        <v>-361.23868614127605</v>
      </c>
      <c r="Z208" s="31">
        <f>-E208*VLookups!$J$3</f>
        <v>-628.13644292786876</v>
      </c>
      <c r="AA208" s="19">
        <v>0</v>
      </c>
      <c r="AB208" s="20">
        <f t="shared" si="9"/>
        <v>2536.7294937310885</v>
      </c>
      <c r="AC208" s="20">
        <f t="shared" si="10"/>
        <v>68924.987479172283</v>
      </c>
    </row>
    <row r="209" spans="2:29" x14ac:dyDescent="0.25">
      <c r="B209" s="9">
        <v>205</v>
      </c>
      <c r="C209" s="9">
        <f t="shared" ref="C209:C272" si="11">C197+1</f>
        <v>40</v>
      </c>
      <c r="D209" s="9">
        <v>1</v>
      </c>
      <c r="E209" s="20">
        <f>E197*(1+VLookups!$C$4)</f>
        <v>15703.411073196719</v>
      </c>
      <c r="F209" s="20">
        <f>$E209*-VLookups!$D$10*2</f>
        <v>-942.20466439180314</v>
      </c>
      <c r="G209" s="19">
        <v>0</v>
      </c>
      <c r="H209" s="20">
        <f>(-VLookups!$D$13)*(E209+F209/2)</f>
        <v>-4950.500340825266</v>
      </c>
      <c r="I209" s="19">
        <v>0</v>
      </c>
      <c r="J209" s="19">
        <v>0</v>
      </c>
      <c r="K209" s="19">
        <v>0</v>
      </c>
      <c r="L209" s="19">
        <v>0</v>
      </c>
      <c r="M209" s="20">
        <f>M208-VLookups!$C$33</f>
        <v>-224</v>
      </c>
      <c r="N209" s="22">
        <v>145</v>
      </c>
      <c r="O209" s="19">
        <v>0</v>
      </c>
      <c r="P209" s="19">
        <v>0</v>
      </c>
      <c r="Q209" s="9" t="s">
        <v>36</v>
      </c>
      <c r="R209" s="19">
        <v>0</v>
      </c>
      <c r="S209" s="20">
        <f>VLookups!$D$50</f>
        <v>-4487.7037773753191</v>
      </c>
      <c r="T209" s="19">
        <v>0</v>
      </c>
      <c r="U209" s="9">
        <v>61</v>
      </c>
      <c r="V209" s="21">
        <f>V208-VLookups!$D$54</f>
        <v>-1625</v>
      </c>
      <c r="W209" s="21">
        <f>-VLookups!$D$59</f>
        <v>-250</v>
      </c>
      <c r="X209" s="21">
        <f>-VLookups!$D$62</f>
        <v>-175</v>
      </c>
      <c r="Y209" s="36">
        <f>Y208*(1+VLookups!$D$57/12)</f>
        <v>-362.29229897585475</v>
      </c>
      <c r="Z209" s="31">
        <f>-E209*VLookups!$J$3</f>
        <v>-628.13644292786876</v>
      </c>
      <c r="AA209" s="19">
        <v>0</v>
      </c>
      <c r="AB209" s="20">
        <f t="shared" si="9"/>
        <v>2529.6758808965096</v>
      </c>
      <c r="AC209" s="20">
        <f t="shared" si="10"/>
        <v>71569.53833920075</v>
      </c>
    </row>
    <row r="210" spans="2:29" x14ac:dyDescent="0.25">
      <c r="B210" s="9">
        <v>206</v>
      </c>
      <c r="C210" s="9">
        <f t="shared" si="11"/>
        <v>40</v>
      </c>
      <c r="D210" s="9">
        <v>2</v>
      </c>
      <c r="E210" s="20">
        <f>E198*(1+VLookups!$C$4)</f>
        <v>15703.411073196719</v>
      </c>
      <c r="F210" s="20">
        <f>$E210*-VLookups!$D$10*2</f>
        <v>-942.20466439180314</v>
      </c>
      <c r="G210" s="19">
        <v>0</v>
      </c>
      <c r="H210" s="20">
        <f>(-VLookups!$D$13)*(E210+F210/2)</f>
        <v>-4950.500340825266</v>
      </c>
      <c r="I210" s="19">
        <v>0</v>
      </c>
      <c r="J210" s="19">
        <v>0</v>
      </c>
      <c r="K210" s="19">
        <v>0</v>
      </c>
      <c r="L210" s="19">
        <v>0</v>
      </c>
      <c r="M210" s="20">
        <f>M209-VLookups!$C$33</f>
        <v>-225</v>
      </c>
      <c r="N210" s="22">
        <v>146</v>
      </c>
      <c r="O210" s="19">
        <v>0</v>
      </c>
      <c r="P210" s="19">
        <v>0</v>
      </c>
      <c r="Q210" s="9" t="s">
        <v>36</v>
      </c>
      <c r="R210" s="19">
        <v>0</v>
      </c>
      <c r="S210" s="20">
        <f>VLookups!$D$50</f>
        <v>-4487.7037773753191</v>
      </c>
      <c r="T210" s="19">
        <v>0</v>
      </c>
      <c r="U210" s="9">
        <v>62</v>
      </c>
      <c r="V210" s="21">
        <f>V209-VLookups!$D$54</f>
        <v>-1630</v>
      </c>
      <c r="W210" s="21">
        <f>-VLookups!$D$59</f>
        <v>-250</v>
      </c>
      <c r="X210" s="21">
        <f>-VLookups!$D$62</f>
        <v>-175</v>
      </c>
      <c r="Y210" s="36">
        <f>Y209*(1+VLookups!$D$57/12)</f>
        <v>-363.34898484786765</v>
      </c>
      <c r="Z210" s="31">
        <f>-E210*VLookups!$J$3</f>
        <v>-628.13644292786876</v>
      </c>
      <c r="AA210" s="19">
        <v>0</v>
      </c>
      <c r="AB210" s="20">
        <f t="shared" si="9"/>
        <v>2522.619195024497</v>
      </c>
      <c r="AC210" s="20">
        <f t="shared" si="10"/>
        <v>74211.440098123916</v>
      </c>
    </row>
    <row r="211" spans="2:29" x14ac:dyDescent="0.25">
      <c r="B211" s="9">
        <v>207</v>
      </c>
      <c r="C211" s="9">
        <f t="shared" si="11"/>
        <v>40</v>
      </c>
      <c r="D211" s="9">
        <v>3</v>
      </c>
      <c r="E211" s="20">
        <f>E199*(1+VLookups!$C$4)</f>
        <v>15703.411073196719</v>
      </c>
      <c r="F211" s="20">
        <f>$E211*-VLookups!$D$10*2</f>
        <v>-942.20466439180314</v>
      </c>
      <c r="G211" s="19">
        <v>0</v>
      </c>
      <c r="H211" s="20">
        <f>(-VLookups!$D$13)*(E211+F211/2)</f>
        <v>-4950.500340825266</v>
      </c>
      <c r="I211" s="19">
        <v>0</v>
      </c>
      <c r="J211" s="19">
        <v>0</v>
      </c>
      <c r="K211" s="19">
        <v>0</v>
      </c>
      <c r="L211" s="19">
        <v>0</v>
      </c>
      <c r="M211" s="20">
        <f>M210-VLookups!$C$33</f>
        <v>-226</v>
      </c>
      <c r="N211" s="22">
        <v>147</v>
      </c>
      <c r="O211" s="19">
        <v>0</v>
      </c>
      <c r="P211" s="19">
        <v>0</v>
      </c>
      <c r="Q211" s="9" t="s">
        <v>36</v>
      </c>
      <c r="R211" s="19">
        <v>0</v>
      </c>
      <c r="S211" s="20">
        <f>VLookups!$D$50</f>
        <v>-4487.7037773753191</v>
      </c>
      <c r="T211" s="19">
        <v>0</v>
      </c>
      <c r="U211" s="9">
        <v>63</v>
      </c>
      <c r="V211" s="21">
        <f>V210-VLookups!$D$54</f>
        <v>-1635</v>
      </c>
      <c r="W211" s="21">
        <f>-VLookups!$D$59</f>
        <v>-250</v>
      </c>
      <c r="X211" s="21">
        <f>-VLookups!$D$62</f>
        <v>-175</v>
      </c>
      <c r="Y211" s="36">
        <f>Y210*(1+VLookups!$D$57/12)</f>
        <v>-364.4087527203406</v>
      </c>
      <c r="Z211" s="31">
        <f>-E211*VLookups!$J$3</f>
        <v>-628.13644292786876</v>
      </c>
      <c r="AA211" s="19">
        <v>0</v>
      </c>
      <c r="AB211" s="20">
        <f t="shared" si="9"/>
        <v>2515.559427152024</v>
      </c>
      <c r="AC211" s="20">
        <f t="shared" si="10"/>
        <v>76850.685258772821</v>
      </c>
    </row>
    <row r="212" spans="2:29" x14ac:dyDescent="0.25">
      <c r="B212" s="9">
        <v>208</v>
      </c>
      <c r="C212" s="9">
        <f t="shared" si="11"/>
        <v>40</v>
      </c>
      <c r="D212" s="9">
        <v>4</v>
      </c>
      <c r="E212" s="20">
        <f>E200*(1+VLookups!$C$4)</f>
        <v>15703.411073196719</v>
      </c>
      <c r="F212" s="20">
        <f>$E212*-VLookups!$D$10*2</f>
        <v>-942.20466439180314</v>
      </c>
      <c r="G212" s="19">
        <v>0</v>
      </c>
      <c r="H212" s="20">
        <f>(-VLookups!$D$13)*(E212+F212/2)</f>
        <v>-4950.500340825266</v>
      </c>
      <c r="I212" s="19">
        <v>0</v>
      </c>
      <c r="J212" s="19">
        <v>0</v>
      </c>
      <c r="K212" s="19">
        <v>0</v>
      </c>
      <c r="L212" s="19">
        <v>0</v>
      </c>
      <c r="M212" s="20">
        <f>M211-VLookups!$C$33</f>
        <v>-227</v>
      </c>
      <c r="N212" s="22">
        <v>148</v>
      </c>
      <c r="O212" s="19">
        <v>0</v>
      </c>
      <c r="P212" s="19">
        <v>0</v>
      </c>
      <c r="Q212" s="9" t="s">
        <v>36</v>
      </c>
      <c r="R212" s="19">
        <v>0</v>
      </c>
      <c r="S212" s="20">
        <f>VLookups!$D$50</f>
        <v>-4487.7037773753191</v>
      </c>
      <c r="T212" s="19">
        <v>0</v>
      </c>
      <c r="U212" s="9">
        <v>64</v>
      </c>
      <c r="V212" s="21">
        <f>V211-VLookups!$D$54</f>
        <v>-1640</v>
      </c>
      <c r="W212" s="21">
        <f>-VLookups!$D$59</f>
        <v>-250</v>
      </c>
      <c r="X212" s="21">
        <f>-VLookups!$D$62</f>
        <v>-175</v>
      </c>
      <c r="Y212" s="36">
        <f>Y211*(1+VLookups!$D$57/12)</f>
        <v>-365.4716115824416</v>
      </c>
      <c r="Z212" s="31">
        <f>-E212*VLookups!$J$3</f>
        <v>-628.13644292786876</v>
      </c>
      <c r="AA212" s="19">
        <v>0</v>
      </c>
      <c r="AB212" s="20">
        <f t="shared" si="9"/>
        <v>2508.4965682899228</v>
      </c>
      <c r="AC212" s="20">
        <f t="shared" si="10"/>
        <v>79487.266302494027</v>
      </c>
    </row>
    <row r="213" spans="2:29" x14ac:dyDescent="0.25">
      <c r="B213" s="9">
        <v>209</v>
      </c>
      <c r="C213" s="9">
        <f t="shared" si="11"/>
        <v>40</v>
      </c>
      <c r="D213" s="9">
        <v>5</v>
      </c>
      <c r="E213" s="20">
        <f>E201*(1+VLookups!$C$4)</f>
        <v>15703.411073196719</v>
      </c>
      <c r="F213" s="20">
        <f>$E213*-VLookups!$D$10*2</f>
        <v>-942.20466439180314</v>
      </c>
      <c r="G213" s="19">
        <v>0</v>
      </c>
      <c r="H213" s="20">
        <f>(-VLookups!$D$13)*(E213+F213/2)</f>
        <v>-4950.500340825266</v>
      </c>
      <c r="I213" s="19">
        <v>0</v>
      </c>
      <c r="J213" s="19">
        <v>0</v>
      </c>
      <c r="K213" s="19">
        <v>0</v>
      </c>
      <c r="L213" s="19">
        <v>0</v>
      </c>
      <c r="M213" s="20">
        <f>M212-VLookups!$C$33</f>
        <v>-228</v>
      </c>
      <c r="N213" s="22">
        <v>149</v>
      </c>
      <c r="O213" s="19">
        <v>0</v>
      </c>
      <c r="P213" s="19">
        <v>0</v>
      </c>
      <c r="Q213" s="9" t="s">
        <v>36</v>
      </c>
      <c r="R213" s="19">
        <v>0</v>
      </c>
      <c r="S213" s="20">
        <f>VLookups!$D$50</f>
        <v>-4487.7037773753191</v>
      </c>
      <c r="T213" s="19">
        <v>0</v>
      </c>
      <c r="U213" s="9">
        <v>65</v>
      </c>
      <c r="V213" s="21">
        <f>V212-VLookups!$D$54</f>
        <v>-1645</v>
      </c>
      <c r="W213" s="21">
        <f>-VLookups!$D$59</f>
        <v>-250</v>
      </c>
      <c r="X213" s="21">
        <f>-VLookups!$D$62</f>
        <v>-175</v>
      </c>
      <c r="Y213" s="36">
        <f>Y212*(1+VLookups!$D$57/12)</f>
        <v>-366.53757044955705</v>
      </c>
      <c r="Z213" s="31">
        <f>-E213*VLookups!$J$3</f>
        <v>-628.13644292786876</v>
      </c>
      <c r="AA213" s="19">
        <v>0</v>
      </c>
      <c r="AB213" s="20">
        <f t="shared" si="9"/>
        <v>2501.4306094228073</v>
      </c>
      <c r="AC213" s="20">
        <f t="shared" si="10"/>
        <v>82121.175689087657</v>
      </c>
    </row>
    <row r="214" spans="2:29" x14ac:dyDescent="0.25">
      <c r="B214" s="9">
        <v>210</v>
      </c>
      <c r="C214" s="9">
        <f t="shared" si="11"/>
        <v>40</v>
      </c>
      <c r="D214" s="9">
        <v>6</v>
      </c>
      <c r="E214" s="20">
        <f>E202*(1+VLookups!$C$4)</f>
        <v>15703.411073196719</v>
      </c>
      <c r="F214" s="20">
        <f>$E214*-VLookups!$D$10*2</f>
        <v>-942.20466439180314</v>
      </c>
      <c r="G214" s="19">
        <v>0</v>
      </c>
      <c r="H214" s="20">
        <f>(-VLookups!$D$13)*(E214+F214/2)</f>
        <v>-4950.500340825266</v>
      </c>
      <c r="I214" s="19">
        <v>0</v>
      </c>
      <c r="J214" s="19">
        <v>0</v>
      </c>
      <c r="K214" s="19">
        <v>0</v>
      </c>
      <c r="L214" s="19">
        <v>0</v>
      </c>
      <c r="M214" s="20">
        <f>M213-VLookups!$C$33</f>
        <v>-229</v>
      </c>
      <c r="N214" s="22">
        <v>150</v>
      </c>
      <c r="O214" s="19">
        <v>0</v>
      </c>
      <c r="P214" s="19">
        <v>0</v>
      </c>
      <c r="Q214" s="9" t="s">
        <v>36</v>
      </c>
      <c r="R214" s="19">
        <v>0</v>
      </c>
      <c r="S214" s="20">
        <f>VLookups!$D$50</f>
        <v>-4487.7037773753191</v>
      </c>
      <c r="T214" s="19">
        <v>0</v>
      </c>
      <c r="U214" s="9">
        <v>66</v>
      </c>
      <c r="V214" s="21">
        <f>V213-VLookups!$D$54</f>
        <v>-1650</v>
      </c>
      <c r="W214" s="21">
        <f>-VLookups!$D$59</f>
        <v>-250</v>
      </c>
      <c r="X214" s="21">
        <f>-VLookups!$D$62</f>
        <v>-175</v>
      </c>
      <c r="Y214" s="36">
        <f>Y213*(1+VLookups!$D$57/12)</f>
        <v>-367.60663836336829</v>
      </c>
      <c r="Z214" s="31">
        <f>-E214*VLookups!$J$3</f>
        <v>-628.13644292786876</v>
      </c>
      <c r="AA214" s="19">
        <v>0</v>
      </c>
      <c r="AB214" s="20">
        <f t="shared" si="9"/>
        <v>2494.3615415089962</v>
      </c>
      <c r="AC214" s="20">
        <f t="shared" si="10"/>
        <v>84752.405856745143</v>
      </c>
    </row>
    <row r="215" spans="2:29" x14ac:dyDescent="0.25">
      <c r="B215" s="9">
        <v>211</v>
      </c>
      <c r="C215" s="9">
        <f t="shared" si="11"/>
        <v>40</v>
      </c>
      <c r="D215" s="9">
        <v>7</v>
      </c>
      <c r="E215" s="20">
        <f>E203*(1+VLookups!$C$4)</f>
        <v>15703.411073196719</v>
      </c>
      <c r="F215" s="20">
        <f>$E215*-VLookups!$D$10*2</f>
        <v>-942.20466439180314</v>
      </c>
      <c r="G215" s="19">
        <v>0</v>
      </c>
      <c r="H215" s="20">
        <f>(-VLookups!$D$13)*(E215+F215/2)</f>
        <v>-4950.500340825266</v>
      </c>
      <c r="I215" s="19">
        <v>0</v>
      </c>
      <c r="J215" s="19">
        <v>0</v>
      </c>
      <c r="K215" s="19">
        <v>0</v>
      </c>
      <c r="L215" s="19">
        <v>0</v>
      </c>
      <c r="M215" s="20">
        <f>M214-VLookups!$C$33</f>
        <v>-230</v>
      </c>
      <c r="N215" s="22">
        <v>151</v>
      </c>
      <c r="O215" s="19">
        <v>0</v>
      </c>
      <c r="P215" s="19">
        <v>0</v>
      </c>
      <c r="Q215" s="9" t="s">
        <v>36</v>
      </c>
      <c r="R215" s="19">
        <v>0</v>
      </c>
      <c r="S215" s="20">
        <f>VLookups!$D$50</f>
        <v>-4487.7037773753191</v>
      </c>
      <c r="T215" s="19">
        <v>0</v>
      </c>
      <c r="U215" s="9">
        <v>67</v>
      </c>
      <c r="V215" s="21">
        <f>V214-VLookups!$D$54</f>
        <v>-1655</v>
      </c>
      <c r="W215" s="21">
        <f>-VLookups!$D$59</f>
        <v>-250</v>
      </c>
      <c r="X215" s="21">
        <f>-VLookups!$D$62</f>
        <v>-175</v>
      </c>
      <c r="Y215" s="36">
        <f>Y214*(1+VLookups!$D$57/12)</f>
        <v>-368.67882439192812</v>
      </c>
      <c r="Z215" s="31">
        <f>-E215*VLookups!$J$3</f>
        <v>-628.13644292786876</v>
      </c>
      <c r="AA215" s="19">
        <v>0</v>
      </c>
      <c r="AB215" s="20">
        <f t="shared" si="9"/>
        <v>2487.2893554804364</v>
      </c>
      <c r="AC215" s="20">
        <f t="shared" si="10"/>
        <v>87380.949221986826</v>
      </c>
    </row>
    <row r="216" spans="2:29" x14ac:dyDescent="0.25">
      <c r="B216" s="9">
        <v>212</v>
      </c>
      <c r="C216" s="9">
        <f t="shared" si="11"/>
        <v>40</v>
      </c>
      <c r="D216" s="9">
        <v>8</v>
      </c>
      <c r="E216" s="20">
        <f>E204*(1+VLookups!$C$4)</f>
        <v>15703.411073196719</v>
      </c>
      <c r="F216" s="20">
        <f>$E216*-VLookups!$D$10*2</f>
        <v>-942.20466439180314</v>
      </c>
      <c r="G216" s="19">
        <v>0</v>
      </c>
      <c r="H216" s="20">
        <f>(-VLookups!$D$13)*(E216+F216/2)</f>
        <v>-4950.500340825266</v>
      </c>
      <c r="I216" s="19">
        <v>0</v>
      </c>
      <c r="J216" s="19">
        <v>0</v>
      </c>
      <c r="K216" s="19">
        <v>0</v>
      </c>
      <c r="L216" s="19">
        <v>0</v>
      </c>
      <c r="M216" s="20">
        <f>M215-VLookups!$C$33</f>
        <v>-231</v>
      </c>
      <c r="N216" s="22">
        <v>152</v>
      </c>
      <c r="O216" s="19">
        <v>0</v>
      </c>
      <c r="P216" s="19">
        <v>0</v>
      </c>
      <c r="Q216" s="9" t="s">
        <v>36</v>
      </c>
      <c r="R216" s="19">
        <v>0</v>
      </c>
      <c r="S216" s="20">
        <f>VLookups!$D$50</f>
        <v>-4487.7037773753191</v>
      </c>
      <c r="T216" s="19">
        <v>0</v>
      </c>
      <c r="U216" s="9">
        <v>68</v>
      </c>
      <c r="V216" s="21">
        <f>V215-VLookups!$D$54</f>
        <v>-1660</v>
      </c>
      <c r="W216" s="21">
        <f>-VLookups!$D$59</f>
        <v>-250</v>
      </c>
      <c r="X216" s="21">
        <f>-VLookups!$D$62</f>
        <v>-175</v>
      </c>
      <c r="Y216" s="36">
        <f>Y215*(1+VLookups!$D$57/12)</f>
        <v>-369.7541376297379</v>
      </c>
      <c r="Z216" s="31">
        <f>-E216*VLookups!$J$3</f>
        <v>-628.13644292786876</v>
      </c>
      <c r="AA216" s="19">
        <v>0</v>
      </c>
      <c r="AB216" s="20">
        <f t="shared" si="9"/>
        <v>2480.2140422426269</v>
      </c>
      <c r="AC216" s="20">
        <f t="shared" si="10"/>
        <v>90006.798179599442</v>
      </c>
    </row>
    <row r="217" spans="2:29" x14ac:dyDescent="0.25">
      <c r="B217" s="9">
        <v>213</v>
      </c>
      <c r="C217" s="9">
        <f t="shared" si="11"/>
        <v>40</v>
      </c>
      <c r="D217" s="9">
        <v>9</v>
      </c>
      <c r="E217" s="20">
        <f>E205*(1+VLookups!$C$4)</f>
        <v>15703.411073196719</v>
      </c>
      <c r="F217" s="20">
        <f>$E217*-VLookups!$D$10*2</f>
        <v>-942.20466439180314</v>
      </c>
      <c r="G217" s="19">
        <v>0</v>
      </c>
      <c r="H217" s="20">
        <f>(-VLookups!$D$13)*(E217+F217/2)</f>
        <v>-4950.500340825266</v>
      </c>
      <c r="I217" s="19">
        <v>0</v>
      </c>
      <c r="J217" s="19">
        <v>0</v>
      </c>
      <c r="K217" s="19">
        <v>0</v>
      </c>
      <c r="L217" s="19">
        <v>0</v>
      </c>
      <c r="M217" s="20">
        <f>M216-VLookups!$C$33</f>
        <v>-232</v>
      </c>
      <c r="N217" s="22">
        <v>153</v>
      </c>
      <c r="O217" s="19">
        <v>0</v>
      </c>
      <c r="P217" s="19">
        <v>0</v>
      </c>
      <c r="Q217" s="9" t="s">
        <v>36</v>
      </c>
      <c r="R217" s="19">
        <v>0</v>
      </c>
      <c r="S217" s="20">
        <f>VLookups!$D$50</f>
        <v>-4487.7037773753191</v>
      </c>
      <c r="T217" s="19">
        <v>0</v>
      </c>
      <c r="U217" s="9">
        <v>69</v>
      </c>
      <c r="V217" s="21">
        <f>V216-VLookups!$D$54</f>
        <v>-1665</v>
      </c>
      <c r="W217" s="21">
        <f>-VLookups!$D$59</f>
        <v>-250</v>
      </c>
      <c r="X217" s="21">
        <f>-VLookups!$D$62</f>
        <v>-175</v>
      </c>
      <c r="Y217" s="36">
        <f>Y216*(1+VLookups!$D$57/12)</f>
        <v>-370.83258719782464</v>
      </c>
      <c r="Z217" s="31">
        <f>-E217*VLookups!$J$3</f>
        <v>-628.13644292786876</v>
      </c>
      <c r="AA217" s="19">
        <v>0</v>
      </c>
      <c r="AB217" s="20">
        <f t="shared" si="9"/>
        <v>2473.13559267454</v>
      </c>
      <c r="AC217" s="20">
        <f t="shared" si="10"/>
        <v>92629.945102573329</v>
      </c>
    </row>
    <row r="218" spans="2:29" x14ac:dyDescent="0.25">
      <c r="B218" s="9">
        <v>214</v>
      </c>
      <c r="C218" s="9">
        <f t="shared" si="11"/>
        <v>40</v>
      </c>
      <c r="D218" s="9">
        <v>10</v>
      </c>
      <c r="E218" s="20">
        <f>E206*(1+VLookups!$C$4)</f>
        <v>15703.411073196719</v>
      </c>
      <c r="F218" s="20">
        <f>$E218*-VLookups!$D$10*2</f>
        <v>-942.20466439180314</v>
      </c>
      <c r="G218" s="19">
        <v>0</v>
      </c>
      <c r="H218" s="20">
        <f>(-VLookups!$D$13)*(E218+F218/2)</f>
        <v>-4950.500340825266</v>
      </c>
      <c r="I218" s="19">
        <v>0</v>
      </c>
      <c r="J218" s="19">
        <v>0</v>
      </c>
      <c r="K218" s="19">
        <v>0</v>
      </c>
      <c r="L218" s="19">
        <v>0</v>
      </c>
      <c r="M218" s="20">
        <f>M217-VLookups!$C$33</f>
        <v>-233</v>
      </c>
      <c r="N218" s="22">
        <v>154</v>
      </c>
      <c r="O218" s="19">
        <v>0</v>
      </c>
      <c r="P218" s="19">
        <v>0</v>
      </c>
      <c r="Q218" s="9" t="s">
        <v>36</v>
      </c>
      <c r="R218" s="19">
        <v>0</v>
      </c>
      <c r="S218" s="20">
        <f>VLookups!$D$50</f>
        <v>-4487.7037773753191</v>
      </c>
      <c r="T218" s="19">
        <v>0</v>
      </c>
      <c r="U218" s="9">
        <v>70</v>
      </c>
      <c r="V218" s="21">
        <f>V217-VLookups!$D$54</f>
        <v>-1670</v>
      </c>
      <c r="W218" s="21">
        <f>-VLookups!$D$59</f>
        <v>-250</v>
      </c>
      <c r="X218" s="21">
        <f>-VLookups!$D$62</f>
        <v>-175</v>
      </c>
      <c r="Y218" s="36">
        <f>Y217*(1+VLookups!$D$57/12)</f>
        <v>-371.91418224381829</v>
      </c>
      <c r="Z218" s="31">
        <f>-E218*VLookups!$J$3</f>
        <v>-628.13644292786876</v>
      </c>
      <c r="AA218" s="19">
        <v>0</v>
      </c>
      <c r="AB218" s="20">
        <f t="shared" si="9"/>
        <v>2466.0539976285463</v>
      </c>
      <c r="AC218" s="20">
        <f t="shared" si="10"/>
        <v>95250.382342039506</v>
      </c>
    </row>
    <row r="219" spans="2:29" x14ac:dyDescent="0.25">
      <c r="B219" s="9">
        <v>215</v>
      </c>
      <c r="C219" s="9">
        <f t="shared" si="11"/>
        <v>40</v>
      </c>
      <c r="D219" s="9">
        <v>11</v>
      </c>
      <c r="E219" s="20">
        <f>E207*(1+VLookups!$C$4)</f>
        <v>15703.411073196719</v>
      </c>
      <c r="F219" s="20">
        <f>$E219*-VLookups!$D$10*2</f>
        <v>-942.20466439180314</v>
      </c>
      <c r="G219" s="19">
        <v>0</v>
      </c>
      <c r="H219" s="20">
        <f>(-VLookups!$D$13)*(E219+F219/2)</f>
        <v>-4950.500340825266</v>
      </c>
      <c r="I219" s="19">
        <v>0</v>
      </c>
      <c r="J219" s="19">
        <v>0</v>
      </c>
      <c r="K219" s="19">
        <v>0</v>
      </c>
      <c r="L219" s="19">
        <v>0</v>
      </c>
      <c r="M219" s="20">
        <f>M218-VLookups!$C$33</f>
        <v>-234</v>
      </c>
      <c r="N219" s="22">
        <v>155</v>
      </c>
      <c r="O219" s="19">
        <v>0</v>
      </c>
      <c r="P219" s="19">
        <v>0</v>
      </c>
      <c r="Q219" s="9" t="s">
        <v>36</v>
      </c>
      <c r="R219" s="19">
        <v>0</v>
      </c>
      <c r="S219" s="20">
        <f>VLookups!$D$50</f>
        <v>-4487.7037773753191</v>
      </c>
      <c r="T219" s="19">
        <v>0</v>
      </c>
      <c r="U219" s="9">
        <v>71</v>
      </c>
      <c r="V219" s="21">
        <f>V218-VLookups!$D$54</f>
        <v>-1675</v>
      </c>
      <c r="W219" s="21">
        <f>-VLookups!$D$59</f>
        <v>-250</v>
      </c>
      <c r="X219" s="21">
        <f>-VLookups!$D$62</f>
        <v>-175</v>
      </c>
      <c r="Y219" s="36">
        <f>Y218*(1+VLookups!$D$57/12)</f>
        <v>-372.99893194202946</v>
      </c>
      <c r="Z219" s="31">
        <f>-E219*VLookups!$J$3</f>
        <v>-628.13644292786876</v>
      </c>
      <c r="AA219" s="19">
        <v>0</v>
      </c>
      <c r="AB219" s="20">
        <f t="shared" si="9"/>
        <v>2458.9692479303353</v>
      </c>
      <c r="AC219" s="20">
        <f t="shared" si="10"/>
        <v>97868.102227206575</v>
      </c>
    </row>
    <row r="220" spans="2:29" x14ac:dyDescent="0.25">
      <c r="B220" s="9">
        <v>216</v>
      </c>
      <c r="C220" s="9">
        <f t="shared" si="11"/>
        <v>41</v>
      </c>
      <c r="D220" s="9">
        <v>0</v>
      </c>
      <c r="E220" s="20">
        <f>E208*(1+VLookups!$C$4)</f>
        <v>16253.030460758604</v>
      </c>
      <c r="F220" s="20">
        <f>$E220*-VLookups!$D$10*2</f>
        <v>-975.18182764551625</v>
      </c>
      <c r="G220" s="19">
        <v>0</v>
      </c>
      <c r="H220" s="20">
        <f>(-VLookups!$D$13)*(E220+F220/2)</f>
        <v>-5123.7678527541502</v>
      </c>
      <c r="I220" s="19">
        <v>0</v>
      </c>
      <c r="J220" s="19">
        <v>0</v>
      </c>
      <c r="K220" s="19">
        <v>0</v>
      </c>
      <c r="L220" s="19">
        <v>0</v>
      </c>
      <c r="M220" s="20">
        <f>M219-VLookups!$C$33</f>
        <v>-235</v>
      </c>
      <c r="N220" s="22">
        <v>156</v>
      </c>
      <c r="O220" s="19">
        <v>0</v>
      </c>
      <c r="P220" s="19">
        <v>0</v>
      </c>
      <c r="Q220" s="9" t="s">
        <v>36</v>
      </c>
      <c r="R220" s="19">
        <v>0</v>
      </c>
      <c r="S220" s="20">
        <f>VLookups!$D$50</f>
        <v>-4487.7037773753191</v>
      </c>
      <c r="T220" s="19">
        <v>0</v>
      </c>
      <c r="U220" s="9">
        <v>72</v>
      </c>
      <c r="V220" s="21">
        <f>V219-VLookups!$D$54</f>
        <v>-1680</v>
      </c>
      <c r="W220" s="21">
        <f>-VLookups!$D$59</f>
        <v>-250</v>
      </c>
      <c r="X220" s="21">
        <f>-VLookups!$D$62</f>
        <v>-175</v>
      </c>
      <c r="Y220" s="36">
        <f>Y219*(1+VLookups!$D$57/12)</f>
        <v>-374.08684549352705</v>
      </c>
      <c r="Z220" s="31">
        <f>-E220*VLookups!$J$3</f>
        <v>-650.12121843034413</v>
      </c>
      <c r="AA220" s="19">
        <v>0</v>
      </c>
      <c r="AB220" s="20">
        <f t="shared" si="9"/>
        <v>2789.7598528825056</v>
      </c>
      <c r="AC220" s="20">
        <f t="shared" si="10"/>
        <v>100820.97558380109</v>
      </c>
    </row>
    <row r="221" spans="2:29" x14ac:dyDescent="0.25">
      <c r="B221" s="9">
        <v>217</v>
      </c>
      <c r="C221" s="9">
        <f t="shared" si="11"/>
        <v>41</v>
      </c>
      <c r="D221" s="9">
        <v>1</v>
      </c>
      <c r="E221" s="20">
        <f>E209*(1+VLookups!$C$4)</f>
        <v>16253.030460758604</v>
      </c>
      <c r="F221" s="20">
        <f>$E221*-VLookups!$D$10*2</f>
        <v>-975.18182764551625</v>
      </c>
      <c r="G221" s="19">
        <v>0</v>
      </c>
      <c r="H221" s="20">
        <f>(-VLookups!$D$13)*(E221+F221/2)</f>
        <v>-5123.7678527541502</v>
      </c>
      <c r="I221" s="19">
        <v>0</v>
      </c>
      <c r="J221" s="19">
        <v>0</v>
      </c>
      <c r="K221" s="19">
        <v>0</v>
      </c>
      <c r="L221" s="19">
        <v>0</v>
      </c>
      <c r="M221" s="20">
        <f>M220-VLookups!$C$33</f>
        <v>-236</v>
      </c>
      <c r="N221" s="22">
        <v>157</v>
      </c>
      <c r="O221" s="19">
        <v>0</v>
      </c>
      <c r="P221" s="19">
        <v>0</v>
      </c>
      <c r="Q221" s="9" t="s">
        <v>36</v>
      </c>
      <c r="R221" s="19">
        <v>0</v>
      </c>
      <c r="S221" s="20">
        <f>VLookups!$D$50</f>
        <v>-4487.7037773753191</v>
      </c>
      <c r="T221" s="19">
        <v>0</v>
      </c>
      <c r="U221" s="9">
        <v>73</v>
      </c>
      <c r="V221" s="21">
        <f>V220-VLookups!$D$54</f>
        <v>-1685</v>
      </c>
      <c r="W221" s="21">
        <f>-VLookups!$D$59</f>
        <v>-250</v>
      </c>
      <c r="X221" s="21">
        <f>-VLookups!$D$62</f>
        <v>-175</v>
      </c>
      <c r="Y221" s="36">
        <f>Y220*(1+VLookups!$D$57/12)</f>
        <v>-375.17793212621649</v>
      </c>
      <c r="Z221" s="31">
        <f>-E221*VLookups!$J$3</f>
        <v>-650.12121843034413</v>
      </c>
      <c r="AA221" s="19">
        <v>0</v>
      </c>
      <c r="AB221" s="20">
        <f t="shared" si="9"/>
        <v>2782.6687662498161</v>
      </c>
      <c r="AC221" s="20">
        <f t="shared" si="10"/>
        <v>103771.67930935725</v>
      </c>
    </row>
    <row r="222" spans="2:29" x14ac:dyDescent="0.25">
      <c r="B222" s="9">
        <v>218</v>
      </c>
      <c r="C222" s="9">
        <f t="shared" si="11"/>
        <v>41</v>
      </c>
      <c r="D222" s="9">
        <v>2</v>
      </c>
      <c r="E222" s="20">
        <f>E210*(1+VLookups!$C$4)</f>
        <v>16253.030460758604</v>
      </c>
      <c r="F222" s="20">
        <f>$E222*-VLookups!$D$10*2</f>
        <v>-975.18182764551625</v>
      </c>
      <c r="G222" s="19">
        <v>0</v>
      </c>
      <c r="H222" s="20">
        <f>(-VLookups!$D$13)*(E222+F222/2)</f>
        <v>-5123.7678527541502</v>
      </c>
      <c r="I222" s="19">
        <v>0</v>
      </c>
      <c r="J222" s="19">
        <v>0</v>
      </c>
      <c r="K222" s="19">
        <v>0</v>
      </c>
      <c r="L222" s="19">
        <v>0</v>
      </c>
      <c r="M222" s="20">
        <f>M221-VLookups!$C$33</f>
        <v>-237</v>
      </c>
      <c r="N222" s="22">
        <v>158</v>
      </c>
      <c r="O222" s="19">
        <v>0</v>
      </c>
      <c r="P222" s="19">
        <v>0</v>
      </c>
      <c r="Q222" s="9" t="s">
        <v>36</v>
      </c>
      <c r="R222" s="19">
        <v>0</v>
      </c>
      <c r="S222" s="20">
        <f>VLookups!$D$50</f>
        <v>-4487.7037773753191</v>
      </c>
      <c r="T222" s="19">
        <v>0</v>
      </c>
      <c r="U222" s="9">
        <v>74</v>
      </c>
      <c r="V222" s="21">
        <f>V221-VLookups!$D$54</f>
        <v>-1690</v>
      </c>
      <c r="W222" s="21">
        <f>-VLookups!$D$59</f>
        <v>-250</v>
      </c>
      <c r="X222" s="21">
        <f>-VLookups!$D$62</f>
        <v>-175</v>
      </c>
      <c r="Y222" s="36">
        <f>Y221*(1+VLookups!$D$57/12)</f>
        <v>-376.27220109491793</v>
      </c>
      <c r="Z222" s="31">
        <f>-E222*VLookups!$J$3</f>
        <v>-650.12121843034413</v>
      </c>
      <c r="AA222" s="19">
        <v>0</v>
      </c>
      <c r="AB222" s="20">
        <f t="shared" si="9"/>
        <v>2775.5744972811149</v>
      </c>
      <c r="AC222" s="20">
        <f t="shared" si="10"/>
        <v>106720.20660548728</v>
      </c>
    </row>
    <row r="223" spans="2:29" x14ac:dyDescent="0.25">
      <c r="B223" s="9">
        <v>219</v>
      </c>
      <c r="C223" s="9">
        <f t="shared" si="11"/>
        <v>41</v>
      </c>
      <c r="D223" s="9">
        <v>3</v>
      </c>
      <c r="E223" s="20">
        <f>E211*(1+VLookups!$C$4)</f>
        <v>16253.030460758604</v>
      </c>
      <c r="F223" s="20">
        <f>$E223*-VLookups!$D$10*2</f>
        <v>-975.18182764551625</v>
      </c>
      <c r="G223" s="19">
        <v>0</v>
      </c>
      <c r="H223" s="20">
        <f>(-VLookups!$D$13)*(E223+F223/2)</f>
        <v>-5123.7678527541502</v>
      </c>
      <c r="I223" s="19">
        <v>0</v>
      </c>
      <c r="J223" s="19">
        <v>0</v>
      </c>
      <c r="K223" s="19">
        <v>0</v>
      </c>
      <c r="L223" s="19">
        <v>0</v>
      </c>
      <c r="M223" s="20">
        <f>M222-VLookups!$C$33</f>
        <v>-238</v>
      </c>
      <c r="N223" s="22">
        <v>159</v>
      </c>
      <c r="O223" s="19">
        <v>0</v>
      </c>
      <c r="P223" s="19">
        <v>0</v>
      </c>
      <c r="Q223" s="9" t="s">
        <v>36</v>
      </c>
      <c r="R223" s="19">
        <v>0</v>
      </c>
      <c r="S223" s="20">
        <f>VLookups!$D$50</f>
        <v>-4487.7037773753191</v>
      </c>
      <c r="T223" s="19">
        <v>0</v>
      </c>
      <c r="U223" s="9">
        <v>75</v>
      </c>
      <c r="V223" s="21">
        <f>V222-VLookups!$D$54</f>
        <v>-1695</v>
      </c>
      <c r="W223" s="21">
        <f>-VLookups!$D$59</f>
        <v>-250</v>
      </c>
      <c r="X223" s="21">
        <f>-VLookups!$D$62</f>
        <v>-175</v>
      </c>
      <c r="Y223" s="36">
        <f>Y222*(1+VLookups!$D$57/12)</f>
        <v>-377.36966168144477</v>
      </c>
      <c r="Z223" s="31">
        <f>-E223*VLookups!$J$3</f>
        <v>-650.12121843034413</v>
      </c>
      <c r="AA223" s="19">
        <v>0</v>
      </c>
      <c r="AB223" s="20">
        <f t="shared" si="9"/>
        <v>2768.4770366945877</v>
      </c>
      <c r="AC223" s="20">
        <f t="shared" si="10"/>
        <v>109666.55065319102</v>
      </c>
    </row>
    <row r="224" spans="2:29" x14ac:dyDescent="0.25">
      <c r="B224" s="9">
        <v>220</v>
      </c>
      <c r="C224" s="9">
        <f t="shared" si="11"/>
        <v>41</v>
      </c>
      <c r="D224" s="9">
        <v>4</v>
      </c>
      <c r="E224" s="20">
        <f>E212*(1+VLookups!$C$4)</f>
        <v>16253.030460758604</v>
      </c>
      <c r="F224" s="20">
        <f>$E224*-VLookups!$D$10*2</f>
        <v>-975.18182764551625</v>
      </c>
      <c r="G224" s="19">
        <v>0</v>
      </c>
      <c r="H224" s="20">
        <f>(-VLookups!$D$13)*(E224+F224/2)</f>
        <v>-5123.7678527541502</v>
      </c>
      <c r="I224" s="19">
        <v>0</v>
      </c>
      <c r="J224" s="19">
        <v>0</v>
      </c>
      <c r="K224" s="19">
        <v>0</v>
      </c>
      <c r="L224" s="19">
        <v>0</v>
      </c>
      <c r="M224" s="20">
        <f>M223-VLookups!$C$33</f>
        <v>-239</v>
      </c>
      <c r="N224" s="22">
        <v>160</v>
      </c>
      <c r="O224" s="19">
        <v>0</v>
      </c>
      <c r="P224" s="19">
        <v>0</v>
      </c>
      <c r="Q224" s="9" t="s">
        <v>36</v>
      </c>
      <c r="R224" s="19">
        <v>0</v>
      </c>
      <c r="S224" s="20">
        <f>VLookups!$D$50</f>
        <v>-4487.7037773753191</v>
      </c>
      <c r="T224" s="19">
        <v>0</v>
      </c>
      <c r="U224" s="9">
        <v>76</v>
      </c>
      <c r="V224" s="21">
        <f>V223-VLookups!$D$54</f>
        <v>-1700</v>
      </c>
      <c r="W224" s="21">
        <f>-VLookups!$D$59</f>
        <v>-250</v>
      </c>
      <c r="X224" s="21">
        <f>-VLookups!$D$62</f>
        <v>-175</v>
      </c>
      <c r="Y224" s="36">
        <f>Y223*(1+VLookups!$D$57/12)</f>
        <v>-378.47032319468229</v>
      </c>
      <c r="Z224" s="31">
        <f>-E224*VLookups!$J$3</f>
        <v>-650.12121843034413</v>
      </c>
      <c r="AA224" s="19">
        <v>0</v>
      </c>
      <c r="AB224" s="20">
        <f t="shared" si="9"/>
        <v>2761.3763751813503</v>
      </c>
      <c r="AC224" s="20">
        <f t="shared" si="10"/>
        <v>112610.70461279436</v>
      </c>
    </row>
    <row r="225" spans="2:29" x14ac:dyDescent="0.25">
      <c r="B225" s="9">
        <v>221</v>
      </c>
      <c r="C225" s="9">
        <f t="shared" si="11"/>
        <v>41</v>
      </c>
      <c r="D225" s="9">
        <v>5</v>
      </c>
      <c r="E225" s="20">
        <f>E213*(1+VLookups!$C$4)</f>
        <v>16253.030460758604</v>
      </c>
      <c r="F225" s="20">
        <f>$E225*-VLookups!$D$10*2</f>
        <v>-975.18182764551625</v>
      </c>
      <c r="G225" s="19">
        <v>0</v>
      </c>
      <c r="H225" s="20">
        <f>(-VLookups!$D$13)*(E225+F225/2)</f>
        <v>-5123.7678527541502</v>
      </c>
      <c r="I225" s="19">
        <v>0</v>
      </c>
      <c r="J225" s="19">
        <v>0</v>
      </c>
      <c r="K225" s="19">
        <v>0</v>
      </c>
      <c r="L225" s="19">
        <v>0</v>
      </c>
      <c r="M225" s="20">
        <f>M224-VLookups!$C$33</f>
        <v>-240</v>
      </c>
      <c r="N225" s="22">
        <v>161</v>
      </c>
      <c r="O225" s="19">
        <v>0</v>
      </c>
      <c r="P225" s="19">
        <v>0</v>
      </c>
      <c r="Q225" s="9" t="s">
        <v>36</v>
      </c>
      <c r="R225" s="19">
        <v>0</v>
      </c>
      <c r="S225" s="20">
        <f>VLookups!$D$50</f>
        <v>-4487.7037773753191</v>
      </c>
      <c r="T225" s="19">
        <v>0</v>
      </c>
      <c r="U225" s="9">
        <v>77</v>
      </c>
      <c r="V225" s="21">
        <f>V224-VLookups!$D$54</f>
        <v>-1705</v>
      </c>
      <c r="W225" s="21">
        <f>-VLookups!$D$59</f>
        <v>-250</v>
      </c>
      <c r="X225" s="21">
        <f>-VLookups!$D$62</f>
        <v>-175</v>
      </c>
      <c r="Y225" s="36">
        <f>Y224*(1+VLookups!$D$57/12)</f>
        <v>-379.57419497066678</v>
      </c>
      <c r="Z225" s="31">
        <f>-E225*VLookups!$J$3</f>
        <v>-650.12121843034413</v>
      </c>
      <c r="AA225" s="19">
        <v>0</v>
      </c>
      <c r="AB225" s="20">
        <f t="shared" si="9"/>
        <v>2754.272503405366</v>
      </c>
      <c r="AC225" s="20">
        <f t="shared" si="10"/>
        <v>115552.66162388773</v>
      </c>
    </row>
    <row r="226" spans="2:29" x14ac:dyDescent="0.25">
      <c r="B226" s="9">
        <v>222</v>
      </c>
      <c r="C226" s="9">
        <f t="shared" si="11"/>
        <v>41</v>
      </c>
      <c r="D226" s="9">
        <v>6</v>
      </c>
      <c r="E226" s="20">
        <f>E214*(1+VLookups!$C$4)</f>
        <v>16253.030460758604</v>
      </c>
      <c r="F226" s="20">
        <f>$E226*-VLookups!$D$10*2</f>
        <v>-975.18182764551625</v>
      </c>
      <c r="G226" s="19">
        <v>0</v>
      </c>
      <c r="H226" s="20">
        <f>(-VLookups!$D$13)*(E226+F226/2)</f>
        <v>-5123.7678527541502</v>
      </c>
      <c r="I226" s="19">
        <v>0</v>
      </c>
      <c r="J226" s="19">
        <v>0</v>
      </c>
      <c r="K226" s="19">
        <v>0</v>
      </c>
      <c r="L226" s="19">
        <v>0</v>
      </c>
      <c r="M226" s="20">
        <f>M225-VLookups!$C$33</f>
        <v>-241</v>
      </c>
      <c r="N226" s="22">
        <v>162</v>
      </c>
      <c r="O226" s="19">
        <v>0</v>
      </c>
      <c r="P226" s="19">
        <v>0</v>
      </c>
      <c r="Q226" s="9" t="s">
        <v>36</v>
      </c>
      <c r="R226" s="19">
        <v>0</v>
      </c>
      <c r="S226" s="20">
        <f>VLookups!$D$50</f>
        <v>-4487.7037773753191</v>
      </c>
      <c r="T226" s="19">
        <v>0</v>
      </c>
      <c r="U226" s="9">
        <v>78</v>
      </c>
      <c r="V226" s="21">
        <f>V225-VLookups!$D$54</f>
        <v>-1710</v>
      </c>
      <c r="W226" s="21">
        <f>-VLookups!$D$59</f>
        <v>-250</v>
      </c>
      <c r="X226" s="21">
        <f>-VLookups!$D$62</f>
        <v>-175</v>
      </c>
      <c r="Y226" s="36">
        <f>Y225*(1+VLookups!$D$57/12)</f>
        <v>-380.68128637266454</v>
      </c>
      <c r="Z226" s="31">
        <f>-E226*VLookups!$J$3</f>
        <v>-650.12121843034413</v>
      </c>
      <c r="AA226" s="19">
        <v>0</v>
      </c>
      <c r="AB226" s="20">
        <f t="shared" si="9"/>
        <v>2747.1654120033681</v>
      </c>
      <c r="AC226" s="20">
        <f t="shared" si="10"/>
        <v>118492.41480526424</v>
      </c>
    </row>
    <row r="227" spans="2:29" x14ac:dyDescent="0.25">
      <c r="B227" s="9">
        <v>223</v>
      </c>
      <c r="C227" s="9">
        <f t="shared" si="11"/>
        <v>41</v>
      </c>
      <c r="D227" s="9">
        <v>7</v>
      </c>
      <c r="E227" s="20">
        <f>E215*(1+VLookups!$C$4)</f>
        <v>16253.030460758604</v>
      </c>
      <c r="F227" s="20">
        <f>$E227*-VLookups!$D$10*2</f>
        <v>-975.18182764551625</v>
      </c>
      <c r="G227" s="19">
        <v>0</v>
      </c>
      <c r="H227" s="20">
        <f>(-VLookups!$D$13)*(E227+F227/2)</f>
        <v>-5123.7678527541502</v>
      </c>
      <c r="I227" s="19">
        <v>0</v>
      </c>
      <c r="J227" s="19">
        <v>0</v>
      </c>
      <c r="K227" s="19">
        <v>0</v>
      </c>
      <c r="L227" s="19">
        <v>0</v>
      </c>
      <c r="M227" s="20">
        <f>M226-VLookups!$C$33</f>
        <v>-242</v>
      </c>
      <c r="N227" s="22">
        <v>163</v>
      </c>
      <c r="O227" s="19">
        <v>0</v>
      </c>
      <c r="P227" s="19">
        <v>0</v>
      </c>
      <c r="Q227" s="9" t="s">
        <v>36</v>
      </c>
      <c r="R227" s="19">
        <v>0</v>
      </c>
      <c r="S227" s="20">
        <f>VLookups!$D$50</f>
        <v>-4487.7037773753191</v>
      </c>
      <c r="T227" s="19">
        <v>0</v>
      </c>
      <c r="U227" s="9">
        <v>79</v>
      </c>
      <c r="V227" s="21">
        <f>V226-VLookups!$D$54</f>
        <v>-1715</v>
      </c>
      <c r="W227" s="21">
        <f>-VLookups!$D$59</f>
        <v>-250</v>
      </c>
      <c r="X227" s="21">
        <f>-VLookups!$D$62</f>
        <v>-175</v>
      </c>
      <c r="Y227" s="36">
        <f>Y226*(1+VLookups!$D$57/12)</f>
        <v>-381.79160679125147</v>
      </c>
      <c r="Z227" s="31">
        <f>-E227*VLookups!$J$3</f>
        <v>-650.12121843034413</v>
      </c>
      <c r="AA227" s="19">
        <v>0</v>
      </c>
      <c r="AB227" s="20">
        <f t="shared" si="9"/>
        <v>2740.0550915847812</v>
      </c>
      <c r="AC227" s="20">
        <f t="shared" si="10"/>
        <v>121429.9572548578</v>
      </c>
    </row>
    <row r="228" spans="2:29" x14ac:dyDescent="0.25">
      <c r="B228" s="9">
        <v>224</v>
      </c>
      <c r="C228" s="9">
        <f t="shared" si="11"/>
        <v>41</v>
      </c>
      <c r="D228" s="9">
        <v>8</v>
      </c>
      <c r="E228" s="20">
        <f>E216*(1+VLookups!$C$4)</f>
        <v>16253.030460758604</v>
      </c>
      <c r="F228" s="20">
        <f>$E228*-VLookups!$D$10*2</f>
        <v>-975.18182764551625</v>
      </c>
      <c r="G228" s="19">
        <v>0</v>
      </c>
      <c r="H228" s="20">
        <f>(-VLookups!$D$13)*(E228+F228/2)</f>
        <v>-5123.7678527541502</v>
      </c>
      <c r="I228" s="19">
        <v>0</v>
      </c>
      <c r="J228" s="19">
        <v>0</v>
      </c>
      <c r="K228" s="19">
        <v>0</v>
      </c>
      <c r="L228" s="19">
        <v>0</v>
      </c>
      <c r="M228" s="20">
        <f>M227-VLookups!$C$33</f>
        <v>-243</v>
      </c>
      <c r="N228" s="22">
        <v>164</v>
      </c>
      <c r="O228" s="19">
        <v>0</v>
      </c>
      <c r="P228" s="19">
        <v>0</v>
      </c>
      <c r="Q228" s="9" t="s">
        <v>36</v>
      </c>
      <c r="R228" s="19">
        <v>0</v>
      </c>
      <c r="S228" s="20">
        <f>VLookups!$D$50</f>
        <v>-4487.7037773753191</v>
      </c>
      <c r="T228" s="19">
        <v>0</v>
      </c>
      <c r="U228" s="9">
        <v>80</v>
      </c>
      <c r="V228" s="21">
        <f>V227-VLookups!$D$54</f>
        <v>-1720</v>
      </c>
      <c r="W228" s="21">
        <f>-VLookups!$D$59</f>
        <v>-250</v>
      </c>
      <c r="X228" s="21">
        <f>-VLookups!$D$62</f>
        <v>-175</v>
      </c>
      <c r="Y228" s="36">
        <f>Y227*(1+VLookups!$D$57/12)</f>
        <v>-382.90516564439264</v>
      </c>
      <c r="Z228" s="31">
        <f>-E228*VLookups!$J$3</f>
        <v>-650.12121843034413</v>
      </c>
      <c r="AA228" s="19">
        <v>0</v>
      </c>
      <c r="AB228" s="20">
        <f t="shared" si="9"/>
        <v>2732.9415327316401</v>
      </c>
      <c r="AC228" s="20">
        <f t="shared" si="10"/>
        <v>124365.28204968087</v>
      </c>
    </row>
    <row r="229" spans="2:29" x14ac:dyDescent="0.25">
      <c r="B229" s="9">
        <v>225</v>
      </c>
      <c r="C229" s="9">
        <f t="shared" si="11"/>
        <v>41</v>
      </c>
      <c r="D229" s="9">
        <v>9</v>
      </c>
      <c r="E229" s="20">
        <f>E217*(1+VLookups!$C$4)</f>
        <v>16253.030460758604</v>
      </c>
      <c r="F229" s="20">
        <f>$E229*-VLookups!$D$10*2</f>
        <v>-975.18182764551625</v>
      </c>
      <c r="G229" s="19">
        <v>0</v>
      </c>
      <c r="H229" s="20">
        <f>(-VLookups!$D$13)*(E229+F229/2)</f>
        <v>-5123.7678527541502</v>
      </c>
      <c r="I229" s="19">
        <v>0</v>
      </c>
      <c r="J229" s="19">
        <v>0</v>
      </c>
      <c r="K229" s="19">
        <v>0</v>
      </c>
      <c r="L229" s="19">
        <v>0</v>
      </c>
      <c r="M229" s="20">
        <f>M228-VLookups!$C$33</f>
        <v>-244</v>
      </c>
      <c r="N229" s="22">
        <v>165</v>
      </c>
      <c r="O229" s="19">
        <v>0</v>
      </c>
      <c r="P229" s="19">
        <v>0</v>
      </c>
      <c r="Q229" s="9" t="s">
        <v>36</v>
      </c>
      <c r="R229" s="19">
        <v>0</v>
      </c>
      <c r="S229" s="20">
        <f>VLookups!$D$50</f>
        <v>-4487.7037773753191</v>
      </c>
      <c r="T229" s="19">
        <v>0</v>
      </c>
      <c r="U229" s="9">
        <v>81</v>
      </c>
      <c r="V229" s="21">
        <f>V228-VLookups!$D$54</f>
        <v>-1725</v>
      </c>
      <c r="W229" s="21">
        <f>-VLookups!$D$59</f>
        <v>-250</v>
      </c>
      <c r="X229" s="21">
        <f>-VLookups!$D$62</f>
        <v>-175</v>
      </c>
      <c r="Y229" s="36">
        <f>Y228*(1+VLookups!$D$57/12)</f>
        <v>-384.0219723775221</v>
      </c>
      <c r="Z229" s="31">
        <f>-E229*VLookups!$J$3</f>
        <v>-650.12121843034413</v>
      </c>
      <c r="AA229" s="19">
        <v>0</v>
      </c>
      <c r="AB229" s="20">
        <f t="shared" si="9"/>
        <v>2725.8247259985105</v>
      </c>
      <c r="AC229" s="20">
        <f t="shared" si="10"/>
        <v>127298.38224576219</v>
      </c>
    </row>
    <row r="230" spans="2:29" x14ac:dyDescent="0.25">
      <c r="B230" s="9">
        <v>226</v>
      </c>
      <c r="C230" s="9">
        <f t="shared" si="11"/>
        <v>41</v>
      </c>
      <c r="D230" s="9">
        <v>10</v>
      </c>
      <c r="E230" s="20">
        <f>E218*(1+VLookups!$C$4)</f>
        <v>16253.030460758604</v>
      </c>
      <c r="F230" s="20">
        <f>$E230*-VLookups!$D$10*2</f>
        <v>-975.18182764551625</v>
      </c>
      <c r="G230" s="19">
        <v>0</v>
      </c>
      <c r="H230" s="20">
        <f>(-VLookups!$D$13)*(E230+F230/2)</f>
        <v>-5123.7678527541502</v>
      </c>
      <c r="I230" s="19">
        <v>0</v>
      </c>
      <c r="J230" s="19">
        <v>0</v>
      </c>
      <c r="K230" s="19">
        <v>0</v>
      </c>
      <c r="L230" s="19">
        <v>0</v>
      </c>
      <c r="M230" s="20">
        <f>M229-VLookups!$C$33</f>
        <v>-245</v>
      </c>
      <c r="N230" s="22">
        <v>166</v>
      </c>
      <c r="O230" s="19">
        <v>0</v>
      </c>
      <c r="P230" s="19">
        <v>0</v>
      </c>
      <c r="Q230" s="9" t="s">
        <v>36</v>
      </c>
      <c r="R230" s="19">
        <v>0</v>
      </c>
      <c r="S230" s="20">
        <f>VLookups!$D$50</f>
        <v>-4487.7037773753191</v>
      </c>
      <c r="T230" s="19">
        <v>0</v>
      </c>
      <c r="U230" s="9">
        <v>82</v>
      </c>
      <c r="V230" s="21">
        <f>V229-VLookups!$D$54</f>
        <v>-1730</v>
      </c>
      <c r="W230" s="21">
        <f>-VLookups!$D$59</f>
        <v>-250</v>
      </c>
      <c r="X230" s="21">
        <f>-VLookups!$D$62</f>
        <v>-175</v>
      </c>
      <c r="Y230" s="36">
        <f>Y229*(1+VLookups!$D$57/12)</f>
        <v>-385.14203646362324</v>
      </c>
      <c r="Z230" s="31">
        <f>-E230*VLookups!$J$3</f>
        <v>-650.12121843034413</v>
      </c>
      <c r="AA230" s="19">
        <v>0</v>
      </c>
      <c r="AB230" s="20">
        <f t="shared" si="9"/>
        <v>2718.7046619124094</v>
      </c>
      <c r="AC230" s="20">
        <f t="shared" si="10"/>
        <v>130229.2508780842</v>
      </c>
    </row>
    <row r="231" spans="2:29" x14ac:dyDescent="0.25">
      <c r="B231" s="9">
        <v>227</v>
      </c>
      <c r="C231" s="9">
        <f t="shared" si="11"/>
        <v>41</v>
      </c>
      <c r="D231" s="9">
        <v>11</v>
      </c>
      <c r="E231" s="20">
        <f>E219*(1+VLookups!$C$4)</f>
        <v>16253.030460758604</v>
      </c>
      <c r="F231" s="20">
        <f>$E231*-VLookups!$D$10*2</f>
        <v>-975.18182764551625</v>
      </c>
      <c r="G231" s="19">
        <v>0</v>
      </c>
      <c r="H231" s="20">
        <f>(-VLookups!$D$13)*(E231+F231/2)</f>
        <v>-5123.7678527541502</v>
      </c>
      <c r="I231" s="19">
        <v>0</v>
      </c>
      <c r="J231" s="19">
        <v>0</v>
      </c>
      <c r="K231" s="19">
        <v>0</v>
      </c>
      <c r="L231" s="19">
        <v>0</v>
      </c>
      <c r="M231" s="20">
        <f>M230-VLookups!$C$33</f>
        <v>-246</v>
      </c>
      <c r="N231" s="22">
        <v>167</v>
      </c>
      <c r="O231" s="19">
        <v>0</v>
      </c>
      <c r="P231" s="19">
        <v>0</v>
      </c>
      <c r="Q231" s="9" t="s">
        <v>36</v>
      </c>
      <c r="R231" s="19">
        <v>0</v>
      </c>
      <c r="S231" s="20">
        <f>VLookups!$D$50</f>
        <v>-4487.7037773753191</v>
      </c>
      <c r="T231" s="19">
        <v>0</v>
      </c>
      <c r="U231" s="9">
        <v>83</v>
      </c>
      <c r="V231" s="21">
        <f>V230-VLookups!$D$54</f>
        <v>-1735</v>
      </c>
      <c r="W231" s="21">
        <f>-VLookups!$D$59</f>
        <v>-250</v>
      </c>
      <c r="X231" s="21">
        <f>-VLookups!$D$62</f>
        <v>-175</v>
      </c>
      <c r="Y231" s="36">
        <f>Y230*(1+VLookups!$D$57/12)</f>
        <v>-386.2653674033088</v>
      </c>
      <c r="Z231" s="31">
        <f>-E231*VLookups!$J$3</f>
        <v>-650.12121843034413</v>
      </c>
      <c r="AA231" s="19">
        <v>0</v>
      </c>
      <c r="AB231" s="20">
        <f t="shared" si="9"/>
        <v>2711.5813309727237</v>
      </c>
      <c r="AC231" s="20">
        <f t="shared" si="10"/>
        <v>133157.88096052042</v>
      </c>
    </row>
    <row r="232" spans="2:29" x14ac:dyDescent="0.25">
      <c r="B232" s="9">
        <v>228</v>
      </c>
      <c r="C232" s="9">
        <f t="shared" si="11"/>
        <v>42</v>
      </c>
      <c r="D232" s="9">
        <v>0</v>
      </c>
      <c r="E232" s="20">
        <f>E220*(1+VLookups!$C$4)</f>
        <v>16821.886526885155</v>
      </c>
      <c r="F232" s="20">
        <f>$E232*-VLookups!$D$10*2</f>
        <v>-1009.3131916131092</v>
      </c>
      <c r="G232" s="19">
        <v>0</v>
      </c>
      <c r="H232" s="20">
        <f>(-VLookups!$D$13)*(E232+F232/2)</f>
        <v>-5303.0997276005455</v>
      </c>
      <c r="I232" s="19">
        <v>0</v>
      </c>
      <c r="J232" s="19">
        <v>0</v>
      </c>
      <c r="K232" s="19">
        <v>0</v>
      </c>
      <c r="L232" s="19">
        <v>0</v>
      </c>
      <c r="M232" s="20">
        <f>M231-VLookups!$C$33</f>
        <v>-247</v>
      </c>
      <c r="N232" s="22">
        <v>168</v>
      </c>
      <c r="O232" s="19">
        <v>0</v>
      </c>
      <c r="P232" s="19">
        <v>0</v>
      </c>
      <c r="Q232" s="9" t="s">
        <v>36</v>
      </c>
      <c r="R232" s="19">
        <v>0</v>
      </c>
      <c r="S232" s="20">
        <f>VLookups!$D$50</f>
        <v>-4487.7037773753191</v>
      </c>
      <c r="T232" s="19">
        <v>0</v>
      </c>
      <c r="U232" s="9">
        <v>84</v>
      </c>
      <c r="V232" s="21">
        <f>V231-VLookups!$D$54</f>
        <v>-1740</v>
      </c>
      <c r="W232" s="21">
        <f>-VLookups!$D$59</f>
        <v>-250</v>
      </c>
      <c r="X232" s="21">
        <f>-VLookups!$D$62</f>
        <v>-175</v>
      </c>
      <c r="Y232" s="36">
        <f>Y231*(1+VLookups!$D$57/12)</f>
        <v>-387.39197472490179</v>
      </c>
      <c r="Z232" s="31">
        <f>-E232*VLookups!$J$3</f>
        <v>-672.87546107540618</v>
      </c>
      <c r="AA232" s="19">
        <v>0</v>
      </c>
      <c r="AB232" s="20">
        <f t="shared" si="9"/>
        <v>3054.1589903024274</v>
      </c>
      <c r="AC232" s="20">
        <f t="shared" si="10"/>
        <v>136433.9697524237</v>
      </c>
    </row>
    <row r="233" spans="2:29" x14ac:dyDescent="0.25">
      <c r="B233" s="9">
        <v>229</v>
      </c>
      <c r="C233" s="9">
        <f t="shared" si="11"/>
        <v>42</v>
      </c>
      <c r="D233" s="9">
        <v>1</v>
      </c>
      <c r="E233" s="20">
        <f>E221*(1+VLookups!$C$4)</f>
        <v>16821.886526885155</v>
      </c>
      <c r="F233" s="20">
        <f>$E233*-VLookups!$D$10*2</f>
        <v>-1009.3131916131092</v>
      </c>
      <c r="G233" s="19">
        <v>0</v>
      </c>
      <c r="H233" s="20">
        <f>(-VLookups!$D$13)*(E233+F233/2)</f>
        <v>-5303.0997276005455</v>
      </c>
      <c r="I233" s="19">
        <v>0</v>
      </c>
      <c r="J233" s="19">
        <v>0</v>
      </c>
      <c r="K233" s="19">
        <v>0</v>
      </c>
      <c r="L233" s="19">
        <v>0</v>
      </c>
      <c r="M233" s="20">
        <f>M232-VLookups!$C$33</f>
        <v>-248</v>
      </c>
      <c r="N233" s="22">
        <v>169</v>
      </c>
      <c r="O233" s="19">
        <v>0</v>
      </c>
      <c r="P233" s="19">
        <v>0</v>
      </c>
      <c r="Q233" s="9" t="s">
        <v>36</v>
      </c>
      <c r="R233" s="19">
        <v>0</v>
      </c>
      <c r="S233" s="20">
        <f>VLookups!$D$50</f>
        <v>-4487.7037773753191</v>
      </c>
      <c r="T233" s="19">
        <v>0</v>
      </c>
      <c r="U233" s="9">
        <v>85</v>
      </c>
      <c r="V233" s="21">
        <f>V232-VLookups!$D$54</f>
        <v>-1745</v>
      </c>
      <c r="W233" s="21">
        <f>-VLookups!$D$59</f>
        <v>-250</v>
      </c>
      <c r="X233" s="21">
        <f>-VLookups!$D$62</f>
        <v>-175</v>
      </c>
      <c r="Y233" s="36">
        <f>Y232*(1+VLookups!$D$57/12)</f>
        <v>-388.52186798451606</v>
      </c>
      <c r="Z233" s="31">
        <f>-E233*VLookups!$J$3</f>
        <v>-672.87546107540618</v>
      </c>
      <c r="AA233" s="19">
        <v>0</v>
      </c>
      <c r="AB233" s="20">
        <f t="shared" si="9"/>
        <v>3047.0290970428132</v>
      </c>
      <c r="AC233" s="20">
        <f t="shared" si="10"/>
        <v>139708.38879905388</v>
      </c>
    </row>
    <row r="234" spans="2:29" x14ac:dyDescent="0.25">
      <c r="B234" s="9">
        <v>230</v>
      </c>
      <c r="C234" s="9">
        <f t="shared" si="11"/>
        <v>42</v>
      </c>
      <c r="D234" s="9">
        <v>2</v>
      </c>
      <c r="E234" s="20">
        <f>E222*(1+VLookups!$C$4)</f>
        <v>16821.886526885155</v>
      </c>
      <c r="F234" s="20">
        <f>$E234*-VLookups!$D$10*2</f>
        <v>-1009.3131916131092</v>
      </c>
      <c r="G234" s="19">
        <v>0</v>
      </c>
      <c r="H234" s="20">
        <f>(-VLookups!$D$13)*(E234+F234/2)</f>
        <v>-5303.0997276005455</v>
      </c>
      <c r="I234" s="19">
        <v>0</v>
      </c>
      <c r="J234" s="19">
        <v>0</v>
      </c>
      <c r="K234" s="19">
        <v>0</v>
      </c>
      <c r="L234" s="19">
        <v>0</v>
      </c>
      <c r="M234" s="20">
        <f>M233-VLookups!$C$33</f>
        <v>-249</v>
      </c>
      <c r="N234" s="22">
        <v>170</v>
      </c>
      <c r="O234" s="19">
        <v>0</v>
      </c>
      <c r="P234" s="19">
        <v>0</v>
      </c>
      <c r="Q234" s="9" t="s">
        <v>36</v>
      </c>
      <c r="R234" s="19">
        <v>0</v>
      </c>
      <c r="S234" s="20">
        <f>VLookups!$D$50</f>
        <v>-4487.7037773753191</v>
      </c>
      <c r="T234" s="19">
        <v>0</v>
      </c>
      <c r="U234" s="9">
        <v>86</v>
      </c>
      <c r="V234" s="21">
        <f>V233-VLookups!$D$54</f>
        <v>-1750</v>
      </c>
      <c r="W234" s="21">
        <f>-VLookups!$D$59</f>
        <v>-250</v>
      </c>
      <c r="X234" s="21">
        <f>-VLookups!$D$62</f>
        <v>-175</v>
      </c>
      <c r="Y234" s="36">
        <f>Y233*(1+VLookups!$D$57/12)</f>
        <v>-389.65505676613759</v>
      </c>
      <c r="Z234" s="31">
        <f>-E234*VLookups!$J$3</f>
        <v>-672.87546107540618</v>
      </c>
      <c r="AA234" s="19">
        <v>0</v>
      </c>
      <c r="AB234" s="20">
        <f t="shared" si="9"/>
        <v>3039.8959082611918</v>
      </c>
      <c r="AC234" s="20">
        <f t="shared" si="10"/>
        <v>142981.13202198016</v>
      </c>
    </row>
    <row r="235" spans="2:29" x14ac:dyDescent="0.25">
      <c r="B235" s="9">
        <v>231</v>
      </c>
      <c r="C235" s="9">
        <f t="shared" si="11"/>
        <v>42</v>
      </c>
      <c r="D235" s="9">
        <v>3</v>
      </c>
      <c r="E235" s="20">
        <f>E223*(1+VLookups!$C$4)</f>
        <v>16821.886526885155</v>
      </c>
      <c r="F235" s="20">
        <f>$E235*-VLookups!$D$10*2</f>
        <v>-1009.3131916131092</v>
      </c>
      <c r="G235" s="19">
        <v>0</v>
      </c>
      <c r="H235" s="20">
        <f>(-VLookups!$D$13)*(E235+F235/2)</f>
        <v>-5303.0997276005455</v>
      </c>
      <c r="I235" s="19">
        <v>0</v>
      </c>
      <c r="J235" s="19">
        <v>0</v>
      </c>
      <c r="K235" s="19">
        <v>0</v>
      </c>
      <c r="L235" s="19">
        <v>0</v>
      </c>
      <c r="M235" s="20">
        <f>M234-VLookups!$C$33</f>
        <v>-250</v>
      </c>
      <c r="N235" s="22">
        <v>171</v>
      </c>
      <c r="O235" s="19">
        <v>0</v>
      </c>
      <c r="P235" s="19">
        <v>0</v>
      </c>
      <c r="Q235" s="9" t="s">
        <v>36</v>
      </c>
      <c r="R235" s="19">
        <v>0</v>
      </c>
      <c r="S235" s="20">
        <f>VLookups!$D$50</f>
        <v>-4487.7037773753191</v>
      </c>
      <c r="T235" s="19">
        <v>0</v>
      </c>
      <c r="U235" s="9">
        <v>87</v>
      </c>
      <c r="V235" s="21">
        <f>V234-VLookups!$D$54</f>
        <v>-1755</v>
      </c>
      <c r="W235" s="21">
        <f>-VLookups!$D$59</f>
        <v>-250</v>
      </c>
      <c r="X235" s="21">
        <f>-VLookups!$D$62</f>
        <v>-175</v>
      </c>
      <c r="Y235" s="36">
        <f>Y234*(1+VLookups!$D$57/12)</f>
        <v>-390.79155068170547</v>
      </c>
      <c r="Z235" s="31">
        <f>-E235*VLookups!$J$3</f>
        <v>-672.87546107540618</v>
      </c>
      <c r="AA235" s="19">
        <v>0</v>
      </c>
      <c r="AB235" s="20">
        <f t="shared" si="9"/>
        <v>3032.759414345624</v>
      </c>
      <c r="AC235" s="20">
        <f t="shared" si="10"/>
        <v>146252.19332302909</v>
      </c>
    </row>
    <row r="236" spans="2:29" x14ac:dyDescent="0.25">
      <c r="B236" s="9">
        <v>232</v>
      </c>
      <c r="C236" s="9">
        <f t="shared" si="11"/>
        <v>42</v>
      </c>
      <c r="D236" s="9">
        <v>4</v>
      </c>
      <c r="E236" s="20">
        <f>E224*(1+VLookups!$C$4)</f>
        <v>16821.886526885155</v>
      </c>
      <c r="F236" s="20">
        <f>$E236*-VLookups!$D$10*2</f>
        <v>-1009.3131916131092</v>
      </c>
      <c r="G236" s="19">
        <v>0</v>
      </c>
      <c r="H236" s="20">
        <f>(-VLookups!$D$13)*(E236+F236/2)</f>
        <v>-5303.0997276005455</v>
      </c>
      <c r="I236" s="19">
        <v>0</v>
      </c>
      <c r="J236" s="19">
        <v>0</v>
      </c>
      <c r="K236" s="19">
        <v>0</v>
      </c>
      <c r="L236" s="19">
        <v>0</v>
      </c>
      <c r="M236" s="20">
        <f>M235-VLookups!$C$33</f>
        <v>-251</v>
      </c>
      <c r="N236" s="22">
        <v>172</v>
      </c>
      <c r="O236" s="19">
        <v>0</v>
      </c>
      <c r="P236" s="19">
        <v>0</v>
      </c>
      <c r="Q236" s="9" t="s">
        <v>36</v>
      </c>
      <c r="R236" s="19">
        <v>0</v>
      </c>
      <c r="S236" s="20">
        <f>VLookups!$D$50</f>
        <v>-4487.7037773753191</v>
      </c>
      <c r="T236" s="19">
        <v>0</v>
      </c>
      <c r="U236" s="9">
        <v>88</v>
      </c>
      <c r="V236" s="21">
        <f>V235-VLookups!$D$54</f>
        <v>-1760</v>
      </c>
      <c r="W236" s="21">
        <f>-VLookups!$D$59</f>
        <v>-250</v>
      </c>
      <c r="X236" s="21">
        <f>-VLookups!$D$62</f>
        <v>-175</v>
      </c>
      <c r="Y236" s="36">
        <f>Y235*(1+VLookups!$D$57/12)</f>
        <v>-391.93135937119376</v>
      </c>
      <c r="Z236" s="31">
        <f>-E236*VLookups!$J$3</f>
        <v>-672.87546107540618</v>
      </c>
      <c r="AA236" s="19">
        <v>0</v>
      </c>
      <c r="AB236" s="20">
        <f t="shared" si="9"/>
        <v>3025.6196056561357</v>
      </c>
      <c r="AC236" s="20">
        <f t="shared" si="10"/>
        <v>149521.56658422362</v>
      </c>
    </row>
    <row r="237" spans="2:29" x14ac:dyDescent="0.25">
      <c r="B237" s="9">
        <v>233</v>
      </c>
      <c r="C237" s="9">
        <f t="shared" si="11"/>
        <v>42</v>
      </c>
      <c r="D237" s="9">
        <v>5</v>
      </c>
      <c r="E237" s="20">
        <f>E225*(1+VLookups!$C$4)</f>
        <v>16821.886526885155</v>
      </c>
      <c r="F237" s="20">
        <f>$E237*-VLookups!$D$10*2</f>
        <v>-1009.3131916131092</v>
      </c>
      <c r="G237" s="19">
        <v>0</v>
      </c>
      <c r="H237" s="20">
        <f>(-VLookups!$D$13)*(E237+F237/2)</f>
        <v>-5303.0997276005455</v>
      </c>
      <c r="I237" s="19">
        <v>0</v>
      </c>
      <c r="J237" s="19">
        <v>0</v>
      </c>
      <c r="K237" s="19">
        <v>0</v>
      </c>
      <c r="L237" s="19">
        <v>0</v>
      </c>
      <c r="M237" s="20">
        <f>M236-VLookups!$C$33</f>
        <v>-252</v>
      </c>
      <c r="N237" s="22">
        <v>173</v>
      </c>
      <c r="O237" s="19">
        <v>0</v>
      </c>
      <c r="P237" s="19">
        <v>0</v>
      </c>
      <c r="Q237" s="9" t="s">
        <v>36</v>
      </c>
      <c r="R237" s="19">
        <v>0</v>
      </c>
      <c r="S237" s="20">
        <f>VLookups!$D$50</f>
        <v>-4487.7037773753191</v>
      </c>
      <c r="T237" s="19">
        <v>0</v>
      </c>
      <c r="U237" s="9">
        <v>89</v>
      </c>
      <c r="V237" s="21">
        <f>V236-VLookups!$D$54</f>
        <v>-1765</v>
      </c>
      <c r="W237" s="21">
        <f>-VLookups!$D$59</f>
        <v>-250</v>
      </c>
      <c r="X237" s="21">
        <f>-VLookups!$D$62</f>
        <v>-175</v>
      </c>
      <c r="Y237" s="36">
        <f>Y236*(1+VLookups!$D$57/12)</f>
        <v>-393.07449250269309</v>
      </c>
      <c r="Z237" s="31">
        <f>-E237*VLookups!$J$3</f>
        <v>-672.87546107540618</v>
      </c>
      <c r="AA237" s="19">
        <v>0</v>
      </c>
      <c r="AB237" s="20">
        <f t="shared" si="9"/>
        <v>3018.4764725246364</v>
      </c>
      <c r="AC237" s="20">
        <f t="shared" si="10"/>
        <v>152789.24566772196</v>
      </c>
    </row>
    <row r="238" spans="2:29" x14ac:dyDescent="0.25">
      <c r="B238" s="9">
        <v>234</v>
      </c>
      <c r="C238" s="9">
        <f t="shared" si="11"/>
        <v>42</v>
      </c>
      <c r="D238" s="9">
        <v>6</v>
      </c>
      <c r="E238" s="20">
        <f>E226*(1+VLookups!$C$4)</f>
        <v>16821.886526885155</v>
      </c>
      <c r="F238" s="20">
        <f>$E238*-VLookups!$D$10*2</f>
        <v>-1009.3131916131092</v>
      </c>
      <c r="G238" s="19">
        <v>0</v>
      </c>
      <c r="H238" s="20">
        <f>(-VLookups!$D$13)*(E238+F238/2)</f>
        <v>-5303.0997276005455</v>
      </c>
      <c r="I238" s="19">
        <v>0</v>
      </c>
      <c r="J238" s="19">
        <v>0</v>
      </c>
      <c r="K238" s="19">
        <v>0</v>
      </c>
      <c r="L238" s="19">
        <v>0</v>
      </c>
      <c r="M238" s="20">
        <f>M237-VLookups!$C$33</f>
        <v>-253</v>
      </c>
      <c r="N238" s="22">
        <v>174</v>
      </c>
      <c r="O238" s="19">
        <v>0</v>
      </c>
      <c r="P238" s="19">
        <v>0</v>
      </c>
      <c r="Q238" s="9" t="s">
        <v>36</v>
      </c>
      <c r="R238" s="19">
        <v>0</v>
      </c>
      <c r="S238" s="20">
        <f>VLookups!$D$50</f>
        <v>-4487.7037773753191</v>
      </c>
      <c r="T238" s="19">
        <v>0</v>
      </c>
      <c r="U238" s="9">
        <v>90</v>
      </c>
      <c r="V238" s="21">
        <f>V237-VLookups!$D$54</f>
        <v>-1770</v>
      </c>
      <c r="W238" s="21">
        <f>-VLookups!$D$59</f>
        <v>-250</v>
      </c>
      <c r="X238" s="21">
        <f>-VLookups!$D$62</f>
        <v>-175</v>
      </c>
      <c r="Y238" s="36">
        <f>Y237*(1+VLookups!$D$57/12)</f>
        <v>-394.22095977249262</v>
      </c>
      <c r="Z238" s="31">
        <f>-E238*VLookups!$J$3</f>
        <v>-672.87546107540618</v>
      </c>
      <c r="AA238" s="19">
        <v>0</v>
      </c>
      <c r="AB238" s="20">
        <f t="shared" si="9"/>
        <v>3011.3300052548366</v>
      </c>
      <c r="AC238" s="20">
        <f t="shared" si="10"/>
        <v>156055.22441575633</v>
      </c>
    </row>
    <row r="239" spans="2:29" x14ac:dyDescent="0.25">
      <c r="B239" s="9">
        <v>235</v>
      </c>
      <c r="C239" s="9">
        <f t="shared" si="11"/>
        <v>42</v>
      </c>
      <c r="D239" s="9">
        <v>7</v>
      </c>
      <c r="E239" s="20">
        <f>E227*(1+VLookups!$C$4)</f>
        <v>16821.886526885155</v>
      </c>
      <c r="F239" s="20">
        <f>$E239*-VLookups!$D$10*2</f>
        <v>-1009.3131916131092</v>
      </c>
      <c r="G239" s="19">
        <v>0</v>
      </c>
      <c r="H239" s="20">
        <f>(-VLookups!$D$13)*(E239+F239/2)</f>
        <v>-5303.0997276005455</v>
      </c>
      <c r="I239" s="19">
        <v>0</v>
      </c>
      <c r="J239" s="19">
        <v>0</v>
      </c>
      <c r="K239" s="19">
        <v>0</v>
      </c>
      <c r="L239" s="19">
        <v>0</v>
      </c>
      <c r="M239" s="20">
        <f>M238-VLookups!$C$33</f>
        <v>-254</v>
      </c>
      <c r="N239" s="22">
        <v>175</v>
      </c>
      <c r="O239" s="19">
        <v>0</v>
      </c>
      <c r="P239" s="19">
        <v>0</v>
      </c>
      <c r="Q239" s="9" t="s">
        <v>36</v>
      </c>
      <c r="R239" s="19">
        <v>0</v>
      </c>
      <c r="S239" s="20">
        <f>VLookups!$D$50</f>
        <v>-4487.7037773753191</v>
      </c>
      <c r="T239" s="19">
        <v>0</v>
      </c>
      <c r="U239" s="9">
        <v>91</v>
      </c>
      <c r="V239" s="21">
        <f>V238-VLookups!$D$54</f>
        <v>-1775</v>
      </c>
      <c r="W239" s="21">
        <f>-VLookups!$D$59</f>
        <v>-250</v>
      </c>
      <c r="X239" s="21">
        <f>-VLookups!$D$62</f>
        <v>-175</v>
      </c>
      <c r="Y239" s="36">
        <f>Y238*(1+VLookups!$D$57/12)</f>
        <v>-395.37077090516237</v>
      </c>
      <c r="Z239" s="31">
        <f>-E239*VLookups!$J$3</f>
        <v>-672.87546107540618</v>
      </c>
      <c r="AA239" s="19">
        <v>0</v>
      </c>
      <c r="AB239" s="20">
        <f t="shared" si="9"/>
        <v>3004.180194122167</v>
      </c>
      <c r="AC239" s="20">
        <f t="shared" si="10"/>
        <v>159319.49665057141</v>
      </c>
    </row>
    <row r="240" spans="2:29" x14ac:dyDescent="0.25">
      <c r="B240" s="9">
        <v>236</v>
      </c>
      <c r="C240" s="9">
        <f t="shared" si="11"/>
        <v>42</v>
      </c>
      <c r="D240" s="9">
        <v>8</v>
      </c>
      <c r="E240" s="20">
        <f>E228*(1+VLookups!$C$4)</f>
        <v>16821.886526885155</v>
      </c>
      <c r="F240" s="20">
        <f>$E240*-VLookups!$D$10*2</f>
        <v>-1009.3131916131092</v>
      </c>
      <c r="G240" s="19">
        <v>0</v>
      </c>
      <c r="H240" s="20">
        <f>(-VLookups!$D$13)*(E240+F240/2)</f>
        <v>-5303.0997276005455</v>
      </c>
      <c r="I240" s="19">
        <v>0</v>
      </c>
      <c r="J240" s="19">
        <v>0</v>
      </c>
      <c r="K240" s="19">
        <v>0</v>
      </c>
      <c r="L240" s="19">
        <v>0</v>
      </c>
      <c r="M240" s="20">
        <f>M239-VLookups!$C$33</f>
        <v>-255</v>
      </c>
      <c r="N240" s="22">
        <v>176</v>
      </c>
      <c r="O240" s="19">
        <v>0</v>
      </c>
      <c r="P240" s="19">
        <v>0</v>
      </c>
      <c r="Q240" s="9" t="s">
        <v>36</v>
      </c>
      <c r="R240" s="19">
        <v>0</v>
      </c>
      <c r="S240" s="20">
        <f>VLookups!$D$50</f>
        <v>-4487.7037773753191</v>
      </c>
      <c r="T240" s="19">
        <v>0</v>
      </c>
      <c r="U240" s="9">
        <v>92</v>
      </c>
      <c r="V240" s="21">
        <f>V239-VLookups!$D$54</f>
        <v>-1780</v>
      </c>
      <c r="W240" s="21">
        <f>-VLookups!$D$59</f>
        <v>-250</v>
      </c>
      <c r="X240" s="21">
        <f>-VLookups!$D$62</f>
        <v>-175</v>
      </c>
      <c r="Y240" s="36">
        <f>Y239*(1+VLookups!$D$57/12)</f>
        <v>-396.52393565363576</v>
      </c>
      <c r="Z240" s="31">
        <f>-E240*VLookups!$J$3</f>
        <v>-672.87546107540618</v>
      </c>
      <c r="AA240" s="19">
        <v>0</v>
      </c>
      <c r="AB240" s="20">
        <f t="shared" si="9"/>
        <v>2997.0270293736935</v>
      </c>
      <c r="AC240" s="20">
        <f t="shared" si="10"/>
        <v>162582.05617436272</v>
      </c>
    </row>
    <row r="241" spans="2:29" x14ac:dyDescent="0.25">
      <c r="B241" s="9">
        <v>237</v>
      </c>
      <c r="C241" s="9">
        <f t="shared" si="11"/>
        <v>42</v>
      </c>
      <c r="D241" s="9">
        <v>9</v>
      </c>
      <c r="E241" s="20">
        <f>E229*(1+VLookups!$C$4)</f>
        <v>16821.886526885155</v>
      </c>
      <c r="F241" s="20">
        <f>$E241*-VLookups!$D$10*2</f>
        <v>-1009.3131916131092</v>
      </c>
      <c r="G241" s="19">
        <v>0</v>
      </c>
      <c r="H241" s="20">
        <f>(-VLookups!$D$13)*(E241+F241/2)</f>
        <v>-5303.0997276005455</v>
      </c>
      <c r="I241" s="19">
        <v>0</v>
      </c>
      <c r="J241" s="19">
        <v>0</v>
      </c>
      <c r="K241" s="19">
        <v>0</v>
      </c>
      <c r="L241" s="19">
        <v>0</v>
      </c>
      <c r="M241" s="20">
        <f>M240-VLookups!$C$33</f>
        <v>-256</v>
      </c>
      <c r="N241" s="22">
        <v>177</v>
      </c>
      <c r="O241" s="19">
        <v>0</v>
      </c>
      <c r="P241" s="19">
        <v>0</v>
      </c>
      <c r="Q241" s="9" t="s">
        <v>36</v>
      </c>
      <c r="R241" s="19">
        <v>0</v>
      </c>
      <c r="S241" s="20">
        <f>VLookups!$D$50</f>
        <v>-4487.7037773753191</v>
      </c>
      <c r="T241" s="19">
        <v>0</v>
      </c>
      <c r="U241" s="9">
        <v>93</v>
      </c>
      <c r="V241" s="21">
        <f>V240-VLookups!$D$54</f>
        <v>-1785</v>
      </c>
      <c r="W241" s="21">
        <f>-VLookups!$D$59</f>
        <v>-250</v>
      </c>
      <c r="X241" s="21">
        <f>-VLookups!$D$62</f>
        <v>-175</v>
      </c>
      <c r="Y241" s="36">
        <f>Y240*(1+VLookups!$D$57/12)</f>
        <v>-397.68046379929223</v>
      </c>
      <c r="Z241" s="31">
        <f>-E241*VLookups!$J$3</f>
        <v>-672.87546107540618</v>
      </c>
      <c r="AA241" s="19">
        <v>0</v>
      </c>
      <c r="AB241" s="20">
        <f t="shared" si="9"/>
        <v>2989.870501228037</v>
      </c>
      <c r="AC241" s="20">
        <f t="shared" si="10"/>
        <v>165842.89676921468</v>
      </c>
    </row>
    <row r="242" spans="2:29" x14ac:dyDescent="0.25">
      <c r="B242" s="9">
        <v>238</v>
      </c>
      <c r="C242" s="9">
        <f t="shared" si="11"/>
        <v>42</v>
      </c>
      <c r="D242" s="9">
        <v>10</v>
      </c>
      <c r="E242" s="20">
        <f>E230*(1+VLookups!$C$4)</f>
        <v>16821.886526885155</v>
      </c>
      <c r="F242" s="20">
        <f>$E242*-VLookups!$D$10*2</f>
        <v>-1009.3131916131092</v>
      </c>
      <c r="G242" s="19">
        <v>0</v>
      </c>
      <c r="H242" s="20">
        <f>(-VLookups!$D$13)*(E242+F242/2)</f>
        <v>-5303.0997276005455</v>
      </c>
      <c r="I242" s="19">
        <v>0</v>
      </c>
      <c r="J242" s="19">
        <v>0</v>
      </c>
      <c r="K242" s="19">
        <v>0</v>
      </c>
      <c r="L242" s="19">
        <v>0</v>
      </c>
      <c r="M242" s="20">
        <f>M241-VLookups!$C$33</f>
        <v>-257</v>
      </c>
      <c r="N242" s="22">
        <v>178</v>
      </c>
      <c r="O242" s="19">
        <v>0</v>
      </c>
      <c r="P242" s="19">
        <v>0</v>
      </c>
      <c r="Q242" s="9" t="s">
        <v>36</v>
      </c>
      <c r="R242" s="19">
        <v>0</v>
      </c>
      <c r="S242" s="20">
        <f>VLookups!$D$50</f>
        <v>-4487.7037773753191</v>
      </c>
      <c r="T242" s="19">
        <v>0</v>
      </c>
      <c r="U242" s="9">
        <v>94</v>
      </c>
      <c r="V242" s="21">
        <f>V241-VLookups!$D$54</f>
        <v>-1790</v>
      </c>
      <c r="W242" s="21">
        <f>-VLookups!$D$59</f>
        <v>-250</v>
      </c>
      <c r="X242" s="21">
        <f>-VLookups!$D$62</f>
        <v>-175</v>
      </c>
      <c r="Y242" s="36">
        <f>Y241*(1+VLookups!$D$57/12)</f>
        <v>-398.84036515204019</v>
      </c>
      <c r="Z242" s="31">
        <f>-E242*VLookups!$J$3</f>
        <v>-672.87546107540618</v>
      </c>
      <c r="AA242" s="19">
        <v>0</v>
      </c>
      <c r="AB242" s="20">
        <f t="shared" si="9"/>
        <v>2982.7105998752891</v>
      </c>
      <c r="AC242" s="20">
        <f t="shared" si="10"/>
        <v>169102.01219703865</v>
      </c>
    </row>
    <row r="243" spans="2:29" x14ac:dyDescent="0.25">
      <c r="B243" s="9">
        <v>239</v>
      </c>
      <c r="C243" s="9">
        <f t="shared" si="11"/>
        <v>42</v>
      </c>
      <c r="D243" s="9">
        <v>11</v>
      </c>
      <c r="E243" s="20">
        <f>E231*(1+VLookups!$C$4)</f>
        <v>16821.886526885155</v>
      </c>
      <c r="F243" s="20">
        <f>$E243*-VLookups!$D$10*2</f>
        <v>-1009.3131916131092</v>
      </c>
      <c r="G243" s="19">
        <v>0</v>
      </c>
      <c r="H243" s="20">
        <f>(-VLookups!$D$13)*(E243+F243/2)</f>
        <v>-5303.0997276005455</v>
      </c>
      <c r="I243" s="19">
        <v>0</v>
      </c>
      <c r="J243" s="19">
        <v>0</v>
      </c>
      <c r="K243" s="19">
        <v>0</v>
      </c>
      <c r="L243" s="19">
        <v>0</v>
      </c>
      <c r="M243" s="20">
        <f>M242-VLookups!$C$33</f>
        <v>-258</v>
      </c>
      <c r="N243" s="22">
        <v>179</v>
      </c>
      <c r="O243" s="19">
        <v>0</v>
      </c>
      <c r="P243" s="19">
        <v>0</v>
      </c>
      <c r="Q243" s="9" t="s">
        <v>36</v>
      </c>
      <c r="R243" s="19">
        <v>0</v>
      </c>
      <c r="S243" s="20">
        <f>VLookups!$D$50</f>
        <v>-4487.7037773753191</v>
      </c>
      <c r="T243" s="19">
        <v>0</v>
      </c>
      <c r="U243" s="9">
        <v>95</v>
      </c>
      <c r="V243" s="21">
        <f>V242-VLookups!$D$54</f>
        <v>-1795</v>
      </c>
      <c r="W243" s="21">
        <f>-VLookups!$D$59</f>
        <v>-250</v>
      </c>
      <c r="X243" s="21">
        <f>-VLookups!$D$62</f>
        <v>-175</v>
      </c>
      <c r="Y243" s="36">
        <f>Y242*(1+VLookups!$D$57/12)</f>
        <v>-400.00364955040033</v>
      </c>
      <c r="Z243" s="31">
        <f>-E243*VLookups!$J$3</f>
        <v>-672.87546107540618</v>
      </c>
      <c r="AA243" s="19">
        <v>0</v>
      </c>
      <c r="AB243" s="20">
        <f t="shared" si="9"/>
        <v>2975.5473154769288</v>
      </c>
      <c r="AC243" s="20">
        <f t="shared" si="10"/>
        <v>172359.39619951067</v>
      </c>
    </row>
    <row r="244" spans="2:29" x14ac:dyDescent="0.25">
      <c r="B244" s="9">
        <v>240</v>
      </c>
      <c r="C244" s="9">
        <f t="shared" si="11"/>
        <v>43</v>
      </c>
      <c r="D244" s="9">
        <v>0</v>
      </c>
      <c r="E244" s="20">
        <f>E232*(1+VLookups!$C$4)</f>
        <v>17410.652555326134</v>
      </c>
      <c r="F244" s="20">
        <f>$E244*-VLookups!$D$10*2</f>
        <v>-1044.6391533195681</v>
      </c>
      <c r="G244" s="19">
        <v>0</v>
      </c>
      <c r="H244" s="20">
        <f>(-VLookups!$D$13)*(E244+F244/2)</f>
        <v>-5488.7082180665639</v>
      </c>
      <c r="I244" s="19">
        <v>0</v>
      </c>
      <c r="J244" s="19">
        <v>0</v>
      </c>
      <c r="K244" s="19">
        <v>0</v>
      </c>
      <c r="L244" s="21">
        <f>VLookups!$D$31</f>
        <v>4500</v>
      </c>
      <c r="M244" s="20">
        <f>M243-VLookups!$C$33</f>
        <v>-259</v>
      </c>
      <c r="N244" s="22">
        <v>180</v>
      </c>
      <c r="O244" s="21">
        <f>-VLookups!$D$36</f>
        <v>-12000</v>
      </c>
      <c r="P244" s="19">
        <v>0</v>
      </c>
      <c r="Q244" s="22">
        <v>0</v>
      </c>
      <c r="R244" s="19">
        <v>0</v>
      </c>
      <c r="S244" s="20">
        <f>VLookups!$D$50</f>
        <v>-4487.7037773753191</v>
      </c>
      <c r="T244" s="19">
        <v>0</v>
      </c>
      <c r="U244" s="9">
        <v>96</v>
      </c>
      <c r="V244" s="21">
        <f>V243-VLookups!$D$54</f>
        <v>-1800</v>
      </c>
      <c r="W244" s="21">
        <f>-VLookups!$D$59</f>
        <v>-250</v>
      </c>
      <c r="X244" s="21">
        <f>-VLookups!$D$62</f>
        <v>-175</v>
      </c>
      <c r="Y244" s="36">
        <f>Y243*(1+VLookups!$D$57/12)</f>
        <v>-401.17032686158899</v>
      </c>
      <c r="Z244" s="31">
        <f>-E244*VLookups!$J$3</f>
        <v>-696.4261022130454</v>
      </c>
      <c r="AA244" s="19">
        <v>0</v>
      </c>
      <c r="AB244" s="20">
        <f t="shared" si="9"/>
        <v>-4169.6754458501682</v>
      </c>
      <c r="AC244" s="20">
        <f t="shared" si="10"/>
        <v>168476.986413993</v>
      </c>
    </row>
    <row r="245" spans="2:29" x14ac:dyDescent="0.25">
      <c r="B245" s="9">
        <v>241</v>
      </c>
      <c r="C245" s="9">
        <f t="shared" si="11"/>
        <v>43</v>
      </c>
      <c r="D245" s="9">
        <v>1</v>
      </c>
      <c r="E245" s="20">
        <f>E233*(1+VLookups!$C$4)</f>
        <v>17410.652555326134</v>
      </c>
      <c r="F245" s="20">
        <f>$E245*-VLookups!$D$10*2</f>
        <v>-1044.6391533195681</v>
      </c>
      <c r="G245" s="19">
        <v>0</v>
      </c>
      <c r="H245" s="20">
        <f>(-VLookups!$D$13)*(E245+F245/2)</f>
        <v>-5488.7082180665639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9"/>
      <c r="O245" s="20">
        <f>VLookups!$D$39</f>
        <v>-1471.9562242328529</v>
      </c>
      <c r="P245" s="20">
        <f>-VLookups!$D$41</f>
        <v>-125</v>
      </c>
      <c r="Q245" s="22">
        <v>1</v>
      </c>
      <c r="R245" s="19">
        <v>0</v>
      </c>
      <c r="S245" s="20">
        <f>VLookups!$D$50</f>
        <v>-4487.7037773753191</v>
      </c>
      <c r="T245" s="19">
        <v>0</v>
      </c>
      <c r="U245" s="9">
        <v>97</v>
      </c>
      <c r="V245" s="21">
        <f>V244-VLookups!$D$54</f>
        <v>-1805</v>
      </c>
      <c r="W245" s="21">
        <f>-VLookups!$D$60</f>
        <v>-400</v>
      </c>
      <c r="X245" s="21">
        <f>-VLookups!$D$62</f>
        <v>-175</v>
      </c>
      <c r="Y245" s="36">
        <f>Y244*(1+VLookups!$D$57/12)</f>
        <v>-402.34040698160197</v>
      </c>
      <c r="Z245" s="31">
        <f>-E245*VLookups!$J$3</f>
        <v>-696.4261022130454</v>
      </c>
      <c r="AA245" s="19">
        <v>0</v>
      </c>
      <c r="AB245" s="20">
        <f t="shared" si="9"/>
        <v>1836.1982497969648</v>
      </c>
      <c r="AC245" s="20">
        <f t="shared" si="10"/>
        <v>170593.97964114661</v>
      </c>
    </row>
    <row r="246" spans="2:29" x14ac:dyDescent="0.25">
      <c r="B246" s="9">
        <v>242</v>
      </c>
      <c r="C246" s="9">
        <f t="shared" si="11"/>
        <v>43</v>
      </c>
      <c r="D246" s="9">
        <v>2</v>
      </c>
      <c r="E246" s="20">
        <f>E234*(1+VLookups!$C$4)</f>
        <v>17410.652555326134</v>
      </c>
      <c r="F246" s="20">
        <f>$E246*-VLookups!$D$10*2</f>
        <v>-1044.6391533195681</v>
      </c>
      <c r="G246" s="19">
        <v>0</v>
      </c>
      <c r="H246" s="20">
        <f>(-VLookups!$D$13)*(E246+F246/2)</f>
        <v>-5488.7082180665639</v>
      </c>
      <c r="I246" s="19">
        <v>0</v>
      </c>
      <c r="J246" s="19">
        <v>0</v>
      </c>
      <c r="K246" s="19">
        <v>0</v>
      </c>
      <c r="L246" s="19">
        <v>0</v>
      </c>
      <c r="M246" s="19">
        <v>0</v>
      </c>
      <c r="N246" s="20" t="s">
        <v>36</v>
      </c>
      <c r="O246" s="20">
        <f>VLookups!$D$39</f>
        <v>-1471.9562242328529</v>
      </c>
      <c r="P246" s="20">
        <f>P245-VLookups!$D$42</f>
        <v>-126.5</v>
      </c>
      <c r="Q246" s="22">
        <v>2</v>
      </c>
      <c r="R246" s="19">
        <v>0</v>
      </c>
      <c r="S246" s="20">
        <f>VLookups!$D$50</f>
        <v>-4487.7037773753191</v>
      </c>
      <c r="T246" s="19">
        <v>0</v>
      </c>
      <c r="U246" s="9">
        <v>98</v>
      </c>
      <c r="V246" s="21">
        <f>V245-VLookups!$D$54</f>
        <v>-1810</v>
      </c>
      <c r="W246" s="21">
        <f>-VLookups!$D$60</f>
        <v>-400</v>
      </c>
      <c r="X246" s="21">
        <f>-VLookups!$D$62</f>
        <v>-175</v>
      </c>
      <c r="Y246" s="36">
        <f>Y245*(1+VLookups!$D$57/12)</f>
        <v>-403.51389983529833</v>
      </c>
      <c r="Z246" s="31">
        <f>-E246*VLookups!$J$3</f>
        <v>-696.4261022130454</v>
      </c>
      <c r="AA246" s="19">
        <v>0</v>
      </c>
      <c r="AB246" s="20">
        <f t="shared" si="9"/>
        <v>1828.5247569432686</v>
      </c>
      <c r="AC246" s="20">
        <f t="shared" si="10"/>
        <v>172706.8276974918</v>
      </c>
    </row>
    <row r="247" spans="2:29" x14ac:dyDescent="0.25">
      <c r="B247" s="9">
        <v>243</v>
      </c>
      <c r="C247" s="9">
        <f t="shared" si="11"/>
        <v>43</v>
      </c>
      <c r="D247" s="9">
        <v>3</v>
      </c>
      <c r="E247" s="20">
        <f>E235*(1+VLookups!$C$4)</f>
        <v>17410.652555326134</v>
      </c>
      <c r="F247" s="20">
        <f>$E247*-VLookups!$D$10*2</f>
        <v>-1044.6391533195681</v>
      </c>
      <c r="G247" s="19">
        <v>0</v>
      </c>
      <c r="H247" s="20">
        <f>(-VLookups!$D$13)*(E247+F247/2)</f>
        <v>-5488.7082180665639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20" t="s">
        <v>36</v>
      </c>
      <c r="O247" s="20">
        <f>VLookups!$D$39</f>
        <v>-1471.9562242328529</v>
      </c>
      <c r="P247" s="20">
        <f>P246-VLookups!$D$42</f>
        <v>-128</v>
      </c>
      <c r="Q247" s="22">
        <v>3</v>
      </c>
      <c r="R247" s="19">
        <v>0</v>
      </c>
      <c r="S247" s="20">
        <f>VLookups!$D$50</f>
        <v>-4487.7037773753191</v>
      </c>
      <c r="T247" s="19">
        <v>0</v>
      </c>
      <c r="U247" s="9">
        <v>99</v>
      </c>
      <c r="V247" s="21">
        <f>V246-VLookups!$D$54</f>
        <v>-1815</v>
      </c>
      <c r="W247" s="21">
        <f>-VLookups!$D$60</f>
        <v>-400</v>
      </c>
      <c r="X247" s="21">
        <f>-VLookups!$D$62</f>
        <v>-175</v>
      </c>
      <c r="Y247" s="36">
        <f>Y246*(1+VLookups!$D$57/12)</f>
        <v>-404.69081537648464</v>
      </c>
      <c r="Z247" s="31">
        <f>-E247*VLookups!$J$3</f>
        <v>-696.4261022130454</v>
      </c>
      <c r="AA247" s="19">
        <v>0</v>
      </c>
      <c r="AB247" s="20">
        <f t="shared" si="9"/>
        <v>1820.8478414020819</v>
      </c>
      <c r="AC247" s="20">
        <f t="shared" si="10"/>
        <v>174815.52025172304</v>
      </c>
    </row>
    <row r="248" spans="2:29" x14ac:dyDescent="0.25">
      <c r="B248" s="9">
        <v>244</v>
      </c>
      <c r="C248" s="9">
        <f t="shared" si="11"/>
        <v>43</v>
      </c>
      <c r="D248" s="9">
        <v>4</v>
      </c>
      <c r="E248" s="20">
        <f>E236*(1+VLookups!$C$4)</f>
        <v>17410.652555326134</v>
      </c>
      <c r="F248" s="20">
        <f>$E248*-VLookups!$D$10*2</f>
        <v>-1044.6391533195681</v>
      </c>
      <c r="G248" s="19">
        <v>0</v>
      </c>
      <c r="H248" s="20">
        <f>(-VLookups!$D$13)*(E248+F248/2)</f>
        <v>-5488.7082180665639</v>
      </c>
      <c r="I248" s="19">
        <v>0</v>
      </c>
      <c r="J248" s="19">
        <v>0</v>
      </c>
      <c r="K248" s="19">
        <v>0</v>
      </c>
      <c r="L248" s="19">
        <v>0</v>
      </c>
      <c r="M248" s="19">
        <v>0</v>
      </c>
      <c r="N248" s="20" t="s">
        <v>36</v>
      </c>
      <c r="O248" s="20">
        <f>VLookups!$D$39</f>
        <v>-1471.9562242328529</v>
      </c>
      <c r="P248" s="20">
        <f>P247-VLookups!$D$42</f>
        <v>-129.5</v>
      </c>
      <c r="Q248" s="22">
        <v>4</v>
      </c>
      <c r="R248" s="19">
        <v>0</v>
      </c>
      <c r="S248" s="20">
        <f>VLookups!$D$50</f>
        <v>-4487.7037773753191</v>
      </c>
      <c r="T248" s="19">
        <v>0</v>
      </c>
      <c r="U248" s="9">
        <v>100</v>
      </c>
      <c r="V248" s="21">
        <f>V247-VLookups!$D$54</f>
        <v>-1820</v>
      </c>
      <c r="W248" s="21">
        <f>-VLookups!$D$60</f>
        <v>-400</v>
      </c>
      <c r="X248" s="21">
        <f>-VLookups!$D$62</f>
        <v>-175</v>
      </c>
      <c r="Y248" s="36">
        <f>Y247*(1+VLookups!$D$57/12)</f>
        <v>-405.87116358799938</v>
      </c>
      <c r="Z248" s="31">
        <f>-E248*VLookups!$J$3</f>
        <v>-696.4261022130454</v>
      </c>
      <c r="AA248" s="19">
        <v>0</v>
      </c>
      <c r="AB248" s="20">
        <f t="shared" si="9"/>
        <v>1813.1674931905673</v>
      </c>
      <c r="AC248" s="20">
        <f t="shared" si="10"/>
        <v>176920.04694533313</v>
      </c>
    </row>
    <row r="249" spans="2:29" x14ac:dyDescent="0.25">
      <c r="B249" s="9">
        <v>245</v>
      </c>
      <c r="C249" s="9">
        <f t="shared" si="11"/>
        <v>43</v>
      </c>
      <c r="D249" s="9">
        <v>5</v>
      </c>
      <c r="E249" s="20">
        <f>E237*(1+VLookups!$C$4)</f>
        <v>17410.652555326134</v>
      </c>
      <c r="F249" s="20">
        <f>$E249*-VLookups!$D$10*2</f>
        <v>-1044.6391533195681</v>
      </c>
      <c r="G249" s="19">
        <v>0</v>
      </c>
      <c r="H249" s="20">
        <f>(-VLookups!$D$13)*(E249+F249/2)</f>
        <v>-5488.7082180665639</v>
      </c>
      <c r="I249" s="19">
        <v>0</v>
      </c>
      <c r="J249" s="19">
        <v>0</v>
      </c>
      <c r="K249" s="19">
        <v>0</v>
      </c>
      <c r="L249" s="19">
        <v>0</v>
      </c>
      <c r="M249" s="19">
        <v>0</v>
      </c>
      <c r="N249" s="20" t="s">
        <v>36</v>
      </c>
      <c r="O249" s="20">
        <f>VLookups!$D$39</f>
        <v>-1471.9562242328529</v>
      </c>
      <c r="P249" s="20">
        <f>P248-VLookups!$D$42</f>
        <v>-131</v>
      </c>
      <c r="Q249" s="22">
        <v>5</v>
      </c>
      <c r="R249" s="19">
        <v>0</v>
      </c>
      <c r="S249" s="20">
        <f>VLookups!$D$50</f>
        <v>-4487.7037773753191</v>
      </c>
      <c r="T249" s="19">
        <v>0</v>
      </c>
      <c r="U249" s="9">
        <v>101</v>
      </c>
      <c r="V249" s="21">
        <f>V248-VLookups!$D$54</f>
        <v>-1825</v>
      </c>
      <c r="W249" s="21">
        <f>-VLookups!$D$60</f>
        <v>-400</v>
      </c>
      <c r="X249" s="21">
        <f>-VLookups!$D$62</f>
        <v>-175</v>
      </c>
      <c r="Y249" s="36">
        <f>Y248*(1+VLookups!$D$57/12)</f>
        <v>-407.05495448179772</v>
      </c>
      <c r="Z249" s="31">
        <f>-E249*VLookups!$J$3</f>
        <v>-696.4261022130454</v>
      </c>
      <c r="AA249" s="19">
        <v>0</v>
      </c>
      <c r="AB249" s="20">
        <f t="shared" si="9"/>
        <v>1805.483702296769</v>
      </c>
      <c r="AC249" s="20">
        <f t="shared" si="10"/>
        <v>179020.39739253878</v>
      </c>
    </row>
    <row r="250" spans="2:29" x14ac:dyDescent="0.25">
      <c r="B250" s="9">
        <v>246</v>
      </c>
      <c r="C250" s="9">
        <f t="shared" si="11"/>
        <v>43</v>
      </c>
      <c r="D250" s="9">
        <v>6</v>
      </c>
      <c r="E250" s="20">
        <f>E238*(1+VLookups!$C$4)</f>
        <v>17410.652555326134</v>
      </c>
      <c r="F250" s="20">
        <f>$E250*-VLookups!$D$10*2</f>
        <v>-1044.6391533195681</v>
      </c>
      <c r="G250" s="19">
        <v>0</v>
      </c>
      <c r="H250" s="20">
        <f>(-VLookups!$D$13)*(E250+F250/2)</f>
        <v>-5488.7082180665639</v>
      </c>
      <c r="I250" s="19">
        <v>0</v>
      </c>
      <c r="J250" s="19">
        <v>0</v>
      </c>
      <c r="K250" s="19">
        <v>0</v>
      </c>
      <c r="L250" s="19">
        <v>0</v>
      </c>
      <c r="M250" s="19">
        <v>0</v>
      </c>
      <c r="N250" s="20" t="s">
        <v>36</v>
      </c>
      <c r="O250" s="20">
        <f>VLookups!$D$39</f>
        <v>-1471.9562242328529</v>
      </c>
      <c r="P250" s="20">
        <f>P249-VLookups!$D$42</f>
        <v>-132.5</v>
      </c>
      <c r="Q250" s="22">
        <v>6</v>
      </c>
      <c r="R250" s="19">
        <v>0</v>
      </c>
      <c r="S250" s="20">
        <f>VLookups!$D$50</f>
        <v>-4487.7037773753191</v>
      </c>
      <c r="T250" s="19">
        <v>0</v>
      </c>
      <c r="U250" s="9">
        <v>102</v>
      </c>
      <c r="V250" s="21">
        <f>V249-VLookups!$D$54</f>
        <v>-1830</v>
      </c>
      <c r="W250" s="21">
        <f>-VLookups!$D$60</f>
        <v>-400</v>
      </c>
      <c r="X250" s="21">
        <f>-VLookups!$D$62</f>
        <v>-175</v>
      </c>
      <c r="Y250" s="36">
        <f>Y249*(1+VLookups!$D$57/12)</f>
        <v>-408.24219809903633</v>
      </c>
      <c r="Z250" s="31">
        <f>-E250*VLookups!$J$3</f>
        <v>-696.4261022130454</v>
      </c>
      <c r="AA250" s="19">
        <v>0</v>
      </c>
      <c r="AB250" s="20">
        <f t="shared" si="9"/>
        <v>1797.7964586795306</v>
      </c>
      <c r="AC250" s="20">
        <f t="shared" si="10"/>
        <v>181116.5611802059</v>
      </c>
    </row>
    <row r="251" spans="2:29" x14ac:dyDescent="0.25">
      <c r="B251" s="9">
        <v>247</v>
      </c>
      <c r="C251" s="9">
        <f t="shared" si="11"/>
        <v>43</v>
      </c>
      <c r="D251" s="9">
        <v>7</v>
      </c>
      <c r="E251" s="20">
        <f>E239*(1+VLookups!$C$4)</f>
        <v>17410.652555326134</v>
      </c>
      <c r="F251" s="20">
        <f>$E251*-VLookups!$D$10*2</f>
        <v>-1044.6391533195681</v>
      </c>
      <c r="G251" s="19">
        <v>0</v>
      </c>
      <c r="H251" s="20">
        <f>(-VLookups!$D$13)*(E251+F251/2)</f>
        <v>-5488.7082180665639</v>
      </c>
      <c r="I251" s="19">
        <v>0</v>
      </c>
      <c r="J251" s="19">
        <v>0</v>
      </c>
      <c r="K251" s="19">
        <v>0</v>
      </c>
      <c r="L251" s="19">
        <v>0</v>
      </c>
      <c r="M251" s="19">
        <v>0</v>
      </c>
      <c r="N251" s="20" t="s">
        <v>36</v>
      </c>
      <c r="O251" s="20">
        <f>VLookups!$D$39</f>
        <v>-1471.9562242328529</v>
      </c>
      <c r="P251" s="20">
        <f>P250-VLookups!$D$42</f>
        <v>-134</v>
      </c>
      <c r="Q251" s="22">
        <v>7</v>
      </c>
      <c r="R251" s="19">
        <v>0</v>
      </c>
      <c r="S251" s="20">
        <f>VLookups!$D$50</f>
        <v>-4487.7037773753191</v>
      </c>
      <c r="T251" s="19">
        <v>0</v>
      </c>
      <c r="U251" s="9">
        <v>103</v>
      </c>
      <c r="V251" s="21">
        <f>V250-VLookups!$D$54</f>
        <v>-1835</v>
      </c>
      <c r="W251" s="21">
        <f>-VLookups!$D$60</f>
        <v>-400</v>
      </c>
      <c r="X251" s="21">
        <f>-VLookups!$D$62</f>
        <v>-175</v>
      </c>
      <c r="Y251" s="36">
        <f>Y250*(1+VLookups!$D$57/12)</f>
        <v>-409.43290451015855</v>
      </c>
      <c r="Z251" s="31">
        <f>-E251*VLookups!$J$3</f>
        <v>-696.4261022130454</v>
      </c>
      <c r="AA251" s="19">
        <v>0</v>
      </c>
      <c r="AB251" s="20">
        <f t="shared" si="9"/>
        <v>1790.1057522684082</v>
      </c>
      <c r="AC251" s="20">
        <f t="shared" si="10"/>
        <v>183208.52786777465</v>
      </c>
    </row>
    <row r="252" spans="2:29" x14ac:dyDescent="0.25">
      <c r="B252" s="9">
        <v>248</v>
      </c>
      <c r="C252" s="9">
        <f t="shared" si="11"/>
        <v>43</v>
      </c>
      <c r="D252" s="9">
        <v>8</v>
      </c>
      <c r="E252" s="20">
        <f>E240*(1+VLookups!$C$4)</f>
        <v>17410.652555326134</v>
      </c>
      <c r="F252" s="20">
        <f>$E252*-VLookups!$D$10*2</f>
        <v>-1044.6391533195681</v>
      </c>
      <c r="G252" s="19">
        <v>0</v>
      </c>
      <c r="H252" s="20">
        <f>(-VLookups!$D$13)*(E252+F252/2)</f>
        <v>-5488.7082180665639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20" t="s">
        <v>36</v>
      </c>
      <c r="O252" s="20">
        <f>VLookups!$D$39</f>
        <v>-1471.9562242328529</v>
      </c>
      <c r="P252" s="20">
        <f>P251-VLookups!$D$42</f>
        <v>-135.5</v>
      </c>
      <c r="Q252" s="22">
        <v>8</v>
      </c>
      <c r="R252" s="19">
        <v>0</v>
      </c>
      <c r="S252" s="20">
        <f>VLookups!$D$50</f>
        <v>-4487.7037773753191</v>
      </c>
      <c r="T252" s="19">
        <v>0</v>
      </c>
      <c r="U252" s="9">
        <v>104</v>
      </c>
      <c r="V252" s="21">
        <f>V251-VLookups!$D$54</f>
        <v>-1840</v>
      </c>
      <c r="W252" s="21">
        <f>-VLookups!$D$60</f>
        <v>-400</v>
      </c>
      <c r="X252" s="21">
        <f>-VLookups!$D$62</f>
        <v>-175</v>
      </c>
      <c r="Y252" s="36">
        <f>Y251*(1+VLookups!$D$57/12)</f>
        <v>-410.62708381497987</v>
      </c>
      <c r="Z252" s="31">
        <f>-E252*VLookups!$J$3</f>
        <v>-696.4261022130454</v>
      </c>
      <c r="AA252" s="19">
        <v>0</v>
      </c>
      <c r="AB252" s="20">
        <f t="shared" si="9"/>
        <v>1782.4115729635869</v>
      </c>
      <c r="AC252" s="20">
        <f t="shared" si="10"/>
        <v>185296.28698718455</v>
      </c>
    </row>
    <row r="253" spans="2:29" x14ac:dyDescent="0.25">
      <c r="B253" s="9">
        <v>249</v>
      </c>
      <c r="C253" s="9">
        <f t="shared" si="11"/>
        <v>43</v>
      </c>
      <c r="D253" s="9">
        <v>9</v>
      </c>
      <c r="E253" s="20">
        <f>E241*(1+VLookups!$C$4)</f>
        <v>17410.652555326134</v>
      </c>
      <c r="F253" s="20">
        <f>$E253*-VLookups!$D$10*2</f>
        <v>-1044.6391533195681</v>
      </c>
      <c r="G253" s="19">
        <v>0</v>
      </c>
      <c r="H253" s="20">
        <f>(-VLookups!$D$13)*(E253+F253/2)</f>
        <v>-5488.7082180665639</v>
      </c>
      <c r="I253" s="19">
        <v>0</v>
      </c>
      <c r="J253" s="19">
        <v>0</v>
      </c>
      <c r="K253" s="19">
        <v>0</v>
      </c>
      <c r="L253" s="19">
        <v>0</v>
      </c>
      <c r="M253" s="19">
        <v>0</v>
      </c>
      <c r="N253" s="20" t="s">
        <v>36</v>
      </c>
      <c r="O253" s="20">
        <f>VLookups!$D$39</f>
        <v>-1471.9562242328529</v>
      </c>
      <c r="P253" s="20">
        <f>P252-VLookups!$D$42</f>
        <v>-137</v>
      </c>
      <c r="Q253" s="22">
        <v>9</v>
      </c>
      <c r="R253" s="19">
        <v>0</v>
      </c>
      <c r="S253" s="20">
        <f>VLookups!$D$50</f>
        <v>-4487.7037773753191</v>
      </c>
      <c r="T253" s="19">
        <v>0</v>
      </c>
      <c r="U253" s="9">
        <v>105</v>
      </c>
      <c r="V253" s="21">
        <f>V252-VLookups!$D$54</f>
        <v>-1845</v>
      </c>
      <c r="W253" s="21">
        <f>-VLookups!$D$60</f>
        <v>-400</v>
      </c>
      <c r="X253" s="21">
        <f>-VLookups!$D$62</f>
        <v>-175</v>
      </c>
      <c r="Y253" s="36">
        <f>Y252*(1+VLookups!$D$57/12)</f>
        <v>-411.82474614277356</v>
      </c>
      <c r="Z253" s="31">
        <f>-E253*VLookups!$J$3</f>
        <v>-696.4261022130454</v>
      </c>
      <c r="AA253" s="19">
        <v>0</v>
      </c>
      <c r="AB253" s="20">
        <f t="shared" si="9"/>
        <v>1774.7139106357931</v>
      </c>
      <c r="AC253" s="20">
        <f t="shared" si="10"/>
        <v>187379.828042799</v>
      </c>
    </row>
    <row r="254" spans="2:29" x14ac:dyDescent="0.25">
      <c r="B254" s="9">
        <v>250</v>
      </c>
      <c r="C254" s="9">
        <f t="shared" si="11"/>
        <v>43</v>
      </c>
      <c r="D254" s="9">
        <v>10</v>
      </c>
      <c r="E254" s="20">
        <f>E242*(1+VLookups!$C$4)</f>
        <v>17410.652555326134</v>
      </c>
      <c r="F254" s="20">
        <f>$E254*-VLookups!$D$10*2</f>
        <v>-1044.6391533195681</v>
      </c>
      <c r="G254" s="19">
        <v>0</v>
      </c>
      <c r="H254" s="20">
        <f>(-VLookups!$D$13)*(E254+F254/2)</f>
        <v>-5488.7082180665639</v>
      </c>
      <c r="I254" s="19">
        <v>0</v>
      </c>
      <c r="J254" s="19">
        <v>0</v>
      </c>
      <c r="K254" s="19">
        <v>0</v>
      </c>
      <c r="L254" s="19">
        <v>0</v>
      </c>
      <c r="M254" s="19">
        <v>0</v>
      </c>
      <c r="N254" s="20" t="s">
        <v>36</v>
      </c>
      <c r="O254" s="20">
        <f>VLookups!$D$39</f>
        <v>-1471.9562242328529</v>
      </c>
      <c r="P254" s="20">
        <f>P253-VLookups!$D$42</f>
        <v>-138.5</v>
      </c>
      <c r="Q254" s="22">
        <v>10</v>
      </c>
      <c r="R254" s="19">
        <v>0</v>
      </c>
      <c r="S254" s="20">
        <f>VLookups!$D$50</f>
        <v>-4487.7037773753191</v>
      </c>
      <c r="T254" s="19">
        <v>0</v>
      </c>
      <c r="U254" s="9">
        <v>106</v>
      </c>
      <c r="V254" s="21">
        <f>V253-VLookups!$D$54</f>
        <v>-1850</v>
      </c>
      <c r="W254" s="21">
        <f>-VLookups!$D$60</f>
        <v>-400</v>
      </c>
      <c r="X254" s="21">
        <f>-VLookups!$D$62</f>
        <v>-175</v>
      </c>
      <c r="Y254" s="36">
        <f>Y253*(1+VLookups!$D$57/12)</f>
        <v>-413.02590165235665</v>
      </c>
      <c r="Z254" s="31">
        <f>-E254*VLookups!$J$3</f>
        <v>-696.4261022130454</v>
      </c>
      <c r="AA254" s="19">
        <v>0</v>
      </c>
      <c r="AB254" s="20">
        <f t="shared" si="9"/>
        <v>1767.0127551262099</v>
      </c>
      <c r="AC254" s="20">
        <f t="shared" si="10"/>
        <v>189459.14051132987</v>
      </c>
    </row>
    <row r="255" spans="2:29" x14ac:dyDescent="0.25">
      <c r="B255" s="9">
        <v>251</v>
      </c>
      <c r="C255" s="9">
        <f t="shared" si="11"/>
        <v>43</v>
      </c>
      <c r="D255" s="9">
        <v>11</v>
      </c>
      <c r="E255" s="20">
        <f>E243*(1+VLookups!$C$4)</f>
        <v>17410.652555326134</v>
      </c>
      <c r="F255" s="20">
        <f>$E255*-VLookups!$D$10*2</f>
        <v>-1044.6391533195681</v>
      </c>
      <c r="G255" s="19">
        <v>0</v>
      </c>
      <c r="H255" s="20">
        <f>(-VLookups!$D$13)*(E255+F255/2)</f>
        <v>-5488.7082180665639</v>
      </c>
      <c r="I255" s="19">
        <v>0</v>
      </c>
      <c r="J255" s="19">
        <v>0</v>
      </c>
      <c r="K255" s="19">
        <v>0</v>
      </c>
      <c r="L255" s="19">
        <v>0</v>
      </c>
      <c r="M255" s="19">
        <v>0</v>
      </c>
      <c r="N255" s="20" t="s">
        <v>36</v>
      </c>
      <c r="O255" s="20">
        <f>VLookups!$D$39</f>
        <v>-1471.9562242328529</v>
      </c>
      <c r="P255" s="20">
        <f>P254-VLookups!$D$42</f>
        <v>-140</v>
      </c>
      <c r="Q255" s="22">
        <v>11</v>
      </c>
      <c r="R255" s="19">
        <v>0</v>
      </c>
      <c r="S255" s="20">
        <f>VLookups!$D$50</f>
        <v>-4487.7037773753191</v>
      </c>
      <c r="T255" s="19">
        <v>0</v>
      </c>
      <c r="U255" s="9">
        <v>107</v>
      </c>
      <c r="V255" s="21">
        <f>V254-VLookups!$D$54</f>
        <v>-1855</v>
      </c>
      <c r="W255" s="21">
        <f>-VLookups!$D$60</f>
        <v>-400</v>
      </c>
      <c r="X255" s="21">
        <f>-VLookups!$D$62</f>
        <v>-175</v>
      </c>
      <c r="Y255" s="36">
        <f>Y254*(1+VLookups!$D$57/12)</f>
        <v>-414.23056053217601</v>
      </c>
      <c r="Z255" s="31">
        <f>-E255*VLookups!$J$3</f>
        <v>-696.4261022130454</v>
      </c>
      <c r="AA255" s="19">
        <v>0</v>
      </c>
      <c r="AB255" s="20">
        <f t="shared" si="9"/>
        <v>1759.3080962463905</v>
      </c>
      <c r="AC255" s="20">
        <f t="shared" si="10"/>
        <v>191534.21384176181</v>
      </c>
    </row>
    <row r="256" spans="2:29" x14ac:dyDescent="0.25">
      <c r="B256" s="9">
        <v>252</v>
      </c>
      <c r="C256" s="9">
        <f t="shared" si="11"/>
        <v>44</v>
      </c>
      <c r="D256" s="9">
        <v>0</v>
      </c>
      <c r="E256" s="20">
        <f>E244*(1+VLookups!$C$4)</f>
        <v>18020.025394762546</v>
      </c>
      <c r="F256" s="20">
        <f>$E256*-VLookups!$D$10*2</f>
        <v>-1081.2015236857528</v>
      </c>
      <c r="G256" s="19">
        <v>0</v>
      </c>
      <c r="H256" s="20">
        <f>(-VLookups!$D$13)*(E256+F256/2)</f>
        <v>-5680.8130056988921</v>
      </c>
      <c r="I256" s="19">
        <v>0</v>
      </c>
      <c r="J256" s="19">
        <v>0</v>
      </c>
      <c r="K256" s="19">
        <v>0</v>
      </c>
      <c r="L256" s="19">
        <v>0</v>
      </c>
      <c r="M256" s="19">
        <v>0</v>
      </c>
      <c r="N256" s="20" t="s">
        <v>36</v>
      </c>
      <c r="O256" s="20">
        <f>VLookups!$D$39</f>
        <v>-1471.9562242328529</v>
      </c>
      <c r="P256" s="20">
        <f>P255-VLookups!$D$42</f>
        <v>-141.5</v>
      </c>
      <c r="Q256" s="22">
        <v>12</v>
      </c>
      <c r="R256" s="19">
        <v>0</v>
      </c>
      <c r="S256" s="20">
        <f>VLookups!$D$50</f>
        <v>-4487.7037773753191</v>
      </c>
      <c r="T256" s="19">
        <v>0</v>
      </c>
      <c r="U256" s="9">
        <v>108</v>
      </c>
      <c r="V256" s="21">
        <f>V255-VLookups!$D$54</f>
        <v>-1860</v>
      </c>
      <c r="W256" s="21">
        <f>-VLookups!$D$60</f>
        <v>-400</v>
      </c>
      <c r="X256" s="21">
        <f>-VLookups!$D$62</f>
        <v>-175</v>
      </c>
      <c r="Y256" s="36">
        <f>Y255*(1+VLookups!$D$57/12)</f>
        <v>-415.43873300039485</v>
      </c>
      <c r="Z256" s="31">
        <f>-E256*VLookups!$J$3</f>
        <v>-720.80101579050188</v>
      </c>
      <c r="AA256" s="19">
        <v>0</v>
      </c>
      <c r="AB256" s="20">
        <f t="shared" si="9"/>
        <v>2126.2118768217069</v>
      </c>
      <c r="AC256" s="20">
        <f t="shared" si="10"/>
        <v>193979.64940831979</v>
      </c>
    </row>
    <row r="257" spans="2:29" x14ac:dyDescent="0.25">
      <c r="B257" s="9">
        <v>253</v>
      </c>
      <c r="C257" s="9">
        <f t="shared" si="11"/>
        <v>44</v>
      </c>
      <c r="D257" s="9">
        <v>1</v>
      </c>
      <c r="E257" s="20">
        <f>E245*(1+VLookups!$C$4)</f>
        <v>18020.025394762546</v>
      </c>
      <c r="F257" s="20">
        <f>$E257*-VLookups!$D$10*2</f>
        <v>-1081.2015236857528</v>
      </c>
      <c r="G257" s="19">
        <v>0</v>
      </c>
      <c r="H257" s="20">
        <f>(-VLookups!$D$13)*(E257+F257/2)</f>
        <v>-5680.8130056988921</v>
      </c>
      <c r="I257" s="19">
        <v>0</v>
      </c>
      <c r="J257" s="19">
        <v>0</v>
      </c>
      <c r="K257" s="19">
        <v>0</v>
      </c>
      <c r="L257" s="19">
        <v>0</v>
      </c>
      <c r="M257" s="19">
        <v>0</v>
      </c>
      <c r="N257" s="20" t="s">
        <v>36</v>
      </c>
      <c r="O257" s="20">
        <f>VLookups!$D$39</f>
        <v>-1471.9562242328529</v>
      </c>
      <c r="P257" s="20">
        <f>P256-VLookups!$D$42</f>
        <v>-143</v>
      </c>
      <c r="Q257" s="22">
        <v>13</v>
      </c>
      <c r="R257" s="19">
        <v>0</v>
      </c>
      <c r="S257" s="20">
        <f>VLookups!$D$50</f>
        <v>-4487.7037773753191</v>
      </c>
      <c r="T257" s="19">
        <v>0</v>
      </c>
      <c r="U257" s="9">
        <v>109</v>
      </c>
      <c r="V257" s="21">
        <f>V256-VLookups!$D$54</f>
        <v>-1865</v>
      </c>
      <c r="W257" s="21">
        <f>-VLookups!$D$60</f>
        <v>-400</v>
      </c>
      <c r="X257" s="21">
        <f>-VLookups!$D$62</f>
        <v>-175</v>
      </c>
      <c r="Y257" s="36">
        <f>Y256*(1+VLookups!$D$57/12)</f>
        <v>-416.65042930497935</v>
      </c>
      <c r="Z257" s="31">
        <f>-E257*VLookups!$J$3</f>
        <v>-720.80101579050188</v>
      </c>
      <c r="AA257" s="19">
        <v>0</v>
      </c>
      <c r="AB257" s="20">
        <f t="shared" si="9"/>
        <v>2118.5001805171223</v>
      </c>
      <c r="AC257" s="20">
        <f t="shared" si="10"/>
        <v>196421.44900451746</v>
      </c>
    </row>
    <row r="258" spans="2:29" x14ac:dyDescent="0.25">
      <c r="B258" s="9">
        <v>254</v>
      </c>
      <c r="C258" s="9">
        <f t="shared" si="11"/>
        <v>44</v>
      </c>
      <c r="D258" s="9">
        <v>2</v>
      </c>
      <c r="E258" s="20">
        <f>E246*(1+VLookups!$C$4)</f>
        <v>18020.025394762546</v>
      </c>
      <c r="F258" s="20">
        <f>$E258*-VLookups!$D$10*2</f>
        <v>-1081.2015236857528</v>
      </c>
      <c r="G258" s="19">
        <v>0</v>
      </c>
      <c r="H258" s="20">
        <f>(-VLookups!$D$13)*(E258+F258/2)</f>
        <v>-5680.8130056988921</v>
      </c>
      <c r="I258" s="19">
        <v>0</v>
      </c>
      <c r="J258" s="19">
        <v>0</v>
      </c>
      <c r="K258" s="19">
        <v>0</v>
      </c>
      <c r="L258" s="19">
        <v>0</v>
      </c>
      <c r="M258" s="19">
        <v>0</v>
      </c>
      <c r="N258" s="20" t="s">
        <v>36</v>
      </c>
      <c r="O258" s="20">
        <f>VLookups!$D$39</f>
        <v>-1471.9562242328529</v>
      </c>
      <c r="P258" s="20">
        <f>P257-VLookups!$D$42</f>
        <v>-144.5</v>
      </c>
      <c r="Q258" s="22">
        <v>14</v>
      </c>
      <c r="R258" s="19">
        <v>0</v>
      </c>
      <c r="S258" s="20">
        <f>VLookups!$D$50</f>
        <v>-4487.7037773753191</v>
      </c>
      <c r="T258" s="19">
        <v>0</v>
      </c>
      <c r="U258" s="9">
        <v>110</v>
      </c>
      <c r="V258" s="21">
        <f>V257-VLookups!$D$54</f>
        <v>-1870</v>
      </c>
      <c r="W258" s="21">
        <f>-VLookups!$D$60</f>
        <v>-400</v>
      </c>
      <c r="X258" s="21">
        <f>-VLookups!$D$62</f>
        <v>-175</v>
      </c>
      <c r="Y258" s="36">
        <f>Y257*(1+VLookups!$D$57/12)</f>
        <v>-417.86565972378554</v>
      </c>
      <c r="Z258" s="31">
        <f>-E258*VLookups!$J$3</f>
        <v>-720.80101579050188</v>
      </c>
      <c r="AA258" s="19">
        <v>0</v>
      </c>
      <c r="AB258" s="20">
        <f t="shared" si="9"/>
        <v>2110.7849500983161</v>
      </c>
      <c r="AC258" s="20">
        <f t="shared" si="10"/>
        <v>198859.60303628998</v>
      </c>
    </row>
    <row r="259" spans="2:29" x14ac:dyDescent="0.25">
      <c r="B259" s="9">
        <v>255</v>
      </c>
      <c r="C259" s="9">
        <f t="shared" si="11"/>
        <v>44</v>
      </c>
      <c r="D259" s="9">
        <v>3</v>
      </c>
      <c r="E259" s="20">
        <f>E247*(1+VLookups!$C$4)</f>
        <v>18020.025394762546</v>
      </c>
      <c r="F259" s="20">
        <f>$E259*-VLookups!$D$10*2</f>
        <v>-1081.2015236857528</v>
      </c>
      <c r="G259" s="19">
        <v>0</v>
      </c>
      <c r="H259" s="20">
        <f>(-VLookups!$D$13)*(E259+F259/2)</f>
        <v>-5680.8130056988921</v>
      </c>
      <c r="I259" s="19">
        <v>0</v>
      </c>
      <c r="J259" s="19">
        <v>0</v>
      </c>
      <c r="K259" s="19">
        <v>0</v>
      </c>
      <c r="L259" s="19">
        <v>0</v>
      </c>
      <c r="M259" s="19">
        <v>0</v>
      </c>
      <c r="N259" s="20" t="s">
        <v>36</v>
      </c>
      <c r="O259" s="20">
        <f>VLookups!$D$39</f>
        <v>-1471.9562242328529</v>
      </c>
      <c r="P259" s="20">
        <f>P258-VLookups!$D$42</f>
        <v>-146</v>
      </c>
      <c r="Q259" s="22">
        <v>15</v>
      </c>
      <c r="R259" s="19">
        <v>0</v>
      </c>
      <c r="S259" s="20">
        <f>VLookups!$D$50</f>
        <v>-4487.7037773753191</v>
      </c>
      <c r="T259" s="19">
        <v>0</v>
      </c>
      <c r="U259" s="9">
        <v>111</v>
      </c>
      <c r="V259" s="21">
        <f>V258-VLookups!$D$54</f>
        <v>-1875</v>
      </c>
      <c r="W259" s="21">
        <f>-VLookups!$D$60</f>
        <v>-400</v>
      </c>
      <c r="X259" s="21">
        <f>-VLookups!$D$62</f>
        <v>-175</v>
      </c>
      <c r="Y259" s="36">
        <f>Y258*(1+VLookups!$D$57/12)</f>
        <v>-419.08443456464659</v>
      </c>
      <c r="Z259" s="31">
        <f>-E259*VLookups!$J$3</f>
        <v>-720.80101579050188</v>
      </c>
      <c r="AA259" s="19">
        <v>0</v>
      </c>
      <c r="AB259" s="20">
        <f t="shared" si="9"/>
        <v>2103.0661752574551</v>
      </c>
      <c r="AC259" s="20">
        <f t="shared" si="10"/>
        <v>201294.10188327459</v>
      </c>
    </row>
    <row r="260" spans="2:29" x14ac:dyDescent="0.25">
      <c r="B260" s="9">
        <v>256</v>
      </c>
      <c r="C260" s="9">
        <f t="shared" si="11"/>
        <v>44</v>
      </c>
      <c r="D260" s="9">
        <v>4</v>
      </c>
      <c r="E260" s="20">
        <f>E248*(1+VLookups!$C$4)</f>
        <v>18020.025394762546</v>
      </c>
      <c r="F260" s="20">
        <f>$E260*-VLookups!$D$10*2</f>
        <v>-1081.2015236857528</v>
      </c>
      <c r="G260" s="19">
        <v>0</v>
      </c>
      <c r="H260" s="20">
        <f>(-VLookups!$D$13)*(E260+F260/2)</f>
        <v>-5680.8130056988921</v>
      </c>
      <c r="I260" s="19">
        <v>0</v>
      </c>
      <c r="J260" s="19">
        <v>0</v>
      </c>
      <c r="K260" s="19">
        <v>0</v>
      </c>
      <c r="L260" s="19">
        <v>0</v>
      </c>
      <c r="M260" s="19">
        <v>0</v>
      </c>
      <c r="N260" s="20" t="s">
        <v>36</v>
      </c>
      <c r="O260" s="20">
        <f>VLookups!$D$39</f>
        <v>-1471.9562242328529</v>
      </c>
      <c r="P260" s="20">
        <f>P259-VLookups!$D$42</f>
        <v>-147.5</v>
      </c>
      <c r="Q260" s="22">
        <v>16</v>
      </c>
      <c r="R260" s="19">
        <v>0</v>
      </c>
      <c r="S260" s="20">
        <f>VLookups!$D$50</f>
        <v>-4487.7037773753191</v>
      </c>
      <c r="T260" s="19">
        <v>0</v>
      </c>
      <c r="U260" s="9">
        <v>112</v>
      </c>
      <c r="V260" s="21">
        <f>V259-VLookups!$D$54</f>
        <v>-1880</v>
      </c>
      <c r="W260" s="21">
        <f>-VLookups!$D$60</f>
        <v>-400</v>
      </c>
      <c r="X260" s="21">
        <f>-VLookups!$D$62</f>
        <v>-175</v>
      </c>
      <c r="Y260" s="36">
        <f>Y259*(1+VLookups!$D$57/12)</f>
        <v>-420.30676416546015</v>
      </c>
      <c r="Z260" s="31">
        <f>-E260*VLookups!$J$3</f>
        <v>-720.80101579050188</v>
      </c>
      <c r="AA260" s="19">
        <v>0</v>
      </c>
      <c r="AB260" s="20">
        <f t="shared" si="9"/>
        <v>2095.3438456566414</v>
      </c>
      <c r="AC260" s="20">
        <f t="shared" si="10"/>
        <v>203724.9358987367</v>
      </c>
    </row>
    <row r="261" spans="2:29" x14ac:dyDescent="0.25">
      <c r="B261" s="9">
        <v>257</v>
      </c>
      <c r="C261" s="9">
        <f t="shared" si="11"/>
        <v>44</v>
      </c>
      <c r="D261" s="9">
        <v>5</v>
      </c>
      <c r="E261" s="20">
        <f>E249*(1+VLookups!$C$4)</f>
        <v>18020.025394762546</v>
      </c>
      <c r="F261" s="20">
        <f>$E261*-VLookups!$D$10*2</f>
        <v>-1081.2015236857528</v>
      </c>
      <c r="G261" s="19">
        <v>0</v>
      </c>
      <c r="H261" s="20">
        <f>(-VLookups!$D$13)*(E261+F261/2)</f>
        <v>-5680.8130056988921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20" t="s">
        <v>36</v>
      </c>
      <c r="O261" s="20">
        <f>VLookups!$D$39</f>
        <v>-1471.9562242328529</v>
      </c>
      <c r="P261" s="20">
        <f>P260-VLookups!$D$42</f>
        <v>-149</v>
      </c>
      <c r="Q261" s="22">
        <v>17</v>
      </c>
      <c r="R261" s="19">
        <v>0</v>
      </c>
      <c r="S261" s="20">
        <f>VLookups!$D$50</f>
        <v>-4487.7037773753191</v>
      </c>
      <c r="T261" s="19">
        <v>0</v>
      </c>
      <c r="U261" s="9">
        <v>113</v>
      </c>
      <c r="V261" s="21">
        <f>V260-VLookups!$D$54</f>
        <v>-1885</v>
      </c>
      <c r="W261" s="21">
        <f>-VLookups!$D$60</f>
        <v>-400</v>
      </c>
      <c r="X261" s="21">
        <f>-VLookups!$D$62</f>
        <v>-175</v>
      </c>
      <c r="Y261" s="36">
        <f>Y260*(1+VLookups!$D$57/12)</f>
        <v>-421.5326588942761</v>
      </c>
      <c r="Z261" s="31">
        <f>-E261*VLookups!$J$3</f>
        <v>-720.80101579050188</v>
      </c>
      <c r="AA261" s="19">
        <v>0</v>
      </c>
      <c r="AB261" s="20">
        <f t="shared" ref="AB261:AB324" si="12">SUM(E261,F261/2,H261,I261,K261,L261,M261,O261,P261,R261,S261,T261,V261,W261,X261,Y261,G261,J261,Z261,AA261)</f>
        <v>2087.6179509278254</v>
      </c>
      <c r="AC261" s="20">
        <f t="shared" ref="AC261:AC324" si="13">AB261+(AC260*(1+($AC$2/12)))</f>
        <v>206152.09540949576</v>
      </c>
    </row>
    <row r="262" spans="2:29" x14ac:dyDescent="0.25">
      <c r="B262" s="9">
        <v>258</v>
      </c>
      <c r="C262" s="9">
        <f t="shared" si="11"/>
        <v>44</v>
      </c>
      <c r="D262" s="9">
        <v>6</v>
      </c>
      <c r="E262" s="20">
        <f>E250*(1+VLookups!$C$4)</f>
        <v>18020.025394762546</v>
      </c>
      <c r="F262" s="20">
        <f>$E262*-VLookups!$D$10*2</f>
        <v>-1081.2015236857528</v>
      </c>
      <c r="G262" s="19">
        <v>0</v>
      </c>
      <c r="H262" s="20">
        <f>(-VLookups!$D$13)*(E262+F262/2)</f>
        <v>-5680.8130056988921</v>
      </c>
      <c r="I262" s="19">
        <v>0</v>
      </c>
      <c r="J262" s="19">
        <v>0</v>
      </c>
      <c r="K262" s="19">
        <v>0</v>
      </c>
      <c r="L262" s="19">
        <v>0</v>
      </c>
      <c r="M262" s="19">
        <v>0</v>
      </c>
      <c r="N262" s="20" t="s">
        <v>36</v>
      </c>
      <c r="O262" s="20">
        <f>VLookups!$D$39</f>
        <v>-1471.9562242328529</v>
      </c>
      <c r="P262" s="20">
        <f>P261-VLookups!$D$42</f>
        <v>-150.5</v>
      </c>
      <c r="Q262" s="22">
        <v>18</v>
      </c>
      <c r="R262" s="19">
        <v>0</v>
      </c>
      <c r="S262" s="20">
        <f>VLookups!$D$50</f>
        <v>-4487.7037773753191</v>
      </c>
      <c r="T262" s="19">
        <v>0</v>
      </c>
      <c r="U262" s="9">
        <v>114</v>
      </c>
      <c r="V262" s="21">
        <f>V261-VLookups!$D$54</f>
        <v>-1890</v>
      </c>
      <c r="W262" s="21">
        <f>-VLookups!$D$60</f>
        <v>-400</v>
      </c>
      <c r="X262" s="21">
        <f>-VLookups!$D$62</f>
        <v>-175</v>
      </c>
      <c r="Y262" s="36">
        <f>Y261*(1+VLookups!$D$57/12)</f>
        <v>-422.76212914938441</v>
      </c>
      <c r="Z262" s="31">
        <f>-E262*VLookups!$J$3</f>
        <v>-720.80101579050188</v>
      </c>
      <c r="AA262" s="19">
        <v>0</v>
      </c>
      <c r="AB262" s="20">
        <f t="shared" si="12"/>
        <v>2079.8884806727174</v>
      </c>
      <c r="AC262" s="20">
        <f t="shared" si="13"/>
        <v>208575.57071585098</v>
      </c>
    </row>
    <row r="263" spans="2:29" x14ac:dyDescent="0.25">
      <c r="B263" s="9">
        <v>259</v>
      </c>
      <c r="C263" s="9">
        <f t="shared" si="11"/>
        <v>44</v>
      </c>
      <c r="D263" s="9">
        <v>7</v>
      </c>
      <c r="E263" s="20">
        <f>E251*(1+VLookups!$C$4)</f>
        <v>18020.025394762546</v>
      </c>
      <c r="F263" s="20">
        <f>$E263*-VLookups!$D$10*2</f>
        <v>-1081.2015236857528</v>
      </c>
      <c r="G263" s="19">
        <v>0</v>
      </c>
      <c r="H263" s="20">
        <f>(-VLookups!$D$13)*(E263+F263/2)</f>
        <v>-5680.8130056988921</v>
      </c>
      <c r="I263" s="19">
        <v>0</v>
      </c>
      <c r="J263" s="19">
        <v>0</v>
      </c>
      <c r="K263" s="19">
        <v>0</v>
      </c>
      <c r="L263" s="19">
        <v>0</v>
      </c>
      <c r="M263" s="19">
        <v>0</v>
      </c>
      <c r="N263" s="20" t="s">
        <v>36</v>
      </c>
      <c r="O263" s="20">
        <f>VLookups!$D$39</f>
        <v>-1471.9562242328529</v>
      </c>
      <c r="P263" s="20">
        <f>P262-VLookups!$D$42</f>
        <v>-152</v>
      </c>
      <c r="Q263" s="22">
        <v>19</v>
      </c>
      <c r="R263" s="19">
        <v>0</v>
      </c>
      <c r="S263" s="20">
        <f>VLookups!$D$50</f>
        <v>-4487.7037773753191</v>
      </c>
      <c r="T263" s="19">
        <v>0</v>
      </c>
      <c r="U263" s="9">
        <v>115</v>
      </c>
      <c r="V263" s="21">
        <f>V262-VLookups!$D$54</f>
        <v>-1895</v>
      </c>
      <c r="W263" s="21">
        <f>-VLookups!$D$60</f>
        <v>-400</v>
      </c>
      <c r="X263" s="21">
        <f>-VLookups!$D$62</f>
        <v>-175</v>
      </c>
      <c r="Y263" s="36">
        <f>Y262*(1+VLookups!$D$57/12)</f>
        <v>-423.99518535940342</v>
      </c>
      <c r="Z263" s="31">
        <f>-E263*VLookups!$J$3</f>
        <v>-720.80101579050188</v>
      </c>
      <c r="AA263" s="19">
        <v>0</v>
      </c>
      <c r="AB263" s="20">
        <f t="shared" si="12"/>
        <v>2072.1554244626982</v>
      </c>
      <c r="AC263" s="20">
        <f t="shared" si="13"/>
        <v>210995.35209150676</v>
      </c>
    </row>
    <row r="264" spans="2:29" x14ac:dyDescent="0.25">
      <c r="B264" s="9">
        <v>260</v>
      </c>
      <c r="C264" s="9">
        <f t="shared" si="11"/>
        <v>44</v>
      </c>
      <c r="D264" s="9">
        <v>8</v>
      </c>
      <c r="E264" s="20">
        <f>E252*(1+VLookups!$C$4)</f>
        <v>18020.025394762546</v>
      </c>
      <c r="F264" s="20">
        <f>$E264*-VLookups!$D$10*2</f>
        <v>-1081.2015236857528</v>
      </c>
      <c r="G264" s="19">
        <v>0</v>
      </c>
      <c r="H264" s="20">
        <f>(-VLookups!$D$13)*(E264+F264/2)</f>
        <v>-5680.8130056988921</v>
      </c>
      <c r="I264" s="19">
        <v>0</v>
      </c>
      <c r="J264" s="19">
        <v>0</v>
      </c>
      <c r="K264" s="19">
        <v>0</v>
      </c>
      <c r="L264" s="19">
        <v>0</v>
      </c>
      <c r="M264" s="19">
        <v>0</v>
      </c>
      <c r="N264" s="20" t="s">
        <v>36</v>
      </c>
      <c r="O264" s="20">
        <f>VLookups!$D$39</f>
        <v>-1471.9562242328529</v>
      </c>
      <c r="P264" s="20">
        <f>P263-VLookups!$D$42</f>
        <v>-153.5</v>
      </c>
      <c r="Q264" s="22">
        <v>20</v>
      </c>
      <c r="R264" s="19">
        <v>0</v>
      </c>
      <c r="S264" s="20">
        <f>VLookups!$D$50</f>
        <v>-4487.7037773753191</v>
      </c>
      <c r="T264" s="19">
        <v>0</v>
      </c>
      <c r="U264" s="9">
        <v>116</v>
      </c>
      <c r="V264" s="21">
        <f>V263-VLookups!$D$54</f>
        <v>-1900</v>
      </c>
      <c r="W264" s="21">
        <f>-VLookups!$D$60</f>
        <v>-400</v>
      </c>
      <c r="X264" s="21">
        <f>-VLookups!$D$62</f>
        <v>-175</v>
      </c>
      <c r="Y264" s="36">
        <f>Y263*(1+VLookups!$D$57/12)</f>
        <v>-425.23183798336834</v>
      </c>
      <c r="Z264" s="31">
        <f>-E264*VLookups!$J$3</f>
        <v>-720.80101579050188</v>
      </c>
      <c r="AA264" s="19">
        <v>0</v>
      </c>
      <c r="AB264" s="20">
        <f t="shared" si="12"/>
        <v>2064.4187718387334</v>
      </c>
      <c r="AC264" s="20">
        <f t="shared" si="13"/>
        <v>213411.42978349802</v>
      </c>
    </row>
    <row r="265" spans="2:29" x14ac:dyDescent="0.25">
      <c r="B265" s="9">
        <v>261</v>
      </c>
      <c r="C265" s="9">
        <f t="shared" si="11"/>
        <v>44</v>
      </c>
      <c r="D265" s="9">
        <v>9</v>
      </c>
      <c r="E265" s="20">
        <f>E253*(1+VLookups!$C$4)</f>
        <v>18020.025394762546</v>
      </c>
      <c r="F265" s="20">
        <f>$E265*-VLookups!$D$10*2</f>
        <v>-1081.2015236857528</v>
      </c>
      <c r="G265" s="19">
        <v>0</v>
      </c>
      <c r="H265" s="20">
        <f>(-VLookups!$D$13)*(E265+F265/2)</f>
        <v>-5680.8130056988921</v>
      </c>
      <c r="I265" s="19">
        <v>0</v>
      </c>
      <c r="J265" s="19">
        <v>0</v>
      </c>
      <c r="K265" s="19">
        <v>0</v>
      </c>
      <c r="L265" s="19">
        <v>0</v>
      </c>
      <c r="M265" s="19">
        <v>0</v>
      </c>
      <c r="N265" s="20" t="s">
        <v>36</v>
      </c>
      <c r="O265" s="20">
        <f>VLookups!$D$39</f>
        <v>-1471.9562242328529</v>
      </c>
      <c r="P265" s="20">
        <f>P264-VLookups!$D$42</f>
        <v>-155</v>
      </c>
      <c r="Q265" s="22">
        <v>21</v>
      </c>
      <c r="R265" s="19">
        <v>0</v>
      </c>
      <c r="S265" s="20">
        <f>VLookups!$D$50</f>
        <v>-4487.7037773753191</v>
      </c>
      <c r="T265" s="19">
        <v>0</v>
      </c>
      <c r="U265" s="9">
        <v>117</v>
      </c>
      <c r="V265" s="21">
        <f>V264-VLookups!$D$54</f>
        <v>-1905</v>
      </c>
      <c r="W265" s="21">
        <f>-VLookups!$D$60</f>
        <v>-400</v>
      </c>
      <c r="X265" s="21">
        <f>-VLookups!$D$62</f>
        <v>-175</v>
      </c>
      <c r="Y265" s="36">
        <f>Y264*(1+VLookups!$D$57/12)</f>
        <v>-426.47209751081982</v>
      </c>
      <c r="Z265" s="31">
        <f>-E265*VLookups!$J$3</f>
        <v>-720.80101579050188</v>
      </c>
      <c r="AA265" s="19">
        <v>0</v>
      </c>
      <c r="AB265" s="20">
        <f t="shared" si="12"/>
        <v>2056.6785123112818</v>
      </c>
      <c r="AC265" s="20">
        <f t="shared" si="13"/>
        <v>215823.79401211513</v>
      </c>
    </row>
    <row r="266" spans="2:29" x14ac:dyDescent="0.25">
      <c r="B266" s="9">
        <v>262</v>
      </c>
      <c r="C266" s="9">
        <f t="shared" si="11"/>
        <v>44</v>
      </c>
      <c r="D266" s="9">
        <v>10</v>
      </c>
      <c r="E266" s="20">
        <f>E254*(1+VLookups!$C$4)</f>
        <v>18020.025394762546</v>
      </c>
      <c r="F266" s="20">
        <f>$E266*-VLookups!$D$10*2</f>
        <v>-1081.2015236857528</v>
      </c>
      <c r="G266" s="19">
        <v>0</v>
      </c>
      <c r="H266" s="20">
        <f>(-VLookups!$D$13)*(E266+F266/2)</f>
        <v>-5680.8130056988921</v>
      </c>
      <c r="I266" s="19">
        <v>0</v>
      </c>
      <c r="J266" s="19">
        <v>0</v>
      </c>
      <c r="K266" s="19">
        <v>0</v>
      </c>
      <c r="L266" s="19">
        <v>0</v>
      </c>
      <c r="M266" s="19">
        <v>0</v>
      </c>
      <c r="N266" s="20" t="s">
        <v>36</v>
      </c>
      <c r="O266" s="20">
        <f>VLookups!$D$39</f>
        <v>-1471.9562242328529</v>
      </c>
      <c r="P266" s="20">
        <f>P265-VLookups!$D$42</f>
        <v>-156.5</v>
      </c>
      <c r="Q266" s="22">
        <v>22</v>
      </c>
      <c r="R266" s="19">
        <v>0</v>
      </c>
      <c r="S266" s="20">
        <f>VLookups!$D$50</f>
        <v>-4487.7037773753191</v>
      </c>
      <c r="T266" s="19">
        <v>0</v>
      </c>
      <c r="U266" s="9">
        <v>118</v>
      </c>
      <c r="V266" s="21">
        <f>V265-VLookups!$D$54</f>
        <v>-1910</v>
      </c>
      <c r="W266" s="21">
        <f>-VLookups!$D$60</f>
        <v>-400</v>
      </c>
      <c r="X266" s="21">
        <f>-VLookups!$D$62</f>
        <v>-175</v>
      </c>
      <c r="Y266" s="36">
        <f>Y265*(1+VLookups!$D$57/12)</f>
        <v>-427.71597446189304</v>
      </c>
      <c r="Z266" s="31">
        <f>-E266*VLookups!$J$3</f>
        <v>-720.80101579050188</v>
      </c>
      <c r="AA266" s="19">
        <v>0</v>
      </c>
      <c r="AB266" s="20">
        <f t="shared" si="12"/>
        <v>2048.9346353602086</v>
      </c>
      <c r="AC266" s="20">
        <f t="shared" si="13"/>
        <v>218232.43497082888</v>
      </c>
    </row>
    <row r="267" spans="2:29" x14ac:dyDescent="0.25">
      <c r="B267" s="9">
        <v>263</v>
      </c>
      <c r="C267" s="9">
        <f t="shared" si="11"/>
        <v>44</v>
      </c>
      <c r="D267" s="9">
        <v>11</v>
      </c>
      <c r="E267" s="20">
        <f>E255*(1+VLookups!$C$4)</f>
        <v>18020.025394762546</v>
      </c>
      <c r="F267" s="20">
        <f>$E267*-VLookups!$D$10*2</f>
        <v>-1081.2015236857528</v>
      </c>
      <c r="G267" s="19">
        <v>0</v>
      </c>
      <c r="H267" s="20">
        <f>(-VLookups!$D$13)*(E267+F267/2)</f>
        <v>-5680.8130056988921</v>
      </c>
      <c r="I267" s="19">
        <v>0</v>
      </c>
      <c r="J267" s="19">
        <v>0</v>
      </c>
      <c r="K267" s="19">
        <v>0</v>
      </c>
      <c r="L267" s="19">
        <v>0</v>
      </c>
      <c r="M267" s="19">
        <v>0</v>
      </c>
      <c r="N267" s="20" t="s">
        <v>36</v>
      </c>
      <c r="O267" s="20">
        <f>VLookups!$D$39</f>
        <v>-1471.9562242328529</v>
      </c>
      <c r="P267" s="20">
        <f>P266-VLookups!$D$42</f>
        <v>-158</v>
      </c>
      <c r="Q267" s="22">
        <v>23</v>
      </c>
      <c r="R267" s="19">
        <v>0</v>
      </c>
      <c r="S267" s="20">
        <f>VLookups!$D$50</f>
        <v>-4487.7037773753191</v>
      </c>
      <c r="T267" s="19">
        <v>0</v>
      </c>
      <c r="U267" s="9">
        <v>119</v>
      </c>
      <c r="V267" s="21">
        <f>V266-VLookups!$D$54</f>
        <v>-1915</v>
      </c>
      <c r="W267" s="21">
        <f>-VLookups!$D$60</f>
        <v>-400</v>
      </c>
      <c r="X267" s="21">
        <f>-VLookups!$D$62</f>
        <v>-175</v>
      </c>
      <c r="Y267" s="36">
        <f>Y266*(1+VLookups!$D$57/12)</f>
        <v>-428.96347938740689</v>
      </c>
      <c r="Z267" s="31">
        <f>-E267*VLookups!$J$3</f>
        <v>-720.80101579050188</v>
      </c>
      <c r="AA267" s="19">
        <v>0</v>
      </c>
      <c r="AB267" s="20">
        <f t="shared" si="12"/>
        <v>2041.1871304346946</v>
      </c>
      <c r="AC267" s="20">
        <f t="shared" si="13"/>
        <v>220637.34282621497</v>
      </c>
    </row>
    <row r="268" spans="2:29" x14ac:dyDescent="0.25">
      <c r="B268" s="9">
        <v>264</v>
      </c>
      <c r="C268" s="9">
        <f t="shared" si="11"/>
        <v>45</v>
      </c>
      <c r="D268" s="9">
        <v>0</v>
      </c>
      <c r="E268" s="20">
        <f>E256*(1+VLookups!$C$4)</f>
        <v>18650.726283579235</v>
      </c>
      <c r="F268" s="20">
        <f>$E268*-VLookups!$D$10*2</f>
        <v>-1119.043577014754</v>
      </c>
      <c r="G268" s="19">
        <v>0</v>
      </c>
      <c r="H268" s="20">
        <f>(-VLookups!$D$13)*(E268+F268/2)</f>
        <v>-5879.6414608983541</v>
      </c>
      <c r="I268" s="19">
        <v>0</v>
      </c>
      <c r="J268" s="19">
        <v>0</v>
      </c>
      <c r="K268" s="19">
        <v>0</v>
      </c>
      <c r="L268" s="19">
        <v>0</v>
      </c>
      <c r="M268" s="19">
        <v>0</v>
      </c>
      <c r="N268" s="20" t="s">
        <v>36</v>
      </c>
      <c r="O268" s="20">
        <f>VLookups!$D$39</f>
        <v>-1471.9562242328529</v>
      </c>
      <c r="P268" s="20">
        <f>P267-VLookups!$D$42</f>
        <v>-159.5</v>
      </c>
      <c r="Q268" s="22">
        <v>24</v>
      </c>
      <c r="R268" s="19">
        <v>0</v>
      </c>
      <c r="S268" s="20">
        <f>VLookups!$D$50</f>
        <v>-4487.7037773753191</v>
      </c>
      <c r="T268" s="19">
        <v>0</v>
      </c>
      <c r="U268" s="9">
        <v>120</v>
      </c>
      <c r="V268" s="21">
        <f>V267-VLookups!$D$54</f>
        <v>-1920</v>
      </c>
      <c r="W268" s="21">
        <f>-VLookups!$D$60</f>
        <v>-400</v>
      </c>
      <c r="X268" s="21">
        <f>-VLookups!$D$62</f>
        <v>-175</v>
      </c>
      <c r="Y268" s="36">
        <f>Y267*(1+VLookups!$D$57/12)</f>
        <v>-430.21462286895348</v>
      </c>
      <c r="Z268" s="31">
        <f>-E268*VLookups!$J$3</f>
        <v>-746.02905134316939</v>
      </c>
      <c r="AA268" s="19">
        <v>0</v>
      </c>
      <c r="AB268" s="20">
        <f t="shared" si="12"/>
        <v>2421.1593583532094</v>
      </c>
      <c r="AC268" s="20">
        <f t="shared" si="13"/>
        <v>223426.23108927853</v>
      </c>
    </row>
    <row r="269" spans="2:29" x14ac:dyDescent="0.25">
      <c r="B269" s="9">
        <v>265</v>
      </c>
      <c r="C269" s="9">
        <f t="shared" si="11"/>
        <v>45</v>
      </c>
      <c r="D269" s="9">
        <v>1</v>
      </c>
      <c r="E269" s="20">
        <f>E257*(1+VLookups!$C$4)</f>
        <v>18650.726283579235</v>
      </c>
      <c r="F269" s="20">
        <f>$E269*-VLookups!$D$10*2</f>
        <v>-1119.043577014754</v>
      </c>
      <c r="G269" s="19">
        <v>0</v>
      </c>
      <c r="H269" s="20">
        <f>(-VLookups!$D$13)*(E269+F269/2)</f>
        <v>-5879.6414608983541</v>
      </c>
      <c r="I269" s="19">
        <v>0</v>
      </c>
      <c r="J269" s="19">
        <v>0</v>
      </c>
      <c r="K269" s="19">
        <v>0</v>
      </c>
      <c r="L269" s="19">
        <v>0</v>
      </c>
      <c r="M269" s="19">
        <v>0</v>
      </c>
      <c r="N269" s="20" t="s">
        <v>36</v>
      </c>
      <c r="O269" s="20">
        <f>VLookups!$D$39</f>
        <v>-1471.9562242328529</v>
      </c>
      <c r="P269" s="20">
        <f>P268-VLookups!$D$42</f>
        <v>-161</v>
      </c>
      <c r="Q269" s="22">
        <v>25</v>
      </c>
      <c r="R269" s="19">
        <v>0</v>
      </c>
      <c r="S269" s="20">
        <f>VLookups!$D$50</f>
        <v>-4487.7037773753191</v>
      </c>
      <c r="T269" s="19">
        <v>0</v>
      </c>
      <c r="U269" s="9">
        <v>121</v>
      </c>
      <c r="V269" s="21">
        <f>V268-VLookups!$D$54</f>
        <v>-1925</v>
      </c>
      <c r="W269" s="21">
        <f>-VLookups!$D$60</f>
        <v>-400</v>
      </c>
      <c r="X269" s="21">
        <f>-VLookups!$D$62</f>
        <v>-175</v>
      </c>
      <c r="Y269" s="36">
        <f>Y268*(1+VLookups!$D$57/12)</f>
        <v>-431.46941551898794</v>
      </c>
      <c r="Z269" s="31">
        <f>-E269*VLookups!$J$3</f>
        <v>-746.02905134316939</v>
      </c>
      <c r="AA269" s="19">
        <v>0</v>
      </c>
      <c r="AB269" s="20">
        <f t="shared" si="12"/>
        <v>2413.4045657031747</v>
      </c>
      <c r="AC269" s="20">
        <f t="shared" si="13"/>
        <v>226212.01270679719</v>
      </c>
    </row>
    <row r="270" spans="2:29" x14ac:dyDescent="0.25">
      <c r="B270" s="9">
        <v>266</v>
      </c>
      <c r="C270" s="9">
        <f t="shared" si="11"/>
        <v>45</v>
      </c>
      <c r="D270" s="9">
        <v>2</v>
      </c>
      <c r="E270" s="20">
        <f>E258*(1+VLookups!$C$4)</f>
        <v>18650.726283579235</v>
      </c>
      <c r="F270" s="20">
        <f>$E270*-VLookups!$D$10*2</f>
        <v>-1119.043577014754</v>
      </c>
      <c r="G270" s="19">
        <v>0</v>
      </c>
      <c r="H270" s="20">
        <f>(-VLookups!$D$13)*(E270+F270/2)</f>
        <v>-5879.6414608983541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20" t="s">
        <v>36</v>
      </c>
      <c r="O270" s="20">
        <f>VLookups!$D$39</f>
        <v>-1471.9562242328529</v>
      </c>
      <c r="P270" s="20">
        <f>P269-VLookups!$D$42</f>
        <v>-162.5</v>
      </c>
      <c r="Q270" s="22">
        <v>26</v>
      </c>
      <c r="R270" s="19">
        <v>0</v>
      </c>
      <c r="S270" s="20">
        <f>VLookups!$D$50</f>
        <v>-4487.7037773753191</v>
      </c>
      <c r="T270" s="19">
        <v>0</v>
      </c>
      <c r="U270" s="9">
        <v>122</v>
      </c>
      <c r="V270" s="21">
        <f>V269-VLookups!$D$54</f>
        <v>-1930</v>
      </c>
      <c r="W270" s="21">
        <f>-VLookups!$D$60</f>
        <v>-400</v>
      </c>
      <c r="X270" s="21">
        <f>-VLookups!$D$62</f>
        <v>-175</v>
      </c>
      <c r="Y270" s="36">
        <f>Y269*(1+VLookups!$D$57/12)</f>
        <v>-432.72786798091835</v>
      </c>
      <c r="Z270" s="31">
        <f>-E270*VLookups!$J$3</f>
        <v>-746.02905134316939</v>
      </c>
      <c r="AA270" s="19">
        <v>0</v>
      </c>
      <c r="AB270" s="20">
        <f t="shared" si="12"/>
        <v>2405.6461132412442</v>
      </c>
      <c r="AC270" s="20">
        <f t="shared" si="13"/>
        <v>228994.67884121643</v>
      </c>
    </row>
    <row r="271" spans="2:29" x14ac:dyDescent="0.25">
      <c r="B271" s="9">
        <v>267</v>
      </c>
      <c r="C271" s="9">
        <f t="shared" si="11"/>
        <v>45</v>
      </c>
      <c r="D271" s="9">
        <v>3</v>
      </c>
      <c r="E271" s="20">
        <f>E259*(1+VLookups!$C$4)</f>
        <v>18650.726283579235</v>
      </c>
      <c r="F271" s="20">
        <f>$E271*-VLookups!$D$10*2</f>
        <v>-1119.043577014754</v>
      </c>
      <c r="G271" s="19">
        <v>0</v>
      </c>
      <c r="H271" s="20">
        <f>(-VLookups!$D$13)*(E271+F271/2)</f>
        <v>-5879.6414608983541</v>
      </c>
      <c r="I271" s="19">
        <v>0</v>
      </c>
      <c r="J271" s="19">
        <v>0</v>
      </c>
      <c r="K271" s="19">
        <v>0</v>
      </c>
      <c r="L271" s="19">
        <v>0</v>
      </c>
      <c r="M271" s="19">
        <v>0</v>
      </c>
      <c r="N271" s="20" t="s">
        <v>36</v>
      </c>
      <c r="O271" s="20">
        <f>VLookups!$D$39</f>
        <v>-1471.9562242328529</v>
      </c>
      <c r="P271" s="20">
        <f>P270-VLookups!$D$42</f>
        <v>-164</v>
      </c>
      <c r="Q271" s="22">
        <v>27</v>
      </c>
      <c r="R271" s="19">
        <v>0</v>
      </c>
      <c r="S271" s="20">
        <f>VLookups!$D$50</f>
        <v>-4487.7037773753191</v>
      </c>
      <c r="T271" s="19">
        <v>0</v>
      </c>
      <c r="U271" s="9">
        <v>123</v>
      </c>
      <c r="V271" s="21">
        <f>V270-VLookups!$D$54</f>
        <v>-1935</v>
      </c>
      <c r="W271" s="21">
        <f>-VLookups!$D$60</f>
        <v>-400</v>
      </c>
      <c r="X271" s="21">
        <f>-VLookups!$D$62</f>
        <v>-175</v>
      </c>
      <c r="Y271" s="36">
        <f>Y270*(1+VLookups!$D$57/12)</f>
        <v>-433.98999092919604</v>
      </c>
      <c r="Z271" s="31">
        <f>-E271*VLookups!$J$3</f>
        <v>-746.02905134316939</v>
      </c>
      <c r="AA271" s="19">
        <v>0</v>
      </c>
      <c r="AB271" s="20">
        <f t="shared" si="12"/>
        <v>2397.8839902929667</v>
      </c>
      <c r="AC271" s="20">
        <f t="shared" si="13"/>
        <v>231774.22062957811</v>
      </c>
    </row>
    <row r="272" spans="2:29" x14ac:dyDescent="0.25">
      <c r="B272" s="9">
        <v>268</v>
      </c>
      <c r="C272" s="9">
        <f t="shared" si="11"/>
        <v>45</v>
      </c>
      <c r="D272" s="9">
        <v>4</v>
      </c>
      <c r="E272" s="20">
        <f>E260*(1+VLookups!$C$4)</f>
        <v>18650.726283579235</v>
      </c>
      <c r="F272" s="20">
        <f>$E272*-VLookups!$D$10*2</f>
        <v>-1119.043577014754</v>
      </c>
      <c r="G272" s="19">
        <v>0</v>
      </c>
      <c r="H272" s="20">
        <f>(-VLookups!$D$13)*(E272+F272/2)</f>
        <v>-5879.6414608983541</v>
      </c>
      <c r="I272" s="19">
        <v>0</v>
      </c>
      <c r="J272" s="19">
        <v>0</v>
      </c>
      <c r="K272" s="19">
        <v>0</v>
      </c>
      <c r="L272" s="19">
        <v>0</v>
      </c>
      <c r="M272" s="19">
        <v>0</v>
      </c>
      <c r="N272" s="20" t="s">
        <v>36</v>
      </c>
      <c r="O272" s="20">
        <f>VLookups!$D$39</f>
        <v>-1471.9562242328529</v>
      </c>
      <c r="P272" s="20">
        <f>P271-VLookups!$D$42</f>
        <v>-165.5</v>
      </c>
      <c r="Q272" s="22">
        <v>28</v>
      </c>
      <c r="R272" s="19">
        <v>0</v>
      </c>
      <c r="S272" s="20">
        <f>VLookups!$D$50</f>
        <v>-4487.7037773753191</v>
      </c>
      <c r="T272" s="19">
        <v>0</v>
      </c>
      <c r="U272" s="9">
        <v>124</v>
      </c>
      <c r="V272" s="21">
        <f>V271-VLookups!$D$54</f>
        <v>-1940</v>
      </c>
      <c r="W272" s="21">
        <f>-VLookups!$D$60</f>
        <v>-400</v>
      </c>
      <c r="X272" s="21">
        <f>-VLookups!$D$62</f>
        <v>-175</v>
      </c>
      <c r="Y272" s="36">
        <f>Y271*(1+VLookups!$D$57/12)</f>
        <v>-435.25579506940619</v>
      </c>
      <c r="Z272" s="31">
        <f>-E272*VLookups!$J$3</f>
        <v>-746.02905134316939</v>
      </c>
      <c r="AA272" s="19">
        <v>0</v>
      </c>
      <c r="AB272" s="20">
        <f t="shared" si="12"/>
        <v>2390.1181861527566</v>
      </c>
      <c r="AC272" s="20">
        <f t="shared" si="13"/>
        <v>234550.62918344681</v>
      </c>
    </row>
    <row r="273" spans="2:29" x14ac:dyDescent="0.25">
      <c r="B273" s="9">
        <v>269</v>
      </c>
      <c r="C273" s="9">
        <f t="shared" ref="C273:C336" si="14">C261+1</f>
        <v>45</v>
      </c>
      <c r="D273" s="9">
        <v>5</v>
      </c>
      <c r="E273" s="20">
        <f>E261*(1+VLookups!$C$4)</f>
        <v>18650.726283579235</v>
      </c>
      <c r="F273" s="20">
        <f>$E273*-VLookups!$D$10*2</f>
        <v>-1119.043577014754</v>
      </c>
      <c r="G273" s="19">
        <v>0</v>
      </c>
      <c r="H273" s="20">
        <f>(-VLookups!$D$13)*(E273+F273/2)</f>
        <v>-5879.6414608983541</v>
      </c>
      <c r="I273" s="19">
        <v>0</v>
      </c>
      <c r="J273" s="19">
        <v>0</v>
      </c>
      <c r="K273" s="19">
        <v>0</v>
      </c>
      <c r="L273" s="19">
        <v>0</v>
      </c>
      <c r="M273" s="19">
        <v>0</v>
      </c>
      <c r="N273" s="20" t="s">
        <v>36</v>
      </c>
      <c r="O273" s="20">
        <f>VLookups!$D$39</f>
        <v>-1471.9562242328529</v>
      </c>
      <c r="P273" s="20">
        <f>P272-VLookups!$D$42</f>
        <v>-167</v>
      </c>
      <c r="Q273" s="22">
        <v>29</v>
      </c>
      <c r="R273" s="19">
        <v>0</v>
      </c>
      <c r="S273" s="20">
        <f>VLookups!$D$50</f>
        <v>-4487.7037773753191</v>
      </c>
      <c r="T273" s="19">
        <v>0</v>
      </c>
      <c r="U273" s="9">
        <v>125</v>
      </c>
      <c r="V273" s="21">
        <f>V272-VLookups!$D$54</f>
        <v>-1945</v>
      </c>
      <c r="W273" s="21">
        <f>-VLookups!$D$60</f>
        <v>-400</v>
      </c>
      <c r="X273" s="21">
        <f>-VLookups!$D$62</f>
        <v>-175</v>
      </c>
      <c r="Y273" s="36">
        <f>Y272*(1+VLookups!$D$57/12)</f>
        <v>-436.52529113835863</v>
      </c>
      <c r="Z273" s="31">
        <f>-E273*VLookups!$J$3</f>
        <v>-746.02905134316939</v>
      </c>
      <c r="AA273" s="19">
        <v>0</v>
      </c>
      <c r="AB273" s="20">
        <f t="shared" si="12"/>
        <v>2382.3486900838043</v>
      </c>
      <c r="AC273" s="20">
        <f t="shared" si="13"/>
        <v>237323.89558883637</v>
      </c>
    </row>
    <row r="274" spans="2:29" x14ac:dyDescent="0.25">
      <c r="B274" s="9">
        <v>270</v>
      </c>
      <c r="C274" s="9">
        <f t="shared" si="14"/>
        <v>45</v>
      </c>
      <c r="D274" s="9">
        <v>6</v>
      </c>
      <c r="E274" s="20">
        <f>E262*(1+VLookups!$C$4)</f>
        <v>18650.726283579235</v>
      </c>
      <c r="F274" s="20">
        <f>$E274*-VLookups!$D$10*2</f>
        <v>-1119.043577014754</v>
      </c>
      <c r="G274" s="19">
        <v>0</v>
      </c>
      <c r="H274" s="20">
        <f>(-VLookups!$D$13)*(E274+F274/2)</f>
        <v>-5879.6414608983541</v>
      </c>
      <c r="I274" s="19">
        <v>0</v>
      </c>
      <c r="J274" s="19">
        <v>0</v>
      </c>
      <c r="K274" s="19">
        <v>0</v>
      </c>
      <c r="L274" s="19">
        <v>0</v>
      </c>
      <c r="M274" s="19">
        <v>0</v>
      </c>
      <c r="N274" s="20" t="s">
        <v>36</v>
      </c>
      <c r="O274" s="20">
        <f>VLookups!$D$39</f>
        <v>-1471.9562242328529</v>
      </c>
      <c r="P274" s="20">
        <f>P273-VLookups!$D$42</f>
        <v>-168.5</v>
      </c>
      <c r="Q274" s="22">
        <v>30</v>
      </c>
      <c r="R274" s="19">
        <v>0</v>
      </c>
      <c r="S274" s="20">
        <f>VLookups!$D$50</f>
        <v>-4487.7037773753191</v>
      </c>
      <c r="T274" s="19">
        <v>0</v>
      </c>
      <c r="U274" s="9">
        <v>126</v>
      </c>
      <c r="V274" s="21">
        <f>V273-VLookups!$D$54</f>
        <v>-1950</v>
      </c>
      <c r="W274" s="21">
        <f>-VLookups!$D$60</f>
        <v>-400</v>
      </c>
      <c r="X274" s="21">
        <f>-VLookups!$D$62</f>
        <v>-175</v>
      </c>
      <c r="Y274" s="36">
        <f>Y273*(1+VLookups!$D$57/12)</f>
        <v>-437.79848990417884</v>
      </c>
      <c r="Z274" s="31">
        <f>-E274*VLookups!$J$3</f>
        <v>-746.02905134316939</v>
      </c>
      <c r="AA274" s="19">
        <v>0</v>
      </c>
      <c r="AB274" s="20">
        <f t="shared" si="12"/>
        <v>2374.5754913179835</v>
      </c>
      <c r="AC274" s="20">
        <f t="shared" si="13"/>
        <v>240094.01090613575</v>
      </c>
    </row>
    <row r="275" spans="2:29" x14ac:dyDescent="0.25">
      <c r="B275" s="9">
        <v>271</v>
      </c>
      <c r="C275" s="9">
        <f t="shared" si="14"/>
        <v>45</v>
      </c>
      <c r="D275" s="9">
        <v>7</v>
      </c>
      <c r="E275" s="20">
        <f>E263*(1+VLookups!$C$4)</f>
        <v>18650.726283579235</v>
      </c>
      <c r="F275" s="20">
        <f>$E275*-VLookups!$D$10*2</f>
        <v>-1119.043577014754</v>
      </c>
      <c r="G275" s="19">
        <v>0</v>
      </c>
      <c r="H275" s="20">
        <f>(-VLookups!$D$13)*(E275+F275/2)</f>
        <v>-5879.6414608983541</v>
      </c>
      <c r="I275" s="19">
        <v>0</v>
      </c>
      <c r="J275" s="19">
        <v>0</v>
      </c>
      <c r="K275" s="19">
        <v>0</v>
      </c>
      <c r="L275" s="19">
        <v>0</v>
      </c>
      <c r="M275" s="19">
        <v>0</v>
      </c>
      <c r="N275" s="20" t="s">
        <v>36</v>
      </c>
      <c r="O275" s="20">
        <f>VLookups!$D$39</f>
        <v>-1471.9562242328529</v>
      </c>
      <c r="P275" s="20">
        <f>P274-VLookups!$D$42</f>
        <v>-170</v>
      </c>
      <c r="Q275" s="22">
        <v>31</v>
      </c>
      <c r="R275" s="19">
        <v>0</v>
      </c>
      <c r="S275" s="20">
        <f>VLookups!$D$50</f>
        <v>-4487.7037773753191</v>
      </c>
      <c r="T275" s="19">
        <v>0</v>
      </c>
      <c r="U275" s="9">
        <v>127</v>
      </c>
      <c r="V275" s="21">
        <f>V274-VLookups!$D$54</f>
        <v>-1955</v>
      </c>
      <c r="W275" s="21">
        <f>-VLookups!$D$60</f>
        <v>-400</v>
      </c>
      <c r="X275" s="21">
        <f>-VLookups!$D$62</f>
        <v>-175</v>
      </c>
      <c r="Y275" s="36">
        <f>Y274*(1+VLookups!$D$57/12)</f>
        <v>-439.07540216639939</v>
      </c>
      <c r="Z275" s="31">
        <f>-E275*VLookups!$J$3</f>
        <v>-746.02905134316939</v>
      </c>
      <c r="AA275" s="19">
        <v>0</v>
      </c>
      <c r="AB275" s="20">
        <f t="shared" si="12"/>
        <v>2366.7985790557632</v>
      </c>
      <c r="AC275" s="20">
        <f t="shared" si="13"/>
        <v>242860.96617003507</v>
      </c>
    </row>
    <row r="276" spans="2:29" x14ac:dyDescent="0.25">
      <c r="B276" s="9">
        <v>272</v>
      </c>
      <c r="C276" s="9">
        <f t="shared" si="14"/>
        <v>45</v>
      </c>
      <c r="D276" s="9">
        <v>8</v>
      </c>
      <c r="E276" s="20">
        <f>E264*(1+VLookups!$C$4)</f>
        <v>18650.726283579235</v>
      </c>
      <c r="F276" s="20">
        <f>$E276*-VLookups!$D$10*2</f>
        <v>-1119.043577014754</v>
      </c>
      <c r="G276" s="19">
        <v>0</v>
      </c>
      <c r="H276" s="20">
        <f>(-VLookups!$D$13)*(E276+F276/2)</f>
        <v>-5879.6414608983541</v>
      </c>
      <c r="I276" s="19">
        <v>0</v>
      </c>
      <c r="J276" s="19">
        <v>0</v>
      </c>
      <c r="K276" s="19">
        <v>0</v>
      </c>
      <c r="L276" s="19">
        <v>0</v>
      </c>
      <c r="M276" s="19">
        <v>0</v>
      </c>
      <c r="N276" s="20" t="s">
        <v>36</v>
      </c>
      <c r="O276" s="20">
        <f>VLookups!$D$39</f>
        <v>-1471.9562242328529</v>
      </c>
      <c r="P276" s="20">
        <f>P275-VLookups!$D$42</f>
        <v>-171.5</v>
      </c>
      <c r="Q276" s="22">
        <v>32</v>
      </c>
      <c r="R276" s="19">
        <v>0</v>
      </c>
      <c r="S276" s="20">
        <f>VLookups!$D$50</f>
        <v>-4487.7037773753191</v>
      </c>
      <c r="T276" s="19">
        <v>0</v>
      </c>
      <c r="U276" s="9">
        <v>128</v>
      </c>
      <c r="V276" s="21">
        <f>V275-VLookups!$D$54</f>
        <v>-1960</v>
      </c>
      <c r="W276" s="21">
        <f>-VLookups!$D$60</f>
        <v>-400</v>
      </c>
      <c r="X276" s="21">
        <f>-VLookups!$D$62</f>
        <v>-175</v>
      </c>
      <c r="Y276" s="36">
        <f>Y275*(1+VLookups!$D$57/12)</f>
        <v>-440.35603875605136</v>
      </c>
      <c r="Z276" s="31">
        <f>-E276*VLookups!$J$3</f>
        <v>-746.02905134316939</v>
      </c>
      <c r="AA276" s="19">
        <v>0</v>
      </c>
      <c r="AB276" s="20">
        <f t="shared" si="12"/>
        <v>2359.017942466111</v>
      </c>
      <c r="AC276" s="20">
        <f t="shared" si="13"/>
        <v>245624.75238945123</v>
      </c>
    </row>
    <row r="277" spans="2:29" x14ac:dyDescent="0.25">
      <c r="B277" s="9">
        <v>273</v>
      </c>
      <c r="C277" s="9">
        <f t="shared" si="14"/>
        <v>45</v>
      </c>
      <c r="D277" s="9">
        <v>9</v>
      </c>
      <c r="E277" s="20">
        <f>E265*(1+VLookups!$C$4)</f>
        <v>18650.726283579235</v>
      </c>
      <c r="F277" s="20">
        <f>$E277*-VLookups!$D$10*2</f>
        <v>-1119.043577014754</v>
      </c>
      <c r="G277" s="19">
        <v>0</v>
      </c>
      <c r="H277" s="20">
        <f>(-VLookups!$D$13)*(E277+F277/2)</f>
        <v>-5879.6414608983541</v>
      </c>
      <c r="I277" s="19">
        <v>0</v>
      </c>
      <c r="J277" s="19">
        <v>0</v>
      </c>
      <c r="K277" s="19">
        <v>0</v>
      </c>
      <c r="L277" s="19">
        <v>0</v>
      </c>
      <c r="M277" s="19">
        <v>0</v>
      </c>
      <c r="N277" s="20" t="s">
        <v>36</v>
      </c>
      <c r="O277" s="20">
        <f>VLookups!$D$39</f>
        <v>-1471.9562242328529</v>
      </c>
      <c r="P277" s="20">
        <f>P276-VLookups!$D$42</f>
        <v>-173</v>
      </c>
      <c r="Q277" s="22">
        <v>33</v>
      </c>
      <c r="R277" s="19">
        <v>0</v>
      </c>
      <c r="S277" s="20">
        <f>VLookups!$D$50</f>
        <v>-4487.7037773753191</v>
      </c>
      <c r="T277" s="19">
        <v>0</v>
      </c>
      <c r="U277" s="9">
        <v>129</v>
      </c>
      <c r="V277" s="21">
        <f>V276-VLookups!$D$54</f>
        <v>-1965</v>
      </c>
      <c r="W277" s="21">
        <f>-VLookups!$D$60</f>
        <v>-400</v>
      </c>
      <c r="X277" s="21">
        <f>-VLookups!$D$62</f>
        <v>-175</v>
      </c>
      <c r="Y277" s="36">
        <f>Y276*(1+VLookups!$D$57/12)</f>
        <v>-441.64041053575653</v>
      </c>
      <c r="Z277" s="31">
        <f>-E277*VLookups!$J$3</f>
        <v>-746.02905134316939</v>
      </c>
      <c r="AA277" s="19">
        <v>0</v>
      </c>
      <c r="AB277" s="20">
        <f t="shared" si="12"/>
        <v>2351.233570686406</v>
      </c>
      <c r="AC277" s="20">
        <f t="shared" si="13"/>
        <v>248385.3605474534</v>
      </c>
    </row>
    <row r="278" spans="2:29" x14ac:dyDescent="0.25">
      <c r="B278" s="9">
        <v>274</v>
      </c>
      <c r="C278" s="9">
        <f t="shared" si="14"/>
        <v>45</v>
      </c>
      <c r="D278" s="9">
        <v>10</v>
      </c>
      <c r="E278" s="20">
        <f>E266*(1+VLookups!$C$4)</f>
        <v>18650.726283579235</v>
      </c>
      <c r="F278" s="20">
        <f>$E278*-VLookups!$D$10*2</f>
        <v>-1119.043577014754</v>
      </c>
      <c r="G278" s="19">
        <v>0</v>
      </c>
      <c r="H278" s="20">
        <f>(-VLookups!$D$13)*(E278+F278/2)</f>
        <v>-5879.6414608983541</v>
      </c>
      <c r="I278" s="19">
        <v>0</v>
      </c>
      <c r="J278" s="19">
        <v>0</v>
      </c>
      <c r="K278" s="19">
        <v>0</v>
      </c>
      <c r="L278" s="19">
        <v>0</v>
      </c>
      <c r="M278" s="19">
        <v>0</v>
      </c>
      <c r="N278" s="20" t="s">
        <v>36</v>
      </c>
      <c r="O278" s="20">
        <f>VLookups!$D$39</f>
        <v>-1471.9562242328529</v>
      </c>
      <c r="P278" s="20">
        <f>P277-VLookups!$D$42</f>
        <v>-174.5</v>
      </c>
      <c r="Q278" s="22">
        <v>34</v>
      </c>
      <c r="R278" s="19">
        <v>0</v>
      </c>
      <c r="S278" s="20">
        <f>VLookups!$D$50</f>
        <v>-4487.7037773753191</v>
      </c>
      <c r="T278" s="19">
        <v>0</v>
      </c>
      <c r="U278" s="9">
        <v>130</v>
      </c>
      <c r="V278" s="21">
        <f>V277-VLookups!$D$54</f>
        <v>-1970</v>
      </c>
      <c r="W278" s="21">
        <f>-VLookups!$D$60</f>
        <v>-400</v>
      </c>
      <c r="X278" s="21">
        <f>-VLookups!$D$62</f>
        <v>-175</v>
      </c>
      <c r="Y278" s="36">
        <f>Y277*(1+VLookups!$D$57/12)</f>
        <v>-442.92852839981919</v>
      </c>
      <c r="Z278" s="31">
        <f>-E278*VLookups!$J$3</f>
        <v>-746.02905134316939</v>
      </c>
      <c r="AA278" s="19">
        <v>0</v>
      </c>
      <c r="AB278" s="20">
        <f t="shared" si="12"/>
        <v>2343.4454528223432</v>
      </c>
      <c r="AC278" s="20">
        <f t="shared" si="13"/>
        <v>251142.78160118818</v>
      </c>
    </row>
    <row r="279" spans="2:29" x14ac:dyDescent="0.25">
      <c r="B279" s="9">
        <v>275</v>
      </c>
      <c r="C279" s="9">
        <f t="shared" si="14"/>
        <v>45</v>
      </c>
      <c r="D279" s="9">
        <v>11</v>
      </c>
      <c r="E279" s="20">
        <f>E267*(1+VLookups!$C$4)</f>
        <v>18650.726283579235</v>
      </c>
      <c r="F279" s="20">
        <f>$E279*-VLookups!$D$10*2</f>
        <v>-1119.043577014754</v>
      </c>
      <c r="G279" s="19">
        <v>0</v>
      </c>
      <c r="H279" s="20">
        <f>(-VLookups!$D$13)*(E279+F279/2)</f>
        <v>-5879.6414608983541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20" t="s">
        <v>36</v>
      </c>
      <c r="O279" s="20">
        <f>VLookups!$D$39</f>
        <v>-1471.9562242328529</v>
      </c>
      <c r="P279" s="20">
        <f>P278-VLookups!$D$42</f>
        <v>-176</v>
      </c>
      <c r="Q279" s="22">
        <v>35</v>
      </c>
      <c r="R279" s="19">
        <v>0</v>
      </c>
      <c r="S279" s="20">
        <f>VLookups!$D$50</f>
        <v>-4487.7037773753191</v>
      </c>
      <c r="T279" s="19">
        <v>0</v>
      </c>
      <c r="U279" s="9">
        <v>131</v>
      </c>
      <c r="V279" s="21">
        <f>V278-VLookups!$D$54</f>
        <v>-1975</v>
      </c>
      <c r="W279" s="21">
        <f>-VLookups!$D$60</f>
        <v>-400</v>
      </c>
      <c r="X279" s="21">
        <f>-VLookups!$D$62</f>
        <v>-175</v>
      </c>
      <c r="Y279" s="36">
        <f>Y278*(1+VLookups!$D$57/12)</f>
        <v>-444.22040327431864</v>
      </c>
      <c r="Z279" s="31">
        <f>-E279*VLookups!$J$3</f>
        <v>-746.02905134316939</v>
      </c>
      <c r="AA279" s="19">
        <v>0</v>
      </c>
      <c r="AB279" s="20">
        <f t="shared" si="12"/>
        <v>2335.6535779478445</v>
      </c>
      <c r="AC279" s="20">
        <f t="shared" si="13"/>
        <v>253897.00648180468</v>
      </c>
    </row>
    <row r="280" spans="2:29" x14ac:dyDescent="0.25">
      <c r="B280" s="9">
        <v>276</v>
      </c>
      <c r="C280" s="9">
        <f t="shared" si="14"/>
        <v>46</v>
      </c>
      <c r="D280" s="9">
        <v>0</v>
      </c>
      <c r="E280" s="20">
        <f>E268*(1+VLookups!$C$4)</f>
        <v>19303.501703504506</v>
      </c>
      <c r="F280" s="20">
        <f>$E280*-VLookups!$D$10*2</f>
        <v>-1158.2101022102704</v>
      </c>
      <c r="G280" s="19">
        <v>0</v>
      </c>
      <c r="H280" s="20">
        <f>(-VLookups!$D$13)*(E280+F280/2)</f>
        <v>-6085.4289120297954</v>
      </c>
      <c r="I280" s="19">
        <v>0</v>
      </c>
      <c r="J280" s="19">
        <v>0</v>
      </c>
      <c r="K280" s="19">
        <v>0</v>
      </c>
      <c r="L280" s="19">
        <v>0</v>
      </c>
      <c r="M280" s="19">
        <v>0</v>
      </c>
      <c r="N280" s="20" t="s">
        <v>36</v>
      </c>
      <c r="O280" s="20">
        <f>VLookups!$D$39</f>
        <v>-1471.9562242328529</v>
      </c>
      <c r="P280" s="20">
        <f>P279-VLookups!$D$42</f>
        <v>-177.5</v>
      </c>
      <c r="Q280" s="22">
        <v>36</v>
      </c>
      <c r="R280" s="19">
        <v>0</v>
      </c>
      <c r="S280" s="20">
        <f>VLookups!$D$50</f>
        <v>-4487.7037773753191</v>
      </c>
      <c r="T280" s="19">
        <v>0</v>
      </c>
      <c r="U280" s="9">
        <v>132</v>
      </c>
      <c r="V280" s="21">
        <f>V279-VLookups!$D$54</f>
        <v>-1980</v>
      </c>
      <c r="W280" s="21">
        <f>-VLookups!$D$60</f>
        <v>-400</v>
      </c>
      <c r="X280" s="21">
        <f>-VLookups!$D$62</f>
        <v>-175</v>
      </c>
      <c r="Y280" s="36">
        <f>Y279*(1+VLookups!$D$57/12)</f>
        <v>-445.51604611720205</v>
      </c>
      <c r="Z280" s="31">
        <f>-E280*VLookups!$J$3</f>
        <v>-772.14006814018023</v>
      </c>
      <c r="AA280" s="19">
        <v>0</v>
      </c>
      <c r="AB280" s="20">
        <f t="shared" si="12"/>
        <v>2729.1516245040198</v>
      </c>
      <c r="AC280" s="20">
        <f t="shared" si="13"/>
        <v>257049.31978377837</v>
      </c>
    </row>
    <row r="281" spans="2:29" x14ac:dyDescent="0.25">
      <c r="B281" s="9">
        <v>277</v>
      </c>
      <c r="C281" s="9">
        <f t="shared" si="14"/>
        <v>46</v>
      </c>
      <c r="D281" s="9">
        <v>1</v>
      </c>
      <c r="E281" s="20">
        <f>E269*(1+VLookups!$C$4)</f>
        <v>19303.501703504506</v>
      </c>
      <c r="F281" s="20">
        <f>$E281*-VLookups!$D$10*2</f>
        <v>-1158.2101022102704</v>
      </c>
      <c r="G281" s="19">
        <v>0</v>
      </c>
      <c r="H281" s="20">
        <f>(-VLookups!$D$13)*(E281+F281/2)</f>
        <v>-6085.4289120297954</v>
      </c>
      <c r="I281" s="19">
        <v>0</v>
      </c>
      <c r="J281" s="19">
        <v>0</v>
      </c>
      <c r="K281" s="19">
        <v>0</v>
      </c>
      <c r="L281" s="19">
        <v>0</v>
      </c>
      <c r="M281" s="19">
        <v>0</v>
      </c>
      <c r="N281" s="20" t="s">
        <v>36</v>
      </c>
      <c r="O281" s="20">
        <f>VLookups!$D$39</f>
        <v>-1471.9562242328529</v>
      </c>
      <c r="P281" s="20">
        <f>P280-VLookups!$D$42</f>
        <v>-179</v>
      </c>
      <c r="Q281" s="22">
        <v>37</v>
      </c>
      <c r="R281" s="19">
        <v>0</v>
      </c>
      <c r="S281" s="20">
        <f>VLookups!$D$50</f>
        <v>-4487.7037773753191</v>
      </c>
      <c r="T281" s="19">
        <v>0</v>
      </c>
      <c r="U281" s="9">
        <v>133</v>
      </c>
      <c r="V281" s="21">
        <f>V280-VLookups!$D$54</f>
        <v>-1985</v>
      </c>
      <c r="W281" s="21">
        <f>-VLookups!$D$60</f>
        <v>-400</v>
      </c>
      <c r="X281" s="21">
        <f>-VLookups!$D$62</f>
        <v>-175</v>
      </c>
      <c r="Y281" s="36">
        <f>Y280*(1+VLookups!$D$57/12)</f>
        <v>-446.81546791837724</v>
      </c>
      <c r="Z281" s="31">
        <f>-E281*VLookups!$J$3</f>
        <v>-772.14006814018023</v>
      </c>
      <c r="AA281" s="19">
        <v>0</v>
      </c>
      <c r="AB281" s="20">
        <f t="shared" si="12"/>
        <v>2721.3522027028448</v>
      </c>
      <c r="AC281" s="20">
        <f t="shared" si="13"/>
        <v>260199.08751945419</v>
      </c>
    </row>
    <row r="282" spans="2:29" x14ac:dyDescent="0.25">
      <c r="B282" s="9">
        <v>278</v>
      </c>
      <c r="C282" s="9">
        <f t="shared" si="14"/>
        <v>46</v>
      </c>
      <c r="D282" s="9">
        <v>2</v>
      </c>
      <c r="E282" s="20">
        <f>E270*(1+VLookups!$C$4)</f>
        <v>19303.501703504506</v>
      </c>
      <c r="F282" s="20">
        <f>$E282*-VLookups!$D$10*2</f>
        <v>-1158.2101022102704</v>
      </c>
      <c r="G282" s="19">
        <v>0</v>
      </c>
      <c r="H282" s="20">
        <f>(-VLookups!$D$13)*(E282+F282/2)</f>
        <v>-6085.4289120297954</v>
      </c>
      <c r="I282" s="19">
        <v>0</v>
      </c>
      <c r="J282" s="19">
        <v>0</v>
      </c>
      <c r="K282" s="19">
        <v>0</v>
      </c>
      <c r="L282" s="19">
        <v>0</v>
      </c>
      <c r="M282" s="19">
        <v>0</v>
      </c>
      <c r="N282" s="20" t="s">
        <v>36</v>
      </c>
      <c r="O282" s="20">
        <f>VLookups!$D$39</f>
        <v>-1471.9562242328529</v>
      </c>
      <c r="P282" s="20">
        <f>P281-VLookups!$D$42</f>
        <v>-180.5</v>
      </c>
      <c r="Q282" s="22">
        <v>38</v>
      </c>
      <c r="R282" s="19">
        <v>0</v>
      </c>
      <c r="S282" s="20">
        <f>VLookups!$D$50</f>
        <v>-4487.7037773753191</v>
      </c>
      <c r="T282" s="19">
        <v>0</v>
      </c>
      <c r="U282" s="9">
        <v>134</v>
      </c>
      <c r="V282" s="21">
        <f>V281-VLookups!$D$54</f>
        <v>-1990</v>
      </c>
      <c r="W282" s="21">
        <f>-VLookups!$D$60</f>
        <v>-400</v>
      </c>
      <c r="X282" s="21">
        <f>-VLookups!$D$62</f>
        <v>-175</v>
      </c>
      <c r="Y282" s="36">
        <f>Y281*(1+VLookups!$D$57/12)</f>
        <v>-448.11867969980585</v>
      </c>
      <c r="Z282" s="31">
        <f>-E282*VLookups!$J$3</f>
        <v>-772.14006814018023</v>
      </c>
      <c r="AA282" s="19">
        <v>0</v>
      </c>
      <c r="AB282" s="20">
        <f t="shared" si="12"/>
        <v>2713.5489909214161</v>
      </c>
      <c r="AC282" s="20">
        <f t="shared" si="13"/>
        <v>263346.30165624135</v>
      </c>
    </row>
    <row r="283" spans="2:29" x14ac:dyDescent="0.25">
      <c r="B283" s="9">
        <v>279</v>
      </c>
      <c r="C283" s="9">
        <f t="shared" si="14"/>
        <v>46</v>
      </c>
      <c r="D283" s="9">
        <v>3</v>
      </c>
      <c r="E283" s="20">
        <f>E271*(1+VLookups!$C$4)</f>
        <v>19303.501703504506</v>
      </c>
      <c r="F283" s="20">
        <f>$E283*-VLookups!$D$10*2</f>
        <v>-1158.2101022102704</v>
      </c>
      <c r="G283" s="19">
        <v>0</v>
      </c>
      <c r="H283" s="20">
        <f>(-VLookups!$D$13)*(E283+F283/2)</f>
        <v>-6085.4289120297954</v>
      </c>
      <c r="I283" s="19">
        <v>0</v>
      </c>
      <c r="J283" s="19">
        <v>0</v>
      </c>
      <c r="K283" s="19">
        <v>0</v>
      </c>
      <c r="L283" s="19">
        <v>0</v>
      </c>
      <c r="M283" s="19">
        <v>0</v>
      </c>
      <c r="N283" s="20" t="s">
        <v>36</v>
      </c>
      <c r="O283" s="20">
        <f>VLookups!$D$39</f>
        <v>-1471.9562242328529</v>
      </c>
      <c r="P283" s="20">
        <f>P282-VLookups!$D$42</f>
        <v>-182</v>
      </c>
      <c r="Q283" s="22">
        <v>39</v>
      </c>
      <c r="R283" s="19">
        <v>0</v>
      </c>
      <c r="S283" s="20">
        <f>VLookups!$D$50</f>
        <v>-4487.7037773753191</v>
      </c>
      <c r="T283" s="19">
        <v>0</v>
      </c>
      <c r="U283" s="9">
        <v>135</v>
      </c>
      <c r="V283" s="21">
        <f>V282-VLookups!$D$54</f>
        <v>-1995</v>
      </c>
      <c r="W283" s="21">
        <f>-VLookups!$D$60</f>
        <v>-400</v>
      </c>
      <c r="X283" s="21">
        <f>-VLookups!$D$62</f>
        <v>-175</v>
      </c>
      <c r="Y283" s="36">
        <f>Y282*(1+VLookups!$D$57/12)</f>
        <v>-449.42569251559695</v>
      </c>
      <c r="Z283" s="31">
        <f>-E283*VLookups!$J$3</f>
        <v>-772.14006814018023</v>
      </c>
      <c r="AA283" s="19">
        <v>0</v>
      </c>
      <c r="AB283" s="20">
        <f t="shared" si="12"/>
        <v>2705.7419781056251</v>
      </c>
      <c r="AC283" s="20">
        <f t="shared" si="13"/>
        <v>266490.95413710742</v>
      </c>
    </row>
    <row r="284" spans="2:29" x14ac:dyDescent="0.25">
      <c r="B284" s="9">
        <v>280</v>
      </c>
      <c r="C284" s="9">
        <f t="shared" si="14"/>
        <v>46</v>
      </c>
      <c r="D284" s="9">
        <v>4</v>
      </c>
      <c r="E284" s="20">
        <f>E272*(1+VLookups!$C$4)</f>
        <v>19303.501703504506</v>
      </c>
      <c r="F284" s="20">
        <f>$E284*-VLookups!$D$10*2</f>
        <v>-1158.2101022102704</v>
      </c>
      <c r="G284" s="19">
        <v>0</v>
      </c>
      <c r="H284" s="20">
        <f>(-VLookups!$D$13)*(E284+F284/2)</f>
        <v>-6085.4289120297954</v>
      </c>
      <c r="I284" s="19">
        <v>0</v>
      </c>
      <c r="J284" s="19">
        <v>0</v>
      </c>
      <c r="K284" s="19">
        <v>0</v>
      </c>
      <c r="L284" s="19">
        <v>0</v>
      </c>
      <c r="M284" s="19">
        <v>0</v>
      </c>
      <c r="N284" s="20" t="s">
        <v>36</v>
      </c>
      <c r="O284" s="20">
        <f>VLookups!$D$39</f>
        <v>-1471.9562242328529</v>
      </c>
      <c r="P284" s="20">
        <f>P283-VLookups!$D$42</f>
        <v>-183.5</v>
      </c>
      <c r="Q284" s="22">
        <v>40</v>
      </c>
      <c r="R284" s="19">
        <v>0</v>
      </c>
      <c r="S284" s="20">
        <f>VLookups!$D$50</f>
        <v>-4487.7037773753191</v>
      </c>
      <c r="T284" s="19">
        <v>0</v>
      </c>
      <c r="U284" s="9">
        <v>136</v>
      </c>
      <c r="V284" s="21">
        <f>V283-VLookups!$D$54</f>
        <v>-2000</v>
      </c>
      <c r="W284" s="21">
        <f>-VLookups!$D$60</f>
        <v>-400</v>
      </c>
      <c r="X284" s="21">
        <f>-VLookups!$D$62</f>
        <v>-175</v>
      </c>
      <c r="Y284" s="36">
        <f>Y283*(1+VLookups!$D$57/12)</f>
        <v>-450.73651745210077</v>
      </c>
      <c r="Z284" s="31">
        <f>-E284*VLookups!$J$3</f>
        <v>-772.14006814018023</v>
      </c>
      <c r="AA284" s="19">
        <v>0</v>
      </c>
      <c r="AB284" s="20">
        <f t="shared" si="12"/>
        <v>2697.931153169121</v>
      </c>
      <c r="AC284" s="20">
        <f t="shared" si="13"/>
        <v>269633.0368805051</v>
      </c>
    </row>
    <row r="285" spans="2:29" x14ac:dyDescent="0.25">
      <c r="B285" s="9">
        <v>281</v>
      </c>
      <c r="C285" s="9">
        <f t="shared" si="14"/>
        <v>46</v>
      </c>
      <c r="D285" s="9">
        <v>5</v>
      </c>
      <c r="E285" s="20">
        <f>E273*(1+VLookups!$C$4)</f>
        <v>19303.501703504506</v>
      </c>
      <c r="F285" s="20">
        <f>$E285*-VLookups!$D$10*2</f>
        <v>-1158.2101022102704</v>
      </c>
      <c r="G285" s="19">
        <v>0</v>
      </c>
      <c r="H285" s="20">
        <f>(-VLookups!$D$13)*(E285+F285/2)</f>
        <v>-6085.4289120297954</v>
      </c>
      <c r="I285" s="19">
        <v>0</v>
      </c>
      <c r="J285" s="19">
        <v>0</v>
      </c>
      <c r="K285" s="19">
        <v>0</v>
      </c>
      <c r="L285" s="19">
        <v>0</v>
      </c>
      <c r="M285" s="19">
        <v>0</v>
      </c>
      <c r="N285" s="20" t="s">
        <v>36</v>
      </c>
      <c r="O285" s="20">
        <f>VLookups!$D$39</f>
        <v>-1471.9562242328529</v>
      </c>
      <c r="P285" s="20">
        <f>P284-VLookups!$D$42</f>
        <v>-185</v>
      </c>
      <c r="Q285" s="22">
        <v>41</v>
      </c>
      <c r="R285" s="19">
        <v>0</v>
      </c>
      <c r="S285" s="20">
        <f>VLookups!$D$50</f>
        <v>-4487.7037773753191</v>
      </c>
      <c r="T285" s="19">
        <v>0</v>
      </c>
      <c r="U285" s="9">
        <v>137</v>
      </c>
      <c r="V285" s="21">
        <f>V284-VLookups!$D$54</f>
        <v>-2005</v>
      </c>
      <c r="W285" s="21">
        <f>-VLookups!$D$60</f>
        <v>-400</v>
      </c>
      <c r="X285" s="21">
        <f>-VLookups!$D$62</f>
        <v>-175</v>
      </c>
      <c r="Y285" s="36">
        <f>Y284*(1+VLookups!$D$57/12)</f>
        <v>-452.05116562800276</v>
      </c>
      <c r="Z285" s="31">
        <f>-E285*VLookups!$J$3</f>
        <v>-772.14006814018023</v>
      </c>
      <c r="AA285" s="19">
        <v>0</v>
      </c>
      <c r="AB285" s="20">
        <f t="shared" si="12"/>
        <v>2690.1165049932192</v>
      </c>
      <c r="AC285" s="20">
        <f t="shared" si="13"/>
        <v>272772.54178029916</v>
      </c>
    </row>
    <row r="286" spans="2:29" x14ac:dyDescent="0.25">
      <c r="B286" s="9">
        <v>282</v>
      </c>
      <c r="C286" s="9">
        <f t="shared" si="14"/>
        <v>46</v>
      </c>
      <c r="D286" s="9">
        <v>6</v>
      </c>
      <c r="E286" s="20">
        <f>E274*(1+VLookups!$C$4)</f>
        <v>19303.501703504506</v>
      </c>
      <c r="F286" s="20">
        <f>$E286*-VLookups!$D$10*2</f>
        <v>-1158.2101022102704</v>
      </c>
      <c r="G286" s="19">
        <v>0</v>
      </c>
      <c r="H286" s="20">
        <f>(-VLookups!$D$13)*(E286+F286/2)</f>
        <v>-6085.4289120297954</v>
      </c>
      <c r="I286" s="19">
        <v>0</v>
      </c>
      <c r="J286" s="19">
        <v>0</v>
      </c>
      <c r="K286" s="19">
        <v>0</v>
      </c>
      <c r="L286" s="19">
        <v>0</v>
      </c>
      <c r="M286" s="19">
        <v>0</v>
      </c>
      <c r="N286" s="20" t="s">
        <v>36</v>
      </c>
      <c r="O286" s="20">
        <f>VLookups!$D$39</f>
        <v>-1471.9562242328529</v>
      </c>
      <c r="P286" s="20">
        <f>P285-VLookups!$D$42</f>
        <v>-186.5</v>
      </c>
      <c r="Q286" s="22">
        <v>42</v>
      </c>
      <c r="R286" s="19">
        <v>0</v>
      </c>
      <c r="S286" s="20">
        <f>VLookups!$D$50</f>
        <v>-4487.7037773753191</v>
      </c>
      <c r="T286" s="19">
        <v>0</v>
      </c>
      <c r="U286" s="9">
        <v>138</v>
      </c>
      <c r="V286" s="21">
        <f>V285-VLookups!$D$54</f>
        <v>-2010</v>
      </c>
      <c r="W286" s="21">
        <f>-VLookups!$D$60</f>
        <v>-400</v>
      </c>
      <c r="X286" s="21">
        <f>-VLookups!$D$62</f>
        <v>-175</v>
      </c>
      <c r="Y286" s="36">
        <f>Y285*(1+VLookups!$D$57/12)</f>
        <v>-453.36964819441778</v>
      </c>
      <c r="Z286" s="31">
        <f>-E286*VLookups!$J$3</f>
        <v>-772.14006814018023</v>
      </c>
      <c r="AA286" s="19">
        <v>0</v>
      </c>
      <c r="AB286" s="20">
        <f t="shared" si="12"/>
        <v>2682.298022426804</v>
      </c>
      <c r="AC286" s="20">
        <f t="shared" si="13"/>
        <v>275909.46070569311</v>
      </c>
    </row>
    <row r="287" spans="2:29" x14ac:dyDescent="0.25">
      <c r="B287" s="9">
        <v>283</v>
      </c>
      <c r="C287" s="9">
        <f t="shared" si="14"/>
        <v>46</v>
      </c>
      <c r="D287" s="9">
        <v>7</v>
      </c>
      <c r="E287" s="20">
        <f>E275*(1+VLookups!$C$4)</f>
        <v>19303.501703504506</v>
      </c>
      <c r="F287" s="20">
        <f>$E287*-VLookups!$D$10*2</f>
        <v>-1158.2101022102704</v>
      </c>
      <c r="G287" s="19">
        <v>0</v>
      </c>
      <c r="H287" s="20">
        <f>(-VLookups!$D$13)*(E287+F287/2)</f>
        <v>-6085.4289120297954</v>
      </c>
      <c r="I287" s="19">
        <v>0</v>
      </c>
      <c r="J287" s="19">
        <v>0</v>
      </c>
      <c r="K287" s="19">
        <v>0</v>
      </c>
      <c r="L287" s="19">
        <v>0</v>
      </c>
      <c r="M287" s="19">
        <v>0</v>
      </c>
      <c r="N287" s="20" t="s">
        <v>36</v>
      </c>
      <c r="O287" s="20">
        <f>VLookups!$D$39</f>
        <v>-1471.9562242328529</v>
      </c>
      <c r="P287" s="20">
        <f>P286-VLookups!$D$42</f>
        <v>-188</v>
      </c>
      <c r="Q287" s="22">
        <v>43</v>
      </c>
      <c r="R287" s="19">
        <v>0</v>
      </c>
      <c r="S287" s="20">
        <f>VLookups!$D$50</f>
        <v>-4487.7037773753191</v>
      </c>
      <c r="T287" s="19">
        <v>0</v>
      </c>
      <c r="U287" s="9">
        <v>139</v>
      </c>
      <c r="V287" s="21">
        <f>V286-VLookups!$D$54</f>
        <v>-2015</v>
      </c>
      <c r="W287" s="21">
        <f>-VLookups!$D$60</f>
        <v>-400</v>
      </c>
      <c r="X287" s="21">
        <f>-VLookups!$D$62</f>
        <v>-175</v>
      </c>
      <c r="Y287" s="36">
        <f>Y286*(1+VLookups!$D$57/12)</f>
        <v>-454.69197633498482</v>
      </c>
      <c r="Z287" s="31">
        <f>-E287*VLookups!$J$3</f>
        <v>-772.14006814018023</v>
      </c>
      <c r="AA287" s="19">
        <v>0</v>
      </c>
      <c r="AB287" s="20">
        <f t="shared" si="12"/>
        <v>2674.4756942862373</v>
      </c>
      <c r="AC287" s="20">
        <f t="shared" si="13"/>
        <v>279043.78550115554</v>
      </c>
    </row>
    <row r="288" spans="2:29" x14ac:dyDescent="0.25">
      <c r="B288" s="9">
        <v>284</v>
      </c>
      <c r="C288" s="9">
        <f t="shared" si="14"/>
        <v>46</v>
      </c>
      <c r="D288" s="9">
        <v>8</v>
      </c>
      <c r="E288" s="20">
        <f>E276*(1+VLookups!$C$4)</f>
        <v>19303.501703504506</v>
      </c>
      <c r="F288" s="20">
        <f>$E288*-VLookups!$D$10*2</f>
        <v>-1158.2101022102704</v>
      </c>
      <c r="G288" s="19">
        <v>0</v>
      </c>
      <c r="H288" s="20">
        <f>(-VLookups!$D$13)*(E288+F288/2)</f>
        <v>-6085.4289120297954</v>
      </c>
      <c r="I288" s="19">
        <v>0</v>
      </c>
      <c r="J288" s="19">
        <v>0</v>
      </c>
      <c r="K288" s="19">
        <v>0</v>
      </c>
      <c r="L288" s="19">
        <v>0</v>
      </c>
      <c r="M288" s="19">
        <v>0</v>
      </c>
      <c r="N288" s="20" t="s">
        <v>36</v>
      </c>
      <c r="O288" s="20">
        <f>VLookups!$D$39</f>
        <v>-1471.9562242328529</v>
      </c>
      <c r="P288" s="20">
        <f>P287-VLookups!$D$42</f>
        <v>-189.5</v>
      </c>
      <c r="Q288" s="22">
        <v>44</v>
      </c>
      <c r="R288" s="19">
        <v>0</v>
      </c>
      <c r="S288" s="20">
        <f>VLookups!$D$50</f>
        <v>-4487.7037773753191</v>
      </c>
      <c r="T288" s="19">
        <v>0</v>
      </c>
      <c r="U288" s="9">
        <v>140</v>
      </c>
      <c r="V288" s="21">
        <f>V287-VLookups!$D$54</f>
        <v>-2020</v>
      </c>
      <c r="W288" s="21">
        <f>-VLookups!$D$60</f>
        <v>-400</v>
      </c>
      <c r="X288" s="21">
        <f>-VLookups!$D$62</f>
        <v>-175</v>
      </c>
      <c r="Y288" s="36">
        <f>Y287*(1+VLookups!$D$57/12)</f>
        <v>-456.01816126596185</v>
      </c>
      <c r="Z288" s="31">
        <f>-E288*VLookups!$J$3</f>
        <v>-772.14006814018023</v>
      </c>
      <c r="AA288" s="19">
        <v>0</v>
      </c>
      <c r="AB288" s="20">
        <f t="shared" si="12"/>
        <v>2666.6495093552603</v>
      </c>
      <c r="AC288" s="20">
        <f t="shared" si="13"/>
        <v>282175.50798634609</v>
      </c>
    </row>
    <row r="289" spans="2:29" x14ac:dyDescent="0.25">
      <c r="B289" s="9">
        <v>285</v>
      </c>
      <c r="C289" s="9">
        <f t="shared" si="14"/>
        <v>46</v>
      </c>
      <c r="D289" s="9">
        <v>9</v>
      </c>
      <c r="E289" s="20">
        <f>E277*(1+VLookups!$C$4)</f>
        <v>19303.501703504506</v>
      </c>
      <c r="F289" s="20">
        <f>$E289*-VLookups!$D$10*2</f>
        <v>-1158.2101022102704</v>
      </c>
      <c r="G289" s="19">
        <v>0</v>
      </c>
      <c r="H289" s="20">
        <f>(-VLookups!$D$13)*(E289+F289/2)</f>
        <v>-6085.4289120297954</v>
      </c>
      <c r="I289" s="19">
        <v>0</v>
      </c>
      <c r="J289" s="19">
        <v>0</v>
      </c>
      <c r="K289" s="19">
        <v>0</v>
      </c>
      <c r="L289" s="19">
        <v>0</v>
      </c>
      <c r="M289" s="19">
        <v>0</v>
      </c>
      <c r="N289" s="20" t="s">
        <v>36</v>
      </c>
      <c r="O289" s="20">
        <f>VLookups!$D$39</f>
        <v>-1471.9562242328529</v>
      </c>
      <c r="P289" s="20">
        <f>P288-VLookups!$D$42</f>
        <v>-191</v>
      </c>
      <c r="Q289" s="22">
        <v>45</v>
      </c>
      <c r="R289" s="19">
        <v>0</v>
      </c>
      <c r="S289" s="20">
        <f>VLookups!$D$50</f>
        <v>-4487.7037773753191</v>
      </c>
      <c r="T289" s="19">
        <v>0</v>
      </c>
      <c r="U289" s="9">
        <v>141</v>
      </c>
      <c r="V289" s="21">
        <f>V288-VLookups!$D$54</f>
        <v>-2025</v>
      </c>
      <c r="W289" s="21">
        <f>-VLookups!$D$60</f>
        <v>-400</v>
      </c>
      <c r="X289" s="21">
        <f>-VLookups!$D$62</f>
        <v>-175</v>
      </c>
      <c r="Y289" s="36">
        <f>Y288*(1+VLookups!$D$57/12)</f>
        <v>-457.34821423632093</v>
      </c>
      <c r="Z289" s="31">
        <f>-E289*VLookups!$J$3</f>
        <v>-772.14006814018023</v>
      </c>
      <c r="AA289" s="19">
        <v>0</v>
      </c>
      <c r="AB289" s="20">
        <f t="shared" si="12"/>
        <v>2658.8194563849011</v>
      </c>
      <c r="AC289" s="20">
        <f t="shared" si="13"/>
        <v>285304.61995604157</v>
      </c>
    </row>
    <row r="290" spans="2:29" x14ac:dyDescent="0.25">
      <c r="B290" s="9">
        <v>286</v>
      </c>
      <c r="C290" s="9">
        <f t="shared" si="14"/>
        <v>46</v>
      </c>
      <c r="D290" s="9">
        <v>10</v>
      </c>
      <c r="E290" s="20">
        <f>E278*(1+VLookups!$C$4)</f>
        <v>19303.501703504506</v>
      </c>
      <c r="F290" s="20">
        <f>$E290*-VLookups!$D$10*2</f>
        <v>-1158.2101022102704</v>
      </c>
      <c r="G290" s="19">
        <v>0</v>
      </c>
      <c r="H290" s="20">
        <f>(-VLookups!$D$13)*(E290+F290/2)</f>
        <v>-6085.4289120297954</v>
      </c>
      <c r="I290" s="19">
        <v>0</v>
      </c>
      <c r="J290" s="19">
        <v>0</v>
      </c>
      <c r="K290" s="19">
        <v>0</v>
      </c>
      <c r="L290" s="19">
        <v>0</v>
      </c>
      <c r="M290" s="19">
        <v>0</v>
      </c>
      <c r="N290" s="20" t="s">
        <v>36</v>
      </c>
      <c r="O290" s="20">
        <f>VLookups!$D$39</f>
        <v>-1471.9562242328529</v>
      </c>
      <c r="P290" s="20">
        <f>P289-VLookups!$D$42</f>
        <v>-192.5</v>
      </c>
      <c r="Q290" s="22">
        <v>46</v>
      </c>
      <c r="R290" s="19">
        <v>0</v>
      </c>
      <c r="S290" s="20">
        <f>VLookups!$D$50</f>
        <v>-4487.7037773753191</v>
      </c>
      <c r="T290" s="19">
        <v>0</v>
      </c>
      <c r="U290" s="9">
        <v>142</v>
      </c>
      <c r="V290" s="21">
        <f>V289-VLookups!$D$54</f>
        <v>-2030</v>
      </c>
      <c r="W290" s="21">
        <f>-VLookups!$D$60</f>
        <v>-400</v>
      </c>
      <c r="X290" s="21">
        <f>-VLookups!$D$62</f>
        <v>-175</v>
      </c>
      <c r="Y290" s="36">
        <f>Y289*(1+VLookups!$D$57/12)</f>
        <v>-458.68214652784354</v>
      </c>
      <c r="Z290" s="31">
        <f>-E290*VLookups!$J$3</f>
        <v>-772.14006814018023</v>
      </c>
      <c r="AA290" s="19">
        <v>0</v>
      </c>
      <c r="AB290" s="20">
        <f t="shared" si="12"/>
        <v>2650.9855240933784</v>
      </c>
      <c r="AC290" s="20">
        <f t="shared" si="13"/>
        <v>288431.11318006169</v>
      </c>
    </row>
    <row r="291" spans="2:29" x14ac:dyDescent="0.25">
      <c r="B291" s="9">
        <v>287</v>
      </c>
      <c r="C291" s="9">
        <f t="shared" si="14"/>
        <v>46</v>
      </c>
      <c r="D291" s="9">
        <v>11</v>
      </c>
      <c r="E291" s="20">
        <f>E279*(1+VLookups!$C$4)</f>
        <v>19303.501703504506</v>
      </c>
      <c r="F291" s="20">
        <f>$E291*-VLookups!$D$10*2</f>
        <v>-1158.2101022102704</v>
      </c>
      <c r="G291" s="19">
        <v>0</v>
      </c>
      <c r="H291" s="20">
        <f>(-VLookups!$D$13)*(E291+F291/2)</f>
        <v>-6085.4289120297954</v>
      </c>
      <c r="I291" s="19">
        <v>0</v>
      </c>
      <c r="J291" s="19">
        <v>0</v>
      </c>
      <c r="K291" s="19">
        <v>0</v>
      </c>
      <c r="L291" s="19">
        <v>0</v>
      </c>
      <c r="M291" s="19">
        <v>0</v>
      </c>
      <c r="N291" s="20" t="s">
        <v>36</v>
      </c>
      <c r="O291" s="20">
        <f>VLookups!$D$39</f>
        <v>-1471.9562242328529</v>
      </c>
      <c r="P291" s="20">
        <f>P290-VLookups!$D$42</f>
        <v>-194</v>
      </c>
      <c r="Q291" s="22">
        <v>47</v>
      </c>
      <c r="R291" s="19">
        <v>0</v>
      </c>
      <c r="S291" s="20">
        <f>VLookups!$D$50</f>
        <v>-4487.7037773753191</v>
      </c>
      <c r="T291" s="19">
        <v>0</v>
      </c>
      <c r="U291" s="9">
        <v>143</v>
      </c>
      <c r="V291" s="21">
        <f>V290-VLookups!$D$54</f>
        <v>-2035</v>
      </c>
      <c r="W291" s="21">
        <f>-VLookups!$D$60</f>
        <v>-400</v>
      </c>
      <c r="X291" s="21">
        <f>-VLookups!$D$62</f>
        <v>-175</v>
      </c>
      <c r="Y291" s="36">
        <f>Y290*(1+VLookups!$D$57/12)</f>
        <v>-460.01996945521643</v>
      </c>
      <c r="Z291" s="31">
        <f>-E291*VLookups!$J$3</f>
        <v>-772.14006814018023</v>
      </c>
      <c r="AA291" s="19">
        <v>0</v>
      </c>
      <c r="AB291" s="20">
        <f t="shared" si="12"/>
        <v>2643.1477011660054</v>
      </c>
      <c r="AC291" s="20">
        <f t="shared" si="13"/>
        <v>291554.97940319445</v>
      </c>
    </row>
    <row r="292" spans="2:29" x14ac:dyDescent="0.25">
      <c r="B292" s="9">
        <v>288</v>
      </c>
      <c r="C292" s="9">
        <f t="shared" si="14"/>
        <v>47</v>
      </c>
      <c r="D292" s="9">
        <v>0</v>
      </c>
      <c r="E292" s="20">
        <f>E280*(1+VLookups!$C$4)</f>
        <v>19979.124263127163</v>
      </c>
      <c r="F292" s="20">
        <f>$E292*-VLookups!$D$10*2</f>
        <v>-1198.7474557876299</v>
      </c>
      <c r="G292" s="19">
        <v>0</v>
      </c>
      <c r="H292" s="20">
        <f>(-VLookups!$D$13)*(E292+F292/2)</f>
        <v>-6298.4189239508387</v>
      </c>
      <c r="I292" s="19">
        <v>0</v>
      </c>
      <c r="J292" s="19">
        <v>0</v>
      </c>
      <c r="K292" s="19">
        <v>0</v>
      </c>
      <c r="L292" s="19">
        <v>0</v>
      </c>
      <c r="M292" s="19">
        <v>0</v>
      </c>
      <c r="N292" s="20" t="s">
        <v>36</v>
      </c>
      <c r="O292" s="20">
        <f>VLookups!$D$39</f>
        <v>-1471.9562242328529</v>
      </c>
      <c r="P292" s="20">
        <f>P291-VLookups!$D$42</f>
        <v>-195.5</v>
      </c>
      <c r="Q292" s="22">
        <v>48</v>
      </c>
      <c r="R292" s="19">
        <v>0</v>
      </c>
      <c r="S292" s="20">
        <f>VLookups!$D$50</f>
        <v>-4487.7037773753191</v>
      </c>
      <c r="T292" s="19">
        <v>0</v>
      </c>
      <c r="U292" s="9">
        <v>144</v>
      </c>
      <c r="V292" s="21">
        <f>V291-VLookups!$D$54</f>
        <v>-2040</v>
      </c>
      <c r="W292" s="21">
        <f>-VLookups!$D$60</f>
        <v>-400</v>
      </c>
      <c r="X292" s="21">
        <f>-VLookups!$D$62</f>
        <v>-175</v>
      </c>
      <c r="Y292" s="36">
        <f>Y291*(1+VLookups!$D$57/12)</f>
        <v>-461.36169436612749</v>
      </c>
      <c r="Z292" s="31">
        <f>-E292*VLookups!$J$3</f>
        <v>-799.16497052508657</v>
      </c>
      <c r="AA292" s="19">
        <v>0</v>
      </c>
      <c r="AB292" s="20">
        <f t="shared" si="12"/>
        <v>3050.6449447831255</v>
      </c>
      <c r="AC292" s="20">
        <f t="shared" si="13"/>
        <v>295091.54931364959</v>
      </c>
    </row>
    <row r="293" spans="2:29" x14ac:dyDescent="0.25">
      <c r="B293" s="9">
        <v>289</v>
      </c>
      <c r="C293" s="9">
        <f t="shared" si="14"/>
        <v>47</v>
      </c>
      <c r="D293" s="9">
        <v>1</v>
      </c>
      <c r="E293" s="20">
        <f>E281*(1+VLookups!$C$4)</f>
        <v>19979.124263127163</v>
      </c>
      <c r="F293" s="20">
        <f>$E293*-VLookups!$D$10*2</f>
        <v>-1198.7474557876299</v>
      </c>
      <c r="G293" s="19">
        <v>0</v>
      </c>
      <c r="H293" s="20">
        <f>(-VLookups!$D$13)*(E293+F293/2)</f>
        <v>-6298.4189239508387</v>
      </c>
      <c r="I293" s="19">
        <v>0</v>
      </c>
      <c r="J293" s="19">
        <v>0</v>
      </c>
      <c r="K293" s="19">
        <v>0</v>
      </c>
      <c r="L293" s="19">
        <v>0</v>
      </c>
      <c r="M293" s="19">
        <v>0</v>
      </c>
      <c r="N293" s="20" t="s">
        <v>36</v>
      </c>
      <c r="O293" s="20">
        <f>VLookups!$D$39</f>
        <v>-1471.9562242328529</v>
      </c>
      <c r="P293" s="20">
        <f>P292-VLookups!$D$42</f>
        <v>-197</v>
      </c>
      <c r="Q293" s="22">
        <v>49</v>
      </c>
      <c r="R293" s="19">
        <v>0</v>
      </c>
      <c r="S293" s="20">
        <f>VLookups!$D$50</f>
        <v>-4487.7037773753191</v>
      </c>
      <c r="T293" s="19">
        <v>0</v>
      </c>
      <c r="U293" s="9">
        <v>145</v>
      </c>
      <c r="V293" s="21">
        <f>V292-VLookups!$D$54</f>
        <v>-2045</v>
      </c>
      <c r="W293" s="21">
        <f>-VLookups!$D$60</f>
        <v>-400</v>
      </c>
      <c r="X293" s="21">
        <f>-VLookups!$D$62</f>
        <v>-175</v>
      </c>
      <c r="Y293" s="36">
        <f>Y292*(1+VLookups!$D$57/12)</f>
        <v>-462.70733264136203</v>
      </c>
      <c r="Z293" s="31">
        <f>-E293*VLookups!$J$3</f>
        <v>-799.16497052508657</v>
      </c>
      <c r="AA293" s="19">
        <v>0</v>
      </c>
      <c r="AB293" s="20">
        <f t="shared" si="12"/>
        <v>3042.7993065078908</v>
      </c>
      <c r="AC293" s="20">
        <f t="shared" si="13"/>
        <v>298626.16786901356</v>
      </c>
    </row>
    <row r="294" spans="2:29" x14ac:dyDescent="0.25">
      <c r="B294" s="9">
        <v>290</v>
      </c>
      <c r="C294" s="9">
        <f t="shared" si="14"/>
        <v>47</v>
      </c>
      <c r="D294" s="9">
        <v>2</v>
      </c>
      <c r="E294" s="20">
        <f>E282*(1+VLookups!$C$4)</f>
        <v>19979.124263127163</v>
      </c>
      <c r="F294" s="20">
        <f>$E294*-VLookups!$D$10*2</f>
        <v>-1198.7474557876299</v>
      </c>
      <c r="G294" s="19">
        <v>0</v>
      </c>
      <c r="H294" s="20">
        <f>(-VLookups!$D$13)*(E294+F294/2)</f>
        <v>-6298.4189239508387</v>
      </c>
      <c r="I294" s="19">
        <v>0</v>
      </c>
      <c r="J294" s="19">
        <v>0</v>
      </c>
      <c r="K294" s="19">
        <v>0</v>
      </c>
      <c r="L294" s="19">
        <v>0</v>
      </c>
      <c r="M294" s="19">
        <v>0</v>
      </c>
      <c r="N294" s="20" t="s">
        <v>36</v>
      </c>
      <c r="O294" s="20">
        <f>VLookups!$D$39</f>
        <v>-1471.9562242328529</v>
      </c>
      <c r="P294" s="20">
        <f>P293-VLookups!$D$42</f>
        <v>-198.5</v>
      </c>
      <c r="Q294" s="22">
        <v>50</v>
      </c>
      <c r="R294" s="19">
        <v>0</v>
      </c>
      <c r="S294" s="20">
        <f>VLookups!$D$50</f>
        <v>-4487.7037773753191</v>
      </c>
      <c r="T294" s="19">
        <v>0</v>
      </c>
      <c r="U294" s="9">
        <v>146</v>
      </c>
      <c r="V294" s="21">
        <f>V293-VLookups!$D$54</f>
        <v>-2050</v>
      </c>
      <c r="W294" s="21">
        <f>-VLookups!$D$60</f>
        <v>-400</v>
      </c>
      <c r="X294" s="21">
        <f>-VLookups!$D$62</f>
        <v>-175</v>
      </c>
      <c r="Y294" s="36">
        <f>Y293*(1+VLookups!$D$57/12)</f>
        <v>-464.05689569489937</v>
      </c>
      <c r="Z294" s="31">
        <f>-E294*VLookups!$J$3</f>
        <v>-799.16497052508657</v>
      </c>
      <c r="AA294" s="19">
        <v>0</v>
      </c>
      <c r="AB294" s="20">
        <f t="shared" si="12"/>
        <v>3034.9497434543537</v>
      </c>
      <c r="AC294" s="20">
        <f t="shared" si="13"/>
        <v>302158.82789224962</v>
      </c>
    </row>
    <row r="295" spans="2:29" x14ac:dyDescent="0.25">
      <c r="B295" s="9">
        <v>291</v>
      </c>
      <c r="C295" s="9">
        <f t="shared" si="14"/>
        <v>47</v>
      </c>
      <c r="D295" s="9">
        <v>3</v>
      </c>
      <c r="E295" s="20">
        <f>E283*(1+VLookups!$C$4)</f>
        <v>19979.124263127163</v>
      </c>
      <c r="F295" s="20">
        <f>$E295*-VLookups!$D$10*2</f>
        <v>-1198.7474557876299</v>
      </c>
      <c r="G295" s="19">
        <v>0</v>
      </c>
      <c r="H295" s="20">
        <f>(-VLookups!$D$13)*(E295+F295/2)</f>
        <v>-6298.4189239508387</v>
      </c>
      <c r="I295" s="19">
        <v>0</v>
      </c>
      <c r="J295" s="19">
        <v>0</v>
      </c>
      <c r="K295" s="19">
        <v>0</v>
      </c>
      <c r="L295" s="19">
        <v>0</v>
      </c>
      <c r="M295" s="19">
        <v>0</v>
      </c>
      <c r="N295" s="20" t="s">
        <v>36</v>
      </c>
      <c r="O295" s="20">
        <f>VLookups!$D$39</f>
        <v>-1471.9562242328529</v>
      </c>
      <c r="P295" s="20">
        <f>P294-VLookups!$D$42</f>
        <v>-200</v>
      </c>
      <c r="Q295" s="22">
        <v>51</v>
      </c>
      <c r="R295" s="19">
        <v>0</v>
      </c>
      <c r="S295" s="20">
        <f>VLookups!$D$50</f>
        <v>-4487.7037773753191</v>
      </c>
      <c r="T295" s="19">
        <v>0</v>
      </c>
      <c r="U295" s="9">
        <v>147</v>
      </c>
      <c r="V295" s="21">
        <f>V294-VLookups!$D$54</f>
        <v>-2055</v>
      </c>
      <c r="W295" s="21">
        <f>-VLookups!$D$60</f>
        <v>-400</v>
      </c>
      <c r="X295" s="21">
        <f>-VLookups!$D$62</f>
        <v>-175</v>
      </c>
      <c r="Y295" s="36">
        <f>Y294*(1+VLookups!$D$57/12)</f>
        <v>-465.41039497400948</v>
      </c>
      <c r="Z295" s="31">
        <f>-E295*VLookups!$J$3</f>
        <v>-799.16497052508657</v>
      </c>
      <c r="AA295" s="19">
        <v>0</v>
      </c>
      <c r="AB295" s="20">
        <f t="shared" si="12"/>
        <v>3027.0962441752436</v>
      </c>
      <c r="AC295" s="20">
        <f t="shared" si="13"/>
        <v>305689.52218291193</v>
      </c>
    </row>
    <row r="296" spans="2:29" x14ac:dyDescent="0.25">
      <c r="B296" s="9">
        <v>292</v>
      </c>
      <c r="C296" s="9">
        <f t="shared" si="14"/>
        <v>47</v>
      </c>
      <c r="D296" s="9">
        <v>4</v>
      </c>
      <c r="E296" s="20">
        <f>E284*(1+VLookups!$C$4)</f>
        <v>19979.124263127163</v>
      </c>
      <c r="F296" s="20">
        <f>$E296*-VLookups!$D$10*2</f>
        <v>-1198.7474557876299</v>
      </c>
      <c r="G296" s="19">
        <v>0</v>
      </c>
      <c r="H296" s="20">
        <f>(-VLookups!$D$13)*(E296+F296/2)</f>
        <v>-6298.4189239508387</v>
      </c>
      <c r="I296" s="19">
        <v>0</v>
      </c>
      <c r="J296" s="19">
        <v>0</v>
      </c>
      <c r="K296" s="19">
        <v>0</v>
      </c>
      <c r="L296" s="19">
        <v>0</v>
      </c>
      <c r="M296" s="19">
        <v>0</v>
      </c>
      <c r="N296" s="20" t="s">
        <v>36</v>
      </c>
      <c r="O296" s="20">
        <f>VLookups!$D$39</f>
        <v>-1471.9562242328529</v>
      </c>
      <c r="P296" s="20">
        <f>P295-VLookups!$D$42</f>
        <v>-201.5</v>
      </c>
      <c r="Q296" s="22">
        <v>52</v>
      </c>
      <c r="R296" s="19">
        <v>0</v>
      </c>
      <c r="S296" s="20">
        <f>VLookups!$D$50</f>
        <v>-4487.7037773753191</v>
      </c>
      <c r="T296" s="19">
        <v>0</v>
      </c>
      <c r="U296" s="9">
        <v>148</v>
      </c>
      <c r="V296" s="21">
        <f>V295-VLookups!$D$54</f>
        <v>-2060</v>
      </c>
      <c r="W296" s="21">
        <f>-VLookups!$D$60</f>
        <v>-400</v>
      </c>
      <c r="X296" s="21">
        <f>-VLookups!$D$62</f>
        <v>-175</v>
      </c>
      <c r="Y296" s="36">
        <f>Y295*(1+VLookups!$D$57/12)</f>
        <v>-466.76784195935033</v>
      </c>
      <c r="Z296" s="31">
        <f>-E296*VLookups!$J$3</f>
        <v>-799.16497052508657</v>
      </c>
      <c r="AA296" s="19">
        <v>0</v>
      </c>
      <c r="AB296" s="20">
        <f t="shared" si="12"/>
        <v>3019.2387971899025</v>
      </c>
      <c r="AC296" s="20">
        <f t="shared" si="13"/>
        <v>309218.24351707334</v>
      </c>
    </row>
    <row r="297" spans="2:29" x14ac:dyDescent="0.25">
      <c r="B297" s="9">
        <v>293</v>
      </c>
      <c r="C297" s="9">
        <f t="shared" si="14"/>
        <v>47</v>
      </c>
      <c r="D297" s="9">
        <v>5</v>
      </c>
      <c r="E297" s="20">
        <f>E285*(1+VLookups!$C$4)</f>
        <v>19979.124263127163</v>
      </c>
      <c r="F297" s="20">
        <f>$E297*-VLookups!$D$10*2</f>
        <v>-1198.7474557876299</v>
      </c>
      <c r="G297" s="19">
        <v>0</v>
      </c>
      <c r="H297" s="20">
        <f>(-VLookups!$D$13)*(E297+F297/2)</f>
        <v>-6298.4189239508387</v>
      </c>
      <c r="I297" s="19">
        <v>0</v>
      </c>
      <c r="J297" s="19">
        <v>0</v>
      </c>
      <c r="K297" s="19">
        <v>0</v>
      </c>
      <c r="L297" s="19">
        <v>0</v>
      </c>
      <c r="M297" s="19">
        <v>0</v>
      </c>
      <c r="N297" s="20" t="s">
        <v>36</v>
      </c>
      <c r="O297" s="20">
        <f>VLookups!$D$39</f>
        <v>-1471.9562242328529</v>
      </c>
      <c r="P297" s="20">
        <f>P296-VLookups!$D$42</f>
        <v>-203</v>
      </c>
      <c r="Q297" s="22">
        <v>53</v>
      </c>
      <c r="R297" s="19">
        <v>0</v>
      </c>
      <c r="S297" s="20">
        <f>VLookups!$D$50</f>
        <v>-4487.7037773753191</v>
      </c>
      <c r="T297" s="19">
        <v>0</v>
      </c>
      <c r="U297" s="9">
        <v>149</v>
      </c>
      <c r="V297" s="21">
        <f>V296-VLookups!$D$54</f>
        <v>-2065</v>
      </c>
      <c r="W297" s="21">
        <f>-VLookups!$D$60</f>
        <v>-400</v>
      </c>
      <c r="X297" s="21">
        <f>-VLookups!$D$62</f>
        <v>-175</v>
      </c>
      <c r="Y297" s="36">
        <f>Y296*(1+VLookups!$D$57/12)</f>
        <v>-468.12924816506512</v>
      </c>
      <c r="Z297" s="31">
        <f>-E297*VLookups!$J$3</f>
        <v>-799.16497052508657</v>
      </c>
      <c r="AA297" s="19">
        <v>0</v>
      </c>
      <c r="AB297" s="20">
        <f t="shared" si="12"/>
        <v>3011.3773909841875</v>
      </c>
      <c r="AC297" s="20">
        <f t="shared" si="13"/>
        <v>312744.98464725266</v>
      </c>
    </row>
    <row r="298" spans="2:29" x14ac:dyDescent="0.25">
      <c r="B298" s="9">
        <v>294</v>
      </c>
      <c r="C298" s="9">
        <f t="shared" si="14"/>
        <v>47</v>
      </c>
      <c r="D298" s="9">
        <v>6</v>
      </c>
      <c r="E298" s="20">
        <f>E286*(1+VLookups!$C$4)</f>
        <v>19979.124263127163</v>
      </c>
      <c r="F298" s="20">
        <f>$E298*-VLookups!$D$10*2</f>
        <v>-1198.7474557876299</v>
      </c>
      <c r="G298" s="19">
        <v>0</v>
      </c>
      <c r="H298" s="20">
        <f>(-VLookups!$D$13)*(E298+F298/2)</f>
        <v>-6298.4189239508387</v>
      </c>
      <c r="I298" s="19">
        <v>0</v>
      </c>
      <c r="J298" s="19">
        <v>0</v>
      </c>
      <c r="K298" s="19">
        <v>0</v>
      </c>
      <c r="L298" s="19">
        <v>0</v>
      </c>
      <c r="M298" s="19">
        <v>0</v>
      </c>
      <c r="N298" s="20" t="s">
        <v>36</v>
      </c>
      <c r="O298" s="20">
        <f>VLookups!$D$39</f>
        <v>-1471.9562242328529</v>
      </c>
      <c r="P298" s="20">
        <f>P297-VLookups!$D$42</f>
        <v>-204.5</v>
      </c>
      <c r="Q298" s="22">
        <v>54</v>
      </c>
      <c r="R298" s="19">
        <v>0</v>
      </c>
      <c r="S298" s="20">
        <f>VLookups!$D$50</f>
        <v>-4487.7037773753191</v>
      </c>
      <c r="T298" s="19">
        <v>0</v>
      </c>
      <c r="U298" s="9">
        <v>150</v>
      </c>
      <c r="V298" s="21">
        <f>V297-VLookups!$D$54</f>
        <v>-2070</v>
      </c>
      <c r="W298" s="21">
        <f>-VLookups!$D$60</f>
        <v>-400</v>
      </c>
      <c r="X298" s="21">
        <f>-VLookups!$D$62</f>
        <v>-175</v>
      </c>
      <c r="Y298" s="36">
        <f>Y297*(1+VLookups!$D$57/12)</f>
        <v>-469.49462513887988</v>
      </c>
      <c r="Z298" s="31">
        <f>-E298*VLookups!$J$3</f>
        <v>-799.16497052508657</v>
      </c>
      <c r="AA298" s="19">
        <v>0</v>
      </c>
      <c r="AB298" s="20">
        <f t="shared" si="12"/>
        <v>3003.5120140103727</v>
      </c>
      <c r="AC298" s="20">
        <f t="shared" si="13"/>
        <v>316269.73830234184</v>
      </c>
    </row>
    <row r="299" spans="2:29" x14ac:dyDescent="0.25">
      <c r="B299" s="9">
        <v>295</v>
      </c>
      <c r="C299" s="9">
        <f t="shared" si="14"/>
        <v>47</v>
      </c>
      <c r="D299" s="9">
        <v>7</v>
      </c>
      <c r="E299" s="20">
        <f>E287*(1+VLookups!$C$4)</f>
        <v>19979.124263127163</v>
      </c>
      <c r="F299" s="20">
        <f>$E299*-VLookups!$D$10*2</f>
        <v>-1198.7474557876299</v>
      </c>
      <c r="G299" s="19">
        <v>0</v>
      </c>
      <c r="H299" s="20">
        <f>(-VLookups!$D$13)*(E299+F299/2)</f>
        <v>-6298.4189239508387</v>
      </c>
      <c r="I299" s="19">
        <v>0</v>
      </c>
      <c r="J299" s="19">
        <v>0</v>
      </c>
      <c r="K299" s="19">
        <v>0</v>
      </c>
      <c r="L299" s="19">
        <v>0</v>
      </c>
      <c r="M299" s="19">
        <v>0</v>
      </c>
      <c r="N299" s="20" t="s">
        <v>36</v>
      </c>
      <c r="O299" s="20">
        <f>VLookups!$D$39</f>
        <v>-1471.9562242328529</v>
      </c>
      <c r="P299" s="20">
        <f>P298-VLookups!$D$42</f>
        <v>-206</v>
      </c>
      <c r="Q299" s="22">
        <v>55</v>
      </c>
      <c r="R299" s="19">
        <v>0</v>
      </c>
      <c r="S299" s="20">
        <f>VLookups!$D$50</f>
        <v>-4487.7037773753191</v>
      </c>
      <c r="T299" s="19">
        <v>0</v>
      </c>
      <c r="U299" s="9">
        <v>151</v>
      </c>
      <c r="V299" s="21">
        <f>V298-VLookups!$D$54</f>
        <v>-2075</v>
      </c>
      <c r="W299" s="21">
        <f>-VLookups!$D$60</f>
        <v>-400</v>
      </c>
      <c r="X299" s="21">
        <f>-VLookups!$D$62</f>
        <v>-175</v>
      </c>
      <c r="Y299" s="36">
        <f>Y298*(1+VLookups!$D$57/12)</f>
        <v>-470.86398446220164</v>
      </c>
      <c r="Z299" s="31">
        <f>-E299*VLookups!$J$3</f>
        <v>-799.16497052508657</v>
      </c>
      <c r="AA299" s="19">
        <v>0</v>
      </c>
      <c r="AB299" s="20">
        <f t="shared" si="12"/>
        <v>2995.6426546870512</v>
      </c>
      <c r="AC299" s="20">
        <f t="shared" si="13"/>
        <v>319792.49718753278</v>
      </c>
    </row>
    <row r="300" spans="2:29" x14ac:dyDescent="0.25">
      <c r="B300" s="9">
        <v>296</v>
      </c>
      <c r="C300" s="9">
        <f t="shared" si="14"/>
        <v>47</v>
      </c>
      <c r="D300" s="9">
        <v>8</v>
      </c>
      <c r="E300" s="20">
        <f>E288*(1+VLookups!$C$4)</f>
        <v>19979.124263127163</v>
      </c>
      <c r="F300" s="20">
        <f>$E300*-VLookups!$D$10*2</f>
        <v>-1198.7474557876299</v>
      </c>
      <c r="G300" s="19">
        <v>0</v>
      </c>
      <c r="H300" s="20">
        <f>(-VLookups!$D$13)*(E300+F300/2)</f>
        <v>-6298.4189239508387</v>
      </c>
      <c r="I300" s="19">
        <v>0</v>
      </c>
      <c r="J300" s="19">
        <v>0</v>
      </c>
      <c r="K300" s="19">
        <v>0</v>
      </c>
      <c r="L300" s="19">
        <v>0</v>
      </c>
      <c r="M300" s="19">
        <v>0</v>
      </c>
      <c r="N300" s="20" t="s">
        <v>36</v>
      </c>
      <c r="O300" s="20">
        <f>VLookups!$D$39</f>
        <v>-1471.9562242328529</v>
      </c>
      <c r="P300" s="20">
        <f>P299-VLookups!$D$42</f>
        <v>-207.5</v>
      </c>
      <c r="Q300" s="22">
        <v>56</v>
      </c>
      <c r="R300" s="19">
        <v>0</v>
      </c>
      <c r="S300" s="20">
        <f>VLookups!$D$50</f>
        <v>-4487.7037773753191</v>
      </c>
      <c r="T300" s="19">
        <v>0</v>
      </c>
      <c r="U300" s="9">
        <v>152</v>
      </c>
      <c r="V300" s="21">
        <f>V299-VLookups!$D$54</f>
        <v>-2080</v>
      </c>
      <c r="W300" s="21">
        <f>-VLookups!$D$60</f>
        <v>-400</v>
      </c>
      <c r="X300" s="21">
        <f>-VLookups!$D$62</f>
        <v>-175</v>
      </c>
      <c r="Y300" s="36">
        <f>Y299*(1+VLookups!$D$57/12)</f>
        <v>-472.2373377502164</v>
      </c>
      <c r="Z300" s="31">
        <f>-E300*VLookups!$J$3</f>
        <v>-799.16497052508657</v>
      </c>
      <c r="AA300" s="19">
        <v>0</v>
      </c>
      <c r="AB300" s="20">
        <f t="shared" si="12"/>
        <v>2987.7693013990365</v>
      </c>
      <c r="AC300" s="20">
        <f t="shared" si="13"/>
        <v>323313.25398424442</v>
      </c>
    </row>
    <row r="301" spans="2:29" x14ac:dyDescent="0.25">
      <c r="B301" s="9">
        <v>297</v>
      </c>
      <c r="C301" s="9">
        <f t="shared" si="14"/>
        <v>47</v>
      </c>
      <c r="D301" s="9">
        <v>9</v>
      </c>
      <c r="E301" s="20">
        <f>E289*(1+VLookups!$C$4)</f>
        <v>19979.124263127163</v>
      </c>
      <c r="F301" s="20">
        <f>$E301*-VLookups!$D$10*2</f>
        <v>-1198.7474557876299</v>
      </c>
      <c r="G301" s="19">
        <v>0</v>
      </c>
      <c r="H301" s="20">
        <f>(-VLookups!$D$13)*(E301+F301/2)</f>
        <v>-6298.4189239508387</v>
      </c>
      <c r="I301" s="19">
        <v>0</v>
      </c>
      <c r="J301" s="19">
        <v>0</v>
      </c>
      <c r="K301" s="19">
        <v>0</v>
      </c>
      <c r="L301" s="19">
        <v>0</v>
      </c>
      <c r="M301" s="19">
        <v>0</v>
      </c>
      <c r="N301" s="20" t="s">
        <v>36</v>
      </c>
      <c r="O301" s="20">
        <f>VLookups!$D$39</f>
        <v>-1471.9562242328529</v>
      </c>
      <c r="P301" s="20">
        <f>P300-VLookups!$D$42</f>
        <v>-209</v>
      </c>
      <c r="Q301" s="22">
        <v>57</v>
      </c>
      <c r="R301" s="19">
        <v>0</v>
      </c>
      <c r="S301" s="20">
        <f>VLookups!$D$50</f>
        <v>-4487.7037773753191</v>
      </c>
      <c r="T301" s="19">
        <v>0</v>
      </c>
      <c r="U301" s="9">
        <v>153</v>
      </c>
      <c r="V301" s="21">
        <f>V300-VLookups!$D$54</f>
        <v>-2085</v>
      </c>
      <c r="W301" s="21">
        <f>-VLookups!$D$60</f>
        <v>-400</v>
      </c>
      <c r="X301" s="21">
        <f>-VLookups!$D$62</f>
        <v>-175</v>
      </c>
      <c r="Y301" s="36">
        <f>Y300*(1+VLookups!$D$57/12)</f>
        <v>-473.61469665198786</v>
      </c>
      <c r="Z301" s="31">
        <f>-E301*VLookups!$J$3</f>
        <v>-799.16497052508657</v>
      </c>
      <c r="AA301" s="19">
        <v>0</v>
      </c>
      <c r="AB301" s="20">
        <f t="shared" si="12"/>
        <v>2979.8919424972651</v>
      </c>
      <c r="AC301" s="20">
        <f t="shared" si="13"/>
        <v>326832.00135004881</v>
      </c>
    </row>
    <row r="302" spans="2:29" x14ac:dyDescent="0.25">
      <c r="B302" s="9">
        <v>298</v>
      </c>
      <c r="C302" s="9">
        <f t="shared" si="14"/>
        <v>47</v>
      </c>
      <c r="D302" s="9">
        <v>10</v>
      </c>
      <c r="E302" s="20">
        <f>E290*(1+VLookups!$C$4)</f>
        <v>19979.124263127163</v>
      </c>
      <c r="F302" s="20">
        <f>$E302*-VLookups!$D$10*2</f>
        <v>-1198.7474557876299</v>
      </c>
      <c r="G302" s="19">
        <v>0</v>
      </c>
      <c r="H302" s="20">
        <f>(-VLookups!$D$13)*(E302+F302/2)</f>
        <v>-6298.4189239508387</v>
      </c>
      <c r="I302" s="19">
        <v>0</v>
      </c>
      <c r="J302" s="19">
        <v>0</v>
      </c>
      <c r="K302" s="19">
        <v>0</v>
      </c>
      <c r="L302" s="19">
        <v>0</v>
      </c>
      <c r="M302" s="19">
        <v>0</v>
      </c>
      <c r="N302" s="20" t="s">
        <v>36</v>
      </c>
      <c r="O302" s="20">
        <f>VLookups!$D$39</f>
        <v>-1471.9562242328529</v>
      </c>
      <c r="P302" s="20">
        <f>P301-VLookups!$D$42</f>
        <v>-210.5</v>
      </c>
      <c r="Q302" s="22">
        <v>58</v>
      </c>
      <c r="R302" s="19">
        <v>0</v>
      </c>
      <c r="S302" s="20">
        <f>VLookups!$D$50</f>
        <v>-4487.7037773753191</v>
      </c>
      <c r="T302" s="19">
        <v>0</v>
      </c>
      <c r="U302" s="9">
        <v>154</v>
      </c>
      <c r="V302" s="21">
        <f>V301-VLookups!$D$54</f>
        <v>-2090</v>
      </c>
      <c r="W302" s="21">
        <f>-VLookups!$D$60</f>
        <v>-400</v>
      </c>
      <c r="X302" s="21">
        <f>-VLookups!$D$62</f>
        <v>-175</v>
      </c>
      <c r="Y302" s="36">
        <f>Y301*(1+VLookups!$D$57/12)</f>
        <v>-474.99607285055617</v>
      </c>
      <c r="Z302" s="31">
        <f>-E302*VLookups!$J$3</f>
        <v>-799.16497052508657</v>
      </c>
      <c r="AA302" s="19">
        <v>0</v>
      </c>
      <c r="AB302" s="20">
        <f t="shared" si="12"/>
        <v>2972.0105662986966</v>
      </c>
      <c r="AC302" s="20">
        <f t="shared" si="13"/>
        <v>330348.73191859759</v>
      </c>
    </row>
    <row r="303" spans="2:29" x14ac:dyDescent="0.25">
      <c r="B303" s="9">
        <v>299</v>
      </c>
      <c r="C303" s="9">
        <f t="shared" si="14"/>
        <v>47</v>
      </c>
      <c r="D303" s="9">
        <v>11</v>
      </c>
      <c r="E303" s="20">
        <f>E291*(1+VLookups!$C$4)</f>
        <v>19979.124263127163</v>
      </c>
      <c r="F303" s="20">
        <f>$E303*-VLookups!$D$10*2</f>
        <v>-1198.7474557876299</v>
      </c>
      <c r="G303" s="19">
        <v>0</v>
      </c>
      <c r="H303" s="20">
        <f>(-VLookups!$D$13)*(E303+F303/2)</f>
        <v>-6298.4189239508387</v>
      </c>
      <c r="I303" s="19">
        <v>0</v>
      </c>
      <c r="J303" s="19">
        <v>0</v>
      </c>
      <c r="K303" s="19">
        <v>0</v>
      </c>
      <c r="L303" s="19">
        <v>0</v>
      </c>
      <c r="M303" s="19">
        <v>0</v>
      </c>
      <c r="N303" s="20" t="s">
        <v>36</v>
      </c>
      <c r="O303" s="20">
        <f>VLookups!$D$39</f>
        <v>-1471.9562242328529</v>
      </c>
      <c r="P303" s="20">
        <f>P302-VLookups!$D$42</f>
        <v>-212</v>
      </c>
      <c r="Q303" s="22">
        <v>59</v>
      </c>
      <c r="R303" s="19">
        <v>0</v>
      </c>
      <c r="S303" s="20">
        <f>VLookups!$D$50</f>
        <v>-4487.7037773753191</v>
      </c>
      <c r="T303" s="19">
        <v>0</v>
      </c>
      <c r="U303" s="9">
        <v>155</v>
      </c>
      <c r="V303" s="21">
        <f>V302-VLookups!$D$54</f>
        <v>-2095</v>
      </c>
      <c r="W303" s="21">
        <f>-VLookups!$D$60</f>
        <v>-400</v>
      </c>
      <c r="X303" s="21">
        <f>-VLookups!$D$62</f>
        <v>-175</v>
      </c>
      <c r="Y303" s="36">
        <f>Y302*(1+VLookups!$D$57/12)</f>
        <v>-476.38147806303698</v>
      </c>
      <c r="Z303" s="31">
        <f>-E303*VLookups!$J$3</f>
        <v>-799.16497052508657</v>
      </c>
      <c r="AA303" s="19">
        <v>0</v>
      </c>
      <c r="AB303" s="20">
        <f t="shared" si="12"/>
        <v>2964.1251610862159</v>
      </c>
      <c r="AC303" s="20">
        <f t="shared" si="13"/>
        <v>333863.43829954817</v>
      </c>
    </row>
    <row r="304" spans="2:29" x14ac:dyDescent="0.25">
      <c r="B304" s="9">
        <v>300</v>
      </c>
      <c r="C304" s="9">
        <f t="shared" si="14"/>
        <v>48</v>
      </c>
      <c r="D304" s="9">
        <v>0</v>
      </c>
      <c r="E304" s="20">
        <f>E292*(1+VLookups!$C$4)</f>
        <v>20678.393612336611</v>
      </c>
      <c r="F304" s="20">
        <f>$E304*-VLookups!$D$10*2</f>
        <v>-1240.7036167401966</v>
      </c>
      <c r="G304" s="19">
        <v>0</v>
      </c>
      <c r="H304" s="20">
        <f>(-VLookups!$D$13)*(E304+F304/2)</f>
        <v>-6518.8635862891169</v>
      </c>
      <c r="I304" s="19">
        <v>0</v>
      </c>
      <c r="J304" s="19">
        <v>0</v>
      </c>
      <c r="K304" s="19">
        <v>0</v>
      </c>
      <c r="L304" s="19">
        <v>0</v>
      </c>
      <c r="M304" s="19">
        <v>0</v>
      </c>
      <c r="N304" s="20" t="s">
        <v>36</v>
      </c>
      <c r="O304" s="20">
        <f>VLookups!$D$39</f>
        <v>-1471.9562242328529</v>
      </c>
      <c r="P304" s="20">
        <f>P303-VLookups!$D$42</f>
        <v>-213.5</v>
      </c>
      <c r="Q304" s="22">
        <v>60</v>
      </c>
      <c r="R304" s="19">
        <v>0</v>
      </c>
      <c r="S304" s="20">
        <f>VLookups!$D$50</f>
        <v>-4487.7037773753191</v>
      </c>
      <c r="T304" s="19">
        <v>0</v>
      </c>
      <c r="U304" s="9">
        <v>156</v>
      </c>
      <c r="V304" s="21">
        <f>V303-VLookups!$D$54</f>
        <v>-2100</v>
      </c>
      <c r="W304" s="21">
        <f>-VLookups!$D$60</f>
        <v>-400</v>
      </c>
      <c r="X304" s="21">
        <f>-VLookups!$D$62</f>
        <v>-175</v>
      </c>
      <c r="Y304" s="36">
        <f>Y303*(1+VLookups!$D$57/12)</f>
        <v>-477.77092404072084</v>
      </c>
      <c r="Z304" s="31">
        <f>-E304*VLookups!$J$3</f>
        <v>-827.13574449346447</v>
      </c>
      <c r="AA304" s="19">
        <v>0</v>
      </c>
      <c r="AB304" s="20">
        <f t="shared" si="12"/>
        <v>3386.1115475350371</v>
      </c>
      <c r="AC304" s="20">
        <f t="shared" si="13"/>
        <v>337805.9889109158</v>
      </c>
    </row>
    <row r="305" spans="2:29" x14ac:dyDescent="0.25">
      <c r="B305" s="9">
        <v>301</v>
      </c>
      <c r="C305" s="9">
        <f t="shared" si="14"/>
        <v>48</v>
      </c>
      <c r="D305" s="9">
        <v>1</v>
      </c>
      <c r="E305" s="20">
        <f>E293*(1+VLookups!$C$4)</f>
        <v>20678.393612336611</v>
      </c>
      <c r="F305" s="20">
        <f>$E305*-VLookups!$D$10*2</f>
        <v>-1240.7036167401966</v>
      </c>
      <c r="G305" s="19">
        <v>0</v>
      </c>
      <c r="H305" s="20">
        <f>(-VLookups!$D$13)*(E305+F305/2)</f>
        <v>-6518.8635862891169</v>
      </c>
      <c r="I305" s="19">
        <v>0</v>
      </c>
      <c r="J305" s="19">
        <v>0</v>
      </c>
      <c r="K305" s="19">
        <v>0</v>
      </c>
      <c r="L305" s="19">
        <v>0</v>
      </c>
      <c r="M305" s="19">
        <v>0</v>
      </c>
      <c r="N305" s="20" t="s">
        <v>36</v>
      </c>
      <c r="O305" s="19">
        <v>0</v>
      </c>
      <c r="P305" s="20">
        <f>P304-VLookups!$D$42</f>
        <v>-215</v>
      </c>
      <c r="Q305" s="22">
        <v>61</v>
      </c>
      <c r="R305" s="19">
        <v>0</v>
      </c>
      <c r="S305" s="20">
        <f>VLookups!$D$50</f>
        <v>-4487.7037773753191</v>
      </c>
      <c r="T305" s="19">
        <v>0</v>
      </c>
      <c r="U305" s="9">
        <v>157</v>
      </c>
      <c r="V305" s="21">
        <f>V304-VLookups!$D$54</f>
        <v>-2105</v>
      </c>
      <c r="W305" s="21">
        <f>-VLookups!$D$60</f>
        <v>-400</v>
      </c>
      <c r="X305" s="21">
        <f>-VLookups!$D$62</f>
        <v>-175</v>
      </c>
      <c r="Y305" s="36">
        <f>Y304*(1+VLookups!$D$57/12)</f>
        <v>-479.16442256917293</v>
      </c>
      <c r="Z305" s="31">
        <f>-E305*VLookups!$J$3</f>
        <v>-827.13574449346447</v>
      </c>
      <c r="AA305" s="19">
        <v>0</v>
      </c>
      <c r="AB305" s="20">
        <f t="shared" si="12"/>
        <v>4850.1742732394405</v>
      </c>
      <c r="AC305" s="20">
        <f t="shared" si="13"/>
        <v>343219.17316567345</v>
      </c>
    </row>
    <row r="306" spans="2:29" x14ac:dyDescent="0.25">
      <c r="B306" s="9">
        <v>302</v>
      </c>
      <c r="C306" s="9">
        <f t="shared" si="14"/>
        <v>48</v>
      </c>
      <c r="D306" s="9">
        <v>2</v>
      </c>
      <c r="E306" s="20">
        <f>E294*(1+VLookups!$C$4)</f>
        <v>20678.393612336611</v>
      </c>
      <c r="F306" s="20">
        <f>$E306*-VLookups!$D$10*2</f>
        <v>-1240.7036167401966</v>
      </c>
      <c r="G306" s="19">
        <v>0</v>
      </c>
      <c r="H306" s="20">
        <f>(-VLookups!$D$13)*(E306+F306/2)</f>
        <v>-6518.8635862891169</v>
      </c>
      <c r="I306" s="19">
        <v>0</v>
      </c>
      <c r="J306" s="19">
        <v>0</v>
      </c>
      <c r="K306" s="19">
        <v>0</v>
      </c>
      <c r="L306" s="19">
        <v>0</v>
      </c>
      <c r="M306" s="19">
        <v>0</v>
      </c>
      <c r="N306" s="20" t="s">
        <v>36</v>
      </c>
      <c r="O306" s="19">
        <v>0</v>
      </c>
      <c r="P306" s="20">
        <f>P305-VLookups!$D$42</f>
        <v>-216.5</v>
      </c>
      <c r="Q306" s="22">
        <v>62</v>
      </c>
      <c r="R306" s="19">
        <v>0</v>
      </c>
      <c r="S306" s="20">
        <f>VLookups!$D$50</f>
        <v>-4487.7037773753191</v>
      </c>
      <c r="T306" s="19">
        <v>0</v>
      </c>
      <c r="U306" s="9">
        <v>158</v>
      </c>
      <c r="V306" s="21">
        <f>V305-VLookups!$D$54</f>
        <v>-2110</v>
      </c>
      <c r="W306" s="21">
        <f>-VLookups!$D$60</f>
        <v>-400</v>
      </c>
      <c r="X306" s="21">
        <f>-VLookups!$D$62</f>
        <v>-175</v>
      </c>
      <c r="Y306" s="36">
        <f>Y305*(1+VLookups!$D$57/12)</f>
        <v>-480.56198546833303</v>
      </c>
      <c r="Z306" s="31">
        <f>-E306*VLookups!$J$3</f>
        <v>-827.13574449346447</v>
      </c>
      <c r="AA306" s="19">
        <v>0</v>
      </c>
      <c r="AB306" s="20">
        <f t="shared" si="12"/>
        <v>4842.2767103402803</v>
      </c>
      <c r="AC306" s="20">
        <f t="shared" si="13"/>
        <v>348633.48183128989</v>
      </c>
    </row>
    <row r="307" spans="2:29" x14ac:dyDescent="0.25">
      <c r="B307" s="9">
        <v>303</v>
      </c>
      <c r="C307" s="9">
        <f t="shared" si="14"/>
        <v>48</v>
      </c>
      <c r="D307" s="9">
        <v>3</v>
      </c>
      <c r="E307" s="20">
        <f>E295*(1+VLookups!$C$4)</f>
        <v>20678.393612336611</v>
      </c>
      <c r="F307" s="20">
        <f>$E307*-VLookups!$D$10*2</f>
        <v>-1240.7036167401966</v>
      </c>
      <c r="G307" s="19">
        <v>0</v>
      </c>
      <c r="H307" s="20">
        <f>(-VLookups!$D$13)*(E307+F307/2)</f>
        <v>-6518.8635862891169</v>
      </c>
      <c r="I307" s="19">
        <v>0</v>
      </c>
      <c r="J307" s="19">
        <v>0</v>
      </c>
      <c r="K307" s="19">
        <v>0</v>
      </c>
      <c r="L307" s="19">
        <v>0</v>
      </c>
      <c r="M307" s="19">
        <v>0</v>
      </c>
      <c r="N307" s="20" t="s">
        <v>36</v>
      </c>
      <c r="O307" s="19">
        <v>0</v>
      </c>
      <c r="P307" s="20">
        <f>P306-VLookups!$D$42</f>
        <v>-218</v>
      </c>
      <c r="Q307" s="22">
        <v>63</v>
      </c>
      <c r="R307" s="19">
        <v>0</v>
      </c>
      <c r="S307" s="20">
        <f>VLookups!$D$50</f>
        <v>-4487.7037773753191</v>
      </c>
      <c r="T307" s="19">
        <v>0</v>
      </c>
      <c r="U307" s="9">
        <v>159</v>
      </c>
      <c r="V307" s="21">
        <f>V306-VLookups!$D$54</f>
        <v>-2115</v>
      </c>
      <c r="W307" s="21">
        <f>-VLookups!$D$60</f>
        <v>-400</v>
      </c>
      <c r="X307" s="21">
        <f>-VLookups!$D$62</f>
        <v>-175</v>
      </c>
      <c r="Y307" s="36">
        <f>Y306*(1+VLookups!$D$57/12)</f>
        <v>-481.9636245926157</v>
      </c>
      <c r="Z307" s="31">
        <f>-E307*VLookups!$J$3</f>
        <v>-827.13574449346447</v>
      </c>
      <c r="AA307" s="19">
        <v>0</v>
      </c>
      <c r="AB307" s="20">
        <f t="shared" si="12"/>
        <v>4834.3750712159972</v>
      </c>
      <c r="AC307" s="20">
        <f t="shared" si="13"/>
        <v>354048.91270555806</v>
      </c>
    </row>
    <row r="308" spans="2:29" x14ac:dyDescent="0.25">
      <c r="B308" s="9">
        <v>304</v>
      </c>
      <c r="C308" s="9">
        <f t="shared" si="14"/>
        <v>48</v>
      </c>
      <c r="D308" s="9">
        <v>4</v>
      </c>
      <c r="E308" s="20">
        <f>E296*(1+VLookups!$C$4)</f>
        <v>20678.393612336611</v>
      </c>
      <c r="F308" s="20">
        <f>$E308*-VLookups!$D$10*2</f>
        <v>-1240.7036167401966</v>
      </c>
      <c r="G308" s="19">
        <v>0</v>
      </c>
      <c r="H308" s="20">
        <f>(-VLookups!$D$13)*(E308+F308/2)</f>
        <v>-6518.8635862891169</v>
      </c>
      <c r="I308" s="19">
        <v>0</v>
      </c>
      <c r="J308" s="19">
        <v>0</v>
      </c>
      <c r="K308" s="19">
        <v>0</v>
      </c>
      <c r="L308" s="19">
        <v>0</v>
      </c>
      <c r="M308" s="19">
        <v>0</v>
      </c>
      <c r="N308" s="20" t="s">
        <v>36</v>
      </c>
      <c r="O308" s="19">
        <v>0</v>
      </c>
      <c r="P308" s="20">
        <f>P307-VLookups!$D$42</f>
        <v>-219.5</v>
      </c>
      <c r="Q308" s="22">
        <v>64</v>
      </c>
      <c r="R308" s="19">
        <v>0</v>
      </c>
      <c r="S308" s="20">
        <f>VLookups!$D$50</f>
        <v>-4487.7037773753191</v>
      </c>
      <c r="T308" s="19">
        <v>0</v>
      </c>
      <c r="U308" s="9">
        <v>160</v>
      </c>
      <c r="V308" s="21">
        <f>V307-VLookups!$D$54</f>
        <v>-2120</v>
      </c>
      <c r="W308" s="21">
        <f>-VLookups!$D$60</f>
        <v>-400</v>
      </c>
      <c r="X308" s="21">
        <f>-VLookups!$D$62</f>
        <v>-175</v>
      </c>
      <c r="Y308" s="36">
        <f>Y307*(1+VLookups!$D$57/12)</f>
        <v>-483.36935183101082</v>
      </c>
      <c r="Z308" s="31">
        <f>-E308*VLookups!$J$3</f>
        <v>-827.13574449346447</v>
      </c>
      <c r="AA308" s="19">
        <v>0</v>
      </c>
      <c r="AB308" s="20">
        <f t="shared" si="12"/>
        <v>4826.469343977602</v>
      </c>
      <c r="AC308" s="20">
        <f t="shared" si="13"/>
        <v>359465.46357071155</v>
      </c>
    </row>
    <row r="309" spans="2:29" x14ac:dyDescent="0.25">
      <c r="B309" s="9">
        <v>305</v>
      </c>
      <c r="C309" s="9">
        <f t="shared" si="14"/>
        <v>48</v>
      </c>
      <c r="D309" s="9">
        <v>5</v>
      </c>
      <c r="E309" s="20">
        <f>E297*(1+VLookups!$C$4)</f>
        <v>20678.393612336611</v>
      </c>
      <c r="F309" s="20">
        <f>$E309*-VLookups!$D$10*2</f>
        <v>-1240.7036167401966</v>
      </c>
      <c r="G309" s="19">
        <v>0</v>
      </c>
      <c r="H309" s="20">
        <f>(-VLookups!$D$13)*(E309+F309/2)</f>
        <v>-6518.8635862891169</v>
      </c>
      <c r="I309" s="19">
        <v>0</v>
      </c>
      <c r="J309" s="19">
        <v>0</v>
      </c>
      <c r="K309" s="19">
        <v>0</v>
      </c>
      <c r="L309" s="19">
        <v>0</v>
      </c>
      <c r="M309" s="19">
        <v>0</v>
      </c>
      <c r="N309" s="20" t="s">
        <v>36</v>
      </c>
      <c r="O309" s="19">
        <v>0</v>
      </c>
      <c r="P309" s="20">
        <f>P308-VLookups!$D$42</f>
        <v>-221</v>
      </c>
      <c r="Q309" s="22">
        <v>65</v>
      </c>
      <c r="R309" s="19">
        <v>0</v>
      </c>
      <c r="S309" s="20">
        <f>VLookups!$D$50</f>
        <v>-4487.7037773753191</v>
      </c>
      <c r="T309" s="19">
        <v>0</v>
      </c>
      <c r="U309" s="9">
        <v>161</v>
      </c>
      <c r="V309" s="21">
        <f>V308-VLookups!$D$54</f>
        <v>-2125</v>
      </c>
      <c r="W309" s="21">
        <f>-VLookups!$D$60</f>
        <v>-400</v>
      </c>
      <c r="X309" s="21">
        <f>-VLookups!$D$62</f>
        <v>-175</v>
      </c>
      <c r="Y309" s="36">
        <f>Y308*(1+VLookups!$D$57/12)</f>
        <v>-484.77917910718463</v>
      </c>
      <c r="Z309" s="31">
        <f>-E309*VLookups!$J$3</f>
        <v>-827.13574449346447</v>
      </c>
      <c r="AA309" s="19">
        <v>0</v>
      </c>
      <c r="AB309" s="20">
        <f t="shared" si="12"/>
        <v>4818.559516701428</v>
      </c>
      <c r="AC309" s="20">
        <f t="shared" si="13"/>
        <v>364883.1321933642</v>
      </c>
    </row>
    <row r="310" spans="2:29" x14ac:dyDescent="0.25">
      <c r="B310" s="9">
        <v>306</v>
      </c>
      <c r="C310" s="9">
        <f t="shared" si="14"/>
        <v>48</v>
      </c>
      <c r="D310" s="9">
        <v>6</v>
      </c>
      <c r="E310" s="20">
        <f>E298*(1+VLookups!$C$4)</f>
        <v>20678.393612336611</v>
      </c>
      <c r="F310" s="20">
        <f>$E310*-VLookups!$D$10*2</f>
        <v>-1240.7036167401966</v>
      </c>
      <c r="G310" s="19">
        <v>0</v>
      </c>
      <c r="H310" s="20">
        <f>(-VLookups!$D$13)*(E310+F310/2)</f>
        <v>-6518.8635862891169</v>
      </c>
      <c r="I310" s="19">
        <v>0</v>
      </c>
      <c r="J310" s="19">
        <v>0</v>
      </c>
      <c r="K310" s="19">
        <v>0</v>
      </c>
      <c r="L310" s="19">
        <v>0</v>
      </c>
      <c r="M310" s="19">
        <v>0</v>
      </c>
      <c r="N310" s="20" t="s">
        <v>36</v>
      </c>
      <c r="O310" s="19">
        <v>0</v>
      </c>
      <c r="P310" s="20">
        <f>P309-VLookups!$D$42</f>
        <v>-222.5</v>
      </c>
      <c r="Q310" s="22">
        <v>66</v>
      </c>
      <c r="R310" s="19">
        <v>0</v>
      </c>
      <c r="S310" s="20">
        <f>VLookups!$D$50</f>
        <v>-4487.7037773753191</v>
      </c>
      <c r="T310" s="19">
        <v>0</v>
      </c>
      <c r="U310" s="9">
        <v>162</v>
      </c>
      <c r="V310" s="21">
        <f>V309-VLookups!$D$54</f>
        <v>-2130</v>
      </c>
      <c r="W310" s="21">
        <f>-VLookups!$D$60</f>
        <v>-400</v>
      </c>
      <c r="X310" s="21">
        <f>-VLookups!$D$62</f>
        <v>-175</v>
      </c>
      <c r="Y310" s="36">
        <f>Y309*(1+VLookups!$D$57/12)</f>
        <v>-486.1931183795806</v>
      </c>
      <c r="Z310" s="31">
        <f>-E310*VLookups!$J$3</f>
        <v>-827.13574449346447</v>
      </c>
      <c r="AA310" s="19">
        <v>0</v>
      </c>
      <c r="AB310" s="20">
        <f t="shared" si="12"/>
        <v>4810.6455774290325</v>
      </c>
      <c r="AC310" s="20">
        <f t="shared" si="13"/>
        <v>370301.91632444889</v>
      </c>
    </row>
    <row r="311" spans="2:29" x14ac:dyDescent="0.25">
      <c r="B311" s="9">
        <v>307</v>
      </c>
      <c r="C311" s="9">
        <f t="shared" si="14"/>
        <v>48</v>
      </c>
      <c r="D311" s="9">
        <v>7</v>
      </c>
      <c r="E311" s="20">
        <f>E299*(1+VLookups!$C$4)</f>
        <v>20678.393612336611</v>
      </c>
      <c r="F311" s="20">
        <f>$E311*-VLookups!$D$10*2</f>
        <v>-1240.7036167401966</v>
      </c>
      <c r="G311" s="19">
        <v>0</v>
      </c>
      <c r="H311" s="20">
        <f>(-VLookups!$D$13)*(E311+F311/2)</f>
        <v>-6518.8635862891169</v>
      </c>
      <c r="I311" s="19">
        <v>0</v>
      </c>
      <c r="J311" s="19">
        <v>0</v>
      </c>
      <c r="K311" s="19">
        <v>0</v>
      </c>
      <c r="L311" s="19">
        <v>0</v>
      </c>
      <c r="M311" s="19">
        <v>0</v>
      </c>
      <c r="N311" s="20" t="s">
        <v>36</v>
      </c>
      <c r="O311" s="19">
        <v>0</v>
      </c>
      <c r="P311" s="20">
        <f>P310-VLookups!$D$42</f>
        <v>-224</v>
      </c>
      <c r="Q311" s="22">
        <v>67</v>
      </c>
      <c r="R311" s="19">
        <v>0</v>
      </c>
      <c r="S311" s="20">
        <f>VLookups!$D$50</f>
        <v>-4487.7037773753191</v>
      </c>
      <c r="T311" s="19">
        <v>0</v>
      </c>
      <c r="U311" s="9">
        <v>163</v>
      </c>
      <c r="V311" s="21">
        <f>V310-VLookups!$D$54</f>
        <v>-2135</v>
      </c>
      <c r="W311" s="21">
        <f>-VLookups!$D$60</f>
        <v>-400</v>
      </c>
      <c r="X311" s="21">
        <f>-VLookups!$D$62</f>
        <v>-175</v>
      </c>
      <c r="Y311" s="36">
        <f>Y310*(1+VLookups!$D$57/12)</f>
        <v>-487.61118164152106</v>
      </c>
      <c r="Z311" s="31">
        <f>-E311*VLookups!$J$3</f>
        <v>-827.13574449346447</v>
      </c>
      <c r="AA311" s="19">
        <v>0</v>
      </c>
      <c r="AB311" s="20">
        <f t="shared" si="12"/>
        <v>4802.7275141670916</v>
      </c>
      <c r="AC311" s="20">
        <f t="shared" si="13"/>
        <v>375721.81369915674</v>
      </c>
    </row>
    <row r="312" spans="2:29" x14ac:dyDescent="0.25">
      <c r="B312" s="9">
        <v>308</v>
      </c>
      <c r="C312" s="9">
        <f t="shared" si="14"/>
        <v>48</v>
      </c>
      <c r="D312" s="9">
        <v>8</v>
      </c>
      <c r="E312" s="20">
        <f>E300*(1+VLookups!$C$4)</f>
        <v>20678.393612336611</v>
      </c>
      <c r="F312" s="20">
        <f>$E312*-VLookups!$D$10*2</f>
        <v>-1240.7036167401966</v>
      </c>
      <c r="G312" s="19">
        <v>0</v>
      </c>
      <c r="H312" s="20">
        <f>(-VLookups!$D$13)*(E312+F312/2)</f>
        <v>-6518.8635862891169</v>
      </c>
      <c r="I312" s="19">
        <v>0</v>
      </c>
      <c r="J312" s="19">
        <v>0</v>
      </c>
      <c r="K312" s="19">
        <v>0</v>
      </c>
      <c r="L312" s="19">
        <v>0</v>
      </c>
      <c r="M312" s="19">
        <v>0</v>
      </c>
      <c r="N312" s="20" t="s">
        <v>36</v>
      </c>
      <c r="O312" s="19">
        <v>0</v>
      </c>
      <c r="P312" s="20">
        <f>P311-VLookups!$D$42</f>
        <v>-225.5</v>
      </c>
      <c r="Q312" s="22">
        <v>68</v>
      </c>
      <c r="R312" s="19">
        <v>0</v>
      </c>
      <c r="S312" s="20">
        <f>VLookups!$D$50</f>
        <v>-4487.7037773753191</v>
      </c>
      <c r="T312" s="19">
        <v>0</v>
      </c>
      <c r="U312" s="9">
        <v>164</v>
      </c>
      <c r="V312" s="21">
        <f>V311-VLookups!$D$54</f>
        <v>-2140</v>
      </c>
      <c r="W312" s="21">
        <f>-VLookups!$D$60</f>
        <v>-400</v>
      </c>
      <c r="X312" s="21">
        <f>-VLookups!$D$62</f>
        <v>-175</v>
      </c>
      <c r="Y312" s="36">
        <f>Y311*(1+VLookups!$D$57/12)</f>
        <v>-489.03338092130883</v>
      </c>
      <c r="Z312" s="31">
        <f>-E312*VLookups!$J$3</f>
        <v>-827.13574449346447</v>
      </c>
      <c r="AA312" s="19">
        <v>0</v>
      </c>
      <c r="AB312" s="20">
        <f t="shared" si="12"/>
        <v>4794.8053148873041</v>
      </c>
      <c r="AC312" s="20">
        <f t="shared" si="13"/>
        <v>381142.82203687599</v>
      </c>
    </row>
    <row r="313" spans="2:29" x14ac:dyDescent="0.25">
      <c r="B313" s="9">
        <v>309</v>
      </c>
      <c r="C313" s="9">
        <f t="shared" si="14"/>
        <v>48</v>
      </c>
      <c r="D313" s="9">
        <v>9</v>
      </c>
      <c r="E313" s="20">
        <f>E301*(1+VLookups!$C$4)</f>
        <v>20678.393612336611</v>
      </c>
      <c r="F313" s="20">
        <f>$E313*-VLookups!$D$10*2</f>
        <v>-1240.7036167401966</v>
      </c>
      <c r="G313" s="19">
        <v>0</v>
      </c>
      <c r="H313" s="20">
        <f>(-VLookups!$D$13)*(E313+F313/2)</f>
        <v>-6518.8635862891169</v>
      </c>
      <c r="I313" s="19">
        <v>0</v>
      </c>
      <c r="J313" s="19">
        <v>0</v>
      </c>
      <c r="K313" s="19">
        <v>0</v>
      </c>
      <c r="L313" s="19">
        <v>0</v>
      </c>
      <c r="M313" s="19">
        <v>0</v>
      </c>
      <c r="N313" s="20" t="s">
        <v>36</v>
      </c>
      <c r="O313" s="19">
        <v>0</v>
      </c>
      <c r="P313" s="20">
        <f>P312-VLookups!$D$42</f>
        <v>-227</v>
      </c>
      <c r="Q313" s="22">
        <v>69</v>
      </c>
      <c r="R313" s="19">
        <v>0</v>
      </c>
      <c r="S313" s="20">
        <f>VLookups!$D$50</f>
        <v>-4487.7037773753191</v>
      </c>
      <c r="T313" s="19">
        <v>0</v>
      </c>
      <c r="U313" s="9">
        <v>165</v>
      </c>
      <c r="V313" s="21">
        <f>V312-VLookups!$D$54</f>
        <v>-2145</v>
      </c>
      <c r="W313" s="21">
        <f>-VLookups!$D$60</f>
        <v>-400</v>
      </c>
      <c r="X313" s="21">
        <f>-VLookups!$D$62</f>
        <v>-175</v>
      </c>
      <c r="Y313" s="36">
        <f>Y312*(1+VLookups!$D$57/12)</f>
        <v>-490.45972828232931</v>
      </c>
      <c r="Z313" s="31">
        <f>-E313*VLookups!$J$3</f>
        <v>-827.13574449346447</v>
      </c>
      <c r="AA313" s="19">
        <v>0</v>
      </c>
      <c r="AB313" s="20">
        <f t="shared" si="12"/>
        <v>4786.8789675262833</v>
      </c>
      <c r="AC313" s="20">
        <f t="shared" si="13"/>
        <v>386564.93904113042</v>
      </c>
    </row>
    <row r="314" spans="2:29" x14ac:dyDescent="0.25">
      <c r="B314" s="9">
        <v>310</v>
      </c>
      <c r="C314" s="9">
        <f t="shared" si="14"/>
        <v>48</v>
      </c>
      <c r="D314" s="9">
        <v>10</v>
      </c>
      <c r="E314" s="20">
        <f>E302*(1+VLookups!$C$4)</f>
        <v>20678.393612336611</v>
      </c>
      <c r="F314" s="20">
        <f>$E314*-VLookups!$D$10*2</f>
        <v>-1240.7036167401966</v>
      </c>
      <c r="G314" s="19">
        <v>0</v>
      </c>
      <c r="H314" s="20">
        <f>(-VLookups!$D$13)*(E314+F314/2)</f>
        <v>-6518.8635862891169</v>
      </c>
      <c r="I314" s="19">
        <v>0</v>
      </c>
      <c r="J314" s="19">
        <v>0</v>
      </c>
      <c r="K314" s="19">
        <v>0</v>
      </c>
      <c r="L314" s="19">
        <v>0</v>
      </c>
      <c r="M314" s="19">
        <v>0</v>
      </c>
      <c r="N314" s="20" t="s">
        <v>36</v>
      </c>
      <c r="O314" s="19">
        <v>0</v>
      </c>
      <c r="P314" s="20">
        <f>P313-VLookups!$D$42</f>
        <v>-228.5</v>
      </c>
      <c r="Q314" s="22">
        <v>70</v>
      </c>
      <c r="R314" s="19">
        <v>0</v>
      </c>
      <c r="S314" s="20">
        <f>VLookups!$D$50</f>
        <v>-4487.7037773753191</v>
      </c>
      <c r="T314" s="19">
        <v>0</v>
      </c>
      <c r="U314" s="9">
        <v>166</v>
      </c>
      <c r="V314" s="21">
        <f>V313-VLookups!$D$54</f>
        <v>-2150</v>
      </c>
      <c r="W314" s="21">
        <f>-VLookups!$D$60</f>
        <v>-400</v>
      </c>
      <c r="X314" s="21">
        <f>-VLookups!$D$62</f>
        <v>-175</v>
      </c>
      <c r="Y314" s="36">
        <f>Y313*(1+VLookups!$D$57/12)</f>
        <v>-491.89023582315275</v>
      </c>
      <c r="Z314" s="31">
        <f>-E314*VLookups!$J$3</f>
        <v>-827.13574449346447</v>
      </c>
      <c r="AA314" s="19">
        <v>0</v>
      </c>
      <c r="AB314" s="20">
        <f t="shared" si="12"/>
        <v>4778.9484599854604</v>
      </c>
      <c r="AC314" s="20">
        <f t="shared" si="13"/>
        <v>391988.16239951778</v>
      </c>
    </row>
    <row r="315" spans="2:29" x14ac:dyDescent="0.25">
      <c r="B315" s="9">
        <v>311</v>
      </c>
      <c r="C315" s="9">
        <f t="shared" si="14"/>
        <v>48</v>
      </c>
      <c r="D315" s="9">
        <v>11</v>
      </c>
      <c r="E315" s="20">
        <f>E303*(1+VLookups!$C$4)</f>
        <v>20678.393612336611</v>
      </c>
      <c r="F315" s="20">
        <f>$E315*-VLookups!$D$10*2</f>
        <v>-1240.7036167401966</v>
      </c>
      <c r="G315" s="19">
        <v>0</v>
      </c>
      <c r="H315" s="20">
        <f>(-VLookups!$D$13)*(E315+F315/2)</f>
        <v>-6518.8635862891169</v>
      </c>
      <c r="I315" s="19">
        <v>0</v>
      </c>
      <c r="J315" s="19">
        <v>0</v>
      </c>
      <c r="K315" s="19">
        <v>0</v>
      </c>
      <c r="L315" s="19">
        <v>0</v>
      </c>
      <c r="M315" s="19">
        <v>0</v>
      </c>
      <c r="N315" s="20" t="s">
        <v>36</v>
      </c>
      <c r="O315" s="19">
        <v>0</v>
      </c>
      <c r="P315" s="20">
        <f>P314-VLookups!$D$42</f>
        <v>-230</v>
      </c>
      <c r="Q315" s="22">
        <v>71</v>
      </c>
      <c r="R315" s="19">
        <v>0</v>
      </c>
      <c r="S315" s="20">
        <f>VLookups!$D$50</f>
        <v>-4487.7037773753191</v>
      </c>
      <c r="T315" s="19">
        <v>0</v>
      </c>
      <c r="U315" s="9">
        <v>167</v>
      </c>
      <c r="V315" s="21">
        <f>V314-VLookups!$D$54</f>
        <v>-2155</v>
      </c>
      <c r="W315" s="21">
        <f>-VLookups!$D$60</f>
        <v>-400</v>
      </c>
      <c r="X315" s="21">
        <f>-VLookups!$D$62</f>
        <v>-175</v>
      </c>
      <c r="Y315" s="36">
        <f>Y314*(1+VLookups!$D$57/12)</f>
        <v>-493.32491567763697</v>
      </c>
      <c r="Z315" s="31">
        <f>-E315*VLookups!$J$3</f>
        <v>-827.13574449346447</v>
      </c>
      <c r="AA315" s="19">
        <v>0</v>
      </c>
      <c r="AB315" s="20">
        <f t="shared" si="12"/>
        <v>4771.0137801309756</v>
      </c>
      <c r="AC315" s="20">
        <f t="shared" si="13"/>
        <v>397412.48978364794</v>
      </c>
    </row>
    <row r="316" spans="2:29" x14ac:dyDescent="0.25">
      <c r="B316" s="9">
        <v>312</v>
      </c>
      <c r="C316" s="9">
        <f t="shared" si="14"/>
        <v>49</v>
      </c>
      <c r="D316" s="9">
        <v>0</v>
      </c>
      <c r="E316" s="20">
        <f>E304*(1+VLookups!$C$4)</f>
        <v>21402.137388768391</v>
      </c>
      <c r="F316" s="20">
        <f>$E316*-VLookups!$D$10*2</f>
        <v>-1284.1282433261035</v>
      </c>
      <c r="G316" s="19">
        <v>0</v>
      </c>
      <c r="H316" s="20">
        <f>(-VLookups!$D$13)*(E316+F316/2)</f>
        <v>-6747.0238118092357</v>
      </c>
      <c r="I316" s="19">
        <v>0</v>
      </c>
      <c r="J316" s="19">
        <v>0</v>
      </c>
      <c r="K316" s="19">
        <v>0</v>
      </c>
      <c r="L316" s="19">
        <v>0</v>
      </c>
      <c r="M316" s="19">
        <v>0</v>
      </c>
      <c r="N316" s="20" t="s">
        <v>36</v>
      </c>
      <c r="O316" s="19">
        <v>0</v>
      </c>
      <c r="P316" s="20">
        <f>P315-VLookups!$D$42</f>
        <v>-231.5</v>
      </c>
      <c r="Q316" s="22">
        <v>72</v>
      </c>
      <c r="R316" s="19">
        <v>0</v>
      </c>
      <c r="S316" s="20">
        <f>VLookups!$D$50</f>
        <v>-4487.7037773753191</v>
      </c>
      <c r="T316" s="19">
        <v>0</v>
      </c>
      <c r="U316" s="9">
        <v>168</v>
      </c>
      <c r="V316" s="21">
        <f>V315-VLookups!$D$54</f>
        <v>-2160</v>
      </c>
      <c r="W316" s="21">
        <f>-VLookups!$D$60</f>
        <v>-400</v>
      </c>
      <c r="X316" s="21">
        <f>-VLookups!$D$62</f>
        <v>-175</v>
      </c>
      <c r="Y316" s="36">
        <f>Y315*(1+VLookups!$D$57/12)</f>
        <v>-494.76378001503008</v>
      </c>
      <c r="Z316" s="31">
        <f>-E316*VLookups!$J$3</f>
        <v>-856.08549555073569</v>
      </c>
      <c r="AA316" s="19">
        <v>0</v>
      </c>
      <c r="AB316" s="20">
        <f t="shared" si="12"/>
        <v>5207.9964023550228</v>
      </c>
      <c r="AC316" s="20">
        <f t="shared" si="13"/>
        <v>403282.8403356424</v>
      </c>
    </row>
    <row r="317" spans="2:29" x14ac:dyDescent="0.25">
      <c r="B317" s="9">
        <v>313</v>
      </c>
      <c r="C317" s="9">
        <f t="shared" si="14"/>
        <v>49</v>
      </c>
      <c r="D317" s="9">
        <v>1</v>
      </c>
      <c r="E317" s="20">
        <f>E305*(1+VLookups!$C$4)</f>
        <v>21402.137388768391</v>
      </c>
      <c r="F317" s="20">
        <f>$E317*-VLookups!$D$10*2</f>
        <v>-1284.1282433261035</v>
      </c>
      <c r="G317" s="19">
        <v>0</v>
      </c>
      <c r="H317" s="20">
        <f>(-VLookups!$D$13)*(E317+F317/2)</f>
        <v>-6747.0238118092357</v>
      </c>
      <c r="I317" s="19">
        <v>0</v>
      </c>
      <c r="J317" s="19">
        <v>0</v>
      </c>
      <c r="K317" s="19">
        <v>0</v>
      </c>
      <c r="L317" s="19">
        <v>0</v>
      </c>
      <c r="M317" s="19">
        <v>0</v>
      </c>
      <c r="N317" s="20" t="s">
        <v>36</v>
      </c>
      <c r="O317" s="19">
        <v>0</v>
      </c>
      <c r="P317" s="20">
        <f>P316-VLookups!$D$42</f>
        <v>-233</v>
      </c>
      <c r="Q317" s="22">
        <v>73</v>
      </c>
      <c r="R317" s="19">
        <v>0</v>
      </c>
      <c r="S317" s="20">
        <f>VLookups!$D$50</f>
        <v>-4487.7037773753191</v>
      </c>
      <c r="T317" s="19">
        <v>0</v>
      </c>
      <c r="U317" s="9">
        <v>169</v>
      </c>
      <c r="V317" s="21">
        <f>V316-VLookups!$D$54</f>
        <v>-2165</v>
      </c>
      <c r="W317" s="21">
        <f>-VLookups!$D$60</f>
        <v>-400</v>
      </c>
      <c r="X317" s="21">
        <f>-VLookups!$D$62</f>
        <v>-175</v>
      </c>
      <c r="Y317" s="36">
        <f>Y316*(1+VLookups!$D$57/12)</f>
        <v>-496.20684104007393</v>
      </c>
      <c r="Z317" s="31">
        <f>-E317*VLookups!$J$3</f>
        <v>-856.08549555073569</v>
      </c>
      <c r="AA317" s="19">
        <v>0</v>
      </c>
      <c r="AB317" s="20">
        <f t="shared" si="12"/>
        <v>5200.0533413299781</v>
      </c>
      <c r="AC317" s="20">
        <f t="shared" si="13"/>
        <v>409155.03174419847</v>
      </c>
    </row>
    <row r="318" spans="2:29" x14ac:dyDescent="0.25">
      <c r="B318" s="9">
        <v>314</v>
      </c>
      <c r="C318" s="9">
        <f t="shared" si="14"/>
        <v>49</v>
      </c>
      <c r="D318" s="9">
        <v>2</v>
      </c>
      <c r="E318" s="20">
        <f>E306*(1+VLookups!$C$4)</f>
        <v>21402.137388768391</v>
      </c>
      <c r="F318" s="20">
        <f>$E318*-VLookups!$D$10*2</f>
        <v>-1284.1282433261035</v>
      </c>
      <c r="G318" s="19">
        <v>0</v>
      </c>
      <c r="H318" s="20">
        <f>(-VLookups!$D$13)*(E318+F318/2)</f>
        <v>-6747.0238118092357</v>
      </c>
      <c r="I318" s="19">
        <v>0</v>
      </c>
      <c r="J318" s="19">
        <v>0</v>
      </c>
      <c r="K318" s="19">
        <v>0</v>
      </c>
      <c r="L318" s="19">
        <v>0</v>
      </c>
      <c r="M318" s="19">
        <v>0</v>
      </c>
      <c r="N318" s="20" t="s">
        <v>36</v>
      </c>
      <c r="O318" s="19">
        <v>0</v>
      </c>
      <c r="P318" s="20">
        <f>P317-VLookups!$D$42</f>
        <v>-234.5</v>
      </c>
      <c r="Q318" s="22">
        <v>74</v>
      </c>
      <c r="R318" s="19">
        <v>0</v>
      </c>
      <c r="S318" s="20">
        <f>VLookups!$D$50</f>
        <v>-4487.7037773753191</v>
      </c>
      <c r="T318" s="19">
        <v>0</v>
      </c>
      <c r="U318" s="9">
        <v>170</v>
      </c>
      <c r="V318" s="21">
        <f>V317-VLookups!$D$54</f>
        <v>-2170</v>
      </c>
      <c r="W318" s="21">
        <f>-VLookups!$D$60</f>
        <v>-400</v>
      </c>
      <c r="X318" s="21">
        <f>-VLookups!$D$62</f>
        <v>-175</v>
      </c>
      <c r="Y318" s="36">
        <f>Y317*(1+VLookups!$D$57/12)</f>
        <v>-497.65411099310751</v>
      </c>
      <c r="Z318" s="31">
        <f>-E318*VLookups!$J$3</f>
        <v>-856.08549555073569</v>
      </c>
      <c r="AA318" s="19">
        <v>0</v>
      </c>
      <c r="AB318" s="20">
        <f t="shared" si="12"/>
        <v>5192.1060713769448</v>
      </c>
      <c r="AC318" s="20">
        <f t="shared" si="13"/>
        <v>415029.06286848243</v>
      </c>
    </row>
    <row r="319" spans="2:29" x14ac:dyDescent="0.25">
      <c r="B319" s="9">
        <v>315</v>
      </c>
      <c r="C319" s="9">
        <f t="shared" si="14"/>
        <v>49</v>
      </c>
      <c r="D319" s="9">
        <v>3</v>
      </c>
      <c r="E319" s="20">
        <f>E307*(1+VLookups!$C$4)</f>
        <v>21402.137388768391</v>
      </c>
      <c r="F319" s="20">
        <f>$E319*-VLookups!$D$10*2</f>
        <v>-1284.1282433261035</v>
      </c>
      <c r="G319" s="19">
        <v>0</v>
      </c>
      <c r="H319" s="20">
        <f>(-VLookups!$D$13)*(E319+F319/2)</f>
        <v>-6747.0238118092357</v>
      </c>
      <c r="I319" s="19">
        <v>0</v>
      </c>
      <c r="J319" s="19">
        <v>0</v>
      </c>
      <c r="K319" s="19">
        <v>0</v>
      </c>
      <c r="L319" s="19">
        <v>0</v>
      </c>
      <c r="M319" s="19">
        <v>0</v>
      </c>
      <c r="N319" s="20" t="s">
        <v>36</v>
      </c>
      <c r="O319" s="19">
        <v>0</v>
      </c>
      <c r="P319" s="20">
        <f>P318-VLookups!$D$42</f>
        <v>-236</v>
      </c>
      <c r="Q319" s="22">
        <v>75</v>
      </c>
      <c r="R319" s="19">
        <v>0</v>
      </c>
      <c r="S319" s="20">
        <f>VLookups!$D$50</f>
        <v>-4487.7037773753191</v>
      </c>
      <c r="T319" s="19">
        <v>0</v>
      </c>
      <c r="U319" s="9">
        <v>171</v>
      </c>
      <c r="V319" s="21">
        <f>V318-VLookups!$D$54</f>
        <v>-2175</v>
      </c>
      <c r="W319" s="21">
        <f>-VLookups!$D$60</f>
        <v>-400</v>
      </c>
      <c r="X319" s="21">
        <f>-VLookups!$D$62</f>
        <v>-175</v>
      </c>
      <c r="Y319" s="36">
        <f>Y318*(1+VLookups!$D$57/12)</f>
        <v>-499.10560215017074</v>
      </c>
      <c r="Z319" s="31">
        <f>-E319*VLookups!$J$3</f>
        <v>-856.08549555073569</v>
      </c>
      <c r="AA319" s="19">
        <v>0</v>
      </c>
      <c r="AB319" s="20">
        <f t="shared" si="12"/>
        <v>5184.1545802198816</v>
      </c>
      <c r="AC319" s="20">
        <f t="shared" si="13"/>
        <v>420904.93255348312</v>
      </c>
    </row>
    <row r="320" spans="2:29" x14ac:dyDescent="0.25">
      <c r="B320" s="9">
        <v>316</v>
      </c>
      <c r="C320" s="9">
        <f t="shared" si="14"/>
        <v>49</v>
      </c>
      <c r="D320" s="9">
        <v>4</v>
      </c>
      <c r="E320" s="20">
        <f>E308*(1+VLookups!$C$4)</f>
        <v>21402.137388768391</v>
      </c>
      <c r="F320" s="20">
        <f>$E320*-VLookups!$D$10*2</f>
        <v>-1284.1282433261035</v>
      </c>
      <c r="G320" s="19">
        <v>0</v>
      </c>
      <c r="H320" s="20">
        <f>(-VLookups!$D$13)*(E320+F320/2)</f>
        <v>-6747.0238118092357</v>
      </c>
      <c r="I320" s="19">
        <v>0</v>
      </c>
      <c r="J320" s="19">
        <v>0</v>
      </c>
      <c r="K320" s="19">
        <v>0</v>
      </c>
      <c r="L320" s="19">
        <v>0</v>
      </c>
      <c r="M320" s="19">
        <v>0</v>
      </c>
      <c r="N320" s="20" t="s">
        <v>36</v>
      </c>
      <c r="O320" s="19">
        <v>0</v>
      </c>
      <c r="P320" s="20">
        <f>P319-VLookups!$D$42</f>
        <v>-237.5</v>
      </c>
      <c r="Q320" s="22">
        <v>76</v>
      </c>
      <c r="R320" s="19">
        <v>0</v>
      </c>
      <c r="S320" s="20">
        <f>VLookups!$D$50</f>
        <v>-4487.7037773753191</v>
      </c>
      <c r="T320" s="19">
        <v>0</v>
      </c>
      <c r="U320" s="9">
        <v>172</v>
      </c>
      <c r="V320" s="21">
        <f>V319-VLookups!$D$54</f>
        <v>-2180</v>
      </c>
      <c r="W320" s="21">
        <f>-VLookups!$D$60</f>
        <v>-400</v>
      </c>
      <c r="X320" s="21">
        <f>-VLookups!$D$62</f>
        <v>-175</v>
      </c>
      <c r="Y320" s="36">
        <f>Y319*(1+VLookups!$D$57/12)</f>
        <v>-500.56132682310874</v>
      </c>
      <c r="Z320" s="31">
        <f>-E320*VLookups!$J$3</f>
        <v>-856.08549555073569</v>
      </c>
      <c r="AA320" s="19">
        <v>0</v>
      </c>
      <c r="AB320" s="20">
        <f t="shared" si="12"/>
        <v>5176.1988555469434</v>
      </c>
      <c r="AC320" s="20">
        <f t="shared" si="13"/>
        <v>426782.63962995255</v>
      </c>
    </row>
    <row r="321" spans="2:29" x14ac:dyDescent="0.25">
      <c r="B321" s="9">
        <v>317</v>
      </c>
      <c r="C321" s="9">
        <f t="shared" si="14"/>
        <v>49</v>
      </c>
      <c r="D321" s="9">
        <v>5</v>
      </c>
      <c r="E321" s="20">
        <f>E309*(1+VLookups!$C$4)</f>
        <v>21402.137388768391</v>
      </c>
      <c r="F321" s="20">
        <f>$E321*-VLookups!$D$10*2</f>
        <v>-1284.1282433261035</v>
      </c>
      <c r="G321" s="19">
        <v>0</v>
      </c>
      <c r="H321" s="20">
        <f>(-VLookups!$D$13)*(E321+F321/2)</f>
        <v>-6747.0238118092357</v>
      </c>
      <c r="I321" s="19">
        <v>0</v>
      </c>
      <c r="J321" s="19">
        <v>0</v>
      </c>
      <c r="K321" s="19">
        <v>0</v>
      </c>
      <c r="L321" s="19">
        <v>0</v>
      </c>
      <c r="M321" s="19">
        <v>0</v>
      </c>
      <c r="N321" s="20" t="s">
        <v>36</v>
      </c>
      <c r="O321" s="19">
        <v>0</v>
      </c>
      <c r="P321" s="20">
        <f>P320-VLookups!$D$42</f>
        <v>-239</v>
      </c>
      <c r="Q321" s="22">
        <v>77</v>
      </c>
      <c r="R321" s="19">
        <v>0</v>
      </c>
      <c r="S321" s="20">
        <f>VLookups!$D$50</f>
        <v>-4487.7037773753191</v>
      </c>
      <c r="T321" s="19">
        <v>0</v>
      </c>
      <c r="U321" s="9">
        <v>173</v>
      </c>
      <c r="V321" s="21">
        <f>V320-VLookups!$D$54</f>
        <v>-2185</v>
      </c>
      <c r="W321" s="21">
        <f>-VLookups!$D$60</f>
        <v>-400</v>
      </c>
      <c r="X321" s="21">
        <f>-VLookups!$D$62</f>
        <v>-175</v>
      </c>
      <c r="Y321" s="36">
        <f>Y320*(1+VLookups!$D$57/12)</f>
        <v>-502.02129735967617</v>
      </c>
      <c r="Z321" s="31">
        <f>-E321*VLookups!$J$3</f>
        <v>-856.08549555073569</v>
      </c>
      <c r="AA321" s="19">
        <v>0</v>
      </c>
      <c r="AB321" s="20">
        <f t="shared" si="12"/>
        <v>5168.2388850103762</v>
      </c>
      <c r="AC321" s="20">
        <f t="shared" si="13"/>
        <v>432662.18291434617</v>
      </c>
    </row>
    <row r="322" spans="2:29" x14ac:dyDescent="0.25">
      <c r="B322" s="9">
        <v>318</v>
      </c>
      <c r="C322" s="9">
        <f t="shared" si="14"/>
        <v>49</v>
      </c>
      <c r="D322" s="9">
        <v>6</v>
      </c>
      <c r="E322" s="20">
        <f>E310*(1+VLookups!$C$4)</f>
        <v>21402.137388768391</v>
      </c>
      <c r="F322" s="20">
        <f>$E322*-VLookups!$D$10*2</f>
        <v>-1284.1282433261035</v>
      </c>
      <c r="G322" s="19">
        <v>0</v>
      </c>
      <c r="H322" s="20">
        <f>(-VLookups!$D$13)*(E322+F322/2)</f>
        <v>-6747.0238118092357</v>
      </c>
      <c r="I322" s="19">
        <v>0</v>
      </c>
      <c r="J322" s="19">
        <v>0</v>
      </c>
      <c r="K322" s="19">
        <v>0</v>
      </c>
      <c r="L322" s="19">
        <v>0</v>
      </c>
      <c r="M322" s="19">
        <v>0</v>
      </c>
      <c r="N322" s="20" t="s">
        <v>36</v>
      </c>
      <c r="O322" s="19">
        <v>0</v>
      </c>
      <c r="P322" s="20">
        <f>P321-VLookups!$D$42</f>
        <v>-240.5</v>
      </c>
      <c r="Q322" s="22">
        <v>78</v>
      </c>
      <c r="R322" s="19">
        <v>0</v>
      </c>
      <c r="S322" s="20">
        <f>VLookups!$D$50</f>
        <v>-4487.7037773753191</v>
      </c>
      <c r="T322" s="19">
        <v>0</v>
      </c>
      <c r="U322" s="9">
        <v>174</v>
      </c>
      <c r="V322" s="21">
        <f>V321-VLookups!$D$54</f>
        <v>-2190</v>
      </c>
      <c r="W322" s="21">
        <f>-VLookups!$D$60</f>
        <v>-400</v>
      </c>
      <c r="X322" s="21">
        <f>-VLookups!$D$62</f>
        <v>-175</v>
      </c>
      <c r="Y322" s="36">
        <f>Y321*(1+VLookups!$D$57/12)</f>
        <v>-503.48552614364189</v>
      </c>
      <c r="Z322" s="31">
        <f>-E322*VLookups!$J$3</f>
        <v>-856.08549555073569</v>
      </c>
      <c r="AA322" s="19">
        <v>0</v>
      </c>
      <c r="AB322" s="20">
        <f t="shared" si="12"/>
        <v>5160.2746562264101</v>
      </c>
      <c r="AC322" s="20">
        <f t="shared" si="13"/>
        <v>438543.56120876316</v>
      </c>
    </row>
    <row r="323" spans="2:29" x14ac:dyDescent="0.25">
      <c r="B323" s="9">
        <v>319</v>
      </c>
      <c r="C323" s="9">
        <f t="shared" si="14"/>
        <v>49</v>
      </c>
      <c r="D323" s="9">
        <v>7</v>
      </c>
      <c r="E323" s="20">
        <f>E311*(1+VLookups!$C$4)</f>
        <v>21402.137388768391</v>
      </c>
      <c r="F323" s="20">
        <f>$E323*-VLookups!$D$10*2</f>
        <v>-1284.1282433261035</v>
      </c>
      <c r="G323" s="19">
        <v>0</v>
      </c>
      <c r="H323" s="20">
        <f>(-VLookups!$D$13)*(E323+F323/2)</f>
        <v>-6747.0238118092357</v>
      </c>
      <c r="I323" s="19">
        <v>0</v>
      </c>
      <c r="J323" s="19">
        <v>0</v>
      </c>
      <c r="K323" s="19">
        <v>0</v>
      </c>
      <c r="L323" s="19">
        <v>0</v>
      </c>
      <c r="M323" s="19">
        <v>0</v>
      </c>
      <c r="N323" s="20" t="s">
        <v>36</v>
      </c>
      <c r="O323" s="19">
        <v>0</v>
      </c>
      <c r="P323" s="20">
        <f>P322-VLookups!$D$42</f>
        <v>-242</v>
      </c>
      <c r="Q323" s="22">
        <v>79</v>
      </c>
      <c r="R323" s="19">
        <v>0</v>
      </c>
      <c r="S323" s="20">
        <f>VLookups!$D$50</f>
        <v>-4487.7037773753191</v>
      </c>
      <c r="T323" s="19">
        <v>0</v>
      </c>
      <c r="U323" s="9">
        <v>175</v>
      </c>
      <c r="V323" s="21">
        <f>V322-VLookups!$D$54</f>
        <v>-2195</v>
      </c>
      <c r="W323" s="21">
        <f>-VLookups!$D$60</f>
        <v>-400</v>
      </c>
      <c r="X323" s="21">
        <f>-VLookups!$D$62</f>
        <v>-175</v>
      </c>
      <c r="Y323" s="36">
        <f>Y322*(1+VLookups!$D$57/12)</f>
        <v>-504.95402559489418</v>
      </c>
      <c r="Z323" s="31">
        <f>-E323*VLookups!$J$3</f>
        <v>-856.08549555073569</v>
      </c>
      <c r="AA323" s="19">
        <v>0</v>
      </c>
      <c r="AB323" s="20">
        <f t="shared" si="12"/>
        <v>5152.3061567751583</v>
      </c>
      <c r="AC323" s="20">
        <f t="shared" si="13"/>
        <v>444426.77330088627</v>
      </c>
    </row>
    <row r="324" spans="2:29" x14ac:dyDescent="0.25">
      <c r="B324" s="9">
        <v>320</v>
      </c>
      <c r="C324" s="9">
        <f t="shared" si="14"/>
        <v>49</v>
      </c>
      <c r="D324" s="9">
        <v>8</v>
      </c>
      <c r="E324" s="20">
        <f>E312*(1+VLookups!$C$4)</f>
        <v>21402.137388768391</v>
      </c>
      <c r="F324" s="20">
        <f>$E324*-VLookups!$D$10*2</f>
        <v>-1284.1282433261035</v>
      </c>
      <c r="G324" s="19">
        <v>0</v>
      </c>
      <c r="H324" s="20">
        <f>(-VLookups!$D$13)*(E324+F324/2)</f>
        <v>-6747.0238118092357</v>
      </c>
      <c r="I324" s="19">
        <v>0</v>
      </c>
      <c r="J324" s="19">
        <v>0</v>
      </c>
      <c r="K324" s="19">
        <v>0</v>
      </c>
      <c r="L324" s="19">
        <v>0</v>
      </c>
      <c r="M324" s="19">
        <v>0</v>
      </c>
      <c r="N324" s="20" t="s">
        <v>36</v>
      </c>
      <c r="O324" s="19">
        <v>0</v>
      </c>
      <c r="P324" s="20">
        <f>P323-VLookups!$D$42</f>
        <v>-243.5</v>
      </c>
      <c r="Q324" s="22">
        <v>80</v>
      </c>
      <c r="R324" s="19">
        <v>0</v>
      </c>
      <c r="S324" s="20">
        <f>VLookups!$D$50</f>
        <v>-4487.7037773753191</v>
      </c>
      <c r="T324" s="19">
        <v>0</v>
      </c>
      <c r="U324" s="9">
        <v>176</v>
      </c>
      <c r="V324" s="21">
        <f>V323-VLookups!$D$54</f>
        <v>-2200</v>
      </c>
      <c r="W324" s="21">
        <f>-VLookups!$D$60</f>
        <v>-400</v>
      </c>
      <c r="X324" s="21">
        <f>-VLookups!$D$62</f>
        <v>-175</v>
      </c>
      <c r="Y324" s="36">
        <f>Y323*(1+VLookups!$D$57/12)</f>
        <v>-506.42680816954595</v>
      </c>
      <c r="Z324" s="31">
        <f>-E324*VLookups!$J$3</f>
        <v>-856.08549555073569</v>
      </c>
      <c r="AA324" s="19">
        <v>0</v>
      </c>
      <c r="AB324" s="20">
        <f t="shared" si="12"/>
        <v>5144.3333742005061</v>
      </c>
      <c r="AC324" s="20">
        <f t="shared" si="13"/>
        <v>450311.81796392158</v>
      </c>
    </row>
    <row r="325" spans="2:29" x14ac:dyDescent="0.25">
      <c r="B325" s="9">
        <v>321</v>
      </c>
      <c r="C325" s="9">
        <f t="shared" si="14"/>
        <v>49</v>
      </c>
      <c r="D325" s="9">
        <v>9</v>
      </c>
      <c r="E325" s="20">
        <f>E313*(1+VLookups!$C$4)</f>
        <v>21402.137388768391</v>
      </c>
      <c r="F325" s="20">
        <f>$E325*-VLookups!$D$10*2</f>
        <v>-1284.1282433261035</v>
      </c>
      <c r="G325" s="19">
        <v>0</v>
      </c>
      <c r="H325" s="20">
        <f>(-VLookups!$D$13)*(E325+F325/2)</f>
        <v>-6747.0238118092357</v>
      </c>
      <c r="I325" s="19">
        <v>0</v>
      </c>
      <c r="J325" s="19">
        <v>0</v>
      </c>
      <c r="K325" s="19">
        <v>0</v>
      </c>
      <c r="L325" s="19">
        <v>0</v>
      </c>
      <c r="M325" s="19">
        <v>0</v>
      </c>
      <c r="N325" s="20" t="s">
        <v>36</v>
      </c>
      <c r="O325" s="19">
        <v>0</v>
      </c>
      <c r="P325" s="20">
        <f>P324-VLookups!$D$42</f>
        <v>-245</v>
      </c>
      <c r="Q325" s="22">
        <v>81</v>
      </c>
      <c r="R325" s="19">
        <v>0</v>
      </c>
      <c r="S325" s="20">
        <f>VLookups!$D$50</f>
        <v>-4487.7037773753191</v>
      </c>
      <c r="T325" s="19">
        <v>0</v>
      </c>
      <c r="U325" s="9">
        <v>177</v>
      </c>
      <c r="V325" s="21">
        <f>V324-VLookups!$D$54</f>
        <v>-2205</v>
      </c>
      <c r="W325" s="21">
        <f>-VLookups!$D$60</f>
        <v>-400</v>
      </c>
      <c r="X325" s="21">
        <f>-VLookups!$D$62</f>
        <v>-175</v>
      </c>
      <c r="Y325" s="36">
        <f>Y324*(1+VLookups!$D$57/12)</f>
        <v>-507.90388636004047</v>
      </c>
      <c r="Z325" s="31">
        <f>-E325*VLookups!$J$3</f>
        <v>-856.08549555073569</v>
      </c>
      <c r="AA325" s="19">
        <v>0</v>
      </c>
      <c r="AB325" s="20">
        <f t="shared" ref="AB325:AB388" si="15">SUM(E325,F325/2,H325,I325,K325,L325,M325,O325,P325,R325,S325,T325,V325,W325,X325,Y325,G325,J325,Z325,AA325)</f>
        <v>5136.3562960100116</v>
      </c>
      <c r="AC325" s="20">
        <f t="shared" ref="AC325:AC388" si="16">AB325+(AC324*(1+($AC$2/12)))</f>
        <v>456198.69395653816</v>
      </c>
    </row>
    <row r="326" spans="2:29" x14ac:dyDescent="0.25">
      <c r="B326" s="9">
        <v>322</v>
      </c>
      <c r="C326" s="9">
        <f t="shared" si="14"/>
        <v>49</v>
      </c>
      <c r="D326" s="9">
        <v>10</v>
      </c>
      <c r="E326" s="20">
        <f>E314*(1+VLookups!$C$4)</f>
        <v>21402.137388768391</v>
      </c>
      <c r="F326" s="20">
        <f>$E326*-VLookups!$D$10*2</f>
        <v>-1284.1282433261035</v>
      </c>
      <c r="G326" s="19">
        <v>0</v>
      </c>
      <c r="H326" s="20">
        <f>(-VLookups!$D$13)*(E326+F326/2)</f>
        <v>-6747.0238118092357</v>
      </c>
      <c r="I326" s="19">
        <v>0</v>
      </c>
      <c r="J326" s="19">
        <v>0</v>
      </c>
      <c r="K326" s="19">
        <v>0</v>
      </c>
      <c r="L326" s="19">
        <v>0</v>
      </c>
      <c r="M326" s="19">
        <v>0</v>
      </c>
      <c r="N326" s="20" t="s">
        <v>36</v>
      </c>
      <c r="O326" s="19">
        <v>0</v>
      </c>
      <c r="P326" s="20">
        <f>P325-VLookups!$D$42</f>
        <v>-246.5</v>
      </c>
      <c r="Q326" s="22">
        <v>82</v>
      </c>
      <c r="R326" s="19">
        <v>0</v>
      </c>
      <c r="S326" s="20">
        <f>VLookups!$D$50</f>
        <v>-4487.7037773753191</v>
      </c>
      <c r="T326" s="19">
        <v>0</v>
      </c>
      <c r="U326" s="9">
        <v>178</v>
      </c>
      <c r="V326" s="21">
        <f>V325-VLookups!$D$54</f>
        <v>-2210</v>
      </c>
      <c r="W326" s="21">
        <f>-VLookups!$D$60</f>
        <v>-400</v>
      </c>
      <c r="X326" s="21">
        <f>-VLookups!$D$62</f>
        <v>-175</v>
      </c>
      <c r="Y326" s="36">
        <f>Y325*(1+VLookups!$D$57/12)</f>
        <v>-509.38527269525724</v>
      </c>
      <c r="Z326" s="31">
        <f>-E326*VLookups!$J$3</f>
        <v>-856.08549555073569</v>
      </c>
      <c r="AA326" s="19">
        <v>0</v>
      </c>
      <c r="AB326" s="20">
        <f t="shared" si="15"/>
        <v>5128.3749096747952</v>
      </c>
      <c r="AC326" s="20">
        <f t="shared" si="16"/>
        <v>462087.40002280724</v>
      </c>
    </row>
    <row r="327" spans="2:29" x14ac:dyDescent="0.25">
      <c r="B327" s="9">
        <v>323</v>
      </c>
      <c r="C327" s="9">
        <f t="shared" si="14"/>
        <v>49</v>
      </c>
      <c r="D327" s="9">
        <v>11</v>
      </c>
      <c r="E327" s="20">
        <f>E315*(1+VLookups!$C$4)</f>
        <v>21402.137388768391</v>
      </c>
      <c r="F327" s="20">
        <f>$E327*-VLookups!$D$10*2</f>
        <v>-1284.1282433261035</v>
      </c>
      <c r="G327" s="19">
        <v>0</v>
      </c>
      <c r="H327" s="20">
        <f>(-VLookups!$D$13)*(E327+F327/2)</f>
        <v>-6747.0238118092357</v>
      </c>
      <c r="I327" s="19">
        <v>0</v>
      </c>
      <c r="J327" s="19">
        <v>0</v>
      </c>
      <c r="K327" s="19">
        <v>0</v>
      </c>
      <c r="L327" s="19">
        <v>0</v>
      </c>
      <c r="M327" s="19">
        <v>0</v>
      </c>
      <c r="N327" s="20" t="s">
        <v>36</v>
      </c>
      <c r="O327" s="19">
        <v>0</v>
      </c>
      <c r="P327" s="20">
        <f>P326-VLookups!$D$42</f>
        <v>-248</v>
      </c>
      <c r="Q327" s="22">
        <v>83</v>
      </c>
      <c r="R327" s="19">
        <v>0</v>
      </c>
      <c r="S327" s="20">
        <f>VLookups!$D$50</f>
        <v>-4487.7037773753191</v>
      </c>
      <c r="T327" s="19">
        <v>0</v>
      </c>
      <c r="U327" s="9">
        <v>179</v>
      </c>
      <c r="V327" s="21">
        <f>V326-VLookups!$D$54</f>
        <v>-2215</v>
      </c>
      <c r="W327" s="21">
        <f>-VLookups!$D$60</f>
        <v>-400</v>
      </c>
      <c r="X327" s="21">
        <f>-VLookups!$D$62</f>
        <v>-175</v>
      </c>
      <c r="Y327" s="36">
        <f>Y326*(1+VLookups!$D$57/12)</f>
        <v>-510.8709797406184</v>
      </c>
      <c r="Z327" s="31">
        <f>-E327*VLookups!$J$3</f>
        <v>-856.08549555073569</v>
      </c>
      <c r="AA327" s="19">
        <v>0</v>
      </c>
      <c r="AB327" s="20">
        <f t="shared" si="15"/>
        <v>5120.3892026294343</v>
      </c>
      <c r="AC327" s="20">
        <f t="shared" si="16"/>
        <v>467977.93489214138</v>
      </c>
    </row>
    <row r="328" spans="2:29" x14ac:dyDescent="0.25">
      <c r="B328" s="9">
        <v>324</v>
      </c>
      <c r="C328" s="9">
        <f t="shared" si="14"/>
        <v>50</v>
      </c>
      <c r="D328" s="9">
        <v>0</v>
      </c>
      <c r="E328" s="20">
        <f>E316*(1+VLookups!$C$4)</f>
        <v>22151.212197375284</v>
      </c>
      <c r="F328" s="20">
        <f>$E328*-VLookups!$D$10*2</f>
        <v>-1329.072731842517</v>
      </c>
      <c r="G328" s="19">
        <v>0</v>
      </c>
      <c r="H328" s="20">
        <f>(-VLookups!$D$13)*(E328+F328/2)</f>
        <v>-6983.1696452225578</v>
      </c>
      <c r="I328" s="19">
        <v>0</v>
      </c>
      <c r="J328" s="19">
        <v>0</v>
      </c>
      <c r="K328" s="19">
        <v>0</v>
      </c>
      <c r="L328" s="19">
        <v>0</v>
      </c>
      <c r="M328" s="19">
        <v>0</v>
      </c>
      <c r="N328" s="20" t="s">
        <v>36</v>
      </c>
      <c r="O328" s="19">
        <v>0</v>
      </c>
      <c r="P328" s="20">
        <f>P327-VLookups!$D$42</f>
        <v>-249.5</v>
      </c>
      <c r="Q328" s="22">
        <v>84</v>
      </c>
      <c r="R328" s="19">
        <v>0</v>
      </c>
      <c r="S328" s="20">
        <f>VLookups!$D$50</f>
        <v>-4487.7037773753191</v>
      </c>
      <c r="T328" s="19">
        <v>0</v>
      </c>
      <c r="U328" s="9">
        <v>180</v>
      </c>
      <c r="V328" s="21">
        <f>V327-VLookups!$D$54</f>
        <v>-2220</v>
      </c>
      <c r="W328" s="21">
        <f>-VLookups!$D$60</f>
        <v>-400</v>
      </c>
      <c r="X328" s="21">
        <f>-VLookups!$D$62</f>
        <v>-175</v>
      </c>
      <c r="Y328" s="36">
        <f>Y327*(1+VLookups!$D$57/12)</f>
        <v>-512.36102009819524</v>
      </c>
      <c r="Z328" s="31">
        <f>-E328*VLookups!$J$3</f>
        <v>-886.04848789501136</v>
      </c>
      <c r="AA328" s="19">
        <v>0</v>
      </c>
      <c r="AB328" s="20">
        <f t="shared" si="15"/>
        <v>5572.8929008629411</v>
      </c>
      <c r="AC328" s="20">
        <f t="shared" si="16"/>
        <v>474330.79101782461</v>
      </c>
    </row>
    <row r="329" spans="2:29" x14ac:dyDescent="0.25">
      <c r="B329" s="9">
        <v>325</v>
      </c>
      <c r="C329" s="9">
        <f t="shared" si="14"/>
        <v>50</v>
      </c>
      <c r="D329" s="9">
        <v>1</v>
      </c>
      <c r="E329" s="20">
        <f>E317*(1+VLookups!$C$4)</f>
        <v>22151.212197375284</v>
      </c>
      <c r="F329" s="20">
        <f>$E329*-VLookups!$D$10*2</f>
        <v>-1329.072731842517</v>
      </c>
      <c r="G329" s="19">
        <v>0</v>
      </c>
      <c r="H329" s="20">
        <f>(-VLookups!$D$13)*(E329+F329/2)</f>
        <v>-6983.1696452225578</v>
      </c>
      <c r="I329" s="19">
        <v>0</v>
      </c>
      <c r="J329" s="19">
        <v>0</v>
      </c>
      <c r="K329" s="19">
        <v>0</v>
      </c>
      <c r="L329" s="19">
        <v>0</v>
      </c>
      <c r="M329" s="19">
        <v>0</v>
      </c>
      <c r="N329" s="20" t="s">
        <v>36</v>
      </c>
      <c r="O329" s="19">
        <v>0</v>
      </c>
      <c r="P329" s="20">
        <f>P328-VLookups!$D$42</f>
        <v>-251</v>
      </c>
      <c r="Q329" s="22">
        <v>85</v>
      </c>
      <c r="R329" s="19">
        <v>0</v>
      </c>
      <c r="S329" s="20">
        <f>VLookups!$D$50</f>
        <v>-4487.7037773753191</v>
      </c>
      <c r="T329" s="19">
        <v>0</v>
      </c>
      <c r="U329" s="9">
        <v>181</v>
      </c>
      <c r="V329" s="21">
        <f>V328-VLookups!$D$54</f>
        <v>-2225</v>
      </c>
      <c r="W329" s="21">
        <f>-VLookups!$D$60</f>
        <v>-400</v>
      </c>
      <c r="X329" s="21">
        <f>-VLookups!$D$62</f>
        <v>-175</v>
      </c>
      <c r="Y329" s="36">
        <f>Y328*(1+VLookups!$D$57/12)</f>
        <v>-513.85540640681495</v>
      </c>
      <c r="Z329" s="31">
        <f>-E329*VLookups!$J$3</f>
        <v>-886.04848789501136</v>
      </c>
      <c r="AA329" s="19">
        <v>0</v>
      </c>
      <c r="AB329" s="20">
        <f t="shared" si="15"/>
        <v>5564.8985145543211</v>
      </c>
      <c r="AC329" s="20">
        <f t="shared" si="16"/>
        <v>480686.24085074198</v>
      </c>
    </row>
    <row r="330" spans="2:29" x14ac:dyDescent="0.25">
      <c r="B330" s="9">
        <v>326</v>
      </c>
      <c r="C330" s="9">
        <f t="shared" si="14"/>
        <v>50</v>
      </c>
      <c r="D330" s="9">
        <v>2</v>
      </c>
      <c r="E330" s="20">
        <f>E318*(1+VLookups!$C$4)</f>
        <v>22151.212197375284</v>
      </c>
      <c r="F330" s="20">
        <f>$E330*-VLookups!$D$10*2</f>
        <v>-1329.072731842517</v>
      </c>
      <c r="G330" s="19">
        <v>0</v>
      </c>
      <c r="H330" s="20">
        <f>(-VLookups!$D$13)*(E330+F330/2)</f>
        <v>-6983.1696452225578</v>
      </c>
      <c r="I330" s="19">
        <v>0</v>
      </c>
      <c r="J330" s="19">
        <v>0</v>
      </c>
      <c r="K330" s="19">
        <v>0</v>
      </c>
      <c r="L330" s="19">
        <v>0</v>
      </c>
      <c r="M330" s="19">
        <v>0</v>
      </c>
      <c r="N330" s="20" t="s">
        <v>36</v>
      </c>
      <c r="O330" s="19">
        <v>0</v>
      </c>
      <c r="P330" s="20">
        <f>P329-VLookups!$D$42</f>
        <v>-252.5</v>
      </c>
      <c r="Q330" s="22">
        <v>86</v>
      </c>
      <c r="R330" s="19">
        <v>0</v>
      </c>
      <c r="S330" s="20">
        <f>VLookups!$D$50</f>
        <v>-4487.7037773753191</v>
      </c>
      <c r="T330" s="19">
        <v>0</v>
      </c>
      <c r="U330" s="9">
        <v>182</v>
      </c>
      <c r="V330" s="21">
        <f>V329-VLookups!$D$54</f>
        <v>-2230</v>
      </c>
      <c r="W330" s="21">
        <f>-VLookups!$D$60</f>
        <v>-400</v>
      </c>
      <c r="X330" s="21">
        <f>-VLookups!$D$62</f>
        <v>-175</v>
      </c>
      <c r="Y330" s="36">
        <f>Y329*(1+VLookups!$D$57/12)</f>
        <v>-515.35415134216817</v>
      </c>
      <c r="Z330" s="31">
        <f>-E330*VLookups!$J$3</f>
        <v>-886.04848789501136</v>
      </c>
      <c r="AA330" s="19">
        <v>0</v>
      </c>
      <c r="AB330" s="20">
        <f t="shared" si="15"/>
        <v>5556.8997696189681</v>
      </c>
      <c r="AC330" s="20">
        <f t="shared" si="16"/>
        <v>487044.28435511224</v>
      </c>
    </row>
    <row r="331" spans="2:29" x14ac:dyDescent="0.25">
      <c r="B331" s="9">
        <v>327</v>
      </c>
      <c r="C331" s="9">
        <f t="shared" si="14"/>
        <v>50</v>
      </c>
      <c r="D331" s="9">
        <v>3</v>
      </c>
      <c r="E331" s="20">
        <f>E319*(1+VLookups!$C$4)</f>
        <v>22151.212197375284</v>
      </c>
      <c r="F331" s="20">
        <f>$E331*-VLookups!$D$10*2</f>
        <v>-1329.072731842517</v>
      </c>
      <c r="G331" s="19">
        <v>0</v>
      </c>
      <c r="H331" s="20">
        <f>(-VLookups!$D$13)*(E331+F331/2)</f>
        <v>-6983.1696452225578</v>
      </c>
      <c r="I331" s="19">
        <v>0</v>
      </c>
      <c r="J331" s="19">
        <v>0</v>
      </c>
      <c r="K331" s="19">
        <v>0</v>
      </c>
      <c r="L331" s="19">
        <v>0</v>
      </c>
      <c r="M331" s="19">
        <v>0</v>
      </c>
      <c r="N331" s="20" t="s">
        <v>36</v>
      </c>
      <c r="O331" s="19">
        <v>0</v>
      </c>
      <c r="P331" s="20">
        <f>P330-VLookups!$D$42</f>
        <v>-254</v>
      </c>
      <c r="Q331" s="22">
        <v>87</v>
      </c>
      <c r="R331" s="19">
        <v>0</v>
      </c>
      <c r="S331" s="20">
        <f>VLookups!$D$50</f>
        <v>-4487.7037773753191</v>
      </c>
      <c r="T331" s="19">
        <v>0</v>
      </c>
      <c r="U331" s="9">
        <v>183</v>
      </c>
      <c r="V331" s="21">
        <f>V330-VLookups!$D$54</f>
        <v>-2235</v>
      </c>
      <c r="W331" s="21">
        <f>-VLookups!$D$60</f>
        <v>-400</v>
      </c>
      <c r="X331" s="21">
        <f>-VLookups!$D$62</f>
        <v>-175</v>
      </c>
      <c r="Y331" s="36">
        <f>Y330*(1+VLookups!$D$57/12)</f>
        <v>-516.85726761691615</v>
      </c>
      <c r="Z331" s="31">
        <f>-E331*VLookups!$J$3</f>
        <v>-886.04848789501136</v>
      </c>
      <c r="AA331" s="19">
        <v>0</v>
      </c>
      <c r="AB331" s="20">
        <f t="shared" si="15"/>
        <v>5548.8966533442199</v>
      </c>
      <c r="AC331" s="20">
        <f t="shared" si="16"/>
        <v>493404.92148238164</v>
      </c>
    </row>
    <row r="332" spans="2:29" x14ac:dyDescent="0.25">
      <c r="B332" s="9">
        <v>328</v>
      </c>
      <c r="C332" s="9">
        <f t="shared" si="14"/>
        <v>50</v>
      </c>
      <c r="D332" s="9">
        <v>4</v>
      </c>
      <c r="E332" s="20">
        <f>E320*(1+VLookups!$C$4)</f>
        <v>22151.212197375284</v>
      </c>
      <c r="F332" s="20">
        <f>$E332*-VLookups!$D$10*2</f>
        <v>-1329.072731842517</v>
      </c>
      <c r="G332" s="19">
        <v>0</v>
      </c>
      <c r="H332" s="20">
        <f>(-VLookups!$D$13)*(E332+F332/2)</f>
        <v>-6983.1696452225578</v>
      </c>
      <c r="I332" s="19">
        <v>0</v>
      </c>
      <c r="J332" s="19">
        <v>0</v>
      </c>
      <c r="K332" s="19">
        <v>0</v>
      </c>
      <c r="L332" s="19">
        <v>0</v>
      </c>
      <c r="M332" s="19">
        <v>0</v>
      </c>
      <c r="N332" s="20" t="s">
        <v>36</v>
      </c>
      <c r="O332" s="19">
        <v>0</v>
      </c>
      <c r="P332" s="20">
        <f>P331-VLookups!$D$42</f>
        <v>-255.5</v>
      </c>
      <c r="Q332" s="22">
        <v>88</v>
      </c>
      <c r="R332" s="19">
        <v>0</v>
      </c>
      <c r="S332" s="20">
        <f>VLookups!$D$50</f>
        <v>-4487.7037773753191</v>
      </c>
      <c r="T332" s="19">
        <v>0</v>
      </c>
      <c r="U332" s="9">
        <v>184</v>
      </c>
      <c r="V332" s="21">
        <f>V331-VLookups!$D$54</f>
        <v>-2240</v>
      </c>
      <c r="W332" s="21">
        <f>-VLookups!$D$60</f>
        <v>-400</v>
      </c>
      <c r="X332" s="21">
        <f>-VLookups!$D$62</f>
        <v>-175</v>
      </c>
      <c r="Y332" s="36">
        <f>Y331*(1+VLookups!$D$57/12)</f>
        <v>-518.36476798079877</v>
      </c>
      <c r="Z332" s="31">
        <f>-E332*VLookups!$J$3</f>
        <v>-886.04848789501136</v>
      </c>
      <c r="AA332" s="19">
        <v>0</v>
      </c>
      <c r="AB332" s="20">
        <f t="shared" si="15"/>
        <v>5540.8891529803368</v>
      </c>
      <c r="AC332" s="20">
        <f t="shared" si="16"/>
        <v>499768.15217116597</v>
      </c>
    </row>
    <row r="333" spans="2:29" x14ac:dyDescent="0.25">
      <c r="B333" s="9">
        <v>329</v>
      </c>
      <c r="C333" s="9">
        <f t="shared" si="14"/>
        <v>50</v>
      </c>
      <c r="D333" s="9">
        <v>5</v>
      </c>
      <c r="E333" s="20">
        <f>E321*(1+VLookups!$C$4)</f>
        <v>22151.212197375284</v>
      </c>
      <c r="F333" s="20">
        <f>$E333*-VLookups!$D$10*2</f>
        <v>-1329.072731842517</v>
      </c>
      <c r="G333" s="19">
        <v>0</v>
      </c>
      <c r="H333" s="20">
        <f>(-VLookups!$D$13)*(E333+F333/2)</f>
        <v>-6983.1696452225578</v>
      </c>
      <c r="I333" s="19">
        <v>0</v>
      </c>
      <c r="J333" s="19">
        <v>0</v>
      </c>
      <c r="K333" s="19">
        <v>0</v>
      </c>
      <c r="L333" s="19">
        <v>0</v>
      </c>
      <c r="M333" s="19">
        <v>0</v>
      </c>
      <c r="N333" s="20" t="s">
        <v>36</v>
      </c>
      <c r="O333" s="19">
        <v>0</v>
      </c>
      <c r="P333" s="20">
        <f>P332-VLookups!$D$42</f>
        <v>-257</v>
      </c>
      <c r="Q333" s="22">
        <v>89</v>
      </c>
      <c r="R333" s="19">
        <v>0</v>
      </c>
      <c r="S333" s="20">
        <f>VLookups!$D$50</f>
        <v>-4487.7037773753191</v>
      </c>
      <c r="T333" s="19">
        <v>0</v>
      </c>
      <c r="U333" s="9">
        <v>185</v>
      </c>
      <c r="V333" s="21">
        <f>V332-VLookups!$D$54</f>
        <v>-2245</v>
      </c>
      <c r="W333" s="21">
        <f>-VLookups!$D$60</f>
        <v>-400</v>
      </c>
      <c r="X333" s="21">
        <f>-VLookups!$D$62</f>
        <v>-175</v>
      </c>
      <c r="Y333" s="36">
        <f>Y332*(1+VLookups!$D$57/12)</f>
        <v>-519.87666522074278</v>
      </c>
      <c r="Z333" s="31">
        <f>-E333*VLookups!$J$3</f>
        <v>-886.04848789501136</v>
      </c>
      <c r="AA333" s="19">
        <v>0</v>
      </c>
      <c r="AB333" s="20">
        <f t="shared" si="15"/>
        <v>5532.8772557403927</v>
      </c>
      <c r="AC333" s="20">
        <f t="shared" si="16"/>
        <v>506133.97634719167</v>
      </c>
    </row>
    <row r="334" spans="2:29" x14ac:dyDescent="0.25">
      <c r="B334" s="9">
        <v>330</v>
      </c>
      <c r="C334" s="9">
        <f t="shared" si="14"/>
        <v>50</v>
      </c>
      <c r="D334" s="9">
        <v>6</v>
      </c>
      <c r="E334" s="20">
        <f>E322*(1+VLookups!$C$4)</f>
        <v>22151.212197375284</v>
      </c>
      <c r="F334" s="20">
        <f>$E334*-VLookups!$D$10*2</f>
        <v>-1329.072731842517</v>
      </c>
      <c r="G334" s="19">
        <v>0</v>
      </c>
      <c r="H334" s="20">
        <f>(-VLookups!$D$13)*(E334+F334/2)</f>
        <v>-6983.1696452225578</v>
      </c>
      <c r="I334" s="19">
        <v>0</v>
      </c>
      <c r="J334" s="19">
        <v>0</v>
      </c>
      <c r="K334" s="19">
        <v>0</v>
      </c>
      <c r="L334" s="19">
        <v>0</v>
      </c>
      <c r="M334" s="19">
        <v>0</v>
      </c>
      <c r="N334" s="20" t="s">
        <v>36</v>
      </c>
      <c r="O334" s="19">
        <v>0</v>
      </c>
      <c r="P334" s="20">
        <f>P333-VLookups!$D$42</f>
        <v>-258.5</v>
      </c>
      <c r="Q334" s="22">
        <v>90</v>
      </c>
      <c r="R334" s="19">
        <v>0</v>
      </c>
      <c r="S334" s="20">
        <f>VLookups!$D$50</f>
        <v>-4487.7037773753191</v>
      </c>
      <c r="T334" s="19">
        <v>0</v>
      </c>
      <c r="U334" s="9">
        <v>186</v>
      </c>
      <c r="V334" s="21">
        <f>V333-VLookups!$D$54</f>
        <v>-2250</v>
      </c>
      <c r="W334" s="21">
        <f>-VLookups!$D$60</f>
        <v>-400</v>
      </c>
      <c r="X334" s="21">
        <f>-VLookups!$D$62</f>
        <v>-175</v>
      </c>
      <c r="Y334" s="36">
        <f>Y333*(1+VLookups!$D$57/12)</f>
        <v>-521.39297216096998</v>
      </c>
      <c r="Z334" s="31">
        <f>-E334*VLookups!$J$3</f>
        <v>-886.04848789501136</v>
      </c>
      <c r="AA334" s="19">
        <v>0</v>
      </c>
      <c r="AB334" s="20">
        <f t="shared" si="15"/>
        <v>5524.8609488001657</v>
      </c>
      <c r="AC334" s="20">
        <f t="shared" si="16"/>
        <v>512502.39392323716</v>
      </c>
    </row>
    <row r="335" spans="2:29" x14ac:dyDescent="0.25">
      <c r="B335" s="9">
        <v>331</v>
      </c>
      <c r="C335" s="9">
        <f t="shared" si="14"/>
        <v>50</v>
      </c>
      <c r="D335" s="9">
        <v>7</v>
      </c>
      <c r="E335" s="20">
        <f>E323*(1+VLookups!$C$4)</f>
        <v>22151.212197375284</v>
      </c>
      <c r="F335" s="20">
        <f>$E335*-VLookups!$D$10*2</f>
        <v>-1329.072731842517</v>
      </c>
      <c r="G335" s="19">
        <v>0</v>
      </c>
      <c r="H335" s="20">
        <f>(-VLookups!$D$13)*(E335+F335/2)</f>
        <v>-6983.1696452225578</v>
      </c>
      <c r="I335" s="19">
        <v>0</v>
      </c>
      <c r="J335" s="19">
        <v>0</v>
      </c>
      <c r="K335" s="19">
        <v>0</v>
      </c>
      <c r="L335" s="19">
        <v>0</v>
      </c>
      <c r="M335" s="19">
        <v>0</v>
      </c>
      <c r="N335" s="20" t="s">
        <v>36</v>
      </c>
      <c r="O335" s="19">
        <v>0</v>
      </c>
      <c r="P335" s="20">
        <f>P334-VLookups!$D$42</f>
        <v>-260</v>
      </c>
      <c r="Q335" s="22">
        <v>91</v>
      </c>
      <c r="R335" s="19">
        <v>0</v>
      </c>
      <c r="S335" s="20">
        <f>VLookups!$D$50</f>
        <v>-4487.7037773753191</v>
      </c>
      <c r="T335" s="19">
        <v>0</v>
      </c>
      <c r="U335" s="9">
        <v>187</v>
      </c>
      <c r="V335" s="21">
        <f>V334-VLookups!$D$54</f>
        <v>-2255</v>
      </c>
      <c r="W335" s="21">
        <f>-VLookups!$D$60</f>
        <v>-400</v>
      </c>
      <c r="X335" s="21">
        <f>-VLookups!$D$62</f>
        <v>-175</v>
      </c>
      <c r="Y335" s="36">
        <f>Y334*(1+VLookups!$D$57/12)</f>
        <v>-522.91370166310617</v>
      </c>
      <c r="Z335" s="31">
        <f>-E335*VLookups!$J$3</f>
        <v>-886.04848789501136</v>
      </c>
      <c r="AA335" s="19">
        <v>0</v>
      </c>
      <c r="AB335" s="20">
        <f t="shared" si="15"/>
        <v>5516.8402192980293</v>
      </c>
      <c r="AC335" s="20">
        <f t="shared" si="16"/>
        <v>518873.40479907393</v>
      </c>
    </row>
    <row r="336" spans="2:29" x14ac:dyDescent="0.25">
      <c r="B336" s="9">
        <v>332</v>
      </c>
      <c r="C336" s="9">
        <f t="shared" si="14"/>
        <v>50</v>
      </c>
      <c r="D336" s="9">
        <v>8</v>
      </c>
      <c r="E336" s="20">
        <f>E324*(1+VLookups!$C$4)</f>
        <v>22151.212197375284</v>
      </c>
      <c r="F336" s="20">
        <f>$E336*-VLookups!$D$10*2</f>
        <v>-1329.072731842517</v>
      </c>
      <c r="G336" s="19">
        <v>0</v>
      </c>
      <c r="H336" s="20">
        <f>(-VLookups!$D$13)*(E336+F336/2)</f>
        <v>-6983.1696452225578</v>
      </c>
      <c r="I336" s="19">
        <v>0</v>
      </c>
      <c r="J336" s="19">
        <v>0</v>
      </c>
      <c r="K336" s="19">
        <v>0</v>
      </c>
      <c r="L336" s="19">
        <v>0</v>
      </c>
      <c r="M336" s="19">
        <v>0</v>
      </c>
      <c r="N336" s="20" t="s">
        <v>36</v>
      </c>
      <c r="O336" s="19">
        <v>0</v>
      </c>
      <c r="P336" s="20">
        <f>P335-VLookups!$D$42</f>
        <v>-261.5</v>
      </c>
      <c r="Q336" s="22">
        <v>92</v>
      </c>
      <c r="R336" s="19">
        <v>0</v>
      </c>
      <c r="S336" s="20">
        <f>VLookups!$D$50</f>
        <v>-4487.7037773753191</v>
      </c>
      <c r="T336" s="19">
        <v>0</v>
      </c>
      <c r="U336" s="9">
        <v>188</v>
      </c>
      <c r="V336" s="21">
        <f>V335-VLookups!$D$54</f>
        <v>-2260</v>
      </c>
      <c r="W336" s="21">
        <f>-VLookups!$D$60</f>
        <v>-400</v>
      </c>
      <c r="X336" s="21">
        <f>-VLookups!$D$62</f>
        <v>-175</v>
      </c>
      <c r="Y336" s="36">
        <f>Y335*(1+VLookups!$D$57/12)</f>
        <v>-524.43886662629018</v>
      </c>
      <c r="Z336" s="31">
        <f>-E336*VLookups!$J$3</f>
        <v>-886.04848789501136</v>
      </c>
      <c r="AA336" s="19">
        <v>0</v>
      </c>
      <c r="AB336" s="20">
        <f t="shared" si="15"/>
        <v>5508.8150543348456</v>
      </c>
      <c r="AC336" s="20">
        <f t="shared" si="16"/>
        <v>525247.00886140729</v>
      </c>
    </row>
    <row r="337" spans="2:29" x14ac:dyDescent="0.25">
      <c r="B337" s="9">
        <v>333</v>
      </c>
      <c r="C337" s="9">
        <f t="shared" ref="C337:C400" si="17">C325+1</f>
        <v>50</v>
      </c>
      <c r="D337" s="9">
        <v>9</v>
      </c>
      <c r="E337" s="20">
        <f>E325*(1+VLookups!$C$4)</f>
        <v>22151.212197375284</v>
      </c>
      <c r="F337" s="20">
        <f>$E337*-VLookups!$D$10*2</f>
        <v>-1329.072731842517</v>
      </c>
      <c r="G337" s="19">
        <v>0</v>
      </c>
      <c r="H337" s="20">
        <f>(-VLookups!$D$13)*(E337+F337/2)</f>
        <v>-6983.1696452225578</v>
      </c>
      <c r="I337" s="19">
        <v>0</v>
      </c>
      <c r="J337" s="19">
        <v>0</v>
      </c>
      <c r="K337" s="19">
        <v>0</v>
      </c>
      <c r="L337" s="19">
        <v>0</v>
      </c>
      <c r="M337" s="19">
        <v>0</v>
      </c>
      <c r="N337" s="20" t="s">
        <v>36</v>
      </c>
      <c r="O337" s="19">
        <v>0</v>
      </c>
      <c r="P337" s="20">
        <f>P336-VLookups!$D$42</f>
        <v>-263</v>
      </c>
      <c r="Q337" s="22">
        <v>93</v>
      </c>
      <c r="R337" s="19">
        <v>0</v>
      </c>
      <c r="S337" s="20">
        <f>VLookups!$D$50</f>
        <v>-4487.7037773753191</v>
      </c>
      <c r="T337" s="19">
        <v>0</v>
      </c>
      <c r="U337" s="9">
        <v>189</v>
      </c>
      <c r="V337" s="21">
        <f>V336-VLookups!$D$54</f>
        <v>-2265</v>
      </c>
      <c r="W337" s="21">
        <f>-VLookups!$D$60</f>
        <v>-400</v>
      </c>
      <c r="X337" s="21">
        <f>-VLookups!$D$62</f>
        <v>-175</v>
      </c>
      <c r="Y337" s="36">
        <f>Y336*(1+VLookups!$D$57/12)</f>
        <v>-525.96847998728356</v>
      </c>
      <c r="Z337" s="31">
        <f>-E337*VLookups!$J$3</f>
        <v>-886.04848789501136</v>
      </c>
      <c r="AA337" s="19">
        <v>0</v>
      </c>
      <c r="AB337" s="20">
        <f t="shared" si="15"/>
        <v>5500.785440973852</v>
      </c>
      <c r="AC337" s="20">
        <f t="shared" si="16"/>
        <v>531623.20598381676</v>
      </c>
    </row>
    <row r="338" spans="2:29" x14ac:dyDescent="0.25">
      <c r="B338" s="9">
        <v>334</v>
      </c>
      <c r="C338" s="9">
        <f t="shared" si="17"/>
        <v>50</v>
      </c>
      <c r="D338" s="9">
        <v>10</v>
      </c>
      <c r="E338" s="20">
        <f>E326*(1+VLookups!$C$4)</f>
        <v>22151.212197375284</v>
      </c>
      <c r="F338" s="20">
        <f>$E338*-VLookups!$D$10*2</f>
        <v>-1329.072731842517</v>
      </c>
      <c r="G338" s="19">
        <v>0</v>
      </c>
      <c r="H338" s="20">
        <f>(-VLookups!$D$13)*(E338+F338/2)</f>
        <v>-6983.1696452225578</v>
      </c>
      <c r="I338" s="19">
        <v>0</v>
      </c>
      <c r="J338" s="19">
        <v>0</v>
      </c>
      <c r="K338" s="19">
        <v>0</v>
      </c>
      <c r="L338" s="19">
        <v>0</v>
      </c>
      <c r="M338" s="19">
        <v>0</v>
      </c>
      <c r="N338" s="20" t="s">
        <v>36</v>
      </c>
      <c r="O338" s="19">
        <v>0</v>
      </c>
      <c r="P338" s="20">
        <f>P337-VLookups!$D$42</f>
        <v>-264.5</v>
      </c>
      <c r="Q338" s="22">
        <v>94</v>
      </c>
      <c r="R338" s="19">
        <v>0</v>
      </c>
      <c r="S338" s="20">
        <f>VLookups!$D$50</f>
        <v>-4487.7037773753191</v>
      </c>
      <c r="T338" s="19">
        <v>0</v>
      </c>
      <c r="U338" s="9">
        <v>190</v>
      </c>
      <c r="V338" s="21">
        <f>V337-VLookups!$D$54</f>
        <v>-2270</v>
      </c>
      <c r="W338" s="21">
        <f>-VLookups!$D$60</f>
        <v>-400</v>
      </c>
      <c r="X338" s="21">
        <f>-VLookups!$D$62</f>
        <v>-175</v>
      </c>
      <c r="Y338" s="36">
        <f>Y337*(1+VLookups!$D$57/12)</f>
        <v>-527.50255472057984</v>
      </c>
      <c r="Z338" s="31">
        <f>-E338*VLookups!$J$3</f>
        <v>-886.04848789501136</v>
      </c>
      <c r="AA338" s="19">
        <v>0</v>
      </c>
      <c r="AB338" s="20">
        <f t="shared" si="15"/>
        <v>5492.7513662405563</v>
      </c>
      <c r="AC338" s="20">
        <f t="shared" si="16"/>
        <v>538001.99602669699</v>
      </c>
    </row>
    <row r="339" spans="2:29" x14ac:dyDescent="0.25">
      <c r="B339" s="9">
        <v>335</v>
      </c>
      <c r="C339" s="9">
        <f t="shared" si="17"/>
        <v>50</v>
      </c>
      <c r="D339" s="9">
        <v>11</v>
      </c>
      <c r="E339" s="20">
        <f>E327*(1+VLookups!$C$4)</f>
        <v>22151.212197375284</v>
      </c>
      <c r="F339" s="20">
        <f>$E339*-VLookups!$D$10*2</f>
        <v>-1329.072731842517</v>
      </c>
      <c r="G339" s="19">
        <v>0</v>
      </c>
      <c r="H339" s="20">
        <f>(-VLookups!$D$13)*(E339+F339/2)</f>
        <v>-6983.1696452225578</v>
      </c>
      <c r="I339" s="19">
        <v>0</v>
      </c>
      <c r="J339" s="19">
        <v>0</v>
      </c>
      <c r="K339" s="19">
        <v>0</v>
      </c>
      <c r="L339" s="19">
        <v>0</v>
      </c>
      <c r="M339" s="19">
        <v>0</v>
      </c>
      <c r="N339" s="20" t="s">
        <v>36</v>
      </c>
      <c r="O339" s="19">
        <v>0</v>
      </c>
      <c r="P339" s="20">
        <f>P338-VLookups!$D$42</f>
        <v>-266</v>
      </c>
      <c r="Q339" s="22">
        <v>95</v>
      </c>
      <c r="R339" s="19">
        <v>0</v>
      </c>
      <c r="S339" s="20">
        <f>VLookups!$D$50</f>
        <v>-4487.7037773753191</v>
      </c>
      <c r="T339" s="19">
        <v>0</v>
      </c>
      <c r="U339" s="9">
        <v>191</v>
      </c>
      <c r="V339" s="21">
        <f>V338-VLookups!$D$54</f>
        <v>-2275</v>
      </c>
      <c r="W339" s="21">
        <f>-VLookups!$D$60</f>
        <v>-400</v>
      </c>
      <c r="X339" s="21">
        <f>-VLookups!$D$62</f>
        <v>-175</v>
      </c>
      <c r="Y339" s="36">
        <f>Y338*(1+VLookups!$D$57/12)</f>
        <v>-529.04110383851491</v>
      </c>
      <c r="Z339" s="31">
        <f>-E339*VLookups!$J$3</f>
        <v>-886.04848789501136</v>
      </c>
      <c r="AA339" s="19">
        <v>0</v>
      </c>
      <c r="AB339" s="20">
        <f t="shared" si="15"/>
        <v>5484.7128171226213</v>
      </c>
      <c r="AC339" s="20">
        <f t="shared" si="16"/>
        <v>544383.37883719744</v>
      </c>
    </row>
    <row r="340" spans="2:29" x14ac:dyDescent="0.25">
      <c r="B340" s="9">
        <v>336</v>
      </c>
      <c r="C340" s="9">
        <f t="shared" si="17"/>
        <v>51</v>
      </c>
      <c r="D340" s="9">
        <v>0</v>
      </c>
      <c r="E340" s="20">
        <f>E328*(1+VLookups!$C$4)</f>
        <v>22926.504624283418</v>
      </c>
      <c r="F340" s="20">
        <f>$E340*-VLookups!$D$10*2</f>
        <v>-1375.590277457005</v>
      </c>
      <c r="G340" s="19">
        <v>0</v>
      </c>
      <c r="H340" s="20">
        <f>(-VLookups!$D$13)*(E340+F340/2)</f>
        <v>-7227.5805828053471</v>
      </c>
      <c r="I340" s="19">
        <v>0</v>
      </c>
      <c r="J340" s="19">
        <v>0</v>
      </c>
      <c r="K340" s="19">
        <v>0</v>
      </c>
      <c r="L340" s="19">
        <v>0</v>
      </c>
      <c r="M340" s="19">
        <v>0</v>
      </c>
      <c r="N340" s="20" t="s">
        <v>36</v>
      </c>
      <c r="O340" s="19">
        <v>0</v>
      </c>
      <c r="P340" s="20">
        <f>P339-VLookups!$D$42</f>
        <v>-267.5</v>
      </c>
      <c r="Q340" s="22">
        <v>96</v>
      </c>
      <c r="R340" s="19">
        <v>0</v>
      </c>
      <c r="S340" s="20">
        <f>VLookups!$D$50</f>
        <v>-4487.7037773753191</v>
      </c>
      <c r="T340" s="19">
        <v>0</v>
      </c>
      <c r="U340" s="9">
        <v>192</v>
      </c>
      <c r="V340" s="21">
        <f>V339-VLookups!$D$54</f>
        <v>-2280</v>
      </c>
      <c r="W340" s="21">
        <f>-VLookups!$D$60</f>
        <v>-400</v>
      </c>
      <c r="X340" s="21">
        <f>-VLookups!$D$62</f>
        <v>-175</v>
      </c>
      <c r="Y340" s="36">
        <f>Y339*(1+VLookups!$D$57/12)</f>
        <v>-530.58414039137722</v>
      </c>
      <c r="Z340" s="31">
        <f>-E340*VLookups!$J$3</f>
        <v>-917.06018497133675</v>
      </c>
      <c r="AA340" s="19">
        <v>0</v>
      </c>
      <c r="AB340" s="20">
        <f t="shared" si="15"/>
        <v>5953.2808000115338</v>
      </c>
      <c r="AC340" s="20">
        <f t="shared" si="16"/>
        <v>551243.96526860434</v>
      </c>
    </row>
    <row r="341" spans="2:29" x14ac:dyDescent="0.25">
      <c r="B341" s="9">
        <v>337</v>
      </c>
      <c r="C341" s="9">
        <f t="shared" si="17"/>
        <v>51</v>
      </c>
      <c r="D341" s="9">
        <v>1</v>
      </c>
      <c r="E341" s="20">
        <f>E329*(1+VLookups!$C$4)</f>
        <v>22926.504624283418</v>
      </c>
      <c r="F341" s="20">
        <f>$E341*-VLookups!$D$10*2</f>
        <v>-1375.590277457005</v>
      </c>
      <c r="G341" s="19">
        <v>0</v>
      </c>
      <c r="H341" s="20">
        <f>(-VLookups!$D$13)*(E341+F341/2)</f>
        <v>-7227.5805828053471</v>
      </c>
      <c r="I341" s="19">
        <v>0</v>
      </c>
      <c r="J341" s="19">
        <v>0</v>
      </c>
      <c r="K341" s="19">
        <v>0</v>
      </c>
      <c r="L341" s="19">
        <v>0</v>
      </c>
      <c r="M341" s="19">
        <v>0</v>
      </c>
      <c r="N341" s="20" t="s">
        <v>36</v>
      </c>
      <c r="O341" s="19">
        <v>0</v>
      </c>
      <c r="P341" s="20">
        <f>P340-VLookups!$D$42</f>
        <v>-269</v>
      </c>
      <c r="Q341" s="22">
        <v>97</v>
      </c>
      <c r="R341" s="19">
        <v>0</v>
      </c>
      <c r="S341" s="20">
        <f>VLookups!$D$50</f>
        <v>-4487.7037773753191</v>
      </c>
      <c r="T341" s="19">
        <v>0</v>
      </c>
      <c r="U341" s="9">
        <v>193</v>
      </c>
      <c r="V341" s="21">
        <f>V340-VLookups!$D$54</f>
        <v>-2285</v>
      </c>
      <c r="W341" s="21">
        <f>-VLookups!$D$60</f>
        <v>-400</v>
      </c>
      <c r="X341" s="21">
        <f>-VLookups!$D$62</f>
        <v>-175</v>
      </c>
      <c r="Y341" s="36">
        <f>Y340*(1+VLookups!$D$57/12)</f>
        <v>-532.13167746751878</v>
      </c>
      <c r="Z341" s="31">
        <f>-E341*VLookups!$J$3</f>
        <v>-917.06018497133675</v>
      </c>
      <c r="AA341" s="19">
        <v>0</v>
      </c>
      <c r="AB341" s="20">
        <f t="shared" si="15"/>
        <v>5945.2332629353923</v>
      </c>
      <c r="AC341" s="20">
        <f t="shared" si="16"/>
        <v>558107.9384736541</v>
      </c>
    </row>
    <row r="342" spans="2:29" x14ac:dyDescent="0.25">
      <c r="B342" s="9">
        <v>338</v>
      </c>
      <c r="C342" s="9">
        <f t="shared" si="17"/>
        <v>51</v>
      </c>
      <c r="D342" s="9">
        <v>2</v>
      </c>
      <c r="E342" s="20">
        <f>E330*(1+VLookups!$C$4)</f>
        <v>22926.504624283418</v>
      </c>
      <c r="F342" s="20">
        <f>$E342*-VLookups!$D$10*2</f>
        <v>-1375.590277457005</v>
      </c>
      <c r="G342" s="19">
        <v>0</v>
      </c>
      <c r="H342" s="20">
        <f>(-VLookups!$D$13)*(E342+F342/2)</f>
        <v>-7227.5805828053471</v>
      </c>
      <c r="I342" s="19">
        <v>0</v>
      </c>
      <c r="J342" s="19">
        <v>0</v>
      </c>
      <c r="K342" s="19">
        <v>0</v>
      </c>
      <c r="L342" s="19">
        <v>0</v>
      </c>
      <c r="M342" s="19">
        <v>0</v>
      </c>
      <c r="N342" s="20" t="s">
        <v>36</v>
      </c>
      <c r="O342" s="19">
        <v>0</v>
      </c>
      <c r="P342" s="20">
        <f>P341-VLookups!$D$42</f>
        <v>-270.5</v>
      </c>
      <c r="Q342" s="22">
        <v>98</v>
      </c>
      <c r="R342" s="19">
        <v>0</v>
      </c>
      <c r="S342" s="20">
        <f>VLookups!$D$50</f>
        <v>-4487.7037773753191</v>
      </c>
      <c r="T342" s="19">
        <v>0</v>
      </c>
      <c r="U342" s="9">
        <v>194</v>
      </c>
      <c r="V342" s="21">
        <f>V341-VLookups!$D$54</f>
        <v>-2290</v>
      </c>
      <c r="W342" s="21">
        <f>-VLookups!$D$60</f>
        <v>-400</v>
      </c>
      <c r="X342" s="21">
        <f>-VLookups!$D$62</f>
        <v>-175</v>
      </c>
      <c r="Y342" s="36">
        <f>Y341*(1+VLookups!$D$57/12)</f>
        <v>-533.68372819346575</v>
      </c>
      <c r="Z342" s="31">
        <f>-E342*VLookups!$J$3</f>
        <v>-917.06018497133675</v>
      </c>
      <c r="AA342" s="19">
        <v>0</v>
      </c>
      <c r="AB342" s="20">
        <f t="shared" si="15"/>
        <v>5937.1812122094452</v>
      </c>
      <c r="AC342" s="20">
        <f t="shared" si="16"/>
        <v>564975.29958331957</v>
      </c>
    </row>
    <row r="343" spans="2:29" x14ac:dyDescent="0.25">
      <c r="B343" s="9">
        <v>339</v>
      </c>
      <c r="C343" s="9">
        <f t="shared" si="17"/>
        <v>51</v>
      </c>
      <c r="D343" s="9">
        <v>3</v>
      </c>
      <c r="E343" s="20">
        <f>E331*(1+VLookups!$C$4)</f>
        <v>22926.504624283418</v>
      </c>
      <c r="F343" s="20">
        <f>$E343*-VLookups!$D$10*2</f>
        <v>-1375.590277457005</v>
      </c>
      <c r="G343" s="19">
        <v>0</v>
      </c>
      <c r="H343" s="20">
        <f>(-VLookups!$D$13)*(E343+F343/2)</f>
        <v>-7227.5805828053471</v>
      </c>
      <c r="I343" s="19">
        <v>0</v>
      </c>
      <c r="J343" s="19">
        <v>0</v>
      </c>
      <c r="K343" s="19">
        <v>0</v>
      </c>
      <c r="L343" s="19">
        <v>0</v>
      </c>
      <c r="M343" s="19">
        <v>0</v>
      </c>
      <c r="N343" s="20" t="s">
        <v>36</v>
      </c>
      <c r="O343" s="19">
        <v>0</v>
      </c>
      <c r="P343" s="20">
        <f>P342-VLookups!$D$42</f>
        <v>-272</v>
      </c>
      <c r="Q343" s="22">
        <v>99</v>
      </c>
      <c r="R343" s="19">
        <v>0</v>
      </c>
      <c r="S343" s="20">
        <f>VLookups!$D$50</f>
        <v>-4487.7037773753191</v>
      </c>
      <c r="T343" s="19">
        <v>0</v>
      </c>
      <c r="U343" s="9">
        <v>195</v>
      </c>
      <c r="V343" s="21">
        <f>V342-VLookups!$D$54</f>
        <v>-2295</v>
      </c>
      <c r="W343" s="21">
        <f>-VLookups!$D$60</f>
        <v>-400</v>
      </c>
      <c r="X343" s="21">
        <f>-VLookups!$D$62</f>
        <v>-175</v>
      </c>
      <c r="Y343" s="36">
        <f>Y342*(1+VLookups!$D$57/12)</f>
        <v>-535.24030573403002</v>
      </c>
      <c r="Z343" s="31">
        <f>-E343*VLookups!$J$3</f>
        <v>-917.06018497133675</v>
      </c>
      <c r="AA343" s="19">
        <v>0</v>
      </c>
      <c r="AB343" s="20">
        <f t="shared" si="15"/>
        <v>5929.1246346688813</v>
      </c>
      <c r="AC343" s="20">
        <f t="shared" si="16"/>
        <v>571846.04971729405</v>
      </c>
    </row>
    <row r="344" spans="2:29" x14ac:dyDescent="0.25">
      <c r="B344" s="9">
        <v>340</v>
      </c>
      <c r="C344" s="9">
        <f t="shared" si="17"/>
        <v>51</v>
      </c>
      <c r="D344" s="9">
        <v>4</v>
      </c>
      <c r="E344" s="20">
        <f>E332*(1+VLookups!$C$4)</f>
        <v>22926.504624283418</v>
      </c>
      <c r="F344" s="20">
        <f>$E344*-VLookups!$D$10*2</f>
        <v>-1375.590277457005</v>
      </c>
      <c r="G344" s="19">
        <v>0</v>
      </c>
      <c r="H344" s="20">
        <f>(-VLookups!$D$13)*(E344+F344/2)</f>
        <v>-7227.5805828053471</v>
      </c>
      <c r="I344" s="19">
        <v>0</v>
      </c>
      <c r="J344" s="19">
        <v>0</v>
      </c>
      <c r="K344" s="19">
        <v>0</v>
      </c>
      <c r="L344" s="19">
        <v>0</v>
      </c>
      <c r="M344" s="19">
        <v>0</v>
      </c>
      <c r="N344" s="20" t="s">
        <v>36</v>
      </c>
      <c r="O344" s="19">
        <v>0</v>
      </c>
      <c r="P344" s="20">
        <f>P343-VLookups!$D$42</f>
        <v>-273.5</v>
      </c>
      <c r="Q344" s="22">
        <v>100</v>
      </c>
      <c r="R344" s="19">
        <v>0</v>
      </c>
      <c r="S344" s="20">
        <f>VLookups!$D$50</f>
        <v>-4487.7037773753191</v>
      </c>
      <c r="T344" s="19">
        <v>0</v>
      </c>
      <c r="U344" s="9">
        <v>196</v>
      </c>
      <c r="V344" s="21">
        <f>V343-VLookups!$D$54</f>
        <v>-2300</v>
      </c>
      <c r="W344" s="21">
        <f>-VLookups!$D$60</f>
        <v>-400</v>
      </c>
      <c r="X344" s="21">
        <f>-VLookups!$D$62</f>
        <v>-175</v>
      </c>
      <c r="Y344" s="36">
        <f>Y343*(1+VLookups!$D$57/12)</f>
        <v>-536.80142329242096</v>
      </c>
      <c r="Z344" s="31">
        <f>-E344*VLookups!$J$3</f>
        <v>-917.06018497133675</v>
      </c>
      <c r="AA344" s="19">
        <v>0</v>
      </c>
      <c r="AB344" s="20">
        <f t="shared" si="15"/>
        <v>5921.0635171104905</v>
      </c>
      <c r="AC344" s="20">
        <f t="shared" si="16"/>
        <v>578720.18998393347</v>
      </c>
    </row>
    <row r="345" spans="2:29" x14ac:dyDescent="0.25">
      <c r="B345" s="9">
        <v>341</v>
      </c>
      <c r="C345" s="9">
        <f t="shared" si="17"/>
        <v>51</v>
      </c>
      <c r="D345" s="9">
        <v>5</v>
      </c>
      <c r="E345" s="20">
        <f>E333*(1+VLookups!$C$4)</f>
        <v>22926.504624283418</v>
      </c>
      <c r="F345" s="20">
        <f>$E345*-VLookups!$D$10*2</f>
        <v>-1375.590277457005</v>
      </c>
      <c r="G345" s="19">
        <v>0</v>
      </c>
      <c r="H345" s="20">
        <f>(-VLookups!$D$13)*(E345+F345/2)</f>
        <v>-7227.5805828053471</v>
      </c>
      <c r="I345" s="19">
        <v>0</v>
      </c>
      <c r="J345" s="19">
        <v>0</v>
      </c>
      <c r="K345" s="19">
        <v>0</v>
      </c>
      <c r="L345" s="19">
        <v>0</v>
      </c>
      <c r="M345" s="19">
        <v>0</v>
      </c>
      <c r="N345" s="20" t="s">
        <v>36</v>
      </c>
      <c r="O345" s="19">
        <v>0</v>
      </c>
      <c r="P345" s="20">
        <f>P344-VLookups!$D$42</f>
        <v>-275</v>
      </c>
      <c r="Q345" s="22">
        <v>101</v>
      </c>
      <c r="R345" s="19">
        <v>0</v>
      </c>
      <c r="S345" s="20">
        <f>VLookups!$D$50</f>
        <v>-4487.7037773753191</v>
      </c>
      <c r="T345" s="19">
        <v>0</v>
      </c>
      <c r="U345" s="9">
        <v>197</v>
      </c>
      <c r="V345" s="21">
        <f>V344-VLookups!$D$54</f>
        <v>-2305</v>
      </c>
      <c r="W345" s="21">
        <f>-VLookups!$D$60</f>
        <v>-400</v>
      </c>
      <c r="X345" s="21">
        <f>-VLookups!$D$62</f>
        <v>-175</v>
      </c>
      <c r="Y345" s="36">
        <f>Y344*(1+VLookups!$D$57/12)</f>
        <v>-538.36709411035724</v>
      </c>
      <c r="Z345" s="31">
        <f>-E345*VLookups!$J$3</f>
        <v>-917.06018497133675</v>
      </c>
      <c r="AA345" s="19">
        <v>0</v>
      </c>
      <c r="AB345" s="20">
        <f t="shared" si="15"/>
        <v>5912.9978462925537</v>
      </c>
      <c r="AC345" s="20">
        <f t="shared" si="16"/>
        <v>585597.72148019925</v>
      </c>
    </row>
    <row r="346" spans="2:29" x14ac:dyDescent="0.25">
      <c r="B346" s="9">
        <v>342</v>
      </c>
      <c r="C346" s="9">
        <f t="shared" si="17"/>
        <v>51</v>
      </c>
      <c r="D346" s="9">
        <v>6</v>
      </c>
      <c r="E346" s="20">
        <f>E334*(1+VLookups!$C$4)</f>
        <v>22926.504624283418</v>
      </c>
      <c r="F346" s="20">
        <f>$E346*-VLookups!$D$10*2</f>
        <v>-1375.590277457005</v>
      </c>
      <c r="G346" s="19">
        <v>0</v>
      </c>
      <c r="H346" s="20">
        <f>(-VLookups!$D$13)*(E346+F346/2)</f>
        <v>-7227.5805828053471</v>
      </c>
      <c r="I346" s="19">
        <v>0</v>
      </c>
      <c r="J346" s="19">
        <v>0</v>
      </c>
      <c r="K346" s="19">
        <v>0</v>
      </c>
      <c r="L346" s="19">
        <v>0</v>
      </c>
      <c r="M346" s="19">
        <v>0</v>
      </c>
      <c r="N346" s="20" t="s">
        <v>36</v>
      </c>
      <c r="O346" s="19">
        <v>0</v>
      </c>
      <c r="P346" s="20">
        <f>P345-VLookups!$D$42</f>
        <v>-276.5</v>
      </c>
      <c r="Q346" s="22">
        <v>102</v>
      </c>
      <c r="R346" s="19">
        <v>0</v>
      </c>
      <c r="S346" s="20">
        <f>VLookups!$D$50</f>
        <v>-4487.7037773753191</v>
      </c>
      <c r="T346" s="19">
        <v>0</v>
      </c>
      <c r="U346" s="9">
        <v>198</v>
      </c>
      <c r="V346" s="21">
        <f>V345-VLookups!$D$54</f>
        <v>-2310</v>
      </c>
      <c r="W346" s="21">
        <f>-VLookups!$D$60</f>
        <v>-400</v>
      </c>
      <c r="X346" s="21">
        <f>-VLookups!$D$62</f>
        <v>-175</v>
      </c>
      <c r="Y346" s="36">
        <f>Y345*(1+VLookups!$D$57/12)</f>
        <v>-539.93733146817908</v>
      </c>
      <c r="Z346" s="31">
        <f>-E346*VLookups!$J$3</f>
        <v>-917.06018497133675</v>
      </c>
      <c r="AA346" s="19">
        <v>0</v>
      </c>
      <c r="AB346" s="20">
        <f t="shared" si="15"/>
        <v>5904.9276089347322</v>
      </c>
      <c r="AC346" s="20">
        <f t="shared" si="16"/>
        <v>592478.64529160096</v>
      </c>
    </row>
    <row r="347" spans="2:29" x14ac:dyDescent="0.25">
      <c r="B347" s="9">
        <v>343</v>
      </c>
      <c r="C347" s="9">
        <f t="shared" si="17"/>
        <v>51</v>
      </c>
      <c r="D347" s="9">
        <v>7</v>
      </c>
      <c r="E347" s="20">
        <f>E335*(1+VLookups!$C$4)</f>
        <v>22926.504624283418</v>
      </c>
      <c r="F347" s="20">
        <f>$E347*-VLookups!$D$10*2</f>
        <v>-1375.590277457005</v>
      </c>
      <c r="G347" s="19">
        <v>0</v>
      </c>
      <c r="H347" s="20">
        <f>(-VLookups!$D$13)*(E347+F347/2)</f>
        <v>-7227.5805828053471</v>
      </c>
      <c r="I347" s="19">
        <v>0</v>
      </c>
      <c r="J347" s="19">
        <v>0</v>
      </c>
      <c r="K347" s="19">
        <v>0</v>
      </c>
      <c r="L347" s="19">
        <v>0</v>
      </c>
      <c r="M347" s="19">
        <v>0</v>
      </c>
      <c r="N347" s="20" t="s">
        <v>36</v>
      </c>
      <c r="O347" s="19">
        <v>0</v>
      </c>
      <c r="P347" s="20">
        <f>P346-VLookups!$D$42</f>
        <v>-278</v>
      </c>
      <c r="Q347" s="22">
        <v>103</v>
      </c>
      <c r="R347" s="19">
        <v>0</v>
      </c>
      <c r="S347" s="20">
        <f>VLookups!$D$50</f>
        <v>-4487.7037773753191</v>
      </c>
      <c r="T347" s="19">
        <v>0</v>
      </c>
      <c r="U347" s="9">
        <v>199</v>
      </c>
      <c r="V347" s="21">
        <f>V346-VLookups!$D$54</f>
        <v>-2315</v>
      </c>
      <c r="W347" s="21">
        <f>-VLookups!$D$60</f>
        <v>-400</v>
      </c>
      <c r="X347" s="21">
        <f>-VLookups!$D$62</f>
        <v>-175</v>
      </c>
      <c r="Y347" s="36">
        <f>Y346*(1+VLookups!$D$57/12)</f>
        <v>-541.51214868496129</v>
      </c>
      <c r="Z347" s="31">
        <f>-E347*VLookups!$J$3</f>
        <v>-917.06018497133675</v>
      </c>
      <c r="AA347" s="19">
        <v>0</v>
      </c>
      <c r="AB347" s="20">
        <f t="shared" si="15"/>
        <v>5896.8527917179499</v>
      </c>
      <c r="AC347" s="20">
        <f t="shared" si="16"/>
        <v>599362.96249213826</v>
      </c>
    </row>
    <row r="348" spans="2:29" x14ac:dyDescent="0.25">
      <c r="B348" s="9">
        <v>344</v>
      </c>
      <c r="C348" s="9">
        <f t="shared" si="17"/>
        <v>51</v>
      </c>
      <c r="D348" s="9">
        <v>8</v>
      </c>
      <c r="E348" s="20">
        <f>E336*(1+VLookups!$C$4)</f>
        <v>22926.504624283418</v>
      </c>
      <c r="F348" s="20">
        <f>$E348*-VLookups!$D$10*2</f>
        <v>-1375.590277457005</v>
      </c>
      <c r="G348" s="19">
        <v>0</v>
      </c>
      <c r="H348" s="20">
        <f>(-VLookups!$D$13)*(E348+F348/2)</f>
        <v>-7227.5805828053471</v>
      </c>
      <c r="I348" s="19">
        <v>0</v>
      </c>
      <c r="J348" s="19">
        <v>0</v>
      </c>
      <c r="K348" s="19">
        <v>0</v>
      </c>
      <c r="L348" s="19">
        <v>0</v>
      </c>
      <c r="M348" s="19">
        <v>0</v>
      </c>
      <c r="N348" s="20" t="s">
        <v>36</v>
      </c>
      <c r="O348" s="19">
        <v>0</v>
      </c>
      <c r="P348" s="20">
        <f>P347-VLookups!$D$42</f>
        <v>-279.5</v>
      </c>
      <c r="Q348" s="22">
        <v>104</v>
      </c>
      <c r="R348" s="19">
        <v>0</v>
      </c>
      <c r="S348" s="20">
        <f>VLookups!$D$50</f>
        <v>-4487.7037773753191</v>
      </c>
      <c r="T348" s="19">
        <v>0</v>
      </c>
      <c r="U348" s="9">
        <v>200</v>
      </c>
      <c r="V348" s="21">
        <f>V347-VLookups!$D$54</f>
        <v>-2320</v>
      </c>
      <c r="W348" s="21">
        <f>-VLookups!$D$60</f>
        <v>-400</v>
      </c>
      <c r="X348" s="21">
        <f>-VLookups!$D$62</f>
        <v>-175</v>
      </c>
      <c r="Y348" s="36">
        <f>Y347*(1+VLookups!$D$57/12)</f>
        <v>-543.09155911862581</v>
      </c>
      <c r="Z348" s="31">
        <f>-E348*VLookups!$J$3</f>
        <v>-917.06018497133675</v>
      </c>
      <c r="AA348" s="19">
        <v>0</v>
      </c>
      <c r="AB348" s="20">
        <f t="shared" si="15"/>
        <v>5888.7733812842853</v>
      </c>
      <c r="AC348" s="20">
        <f t="shared" si="16"/>
        <v>606250.67414424289</v>
      </c>
    </row>
    <row r="349" spans="2:29" x14ac:dyDescent="0.25">
      <c r="B349" s="9">
        <v>345</v>
      </c>
      <c r="C349" s="9">
        <f t="shared" si="17"/>
        <v>51</v>
      </c>
      <c r="D349" s="9">
        <v>9</v>
      </c>
      <c r="E349" s="20">
        <f>E337*(1+VLookups!$C$4)</f>
        <v>22926.504624283418</v>
      </c>
      <c r="F349" s="20">
        <f>$E349*-VLookups!$D$10*2</f>
        <v>-1375.590277457005</v>
      </c>
      <c r="G349" s="19">
        <v>0</v>
      </c>
      <c r="H349" s="20">
        <f>(-VLookups!$D$13)*(E349+F349/2)</f>
        <v>-7227.5805828053471</v>
      </c>
      <c r="I349" s="19">
        <v>0</v>
      </c>
      <c r="J349" s="19">
        <v>0</v>
      </c>
      <c r="K349" s="19">
        <v>0</v>
      </c>
      <c r="L349" s="19">
        <v>0</v>
      </c>
      <c r="M349" s="19">
        <v>0</v>
      </c>
      <c r="N349" s="20" t="s">
        <v>36</v>
      </c>
      <c r="O349" s="19">
        <v>0</v>
      </c>
      <c r="P349" s="20">
        <f>P348-VLookups!$D$42</f>
        <v>-281</v>
      </c>
      <c r="Q349" s="22">
        <v>105</v>
      </c>
      <c r="R349" s="19">
        <v>0</v>
      </c>
      <c r="S349" s="20">
        <f>VLookups!$D$50</f>
        <v>-4487.7037773753191</v>
      </c>
      <c r="T349" s="19">
        <v>0</v>
      </c>
      <c r="U349" s="9">
        <v>201</v>
      </c>
      <c r="V349" s="21">
        <f>V348-VLookups!$D$54</f>
        <v>-2325</v>
      </c>
      <c r="W349" s="21">
        <f>-VLookups!$D$60</f>
        <v>-400</v>
      </c>
      <c r="X349" s="21">
        <f>-VLookups!$D$62</f>
        <v>-175</v>
      </c>
      <c r="Y349" s="36">
        <f>Y348*(1+VLookups!$D$57/12)</f>
        <v>-544.67557616605518</v>
      </c>
      <c r="Z349" s="31">
        <f>-E349*VLookups!$J$3</f>
        <v>-917.06018497133675</v>
      </c>
      <c r="AA349" s="19">
        <v>0</v>
      </c>
      <c r="AB349" s="20">
        <f t="shared" si="15"/>
        <v>5880.6893642368559</v>
      </c>
      <c r="AC349" s="20">
        <f t="shared" si="16"/>
        <v>613141.78129872016</v>
      </c>
    </row>
    <row r="350" spans="2:29" x14ac:dyDescent="0.25">
      <c r="B350" s="9">
        <v>346</v>
      </c>
      <c r="C350" s="9">
        <f t="shared" si="17"/>
        <v>51</v>
      </c>
      <c r="D350" s="9">
        <v>10</v>
      </c>
      <c r="E350" s="20">
        <f>E338*(1+VLookups!$C$4)</f>
        <v>22926.504624283418</v>
      </c>
      <c r="F350" s="20">
        <f>$E350*-VLookups!$D$10*2</f>
        <v>-1375.590277457005</v>
      </c>
      <c r="G350" s="19">
        <v>0</v>
      </c>
      <c r="H350" s="20">
        <f>(-VLookups!$D$13)*(E350+F350/2)</f>
        <v>-7227.5805828053471</v>
      </c>
      <c r="I350" s="19">
        <v>0</v>
      </c>
      <c r="J350" s="19">
        <v>0</v>
      </c>
      <c r="K350" s="19">
        <v>0</v>
      </c>
      <c r="L350" s="19">
        <v>0</v>
      </c>
      <c r="M350" s="19">
        <v>0</v>
      </c>
      <c r="N350" s="20" t="s">
        <v>36</v>
      </c>
      <c r="O350" s="19">
        <v>0</v>
      </c>
      <c r="P350" s="20">
        <f>P349-VLookups!$D$42</f>
        <v>-282.5</v>
      </c>
      <c r="Q350" s="22">
        <v>106</v>
      </c>
      <c r="R350" s="19">
        <v>0</v>
      </c>
      <c r="S350" s="20">
        <f>VLookups!$D$50</f>
        <v>-4487.7037773753191</v>
      </c>
      <c r="T350" s="19">
        <v>0</v>
      </c>
      <c r="U350" s="9">
        <v>202</v>
      </c>
      <c r="V350" s="21">
        <f>V349-VLookups!$D$54</f>
        <v>-2330</v>
      </c>
      <c r="W350" s="21">
        <f>-VLookups!$D$60</f>
        <v>-400</v>
      </c>
      <c r="X350" s="21">
        <f>-VLookups!$D$62</f>
        <v>-175</v>
      </c>
      <c r="Y350" s="36">
        <f>Y349*(1+VLookups!$D$57/12)</f>
        <v>-546.26421326320622</v>
      </c>
      <c r="Z350" s="31">
        <f>-E350*VLookups!$J$3</f>
        <v>-917.06018497133675</v>
      </c>
      <c r="AA350" s="19">
        <v>0</v>
      </c>
      <c r="AB350" s="20">
        <f t="shared" si="15"/>
        <v>5872.6007271397048</v>
      </c>
      <c r="AC350" s="20">
        <f t="shared" si="16"/>
        <v>620036.28499469114</v>
      </c>
    </row>
    <row r="351" spans="2:29" x14ac:dyDescent="0.25">
      <c r="B351" s="9">
        <v>347</v>
      </c>
      <c r="C351" s="9">
        <f t="shared" si="17"/>
        <v>51</v>
      </c>
      <c r="D351" s="9">
        <v>11</v>
      </c>
      <c r="E351" s="20">
        <f>E339*(1+VLookups!$C$4)</f>
        <v>22926.504624283418</v>
      </c>
      <c r="F351" s="20">
        <f>$E351*-VLookups!$D$10*2</f>
        <v>-1375.590277457005</v>
      </c>
      <c r="G351" s="19">
        <v>0</v>
      </c>
      <c r="H351" s="20">
        <f>(-VLookups!$D$13)*(E351+F351/2)</f>
        <v>-7227.5805828053471</v>
      </c>
      <c r="I351" s="19">
        <v>0</v>
      </c>
      <c r="J351" s="19">
        <v>0</v>
      </c>
      <c r="K351" s="19">
        <v>0</v>
      </c>
      <c r="L351" s="19">
        <v>0</v>
      </c>
      <c r="M351" s="19">
        <v>0</v>
      </c>
      <c r="N351" s="20" t="s">
        <v>36</v>
      </c>
      <c r="O351" s="19">
        <v>0</v>
      </c>
      <c r="P351" s="20">
        <f>P350-VLookups!$D$42</f>
        <v>-284</v>
      </c>
      <c r="Q351" s="22">
        <v>107</v>
      </c>
      <c r="R351" s="19">
        <v>0</v>
      </c>
      <c r="S351" s="20">
        <f>VLookups!$D$50</f>
        <v>-4487.7037773753191</v>
      </c>
      <c r="T351" s="19">
        <v>0</v>
      </c>
      <c r="U351" s="9">
        <v>203</v>
      </c>
      <c r="V351" s="21">
        <f>V350-VLookups!$D$54</f>
        <v>-2335</v>
      </c>
      <c r="W351" s="21">
        <f>-VLookups!$D$60</f>
        <v>-400</v>
      </c>
      <c r="X351" s="21">
        <f>-VLookups!$D$62</f>
        <v>-175</v>
      </c>
      <c r="Y351" s="36">
        <f>Y350*(1+VLookups!$D$57/12)</f>
        <v>-547.85748388522393</v>
      </c>
      <c r="Z351" s="31">
        <f>-E351*VLookups!$J$3</f>
        <v>-917.06018497133675</v>
      </c>
      <c r="AA351" s="19">
        <v>0</v>
      </c>
      <c r="AB351" s="20">
        <f t="shared" si="15"/>
        <v>5864.5074565176874</v>
      </c>
      <c r="AC351" s="20">
        <f t="shared" si="16"/>
        <v>626934.18625953328</v>
      </c>
    </row>
    <row r="352" spans="2:29" x14ac:dyDescent="0.25">
      <c r="B352" s="9">
        <v>348</v>
      </c>
      <c r="C352" s="9">
        <f t="shared" si="17"/>
        <v>52</v>
      </c>
      <c r="D352" s="9">
        <v>0</v>
      </c>
      <c r="E352" s="20">
        <f>E340*(1+VLookups!$C$4)</f>
        <v>23728.932286133335</v>
      </c>
      <c r="F352" s="20">
        <f>$E352*-VLookups!$D$10*2</f>
        <v>-1423.735937168</v>
      </c>
      <c r="G352" s="19">
        <v>0</v>
      </c>
      <c r="H352" s="20">
        <f>(-VLookups!$D$13)*(E352+F352/2)</f>
        <v>-7480.5459032035342</v>
      </c>
      <c r="I352" s="19">
        <v>0</v>
      </c>
      <c r="J352" s="19">
        <v>0</v>
      </c>
      <c r="K352" s="19">
        <v>0</v>
      </c>
      <c r="L352" s="19">
        <v>0</v>
      </c>
      <c r="M352" s="19">
        <v>0</v>
      </c>
      <c r="N352" s="20" t="s">
        <v>36</v>
      </c>
      <c r="O352" s="19">
        <v>0</v>
      </c>
      <c r="P352" s="20">
        <f>P351-VLookups!$D$42</f>
        <v>-285.5</v>
      </c>
      <c r="Q352" s="22">
        <v>108</v>
      </c>
      <c r="R352" s="19">
        <v>0</v>
      </c>
      <c r="S352" s="20">
        <f>VLookups!$D$50</f>
        <v>-4487.7037773753191</v>
      </c>
      <c r="T352" s="19">
        <v>0</v>
      </c>
      <c r="U352" s="9">
        <v>204</v>
      </c>
      <c r="V352" s="21">
        <f>V351-VLookups!$D$54</f>
        <v>-2340</v>
      </c>
      <c r="W352" s="21">
        <f>-VLookups!$D$60</f>
        <v>-400</v>
      </c>
      <c r="X352" s="21">
        <f>-VLookups!$D$62</f>
        <v>-175</v>
      </c>
      <c r="Y352" s="36">
        <f>Y351*(1+VLookups!$D$57/12)</f>
        <v>-549.45540154655589</v>
      </c>
      <c r="Z352" s="31">
        <f>-E352*VLookups!$J$3</f>
        <v>-949.15729144533339</v>
      </c>
      <c r="AA352" s="19">
        <v>0</v>
      </c>
      <c r="AB352" s="20">
        <f t="shared" si="15"/>
        <v>6349.7019439785918</v>
      </c>
      <c r="AC352" s="20">
        <f t="shared" si="16"/>
        <v>634328.77851394436</v>
      </c>
    </row>
    <row r="353" spans="2:29" x14ac:dyDescent="0.25">
      <c r="B353" s="9">
        <v>349</v>
      </c>
      <c r="C353" s="9">
        <f t="shared" si="17"/>
        <v>52</v>
      </c>
      <c r="D353" s="9">
        <v>1</v>
      </c>
      <c r="E353" s="20">
        <f>E341*(1+VLookups!$C$4)</f>
        <v>23728.932286133335</v>
      </c>
      <c r="F353" s="20">
        <f>$E353*-VLookups!$D$10*2</f>
        <v>-1423.735937168</v>
      </c>
      <c r="G353" s="19">
        <v>0</v>
      </c>
      <c r="H353" s="20">
        <f>(-VLookups!$D$13)*(E353+F353/2)</f>
        <v>-7480.5459032035342</v>
      </c>
      <c r="I353" s="19">
        <v>0</v>
      </c>
      <c r="J353" s="19">
        <v>0</v>
      </c>
      <c r="K353" s="19">
        <v>0</v>
      </c>
      <c r="L353" s="19">
        <v>0</v>
      </c>
      <c r="M353" s="19">
        <v>0</v>
      </c>
      <c r="N353" s="20" t="s">
        <v>36</v>
      </c>
      <c r="O353" s="19">
        <v>0</v>
      </c>
      <c r="P353" s="20">
        <f>P352-VLookups!$D$42</f>
        <v>-287</v>
      </c>
      <c r="Q353" s="22">
        <v>109</v>
      </c>
      <c r="R353" s="19">
        <v>0</v>
      </c>
      <c r="S353" s="20">
        <f>VLookups!$D$50</f>
        <v>-4487.7037773753191</v>
      </c>
      <c r="T353" s="19">
        <v>0</v>
      </c>
      <c r="U353" s="9">
        <v>205</v>
      </c>
      <c r="V353" s="21">
        <f>V352-VLookups!$D$54</f>
        <v>-2345</v>
      </c>
      <c r="W353" s="21">
        <f>-VLookups!$D$60</f>
        <v>-400</v>
      </c>
      <c r="X353" s="21">
        <f>-VLookups!$D$62</f>
        <v>-175</v>
      </c>
      <c r="Y353" s="36">
        <f>Y352*(1+VLookups!$D$57/12)</f>
        <v>-551.05797980106672</v>
      </c>
      <c r="Z353" s="31">
        <f>-E353*VLookups!$J$3</f>
        <v>-949.15729144533339</v>
      </c>
      <c r="AA353" s="19">
        <v>0</v>
      </c>
      <c r="AB353" s="20">
        <f t="shared" si="15"/>
        <v>6341.5993657240806</v>
      </c>
      <c r="AC353" s="20">
        <f t="shared" si="16"/>
        <v>641727.59251052514</v>
      </c>
    </row>
    <row r="354" spans="2:29" x14ac:dyDescent="0.25">
      <c r="B354" s="9">
        <v>350</v>
      </c>
      <c r="C354" s="9">
        <f t="shared" si="17"/>
        <v>52</v>
      </c>
      <c r="D354" s="9">
        <v>2</v>
      </c>
      <c r="E354" s="20">
        <f>E342*(1+VLookups!$C$4)</f>
        <v>23728.932286133335</v>
      </c>
      <c r="F354" s="20">
        <f>$E354*-VLookups!$D$10*2</f>
        <v>-1423.735937168</v>
      </c>
      <c r="G354" s="19">
        <v>0</v>
      </c>
      <c r="H354" s="20">
        <f>(-VLookups!$D$13)*(E354+F354/2)</f>
        <v>-7480.5459032035342</v>
      </c>
      <c r="I354" s="19">
        <v>0</v>
      </c>
      <c r="J354" s="19">
        <v>0</v>
      </c>
      <c r="K354" s="19">
        <v>0</v>
      </c>
      <c r="L354" s="19">
        <v>0</v>
      </c>
      <c r="M354" s="19">
        <v>0</v>
      </c>
      <c r="N354" s="20" t="s">
        <v>36</v>
      </c>
      <c r="O354" s="19">
        <v>0</v>
      </c>
      <c r="P354" s="20">
        <f>P353-VLookups!$D$42</f>
        <v>-288.5</v>
      </c>
      <c r="Q354" s="22">
        <v>110</v>
      </c>
      <c r="R354" s="19">
        <v>0</v>
      </c>
      <c r="S354" s="20">
        <f>VLookups!$D$50</f>
        <v>-4487.7037773753191</v>
      </c>
      <c r="T354" s="19">
        <v>0</v>
      </c>
      <c r="U354" s="9">
        <v>206</v>
      </c>
      <c r="V354" s="21">
        <f>V353-VLookups!$D$54</f>
        <v>-2350</v>
      </c>
      <c r="W354" s="21">
        <f>-VLookups!$D$60</f>
        <v>-400</v>
      </c>
      <c r="X354" s="21">
        <f>-VLookups!$D$62</f>
        <v>-175</v>
      </c>
      <c r="Y354" s="36">
        <f>Y353*(1+VLookups!$D$57/12)</f>
        <v>-552.66523224215314</v>
      </c>
      <c r="Z354" s="31">
        <f>-E354*VLookups!$J$3</f>
        <v>-949.15729144533339</v>
      </c>
      <c r="AA354" s="19">
        <v>0</v>
      </c>
      <c r="AB354" s="20">
        <f t="shared" si="15"/>
        <v>6333.4921132829941</v>
      </c>
      <c r="AC354" s="20">
        <f t="shared" si="16"/>
        <v>649130.63061132573</v>
      </c>
    </row>
    <row r="355" spans="2:29" x14ac:dyDescent="0.25">
      <c r="B355" s="9">
        <v>351</v>
      </c>
      <c r="C355" s="9">
        <f t="shared" si="17"/>
        <v>52</v>
      </c>
      <c r="D355" s="9">
        <v>3</v>
      </c>
      <c r="E355" s="20">
        <f>E343*(1+VLookups!$C$4)</f>
        <v>23728.932286133335</v>
      </c>
      <c r="F355" s="20">
        <f>$E355*-VLookups!$D$10*2</f>
        <v>-1423.735937168</v>
      </c>
      <c r="G355" s="19">
        <v>0</v>
      </c>
      <c r="H355" s="20">
        <f>(-VLookups!$D$13)*(E355+F355/2)</f>
        <v>-7480.5459032035342</v>
      </c>
      <c r="I355" s="19">
        <v>0</v>
      </c>
      <c r="J355" s="19">
        <v>0</v>
      </c>
      <c r="K355" s="19">
        <v>0</v>
      </c>
      <c r="L355" s="19">
        <v>0</v>
      </c>
      <c r="M355" s="19">
        <v>0</v>
      </c>
      <c r="N355" s="20" t="s">
        <v>36</v>
      </c>
      <c r="O355" s="19">
        <v>0</v>
      </c>
      <c r="P355" s="20">
        <f>P354-VLookups!$D$42</f>
        <v>-290</v>
      </c>
      <c r="Q355" s="22">
        <v>111</v>
      </c>
      <c r="R355" s="19">
        <v>0</v>
      </c>
      <c r="S355" s="20">
        <f>VLookups!$D$50</f>
        <v>-4487.7037773753191</v>
      </c>
      <c r="T355" s="19">
        <v>0</v>
      </c>
      <c r="U355" s="9">
        <v>207</v>
      </c>
      <c r="V355" s="21">
        <f>V354-VLookups!$D$54</f>
        <v>-2355</v>
      </c>
      <c r="W355" s="21">
        <f>-VLookups!$D$60</f>
        <v>-400</v>
      </c>
      <c r="X355" s="21">
        <f>-VLookups!$D$62</f>
        <v>-175</v>
      </c>
      <c r="Y355" s="36">
        <f>Y354*(1+VLookups!$D$57/12)</f>
        <v>-554.27717250285946</v>
      </c>
      <c r="Z355" s="31">
        <f>-E355*VLookups!$J$3</f>
        <v>-949.15729144533339</v>
      </c>
      <c r="AA355" s="19">
        <v>0</v>
      </c>
      <c r="AB355" s="20">
        <f t="shared" si="15"/>
        <v>6325.3801730222876</v>
      </c>
      <c r="AC355" s="20">
        <f t="shared" si="16"/>
        <v>656537.89516870026</v>
      </c>
    </row>
    <row r="356" spans="2:29" x14ac:dyDescent="0.25">
      <c r="B356" s="9">
        <v>352</v>
      </c>
      <c r="C356" s="9">
        <f t="shared" si="17"/>
        <v>52</v>
      </c>
      <c r="D356" s="9">
        <v>4</v>
      </c>
      <c r="E356" s="20">
        <f>E344*(1+VLookups!$C$4)</f>
        <v>23728.932286133335</v>
      </c>
      <c r="F356" s="20">
        <f>$E356*-VLookups!$D$10*2</f>
        <v>-1423.735937168</v>
      </c>
      <c r="G356" s="19">
        <v>0</v>
      </c>
      <c r="H356" s="20">
        <f>(-VLookups!$D$13)*(E356+F356/2)</f>
        <v>-7480.5459032035342</v>
      </c>
      <c r="I356" s="19">
        <v>0</v>
      </c>
      <c r="J356" s="19">
        <v>0</v>
      </c>
      <c r="K356" s="19">
        <v>0</v>
      </c>
      <c r="L356" s="19">
        <v>0</v>
      </c>
      <c r="M356" s="19">
        <v>0</v>
      </c>
      <c r="N356" s="20" t="s">
        <v>36</v>
      </c>
      <c r="O356" s="19">
        <v>0</v>
      </c>
      <c r="P356" s="20">
        <f>P355-VLookups!$D$42</f>
        <v>-291.5</v>
      </c>
      <c r="Q356" s="22">
        <v>112</v>
      </c>
      <c r="R356" s="19">
        <v>0</v>
      </c>
      <c r="S356" s="20">
        <f>VLookups!$D$50</f>
        <v>-4487.7037773753191</v>
      </c>
      <c r="T356" s="19">
        <v>0</v>
      </c>
      <c r="U356" s="9">
        <v>208</v>
      </c>
      <c r="V356" s="21">
        <f>V355-VLookups!$D$54</f>
        <v>-2360</v>
      </c>
      <c r="W356" s="21">
        <f>-VLookups!$D$60</f>
        <v>-400</v>
      </c>
      <c r="X356" s="21">
        <f>-VLookups!$D$62</f>
        <v>-175</v>
      </c>
      <c r="Y356" s="36">
        <f>Y355*(1+VLookups!$D$57/12)</f>
        <v>-555.89381425599277</v>
      </c>
      <c r="Z356" s="31">
        <f>-E356*VLookups!$J$3</f>
        <v>-949.15729144533339</v>
      </c>
      <c r="AA356" s="19">
        <v>0</v>
      </c>
      <c r="AB356" s="20">
        <f t="shared" si="15"/>
        <v>6317.2635312691546</v>
      </c>
      <c r="AC356" s="20">
        <f t="shared" si="16"/>
        <v>663949.3885252506</v>
      </c>
    </row>
    <row r="357" spans="2:29" x14ac:dyDescent="0.25">
      <c r="B357" s="9">
        <v>353</v>
      </c>
      <c r="C357" s="9">
        <f t="shared" si="17"/>
        <v>52</v>
      </c>
      <c r="D357" s="9">
        <v>5</v>
      </c>
      <c r="E357" s="20">
        <f>E345*(1+VLookups!$C$4)</f>
        <v>23728.932286133335</v>
      </c>
      <c r="F357" s="20">
        <f>$E357*-VLookups!$D$10*2</f>
        <v>-1423.735937168</v>
      </c>
      <c r="G357" s="19">
        <v>0</v>
      </c>
      <c r="H357" s="20">
        <f>(-VLookups!$D$13)*(E357+F357/2)</f>
        <v>-7480.5459032035342</v>
      </c>
      <c r="I357" s="19">
        <v>0</v>
      </c>
      <c r="J357" s="19">
        <v>0</v>
      </c>
      <c r="K357" s="19">
        <v>0</v>
      </c>
      <c r="L357" s="19">
        <v>0</v>
      </c>
      <c r="M357" s="19">
        <v>0</v>
      </c>
      <c r="N357" s="20" t="s">
        <v>36</v>
      </c>
      <c r="O357" s="19">
        <v>0</v>
      </c>
      <c r="P357" s="20">
        <f>P356-VLookups!$D$42</f>
        <v>-293</v>
      </c>
      <c r="Q357" s="22">
        <v>113</v>
      </c>
      <c r="R357" s="19">
        <v>0</v>
      </c>
      <c r="S357" s="20">
        <f>VLookups!$D$50</f>
        <v>-4487.7037773753191</v>
      </c>
      <c r="T357" s="19">
        <v>0</v>
      </c>
      <c r="U357" s="9">
        <v>209</v>
      </c>
      <c r="V357" s="21">
        <f>V356-VLookups!$D$54</f>
        <v>-2365</v>
      </c>
      <c r="W357" s="21">
        <f>-VLookups!$D$60</f>
        <v>-400</v>
      </c>
      <c r="X357" s="21">
        <f>-VLookups!$D$62</f>
        <v>-175</v>
      </c>
      <c r="Y357" s="36">
        <f>Y356*(1+VLookups!$D$57/12)</f>
        <v>-557.51517121423944</v>
      </c>
      <c r="Z357" s="31">
        <f>-E357*VLookups!$J$3</f>
        <v>-949.15729144533339</v>
      </c>
      <c r="AA357" s="19">
        <v>0</v>
      </c>
      <c r="AB357" s="20">
        <f t="shared" si="15"/>
        <v>6309.1421743109076</v>
      </c>
      <c r="AC357" s="20">
        <f t="shared" si="16"/>
        <v>671365.1130137702</v>
      </c>
    </row>
    <row r="358" spans="2:29" x14ac:dyDescent="0.25">
      <c r="B358" s="9">
        <v>354</v>
      </c>
      <c r="C358" s="9">
        <f t="shared" si="17"/>
        <v>52</v>
      </c>
      <c r="D358" s="9">
        <v>6</v>
      </c>
      <c r="E358" s="20">
        <f>E346*(1+VLookups!$C$4)</f>
        <v>23728.932286133335</v>
      </c>
      <c r="F358" s="20">
        <f>$E358*-VLookups!$D$10*2</f>
        <v>-1423.735937168</v>
      </c>
      <c r="G358" s="19">
        <v>0</v>
      </c>
      <c r="H358" s="20">
        <f>(-VLookups!$D$13)*(E358+F358/2)</f>
        <v>-7480.5459032035342</v>
      </c>
      <c r="I358" s="19">
        <v>0</v>
      </c>
      <c r="J358" s="19">
        <v>0</v>
      </c>
      <c r="K358" s="19">
        <v>0</v>
      </c>
      <c r="L358" s="19">
        <v>0</v>
      </c>
      <c r="M358" s="19">
        <v>0</v>
      </c>
      <c r="N358" s="20" t="s">
        <v>36</v>
      </c>
      <c r="O358" s="19">
        <v>0</v>
      </c>
      <c r="P358" s="20">
        <f>P357-VLookups!$D$42</f>
        <v>-294.5</v>
      </c>
      <c r="Q358" s="22">
        <v>114</v>
      </c>
      <c r="R358" s="19">
        <v>0</v>
      </c>
      <c r="S358" s="20">
        <f>VLookups!$D$50</f>
        <v>-4487.7037773753191</v>
      </c>
      <c r="T358" s="19">
        <v>0</v>
      </c>
      <c r="U358" s="9">
        <v>210</v>
      </c>
      <c r="V358" s="21">
        <f>V357-VLookups!$D$54</f>
        <v>-2370</v>
      </c>
      <c r="W358" s="21">
        <f>-VLookups!$D$60</f>
        <v>-400</v>
      </c>
      <c r="X358" s="21">
        <f>-VLookups!$D$62</f>
        <v>-175</v>
      </c>
      <c r="Y358" s="36">
        <f>Y357*(1+VLookups!$D$57/12)</f>
        <v>-559.14125713028102</v>
      </c>
      <c r="Z358" s="31">
        <f>-E358*VLookups!$J$3</f>
        <v>-949.15729144533339</v>
      </c>
      <c r="AA358" s="19">
        <v>0</v>
      </c>
      <c r="AB358" s="20">
        <f t="shared" si="15"/>
        <v>6301.0160883948665</v>
      </c>
      <c r="AC358" s="20">
        <f t="shared" si="16"/>
        <v>678785.07095718815</v>
      </c>
    </row>
    <row r="359" spans="2:29" x14ac:dyDescent="0.25">
      <c r="B359" s="9">
        <v>355</v>
      </c>
      <c r="C359" s="9">
        <f t="shared" si="17"/>
        <v>52</v>
      </c>
      <c r="D359" s="9">
        <v>7</v>
      </c>
      <c r="E359" s="20">
        <f>E347*(1+VLookups!$C$4)</f>
        <v>23728.932286133335</v>
      </c>
      <c r="F359" s="20">
        <f>$E359*-VLookups!$D$10*2</f>
        <v>-1423.735937168</v>
      </c>
      <c r="G359" s="19">
        <v>0</v>
      </c>
      <c r="H359" s="20">
        <f>(-VLookups!$D$13)*(E359+F359/2)</f>
        <v>-7480.5459032035342</v>
      </c>
      <c r="I359" s="19">
        <v>0</v>
      </c>
      <c r="J359" s="19">
        <v>0</v>
      </c>
      <c r="K359" s="19">
        <v>0</v>
      </c>
      <c r="L359" s="19">
        <v>0</v>
      </c>
      <c r="M359" s="19">
        <v>0</v>
      </c>
      <c r="N359" s="20" t="s">
        <v>36</v>
      </c>
      <c r="O359" s="19">
        <v>0</v>
      </c>
      <c r="P359" s="20">
        <f>P358-VLookups!$D$42</f>
        <v>-296</v>
      </c>
      <c r="Q359" s="22">
        <v>115</v>
      </c>
      <c r="R359" s="19">
        <v>0</v>
      </c>
      <c r="S359" s="20">
        <f>VLookups!$D$50</f>
        <v>-4487.7037773753191</v>
      </c>
      <c r="T359" s="19">
        <v>0</v>
      </c>
      <c r="U359" s="9">
        <v>211</v>
      </c>
      <c r="V359" s="21">
        <f>V358-VLookups!$D$54</f>
        <v>-2375</v>
      </c>
      <c r="W359" s="21">
        <f>-VLookups!$D$60</f>
        <v>-400</v>
      </c>
      <c r="X359" s="21">
        <f>-VLookups!$D$62</f>
        <v>-175</v>
      </c>
      <c r="Y359" s="36">
        <f>Y358*(1+VLookups!$D$57/12)</f>
        <v>-560.77208579691103</v>
      </c>
      <c r="Z359" s="31">
        <f>-E359*VLookups!$J$3</f>
        <v>-949.15729144533339</v>
      </c>
      <c r="AA359" s="19">
        <v>0</v>
      </c>
      <c r="AB359" s="20">
        <f t="shared" si="15"/>
        <v>6292.8852597282366</v>
      </c>
      <c r="AC359" s="20">
        <f t="shared" si="16"/>
        <v>686209.26466851169</v>
      </c>
    </row>
    <row r="360" spans="2:29" x14ac:dyDescent="0.25">
      <c r="B360" s="9">
        <v>356</v>
      </c>
      <c r="C360" s="9">
        <f t="shared" si="17"/>
        <v>52</v>
      </c>
      <c r="D360" s="9">
        <v>8</v>
      </c>
      <c r="E360" s="20">
        <f>E348*(1+VLookups!$C$4)</f>
        <v>23728.932286133335</v>
      </c>
      <c r="F360" s="20">
        <f>$E360*-VLookups!$D$10*2</f>
        <v>-1423.735937168</v>
      </c>
      <c r="G360" s="19">
        <v>0</v>
      </c>
      <c r="H360" s="20">
        <f>(-VLookups!$D$13)*(E360+F360/2)</f>
        <v>-7480.5459032035342</v>
      </c>
      <c r="I360" s="19">
        <v>0</v>
      </c>
      <c r="J360" s="19">
        <v>0</v>
      </c>
      <c r="K360" s="19">
        <v>0</v>
      </c>
      <c r="L360" s="19">
        <v>0</v>
      </c>
      <c r="M360" s="19">
        <v>0</v>
      </c>
      <c r="N360" s="20" t="s">
        <v>36</v>
      </c>
      <c r="O360" s="19">
        <v>0</v>
      </c>
      <c r="P360" s="20">
        <f>P359-VLookups!$D$42</f>
        <v>-297.5</v>
      </c>
      <c r="Q360" s="22">
        <v>116</v>
      </c>
      <c r="R360" s="19">
        <v>0</v>
      </c>
      <c r="S360" s="20">
        <f>VLookups!$D$50</f>
        <v>-4487.7037773753191</v>
      </c>
      <c r="T360" s="19">
        <v>0</v>
      </c>
      <c r="U360" s="9">
        <v>212</v>
      </c>
      <c r="V360" s="21">
        <f>V359-VLookups!$D$54</f>
        <v>-2380</v>
      </c>
      <c r="W360" s="21">
        <f>-VLookups!$D$60</f>
        <v>-400</v>
      </c>
      <c r="X360" s="21">
        <f>-VLookups!$D$62</f>
        <v>-175</v>
      </c>
      <c r="Y360" s="36">
        <f>Y359*(1+VLookups!$D$57/12)</f>
        <v>-562.40767104715201</v>
      </c>
      <c r="Z360" s="31">
        <f>-E360*VLookups!$J$3</f>
        <v>-949.15729144533339</v>
      </c>
      <c r="AA360" s="19">
        <v>0</v>
      </c>
      <c r="AB360" s="20">
        <f t="shared" si="15"/>
        <v>6284.7496744779955</v>
      </c>
      <c r="AC360" s="20">
        <f t="shared" si="16"/>
        <v>693637.69645077048</v>
      </c>
    </row>
    <row r="361" spans="2:29" x14ac:dyDescent="0.25">
      <c r="B361" s="9">
        <v>357</v>
      </c>
      <c r="C361" s="9">
        <f t="shared" si="17"/>
        <v>52</v>
      </c>
      <c r="D361" s="9">
        <v>9</v>
      </c>
      <c r="E361" s="20">
        <f>E349*(1+VLookups!$C$4)</f>
        <v>23728.932286133335</v>
      </c>
      <c r="F361" s="20">
        <f>$E361*-VLookups!$D$10*2</f>
        <v>-1423.735937168</v>
      </c>
      <c r="G361" s="19">
        <v>0</v>
      </c>
      <c r="H361" s="20">
        <f>(-VLookups!$D$13)*(E361+F361/2)</f>
        <v>-7480.5459032035342</v>
      </c>
      <c r="I361" s="19">
        <v>0</v>
      </c>
      <c r="J361" s="19">
        <v>0</v>
      </c>
      <c r="K361" s="19">
        <v>0</v>
      </c>
      <c r="L361" s="19">
        <v>0</v>
      </c>
      <c r="M361" s="19">
        <v>0</v>
      </c>
      <c r="N361" s="20" t="s">
        <v>36</v>
      </c>
      <c r="O361" s="19">
        <v>0</v>
      </c>
      <c r="P361" s="20">
        <f>P360-VLookups!$D$42</f>
        <v>-299</v>
      </c>
      <c r="Q361" s="22">
        <v>117</v>
      </c>
      <c r="R361" s="19">
        <v>0</v>
      </c>
      <c r="S361" s="20">
        <f>VLookups!$D$50</f>
        <v>-4487.7037773753191</v>
      </c>
      <c r="T361" s="19">
        <v>0</v>
      </c>
      <c r="U361" s="9">
        <v>213</v>
      </c>
      <c r="V361" s="21">
        <f>V360-VLookups!$D$54</f>
        <v>-2385</v>
      </c>
      <c r="W361" s="21">
        <f>-VLookups!$D$60</f>
        <v>-400</v>
      </c>
      <c r="X361" s="21">
        <f>-VLookups!$D$62</f>
        <v>-175</v>
      </c>
      <c r="Y361" s="36">
        <f>Y360*(1+VLookups!$D$57/12)</f>
        <v>-564.04802675437293</v>
      </c>
      <c r="Z361" s="31">
        <f>-E361*VLookups!$J$3</f>
        <v>-949.15729144533339</v>
      </c>
      <c r="AA361" s="19">
        <v>0</v>
      </c>
      <c r="AB361" s="20">
        <f t="shared" si="15"/>
        <v>6276.6093187707747</v>
      </c>
      <c r="AC361" s="20">
        <f t="shared" si="16"/>
        <v>701070.36859695928</v>
      </c>
    </row>
    <row r="362" spans="2:29" x14ac:dyDescent="0.25">
      <c r="B362" s="9">
        <v>358</v>
      </c>
      <c r="C362" s="9">
        <f t="shared" si="17"/>
        <v>52</v>
      </c>
      <c r="D362" s="9">
        <v>10</v>
      </c>
      <c r="E362" s="20">
        <f>E350*(1+VLookups!$C$4)</f>
        <v>23728.932286133335</v>
      </c>
      <c r="F362" s="20">
        <f>$E362*-VLookups!$D$10*2</f>
        <v>-1423.735937168</v>
      </c>
      <c r="G362" s="19">
        <v>0</v>
      </c>
      <c r="H362" s="20">
        <f>(-VLookups!$D$13)*(E362+F362/2)</f>
        <v>-7480.5459032035342</v>
      </c>
      <c r="I362" s="19">
        <v>0</v>
      </c>
      <c r="J362" s="19">
        <v>0</v>
      </c>
      <c r="K362" s="19">
        <v>0</v>
      </c>
      <c r="L362" s="19">
        <v>0</v>
      </c>
      <c r="M362" s="19">
        <v>0</v>
      </c>
      <c r="N362" s="20" t="s">
        <v>36</v>
      </c>
      <c r="O362" s="19">
        <v>0</v>
      </c>
      <c r="P362" s="20">
        <f>P361-VLookups!$D$42</f>
        <v>-300.5</v>
      </c>
      <c r="Q362" s="22">
        <v>118</v>
      </c>
      <c r="R362" s="19">
        <v>0</v>
      </c>
      <c r="S362" s="20">
        <f>VLookups!$D$50</f>
        <v>-4487.7037773753191</v>
      </c>
      <c r="T362" s="19">
        <v>0</v>
      </c>
      <c r="U362" s="9">
        <v>214</v>
      </c>
      <c r="V362" s="21">
        <f>V361-VLookups!$D$54</f>
        <v>-2390</v>
      </c>
      <c r="W362" s="21">
        <f>-VLookups!$D$60</f>
        <v>-400</v>
      </c>
      <c r="X362" s="21">
        <f>-VLookups!$D$62</f>
        <v>-175</v>
      </c>
      <c r="Y362" s="36">
        <f>Y361*(1+VLookups!$D$57/12)</f>
        <v>-565.69316683240652</v>
      </c>
      <c r="Z362" s="31">
        <f>-E362*VLookups!$J$3</f>
        <v>-949.15729144533339</v>
      </c>
      <c r="AA362" s="19">
        <v>0</v>
      </c>
      <c r="AB362" s="20">
        <f t="shared" si="15"/>
        <v>6268.4641786927405</v>
      </c>
      <c r="AC362" s="20">
        <f t="shared" si="16"/>
        <v>708507.28338998032</v>
      </c>
    </row>
    <row r="363" spans="2:29" x14ac:dyDescent="0.25">
      <c r="B363" s="9">
        <v>359</v>
      </c>
      <c r="C363" s="9">
        <f t="shared" si="17"/>
        <v>52</v>
      </c>
      <c r="D363" s="9">
        <v>11</v>
      </c>
      <c r="E363" s="20">
        <f>E351*(1+VLookups!$C$4)</f>
        <v>23728.932286133335</v>
      </c>
      <c r="F363" s="20">
        <f>$E363*-VLookups!$D$10*2</f>
        <v>-1423.735937168</v>
      </c>
      <c r="G363" s="19">
        <v>0</v>
      </c>
      <c r="H363" s="20">
        <f>(-VLookups!$D$13)*(E363+F363/2)</f>
        <v>-7480.5459032035342</v>
      </c>
      <c r="I363" s="19">
        <v>0</v>
      </c>
      <c r="J363" s="19">
        <v>0</v>
      </c>
      <c r="K363" s="19">
        <v>0</v>
      </c>
      <c r="L363" s="19">
        <v>0</v>
      </c>
      <c r="M363" s="19">
        <v>0</v>
      </c>
      <c r="N363" s="20" t="s">
        <v>36</v>
      </c>
      <c r="O363" s="19">
        <v>0</v>
      </c>
      <c r="P363" s="20">
        <f>P362-VLookups!$D$42</f>
        <v>-302</v>
      </c>
      <c r="Q363" s="22">
        <v>119</v>
      </c>
      <c r="R363" s="19">
        <v>0</v>
      </c>
      <c r="S363" s="20">
        <f>VLookups!$D$50</f>
        <v>-4487.7037773753191</v>
      </c>
      <c r="T363" s="19">
        <v>0</v>
      </c>
      <c r="U363" s="9">
        <v>215</v>
      </c>
      <c r="V363" s="21">
        <f>V362-VLookups!$D$54</f>
        <v>-2395</v>
      </c>
      <c r="W363" s="21">
        <f>-VLookups!$D$60</f>
        <v>-400</v>
      </c>
      <c r="X363" s="21">
        <f>-VLookups!$D$62</f>
        <v>-175</v>
      </c>
      <c r="Y363" s="36">
        <f>Y362*(1+VLookups!$D$57/12)</f>
        <v>-567.34310523566774</v>
      </c>
      <c r="Z363" s="31">
        <f>-E363*VLookups!$J$3</f>
        <v>-949.15729144533339</v>
      </c>
      <c r="AA363" s="19">
        <v>0</v>
      </c>
      <c r="AB363" s="20">
        <f t="shared" si="15"/>
        <v>6260.3142402894791</v>
      </c>
      <c r="AC363" s="20">
        <f t="shared" si="16"/>
        <v>715948.44310258643</v>
      </c>
    </row>
    <row r="364" spans="2:29" x14ac:dyDescent="0.25">
      <c r="B364" s="9">
        <v>360</v>
      </c>
      <c r="C364" s="9">
        <f t="shared" si="17"/>
        <v>53</v>
      </c>
      <c r="D364" s="9">
        <v>0</v>
      </c>
      <c r="E364" s="20">
        <f>E352*(1+VLookups!$C$4)</f>
        <v>24559.444916148001</v>
      </c>
      <c r="F364" s="20">
        <f>$E364*-VLookups!$D$10*2</f>
        <v>-1473.56669496888</v>
      </c>
      <c r="G364" s="19">
        <v>0</v>
      </c>
      <c r="H364" s="20">
        <f>(-VLookups!$D$13)*(E364+F364/2)</f>
        <v>-7742.3650098156568</v>
      </c>
      <c r="I364" s="19">
        <v>0</v>
      </c>
      <c r="J364" s="19">
        <v>0</v>
      </c>
      <c r="K364" s="19">
        <v>0</v>
      </c>
      <c r="L364" s="19">
        <v>0</v>
      </c>
      <c r="M364" s="19">
        <v>0</v>
      </c>
      <c r="N364" s="20" t="s">
        <v>36</v>
      </c>
      <c r="O364" s="19">
        <v>0</v>
      </c>
      <c r="P364" s="20">
        <f>P363-VLookups!$D$42</f>
        <v>-303.5</v>
      </c>
      <c r="Q364" s="22">
        <v>120</v>
      </c>
      <c r="R364" s="19">
        <v>0</v>
      </c>
      <c r="S364" s="20">
        <f>VLookups!$D$50</f>
        <v>-4487.7037773753191</v>
      </c>
      <c r="T364" s="19">
        <v>0</v>
      </c>
      <c r="U364" s="9">
        <v>216</v>
      </c>
      <c r="V364" s="21">
        <f>V363-VLookups!$D$54</f>
        <v>-2400</v>
      </c>
      <c r="W364" s="21">
        <f>-VLookups!$D$60</f>
        <v>-400</v>
      </c>
      <c r="X364" s="21">
        <f>-VLookups!$D$62</f>
        <v>-175</v>
      </c>
      <c r="Y364" s="36">
        <f>Y363*(1+VLookups!$D$57/12)</f>
        <v>-568.99785595927176</v>
      </c>
      <c r="Z364" s="31">
        <f>-E364*VLookups!$J$3</f>
        <v>-982.37779664592006</v>
      </c>
      <c r="AA364" s="19">
        <v>0</v>
      </c>
      <c r="AB364" s="20">
        <f t="shared" si="15"/>
        <v>6762.7171288673917</v>
      </c>
      <c r="AC364" s="20">
        <f t="shared" si="16"/>
        <v>723904.40763662488</v>
      </c>
    </row>
    <row r="365" spans="2:29" x14ac:dyDescent="0.25">
      <c r="B365" s="9">
        <v>361</v>
      </c>
      <c r="C365" s="9">
        <f t="shared" si="17"/>
        <v>53</v>
      </c>
      <c r="D365" s="9">
        <v>1</v>
      </c>
      <c r="E365" s="20">
        <f>E353*(1+VLookups!$C$4)</f>
        <v>24559.444916148001</v>
      </c>
      <c r="F365" s="20">
        <f>$E365*-VLookups!$D$10*2</f>
        <v>-1473.56669496888</v>
      </c>
      <c r="G365" s="19">
        <v>0</v>
      </c>
      <c r="H365" s="20">
        <f>(-VLookups!$D$13)*(E365+F365/2)</f>
        <v>-7742.3650098156568</v>
      </c>
      <c r="I365" s="19">
        <v>0</v>
      </c>
      <c r="J365" s="19">
        <v>0</v>
      </c>
      <c r="K365" s="19">
        <v>0</v>
      </c>
      <c r="L365" s="19">
        <v>0</v>
      </c>
      <c r="M365" s="19">
        <v>0</v>
      </c>
      <c r="N365" s="20" t="s">
        <v>36</v>
      </c>
      <c r="O365" s="19">
        <v>0</v>
      </c>
      <c r="P365" s="20">
        <f>P364-VLookups!$D$42</f>
        <v>-305</v>
      </c>
      <c r="Q365" s="22">
        <v>121</v>
      </c>
      <c r="R365" s="19">
        <v>0</v>
      </c>
      <c r="S365" s="20">
        <f>VLookups!$D$50</f>
        <v>-4487.7037773753191</v>
      </c>
      <c r="T365" s="19">
        <v>0</v>
      </c>
      <c r="U365" s="9">
        <v>217</v>
      </c>
      <c r="V365" s="21">
        <f>V364-VLookups!$D$54</f>
        <v>-2405</v>
      </c>
      <c r="W365" s="21">
        <f>-VLookups!$D$60</f>
        <v>-400</v>
      </c>
      <c r="X365" s="21">
        <f>-VLookups!$D$62</f>
        <v>-175</v>
      </c>
      <c r="Y365" s="36">
        <f>Y364*(1+VLookups!$D$57/12)</f>
        <v>-570.65743303915292</v>
      </c>
      <c r="Z365" s="31">
        <f>-E365*VLookups!$J$3</f>
        <v>-982.37779664592006</v>
      </c>
      <c r="AA365" s="19">
        <v>0</v>
      </c>
      <c r="AB365" s="20">
        <f t="shared" si="15"/>
        <v>6754.5575517875104</v>
      </c>
      <c r="AC365" s="20">
        <f t="shared" si="16"/>
        <v>731865.4725344734</v>
      </c>
    </row>
    <row r="366" spans="2:29" x14ac:dyDescent="0.25">
      <c r="B366" s="9">
        <v>362</v>
      </c>
      <c r="C366" s="9">
        <f t="shared" si="17"/>
        <v>53</v>
      </c>
      <c r="D366" s="9">
        <v>2</v>
      </c>
      <c r="E366" s="20">
        <f>E354*(1+VLookups!$C$4)</f>
        <v>24559.444916148001</v>
      </c>
      <c r="F366" s="20">
        <f>$E366*-VLookups!$D$10*2</f>
        <v>-1473.56669496888</v>
      </c>
      <c r="G366" s="19">
        <v>0</v>
      </c>
      <c r="H366" s="20">
        <f>(-VLookups!$D$13)*(E366+F366/2)</f>
        <v>-7742.3650098156568</v>
      </c>
      <c r="I366" s="19">
        <v>0</v>
      </c>
      <c r="J366" s="19">
        <v>0</v>
      </c>
      <c r="K366" s="19">
        <v>0</v>
      </c>
      <c r="L366" s="19">
        <v>0</v>
      </c>
      <c r="M366" s="19">
        <v>0</v>
      </c>
      <c r="N366" s="20" t="s">
        <v>36</v>
      </c>
      <c r="O366" s="19">
        <v>0</v>
      </c>
      <c r="P366" s="20">
        <f>P365-VLookups!$D$42</f>
        <v>-306.5</v>
      </c>
      <c r="Q366" s="22">
        <v>122</v>
      </c>
      <c r="R366" s="19">
        <v>0</v>
      </c>
      <c r="S366" s="20">
        <f>VLookups!$D$50</f>
        <v>-4487.7037773753191</v>
      </c>
      <c r="T366" s="19">
        <v>0</v>
      </c>
      <c r="U366" s="9">
        <v>218</v>
      </c>
      <c r="V366" s="21">
        <f>V365-VLookups!$D$54</f>
        <v>-2410</v>
      </c>
      <c r="W366" s="21">
        <f>-VLookups!$D$60</f>
        <v>-400</v>
      </c>
      <c r="X366" s="21">
        <f>-VLookups!$D$62</f>
        <v>-175</v>
      </c>
      <c r="Y366" s="36">
        <f>Y365*(1+VLookups!$D$57/12)</f>
        <v>-572.32185055218383</v>
      </c>
      <c r="Z366" s="31">
        <f>-E366*VLookups!$J$3</f>
        <v>-982.37779664592006</v>
      </c>
      <c r="AA366" s="19">
        <v>0</v>
      </c>
      <c r="AB366" s="20">
        <f t="shared" si="15"/>
        <v>6746.39313427448</v>
      </c>
      <c r="AC366" s="20">
        <f t="shared" si="16"/>
        <v>739831.6414563054</v>
      </c>
    </row>
    <row r="367" spans="2:29" x14ac:dyDescent="0.25">
      <c r="B367" s="9">
        <v>363</v>
      </c>
      <c r="C367" s="9">
        <f t="shared" si="17"/>
        <v>53</v>
      </c>
      <c r="D367" s="9">
        <v>3</v>
      </c>
      <c r="E367" s="20">
        <f>E355*(1+VLookups!$C$4)</f>
        <v>24559.444916148001</v>
      </c>
      <c r="F367" s="20">
        <f>$E367*-VLookups!$D$10*2</f>
        <v>-1473.56669496888</v>
      </c>
      <c r="G367" s="19">
        <v>0</v>
      </c>
      <c r="H367" s="20">
        <f>(-VLookups!$D$13)*(E367+F367/2)</f>
        <v>-7742.3650098156568</v>
      </c>
      <c r="I367" s="19">
        <v>0</v>
      </c>
      <c r="J367" s="19">
        <v>0</v>
      </c>
      <c r="K367" s="19">
        <v>0</v>
      </c>
      <c r="L367" s="19">
        <v>0</v>
      </c>
      <c r="M367" s="19">
        <v>0</v>
      </c>
      <c r="N367" s="20" t="s">
        <v>36</v>
      </c>
      <c r="O367" s="19">
        <v>0</v>
      </c>
      <c r="P367" s="20">
        <f>P366-VLookups!$D$42</f>
        <v>-308</v>
      </c>
      <c r="Q367" s="22">
        <v>123</v>
      </c>
      <c r="R367" s="19">
        <v>0</v>
      </c>
      <c r="S367" s="20">
        <f>VLookups!$D$50</f>
        <v>-4487.7037773753191</v>
      </c>
      <c r="T367" s="19">
        <v>0</v>
      </c>
      <c r="U367" s="9">
        <v>219</v>
      </c>
      <c r="V367" s="21">
        <f>V366-VLookups!$D$54</f>
        <v>-2415</v>
      </c>
      <c r="W367" s="21">
        <f>-VLookups!$D$60</f>
        <v>-400</v>
      </c>
      <c r="X367" s="21">
        <f>-VLookups!$D$62</f>
        <v>-175</v>
      </c>
      <c r="Y367" s="36">
        <f>Y366*(1+VLookups!$D$57/12)</f>
        <v>-573.99112261629432</v>
      </c>
      <c r="Z367" s="31">
        <f>-E367*VLookups!$J$3</f>
        <v>-982.37779664592006</v>
      </c>
      <c r="AA367" s="19">
        <v>0</v>
      </c>
      <c r="AB367" s="20">
        <f t="shared" si="15"/>
        <v>6738.2238622103696</v>
      </c>
      <c r="AC367" s="20">
        <f t="shared" si="16"/>
        <v>747802.91805427638</v>
      </c>
    </row>
    <row r="368" spans="2:29" x14ac:dyDescent="0.25">
      <c r="B368" s="9">
        <v>364</v>
      </c>
      <c r="C368" s="9">
        <f t="shared" si="17"/>
        <v>53</v>
      </c>
      <c r="D368" s="9">
        <v>4</v>
      </c>
      <c r="E368" s="20">
        <f>E356*(1+VLookups!$C$4)</f>
        <v>24559.444916148001</v>
      </c>
      <c r="F368" s="20">
        <f>$E368*-VLookups!$D$10*2</f>
        <v>-1473.56669496888</v>
      </c>
      <c r="G368" s="19">
        <v>0</v>
      </c>
      <c r="H368" s="20">
        <f>(-VLookups!$D$13)*(E368+F368/2)</f>
        <v>-7742.3650098156568</v>
      </c>
      <c r="I368" s="19">
        <v>0</v>
      </c>
      <c r="J368" s="19">
        <v>0</v>
      </c>
      <c r="K368" s="19">
        <v>0</v>
      </c>
      <c r="L368" s="19">
        <v>0</v>
      </c>
      <c r="M368" s="19">
        <v>0</v>
      </c>
      <c r="N368" s="20" t="s">
        <v>36</v>
      </c>
      <c r="O368" s="19">
        <v>0</v>
      </c>
      <c r="P368" s="20">
        <f>P367-VLookups!$D$42</f>
        <v>-309.5</v>
      </c>
      <c r="Q368" s="22">
        <v>124</v>
      </c>
      <c r="R368" s="19">
        <v>0</v>
      </c>
      <c r="S368" s="20">
        <f>VLookups!$D$50</f>
        <v>-4487.7037773753191</v>
      </c>
      <c r="T368" s="19">
        <v>0</v>
      </c>
      <c r="U368" s="9">
        <v>220</v>
      </c>
      <c r="V368" s="21">
        <f>V367-VLookups!$D$54</f>
        <v>-2420</v>
      </c>
      <c r="W368" s="21">
        <f>-VLookups!$D$60</f>
        <v>-400</v>
      </c>
      <c r="X368" s="21">
        <f>-VLookups!$D$62</f>
        <v>-175</v>
      </c>
      <c r="Y368" s="36">
        <f>Y367*(1+VLookups!$D$57/12)</f>
        <v>-575.6652633905918</v>
      </c>
      <c r="Z368" s="31">
        <f>-E368*VLookups!$J$3</f>
        <v>-982.37779664592006</v>
      </c>
      <c r="AA368" s="19">
        <v>0</v>
      </c>
      <c r="AB368" s="20">
        <f t="shared" si="15"/>
        <v>6730.0497214360721</v>
      </c>
      <c r="AC368" s="20">
        <f t="shared" si="16"/>
        <v>755779.30597246962</v>
      </c>
    </row>
    <row r="369" spans="2:29" x14ac:dyDescent="0.25">
      <c r="B369" s="9">
        <v>365</v>
      </c>
      <c r="C369" s="9">
        <f t="shared" si="17"/>
        <v>53</v>
      </c>
      <c r="D369" s="9">
        <v>5</v>
      </c>
      <c r="E369" s="20">
        <f>E357*(1+VLookups!$C$4)</f>
        <v>24559.444916148001</v>
      </c>
      <c r="F369" s="20">
        <f>$E369*-VLookups!$D$10*2</f>
        <v>-1473.56669496888</v>
      </c>
      <c r="G369" s="19">
        <v>0</v>
      </c>
      <c r="H369" s="20">
        <f>(-VLookups!$D$13)*(E369+F369/2)</f>
        <v>-7742.3650098156568</v>
      </c>
      <c r="I369" s="19">
        <v>0</v>
      </c>
      <c r="J369" s="19">
        <v>0</v>
      </c>
      <c r="K369" s="19">
        <v>0</v>
      </c>
      <c r="L369" s="19">
        <v>0</v>
      </c>
      <c r="M369" s="19">
        <v>0</v>
      </c>
      <c r="N369" s="20" t="s">
        <v>36</v>
      </c>
      <c r="O369" s="19">
        <v>0</v>
      </c>
      <c r="P369" s="20">
        <f>P368-VLookups!$D$42</f>
        <v>-311</v>
      </c>
      <c r="Q369" s="22">
        <v>125</v>
      </c>
      <c r="R369" s="19">
        <v>0</v>
      </c>
      <c r="S369" s="20">
        <f>VLookups!$D$50</f>
        <v>-4487.7037773753191</v>
      </c>
      <c r="T369" s="19">
        <v>0</v>
      </c>
      <c r="U369" s="9">
        <v>221</v>
      </c>
      <c r="V369" s="21">
        <f>V368-VLookups!$D$54</f>
        <v>-2425</v>
      </c>
      <c r="W369" s="21">
        <f>-VLookups!$D$60</f>
        <v>-400</v>
      </c>
      <c r="X369" s="21">
        <f>-VLookups!$D$62</f>
        <v>-175</v>
      </c>
      <c r="Y369" s="36">
        <f>Y368*(1+VLookups!$D$57/12)</f>
        <v>-577.34428707548102</v>
      </c>
      <c r="Z369" s="31">
        <f>-E369*VLookups!$J$3</f>
        <v>-982.37779664592006</v>
      </c>
      <c r="AA369" s="19">
        <v>0</v>
      </c>
      <c r="AB369" s="20">
        <f t="shared" si="15"/>
        <v>6721.8706977511829</v>
      </c>
      <c r="AC369" s="20">
        <f t="shared" si="16"/>
        <v>763760.80884684157</v>
      </c>
    </row>
    <row r="370" spans="2:29" x14ac:dyDescent="0.25">
      <c r="B370" s="9">
        <v>366</v>
      </c>
      <c r="C370" s="9">
        <f t="shared" si="17"/>
        <v>53</v>
      </c>
      <c r="D370" s="9">
        <v>6</v>
      </c>
      <c r="E370" s="20">
        <f>E358*(1+VLookups!$C$4)</f>
        <v>24559.444916148001</v>
      </c>
      <c r="F370" s="20">
        <f>$E370*-VLookups!$D$10*2</f>
        <v>-1473.56669496888</v>
      </c>
      <c r="G370" s="19">
        <v>0</v>
      </c>
      <c r="H370" s="20">
        <f>(-VLookups!$D$13)*(E370+F370/2)</f>
        <v>-7742.3650098156568</v>
      </c>
      <c r="I370" s="19">
        <v>0</v>
      </c>
      <c r="J370" s="19">
        <v>0</v>
      </c>
      <c r="K370" s="19">
        <v>0</v>
      </c>
      <c r="L370" s="19">
        <v>0</v>
      </c>
      <c r="M370" s="19">
        <v>0</v>
      </c>
      <c r="N370" s="20" t="s">
        <v>36</v>
      </c>
      <c r="O370" s="19">
        <v>0</v>
      </c>
      <c r="P370" s="20">
        <f>P369-VLookups!$D$42</f>
        <v>-312.5</v>
      </c>
      <c r="Q370" s="22">
        <v>126</v>
      </c>
      <c r="R370" s="19">
        <v>0</v>
      </c>
      <c r="S370" s="20">
        <f>VLookups!$D$50</f>
        <v>-4487.7037773753191</v>
      </c>
      <c r="T370" s="19">
        <v>0</v>
      </c>
      <c r="U370" s="9">
        <v>222</v>
      </c>
      <c r="V370" s="21">
        <f>V369-VLookups!$D$54</f>
        <v>-2430</v>
      </c>
      <c r="W370" s="21">
        <f>-VLookups!$D$60</f>
        <v>-400</v>
      </c>
      <c r="X370" s="21">
        <f>-VLookups!$D$62</f>
        <v>-175</v>
      </c>
      <c r="Y370" s="36">
        <f>Y369*(1+VLookups!$D$57/12)</f>
        <v>-579.02820791278452</v>
      </c>
      <c r="Z370" s="31">
        <f>-E370*VLookups!$J$3</f>
        <v>-982.37779664592006</v>
      </c>
      <c r="AA370" s="19">
        <v>0</v>
      </c>
      <c r="AB370" s="20">
        <f t="shared" si="15"/>
        <v>6713.6867769138789</v>
      </c>
      <c r="AC370" s="20">
        <f t="shared" si="16"/>
        <v>771747.43030516698</v>
      </c>
    </row>
    <row r="371" spans="2:29" x14ac:dyDescent="0.25">
      <c r="B371" s="9">
        <v>367</v>
      </c>
      <c r="C371" s="9">
        <f t="shared" si="17"/>
        <v>53</v>
      </c>
      <c r="D371" s="9">
        <v>7</v>
      </c>
      <c r="E371" s="20">
        <f>E359*(1+VLookups!$C$4)</f>
        <v>24559.444916148001</v>
      </c>
      <c r="F371" s="20">
        <f>$E371*-VLookups!$D$10*2</f>
        <v>-1473.56669496888</v>
      </c>
      <c r="G371" s="19">
        <v>0</v>
      </c>
      <c r="H371" s="20">
        <f>(-VLookups!$D$13)*(E371+F371/2)</f>
        <v>-7742.3650098156568</v>
      </c>
      <c r="I371" s="19">
        <v>0</v>
      </c>
      <c r="J371" s="19">
        <v>0</v>
      </c>
      <c r="K371" s="19">
        <v>0</v>
      </c>
      <c r="L371" s="19">
        <v>0</v>
      </c>
      <c r="M371" s="19">
        <v>0</v>
      </c>
      <c r="N371" s="20" t="s">
        <v>36</v>
      </c>
      <c r="O371" s="19">
        <v>0</v>
      </c>
      <c r="P371" s="20">
        <f>P370-VLookups!$D$42</f>
        <v>-314</v>
      </c>
      <c r="Q371" s="22">
        <v>127</v>
      </c>
      <c r="R371" s="19">
        <v>0</v>
      </c>
      <c r="S371" s="20">
        <f>VLookups!$D$50</f>
        <v>-4487.7037773753191</v>
      </c>
      <c r="T371" s="19">
        <v>0</v>
      </c>
      <c r="U371" s="9">
        <v>223</v>
      </c>
      <c r="V371" s="21">
        <f>V370-VLookups!$D$54</f>
        <v>-2435</v>
      </c>
      <c r="W371" s="21">
        <f>-VLookups!$D$60</f>
        <v>-400</v>
      </c>
      <c r="X371" s="21">
        <f>-VLookups!$D$62</f>
        <v>-175</v>
      </c>
      <c r="Y371" s="36">
        <f>Y370*(1+VLookups!$D$57/12)</f>
        <v>-580.71704018586354</v>
      </c>
      <c r="Z371" s="31">
        <f>-E371*VLookups!$J$3</f>
        <v>-982.37779664592006</v>
      </c>
      <c r="AA371" s="19">
        <v>0</v>
      </c>
      <c r="AB371" s="20">
        <f t="shared" si="15"/>
        <v>6705.4979446407997</v>
      </c>
      <c r="AC371" s="20">
        <f t="shared" si="16"/>
        <v>779739.1739669831</v>
      </c>
    </row>
    <row r="372" spans="2:29" x14ac:dyDescent="0.25">
      <c r="B372" s="9">
        <v>368</v>
      </c>
      <c r="C372" s="9">
        <f t="shared" si="17"/>
        <v>53</v>
      </c>
      <c r="D372" s="9">
        <v>8</v>
      </c>
      <c r="E372" s="20">
        <f>E360*(1+VLookups!$C$4)</f>
        <v>24559.444916148001</v>
      </c>
      <c r="F372" s="20">
        <f>$E372*-VLookups!$D$10*2</f>
        <v>-1473.56669496888</v>
      </c>
      <c r="G372" s="19">
        <v>0</v>
      </c>
      <c r="H372" s="20">
        <f>(-VLookups!$D$13)*(E372+F372/2)</f>
        <v>-7742.3650098156568</v>
      </c>
      <c r="I372" s="19">
        <v>0</v>
      </c>
      <c r="J372" s="19">
        <v>0</v>
      </c>
      <c r="K372" s="19">
        <v>0</v>
      </c>
      <c r="L372" s="19">
        <v>0</v>
      </c>
      <c r="M372" s="19">
        <v>0</v>
      </c>
      <c r="N372" s="20" t="s">
        <v>36</v>
      </c>
      <c r="O372" s="19">
        <v>0</v>
      </c>
      <c r="P372" s="20">
        <f>P371-VLookups!$D$42</f>
        <v>-315.5</v>
      </c>
      <c r="Q372" s="22">
        <v>128</v>
      </c>
      <c r="R372" s="19">
        <v>0</v>
      </c>
      <c r="S372" s="20">
        <f>VLookups!$D$50</f>
        <v>-4487.7037773753191</v>
      </c>
      <c r="T372" s="19">
        <v>0</v>
      </c>
      <c r="U372" s="9">
        <v>224</v>
      </c>
      <c r="V372" s="21">
        <f>V371-VLookups!$D$54</f>
        <v>-2440</v>
      </c>
      <c r="W372" s="21">
        <f>-VLookups!$D$60</f>
        <v>-400</v>
      </c>
      <c r="X372" s="21">
        <f>-VLookups!$D$62</f>
        <v>-175</v>
      </c>
      <c r="Y372" s="36">
        <f>Y371*(1+VLookups!$D$57/12)</f>
        <v>-582.41079821973904</v>
      </c>
      <c r="Z372" s="31">
        <f>-E372*VLookups!$J$3</f>
        <v>-982.37779664592006</v>
      </c>
      <c r="AA372" s="19">
        <v>0</v>
      </c>
      <c r="AB372" s="20">
        <f t="shared" si="15"/>
        <v>6697.3041866069243</v>
      </c>
      <c r="AC372" s="20">
        <f t="shared" si="16"/>
        <v>787736.04344353499</v>
      </c>
    </row>
    <row r="373" spans="2:29" x14ac:dyDescent="0.25">
      <c r="B373" s="9">
        <v>369</v>
      </c>
      <c r="C373" s="9">
        <f t="shared" si="17"/>
        <v>53</v>
      </c>
      <c r="D373" s="9">
        <v>9</v>
      </c>
      <c r="E373" s="20">
        <f>E361*(1+VLookups!$C$4)</f>
        <v>24559.444916148001</v>
      </c>
      <c r="F373" s="20">
        <f>$E373*-VLookups!$D$10*2</f>
        <v>-1473.56669496888</v>
      </c>
      <c r="G373" s="19">
        <v>0</v>
      </c>
      <c r="H373" s="20">
        <f>(-VLookups!$D$13)*(E373+F373/2)</f>
        <v>-7742.3650098156568</v>
      </c>
      <c r="I373" s="19">
        <v>0</v>
      </c>
      <c r="J373" s="19">
        <v>0</v>
      </c>
      <c r="K373" s="19">
        <v>0</v>
      </c>
      <c r="L373" s="19">
        <v>0</v>
      </c>
      <c r="M373" s="19">
        <v>0</v>
      </c>
      <c r="N373" s="20" t="s">
        <v>36</v>
      </c>
      <c r="O373" s="19">
        <v>0</v>
      </c>
      <c r="P373" s="20">
        <f>P372-VLookups!$D$42</f>
        <v>-317</v>
      </c>
      <c r="Q373" s="22">
        <v>129</v>
      </c>
      <c r="R373" s="19">
        <v>0</v>
      </c>
      <c r="S373" s="20">
        <f>VLookups!$D$50</f>
        <v>-4487.7037773753191</v>
      </c>
      <c r="T373" s="19">
        <v>0</v>
      </c>
      <c r="U373" s="9">
        <v>225</v>
      </c>
      <c r="V373" s="21">
        <f>V372-VLookups!$D$54</f>
        <v>-2445</v>
      </c>
      <c r="W373" s="21">
        <f>-VLookups!$D$60</f>
        <v>-400</v>
      </c>
      <c r="X373" s="21">
        <f>-VLookups!$D$62</f>
        <v>-175</v>
      </c>
      <c r="Y373" s="36">
        <f>Y372*(1+VLookups!$D$57/12)</f>
        <v>-584.10949638121326</v>
      </c>
      <c r="Z373" s="31">
        <f>-E373*VLookups!$J$3</f>
        <v>-982.37779664592006</v>
      </c>
      <c r="AA373" s="19">
        <v>0</v>
      </c>
      <c r="AB373" s="20">
        <f t="shared" si="15"/>
        <v>6689.1054884454506</v>
      </c>
      <c r="AC373" s="20">
        <f t="shared" si="16"/>
        <v>795738.0423377197</v>
      </c>
    </row>
    <row r="374" spans="2:29" x14ac:dyDescent="0.25">
      <c r="B374" s="9">
        <v>370</v>
      </c>
      <c r="C374" s="9">
        <f t="shared" si="17"/>
        <v>53</v>
      </c>
      <c r="D374" s="9">
        <v>10</v>
      </c>
      <c r="E374" s="20">
        <f>E362*(1+VLookups!$C$4)</f>
        <v>24559.444916148001</v>
      </c>
      <c r="F374" s="20">
        <f>$E374*-VLookups!$D$10*2</f>
        <v>-1473.56669496888</v>
      </c>
      <c r="G374" s="19">
        <v>0</v>
      </c>
      <c r="H374" s="20">
        <f>(-VLookups!$D$13)*(E374+F374/2)</f>
        <v>-7742.3650098156568</v>
      </c>
      <c r="I374" s="19">
        <v>0</v>
      </c>
      <c r="J374" s="19">
        <v>0</v>
      </c>
      <c r="K374" s="19">
        <v>0</v>
      </c>
      <c r="L374" s="19">
        <v>0</v>
      </c>
      <c r="M374" s="19">
        <v>0</v>
      </c>
      <c r="N374" s="20" t="s">
        <v>36</v>
      </c>
      <c r="O374" s="19">
        <v>0</v>
      </c>
      <c r="P374" s="20">
        <f>P373-VLookups!$D$42</f>
        <v>-318.5</v>
      </c>
      <c r="Q374" s="22">
        <v>130</v>
      </c>
      <c r="R374" s="19">
        <v>0</v>
      </c>
      <c r="S374" s="20">
        <f>VLookups!$D$50</f>
        <v>-4487.7037773753191</v>
      </c>
      <c r="T374" s="19">
        <v>0</v>
      </c>
      <c r="U374" s="9">
        <v>226</v>
      </c>
      <c r="V374" s="21">
        <f>V373-VLookups!$D$54</f>
        <v>-2450</v>
      </c>
      <c r="W374" s="21">
        <f>-VLookups!$D$60</f>
        <v>-400</v>
      </c>
      <c r="X374" s="21">
        <f>-VLookups!$D$62</f>
        <v>-175</v>
      </c>
      <c r="Y374" s="36">
        <f>Y373*(1+VLookups!$D$57/12)</f>
        <v>-585.81314907899184</v>
      </c>
      <c r="Z374" s="31">
        <f>-E374*VLookups!$J$3</f>
        <v>-982.37779664592006</v>
      </c>
      <c r="AA374" s="19">
        <v>0</v>
      </c>
      <c r="AB374" s="20">
        <f t="shared" si="15"/>
        <v>6680.9018357476716</v>
      </c>
      <c r="AC374" s="20">
        <f t="shared" si="16"/>
        <v>803745.17424403026</v>
      </c>
    </row>
    <row r="375" spans="2:29" x14ac:dyDescent="0.25">
      <c r="B375" s="9">
        <v>371</v>
      </c>
      <c r="C375" s="9">
        <f t="shared" si="17"/>
        <v>53</v>
      </c>
      <c r="D375" s="9">
        <v>11</v>
      </c>
      <c r="E375" s="20">
        <f>E363*(1+VLookups!$C$4)</f>
        <v>24559.444916148001</v>
      </c>
      <c r="F375" s="20">
        <f>$E375*-VLookups!$D$10*2</f>
        <v>-1473.56669496888</v>
      </c>
      <c r="G375" s="19">
        <v>0</v>
      </c>
      <c r="H375" s="20">
        <f>(-VLookups!$D$13)*(E375+F375/2)</f>
        <v>-7742.3650098156568</v>
      </c>
      <c r="I375" s="19">
        <v>0</v>
      </c>
      <c r="J375" s="19">
        <v>0</v>
      </c>
      <c r="K375" s="19">
        <v>0</v>
      </c>
      <c r="L375" s="19">
        <v>0</v>
      </c>
      <c r="M375" s="19">
        <v>0</v>
      </c>
      <c r="N375" s="20" t="s">
        <v>36</v>
      </c>
      <c r="O375" s="19">
        <v>0</v>
      </c>
      <c r="P375" s="20">
        <f>P374-VLookups!$D$42</f>
        <v>-320</v>
      </c>
      <c r="Q375" s="22">
        <v>131</v>
      </c>
      <c r="R375" s="19">
        <v>0</v>
      </c>
      <c r="S375" s="20">
        <f>VLookups!$D$50</f>
        <v>-4487.7037773753191</v>
      </c>
      <c r="T375" s="19">
        <v>0</v>
      </c>
      <c r="U375" s="9">
        <v>227</v>
      </c>
      <c r="V375" s="21">
        <f>V374-VLookups!$D$54</f>
        <v>-2455</v>
      </c>
      <c r="W375" s="21">
        <f>-VLookups!$D$60</f>
        <v>-400</v>
      </c>
      <c r="X375" s="21">
        <f>-VLookups!$D$62</f>
        <v>-175</v>
      </c>
      <c r="Y375" s="36">
        <f>Y374*(1+VLookups!$D$57/12)</f>
        <v>-587.52177076380553</v>
      </c>
      <c r="Z375" s="31">
        <f>-E375*VLookups!$J$3</f>
        <v>-982.37779664592006</v>
      </c>
      <c r="AA375" s="19">
        <v>0</v>
      </c>
      <c r="AB375" s="20">
        <f t="shared" si="15"/>
        <v>6672.6932140628578</v>
      </c>
      <c r="AC375" s="20">
        <f t="shared" si="16"/>
        <v>811757.4427484998</v>
      </c>
    </row>
    <row r="376" spans="2:29" x14ac:dyDescent="0.25">
      <c r="B376" s="9">
        <v>372</v>
      </c>
      <c r="C376" s="9">
        <f t="shared" si="17"/>
        <v>54</v>
      </c>
      <c r="D376" s="9">
        <v>0</v>
      </c>
      <c r="E376" s="20">
        <f>E364*(1+VLookups!$C$4)</f>
        <v>25419.025488213178</v>
      </c>
      <c r="F376" s="20">
        <f>$E376*-VLookups!$D$10*2</f>
        <v>-1525.1415292927907</v>
      </c>
      <c r="G376" s="19">
        <v>0</v>
      </c>
      <c r="H376" s="20">
        <f>(-VLookups!$D$13)*(E376+F376/2)</f>
        <v>-8013.3477851592042</v>
      </c>
      <c r="I376" s="19">
        <v>0</v>
      </c>
      <c r="J376" s="19">
        <v>0</v>
      </c>
      <c r="K376" s="19">
        <v>0</v>
      </c>
      <c r="L376" s="19">
        <v>0</v>
      </c>
      <c r="M376" s="19">
        <v>0</v>
      </c>
      <c r="N376" s="20" t="s">
        <v>36</v>
      </c>
      <c r="O376" s="19">
        <v>0</v>
      </c>
      <c r="P376" s="20">
        <f>P375-VLookups!$D$42</f>
        <v>-321.5</v>
      </c>
      <c r="Q376" s="22">
        <v>132</v>
      </c>
      <c r="R376" s="19">
        <v>0</v>
      </c>
      <c r="S376" s="20">
        <f>VLookups!$D$50</f>
        <v>-4487.7037773753191</v>
      </c>
      <c r="T376" s="19">
        <v>0</v>
      </c>
      <c r="U376" s="9">
        <v>228</v>
      </c>
      <c r="V376" s="21">
        <f>V375-VLookups!$D$54</f>
        <v>-2460</v>
      </c>
      <c r="W376" s="21">
        <f>-VLookups!$D$60</f>
        <v>-400</v>
      </c>
      <c r="X376" s="21">
        <f>-VLookups!$D$62</f>
        <v>-175</v>
      </c>
      <c r="Y376" s="36">
        <f>Y375*(1+VLookups!$D$57/12)</f>
        <v>-589.23537592853336</v>
      </c>
      <c r="Z376" s="31">
        <f>-E376*VLookups!$J$3</f>
        <v>-1016.7610195285271</v>
      </c>
      <c r="AA376" s="19">
        <v>0</v>
      </c>
      <c r="AB376" s="20">
        <f t="shared" si="15"/>
        <v>7192.9067655752006</v>
      </c>
      <c r="AC376" s="20">
        <f t="shared" si="16"/>
        <v>820303.27858532255</v>
      </c>
    </row>
    <row r="377" spans="2:29" x14ac:dyDescent="0.25">
      <c r="B377" s="9">
        <v>373</v>
      </c>
      <c r="C377" s="9">
        <f t="shared" si="17"/>
        <v>54</v>
      </c>
      <c r="D377" s="9">
        <v>1</v>
      </c>
      <c r="E377" s="20">
        <f>E365*(1+VLookups!$C$4)</f>
        <v>25419.025488213178</v>
      </c>
      <c r="F377" s="20">
        <f>$E377*-VLookups!$D$10*2</f>
        <v>-1525.1415292927907</v>
      </c>
      <c r="G377" s="19">
        <v>0</v>
      </c>
      <c r="H377" s="20">
        <f>(-VLookups!$D$13)*(E377+F377/2)</f>
        <v>-8013.3477851592042</v>
      </c>
      <c r="I377" s="19">
        <v>0</v>
      </c>
      <c r="J377" s="19">
        <v>0</v>
      </c>
      <c r="K377" s="19">
        <v>0</v>
      </c>
      <c r="L377" s="19">
        <v>0</v>
      </c>
      <c r="M377" s="19">
        <v>0</v>
      </c>
      <c r="N377" s="20" t="s">
        <v>36</v>
      </c>
      <c r="O377" s="19">
        <v>0</v>
      </c>
      <c r="P377" s="20">
        <f>P376-VLookups!$D$42</f>
        <v>-323</v>
      </c>
      <c r="Q377" s="22">
        <v>133</v>
      </c>
      <c r="R377" s="19">
        <v>0</v>
      </c>
      <c r="S377" s="20">
        <f>VLookups!$D$50</f>
        <v>-4487.7037773753191</v>
      </c>
      <c r="T377" s="19">
        <v>0</v>
      </c>
      <c r="U377" s="9">
        <v>229</v>
      </c>
      <c r="V377" s="21">
        <f>V376-VLookups!$D$54</f>
        <v>-2465</v>
      </c>
      <c r="W377" s="21">
        <f>-VLookups!$D$60</f>
        <v>-400</v>
      </c>
      <c r="X377" s="21">
        <f>-VLookups!$D$62</f>
        <v>-175</v>
      </c>
      <c r="Y377" s="36">
        <f>Y376*(1+VLookups!$D$57/12)</f>
        <v>-590.95397910832492</v>
      </c>
      <c r="Z377" s="31">
        <f>-E377*VLookups!$J$3</f>
        <v>-1016.7610195285271</v>
      </c>
      <c r="AA377" s="19">
        <v>0</v>
      </c>
      <c r="AB377" s="20">
        <f t="shared" si="15"/>
        <v>7184.6881623954087</v>
      </c>
      <c r="AC377" s="20">
        <f t="shared" si="16"/>
        <v>828855.13887869345</v>
      </c>
    </row>
    <row r="378" spans="2:29" x14ac:dyDescent="0.25">
      <c r="B378" s="9">
        <v>374</v>
      </c>
      <c r="C378" s="9">
        <f t="shared" si="17"/>
        <v>54</v>
      </c>
      <c r="D378" s="9">
        <v>2</v>
      </c>
      <c r="E378" s="20">
        <f>E366*(1+VLookups!$C$4)</f>
        <v>25419.025488213178</v>
      </c>
      <c r="F378" s="20">
        <f>$E378*-VLookups!$D$10*2</f>
        <v>-1525.1415292927907</v>
      </c>
      <c r="G378" s="19">
        <v>0</v>
      </c>
      <c r="H378" s="20">
        <f>(-VLookups!$D$13)*(E378+F378/2)</f>
        <v>-8013.3477851592042</v>
      </c>
      <c r="I378" s="19">
        <v>0</v>
      </c>
      <c r="J378" s="19">
        <v>0</v>
      </c>
      <c r="K378" s="19">
        <v>0</v>
      </c>
      <c r="L378" s="19">
        <v>0</v>
      </c>
      <c r="M378" s="19">
        <v>0</v>
      </c>
      <c r="N378" s="20" t="s">
        <v>36</v>
      </c>
      <c r="O378" s="19">
        <v>0</v>
      </c>
      <c r="P378" s="20">
        <f>P377-VLookups!$D$42</f>
        <v>-324.5</v>
      </c>
      <c r="Q378" s="22">
        <v>134</v>
      </c>
      <c r="R378" s="19">
        <v>0</v>
      </c>
      <c r="S378" s="20">
        <f>VLookups!$D$50</f>
        <v>-4487.7037773753191</v>
      </c>
      <c r="T378" s="19">
        <v>0</v>
      </c>
      <c r="U378" s="9">
        <v>230</v>
      </c>
      <c r="V378" s="21">
        <f>V377-VLookups!$D$54</f>
        <v>-2470</v>
      </c>
      <c r="W378" s="21">
        <f>-VLookups!$D$60</f>
        <v>-400</v>
      </c>
      <c r="X378" s="21">
        <f>-VLookups!$D$62</f>
        <v>-175</v>
      </c>
      <c r="Y378" s="36">
        <f>Y377*(1+VLookups!$D$57/12)</f>
        <v>-592.6775948807242</v>
      </c>
      <c r="Z378" s="31">
        <f>-E378*VLookups!$J$3</f>
        <v>-1016.7610195285271</v>
      </c>
      <c r="AA378" s="19">
        <v>0</v>
      </c>
      <c r="AB378" s="20">
        <f t="shared" si="15"/>
        <v>7176.4645466230086</v>
      </c>
      <c r="AC378" s="20">
        <f t="shared" si="16"/>
        <v>837413.02865678107</v>
      </c>
    </row>
    <row r="379" spans="2:29" x14ac:dyDescent="0.25">
      <c r="B379" s="9">
        <v>375</v>
      </c>
      <c r="C379" s="9">
        <f t="shared" si="17"/>
        <v>54</v>
      </c>
      <c r="D379" s="9">
        <v>3</v>
      </c>
      <c r="E379" s="20">
        <f>E367*(1+VLookups!$C$4)</f>
        <v>25419.025488213178</v>
      </c>
      <c r="F379" s="20">
        <f>$E379*-VLookups!$D$10*2</f>
        <v>-1525.1415292927907</v>
      </c>
      <c r="G379" s="19">
        <v>0</v>
      </c>
      <c r="H379" s="20">
        <f>(-VLookups!$D$13)*(E379+F379/2)</f>
        <v>-8013.3477851592042</v>
      </c>
      <c r="I379" s="19">
        <v>0</v>
      </c>
      <c r="J379" s="19">
        <v>0</v>
      </c>
      <c r="K379" s="19">
        <v>0</v>
      </c>
      <c r="L379" s="19">
        <v>0</v>
      </c>
      <c r="M379" s="19">
        <v>0</v>
      </c>
      <c r="N379" s="20" t="s">
        <v>36</v>
      </c>
      <c r="O379" s="19">
        <v>0</v>
      </c>
      <c r="P379" s="20">
        <f>P378-VLookups!$D$42</f>
        <v>-326</v>
      </c>
      <c r="Q379" s="22">
        <v>135</v>
      </c>
      <c r="R379" s="19">
        <v>0</v>
      </c>
      <c r="S379" s="20">
        <f>VLookups!$D$50</f>
        <v>-4487.7037773753191</v>
      </c>
      <c r="T379" s="19">
        <v>0</v>
      </c>
      <c r="U379" s="9">
        <v>231</v>
      </c>
      <c r="V379" s="21">
        <f>V378-VLookups!$D$54</f>
        <v>-2475</v>
      </c>
      <c r="W379" s="21">
        <f>-VLookups!$D$60</f>
        <v>-400</v>
      </c>
      <c r="X379" s="21">
        <f>-VLookups!$D$62</f>
        <v>-175</v>
      </c>
      <c r="Y379" s="36">
        <f>Y378*(1+VLookups!$D$57/12)</f>
        <v>-594.40623786579295</v>
      </c>
      <c r="Z379" s="31">
        <f>-E379*VLookups!$J$3</f>
        <v>-1016.7610195285271</v>
      </c>
      <c r="AA379" s="19">
        <v>0</v>
      </c>
      <c r="AB379" s="20">
        <f t="shared" si="15"/>
        <v>7168.2359036379403</v>
      </c>
      <c r="AC379" s="20">
        <f t="shared" si="16"/>
        <v>845976.95294151374</v>
      </c>
    </row>
    <row r="380" spans="2:29" x14ac:dyDescent="0.25">
      <c r="B380" s="9">
        <v>376</v>
      </c>
      <c r="C380" s="9">
        <f t="shared" si="17"/>
        <v>54</v>
      </c>
      <c r="D380" s="9">
        <v>4</v>
      </c>
      <c r="E380" s="20">
        <f>E368*(1+VLookups!$C$4)</f>
        <v>25419.025488213178</v>
      </c>
      <c r="F380" s="20">
        <f>$E380*-VLookups!$D$10*2</f>
        <v>-1525.1415292927907</v>
      </c>
      <c r="G380" s="19">
        <v>0</v>
      </c>
      <c r="H380" s="20">
        <f>(-VLookups!$D$13)*(E380+F380/2)</f>
        <v>-8013.3477851592042</v>
      </c>
      <c r="I380" s="19">
        <v>0</v>
      </c>
      <c r="J380" s="19">
        <v>0</v>
      </c>
      <c r="K380" s="19">
        <v>0</v>
      </c>
      <c r="L380" s="19">
        <v>0</v>
      </c>
      <c r="M380" s="19">
        <v>0</v>
      </c>
      <c r="N380" s="20" t="s">
        <v>36</v>
      </c>
      <c r="O380" s="19">
        <v>0</v>
      </c>
      <c r="P380" s="20">
        <f>P379-VLookups!$D$42</f>
        <v>-327.5</v>
      </c>
      <c r="Q380" s="22">
        <v>136</v>
      </c>
      <c r="R380" s="19">
        <v>0</v>
      </c>
      <c r="S380" s="20">
        <f>VLookups!$D$50</f>
        <v>-4487.7037773753191</v>
      </c>
      <c r="T380" s="19">
        <v>0</v>
      </c>
      <c r="U380" s="9">
        <v>232</v>
      </c>
      <c r="V380" s="21">
        <f>V379-VLookups!$D$54</f>
        <v>-2480</v>
      </c>
      <c r="W380" s="21">
        <f>-VLookups!$D$60</f>
        <v>-400</v>
      </c>
      <c r="X380" s="21">
        <f>-VLookups!$D$62</f>
        <v>-175</v>
      </c>
      <c r="Y380" s="36">
        <f>Y379*(1+VLookups!$D$57/12)</f>
        <v>-596.13992272623489</v>
      </c>
      <c r="Z380" s="31">
        <f>-E380*VLookups!$J$3</f>
        <v>-1016.7610195285271</v>
      </c>
      <c r="AA380" s="19">
        <v>0</v>
      </c>
      <c r="AB380" s="20">
        <f t="shared" si="15"/>
        <v>7160.0022187774985</v>
      </c>
      <c r="AC380" s="20">
        <f t="shared" si="16"/>
        <v>854546.9167485272</v>
      </c>
    </row>
    <row r="381" spans="2:29" x14ac:dyDescent="0.25">
      <c r="B381" s="9">
        <v>377</v>
      </c>
      <c r="C381" s="9">
        <f t="shared" si="17"/>
        <v>54</v>
      </c>
      <c r="D381" s="9">
        <v>5</v>
      </c>
      <c r="E381" s="20">
        <f>E369*(1+VLookups!$C$4)</f>
        <v>25419.025488213178</v>
      </c>
      <c r="F381" s="20">
        <f>$E381*-VLookups!$D$10*2</f>
        <v>-1525.1415292927907</v>
      </c>
      <c r="G381" s="19">
        <v>0</v>
      </c>
      <c r="H381" s="20">
        <f>(-VLookups!$D$13)*(E381+F381/2)</f>
        <v>-8013.3477851592042</v>
      </c>
      <c r="I381" s="19">
        <v>0</v>
      </c>
      <c r="J381" s="19">
        <v>0</v>
      </c>
      <c r="K381" s="19">
        <v>0</v>
      </c>
      <c r="L381" s="19">
        <v>0</v>
      </c>
      <c r="M381" s="19">
        <v>0</v>
      </c>
      <c r="N381" s="20" t="s">
        <v>36</v>
      </c>
      <c r="O381" s="19">
        <v>0</v>
      </c>
      <c r="P381" s="20">
        <f>P380-VLookups!$D$42</f>
        <v>-329</v>
      </c>
      <c r="Q381" s="22">
        <v>137</v>
      </c>
      <c r="R381" s="19">
        <v>0</v>
      </c>
      <c r="S381" s="20">
        <f>VLookups!$D$50</f>
        <v>-4487.7037773753191</v>
      </c>
      <c r="T381" s="19">
        <v>0</v>
      </c>
      <c r="U381" s="9">
        <v>233</v>
      </c>
      <c r="V381" s="21">
        <f>V380-VLookups!$D$54</f>
        <v>-2485</v>
      </c>
      <c r="W381" s="21">
        <f>-VLookups!$D$60</f>
        <v>-400</v>
      </c>
      <c r="X381" s="21">
        <f>-VLookups!$D$62</f>
        <v>-175</v>
      </c>
      <c r="Y381" s="36">
        <f>Y380*(1+VLookups!$D$57/12)</f>
        <v>-597.87866416751979</v>
      </c>
      <c r="Z381" s="31">
        <f>-E381*VLookups!$J$3</f>
        <v>-1016.7610195285271</v>
      </c>
      <c r="AA381" s="19">
        <v>0</v>
      </c>
      <c r="AB381" s="20">
        <f t="shared" si="15"/>
        <v>7151.7634773362133</v>
      </c>
      <c r="AC381" s="20">
        <f t="shared" si="16"/>
        <v>863122.92508711107</v>
      </c>
    </row>
    <row r="382" spans="2:29" x14ac:dyDescent="0.25">
      <c r="B382" s="9">
        <v>378</v>
      </c>
      <c r="C382" s="9">
        <f t="shared" si="17"/>
        <v>54</v>
      </c>
      <c r="D382" s="9">
        <v>6</v>
      </c>
      <c r="E382" s="20">
        <f>E370*(1+VLookups!$C$4)</f>
        <v>25419.025488213178</v>
      </c>
      <c r="F382" s="20">
        <f>$E382*-VLookups!$D$10*2</f>
        <v>-1525.1415292927907</v>
      </c>
      <c r="G382" s="19">
        <v>0</v>
      </c>
      <c r="H382" s="20">
        <f>(-VLookups!$D$13)*(E382+F382/2)</f>
        <v>-8013.3477851592042</v>
      </c>
      <c r="I382" s="19">
        <v>0</v>
      </c>
      <c r="J382" s="19">
        <v>0</v>
      </c>
      <c r="K382" s="19">
        <v>0</v>
      </c>
      <c r="L382" s="19">
        <v>0</v>
      </c>
      <c r="M382" s="19">
        <v>0</v>
      </c>
      <c r="N382" s="20" t="s">
        <v>36</v>
      </c>
      <c r="O382" s="19">
        <v>0</v>
      </c>
      <c r="P382" s="20">
        <f>P381-VLookups!$D$42</f>
        <v>-330.5</v>
      </c>
      <c r="Q382" s="22">
        <v>138</v>
      </c>
      <c r="R382" s="19">
        <v>0</v>
      </c>
      <c r="S382" s="20">
        <f>VLookups!$D$50</f>
        <v>-4487.7037773753191</v>
      </c>
      <c r="T382" s="19">
        <v>0</v>
      </c>
      <c r="U382" s="9">
        <v>234</v>
      </c>
      <c r="V382" s="21">
        <f>V381-VLookups!$D$54</f>
        <v>-2490</v>
      </c>
      <c r="W382" s="21">
        <f>-VLookups!$D$60</f>
        <v>-400</v>
      </c>
      <c r="X382" s="21">
        <f>-VLookups!$D$62</f>
        <v>-175</v>
      </c>
      <c r="Y382" s="36">
        <f>Y381*(1+VLookups!$D$57/12)</f>
        <v>-599.62247693800839</v>
      </c>
      <c r="Z382" s="31">
        <f>-E382*VLookups!$J$3</f>
        <v>-1016.7610195285271</v>
      </c>
      <c r="AA382" s="19">
        <v>0</v>
      </c>
      <c r="AB382" s="20">
        <f t="shared" si="15"/>
        <v>7143.5196645657243</v>
      </c>
      <c r="AC382" s="20">
        <f t="shared" si="16"/>
        <v>871704.98296015535</v>
      </c>
    </row>
    <row r="383" spans="2:29" x14ac:dyDescent="0.25">
      <c r="B383" s="9">
        <v>379</v>
      </c>
      <c r="C383" s="9">
        <f t="shared" si="17"/>
        <v>54</v>
      </c>
      <c r="D383" s="9">
        <v>7</v>
      </c>
      <c r="E383" s="20">
        <f>E371*(1+VLookups!$C$4)</f>
        <v>25419.025488213178</v>
      </c>
      <c r="F383" s="20">
        <f>$E383*-VLookups!$D$10*2</f>
        <v>-1525.1415292927907</v>
      </c>
      <c r="G383" s="19">
        <v>0</v>
      </c>
      <c r="H383" s="20">
        <f>(-VLookups!$D$13)*(E383+F383/2)</f>
        <v>-8013.3477851592042</v>
      </c>
      <c r="I383" s="19">
        <v>0</v>
      </c>
      <c r="J383" s="19">
        <v>0</v>
      </c>
      <c r="K383" s="19">
        <v>0</v>
      </c>
      <c r="L383" s="19">
        <v>0</v>
      </c>
      <c r="M383" s="19">
        <v>0</v>
      </c>
      <c r="N383" s="20" t="s">
        <v>36</v>
      </c>
      <c r="O383" s="19">
        <v>0</v>
      </c>
      <c r="P383" s="20">
        <f>P382-VLookups!$D$42</f>
        <v>-332</v>
      </c>
      <c r="Q383" s="22">
        <v>139</v>
      </c>
      <c r="R383" s="19">
        <v>0</v>
      </c>
      <c r="S383" s="20">
        <f>VLookups!$D$50</f>
        <v>-4487.7037773753191</v>
      </c>
      <c r="T383" s="19">
        <v>0</v>
      </c>
      <c r="U383" s="9">
        <v>235</v>
      </c>
      <c r="V383" s="21">
        <f>V382-VLookups!$D$54</f>
        <v>-2495</v>
      </c>
      <c r="W383" s="21">
        <f>-VLookups!$D$60</f>
        <v>-400</v>
      </c>
      <c r="X383" s="21">
        <f>-VLookups!$D$62</f>
        <v>-175</v>
      </c>
      <c r="Y383" s="36">
        <f>Y382*(1+VLookups!$D$57/12)</f>
        <v>-601.37137582907758</v>
      </c>
      <c r="Z383" s="31">
        <f>-E383*VLookups!$J$3</f>
        <v>-1016.7610195285271</v>
      </c>
      <c r="AA383" s="19">
        <v>0</v>
      </c>
      <c r="AB383" s="20">
        <f t="shared" si="15"/>
        <v>7135.2707656746552</v>
      </c>
      <c r="AC383" s="20">
        <f t="shared" si="16"/>
        <v>880293.09536409692</v>
      </c>
    </row>
    <row r="384" spans="2:29" x14ac:dyDescent="0.25">
      <c r="B384" s="9">
        <v>380</v>
      </c>
      <c r="C384" s="9">
        <f t="shared" si="17"/>
        <v>54</v>
      </c>
      <c r="D384" s="9">
        <v>8</v>
      </c>
      <c r="E384" s="20">
        <f>E372*(1+VLookups!$C$4)</f>
        <v>25419.025488213178</v>
      </c>
      <c r="F384" s="20">
        <f>$E384*-VLookups!$D$10*2</f>
        <v>-1525.1415292927907</v>
      </c>
      <c r="G384" s="19">
        <v>0</v>
      </c>
      <c r="H384" s="20">
        <f>(-VLookups!$D$13)*(E384+F384/2)</f>
        <v>-8013.3477851592042</v>
      </c>
      <c r="I384" s="19">
        <v>0</v>
      </c>
      <c r="J384" s="19">
        <v>0</v>
      </c>
      <c r="K384" s="19">
        <v>0</v>
      </c>
      <c r="L384" s="19">
        <v>0</v>
      </c>
      <c r="M384" s="19">
        <v>0</v>
      </c>
      <c r="N384" s="20" t="s">
        <v>36</v>
      </c>
      <c r="O384" s="19">
        <v>0</v>
      </c>
      <c r="P384" s="20">
        <f>P383-VLookups!$D$42</f>
        <v>-333.5</v>
      </c>
      <c r="Q384" s="22">
        <v>140</v>
      </c>
      <c r="R384" s="19">
        <v>0</v>
      </c>
      <c r="S384" s="20">
        <f>VLookups!$D$50</f>
        <v>-4487.7037773753191</v>
      </c>
      <c r="T384" s="19">
        <v>0</v>
      </c>
      <c r="U384" s="9">
        <v>236</v>
      </c>
      <c r="V384" s="21">
        <f>V383-VLookups!$D$54</f>
        <v>-2500</v>
      </c>
      <c r="W384" s="21">
        <f>-VLookups!$D$60</f>
        <v>-400</v>
      </c>
      <c r="X384" s="21">
        <f>-VLookups!$D$62</f>
        <v>-175</v>
      </c>
      <c r="Y384" s="36">
        <f>Y383*(1+VLookups!$D$57/12)</f>
        <v>-603.12537567524578</v>
      </c>
      <c r="Z384" s="31">
        <f>-E384*VLookups!$J$3</f>
        <v>-1016.7610195285271</v>
      </c>
      <c r="AA384" s="19">
        <v>0</v>
      </c>
      <c r="AB384" s="20">
        <f t="shared" si="15"/>
        <v>7127.0167658284872</v>
      </c>
      <c r="AC384" s="20">
        <f t="shared" si="16"/>
        <v>888887.26728886564</v>
      </c>
    </row>
    <row r="385" spans="2:29" x14ac:dyDescent="0.25">
      <c r="B385" s="9">
        <v>381</v>
      </c>
      <c r="C385" s="9">
        <f t="shared" si="17"/>
        <v>54</v>
      </c>
      <c r="D385" s="9">
        <v>9</v>
      </c>
      <c r="E385" s="20">
        <f>E373*(1+VLookups!$C$4)</f>
        <v>25419.025488213178</v>
      </c>
      <c r="F385" s="20">
        <f>$E385*-VLookups!$D$10*2</f>
        <v>-1525.1415292927907</v>
      </c>
      <c r="G385" s="19">
        <v>0</v>
      </c>
      <c r="H385" s="20">
        <f>(-VLookups!$D$13)*(E385+F385/2)</f>
        <v>-8013.3477851592042</v>
      </c>
      <c r="I385" s="19">
        <v>0</v>
      </c>
      <c r="J385" s="19">
        <v>0</v>
      </c>
      <c r="K385" s="19">
        <v>0</v>
      </c>
      <c r="L385" s="19">
        <v>0</v>
      </c>
      <c r="M385" s="19">
        <v>0</v>
      </c>
      <c r="N385" s="20" t="s">
        <v>36</v>
      </c>
      <c r="O385" s="19">
        <v>0</v>
      </c>
      <c r="P385" s="20">
        <f>P384-VLookups!$D$42</f>
        <v>-335</v>
      </c>
      <c r="Q385" s="22">
        <v>141</v>
      </c>
      <c r="R385" s="19">
        <v>0</v>
      </c>
      <c r="S385" s="20">
        <f>VLookups!$D$50</f>
        <v>-4487.7037773753191</v>
      </c>
      <c r="T385" s="19">
        <v>0</v>
      </c>
      <c r="U385" s="9">
        <v>237</v>
      </c>
      <c r="V385" s="21">
        <f>V384-VLookups!$D$54</f>
        <v>-2505</v>
      </c>
      <c r="W385" s="21">
        <f>-VLookups!$D$60</f>
        <v>-400</v>
      </c>
      <c r="X385" s="21">
        <f>-VLookups!$D$62</f>
        <v>-175</v>
      </c>
      <c r="Y385" s="36">
        <f>Y384*(1+VLookups!$D$57/12)</f>
        <v>-604.88449135429858</v>
      </c>
      <c r="Z385" s="31">
        <f>-E385*VLookups!$J$3</f>
        <v>-1016.7610195285271</v>
      </c>
      <c r="AA385" s="19">
        <v>0</v>
      </c>
      <c r="AB385" s="20">
        <f t="shared" si="15"/>
        <v>7118.7576501494341</v>
      </c>
      <c r="AC385" s="20">
        <f t="shared" si="16"/>
        <v>897487.50371782982</v>
      </c>
    </row>
    <row r="386" spans="2:29" x14ac:dyDescent="0.25">
      <c r="B386" s="9">
        <v>382</v>
      </c>
      <c r="C386" s="9">
        <f t="shared" si="17"/>
        <v>54</v>
      </c>
      <c r="D386" s="9">
        <v>10</v>
      </c>
      <c r="E386" s="20">
        <f>E374*(1+VLookups!$C$4)</f>
        <v>25419.025488213178</v>
      </c>
      <c r="F386" s="20">
        <f>$E386*-VLookups!$D$10*2</f>
        <v>-1525.1415292927907</v>
      </c>
      <c r="G386" s="19">
        <v>0</v>
      </c>
      <c r="H386" s="20">
        <f>(-VLookups!$D$13)*(E386+F386/2)</f>
        <v>-8013.3477851592042</v>
      </c>
      <c r="I386" s="19">
        <v>0</v>
      </c>
      <c r="J386" s="19">
        <v>0</v>
      </c>
      <c r="K386" s="19">
        <v>0</v>
      </c>
      <c r="L386" s="19">
        <v>0</v>
      </c>
      <c r="M386" s="19">
        <v>0</v>
      </c>
      <c r="N386" s="20" t="s">
        <v>36</v>
      </c>
      <c r="O386" s="19">
        <v>0</v>
      </c>
      <c r="P386" s="20">
        <f>P385-VLookups!$D$42</f>
        <v>-336.5</v>
      </c>
      <c r="Q386" s="22">
        <v>142</v>
      </c>
      <c r="R386" s="19">
        <v>0</v>
      </c>
      <c r="S386" s="20">
        <f>VLookups!$D$50</f>
        <v>-4487.7037773753191</v>
      </c>
      <c r="T386" s="19">
        <v>0</v>
      </c>
      <c r="U386" s="9">
        <v>238</v>
      </c>
      <c r="V386" s="21">
        <f>V385-VLookups!$D$54</f>
        <v>-2510</v>
      </c>
      <c r="W386" s="21">
        <f>-VLookups!$D$60</f>
        <v>-400</v>
      </c>
      <c r="X386" s="21">
        <f>-VLookups!$D$62</f>
        <v>-175</v>
      </c>
      <c r="Y386" s="36">
        <f>Y385*(1+VLookups!$D$57/12)</f>
        <v>-606.64873778741526</v>
      </c>
      <c r="Z386" s="31">
        <f>-E386*VLookups!$J$3</f>
        <v>-1016.7610195285271</v>
      </c>
      <c r="AA386" s="19">
        <v>0</v>
      </c>
      <c r="AB386" s="20">
        <f t="shared" si="15"/>
        <v>7110.4934037163175</v>
      </c>
      <c r="AC386" s="20">
        <f t="shared" si="16"/>
        <v>906093.80962774262</v>
      </c>
    </row>
    <row r="387" spans="2:29" x14ac:dyDescent="0.25">
      <c r="B387" s="9">
        <v>383</v>
      </c>
      <c r="C387" s="9">
        <f t="shared" si="17"/>
        <v>54</v>
      </c>
      <c r="D387" s="9">
        <v>11</v>
      </c>
      <c r="E387" s="20">
        <f>E375*(1+VLookups!$C$4)</f>
        <v>25419.025488213178</v>
      </c>
      <c r="F387" s="20">
        <f>$E387*-VLookups!$D$10*2</f>
        <v>-1525.1415292927907</v>
      </c>
      <c r="G387" s="19">
        <v>0</v>
      </c>
      <c r="H387" s="20">
        <f>(-VLookups!$D$13)*(E387+F387/2)</f>
        <v>-8013.3477851592042</v>
      </c>
      <c r="I387" s="19">
        <v>0</v>
      </c>
      <c r="J387" s="19">
        <v>0</v>
      </c>
      <c r="K387" s="19">
        <v>0</v>
      </c>
      <c r="L387" s="19">
        <v>0</v>
      </c>
      <c r="M387" s="19">
        <v>0</v>
      </c>
      <c r="N387" s="20" t="s">
        <v>36</v>
      </c>
      <c r="O387" s="19">
        <v>0</v>
      </c>
      <c r="P387" s="20">
        <f>P386-VLookups!$D$42</f>
        <v>-338</v>
      </c>
      <c r="Q387" s="22">
        <v>143</v>
      </c>
      <c r="R387" s="19">
        <v>0</v>
      </c>
      <c r="S387" s="20">
        <f>VLookups!$D$50</f>
        <v>-4487.7037773753191</v>
      </c>
      <c r="T387" s="19">
        <v>0</v>
      </c>
      <c r="U387" s="9">
        <v>239</v>
      </c>
      <c r="V387" s="21">
        <f>V386-VLookups!$D$54</f>
        <v>-2515</v>
      </c>
      <c r="W387" s="21">
        <f>-VLookups!$D$60</f>
        <v>-400</v>
      </c>
      <c r="X387" s="21">
        <f>-VLookups!$D$62</f>
        <v>-175</v>
      </c>
      <c r="Y387" s="36">
        <f>Y386*(1+VLookups!$D$57/12)</f>
        <v>-608.41812993929523</v>
      </c>
      <c r="Z387" s="31">
        <f>-E387*VLookups!$J$3</f>
        <v>-1016.7610195285271</v>
      </c>
      <c r="AA387" s="19">
        <v>0</v>
      </c>
      <c r="AB387" s="20">
        <f t="shared" si="15"/>
        <v>7102.2240115644381</v>
      </c>
      <c r="AC387" s="20">
        <f t="shared" si="16"/>
        <v>914706.18998868659</v>
      </c>
    </row>
    <row r="388" spans="2:29" x14ac:dyDescent="0.25">
      <c r="B388" s="9">
        <v>384</v>
      </c>
      <c r="C388" s="9">
        <f t="shared" si="17"/>
        <v>55</v>
      </c>
      <c r="D388" s="9">
        <v>0</v>
      </c>
      <c r="E388" s="20">
        <f>E376*(1+VLookups!$C$4)</f>
        <v>26308.691380300636</v>
      </c>
      <c r="F388" s="20">
        <f>$E388*-VLookups!$D$10*2</f>
        <v>-1578.5214828180381</v>
      </c>
      <c r="G388" s="19">
        <v>0</v>
      </c>
      <c r="H388" s="20">
        <f>(-VLookups!$D$13)*(E388+F388/2)</f>
        <v>-8293.8149576397755</v>
      </c>
      <c r="I388" s="19">
        <v>0</v>
      </c>
      <c r="J388" s="19">
        <v>0</v>
      </c>
      <c r="K388" s="19">
        <v>0</v>
      </c>
      <c r="L388" s="19">
        <v>0</v>
      </c>
      <c r="M388" s="19">
        <v>0</v>
      </c>
      <c r="N388" s="20" t="s">
        <v>36</v>
      </c>
      <c r="O388" s="19">
        <v>0</v>
      </c>
      <c r="P388" s="20">
        <f>P387-VLookups!$D$42</f>
        <v>-339.5</v>
      </c>
      <c r="Q388" s="22">
        <v>144</v>
      </c>
      <c r="R388" s="19">
        <v>0</v>
      </c>
      <c r="S388" s="20">
        <f>VLookups!$D$50</f>
        <v>-4487.7037773753191</v>
      </c>
      <c r="T388" s="19">
        <v>0</v>
      </c>
      <c r="U388" s="9">
        <v>240</v>
      </c>
      <c r="V388" s="21">
        <f>V387-VLookups!$D$54</f>
        <v>-2520</v>
      </c>
      <c r="W388" s="21">
        <f>-VLookups!$D$60</f>
        <v>-400</v>
      </c>
      <c r="X388" s="21">
        <f>-VLookups!$D$62</f>
        <v>-175</v>
      </c>
      <c r="Y388" s="36">
        <f>Y387*(1+VLookups!$D$57/12)</f>
        <v>-610.19268281828488</v>
      </c>
      <c r="Z388" s="31">
        <f>-E388*VLookups!$J$3</f>
        <v>-1052.3476552120255</v>
      </c>
      <c r="AA388" s="19">
        <v>0</v>
      </c>
      <c r="AB388" s="20">
        <f t="shared" si="15"/>
        <v>7640.8715658462106</v>
      </c>
      <c r="AC388" s="20">
        <f t="shared" si="16"/>
        <v>923871.57187118067</v>
      </c>
    </row>
    <row r="389" spans="2:29" x14ac:dyDescent="0.25">
      <c r="B389" s="9">
        <v>385</v>
      </c>
      <c r="C389" s="9">
        <f t="shared" si="17"/>
        <v>55</v>
      </c>
      <c r="D389" s="9">
        <v>1</v>
      </c>
      <c r="E389" s="20">
        <f>E377*(1+VLookups!$C$4)</f>
        <v>26308.691380300636</v>
      </c>
      <c r="F389" s="20">
        <f>$E389*-VLookups!$D$10*2</f>
        <v>-1578.5214828180381</v>
      </c>
      <c r="G389" s="19">
        <v>0</v>
      </c>
      <c r="H389" s="20">
        <f>(-VLookups!$D$13)*(E389+F389/2)</f>
        <v>-8293.8149576397755</v>
      </c>
      <c r="I389" s="19">
        <v>0</v>
      </c>
      <c r="J389" s="19">
        <v>0</v>
      </c>
      <c r="K389" s="19">
        <v>0</v>
      </c>
      <c r="L389" s="19">
        <v>0</v>
      </c>
      <c r="M389" s="19">
        <v>0</v>
      </c>
      <c r="N389" s="20" t="s">
        <v>36</v>
      </c>
      <c r="O389" s="19">
        <v>0</v>
      </c>
      <c r="P389" s="20">
        <f>P388-VLookups!$D$42</f>
        <v>-341</v>
      </c>
      <c r="Q389" s="22">
        <v>145</v>
      </c>
      <c r="R389" s="19">
        <v>0</v>
      </c>
      <c r="S389" s="20">
        <f>VLookups!$D$50</f>
        <v>-4487.7037773753191</v>
      </c>
      <c r="T389" s="19">
        <v>0</v>
      </c>
      <c r="U389" s="9">
        <v>241</v>
      </c>
      <c r="V389" s="21">
        <f>V388-VLookups!$D$54</f>
        <v>-2525</v>
      </c>
      <c r="W389" s="21">
        <f>-VLookups!$D$60</f>
        <v>-400</v>
      </c>
      <c r="X389" s="21">
        <f>-VLookups!$D$62</f>
        <v>-175</v>
      </c>
      <c r="Y389" s="36">
        <f>Y388*(1+VLookups!$D$57/12)</f>
        <v>-611.97241147650493</v>
      </c>
      <c r="Z389" s="31">
        <f>-E389*VLookups!$J$3</f>
        <v>-1052.3476552120255</v>
      </c>
      <c r="AA389" s="19">
        <v>0</v>
      </c>
      <c r="AB389" s="20">
        <f t="shared" ref="AB389:AB452" si="18">SUM(E389,F389/2,H389,I389,K389,L389,M389,O389,P389,R389,S389,T389,V389,W389,X389,Y389,G389,J389,Z389,AA389)</f>
        <v>7632.5918371879898</v>
      </c>
      <c r="AC389" s="20">
        <f t="shared" ref="AC389:AC452" si="19">AB389+(AC388*(1+($AC$2/12)))</f>
        <v>933043.94966148736</v>
      </c>
    </row>
    <row r="390" spans="2:29" x14ac:dyDescent="0.25">
      <c r="B390" s="9">
        <v>386</v>
      </c>
      <c r="C390" s="9">
        <f t="shared" si="17"/>
        <v>55</v>
      </c>
      <c r="D390" s="9">
        <v>2</v>
      </c>
      <c r="E390" s="20">
        <f>E378*(1+VLookups!$C$4)</f>
        <v>26308.691380300636</v>
      </c>
      <c r="F390" s="20">
        <f>$E390*-VLookups!$D$10*2</f>
        <v>-1578.5214828180381</v>
      </c>
      <c r="G390" s="19">
        <v>0</v>
      </c>
      <c r="H390" s="20">
        <f>(-VLookups!$D$13)*(E390+F390/2)</f>
        <v>-8293.8149576397755</v>
      </c>
      <c r="I390" s="19">
        <v>0</v>
      </c>
      <c r="J390" s="19">
        <v>0</v>
      </c>
      <c r="K390" s="19">
        <v>0</v>
      </c>
      <c r="L390" s="19">
        <v>0</v>
      </c>
      <c r="M390" s="19">
        <v>0</v>
      </c>
      <c r="N390" s="20" t="s">
        <v>36</v>
      </c>
      <c r="O390" s="19">
        <v>0</v>
      </c>
      <c r="P390" s="20">
        <f>P389-VLookups!$D$42</f>
        <v>-342.5</v>
      </c>
      <c r="Q390" s="22">
        <v>146</v>
      </c>
      <c r="R390" s="19">
        <v>0</v>
      </c>
      <c r="S390" s="20">
        <f>VLookups!$D$50</f>
        <v>-4487.7037773753191</v>
      </c>
      <c r="T390" s="19">
        <v>0</v>
      </c>
      <c r="U390" s="9">
        <v>242</v>
      </c>
      <c r="V390" s="21">
        <f>V389-VLookups!$D$54</f>
        <v>-2530</v>
      </c>
      <c r="W390" s="21">
        <f>-VLookups!$D$60</f>
        <v>-400</v>
      </c>
      <c r="X390" s="21">
        <f>-VLookups!$D$62</f>
        <v>-175</v>
      </c>
      <c r="Y390" s="36">
        <f>Y389*(1+VLookups!$D$57/12)</f>
        <v>-613.75733100997809</v>
      </c>
      <c r="Z390" s="31">
        <f>-E390*VLookups!$J$3</f>
        <v>-1052.3476552120255</v>
      </c>
      <c r="AA390" s="19">
        <v>0</v>
      </c>
      <c r="AB390" s="20">
        <f t="shared" si="18"/>
        <v>7624.3069176545168</v>
      </c>
      <c r="AC390" s="20">
        <f t="shared" si="19"/>
        <v>942223.3298285777</v>
      </c>
    </row>
    <row r="391" spans="2:29" x14ac:dyDescent="0.25">
      <c r="B391" s="9">
        <v>387</v>
      </c>
      <c r="C391" s="9">
        <f t="shared" si="17"/>
        <v>55</v>
      </c>
      <c r="D391" s="9">
        <v>3</v>
      </c>
      <c r="E391" s="20">
        <f>E379*(1+VLookups!$C$4)</f>
        <v>26308.691380300636</v>
      </c>
      <c r="F391" s="20">
        <f>$E391*-VLookups!$D$10*2</f>
        <v>-1578.5214828180381</v>
      </c>
      <c r="G391" s="19">
        <v>0</v>
      </c>
      <c r="H391" s="20">
        <f>(-VLookups!$D$13)*(E391+F391/2)</f>
        <v>-8293.8149576397755</v>
      </c>
      <c r="I391" s="19">
        <v>0</v>
      </c>
      <c r="J391" s="19">
        <v>0</v>
      </c>
      <c r="K391" s="19">
        <v>0</v>
      </c>
      <c r="L391" s="19">
        <v>0</v>
      </c>
      <c r="M391" s="19">
        <v>0</v>
      </c>
      <c r="N391" s="20" t="s">
        <v>36</v>
      </c>
      <c r="O391" s="19">
        <v>0</v>
      </c>
      <c r="P391" s="20">
        <f>P390-VLookups!$D$42</f>
        <v>-344</v>
      </c>
      <c r="Q391" s="22">
        <v>147</v>
      </c>
      <c r="R391" s="19">
        <v>0</v>
      </c>
      <c r="S391" s="20">
        <f>VLookups!$D$50</f>
        <v>-4487.7037773753191</v>
      </c>
      <c r="T391" s="19">
        <v>0</v>
      </c>
      <c r="U391" s="9">
        <v>243</v>
      </c>
      <c r="V391" s="21">
        <f>V390-VLookups!$D$54</f>
        <v>-2535</v>
      </c>
      <c r="W391" s="21">
        <f>-VLookups!$D$60</f>
        <v>-400</v>
      </c>
      <c r="X391" s="21">
        <f>-VLookups!$D$62</f>
        <v>-175</v>
      </c>
      <c r="Y391" s="36">
        <f>Y390*(1+VLookups!$D$57/12)</f>
        <v>-615.54745655875718</v>
      </c>
      <c r="Z391" s="31">
        <f>-E391*VLookups!$J$3</f>
        <v>-1052.3476552120255</v>
      </c>
      <c r="AA391" s="19">
        <v>0</v>
      </c>
      <c r="AB391" s="20">
        <f t="shared" si="18"/>
        <v>7616.0167921057373</v>
      </c>
      <c r="AC391" s="20">
        <f t="shared" si="19"/>
        <v>951409.71883706446</v>
      </c>
    </row>
    <row r="392" spans="2:29" x14ac:dyDescent="0.25">
      <c r="B392" s="9">
        <v>388</v>
      </c>
      <c r="C392" s="9">
        <f t="shared" si="17"/>
        <v>55</v>
      </c>
      <c r="D392" s="9">
        <v>4</v>
      </c>
      <c r="E392" s="20">
        <f>E380*(1+VLookups!$C$4)</f>
        <v>26308.691380300636</v>
      </c>
      <c r="F392" s="20">
        <f>$E392*-VLookups!$D$10*2</f>
        <v>-1578.5214828180381</v>
      </c>
      <c r="G392" s="19">
        <v>0</v>
      </c>
      <c r="H392" s="20">
        <f>(-VLookups!$D$13)*(E392+F392/2)</f>
        <v>-8293.8149576397755</v>
      </c>
      <c r="I392" s="19">
        <v>0</v>
      </c>
      <c r="J392" s="19">
        <v>0</v>
      </c>
      <c r="K392" s="19">
        <v>0</v>
      </c>
      <c r="L392" s="19">
        <v>0</v>
      </c>
      <c r="M392" s="19">
        <v>0</v>
      </c>
      <c r="N392" s="20" t="s">
        <v>36</v>
      </c>
      <c r="O392" s="19">
        <v>0</v>
      </c>
      <c r="P392" s="20">
        <f>P391-VLookups!$D$42</f>
        <v>-345.5</v>
      </c>
      <c r="Q392" s="22">
        <v>148</v>
      </c>
      <c r="R392" s="19">
        <v>0</v>
      </c>
      <c r="S392" s="20">
        <f>VLookups!$D$50</f>
        <v>-4487.7037773753191</v>
      </c>
      <c r="T392" s="19">
        <v>0</v>
      </c>
      <c r="U392" s="9">
        <v>244</v>
      </c>
      <c r="V392" s="21">
        <f>V391-VLookups!$D$54</f>
        <v>-2540</v>
      </c>
      <c r="W392" s="21">
        <f>-VLookups!$D$60</f>
        <v>-400</v>
      </c>
      <c r="X392" s="21">
        <f>-VLookups!$D$62</f>
        <v>-175</v>
      </c>
      <c r="Y392" s="36">
        <f>Y391*(1+VLookups!$D$57/12)</f>
        <v>-617.3428033070536</v>
      </c>
      <c r="Z392" s="31">
        <f>-E392*VLookups!$J$3</f>
        <v>-1052.3476552120255</v>
      </c>
      <c r="AA392" s="19">
        <v>0</v>
      </c>
      <c r="AB392" s="20">
        <f t="shared" si="18"/>
        <v>7607.7214453574406</v>
      </c>
      <c r="AC392" s="20">
        <f t="shared" si="19"/>
        <v>960603.12314715039</v>
      </c>
    </row>
    <row r="393" spans="2:29" x14ac:dyDescent="0.25">
      <c r="B393" s="9">
        <v>389</v>
      </c>
      <c r="C393" s="9">
        <f t="shared" si="17"/>
        <v>55</v>
      </c>
      <c r="D393" s="9">
        <v>5</v>
      </c>
      <c r="E393" s="20">
        <f>E381*(1+VLookups!$C$4)</f>
        <v>26308.691380300636</v>
      </c>
      <c r="F393" s="20">
        <f>$E393*-VLookups!$D$10*2</f>
        <v>-1578.5214828180381</v>
      </c>
      <c r="G393" s="19">
        <v>0</v>
      </c>
      <c r="H393" s="20">
        <f>(-VLookups!$D$13)*(E393+F393/2)</f>
        <v>-8293.8149576397755</v>
      </c>
      <c r="I393" s="19">
        <v>0</v>
      </c>
      <c r="J393" s="19">
        <v>0</v>
      </c>
      <c r="K393" s="19">
        <v>0</v>
      </c>
      <c r="L393" s="19">
        <v>0</v>
      </c>
      <c r="M393" s="19">
        <v>0</v>
      </c>
      <c r="N393" s="20" t="s">
        <v>36</v>
      </c>
      <c r="O393" s="19">
        <v>0</v>
      </c>
      <c r="P393" s="20">
        <f>P392-VLookups!$D$42</f>
        <v>-347</v>
      </c>
      <c r="Q393" s="22">
        <v>149</v>
      </c>
      <c r="R393" s="19">
        <v>0</v>
      </c>
      <c r="S393" s="20">
        <f>VLookups!$D$50</f>
        <v>-4487.7037773753191</v>
      </c>
      <c r="T393" s="19">
        <v>0</v>
      </c>
      <c r="U393" s="9">
        <v>245</v>
      </c>
      <c r="V393" s="21">
        <f>V392-VLookups!$D$54</f>
        <v>-2545</v>
      </c>
      <c r="W393" s="21">
        <f>-VLookups!$D$60</f>
        <v>-400</v>
      </c>
      <c r="X393" s="21">
        <f>-VLookups!$D$62</f>
        <v>-175</v>
      </c>
      <c r="Y393" s="36">
        <f>Y392*(1+VLookups!$D$57/12)</f>
        <v>-619.14338648336582</v>
      </c>
      <c r="Z393" s="31">
        <f>-E393*VLookups!$J$3</f>
        <v>-1052.3476552120255</v>
      </c>
      <c r="AA393" s="19">
        <v>0</v>
      </c>
      <c r="AB393" s="20">
        <f t="shared" si="18"/>
        <v>7599.4208621811295</v>
      </c>
      <c r="AC393" s="20">
        <f t="shared" si="19"/>
        <v>969803.54921457684</v>
      </c>
    </row>
    <row r="394" spans="2:29" x14ac:dyDescent="0.25">
      <c r="B394" s="9">
        <v>390</v>
      </c>
      <c r="C394" s="9">
        <f t="shared" si="17"/>
        <v>55</v>
      </c>
      <c r="D394" s="9">
        <v>6</v>
      </c>
      <c r="E394" s="20">
        <f>E382*(1+VLookups!$C$4)</f>
        <v>26308.691380300636</v>
      </c>
      <c r="F394" s="20">
        <f>$E394*-VLookups!$D$10*2</f>
        <v>-1578.5214828180381</v>
      </c>
      <c r="G394" s="19">
        <v>0</v>
      </c>
      <c r="H394" s="20">
        <f>(-VLookups!$D$13)*(E394+F394/2)</f>
        <v>-8293.8149576397755</v>
      </c>
      <c r="I394" s="19">
        <v>0</v>
      </c>
      <c r="J394" s="19">
        <v>0</v>
      </c>
      <c r="K394" s="19">
        <v>0</v>
      </c>
      <c r="L394" s="19">
        <v>0</v>
      </c>
      <c r="M394" s="19">
        <v>0</v>
      </c>
      <c r="N394" s="20" t="s">
        <v>36</v>
      </c>
      <c r="O394" s="19">
        <v>0</v>
      </c>
      <c r="P394" s="20">
        <f>P393-VLookups!$D$42</f>
        <v>-348.5</v>
      </c>
      <c r="Q394" s="22">
        <v>150</v>
      </c>
      <c r="R394" s="19">
        <v>0</v>
      </c>
      <c r="S394" s="20">
        <f>VLookups!$D$50</f>
        <v>-4487.7037773753191</v>
      </c>
      <c r="T394" s="19">
        <v>0</v>
      </c>
      <c r="U394" s="9">
        <v>246</v>
      </c>
      <c r="V394" s="21">
        <f>V393-VLookups!$D$54</f>
        <v>-2550</v>
      </c>
      <c r="W394" s="21">
        <f>-VLookups!$D$60</f>
        <v>-400</v>
      </c>
      <c r="X394" s="21">
        <f>-VLookups!$D$62</f>
        <v>-175</v>
      </c>
      <c r="Y394" s="36">
        <f>Y393*(1+VLookups!$D$57/12)</f>
        <v>-620.94922136060893</v>
      </c>
      <c r="Z394" s="31">
        <f>-E394*VLookups!$J$3</f>
        <v>-1052.3476552120255</v>
      </c>
      <c r="AA394" s="19">
        <v>0</v>
      </c>
      <c r="AB394" s="20">
        <f t="shared" si="18"/>
        <v>7591.1150273038866</v>
      </c>
      <c r="AC394" s="20">
        <f t="shared" si="19"/>
        <v>979011.00349057175</v>
      </c>
    </row>
    <row r="395" spans="2:29" x14ac:dyDescent="0.25">
      <c r="B395" s="9">
        <v>391</v>
      </c>
      <c r="C395" s="9">
        <f t="shared" si="17"/>
        <v>55</v>
      </c>
      <c r="D395" s="9">
        <v>7</v>
      </c>
      <c r="E395" s="20">
        <f>E383*(1+VLookups!$C$4)</f>
        <v>26308.691380300636</v>
      </c>
      <c r="F395" s="20">
        <f>$E395*-VLookups!$D$10*2</f>
        <v>-1578.5214828180381</v>
      </c>
      <c r="G395" s="19">
        <v>0</v>
      </c>
      <c r="H395" s="20">
        <f>(-VLookups!$D$13)*(E395+F395/2)</f>
        <v>-8293.8149576397755</v>
      </c>
      <c r="I395" s="19">
        <v>0</v>
      </c>
      <c r="J395" s="19">
        <v>0</v>
      </c>
      <c r="K395" s="19">
        <v>0</v>
      </c>
      <c r="L395" s="19">
        <v>0</v>
      </c>
      <c r="M395" s="19">
        <v>0</v>
      </c>
      <c r="N395" s="20" t="s">
        <v>36</v>
      </c>
      <c r="O395" s="19">
        <v>0</v>
      </c>
      <c r="P395" s="20">
        <f>P394-VLookups!$D$42</f>
        <v>-350</v>
      </c>
      <c r="Q395" s="22">
        <v>151</v>
      </c>
      <c r="R395" s="19">
        <v>0</v>
      </c>
      <c r="S395" s="20">
        <f>VLookups!$D$50</f>
        <v>-4487.7037773753191</v>
      </c>
      <c r="T395" s="19">
        <v>0</v>
      </c>
      <c r="U395" s="9">
        <v>247</v>
      </c>
      <c r="V395" s="21">
        <f>V394-VLookups!$D$54</f>
        <v>-2555</v>
      </c>
      <c r="W395" s="21">
        <f>-VLookups!$D$60</f>
        <v>-400</v>
      </c>
      <c r="X395" s="21">
        <f>-VLookups!$D$62</f>
        <v>-175</v>
      </c>
      <c r="Y395" s="36">
        <f>Y394*(1+VLookups!$D$57/12)</f>
        <v>-622.76032325624408</v>
      </c>
      <c r="Z395" s="31">
        <f>-E395*VLookups!$J$3</f>
        <v>-1052.3476552120255</v>
      </c>
      <c r="AA395" s="19">
        <v>0</v>
      </c>
      <c r="AB395" s="20">
        <f t="shared" si="18"/>
        <v>7582.8039254082514</v>
      </c>
      <c r="AC395" s="20">
        <f t="shared" si="19"/>
        <v>988225.49242179771</v>
      </c>
    </row>
    <row r="396" spans="2:29" x14ac:dyDescent="0.25">
      <c r="B396" s="9">
        <v>392</v>
      </c>
      <c r="C396" s="9">
        <f t="shared" si="17"/>
        <v>55</v>
      </c>
      <c r="D396" s="9">
        <v>8</v>
      </c>
      <c r="E396" s="20">
        <f>E384*(1+VLookups!$C$4)</f>
        <v>26308.691380300636</v>
      </c>
      <c r="F396" s="20">
        <f>$E396*-VLookups!$D$10*2</f>
        <v>-1578.5214828180381</v>
      </c>
      <c r="G396" s="19">
        <v>0</v>
      </c>
      <c r="H396" s="20">
        <f>(-VLookups!$D$13)*(E396+F396/2)</f>
        <v>-8293.8149576397755</v>
      </c>
      <c r="I396" s="19">
        <v>0</v>
      </c>
      <c r="J396" s="19">
        <v>0</v>
      </c>
      <c r="K396" s="19">
        <v>0</v>
      </c>
      <c r="L396" s="19">
        <v>0</v>
      </c>
      <c r="M396" s="19">
        <v>0</v>
      </c>
      <c r="N396" s="20" t="s">
        <v>36</v>
      </c>
      <c r="O396" s="19">
        <v>0</v>
      </c>
      <c r="P396" s="20">
        <f>P395-VLookups!$D$42</f>
        <v>-351.5</v>
      </c>
      <c r="Q396" s="22">
        <v>152</v>
      </c>
      <c r="R396" s="19">
        <v>0</v>
      </c>
      <c r="S396" s="20">
        <f>VLookups!$D$50</f>
        <v>-4487.7037773753191</v>
      </c>
      <c r="T396" s="19">
        <v>0</v>
      </c>
      <c r="U396" s="9">
        <v>248</v>
      </c>
      <c r="V396" s="21">
        <f>V395-VLookups!$D$54</f>
        <v>-2560</v>
      </c>
      <c r="W396" s="21">
        <f>-VLookups!$D$60</f>
        <v>-400</v>
      </c>
      <c r="X396" s="21">
        <f>-VLookups!$D$62</f>
        <v>-175</v>
      </c>
      <c r="Y396" s="36">
        <f>Y395*(1+VLookups!$D$57/12)</f>
        <v>-624.57670753240814</v>
      </c>
      <c r="Z396" s="31">
        <f>-E396*VLookups!$J$3</f>
        <v>-1052.3476552120255</v>
      </c>
      <c r="AA396" s="19">
        <v>0</v>
      </c>
      <c r="AB396" s="20">
        <f t="shared" si="18"/>
        <v>7574.4875411320872</v>
      </c>
      <c r="AC396" s="20">
        <f t="shared" si="19"/>
        <v>997447.02245029958</v>
      </c>
    </row>
    <row r="397" spans="2:29" x14ac:dyDescent="0.25">
      <c r="B397" s="9">
        <v>393</v>
      </c>
      <c r="C397" s="9">
        <f t="shared" si="17"/>
        <v>55</v>
      </c>
      <c r="D397" s="9">
        <v>9</v>
      </c>
      <c r="E397" s="20">
        <f>E385*(1+VLookups!$C$4)</f>
        <v>26308.691380300636</v>
      </c>
      <c r="F397" s="20">
        <f>$E397*-VLookups!$D$10*2</f>
        <v>-1578.5214828180381</v>
      </c>
      <c r="G397" s="19">
        <v>0</v>
      </c>
      <c r="H397" s="20">
        <f>(-VLookups!$D$13)*(E397+F397/2)</f>
        <v>-8293.8149576397755</v>
      </c>
      <c r="I397" s="19">
        <v>0</v>
      </c>
      <c r="J397" s="19">
        <v>0</v>
      </c>
      <c r="K397" s="19">
        <v>0</v>
      </c>
      <c r="L397" s="19">
        <v>0</v>
      </c>
      <c r="M397" s="19">
        <v>0</v>
      </c>
      <c r="N397" s="20" t="s">
        <v>36</v>
      </c>
      <c r="O397" s="19">
        <v>0</v>
      </c>
      <c r="P397" s="20">
        <f>P396-VLookups!$D$42</f>
        <v>-353</v>
      </c>
      <c r="Q397" s="22">
        <v>153</v>
      </c>
      <c r="R397" s="19">
        <v>0</v>
      </c>
      <c r="S397" s="20">
        <f>VLookups!$D$50</f>
        <v>-4487.7037773753191</v>
      </c>
      <c r="T397" s="19">
        <v>0</v>
      </c>
      <c r="U397" s="9">
        <v>249</v>
      </c>
      <c r="V397" s="21">
        <f>V396-VLookups!$D$54</f>
        <v>-2565</v>
      </c>
      <c r="W397" s="21">
        <f>-VLookups!$D$60</f>
        <v>-400</v>
      </c>
      <c r="X397" s="21">
        <f>-VLookups!$D$62</f>
        <v>-175</v>
      </c>
      <c r="Y397" s="36">
        <f>Y396*(1+VLookups!$D$57/12)</f>
        <v>-626.39838959604435</v>
      </c>
      <c r="Z397" s="31">
        <f>-E397*VLookups!$J$3</f>
        <v>-1052.3476552120255</v>
      </c>
      <c r="AA397" s="19">
        <v>0</v>
      </c>
      <c r="AB397" s="20">
        <f t="shared" si="18"/>
        <v>7566.1658590684501</v>
      </c>
      <c r="AC397" s="20">
        <f t="shared" si="19"/>
        <v>1006675.6000134519</v>
      </c>
    </row>
    <row r="398" spans="2:29" x14ac:dyDescent="0.25">
      <c r="B398" s="9">
        <v>394</v>
      </c>
      <c r="C398" s="9">
        <f t="shared" si="17"/>
        <v>55</v>
      </c>
      <c r="D398" s="9">
        <v>10</v>
      </c>
      <c r="E398" s="20">
        <f>E386*(1+VLookups!$C$4)</f>
        <v>26308.691380300636</v>
      </c>
      <c r="F398" s="20">
        <f>$E398*-VLookups!$D$10*2</f>
        <v>-1578.5214828180381</v>
      </c>
      <c r="G398" s="19">
        <v>0</v>
      </c>
      <c r="H398" s="20">
        <f>(-VLookups!$D$13)*(E398+F398/2)</f>
        <v>-8293.8149576397755</v>
      </c>
      <c r="I398" s="19">
        <v>0</v>
      </c>
      <c r="J398" s="19">
        <v>0</v>
      </c>
      <c r="K398" s="19">
        <v>0</v>
      </c>
      <c r="L398" s="19">
        <v>0</v>
      </c>
      <c r="M398" s="19">
        <v>0</v>
      </c>
      <c r="N398" s="20" t="s">
        <v>36</v>
      </c>
      <c r="O398" s="19">
        <v>0</v>
      </c>
      <c r="P398" s="20">
        <f>P397-VLookups!$D$42</f>
        <v>-354.5</v>
      </c>
      <c r="Q398" s="22">
        <v>154</v>
      </c>
      <c r="R398" s="19">
        <v>0</v>
      </c>
      <c r="S398" s="20">
        <f>VLookups!$D$50</f>
        <v>-4487.7037773753191</v>
      </c>
      <c r="T398" s="19">
        <v>0</v>
      </c>
      <c r="U398" s="9">
        <v>250</v>
      </c>
      <c r="V398" s="21">
        <f>V397-VLookups!$D$54</f>
        <v>-2570</v>
      </c>
      <c r="W398" s="21">
        <f>-VLookups!$D$60</f>
        <v>-400</v>
      </c>
      <c r="X398" s="21">
        <f>-VLookups!$D$62</f>
        <v>-175</v>
      </c>
      <c r="Y398" s="36">
        <f>Y397*(1+VLookups!$D$57/12)</f>
        <v>-628.22538489903286</v>
      </c>
      <c r="Z398" s="31">
        <f>-E398*VLookups!$J$3</f>
        <v>-1052.3476552120255</v>
      </c>
      <c r="AA398" s="19">
        <v>0</v>
      </c>
      <c r="AB398" s="20">
        <f t="shared" si="18"/>
        <v>7557.8388637654616</v>
      </c>
      <c r="AC398" s="20">
        <f t="shared" si="19"/>
        <v>1015911.2315439065</v>
      </c>
    </row>
    <row r="399" spans="2:29" x14ac:dyDescent="0.25">
      <c r="B399" s="9">
        <v>395</v>
      </c>
      <c r="C399" s="9">
        <f t="shared" si="17"/>
        <v>55</v>
      </c>
      <c r="D399" s="9">
        <v>11</v>
      </c>
      <c r="E399" s="20">
        <f>E387*(1+VLookups!$C$4)</f>
        <v>26308.691380300636</v>
      </c>
      <c r="F399" s="20">
        <f>$E399*-VLookups!$D$10*2</f>
        <v>-1578.5214828180381</v>
      </c>
      <c r="G399" s="19">
        <v>0</v>
      </c>
      <c r="H399" s="20">
        <f>(-VLookups!$D$13)*(E399+F399/2)</f>
        <v>-8293.8149576397755</v>
      </c>
      <c r="I399" s="19">
        <v>0</v>
      </c>
      <c r="J399" s="19">
        <v>0</v>
      </c>
      <c r="K399" s="19">
        <v>0</v>
      </c>
      <c r="L399" s="19">
        <v>0</v>
      </c>
      <c r="M399" s="19">
        <v>0</v>
      </c>
      <c r="N399" s="20" t="s">
        <v>36</v>
      </c>
      <c r="O399" s="19">
        <v>0</v>
      </c>
      <c r="P399" s="20">
        <f>P398-VLookups!$D$42</f>
        <v>-356</v>
      </c>
      <c r="Q399" s="22">
        <v>155</v>
      </c>
      <c r="R399" s="19">
        <v>0</v>
      </c>
      <c r="S399" s="20">
        <f>VLookups!$D$50</f>
        <v>-4487.7037773753191</v>
      </c>
      <c r="T399" s="19">
        <v>0</v>
      </c>
      <c r="U399" s="9">
        <v>251</v>
      </c>
      <c r="V399" s="21">
        <f>V398-VLookups!$D$54</f>
        <v>-2575</v>
      </c>
      <c r="W399" s="21">
        <f>-VLookups!$D$60</f>
        <v>-400</v>
      </c>
      <c r="X399" s="21">
        <f>-VLookups!$D$62</f>
        <v>-175</v>
      </c>
      <c r="Y399" s="36">
        <f>Y398*(1+VLookups!$D$57/12)</f>
        <v>-630.05770893832175</v>
      </c>
      <c r="Z399" s="31">
        <f>-E399*VLookups!$J$3</f>
        <v>-1052.3476552120255</v>
      </c>
      <c r="AA399" s="19">
        <v>0</v>
      </c>
      <c r="AB399" s="20">
        <f t="shared" si="18"/>
        <v>7549.5065397261724</v>
      </c>
      <c r="AC399" s="20">
        <f t="shared" si="19"/>
        <v>1025153.9234695393</v>
      </c>
    </row>
    <row r="400" spans="2:29" x14ac:dyDescent="0.25">
      <c r="B400" s="9">
        <v>396</v>
      </c>
      <c r="C400" s="9">
        <f t="shared" si="17"/>
        <v>56</v>
      </c>
      <c r="D400" s="9">
        <v>0</v>
      </c>
      <c r="E400" s="20">
        <f>E388*(1+VLookups!$C$4)</f>
        <v>27229.495578611157</v>
      </c>
      <c r="F400" s="20">
        <f>$E400*-VLookups!$D$10*2</f>
        <v>-1633.7697347166693</v>
      </c>
      <c r="G400" s="19">
        <v>0</v>
      </c>
      <c r="H400" s="20">
        <f>(-VLookups!$D$13)*(E400+F400/2)</f>
        <v>-8584.098481157167</v>
      </c>
      <c r="I400" s="19">
        <v>0</v>
      </c>
      <c r="J400" s="19">
        <v>0</v>
      </c>
      <c r="K400" s="19">
        <v>0</v>
      </c>
      <c r="L400" s="19">
        <v>0</v>
      </c>
      <c r="M400" s="19">
        <v>0</v>
      </c>
      <c r="N400" s="20" t="s">
        <v>36</v>
      </c>
      <c r="O400" s="19">
        <v>0</v>
      </c>
      <c r="P400" s="20">
        <f>P399-VLookups!$D$42</f>
        <v>-357.5</v>
      </c>
      <c r="Q400" s="22">
        <v>156</v>
      </c>
      <c r="R400" s="19">
        <v>0</v>
      </c>
      <c r="S400" s="20">
        <f>VLookups!$D$50</f>
        <v>-4487.7037773753191</v>
      </c>
      <c r="T400" s="19">
        <v>0</v>
      </c>
      <c r="U400" s="9">
        <v>252</v>
      </c>
      <c r="V400" s="21">
        <f>V399-VLookups!$D$54</f>
        <v>-2580</v>
      </c>
      <c r="W400" s="21">
        <f>-VLookups!$D$60</f>
        <v>-400</v>
      </c>
      <c r="X400" s="21">
        <f>-VLookups!$D$62</f>
        <v>-175</v>
      </c>
      <c r="Y400" s="36">
        <f>Y399*(1+VLookups!$D$57/12)</f>
        <v>-631.89537725605851</v>
      </c>
      <c r="Z400" s="31">
        <f>-E400*VLookups!$J$3</f>
        <v>-1089.1798231444463</v>
      </c>
      <c r="AA400" s="19">
        <v>0</v>
      </c>
      <c r="AB400" s="20">
        <f t="shared" si="18"/>
        <v>8107.2332523198347</v>
      </c>
      <c r="AC400" s="20">
        <f t="shared" si="19"/>
        <v>1034969.7465943084</v>
      </c>
    </row>
    <row r="401" spans="2:29" x14ac:dyDescent="0.25">
      <c r="B401" s="9">
        <v>397</v>
      </c>
      <c r="C401" s="9">
        <f t="shared" ref="C401:C464" si="20">C389+1</f>
        <v>56</v>
      </c>
      <c r="D401" s="9">
        <v>1</v>
      </c>
      <c r="E401" s="20">
        <f>E389*(1+VLookups!$C$4)</f>
        <v>27229.495578611157</v>
      </c>
      <c r="F401" s="20">
        <f>$E401*-VLookups!$D$10*2</f>
        <v>-1633.7697347166693</v>
      </c>
      <c r="G401" s="19">
        <v>0</v>
      </c>
      <c r="H401" s="20">
        <f>(-VLookups!$D$13)*(E401+F401/2)</f>
        <v>-8584.098481157167</v>
      </c>
      <c r="I401" s="19">
        <v>0</v>
      </c>
      <c r="J401" s="19">
        <v>0</v>
      </c>
      <c r="K401" s="19">
        <v>0</v>
      </c>
      <c r="L401" s="19">
        <v>0</v>
      </c>
      <c r="M401" s="19">
        <v>0</v>
      </c>
      <c r="N401" s="20" t="s">
        <v>36</v>
      </c>
      <c r="O401" s="19">
        <v>0</v>
      </c>
      <c r="P401" s="20">
        <f>P400-VLookups!$D$42</f>
        <v>-359</v>
      </c>
      <c r="Q401" s="22">
        <v>157</v>
      </c>
      <c r="R401" s="19">
        <v>0</v>
      </c>
      <c r="S401" s="20">
        <f>VLookups!$D$50</f>
        <v>-4487.7037773753191</v>
      </c>
      <c r="T401" s="19">
        <v>0</v>
      </c>
      <c r="U401" s="9">
        <v>253</v>
      </c>
      <c r="V401" s="21">
        <f>V400-VLookups!$D$54</f>
        <v>-2585</v>
      </c>
      <c r="W401" s="21">
        <f>-VLookups!$D$60</f>
        <v>-400</v>
      </c>
      <c r="X401" s="21">
        <f>-VLookups!$D$62</f>
        <v>-175</v>
      </c>
      <c r="Y401" s="36">
        <f>Y400*(1+VLookups!$D$57/12)</f>
        <v>-633.73840543972199</v>
      </c>
      <c r="Z401" s="31">
        <f>-E401*VLookups!$J$3</f>
        <v>-1089.1798231444463</v>
      </c>
      <c r="AA401" s="19">
        <v>0</v>
      </c>
      <c r="AB401" s="20">
        <f t="shared" si="18"/>
        <v>8098.8902241361702</v>
      </c>
      <c r="AC401" s="20">
        <f t="shared" si="19"/>
        <v>1044793.5863961019</v>
      </c>
    </row>
    <row r="402" spans="2:29" x14ac:dyDescent="0.25">
      <c r="B402" s="9">
        <v>398</v>
      </c>
      <c r="C402" s="9">
        <f t="shared" si="20"/>
        <v>56</v>
      </c>
      <c r="D402" s="9">
        <v>2</v>
      </c>
      <c r="E402" s="20">
        <f>E390*(1+VLookups!$C$4)</f>
        <v>27229.495578611157</v>
      </c>
      <c r="F402" s="20">
        <f>$E402*-VLookups!$D$10*2</f>
        <v>-1633.7697347166693</v>
      </c>
      <c r="G402" s="19">
        <v>0</v>
      </c>
      <c r="H402" s="20">
        <f>(-VLookups!$D$13)*(E402+F402/2)</f>
        <v>-8584.098481157167</v>
      </c>
      <c r="I402" s="19">
        <v>0</v>
      </c>
      <c r="J402" s="19">
        <v>0</v>
      </c>
      <c r="K402" s="19">
        <v>0</v>
      </c>
      <c r="L402" s="19">
        <v>0</v>
      </c>
      <c r="M402" s="19">
        <v>0</v>
      </c>
      <c r="N402" s="20" t="s">
        <v>36</v>
      </c>
      <c r="O402" s="19">
        <v>0</v>
      </c>
      <c r="P402" s="20">
        <f>P401-VLookups!$D$42</f>
        <v>-360.5</v>
      </c>
      <c r="Q402" s="22">
        <v>158</v>
      </c>
      <c r="R402" s="19">
        <v>0</v>
      </c>
      <c r="S402" s="20">
        <f>VLookups!$D$50</f>
        <v>-4487.7037773753191</v>
      </c>
      <c r="T402" s="19">
        <v>0</v>
      </c>
      <c r="U402" s="9">
        <v>254</v>
      </c>
      <c r="V402" s="21">
        <f>V401-VLookups!$D$54</f>
        <v>-2590</v>
      </c>
      <c r="W402" s="21">
        <f>-VLookups!$D$60</f>
        <v>-400</v>
      </c>
      <c r="X402" s="21">
        <f>-VLookups!$D$62</f>
        <v>-175</v>
      </c>
      <c r="Y402" s="36">
        <f>Y401*(1+VLookups!$D$57/12)</f>
        <v>-635.58680912225452</v>
      </c>
      <c r="Z402" s="31">
        <f>-E402*VLookups!$J$3</f>
        <v>-1089.1798231444463</v>
      </c>
      <c r="AA402" s="19">
        <v>0</v>
      </c>
      <c r="AB402" s="20">
        <f t="shared" si="18"/>
        <v>8090.5418204536381</v>
      </c>
      <c r="AC402" s="20">
        <f t="shared" si="19"/>
        <v>1054625.450860549</v>
      </c>
    </row>
    <row r="403" spans="2:29" x14ac:dyDescent="0.25">
      <c r="B403" s="9">
        <v>399</v>
      </c>
      <c r="C403" s="9">
        <f t="shared" si="20"/>
        <v>56</v>
      </c>
      <c r="D403" s="9">
        <v>3</v>
      </c>
      <c r="E403" s="20">
        <f>E391*(1+VLookups!$C$4)</f>
        <v>27229.495578611157</v>
      </c>
      <c r="F403" s="20">
        <f>$E403*-VLookups!$D$10*2</f>
        <v>-1633.7697347166693</v>
      </c>
      <c r="G403" s="19">
        <v>0</v>
      </c>
      <c r="H403" s="20">
        <f>(-VLookups!$D$13)*(E403+F403/2)</f>
        <v>-8584.098481157167</v>
      </c>
      <c r="I403" s="19">
        <v>0</v>
      </c>
      <c r="J403" s="19">
        <v>0</v>
      </c>
      <c r="K403" s="19">
        <v>0</v>
      </c>
      <c r="L403" s="19">
        <v>0</v>
      </c>
      <c r="M403" s="19">
        <v>0</v>
      </c>
      <c r="N403" s="20" t="s">
        <v>36</v>
      </c>
      <c r="O403" s="19">
        <v>0</v>
      </c>
      <c r="P403" s="20">
        <f>P402-VLookups!$D$42</f>
        <v>-362</v>
      </c>
      <c r="Q403" s="22">
        <v>159</v>
      </c>
      <c r="R403" s="19">
        <v>0</v>
      </c>
      <c r="S403" s="20">
        <f>VLookups!$D$50</f>
        <v>-4487.7037773753191</v>
      </c>
      <c r="T403" s="19">
        <v>0</v>
      </c>
      <c r="U403" s="9">
        <v>255</v>
      </c>
      <c r="V403" s="21">
        <f>V402-VLookups!$D$54</f>
        <v>-2595</v>
      </c>
      <c r="W403" s="21">
        <f>-VLookups!$D$60</f>
        <v>-400</v>
      </c>
      <c r="X403" s="21">
        <f>-VLookups!$D$62</f>
        <v>-175</v>
      </c>
      <c r="Y403" s="36">
        <f>Y402*(1+VLookups!$D$57/12)</f>
        <v>-637.44060398219449</v>
      </c>
      <c r="Z403" s="31">
        <f>-E403*VLookups!$J$3</f>
        <v>-1089.1798231444463</v>
      </c>
      <c r="AA403" s="19">
        <v>0</v>
      </c>
      <c r="AB403" s="20">
        <f t="shared" si="18"/>
        <v>8082.1880255936976</v>
      </c>
      <c r="AC403" s="20">
        <f t="shared" si="19"/>
        <v>1064465.3479709104</v>
      </c>
    </row>
    <row r="404" spans="2:29" x14ac:dyDescent="0.25">
      <c r="B404" s="9">
        <v>400</v>
      </c>
      <c r="C404" s="9">
        <f t="shared" si="20"/>
        <v>56</v>
      </c>
      <c r="D404" s="9">
        <v>4</v>
      </c>
      <c r="E404" s="20">
        <f>E392*(1+VLookups!$C$4)</f>
        <v>27229.495578611157</v>
      </c>
      <c r="F404" s="20">
        <f>$E404*-VLookups!$D$10*2</f>
        <v>-1633.7697347166693</v>
      </c>
      <c r="G404" s="19">
        <v>0</v>
      </c>
      <c r="H404" s="20">
        <f>(-VLookups!$D$13)*(E404+F404/2)</f>
        <v>-8584.098481157167</v>
      </c>
      <c r="I404" s="19">
        <v>0</v>
      </c>
      <c r="J404" s="19">
        <v>0</v>
      </c>
      <c r="K404" s="19">
        <v>0</v>
      </c>
      <c r="L404" s="19">
        <v>0</v>
      </c>
      <c r="M404" s="19">
        <v>0</v>
      </c>
      <c r="N404" s="20" t="s">
        <v>36</v>
      </c>
      <c r="O404" s="19">
        <v>0</v>
      </c>
      <c r="P404" s="20">
        <f>P403-VLookups!$D$42</f>
        <v>-363.5</v>
      </c>
      <c r="Q404" s="22">
        <v>160</v>
      </c>
      <c r="R404" s="19">
        <v>0</v>
      </c>
      <c r="S404" s="20">
        <f>VLookups!$D$50</f>
        <v>-4487.7037773753191</v>
      </c>
      <c r="T404" s="19">
        <v>0</v>
      </c>
      <c r="U404" s="9">
        <v>256</v>
      </c>
      <c r="V404" s="21">
        <f>V403-VLookups!$D$54</f>
        <v>-2600</v>
      </c>
      <c r="W404" s="21">
        <f>-VLookups!$D$60</f>
        <v>-400</v>
      </c>
      <c r="X404" s="21">
        <f>-VLookups!$D$62</f>
        <v>-175</v>
      </c>
      <c r="Y404" s="36">
        <f>Y403*(1+VLookups!$D$57/12)</f>
        <v>-639.2998057438092</v>
      </c>
      <c r="Z404" s="31">
        <f>-E404*VLookups!$J$3</f>
        <v>-1089.1798231444463</v>
      </c>
      <c r="AA404" s="19">
        <v>0</v>
      </c>
      <c r="AB404" s="20">
        <f t="shared" si="18"/>
        <v>8073.8288238320838</v>
      </c>
      <c r="AC404" s="20">
        <f t="shared" si="19"/>
        <v>1074313.2857080274</v>
      </c>
    </row>
    <row r="405" spans="2:29" x14ac:dyDescent="0.25">
      <c r="B405" s="9">
        <v>401</v>
      </c>
      <c r="C405" s="9">
        <f t="shared" si="20"/>
        <v>56</v>
      </c>
      <c r="D405" s="9">
        <v>5</v>
      </c>
      <c r="E405" s="20">
        <f>E393*(1+VLookups!$C$4)</f>
        <v>27229.495578611157</v>
      </c>
      <c r="F405" s="20">
        <f>$E405*-VLookups!$D$10*2</f>
        <v>-1633.7697347166693</v>
      </c>
      <c r="G405" s="19">
        <v>0</v>
      </c>
      <c r="H405" s="20">
        <f>(-VLookups!$D$13)*(E405+F405/2)</f>
        <v>-8584.098481157167</v>
      </c>
      <c r="I405" s="19">
        <v>0</v>
      </c>
      <c r="J405" s="19">
        <v>0</v>
      </c>
      <c r="K405" s="19">
        <v>0</v>
      </c>
      <c r="L405" s="19">
        <v>0</v>
      </c>
      <c r="M405" s="19">
        <v>0</v>
      </c>
      <c r="N405" s="20" t="s">
        <v>36</v>
      </c>
      <c r="O405" s="19">
        <v>0</v>
      </c>
      <c r="P405" s="20">
        <f>P404-VLookups!$D$42</f>
        <v>-365</v>
      </c>
      <c r="Q405" s="22">
        <v>161</v>
      </c>
      <c r="R405" s="19">
        <v>0</v>
      </c>
      <c r="S405" s="20">
        <f>VLookups!$D$50</f>
        <v>-4487.7037773753191</v>
      </c>
      <c r="T405" s="19">
        <v>0</v>
      </c>
      <c r="U405" s="9">
        <v>257</v>
      </c>
      <c r="V405" s="21">
        <f>V404-VLookups!$D$54</f>
        <v>-2605</v>
      </c>
      <c r="W405" s="21">
        <f>-VLookups!$D$60</f>
        <v>-400</v>
      </c>
      <c r="X405" s="21">
        <f>-VLookups!$D$62</f>
        <v>-175</v>
      </c>
      <c r="Y405" s="36">
        <f>Y404*(1+VLookups!$D$57/12)</f>
        <v>-641.16443017722861</v>
      </c>
      <c r="Z405" s="31">
        <f>-E405*VLookups!$J$3</f>
        <v>-1089.1798231444463</v>
      </c>
      <c r="AA405" s="19">
        <v>0</v>
      </c>
      <c r="AB405" s="20">
        <f t="shared" si="18"/>
        <v>8065.4641993986643</v>
      </c>
      <c r="AC405" s="20">
        <f t="shared" si="19"/>
        <v>1084169.2720502729</v>
      </c>
    </row>
    <row r="406" spans="2:29" x14ac:dyDescent="0.25">
      <c r="B406" s="9">
        <v>402</v>
      </c>
      <c r="C406" s="9">
        <f t="shared" si="20"/>
        <v>56</v>
      </c>
      <c r="D406" s="9">
        <v>6</v>
      </c>
      <c r="E406" s="20">
        <f>E394*(1+VLookups!$C$4)</f>
        <v>27229.495578611157</v>
      </c>
      <c r="F406" s="20">
        <f>$E406*-VLookups!$D$10*2</f>
        <v>-1633.7697347166693</v>
      </c>
      <c r="G406" s="19">
        <v>0</v>
      </c>
      <c r="H406" s="20">
        <f>(-VLookups!$D$13)*(E406+F406/2)</f>
        <v>-8584.098481157167</v>
      </c>
      <c r="I406" s="19">
        <v>0</v>
      </c>
      <c r="J406" s="19">
        <v>0</v>
      </c>
      <c r="K406" s="19">
        <v>0</v>
      </c>
      <c r="L406" s="19">
        <v>0</v>
      </c>
      <c r="M406" s="19">
        <v>0</v>
      </c>
      <c r="N406" s="20" t="s">
        <v>36</v>
      </c>
      <c r="O406" s="19">
        <v>0</v>
      </c>
      <c r="P406" s="20">
        <f>P405-VLookups!$D$42</f>
        <v>-366.5</v>
      </c>
      <c r="Q406" s="22">
        <v>162</v>
      </c>
      <c r="R406" s="19">
        <v>0</v>
      </c>
      <c r="S406" s="20">
        <f>VLookups!$D$50</f>
        <v>-4487.7037773753191</v>
      </c>
      <c r="T406" s="19">
        <v>0</v>
      </c>
      <c r="U406" s="9">
        <v>258</v>
      </c>
      <c r="V406" s="21">
        <f>V405-VLookups!$D$54</f>
        <v>-2610</v>
      </c>
      <c r="W406" s="21">
        <f>-VLookups!$D$60</f>
        <v>-400</v>
      </c>
      <c r="X406" s="21">
        <f>-VLookups!$D$62</f>
        <v>-175</v>
      </c>
      <c r="Y406" s="36">
        <f>Y405*(1+VLookups!$D$57/12)</f>
        <v>-643.03449309857888</v>
      </c>
      <c r="Z406" s="31">
        <f>-E406*VLookups!$J$3</f>
        <v>-1089.1798231444463</v>
      </c>
      <c r="AA406" s="19">
        <v>0</v>
      </c>
      <c r="AB406" s="20">
        <f t="shared" si="18"/>
        <v>8057.0941364773134</v>
      </c>
      <c r="AC406" s="20">
        <f t="shared" si="19"/>
        <v>1094033.3149735006</v>
      </c>
    </row>
    <row r="407" spans="2:29" x14ac:dyDescent="0.25">
      <c r="B407" s="9">
        <v>403</v>
      </c>
      <c r="C407" s="9">
        <f t="shared" si="20"/>
        <v>56</v>
      </c>
      <c r="D407" s="9">
        <v>7</v>
      </c>
      <c r="E407" s="20">
        <f>E395*(1+VLookups!$C$4)</f>
        <v>27229.495578611157</v>
      </c>
      <c r="F407" s="20">
        <f>$E407*-VLookups!$D$10*2</f>
        <v>-1633.7697347166693</v>
      </c>
      <c r="G407" s="19">
        <v>0</v>
      </c>
      <c r="H407" s="20">
        <f>(-VLookups!$D$13)*(E407+F407/2)</f>
        <v>-8584.098481157167</v>
      </c>
      <c r="I407" s="19">
        <v>0</v>
      </c>
      <c r="J407" s="19">
        <v>0</v>
      </c>
      <c r="K407" s="19">
        <v>0</v>
      </c>
      <c r="L407" s="19">
        <v>0</v>
      </c>
      <c r="M407" s="19">
        <v>0</v>
      </c>
      <c r="N407" s="20" t="s">
        <v>36</v>
      </c>
      <c r="O407" s="19">
        <v>0</v>
      </c>
      <c r="P407" s="20">
        <f>P406-VLookups!$D$42</f>
        <v>-368</v>
      </c>
      <c r="Q407" s="22">
        <v>163</v>
      </c>
      <c r="R407" s="19">
        <v>0</v>
      </c>
      <c r="S407" s="20">
        <f>VLookups!$D$50</f>
        <v>-4487.7037773753191</v>
      </c>
      <c r="T407" s="19">
        <v>0</v>
      </c>
      <c r="U407" s="9">
        <v>259</v>
      </c>
      <c r="V407" s="21">
        <f>V406-VLookups!$D$54</f>
        <v>-2615</v>
      </c>
      <c r="W407" s="21">
        <f>-VLookups!$D$60</f>
        <v>-400</v>
      </c>
      <c r="X407" s="21">
        <f>-VLookups!$D$62</f>
        <v>-175</v>
      </c>
      <c r="Y407" s="36">
        <f>Y406*(1+VLookups!$D$57/12)</f>
        <v>-644.91001037011642</v>
      </c>
      <c r="Z407" s="31">
        <f>-E407*VLookups!$J$3</f>
        <v>-1089.1798231444463</v>
      </c>
      <c r="AA407" s="19">
        <v>0</v>
      </c>
      <c r="AB407" s="20">
        <f t="shared" si="18"/>
        <v>8048.7186192057761</v>
      </c>
      <c r="AC407" s="20">
        <f t="shared" si="19"/>
        <v>1103905.4224509955</v>
      </c>
    </row>
    <row r="408" spans="2:29" x14ac:dyDescent="0.25">
      <c r="B408" s="9">
        <v>404</v>
      </c>
      <c r="C408" s="9">
        <f t="shared" si="20"/>
        <v>56</v>
      </c>
      <c r="D408" s="9">
        <v>8</v>
      </c>
      <c r="E408" s="20">
        <f>E396*(1+VLookups!$C$4)</f>
        <v>27229.495578611157</v>
      </c>
      <c r="F408" s="20">
        <f>$E408*-VLookups!$D$10*2</f>
        <v>-1633.7697347166693</v>
      </c>
      <c r="G408" s="19">
        <v>0</v>
      </c>
      <c r="H408" s="20">
        <f>(-VLookups!$D$13)*(E408+F408/2)</f>
        <v>-8584.098481157167</v>
      </c>
      <c r="I408" s="19">
        <v>0</v>
      </c>
      <c r="J408" s="19">
        <v>0</v>
      </c>
      <c r="K408" s="19">
        <v>0</v>
      </c>
      <c r="L408" s="19">
        <v>0</v>
      </c>
      <c r="M408" s="19">
        <v>0</v>
      </c>
      <c r="N408" s="20" t="s">
        <v>36</v>
      </c>
      <c r="O408" s="19">
        <v>0</v>
      </c>
      <c r="P408" s="20">
        <f>P407-VLookups!$D$42</f>
        <v>-369.5</v>
      </c>
      <c r="Q408" s="22">
        <v>164</v>
      </c>
      <c r="R408" s="19">
        <v>0</v>
      </c>
      <c r="S408" s="20">
        <f>VLookups!$D$50</f>
        <v>-4487.7037773753191</v>
      </c>
      <c r="T408" s="19">
        <v>0</v>
      </c>
      <c r="U408" s="9">
        <v>260</v>
      </c>
      <c r="V408" s="21">
        <f>V407-VLookups!$D$54</f>
        <v>-2620</v>
      </c>
      <c r="W408" s="21">
        <f>-VLookups!$D$60</f>
        <v>-400</v>
      </c>
      <c r="X408" s="21">
        <f>-VLookups!$D$62</f>
        <v>-175</v>
      </c>
      <c r="Y408" s="36">
        <f>Y407*(1+VLookups!$D$57/12)</f>
        <v>-646.79099790036264</v>
      </c>
      <c r="Z408" s="31">
        <f>-E408*VLookups!$J$3</f>
        <v>-1089.1798231444463</v>
      </c>
      <c r="AA408" s="19">
        <v>0</v>
      </c>
      <c r="AB408" s="20">
        <f t="shared" si="18"/>
        <v>8040.3376316755293</v>
      </c>
      <c r="AC408" s="20">
        <f t="shared" si="19"/>
        <v>1113785.6024534227</v>
      </c>
    </row>
    <row r="409" spans="2:29" x14ac:dyDescent="0.25">
      <c r="B409" s="9">
        <v>405</v>
      </c>
      <c r="C409" s="9">
        <f t="shared" si="20"/>
        <v>56</v>
      </c>
      <c r="D409" s="9">
        <v>9</v>
      </c>
      <c r="E409" s="20">
        <f>E397*(1+VLookups!$C$4)</f>
        <v>27229.495578611157</v>
      </c>
      <c r="F409" s="20">
        <f>$E409*-VLookups!$D$10*2</f>
        <v>-1633.7697347166693</v>
      </c>
      <c r="G409" s="19">
        <v>0</v>
      </c>
      <c r="H409" s="20">
        <f>(-VLookups!$D$13)*(E409+F409/2)</f>
        <v>-8584.098481157167</v>
      </c>
      <c r="I409" s="19">
        <v>0</v>
      </c>
      <c r="J409" s="19">
        <v>0</v>
      </c>
      <c r="K409" s="19">
        <v>0</v>
      </c>
      <c r="L409" s="19">
        <v>0</v>
      </c>
      <c r="M409" s="19">
        <v>0</v>
      </c>
      <c r="N409" s="20" t="s">
        <v>36</v>
      </c>
      <c r="O409" s="19">
        <v>0</v>
      </c>
      <c r="P409" s="20">
        <f>P408-VLookups!$D$42</f>
        <v>-371</v>
      </c>
      <c r="Q409" s="22">
        <v>165</v>
      </c>
      <c r="R409" s="19">
        <v>0</v>
      </c>
      <c r="S409" s="20">
        <f>VLookups!$D$50</f>
        <v>-4487.7037773753191</v>
      </c>
      <c r="T409" s="19">
        <v>0</v>
      </c>
      <c r="U409" s="9">
        <v>261</v>
      </c>
      <c r="V409" s="21">
        <f>V408-VLookups!$D$54</f>
        <v>-2625</v>
      </c>
      <c r="W409" s="21">
        <f>-VLookups!$D$60</f>
        <v>-400</v>
      </c>
      <c r="X409" s="21">
        <f>-VLookups!$D$62</f>
        <v>-175</v>
      </c>
      <c r="Y409" s="36">
        <f>Y408*(1+VLookups!$D$57/12)</f>
        <v>-648.67747164423872</v>
      </c>
      <c r="Z409" s="31">
        <f>-E409*VLookups!$J$3</f>
        <v>-1089.1798231444463</v>
      </c>
      <c r="AA409" s="19">
        <v>0</v>
      </c>
      <c r="AB409" s="20">
        <f t="shared" si="18"/>
        <v>8031.951157931655</v>
      </c>
      <c r="AC409" s="20">
        <f t="shared" si="19"/>
        <v>1123673.8629487769</v>
      </c>
    </row>
    <row r="410" spans="2:29" x14ac:dyDescent="0.25">
      <c r="B410" s="9">
        <v>406</v>
      </c>
      <c r="C410" s="9">
        <f t="shared" si="20"/>
        <v>56</v>
      </c>
      <c r="D410" s="9">
        <v>10</v>
      </c>
      <c r="E410" s="20">
        <f>E398*(1+VLookups!$C$4)</f>
        <v>27229.495578611157</v>
      </c>
      <c r="F410" s="20">
        <f>$E410*-VLookups!$D$10*2</f>
        <v>-1633.7697347166693</v>
      </c>
      <c r="G410" s="19">
        <v>0</v>
      </c>
      <c r="H410" s="20">
        <f>(-VLookups!$D$13)*(E410+F410/2)</f>
        <v>-8584.098481157167</v>
      </c>
      <c r="I410" s="19">
        <v>0</v>
      </c>
      <c r="J410" s="19">
        <v>0</v>
      </c>
      <c r="K410" s="19">
        <v>0</v>
      </c>
      <c r="L410" s="19">
        <v>0</v>
      </c>
      <c r="M410" s="19">
        <v>0</v>
      </c>
      <c r="N410" s="20" t="s">
        <v>36</v>
      </c>
      <c r="O410" s="19">
        <v>0</v>
      </c>
      <c r="P410" s="20">
        <f>P409-VLookups!$D$42</f>
        <v>-372.5</v>
      </c>
      <c r="Q410" s="22">
        <v>166</v>
      </c>
      <c r="R410" s="19">
        <v>0</v>
      </c>
      <c r="S410" s="20">
        <f>VLookups!$D$50</f>
        <v>-4487.7037773753191</v>
      </c>
      <c r="T410" s="19">
        <v>0</v>
      </c>
      <c r="U410" s="9">
        <v>262</v>
      </c>
      <c r="V410" s="21">
        <f>V409-VLookups!$D$54</f>
        <v>-2630</v>
      </c>
      <c r="W410" s="21">
        <f>-VLookups!$D$60</f>
        <v>-400</v>
      </c>
      <c r="X410" s="21">
        <f>-VLookups!$D$62</f>
        <v>-175</v>
      </c>
      <c r="Y410" s="36">
        <f>Y409*(1+VLookups!$D$57/12)</f>
        <v>-650.56944760320107</v>
      </c>
      <c r="Z410" s="31">
        <f>-E410*VLookups!$J$3</f>
        <v>-1089.1798231444463</v>
      </c>
      <c r="AA410" s="19">
        <v>0</v>
      </c>
      <c r="AB410" s="20">
        <f t="shared" si="18"/>
        <v>8023.5591819726924</v>
      </c>
      <c r="AC410" s="20">
        <f t="shared" si="19"/>
        <v>1133570.2119023309</v>
      </c>
    </row>
    <row r="411" spans="2:29" x14ac:dyDescent="0.25">
      <c r="B411" s="9">
        <v>407</v>
      </c>
      <c r="C411" s="9">
        <f t="shared" si="20"/>
        <v>56</v>
      </c>
      <c r="D411" s="9">
        <v>11</v>
      </c>
      <c r="E411" s="20">
        <f>E399*(1+VLookups!$C$4)</f>
        <v>27229.495578611157</v>
      </c>
      <c r="F411" s="20">
        <f>$E411*-VLookups!$D$10*2</f>
        <v>-1633.7697347166693</v>
      </c>
      <c r="G411" s="19">
        <v>0</v>
      </c>
      <c r="H411" s="20">
        <f>(-VLookups!$D$13)*(E411+F411/2)</f>
        <v>-8584.098481157167</v>
      </c>
      <c r="I411" s="19">
        <v>0</v>
      </c>
      <c r="J411" s="19">
        <v>0</v>
      </c>
      <c r="K411" s="19">
        <v>0</v>
      </c>
      <c r="L411" s="19">
        <v>0</v>
      </c>
      <c r="M411" s="19">
        <v>0</v>
      </c>
      <c r="N411" s="20" t="s">
        <v>36</v>
      </c>
      <c r="O411" s="19">
        <v>0</v>
      </c>
      <c r="P411" s="20">
        <f>P410-VLookups!$D$42</f>
        <v>-374</v>
      </c>
      <c r="Q411" s="22">
        <v>167</v>
      </c>
      <c r="R411" s="19">
        <v>0</v>
      </c>
      <c r="S411" s="20">
        <f>VLookups!$D$50</f>
        <v>-4487.7037773753191</v>
      </c>
      <c r="T411" s="19">
        <v>0</v>
      </c>
      <c r="U411" s="9">
        <v>263</v>
      </c>
      <c r="V411" s="21">
        <f>V410-VLookups!$D$54</f>
        <v>-2635</v>
      </c>
      <c r="W411" s="21">
        <f>-VLookups!$D$60</f>
        <v>-400</v>
      </c>
      <c r="X411" s="21">
        <f>-VLookups!$D$62</f>
        <v>-175</v>
      </c>
      <c r="Y411" s="36">
        <f>Y410*(1+VLookups!$D$57/12)</f>
        <v>-652.46694182537703</v>
      </c>
      <c r="Z411" s="31">
        <f>-E411*VLookups!$J$3</f>
        <v>-1089.1798231444463</v>
      </c>
      <c r="AA411" s="19">
        <v>0</v>
      </c>
      <c r="AB411" s="20">
        <f t="shared" si="18"/>
        <v>8015.1616877505166</v>
      </c>
      <c r="AC411" s="20">
        <f t="shared" si="19"/>
        <v>1143474.6572765855</v>
      </c>
    </row>
    <row r="412" spans="2:29" x14ac:dyDescent="0.25">
      <c r="B412" s="9">
        <v>408</v>
      </c>
      <c r="C412" s="9">
        <f t="shared" si="20"/>
        <v>57</v>
      </c>
      <c r="D412" s="9">
        <v>0</v>
      </c>
      <c r="E412" s="20">
        <f>E400*(1+VLookups!$C$4)</f>
        <v>28182.527923862544</v>
      </c>
      <c r="F412" s="20">
        <f>$E412*-VLookups!$D$10*2</f>
        <v>-1690.9516754317526</v>
      </c>
      <c r="G412" s="19">
        <v>0</v>
      </c>
      <c r="H412" s="20">
        <f>(-VLookups!$D$13)*(E412+F412/2)</f>
        <v>-8884.5419279976668</v>
      </c>
      <c r="I412" s="19">
        <v>0</v>
      </c>
      <c r="J412" s="19">
        <v>0</v>
      </c>
      <c r="K412" s="19">
        <v>0</v>
      </c>
      <c r="L412" s="19">
        <v>0</v>
      </c>
      <c r="M412" s="19">
        <v>0</v>
      </c>
      <c r="N412" s="20" t="s">
        <v>36</v>
      </c>
      <c r="O412" s="19">
        <v>0</v>
      </c>
      <c r="P412" s="20">
        <f>P411-VLookups!$D$42</f>
        <v>-375.5</v>
      </c>
      <c r="Q412" s="22">
        <v>168</v>
      </c>
      <c r="R412" s="19">
        <v>0</v>
      </c>
      <c r="S412" s="20">
        <f>VLookups!$D$50</f>
        <v>-4487.7037773753191</v>
      </c>
      <c r="T412" s="19">
        <v>0</v>
      </c>
      <c r="U412" s="9">
        <v>264</v>
      </c>
      <c r="V412" s="21">
        <f>V411-VLookups!$D$54</f>
        <v>-2640</v>
      </c>
      <c r="W412" s="21">
        <f>-VLookups!$D$60</f>
        <v>-400</v>
      </c>
      <c r="X412" s="21">
        <f>-VLookups!$D$62</f>
        <v>-175</v>
      </c>
      <c r="Y412" s="36">
        <f>Y411*(1+VLookups!$D$57/12)</f>
        <v>-654.36997040570111</v>
      </c>
      <c r="Z412" s="31">
        <f>-E412*VLookups!$J$3</f>
        <v>-1127.3011169545018</v>
      </c>
      <c r="AA412" s="19">
        <v>0</v>
      </c>
      <c r="AB412" s="20">
        <f t="shared" si="18"/>
        <v>8592.6352934134793</v>
      </c>
      <c r="AC412" s="20">
        <f t="shared" si="19"/>
        <v>1153973.0836654599</v>
      </c>
    </row>
    <row r="413" spans="2:29" x14ac:dyDescent="0.25">
      <c r="B413" s="9">
        <v>409</v>
      </c>
      <c r="C413" s="9">
        <f t="shared" si="20"/>
        <v>57</v>
      </c>
      <c r="D413" s="9">
        <v>1</v>
      </c>
      <c r="E413" s="20">
        <f>E401*(1+VLookups!$C$4)</f>
        <v>28182.527923862544</v>
      </c>
      <c r="F413" s="20">
        <f>$E413*-VLookups!$D$10*2</f>
        <v>-1690.9516754317526</v>
      </c>
      <c r="G413" s="19">
        <v>0</v>
      </c>
      <c r="H413" s="20">
        <f>(-VLookups!$D$13)*(E413+F413/2)</f>
        <v>-8884.5419279976668</v>
      </c>
      <c r="I413" s="19">
        <v>0</v>
      </c>
      <c r="J413" s="19">
        <v>0</v>
      </c>
      <c r="K413" s="19">
        <v>0</v>
      </c>
      <c r="L413" s="19">
        <v>0</v>
      </c>
      <c r="M413" s="19">
        <v>0</v>
      </c>
      <c r="N413" s="20" t="s">
        <v>36</v>
      </c>
      <c r="O413" s="19">
        <v>0</v>
      </c>
      <c r="P413" s="20">
        <f>P412-VLookups!$D$42</f>
        <v>-377</v>
      </c>
      <c r="Q413" s="22">
        <v>169</v>
      </c>
      <c r="R413" s="19">
        <v>0</v>
      </c>
      <c r="S413" s="20">
        <f>VLookups!$D$50</f>
        <v>-4487.7037773753191</v>
      </c>
      <c r="T413" s="19">
        <v>0</v>
      </c>
      <c r="U413" s="9">
        <v>265</v>
      </c>
      <c r="V413" s="21">
        <f>V412-VLookups!$D$54</f>
        <v>-2645</v>
      </c>
      <c r="W413" s="21">
        <f>-VLookups!$D$60</f>
        <v>-400</v>
      </c>
      <c r="X413" s="21">
        <f>-VLookups!$D$62</f>
        <v>-175</v>
      </c>
      <c r="Y413" s="36">
        <f>Y412*(1+VLookups!$D$57/12)</f>
        <v>-656.27854948605113</v>
      </c>
      <c r="Z413" s="31">
        <f>-E413*VLookups!$J$3</f>
        <v>-1127.3011169545018</v>
      </c>
      <c r="AA413" s="19">
        <v>0</v>
      </c>
      <c r="AB413" s="20">
        <f t="shared" si="18"/>
        <v>8584.2267143331301</v>
      </c>
      <c r="AC413" s="20">
        <f t="shared" si="19"/>
        <v>1164480.5988525688</v>
      </c>
    </row>
    <row r="414" spans="2:29" x14ac:dyDescent="0.25">
      <c r="B414" s="9">
        <v>410</v>
      </c>
      <c r="C414" s="9">
        <f t="shared" si="20"/>
        <v>57</v>
      </c>
      <c r="D414" s="9">
        <v>2</v>
      </c>
      <c r="E414" s="20">
        <f>E402*(1+VLookups!$C$4)</f>
        <v>28182.527923862544</v>
      </c>
      <c r="F414" s="20">
        <f>$E414*-VLookups!$D$10*2</f>
        <v>-1690.9516754317526</v>
      </c>
      <c r="G414" s="19">
        <v>0</v>
      </c>
      <c r="H414" s="20">
        <f>(-VLookups!$D$13)*(E414+F414/2)</f>
        <v>-8884.5419279976668</v>
      </c>
      <c r="I414" s="19">
        <v>0</v>
      </c>
      <c r="J414" s="19">
        <v>0</v>
      </c>
      <c r="K414" s="19">
        <v>0</v>
      </c>
      <c r="L414" s="19">
        <v>0</v>
      </c>
      <c r="M414" s="19">
        <v>0</v>
      </c>
      <c r="N414" s="20" t="s">
        <v>36</v>
      </c>
      <c r="O414" s="19">
        <v>0</v>
      </c>
      <c r="P414" s="20">
        <f>P413-VLookups!$D$42</f>
        <v>-378.5</v>
      </c>
      <c r="Q414" s="22">
        <v>170</v>
      </c>
      <c r="R414" s="19">
        <v>0</v>
      </c>
      <c r="S414" s="20">
        <f>VLookups!$D$50</f>
        <v>-4487.7037773753191</v>
      </c>
      <c r="T414" s="19">
        <v>0</v>
      </c>
      <c r="U414" s="9">
        <v>266</v>
      </c>
      <c r="V414" s="21">
        <f>V413-VLookups!$D$54</f>
        <v>-2650</v>
      </c>
      <c r="W414" s="21">
        <f>-VLookups!$D$60</f>
        <v>-400</v>
      </c>
      <c r="X414" s="21">
        <f>-VLookups!$D$62</f>
        <v>-175</v>
      </c>
      <c r="Y414" s="36">
        <f>Y413*(1+VLookups!$D$57/12)</f>
        <v>-658.1926952553855</v>
      </c>
      <c r="Z414" s="31">
        <f>-E414*VLookups!$J$3</f>
        <v>-1127.3011169545018</v>
      </c>
      <c r="AA414" s="19">
        <v>0</v>
      </c>
      <c r="AB414" s="20">
        <f t="shared" si="18"/>
        <v>8575.8125685637951</v>
      </c>
      <c r="AC414" s="20">
        <f t="shared" si="19"/>
        <v>1174997.2124192202</v>
      </c>
    </row>
    <row r="415" spans="2:29" x14ac:dyDescent="0.25">
      <c r="B415" s="9">
        <v>411</v>
      </c>
      <c r="C415" s="9">
        <f t="shared" si="20"/>
        <v>57</v>
      </c>
      <c r="D415" s="9">
        <v>3</v>
      </c>
      <c r="E415" s="20">
        <f>E403*(1+VLookups!$C$4)</f>
        <v>28182.527923862544</v>
      </c>
      <c r="F415" s="20">
        <f>$E415*-VLookups!$D$10*2</f>
        <v>-1690.9516754317526</v>
      </c>
      <c r="G415" s="19">
        <v>0</v>
      </c>
      <c r="H415" s="20">
        <f>(-VLookups!$D$13)*(E415+F415/2)</f>
        <v>-8884.5419279976668</v>
      </c>
      <c r="I415" s="19">
        <v>0</v>
      </c>
      <c r="J415" s="19">
        <v>0</v>
      </c>
      <c r="K415" s="19">
        <v>0</v>
      </c>
      <c r="L415" s="19">
        <v>0</v>
      </c>
      <c r="M415" s="19">
        <v>0</v>
      </c>
      <c r="N415" s="20" t="s">
        <v>36</v>
      </c>
      <c r="O415" s="19">
        <v>0</v>
      </c>
      <c r="P415" s="20">
        <f>P414-VLookups!$D$42</f>
        <v>-380</v>
      </c>
      <c r="Q415" s="22">
        <v>171</v>
      </c>
      <c r="R415" s="19">
        <v>0</v>
      </c>
      <c r="S415" s="20">
        <f>VLookups!$D$50</f>
        <v>-4487.7037773753191</v>
      </c>
      <c r="T415" s="19">
        <v>0</v>
      </c>
      <c r="U415" s="9">
        <v>267</v>
      </c>
      <c r="V415" s="21">
        <f>V414-VLookups!$D$54</f>
        <v>-2655</v>
      </c>
      <c r="W415" s="21">
        <f>-VLookups!$D$60</f>
        <v>-400</v>
      </c>
      <c r="X415" s="21">
        <f>-VLookups!$D$62</f>
        <v>-175</v>
      </c>
      <c r="Y415" s="36">
        <f>Y414*(1+VLookups!$D$57/12)</f>
        <v>-660.11242394988039</v>
      </c>
      <c r="Z415" s="31">
        <f>-E415*VLookups!$J$3</f>
        <v>-1127.3011169545018</v>
      </c>
      <c r="AA415" s="19">
        <v>0</v>
      </c>
      <c r="AB415" s="20">
        <f t="shared" si="18"/>
        <v>8567.3928398693006</v>
      </c>
      <c r="AC415" s="20">
        <f t="shared" si="19"/>
        <v>1185522.9339464549</v>
      </c>
    </row>
    <row r="416" spans="2:29" x14ac:dyDescent="0.25">
      <c r="B416" s="9">
        <v>412</v>
      </c>
      <c r="C416" s="9">
        <f t="shared" si="20"/>
        <v>57</v>
      </c>
      <c r="D416" s="9">
        <v>4</v>
      </c>
      <c r="E416" s="20">
        <f>E404*(1+VLookups!$C$4)</f>
        <v>28182.527923862544</v>
      </c>
      <c r="F416" s="20">
        <f>$E416*-VLookups!$D$10*2</f>
        <v>-1690.9516754317526</v>
      </c>
      <c r="G416" s="19">
        <v>0</v>
      </c>
      <c r="H416" s="20">
        <f>(-VLookups!$D$13)*(E416+F416/2)</f>
        <v>-8884.5419279976668</v>
      </c>
      <c r="I416" s="19">
        <v>0</v>
      </c>
      <c r="J416" s="19">
        <v>0</v>
      </c>
      <c r="K416" s="19">
        <v>0</v>
      </c>
      <c r="L416" s="19">
        <v>0</v>
      </c>
      <c r="M416" s="19">
        <v>0</v>
      </c>
      <c r="N416" s="20" t="s">
        <v>36</v>
      </c>
      <c r="O416" s="19">
        <v>0</v>
      </c>
      <c r="P416" s="20">
        <f>P415-VLookups!$D$42</f>
        <v>-381.5</v>
      </c>
      <c r="Q416" s="22">
        <v>172</v>
      </c>
      <c r="R416" s="19">
        <v>0</v>
      </c>
      <c r="S416" s="20">
        <f>VLookups!$D$50</f>
        <v>-4487.7037773753191</v>
      </c>
      <c r="T416" s="19">
        <v>0</v>
      </c>
      <c r="U416" s="9">
        <v>268</v>
      </c>
      <c r="V416" s="21">
        <f>V415-VLookups!$D$54</f>
        <v>-2660</v>
      </c>
      <c r="W416" s="21">
        <f>-VLookups!$D$60</f>
        <v>-400</v>
      </c>
      <c r="X416" s="21">
        <f>-VLookups!$D$62</f>
        <v>-175</v>
      </c>
      <c r="Y416" s="36">
        <f>Y415*(1+VLookups!$D$57/12)</f>
        <v>-662.03775185306756</v>
      </c>
      <c r="Z416" s="31">
        <f>-E416*VLookups!$J$3</f>
        <v>-1127.3011169545018</v>
      </c>
      <c r="AA416" s="19">
        <v>0</v>
      </c>
      <c r="AB416" s="20">
        <f t="shared" si="18"/>
        <v>8558.9675119661133</v>
      </c>
      <c r="AC416" s="20">
        <f t="shared" si="19"/>
        <v>1196057.7730149985</v>
      </c>
    </row>
    <row r="417" spans="2:29" x14ac:dyDescent="0.25">
      <c r="B417" s="9">
        <v>413</v>
      </c>
      <c r="C417" s="9">
        <f t="shared" si="20"/>
        <v>57</v>
      </c>
      <c r="D417" s="9">
        <v>5</v>
      </c>
      <c r="E417" s="20">
        <f>E405*(1+VLookups!$C$4)</f>
        <v>28182.527923862544</v>
      </c>
      <c r="F417" s="20">
        <f>$E417*-VLookups!$D$10*2</f>
        <v>-1690.9516754317526</v>
      </c>
      <c r="G417" s="19">
        <v>0</v>
      </c>
      <c r="H417" s="20">
        <f>(-VLookups!$D$13)*(E417+F417/2)</f>
        <v>-8884.5419279976668</v>
      </c>
      <c r="I417" s="19">
        <v>0</v>
      </c>
      <c r="J417" s="19">
        <v>0</v>
      </c>
      <c r="K417" s="19">
        <v>0</v>
      </c>
      <c r="L417" s="19">
        <v>0</v>
      </c>
      <c r="M417" s="19">
        <v>0</v>
      </c>
      <c r="N417" s="20" t="s">
        <v>36</v>
      </c>
      <c r="O417" s="19">
        <v>0</v>
      </c>
      <c r="P417" s="20">
        <f>P416-VLookups!$D$42</f>
        <v>-383</v>
      </c>
      <c r="Q417" s="22">
        <v>173</v>
      </c>
      <c r="R417" s="19">
        <v>0</v>
      </c>
      <c r="S417" s="20">
        <f>VLookups!$D$50</f>
        <v>-4487.7037773753191</v>
      </c>
      <c r="T417" s="19">
        <v>0</v>
      </c>
      <c r="U417" s="9">
        <v>269</v>
      </c>
      <c r="V417" s="21">
        <f>V416-VLookups!$D$54</f>
        <v>-2665</v>
      </c>
      <c r="W417" s="21">
        <f>-VLookups!$D$60</f>
        <v>-400</v>
      </c>
      <c r="X417" s="21">
        <f>-VLookups!$D$62</f>
        <v>-175</v>
      </c>
      <c r="Y417" s="36">
        <f>Y416*(1+VLookups!$D$57/12)</f>
        <v>-663.96869529597234</v>
      </c>
      <c r="Z417" s="31">
        <f>-E417*VLookups!$J$3</f>
        <v>-1127.3011169545018</v>
      </c>
      <c r="AA417" s="19">
        <v>0</v>
      </c>
      <c r="AB417" s="20">
        <f t="shared" si="18"/>
        <v>8550.5365685232082</v>
      </c>
      <c r="AC417" s="20">
        <f t="shared" si="19"/>
        <v>1206601.7392052135</v>
      </c>
    </row>
    <row r="418" spans="2:29" x14ac:dyDescent="0.25">
      <c r="B418" s="9">
        <v>414</v>
      </c>
      <c r="C418" s="9">
        <f t="shared" si="20"/>
        <v>57</v>
      </c>
      <c r="D418" s="9">
        <v>6</v>
      </c>
      <c r="E418" s="20">
        <f>E406*(1+VLookups!$C$4)</f>
        <v>28182.527923862544</v>
      </c>
      <c r="F418" s="20">
        <f>$E418*-VLookups!$D$10*2</f>
        <v>-1690.9516754317526</v>
      </c>
      <c r="G418" s="19">
        <v>0</v>
      </c>
      <c r="H418" s="20">
        <f>(-VLookups!$D$13)*(E418+F418/2)</f>
        <v>-8884.5419279976668</v>
      </c>
      <c r="I418" s="19">
        <v>0</v>
      </c>
      <c r="J418" s="19">
        <v>0</v>
      </c>
      <c r="K418" s="19">
        <v>0</v>
      </c>
      <c r="L418" s="19">
        <v>0</v>
      </c>
      <c r="M418" s="19">
        <v>0</v>
      </c>
      <c r="N418" s="20" t="s">
        <v>36</v>
      </c>
      <c r="O418" s="19">
        <v>0</v>
      </c>
      <c r="P418" s="20">
        <f>P417-VLookups!$D$42</f>
        <v>-384.5</v>
      </c>
      <c r="Q418" s="22">
        <v>174</v>
      </c>
      <c r="R418" s="19">
        <v>0</v>
      </c>
      <c r="S418" s="20">
        <f>VLookups!$D$50</f>
        <v>-4487.7037773753191</v>
      </c>
      <c r="T418" s="19">
        <v>0</v>
      </c>
      <c r="U418" s="9">
        <v>270</v>
      </c>
      <c r="V418" s="21">
        <f>V417-VLookups!$D$54</f>
        <v>-2670</v>
      </c>
      <c r="W418" s="21">
        <f>-VLookups!$D$60</f>
        <v>-400</v>
      </c>
      <c r="X418" s="21">
        <f>-VLookups!$D$62</f>
        <v>-175</v>
      </c>
      <c r="Y418" s="36">
        <f>Y417*(1+VLookups!$D$57/12)</f>
        <v>-665.90527065725223</v>
      </c>
      <c r="Z418" s="31">
        <f>-E418*VLookups!$J$3</f>
        <v>-1127.3011169545018</v>
      </c>
      <c r="AA418" s="19">
        <v>0</v>
      </c>
      <c r="AB418" s="20">
        <f t="shared" si="18"/>
        <v>8542.0999931619281</v>
      </c>
      <c r="AC418" s="20">
        <f t="shared" si="19"/>
        <v>1217154.8420970507</v>
      </c>
    </row>
    <row r="419" spans="2:29" x14ac:dyDescent="0.25">
      <c r="B419" s="9">
        <v>415</v>
      </c>
      <c r="C419" s="9">
        <f t="shared" si="20"/>
        <v>57</v>
      </c>
      <c r="D419" s="9">
        <v>7</v>
      </c>
      <c r="E419" s="20">
        <f>E407*(1+VLookups!$C$4)</f>
        <v>28182.527923862544</v>
      </c>
      <c r="F419" s="20">
        <f>$E419*-VLookups!$D$10*2</f>
        <v>-1690.9516754317526</v>
      </c>
      <c r="G419" s="19">
        <v>0</v>
      </c>
      <c r="H419" s="20">
        <f>(-VLookups!$D$13)*(E419+F419/2)</f>
        <v>-8884.5419279976668</v>
      </c>
      <c r="I419" s="19">
        <v>0</v>
      </c>
      <c r="J419" s="19">
        <v>0</v>
      </c>
      <c r="K419" s="19">
        <v>0</v>
      </c>
      <c r="L419" s="19">
        <v>0</v>
      </c>
      <c r="M419" s="19">
        <v>0</v>
      </c>
      <c r="N419" s="20" t="s">
        <v>36</v>
      </c>
      <c r="O419" s="19">
        <v>0</v>
      </c>
      <c r="P419" s="20">
        <f>P418-VLookups!$D$42</f>
        <v>-386</v>
      </c>
      <c r="Q419" s="22">
        <v>175</v>
      </c>
      <c r="R419" s="19">
        <v>0</v>
      </c>
      <c r="S419" s="20">
        <f>VLookups!$D$50</f>
        <v>-4487.7037773753191</v>
      </c>
      <c r="T419" s="19">
        <v>0</v>
      </c>
      <c r="U419" s="9">
        <v>271</v>
      </c>
      <c r="V419" s="21">
        <f>V418-VLookups!$D$54</f>
        <v>-2675</v>
      </c>
      <c r="W419" s="21">
        <f>-VLookups!$D$60</f>
        <v>-400</v>
      </c>
      <c r="X419" s="21">
        <f>-VLookups!$D$62</f>
        <v>-175</v>
      </c>
      <c r="Y419" s="36">
        <f>Y418*(1+VLookups!$D$57/12)</f>
        <v>-667.84749436333584</v>
      </c>
      <c r="Z419" s="31">
        <f>-E419*VLookups!$J$3</f>
        <v>-1127.3011169545018</v>
      </c>
      <c r="AA419" s="19">
        <v>0</v>
      </c>
      <c r="AB419" s="20">
        <f t="shared" si="18"/>
        <v>8533.6577694558455</v>
      </c>
      <c r="AC419" s="20">
        <f t="shared" si="19"/>
        <v>1227717.0912700016</v>
      </c>
    </row>
    <row r="420" spans="2:29" x14ac:dyDescent="0.25">
      <c r="B420" s="9">
        <v>416</v>
      </c>
      <c r="C420" s="9">
        <f t="shared" si="20"/>
        <v>57</v>
      </c>
      <c r="D420" s="9">
        <v>8</v>
      </c>
      <c r="E420" s="20">
        <f>E408*(1+VLookups!$C$4)</f>
        <v>28182.527923862544</v>
      </c>
      <c r="F420" s="20">
        <f>$E420*-VLookups!$D$10*2</f>
        <v>-1690.9516754317526</v>
      </c>
      <c r="G420" s="19">
        <v>0</v>
      </c>
      <c r="H420" s="20">
        <f>(-VLookups!$D$13)*(E420+F420/2)</f>
        <v>-8884.5419279976668</v>
      </c>
      <c r="I420" s="19">
        <v>0</v>
      </c>
      <c r="J420" s="19">
        <v>0</v>
      </c>
      <c r="K420" s="19">
        <v>0</v>
      </c>
      <c r="L420" s="19">
        <v>0</v>
      </c>
      <c r="M420" s="19">
        <v>0</v>
      </c>
      <c r="N420" s="20" t="s">
        <v>36</v>
      </c>
      <c r="O420" s="19">
        <v>0</v>
      </c>
      <c r="P420" s="20">
        <f>P419-VLookups!$D$42</f>
        <v>-387.5</v>
      </c>
      <c r="Q420" s="22">
        <v>176</v>
      </c>
      <c r="R420" s="19">
        <v>0</v>
      </c>
      <c r="S420" s="20">
        <f>VLookups!$D$50</f>
        <v>-4487.7037773753191</v>
      </c>
      <c r="T420" s="19">
        <v>0</v>
      </c>
      <c r="U420" s="9">
        <v>272</v>
      </c>
      <c r="V420" s="21">
        <f>V419-VLookups!$D$54</f>
        <v>-2680</v>
      </c>
      <c r="W420" s="21">
        <f>-VLookups!$D$60</f>
        <v>-400</v>
      </c>
      <c r="X420" s="21">
        <f>-VLookups!$D$62</f>
        <v>-175</v>
      </c>
      <c r="Y420" s="36">
        <f>Y419*(1+VLookups!$D$57/12)</f>
        <v>-669.79538288856224</v>
      </c>
      <c r="Z420" s="31">
        <f>-E420*VLookups!$J$3</f>
        <v>-1127.3011169545018</v>
      </c>
      <c r="AA420" s="19">
        <v>0</v>
      </c>
      <c r="AB420" s="20">
        <f t="shared" si="18"/>
        <v>8525.209880930619</v>
      </c>
      <c r="AC420" s="20">
        <f t="shared" si="19"/>
        <v>1238288.4963030489</v>
      </c>
    </row>
    <row r="421" spans="2:29" x14ac:dyDescent="0.25">
      <c r="B421" s="9">
        <v>417</v>
      </c>
      <c r="C421" s="9">
        <f t="shared" si="20"/>
        <v>57</v>
      </c>
      <c r="D421" s="9">
        <v>9</v>
      </c>
      <c r="E421" s="20">
        <f>E409*(1+VLookups!$C$4)</f>
        <v>28182.527923862544</v>
      </c>
      <c r="F421" s="20">
        <f>$E421*-VLookups!$D$10*2</f>
        <v>-1690.9516754317526</v>
      </c>
      <c r="G421" s="19">
        <v>0</v>
      </c>
      <c r="H421" s="20">
        <f>(-VLookups!$D$13)*(E421+F421/2)</f>
        <v>-8884.5419279976668</v>
      </c>
      <c r="I421" s="19">
        <v>0</v>
      </c>
      <c r="J421" s="19">
        <v>0</v>
      </c>
      <c r="K421" s="19">
        <v>0</v>
      </c>
      <c r="L421" s="19">
        <v>0</v>
      </c>
      <c r="M421" s="19">
        <v>0</v>
      </c>
      <c r="N421" s="20" t="s">
        <v>36</v>
      </c>
      <c r="O421" s="19">
        <v>0</v>
      </c>
      <c r="P421" s="20">
        <f>P420-VLookups!$D$42</f>
        <v>-389</v>
      </c>
      <c r="Q421" s="22">
        <v>177</v>
      </c>
      <c r="R421" s="19">
        <v>0</v>
      </c>
      <c r="S421" s="20">
        <f>VLookups!$D$50</f>
        <v>-4487.7037773753191</v>
      </c>
      <c r="T421" s="19">
        <v>0</v>
      </c>
      <c r="U421" s="9">
        <v>273</v>
      </c>
      <c r="V421" s="21">
        <f>V420-VLookups!$D$54</f>
        <v>-2685</v>
      </c>
      <c r="W421" s="21">
        <f>-VLookups!$D$60</f>
        <v>-400</v>
      </c>
      <c r="X421" s="21">
        <f>-VLookups!$D$62</f>
        <v>-175</v>
      </c>
      <c r="Y421" s="36">
        <f>Y420*(1+VLookups!$D$57/12)</f>
        <v>-671.7489527553206</v>
      </c>
      <c r="Z421" s="31">
        <f>-E421*VLookups!$J$3</f>
        <v>-1127.3011169545018</v>
      </c>
      <c r="AA421" s="19">
        <v>0</v>
      </c>
      <c r="AB421" s="20">
        <f t="shared" si="18"/>
        <v>8516.7563110638603</v>
      </c>
      <c r="AC421" s="20">
        <f t="shared" si="19"/>
        <v>1248869.0667746179</v>
      </c>
    </row>
    <row r="422" spans="2:29" x14ac:dyDescent="0.25">
      <c r="B422" s="9">
        <v>418</v>
      </c>
      <c r="C422" s="9">
        <f t="shared" si="20"/>
        <v>57</v>
      </c>
      <c r="D422" s="9">
        <v>10</v>
      </c>
      <c r="E422" s="20">
        <f>E410*(1+VLookups!$C$4)</f>
        <v>28182.527923862544</v>
      </c>
      <c r="F422" s="20">
        <f>$E422*-VLookups!$D$10*2</f>
        <v>-1690.9516754317526</v>
      </c>
      <c r="G422" s="19">
        <v>0</v>
      </c>
      <c r="H422" s="20">
        <f>(-VLookups!$D$13)*(E422+F422/2)</f>
        <v>-8884.5419279976668</v>
      </c>
      <c r="I422" s="19">
        <v>0</v>
      </c>
      <c r="J422" s="19">
        <v>0</v>
      </c>
      <c r="K422" s="19">
        <v>0</v>
      </c>
      <c r="L422" s="19">
        <v>0</v>
      </c>
      <c r="M422" s="19">
        <v>0</v>
      </c>
      <c r="N422" s="20" t="s">
        <v>36</v>
      </c>
      <c r="O422" s="19">
        <v>0</v>
      </c>
      <c r="P422" s="20">
        <f>P421-VLookups!$D$42</f>
        <v>-390.5</v>
      </c>
      <c r="Q422" s="22">
        <v>178</v>
      </c>
      <c r="R422" s="19">
        <v>0</v>
      </c>
      <c r="S422" s="20">
        <f>VLookups!$D$50</f>
        <v>-4487.7037773753191</v>
      </c>
      <c r="T422" s="19">
        <v>0</v>
      </c>
      <c r="U422" s="9">
        <v>274</v>
      </c>
      <c r="V422" s="21">
        <f>V421-VLookups!$D$54</f>
        <v>-2690</v>
      </c>
      <c r="W422" s="21">
        <f>-VLookups!$D$60</f>
        <v>-400</v>
      </c>
      <c r="X422" s="21">
        <f>-VLookups!$D$62</f>
        <v>-175</v>
      </c>
      <c r="Y422" s="36">
        <f>Y421*(1+VLookups!$D$57/12)</f>
        <v>-673.70822053419033</v>
      </c>
      <c r="Z422" s="31">
        <f>-E422*VLookups!$J$3</f>
        <v>-1127.3011169545018</v>
      </c>
      <c r="AA422" s="19">
        <v>0</v>
      </c>
      <c r="AB422" s="20">
        <f t="shared" si="18"/>
        <v>8508.2970432849907</v>
      </c>
      <c r="AC422" s="20">
        <f t="shared" si="19"/>
        <v>1259458.8122625274</v>
      </c>
    </row>
    <row r="423" spans="2:29" x14ac:dyDescent="0.25">
      <c r="B423" s="9">
        <v>419</v>
      </c>
      <c r="C423" s="9">
        <f t="shared" si="20"/>
        <v>57</v>
      </c>
      <c r="D423" s="9">
        <v>11</v>
      </c>
      <c r="E423" s="20">
        <f>E411*(1+VLookups!$C$4)</f>
        <v>28182.527923862544</v>
      </c>
      <c r="F423" s="20">
        <f>$E423*-VLookups!$D$10*2</f>
        <v>-1690.9516754317526</v>
      </c>
      <c r="G423" s="19">
        <v>0</v>
      </c>
      <c r="H423" s="20">
        <f>(-VLookups!$D$13)*(E423+F423/2)</f>
        <v>-8884.5419279976668</v>
      </c>
      <c r="I423" s="19">
        <v>0</v>
      </c>
      <c r="J423" s="19">
        <v>0</v>
      </c>
      <c r="K423" s="19">
        <v>0</v>
      </c>
      <c r="L423" s="19">
        <v>0</v>
      </c>
      <c r="M423" s="19">
        <v>0</v>
      </c>
      <c r="N423" s="20" t="s">
        <v>36</v>
      </c>
      <c r="O423" s="19">
        <v>0</v>
      </c>
      <c r="P423" s="20">
        <f>P422-VLookups!$D$42</f>
        <v>-392</v>
      </c>
      <c r="Q423" s="22">
        <v>179</v>
      </c>
      <c r="R423" s="19">
        <v>0</v>
      </c>
      <c r="S423" s="20">
        <f>VLookups!$D$50</f>
        <v>-4487.7037773753191</v>
      </c>
      <c r="T423" s="19">
        <v>0</v>
      </c>
      <c r="U423" s="9">
        <v>275</v>
      </c>
      <c r="V423" s="21">
        <f>V422-VLookups!$D$54</f>
        <v>-2695</v>
      </c>
      <c r="W423" s="21">
        <f>-VLookups!$D$60</f>
        <v>-400</v>
      </c>
      <c r="X423" s="21">
        <f>-VLookups!$D$62</f>
        <v>-175</v>
      </c>
      <c r="Y423" s="36">
        <f>Y422*(1+VLookups!$D$57/12)</f>
        <v>-675.67320284408174</v>
      </c>
      <c r="Z423" s="31">
        <f>-E423*VLookups!$J$3</f>
        <v>-1127.3011169545018</v>
      </c>
      <c r="AA423" s="19">
        <v>0</v>
      </c>
      <c r="AB423" s="20">
        <f t="shared" si="18"/>
        <v>8499.832060975099</v>
      </c>
      <c r="AC423" s="20">
        <f t="shared" si="19"/>
        <v>1270057.7423439401</v>
      </c>
    </row>
    <row r="424" spans="2:29" x14ac:dyDescent="0.25">
      <c r="B424" s="9">
        <v>420</v>
      </c>
      <c r="C424" s="9">
        <f t="shared" si="20"/>
        <v>58</v>
      </c>
      <c r="D424" s="9">
        <v>0</v>
      </c>
      <c r="E424" s="20">
        <f>E412*(1+VLookups!$C$4)</f>
        <v>29168.91640119773</v>
      </c>
      <c r="F424" s="20">
        <f>$E424*-VLookups!$D$10*2</f>
        <v>-1750.1349840718638</v>
      </c>
      <c r="G424" s="19">
        <v>0</v>
      </c>
      <c r="H424" s="20">
        <f>(-VLookups!$D$13)*(E424+F424/2)</f>
        <v>-9195.5008954775858</v>
      </c>
      <c r="I424" s="19">
        <v>0</v>
      </c>
      <c r="J424" s="19">
        <v>0</v>
      </c>
      <c r="K424" s="19">
        <v>0</v>
      </c>
      <c r="L424" s="19">
        <v>0</v>
      </c>
      <c r="M424" s="19">
        <v>0</v>
      </c>
      <c r="N424" s="20" t="s">
        <v>36</v>
      </c>
      <c r="O424" s="19">
        <v>0</v>
      </c>
      <c r="P424" s="20">
        <f>P423-VLookups!$D$42</f>
        <v>-393.5</v>
      </c>
      <c r="Q424" s="22">
        <v>180</v>
      </c>
      <c r="R424" s="19">
        <v>0</v>
      </c>
      <c r="S424" s="20">
        <f>VLookups!$D$50</f>
        <v>-4487.7037773753191</v>
      </c>
      <c r="T424" s="19">
        <v>0</v>
      </c>
      <c r="U424" s="9">
        <v>276</v>
      </c>
      <c r="V424" s="21">
        <f>V423-VLookups!$D$54</f>
        <v>-2700</v>
      </c>
      <c r="W424" s="21">
        <f>-VLookups!$D$60</f>
        <v>-400</v>
      </c>
      <c r="X424" s="21">
        <f>-VLookups!$D$62</f>
        <v>-175</v>
      </c>
      <c r="Y424" s="36">
        <f>Y423*(1+VLookups!$D$57/12)</f>
        <v>-677.643916352377</v>
      </c>
      <c r="Z424" s="31">
        <f>-E424*VLookups!$J$3</f>
        <v>-1166.7566560479092</v>
      </c>
      <c r="AA424" s="19">
        <v>0</v>
      </c>
      <c r="AB424" s="20">
        <f t="shared" si="18"/>
        <v>9097.7436639086063</v>
      </c>
      <c r="AC424" s="20">
        <f t="shared" si="19"/>
        <v>1281272.2489117554</v>
      </c>
    </row>
    <row r="425" spans="2:29" x14ac:dyDescent="0.25">
      <c r="B425" s="9">
        <v>421</v>
      </c>
      <c r="C425" s="9">
        <f t="shared" si="20"/>
        <v>58</v>
      </c>
      <c r="D425" s="9">
        <v>1</v>
      </c>
      <c r="E425" s="20">
        <f>E413*(1+VLookups!$C$4)</f>
        <v>29168.91640119773</v>
      </c>
      <c r="F425" s="20">
        <f>$E425*-VLookups!$D$10*2</f>
        <v>-1750.1349840718638</v>
      </c>
      <c r="G425" s="19">
        <v>0</v>
      </c>
      <c r="H425" s="20">
        <f>(-VLookups!$D$13)*(E425+F425/2)</f>
        <v>-9195.5008954775858</v>
      </c>
      <c r="I425" s="19">
        <v>0</v>
      </c>
      <c r="J425" s="19">
        <v>0</v>
      </c>
      <c r="K425" s="19">
        <v>0</v>
      </c>
      <c r="L425" s="19">
        <v>0</v>
      </c>
      <c r="M425" s="19">
        <v>0</v>
      </c>
      <c r="N425" s="20" t="s">
        <v>36</v>
      </c>
      <c r="O425" s="19">
        <v>0</v>
      </c>
      <c r="P425" s="20">
        <f>P424-VLookups!$D$42</f>
        <v>-395</v>
      </c>
      <c r="Q425" s="22">
        <v>181</v>
      </c>
      <c r="R425" s="19">
        <v>0</v>
      </c>
      <c r="S425" s="20">
        <f>VLookups!$D$50</f>
        <v>-4487.7037773753191</v>
      </c>
      <c r="T425" s="19">
        <v>0</v>
      </c>
      <c r="U425" s="9">
        <v>277</v>
      </c>
      <c r="V425" s="21">
        <f>V424-VLookups!$D$54</f>
        <v>-2705</v>
      </c>
      <c r="W425" s="21">
        <f>-VLookups!$D$60</f>
        <v>-400</v>
      </c>
      <c r="X425" s="21">
        <f>-VLookups!$D$62</f>
        <v>-175</v>
      </c>
      <c r="Y425" s="36">
        <f>Y424*(1+VLookups!$D$57/12)</f>
        <v>-679.62037777507146</v>
      </c>
      <c r="Z425" s="31">
        <f>-E425*VLookups!$J$3</f>
        <v>-1166.7566560479092</v>
      </c>
      <c r="AA425" s="19">
        <v>0</v>
      </c>
      <c r="AB425" s="20">
        <f t="shared" si="18"/>
        <v>9089.267202485913</v>
      </c>
      <c r="AC425" s="20">
        <f t="shared" si="19"/>
        <v>1292496.9698624276</v>
      </c>
    </row>
    <row r="426" spans="2:29" x14ac:dyDescent="0.25">
      <c r="B426" s="9">
        <v>422</v>
      </c>
      <c r="C426" s="9">
        <f t="shared" si="20"/>
        <v>58</v>
      </c>
      <c r="D426" s="9">
        <v>2</v>
      </c>
      <c r="E426" s="20">
        <f>E414*(1+VLookups!$C$4)</f>
        <v>29168.91640119773</v>
      </c>
      <c r="F426" s="20">
        <f>$E426*-VLookups!$D$10*2</f>
        <v>-1750.1349840718638</v>
      </c>
      <c r="G426" s="19">
        <v>0</v>
      </c>
      <c r="H426" s="20">
        <f>(-VLookups!$D$13)*(E426+F426/2)</f>
        <v>-9195.5008954775858</v>
      </c>
      <c r="I426" s="19">
        <v>0</v>
      </c>
      <c r="J426" s="19">
        <v>0</v>
      </c>
      <c r="K426" s="19">
        <v>0</v>
      </c>
      <c r="L426" s="19">
        <v>0</v>
      </c>
      <c r="M426" s="19">
        <v>0</v>
      </c>
      <c r="N426" s="20" t="s">
        <v>36</v>
      </c>
      <c r="O426" s="19">
        <v>0</v>
      </c>
      <c r="P426" s="20">
        <f>P425-VLookups!$D$42</f>
        <v>-396.5</v>
      </c>
      <c r="Q426" s="22">
        <v>182</v>
      </c>
      <c r="R426" s="19">
        <v>0</v>
      </c>
      <c r="S426" s="20">
        <f>VLookups!$D$50</f>
        <v>-4487.7037773753191</v>
      </c>
      <c r="T426" s="19">
        <v>0</v>
      </c>
      <c r="U426" s="9">
        <v>278</v>
      </c>
      <c r="V426" s="21">
        <f>V425-VLookups!$D$54</f>
        <v>-2710</v>
      </c>
      <c r="W426" s="21">
        <f>-VLookups!$D$60</f>
        <v>-400</v>
      </c>
      <c r="X426" s="21">
        <f>-VLookups!$D$62</f>
        <v>-175</v>
      </c>
      <c r="Y426" s="36">
        <f>Y425*(1+VLookups!$D$57/12)</f>
        <v>-681.6026038769154</v>
      </c>
      <c r="Z426" s="31">
        <f>-E426*VLookups!$J$3</f>
        <v>-1166.7566560479092</v>
      </c>
      <c r="AA426" s="19">
        <v>0</v>
      </c>
      <c r="AB426" s="20">
        <f t="shared" si="18"/>
        <v>9080.7849763840677</v>
      </c>
      <c r="AC426" s="20">
        <f t="shared" si="19"/>
        <v>1303731.9164552491</v>
      </c>
    </row>
    <row r="427" spans="2:29" x14ac:dyDescent="0.25">
      <c r="B427" s="9">
        <v>423</v>
      </c>
      <c r="C427" s="9">
        <f t="shared" si="20"/>
        <v>58</v>
      </c>
      <c r="D427" s="9">
        <v>3</v>
      </c>
      <c r="E427" s="20">
        <f>E415*(1+VLookups!$C$4)</f>
        <v>29168.91640119773</v>
      </c>
      <c r="F427" s="20">
        <f>$E427*-VLookups!$D$10*2</f>
        <v>-1750.1349840718638</v>
      </c>
      <c r="G427" s="19">
        <v>0</v>
      </c>
      <c r="H427" s="20">
        <f>(-VLookups!$D$13)*(E427+F427/2)</f>
        <v>-9195.5008954775858</v>
      </c>
      <c r="I427" s="19">
        <v>0</v>
      </c>
      <c r="J427" s="19">
        <v>0</v>
      </c>
      <c r="K427" s="19">
        <v>0</v>
      </c>
      <c r="L427" s="19">
        <v>0</v>
      </c>
      <c r="M427" s="19">
        <v>0</v>
      </c>
      <c r="N427" s="20" t="s">
        <v>36</v>
      </c>
      <c r="O427" s="19">
        <v>0</v>
      </c>
      <c r="P427" s="20">
        <f>P426-VLookups!$D$42</f>
        <v>-398</v>
      </c>
      <c r="Q427" s="22">
        <v>183</v>
      </c>
      <c r="R427" s="19">
        <v>0</v>
      </c>
      <c r="S427" s="20">
        <f>VLookups!$D$50</f>
        <v>-4487.7037773753191</v>
      </c>
      <c r="T427" s="19">
        <v>0</v>
      </c>
      <c r="U427" s="9">
        <v>279</v>
      </c>
      <c r="V427" s="21">
        <f>V426-VLookups!$D$54</f>
        <v>-2715</v>
      </c>
      <c r="W427" s="21">
        <f>-VLookups!$D$60</f>
        <v>-400</v>
      </c>
      <c r="X427" s="21">
        <f>-VLookups!$D$62</f>
        <v>-175</v>
      </c>
      <c r="Y427" s="36">
        <f>Y426*(1+VLookups!$D$57/12)</f>
        <v>-683.59061147155637</v>
      </c>
      <c r="Z427" s="31">
        <f>-E427*VLookups!$J$3</f>
        <v>-1166.7566560479092</v>
      </c>
      <c r="AA427" s="19">
        <v>0</v>
      </c>
      <c r="AB427" s="20">
        <f t="shared" si="18"/>
        <v>9072.2969687894274</v>
      </c>
      <c r="AC427" s="20">
        <f t="shared" si="19"/>
        <v>1314977.099951464</v>
      </c>
    </row>
    <row r="428" spans="2:29" x14ac:dyDescent="0.25">
      <c r="B428" s="9">
        <v>424</v>
      </c>
      <c r="C428" s="9">
        <f t="shared" si="20"/>
        <v>58</v>
      </c>
      <c r="D428" s="9">
        <v>4</v>
      </c>
      <c r="E428" s="20">
        <f>E416*(1+VLookups!$C$4)</f>
        <v>29168.91640119773</v>
      </c>
      <c r="F428" s="20">
        <f>$E428*-VLookups!$D$10*2</f>
        <v>-1750.1349840718638</v>
      </c>
      <c r="G428" s="19">
        <v>0</v>
      </c>
      <c r="H428" s="20">
        <f>(-VLookups!$D$13)*(E428+F428/2)</f>
        <v>-9195.5008954775858</v>
      </c>
      <c r="I428" s="19">
        <v>0</v>
      </c>
      <c r="J428" s="19">
        <v>0</v>
      </c>
      <c r="K428" s="19">
        <v>0</v>
      </c>
      <c r="L428" s="19">
        <v>0</v>
      </c>
      <c r="M428" s="19">
        <v>0</v>
      </c>
      <c r="N428" s="20" t="s">
        <v>36</v>
      </c>
      <c r="O428" s="19">
        <v>0</v>
      </c>
      <c r="P428" s="20">
        <f>P427-VLookups!$D$42</f>
        <v>-399.5</v>
      </c>
      <c r="Q428" s="22">
        <v>184</v>
      </c>
      <c r="R428" s="19">
        <v>0</v>
      </c>
      <c r="S428" s="20">
        <f>VLookups!$D$50</f>
        <v>-4487.7037773753191</v>
      </c>
      <c r="T428" s="19">
        <v>0</v>
      </c>
      <c r="U428" s="9">
        <v>280</v>
      </c>
      <c r="V428" s="21">
        <f>V427-VLookups!$D$54</f>
        <v>-2720</v>
      </c>
      <c r="W428" s="21">
        <f>-VLookups!$D$60</f>
        <v>-400</v>
      </c>
      <c r="X428" s="21">
        <f>-VLookups!$D$62</f>
        <v>-175</v>
      </c>
      <c r="Y428" s="36">
        <f>Y427*(1+VLookups!$D$57/12)</f>
        <v>-685.58441742168179</v>
      </c>
      <c r="Z428" s="31">
        <f>-E428*VLookups!$J$3</f>
        <v>-1166.7566560479092</v>
      </c>
      <c r="AA428" s="19">
        <v>0</v>
      </c>
      <c r="AB428" s="20">
        <f t="shared" si="18"/>
        <v>9063.8031628393019</v>
      </c>
      <c r="AC428" s="20">
        <f t="shared" si="19"/>
        <v>1326232.5316142223</v>
      </c>
    </row>
    <row r="429" spans="2:29" x14ac:dyDescent="0.25">
      <c r="B429" s="9">
        <v>425</v>
      </c>
      <c r="C429" s="9">
        <f t="shared" si="20"/>
        <v>58</v>
      </c>
      <c r="D429" s="9">
        <v>5</v>
      </c>
      <c r="E429" s="20">
        <f>E417*(1+VLookups!$C$4)</f>
        <v>29168.91640119773</v>
      </c>
      <c r="F429" s="20">
        <f>$E429*-VLookups!$D$10*2</f>
        <v>-1750.1349840718638</v>
      </c>
      <c r="G429" s="19">
        <v>0</v>
      </c>
      <c r="H429" s="20">
        <f>(-VLookups!$D$13)*(E429+F429/2)</f>
        <v>-9195.5008954775858</v>
      </c>
      <c r="I429" s="19">
        <v>0</v>
      </c>
      <c r="J429" s="19">
        <v>0</v>
      </c>
      <c r="K429" s="19">
        <v>0</v>
      </c>
      <c r="L429" s="19">
        <v>0</v>
      </c>
      <c r="M429" s="19">
        <v>0</v>
      </c>
      <c r="N429" s="20" t="s">
        <v>36</v>
      </c>
      <c r="O429" s="19">
        <v>0</v>
      </c>
      <c r="P429" s="20">
        <f>P428-VLookups!$D$42</f>
        <v>-401</v>
      </c>
      <c r="Q429" s="22">
        <v>185</v>
      </c>
      <c r="R429" s="19">
        <v>0</v>
      </c>
      <c r="S429" s="20">
        <f>VLookups!$D$50</f>
        <v>-4487.7037773753191</v>
      </c>
      <c r="T429" s="19">
        <v>0</v>
      </c>
      <c r="U429" s="9">
        <v>281</v>
      </c>
      <c r="V429" s="21">
        <f>V428-VLookups!$D$54</f>
        <v>-2725</v>
      </c>
      <c r="W429" s="21">
        <f>-VLookups!$D$60</f>
        <v>-400</v>
      </c>
      <c r="X429" s="21">
        <f>-VLookups!$D$62</f>
        <v>-175</v>
      </c>
      <c r="Y429" s="36">
        <f>Y428*(1+VLookups!$D$57/12)</f>
        <v>-687.58403863916169</v>
      </c>
      <c r="Z429" s="31">
        <f>-E429*VLookups!$J$3</f>
        <v>-1166.7566560479092</v>
      </c>
      <c r="AA429" s="19">
        <v>0</v>
      </c>
      <c r="AB429" s="20">
        <f t="shared" si="18"/>
        <v>9055.3035416218227</v>
      </c>
      <c r="AC429" s="20">
        <f t="shared" si="19"/>
        <v>1337498.2227085347</v>
      </c>
    </row>
    <row r="430" spans="2:29" x14ac:dyDescent="0.25">
      <c r="B430" s="9">
        <v>426</v>
      </c>
      <c r="C430" s="9">
        <f t="shared" si="20"/>
        <v>58</v>
      </c>
      <c r="D430" s="9">
        <v>6</v>
      </c>
      <c r="E430" s="20">
        <f>E418*(1+VLookups!$C$4)</f>
        <v>29168.91640119773</v>
      </c>
      <c r="F430" s="20">
        <f>$E430*-VLookups!$D$10*2</f>
        <v>-1750.1349840718638</v>
      </c>
      <c r="G430" s="19">
        <v>0</v>
      </c>
      <c r="H430" s="20">
        <f>(-VLookups!$D$13)*(E430+F430/2)</f>
        <v>-9195.5008954775858</v>
      </c>
      <c r="I430" s="19">
        <v>0</v>
      </c>
      <c r="J430" s="19">
        <v>0</v>
      </c>
      <c r="K430" s="19">
        <v>0</v>
      </c>
      <c r="L430" s="19">
        <v>0</v>
      </c>
      <c r="M430" s="19">
        <v>0</v>
      </c>
      <c r="N430" s="20" t="s">
        <v>36</v>
      </c>
      <c r="O430" s="19">
        <v>0</v>
      </c>
      <c r="P430" s="20">
        <f>P429-VLookups!$D$42</f>
        <v>-402.5</v>
      </c>
      <c r="Q430" s="22">
        <v>186</v>
      </c>
      <c r="R430" s="19">
        <v>0</v>
      </c>
      <c r="S430" s="20">
        <f>VLookups!$D$50</f>
        <v>-4487.7037773753191</v>
      </c>
      <c r="T430" s="19">
        <v>0</v>
      </c>
      <c r="U430" s="9">
        <v>282</v>
      </c>
      <c r="V430" s="21">
        <f>V429-VLookups!$D$54</f>
        <v>-2730</v>
      </c>
      <c r="W430" s="21">
        <f>-VLookups!$D$60</f>
        <v>-400</v>
      </c>
      <c r="X430" s="21">
        <f>-VLookups!$D$62</f>
        <v>-175</v>
      </c>
      <c r="Y430" s="36">
        <f>Y429*(1+VLookups!$D$57/12)</f>
        <v>-689.58949208519255</v>
      </c>
      <c r="Z430" s="31">
        <f>-E430*VLookups!$J$3</f>
        <v>-1166.7566560479092</v>
      </c>
      <c r="AA430" s="19">
        <v>0</v>
      </c>
      <c r="AB430" s="20">
        <f t="shared" si="18"/>
        <v>9046.7980881757903</v>
      </c>
      <c r="AC430" s="20">
        <f t="shared" si="19"/>
        <v>1348774.1845012247</v>
      </c>
    </row>
    <row r="431" spans="2:29" x14ac:dyDescent="0.25">
      <c r="B431" s="9">
        <v>427</v>
      </c>
      <c r="C431" s="9">
        <f t="shared" si="20"/>
        <v>58</v>
      </c>
      <c r="D431" s="9">
        <v>7</v>
      </c>
      <c r="E431" s="20">
        <f>E419*(1+VLookups!$C$4)</f>
        <v>29168.91640119773</v>
      </c>
      <c r="F431" s="20">
        <f>$E431*-VLookups!$D$10*2</f>
        <v>-1750.1349840718638</v>
      </c>
      <c r="G431" s="19">
        <v>0</v>
      </c>
      <c r="H431" s="20">
        <f>(-VLookups!$D$13)*(E431+F431/2)</f>
        <v>-9195.5008954775858</v>
      </c>
      <c r="I431" s="19">
        <v>0</v>
      </c>
      <c r="J431" s="19">
        <v>0</v>
      </c>
      <c r="K431" s="19">
        <v>0</v>
      </c>
      <c r="L431" s="19">
        <v>0</v>
      </c>
      <c r="M431" s="19">
        <v>0</v>
      </c>
      <c r="N431" s="20" t="s">
        <v>36</v>
      </c>
      <c r="O431" s="19">
        <v>0</v>
      </c>
      <c r="P431" s="20">
        <f>P430-VLookups!$D$42</f>
        <v>-404</v>
      </c>
      <c r="Q431" s="22">
        <v>187</v>
      </c>
      <c r="R431" s="19">
        <v>0</v>
      </c>
      <c r="S431" s="20">
        <f>VLookups!$D$50</f>
        <v>-4487.7037773753191</v>
      </c>
      <c r="T431" s="19">
        <v>0</v>
      </c>
      <c r="U431" s="9">
        <v>283</v>
      </c>
      <c r="V431" s="21">
        <f>V430-VLookups!$D$54</f>
        <v>-2735</v>
      </c>
      <c r="W431" s="21">
        <f>-VLookups!$D$60</f>
        <v>-400</v>
      </c>
      <c r="X431" s="21">
        <f>-VLookups!$D$62</f>
        <v>-175</v>
      </c>
      <c r="Y431" s="36">
        <f>Y430*(1+VLookups!$D$57/12)</f>
        <v>-691.60079477044098</v>
      </c>
      <c r="Z431" s="31">
        <f>-E431*VLookups!$J$3</f>
        <v>-1166.7566560479092</v>
      </c>
      <c r="AA431" s="19">
        <v>0</v>
      </c>
      <c r="AB431" s="20">
        <f t="shared" si="18"/>
        <v>9038.2867854905435</v>
      </c>
      <c r="AC431" s="20">
        <f t="shared" si="19"/>
        <v>1360060.428260884</v>
      </c>
    </row>
    <row r="432" spans="2:29" x14ac:dyDescent="0.25">
      <c r="B432" s="9">
        <v>428</v>
      </c>
      <c r="C432" s="9">
        <f t="shared" si="20"/>
        <v>58</v>
      </c>
      <c r="D432" s="9">
        <v>8</v>
      </c>
      <c r="E432" s="20">
        <f>E420*(1+VLookups!$C$4)</f>
        <v>29168.91640119773</v>
      </c>
      <c r="F432" s="20">
        <f>$E432*-VLookups!$D$10*2</f>
        <v>-1750.1349840718638</v>
      </c>
      <c r="G432" s="19">
        <v>0</v>
      </c>
      <c r="H432" s="20">
        <f>(-VLookups!$D$13)*(E432+F432/2)</f>
        <v>-9195.5008954775858</v>
      </c>
      <c r="I432" s="19">
        <v>0</v>
      </c>
      <c r="J432" s="19">
        <v>0</v>
      </c>
      <c r="K432" s="19">
        <v>0</v>
      </c>
      <c r="L432" s="19">
        <v>0</v>
      </c>
      <c r="M432" s="19">
        <v>0</v>
      </c>
      <c r="N432" s="20" t="s">
        <v>36</v>
      </c>
      <c r="O432" s="19">
        <v>0</v>
      </c>
      <c r="P432" s="20">
        <f>P431-VLookups!$D$42</f>
        <v>-405.5</v>
      </c>
      <c r="Q432" s="22">
        <v>188</v>
      </c>
      <c r="R432" s="19">
        <v>0</v>
      </c>
      <c r="S432" s="20">
        <f>VLookups!$D$50</f>
        <v>-4487.7037773753191</v>
      </c>
      <c r="T432" s="19">
        <v>0</v>
      </c>
      <c r="U432" s="9">
        <v>284</v>
      </c>
      <c r="V432" s="21">
        <f>V431-VLookups!$D$54</f>
        <v>-2740</v>
      </c>
      <c r="W432" s="21">
        <f>-VLookups!$D$60</f>
        <v>-400</v>
      </c>
      <c r="X432" s="21">
        <f>-VLookups!$D$62</f>
        <v>-175</v>
      </c>
      <c r="Y432" s="36">
        <f>Y431*(1+VLookups!$D$57/12)</f>
        <v>-693.61796375518816</v>
      </c>
      <c r="Z432" s="31">
        <f>-E432*VLookups!$J$3</f>
        <v>-1166.7566560479092</v>
      </c>
      <c r="AA432" s="19">
        <v>0</v>
      </c>
      <c r="AB432" s="20">
        <f t="shared" si="18"/>
        <v>9029.7696165057951</v>
      </c>
      <c r="AC432" s="20">
        <f t="shared" si="19"/>
        <v>1371356.9652578246</v>
      </c>
    </row>
    <row r="433" spans="2:29" x14ac:dyDescent="0.25">
      <c r="B433" s="9">
        <v>429</v>
      </c>
      <c r="C433" s="9">
        <f t="shared" si="20"/>
        <v>58</v>
      </c>
      <c r="D433" s="9">
        <v>9</v>
      </c>
      <c r="E433" s="20">
        <f>E421*(1+VLookups!$C$4)</f>
        <v>29168.91640119773</v>
      </c>
      <c r="F433" s="20">
        <f>$E433*-VLookups!$D$10*2</f>
        <v>-1750.1349840718638</v>
      </c>
      <c r="G433" s="19">
        <v>0</v>
      </c>
      <c r="H433" s="20">
        <f>(-VLookups!$D$13)*(E433+F433/2)</f>
        <v>-9195.5008954775858</v>
      </c>
      <c r="I433" s="19">
        <v>0</v>
      </c>
      <c r="J433" s="19">
        <v>0</v>
      </c>
      <c r="K433" s="19">
        <v>0</v>
      </c>
      <c r="L433" s="19">
        <v>0</v>
      </c>
      <c r="M433" s="19">
        <v>0</v>
      </c>
      <c r="N433" s="20" t="s">
        <v>36</v>
      </c>
      <c r="O433" s="19">
        <v>0</v>
      </c>
      <c r="P433" s="20">
        <f>P432-VLookups!$D$42</f>
        <v>-407</v>
      </c>
      <c r="Q433" s="22">
        <v>189</v>
      </c>
      <c r="R433" s="19">
        <v>0</v>
      </c>
      <c r="S433" s="20">
        <f>VLookups!$D$50</f>
        <v>-4487.7037773753191</v>
      </c>
      <c r="T433" s="19">
        <v>0</v>
      </c>
      <c r="U433" s="9">
        <v>285</v>
      </c>
      <c r="V433" s="21">
        <f>V432-VLookups!$D$54</f>
        <v>-2745</v>
      </c>
      <c r="W433" s="21">
        <f>-VLookups!$D$60</f>
        <v>-400</v>
      </c>
      <c r="X433" s="21">
        <f>-VLookups!$D$62</f>
        <v>-175</v>
      </c>
      <c r="Y433" s="36">
        <f>Y432*(1+VLookups!$D$57/12)</f>
        <v>-695.64101614947413</v>
      </c>
      <c r="Z433" s="31">
        <f>-E433*VLookups!$J$3</f>
        <v>-1166.7566560479092</v>
      </c>
      <c r="AA433" s="19">
        <v>0</v>
      </c>
      <c r="AB433" s="20">
        <f t="shared" si="18"/>
        <v>9021.2465641115086</v>
      </c>
      <c r="AC433" s="20">
        <f t="shared" si="19"/>
        <v>1382663.8067640325</v>
      </c>
    </row>
    <row r="434" spans="2:29" x14ac:dyDescent="0.25">
      <c r="B434" s="9">
        <v>430</v>
      </c>
      <c r="C434" s="9">
        <f t="shared" si="20"/>
        <v>58</v>
      </c>
      <c r="D434" s="9">
        <v>10</v>
      </c>
      <c r="E434" s="20">
        <f>E422*(1+VLookups!$C$4)</f>
        <v>29168.91640119773</v>
      </c>
      <c r="F434" s="20">
        <f>$E434*-VLookups!$D$10*2</f>
        <v>-1750.1349840718638</v>
      </c>
      <c r="G434" s="19">
        <v>0</v>
      </c>
      <c r="H434" s="20">
        <f>(-VLookups!$D$13)*(E434+F434/2)</f>
        <v>-9195.5008954775858</v>
      </c>
      <c r="I434" s="19">
        <v>0</v>
      </c>
      <c r="J434" s="19">
        <v>0</v>
      </c>
      <c r="K434" s="19">
        <v>0</v>
      </c>
      <c r="L434" s="19">
        <v>0</v>
      </c>
      <c r="M434" s="19">
        <v>0</v>
      </c>
      <c r="N434" s="20" t="s">
        <v>36</v>
      </c>
      <c r="O434" s="19">
        <v>0</v>
      </c>
      <c r="P434" s="20">
        <f>P433-VLookups!$D$42</f>
        <v>-408.5</v>
      </c>
      <c r="Q434" s="22">
        <v>190</v>
      </c>
      <c r="R434" s="19">
        <v>0</v>
      </c>
      <c r="S434" s="20">
        <f>VLookups!$D$50</f>
        <v>-4487.7037773753191</v>
      </c>
      <c r="T434" s="19">
        <v>0</v>
      </c>
      <c r="U434" s="9">
        <v>286</v>
      </c>
      <c r="V434" s="21">
        <f>V433-VLookups!$D$54</f>
        <v>-2750</v>
      </c>
      <c r="W434" s="21">
        <f>-VLookups!$D$60</f>
        <v>-400</v>
      </c>
      <c r="X434" s="21">
        <f>-VLookups!$D$62</f>
        <v>-175</v>
      </c>
      <c r="Y434" s="36">
        <f>Y433*(1+VLookups!$D$57/12)</f>
        <v>-697.66996911324338</v>
      </c>
      <c r="Z434" s="31">
        <f>-E434*VLookups!$J$3</f>
        <v>-1166.7566560479092</v>
      </c>
      <c r="AA434" s="19">
        <v>0</v>
      </c>
      <c r="AB434" s="20">
        <f t="shared" si="18"/>
        <v>9012.7176111477402</v>
      </c>
      <c r="AC434" s="20">
        <f t="shared" si="19"/>
        <v>1393980.9640531205</v>
      </c>
    </row>
    <row r="435" spans="2:29" x14ac:dyDescent="0.25">
      <c r="B435" s="9">
        <v>431</v>
      </c>
      <c r="C435" s="9">
        <f t="shared" si="20"/>
        <v>58</v>
      </c>
      <c r="D435" s="9">
        <v>11</v>
      </c>
      <c r="E435" s="20">
        <f>E423*(1+VLookups!$C$4)</f>
        <v>29168.91640119773</v>
      </c>
      <c r="F435" s="20">
        <f>$E435*-VLookups!$D$10*2</f>
        <v>-1750.1349840718638</v>
      </c>
      <c r="G435" s="19">
        <v>0</v>
      </c>
      <c r="H435" s="20">
        <f>(-VLookups!$D$13)*(E435+F435/2)</f>
        <v>-9195.5008954775858</v>
      </c>
      <c r="I435" s="19">
        <v>0</v>
      </c>
      <c r="J435" s="19">
        <v>0</v>
      </c>
      <c r="K435" s="19">
        <v>0</v>
      </c>
      <c r="L435" s="19">
        <v>0</v>
      </c>
      <c r="M435" s="19">
        <v>0</v>
      </c>
      <c r="N435" s="20" t="s">
        <v>36</v>
      </c>
      <c r="O435" s="19">
        <v>0</v>
      </c>
      <c r="P435" s="20">
        <f>P434-VLookups!$D$42</f>
        <v>-410</v>
      </c>
      <c r="Q435" s="22">
        <v>191</v>
      </c>
      <c r="R435" s="19">
        <v>0</v>
      </c>
      <c r="S435" s="20">
        <f>VLookups!$D$50</f>
        <v>-4487.7037773753191</v>
      </c>
      <c r="T435" s="19">
        <v>0</v>
      </c>
      <c r="U435" s="9">
        <v>287</v>
      </c>
      <c r="V435" s="21">
        <f>V434-VLookups!$D$54</f>
        <v>-2755</v>
      </c>
      <c r="W435" s="21">
        <f>-VLookups!$D$60</f>
        <v>-400</v>
      </c>
      <c r="X435" s="21">
        <f>-VLookups!$D$62</f>
        <v>-175</v>
      </c>
      <c r="Y435" s="36">
        <f>Y434*(1+VLookups!$D$57/12)</f>
        <v>-699.70483985649037</v>
      </c>
      <c r="Z435" s="31">
        <f>-E435*VLookups!$J$3</f>
        <v>-1166.7566560479092</v>
      </c>
      <c r="AA435" s="19">
        <v>0</v>
      </c>
      <c r="AB435" s="20">
        <f t="shared" si="18"/>
        <v>9004.1827404044925</v>
      </c>
      <c r="AC435" s="20">
        <f t="shared" si="19"/>
        <v>1405308.4484002802</v>
      </c>
    </row>
    <row r="436" spans="2:29" x14ac:dyDescent="0.25">
      <c r="B436" s="9">
        <v>432</v>
      </c>
      <c r="C436" s="9">
        <f t="shared" si="20"/>
        <v>59</v>
      </c>
      <c r="D436" s="9">
        <v>0</v>
      </c>
      <c r="E436" s="20">
        <f>E424*(1+VLookups!$C$4)</f>
        <v>30189.828475239647</v>
      </c>
      <c r="F436" s="20">
        <f>$E436*-VLookups!$D$10*2</f>
        <v>-1811.3897085143788</v>
      </c>
      <c r="G436" s="19">
        <v>0</v>
      </c>
      <c r="H436" s="20">
        <f>(-VLookups!$D$13)*(E436+F436/2)</f>
        <v>-9517.3434268192996</v>
      </c>
      <c r="I436" s="19">
        <v>0</v>
      </c>
      <c r="J436" s="19">
        <v>0</v>
      </c>
      <c r="K436" s="19">
        <v>0</v>
      </c>
      <c r="L436" s="19">
        <v>0</v>
      </c>
      <c r="M436" s="19">
        <v>0</v>
      </c>
      <c r="N436" s="20" t="s">
        <v>36</v>
      </c>
      <c r="O436" s="19">
        <v>0</v>
      </c>
      <c r="P436" s="20">
        <f>P435-VLookups!$D$42</f>
        <v>-411.5</v>
      </c>
      <c r="Q436" s="22">
        <v>192</v>
      </c>
      <c r="R436" s="19">
        <v>0</v>
      </c>
      <c r="S436" s="20">
        <f>VLookups!$D$50</f>
        <v>-4487.7037773753191</v>
      </c>
      <c r="T436" s="19">
        <v>0</v>
      </c>
      <c r="U436" s="9">
        <v>288</v>
      </c>
      <c r="V436" s="21">
        <f>V435-VLookups!$D$54</f>
        <v>-2760</v>
      </c>
      <c r="W436" s="21">
        <f>-VLookups!$D$60</f>
        <v>-400</v>
      </c>
      <c r="X436" s="21">
        <f>-VLookups!$D$62</f>
        <v>-175</v>
      </c>
      <c r="Y436" s="36">
        <f>Y435*(1+VLookups!$D$57/12)</f>
        <v>-701.7456456394051</v>
      </c>
      <c r="Z436" s="31">
        <f>-E436*VLookups!$J$3</f>
        <v>-1207.5931390095859</v>
      </c>
      <c r="AA436" s="19">
        <v>0</v>
      </c>
      <c r="AB436" s="20">
        <f t="shared" si="18"/>
        <v>9623.2476321388476</v>
      </c>
      <c r="AC436" s="20">
        <f t="shared" si="19"/>
        <v>1417273.876779753</v>
      </c>
    </row>
    <row r="437" spans="2:29" x14ac:dyDescent="0.25">
      <c r="B437" s="9">
        <v>433</v>
      </c>
      <c r="C437" s="9">
        <f t="shared" si="20"/>
        <v>59</v>
      </c>
      <c r="D437" s="9">
        <v>1</v>
      </c>
      <c r="E437" s="20">
        <f>E425*(1+VLookups!$C$4)</f>
        <v>30189.828475239647</v>
      </c>
      <c r="F437" s="20">
        <f>$E437*-VLookups!$D$10*2</f>
        <v>-1811.3897085143788</v>
      </c>
      <c r="G437" s="19">
        <v>0</v>
      </c>
      <c r="H437" s="20">
        <f>(-VLookups!$D$13)*(E437+F437/2)</f>
        <v>-9517.3434268192996</v>
      </c>
      <c r="I437" s="19">
        <v>0</v>
      </c>
      <c r="J437" s="19">
        <v>0</v>
      </c>
      <c r="K437" s="19">
        <v>0</v>
      </c>
      <c r="L437" s="19">
        <v>0</v>
      </c>
      <c r="M437" s="19">
        <v>0</v>
      </c>
      <c r="N437" s="20" t="s">
        <v>36</v>
      </c>
      <c r="O437" s="19">
        <v>0</v>
      </c>
      <c r="P437" s="20">
        <f>P436-VLookups!$D$42</f>
        <v>-413</v>
      </c>
      <c r="Q437" s="22">
        <v>193</v>
      </c>
      <c r="R437" s="19">
        <v>0</v>
      </c>
      <c r="S437" s="20">
        <f>VLookups!$D$50</f>
        <v>-4487.7037773753191</v>
      </c>
      <c r="T437" s="19">
        <v>0</v>
      </c>
      <c r="U437" s="9">
        <v>289</v>
      </c>
      <c r="V437" s="21">
        <f>V436-VLookups!$D$54</f>
        <v>-2765</v>
      </c>
      <c r="W437" s="21">
        <f>-VLookups!$D$60</f>
        <v>-400</v>
      </c>
      <c r="X437" s="21">
        <f>-VLookups!$D$62</f>
        <v>-175</v>
      </c>
      <c r="Y437" s="36">
        <f>Y436*(1+VLookups!$D$57/12)</f>
        <v>-703.79240377252006</v>
      </c>
      <c r="Z437" s="31">
        <f>-E437*VLookups!$J$3</f>
        <v>-1207.5931390095859</v>
      </c>
      <c r="AA437" s="19">
        <v>0</v>
      </c>
      <c r="AB437" s="20">
        <f t="shared" si="18"/>
        <v>9614.7008740057317</v>
      </c>
      <c r="AC437" s="20">
        <f t="shared" si="19"/>
        <v>1429250.7007817251</v>
      </c>
    </row>
    <row r="438" spans="2:29" x14ac:dyDescent="0.25">
      <c r="B438" s="9">
        <v>434</v>
      </c>
      <c r="C438" s="9">
        <f t="shared" si="20"/>
        <v>59</v>
      </c>
      <c r="D438" s="9">
        <v>2</v>
      </c>
      <c r="E438" s="20">
        <f>E426*(1+VLookups!$C$4)</f>
        <v>30189.828475239647</v>
      </c>
      <c r="F438" s="20">
        <f>$E438*-VLookups!$D$10*2</f>
        <v>-1811.3897085143788</v>
      </c>
      <c r="G438" s="19">
        <v>0</v>
      </c>
      <c r="H438" s="20">
        <f>(-VLookups!$D$13)*(E438+F438/2)</f>
        <v>-9517.3434268192996</v>
      </c>
      <c r="I438" s="19">
        <v>0</v>
      </c>
      <c r="J438" s="19">
        <v>0</v>
      </c>
      <c r="K438" s="19">
        <v>0</v>
      </c>
      <c r="L438" s="19">
        <v>0</v>
      </c>
      <c r="M438" s="19">
        <v>0</v>
      </c>
      <c r="N438" s="20" t="s">
        <v>36</v>
      </c>
      <c r="O438" s="19">
        <v>0</v>
      </c>
      <c r="P438" s="20">
        <f>P437-VLookups!$D$42</f>
        <v>-414.5</v>
      </c>
      <c r="Q438" s="22">
        <v>194</v>
      </c>
      <c r="R438" s="19">
        <v>0</v>
      </c>
      <c r="S438" s="20">
        <f>VLookups!$D$50</f>
        <v>-4487.7037773753191</v>
      </c>
      <c r="T438" s="19">
        <v>0</v>
      </c>
      <c r="U438" s="9">
        <v>290</v>
      </c>
      <c r="V438" s="21">
        <f>V437-VLookups!$D$54</f>
        <v>-2770</v>
      </c>
      <c r="W438" s="21">
        <f>-VLookups!$D$60</f>
        <v>-400</v>
      </c>
      <c r="X438" s="21">
        <f>-VLookups!$D$62</f>
        <v>-175</v>
      </c>
      <c r="Y438" s="36">
        <f>Y437*(1+VLookups!$D$57/12)</f>
        <v>-705.84513161685663</v>
      </c>
      <c r="Z438" s="31">
        <f>-E438*VLookups!$J$3</f>
        <v>-1207.5931390095859</v>
      </c>
      <c r="AA438" s="19">
        <v>0</v>
      </c>
      <c r="AB438" s="20">
        <f t="shared" si="18"/>
        <v>9606.1481461613948</v>
      </c>
      <c r="AC438" s="20">
        <f t="shared" si="19"/>
        <v>1441238.9334291895</v>
      </c>
    </row>
    <row r="439" spans="2:29" x14ac:dyDescent="0.25">
      <c r="B439" s="9">
        <v>435</v>
      </c>
      <c r="C439" s="9">
        <f t="shared" si="20"/>
        <v>59</v>
      </c>
      <c r="D439" s="9">
        <v>3</v>
      </c>
      <c r="E439" s="20">
        <f>E427*(1+VLookups!$C$4)</f>
        <v>30189.828475239647</v>
      </c>
      <c r="F439" s="20">
        <f>$E439*-VLookups!$D$10*2</f>
        <v>-1811.3897085143788</v>
      </c>
      <c r="G439" s="19">
        <v>0</v>
      </c>
      <c r="H439" s="20">
        <f>(-VLookups!$D$13)*(E439+F439/2)</f>
        <v>-9517.3434268192996</v>
      </c>
      <c r="I439" s="19">
        <v>0</v>
      </c>
      <c r="J439" s="19">
        <v>0</v>
      </c>
      <c r="K439" s="19">
        <v>0</v>
      </c>
      <c r="L439" s="19">
        <v>0</v>
      </c>
      <c r="M439" s="19">
        <v>0</v>
      </c>
      <c r="N439" s="20" t="s">
        <v>36</v>
      </c>
      <c r="O439" s="19">
        <v>0</v>
      </c>
      <c r="P439" s="20">
        <f>P438-VLookups!$D$42</f>
        <v>-416</v>
      </c>
      <c r="Q439" s="22">
        <v>195</v>
      </c>
      <c r="R439" s="19">
        <v>0</v>
      </c>
      <c r="S439" s="20">
        <f>VLookups!$D$50</f>
        <v>-4487.7037773753191</v>
      </c>
      <c r="T439" s="19">
        <v>0</v>
      </c>
      <c r="U439" s="9">
        <v>291</v>
      </c>
      <c r="V439" s="21">
        <f>V438-VLookups!$D$54</f>
        <v>-2775</v>
      </c>
      <c r="W439" s="21">
        <f>-VLookups!$D$60</f>
        <v>-400</v>
      </c>
      <c r="X439" s="21">
        <f>-VLookups!$D$62</f>
        <v>-175</v>
      </c>
      <c r="Y439" s="36">
        <f>Y438*(1+VLookups!$D$57/12)</f>
        <v>-707.90384658407243</v>
      </c>
      <c r="Z439" s="31">
        <f>-E439*VLookups!$J$3</f>
        <v>-1207.5931390095859</v>
      </c>
      <c r="AA439" s="19">
        <v>0</v>
      </c>
      <c r="AB439" s="20">
        <f t="shared" si="18"/>
        <v>9597.5894311941793</v>
      </c>
      <c r="AC439" s="20">
        <f t="shared" si="19"/>
        <v>1453238.5877494323</v>
      </c>
    </row>
    <row r="440" spans="2:29" x14ac:dyDescent="0.25">
      <c r="B440" s="9">
        <v>436</v>
      </c>
      <c r="C440" s="9">
        <f t="shared" si="20"/>
        <v>59</v>
      </c>
      <c r="D440" s="9">
        <v>4</v>
      </c>
      <c r="E440" s="20">
        <f>E428*(1+VLookups!$C$4)</f>
        <v>30189.828475239647</v>
      </c>
      <c r="F440" s="20">
        <f>$E440*-VLookups!$D$10*2</f>
        <v>-1811.3897085143788</v>
      </c>
      <c r="G440" s="19">
        <v>0</v>
      </c>
      <c r="H440" s="20">
        <f>(-VLookups!$D$13)*(E440+F440/2)</f>
        <v>-9517.3434268192996</v>
      </c>
      <c r="I440" s="19">
        <v>0</v>
      </c>
      <c r="J440" s="19">
        <v>0</v>
      </c>
      <c r="K440" s="19">
        <v>0</v>
      </c>
      <c r="L440" s="19">
        <v>0</v>
      </c>
      <c r="M440" s="19">
        <v>0</v>
      </c>
      <c r="N440" s="20" t="s">
        <v>36</v>
      </c>
      <c r="O440" s="19">
        <v>0</v>
      </c>
      <c r="P440" s="20">
        <f>P439-VLookups!$D$42</f>
        <v>-417.5</v>
      </c>
      <c r="Q440" s="22">
        <v>196</v>
      </c>
      <c r="R440" s="19">
        <v>0</v>
      </c>
      <c r="S440" s="20">
        <f>VLookups!$D$50</f>
        <v>-4487.7037773753191</v>
      </c>
      <c r="T440" s="19">
        <v>0</v>
      </c>
      <c r="U440" s="9">
        <v>292</v>
      </c>
      <c r="V440" s="21">
        <f>V439-VLookups!$D$54</f>
        <v>-2780</v>
      </c>
      <c r="W440" s="21">
        <f>-VLookups!$D$60</f>
        <v>-400</v>
      </c>
      <c r="X440" s="21">
        <f>-VLookups!$D$62</f>
        <v>-175</v>
      </c>
      <c r="Y440" s="36">
        <f>Y439*(1+VLookups!$D$57/12)</f>
        <v>-709.9685661366093</v>
      </c>
      <c r="Z440" s="31">
        <f>-E440*VLookups!$J$3</f>
        <v>-1207.5931390095859</v>
      </c>
      <c r="AA440" s="19">
        <v>0</v>
      </c>
      <c r="AB440" s="20">
        <f t="shared" si="18"/>
        <v>9589.0247116416431</v>
      </c>
      <c r="AC440" s="20">
        <f t="shared" si="19"/>
        <v>1465249.6767739898</v>
      </c>
    </row>
    <row r="441" spans="2:29" x14ac:dyDescent="0.25">
      <c r="B441" s="9">
        <v>437</v>
      </c>
      <c r="C441" s="9">
        <f t="shared" si="20"/>
        <v>59</v>
      </c>
      <c r="D441" s="9">
        <v>5</v>
      </c>
      <c r="E441" s="20">
        <f>E429*(1+VLookups!$C$4)</f>
        <v>30189.828475239647</v>
      </c>
      <c r="F441" s="20">
        <f>$E441*-VLookups!$D$10*2</f>
        <v>-1811.3897085143788</v>
      </c>
      <c r="G441" s="19">
        <v>0</v>
      </c>
      <c r="H441" s="20">
        <f>(-VLookups!$D$13)*(E441+F441/2)</f>
        <v>-9517.3434268192996</v>
      </c>
      <c r="I441" s="19">
        <v>0</v>
      </c>
      <c r="J441" s="19">
        <v>0</v>
      </c>
      <c r="K441" s="19">
        <v>0</v>
      </c>
      <c r="L441" s="19">
        <v>0</v>
      </c>
      <c r="M441" s="19">
        <v>0</v>
      </c>
      <c r="N441" s="20" t="s">
        <v>36</v>
      </c>
      <c r="O441" s="19">
        <v>0</v>
      </c>
      <c r="P441" s="20">
        <f>P440-VLookups!$D$42</f>
        <v>-419</v>
      </c>
      <c r="Q441" s="22">
        <v>197</v>
      </c>
      <c r="R441" s="19">
        <v>0</v>
      </c>
      <c r="S441" s="20">
        <f>VLookups!$D$50</f>
        <v>-4487.7037773753191</v>
      </c>
      <c r="T441" s="19">
        <v>0</v>
      </c>
      <c r="U441" s="9">
        <v>293</v>
      </c>
      <c r="V441" s="21">
        <f>V440-VLookups!$D$54</f>
        <v>-2785</v>
      </c>
      <c r="W441" s="21">
        <f>-VLookups!$D$60</f>
        <v>-400</v>
      </c>
      <c r="X441" s="21">
        <f>-VLookups!$D$62</f>
        <v>-175</v>
      </c>
      <c r="Y441" s="36">
        <f>Y440*(1+VLookups!$D$57/12)</f>
        <v>-712.03930778784104</v>
      </c>
      <c r="Z441" s="31">
        <f>-E441*VLookups!$J$3</f>
        <v>-1207.5931390095859</v>
      </c>
      <c r="AA441" s="19">
        <v>0</v>
      </c>
      <c r="AB441" s="20">
        <f t="shared" si="18"/>
        <v>9580.4539699904108</v>
      </c>
      <c r="AC441" s="20">
        <f t="shared" si="19"/>
        <v>1477272.2135386036</v>
      </c>
    </row>
    <row r="442" spans="2:29" x14ac:dyDescent="0.25">
      <c r="B442" s="9">
        <v>438</v>
      </c>
      <c r="C442" s="9">
        <f t="shared" si="20"/>
        <v>59</v>
      </c>
      <c r="D442" s="9">
        <v>6</v>
      </c>
      <c r="E442" s="20">
        <f>E430*(1+VLookups!$C$4)</f>
        <v>30189.828475239647</v>
      </c>
      <c r="F442" s="20">
        <f>$E442*-VLookups!$D$10*2</f>
        <v>-1811.3897085143788</v>
      </c>
      <c r="G442" s="19">
        <v>0</v>
      </c>
      <c r="H442" s="20">
        <f>(-VLookups!$D$13)*(E442+F442/2)</f>
        <v>-9517.3434268192996</v>
      </c>
      <c r="I442" s="19">
        <v>0</v>
      </c>
      <c r="J442" s="19">
        <v>0</v>
      </c>
      <c r="K442" s="19">
        <v>0</v>
      </c>
      <c r="L442" s="19">
        <v>0</v>
      </c>
      <c r="M442" s="19">
        <v>0</v>
      </c>
      <c r="N442" s="20" t="s">
        <v>36</v>
      </c>
      <c r="O442" s="19">
        <v>0</v>
      </c>
      <c r="P442" s="20">
        <f>P441-VLookups!$D$42</f>
        <v>-420.5</v>
      </c>
      <c r="Q442" s="22">
        <v>198</v>
      </c>
      <c r="R442" s="19">
        <v>0</v>
      </c>
      <c r="S442" s="20">
        <f>VLookups!$D$50</f>
        <v>-4487.7037773753191</v>
      </c>
      <c r="T442" s="19">
        <v>0</v>
      </c>
      <c r="U442" s="9">
        <v>294</v>
      </c>
      <c r="V442" s="21">
        <f>V441-VLookups!$D$54</f>
        <v>-2790</v>
      </c>
      <c r="W442" s="21">
        <f>-VLookups!$D$60</f>
        <v>-400</v>
      </c>
      <c r="X442" s="21">
        <f>-VLookups!$D$62</f>
        <v>-175</v>
      </c>
      <c r="Y442" s="36">
        <f>Y441*(1+VLookups!$D$57/12)</f>
        <v>-714.1160891022223</v>
      </c>
      <c r="Z442" s="31">
        <f>-E442*VLookups!$J$3</f>
        <v>-1207.5931390095859</v>
      </c>
      <c r="AA442" s="19">
        <v>0</v>
      </c>
      <c r="AB442" s="20">
        <f t="shared" si="18"/>
        <v>9571.8771886760296</v>
      </c>
      <c r="AC442" s="20">
        <f t="shared" si="19"/>
        <v>1489306.2110831775</v>
      </c>
    </row>
    <row r="443" spans="2:29" x14ac:dyDescent="0.25">
      <c r="B443" s="9">
        <v>439</v>
      </c>
      <c r="C443" s="9">
        <f t="shared" si="20"/>
        <v>59</v>
      </c>
      <c r="D443" s="9">
        <v>7</v>
      </c>
      <c r="E443" s="20">
        <f>E431*(1+VLookups!$C$4)</f>
        <v>30189.828475239647</v>
      </c>
      <c r="F443" s="20">
        <f>$E443*-VLookups!$D$10*2</f>
        <v>-1811.3897085143788</v>
      </c>
      <c r="G443" s="19">
        <v>0</v>
      </c>
      <c r="H443" s="20">
        <f>(-VLookups!$D$13)*(E443+F443/2)</f>
        <v>-9517.3434268192996</v>
      </c>
      <c r="I443" s="19">
        <v>0</v>
      </c>
      <c r="J443" s="19">
        <v>0</v>
      </c>
      <c r="K443" s="19">
        <v>0</v>
      </c>
      <c r="L443" s="19">
        <v>0</v>
      </c>
      <c r="M443" s="19">
        <v>0</v>
      </c>
      <c r="N443" s="20" t="s">
        <v>36</v>
      </c>
      <c r="O443" s="19">
        <v>0</v>
      </c>
      <c r="P443" s="20">
        <f>P442-VLookups!$D$42</f>
        <v>-422</v>
      </c>
      <c r="Q443" s="22">
        <v>199</v>
      </c>
      <c r="R443" s="19">
        <v>0</v>
      </c>
      <c r="S443" s="20">
        <f>VLookups!$D$50</f>
        <v>-4487.7037773753191</v>
      </c>
      <c r="T443" s="19">
        <v>0</v>
      </c>
      <c r="U443" s="9">
        <v>295</v>
      </c>
      <c r="V443" s="21">
        <f>V442-VLookups!$D$54</f>
        <v>-2795</v>
      </c>
      <c r="W443" s="21">
        <f>-VLookups!$D$60</f>
        <v>-400</v>
      </c>
      <c r="X443" s="21">
        <f>-VLookups!$D$62</f>
        <v>-175</v>
      </c>
      <c r="Y443" s="36">
        <f>Y442*(1+VLookups!$D$57/12)</f>
        <v>-716.19892769543708</v>
      </c>
      <c r="Z443" s="31">
        <f>-E443*VLookups!$J$3</f>
        <v>-1207.5931390095859</v>
      </c>
      <c r="AA443" s="19">
        <v>0</v>
      </c>
      <c r="AB443" s="20">
        <f t="shared" si="18"/>
        <v>9563.2943500828151</v>
      </c>
      <c r="AC443" s="20">
        <f t="shared" si="19"/>
        <v>1501351.6824517322</v>
      </c>
    </row>
    <row r="444" spans="2:29" x14ac:dyDescent="0.25">
      <c r="B444" s="9">
        <v>440</v>
      </c>
      <c r="C444" s="9">
        <f t="shared" si="20"/>
        <v>59</v>
      </c>
      <c r="D444" s="9">
        <v>8</v>
      </c>
      <c r="E444" s="20">
        <f>E432*(1+VLookups!$C$4)</f>
        <v>30189.828475239647</v>
      </c>
      <c r="F444" s="20">
        <f>$E444*-VLookups!$D$10*2</f>
        <v>-1811.3897085143788</v>
      </c>
      <c r="G444" s="19">
        <v>0</v>
      </c>
      <c r="H444" s="20">
        <f>(-VLookups!$D$13)*(E444+F444/2)</f>
        <v>-9517.3434268192996</v>
      </c>
      <c r="I444" s="19">
        <v>0</v>
      </c>
      <c r="J444" s="19">
        <v>0</v>
      </c>
      <c r="K444" s="19">
        <v>0</v>
      </c>
      <c r="L444" s="19">
        <v>0</v>
      </c>
      <c r="M444" s="19">
        <v>0</v>
      </c>
      <c r="N444" s="20" t="s">
        <v>36</v>
      </c>
      <c r="O444" s="19">
        <v>0</v>
      </c>
      <c r="P444" s="20">
        <f>P443-VLookups!$D$42</f>
        <v>-423.5</v>
      </c>
      <c r="Q444" s="22">
        <v>200</v>
      </c>
      <c r="R444" s="19">
        <v>0</v>
      </c>
      <c r="S444" s="20">
        <f>VLookups!$D$50</f>
        <v>-4487.7037773753191</v>
      </c>
      <c r="T444" s="19">
        <v>0</v>
      </c>
      <c r="U444" s="9">
        <v>296</v>
      </c>
      <c r="V444" s="21">
        <f>V443-VLookups!$D$54</f>
        <v>-2800</v>
      </c>
      <c r="W444" s="21">
        <f>-VLookups!$D$60</f>
        <v>-400</v>
      </c>
      <c r="X444" s="21">
        <f>-VLookups!$D$62</f>
        <v>-175</v>
      </c>
      <c r="Y444" s="36">
        <f>Y443*(1+VLookups!$D$57/12)</f>
        <v>-718.28784123454875</v>
      </c>
      <c r="Z444" s="31">
        <f>-E444*VLookups!$J$3</f>
        <v>-1207.5931390095859</v>
      </c>
      <c r="AA444" s="19">
        <v>0</v>
      </c>
      <c r="AB444" s="20">
        <f t="shared" si="18"/>
        <v>9554.7054365437034</v>
      </c>
      <c r="AC444" s="20">
        <f t="shared" si="19"/>
        <v>1513408.6406923623</v>
      </c>
    </row>
    <row r="445" spans="2:29" x14ac:dyDescent="0.25">
      <c r="B445" s="9">
        <v>441</v>
      </c>
      <c r="C445" s="9">
        <f t="shared" si="20"/>
        <v>59</v>
      </c>
      <c r="D445" s="9">
        <v>9</v>
      </c>
      <c r="E445" s="20">
        <f>E433*(1+VLookups!$C$4)</f>
        <v>30189.828475239647</v>
      </c>
      <c r="F445" s="20">
        <f>$E445*-VLookups!$D$10*2</f>
        <v>-1811.3897085143788</v>
      </c>
      <c r="G445" s="19">
        <v>0</v>
      </c>
      <c r="H445" s="20">
        <f>(-VLookups!$D$13)*(E445+F445/2)</f>
        <v>-9517.3434268192996</v>
      </c>
      <c r="I445" s="19">
        <v>0</v>
      </c>
      <c r="J445" s="19">
        <v>0</v>
      </c>
      <c r="K445" s="19">
        <v>0</v>
      </c>
      <c r="L445" s="19">
        <v>0</v>
      </c>
      <c r="M445" s="19">
        <v>0</v>
      </c>
      <c r="N445" s="20" t="s">
        <v>36</v>
      </c>
      <c r="O445" s="19">
        <v>0</v>
      </c>
      <c r="P445" s="20">
        <f>P444-VLookups!$D$42</f>
        <v>-425</v>
      </c>
      <c r="Q445" s="22">
        <v>201</v>
      </c>
      <c r="R445" s="19">
        <v>0</v>
      </c>
      <c r="S445" s="20">
        <f>VLookups!$D$50</f>
        <v>-4487.7037773753191</v>
      </c>
      <c r="T445" s="19">
        <v>0</v>
      </c>
      <c r="U445" s="9">
        <v>297</v>
      </c>
      <c r="V445" s="21">
        <f>V444-VLookups!$D$54</f>
        <v>-2805</v>
      </c>
      <c r="W445" s="21">
        <f>-VLookups!$D$60</f>
        <v>-400</v>
      </c>
      <c r="X445" s="21">
        <f>-VLookups!$D$62</f>
        <v>-175</v>
      </c>
      <c r="Y445" s="36">
        <f>Y444*(1+VLookups!$D$57/12)</f>
        <v>-720.3828474381495</v>
      </c>
      <c r="Z445" s="31">
        <f>-E445*VLookups!$J$3</f>
        <v>-1207.5931390095859</v>
      </c>
      <c r="AA445" s="19">
        <v>0</v>
      </c>
      <c r="AB445" s="20">
        <f t="shared" si="18"/>
        <v>9546.1104303401025</v>
      </c>
      <c r="AC445" s="20">
        <f t="shared" si="19"/>
        <v>1525477.0988571898</v>
      </c>
    </row>
    <row r="446" spans="2:29" x14ac:dyDescent="0.25">
      <c r="B446" s="9">
        <v>442</v>
      </c>
      <c r="C446" s="9">
        <f t="shared" si="20"/>
        <v>59</v>
      </c>
      <c r="D446" s="9">
        <v>10</v>
      </c>
      <c r="E446" s="20">
        <f>E434*(1+VLookups!$C$4)</f>
        <v>30189.828475239647</v>
      </c>
      <c r="F446" s="20">
        <f>$E446*-VLookups!$D$10*2</f>
        <v>-1811.3897085143788</v>
      </c>
      <c r="G446" s="19">
        <v>0</v>
      </c>
      <c r="H446" s="20">
        <f>(-VLookups!$D$13)*(E446+F446/2)</f>
        <v>-9517.3434268192996</v>
      </c>
      <c r="I446" s="19">
        <v>0</v>
      </c>
      <c r="J446" s="19">
        <v>0</v>
      </c>
      <c r="K446" s="19">
        <v>0</v>
      </c>
      <c r="L446" s="19">
        <v>0</v>
      </c>
      <c r="M446" s="19">
        <v>0</v>
      </c>
      <c r="N446" s="20" t="s">
        <v>36</v>
      </c>
      <c r="O446" s="19">
        <v>0</v>
      </c>
      <c r="P446" s="20">
        <f>P445-VLookups!$D$42</f>
        <v>-426.5</v>
      </c>
      <c r="Q446" s="22">
        <v>202</v>
      </c>
      <c r="R446" s="19">
        <v>0</v>
      </c>
      <c r="S446" s="20">
        <f>VLookups!$D$50</f>
        <v>-4487.7037773753191</v>
      </c>
      <c r="T446" s="19">
        <v>0</v>
      </c>
      <c r="U446" s="9">
        <v>298</v>
      </c>
      <c r="V446" s="21">
        <f>V445-VLookups!$D$54</f>
        <v>-2810</v>
      </c>
      <c r="W446" s="21">
        <f>-VLookups!$D$60</f>
        <v>-400</v>
      </c>
      <c r="X446" s="21">
        <f>-VLookups!$D$62</f>
        <v>-175</v>
      </c>
      <c r="Y446" s="36">
        <f>Y445*(1+VLookups!$D$57/12)</f>
        <v>-722.4839640765108</v>
      </c>
      <c r="Z446" s="31">
        <f>-E446*VLookups!$J$3</f>
        <v>-1207.5931390095859</v>
      </c>
      <c r="AA446" s="19">
        <v>0</v>
      </c>
      <c r="AB446" s="20">
        <f t="shared" si="18"/>
        <v>9537.5093137017411</v>
      </c>
      <c r="AC446" s="20">
        <f t="shared" si="19"/>
        <v>1537557.0700023202</v>
      </c>
    </row>
    <row r="447" spans="2:29" x14ac:dyDescent="0.25">
      <c r="B447" s="9">
        <v>443</v>
      </c>
      <c r="C447" s="9">
        <f t="shared" si="20"/>
        <v>59</v>
      </c>
      <c r="D447" s="9">
        <v>11</v>
      </c>
      <c r="E447" s="20">
        <f>E435*(1+VLookups!$C$4)</f>
        <v>30189.828475239647</v>
      </c>
      <c r="F447" s="20">
        <f>$E447*-VLookups!$D$10*2</f>
        <v>-1811.3897085143788</v>
      </c>
      <c r="G447" s="19">
        <v>0</v>
      </c>
      <c r="H447" s="20">
        <f>(-VLookups!$D$13)*(E447+F447/2)</f>
        <v>-9517.3434268192996</v>
      </c>
      <c r="I447" s="19">
        <v>0</v>
      </c>
      <c r="J447" s="19">
        <v>0</v>
      </c>
      <c r="K447" s="19">
        <v>0</v>
      </c>
      <c r="L447" s="19">
        <v>0</v>
      </c>
      <c r="M447" s="19">
        <v>0</v>
      </c>
      <c r="N447" s="20" t="s">
        <v>36</v>
      </c>
      <c r="O447" s="19">
        <v>0</v>
      </c>
      <c r="P447" s="20">
        <f>P446-VLookups!$D$42</f>
        <v>-428</v>
      </c>
      <c r="Q447" s="22">
        <v>203</v>
      </c>
      <c r="R447" s="19">
        <v>0</v>
      </c>
      <c r="S447" s="20">
        <f>VLookups!$D$50</f>
        <v>-4487.7037773753191</v>
      </c>
      <c r="T447" s="19">
        <v>0</v>
      </c>
      <c r="U447" s="9">
        <v>299</v>
      </c>
      <c r="V447" s="21">
        <f>V446-VLookups!$D$54</f>
        <v>-2815</v>
      </c>
      <c r="W447" s="21">
        <f>-VLookups!$D$60</f>
        <v>-400</v>
      </c>
      <c r="X447" s="21">
        <f>-VLookups!$D$62</f>
        <v>-175</v>
      </c>
      <c r="Y447" s="36">
        <f>Y446*(1+VLookups!$D$57/12)</f>
        <v>-724.59120897173398</v>
      </c>
      <c r="Z447" s="31">
        <f>-E447*VLookups!$J$3</f>
        <v>-1207.5931390095859</v>
      </c>
      <c r="AA447" s="19">
        <v>0</v>
      </c>
      <c r="AB447" s="20">
        <f t="shared" si="18"/>
        <v>9528.9020688065175</v>
      </c>
      <c r="AC447" s="20">
        <f t="shared" si="19"/>
        <v>1549648.5671877975</v>
      </c>
    </row>
    <row r="448" spans="2:29" x14ac:dyDescent="0.25">
      <c r="B448" s="9">
        <v>444</v>
      </c>
      <c r="C448" s="9">
        <f t="shared" si="20"/>
        <v>60</v>
      </c>
      <c r="D448" s="9">
        <v>0</v>
      </c>
      <c r="E448" s="20">
        <f>E436*(1+VLookups!$C$4)</f>
        <v>31246.472471873032</v>
      </c>
      <c r="F448" s="20">
        <f>$E448*-VLookups!$D$10*2</f>
        <v>-1874.7883483123819</v>
      </c>
      <c r="G448" s="19">
        <v>0</v>
      </c>
      <c r="H448" s="20">
        <f>(-VLookups!$D$13)*(E448+F448/2)</f>
        <v>-9850.4504467579736</v>
      </c>
      <c r="I448" s="19">
        <v>0</v>
      </c>
      <c r="J448" s="19">
        <v>0</v>
      </c>
      <c r="K448" s="19">
        <v>0</v>
      </c>
      <c r="L448" s="19">
        <v>0</v>
      </c>
      <c r="M448" s="19">
        <v>0</v>
      </c>
      <c r="N448" s="20" t="s">
        <v>36</v>
      </c>
      <c r="O448" s="19">
        <v>0</v>
      </c>
      <c r="P448" s="20">
        <f>P447-VLookups!$D$42</f>
        <v>-429.5</v>
      </c>
      <c r="Q448" s="22">
        <v>204</v>
      </c>
      <c r="R448" s="19">
        <v>0</v>
      </c>
      <c r="S448" s="20">
        <f>VLookups!$D$50</f>
        <v>-4487.7037773753191</v>
      </c>
      <c r="T448" s="19">
        <v>0</v>
      </c>
      <c r="U448" s="9">
        <v>300</v>
      </c>
      <c r="V448" s="21">
        <f>V447-VLookups!$D$54</f>
        <v>-2820</v>
      </c>
      <c r="W448" s="21">
        <f>-VLookups!$D$60</f>
        <v>-400</v>
      </c>
      <c r="X448" s="21">
        <f>-VLookups!$D$62</f>
        <v>-175</v>
      </c>
      <c r="Y448" s="36">
        <f>Y447*(1+VLookups!$D$57/12)</f>
        <v>-726.7045999979016</v>
      </c>
      <c r="Z448" s="31">
        <f>-E448*VLookups!$J$3</f>
        <v>-1249.8588988749214</v>
      </c>
      <c r="AA448" s="19">
        <v>0</v>
      </c>
      <c r="AB448" s="20">
        <f t="shared" si="18"/>
        <v>10169.860574710725</v>
      </c>
      <c r="AC448" s="20">
        <f t="shared" si="19"/>
        <v>1562401.1753744879</v>
      </c>
    </row>
    <row r="449" spans="2:29" x14ac:dyDescent="0.25">
      <c r="B449" s="9">
        <v>445</v>
      </c>
      <c r="C449" s="9">
        <f t="shared" si="20"/>
        <v>60</v>
      </c>
      <c r="D449" s="9">
        <v>1</v>
      </c>
      <c r="E449" s="20">
        <f>E437*(1+VLookups!$C$4)</f>
        <v>31246.472471873032</v>
      </c>
      <c r="F449" s="20">
        <f>$E449*-VLookups!$D$10*2</f>
        <v>-1874.7883483123819</v>
      </c>
      <c r="G449" s="19">
        <v>0</v>
      </c>
      <c r="H449" s="20">
        <f>(-VLookups!$D$13)*(E449+F449/2)</f>
        <v>-9850.4504467579736</v>
      </c>
      <c r="I449" s="19">
        <v>0</v>
      </c>
      <c r="J449" s="19">
        <v>0</v>
      </c>
      <c r="K449" s="19">
        <v>0</v>
      </c>
      <c r="L449" s="19">
        <v>0</v>
      </c>
      <c r="M449" s="19">
        <v>0</v>
      </c>
      <c r="N449" s="20" t="s">
        <v>36</v>
      </c>
      <c r="O449" s="19">
        <v>0</v>
      </c>
      <c r="P449" s="20">
        <f>P448-VLookups!$D$42</f>
        <v>-431</v>
      </c>
      <c r="Q449" s="22">
        <v>205</v>
      </c>
      <c r="R449" s="19">
        <v>0</v>
      </c>
      <c r="S449" s="20">
        <f>VLookups!$D$50</f>
        <v>-4487.7037773753191</v>
      </c>
      <c r="T449" s="19">
        <v>0</v>
      </c>
      <c r="U449" s="9">
        <v>301</v>
      </c>
      <c r="V449" s="21">
        <f>V448-VLookups!$D$54</f>
        <v>-2825</v>
      </c>
      <c r="W449" s="21">
        <f>-VLookups!$D$60</f>
        <v>-400</v>
      </c>
      <c r="X449" s="21">
        <f>-VLookups!$D$62</f>
        <v>-175</v>
      </c>
      <c r="Y449" s="36">
        <f>Y448*(1+VLookups!$D$57/12)</f>
        <v>-728.82415508122881</v>
      </c>
      <c r="Z449" s="31">
        <f>-E449*VLookups!$J$3</f>
        <v>-1249.8588988749214</v>
      </c>
      <c r="AA449" s="19">
        <v>0</v>
      </c>
      <c r="AB449" s="20">
        <f t="shared" si="18"/>
        <v>10161.241019627398</v>
      </c>
      <c r="AC449" s="20">
        <f t="shared" si="19"/>
        <v>1575166.4183530728</v>
      </c>
    </row>
    <row r="450" spans="2:29" x14ac:dyDescent="0.25">
      <c r="B450" s="9">
        <v>446</v>
      </c>
      <c r="C450" s="9">
        <f t="shared" si="20"/>
        <v>60</v>
      </c>
      <c r="D450" s="9">
        <v>2</v>
      </c>
      <c r="E450" s="20">
        <f>E438*(1+VLookups!$C$4)</f>
        <v>31246.472471873032</v>
      </c>
      <c r="F450" s="20">
        <f>$E450*-VLookups!$D$10*2</f>
        <v>-1874.7883483123819</v>
      </c>
      <c r="G450" s="19">
        <v>0</v>
      </c>
      <c r="H450" s="20">
        <f>(-VLookups!$D$13)*(E450+F450/2)</f>
        <v>-9850.4504467579736</v>
      </c>
      <c r="I450" s="19">
        <v>0</v>
      </c>
      <c r="J450" s="19">
        <v>0</v>
      </c>
      <c r="K450" s="19">
        <v>0</v>
      </c>
      <c r="L450" s="19">
        <v>0</v>
      </c>
      <c r="M450" s="19">
        <v>0</v>
      </c>
      <c r="N450" s="20" t="s">
        <v>36</v>
      </c>
      <c r="O450" s="19">
        <v>0</v>
      </c>
      <c r="P450" s="20">
        <f>P449-VLookups!$D$42</f>
        <v>-432.5</v>
      </c>
      <c r="Q450" s="22">
        <v>206</v>
      </c>
      <c r="R450" s="19">
        <v>0</v>
      </c>
      <c r="S450" s="20">
        <f>VLookups!$D$50</f>
        <v>-4487.7037773753191</v>
      </c>
      <c r="T450" s="19">
        <v>0</v>
      </c>
      <c r="U450" s="9">
        <v>302</v>
      </c>
      <c r="V450" s="21">
        <f>V449-VLookups!$D$54</f>
        <v>-2830</v>
      </c>
      <c r="W450" s="21">
        <f>-VLookups!$D$60</f>
        <v>-400</v>
      </c>
      <c r="X450" s="21">
        <f>-VLookups!$D$62</f>
        <v>-175</v>
      </c>
      <c r="Y450" s="36">
        <f>Y449*(1+VLookups!$D$57/12)</f>
        <v>-730.94989220021569</v>
      </c>
      <c r="Z450" s="31">
        <f>-E450*VLookups!$J$3</f>
        <v>-1249.8588988749214</v>
      </c>
      <c r="AA450" s="19">
        <v>0</v>
      </c>
      <c r="AB450" s="20">
        <f t="shared" si="18"/>
        <v>10152.615282508412</v>
      </c>
      <c r="AC450" s="20">
        <f t="shared" si="19"/>
        <v>1587944.3109995029</v>
      </c>
    </row>
    <row r="451" spans="2:29" x14ac:dyDescent="0.25">
      <c r="B451" s="9">
        <v>447</v>
      </c>
      <c r="C451" s="9">
        <f t="shared" si="20"/>
        <v>60</v>
      </c>
      <c r="D451" s="9">
        <v>3</v>
      </c>
      <c r="E451" s="20">
        <f>E439*(1+VLookups!$C$4)</f>
        <v>31246.472471873032</v>
      </c>
      <c r="F451" s="20">
        <f>$E451*-VLookups!$D$10*2</f>
        <v>-1874.7883483123819</v>
      </c>
      <c r="G451" s="19">
        <v>0</v>
      </c>
      <c r="H451" s="20">
        <f>(-VLookups!$D$13)*(E451+F451/2)</f>
        <v>-9850.4504467579736</v>
      </c>
      <c r="I451" s="19">
        <v>0</v>
      </c>
      <c r="J451" s="19">
        <v>0</v>
      </c>
      <c r="K451" s="19">
        <v>0</v>
      </c>
      <c r="L451" s="19">
        <v>0</v>
      </c>
      <c r="M451" s="19">
        <v>0</v>
      </c>
      <c r="N451" s="20" t="s">
        <v>36</v>
      </c>
      <c r="O451" s="19">
        <v>0</v>
      </c>
      <c r="P451" s="20">
        <f>P450-VLookups!$D$42</f>
        <v>-434</v>
      </c>
      <c r="Q451" s="22">
        <v>207</v>
      </c>
      <c r="R451" s="19">
        <v>0</v>
      </c>
      <c r="S451" s="20">
        <f>VLookups!$D$50</f>
        <v>-4487.7037773753191</v>
      </c>
      <c r="T451" s="19">
        <v>0</v>
      </c>
      <c r="U451" s="9">
        <v>303</v>
      </c>
      <c r="V451" s="21">
        <f>V450-VLookups!$D$54</f>
        <v>-2835</v>
      </c>
      <c r="W451" s="21">
        <f>-VLookups!$D$60</f>
        <v>-400</v>
      </c>
      <c r="X451" s="21">
        <f>-VLookups!$D$62</f>
        <v>-175</v>
      </c>
      <c r="Y451" s="36">
        <f>Y450*(1+VLookups!$D$57/12)</f>
        <v>-733.08182938579967</v>
      </c>
      <c r="Z451" s="31">
        <f>-E451*VLookups!$J$3</f>
        <v>-1249.8588988749214</v>
      </c>
      <c r="AA451" s="19">
        <v>0</v>
      </c>
      <c r="AB451" s="20">
        <f t="shared" si="18"/>
        <v>10143.983345322828</v>
      </c>
      <c r="AC451" s="20">
        <f t="shared" si="19"/>
        <v>1600734.8681964916</v>
      </c>
    </row>
    <row r="452" spans="2:29" x14ac:dyDescent="0.25">
      <c r="B452" s="9">
        <v>448</v>
      </c>
      <c r="C452" s="9">
        <f t="shared" si="20"/>
        <v>60</v>
      </c>
      <c r="D452" s="9">
        <v>4</v>
      </c>
      <c r="E452" s="20">
        <f>E440*(1+VLookups!$C$4)</f>
        <v>31246.472471873032</v>
      </c>
      <c r="F452" s="20">
        <f>$E452*-VLookups!$D$10*2</f>
        <v>-1874.7883483123819</v>
      </c>
      <c r="G452" s="19">
        <v>0</v>
      </c>
      <c r="H452" s="20">
        <f>(-VLookups!$D$13)*(E452+F452/2)</f>
        <v>-9850.4504467579736</v>
      </c>
      <c r="I452" s="19">
        <v>0</v>
      </c>
      <c r="J452" s="19">
        <v>0</v>
      </c>
      <c r="K452" s="19">
        <v>0</v>
      </c>
      <c r="L452" s="19">
        <v>0</v>
      </c>
      <c r="M452" s="19">
        <v>0</v>
      </c>
      <c r="N452" s="20" t="s">
        <v>36</v>
      </c>
      <c r="O452" s="19">
        <v>0</v>
      </c>
      <c r="P452" s="20">
        <f>P451-VLookups!$D$42</f>
        <v>-435.5</v>
      </c>
      <c r="Q452" s="22">
        <v>208</v>
      </c>
      <c r="R452" s="19">
        <v>0</v>
      </c>
      <c r="S452" s="20">
        <f>VLookups!$D$50</f>
        <v>-4487.7037773753191</v>
      </c>
      <c r="T452" s="19">
        <v>0</v>
      </c>
      <c r="U452" s="9">
        <v>304</v>
      </c>
      <c r="V452" s="21">
        <f>V451-VLookups!$D$54</f>
        <v>-2840</v>
      </c>
      <c r="W452" s="21">
        <f>-VLookups!$D$60</f>
        <v>-400</v>
      </c>
      <c r="X452" s="21">
        <f>-VLookups!$D$62</f>
        <v>-175</v>
      </c>
      <c r="Y452" s="36">
        <f>Y451*(1+VLookups!$D$57/12)</f>
        <v>-735.21998472150824</v>
      </c>
      <c r="Z452" s="31">
        <f>-E452*VLookups!$J$3</f>
        <v>-1249.8588988749214</v>
      </c>
      <c r="AA452" s="19">
        <v>0</v>
      </c>
      <c r="AB452" s="20">
        <f t="shared" si="18"/>
        <v>10135.345189987118</v>
      </c>
      <c r="AC452" s="20">
        <f t="shared" si="19"/>
        <v>1613538.104833473</v>
      </c>
    </row>
    <row r="453" spans="2:29" x14ac:dyDescent="0.25">
      <c r="B453" s="9">
        <v>449</v>
      </c>
      <c r="C453" s="9">
        <f t="shared" si="20"/>
        <v>60</v>
      </c>
      <c r="D453" s="9">
        <v>5</v>
      </c>
      <c r="E453" s="20">
        <f>E441*(1+VLookups!$C$4)</f>
        <v>31246.472471873032</v>
      </c>
      <c r="F453" s="20">
        <f>$E453*-VLookups!$D$10*2</f>
        <v>-1874.7883483123819</v>
      </c>
      <c r="G453" s="19">
        <v>0</v>
      </c>
      <c r="H453" s="20">
        <f>(-VLookups!$D$13)*(E453+F453/2)</f>
        <v>-9850.4504467579736</v>
      </c>
      <c r="I453" s="19">
        <v>0</v>
      </c>
      <c r="J453" s="19">
        <v>0</v>
      </c>
      <c r="K453" s="19">
        <v>0</v>
      </c>
      <c r="L453" s="19">
        <v>0</v>
      </c>
      <c r="M453" s="19">
        <v>0</v>
      </c>
      <c r="N453" s="20" t="s">
        <v>36</v>
      </c>
      <c r="O453" s="19">
        <v>0</v>
      </c>
      <c r="P453" s="20">
        <f>P452-VLookups!$D$42</f>
        <v>-437</v>
      </c>
      <c r="Q453" s="22">
        <v>209</v>
      </c>
      <c r="R453" s="19">
        <v>0</v>
      </c>
      <c r="S453" s="20">
        <f>VLookups!$D$50</f>
        <v>-4487.7037773753191</v>
      </c>
      <c r="T453" s="19">
        <v>0</v>
      </c>
      <c r="U453" s="9">
        <v>305</v>
      </c>
      <c r="V453" s="21">
        <f>V452-VLookups!$D$54</f>
        <v>-2845</v>
      </c>
      <c r="W453" s="21">
        <f>-VLookups!$D$60</f>
        <v>-400</v>
      </c>
      <c r="X453" s="21">
        <f>-VLookups!$D$62</f>
        <v>-175</v>
      </c>
      <c r="Y453" s="36">
        <f>Y452*(1+VLookups!$D$57/12)</f>
        <v>-737.36437634361266</v>
      </c>
      <c r="Z453" s="31">
        <f>-E453*VLookups!$J$3</f>
        <v>-1249.8588988749214</v>
      </c>
      <c r="AA453" s="19">
        <v>0</v>
      </c>
      <c r="AB453" s="20">
        <f t="shared" ref="AB453:AB508" si="21">SUM(E453,F453/2,H453,I453,K453,L453,M453,O453,P453,R453,S453,T453,V453,W453,X453,Y453,G453,J453,Z453,AA453)</f>
        <v>10126.700798365015</v>
      </c>
      <c r="AC453" s="20">
        <f t="shared" ref="AC453:AC508" si="22">AB453+(AC452*(1+($AC$2/12)))</f>
        <v>1626354.0358065607</v>
      </c>
    </row>
    <row r="454" spans="2:29" x14ac:dyDescent="0.25">
      <c r="B454" s="9">
        <v>450</v>
      </c>
      <c r="C454" s="9">
        <f t="shared" si="20"/>
        <v>60</v>
      </c>
      <c r="D454" s="9">
        <v>6</v>
      </c>
      <c r="E454" s="20">
        <f>E442*(1+VLookups!$C$4)</f>
        <v>31246.472471873032</v>
      </c>
      <c r="F454" s="20">
        <f>$E454*-VLookups!$D$10*2</f>
        <v>-1874.7883483123819</v>
      </c>
      <c r="G454" s="19">
        <v>0</v>
      </c>
      <c r="H454" s="20">
        <f>(-VLookups!$D$13)*(E454+F454/2)</f>
        <v>-9850.4504467579736</v>
      </c>
      <c r="I454" s="19">
        <v>0</v>
      </c>
      <c r="J454" s="19">
        <v>0</v>
      </c>
      <c r="K454" s="19">
        <v>0</v>
      </c>
      <c r="L454" s="19">
        <v>0</v>
      </c>
      <c r="M454" s="19">
        <v>0</v>
      </c>
      <c r="N454" s="20" t="s">
        <v>36</v>
      </c>
      <c r="O454" s="19">
        <v>0</v>
      </c>
      <c r="P454" s="20">
        <f>P453-VLookups!$D$42</f>
        <v>-438.5</v>
      </c>
      <c r="Q454" s="22">
        <v>210</v>
      </c>
      <c r="R454" s="19">
        <v>0</v>
      </c>
      <c r="S454" s="20">
        <f>VLookups!$D$50</f>
        <v>-4487.7037773753191</v>
      </c>
      <c r="T454" s="19">
        <v>0</v>
      </c>
      <c r="U454" s="9">
        <v>306</v>
      </c>
      <c r="V454" s="21">
        <f>V453-VLookups!$D$54</f>
        <v>-2850</v>
      </c>
      <c r="W454" s="21">
        <f>-VLookups!$D$60</f>
        <v>-400</v>
      </c>
      <c r="X454" s="21">
        <f>-VLookups!$D$62</f>
        <v>-175</v>
      </c>
      <c r="Y454" s="36">
        <f>Y453*(1+VLookups!$D$57/12)</f>
        <v>-739.51502244128153</v>
      </c>
      <c r="Z454" s="31">
        <f>-E454*VLookups!$J$3</f>
        <v>-1249.8588988749214</v>
      </c>
      <c r="AA454" s="19">
        <v>0</v>
      </c>
      <c r="AB454" s="20">
        <f t="shared" si="21"/>
        <v>10118.050152267346</v>
      </c>
      <c r="AC454" s="20">
        <f t="shared" si="22"/>
        <v>1639182.6760185056</v>
      </c>
    </row>
    <row r="455" spans="2:29" x14ac:dyDescent="0.25">
      <c r="B455" s="9">
        <v>451</v>
      </c>
      <c r="C455" s="9">
        <f t="shared" si="20"/>
        <v>60</v>
      </c>
      <c r="D455" s="9">
        <v>7</v>
      </c>
      <c r="E455" s="20">
        <f>E443*(1+VLookups!$C$4)</f>
        <v>31246.472471873032</v>
      </c>
      <c r="F455" s="20">
        <f>$E455*-VLookups!$D$10*2</f>
        <v>-1874.7883483123819</v>
      </c>
      <c r="G455" s="19">
        <v>0</v>
      </c>
      <c r="H455" s="20">
        <f>(-VLookups!$D$13)*(E455+F455/2)</f>
        <v>-9850.4504467579736</v>
      </c>
      <c r="I455" s="19">
        <v>0</v>
      </c>
      <c r="J455" s="19">
        <v>0</v>
      </c>
      <c r="K455" s="19">
        <v>0</v>
      </c>
      <c r="L455" s="19">
        <v>0</v>
      </c>
      <c r="M455" s="19">
        <v>0</v>
      </c>
      <c r="N455" s="20" t="s">
        <v>36</v>
      </c>
      <c r="O455" s="19">
        <v>0</v>
      </c>
      <c r="P455" s="20">
        <f>P454-VLookups!$D$42</f>
        <v>-440</v>
      </c>
      <c r="Q455" s="22">
        <v>211</v>
      </c>
      <c r="R455" s="19">
        <v>0</v>
      </c>
      <c r="S455" s="20">
        <f>VLookups!$D$50</f>
        <v>-4487.7037773753191</v>
      </c>
      <c r="T455" s="19">
        <v>0</v>
      </c>
      <c r="U455" s="9">
        <v>307</v>
      </c>
      <c r="V455" s="21">
        <f>V454-VLookups!$D$54</f>
        <v>-2855</v>
      </c>
      <c r="W455" s="21">
        <f>-VLookups!$D$60</f>
        <v>-400</v>
      </c>
      <c r="X455" s="21">
        <f>-VLookups!$D$62</f>
        <v>-175</v>
      </c>
      <c r="Y455" s="36">
        <f>Y454*(1+VLookups!$D$57/12)</f>
        <v>-741.67194125673529</v>
      </c>
      <c r="Z455" s="31">
        <f>-E455*VLookups!$J$3</f>
        <v>-1249.8588988749214</v>
      </c>
      <c r="AA455" s="19">
        <v>0</v>
      </c>
      <c r="AB455" s="20">
        <f t="shared" si="21"/>
        <v>10109.393233451892</v>
      </c>
      <c r="AC455" s="20">
        <f t="shared" si="22"/>
        <v>1652024.0403786551</v>
      </c>
    </row>
    <row r="456" spans="2:29" x14ac:dyDescent="0.25">
      <c r="B456" s="9">
        <v>452</v>
      </c>
      <c r="C456" s="9">
        <f t="shared" si="20"/>
        <v>60</v>
      </c>
      <c r="D456" s="9">
        <v>8</v>
      </c>
      <c r="E456" s="20">
        <f>E444*(1+VLookups!$C$4)</f>
        <v>31246.472471873032</v>
      </c>
      <c r="F456" s="20">
        <f>$E456*-VLookups!$D$10*2</f>
        <v>-1874.7883483123819</v>
      </c>
      <c r="G456" s="19">
        <v>0</v>
      </c>
      <c r="H456" s="20">
        <f>(-VLookups!$D$13)*(E456+F456/2)</f>
        <v>-9850.4504467579736</v>
      </c>
      <c r="I456" s="19">
        <v>0</v>
      </c>
      <c r="J456" s="19">
        <v>0</v>
      </c>
      <c r="K456" s="19">
        <v>0</v>
      </c>
      <c r="L456" s="19">
        <v>0</v>
      </c>
      <c r="M456" s="19">
        <v>0</v>
      </c>
      <c r="N456" s="20" t="s">
        <v>36</v>
      </c>
      <c r="O456" s="19">
        <v>0</v>
      </c>
      <c r="P456" s="20">
        <f>P455-VLookups!$D$42</f>
        <v>-441.5</v>
      </c>
      <c r="Q456" s="22">
        <v>212</v>
      </c>
      <c r="R456" s="19">
        <v>0</v>
      </c>
      <c r="S456" s="20">
        <f>VLookups!$D$50</f>
        <v>-4487.7037773753191</v>
      </c>
      <c r="T456" s="19">
        <v>0</v>
      </c>
      <c r="U456" s="9">
        <v>308</v>
      </c>
      <c r="V456" s="21">
        <f>V455-VLookups!$D$54</f>
        <v>-2860</v>
      </c>
      <c r="W456" s="21">
        <f>-VLookups!$D$60</f>
        <v>-400</v>
      </c>
      <c r="X456" s="21">
        <f>-VLookups!$D$62</f>
        <v>-175</v>
      </c>
      <c r="Y456" s="36">
        <f>Y455*(1+VLookups!$D$57/12)</f>
        <v>-743.83515108540075</v>
      </c>
      <c r="Z456" s="31">
        <f>-E456*VLookups!$J$3</f>
        <v>-1249.8588988749214</v>
      </c>
      <c r="AA456" s="19">
        <v>0</v>
      </c>
      <c r="AB456" s="20">
        <f t="shared" si="21"/>
        <v>10100.730023623226</v>
      </c>
      <c r="AC456" s="20">
        <f t="shared" si="22"/>
        <v>1664878.1438029094</v>
      </c>
    </row>
    <row r="457" spans="2:29" x14ac:dyDescent="0.25">
      <c r="B457" s="9">
        <v>453</v>
      </c>
      <c r="C457" s="9">
        <f t="shared" si="20"/>
        <v>60</v>
      </c>
      <c r="D457" s="9">
        <v>9</v>
      </c>
      <c r="E457" s="20">
        <f>E445*(1+VLookups!$C$4)</f>
        <v>31246.472471873032</v>
      </c>
      <c r="F457" s="20">
        <f>$E457*-VLookups!$D$10*2</f>
        <v>-1874.7883483123819</v>
      </c>
      <c r="G457" s="19">
        <v>0</v>
      </c>
      <c r="H457" s="20">
        <f>(-VLookups!$D$13)*(E457+F457/2)</f>
        <v>-9850.4504467579736</v>
      </c>
      <c r="I457" s="19">
        <v>0</v>
      </c>
      <c r="J457" s="19">
        <v>0</v>
      </c>
      <c r="K457" s="19">
        <v>0</v>
      </c>
      <c r="L457" s="19">
        <v>0</v>
      </c>
      <c r="M457" s="19">
        <v>0</v>
      </c>
      <c r="N457" s="20" t="s">
        <v>36</v>
      </c>
      <c r="O457" s="19">
        <v>0</v>
      </c>
      <c r="P457" s="20">
        <f>P456-VLookups!$D$42</f>
        <v>-443</v>
      </c>
      <c r="Q457" s="22">
        <v>213</v>
      </c>
      <c r="R457" s="19">
        <v>0</v>
      </c>
      <c r="S457" s="20">
        <f>VLookups!$D$50</f>
        <v>-4487.7037773753191</v>
      </c>
      <c r="T457" s="19">
        <v>0</v>
      </c>
      <c r="U457" s="9">
        <v>309</v>
      </c>
      <c r="V457" s="21">
        <f>V456-VLookups!$D$54</f>
        <v>-2865</v>
      </c>
      <c r="W457" s="21">
        <f>-VLookups!$D$60</f>
        <v>-400</v>
      </c>
      <c r="X457" s="21">
        <f>-VLookups!$D$62</f>
        <v>-175</v>
      </c>
      <c r="Y457" s="36">
        <f>Y456*(1+VLookups!$D$57/12)</f>
        <v>-746.00467027606646</v>
      </c>
      <c r="Z457" s="31">
        <f>-E457*VLookups!$J$3</f>
        <v>-1249.8588988749214</v>
      </c>
      <c r="AA457" s="19">
        <v>0</v>
      </c>
      <c r="AB457" s="20">
        <f t="shared" si="21"/>
        <v>10092.06050443256</v>
      </c>
      <c r="AC457" s="20">
        <f t="shared" si="22"/>
        <v>1677745.0012136803</v>
      </c>
    </row>
    <row r="458" spans="2:29" x14ac:dyDescent="0.25">
      <c r="B458" s="9">
        <v>454</v>
      </c>
      <c r="C458" s="9">
        <f t="shared" si="20"/>
        <v>60</v>
      </c>
      <c r="D458" s="9">
        <v>10</v>
      </c>
      <c r="E458" s="20">
        <f>E446*(1+VLookups!$C$4)</f>
        <v>31246.472471873032</v>
      </c>
      <c r="F458" s="20">
        <f>$E458*-VLookups!$D$10*2</f>
        <v>-1874.7883483123819</v>
      </c>
      <c r="G458" s="19">
        <v>0</v>
      </c>
      <c r="H458" s="20">
        <f>(-VLookups!$D$13)*(E458+F458/2)</f>
        <v>-9850.4504467579736</v>
      </c>
      <c r="I458" s="19">
        <v>0</v>
      </c>
      <c r="J458" s="19">
        <v>0</v>
      </c>
      <c r="K458" s="19">
        <v>0</v>
      </c>
      <c r="L458" s="19">
        <v>0</v>
      </c>
      <c r="M458" s="19">
        <v>0</v>
      </c>
      <c r="N458" s="20" t="s">
        <v>36</v>
      </c>
      <c r="O458" s="19">
        <v>0</v>
      </c>
      <c r="P458" s="20">
        <f>P457-VLookups!$D$42</f>
        <v>-444.5</v>
      </c>
      <c r="Q458" s="22">
        <v>214</v>
      </c>
      <c r="R458" s="19">
        <v>0</v>
      </c>
      <c r="S458" s="20">
        <f>VLookups!$D$50</f>
        <v>-4487.7037773753191</v>
      </c>
      <c r="T458" s="19">
        <v>0</v>
      </c>
      <c r="U458" s="9">
        <v>310</v>
      </c>
      <c r="V458" s="21">
        <f>V457-VLookups!$D$54</f>
        <v>-2870</v>
      </c>
      <c r="W458" s="21">
        <f>-VLookups!$D$60</f>
        <v>-400</v>
      </c>
      <c r="X458" s="21">
        <f>-VLookups!$D$62</f>
        <v>-175</v>
      </c>
      <c r="Y458" s="36">
        <f>Y457*(1+VLookups!$D$57/12)</f>
        <v>-748.18051723103838</v>
      </c>
      <c r="Z458" s="31">
        <f>-E458*VLookups!$J$3</f>
        <v>-1249.8588988749214</v>
      </c>
      <c r="AA458" s="19">
        <v>0</v>
      </c>
      <c r="AB458" s="20">
        <f t="shared" si="21"/>
        <v>10083.384657477589</v>
      </c>
      <c r="AC458" s="20">
        <f t="shared" si="22"/>
        <v>1690624.6275398473</v>
      </c>
    </row>
    <row r="459" spans="2:29" x14ac:dyDescent="0.25">
      <c r="B459" s="9">
        <v>455</v>
      </c>
      <c r="C459" s="9">
        <f t="shared" si="20"/>
        <v>60</v>
      </c>
      <c r="D459" s="9">
        <v>11</v>
      </c>
      <c r="E459" s="20">
        <f>E447*(1+VLookups!$C$4)</f>
        <v>31246.472471873032</v>
      </c>
      <c r="F459" s="20">
        <f>$E459*-VLookups!$D$10*2</f>
        <v>-1874.7883483123819</v>
      </c>
      <c r="G459" s="19">
        <v>0</v>
      </c>
      <c r="H459" s="20">
        <f>(-VLookups!$D$13)*(E459+F459/2)</f>
        <v>-9850.4504467579736</v>
      </c>
      <c r="I459" s="19">
        <v>0</v>
      </c>
      <c r="J459" s="19">
        <v>0</v>
      </c>
      <c r="K459" s="19">
        <v>0</v>
      </c>
      <c r="L459" s="19">
        <v>0</v>
      </c>
      <c r="M459" s="19">
        <v>0</v>
      </c>
      <c r="N459" s="20" t="s">
        <v>36</v>
      </c>
      <c r="O459" s="19">
        <v>0</v>
      </c>
      <c r="P459" s="20">
        <f>P458-VLookups!$D$42</f>
        <v>-446</v>
      </c>
      <c r="Q459" s="22">
        <v>215</v>
      </c>
      <c r="R459" s="19">
        <v>0</v>
      </c>
      <c r="S459" s="20">
        <f>VLookups!$D$50</f>
        <v>-4487.7037773753191</v>
      </c>
      <c r="T459" s="19">
        <v>0</v>
      </c>
      <c r="U459" s="9">
        <v>311</v>
      </c>
      <c r="V459" s="21">
        <f>V458-VLookups!$D$54</f>
        <v>-2875</v>
      </c>
      <c r="W459" s="21">
        <f>-VLookups!$D$60</f>
        <v>-400</v>
      </c>
      <c r="X459" s="21">
        <f>-VLookups!$D$62</f>
        <v>-175</v>
      </c>
      <c r="Y459" s="36">
        <f>Y458*(1+VLookups!$D$57/12)</f>
        <v>-750.36271040629561</v>
      </c>
      <c r="Z459" s="31">
        <f>-E459*VLookups!$J$3</f>
        <v>-1249.8588988749214</v>
      </c>
      <c r="AA459" s="19">
        <v>0</v>
      </c>
      <c r="AB459" s="20">
        <f t="shared" si="21"/>
        <v>10074.702464302331</v>
      </c>
      <c r="AC459" s="20">
        <f t="shared" si="22"/>
        <v>1703517.0377167161</v>
      </c>
    </row>
    <row r="460" spans="2:29" x14ac:dyDescent="0.25">
      <c r="B460" s="9">
        <v>456</v>
      </c>
      <c r="C460" s="9">
        <f t="shared" si="20"/>
        <v>61</v>
      </c>
      <c r="D460" s="9">
        <v>0</v>
      </c>
      <c r="E460" s="20">
        <f>E448*(1+VLookups!$C$4)</f>
        <v>32340.099008388584</v>
      </c>
      <c r="F460" s="20">
        <f>$E460*-VLookups!$D$10*2</f>
        <v>-1940.4059405033149</v>
      </c>
      <c r="G460" s="19">
        <v>0</v>
      </c>
      <c r="H460" s="20">
        <f>(-VLookups!$D$13)*(E460+F460/2)</f>
        <v>-10195.216212394502</v>
      </c>
      <c r="I460" s="19">
        <v>0</v>
      </c>
      <c r="J460" s="19">
        <v>0</v>
      </c>
      <c r="K460" s="19">
        <v>0</v>
      </c>
      <c r="L460" s="19">
        <v>0</v>
      </c>
      <c r="M460" s="19">
        <v>0</v>
      </c>
      <c r="N460" s="20" t="s">
        <v>36</v>
      </c>
      <c r="O460" s="19">
        <v>0</v>
      </c>
      <c r="P460" s="20">
        <f>P459-VLookups!$D$42</f>
        <v>-447.5</v>
      </c>
      <c r="Q460" s="22">
        <v>216</v>
      </c>
      <c r="R460" s="19">
        <v>0</v>
      </c>
      <c r="S460" s="20">
        <f>VLookups!$D$50</f>
        <v>-4487.7037773753191</v>
      </c>
      <c r="T460" s="19">
        <v>0</v>
      </c>
      <c r="U460" s="9">
        <v>312</v>
      </c>
      <c r="V460" s="21">
        <f>V459-VLookups!$D$54</f>
        <v>-2880</v>
      </c>
      <c r="W460" s="21">
        <f>-VLookups!$D$60</f>
        <v>-400</v>
      </c>
      <c r="X460" s="21">
        <f>-VLookups!$D$62</f>
        <v>-175</v>
      </c>
      <c r="Y460" s="36">
        <f>Y459*(1+VLookups!$D$57/12)</f>
        <v>-752.55126831164728</v>
      </c>
      <c r="Z460" s="31">
        <f>-E460*VLookups!$J$3</f>
        <v>-1293.6039603355434</v>
      </c>
      <c r="AA460" s="19">
        <v>0</v>
      </c>
      <c r="AB460" s="20">
        <f t="shared" si="21"/>
        <v>10738.320819719915</v>
      </c>
      <c r="AC460" s="20">
        <f t="shared" si="22"/>
        <v>1717094.5535992973</v>
      </c>
    </row>
    <row r="461" spans="2:29" x14ac:dyDescent="0.25">
      <c r="B461" s="9">
        <v>457</v>
      </c>
      <c r="C461" s="9">
        <f t="shared" si="20"/>
        <v>61</v>
      </c>
      <c r="D461" s="9">
        <v>1</v>
      </c>
      <c r="E461" s="20">
        <f>E449*(1+VLookups!$C$4)</f>
        <v>32340.099008388584</v>
      </c>
      <c r="F461" s="20">
        <f>$E461*-VLookups!$D$10*2</f>
        <v>-1940.4059405033149</v>
      </c>
      <c r="G461" s="19">
        <v>0</v>
      </c>
      <c r="H461" s="20">
        <f>(-VLookups!$D$13)*(E461+F461/2)</f>
        <v>-10195.216212394502</v>
      </c>
      <c r="I461" s="19">
        <v>0</v>
      </c>
      <c r="J461" s="19">
        <v>0</v>
      </c>
      <c r="K461" s="19">
        <v>0</v>
      </c>
      <c r="L461" s="19">
        <v>0</v>
      </c>
      <c r="M461" s="19">
        <v>0</v>
      </c>
      <c r="N461" s="20" t="s">
        <v>36</v>
      </c>
      <c r="O461" s="19">
        <v>0</v>
      </c>
      <c r="P461" s="20">
        <f>P460-VLookups!$D$42</f>
        <v>-449</v>
      </c>
      <c r="Q461" s="22">
        <v>217</v>
      </c>
      <c r="R461" s="19">
        <v>0</v>
      </c>
      <c r="S461" s="20">
        <f>VLookups!$D$50</f>
        <v>-4487.7037773753191</v>
      </c>
      <c r="T461" s="19">
        <v>0</v>
      </c>
      <c r="U461" s="9">
        <v>313</v>
      </c>
      <c r="V461" s="21">
        <f>V460-VLookups!$D$54</f>
        <v>-2885</v>
      </c>
      <c r="W461" s="21">
        <f>-VLookups!$D$60</f>
        <v>-400</v>
      </c>
      <c r="X461" s="21">
        <f>-VLookups!$D$62</f>
        <v>-175</v>
      </c>
      <c r="Y461" s="36">
        <f>Y460*(1+VLookups!$D$57/12)</f>
        <v>-754.74620951088957</v>
      </c>
      <c r="Z461" s="31">
        <f>-E461*VLookups!$J$3</f>
        <v>-1293.6039603355434</v>
      </c>
      <c r="AA461" s="19">
        <v>0</v>
      </c>
      <c r="AB461" s="20">
        <f t="shared" si="21"/>
        <v>10729.625878520672</v>
      </c>
      <c r="AC461" s="20">
        <f t="shared" si="22"/>
        <v>1730686.003733817</v>
      </c>
    </row>
    <row r="462" spans="2:29" x14ac:dyDescent="0.25">
      <c r="B462" s="9">
        <v>458</v>
      </c>
      <c r="C462" s="9">
        <f t="shared" si="20"/>
        <v>61</v>
      </c>
      <c r="D462" s="9">
        <v>2</v>
      </c>
      <c r="E462" s="20">
        <f>E450*(1+VLookups!$C$4)</f>
        <v>32340.099008388584</v>
      </c>
      <c r="F462" s="20">
        <f>$E462*-VLookups!$D$10*2</f>
        <v>-1940.4059405033149</v>
      </c>
      <c r="G462" s="19">
        <v>0</v>
      </c>
      <c r="H462" s="20">
        <f>(-VLookups!$D$13)*(E462+F462/2)</f>
        <v>-10195.216212394502</v>
      </c>
      <c r="I462" s="19">
        <v>0</v>
      </c>
      <c r="J462" s="19">
        <v>0</v>
      </c>
      <c r="K462" s="19">
        <v>0</v>
      </c>
      <c r="L462" s="19">
        <v>0</v>
      </c>
      <c r="M462" s="19">
        <v>0</v>
      </c>
      <c r="N462" s="20" t="s">
        <v>36</v>
      </c>
      <c r="O462" s="19">
        <v>0</v>
      </c>
      <c r="P462" s="20">
        <f>P461-VLookups!$D$42</f>
        <v>-450.5</v>
      </c>
      <c r="Q462" s="22">
        <v>218</v>
      </c>
      <c r="R462" s="19">
        <v>0</v>
      </c>
      <c r="S462" s="20">
        <f>VLookups!$D$50</f>
        <v>-4487.7037773753191</v>
      </c>
      <c r="T462" s="19">
        <v>0</v>
      </c>
      <c r="U462" s="9">
        <v>314</v>
      </c>
      <c r="V462" s="21">
        <f>V461-VLookups!$D$54</f>
        <v>-2890</v>
      </c>
      <c r="W462" s="21">
        <f>-VLookups!$D$60</f>
        <v>-400</v>
      </c>
      <c r="X462" s="21">
        <f>-VLookups!$D$62</f>
        <v>-175</v>
      </c>
      <c r="Y462" s="36">
        <f>Y461*(1+VLookups!$D$57/12)</f>
        <v>-756.94755262196304</v>
      </c>
      <c r="Z462" s="31">
        <f>-E462*VLookups!$J$3</f>
        <v>-1293.6039603355434</v>
      </c>
      <c r="AA462" s="19">
        <v>0</v>
      </c>
      <c r="AB462" s="20">
        <f t="shared" si="21"/>
        <v>10720.924535409598</v>
      </c>
      <c r="AC462" s="20">
        <f t="shared" si="22"/>
        <v>1744291.4049421162</v>
      </c>
    </row>
    <row r="463" spans="2:29" x14ac:dyDescent="0.25">
      <c r="B463" s="9">
        <v>459</v>
      </c>
      <c r="C463" s="9">
        <f t="shared" si="20"/>
        <v>61</v>
      </c>
      <c r="D463" s="9">
        <v>3</v>
      </c>
      <c r="E463" s="20">
        <f>E451*(1+VLookups!$C$4)</f>
        <v>32340.099008388584</v>
      </c>
      <c r="F463" s="20">
        <f>$E463*-VLookups!$D$10*2</f>
        <v>-1940.4059405033149</v>
      </c>
      <c r="G463" s="19">
        <v>0</v>
      </c>
      <c r="H463" s="20">
        <f>(-VLookups!$D$13)*(E463+F463/2)</f>
        <v>-10195.216212394502</v>
      </c>
      <c r="I463" s="19">
        <v>0</v>
      </c>
      <c r="J463" s="19">
        <v>0</v>
      </c>
      <c r="K463" s="19">
        <v>0</v>
      </c>
      <c r="L463" s="19">
        <v>0</v>
      </c>
      <c r="M463" s="19">
        <v>0</v>
      </c>
      <c r="N463" s="20" t="s">
        <v>36</v>
      </c>
      <c r="O463" s="19">
        <v>0</v>
      </c>
      <c r="P463" s="20">
        <f>P462-VLookups!$D$42</f>
        <v>-452</v>
      </c>
      <c r="Q463" s="22">
        <v>219</v>
      </c>
      <c r="R463" s="19">
        <v>0</v>
      </c>
      <c r="S463" s="20">
        <f>VLookups!$D$50</f>
        <v>-4487.7037773753191</v>
      </c>
      <c r="T463" s="19">
        <v>0</v>
      </c>
      <c r="U463" s="9">
        <v>315</v>
      </c>
      <c r="V463" s="21">
        <f>V462-VLookups!$D$54</f>
        <v>-2895</v>
      </c>
      <c r="W463" s="21">
        <f>-VLookups!$D$60</f>
        <v>-400</v>
      </c>
      <c r="X463" s="21">
        <f>-VLookups!$D$62</f>
        <v>-175</v>
      </c>
      <c r="Y463" s="36">
        <f>Y462*(1+VLookups!$D$57/12)</f>
        <v>-759.15531631711042</v>
      </c>
      <c r="Z463" s="31">
        <f>-E463*VLookups!$J$3</f>
        <v>-1293.6039603355434</v>
      </c>
      <c r="AA463" s="19">
        <v>0</v>
      </c>
      <c r="AB463" s="20">
        <f t="shared" si="21"/>
        <v>10712.216771714451</v>
      </c>
      <c r="AC463" s="20">
        <f t="shared" si="22"/>
        <v>1757910.7740554009</v>
      </c>
    </row>
    <row r="464" spans="2:29" x14ac:dyDescent="0.25">
      <c r="B464" s="9">
        <v>460</v>
      </c>
      <c r="C464" s="9">
        <f t="shared" si="20"/>
        <v>61</v>
      </c>
      <c r="D464" s="9">
        <v>4</v>
      </c>
      <c r="E464" s="20">
        <f>E452*(1+VLookups!$C$4)</f>
        <v>32340.099008388584</v>
      </c>
      <c r="F464" s="20">
        <f>$E464*-VLookups!$D$10*2</f>
        <v>-1940.4059405033149</v>
      </c>
      <c r="G464" s="19">
        <v>0</v>
      </c>
      <c r="H464" s="20">
        <f>(-VLookups!$D$13)*(E464+F464/2)</f>
        <v>-10195.216212394502</v>
      </c>
      <c r="I464" s="19">
        <v>0</v>
      </c>
      <c r="J464" s="19">
        <v>0</v>
      </c>
      <c r="K464" s="19">
        <v>0</v>
      </c>
      <c r="L464" s="19">
        <v>0</v>
      </c>
      <c r="M464" s="19">
        <v>0</v>
      </c>
      <c r="N464" s="20" t="s">
        <v>36</v>
      </c>
      <c r="O464" s="19">
        <v>0</v>
      </c>
      <c r="P464" s="20">
        <f>P463-VLookups!$D$42</f>
        <v>-453.5</v>
      </c>
      <c r="Q464" s="22">
        <v>220</v>
      </c>
      <c r="R464" s="19">
        <v>0</v>
      </c>
      <c r="S464" s="20">
        <f>VLookups!$D$50</f>
        <v>-4487.7037773753191</v>
      </c>
      <c r="T464" s="19">
        <v>0</v>
      </c>
      <c r="U464" s="9">
        <v>316</v>
      </c>
      <c r="V464" s="21">
        <f>V463-VLookups!$D$54</f>
        <v>-2900</v>
      </c>
      <c r="W464" s="21">
        <f>-VLookups!$D$60</f>
        <v>-400</v>
      </c>
      <c r="X464" s="21">
        <f>-VLookups!$D$62</f>
        <v>-175</v>
      </c>
      <c r="Y464" s="36">
        <f>Y463*(1+VLookups!$D$57/12)</f>
        <v>-761.36951932303532</v>
      </c>
      <c r="Z464" s="31">
        <f>-E464*VLookups!$J$3</f>
        <v>-1293.6039603355434</v>
      </c>
      <c r="AA464" s="19">
        <v>0</v>
      </c>
      <c r="AB464" s="20">
        <f t="shared" si="21"/>
        <v>10703.502568708525</v>
      </c>
      <c r="AC464" s="20">
        <f t="shared" si="22"/>
        <v>1771544.1279142017</v>
      </c>
    </row>
    <row r="465" spans="2:29" x14ac:dyDescent="0.25">
      <c r="B465" s="9">
        <v>461</v>
      </c>
      <c r="C465" s="9">
        <f t="shared" ref="C465:C508" si="23">C453+1</f>
        <v>61</v>
      </c>
      <c r="D465" s="9">
        <v>5</v>
      </c>
      <c r="E465" s="20">
        <f>E453*(1+VLookups!$C$4)</f>
        <v>32340.099008388584</v>
      </c>
      <c r="F465" s="20">
        <f>$E465*-VLookups!$D$10*2</f>
        <v>-1940.4059405033149</v>
      </c>
      <c r="G465" s="19">
        <v>0</v>
      </c>
      <c r="H465" s="20">
        <f>(-VLookups!$D$13)*(E465+F465/2)</f>
        <v>-10195.216212394502</v>
      </c>
      <c r="I465" s="19">
        <v>0</v>
      </c>
      <c r="J465" s="19">
        <v>0</v>
      </c>
      <c r="K465" s="19">
        <v>0</v>
      </c>
      <c r="L465" s="19">
        <v>0</v>
      </c>
      <c r="M465" s="19">
        <v>0</v>
      </c>
      <c r="N465" s="20" t="s">
        <v>36</v>
      </c>
      <c r="O465" s="19">
        <v>0</v>
      </c>
      <c r="P465" s="20">
        <f>P464-VLookups!$D$42</f>
        <v>-455</v>
      </c>
      <c r="Q465" s="22">
        <v>221</v>
      </c>
      <c r="R465" s="19">
        <v>0</v>
      </c>
      <c r="S465" s="20">
        <f>VLookups!$D$50</f>
        <v>-4487.7037773753191</v>
      </c>
      <c r="T465" s="19">
        <v>0</v>
      </c>
      <c r="U465" s="9">
        <v>317</v>
      </c>
      <c r="V465" s="21">
        <f>V464-VLookups!$D$54</f>
        <v>-2905</v>
      </c>
      <c r="W465" s="21">
        <f>-VLookups!$D$60</f>
        <v>-400</v>
      </c>
      <c r="X465" s="21">
        <f>-VLookups!$D$62</f>
        <v>-175</v>
      </c>
      <c r="Y465" s="36">
        <f>Y464*(1+VLookups!$D$57/12)</f>
        <v>-763.59018042106084</v>
      </c>
      <c r="Z465" s="31">
        <f>-E465*VLookups!$J$3</f>
        <v>-1293.6039603355434</v>
      </c>
      <c r="AA465" s="19">
        <v>0</v>
      </c>
      <c r="AB465" s="20">
        <f t="shared" si="21"/>
        <v>10694.781907610501</v>
      </c>
      <c r="AC465" s="20">
        <f t="shared" si="22"/>
        <v>1785191.483368336</v>
      </c>
    </row>
    <row r="466" spans="2:29" x14ac:dyDescent="0.25">
      <c r="B466" s="9">
        <v>462</v>
      </c>
      <c r="C466" s="9">
        <f t="shared" si="23"/>
        <v>61</v>
      </c>
      <c r="D466" s="9">
        <v>6</v>
      </c>
      <c r="E466" s="20">
        <f>E454*(1+VLookups!$C$4)</f>
        <v>32340.099008388584</v>
      </c>
      <c r="F466" s="20">
        <f>$E466*-VLookups!$D$10*2</f>
        <v>-1940.4059405033149</v>
      </c>
      <c r="G466" s="19">
        <v>0</v>
      </c>
      <c r="H466" s="20">
        <f>(-VLookups!$D$13)*(E466+F466/2)</f>
        <v>-10195.216212394502</v>
      </c>
      <c r="I466" s="19">
        <v>0</v>
      </c>
      <c r="J466" s="19">
        <v>0</v>
      </c>
      <c r="K466" s="19">
        <v>0</v>
      </c>
      <c r="L466" s="19">
        <v>0</v>
      </c>
      <c r="M466" s="19">
        <v>0</v>
      </c>
      <c r="N466" s="20" t="s">
        <v>36</v>
      </c>
      <c r="O466" s="19">
        <v>0</v>
      </c>
      <c r="P466" s="20">
        <f>P465-VLookups!$D$42</f>
        <v>-456.5</v>
      </c>
      <c r="Q466" s="22">
        <v>222</v>
      </c>
      <c r="R466" s="19">
        <v>0</v>
      </c>
      <c r="S466" s="20">
        <f>VLookups!$D$50</f>
        <v>-4487.7037773753191</v>
      </c>
      <c r="T466" s="19">
        <v>0</v>
      </c>
      <c r="U466" s="9">
        <v>318</v>
      </c>
      <c r="V466" s="21">
        <f>V465-VLookups!$D$54</f>
        <v>-2910</v>
      </c>
      <c r="W466" s="21">
        <f>-VLookups!$D$60</f>
        <v>-400</v>
      </c>
      <c r="X466" s="21">
        <f>-VLookups!$D$62</f>
        <v>-175</v>
      </c>
      <c r="Y466" s="36">
        <f>Y465*(1+VLookups!$D$57/12)</f>
        <v>-765.81731844728893</v>
      </c>
      <c r="Z466" s="31">
        <f>-E466*VLookups!$J$3</f>
        <v>-1293.6039603355434</v>
      </c>
      <c r="AA466" s="19">
        <v>0</v>
      </c>
      <c r="AB466" s="20">
        <f t="shared" si="21"/>
        <v>10686.054769584272</v>
      </c>
      <c r="AC466" s="20">
        <f t="shared" si="22"/>
        <v>1798852.8572768676</v>
      </c>
    </row>
    <row r="467" spans="2:29" x14ac:dyDescent="0.25">
      <c r="B467" s="9">
        <v>463</v>
      </c>
      <c r="C467" s="9">
        <f t="shared" si="23"/>
        <v>61</v>
      </c>
      <c r="D467" s="9">
        <v>7</v>
      </c>
      <c r="E467" s="20">
        <f>E455*(1+VLookups!$C$4)</f>
        <v>32340.099008388584</v>
      </c>
      <c r="F467" s="20">
        <f>$E467*-VLookups!$D$10*2</f>
        <v>-1940.4059405033149</v>
      </c>
      <c r="G467" s="19">
        <v>0</v>
      </c>
      <c r="H467" s="20">
        <f>(-VLookups!$D$13)*(E467+F467/2)</f>
        <v>-10195.216212394502</v>
      </c>
      <c r="I467" s="19">
        <v>0</v>
      </c>
      <c r="J467" s="19">
        <v>0</v>
      </c>
      <c r="K467" s="19">
        <v>0</v>
      </c>
      <c r="L467" s="19">
        <v>0</v>
      </c>
      <c r="M467" s="19">
        <v>0</v>
      </c>
      <c r="N467" s="20" t="s">
        <v>36</v>
      </c>
      <c r="O467" s="19">
        <v>0</v>
      </c>
      <c r="P467" s="20">
        <f>P466-VLookups!$D$42</f>
        <v>-458</v>
      </c>
      <c r="Q467" s="22">
        <v>223</v>
      </c>
      <c r="R467" s="19">
        <v>0</v>
      </c>
      <c r="S467" s="20">
        <f>VLookups!$D$50</f>
        <v>-4487.7037773753191</v>
      </c>
      <c r="T467" s="19">
        <v>0</v>
      </c>
      <c r="U467" s="9">
        <v>319</v>
      </c>
      <c r="V467" s="21">
        <f>V466-VLookups!$D$54</f>
        <v>-2915</v>
      </c>
      <c r="W467" s="21">
        <f>-VLookups!$D$60</f>
        <v>-400</v>
      </c>
      <c r="X467" s="21">
        <f>-VLookups!$D$62</f>
        <v>-175</v>
      </c>
      <c r="Y467" s="36">
        <f>Y466*(1+VLookups!$D$57/12)</f>
        <v>-768.05095229276014</v>
      </c>
      <c r="Z467" s="31">
        <f>-E467*VLookups!$J$3</f>
        <v>-1293.6039603355434</v>
      </c>
      <c r="AA467" s="19">
        <v>0</v>
      </c>
      <c r="AB467" s="20">
        <f t="shared" si="21"/>
        <v>10677.321135738801</v>
      </c>
      <c r="AC467" s="20">
        <f t="shared" si="22"/>
        <v>1812528.266508068</v>
      </c>
    </row>
    <row r="468" spans="2:29" x14ac:dyDescent="0.25">
      <c r="B468" s="9">
        <v>464</v>
      </c>
      <c r="C468" s="9">
        <f t="shared" si="23"/>
        <v>61</v>
      </c>
      <c r="D468" s="9">
        <v>8</v>
      </c>
      <c r="E468" s="20">
        <f>E456*(1+VLookups!$C$4)</f>
        <v>32340.099008388584</v>
      </c>
      <c r="F468" s="20">
        <f>$E468*-VLookups!$D$10*2</f>
        <v>-1940.4059405033149</v>
      </c>
      <c r="G468" s="19">
        <v>0</v>
      </c>
      <c r="H468" s="20">
        <f>(-VLookups!$D$13)*(E468+F468/2)</f>
        <v>-10195.216212394502</v>
      </c>
      <c r="I468" s="19">
        <v>0</v>
      </c>
      <c r="J468" s="19">
        <v>0</v>
      </c>
      <c r="K468" s="19">
        <v>0</v>
      </c>
      <c r="L468" s="19">
        <v>0</v>
      </c>
      <c r="M468" s="19">
        <v>0</v>
      </c>
      <c r="N468" s="20" t="s">
        <v>36</v>
      </c>
      <c r="O468" s="19">
        <v>0</v>
      </c>
      <c r="P468" s="20">
        <f>P467-VLookups!$D$42</f>
        <v>-459.5</v>
      </c>
      <c r="Q468" s="22">
        <v>224</v>
      </c>
      <c r="R468" s="19">
        <v>0</v>
      </c>
      <c r="S468" s="20">
        <f>VLookups!$D$50</f>
        <v>-4487.7037773753191</v>
      </c>
      <c r="T468" s="19">
        <v>0</v>
      </c>
      <c r="U468" s="9">
        <v>320</v>
      </c>
      <c r="V468" s="21">
        <f>V467-VLookups!$D$54</f>
        <v>-2920</v>
      </c>
      <c r="W468" s="21">
        <f>-VLookups!$D$60</f>
        <v>-400</v>
      </c>
      <c r="X468" s="21">
        <f>-VLookups!$D$62</f>
        <v>-175</v>
      </c>
      <c r="Y468" s="36">
        <f>Y467*(1+VLookups!$D$57/12)</f>
        <v>-770.29110090361405</v>
      </c>
      <c r="Z468" s="31">
        <f>-E468*VLookups!$J$3</f>
        <v>-1293.6039603355434</v>
      </c>
      <c r="AA468" s="19">
        <v>0</v>
      </c>
      <c r="AB468" s="20">
        <f t="shared" si="21"/>
        <v>10668.580987127947</v>
      </c>
      <c r="AC468" s="20">
        <f t="shared" si="22"/>
        <v>1826217.7279393761</v>
      </c>
    </row>
    <row r="469" spans="2:29" x14ac:dyDescent="0.25">
      <c r="B469" s="9">
        <v>465</v>
      </c>
      <c r="C469" s="9">
        <f t="shared" si="23"/>
        <v>61</v>
      </c>
      <c r="D469" s="9">
        <v>9</v>
      </c>
      <c r="E469" s="20">
        <f>E457*(1+VLookups!$C$4)</f>
        <v>32340.099008388584</v>
      </c>
      <c r="F469" s="20">
        <f>$E469*-VLookups!$D$10*2</f>
        <v>-1940.4059405033149</v>
      </c>
      <c r="G469" s="19">
        <v>0</v>
      </c>
      <c r="H469" s="20">
        <f>(-VLookups!$D$13)*(E469+F469/2)</f>
        <v>-10195.216212394502</v>
      </c>
      <c r="I469" s="19">
        <v>0</v>
      </c>
      <c r="J469" s="19">
        <v>0</v>
      </c>
      <c r="K469" s="19">
        <v>0</v>
      </c>
      <c r="L469" s="19">
        <v>0</v>
      </c>
      <c r="M469" s="19">
        <v>0</v>
      </c>
      <c r="N469" s="20" t="s">
        <v>36</v>
      </c>
      <c r="O469" s="19">
        <v>0</v>
      </c>
      <c r="P469" s="20">
        <f>P468-VLookups!$D$42</f>
        <v>-461</v>
      </c>
      <c r="Q469" s="22">
        <v>225</v>
      </c>
      <c r="R469" s="19">
        <v>0</v>
      </c>
      <c r="S469" s="20">
        <f>VLookups!$D$50</f>
        <v>-4487.7037773753191</v>
      </c>
      <c r="T469" s="19">
        <v>0</v>
      </c>
      <c r="U469" s="9">
        <v>321</v>
      </c>
      <c r="V469" s="21">
        <f>V468-VLookups!$D$54</f>
        <v>-2925</v>
      </c>
      <c r="W469" s="21">
        <f>-VLookups!$D$60</f>
        <v>-400</v>
      </c>
      <c r="X469" s="21">
        <f>-VLookups!$D$62</f>
        <v>-175</v>
      </c>
      <c r="Y469" s="36">
        <f>Y468*(1+VLookups!$D$57/12)</f>
        <v>-772.53778328124963</v>
      </c>
      <c r="Z469" s="31">
        <f>-E469*VLookups!$J$3</f>
        <v>-1293.6039603355434</v>
      </c>
      <c r="AA469" s="19">
        <v>0</v>
      </c>
      <c r="AB469" s="20">
        <f t="shared" si="21"/>
        <v>10659.834304750311</v>
      </c>
      <c r="AC469" s="20">
        <f t="shared" si="22"/>
        <v>1839921.2584573587</v>
      </c>
    </row>
    <row r="470" spans="2:29" x14ac:dyDescent="0.25">
      <c r="B470" s="9">
        <v>466</v>
      </c>
      <c r="C470" s="9">
        <f t="shared" si="23"/>
        <v>61</v>
      </c>
      <c r="D470" s="9">
        <v>10</v>
      </c>
      <c r="E470" s="20">
        <f>E458*(1+VLookups!$C$4)</f>
        <v>32340.099008388584</v>
      </c>
      <c r="F470" s="20">
        <f>$E470*-VLookups!$D$10*2</f>
        <v>-1940.4059405033149</v>
      </c>
      <c r="G470" s="19">
        <v>0</v>
      </c>
      <c r="H470" s="20">
        <f>(-VLookups!$D$13)*(E470+F470/2)</f>
        <v>-10195.216212394502</v>
      </c>
      <c r="I470" s="19">
        <v>0</v>
      </c>
      <c r="J470" s="19">
        <v>0</v>
      </c>
      <c r="K470" s="19">
        <v>0</v>
      </c>
      <c r="L470" s="19">
        <v>0</v>
      </c>
      <c r="M470" s="19">
        <v>0</v>
      </c>
      <c r="N470" s="20" t="s">
        <v>36</v>
      </c>
      <c r="O470" s="19">
        <v>0</v>
      </c>
      <c r="P470" s="20">
        <f>P469-VLookups!$D$42</f>
        <v>-462.5</v>
      </c>
      <c r="Q470" s="22">
        <v>226</v>
      </c>
      <c r="R470" s="19">
        <v>0</v>
      </c>
      <c r="S470" s="20">
        <f>VLookups!$D$50</f>
        <v>-4487.7037773753191</v>
      </c>
      <c r="T470" s="19">
        <v>0</v>
      </c>
      <c r="U470" s="9">
        <v>322</v>
      </c>
      <c r="V470" s="21">
        <f>V469-VLookups!$D$54</f>
        <v>-2930</v>
      </c>
      <c r="W470" s="21">
        <f>-VLookups!$D$60</f>
        <v>-400</v>
      </c>
      <c r="X470" s="21">
        <f>-VLookups!$D$62</f>
        <v>-175</v>
      </c>
      <c r="Y470" s="36">
        <f>Y469*(1+VLookups!$D$57/12)</f>
        <v>-774.79101848248661</v>
      </c>
      <c r="Z470" s="31">
        <f>-E470*VLookups!$J$3</f>
        <v>-1293.6039603355434</v>
      </c>
      <c r="AA470" s="19">
        <v>0</v>
      </c>
      <c r="AB470" s="20">
        <f t="shared" si="21"/>
        <v>10651.081069549075</v>
      </c>
      <c r="AC470" s="20">
        <f t="shared" si="22"/>
        <v>1853638.8749576702</v>
      </c>
    </row>
    <row r="471" spans="2:29" x14ac:dyDescent="0.25">
      <c r="B471" s="9">
        <v>467</v>
      </c>
      <c r="C471" s="9">
        <f t="shared" si="23"/>
        <v>61</v>
      </c>
      <c r="D471" s="9">
        <v>11</v>
      </c>
      <c r="E471" s="20">
        <f>E459*(1+VLookups!$C$4)</f>
        <v>32340.099008388584</v>
      </c>
      <c r="F471" s="20">
        <f>$E471*-VLookups!$D$10*2</f>
        <v>-1940.4059405033149</v>
      </c>
      <c r="G471" s="19">
        <v>0</v>
      </c>
      <c r="H471" s="20">
        <f>(-VLookups!$D$13)*(E471+F471/2)</f>
        <v>-10195.216212394502</v>
      </c>
      <c r="I471" s="19">
        <v>0</v>
      </c>
      <c r="J471" s="19">
        <v>0</v>
      </c>
      <c r="K471" s="19">
        <v>0</v>
      </c>
      <c r="L471" s="19">
        <v>0</v>
      </c>
      <c r="M471" s="19">
        <v>0</v>
      </c>
      <c r="N471" s="20" t="s">
        <v>36</v>
      </c>
      <c r="O471" s="19">
        <v>0</v>
      </c>
      <c r="P471" s="20">
        <f>P470-VLookups!$D$42</f>
        <v>-464</v>
      </c>
      <c r="Q471" s="22">
        <v>227</v>
      </c>
      <c r="R471" s="19">
        <v>0</v>
      </c>
      <c r="S471" s="20">
        <f>VLookups!$D$50</f>
        <v>-4487.7037773753191</v>
      </c>
      <c r="T471" s="19">
        <v>0</v>
      </c>
      <c r="U471" s="9">
        <v>323</v>
      </c>
      <c r="V471" s="21">
        <f>V470-VLookups!$D$54</f>
        <v>-2935</v>
      </c>
      <c r="W471" s="21">
        <f>-VLookups!$D$60</f>
        <v>-400</v>
      </c>
      <c r="X471" s="21">
        <f>-VLookups!$D$62</f>
        <v>-175</v>
      </c>
      <c r="Y471" s="36">
        <f>Y470*(1+VLookups!$D$57/12)</f>
        <v>-777.05082561972722</v>
      </c>
      <c r="Z471" s="31">
        <f>-E471*VLookups!$J$3</f>
        <v>-1293.6039603355434</v>
      </c>
      <c r="AA471" s="19">
        <v>0</v>
      </c>
      <c r="AB471" s="20">
        <f t="shared" si="21"/>
        <v>10642.321262411833</v>
      </c>
      <c r="AC471" s="20">
        <f t="shared" si="22"/>
        <v>1867370.5943450115</v>
      </c>
    </row>
    <row r="472" spans="2:29" x14ac:dyDescent="0.25">
      <c r="B472" s="9">
        <v>468</v>
      </c>
      <c r="C472" s="9">
        <f t="shared" si="23"/>
        <v>62</v>
      </c>
      <c r="D472" s="9">
        <v>0</v>
      </c>
      <c r="E472" s="20">
        <f>E460*(1+VLookups!$C$4)</f>
        <v>33472.00247368218</v>
      </c>
      <c r="F472" s="20">
        <f>$E472*-VLookups!$D$10*2</f>
        <v>-2008.3201484209308</v>
      </c>
      <c r="G472" s="19">
        <v>0</v>
      </c>
      <c r="H472" s="20">
        <f>(-VLookups!$D$13)*(E472+F472/2)</f>
        <v>-10552.048779828308</v>
      </c>
      <c r="I472" s="19">
        <v>0</v>
      </c>
      <c r="J472" s="19">
        <v>0</v>
      </c>
      <c r="K472" s="19">
        <v>0</v>
      </c>
      <c r="L472" s="19">
        <v>0</v>
      </c>
      <c r="M472" s="19">
        <v>0</v>
      </c>
      <c r="N472" s="20" t="s">
        <v>36</v>
      </c>
      <c r="O472" s="19">
        <v>0</v>
      </c>
      <c r="P472" s="20">
        <f>P471-VLookups!$D$42</f>
        <v>-465.5</v>
      </c>
      <c r="Q472" s="22">
        <v>228</v>
      </c>
      <c r="R472" s="19">
        <v>0</v>
      </c>
      <c r="S472" s="20">
        <f>VLookups!$D$50</f>
        <v>-4487.7037773753191</v>
      </c>
      <c r="T472" s="19">
        <v>0</v>
      </c>
      <c r="U472" s="9">
        <v>324</v>
      </c>
      <c r="V472" s="21">
        <f>V471-VLookups!$D$54</f>
        <v>-2940</v>
      </c>
      <c r="W472" s="21">
        <f>-VLookups!$D$60</f>
        <v>-400</v>
      </c>
      <c r="X472" s="21">
        <f>-VLookups!$D$62</f>
        <v>-175</v>
      </c>
      <c r="Y472" s="36">
        <f>Y471*(1+VLookups!$D$57/12)</f>
        <v>-779.31722386111812</v>
      </c>
      <c r="Z472" s="31">
        <f>-E472*VLookups!$J$3</f>
        <v>-1338.8800989472873</v>
      </c>
      <c r="AA472" s="19">
        <v>0</v>
      </c>
      <c r="AB472" s="20">
        <f t="shared" si="21"/>
        <v>11329.392519459685</v>
      </c>
      <c r="AC472" s="20">
        <f t="shared" si="22"/>
        <v>1881812.2711883795</v>
      </c>
    </row>
    <row r="473" spans="2:29" x14ac:dyDescent="0.25">
      <c r="B473" s="9">
        <v>469</v>
      </c>
      <c r="C473" s="9">
        <f t="shared" si="23"/>
        <v>62</v>
      </c>
      <c r="D473" s="9">
        <v>1</v>
      </c>
      <c r="E473" s="20">
        <f>E461*(1+VLookups!$C$4)</f>
        <v>33472.00247368218</v>
      </c>
      <c r="F473" s="20">
        <f>$E473*-VLookups!$D$10*2</f>
        <v>-2008.3201484209308</v>
      </c>
      <c r="G473" s="19">
        <v>0</v>
      </c>
      <c r="H473" s="20">
        <f>(-VLookups!$D$13)*(E473+F473/2)</f>
        <v>-10552.048779828308</v>
      </c>
      <c r="I473" s="19">
        <v>0</v>
      </c>
      <c r="J473" s="19">
        <v>0</v>
      </c>
      <c r="K473" s="19">
        <v>0</v>
      </c>
      <c r="L473" s="19">
        <v>0</v>
      </c>
      <c r="M473" s="19">
        <v>0</v>
      </c>
      <c r="N473" s="20" t="s">
        <v>36</v>
      </c>
      <c r="O473" s="19">
        <v>0</v>
      </c>
      <c r="P473" s="20">
        <f>P472-VLookups!$D$42</f>
        <v>-467</v>
      </c>
      <c r="Q473" s="22">
        <v>229</v>
      </c>
      <c r="R473" s="19">
        <v>0</v>
      </c>
      <c r="S473" s="20">
        <f>VLookups!$D$50</f>
        <v>-4487.7037773753191</v>
      </c>
      <c r="T473" s="19">
        <v>0</v>
      </c>
      <c r="U473" s="9">
        <v>325</v>
      </c>
      <c r="V473" s="21">
        <f>V472-VLookups!$D$54</f>
        <v>-2945</v>
      </c>
      <c r="W473" s="21">
        <f>-VLookups!$D$60</f>
        <v>-400</v>
      </c>
      <c r="X473" s="21">
        <f>-VLookups!$D$62</f>
        <v>-175</v>
      </c>
      <c r="Y473" s="36">
        <f>Y472*(1+VLookups!$D$57/12)</f>
        <v>-781.59023243071306</v>
      </c>
      <c r="Z473" s="31">
        <f>-E473*VLookups!$J$3</f>
        <v>-1338.8800989472873</v>
      </c>
      <c r="AA473" s="19">
        <v>0</v>
      </c>
      <c r="AB473" s="20">
        <f t="shared" si="21"/>
        <v>11320.61951089009</v>
      </c>
      <c r="AC473" s="20">
        <f t="shared" si="22"/>
        <v>1896269.2444845836</v>
      </c>
    </row>
    <row r="474" spans="2:29" x14ac:dyDescent="0.25">
      <c r="B474" s="9">
        <v>470</v>
      </c>
      <c r="C474" s="9">
        <f t="shared" si="23"/>
        <v>62</v>
      </c>
      <c r="D474" s="9">
        <v>2</v>
      </c>
      <c r="E474" s="20">
        <f>E462*(1+VLookups!$C$4)</f>
        <v>33472.00247368218</v>
      </c>
      <c r="F474" s="20">
        <f>$E474*-VLookups!$D$10*2</f>
        <v>-2008.3201484209308</v>
      </c>
      <c r="G474" s="19">
        <v>0</v>
      </c>
      <c r="H474" s="20">
        <f>(-VLookups!$D$13)*(E474+F474/2)</f>
        <v>-10552.048779828308</v>
      </c>
      <c r="I474" s="19">
        <v>0</v>
      </c>
      <c r="J474" s="19">
        <v>0</v>
      </c>
      <c r="K474" s="19">
        <v>0</v>
      </c>
      <c r="L474" s="19">
        <v>0</v>
      </c>
      <c r="M474" s="19">
        <v>0</v>
      </c>
      <c r="N474" s="20" t="s">
        <v>36</v>
      </c>
      <c r="O474" s="19">
        <v>0</v>
      </c>
      <c r="P474" s="20">
        <f>P473-VLookups!$D$42</f>
        <v>-468.5</v>
      </c>
      <c r="Q474" s="22">
        <v>230</v>
      </c>
      <c r="R474" s="19">
        <v>0</v>
      </c>
      <c r="S474" s="20">
        <f>VLookups!$D$50</f>
        <v>-4487.7037773753191</v>
      </c>
      <c r="T474" s="19">
        <v>0</v>
      </c>
      <c r="U474" s="9">
        <v>326</v>
      </c>
      <c r="V474" s="21">
        <f>V473-VLookups!$D$54</f>
        <v>-2950</v>
      </c>
      <c r="W474" s="21">
        <f>-VLookups!$D$60</f>
        <v>-400</v>
      </c>
      <c r="X474" s="21">
        <f>-VLookups!$D$62</f>
        <v>-175</v>
      </c>
      <c r="Y474" s="36">
        <f>Y473*(1+VLookups!$D$57/12)</f>
        <v>-783.86987060863601</v>
      </c>
      <c r="Z474" s="31">
        <f>-E474*VLookups!$J$3</f>
        <v>-1338.8800989472873</v>
      </c>
      <c r="AA474" s="19">
        <v>0</v>
      </c>
      <c r="AB474" s="20">
        <f t="shared" si="21"/>
        <v>11311.839872712168</v>
      </c>
      <c r="AC474" s="20">
        <f t="shared" si="22"/>
        <v>1910741.5330981037</v>
      </c>
    </row>
    <row r="475" spans="2:29" x14ac:dyDescent="0.25">
      <c r="B475" s="9">
        <v>471</v>
      </c>
      <c r="C475" s="9">
        <f t="shared" si="23"/>
        <v>62</v>
      </c>
      <c r="D475" s="9">
        <v>3</v>
      </c>
      <c r="E475" s="20">
        <f>E463*(1+VLookups!$C$4)</f>
        <v>33472.00247368218</v>
      </c>
      <c r="F475" s="20">
        <f>$E475*-VLookups!$D$10*2</f>
        <v>-2008.3201484209308</v>
      </c>
      <c r="G475" s="19">
        <v>0</v>
      </c>
      <c r="H475" s="20">
        <f>(-VLookups!$D$13)*(E475+F475/2)</f>
        <v>-10552.048779828308</v>
      </c>
      <c r="I475" s="19">
        <v>0</v>
      </c>
      <c r="J475" s="19">
        <v>0</v>
      </c>
      <c r="K475" s="19">
        <v>0</v>
      </c>
      <c r="L475" s="19">
        <v>0</v>
      </c>
      <c r="M475" s="19">
        <v>0</v>
      </c>
      <c r="N475" s="20" t="s">
        <v>36</v>
      </c>
      <c r="O475" s="19">
        <v>0</v>
      </c>
      <c r="P475" s="20">
        <f>P474-VLookups!$D$42</f>
        <v>-470</v>
      </c>
      <c r="Q475" s="22">
        <v>231</v>
      </c>
      <c r="R475" s="19">
        <v>0</v>
      </c>
      <c r="S475" s="20">
        <f>VLookups!$D$50</f>
        <v>-4487.7037773753191</v>
      </c>
      <c r="T475" s="19">
        <v>0</v>
      </c>
      <c r="U475" s="9">
        <v>327</v>
      </c>
      <c r="V475" s="21">
        <f>V474-VLookups!$D$54</f>
        <v>-2955</v>
      </c>
      <c r="W475" s="21">
        <f>-VLookups!$D$60</f>
        <v>-400</v>
      </c>
      <c r="X475" s="21">
        <f>-VLookups!$D$62</f>
        <v>-175</v>
      </c>
      <c r="Y475" s="36">
        <f>Y474*(1+VLookups!$D$57/12)</f>
        <v>-786.15615773124455</v>
      </c>
      <c r="Z475" s="31">
        <f>-E475*VLookups!$J$3</f>
        <v>-1338.8800989472873</v>
      </c>
      <c r="AA475" s="19">
        <v>0</v>
      </c>
      <c r="AB475" s="20">
        <f t="shared" si="21"/>
        <v>11303.05358558956</v>
      </c>
      <c r="AC475" s="20">
        <f t="shared" si="22"/>
        <v>1925229.1559055236</v>
      </c>
    </row>
    <row r="476" spans="2:29" x14ac:dyDescent="0.25">
      <c r="B476" s="9">
        <v>472</v>
      </c>
      <c r="C476" s="9">
        <f t="shared" si="23"/>
        <v>62</v>
      </c>
      <c r="D476" s="9">
        <v>4</v>
      </c>
      <c r="E476" s="20">
        <f>E464*(1+VLookups!$C$4)</f>
        <v>33472.00247368218</v>
      </c>
      <c r="F476" s="20">
        <f>$E476*-VLookups!$D$10*2</f>
        <v>-2008.3201484209308</v>
      </c>
      <c r="G476" s="19">
        <v>0</v>
      </c>
      <c r="H476" s="20">
        <f>(-VLookups!$D$13)*(E476+F476/2)</f>
        <v>-10552.048779828308</v>
      </c>
      <c r="I476" s="19">
        <v>0</v>
      </c>
      <c r="J476" s="19">
        <v>0</v>
      </c>
      <c r="K476" s="19">
        <v>0</v>
      </c>
      <c r="L476" s="19">
        <v>0</v>
      </c>
      <c r="M476" s="19">
        <v>0</v>
      </c>
      <c r="N476" s="20" t="s">
        <v>36</v>
      </c>
      <c r="O476" s="19">
        <v>0</v>
      </c>
      <c r="P476" s="20">
        <f>P475-VLookups!$D$42</f>
        <v>-471.5</v>
      </c>
      <c r="Q476" s="22">
        <v>232</v>
      </c>
      <c r="R476" s="19">
        <v>0</v>
      </c>
      <c r="S476" s="20">
        <f>VLookups!$D$50</f>
        <v>-4487.7037773753191</v>
      </c>
      <c r="T476" s="19">
        <v>0</v>
      </c>
      <c r="U476" s="9">
        <v>328</v>
      </c>
      <c r="V476" s="21">
        <f>V475-VLookups!$D$54</f>
        <v>-2960</v>
      </c>
      <c r="W476" s="21">
        <f>-VLookups!$D$60</f>
        <v>-400</v>
      </c>
      <c r="X476" s="21">
        <f>-VLookups!$D$62</f>
        <v>-175</v>
      </c>
      <c r="Y476" s="36">
        <f>Y475*(1+VLookups!$D$57/12)</f>
        <v>-788.44911319129403</v>
      </c>
      <c r="Z476" s="31">
        <f>-E476*VLookups!$J$3</f>
        <v>-1338.8800989472873</v>
      </c>
      <c r="AA476" s="19">
        <v>0</v>
      </c>
      <c r="AB476" s="20">
        <f t="shared" si="21"/>
        <v>11294.260630129509</v>
      </c>
      <c r="AC476" s="20">
        <f t="shared" si="22"/>
        <v>1939732.1317954957</v>
      </c>
    </row>
    <row r="477" spans="2:29" x14ac:dyDescent="0.25">
      <c r="B477" s="9">
        <v>473</v>
      </c>
      <c r="C477" s="9">
        <f t="shared" si="23"/>
        <v>62</v>
      </c>
      <c r="D477" s="9">
        <v>5</v>
      </c>
      <c r="E477" s="20">
        <f>E465*(1+VLookups!$C$4)</f>
        <v>33472.00247368218</v>
      </c>
      <c r="F477" s="20">
        <f>$E477*-VLookups!$D$10*2</f>
        <v>-2008.3201484209308</v>
      </c>
      <c r="G477" s="19">
        <v>0</v>
      </c>
      <c r="H477" s="20">
        <f>(-VLookups!$D$13)*(E477+F477/2)</f>
        <v>-10552.048779828308</v>
      </c>
      <c r="I477" s="19">
        <v>0</v>
      </c>
      <c r="J477" s="19">
        <v>0</v>
      </c>
      <c r="K477" s="19">
        <v>0</v>
      </c>
      <c r="L477" s="19">
        <v>0</v>
      </c>
      <c r="M477" s="19">
        <v>0</v>
      </c>
      <c r="N477" s="20" t="s">
        <v>36</v>
      </c>
      <c r="O477" s="19">
        <v>0</v>
      </c>
      <c r="P477" s="20">
        <f>P476-VLookups!$D$42</f>
        <v>-473</v>
      </c>
      <c r="Q477" s="22">
        <v>233</v>
      </c>
      <c r="R477" s="19">
        <v>0</v>
      </c>
      <c r="S477" s="20">
        <f>VLookups!$D$50</f>
        <v>-4487.7037773753191</v>
      </c>
      <c r="T477" s="19">
        <v>0</v>
      </c>
      <c r="U477" s="9">
        <v>329</v>
      </c>
      <c r="V477" s="21">
        <f>V476-VLookups!$D$54</f>
        <v>-2965</v>
      </c>
      <c r="W477" s="21">
        <f>-VLookups!$D$60</f>
        <v>-400</v>
      </c>
      <c r="X477" s="21">
        <f>-VLookups!$D$62</f>
        <v>-175</v>
      </c>
      <c r="Y477" s="36">
        <f>Y476*(1+VLookups!$D$57/12)</f>
        <v>-790.74875643810196</v>
      </c>
      <c r="Z477" s="31">
        <f>-E477*VLookups!$J$3</f>
        <v>-1338.8800989472873</v>
      </c>
      <c r="AA477" s="19">
        <v>0</v>
      </c>
      <c r="AB477" s="20">
        <f t="shared" si="21"/>
        <v>11285.460986882701</v>
      </c>
      <c r="AC477" s="20">
        <f t="shared" si="22"/>
        <v>1954250.4796687043</v>
      </c>
    </row>
    <row r="478" spans="2:29" x14ac:dyDescent="0.25">
      <c r="B478" s="9">
        <v>474</v>
      </c>
      <c r="C478" s="9">
        <f t="shared" si="23"/>
        <v>62</v>
      </c>
      <c r="D478" s="9">
        <v>6</v>
      </c>
      <c r="E478" s="20">
        <f>E466*(1+VLookups!$C$4)</f>
        <v>33472.00247368218</v>
      </c>
      <c r="F478" s="20">
        <f>$E478*-VLookups!$D$10*2</f>
        <v>-2008.3201484209308</v>
      </c>
      <c r="G478" s="19">
        <v>0</v>
      </c>
      <c r="H478" s="20">
        <f>(-VLookups!$D$13)*(E478+F478/2)</f>
        <v>-10552.048779828308</v>
      </c>
      <c r="I478" s="19">
        <v>0</v>
      </c>
      <c r="J478" s="19">
        <v>0</v>
      </c>
      <c r="K478" s="19">
        <v>0</v>
      </c>
      <c r="L478" s="19">
        <v>0</v>
      </c>
      <c r="M478" s="19">
        <v>0</v>
      </c>
      <c r="N478" s="20" t="s">
        <v>36</v>
      </c>
      <c r="O478" s="19">
        <v>0</v>
      </c>
      <c r="P478" s="20">
        <f>P477-VLookups!$D$42</f>
        <v>-474.5</v>
      </c>
      <c r="Q478" s="22">
        <v>234</v>
      </c>
      <c r="R478" s="19">
        <v>0</v>
      </c>
      <c r="S478" s="20">
        <f>VLookups!$D$50</f>
        <v>-4487.7037773753191</v>
      </c>
      <c r="T478" s="19">
        <v>0</v>
      </c>
      <c r="U478" s="9">
        <v>330</v>
      </c>
      <c r="V478" s="21">
        <f>V477-VLookups!$D$54</f>
        <v>-2970</v>
      </c>
      <c r="W478" s="21">
        <f>-VLookups!$D$60</f>
        <v>-400</v>
      </c>
      <c r="X478" s="21">
        <f>-VLookups!$D$62</f>
        <v>-175</v>
      </c>
      <c r="Y478" s="36">
        <f>Y477*(1+VLookups!$D$57/12)</f>
        <v>-793.05510697771308</v>
      </c>
      <c r="Z478" s="31">
        <f>-E478*VLookups!$J$3</f>
        <v>-1338.8800989472873</v>
      </c>
      <c r="AA478" s="19">
        <v>0</v>
      </c>
      <c r="AB478" s="20">
        <f t="shared" si="21"/>
        <v>11276.65463634309</v>
      </c>
      <c r="AC478" s="20">
        <f t="shared" si="22"/>
        <v>1968784.2184378286</v>
      </c>
    </row>
    <row r="479" spans="2:29" x14ac:dyDescent="0.25">
      <c r="B479" s="9">
        <v>475</v>
      </c>
      <c r="C479" s="9">
        <f t="shared" si="23"/>
        <v>62</v>
      </c>
      <c r="D479" s="9">
        <v>7</v>
      </c>
      <c r="E479" s="20">
        <f>E467*(1+VLookups!$C$4)</f>
        <v>33472.00247368218</v>
      </c>
      <c r="F479" s="20">
        <f>$E479*-VLookups!$D$10*2</f>
        <v>-2008.3201484209308</v>
      </c>
      <c r="G479" s="19">
        <v>0</v>
      </c>
      <c r="H479" s="20">
        <f>(-VLookups!$D$13)*(E479+F479/2)</f>
        <v>-10552.048779828308</v>
      </c>
      <c r="I479" s="19">
        <v>0</v>
      </c>
      <c r="J479" s="19">
        <v>0</v>
      </c>
      <c r="K479" s="19">
        <v>0</v>
      </c>
      <c r="L479" s="19">
        <v>0</v>
      </c>
      <c r="M479" s="19">
        <v>0</v>
      </c>
      <c r="N479" s="20" t="s">
        <v>36</v>
      </c>
      <c r="O479" s="19">
        <v>0</v>
      </c>
      <c r="P479" s="20">
        <f>P478-VLookups!$D$42</f>
        <v>-476</v>
      </c>
      <c r="Q479" s="22">
        <v>235</v>
      </c>
      <c r="R479" s="19">
        <v>0</v>
      </c>
      <c r="S479" s="20">
        <f>VLookups!$D$50</f>
        <v>-4487.7037773753191</v>
      </c>
      <c r="T479" s="19">
        <v>0</v>
      </c>
      <c r="U479" s="9">
        <v>331</v>
      </c>
      <c r="V479" s="21">
        <f>V478-VLookups!$D$54</f>
        <v>-2975</v>
      </c>
      <c r="W479" s="21">
        <f>-VLookups!$D$60</f>
        <v>-400</v>
      </c>
      <c r="X479" s="21">
        <f>-VLookups!$D$62</f>
        <v>-175</v>
      </c>
      <c r="Y479" s="36">
        <f>Y478*(1+VLookups!$D$57/12)</f>
        <v>-795.36818437306476</v>
      </c>
      <c r="Z479" s="31">
        <f>-E479*VLookups!$J$3</f>
        <v>-1338.8800989472873</v>
      </c>
      <c r="AA479" s="19">
        <v>0</v>
      </c>
      <c r="AB479" s="20">
        <f t="shared" si="21"/>
        <v>11267.841558947739</v>
      </c>
      <c r="AC479" s="20">
        <f t="shared" si="22"/>
        <v>1983333.367027506</v>
      </c>
    </row>
    <row r="480" spans="2:29" x14ac:dyDescent="0.25">
      <c r="B480" s="9">
        <v>476</v>
      </c>
      <c r="C480" s="9">
        <f t="shared" si="23"/>
        <v>62</v>
      </c>
      <c r="D480" s="9">
        <v>8</v>
      </c>
      <c r="E480" s="20">
        <f>E468*(1+VLookups!$C$4)</f>
        <v>33472.00247368218</v>
      </c>
      <c r="F480" s="20">
        <f>$E480*-VLookups!$D$10*2</f>
        <v>-2008.3201484209308</v>
      </c>
      <c r="G480" s="19">
        <v>0</v>
      </c>
      <c r="H480" s="20">
        <f>(-VLookups!$D$13)*(E480+F480/2)</f>
        <v>-10552.048779828308</v>
      </c>
      <c r="I480" s="19">
        <v>0</v>
      </c>
      <c r="J480" s="19">
        <v>0</v>
      </c>
      <c r="K480" s="19">
        <v>0</v>
      </c>
      <c r="L480" s="19">
        <v>0</v>
      </c>
      <c r="M480" s="19">
        <v>0</v>
      </c>
      <c r="N480" s="20" t="s">
        <v>36</v>
      </c>
      <c r="O480" s="19">
        <v>0</v>
      </c>
      <c r="P480" s="20">
        <f>P479-VLookups!$D$42</f>
        <v>-477.5</v>
      </c>
      <c r="Q480" s="22">
        <v>236</v>
      </c>
      <c r="R480" s="19">
        <v>0</v>
      </c>
      <c r="S480" s="20">
        <f>VLookups!$D$50</f>
        <v>-4487.7037773753191</v>
      </c>
      <c r="T480" s="19">
        <v>0</v>
      </c>
      <c r="U480" s="9">
        <v>332</v>
      </c>
      <c r="V480" s="21">
        <f>V479-VLookups!$D$54</f>
        <v>-2980</v>
      </c>
      <c r="W480" s="21">
        <f>-VLookups!$D$60</f>
        <v>-400</v>
      </c>
      <c r="X480" s="21">
        <f>-VLookups!$D$62</f>
        <v>-175</v>
      </c>
      <c r="Y480" s="36">
        <f>Y479*(1+VLookups!$D$57/12)</f>
        <v>-797.68800824415291</v>
      </c>
      <c r="Z480" s="31">
        <f>-E480*VLookups!$J$3</f>
        <v>-1338.8800989472873</v>
      </c>
      <c r="AA480" s="19">
        <v>0</v>
      </c>
      <c r="AB480" s="20">
        <f t="shared" si="21"/>
        <v>11259.021735076651</v>
      </c>
      <c r="AC480" s="20">
        <f t="shared" si="22"/>
        <v>1997897.9443742952</v>
      </c>
    </row>
    <row r="481" spans="2:29" x14ac:dyDescent="0.25">
      <c r="B481" s="9">
        <v>477</v>
      </c>
      <c r="C481" s="9">
        <f t="shared" si="23"/>
        <v>62</v>
      </c>
      <c r="D481" s="9">
        <v>9</v>
      </c>
      <c r="E481" s="20">
        <f>E469*(1+VLookups!$C$4)</f>
        <v>33472.00247368218</v>
      </c>
      <c r="F481" s="20">
        <f>$E481*-VLookups!$D$10*2</f>
        <v>-2008.3201484209308</v>
      </c>
      <c r="G481" s="19">
        <v>0</v>
      </c>
      <c r="H481" s="20">
        <f>(-VLookups!$D$13)*(E481+F481/2)</f>
        <v>-10552.048779828308</v>
      </c>
      <c r="I481" s="19">
        <v>0</v>
      </c>
      <c r="J481" s="19">
        <v>0</v>
      </c>
      <c r="K481" s="19">
        <v>0</v>
      </c>
      <c r="L481" s="19">
        <v>0</v>
      </c>
      <c r="M481" s="19">
        <v>0</v>
      </c>
      <c r="N481" s="20" t="s">
        <v>36</v>
      </c>
      <c r="O481" s="19">
        <v>0</v>
      </c>
      <c r="P481" s="20">
        <f>P480-VLookups!$D$42</f>
        <v>-479</v>
      </c>
      <c r="Q481" s="22">
        <v>237</v>
      </c>
      <c r="R481" s="19">
        <v>0</v>
      </c>
      <c r="S481" s="20">
        <f>VLookups!$D$50</f>
        <v>-4487.7037773753191</v>
      </c>
      <c r="T481" s="19">
        <v>0</v>
      </c>
      <c r="U481" s="9">
        <v>333</v>
      </c>
      <c r="V481" s="21">
        <f>V480-VLookups!$D$54</f>
        <v>-2985</v>
      </c>
      <c r="W481" s="21">
        <f>-VLookups!$D$60</f>
        <v>-400</v>
      </c>
      <c r="X481" s="21">
        <f>-VLookups!$D$62</f>
        <v>-175</v>
      </c>
      <c r="Y481" s="36">
        <f>Y480*(1+VLookups!$D$57/12)</f>
        <v>-800.01459826819837</v>
      </c>
      <c r="Z481" s="31">
        <f>-E481*VLookups!$J$3</f>
        <v>-1338.8800989472873</v>
      </c>
      <c r="AA481" s="19">
        <v>0</v>
      </c>
      <c r="AB481" s="20">
        <f t="shared" si="21"/>
        <v>11250.195145052605</v>
      </c>
      <c r="AC481" s="20">
        <f t="shared" si="22"/>
        <v>2012477.9694266384</v>
      </c>
    </row>
    <row r="482" spans="2:29" x14ac:dyDescent="0.25">
      <c r="B482" s="9">
        <v>478</v>
      </c>
      <c r="C482" s="9">
        <f t="shared" si="23"/>
        <v>62</v>
      </c>
      <c r="D482" s="9">
        <v>10</v>
      </c>
      <c r="E482" s="20">
        <f>E470*(1+VLookups!$C$4)</f>
        <v>33472.00247368218</v>
      </c>
      <c r="F482" s="20">
        <f>$E482*-VLookups!$D$10*2</f>
        <v>-2008.3201484209308</v>
      </c>
      <c r="G482" s="19">
        <v>0</v>
      </c>
      <c r="H482" s="20">
        <f>(-VLookups!$D$13)*(E482+F482/2)</f>
        <v>-10552.048779828308</v>
      </c>
      <c r="I482" s="19">
        <v>0</v>
      </c>
      <c r="J482" s="19">
        <v>0</v>
      </c>
      <c r="K482" s="19">
        <v>0</v>
      </c>
      <c r="L482" s="19">
        <v>0</v>
      </c>
      <c r="M482" s="19">
        <v>0</v>
      </c>
      <c r="N482" s="20" t="s">
        <v>36</v>
      </c>
      <c r="O482" s="19">
        <v>0</v>
      </c>
      <c r="P482" s="20">
        <f>P481-VLookups!$D$42</f>
        <v>-480.5</v>
      </c>
      <c r="Q482" s="22">
        <v>238</v>
      </c>
      <c r="R482" s="19">
        <v>0</v>
      </c>
      <c r="S482" s="20">
        <f>VLookups!$D$50</f>
        <v>-4487.7037773753191</v>
      </c>
      <c r="T482" s="19">
        <v>0</v>
      </c>
      <c r="U482" s="9">
        <v>334</v>
      </c>
      <c r="V482" s="21">
        <f>V481-VLookups!$D$54</f>
        <v>-2990</v>
      </c>
      <c r="W482" s="21">
        <f>-VLookups!$D$60</f>
        <v>-400</v>
      </c>
      <c r="X482" s="21">
        <f>-VLookups!$D$62</f>
        <v>-175</v>
      </c>
      <c r="Y482" s="36">
        <f>Y481*(1+VLookups!$D$57/12)</f>
        <v>-802.34797417981395</v>
      </c>
      <c r="Z482" s="31">
        <f>-E482*VLookups!$J$3</f>
        <v>-1338.8800989472873</v>
      </c>
      <c r="AA482" s="19">
        <v>0</v>
      </c>
      <c r="AB482" s="20">
        <f t="shared" si="21"/>
        <v>11241.361769140989</v>
      </c>
      <c r="AC482" s="20">
        <f t="shared" si="22"/>
        <v>2027073.4611448238</v>
      </c>
    </row>
    <row r="483" spans="2:29" x14ac:dyDescent="0.25">
      <c r="B483" s="9">
        <v>479</v>
      </c>
      <c r="C483" s="9">
        <f t="shared" si="23"/>
        <v>62</v>
      </c>
      <c r="D483" s="9">
        <v>11</v>
      </c>
      <c r="E483" s="20">
        <f>E471*(1+VLookups!$C$4)</f>
        <v>33472.00247368218</v>
      </c>
      <c r="F483" s="20">
        <f>$E483*-VLookups!$D$10*2</f>
        <v>-2008.3201484209308</v>
      </c>
      <c r="G483" s="19">
        <v>0</v>
      </c>
      <c r="H483" s="20">
        <f>(-VLookups!$D$13)*(E483+F483/2)</f>
        <v>-10552.048779828308</v>
      </c>
      <c r="I483" s="19">
        <v>0</v>
      </c>
      <c r="J483" s="19">
        <v>0</v>
      </c>
      <c r="K483" s="19">
        <v>0</v>
      </c>
      <c r="L483" s="19">
        <v>0</v>
      </c>
      <c r="M483" s="19">
        <v>0</v>
      </c>
      <c r="N483" s="20" t="s">
        <v>36</v>
      </c>
      <c r="O483" s="19">
        <v>0</v>
      </c>
      <c r="P483" s="20">
        <f>P482-VLookups!$D$42</f>
        <v>-482</v>
      </c>
      <c r="Q483" s="22">
        <v>239</v>
      </c>
      <c r="R483" s="19">
        <v>0</v>
      </c>
      <c r="S483" s="20">
        <f>VLookups!$D$50</f>
        <v>-4487.7037773753191</v>
      </c>
      <c r="T483" s="19">
        <v>0</v>
      </c>
      <c r="U483" s="9">
        <v>335</v>
      </c>
      <c r="V483" s="21">
        <f>V482-VLookups!$D$54</f>
        <v>-2995</v>
      </c>
      <c r="W483" s="21">
        <f>-VLookups!$D$60</f>
        <v>-400</v>
      </c>
      <c r="X483" s="21">
        <f>-VLookups!$D$62</f>
        <v>-175</v>
      </c>
      <c r="Y483" s="36">
        <f>Y482*(1+VLookups!$D$57/12)</f>
        <v>-804.68815577117175</v>
      </c>
      <c r="Z483" s="31">
        <f>-E483*VLookups!$J$3</f>
        <v>-1338.8800989472873</v>
      </c>
      <c r="AA483" s="19">
        <v>0</v>
      </c>
      <c r="AB483" s="20">
        <f t="shared" si="21"/>
        <v>11232.521587549632</v>
      </c>
      <c r="AC483" s="20">
        <f t="shared" si="22"/>
        <v>2041684.4385009483</v>
      </c>
    </row>
    <row r="484" spans="2:29" x14ac:dyDescent="0.25">
      <c r="B484" s="9">
        <v>480</v>
      </c>
      <c r="C484" s="9">
        <f t="shared" si="23"/>
        <v>63</v>
      </c>
      <c r="D484" s="9">
        <v>0</v>
      </c>
      <c r="E484" s="20">
        <f>E472*(1+VLookups!$C$4)</f>
        <v>34643.522560261052</v>
      </c>
      <c r="F484" s="20">
        <f>$E484*-VLookups!$D$10*2</f>
        <v>-2078.6113536156631</v>
      </c>
      <c r="G484" s="19">
        <v>0</v>
      </c>
      <c r="H484" s="20">
        <f>(-VLookups!$D$13)*(E484+F484/2)</f>
        <v>-10921.370487122296</v>
      </c>
      <c r="I484" s="19">
        <v>0</v>
      </c>
      <c r="J484" s="19">
        <v>0</v>
      </c>
      <c r="K484" s="19">
        <v>0</v>
      </c>
      <c r="L484" s="19">
        <v>0</v>
      </c>
      <c r="M484" s="19">
        <v>0</v>
      </c>
      <c r="N484" s="20" t="s">
        <v>36</v>
      </c>
      <c r="O484" s="19">
        <v>0</v>
      </c>
      <c r="P484" s="20">
        <f>P483-VLookups!$D$42</f>
        <v>-483.5</v>
      </c>
      <c r="Q484" s="22">
        <v>240</v>
      </c>
      <c r="R484" s="19">
        <v>0</v>
      </c>
      <c r="S484" s="20">
        <f>VLookups!$D$50</f>
        <v>-4487.7037773753191</v>
      </c>
      <c r="T484" s="19">
        <v>0</v>
      </c>
      <c r="U484" s="9">
        <v>336</v>
      </c>
      <c r="V484" s="21">
        <f>V483-VLookups!$D$54</f>
        <v>-3000</v>
      </c>
      <c r="W484" s="21">
        <f>-VLookups!$D$60</f>
        <v>-400</v>
      </c>
      <c r="X484" s="21">
        <f>-VLookups!$D$62</f>
        <v>-175</v>
      </c>
      <c r="Y484" s="36">
        <f>Y483*(1+VLookups!$D$57/12)</f>
        <v>-807.035162892171</v>
      </c>
      <c r="Z484" s="31">
        <f>-E484*VLookups!$J$3</f>
        <v>-1385.740902410442</v>
      </c>
      <c r="AA484" s="19">
        <v>0</v>
      </c>
      <c r="AB484" s="20">
        <f t="shared" si="21"/>
        <v>11943.866553652995</v>
      </c>
      <c r="AC484" s="20">
        <f t="shared" si="22"/>
        <v>2057031.1124521028</v>
      </c>
    </row>
    <row r="485" spans="2:29" x14ac:dyDescent="0.25">
      <c r="B485" s="9">
        <v>481</v>
      </c>
      <c r="C485" s="9">
        <f t="shared" si="23"/>
        <v>63</v>
      </c>
      <c r="D485" s="9">
        <v>1</v>
      </c>
      <c r="E485" s="20">
        <f>E473*(1+VLookups!$C$4)</f>
        <v>34643.522560261052</v>
      </c>
      <c r="F485" s="20">
        <f>$E485*-VLookups!$D$10*2</f>
        <v>-2078.6113536156631</v>
      </c>
      <c r="G485" s="19">
        <v>0</v>
      </c>
      <c r="H485" s="20">
        <f>(-VLookups!$D$13)*(E485+F485/2)</f>
        <v>-10921.370487122296</v>
      </c>
      <c r="I485" s="19">
        <v>0</v>
      </c>
      <c r="J485" s="19">
        <v>0</v>
      </c>
      <c r="K485" s="19">
        <v>0</v>
      </c>
      <c r="L485" s="19">
        <v>0</v>
      </c>
      <c r="M485" s="19">
        <v>0</v>
      </c>
      <c r="N485" s="20" t="s">
        <v>36</v>
      </c>
      <c r="O485" s="19">
        <v>0</v>
      </c>
      <c r="P485" s="20">
        <f>P484-VLookups!$D$42</f>
        <v>-485</v>
      </c>
      <c r="Q485" s="22">
        <v>241</v>
      </c>
      <c r="R485" s="19">
        <v>0</v>
      </c>
      <c r="S485" s="20">
        <f>VLookups!$D$50</f>
        <v>-4487.7037773753191</v>
      </c>
      <c r="T485" s="19">
        <v>0</v>
      </c>
      <c r="U485" s="9">
        <v>337</v>
      </c>
      <c r="V485" s="21">
        <f>V484-VLookups!$D$54</f>
        <v>-3005</v>
      </c>
      <c r="W485" s="21">
        <f>-VLookups!$D$60</f>
        <v>-400</v>
      </c>
      <c r="X485" s="21">
        <f>-VLookups!$D$62</f>
        <v>-175</v>
      </c>
      <c r="Y485" s="36">
        <f>Y484*(1+VLookups!$D$57/12)</f>
        <v>-809.38901545060651</v>
      </c>
      <c r="Z485" s="31">
        <f>-E485*VLookups!$J$3</f>
        <v>-1385.740902410442</v>
      </c>
      <c r="AA485" s="19">
        <v>0</v>
      </c>
      <c r="AB485" s="20">
        <f t="shared" si="21"/>
        <v>11935.01270109456</v>
      </c>
      <c r="AC485" s="20">
        <f t="shared" si="22"/>
        <v>2072394.5103406177</v>
      </c>
    </row>
    <row r="486" spans="2:29" x14ac:dyDescent="0.25">
      <c r="B486" s="9">
        <v>482</v>
      </c>
      <c r="C486" s="9">
        <f t="shared" si="23"/>
        <v>63</v>
      </c>
      <c r="D486" s="9">
        <v>2</v>
      </c>
      <c r="E486" s="20">
        <f>E474*(1+VLookups!$C$4)</f>
        <v>34643.522560261052</v>
      </c>
      <c r="F486" s="20">
        <f>$E486*-VLookups!$D$10*2</f>
        <v>-2078.6113536156631</v>
      </c>
      <c r="G486" s="19">
        <v>0</v>
      </c>
      <c r="H486" s="20">
        <f>(-VLookups!$D$13)*(E486+F486/2)</f>
        <v>-10921.370487122296</v>
      </c>
      <c r="I486" s="19">
        <v>0</v>
      </c>
      <c r="J486" s="19">
        <v>0</v>
      </c>
      <c r="K486" s="19">
        <v>0</v>
      </c>
      <c r="L486" s="19">
        <v>0</v>
      </c>
      <c r="M486" s="19">
        <v>0</v>
      </c>
      <c r="N486" s="20" t="s">
        <v>36</v>
      </c>
      <c r="O486" s="19">
        <v>0</v>
      </c>
      <c r="P486" s="20">
        <f>P485-VLookups!$D$42</f>
        <v>-486.5</v>
      </c>
      <c r="Q486" s="22">
        <v>242</v>
      </c>
      <c r="R486" s="19">
        <v>0</v>
      </c>
      <c r="S486" s="20">
        <f>VLookups!$D$50</f>
        <v>-4487.7037773753191</v>
      </c>
      <c r="T486" s="19">
        <v>0</v>
      </c>
      <c r="U486" s="9">
        <v>338</v>
      </c>
      <c r="V486" s="21">
        <f>V485-VLookups!$D$54</f>
        <v>-3010</v>
      </c>
      <c r="W486" s="21">
        <f>-VLookups!$D$60</f>
        <v>-400</v>
      </c>
      <c r="X486" s="21">
        <f>-VLookups!$D$62</f>
        <v>-175</v>
      </c>
      <c r="Y486" s="36">
        <f>Y485*(1+VLookups!$D$57/12)</f>
        <v>-811.74973341233749</v>
      </c>
      <c r="Z486" s="31">
        <f>-E486*VLookups!$J$3</f>
        <v>-1385.740902410442</v>
      </c>
      <c r="AA486" s="19">
        <v>0</v>
      </c>
      <c r="AB486" s="20">
        <f t="shared" si="21"/>
        <v>11926.151983132828</v>
      </c>
      <c r="AC486" s="20">
        <f t="shared" si="22"/>
        <v>2087774.6531743184</v>
      </c>
    </row>
    <row r="487" spans="2:29" x14ac:dyDescent="0.25">
      <c r="B487" s="9">
        <v>483</v>
      </c>
      <c r="C487" s="9">
        <f t="shared" si="23"/>
        <v>63</v>
      </c>
      <c r="D487" s="9">
        <v>3</v>
      </c>
      <c r="E487" s="20">
        <f>E475*(1+VLookups!$C$4)</f>
        <v>34643.522560261052</v>
      </c>
      <c r="F487" s="20">
        <f>$E487*-VLookups!$D$10*2</f>
        <v>-2078.6113536156631</v>
      </c>
      <c r="G487" s="19">
        <v>0</v>
      </c>
      <c r="H487" s="20">
        <f>(-VLookups!$D$13)*(E487+F487/2)</f>
        <v>-10921.370487122296</v>
      </c>
      <c r="I487" s="19">
        <v>0</v>
      </c>
      <c r="J487" s="19">
        <v>0</v>
      </c>
      <c r="K487" s="19">
        <v>0</v>
      </c>
      <c r="L487" s="19">
        <v>0</v>
      </c>
      <c r="M487" s="19">
        <v>0</v>
      </c>
      <c r="N487" s="20" t="s">
        <v>36</v>
      </c>
      <c r="O487" s="19">
        <v>0</v>
      </c>
      <c r="P487" s="20">
        <f>P486-VLookups!$D$42</f>
        <v>-488</v>
      </c>
      <c r="Q487" s="22">
        <v>243</v>
      </c>
      <c r="R487" s="19">
        <v>0</v>
      </c>
      <c r="S487" s="20">
        <f>VLookups!$D$50</f>
        <v>-4487.7037773753191</v>
      </c>
      <c r="T487" s="19">
        <v>0</v>
      </c>
      <c r="U487" s="9">
        <v>339</v>
      </c>
      <c r="V487" s="21">
        <f>V486-VLookups!$D$54</f>
        <v>-3015</v>
      </c>
      <c r="W487" s="21">
        <f>-VLookups!$D$60</f>
        <v>-400</v>
      </c>
      <c r="X487" s="21">
        <f>-VLookups!$D$62</f>
        <v>-175</v>
      </c>
      <c r="Y487" s="36">
        <f>Y486*(1+VLookups!$D$57/12)</f>
        <v>-814.11733680145687</v>
      </c>
      <c r="Z487" s="31">
        <f>-E487*VLookups!$J$3</f>
        <v>-1385.740902410442</v>
      </c>
      <c r="AA487" s="19">
        <v>0</v>
      </c>
      <c r="AB487" s="20">
        <f t="shared" si="21"/>
        <v>11917.284379743709</v>
      </c>
      <c r="AC487" s="20">
        <f t="shared" si="22"/>
        <v>2103171.5619760193</v>
      </c>
    </row>
    <row r="488" spans="2:29" x14ac:dyDescent="0.25">
      <c r="B488" s="9">
        <v>484</v>
      </c>
      <c r="C488" s="9">
        <f t="shared" si="23"/>
        <v>63</v>
      </c>
      <c r="D488" s="9">
        <v>4</v>
      </c>
      <c r="E488" s="20">
        <f>E476*(1+VLookups!$C$4)</f>
        <v>34643.522560261052</v>
      </c>
      <c r="F488" s="20">
        <f>$E488*-VLookups!$D$10*2</f>
        <v>-2078.6113536156631</v>
      </c>
      <c r="G488" s="19">
        <v>0</v>
      </c>
      <c r="H488" s="20">
        <f>(-VLookups!$D$13)*(E488+F488/2)</f>
        <v>-10921.370487122296</v>
      </c>
      <c r="I488" s="19">
        <v>0</v>
      </c>
      <c r="J488" s="19">
        <v>0</v>
      </c>
      <c r="K488" s="19">
        <v>0</v>
      </c>
      <c r="L488" s="19">
        <v>0</v>
      </c>
      <c r="M488" s="19">
        <v>0</v>
      </c>
      <c r="N488" s="20" t="s">
        <v>36</v>
      </c>
      <c r="O488" s="19">
        <v>0</v>
      </c>
      <c r="P488" s="20">
        <f>P487-VLookups!$D$42</f>
        <v>-489.5</v>
      </c>
      <c r="Q488" s="22">
        <v>244</v>
      </c>
      <c r="R488" s="19">
        <v>0</v>
      </c>
      <c r="S488" s="20">
        <f>VLookups!$D$50</f>
        <v>-4487.7037773753191</v>
      </c>
      <c r="T488" s="19">
        <v>0</v>
      </c>
      <c r="U488" s="9">
        <v>340</v>
      </c>
      <c r="V488" s="21">
        <f>V487-VLookups!$D$54</f>
        <v>-3020</v>
      </c>
      <c r="W488" s="21">
        <f>-VLookups!$D$60</f>
        <v>-400</v>
      </c>
      <c r="X488" s="21">
        <f>-VLookups!$D$62</f>
        <v>-175</v>
      </c>
      <c r="Y488" s="36">
        <f>Y487*(1+VLookups!$D$57/12)</f>
        <v>-816.49184570046111</v>
      </c>
      <c r="Z488" s="31">
        <f>-E488*VLookups!$J$3</f>
        <v>-1385.740902410442</v>
      </c>
      <c r="AA488" s="19">
        <v>0</v>
      </c>
      <c r="AB488" s="20">
        <f t="shared" si="21"/>
        <v>11908.409870844705</v>
      </c>
      <c r="AC488" s="20">
        <f t="shared" si="22"/>
        <v>2118585.2577834907</v>
      </c>
    </row>
    <row r="489" spans="2:29" x14ac:dyDescent="0.25">
      <c r="B489" s="9">
        <v>485</v>
      </c>
      <c r="C489" s="9">
        <f t="shared" si="23"/>
        <v>63</v>
      </c>
      <c r="D489" s="9">
        <v>5</v>
      </c>
      <c r="E489" s="20">
        <f>E477*(1+VLookups!$C$4)</f>
        <v>34643.522560261052</v>
      </c>
      <c r="F489" s="20">
        <f>$E489*-VLookups!$D$10*2</f>
        <v>-2078.6113536156631</v>
      </c>
      <c r="G489" s="19">
        <v>0</v>
      </c>
      <c r="H489" s="20">
        <f>(-VLookups!$D$13)*(E489+F489/2)</f>
        <v>-10921.370487122296</v>
      </c>
      <c r="I489" s="19">
        <v>0</v>
      </c>
      <c r="J489" s="19">
        <v>0</v>
      </c>
      <c r="K489" s="19">
        <v>0</v>
      </c>
      <c r="L489" s="19">
        <v>0</v>
      </c>
      <c r="M489" s="19">
        <v>0</v>
      </c>
      <c r="N489" s="20" t="s">
        <v>36</v>
      </c>
      <c r="O489" s="19">
        <v>0</v>
      </c>
      <c r="P489" s="20">
        <f>P488-VLookups!$D$42</f>
        <v>-491</v>
      </c>
      <c r="Q489" s="22">
        <v>245</v>
      </c>
      <c r="R489" s="19">
        <v>0</v>
      </c>
      <c r="S489" s="20">
        <f>VLookups!$D$50</f>
        <v>-4487.7037773753191</v>
      </c>
      <c r="T489" s="19">
        <v>0</v>
      </c>
      <c r="U489" s="9">
        <v>341</v>
      </c>
      <c r="V489" s="21">
        <f>V488-VLookups!$D$54</f>
        <v>-3025</v>
      </c>
      <c r="W489" s="21">
        <f>-VLookups!$D$60</f>
        <v>-400</v>
      </c>
      <c r="X489" s="21">
        <f>-VLookups!$D$62</f>
        <v>-175</v>
      </c>
      <c r="Y489" s="36">
        <f>Y488*(1+VLookups!$D$57/12)</f>
        <v>-818.87328025042075</v>
      </c>
      <c r="Z489" s="31">
        <f>-E489*VLookups!$J$3</f>
        <v>-1385.740902410442</v>
      </c>
      <c r="AA489" s="19">
        <v>0</v>
      </c>
      <c r="AB489" s="20">
        <f t="shared" si="21"/>
        <v>11899.528436294746</v>
      </c>
      <c r="AC489" s="20">
        <f t="shared" si="22"/>
        <v>2134015.7616494247</v>
      </c>
    </row>
    <row r="490" spans="2:29" x14ac:dyDescent="0.25">
      <c r="B490" s="9">
        <v>486</v>
      </c>
      <c r="C490" s="9">
        <f t="shared" si="23"/>
        <v>63</v>
      </c>
      <c r="D490" s="9">
        <v>6</v>
      </c>
      <c r="E490" s="20">
        <f>E478*(1+VLookups!$C$4)</f>
        <v>34643.522560261052</v>
      </c>
      <c r="F490" s="20">
        <f>$E490*-VLookups!$D$10*2</f>
        <v>-2078.6113536156631</v>
      </c>
      <c r="G490" s="19">
        <v>0</v>
      </c>
      <c r="H490" s="20">
        <f>(-VLookups!$D$13)*(E490+F490/2)</f>
        <v>-10921.370487122296</v>
      </c>
      <c r="I490" s="19">
        <v>0</v>
      </c>
      <c r="J490" s="19">
        <v>0</v>
      </c>
      <c r="K490" s="19">
        <v>0</v>
      </c>
      <c r="L490" s="19">
        <v>0</v>
      </c>
      <c r="M490" s="19">
        <v>0</v>
      </c>
      <c r="N490" s="20" t="s">
        <v>36</v>
      </c>
      <c r="O490" s="19">
        <v>0</v>
      </c>
      <c r="P490" s="20">
        <f>P489-VLookups!$D$42</f>
        <v>-492.5</v>
      </c>
      <c r="Q490" s="22">
        <v>246</v>
      </c>
      <c r="R490" s="19">
        <v>0</v>
      </c>
      <c r="S490" s="20">
        <f>VLookups!$D$50</f>
        <v>-4487.7037773753191</v>
      </c>
      <c r="T490" s="19">
        <v>0</v>
      </c>
      <c r="U490" s="9">
        <v>342</v>
      </c>
      <c r="V490" s="21">
        <f>V489-VLookups!$D$54</f>
        <v>-3030</v>
      </c>
      <c r="W490" s="21">
        <f>-VLookups!$D$60</f>
        <v>-400</v>
      </c>
      <c r="X490" s="21">
        <f>-VLookups!$D$62</f>
        <v>-175</v>
      </c>
      <c r="Y490" s="36">
        <f>Y489*(1+VLookups!$D$57/12)</f>
        <v>-821.26166065115115</v>
      </c>
      <c r="Z490" s="31">
        <f>-E490*VLookups!$J$3</f>
        <v>-1385.740902410442</v>
      </c>
      <c r="AA490" s="19">
        <v>0</v>
      </c>
      <c r="AB490" s="20">
        <f t="shared" si="21"/>
        <v>11890.640055894015</v>
      </c>
      <c r="AC490" s="20">
        <f t="shared" si="22"/>
        <v>2149463.094641401</v>
      </c>
    </row>
    <row r="491" spans="2:29" x14ac:dyDescent="0.25">
      <c r="B491" s="9">
        <v>487</v>
      </c>
      <c r="C491" s="9">
        <f t="shared" si="23"/>
        <v>63</v>
      </c>
      <c r="D491" s="9">
        <v>7</v>
      </c>
      <c r="E491" s="20">
        <f>E479*(1+VLookups!$C$4)</f>
        <v>34643.522560261052</v>
      </c>
      <c r="F491" s="20">
        <f>$E491*-VLookups!$D$10*2</f>
        <v>-2078.6113536156631</v>
      </c>
      <c r="G491" s="19">
        <v>0</v>
      </c>
      <c r="H491" s="20">
        <f>(-VLookups!$D$13)*(E491+F491/2)</f>
        <v>-10921.370487122296</v>
      </c>
      <c r="I491" s="19">
        <v>0</v>
      </c>
      <c r="J491" s="19">
        <v>0</v>
      </c>
      <c r="K491" s="19">
        <v>0</v>
      </c>
      <c r="L491" s="19">
        <v>0</v>
      </c>
      <c r="M491" s="19">
        <v>0</v>
      </c>
      <c r="N491" s="20" t="s">
        <v>36</v>
      </c>
      <c r="O491" s="19">
        <v>0</v>
      </c>
      <c r="P491" s="20">
        <f>P490-VLookups!$D$42</f>
        <v>-494</v>
      </c>
      <c r="Q491" s="22">
        <v>247</v>
      </c>
      <c r="R491" s="19">
        <v>0</v>
      </c>
      <c r="S491" s="20">
        <f>VLookups!$D$50</f>
        <v>-4487.7037773753191</v>
      </c>
      <c r="T491" s="19">
        <v>0</v>
      </c>
      <c r="U491" s="9">
        <v>343</v>
      </c>
      <c r="V491" s="21">
        <f>V490-VLookups!$D$54</f>
        <v>-3035</v>
      </c>
      <c r="W491" s="21">
        <f>-VLookups!$D$60</f>
        <v>-400</v>
      </c>
      <c r="X491" s="21">
        <f>-VLookups!$D$62</f>
        <v>-175</v>
      </c>
      <c r="Y491" s="36">
        <f>Y490*(1+VLookups!$D$57/12)</f>
        <v>-823.65700716138372</v>
      </c>
      <c r="Z491" s="31">
        <f>-E491*VLookups!$J$3</f>
        <v>-1385.740902410442</v>
      </c>
      <c r="AA491" s="19">
        <v>0</v>
      </c>
      <c r="AB491" s="20">
        <f t="shared" si="21"/>
        <v>11881.744709383782</v>
      </c>
      <c r="AC491" s="20">
        <f t="shared" si="22"/>
        <v>2164927.2778418539</v>
      </c>
    </row>
    <row r="492" spans="2:29" x14ac:dyDescent="0.25">
      <c r="B492" s="9">
        <v>488</v>
      </c>
      <c r="C492" s="9">
        <f t="shared" si="23"/>
        <v>63</v>
      </c>
      <c r="D492" s="9">
        <v>8</v>
      </c>
      <c r="E492" s="20">
        <f>E480*(1+VLookups!$C$4)</f>
        <v>34643.522560261052</v>
      </c>
      <c r="F492" s="20">
        <f>$E492*-VLookups!$D$10*2</f>
        <v>-2078.6113536156631</v>
      </c>
      <c r="G492" s="19">
        <v>0</v>
      </c>
      <c r="H492" s="20">
        <f>(-VLookups!$D$13)*(E492+F492/2)</f>
        <v>-10921.370487122296</v>
      </c>
      <c r="I492" s="19">
        <v>0</v>
      </c>
      <c r="J492" s="19">
        <v>0</v>
      </c>
      <c r="K492" s="19">
        <v>0</v>
      </c>
      <c r="L492" s="19">
        <v>0</v>
      </c>
      <c r="M492" s="19">
        <v>0</v>
      </c>
      <c r="N492" s="20" t="s">
        <v>36</v>
      </c>
      <c r="O492" s="19">
        <v>0</v>
      </c>
      <c r="P492" s="20">
        <f>P491-VLookups!$D$42</f>
        <v>-495.5</v>
      </c>
      <c r="Q492" s="22">
        <v>248</v>
      </c>
      <c r="R492" s="19">
        <v>0</v>
      </c>
      <c r="S492" s="20">
        <f>VLookups!$D$50</f>
        <v>-4487.7037773753191</v>
      </c>
      <c r="T492" s="19">
        <v>0</v>
      </c>
      <c r="U492" s="9">
        <v>344</v>
      </c>
      <c r="V492" s="21">
        <f>V491-VLookups!$D$54</f>
        <v>-3040</v>
      </c>
      <c r="W492" s="21">
        <f>-VLookups!$D$60</f>
        <v>-400</v>
      </c>
      <c r="X492" s="21">
        <f>-VLookups!$D$62</f>
        <v>-175</v>
      </c>
      <c r="Y492" s="36">
        <f>Y491*(1+VLookups!$D$57/12)</f>
        <v>-826.05934009893781</v>
      </c>
      <c r="Z492" s="31">
        <f>-E492*VLookups!$J$3</f>
        <v>-1385.740902410442</v>
      </c>
      <c r="AA492" s="19">
        <v>0</v>
      </c>
      <c r="AB492" s="20">
        <f t="shared" si="21"/>
        <v>11872.842376446228</v>
      </c>
      <c r="AC492" s="20">
        <f t="shared" si="22"/>
        <v>2180408.3323480366</v>
      </c>
    </row>
    <row r="493" spans="2:29" x14ac:dyDescent="0.25">
      <c r="B493" s="9">
        <v>489</v>
      </c>
      <c r="C493" s="9">
        <f t="shared" si="23"/>
        <v>63</v>
      </c>
      <c r="D493" s="9">
        <v>9</v>
      </c>
      <c r="E493" s="20">
        <f>E481*(1+VLookups!$C$4)</f>
        <v>34643.522560261052</v>
      </c>
      <c r="F493" s="20">
        <f>$E493*-VLookups!$D$10*2</f>
        <v>-2078.6113536156631</v>
      </c>
      <c r="G493" s="19">
        <v>0</v>
      </c>
      <c r="H493" s="20">
        <f>(-VLookups!$D$13)*(E493+F493/2)</f>
        <v>-10921.370487122296</v>
      </c>
      <c r="I493" s="19">
        <v>0</v>
      </c>
      <c r="J493" s="19">
        <v>0</v>
      </c>
      <c r="K493" s="19">
        <v>0</v>
      </c>
      <c r="L493" s="19">
        <v>0</v>
      </c>
      <c r="M493" s="19">
        <v>0</v>
      </c>
      <c r="N493" s="20" t="s">
        <v>36</v>
      </c>
      <c r="O493" s="19">
        <v>0</v>
      </c>
      <c r="P493" s="20">
        <f>P492-VLookups!$D$42</f>
        <v>-497</v>
      </c>
      <c r="Q493" s="22">
        <v>249</v>
      </c>
      <c r="R493" s="19">
        <v>0</v>
      </c>
      <c r="S493" s="20">
        <f>VLookups!$D$50</f>
        <v>-4487.7037773753191</v>
      </c>
      <c r="T493" s="19">
        <v>0</v>
      </c>
      <c r="U493" s="9">
        <v>345</v>
      </c>
      <c r="V493" s="21">
        <f>V492-VLookups!$D$54</f>
        <v>-3045</v>
      </c>
      <c r="W493" s="21">
        <f>-VLookups!$D$60</f>
        <v>-400</v>
      </c>
      <c r="X493" s="21">
        <f>-VLookups!$D$62</f>
        <v>-175</v>
      </c>
      <c r="Y493" s="36">
        <f>Y492*(1+VLookups!$D$57/12)</f>
        <v>-828.46867984089306</v>
      </c>
      <c r="Z493" s="31">
        <f>-E493*VLookups!$J$3</f>
        <v>-1385.740902410442</v>
      </c>
      <c r="AA493" s="19">
        <v>0</v>
      </c>
      <c r="AB493" s="20">
        <f t="shared" si="21"/>
        <v>11863.933036704273</v>
      </c>
      <c r="AC493" s="20">
        <f t="shared" si="22"/>
        <v>2195906.2792719873</v>
      </c>
    </row>
    <row r="494" spans="2:29" x14ac:dyDescent="0.25">
      <c r="B494" s="9">
        <v>490</v>
      </c>
      <c r="C494" s="9">
        <f t="shared" si="23"/>
        <v>63</v>
      </c>
      <c r="D494" s="9">
        <v>10</v>
      </c>
      <c r="E494" s="20">
        <f>E482*(1+VLookups!$C$4)</f>
        <v>34643.522560261052</v>
      </c>
      <c r="F494" s="20">
        <f>$E494*-VLookups!$D$10*2</f>
        <v>-2078.6113536156631</v>
      </c>
      <c r="G494" s="19">
        <v>0</v>
      </c>
      <c r="H494" s="20">
        <f>(-VLookups!$D$13)*(E494+F494/2)</f>
        <v>-10921.370487122296</v>
      </c>
      <c r="I494" s="19">
        <v>0</v>
      </c>
      <c r="J494" s="19">
        <v>0</v>
      </c>
      <c r="K494" s="19">
        <v>0</v>
      </c>
      <c r="L494" s="19">
        <v>0</v>
      </c>
      <c r="M494" s="19">
        <v>0</v>
      </c>
      <c r="N494" s="20" t="s">
        <v>36</v>
      </c>
      <c r="O494" s="19">
        <v>0</v>
      </c>
      <c r="P494" s="20">
        <f>P493-VLookups!$D$42</f>
        <v>-498.5</v>
      </c>
      <c r="Q494" s="22">
        <v>250</v>
      </c>
      <c r="R494" s="19">
        <v>0</v>
      </c>
      <c r="S494" s="20">
        <f>VLookups!$D$50</f>
        <v>-4487.7037773753191</v>
      </c>
      <c r="T494" s="19">
        <v>0</v>
      </c>
      <c r="U494" s="9">
        <v>346</v>
      </c>
      <c r="V494" s="21">
        <f>V493-VLookups!$D$54</f>
        <v>-3050</v>
      </c>
      <c r="W494" s="21">
        <f>-VLookups!$D$60</f>
        <v>-400</v>
      </c>
      <c r="X494" s="21">
        <f>-VLookups!$D$62</f>
        <v>-175</v>
      </c>
      <c r="Y494" s="36">
        <f>Y493*(1+VLookups!$D$57/12)</f>
        <v>-830.88504682376231</v>
      </c>
      <c r="Z494" s="31">
        <f>-E494*VLookups!$J$3</f>
        <v>-1385.740902410442</v>
      </c>
      <c r="AA494" s="19">
        <v>0</v>
      </c>
      <c r="AB494" s="20">
        <f t="shared" si="21"/>
        <v>11855.016669721404</v>
      </c>
      <c r="AC494" s="20">
        <f t="shared" si="22"/>
        <v>2211421.1397404955</v>
      </c>
    </row>
    <row r="495" spans="2:29" x14ac:dyDescent="0.25">
      <c r="B495" s="9">
        <v>491</v>
      </c>
      <c r="C495" s="9">
        <f t="shared" si="23"/>
        <v>63</v>
      </c>
      <c r="D495" s="9">
        <v>11</v>
      </c>
      <c r="E495" s="20">
        <f>E483*(1+VLookups!$C$4)</f>
        <v>34643.522560261052</v>
      </c>
      <c r="F495" s="20">
        <f>$E495*-VLookups!$D$10*2</f>
        <v>-2078.6113536156631</v>
      </c>
      <c r="G495" s="19">
        <v>0</v>
      </c>
      <c r="H495" s="20">
        <f>(-VLookups!$D$13)*(E495+F495/2)</f>
        <v>-10921.370487122296</v>
      </c>
      <c r="I495" s="19">
        <v>0</v>
      </c>
      <c r="J495" s="19">
        <v>0</v>
      </c>
      <c r="K495" s="19">
        <v>0</v>
      </c>
      <c r="L495" s="19">
        <v>0</v>
      </c>
      <c r="M495" s="19">
        <v>0</v>
      </c>
      <c r="N495" s="20" t="s">
        <v>36</v>
      </c>
      <c r="O495" s="19">
        <v>0</v>
      </c>
      <c r="P495" s="20">
        <f>P494-VLookups!$D$42</f>
        <v>-500</v>
      </c>
      <c r="Q495" s="22">
        <v>251</v>
      </c>
      <c r="R495" s="19">
        <v>0</v>
      </c>
      <c r="S495" s="20">
        <f>VLookups!$D$50</f>
        <v>-4487.7037773753191</v>
      </c>
      <c r="T495" s="19">
        <v>0</v>
      </c>
      <c r="U495" s="9">
        <v>347</v>
      </c>
      <c r="V495" s="21">
        <f>V494-VLookups!$D$54</f>
        <v>-3055</v>
      </c>
      <c r="W495" s="21">
        <f>-VLookups!$D$60</f>
        <v>-400</v>
      </c>
      <c r="X495" s="21">
        <f>-VLookups!$D$62</f>
        <v>-175</v>
      </c>
      <c r="Y495" s="36">
        <f>Y494*(1+VLookups!$D$57/12)</f>
        <v>-833.30846154366498</v>
      </c>
      <c r="Z495" s="31">
        <f>-E495*VLookups!$J$3</f>
        <v>-1385.740902410442</v>
      </c>
      <c r="AA495" s="19">
        <v>0</v>
      </c>
      <c r="AB495" s="20">
        <f t="shared" si="21"/>
        <v>11846.0932550015</v>
      </c>
      <c r="AC495" s="20">
        <f t="shared" si="22"/>
        <v>2226952.9348950647</v>
      </c>
    </row>
    <row r="496" spans="2:29" x14ac:dyDescent="0.25">
      <c r="B496" s="9">
        <v>492</v>
      </c>
      <c r="C496" s="9">
        <f t="shared" si="23"/>
        <v>64</v>
      </c>
      <c r="D496" s="9">
        <v>0</v>
      </c>
      <c r="E496" s="20">
        <f>E484*(1+VLookups!$C$4)</f>
        <v>35856.045849870185</v>
      </c>
      <c r="F496" s="20">
        <f>$E496*-VLookups!$D$10*2</f>
        <v>-2151.3627509922112</v>
      </c>
      <c r="G496" s="19">
        <v>0</v>
      </c>
      <c r="H496" s="20">
        <f>(-VLookups!$D$13)*(E496+F496/2)</f>
        <v>-11303.618454171577</v>
      </c>
      <c r="I496" s="19">
        <v>0</v>
      </c>
      <c r="J496" s="19">
        <v>0</v>
      </c>
      <c r="K496" s="19">
        <v>0</v>
      </c>
      <c r="L496" s="19">
        <v>0</v>
      </c>
      <c r="M496" s="19">
        <v>0</v>
      </c>
      <c r="N496" s="20" t="s">
        <v>36</v>
      </c>
      <c r="O496" s="19">
        <v>0</v>
      </c>
      <c r="P496" s="20">
        <f>P495-VLookups!$D$42</f>
        <v>-501.5</v>
      </c>
      <c r="Q496" s="22">
        <v>252</v>
      </c>
      <c r="R496" s="19">
        <v>0</v>
      </c>
      <c r="S496" s="20">
        <f>VLookups!$D$50</f>
        <v>-4487.7037773753191</v>
      </c>
      <c r="T496" s="19">
        <v>0</v>
      </c>
      <c r="U496" s="9">
        <v>348</v>
      </c>
      <c r="V496" s="21">
        <f>V495-VLookups!$D$54</f>
        <v>-3060</v>
      </c>
      <c r="W496" s="21">
        <f>-VLookups!$D$60</f>
        <v>-400</v>
      </c>
      <c r="X496" s="21">
        <f>-VLookups!$D$62</f>
        <v>-175</v>
      </c>
      <c r="Y496" s="36">
        <f>Y495*(1+VLookups!$D$57/12)</f>
        <v>-835.73894455650066</v>
      </c>
      <c r="Z496" s="31">
        <f>-E496*VLookups!$J$3</f>
        <v>-1434.2418339948074</v>
      </c>
      <c r="AA496" s="19">
        <v>0</v>
      </c>
      <c r="AB496" s="20">
        <f t="shared" si="21"/>
        <v>12582.561464275877</v>
      </c>
      <c r="AC496" s="20">
        <f t="shared" si="22"/>
        <v>2243247.0845841654</v>
      </c>
    </row>
    <row r="497" spans="2:29" x14ac:dyDescent="0.25">
      <c r="B497" s="9">
        <v>493</v>
      </c>
      <c r="C497" s="9">
        <f t="shared" si="23"/>
        <v>64</v>
      </c>
      <c r="D497" s="9">
        <v>1</v>
      </c>
      <c r="E497" s="20">
        <f>E485*(1+VLookups!$C$4)</f>
        <v>35856.045849870185</v>
      </c>
      <c r="F497" s="20">
        <f>$E497*-VLookups!$D$10*2</f>
        <v>-2151.3627509922112</v>
      </c>
      <c r="G497" s="19">
        <v>0</v>
      </c>
      <c r="H497" s="20">
        <f>(-VLookups!$D$13)*(E497+F497/2)</f>
        <v>-11303.618454171577</v>
      </c>
      <c r="I497" s="19">
        <v>0</v>
      </c>
      <c r="J497" s="19">
        <v>0</v>
      </c>
      <c r="K497" s="19">
        <v>0</v>
      </c>
      <c r="L497" s="19">
        <v>0</v>
      </c>
      <c r="M497" s="19">
        <v>0</v>
      </c>
      <c r="N497" s="20" t="s">
        <v>36</v>
      </c>
      <c r="O497" s="19">
        <v>0</v>
      </c>
      <c r="P497" s="20">
        <f>P496-VLookups!$D$42</f>
        <v>-503</v>
      </c>
      <c r="Q497" s="22">
        <v>253</v>
      </c>
      <c r="R497" s="19">
        <v>0</v>
      </c>
      <c r="S497" s="20">
        <f>VLookups!$D$50</f>
        <v>-4487.7037773753191</v>
      </c>
      <c r="T497" s="19">
        <v>0</v>
      </c>
      <c r="U497" s="9">
        <v>349</v>
      </c>
      <c r="V497" s="21">
        <f>V496-VLookups!$D$54</f>
        <v>-3065</v>
      </c>
      <c r="W497" s="21">
        <f>-VLookups!$D$60</f>
        <v>-400</v>
      </c>
      <c r="X497" s="21">
        <f>-VLookups!$D$62</f>
        <v>-175</v>
      </c>
      <c r="Y497" s="36">
        <f>Y496*(1+VLookups!$D$57/12)</f>
        <v>-838.17651647812374</v>
      </c>
      <c r="Z497" s="31">
        <f>-E497*VLookups!$J$3</f>
        <v>-1434.2418339948074</v>
      </c>
      <c r="AA497" s="19">
        <v>0</v>
      </c>
      <c r="AB497" s="20">
        <f t="shared" si="21"/>
        <v>12573.623892354253</v>
      </c>
      <c r="AC497" s="20">
        <f t="shared" si="22"/>
        <v>2259559.4536174932</v>
      </c>
    </row>
    <row r="498" spans="2:29" x14ac:dyDescent="0.25">
      <c r="B498" s="9">
        <v>494</v>
      </c>
      <c r="C498" s="9">
        <f t="shared" si="23"/>
        <v>64</v>
      </c>
      <c r="D498" s="9">
        <v>2</v>
      </c>
      <c r="E498" s="20">
        <f>E486*(1+VLookups!$C$4)</f>
        <v>35856.045849870185</v>
      </c>
      <c r="F498" s="20">
        <f>$E498*-VLookups!$D$10*2</f>
        <v>-2151.3627509922112</v>
      </c>
      <c r="G498" s="19">
        <v>0</v>
      </c>
      <c r="H498" s="20">
        <f>(-VLookups!$D$13)*(E498+F498/2)</f>
        <v>-11303.618454171577</v>
      </c>
      <c r="I498" s="19">
        <v>0</v>
      </c>
      <c r="J498" s="19">
        <v>0</v>
      </c>
      <c r="K498" s="19">
        <v>0</v>
      </c>
      <c r="L498" s="19">
        <v>0</v>
      </c>
      <c r="M498" s="19">
        <v>0</v>
      </c>
      <c r="N498" s="20" t="s">
        <v>36</v>
      </c>
      <c r="O498" s="19">
        <v>0</v>
      </c>
      <c r="P498" s="20">
        <f>P497-VLookups!$D$42</f>
        <v>-504.5</v>
      </c>
      <c r="Q498" s="22">
        <v>254</v>
      </c>
      <c r="R498" s="19">
        <v>0</v>
      </c>
      <c r="S498" s="20">
        <f>VLookups!$D$50</f>
        <v>-4487.7037773753191</v>
      </c>
      <c r="T498" s="19">
        <v>0</v>
      </c>
      <c r="U498" s="9">
        <v>350</v>
      </c>
      <c r="V498" s="21">
        <f>V497-VLookups!$D$54</f>
        <v>-3070</v>
      </c>
      <c r="W498" s="21">
        <f>-VLookups!$D$60</f>
        <v>-400</v>
      </c>
      <c r="X498" s="21">
        <f>-VLookups!$D$62</f>
        <v>-175</v>
      </c>
      <c r="Y498" s="36">
        <f>Y497*(1+VLookups!$D$57/12)</f>
        <v>-840.62119798451829</v>
      </c>
      <c r="Z498" s="31">
        <f>-E498*VLookups!$J$3</f>
        <v>-1434.2418339948074</v>
      </c>
      <c r="AA498" s="19">
        <v>0</v>
      </c>
      <c r="AB498" s="20">
        <f t="shared" si="21"/>
        <v>12564.67921084786</v>
      </c>
      <c r="AC498" s="20">
        <f t="shared" si="22"/>
        <v>2275890.0652510365</v>
      </c>
    </row>
    <row r="499" spans="2:29" x14ac:dyDescent="0.25">
      <c r="B499" s="9">
        <v>495</v>
      </c>
      <c r="C499" s="9">
        <f t="shared" si="23"/>
        <v>64</v>
      </c>
      <c r="D499" s="9">
        <v>3</v>
      </c>
      <c r="E499" s="20">
        <f>E487*(1+VLookups!$C$4)</f>
        <v>35856.045849870185</v>
      </c>
      <c r="F499" s="20">
        <f>$E499*-VLookups!$D$10*2</f>
        <v>-2151.3627509922112</v>
      </c>
      <c r="G499" s="19">
        <v>0</v>
      </c>
      <c r="H499" s="20">
        <f>(-VLookups!$D$13)*(E499+F499/2)</f>
        <v>-11303.618454171577</v>
      </c>
      <c r="I499" s="19">
        <v>0</v>
      </c>
      <c r="J499" s="19">
        <v>0</v>
      </c>
      <c r="K499" s="19">
        <v>0</v>
      </c>
      <c r="L499" s="19">
        <v>0</v>
      </c>
      <c r="M499" s="19">
        <v>0</v>
      </c>
      <c r="N499" s="20" t="s">
        <v>36</v>
      </c>
      <c r="O499" s="19">
        <v>0</v>
      </c>
      <c r="P499" s="20">
        <f>P498-VLookups!$D$42</f>
        <v>-506</v>
      </c>
      <c r="Q499" s="22">
        <v>255</v>
      </c>
      <c r="R499" s="19">
        <v>0</v>
      </c>
      <c r="S499" s="20">
        <f>VLookups!$D$50</f>
        <v>-4487.7037773753191</v>
      </c>
      <c r="T499" s="19">
        <v>0</v>
      </c>
      <c r="U499" s="9">
        <v>351</v>
      </c>
      <c r="V499" s="21">
        <f>V498-VLookups!$D$54</f>
        <v>-3075</v>
      </c>
      <c r="W499" s="21">
        <f>-VLookups!$D$60</f>
        <v>-400</v>
      </c>
      <c r="X499" s="21">
        <f>-VLookups!$D$62</f>
        <v>-175</v>
      </c>
      <c r="Y499" s="36">
        <f>Y498*(1+VLookups!$D$57/12)</f>
        <v>-843.07300981197318</v>
      </c>
      <c r="Z499" s="31">
        <f>-E499*VLookups!$J$3</f>
        <v>-1434.2418339948074</v>
      </c>
      <c r="AA499" s="19">
        <v>0</v>
      </c>
      <c r="AB499" s="20">
        <f t="shared" si="21"/>
        <v>12555.727399020405</v>
      </c>
      <c r="AC499" s="20">
        <f t="shared" si="22"/>
        <v>2292238.9427588088</v>
      </c>
    </row>
    <row r="500" spans="2:29" x14ac:dyDescent="0.25">
      <c r="B500" s="9">
        <v>496</v>
      </c>
      <c r="C500" s="9">
        <f t="shared" si="23"/>
        <v>64</v>
      </c>
      <c r="D500" s="9">
        <v>4</v>
      </c>
      <c r="E500" s="20">
        <f>E488*(1+VLookups!$C$4)</f>
        <v>35856.045849870185</v>
      </c>
      <c r="F500" s="20">
        <f>$E500*-VLookups!$D$10*2</f>
        <v>-2151.3627509922112</v>
      </c>
      <c r="G500" s="19">
        <v>0</v>
      </c>
      <c r="H500" s="20">
        <f>(-VLookups!$D$13)*(E500+F500/2)</f>
        <v>-11303.618454171577</v>
      </c>
      <c r="I500" s="19">
        <v>0</v>
      </c>
      <c r="J500" s="19">
        <v>0</v>
      </c>
      <c r="K500" s="19">
        <v>0</v>
      </c>
      <c r="L500" s="19">
        <v>0</v>
      </c>
      <c r="M500" s="19">
        <v>0</v>
      </c>
      <c r="N500" s="20" t="s">
        <v>36</v>
      </c>
      <c r="O500" s="19">
        <v>0</v>
      </c>
      <c r="P500" s="20">
        <f>P499-VLookups!$D$42</f>
        <v>-507.5</v>
      </c>
      <c r="Q500" s="22">
        <v>256</v>
      </c>
      <c r="R500" s="19">
        <v>0</v>
      </c>
      <c r="S500" s="20">
        <f>VLookups!$D$50</f>
        <v>-4487.7037773753191</v>
      </c>
      <c r="T500" s="19">
        <v>0</v>
      </c>
      <c r="U500" s="9">
        <v>352</v>
      </c>
      <c r="V500" s="21">
        <f>V499-VLookups!$D$54</f>
        <v>-3080</v>
      </c>
      <c r="W500" s="21">
        <f>-VLookups!$D$60</f>
        <v>-400</v>
      </c>
      <c r="X500" s="21">
        <f>-VLookups!$D$62</f>
        <v>-175</v>
      </c>
      <c r="Y500" s="36">
        <f>Y499*(1+VLookups!$D$57/12)</f>
        <v>-845.53197275725813</v>
      </c>
      <c r="Z500" s="31">
        <f>-E500*VLookups!$J$3</f>
        <v>-1434.2418339948074</v>
      </c>
      <c r="AA500" s="19">
        <v>0</v>
      </c>
      <c r="AB500" s="20">
        <f t="shared" si="21"/>
        <v>12546.768436075119</v>
      </c>
      <c r="AC500" s="20">
        <f t="shared" si="22"/>
        <v>2308606.1094328156</v>
      </c>
    </row>
    <row r="501" spans="2:29" x14ac:dyDescent="0.25">
      <c r="B501" s="9">
        <v>497</v>
      </c>
      <c r="C501" s="9">
        <f t="shared" si="23"/>
        <v>64</v>
      </c>
      <c r="D501" s="9">
        <v>5</v>
      </c>
      <c r="E501" s="20">
        <f>E489*(1+VLookups!$C$4)</f>
        <v>35856.045849870185</v>
      </c>
      <c r="F501" s="20">
        <f>$E501*-VLookups!$D$10*2</f>
        <v>-2151.3627509922112</v>
      </c>
      <c r="G501" s="19">
        <v>0</v>
      </c>
      <c r="H501" s="20">
        <f>(-VLookups!$D$13)*(E501+F501/2)</f>
        <v>-11303.618454171577</v>
      </c>
      <c r="I501" s="19">
        <v>0</v>
      </c>
      <c r="J501" s="19">
        <v>0</v>
      </c>
      <c r="K501" s="19">
        <v>0</v>
      </c>
      <c r="L501" s="19">
        <v>0</v>
      </c>
      <c r="M501" s="19">
        <v>0</v>
      </c>
      <c r="N501" s="20" t="s">
        <v>36</v>
      </c>
      <c r="O501" s="19">
        <v>0</v>
      </c>
      <c r="P501" s="20">
        <f>P500-VLookups!$D$42</f>
        <v>-509</v>
      </c>
      <c r="Q501" s="22">
        <v>257</v>
      </c>
      <c r="R501" s="19">
        <v>0</v>
      </c>
      <c r="S501" s="20">
        <f>VLookups!$D$50</f>
        <v>-4487.7037773753191</v>
      </c>
      <c r="T501" s="19">
        <v>0</v>
      </c>
      <c r="U501" s="9">
        <v>353</v>
      </c>
      <c r="V501" s="21">
        <f>V500-VLookups!$D$54</f>
        <v>-3085</v>
      </c>
      <c r="W501" s="21">
        <f>-VLookups!$D$60</f>
        <v>-400</v>
      </c>
      <c r="X501" s="21">
        <f>-VLookups!$D$62</f>
        <v>-175</v>
      </c>
      <c r="Y501" s="36">
        <f>Y500*(1+VLookups!$D$57/12)</f>
        <v>-847.99810767780014</v>
      </c>
      <c r="Z501" s="31">
        <f>-E501*VLookups!$J$3</f>
        <v>-1434.2418339948074</v>
      </c>
      <c r="AA501" s="19">
        <v>0</v>
      </c>
      <c r="AB501" s="20">
        <f t="shared" si="21"/>
        <v>12537.802301154577</v>
      </c>
      <c r="AC501" s="20">
        <f t="shared" si="22"/>
        <v>2324991.5885830247</v>
      </c>
    </row>
    <row r="502" spans="2:29" x14ac:dyDescent="0.25">
      <c r="B502" s="9">
        <v>498</v>
      </c>
      <c r="C502" s="9">
        <f t="shared" si="23"/>
        <v>64</v>
      </c>
      <c r="D502" s="9">
        <v>6</v>
      </c>
      <c r="E502" s="20">
        <f>E490*(1+VLookups!$C$4)</f>
        <v>35856.045849870185</v>
      </c>
      <c r="F502" s="20">
        <f>$E502*-VLookups!$D$10*2</f>
        <v>-2151.3627509922112</v>
      </c>
      <c r="G502" s="19">
        <v>0</v>
      </c>
      <c r="H502" s="20">
        <f>(-VLookups!$D$13)*(E502+F502/2)</f>
        <v>-11303.618454171577</v>
      </c>
      <c r="I502" s="19">
        <v>0</v>
      </c>
      <c r="J502" s="19">
        <v>0</v>
      </c>
      <c r="K502" s="19">
        <v>0</v>
      </c>
      <c r="L502" s="19">
        <v>0</v>
      </c>
      <c r="M502" s="19">
        <v>0</v>
      </c>
      <c r="N502" s="20" t="s">
        <v>36</v>
      </c>
      <c r="O502" s="19">
        <v>0</v>
      </c>
      <c r="P502" s="20">
        <f>P501-VLookups!$D$42</f>
        <v>-510.5</v>
      </c>
      <c r="Q502" s="22">
        <v>258</v>
      </c>
      <c r="R502" s="19">
        <v>0</v>
      </c>
      <c r="S502" s="20">
        <f>VLookups!$D$50</f>
        <v>-4487.7037773753191</v>
      </c>
      <c r="T502" s="19">
        <v>0</v>
      </c>
      <c r="U502" s="9">
        <v>354</v>
      </c>
      <c r="V502" s="21">
        <f>V501-VLookups!$D$54</f>
        <v>-3090</v>
      </c>
      <c r="W502" s="21">
        <f>-VLookups!$D$60</f>
        <v>-400</v>
      </c>
      <c r="X502" s="21">
        <f>-VLookups!$D$62</f>
        <v>-175</v>
      </c>
      <c r="Y502" s="36">
        <f>Y501*(1+VLookups!$D$57/12)</f>
        <v>-850.47143549186035</v>
      </c>
      <c r="Z502" s="31">
        <f>-E502*VLookups!$J$3</f>
        <v>-1434.2418339948074</v>
      </c>
      <c r="AA502" s="19">
        <v>0</v>
      </c>
      <c r="AB502" s="20">
        <f t="shared" si="21"/>
        <v>12528.828973340518</v>
      </c>
      <c r="AC502" s="20">
        <f t="shared" si="22"/>
        <v>2341395.4035373367</v>
      </c>
    </row>
    <row r="503" spans="2:29" x14ac:dyDescent="0.25">
      <c r="B503" s="9">
        <v>499</v>
      </c>
      <c r="C503" s="9">
        <f t="shared" si="23"/>
        <v>64</v>
      </c>
      <c r="D503" s="9">
        <v>7</v>
      </c>
      <c r="E503" s="20">
        <f>E491*(1+VLookups!$C$4)</f>
        <v>35856.045849870185</v>
      </c>
      <c r="F503" s="20">
        <f>$E503*-VLookups!$D$10*2</f>
        <v>-2151.3627509922112</v>
      </c>
      <c r="G503" s="19">
        <v>0</v>
      </c>
      <c r="H503" s="20">
        <f>(-VLookups!$D$13)*(E503+F503/2)</f>
        <v>-11303.618454171577</v>
      </c>
      <c r="I503" s="19">
        <v>0</v>
      </c>
      <c r="J503" s="19">
        <v>0</v>
      </c>
      <c r="K503" s="19">
        <v>0</v>
      </c>
      <c r="L503" s="19">
        <v>0</v>
      </c>
      <c r="M503" s="19">
        <v>0</v>
      </c>
      <c r="N503" s="20" t="s">
        <v>36</v>
      </c>
      <c r="O503" s="19">
        <v>0</v>
      </c>
      <c r="P503" s="20">
        <f>P502-VLookups!$D$42</f>
        <v>-512</v>
      </c>
      <c r="Q503" s="22">
        <v>259</v>
      </c>
      <c r="R503" s="19">
        <v>0</v>
      </c>
      <c r="S503" s="20">
        <f>VLookups!$D$50</f>
        <v>-4487.7037773753191</v>
      </c>
      <c r="T503" s="19">
        <v>0</v>
      </c>
      <c r="U503" s="9">
        <v>355</v>
      </c>
      <c r="V503" s="21">
        <f>V502-VLookups!$D$54</f>
        <v>-3095</v>
      </c>
      <c r="W503" s="21">
        <f>-VLookups!$D$60</f>
        <v>-400</v>
      </c>
      <c r="X503" s="21">
        <f>-VLookups!$D$62</f>
        <v>-175</v>
      </c>
      <c r="Y503" s="36">
        <f>Y502*(1+VLookups!$D$57/12)</f>
        <v>-852.95197717871167</v>
      </c>
      <c r="Z503" s="31">
        <f>-E503*VLookups!$J$3</f>
        <v>-1434.2418339948074</v>
      </c>
      <c r="AA503" s="19">
        <v>0</v>
      </c>
      <c r="AB503" s="20">
        <f t="shared" si="21"/>
        <v>12519.848431653667</v>
      </c>
      <c r="AC503" s="20">
        <f t="shared" si="22"/>
        <v>2357817.5776415528</v>
      </c>
    </row>
    <row r="504" spans="2:29" x14ac:dyDescent="0.25">
      <c r="B504" s="9">
        <v>500</v>
      </c>
      <c r="C504" s="9">
        <f t="shared" si="23"/>
        <v>64</v>
      </c>
      <c r="D504" s="9">
        <v>8</v>
      </c>
      <c r="E504" s="20">
        <f>E492*(1+VLookups!$C$4)</f>
        <v>35856.045849870185</v>
      </c>
      <c r="F504" s="20">
        <f>$E504*-VLookups!$D$10*2</f>
        <v>-2151.3627509922112</v>
      </c>
      <c r="G504" s="19">
        <v>0</v>
      </c>
      <c r="H504" s="20">
        <f>(-VLookups!$D$13)*(E504+F504/2)</f>
        <v>-11303.618454171577</v>
      </c>
      <c r="I504" s="19">
        <v>0</v>
      </c>
      <c r="J504" s="19">
        <v>0</v>
      </c>
      <c r="K504" s="19">
        <v>0</v>
      </c>
      <c r="L504" s="19">
        <v>0</v>
      </c>
      <c r="M504" s="19">
        <v>0</v>
      </c>
      <c r="N504" s="20" t="s">
        <v>36</v>
      </c>
      <c r="O504" s="19">
        <v>0</v>
      </c>
      <c r="P504" s="20">
        <f>P503-VLookups!$D$42</f>
        <v>-513.5</v>
      </c>
      <c r="Q504" s="22">
        <v>260</v>
      </c>
      <c r="R504" s="19">
        <v>0</v>
      </c>
      <c r="S504" s="20">
        <f>VLookups!$D$50</f>
        <v>-4487.7037773753191</v>
      </c>
      <c r="T504" s="19">
        <v>0</v>
      </c>
      <c r="U504" s="9">
        <v>356</v>
      </c>
      <c r="V504" s="21">
        <f>V503-VLookups!$D$54</f>
        <v>-3100</v>
      </c>
      <c r="W504" s="21">
        <f>-VLookups!$D$60</f>
        <v>-400</v>
      </c>
      <c r="X504" s="21">
        <f>-VLookups!$D$62</f>
        <v>-175</v>
      </c>
      <c r="Y504" s="36">
        <f>Y503*(1+VLookups!$D$57/12)</f>
        <v>-855.43975377881623</v>
      </c>
      <c r="Z504" s="31">
        <f>-E504*VLookups!$J$3</f>
        <v>-1434.2418339948074</v>
      </c>
      <c r="AA504" s="19">
        <v>0</v>
      </c>
      <c r="AB504" s="20">
        <f t="shared" si="21"/>
        <v>12510.860655053562</v>
      </c>
      <c r="AC504" s="20">
        <f t="shared" si="22"/>
        <v>2374258.1342593422</v>
      </c>
    </row>
    <row r="505" spans="2:29" x14ac:dyDescent="0.25">
      <c r="B505" s="9">
        <v>501</v>
      </c>
      <c r="C505" s="9">
        <f t="shared" si="23"/>
        <v>64</v>
      </c>
      <c r="D505" s="9">
        <v>9</v>
      </c>
      <c r="E505" s="20">
        <f>E493*(1+VLookups!$C$4)</f>
        <v>35856.045849870185</v>
      </c>
      <c r="F505" s="20">
        <f>$E505*-VLookups!$D$10*2</f>
        <v>-2151.3627509922112</v>
      </c>
      <c r="G505" s="19">
        <v>0</v>
      </c>
      <c r="H505" s="20">
        <f>(-VLookups!$D$13)*(E505+F505/2)</f>
        <v>-11303.618454171577</v>
      </c>
      <c r="I505" s="19">
        <v>0</v>
      </c>
      <c r="J505" s="19">
        <v>0</v>
      </c>
      <c r="K505" s="19">
        <v>0</v>
      </c>
      <c r="L505" s="19">
        <v>0</v>
      </c>
      <c r="M505" s="19">
        <v>0</v>
      </c>
      <c r="N505" s="20" t="s">
        <v>36</v>
      </c>
      <c r="O505" s="19">
        <v>0</v>
      </c>
      <c r="P505" s="20">
        <f>P504-VLookups!$D$42</f>
        <v>-515</v>
      </c>
      <c r="Q505" s="22">
        <v>261</v>
      </c>
      <c r="R505" s="19">
        <v>0</v>
      </c>
      <c r="S505" s="20">
        <f>VLookups!$D$50</f>
        <v>-4487.7037773753191</v>
      </c>
      <c r="T505" s="19">
        <v>0</v>
      </c>
      <c r="U505" s="9">
        <v>357</v>
      </c>
      <c r="V505" s="21">
        <f>V504-VLookups!$D$54</f>
        <v>-3105</v>
      </c>
      <c r="W505" s="21">
        <f>-VLookups!$D$60</f>
        <v>-400</v>
      </c>
      <c r="X505" s="21">
        <f>-VLookups!$D$62</f>
        <v>-175</v>
      </c>
      <c r="Y505" s="36">
        <f>Y504*(1+VLookups!$D$57/12)</f>
        <v>-857.9347863940045</v>
      </c>
      <c r="Z505" s="31">
        <f>-E505*VLookups!$J$3</f>
        <v>-1434.2418339948074</v>
      </c>
      <c r="AA505" s="19">
        <v>0</v>
      </c>
      <c r="AB505" s="20">
        <f t="shared" si="21"/>
        <v>12501.865622438374</v>
      </c>
      <c r="AC505" s="20">
        <f t="shared" si="22"/>
        <v>2390717.096772213</v>
      </c>
    </row>
    <row r="506" spans="2:29" x14ac:dyDescent="0.25">
      <c r="B506" s="9">
        <v>502</v>
      </c>
      <c r="C506" s="9">
        <f t="shared" si="23"/>
        <v>64</v>
      </c>
      <c r="D506" s="9">
        <v>10</v>
      </c>
      <c r="E506" s="20">
        <f>E494*(1+VLookups!$C$4)</f>
        <v>35856.045849870185</v>
      </c>
      <c r="F506" s="20">
        <f>$E506*-VLookups!$D$10*2</f>
        <v>-2151.3627509922112</v>
      </c>
      <c r="G506" s="19">
        <v>0</v>
      </c>
      <c r="H506" s="20">
        <f>(-VLookups!$D$13)*(E506+F506/2)</f>
        <v>-11303.618454171577</v>
      </c>
      <c r="I506" s="19">
        <v>0</v>
      </c>
      <c r="J506" s="19">
        <v>0</v>
      </c>
      <c r="K506" s="19">
        <v>0</v>
      </c>
      <c r="L506" s="19">
        <v>0</v>
      </c>
      <c r="M506" s="19">
        <v>0</v>
      </c>
      <c r="N506" s="20" t="s">
        <v>36</v>
      </c>
      <c r="O506" s="19">
        <v>0</v>
      </c>
      <c r="P506" s="20">
        <f>P505-VLookups!$D$42</f>
        <v>-516.5</v>
      </c>
      <c r="Q506" s="22">
        <v>262</v>
      </c>
      <c r="R506" s="19">
        <v>0</v>
      </c>
      <c r="S506" s="20">
        <f>VLookups!$D$50</f>
        <v>-4487.7037773753191</v>
      </c>
      <c r="T506" s="19">
        <v>0</v>
      </c>
      <c r="U506" s="9">
        <v>358</v>
      </c>
      <c r="V506" s="21">
        <f>V505-VLookups!$D$54</f>
        <v>-3110</v>
      </c>
      <c r="W506" s="21">
        <f>-VLookups!$D$60</f>
        <v>-400</v>
      </c>
      <c r="X506" s="21">
        <f>-VLookups!$D$62</f>
        <v>-175</v>
      </c>
      <c r="Y506" s="36">
        <f>Y505*(1+VLookups!$D$57/12)</f>
        <v>-860.43709618765365</v>
      </c>
      <c r="Z506" s="31">
        <f>-E506*VLookups!$J$3</f>
        <v>-1434.2418339948074</v>
      </c>
      <c r="AA506" s="19">
        <v>0</v>
      </c>
      <c r="AB506" s="20">
        <f t="shared" si="21"/>
        <v>12492.863312644724</v>
      </c>
      <c r="AC506" s="20">
        <f t="shared" si="22"/>
        <v>2407194.4885794781</v>
      </c>
    </row>
    <row r="507" spans="2:29" x14ac:dyDescent="0.25">
      <c r="B507" s="9">
        <v>503</v>
      </c>
      <c r="C507" s="9">
        <f t="shared" si="23"/>
        <v>64</v>
      </c>
      <c r="D507" s="9">
        <v>11</v>
      </c>
      <c r="E507" s="20">
        <f>E495*(1+VLookups!$C$4)</f>
        <v>35856.045849870185</v>
      </c>
      <c r="F507" s="20">
        <f>$E507*-VLookups!$D$10*2</f>
        <v>-2151.3627509922112</v>
      </c>
      <c r="G507" s="19">
        <v>0</v>
      </c>
      <c r="H507" s="20">
        <f>(-VLookups!$D$13)*(E507+F507/2)</f>
        <v>-11303.618454171577</v>
      </c>
      <c r="I507" s="19">
        <v>0</v>
      </c>
      <c r="J507" s="19">
        <v>0</v>
      </c>
      <c r="K507" s="19">
        <v>0</v>
      </c>
      <c r="L507" s="19">
        <v>0</v>
      </c>
      <c r="M507" s="19">
        <v>0</v>
      </c>
      <c r="N507" s="20" t="s">
        <v>36</v>
      </c>
      <c r="O507" s="19">
        <v>0</v>
      </c>
      <c r="P507" s="20">
        <f>P506-VLookups!$D$42</f>
        <v>-518</v>
      </c>
      <c r="Q507" s="22">
        <v>263</v>
      </c>
      <c r="R507" s="19">
        <v>0</v>
      </c>
      <c r="S507" s="20">
        <f>VLookups!$D$50</f>
        <v>-4487.7037773753191</v>
      </c>
      <c r="T507" s="19">
        <v>0</v>
      </c>
      <c r="U507" s="9">
        <v>359</v>
      </c>
      <c r="V507" s="21">
        <f>V506-VLookups!$D$54</f>
        <v>-3115</v>
      </c>
      <c r="W507" s="21">
        <f>-VLookups!$D$60</f>
        <v>-400</v>
      </c>
      <c r="X507" s="21">
        <f>-VLookups!$D$62</f>
        <v>-175</v>
      </c>
      <c r="Y507" s="36">
        <f>Y506*(1+VLookups!$D$57/12)</f>
        <v>-862.94670438486764</v>
      </c>
      <c r="Z507" s="31">
        <f>-E507*VLookups!$J$3</f>
        <v>-1434.2418339948074</v>
      </c>
      <c r="AA507" s="19">
        <v>0</v>
      </c>
      <c r="AB507" s="20">
        <f t="shared" si="21"/>
        <v>12483.853704447511</v>
      </c>
      <c r="AC507" s="20">
        <f t="shared" si="22"/>
        <v>2423690.3330982248</v>
      </c>
    </row>
    <row r="508" spans="2:29" x14ac:dyDescent="0.25">
      <c r="B508" s="9">
        <v>504</v>
      </c>
      <c r="C508" s="9">
        <f t="shared" si="23"/>
        <v>65</v>
      </c>
      <c r="D508" s="9">
        <v>0</v>
      </c>
      <c r="E508" s="20">
        <f>E496*(1+VLookups!$C$4)</f>
        <v>37111.007454615639</v>
      </c>
      <c r="F508" s="20">
        <f>$E508*-VLookups!$D$10*2</f>
        <v>-2226.6604472769382</v>
      </c>
      <c r="G508" s="20">
        <f>-FV(VLookups!$D$11/12,B508-B5,,-(NPV(VLookups!$D$11/12,F5:F508)))*(1-VLookups!$D$13)</f>
        <v>2218486.3046269626</v>
      </c>
      <c r="H508" s="20">
        <f>(-VLookups!$D$13)*(E508+F508/2)</f>
        <v>-11699.245100067581</v>
      </c>
      <c r="I508" s="19">
        <v>0</v>
      </c>
      <c r="J508" s="19">
        <v>0</v>
      </c>
      <c r="K508" s="19">
        <v>0</v>
      </c>
      <c r="L508" s="19">
        <v>0</v>
      </c>
      <c r="M508" s="19">
        <v>0</v>
      </c>
      <c r="N508" s="20" t="s">
        <v>36</v>
      </c>
      <c r="O508" s="21">
        <f>VLookups!$D$40</f>
        <v>7500</v>
      </c>
      <c r="P508" s="20">
        <f>P507-VLookups!$D$42</f>
        <v>-519.5</v>
      </c>
      <c r="Q508" s="22">
        <v>264</v>
      </c>
      <c r="R508" s="19">
        <v>0</v>
      </c>
      <c r="S508" s="20">
        <f>VLookups!$D$50</f>
        <v>-4487.7037773753191</v>
      </c>
      <c r="T508" s="19">
        <f>VLookups!$D$51</f>
        <v>5743491.1729132598</v>
      </c>
      <c r="U508" s="9">
        <v>360</v>
      </c>
      <c r="V508" s="21">
        <f>V507-VLookups!$D$54</f>
        <v>-3120</v>
      </c>
      <c r="W508" s="21">
        <f>-VLookups!$D$60</f>
        <v>-400</v>
      </c>
      <c r="X508" s="21">
        <f>-VLookups!$D$62</f>
        <v>-175</v>
      </c>
      <c r="Y508" s="36">
        <f>Y507*(1+VLookups!$D$57/12)</f>
        <v>-865.46363227265681</v>
      </c>
      <c r="Z508" s="31">
        <f>-E508*VLookups!$J$3</f>
        <v>-1484.4402981846256</v>
      </c>
      <c r="AA508" s="31">
        <f>FV(VLookups!$H$3/12,B508-B5,,NPV(VLookups!$H$3/12,Z5:Z508))*(1-VLookups!D14)</f>
        <v>1309596.7938503867</v>
      </c>
      <c r="AB508" s="20">
        <f t="shared" si="21"/>
        <v>9292320.595813686</v>
      </c>
      <c r="AC508" s="20">
        <f t="shared" si="22"/>
        <v>11720050.412800409</v>
      </c>
    </row>
    <row r="509" spans="2:29" x14ac:dyDescent="0.25">
      <c r="F509" s="3"/>
    </row>
    <row r="510" spans="2:29" x14ac:dyDescent="0.25">
      <c r="F510" s="3"/>
      <c r="AA510" s="9" t="s">
        <v>84</v>
      </c>
      <c r="AB510" s="36">
        <f>NPV(AC2/12,AB5:AB508)+AB4</f>
        <v>5063208.1734659066</v>
      </c>
    </row>
    <row r="511" spans="2:29" x14ac:dyDescent="0.25">
      <c r="AA511" s="9" t="s">
        <v>85</v>
      </c>
      <c r="AB511" s="20">
        <f>-FV(AC2/12,504,,AB510)</f>
        <v>11720050.412800606</v>
      </c>
    </row>
    <row r="515" spans="27:29" x14ac:dyDescent="0.25">
      <c r="AA515" s="9" t="s">
        <v>37</v>
      </c>
      <c r="AB515" s="9" t="s">
        <v>84</v>
      </c>
      <c r="AC515" s="9" t="s">
        <v>85</v>
      </c>
    </row>
    <row r="516" spans="27:29" x14ac:dyDescent="0.25">
      <c r="AA516" s="12">
        <v>0</v>
      </c>
      <c r="AB516" s="20">
        <f>NPV(AA516/12,$AB$5:$AB$508)+$AB$4</f>
        <v>11274241.533745185</v>
      </c>
      <c r="AC516" s="20">
        <f>FV(AA516/12,504,,-AB516)</f>
        <v>11274241.533745185</v>
      </c>
    </row>
    <row r="517" spans="27:29" x14ac:dyDescent="0.25">
      <c r="AA517" s="32">
        <v>0.01</v>
      </c>
      <c r="AB517" s="20">
        <f t="shared" ref="AB517:AB536" si="24">NPV(AA517/12,$AB$5:$AB$508)+$AB$4</f>
        <v>7543459.1465794826</v>
      </c>
      <c r="AC517" s="20">
        <f t="shared" ref="AC517:AC536" si="25">FV(AA517/12,504,,-AB517)</f>
        <v>11478846.95897227</v>
      </c>
    </row>
    <row r="518" spans="27:29" x14ac:dyDescent="0.25">
      <c r="AA518" s="12">
        <v>0.02</v>
      </c>
      <c r="AB518" s="20">
        <f t="shared" si="24"/>
        <v>5063208.1734659066</v>
      </c>
      <c r="AC518" s="20">
        <f t="shared" si="25"/>
        <v>11720050.412800606</v>
      </c>
    </row>
    <row r="519" spans="27:29" x14ac:dyDescent="0.25">
      <c r="AA519" s="32">
        <v>0.03</v>
      </c>
      <c r="AB519" s="20">
        <f t="shared" si="24"/>
        <v>3411240.9840407781</v>
      </c>
      <c r="AC519" s="20">
        <f t="shared" si="25"/>
        <v>12007167.583694518</v>
      </c>
    </row>
    <row r="520" spans="27:29" x14ac:dyDescent="0.25">
      <c r="AA520" s="12">
        <v>0.04</v>
      </c>
      <c r="AB520" s="20">
        <f t="shared" si="24"/>
        <v>2308646.6815219442</v>
      </c>
      <c r="AC520" s="20">
        <f t="shared" si="25"/>
        <v>12352614.084147673</v>
      </c>
    </row>
    <row r="521" spans="27:29" x14ac:dyDescent="0.25">
      <c r="AA521" s="32">
        <v>0.05</v>
      </c>
      <c r="AB521" s="20">
        <f t="shared" si="24"/>
        <v>1570992.5433682271</v>
      </c>
      <c r="AC521" s="20">
        <f t="shared" si="25"/>
        <v>12773142.543698382</v>
      </c>
    </row>
    <row r="522" spans="27:29" x14ac:dyDescent="0.25">
      <c r="AA522" s="12">
        <v>0.06</v>
      </c>
      <c r="AB522" s="20">
        <f t="shared" si="24"/>
        <v>1076175.3391848782</v>
      </c>
      <c r="AC522" s="20">
        <f t="shared" si="25"/>
        <v>13291627.485860877</v>
      </c>
    </row>
    <row r="523" spans="27:29" x14ac:dyDescent="0.25">
      <c r="AA523" s="32">
        <v>7.0000000000000007E-2</v>
      </c>
      <c r="AB523" s="20">
        <f t="shared" si="24"/>
        <v>743251.61325548403</v>
      </c>
      <c r="AC523" s="20">
        <f t="shared" si="25"/>
        <v>13939653.596826421</v>
      </c>
    </row>
    <row r="524" spans="27:29" x14ac:dyDescent="0.25">
      <c r="AA524" s="12">
        <v>0.08</v>
      </c>
      <c r="AB524" s="20">
        <f t="shared" si="24"/>
        <v>518486.31657621759</v>
      </c>
      <c r="AC524" s="20">
        <f t="shared" si="25"/>
        <v>14761285.19399322</v>
      </c>
    </row>
    <row r="525" spans="27:29" x14ac:dyDescent="0.25">
      <c r="AA525" s="32">
        <v>0.09</v>
      </c>
      <c r="AB525" s="20">
        <f t="shared" si="24"/>
        <v>366150.60630503815</v>
      </c>
      <c r="AC525" s="20">
        <f t="shared" si="25"/>
        <v>15818575.928429022</v>
      </c>
    </row>
    <row r="526" spans="27:29" x14ac:dyDescent="0.25">
      <c r="AA526" s="12">
        <v>0.1</v>
      </c>
      <c r="AB526" s="20">
        <f t="shared" si="24"/>
        <v>262446.56484480901</v>
      </c>
      <c r="AC526" s="20">
        <f t="shared" si="25"/>
        <v>17199646.623073839</v>
      </c>
    </row>
    <row r="527" spans="27:29" x14ac:dyDescent="0.25">
      <c r="AA527" s="32">
        <v>0.11</v>
      </c>
      <c r="AB527" s="20">
        <f t="shared" si="24"/>
        <v>191492.3328608748</v>
      </c>
      <c r="AC527" s="20">
        <f t="shared" si="25"/>
        <v>19030558.155369684</v>
      </c>
    </row>
    <row r="528" spans="27:29" x14ac:dyDescent="0.25">
      <c r="AA528" s="12">
        <v>0.12</v>
      </c>
      <c r="AB528" s="20">
        <f t="shared" si="24"/>
        <v>142666.03176800715</v>
      </c>
      <c r="AC528" s="20">
        <f t="shared" si="25"/>
        <v>21492798.546388399</v>
      </c>
    </row>
    <row r="529" spans="21:42" x14ac:dyDescent="0.25">
      <c r="AA529" s="32">
        <v>0.13</v>
      </c>
      <c r="AB529" s="20">
        <f t="shared" si="24"/>
        <v>108846.56582288016</v>
      </c>
      <c r="AC529" s="20">
        <f t="shared" si="25"/>
        <v>24849082.621533819</v>
      </c>
    </row>
    <row r="530" spans="21:42" x14ac:dyDescent="0.25">
      <c r="AA530" s="12">
        <v>0.14000000000000001</v>
      </c>
      <c r="AB530" s="20">
        <f t="shared" si="24"/>
        <v>85246.978460133352</v>
      </c>
      <c r="AC530" s="20">
        <f t="shared" si="25"/>
        <v>29481467.875184961</v>
      </c>
    </row>
    <row r="531" spans="21:42" x14ac:dyDescent="0.25">
      <c r="AA531" s="32">
        <v>0.15</v>
      </c>
      <c r="AB531" s="20">
        <f t="shared" si="24"/>
        <v>68639.699912871467</v>
      </c>
      <c r="AC531" s="20">
        <f t="shared" si="25"/>
        <v>35947728.010047667</v>
      </c>
    </row>
    <row r="532" spans="21:42" x14ac:dyDescent="0.25">
      <c r="AA532" s="12">
        <v>0.16</v>
      </c>
      <c r="AB532" s="20">
        <f t="shared" si="24"/>
        <v>56841.262083213282</v>
      </c>
      <c r="AC532" s="20">
        <f t="shared" si="25"/>
        <v>45064802.531934194</v>
      </c>
    </row>
    <row r="533" spans="21:42" x14ac:dyDescent="0.25">
      <c r="AA533" s="32">
        <v>0.17</v>
      </c>
      <c r="AB533" s="20">
        <f t="shared" si="24"/>
        <v>48369.010012194929</v>
      </c>
      <c r="AC533" s="20">
        <f t="shared" si="25"/>
        <v>58032411.604247242</v>
      </c>
    </row>
    <row r="534" spans="21:42" x14ac:dyDescent="0.25">
      <c r="AA534" s="12">
        <v>0.18</v>
      </c>
      <c r="AB534" s="20">
        <f t="shared" si="24"/>
        <v>42211.976022789306</v>
      </c>
      <c r="AC534" s="20">
        <f t="shared" si="25"/>
        <v>76616264.972194657</v>
      </c>
    </row>
    <row r="535" spans="21:42" x14ac:dyDescent="0.25">
      <c r="AA535" s="32">
        <v>0.19</v>
      </c>
      <c r="AB535" s="20">
        <f t="shared" si="24"/>
        <v>37677.637541974327</v>
      </c>
      <c r="AC535" s="20">
        <f t="shared" si="25"/>
        <v>103419703.31661884</v>
      </c>
    </row>
    <row r="536" spans="21:42" x14ac:dyDescent="0.25">
      <c r="AA536" s="12">
        <v>0.2</v>
      </c>
      <c r="AB536" s="20">
        <f t="shared" si="24"/>
        <v>34289.193705867641</v>
      </c>
      <c r="AC536" s="20">
        <f t="shared" si="25"/>
        <v>142286574.84997502</v>
      </c>
    </row>
    <row r="539" spans="21:42" x14ac:dyDescent="0.25">
      <c r="U539" s="9" t="s">
        <v>37</v>
      </c>
      <c r="V539" s="12">
        <v>0</v>
      </c>
      <c r="W539" s="32">
        <v>0.01</v>
      </c>
      <c r="X539" s="12">
        <v>0.02</v>
      </c>
      <c r="Y539" s="32">
        <v>0.03</v>
      </c>
      <c r="Z539" s="12">
        <v>0.04</v>
      </c>
      <c r="AA539" s="32">
        <v>0.05</v>
      </c>
      <c r="AB539" s="12">
        <v>0.06</v>
      </c>
      <c r="AC539" s="32">
        <v>7.0000000000000007E-2</v>
      </c>
      <c r="AD539" s="12">
        <v>0.08</v>
      </c>
      <c r="AE539" s="32">
        <v>0.09</v>
      </c>
      <c r="AF539" s="12">
        <v>0.1</v>
      </c>
      <c r="AG539" s="32">
        <v>0.11</v>
      </c>
      <c r="AH539" s="12">
        <v>0.12</v>
      </c>
      <c r="AI539" s="32">
        <v>0.13</v>
      </c>
      <c r="AJ539" s="12">
        <v>0.14000000000000001</v>
      </c>
      <c r="AK539" s="32">
        <v>0.15</v>
      </c>
      <c r="AL539" s="12">
        <v>0.16</v>
      </c>
      <c r="AM539" s="32">
        <v>0.17</v>
      </c>
      <c r="AN539" s="12">
        <v>0.18</v>
      </c>
      <c r="AO539" s="32">
        <v>0.19</v>
      </c>
      <c r="AP539" s="12">
        <v>0.2</v>
      </c>
    </row>
    <row r="540" spans="21:42" x14ac:dyDescent="0.25">
      <c r="U540" s="9" t="s">
        <v>84</v>
      </c>
      <c r="V540" s="20">
        <f t="shared" ref="V540:AP540" si="26">NPV(V539/12,$AB$5:$AB$508)+$AB$4</f>
        <v>11274241.533745185</v>
      </c>
      <c r="W540" s="20">
        <f t="shared" si="26"/>
        <v>7543459.1465794826</v>
      </c>
      <c r="X540" s="20">
        <f t="shared" si="26"/>
        <v>5063208.1734659066</v>
      </c>
      <c r="Y540" s="20">
        <f t="shared" si="26"/>
        <v>3411240.9840407781</v>
      </c>
      <c r="Z540" s="20">
        <f t="shared" si="26"/>
        <v>2308646.6815219442</v>
      </c>
      <c r="AA540" s="20">
        <f t="shared" si="26"/>
        <v>1570992.5433682271</v>
      </c>
      <c r="AB540" s="20">
        <f t="shared" si="26"/>
        <v>1076175.3391848782</v>
      </c>
      <c r="AC540" s="20">
        <f t="shared" si="26"/>
        <v>743251.61325548403</v>
      </c>
      <c r="AD540" s="20">
        <f t="shared" si="26"/>
        <v>518486.31657621759</v>
      </c>
      <c r="AE540" s="20">
        <f t="shared" si="26"/>
        <v>366150.60630503815</v>
      </c>
      <c r="AF540" s="20">
        <f t="shared" si="26"/>
        <v>262446.56484480901</v>
      </c>
      <c r="AG540" s="20">
        <f t="shared" si="26"/>
        <v>191492.3328608748</v>
      </c>
      <c r="AH540" s="20">
        <f t="shared" si="26"/>
        <v>142666.03176800715</v>
      </c>
      <c r="AI540" s="20">
        <f t="shared" si="26"/>
        <v>108846.56582288016</v>
      </c>
      <c r="AJ540" s="20">
        <f t="shared" si="26"/>
        <v>85246.978460133352</v>
      </c>
      <c r="AK540" s="20">
        <f t="shared" si="26"/>
        <v>68639.699912871467</v>
      </c>
      <c r="AL540" s="20">
        <f t="shared" si="26"/>
        <v>56841.262083213282</v>
      </c>
      <c r="AM540" s="20">
        <f t="shared" si="26"/>
        <v>48369.010012194929</v>
      </c>
      <c r="AN540" s="20">
        <f t="shared" si="26"/>
        <v>42211.976022789306</v>
      </c>
      <c r="AO540" s="20">
        <f t="shared" si="26"/>
        <v>37677.637541974327</v>
      </c>
      <c r="AP540" s="20">
        <f t="shared" si="26"/>
        <v>34289.193705867641</v>
      </c>
    </row>
    <row r="541" spans="21:42" x14ac:dyDescent="0.25">
      <c r="U541" s="9" t="s">
        <v>85</v>
      </c>
      <c r="V541" s="20">
        <f t="shared" ref="V541:AP541" si="27">FV(V539/12,504,,-V540)</f>
        <v>11274241.533745185</v>
      </c>
      <c r="W541" s="20">
        <f t="shared" si="27"/>
        <v>11478846.95897227</v>
      </c>
      <c r="X541" s="20">
        <f t="shared" si="27"/>
        <v>11720050.412800606</v>
      </c>
      <c r="Y541" s="20">
        <f t="shared" si="27"/>
        <v>12007167.583694518</v>
      </c>
      <c r="Z541" s="20">
        <f t="shared" si="27"/>
        <v>12352614.084147673</v>
      </c>
      <c r="AA541" s="20">
        <f t="shared" si="27"/>
        <v>12773142.543698382</v>
      </c>
      <c r="AB541" s="20">
        <f t="shared" si="27"/>
        <v>13291627.485860877</v>
      </c>
      <c r="AC541" s="20">
        <f t="shared" si="27"/>
        <v>13939653.596826421</v>
      </c>
      <c r="AD541" s="20">
        <f t="shared" si="27"/>
        <v>14761285.19399322</v>
      </c>
      <c r="AE541" s="20">
        <f t="shared" si="27"/>
        <v>15818575.928429022</v>
      </c>
      <c r="AF541" s="20">
        <f t="shared" si="27"/>
        <v>17199646.623073839</v>
      </c>
      <c r="AG541" s="20">
        <f t="shared" si="27"/>
        <v>19030558.155369684</v>
      </c>
      <c r="AH541" s="20">
        <f t="shared" si="27"/>
        <v>21492798.546388399</v>
      </c>
      <c r="AI541" s="20">
        <f t="shared" si="27"/>
        <v>24849082.621533819</v>
      </c>
      <c r="AJ541" s="20">
        <f t="shared" si="27"/>
        <v>29481467.875184961</v>
      </c>
      <c r="AK541" s="20">
        <f t="shared" si="27"/>
        <v>35947728.010047667</v>
      </c>
      <c r="AL541" s="20">
        <f t="shared" si="27"/>
        <v>45064802.531934194</v>
      </c>
      <c r="AM541" s="20">
        <f t="shared" si="27"/>
        <v>58032411.604247242</v>
      </c>
      <c r="AN541" s="20">
        <f t="shared" si="27"/>
        <v>76616264.972194657</v>
      </c>
      <c r="AO541" s="20">
        <f t="shared" si="27"/>
        <v>103419703.31661884</v>
      </c>
      <c r="AP541" s="20">
        <f t="shared" si="27"/>
        <v>142286574.84997502</v>
      </c>
    </row>
  </sheetData>
  <mergeCells count="6">
    <mergeCell ref="Z2:AA2"/>
    <mergeCell ref="F2:G2"/>
    <mergeCell ref="I2:J2"/>
    <mergeCell ref="K2:Q2"/>
    <mergeCell ref="R2:V2"/>
    <mergeCell ref="W2:Y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P541"/>
  <sheetViews>
    <sheetView showOutlineSymbols="0" showWhiteSpace="0" workbookViewId="0">
      <pane xSplit="4" ySplit="3" topLeftCell="Z483" activePane="bottomRight" state="frozen"/>
      <selection pane="topRight" activeCell="E1" sqref="E1"/>
      <selection pane="bottomLeft" activeCell="A4" sqref="A4"/>
      <selection pane="bottomRight" activeCell="AB4" sqref="AB4:AB508"/>
    </sheetView>
  </sheetViews>
  <sheetFormatPr defaultColWidth="9.140625" defaultRowHeight="15" x14ac:dyDescent="0.25"/>
  <cols>
    <col min="1" max="1" width="42.42578125" style="1" bestFit="1" customWidth="1"/>
    <col min="2" max="2" width="4" style="1" bestFit="1" customWidth="1"/>
    <col min="3" max="3" width="11" style="1" bestFit="1" customWidth="1"/>
    <col min="4" max="4" width="13.140625" style="1" bestFit="1" customWidth="1"/>
    <col min="5" max="5" width="10.7109375" style="1" bestFit="1" customWidth="1"/>
    <col min="6" max="6" width="17.42578125" style="1" bestFit="1" customWidth="1"/>
    <col min="7" max="7" width="15.28515625" style="1" bestFit="1" customWidth="1"/>
    <col min="8" max="8" width="11.42578125" style="1" bestFit="1" customWidth="1"/>
    <col min="9" max="9" width="14.42578125" style="1" bestFit="1" customWidth="1"/>
    <col min="10" max="10" width="9.7109375" style="1" bestFit="1" customWidth="1"/>
    <col min="11" max="11" width="20.140625" style="1" bestFit="1" customWidth="1"/>
    <col min="12" max="12" width="11.42578125" style="1" bestFit="1" customWidth="1"/>
    <col min="13" max="13" width="13.7109375" style="1" bestFit="1" customWidth="1"/>
    <col min="14" max="15" width="12" style="1" bestFit="1" customWidth="1"/>
    <col min="16" max="16" width="16.28515625" style="1" bestFit="1" customWidth="1"/>
    <col min="17" max="17" width="14.7109375" style="1" bestFit="1" customWidth="1"/>
    <col min="18" max="18" width="15.28515625" style="1" bestFit="1" customWidth="1"/>
    <col min="19" max="19" width="12.42578125" style="1" bestFit="1" customWidth="1"/>
    <col min="20" max="21" width="12.7109375" style="1" bestFit="1" customWidth="1"/>
    <col min="22" max="22" width="22" style="1" bestFit="1" customWidth="1"/>
    <col min="23" max="27" width="15.5703125" style="1" bestFit="1" customWidth="1"/>
    <col min="28" max="28" width="15.5703125" style="6" bestFit="1" customWidth="1"/>
    <col min="29" max="29" width="16.42578125" style="1" bestFit="1" customWidth="1"/>
    <col min="30" max="30" width="15.5703125" bestFit="1" customWidth="1"/>
    <col min="31" max="38" width="15.5703125" style="1" bestFit="1" customWidth="1"/>
    <col min="39" max="42" width="16.5703125" style="1" bestFit="1" customWidth="1"/>
    <col min="43" max="16384" width="9.140625" style="1"/>
  </cols>
  <sheetData>
    <row r="1" spans="1:30" x14ac:dyDescent="0.25">
      <c r="A1" s="27" t="s">
        <v>34</v>
      </c>
    </row>
    <row r="2" spans="1:30" s="27" customFormat="1" x14ac:dyDescent="0.25">
      <c r="A2" s="27" t="s">
        <v>94</v>
      </c>
      <c r="B2" s="23"/>
      <c r="C2" s="23"/>
      <c r="D2" s="23"/>
      <c r="E2" s="23"/>
      <c r="F2" s="71" t="s">
        <v>9</v>
      </c>
      <c r="G2" s="71"/>
      <c r="H2" s="23"/>
      <c r="I2" s="71" t="s">
        <v>10</v>
      </c>
      <c r="J2" s="71"/>
      <c r="K2" s="71" t="s">
        <v>18</v>
      </c>
      <c r="L2" s="71"/>
      <c r="M2" s="71"/>
      <c r="N2" s="71"/>
      <c r="O2" s="71"/>
      <c r="P2" s="71"/>
      <c r="Q2" s="71"/>
      <c r="R2" s="71" t="s">
        <v>28</v>
      </c>
      <c r="S2" s="71"/>
      <c r="T2" s="71"/>
      <c r="U2" s="71"/>
      <c r="V2" s="71"/>
      <c r="W2" s="71" t="s">
        <v>27</v>
      </c>
      <c r="X2" s="71"/>
      <c r="Y2" s="71"/>
      <c r="Z2" s="71" t="s">
        <v>31</v>
      </c>
      <c r="AA2" s="71"/>
      <c r="AB2" s="24" t="s">
        <v>37</v>
      </c>
      <c r="AC2" s="25">
        <v>0.02</v>
      </c>
      <c r="AD2" s="33"/>
    </row>
    <row r="3" spans="1:30" s="27" customFormat="1" ht="45" x14ac:dyDescent="0.25">
      <c r="A3" s="27" t="s">
        <v>97</v>
      </c>
      <c r="B3" s="23" t="s">
        <v>0</v>
      </c>
      <c r="C3" s="23" t="s">
        <v>1</v>
      </c>
      <c r="D3" s="23" t="s">
        <v>2</v>
      </c>
      <c r="E3" s="23" t="s">
        <v>3</v>
      </c>
      <c r="F3" s="37" t="s">
        <v>104</v>
      </c>
      <c r="G3" s="23" t="s">
        <v>5</v>
      </c>
      <c r="H3" s="23" t="s">
        <v>6</v>
      </c>
      <c r="I3" s="23" t="s">
        <v>68</v>
      </c>
      <c r="J3" s="23" t="s">
        <v>96</v>
      </c>
      <c r="K3" s="23" t="s">
        <v>18</v>
      </c>
      <c r="L3" s="23" t="s">
        <v>11</v>
      </c>
      <c r="M3" s="23" t="s">
        <v>13</v>
      </c>
      <c r="N3" s="23" t="s">
        <v>14</v>
      </c>
      <c r="O3" s="23" t="s">
        <v>15</v>
      </c>
      <c r="P3" s="23" t="s">
        <v>16</v>
      </c>
      <c r="Q3" s="23" t="s">
        <v>17</v>
      </c>
      <c r="R3" s="23" t="s">
        <v>19</v>
      </c>
      <c r="S3" s="23" t="s">
        <v>20</v>
      </c>
      <c r="T3" s="23" t="s">
        <v>21</v>
      </c>
      <c r="U3" s="23" t="s">
        <v>22</v>
      </c>
      <c r="V3" s="23" t="s">
        <v>88</v>
      </c>
      <c r="W3" s="23" t="s">
        <v>25</v>
      </c>
      <c r="X3" s="23" t="s">
        <v>26</v>
      </c>
      <c r="Y3" s="23" t="s">
        <v>24</v>
      </c>
      <c r="Z3" s="23" t="s">
        <v>29</v>
      </c>
      <c r="AA3" s="23" t="s">
        <v>30</v>
      </c>
      <c r="AB3" s="24" t="s">
        <v>32</v>
      </c>
      <c r="AC3" s="23" t="s">
        <v>33</v>
      </c>
      <c r="AD3" s="33"/>
    </row>
    <row r="4" spans="1:30" x14ac:dyDescent="0.25">
      <c r="A4" s="27" t="s">
        <v>35</v>
      </c>
      <c r="B4" s="9">
        <v>0</v>
      </c>
      <c r="C4" s="9">
        <v>23</v>
      </c>
      <c r="D4" s="9">
        <v>0</v>
      </c>
      <c r="E4" s="9">
        <f>VLookups!$D$5</f>
        <v>9450</v>
      </c>
      <c r="F4" s="19">
        <v>0</v>
      </c>
      <c r="G4" s="19">
        <v>0</v>
      </c>
      <c r="H4" s="20">
        <f>(-VLookups!$D$13)*(E4+F4/2)</f>
        <v>-3071.25</v>
      </c>
      <c r="I4" s="19">
        <v>0</v>
      </c>
      <c r="J4" s="19">
        <v>0</v>
      </c>
      <c r="K4" s="19">
        <v>0</v>
      </c>
      <c r="L4" s="19">
        <v>0</v>
      </c>
      <c r="M4" s="19">
        <v>0</v>
      </c>
      <c r="N4" s="9" t="s">
        <v>36</v>
      </c>
      <c r="O4" s="19">
        <v>0</v>
      </c>
      <c r="P4" s="19">
        <v>0</v>
      </c>
      <c r="Q4" s="9" t="s">
        <v>36</v>
      </c>
      <c r="R4" s="21">
        <f>-VLookups!$D$44</f>
        <v>-2000</v>
      </c>
      <c r="S4" s="19">
        <v>0</v>
      </c>
      <c r="T4" s="19">
        <v>0</v>
      </c>
      <c r="U4" s="9" t="s">
        <v>36</v>
      </c>
      <c r="V4" s="21">
        <f>-VLookups!$D$53</f>
        <v>-600</v>
      </c>
      <c r="W4" s="19">
        <v>0</v>
      </c>
      <c r="X4" s="19">
        <v>0</v>
      </c>
      <c r="Y4" s="19">
        <v>0</v>
      </c>
      <c r="Z4" s="19">
        <v>0</v>
      </c>
      <c r="AA4" s="19">
        <v>0</v>
      </c>
      <c r="AB4" s="20">
        <f>SUM(E4,F4/2,H4,I4,K4,L4,M4,O4,P4,R4,S4,T4,V4,W4,X4,Y4,G4,J4,Z4,AA4)</f>
        <v>3778.75</v>
      </c>
      <c r="AC4" s="20">
        <f>AB4</f>
        <v>3778.75</v>
      </c>
    </row>
    <row r="5" spans="1:30" x14ac:dyDescent="0.25">
      <c r="B5" s="9">
        <v>1</v>
      </c>
      <c r="C5" s="9">
        <v>23</v>
      </c>
      <c r="D5" s="9">
        <v>1</v>
      </c>
      <c r="E5" s="21">
        <f>VLookups!$D$3</f>
        <v>8750</v>
      </c>
      <c r="F5" s="20">
        <f>$E5*-VLookups!$D$10*2</f>
        <v>-525</v>
      </c>
      <c r="G5" s="19">
        <v>0</v>
      </c>
      <c r="H5" s="20">
        <f>(-VLookups!$D$13)*(E5+F5/2)</f>
        <v>-2758.4375</v>
      </c>
      <c r="I5" s="20">
        <f>-PMT(VLookups!$D$16/12,180,-FV(VLookups!$D$16/12,48,,-VLookups!$D$15))</f>
        <v>-1366.0248221985344</v>
      </c>
      <c r="J5" s="19">
        <v>0</v>
      </c>
      <c r="K5" s="21">
        <f>-VLookups!$D$23</f>
        <v>-500</v>
      </c>
      <c r="L5" s="19">
        <v>0</v>
      </c>
      <c r="M5" s="19">
        <v>0</v>
      </c>
      <c r="N5" s="9" t="s">
        <v>36</v>
      </c>
      <c r="O5" s="19">
        <v>0</v>
      </c>
      <c r="P5" s="19">
        <v>0</v>
      </c>
      <c r="Q5" s="9" t="s">
        <v>36</v>
      </c>
      <c r="R5" s="21">
        <f>-VLookups!$D$44</f>
        <v>-2000</v>
      </c>
      <c r="S5" s="19">
        <v>0</v>
      </c>
      <c r="T5" s="19">
        <v>0</v>
      </c>
      <c r="U5" s="9" t="s">
        <v>36</v>
      </c>
      <c r="V5" s="21">
        <f>V4-VLookups!$D$54</f>
        <v>-605</v>
      </c>
      <c r="W5" s="19">
        <v>0</v>
      </c>
      <c r="X5" s="19">
        <v>0</v>
      </c>
      <c r="Y5" s="21">
        <f>-[2]VLookups!$D$56</f>
        <v>-200</v>
      </c>
      <c r="Z5" s="19">
        <f>-E5*VLookups!$J$3</f>
        <v>-350</v>
      </c>
      <c r="AA5" s="19">
        <v>0</v>
      </c>
      <c r="AB5" s="20">
        <f t="shared" ref="AB5:AB68" si="0">SUM(E5,F5/2,H5,I5,K5,L5,M5,O5,P5,R5,S5,T5,V5,W5,X5,Y5,G5,J5,Z5,AA5)</f>
        <v>708.03767780146518</v>
      </c>
      <c r="AC5" s="20">
        <f t="shared" ref="AC5:AC68" si="1">AB5+(AC4*(1+($AC$2/12)))</f>
        <v>4493.0855944681316</v>
      </c>
    </row>
    <row r="6" spans="1:30" ht="15" customHeight="1" x14ac:dyDescent="0.25">
      <c r="B6" s="9">
        <v>2</v>
      </c>
      <c r="C6" s="9">
        <v>23</v>
      </c>
      <c r="D6" s="9">
        <v>2</v>
      </c>
      <c r="E6" s="21">
        <f>VLookups!$D$3</f>
        <v>8750</v>
      </c>
      <c r="F6" s="20">
        <f>$E6*-VLookups!$D$10*2</f>
        <v>-525</v>
      </c>
      <c r="G6" s="19">
        <v>0</v>
      </c>
      <c r="H6" s="20">
        <f>(-VLookups!$D$13)*(E6+F6/2)</f>
        <v>-2758.4375</v>
      </c>
      <c r="I6" s="20">
        <f>-PMT(VLookups!$D$16/12,180,-FV(VLookups!$D$16/12,48,,-VLookups!$D$15))</f>
        <v>-1366.0248221985344</v>
      </c>
      <c r="J6" s="19">
        <v>0</v>
      </c>
      <c r="K6" s="21">
        <f>K5-VLookups!$D$24</f>
        <v>-503</v>
      </c>
      <c r="L6" s="19">
        <v>0</v>
      </c>
      <c r="M6" s="19">
        <v>0</v>
      </c>
      <c r="N6" s="9" t="s">
        <v>36</v>
      </c>
      <c r="O6" s="19">
        <v>0</v>
      </c>
      <c r="P6" s="19">
        <v>0</v>
      </c>
      <c r="Q6" s="9" t="s">
        <v>36</v>
      </c>
      <c r="R6" s="21">
        <f>-VLookups!$D$44</f>
        <v>-2000</v>
      </c>
      <c r="S6" s="19">
        <v>0</v>
      </c>
      <c r="T6" s="19">
        <v>0</v>
      </c>
      <c r="U6" s="9" t="s">
        <v>36</v>
      </c>
      <c r="V6" s="21">
        <f>V5-VLookups!$D$54</f>
        <v>-610</v>
      </c>
      <c r="W6" s="19">
        <v>0</v>
      </c>
      <c r="X6" s="19">
        <v>0</v>
      </c>
      <c r="Y6" s="36">
        <f>Y5*(1+VLookups!$D$57/12)</f>
        <v>-200.58333333333334</v>
      </c>
      <c r="Z6" s="19">
        <f>-E6*VLookups!$J$3</f>
        <v>-350</v>
      </c>
      <c r="AA6" s="19">
        <v>0</v>
      </c>
      <c r="AB6" s="20">
        <f t="shared" si="0"/>
        <v>699.45434446813192</v>
      </c>
      <c r="AC6" s="20">
        <f t="shared" si="1"/>
        <v>5200.0284149270437</v>
      </c>
    </row>
    <row r="7" spans="1:30" x14ac:dyDescent="0.25">
      <c r="B7" s="9">
        <v>3</v>
      </c>
      <c r="C7" s="9">
        <v>23</v>
      </c>
      <c r="D7" s="9">
        <v>3</v>
      </c>
      <c r="E7" s="21">
        <f>VLookups!$D$3</f>
        <v>8750</v>
      </c>
      <c r="F7" s="20">
        <f>$E7*-VLookups!$D$10*2</f>
        <v>-525</v>
      </c>
      <c r="G7" s="19">
        <v>0</v>
      </c>
      <c r="H7" s="20">
        <f>(-VLookups!$D$13)*(E7+F7/2)</f>
        <v>-2758.4375</v>
      </c>
      <c r="I7" s="20">
        <f>-PMT(VLookups!$D$16/12,180,-FV(VLookups!$D$16/12,48,,-VLookups!$D$15))</f>
        <v>-1366.0248221985344</v>
      </c>
      <c r="J7" s="19">
        <v>0</v>
      </c>
      <c r="K7" s="21">
        <f>K6-VLookups!$D$24</f>
        <v>-506</v>
      </c>
      <c r="L7" s="19">
        <v>0</v>
      </c>
      <c r="M7" s="19">
        <v>0</v>
      </c>
      <c r="N7" s="9" t="s">
        <v>36</v>
      </c>
      <c r="O7" s="19">
        <v>0</v>
      </c>
      <c r="P7" s="19">
        <v>0</v>
      </c>
      <c r="Q7" s="9" t="s">
        <v>36</v>
      </c>
      <c r="R7" s="21">
        <f>-VLookups!$D$44</f>
        <v>-2000</v>
      </c>
      <c r="S7" s="19">
        <v>0</v>
      </c>
      <c r="T7" s="19">
        <v>0</v>
      </c>
      <c r="U7" s="9" t="s">
        <v>36</v>
      </c>
      <c r="V7" s="21">
        <f>V6-VLookups!$D$54</f>
        <v>-615</v>
      </c>
      <c r="W7" s="19">
        <v>0</v>
      </c>
      <c r="X7" s="19">
        <v>0</v>
      </c>
      <c r="Y7" s="36">
        <f>Y6*(1+VLookups!$D$57/12)</f>
        <v>-201.16836805555556</v>
      </c>
      <c r="Z7" s="19">
        <f>-E7*VLookups!$J$3</f>
        <v>-350</v>
      </c>
      <c r="AA7" s="19">
        <v>0</v>
      </c>
      <c r="AB7" s="20">
        <f t="shared" si="0"/>
        <v>690.8693097459095</v>
      </c>
      <c r="AC7" s="20">
        <f t="shared" si="1"/>
        <v>5899.5644386978311</v>
      </c>
    </row>
    <row r="8" spans="1:30" x14ac:dyDescent="0.25">
      <c r="B8" s="9">
        <v>4</v>
      </c>
      <c r="C8" s="9">
        <v>23</v>
      </c>
      <c r="D8" s="9">
        <v>4</v>
      </c>
      <c r="E8" s="21">
        <f>VLookups!$D$3</f>
        <v>8750</v>
      </c>
      <c r="F8" s="20">
        <f>$E8*-VLookups!$D$10*2</f>
        <v>-525</v>
      </c>
      <c r="G8" s="19">
        <v>0</v>
      </c>
      <c r="H8" s="20">
        <f>(-VLookups!$D$13)*(E8+F8/2)</f>
        <v>-2758.4375</v>
      </c>
      <c r="I8" s="20">
        <f>-PMT(VLookups!$D$16/12,180,-FV(VLookups!$D$16/12,48,,-VLookups!$D$15))</f>
        <v>-1366.0248221985344</v>
      </c>
      <c r="J8" s="19">
        <v>0</v>
      </c>
      <c r="K8" s="21">
        <f>K7-VLookups!$D$24</f>
        <v>-509</v>
      </c>
      <c r="L8" s="19">
        <v>0</v>
      </c>
      <c r="M8" s="19">
        <v>0</v>
      </c>
      <c r="N8" s="9" t="s">
        <v>36</v>
      </c>
      <c r="O8" s="19">
        <v>0</v>
      </c>
      <c r="P8" s="19">
        <v>0</v>
      </c>
      <c r="Q8" s="9" t="s">
        <v>36</v>
      </c>
      <c r="R8" s="21">
        <f>-VLookups!$D$44</f>
        <v>-2000</v>
      </c>
      <c r="S8" s="19">
        <v>0</v>
      </c>
      <c r="T8" s="19">
        <v>0</v>
      </c>
      <c r="U8" s="9" t="s">
        <v>36</v>
      </c>
      <c r="V8" s="21">
        <f>V7-VLookups!$D$54</f>
        <v>-620</v>
      </c>
      <c r="W8" s="19">
        <v>0</v>
      </c>
      <c r="X8" s="19">
        <v>0</v>
      </c>
      <c r="Y8" s="36">
        <f>Y7*(1+VLookups!$D$57/12)</f>
        <v>-201.75510912905094</v>
      </c>
      <c r="Z8" s="19">
        <f>-E8*VLookups!$J$3</f>
        <v>-350</v>
      </c>
      <c r="AA8" s="19">
        <v>0</v>
      </c>
      <c r="AB8" s="20">
        <f t="shared" si="0"/>
        <v>682.2825686724143</v>
      </c>
      <c r="AC8" s="20">
        <f t="shared" si="1"/>
        <v>6591.6796147680752</v>
      </c>
    </row>
    <row r="9" spans="1:30" x14ac:dyDescent="0.25">
      <c r="B9" s="9">
        <v>5</v>
      </c>
      <c r="C9" s="9">
        <v>23</v>
      </c>
      <c r="D9" s="9">
        <v>5</v>
      </c>
      <c r="E9" s="21">
        <f>VLookups!$D$3</f>
        <v>8750</v>
      </c>
      <c r="F9" s="20">
        <f>$E9*-VLookups!$D$10*2</f>
        <v>-525</v>
      </c>
      <c r="G9" s="19">
        <v>0</v>
      </c>
      <c r="H9" s="20">
        <f>(-VLookups!$D$13)*(E9+F9/2)</f>
        <v>-2758.4375</v>
      </c>
      <c r="I9" s="20">
        <f>-PMT(VLookups!$D$16/12,180,-FV(VLookups!$D$16/12,48,,-VLookups!$D$15))</f>
        <v>-1366.0248221985344</v>
      </c>
      <c r="J9" s="19">
        <v>0</v>
      </c>
      <c r="K9" s="21">
        <f>K8-VLookups!$D$24</f>
        <v>-512</v>
      </c>
      <c r="L9" s="19">
        <v>0</v>
      </c>
      <c r="M9" s="19">
        <v>0</v>
      </c>
      <c r="N9" s="9" t="s">
        <v>36</v>
      </c>
      <c r="O9" s="19">
        <v>0</v>
      </c>
      <c r="P9" s="19">
        <v>0</v>
      </c>
      <c r="Q9" s="9" t="s">
        <v>36</v>
      </c>
      <c r="R9" s="21">
        <f>-VLookups!$D$44</f>
        <v>-2000</v>
      </c>
      <c r="S9" s="19">
        <v>0</v>
      </c>
      <c r="T9" s="19">
        <v>0</v>
      </c>
      <c r="U9" s="9" t="s">
        <v>36</v>
      </c>
      <c r="V9" s="21">
        <f>V8-VLookups!$D$54</f>
        <v>-625</v>
      </c>
      <c r="W9" s="19">
        <v>0</v>
      </c>
      <c r="X9" s="19">
        <v>0</v>
      </c>
      <c r="Y9" s="36">
        <f>Y8*(1+VLookups!$D$57/12)</f>
        <v>-202.34356153067733</v>
      </c>
      <c r="Z9" s="19">
        <f>-E9*VLookups!$J$3</f>
        <v>-350</v>
      </c>
      <c r="AA9" s="19">
        <v>0</v>
      </c>
      <c r="AB9" s="20">
        <f t="shared" si="0"/>
        <v>673.69411627078784</v>
      </c>
      <c r="AC9" s="20">
        <f t="shared" si="1"/>
        <v>7276.3598637301438</v>
      </c>
    </row>
    <row r="10" spans="1:30" x14ac:dyDescent="0.25">
      <c r="B10" s="9">
        <v>6</v>
      </c>
      <c r="C10" s="9">
        <v>23</v>
      </c>
      <c r="D10" s="9">
        <v>6</v>
      </c>
      <c r="E10" s="21">
        <f>VLookups!$D$3</f>
        <v>8750</v>
      </c>
      <c r="F10" s="20">
        <f>$E10*-VLookups!$D$10*2</f>
        <v>-525</v>
      </c>
      <c r="G10" s="19">
        <v>0</v>
      </c>
      <c r="H10" s="20">
        <f>(-VLookups!$D$13)*(E10+F10/2)</f>
        <v>-2758.4375</v>
      </c>
      <c r="I10" s="20">
        <f>-PMT(VLookups!$D$16/12,180,-FV(VLookups!$D$16/12,48,,-VLookups!$D$15))</f>
        <v>-1366.0248221985344</v>
      </c>
      <c r="J10" s="19">
        <v>0</v>
      </c>
      <c r="K10" s="21">
        <f>K9-VLookups!$D$24</f>
        <v>-515</v>
      </c>
      <c r="L10" s="19">
        <v>0</v>
      </c>
      <c r="M10" s="19">
        <v>0</v>
      </c>
      <c r="N10" s="9" t="s">
        <v>36</v>
      </c>
      <c r="O10" s="19">
        <v>0</v>
      </c>
      <c r="P10" s="19">
        <v>0</v>
      </c>
      <c r="Q10" s="9" t="s">
        <v>36</v>
      </c>
      <c r="R10" s="21">
        <f>-VLookups!$D$44</f>
        <v>-2000</v>
      </c>
      <c r="S10" s="19">
        <v>0</v>
      </c>
      <c r="T10" s="19">
        <v>0</v>
      </c>
      <c r="U10" s="9" t="s">
        <v>36</v>
      </c>
      <c r="V10" s="21">
        <f>V9-VLookups!$D$54</f>
        <v>-630</v>
      </c>
      <c r="W10" s="19">
        <v>0</v>
      </c>
      <c r="X10" s="19">
        <v>0</v>
      </c>
      <c r="Y10" s="36">
        <f>Y9*(1+VLookups!$D$57/12)</f>
        <v>-202.93373025180847</v>
      </c>
      <c r="Z10" s="19">
        <f>-E10*VLookups!$J$3</f>
        <v>-350</v>
      </c>
      <c r="AA10" s="19">
        <v>0</v>
      </c>
      <c r="AB10" s="20">
        <f t="shared" si="0"/>
        <v>665.10394754965671</v>
      </c>
      <c r="AC10" s="20">
        <f t="shared" si="1"/>
        <v>7953.5910777193503</v>
      </c>
    </row>
    <row r="11" spans="1:30" x14ac:dyDescent="0.25">
      <c r="B11" s="9">
        <v>7</v>
      </c>
      <c r="C11" s="9">
        <v>23</v>
      </c>
      <c r="D11" s="9">
        <v>7</v>
      </c>
      <c r="E11" s="21">
        <f>VLookups!$D$3</f>
        <v>8750</v>
      </c>
      <c r="F11" s="20">
        <f>$E11*-VLookups!$D$10*2</f>
        <v>-525</v>
      </c>
      <c r="G11" s="19">
        <v>0</v>
      </c>
      <c r="H11" s="20">
        <f>(-VLookups!$D$13)*(E11+F11/2)</f>
        <v>-2758.4375</v>
      </c>
      <c r="I11" s="20">
        <f>-PMT(VLookups!$D$16/12,180,-FV(VLookups!$D$16/12,48,,-VLookups!$D$15))</f>
        <v>-1366.0248221985344</v>
      </c>
      <c r="J11" s="19">
        <v>0</v>
      </c>
      <c r="K11" s="21">
        <f>K10-VLookups!$D$24</f>
        <v>-518</v>
      </c>
      <c r="L11" s="19">
        <v>0</v>
      </c>
      <c r="M11" s="19">
        <v>0</v>
      </c>
      <c r="N11" s="9" t="s">
        <v>36</v>
      </c>
      <c r="O11" s="19">
        <v>0</v>
      </c>
      <c r="P11" s="19">
        <v>0</v>
      </c>
      <c r="Q11" s="9" t="s">
        <v>36</v>
      </c>
      <c r="R11" s="21">
        <f>-VLookups!$D$44</f>
        <v>-2000</v>
      </c>
      <c r="S11" s="19">
        <v>0</v>
      </c>
      <c r="T11" s="19">
        <v>0</v>
      </c>
      <c r="U11" s="9" t="s">
        <v>36</v>
      </c>
      <c r="V11" s="21">
        <f>V10-VLookups!$D$54</f>
        <v>-635</v>
      </c>
      <c r="W11" s="19">
        <v>0</v>
      </c>
      <c r="X11" s="19">
        <v>0</v>
      </c>
      <c r="Y11" s="36">
        <f>Y10*(1+VLookups!$D$57/12)</f>
        <v>-203.52562029837625</v>
      </c>
      <c r="Z11" s="19">
        <f>-E11*VLookups!$J$3</f>
        <v>-350</v>
      </c>
      <c r="AA11" s="19">
        <v>0</v>
      </c>
      <c r="AB11" s="20">
        <f t="shared" si="0"/>
        <v>656.51205750308895</v>
      </c>
      <c r="AC11" s="20">
        <f t="shared" si="1"/>
        <v>8623.3591203519718</v>
      </c>
    </row>
    <row r="12" spans="1:30" x14ac:dyDescent="0.25">
      <c r="B12" s="9">
        <v>8</v>
      </c>
      <c r="C12" s="9">
        <v>23</v>
      </c>
      <c r="D12" s="9">
        <v>8</v>
      </c>
      <c r="E12" s="21">
        <f>VLookups!$D$3</f>
        <v>8750</v>
      </c>
      <c r="F12" s="20">
        <f>$E12*-VLookups!$D$10*2</f>
        <v>-525</v>
      </c>
      <c r="G12" s="19">
        <v>0</v>
      </c>
      <c r="H12" s="20">
        <f>(-VLookups!$D$13)*(E12+F12/2)</f>
        <v>-2758.4375</v>
      </c>
      <c r="I12" s="20">
        <f>-PMT(VLookups!$D$16/12,180,-FV(VLookups!$D$16/12,48,,-VLookups!$D$15))</f>
        <v>-1366.0248221985344</v>
      </c>
      <c r="J12" s="19">
        <v>0</v>
      </c>
      <c r="K12" s="21">
        <f>K11-VLookups!$D$24</f>
        <v>-521</v>
      </c>
      <c r="L12" s="19">
        <v>0</v>
      </c>
      <c r="M12" s="19">
        <v>0</v>
      </c>
      <c r="N12" s="9" t="s">
        <v>36</v>
      </c>
      <c r="O12" s="19">
        <v>0</v>
      </c>
      <c r="P12" s="19">
        <v>0</v>
      </c>
      <c r="Q12" s="9" t="s">
        <v>36</v>
      </c>
      <c r="R12" s="21">
        <f>-VLookups!$D$44</f>
        <v>-2000</v>
      </c>
      <c r="S12" s="19">
        <v>0</v>
      </c>
      <c r="T12" s="19">
        <v>0</v>
      </c>
      <c r="U12" s="9" t="s">
        <v>36</v>
      </c>
      <c r="V12" s="21">
        <f>V11-VLookups!$D$54</f>
        <v>-640</v>
      </c>
      <c r="W12" s="19">
        <v>0</v>
      </c>
      <c r="X12" s="19">
        <v>0</v>
      </c>
      <c r="Y12" s="36">
        <f>Y11*(1+VLookups!$D$57/12)</f>
        <v>-204.1192366909132</v>
      </c>
      <c r="Z12" s="19">
        <f>-E12*VLookups!$J$3</f>
        <v>-350</v>
      </c>
      <c r="AA12" s="19">
        <v>0</v>
      </c>
      <c r="AB12" s="20">
        <f t="shared" si="0"/>
        <v>647.91844111055195</v>
      </c>
      <c r="AC12" s="20">
        <f t="shared" si="1"/>
        <v>9285.6498266631115</v>
      </c>
    </row>
    <row r="13" spans="1:30" x14ac:dyDescent="0.25">
      <c r="B13" s="9">
        <v>9</v>
      </c>
      <c r="C13" s="9">
        <v>23</v>
      </c>
      <c r="D13" s="9">
        <v>9</v>
      </c>
      <c r="E13" s="21">
        <f>VLookups!$D$3</f>
        <v>8750</v>
      </c>
      <c r="F13" s="20">
        <f>$E13*-VLookups!$D$10*2</f>
        <v>-525</v>
      </c>
      <c r="G13" s="19">
        <v>0</v>
      </c>
      <c r="H13" s="20">
        <f>(-VLookups!$D$13)*(E13+F13/2)</f>
        <v>-2758.4375</v>
      </c>
      <c r="I13" s="20">
        <f>-PMT(VLookups!$D$16/12,180,-FV(VLookups!$D$16/12,48,,-VLookups!$D$15))</f>
        <v>-1366.0248221985344</v>
      </c>
      <c r="J13" s="19">
        <v>0</v>
      </c>
      <c r="K13" s="21">
        <f>K12-VLookups!$D$24</f>
        <v>-524</v>
      </c>
      <c r="L13" s="19">
        <v>0</v>
      </c>
      <c r="M13" s="19">
        <v>0</v>
      </c>
      <c r="N13" s="9" t="s">
        <v>36</v>
      </c>
      <c r="O13" s="19">
        <v>0</v>
      </c>
      <c r="P13" s="19">
        <v>0</v>
      </c>
      <c r="Q13" s="9" t="s">
        <v>36</v>
      </c>
      <c r="R13" s="21">
        <f>-VLookups!$D$44</f>
        <v>-2000</v>
      </c>
      <c r="S13" s="19">
        <v>0</v>
      </c>
      <c r="T13" s="19">
        <v>0</v>
      </c>
      <c r="U13" s="9" t="s">
        <v>36</v>
      </c>
      <c r="V13" s="21">
        <f>V12-VLookups!$D$54</f>
        <v>-645</v>
      </c>
      <c r="W13" s="19">
        <v>0</v>
      </c>
      <c r="X13" s="19">
        <v>0</v>
      </c>
      <c r="Y13" s="36">
        <f>Y12*(1+VLookups!$D$57/12)</f>
        <v>-204.71458446459502</v>
      </c>
      <c r="Z13" s="19">
        <f>-E13*VLookups!$J$3</f>
        <v>-350</v>
      </c>
      <c r="AA13" s="19">
        <v>0</v>
      </c>
      <c r="AB13" s="20">
        <f t="shared" si="0"/>
        <v>639.32309333687022</v>
      </c>
      <c r="AC13" s="20">
        <f t="shared" si="1"/>
        <v>9940.4490030444213</v>
      </c>
    </row>
    <row r="14" spans="1:30" x14ac:dyDescent="0.25">
      <c r="B14" s="9">
        <v>10</v>
      </c>
      <c r="C14" s="9">
        <v>23</v>
      </c>
      <c r="D14" s="9">
        <v>10</v>
      </c>
      <c r="E14" s="21">
        <f>VLookups!$D$3</f>
        <v>8750</v>
      </c>
      <c r="F14" s="20">
        <f>$E14*-VLookups!$D$10*2</f>
        <v>-525</v>
      </c>
      <c r="G14" s="19">
        <v>0</v>
      </c>
      <c r="H14" s="20">
        <f>(-VLookups!$D$13)*(E14+F14/2)</f>
        <v>-2758.4375</v>
      </c>
      <c r="I14" s="20">
        <f>-PMT(VLookups!$D$16/12,180,-FV(VLookups!$D$16/12,48,,-VLookups!$D$15))</f>
        <v>-1366.0248221985344</v>
      </c>
      <c r="J14" s="19">
        <v>0</v>
      </c>
      <c r="K14" s="21">
        <f>K13-VLookups!$D$24</f>
        <v>-527</v>
      </c>
      <c r="L14" s="19">
        <v>0</v>
      </c>
      <c r="M14" s="19">
        <v>0</v>
      </c>
      <c r="N14" s="9" t="s">
        <v>36</v>
      </c>
      <c r="O14" s="19">
        <v>0</v>
      </c>
      <c r="P14" s="19">
        <v>0</v>
      </c>
      <c r="Q14" s="9" t="s">
        <v>36</v>
      </c>
      <c r="R14" s="21">
        <f>-VLookups!$D$44</f>
        <v>-2000</v>
      </c>
      <c r="S14" s="19">
        <v>0</v>
      </c>
      <c r="T14" s="19">
        <v>0</v>
      </c>
      <c r="U14" s="9" t="s">
        <v>36</v>
      </c>
      <c r="V14" s="21">
        <f>V13-VLookups!$D$54</f>
        <v>-650</v>
      </c>
      <c r="W14" s="19">
        <v>0</v>
      </c>
      <c r="X14" s="19">
        <v>0</v>
      </c>
      <c r="Y14" s="36">
        <f>Y13*(1+VLookups!$D$57/12)</f>
        <v>-205.31166866928342</v>
      </c>
      <c r="Z14" s="19">
        <f>-E14*VLookups!$J$3</f>
        <v>-350</v>
      </c>
      <c r="AA14" s="19">
        <v>0</v>
      </c>
      <c r="AB14" s="20">
        <f t="shared" si="0"/>
        <v>630.72600913218173</v>
      </c>
      <c r="AC14" s="20">
        <f t="shared" si="1"/>
        <v>10587.742427181678</v>
      </c>
    </row>
    <row r="15" spans="1:30" x14ac:dyDescent="0.25">
      <c r="B15" s="9">
        <v>11</v>
      </c>
      <c r="C15" s="9">
        <v>23</v>
      </c>
      <c r="D15" s="9">
        <v>11</v>
      </c>
      <c r="E15" s="21">
        <f>VLookups!$D$3</f>
        <v>8750</v>
      </c>
      <c r="F15" s="20">
        <f>$E15*-VLookups!$D$10*2</f>
        <v>-525</v>
      </c>
      <c r="G15" s="19">
        <v>0</v>
      </c>
      <c r="H15" s="20">
        <f>(-VLookups!$D$13)*(E15+F15/2)</f>
        <v>-2758.4375</v>
      </c>
      <c r="I15" s="20">
        <f>-PMT(VLookups!$D$16/12,180,-FV(VLookups!$D$16/12,48,,-VLookups!$D$15))</f>
        <v>-1366.0248221985344</v>
      </c>
      <c r="J15" s="19">
        <v>0</v>
      </c>
      <c r="K15" s="21">
        <f>K14-VLookups!$D$24</f>
        <v>-530</v>
      </c>
      <c r="L15" s="19">
        <v>0</v>
      </c>
      <c r="M15" s="19">
        <v>0</v>
      </c>
      <c r="N15" s="9" t="s">
        <v>36</v>
      </c>
      <c r="O15" s="19">
        <v>0</v>
      </c>
      <c r="P15" s="19">
        <v>0</v>
      </c>
      <c r="Q15" s="9" t="s">
        <v>36</v>
      </c>
      <c r="R15" s="21">
        <f>-VLookups!$D$44</f>
        <v>-2000</v>
      </c>
      <c r="S15" s="19">
        <v>0</v>
      </c>
      <c r="T15" s="19">
        <v>0</v>
      </c>
      <c r="U15" s="9" t="s">
        <v>36</v>
      </c>
      <c r="V15" s="21">
        <f>V14-VLookups!$D$54</f>
        <v>-655</v>
      </c>
      <c r="W15" s="19">
        <v>0</v>
      </c>
      <c r="X15" s="19">
        <v>0</v>
      </c>
      <c r="Y15" s="36">
        <f>Y14*(1+VLookups!$D$57/12)</f>
        <v>-205.91049436956882</v>
      </c>
      <c r="Z15" s="19">
        <f>-E15*VLookups!$J$3</f>
        <v>-350</v>
      </c>
      <c r="AA15" s="19">
        <v>0</v>
      </c>
      <c r="AB15" s="20">
        <f t="shared" si="0"/>
        <v>622.12718343189636</v>
      </c>
      <c r="AC15" s="20">
        <f t="shared" si="1"/>
        <v>11227.51584799221</v>
      </c>
    </row>
    <row r="16" spans="1:30" x14ac:dyDescent="0.25">
      <c r="B16" s="9">
        <v>12</v>
      </c>
      <c r="C16" s="9">
        <f>C4+1</f>
        <v>24</v>
      </c>
      <c r="D16" s="9">
        <v>0</v>
      </c>
      <c r="E16" s="21">
        <f>E5*(1+VLookups!$C$4)</f>
        <v>9056.25</v>
      </c>
      <c r="F16" s="20">
        <f>$E16*-VLookups!$D$10*2</f>
        <v>-543.375</v>
      </c>
      <c r="G16" s="19">
        <v>0</v>
      </c>
      <c r="H16" s="20">
        <f>(-VLookups!$D$13)*(E16+F16/2)</f>
        <v>-2854.9828124999999</v>
      </c>
      <c r="I16" s="20">
        <f>-PMT(VLookups!$D$16/12,180,-FV(VLookups!$D$16/12,48,,-VLookups!$D$15))</f>
        <v>-1366.0248221985344</v>
      </c>
      <c r="J16" s="19">
        <v>0</v>
      </c>
      <c r="K16" s="21">
        <f>K15-VLookups!$D$24</f>
        <v>-533</v>
      </c>
      <c r="L16" s="19">
        <v>0</v>
      </c>
      <c r="M16" s="19">
        <v>0</v>
      </c>
      <c r="N16" s="9" t="s">
        <v>36</v>
      </c>
      <c r="O16" s="19">
        <v>0</v>
      </c>
      <c r="P16" s="19">
        <v>0</v>
      </c>
      <c r="Q16" s="9" t="s">
        <v>36</v>
      </c>
      <c r="R16" s="21">
        <f>R4*(1+VLookups!$D$45)</f>
        <v>-2122</v>
      </c>
      <c r="S16" s="19">
        <v>0</v>
      </c>
      <c r="T16" s="19">
        <v>0</v>
      </c>
      <c r="U16" s="9" t="s">
        <v>36</v>
      </c>
      <c r="V16" s="21">
        <f>V15-VLookups!$D$54</f>
        <v>-660</v>
      </c>
      <c r="W16" s="19">
        <v>0</v>
      </c>
      <c r="X16" s="19">
        <v>0</v>
      </c>
      <c r="Y16" s="36">
        <f>Y15*(1+VLookups!$D$57/12)</f>
        <v>-206.51106664481341</v>
      </c>
      <c r="Z16" s="19">
        <f>-E16*VLookups!$J$3</f>
        <v>-362.25</v>
      </c>
      <c r="AA16" s="19">
        <v>0</v>
      </c>
      <c r="AB16" s="20">
        <f t="shared" si="0"/>
        <v>679.79379865665146</v>
      </c>
      <c r="AC16" s="20">
        <f t="shared" si="1"/>
        <v>11926.022173062183</v>
      </c>
    </row>
    <row r="17" spans="2:29" x14ac:dyDescent="0.25">
      <c r="B17" s="9">
        <v>13</v>
      </c>
      <c r="C17" s="9">
        <f t="shared" ref="C17:C80" si="2">C5+1</f>
        <v>24</v>
      </c>
      <c r="D17" s="9">
        <v>1</v>
      </c>
      <c r="E17" s="21">
        <f>E6*(1+VLookups!$C$4)</f>
        <v>9056.25</v>
      </c>
      <c r="F17" s="20">
        <f>$E17*-VLookups!$D$10*2</f>
        <v>-543.375</v>
      </c>
      <c r="G17" s="19">
        <v>0</v>
      </c>
      <c r="H17" s="20">
        <f>(-VLookups!$D$13)*(E17+F17/2)</f>
        <v>-2854.9828124999999</v>
      </c>
      <c r="I17" s="20">
        <f>-PMT(VLookups!$D$16/12,180,-FV(VLookups!$D$16/12,48,,-VLookups!$D$15))</f>
        <v>-1366.0248221985344</v>
      </c>
      <c r="J17" s="19">
        <v>0</v>
      </c>
      <c r="K17" s="21">
        <f>K16-VLookups!$D$24</f>
        <v>-536</v>
      </c>
      <c r="L17" s="19">
        <v>0</v>
      </c>
      <c r="M17" s="19">
        <v>0</v>
      </c>
      <c r="N17" s="9" t="s">
        <v>36</v>
      </c>
      <c r="O17" s="19">
        <v>0</v>
      </c>
      <c r="P17" s="19">
        <v>0</v>
      </c>
      <c r="Q17" s="9" t="s">
        <v>36</v>
      </c>
      <c r="R17" s="21">
        <f>R5*(1+VLookups!$C$45)</f>
        <v>-2122</v>
      </c>
      <c r="S17" s="19">
        <v>0</v>
      </c>
      <c r="T17" s="19">
        <v>0</v>
      </c>
      <c r="U17" s="9" t="s">
        <v>36</v>
      </c>
      <c r="V17" s="21">
        <f>V16-VLookups!$D$54</f>
        <v>-665</v>
      </c>
      <c r="W17" s="19">
        <v>0</v>
      </c>
      <c r="X17" s="19">
        <v>0</v>
      </c>
      <c r="Y17" s="36">
        <f>Y16*(1+VLookups!$D$57/12)</f>
        <v>-207.11339058919413</v>
      </c>
      <c r="Z17" s="19">
        <f>-E17*VLookups!$J$3</f>
        <v>-362.25</v>
      </c>
      <c r="AA17" s="19">
        <v>0</v>
      </c>
      <c r="AB17" s="20">
        <f t="shared" si="0"/>
        <v>671.19147471227075</v>
      </c>
      <c r="AC17" s="20">
        <f t="shared" si="1"/>
        <v>12617.090351396224</v>
      </c>
    </row>
    <row r="18" spans="2:29" x14ac:dyDescent="0.25">
      <c r="B18" s="9">
        <v>14</v>
      </c>
      <c r="C18" s="9">
        <f t="shared" si="2"/>
        <v>24</v>
      </c>
      <c r="D18" s="9">
        <v>2</v>
      </c>
      <c r="E18" s="21">
        <f>E7*(1+VLookups!$C$4)</f>
        <v>9056.25</v>
      </c>
      <c r="F18" s="20">
        <f>$E18*-VLookups!$D$10*2</f>
        <v>-543.375</v>
      </c>
      <c r="G18" s="19">
        <v>0</v>
      </c>
      <c r="H18" s="20">
        <f>(-VLookups!$D$13)*(E18+F18/2)</f>
        <v>-2854.9828124999999</v>
      </c>
      <c r="I18" s="20">
        <f>-PMT(VLookups!$D$16/12,180,-FV(VLookups!$D$16/12,48,,-VLookups!$D$15))</f>
        <v>-1366.0248221985344</v>
      </c>
      <c r="J18" s="19">
        <v>0</v>
      </c>
      <c r="K18" s="21">
        <f>K17-VLookups!$D$24</f>
        <v>-539</v>
      </c>
      <c r="L18" s="19">
        <v>0</v>
      </c>
      <c r="M18" s="19">
        <v>0</v>
      </c>
      <c r="N18" s="9" t="s">
        <v>36</v>
      </c>
      <c r="O18" s="19">
        <v>0</v>
      </c>
      <c r="P18" s="19">
        <v>0</v>
      </c>
      <c r="Q18" s="9" t="s">
        <v>36</v>
      </c>
      <c r="R18" s="21">
        <f>R6*(1+VLookups!$C$45)</f>
        <v>-2122</v>
      </c>
      <c r="S18" s="19">
        <v>0</v>
      </c>
      <c r="T18" s="19">
        <v>0</v>
      </c>
      <c r="U18" s="9" t="s">
        <v>36</v>
      </c>
      <c r="V18" s="21">
        <f>V17-VLookups!$D$54</f>
        <v>-670</v>
      </c>
      <c r="W18" s="19">
        <v>0</v>
      </c>
      <c r="X18" s="19">
        <v>0</v>
      </c>
      <c r="Y18" s="36">
        <f>Y17*(1+VLookups!$D$57/12)</f>
        <v>-207.71747131174595</v>
      </c>
      <c r="Z18" s="19">
        <f>-E18*VLookups!$J$3</f>
        <v>-362.25</v>
      </c>
      <c r="AA18" s="19">
        <v>0</v>
      </c>
      <c r="AB18" s="20">
        <f t="shared" si="0"/>
        <v>662.58739398971875</v>
      </c>
      <c r="AC18" s="20">
        <f t="shared" si="1"/>
        <v>13300.706229304937</v>
      </c>
    </row>
    <row r="19" spans="2:29" x14ac:dyDescent="0.25">
      <c r="B19" s="9">
        <v>15</v>
      </c>
      <c r="C19" s="9">
        <f t="shared" si="2"/>
        <v>24</v>
      </c>
      <c r="D19" s="9">
        <v>3</v>
      </c>
      <c r="E19" s="21">
        <f>E8*(1+VLookups!$C$4)</f>
        <v>9056.25</v>
      </c>
      <c r="F19" s="20">
        <f>$E19*-VLookups!$D$10*2</f>
        <v>-543.375</v>
      </c>
      <c r="G19" s="19">
        <v>0</v>
      </c>
      <c r="H19" s="20">
        <f>(-VLookups!$D$13)*(E19+F19/2)</f>
        <v>-2854.9828124999999</v>
      </c>
      <c r="I19" s="20">
        <f>-PMT(VLookups!$D$16/12,180,-FV(VLookups!$D$16/12,48,,-VLookups!$D$15))</f>
        <v>-1366.0248221985344</v>
      </c>
      <c r="J19" s="19">
        <v>0</v>
      </c>
      <c r="K19" s="21">
        <f>K18-VLookups!$D$24</f>
        <v>-542</v>
      </c>
      <c r="L19" s="19">
        <v>0</v>
      </c>
      <c r="M19" s="19">
        <v>0</v>
      </c>
      <c r="N19" s="9" t="s">
        <v>36</v>
      </c>
      <c r="O19" s="19">
        <v>0</v>
      </c>
      <c r="P19" s="19">
        <v>0</v>
      </c>
      <c r="Q19" s="9" t="s">
        <v>36</v>
      </c>
      <c r="R19" s="21">
        <f>R7*(1+VLookups!$C$45)</f>
        <v>-2122</v>
      </c>
      <c r="S19" s="19">
        <v>0</v>
      </c>
      <c r="T19" s="19">
        <v>0</v>
      </c>
      <c r="U19" s="9" t="s">
        <v>36</v>
      </c>
      <c r="V19" s="21">
        <f>V18-VLookups!$D$54</f>
        <v>-675</v>
      </c>
      <c r="W19" s="19">
        <v>0</v>
      </c>
      <c r="X19" s="19">
        <v>0</v>
      </c>
      <c r="Y19" s="36">
        <f>Y18*(1+VLookups!$D$57/12)</f>
        <v>-208.32331393640521</v>
      </c>
      <c r="Z19" s="19">
        <f>-E19*VLookups!$J$3</f>
        <v>-362.25</v>
      </c>
      <c r="AA19" s="19">
        <v>0</v>
      </c>
      <c r="AB19" s="20">
        <f t="shared" si="0"/>
        <v>653.98155136505966</v>
      </c>
      <c r="AC19" s="20">
        <f t="shared" si="1"/>
        <v>13976.855624385504</v>
      </c>
    </row>
    <row r="20" spans="2:29" x14ac:dyDescent="0.25">
      <c r="B20" s="9">
        <v>16</v>
      </c>
      <c r="C20" s="9">
        <f t="shared" si="2"/>
        <v>24</v>
      </c>
      <c r="D20" s="9">
        <v>4</v>
      </c>
      <c r="E20" s="21">
        <f>E9*(1+VLookups!$C$4)</f>
        <v>9056.25</v>
      </c>
      <c r="F20" s="20">
        <f>$E20*-VLookups!$D$10*2</f>
        <v>-543.375</v>
      </c>
      <c r="G20" s="19">
        <v>0</v>
      </c>
      <c r="H20" s="20">
        <f>(-VLookups!$D$13)*(E20+F20/2)</f>
        <v>-2854.9828124999999</v>
      </c>
      <c r="I20" s="20">
        <f>-PMT(VLookups!$D$16/12,180,-FV(VLookups!$D$16/12,48,,-VLookups!$D$15))</f>
        <v>-1366.0248221985344</v>
      </c>
      <c r="J20" s="19">
        <v>0</v>
      </c>
      <c r="K20" s="21">
        <f>K19-VLookups!$D$24</f>
        <v>-545</v>
      </c>
      <c r="L20" s="19">
        <v>0</v>
      </c>
      <c r="M20" s="19">
        <v>0</v>
      </c>
      <c r="N20" s="9" t="s">
        <v>36</v>
      </c>
      <c r="O20" s="19">
        <v>0</v>
      </c>
      <c r="P20" s="19">
        <v>0</v>
      </c>
      <c r="Q20" s="9" t="s">
        <v>36</v>
      </c>
      <c r="R20" s="21">
        <f>R8*(1+VLookups!$C$45)</f>
        <v>-2122</v>
      </c>
      <c r="S20" s="19">
        <v>0</v>
      </c>
      <c r="T20" s="19">
        <v>0</v>
      </c>
      <c r="U20" s="9" t="s">
        <v>36</v>
      </c>
      <c r="V20" s="21">
        <f>V19-VLookups!$D$54</f>
        <v>-680</v>
      </c>
      <c r="W20" s="19">
        <v>0</v>
      </c>
      <c r="X20" s="19">
        <v>0</v>
      </c>
      <c r="Y20" s="36">
        <f>Y19*(1+VLookups!$D$57/12)</f>
        <v>-208.93092360205307</v>
      </c>
      <c r="Z20" s="19">
        <f>-E20*VLookups!$J$3</f>
        <v>-362.25</v>
      </c>
      <c r="AA20" s="19">
        <v>0</v>
      </c>
      <c r="AB20" s="20">
        <f t="shared" si="0"/>
        <v>645.37394169941172</v>
      </c>
      <c r="AC20" s="20">
        <f t="shared" si="1"/>
        <v>14645.524325458893</v>
      </c>
    </row>
    <row r="21" spans="2:29" x14ac:dyDescent="0.25">
      <c r="B21" s="9">
        <v>17</v>
      </c>
      <c r="C21" s="9">
        <f t="shared" si="2"/>
        <v>24</v>
      </c>
      <c r="D21" s="9">
        <v>5</v>
      </c>
      <c r="E21" s="21">
        <f>E10*(1+VLookups!$C$4)</f>
        <v>9056.25</v>
      </c>
      <c r="F21" s="20">
        <f>$E21*-VLookups!$D$10*2</f>
        <v>-543.375</v>
      </c>
      <c r="G21" s="19">
        <v>0</v>
      </c>
      <c r="H21" s="20">
        <f>(-VLookups!$D$13)*(E21+F21/2)</f>
        <v>-2854.9828124999999</v>
      </c>
      <c r="I21" s="20">
        <f>-PMT(VLookups!$D$16/12,180,-FV(VLookups!$D$16/12,48,,-VLookups!$D$15))</f>
        <v>-1366.0248221985344</v>
      </c>
      <c r="J21" s="19">
        <v>0</v>
      </c>
      <c r="K21" s="21">
        <f>K20-VLookups!$D$24</f>
        <v>-548</v>
      </c>
      <c r="L21" s="19">
        <v>0</v>
      </c>
      <c r="M21" s="19">
        <v>0</v>
      </c>
      <c r="N21" s="9" t="s">
        <v>36</v>
      </c>
      <c r="O21" s="19">
        <v>0</v>
      </c>
      <c r="P21" s="19">
        <v>0</v>
      </c>
      <c r="Q21" s="9" t="s">
        <v>36</v>
      </c>
      <c r="R21" s="21">
        <f>R9*(1+VLookups!$C$45)</f>
        <v>-2122</v>
      </c>
      <c r="S21" s="19">
        <v>0</v>
      </c>
      <c r="T21" s="19">
        <v>0</v>
      </c>
      <c r="U21" s="9" t="s">
        <v>36</v>
      </c>
      <c r="V21" s="21">
        <f>V20-VLookups!$D$54</f>
        <v>-685</v>
      </c>
      <c r="W21" s="19">
        <v>0</v>
      </c>
      <c r="X21" s="19">
        <v>0</v>
      </c>
      <c r="Y21" s="36">
        <f>Y20*(1+VLookups!$D$57/12)</f>
        <v>-209.54030546255905</v>
      </c>
      <c r="Z21" s="19">
        <f>-E21*VLookups!$J$3</f>
        <v>-362.25</v>
      </c>
      <c r="AA21" s="19">
        <v>0</v>
      </c>
      <c r="AB21" s="20">
        <f t="shared" si="0"/>
        <v>636.76455983890583</v>
      </c>
      <c r="AC21" s="20">
        <f t="shared" si="1"/>
        <v>15306.698092506898</v>
      </c>
    </row>
    <row r="22" spans="2:29" x14ac:dyDescent="0.25">
      <c r="B22" s="9">
        <v>18</v>
      </c>
      <c r="C22" s="9">
        <f t="shared" si="2"/>
        <v>24</v>
      </c>
      <c r="D22" s="9">
        <v>6</v>
      </c>
      <c r="E22" s="21">
        <f>E11*(1+VLookups!$C$4)</f>
        <v>9056.25</v>
      </c>
      <c r="F22" s="20">
        <f>$E22*-VLookups!$D$10*2</f>
        <v>-543.375</v>
      </c>
      <c r="G22" s="19">
        <v>0</v>
      </c>
      <c r="H22" s="20">
        <f>(-VLookups!$D$13)*(E22+F22/2)</f>
        <v>-2854.9828124999999</v>
      </c>
      <c r="I22" s="20">
        <f>-PMT(VLookups!$D$16/12,180,-FV(VLookups!$D$16/12,48,,-VLookups!$D$15))</f>
        <v>-1366.0248221985344</v>
      </c>
      <c r="J22" s="19">
        <v>0</v>
      </c>
      <c r="K22" s="21">
        <f>K21-VLookups!$D$24</f>
        <v>-551</v>
      </c>
      <c r="L22" s="19">
        <v>0</v>
      </c>
      <c r="M22" s="19">
        <v>0</v>
      </c>
      <c r="N22" s="9" t="s">
        <v>36</v>
      </c>
      <c r="O22" s="19">
        <v>0</v>
      </c>
      <c r="P22" s="19">
        <v>0</v>
      </c>
      <c r="Q22" s="9" t="s">
        <v>36</v>
      </c>
      <c r="R22" s="21">
        <f>R10*(1+VLookups!$C$45)</f>
        <v>-2122</v>
      </c>
      <c r="S22" s="19">
        <v>0</v>
      </c>
      <c r="T22" s="19">
        <v>0</v>
      </c>
      <c r="U22" s="9" t="s">
        <v>36</v>
      </c>
      <c r="V22" s="21">
        <f>V21-VLookups!$D$54</f>
        <v>-690</v>
      </c>
      <c r="W22" s="19">
        <v>0</v>
      </c>
      <c r="X22" s="19">
        <v>0</v>
      </c>
      <c r="Y22" s="36">
        <f>Y21*(1+VLookups!$D$57/12)</f>
        <v>-210.15146468682485</v>
      </c>
      <c r="Z22" s="19">
        <f>-E22*VLookups!$J$3</f>
        <v>-362.25</v>
      </c>
      <c r="AA22" s="19">
        <v>0</v>
      </c>
      <c r="AB22" s="20">
        <f t="shared" si="0"/>
        <v>628.15340061463996</v>
      </c>
      <c r="AC22" s="20">
        <f t="shared" si="1"/>
        <v>15960.36265660905</v>
      </c>
    </row>
    <row r="23" spans="2:29" x14ac:dyDescent="0.25">
      <c r="B23" s="9">
        <v>19</v>
      </c>
      <c r="C23" s="9">
        <f t="shared" si="2"/>
        <v>24</v>
      </c>
      <c r="D23" s="9">
        <v>7</v>
      </c>
      <c r="E23" s="21">
        <f>E12*(1+VLookups!$C$4)</f>
        <v>9056.25</v>
      </c>
      <c r="F23" s="20">
        <f>$E23*-VLookups!$D$10*2</f>
        <v>-543.375</v>
      </c>
      <c r="G23" s="19">
        <v>0</v>
      </c>
      <c r="H23" s="20">
        <f>(-VLookups!$D$13)*(E23+F23/2)</f>
        <v>-2854.9828124999999</v>
      </c>
      <c r="I23" s="20">
        <f>-PMT(VLookups!$D$16/12,180,-FV(VLookups!$D$16/12,48,,-VLookups!$D$15))</f>
        <v>-1366.0248221985344</v>
      </c>
      <c r="J23" s="19">
        <v>0</v>
      </c>
      <c r="K23" s="21">
        <f>K22-VLookups!$D$24</f>
        <v>-554</v>
      </c>
      <c r="L23" s="19">
        <v>0</v>
      </c>
      <c r="M23" s="19">
        <v>0</v>
      </c>
      <c r="N23" s="9" t="s">
        <v>36</v>
      </c>
      <c r="O23" s="19">
        <v>0</v>
      </c>
      <c r="P23" s="19">
        <v>0</v>
      </c>
      <c r="Q23" s="9" t="s">
        <v>36</v>
      </c>
      <c r="R23" s="21">
        <f>R11*(1+VLookups!$C$45)</f>
        <v>-2122</v>
      </c>
      <c r="S23" s="19">
        <v>0</v>
      </c>
      <c r="T23" s="19">
        <v>0</v>
      </c>
      <c r="U23" s="9" t="s">
        <v>36</v>
      </c>
      <c r="V23" s="21">
        <f>V22-VLookups!$D$54</f>
        <v>-695</v>
      </c>
      <c r="W23" s="19">
        <v>0</v>
      </c>
      <c r="X23" s="19">
        <v>0</v>
      </c>
      <c r="Y23" s="36">
        <f>Y22*(1+VLookups!$D$57/12)</f>
        <v>-210.76440645882809</v>
      </c>
      <c r="Z23" s="19">
        <f>-E23*VLookups!$J$3</f>
        <v>-362.25</v>
      </c>
      <c r="AA23" s="19">
        <v>0</v>
      </c>
      <c r="AB23" s="20">
        <f t="shared" si="0"/>
        <v>619.54045884263678</v>
      </c>
      <c r="AC23" s="20">
        <f t="shared" si="1"/>
        <v>16606.503719879369</v>
      </c>
    </row>
    <row r="24" spans="2:29" x14ac:dyDescent="0.25">
      <c r="B24" s="9">
        <v>20</v>
      </c>
      <c r="C24" s="9">
        <f t="shared" si="2"/>
        <v>24</v>
      </c>
      <c r="D24" s="9">
        <v>8</v>
      </c>
      <c r="E24" s="21">
        <f>E13*(1+VLookups!$C$4)</f>
        <v>9056.25</v>
      </c>
      <c r="F24" s="20">
        <f>$E24*-VLookups!$D$10*2</f>
        <v>-543.375</v>
      </c>
      <c r="G24" s="19">
        <v>0</v>
      </c>
      <c r="H24" s="20">
        <f>(-VLookups!$D$13)*(E24+F24/2)</f>
        <v>-2854.9828124999999</v>
      </c>
      <c r="I24" s="20">
        <f>-PMT(VLookups!$D$16/12,180,-FV(VLookups!$D$16/12,48,,-VLookups!$D$15))</f>
        <v>-1366.0248221985344</v>
      </c>
      <c r="J24" s="19">
        <v>0</v>
      </c>
      <c r="K24" s="21">
        <f>K23-VLookups!$D$24</f>
        <v>-557</v>
      </c>
      <c r="L24" s="19">
        <v>0</v>
      </c>
      <c r="M24" s="19">
        <v>0</v>
      </c>
      <c r="N24" s="9" t="s">
        <v>36</v>
      </c>
      <c r="O24" s="19">
        <v>0</v>
      </c>
      <c r="P24" s="19">
        <v>0</v>
      </c>
      <c r="Q24" s="9" t="s">
        <v>36</v>
      </c>
      <c r="R24" s="21">
        <f>R12*(1+VLookups!$C$45)</f>
        <v>-2122</v>
      </c>
      <c r="S24" s="19">
        <v>0</v>
      </c>
      <c r="T24" s="19">
        <v>0</v>
      </c>
      <c r="U24" s="9" t="s">
        <v>36</v>
      </c>
      <c r="V24" s="21">
        <f>V23-VLookups!$D$54</f>
        <v>-700</v>
      </c>
      <c r="W24" s="19">
        <v>0</v>
      </c>
      <c r="X24" s="19">
        <v>0</v>
      </c>
      <c r="Y24" s="36">
        <f>Y23*(1+VLookups!$D$57/12)</f>
        <v>-211.37913597766635</v>
      </c>
      <c r="Z24" s="19">
        <f>-E24*VLookups!$J$3</f>
        <v>-362.25</v>
      </c>
      <c r="AA24" s="19">
        <v>0</v>
      </c>
      <c r="AB24" s="20">
        <f t="shared" si="0"/>
        <v>610.92572932379846</v>
      </c>
      <c r="AC24" s="20">
        <f t="shared" si="1"/>
        <v>17245.106955402964</v>
      </c>
    </row>
    <row r="25" spans="2:29" x14ac:dyDescent="0.25">
      <c r="B25" s="9">
        <v>21</v>
      </c>
      <c r="C25" s="9">
        <f t="shared" si="2"/>
        <v>24</v>
      </c>
      <c r="D25" s="9">
        <v>9</v>
      </c>
      <c r="E25" s="21">
        <f>E14*(1+VLookups!$C$4)</f>
        <v>9056.25</v>
      </c>
      <c r="F25" s="20">
        <f>$E25*-VLookups!$D$10*2</f>
        <v>-543.375</v>
      </c>
      <c r="G25" s="19">
        <v>0</v>
      </c>
      <c r="H25" s="20">
        <f>(-VLookups!$D$13)*(E25+F25/2)</f>
        <v>-2854.9828124999999</v>
      </c>
      <c r="I25" s="20">
        <f>-PMT(VLookups!$D$16/12,180,-FV(VLookups!$D$16/12,48,,-VLookups!$D$15))</f>
        <v>-1366.0248221985344</v>
      </c>
      <c r="J25" s="19">
        <v>0</v>
      </c>
      <c r="K25" s="21">
        <f>K24-VLookups!$D$24</f>
        <v>-560</v>
      </c>
      <c r="L25" s="19">
        <v>0</v>
      </c>
      <c r="M25" s="19">
        <v>0</v>
      </c>
      <c r="N25" s="9" t="s">
        <v>36</v>
      </c>
      <c r="O25" s="19">
        <v>0</v>
      </c>
      <c r="P25" s="19">
        <v>0</v>
      </c>
      <c r="Q25" s="9" t="s">
        <v>36</v>
      </c>
      <c r="R25" s="21">
        <f>R13*(1+VLookups!$C$45)</f>
        <v>-2122</v>
      </c>
      <c r="S25" s="19">
        <v>0</v>
      </c>
      <c r="T25" s="19">
        <v>0</v>
      </c>
      <c r="U25" s="9" t="s">
        <v>36</v>
      </c>
      <c r="V25" s="21">
        <f>V24-VLookups!$D$54</f>
        <v>-705</v>
      </c>
      <c r="W25" s="19">
        <v>0</v>
      </c>
      <c r="X25" s="19">
        <v>0</v>
      </c>
      <c r="Y25" s="36">
        <f>Y24*(1+VLookups!$D$57/12)</f>
        <v>-211.99565845760122</v>
      </c>
      <c r="Z25" s="19">
        <f>-E25*VLookups!$J$3</f>
        <v>-362.25</v>
      </c>
      <c r="AA25" s="19">
        <v>0</v>
      </c>
      <c r="AB25" s="20">
        <f t="shared" si="0"/>
        <v>602.30920684386365</v>
      </c>
      <c r="AC25" s="20">
        <f t="shared" si="1"/>
        <v>17876.1580071725</v>
      </c>
    </row>
    <row r="26" spans="2:29" x14ac:dyDescent="0.25">
      <c r="B26" s="9">
        <v>22</v>
      </c>
      <c r="C26" s="9">
        <f>C14+1</f>
        <v>24</v>
      </c>
      <c r="D26" s="9">
        <v>10</v>
      </c>
      <c r="E26" s="21">
        <f>E15*(1+VLookups!$C$4)</f>
        <v>9056.25</v>
      </c>
      <c r="F26" s="20">
        <f>$E26*-VLookups!$D$10*2</f>
        <v>-543.375</v>
      </c>
      <c r="G26" s="19">
        <v>0</v>
      </c>
      <c r="H26" s="20">
        <f>(-VLookups!$D$13)*(E26+F26/2)</f>
        <v>-2854.9828124999999</v>
      </c>
      <c r="I26" s="20">
        <f>-PMT(VLookups!$D$16/12,180,-FV(VLookups!$D$16/12,48,,-VLookups!$D$15))</f>
        <v>-1366.0248221985344</v>
      </c>
      <c r="J26" s="19">
        <v>0</v>
      </c>
      <c r="K26" s="21">
        <f>K25-VLookups!$D$24</f>
        <v>-563</v>
      </c>
      <c r="L26" s="19">
        <v>0</v>
      </c>
      <c r="M26" s="19">
        <v>0</v>
      </c>
      <c r="N26" s="9" t="s">
        <v>36</v>
      </c>
      <c r="O26" s="19">
        <v>0</v>
      </c>
      <c r="P26" s="19">
        <v>0</v>
      </c>
      <c r="Q26" s="9" t="s">
        <v>36</v>
      </c>
      <c r="R26" s="21">
        <f>R14*(1+VLookups!$C$45)</f>
        <v>-2122</v>
      </c>
      <c r="S26" s="19">
        <v>0</v>
      </c>
      <c r="T26" s="19">
        <v>0</v>
      </c>
      <c r="U26" s="9" t="s">
        <v>36</v>
      </c>
      <c r="V26" s="21">
        <f>V25-VLookups!$D$54</f>
        <v>-710</v>
      </c>
      <c r="W26" s="19">
        <v>0</v>
      </c>
      <c r="X26" s="19">
        <v>0</v>
      </c>
      <c r="Y26" s="36">
        <f>Y25*(1+VLookups!$D$57/12)</f>
        <v>-212.61397912810256</v>
      </c>
      <c r="Z26" s="19">
        <f>-E26*VLookups!$J$3</f>
        <v>-362.25</v>
      </c>
      <c r="AA26" s="19">
        <v>0</v>
      </c>
      <c r="AB26" s="20">
        <f t="shared" si="0"/>
        <v>593.69088617336229</v>
      </c>
      <c r="AC26" s="20">
        <f t="shared" si="1"/>
        <v>18499.642490024482</v>
      </c>
    </row>
    <row r="27" spans="2:29" x14ac:dyDescent="0.25">
      <c r="B27" s="9">
        <v>23</v>
      </c>
      <c r="C27" s="9">
        <f t="shared" si="2"/>
        <v>24</v>
      </c>
      <c r="D27" s="9">
        <v>11</v>
      </c>
      <c r="E27" s="21">
        <v>9056.25</v>
      </c>
      <c r="F27" s="20">
        <f>$E27*-VLookups!$D$10*2</f>
        <v>-543.375</v>
      </c>
      <c r="G27" s="19">
        <v>0</v>
      </c>
      <c r="H27" s="20">
        <f>(-VLookups!$D$13)*(E27+F27/2)</f>
        <v>-2854.9828124999999</v>
      </c>
      <c r="I27" s="20">
        <f>-PMT(VLookups!$D$16/12,180,-FV(VLookups!$D$16/12,48,,-VLookups!$D$15))</f>
        <v>-1366.0248221985344</v>
      </c>
      <c r="J27" s="19">
        <v>0</v>
      </c>
      <c r="K27" s="21">
        <f>K26-VLookups!$D$24</f>
        <v>-566</v>
      </c>
      <c r="L27" s="19">
        <v>0</v>
      </c>
      <c r="M27" s="19">
        <v>0</v>
      </c>
      <c r="N27" s="9" t="s">
        <v>36</v>
      </c>
      <c r="O27" s="19">
        <v>0</v>
      </c>
      <c r="P27" s="19">
        <v>0</v>
      </c>
      <c r="Q27" s="9" t="s">
        <v>36</v>
      </c>
      <c r="R27" s="21">
        <f>R15*(1+VLookups!$C$45)</f>
        <v>-2122</v>
      </c>
      <c r="S27" s="19">
        <v>0</v>
      </c>
      <c r="T27" s="19">
        <v>0</v>
      </c>
      <c r="U27" s="9" t="s">
        <v>36</v>
      </c>
      <c r="V27" s="21">
        <f>V26-VLookups!$D$54</f>
        <v>-715</v>
      </c>
      <c r="W27" s="19">
        <v>0</v>
      </c>
      <c r="X27" s="19">
        <v>0</v>
      </c>
      <c r="Y27" s="36">
        <f>Y26*(1+VLookups!$D$57/12)</f>
        <v>-213.23410323389285</v>
      </c>
      <c r="Z27" s="19">
        <f>-E27*VLookups!$J$3</f>
        <v>-362.25</v>
      </c>
      <c r="AA27" s="19">
        <v>0</v>
      </c>
      <c r="AB27" s="20">
        <f t="shared" si="0"/>
        <v>585.07076206757199</v>
      </c>
      <c r="AC27" s="20">
        <f t="shared" si="1"/>
        <v>19115.545989575428</v>
      </c>
    </row>
    <row r="28" spans="2:29" x14ac:dyDescent="0.25">
      <c r="B28" s="9">
        <v>24</v>
      </c>
      <c r="C28" s="9">
        <f>C16+1</f>
        <v>25</v>
      </c>
      <c r="D28" s="9">
        <v>0</v>
      </c>
      <c r="E28" s="20">
        <f>E16*(1+VLookups!$C$4)</f>
        <v>9373.21875</v>
      </c>
      <c r="F28" s="20">
        <f>$E28*-VLookups!$D$10*2</f>
        <v>-562.39312499999994</v>
      </c>
      <c r="G28" s="19">
        <v>0</v>
      </c>
      <c r="H28" s="20">
        <f>(-VLookups!$D$13)*(E28+F28/2)</f>
        <v>-2954.9072109375002</v>
      </c>
      <c r="I28" s="20">
        <f>-PMT(VLookups!$D$16/12,180,-FV(VLookups!$D$16/12,48,,-VLookups!$D$15))</f>
        <v>-1366.0248221985344</v>
      </c>
      <c r="J28" s="19">
        <v>0</v>
      </c>
      <c r="K28" s="21">
        <f>K27-VLookups!$D$24</f>
        <v>-569</v>
      </c>
      <c r="L28" s="19">
        <v>0</v>
      </c>
      <c r="M28" s="19">
        <v>0</v>
      </c>
      <c r="N28" s="9" t="s">
        <v>36</v>
      </c>
      <c r="O28" s="19">
        <v>0</v>
      </c>
      <c r="P28" s="19">
        <v>0</v>
      </c>
      <c r="Q28" s="9" t="s">
        <v>36</v>
      </c>
      <c r="R28" s="21">
        <f>R16*(1+VLookups!$C$45)</f>
        <v>-2251.442</v>
      </c>
      <c r="S28" s="19">
        <v>0</v>
      </c>
      <c r="T28" s="19">
        <v>0</v>
      </c>
      <c r="U28" s="9" t="s">
        <v>36</v>
      </c>
      <c r="V28" s="21">
        <f>V27-VLookups!$D$54</f>
        <v>-720</v>
      </c>
      <c r="W28" s="19">
        <v>0</v>
      </c>
      <c r="X28" s="19">
        <v>0</v>
      </c>
      <c r="Y28" s="36">
        <f>Y27*(1+VLookups!$D$57/12)</f>
        <v>-213.85603603499172</v>
      </c>
      <c r="Z28" s="19">
        <f>-E28*VLookups!$J$3</f>
        <v>-374.92874999999998</v>
      </c>
      <c r="AA28" s="19">
        <v>0</v>
      </c>
      <c r="AB28" s="20">
        <f t="shared" si="0"/>
        <v>641.86336832897496</v>
      </c>
      <c r="AC28" s="20">
        <f t="shared" si="1"/>
        <v>19789.268601220363</v>
      </c>
    </row>
    <row r="29" spans="2:29" x14ac:dyDescent="0.25">
      <c r="B29" s="9">
        <v>25</v>
      </c>
      <c r="C29" s="9">
        <f t="shared" si="2"/>
        <v>25</v>
      </c>
      <c r="D29" s="9">
        <v>1</v>
      </c>
      <c r="E29" s="20">
        <f>E17*(1+VLookups!$C$4)</f>
        <v>9373.21875</v>
      </c>
      <c r="F29" s="20">
        <f>$E29*-VLookups!$D$10*2</f>
        <v>-562.39312499999994</v>
      </c>
      <c r="G29" s="19">
        <v>0</v>
      </c>
      <c r="H29" s="20">
        <f>(-VLookups!$D$13)*(E29+F29/2)</f>
        <v>-2954.9072109375002</v>
      </c>
      <c r="I29" s="20">
        <f>-PMT(VLookups!$D$16/12,180,-FV(VLookups!$D$16/12,48,,-VLookups!$D$15))</f>
        <v>-1366.0248221985344</v>
      </c>
      <c r="J29" s="19">
        <v>0</v>
      </c>
      <c r="K29" s="21">
        <f>K28-VLookups!$D$24</f>
        <v>-572</v>
      </c>
      <c r="L29" s="19">
        <v>0</v>
      </c>
      <c r="M29" s="19">
        <v>0</v>
      </c>
      <c r="N29" s="9" t="s">
        <v>36</v>
      </c>
      <c r="O29" s="19">
        <v>0</v>
      </c>
      <c r="P29" s="19">
        <v>0</v>
      </c>
      <c r="Q29" s="9" t="s">
        <v>36</v>
      </c>
      <c r="R29" s="21">
        <f>R17*(1+VLookups!$C$45)</f>
        <v>-2251.442</v>
      </c>
      <c r="S29" s="19">
        <v>0</v>
      </c>
      <c r="T29" s="19">
        <v>0</v>
      </c>
      <c r="U29" s="9" t="s">
        <v>36</v>
      </c>
      <c r="V29" s="21">
        <f>V28-VLookups!$D$54</f>
        <v>-725</v>
      </c>
      <c r="W29" s="19">
        <v>0</v>
      </c>
      <c r="X29" s="19">
        <v>0</v>
      </c>
      <c r="Y29" s="36">
        <f>Y28*(1+VLookups!$D$57/12)</f>
        <v>-214.47978280676045</v>
      </c>
      <c r="Z29" s="19">
        <f>-E29*VLookups!$J$3</f>
        <v>-374.92874999999998</v>
      </c>
      <c r="AA29" s="19">
        <v>0</v>
      </c>
      <c r="AB29" s="20">
        <f t="shared" si="0"/>
        <v>633.23962155720619</v>
      </c>
      <c r="AC29" s="20">
        <f t="shared" si="1"/>
        <v>20455.49033711294</v>
      </c>
    </row>
    <row r="30" spans="2:29" x14ac:dyDescent="0.25">
      <c r="B30" s="9">
        <v>26</v>
      </c>
      <c r="C30" s="9">
        <f t="shared" si="2"/>
        <v>25</v>
      </c>
      <c r="D30" s="9">
        <v>2</v>
      </c>
      <c r="E30" s="20">
        <f>E18*(1+VLookups!$C$4)</f>
        <v>9373.21875</v>
      </c>
      <c r="F30" s="20">
        <f>$E30*-VLookups!$D$10*2</f>
        <v>-562.39312499999994</v>
      </c>
      <c r="G30" s="19">
        <v>0</v>
      </c>
      <c r="H30" s="20">
        <f>(-VLookups!$D$13)*(E30+F30/2)</f>
        <v>-2954.9072109375002</v>
      </c>
      <c r="I30" s="20">
        <f>-PMT(VLookups!$D$16/12,180,-FV(VLookups!$D$16/12,48,,-VLookups!$D$15))</f>
        <v>-1366.0248221985344</v>
      </c>
      <c r="J30" s="19">
        <v>0</v>
      </c>
      <c r="K30" s="21">
        <f>K29-VLookups!$D$24</f>
        <v>-575</v>
      </c>
      <c r="L30" s="19">
        <v>0</v>
      </c>
      <c r="M30" s="19">
        <v>0</v>
      </c>
      <c r="N30" s="9" t="s">
        <v>36</v>
      </c>
      <c r="O30" s="19">
        <v>0</v>
      </c>
      <c r="P30" s="19">
        <v>0</v>
      </c>
      <c r="Q30" s="9" t="s">
        <v>36</v>
      </c>
      <c r="R30" s="21">
        <f>R18*(1+VLookups!$C$45)</f>
        <v>-2251.442</v>
      </c>
      <c r="S30" s="19">
        <v>0</v>
      </c>
      <c r="T30" s="19">
        <v>0</v>
      </c>
      <c r="U30" s="9" t="s">
        <v>36</v>
      </c>
      <c r="V30" s="21">
        <f>V29-VLookups!$D$54</f>
        <v>-730</v>
      </c>
      <c r="W30" s="19">
        <v>0</v>
      </c>
      <c r="X30" s="19">
        <v>0</v>
      </c>
      <c r="Y30" s="36">
        <f>Y29*(1+VLookups!$D$57/12)</f>
        <v>-215.10534883994683</v>
      </c>
      <c r="Z30" s="19">
        <f>-E30*VLookups!$J$3</f>
        <v>-374.92874999999998</v>
      </c>
      <c r="AA30" s="19">
        <v>0</v>
      </c>
      <c r="AB30" s="20">
        <f t="shared" si="0"/>
        <v>624.6140555240197</v>
      </c>
      <c r="AC30" s="20">
        <f t="shared" si="1"/>
        <v>21114.196876532151</v>
      </c>
    </row>
    <row r="31" spans="2:29" x14ac:dyDescent="0.25">
      <c r="B31" s="9">
        <v>27</v>
      </c>
      <c r="C31" s="9">
        <f t="shared" si="2"/>
        <v>25</v>
      </c>
      <c r="D31" s="9">
        <v>3</v>
      </c>
      <c r="E31" s="20">
        <f>E19*(1+VLookups!$C$4)</f>
        <v>9373.21875</v>
      </c>
      <c r="F31" s="20">
        <f>$E31*-VLookups!$D$10*2</f>
        <v>-562.39312499999994</v>
      </c>
      <c r="G31" s="19">
        <v>0</v>
      </c>
      <c r="H31" s="20">
        <f>(-VLookups!$D$13)*(E31+F31/2)</f>
        <v>-2954.9072109375002</v>
      </c>
      <c r="I31" s="20">
        <f>-PMT(VLookups!$D$16/12,180,-FV(VLookups!$D$16/12,48,,-VLookups!$D$15))</f>
        <v>-1366.0248221985344</v>
      </c>
      <c r="J31" s="19">
        <v>0</v>
      </c>
      <c r="K31" s="21">
        <f>K30-VLookups!$D$24</f>
        <v>-578</v>
      </c>
      <c r="L31" s="19">
        <v>0</v>
      </c>
      <c r="M31" s="19">
        <v>0</v>
      </c>
      <c r="N31" s="9" t="s">
        <v>36</v>
      </c>
      <c r="O31" s="19">
        <v>0</v>
      </c>
      <c r="P31" s="19">
        <v>0</v>
      </c>
      <c r="Q31" s="9" t="s">
        <v>36</v>
      </c>
      <c r="R31" s="21">
        <f>R19*(1+VLookups!$C$45)</f>
        <v>-2251.442</v>
      </c>
      <c r="S31" s="19">
        <v>0</v>
      </c>
      <c r="T31" s="19">
        <v>0</v>
      </c>
      <c r="U31" s="9" t="s">
        <v>36</v>
      </c>
      <c r="V31" s="21">
        <f>V30-VLookups!$D$54</f>
        <v>-735</v>
      </c>
      <c r="W31" s="19">
        <v>0</v>
      </c>
      <c r="X31" s="19">
        <v>0</v>
      </c>
      <c r="Y31" s="36">
        <f>Y30*(1+VLookups!$D$57/12)</f>
        <v>-215.73273944073</v>
      </c>
      <c r="Z31" s="19">
        <f>-E31*VLookups!$J$3</f>
        <v>-374.92874999999998</v>
      </c>
      <c r="AA31" s="19">
        <v>0</v>
      </c>
      <c r="AB31" s="20">
        <f t="shared" si="0"/>
        <v>615.9866649232365</v>
      </c>
      <c r="AC31" s="20">
        <f t="shared" si="1"/>
        <v>21765.373869582942</v>
      </c>
    </row>
    <row r="32" spans="2:29" x14ac:dyDescent="0.25">
      <c r="B32" s="9">
        <v>28</v>
      </c>
      <c r="C32" s="9">
        <f t="shared" si="2"/>
        <v>25</v>
      </c>
      <c r="D32" s="9">
        <v>4</v>
      </c>
      <c r="E32" s="20">
        <f>E20*(1+VLookups!$C$4)</f>
        <v>9373.21875</v>
      </c>
      <c r="F32" s="20">
        <f>$E32*-VLookups!$D$10*2</f>
        <v>-562.39312499999994</v>
      </c>
      <c r="G32" s="19">
        <v>0</v>
      </c>
      <c r="H32" s="20">
        <f>(-VLookups!$D$13)*(E32+F32/2)</f>
        <v>-2954.9072109375002</v>
      </c>
      <c r="I32" s="20">
        <f>-PMT(VLookups!$D$16/12,180,-FV(VLookups!$D$16/12,48,,-VLookups!$D$15))</f>
        <v>-1366.0248221985344</v>
      </c>
      <c r="J32" s="19">
        <v>0</v>
      </c>
      <c r="K32" s="21">
        <f>K31-VLookups!$D$24</f>
        <v>-581</v>
      </c>
      <c r="L32" s="19">
        <v>0</v>
      </c>
      <c r="M32" s="19">
        <v>0</v>
      </c>
      <c r="N32" s="9" t="s">
        <v>36</v>
      </c>
      <c r="O32" s="19">
        <v>0</v>
      </c>
      <c r="P32" s="19">
        <v>0</v>
      </c>
      <c r="Q32" s="9" t="s">
        <v>36</v>
      </c>
      <c r="R32" s="21">
        <f>R20*(1+VLookups!$C$45)</f>
        <v>-2251.442</v>
      </c>
      <c r="S32" s="19">
        <v>0</v>
      </c>
      <c r="T32" s="19">
        <v>0</v>
      </c>
      <c r="U32" s="9" t="s">
        <v>36</v>
      </c>
      <c r="V32" s="21">
        <f>V31-VLookups!$D$54</f>
        <v>-740</v>
      </c>
      <c r="W32" s="19">
        <v>0</v>
      </c>
      <c r="X32" s="19">
        <v>0</v>
      </c>
      <c r="Y32" s="36">
        <f>Y31*(1+VLookups!$D$57/12)</f>
        <v>-216.36195993076547</v>
      </c>
      <c r="Z32" s="19">
        <f>-E32*VLookups!$J$3</f>
        <v>-374.92874999999998</v>
      </c>
      <c r="AA32" s="19">
        <v>0</v>
      </c>
      <c r="AB32" s="20">
        <f t="shared" si="0"/>
        <v>607.35744443320118</v>
      </c>
      <c r="AC32" s="20">
        <f t="shared" si="1"/>
        <v>22409.006937132115</v>
      </c>
    </row>
    <row r="33" spans="2:29" x14ac:dyDescent="0.25">
      <c r="B33" s="9">
        <v>29</v>
      </c>
      <c r="C33" s="9">
        <f t="shared" si="2"/>
        <v>25</v>
      </c>
      <c r="D33" s="9">
        <v>5</v>
      </c>
      <c r="E33" s="20">
        <f>E21*(1+VLookups!$C$4)</f>
        <v>9373.21875</v>
      </c>
      <c r="F33" s="20">
        <f>$E33*-VLookups!$D$10*2</f>
        <v>-562.39312499999994</v>
      </c>
      <c r="G33" s="19">
        <v>0</v>
      </c>
      <c r="H33" s="20">
        <f>(-VLookups!$D$13)*(E33+F33/2)</f>
        <v>-2954.9072109375002</v>
      </c>
      <c r="I33" s="20">
        <f>-PMT(VLookups!$D$16/12,180,-FV(VLookups!$D$16/12,48,,-VLookups!$D$15))</f>
        <v>-1366.0248221985344</v>
      </c>
      <c r="J33" s="19">
        <v>0</v>
      </c>
      <c r="K33" s="21">
        <f>K32-VLookups!$D$24</f>
        <v>-584</v>
      </c>
      <c r="L33" s="19">
        <v>0</v>
      </c>
      <c r="M33" s="19">
        <v>0</v>
      </c>
      <c r="N33" s="9" t="s">
        <v>36</v>
      </c>
      <c r="O33" s="19">
        <v>0</v>
      </c>
      <c r="P33" s="19">
        <v>0</v>
      </c>
      <c r="Q33" s="9" t="s">
        <v>36</v>
      </c>
      <c r="R33" s="21">
        <f>R21*(1+VLookups!$C$45)</f>
        <v>-2251.442</v>
      </c>
      <c r="S33" s="19">
        <v>0</v>
      </c>
      <c r="T33" s="19">
        <v>0</v>
      </c>
      <c r="U33" s="9" t="s">
        <v>36</v>
      </c>
      <c r="V33" s="21">
        <f>V32-VLookups!$D$54</f>
        <v>-745</v>
      </c>
      <c r="W33" s="19">
        <v>0</v>
      </c>
      <c r="X33" s="19">
        <v>0</v>
      </c>
      <c r="Y33" s="36">
        <f>Y32*(1+VLookups!$D$57/12)</f>
        <v>-216.99301564723021</v>
      </c>
      <c r="Z33" s="19">
        <f>-E33*VLookups!$J$3</f>
        <v>-374.92874999999998</v>
      </c>
      <c r="AA33" s="19">
        <v>0</v>
      </c>
      <c r="AB33" s="20">
        <f t="shared" si="0"/>
        <v>598.72638871673644</v>
      </c>
      <c r="AC33" s="20">
        <f t="shared" si="1"/>
        <v>23045.081670744072</v>
      </c>
    </row>
    <row r="34" spans="2:29" x14ac:dyDescent="0.25">
      <c r="B34" s="9">
        <v>30</v>
      </c>
      <c r="C34" s="9">
        <f t="shared" si="2"/>
        <v>25</v>
      </c>
      <c r="D34" s="9">
        <v>6</v>
      </c>
      <c r="E34" s="20">
        <f>E22*(1+VLookups!$C$4)</f>
        <v>9373.21875</v>
      </c>
      <c r="F34" s="20">
        <f>$E34*-VLookups!$D$10*2</f>
        <v>-562.39312499999994</v>
      </c>
      <c r="G34" s="19">
        <v>0</v>
      </c>
      <c r="H34" s="20">
        <f>(-VLookups!$D$13)*(E34+F34/2)</f>
        <v>-2954.9072109375002</v>
      </c>
      <c r="I34" s="20">
        <f>-PMT(VLookups!$D$16/12,180,-FV(VLookups!$D$16/12,48,,-VLookups!$D$15))</f>
        <v>-1366.0248221985344</v>
      </c>
      <c r="J34" s="19">
        <v>0</v>
      </c>
      <c r="K34" s="21">
        <f>K33-VLookups!$D$24</f>
        <v>-587</v>
      </c>
      <c r="L34" s="19">
        <v>0</v>
      </c>
      <c r="M34" s="19">
        <v>0</v>
      </c>
      <c r="N34" s="9" t="s">
        <v>36</v>
      </c>
      <c r="O34" s="19">
        <v>0</v>
      </c>
      <c r="P34" s="19">
        <v>0</v>
      </c>
      <c r="Q34" s="9" t="s">
        <v>36</v>
      </c>
      <c r="R34" s="21">
        <f>R22*(1+VLookups!$C$45)</f>
        <v>-2251.442</v>
      </c>
      <c r="S34" s="19">
        <v>0</v>
      </c>
      <c r="T34" s="19">
        <v>0</v>
      </c>
      <c r="U34" s="9" t="s">
        <v>36</v>
      </c>
      <c r="V34" s="21">
        <f>V33-VLookups!$D$54</f>
        <v>-750</v>
      </c>
      <c r="W34" s="19">
        <v>0</v>
      </c>
      <c r="X34" s="19">
        <v>0</v>
      </c>
      <c r="Y34" s="36">
        <f>Y33*(1+VLookups!$D$57/12)</f>
        <v>-217.62591194286796</v>
      </c>
      <c r="Z34" s="19">
        <f>-E34*VLookups!$J$3</f>
        <v>-374.92874999999998</v>
      </c>
      <c r="AA34" s="19">
        <v>0</v>
      </c>
      <c r="AB34" s="20">
        <f t="shared" si="0"/>
        <v>590.09349242109852</v>
      </c>
      <c r="AC34" s="20">
        <f t="shared" si="1"/>
        <v>23673.583632616414</v>
      </c>
    </row>
    <row r="35" spans="2:29" x14ac:dyDescent="0.25">
      <c r="B35" s="9">
        <v>31</v>
      </c>
      <c r="C35" s="9">
        <f t="shared" si="2"/>
        <v>25</v>
      </c>
      <c r="D35" s="9">
        <v>7</v>
      </c>
      <c r="E35" s="20">
        <f>E23*(1+VLookups!$C$4)</f>
        <v>9373.21875</v>
      </c>
      <c r="F35" s="20">
        <f>$E35*-VLookups!$D$10*2</f>
        <v>-562.39312499999994</v>
      </c>
      <c r="G35" s="19">
        <v>0</v>
      </c>
      <c r="H35" s="20">
        <f>(-VLookups!$D$13)*(E35+F35/2)</f>
        <v>-2954.9072109375002</v>
      </c>
      <c r="I35" s="20">
        <f>-PMT(VLookups!$D$16/12,180,-FV(VLookups!$D$16/12,48,,-VLookups!$D$15))</f>
        <v>-1366.0248221985344</v>
      </c>
      <c r="J35" s="19">
        <v>0</v>
      </c>
      <c r="K35" s="21">
        <f>K34-VLookups!$D$24</f>
        <v>-590</v>
      </c>
      <c r="L35" s="19">
        <v>0</v>
      </c>
      <c r="M35" s="19">
        <v>0</v>
      </c>
      <c r="N35" s="9" t="s">
        <v>36</v>
      </c>
      <c r="O35" s="19">
        <v>0</v>
      </c>
      <c r="P35" s="19">
        <v>0</v>
      </c>
      <c r="Q35" s="9" t="s">
        <v>36</v>
      </c>
      <c r="R35" s="21">
        <f>R23*(1+VLookups!$C$45)</f>
        <v>-2251.442</v>
      </c>
      <c r="S35" s="19">
        <v>0</v>
      </c>
      <c r="T35" s="19">
        <v>0</v>
      </c>
      <c r="U35" s="9" t="s">
        <v>36</v>
      </c>
      <c r="V35" s="21">
        <f>V34-VLookups!$D$54</f>
        <v>-755</v>
      </c>
      <c r="W35" s="19">
        <v>0</v>
      </c>
      <c r="X35" s="19">
        <v>0</v>
      </c>
      <c r="Y35" s="36">
        <f>Y34*(1+VLookups!$D$57/12)</f>
        <v>-218.26065418603466</v>
      </c>
      <c r="Z35" s="19">
        <f>-E35*VLookups!$J$3</f>
        <v>-374.92874999999998</v>
      </c>
      <c r="AA35" s="19">
        <v>0</v>
      </c>
      <c r="AB35" s="20">
        <f t="shared" si="0"/>
        <v>581.45875017793196</v>
      </c>
      <c r="AC35" s="20">
        <f t="shared" si="1"/>
        <v>24294.498355515374</v>
      </c>
    </row>
    <row r="36" spans="2:29" x14ac:dyDescent="0.25">
      <c r="B36" s="9">
        <v>32</v>
      </c>
      <c r="C36" s="9">
        <f t="shared" si="2"/>
        <v>25</v>
      </c>
      <c r="D36" s="9">
        <v>8</v>
      </c>
      <c r="E36" s="20">
        <f>E24*(1+VLookups!$C$4)</f>
        <v>9373.21875</v>
      </c>
      <c r="F36" s="20">
        <f>$E36*-VLookups!$D$10*2</f>
        <v>-562.39312499999994</v>
      </c>
      <c r="G36" s="19">
        <v>0</v>
      </c>
      <c r="H36" s="20">
        <f>(-VLookups!$D$13)*(E36+F36/2)</f>
        <v>-2954.9072109375002</v>
      </c>
      <c r="I36" s="20">
        <f>-PMT(VLookups!$D$16/12,180,-FV(VLookups!$D$16/12,48,,-VLookups!$D$15))</f>
        <v>-1366.0248221985344</v>
      </c>
      <c r="J36" s="19">
        <v>0</v>
      </c>
      <c r="K36" s="21">
        <f>K35-VLookups!$D$24</f>
        <v>-593</v>
      </c>
      <c r="L36" s="19">
        <v>0</v>
      </c>
      <c r="M36" s="19">
        <v>0</v>
      </c>
      <c r="N36" s="9" t="s">
        <v>36</v>
      </c>
      <c r="O36" s="19">
        <v>0</v>
      </c>
      <c r="P36" s="19">
        <v>0</v>
      </c>
      <c r="Q36" s="9" t="s">
        <v>36</v>
      </c>
      <c r="R36" s="21">
        <f>R24*(1+VLookups!$C$45)</f>
        <v>-2251.442</v>
      </c>
      <c r="S36" s="19">
        <v>0</v>
      </c>
      <c r="T36" s="19">
        <v>0</v>
      </c>
      <c r="U36" s="9" t="s">
        <v>36</v>
      </c>
      <c r="V36" s="21">
        <f>V35-VLookups!$D$54</f>
        <v>-760</v>
      </c>
      <c r="W36" s="19">
        <v>0</v>
      </c>
      <c r="X36" s="19">
        <v>0</v>
      </c>
      <c r="Y36" s="36">
        <f>Y35*(1+VLookups!$D$57/12)</f>
        <v>-218.89724776074394</v>
      </c>
      <c r="Z36" s="19">
        <f>-E36*VLookups!$J$3</f>
        <v>-374.92874999999998</v>
      </c>
      <c r="AA36" s="19">
        <v>0</v>
      </c>
      <c r="AB36" s="20">
        <f t="shared" si="0"/>
        <v>572.82215660322254</v>
      </c>
      <c r="AC36" s="20">
        <f t="shared" si="1"/>
        <v>24907.811342711124</v>
      </c>
    </row>
    <row r="37" spans="2:29" x14ac:dyDescent="0.25">
      <c r="B37" s="9">
        <v>33</v>
      </c>
      <c r="C37" s="9">
        <f t="shared" si="2"/>
        <v>25</v>
      </c>
      <c r="D37" s="9">
        <v>9</v>
      </c>
      <c r="E37" s="20">
        <f>E25*(1+VLookups!$C$4)</f>
        <v>9373.21875</v>
      </c>
      <c r="F37" s="20">
        <f>$E37*-VLookups!$D$10*2</f>
        <v>-562.39312499999994</v>
      </c>
      <c r="G37" s="19">
        <v>0</v>
      </c>
      <c r="H37" s="20">
        <f>(-VLookups!$D$13)*(E37+F37/2)</f>
        <v>-2954.9072109375002</v>
      </c>
      <c r="I37" s="20">
        <f>-PMT(VLookups!$D$16/12,180,-FV(VLookups!$D$16/12,48,,-VLookups!$D$15))</f>
        <v>-1366.0248221985344</v>
      </c>
      <c r="J37" s="19">
        <v>0</v>
      </c>
      <c r="K37" s="21">
        <f>K36-VLookups!$D$24</f>
        <v>-596</v>
      </c>
      <c r="L37" s="19">
        <v>0</v>
      </c>
      <c r="M37" s="19">
        <v>0</v>
      </c>
      <c r="N37" s="9" t="s">
        <v>36</v>
      </c>
      <c r="O37" s="19">
        <v>0</v>
      </c>
      <c r="P37" s="19">
        <v>0</v>
      </c>
      <c r="Q37" s="9" t="s">
        <v>36</v>
      </c>
      <c r="R37" s="21">
        <f>R25*(1+VLookups!$C$45)</f>
        <v>-2251.442</v>
      </c>
      <c r="S37" s="19">
        <v>0</v>
      </c>
      <c r="T37" s="19">
        <v>0</v>
      </c>
      <c r="U37" s="9" t="s">
        <v>36</v>
      </c>
      <c r="V37" s="21">
        <f>V36-VLookups!$D$54</f>
        <v>-765</v>
      </c>
      <c r="W37" s="19">
        <v>0</v>
      </c>
      <c r="X37" s="19">
        <v>0</v>
      </c>
      <c r="Y37" s="36">
        <f>Y36*(1+VLookups!$D$57/12)</f>
        <v>-219.53569806671277</v>
      </c>
      <c r="Z37" s="19">
        <f>-E37*VLookups!$J$3</f>
        <v>-374.92874999999998</v>
      </c>
      <c r="AA37" s="19">
        <v>0</v>
      </c>
      <c r="AB37" s="20">
        <f t="shared" si="0"/>
        <v>564.18370629725382</v>
      </c>
      <c r="AC37" s="20">
        <f t="shared" si="1"/>
        <v>25513.508067912899</v>
      </c>
    </row>
    <row r="38" spans="2:29" x14ac:dyDescent="0.25">
      <c r="B38" s="9">
        <v>34</v>
      </c>
      <c r="C38" s="9">
        <f t="shared" si="2"/>
        <v>25</v>
      </c>
      <c r="D38" s="9">
        <v>10</v>
      </c>
      <c r="E38" s="20">
        <f>E26*(1+VLookups!$C$4)</f>
        <v>9373.21875</v>
      </c>
      <c r="F38" s="20">
        <f>$E38*-VLookups!$D$10*2</f>
        <v>-562.39312499999994</v>
      </c>
      <c r="G38" s="19">
        <v>0</v>
      </c>
      <c r="H38" s="20">
        <f>(-VLookups!$D$13)*(E38+F38/2)</f>
        <v>-2954.9072109375002</v>
      </c>
      <c r="I38" s="20">
        <f>-PMT(VLookups!$D$16/12,180,-FV(VLookups!$D$16/12,48,,-VLookups!$D$15))</f>
        <v>-1366.0248221985344</v>
      </c>
      <c r="J38" s="19">
        <v>0</v>
      </c>
      <c r="K38" s="21">
        <f>K37-VLookups!$D$24</f>
        <v>-599</v>
      </c>
      <c r="L38" s="19">
        <v>0</v>
      </c>
      <c r="M38" s="19">
        <v>0</v>
      </c>
      <c r="N38" s="9" t="s">
        <v>36</v>
      </c>
      <c r="O38" s="19">
        <v>0</v>
      </c>
      <c r="P38" s="19">
        <v>0</v>
      </c>
      <c r="Q38" s="9" t="s">
        <v>36</v>
      </c>
      <c r="R38" s="21">
        <f>R26*(1+VLookups!$C$45)</f>
        <v>-2251.442</v>
      </c>
      <c r="S38" s="19">
        <v>0</v>
      </c>
      <c r="T38" s="19">
        <v>0</v>
      </c>
      <c r="U38" s="9" t="s">
        <v>36</v>
      </c>
      <c r="V38" s="21">
        <f>V37-VLookups!$D$54</f>
        <v>-770</v>
      </c>
      <c r="W38" s="19">
        <v>0</v>
      </c>
      <c r="X38" s="19">
        <v>0</v>
      </c>
      <c r="Y38" s="36">
        <f>Y37*(1+VLookups!$D$57/12)</f>
        <v>-220.17601051940736</v>
      </c>
      <c r="Z38" s="19">
        <f>-E38*VLookups!$J$3</f>
        <v>-374.92874999999998</v>
      </c>
      <c r="AA38" s="19">
        <v>0</v>
      </c>
      <c r="AB38" s="20">
        <f t="shared" si="0"/>
        <v>555.5433938445592</v>
      </c>
      <c r="AC38" s="20">
        <f t="shared" si="1"/>
        <v>26111.573975203981</v>
      </c>
    </row>
    <row r="39" spans="2:29" x14ac:dyDescent="0.25">
      <c r="B39" s="9">
        <v>35</v>
      </c>
      <c r="C39" s="9">
        <f t="shared" si="2"/>
        <v>25</v>
      </c>
      <c r="D39" s="9">
        <v>11</v>
      </c>
      <c r="E39" s="20">
        <f>E27*(1+VLookups!$C$4)</f>
        <v>9373.21875</v>
      </c>
      <c r="F39" s="20">
        <f>$E39*-VLookups!$D$10*2</f>
        <v>-562.39312499999994</v>
      </c>
      <c r="G39" s="19">
        <v>0</v>
      </c>
      <c r="H39" s="20">
        <f>(-VLookups!$D$13)*(E39+F39/2)</f>
        <v>-2954.9072109375002</v>
      </c>
      <c r="I39" s="20">
        <f>-PMT(VLookups!$D$16/12,180,-FV(VLookups!$D$16/12,48,,-VLookups!$D$15))</f>
        <v>-1366.0248221985344</v>
      </c>
      <c r="J39" s="19">
        <v>0</v>
      </c>
      <c r="K39" s="21">
        <f>K38-VLookups!$D$24</f>
        <v>-602</v>
      </c>
      <c r="L39" s="19">
        <v>0</v>
      </c>
      <c r="M39" s="19">
        <v>0</v>
      </c>
      <c r="N39" s="9" t="s">
        <v>36</v>
      </c>
      <c r="O39" s="19">
        <v>0</v>
      </c>
      <c r="P39" s="19">
        <v>0</v>
      </c>
      <c r="Q39" s="9" t="s">
        <v>36</v>
      </c>
      <c r="R39" s="21">
        <f>R27*(1+VLookups!$C$45)</f>
        <v>-2251.442</v>
      </c>
      <c r="S39" s="19">
        <v>0</v>
      </c>
      <c r="T39" s="19">
        <v>0</v>
      </c>
      <c r="U39" s="9" t="s">
        <v>36</v>
      </c>
      <c r="V39" s="21">
        <f>V38-VLookups!$D$54</f>
        <v>-775</v>
      </c>
      <c r="W39" s="19">
        <v>0</v>
      </c>
      <c r="X39" s="19">
        <v>0</v>
      </c>
      <c r="Y39" s="36">
        <f>Y38*(1+VLookups!$D$57/12)</f>
        <v>-220.81819055008896</v>
      </c>
      <c r="Z39" s="19">
        <f>-E39*VLookups!$J$3</f>
        <v>-374.92874999999998</v>
      </c>
      <c r="AA39" s="19">
        <v>0</v>
      </c>
      <c r="AB39" s="20">
        <f t="shared" si="0"/>
        <v>546.90121381387758</v>
      </c>
      <c r="AC39" s="20">
        <f t="shared" si="1"/>
        <v>26701.994478976532</v>
      </c>
    </row>
    <row r="40" spans="2:29" x14ac:dyDescent="0.25">
      <c r="B40" s="9">
        <v>36</v>
      </c>
      <c r="C40" s="9">
        <f t="shared" si="2"/>
        <v>26</v>
      </c>
      <c r="D40" s="9">
        <v>0</v>
      </c>
      <c r="E40" s="20">
        <f>E28*(1+VLookups!$C$4)</f>
        <v>9701.2814062500001</v>
      </c>
      <c r="F40" s="20">
        <f>$E40*-VLookups!$D$10*2</f>
        <v>-582.07688437499996</v>
      </c>
      <c r="G40" s="19">
        <v>0</v>
      </c>
      <c r="H40" s="20">
        <f>(-VLookups!$D$13)*(E40+F40/2)</f>
        <v>-3058.3289633203126</v>
      </c>
      <c r="I40" s="20">
        <f>-PMT(VLookups!$D$16/12,180,-FV(VLookups!$D$16/12,48,,-VLookups!$D$15))</f>
        <v>-1366.0248221985344</v>
      </c>
      <c r="J40" s="19">
        <v>0</v>
      </c>
      <c r="K40" s="21">
        <f>K39-VLookups!$D$24</f>
        <v>-605</v>
      </c>
      <c r="L40" s="19">
        <v>0</v>
      </c>
      <c r="M40" s="19">
        <v>0</v>
      </c>
      <c r="N40" s="9" t="s">
        <v>36</v>
      </c>
      <c r="O40" s="19">
        <v>0</v>
      </c>
      <c r="P40" s="19">
        <v>0</v>
      </c>
      <c r="Q40" s="9" t="s">
        <v>36</v>
      </c>
      <c r="R40" s="21">
        <f>R28*(1+VLookups!$C$45)</f>
        <v>-2388.7799620000001</v>
      </c>
      <c r="S40" s="19">
        <v>0</v>
      </c>
      <c r="T40" s="19">
        <v>0</v>
      </c>
      <c r="U40" s="9" t="s">
        <v>36</v>
      </c>
      <c r="V40" s="21">
        <f>V39-VLookups!$D$54</f>
        <v>-780</v>
      </c>
      <c r="W40" s="19">
        <v>0</v>
      </c>
      <c r="X40" s="19">
        <v>0</v>
      </c>
      <c r="Y40" s="36">
        <f>Y39*(1+VLookups!$D$57/12)</f>
        <v>-221.46224360586004</v>
      </c>
      <c r="Z40" s="19">
        <f>-E40*VLookups!$J$3</f>
        <v>-388.05125624999999</v>
      </c>
      <c r="AA40" s="19">
        <v>0</v>
      </c>
      <c r="AB40" s="20">
        <f t="shared" si="0"/>
        <v>602.59571668779154</v>
      </c>
      <c r="AC40" s="20">
        <f t="shared" si="1"/>
        <v>27349.093519795952</v>
      </c>
    </row>
    <row r="41" spans="2:29" x14ac:dyDescent="0.25">
      <c r="B41" s="9">
        <v>37</v>
      </c>
      <c r="C41" s="9">
        <f t="shared" si="2"/>
        <v>26</v>
      </c>
      <c r="D41" s="9">
        <v>1</v>
      </c>
      <c r="E41" s="20">
        <f>E29*(1+VLookups!$C$4)</f>
        <v>9701.2814062500001</v>
      </c>
      <c r="F41" s="20">
        <f>$E41*-VLookups!$D$10*2</f>
        <v>-582.07688437499996</v>
      </c>
      <c r="G41" s="19">
        <v>0</v>
      </c>
      <c r="H41" s="20">
        <f>(-VLookups!$D$13)*(E41+F41/2)</f>
        <v>-3058.3289633203126</v>
      </c>
      <c r="I41" s="20">
        <f>-PMT(VLookups!$D$16/12,180,-FV(VLookups!$D$16/12,48,,-VLookups!$D$15))</f>
        <v>-1366.0248221985344</v>
      </c>
      <c r="J41" s="19">
        <v>0</v>
      </c>
      <c r="K41" s="21">
        <f>K40-VLookups!$D$24</f>
        <v>-608</v>
      </c>
      <c r="L41" s="19">
        <v>0</v>
      </c>
      <c r="M41" s="19">
        <v>0</v>
      </c>
      <c r="N41" s="9" t="s">
        <v>36</v>
      </c>
      <c r="O41" s="19">
        <v>0</v>
      </c>
      <c r="P41" s="19">
        <v>0</v>
      </c>
      <c r="Q41" s="9" t="s">
        <v>36</v>
      </c>
      <c r="R41" s="21">
        <f>R29*(1+VLookups!$C$45)</f>
        <v>-2388.7799620000001</v>
      </c>
      <c r="S41" s="19">
        <v>0</v>
      </c>
      <c r="T41" s="19">
        <v>0</v>
      </c>
      <c r="U41" s="9" t="s">
        <v>36</v>
      </c>
      <c r="V41" s="21">
        <f>V40-VLookups!$D$54</f>
        <v>-785</v>
      </c>
      <c r="W41" s="19">
        <v>0</v>
      </c>
      <c r="X41" s="19">
        <v>0</v>
      </c>
      <c r="Y41" s="36">
        <f>Y40*(1+VLookups!$D$57/12)</f>
        <v>-222.10817514971046</v>
      </c>
      <c r="Z41" s="19">
        <f>-E41*VLookups!$J$3</f>
        <v>-388.05125624999999</v>
      </c>
      <c r="AA41" s="19">
        <v>0</v>
      </c>
      <c r="AB41" s="20">
        <f t="shared" si="0"/>
        <v>593.9497851439412</v>
      </c>
      <c r="AC41" s="20">
        <f t="shared" si="1"/>
        <v>27988.625127472886</v>
      </c>
    </row>
    <row r="42" spans="2:29" x14ac:dyDescent="0.25">
      <c r="B42" s="9">
        <v>38</v>
      </c>
      <c r="C42" s="9">
        <f t="shared" si="2"/>
        <v>26</v>
      </c>
      <c r="D42" s="9">
        <v>2</v>
      </c>
      <c r="E42" s="20">
        <f>E30*(1+VLookups!$C$4)</f>
        <v>9701.2814062500001</v>
      </c>
      <c r="F42" s="20">
        <f>$E42*-VLookups!$D$10*2</f>
        <v>-582.07688437499996</v>
      </c>
      <c r="G42" s="19">
        <v>0</v>
      </c>
      <c r="H42" s="20">
        <f>(-VLookups!$D$13)*(E42+F42/2)</f>
        <v>-3058.3289633203126</v>
      </c>
      <c r="I42" s="20">
        <f>-PMT(VLookups!$D$16/12,180,-FV(VLookups!$D$16/12,48,,-VLookups!$D$15))</f>
        <v>-1366.0248221985344</v>
      </c>
      <c r="J42" s="19">
        <v>0</v>
      </c>
      <c r="K42" s="21">
        <f>K41-VLookups!$D$24</f>
        <v>-611</v>
      </c>
      <c r="L42" s="19">
        <v>0</v>
      </c>
      <c r="M42" s="19">
        <v>0</v>
      </c>
      <c r="N42" s="9" t="s">
        <v>36</v>
      </c>
      <c r="O42" s="19">
        <v>0</v>
      </c>
      <c r="P42" s="19">
        <v>0</v>
      </c>
      <c r="Q42" s="9" t="s">
        <v>36</v>
      </c>
      <c r="R42" s="21">
        <f>R30*(1+VLookups!$C$45)</f>
        <v>-2388.7799620000001</v>
      </c>
      <c r="S42" s="19">
        <v>0</v>
      </c>
      <c r="T42" s="19">
        <v>0</v>
      </c>
      <c r="U42" s="9" t="s">
        <v>36</v>
      </c>
      <c r="V42" s="21">
        <f>V41-VLookups!$D$54</f>
        <v>-790</v>
      </c>
      <c r="W42" s="19">
        <v>0</v>
      </c>
      <c r="X42" s="19">
        <v>0</v>
      </c>
      <c r="Y42" s="36">
        <f>Y41*(1+VLookups!$D$57/12)</f>
        <v>-222.75599066056378</v>
      </c>
      <c r="Z42" s="19">
        <f>-E42*VLookups!$J$3</f>
        <v>-388.05125624999999</v>
      </c>
      <c r="AA42" s="19">
        <v>0</v>
      </c>
      <c r="AB42" s="20">
        <f t="shared" si="0"/>
        <v>585.30196963308777</v>
      </c>
      <c r="AC42" s="20">
        <f t="shared" si="1"/>
        <v>28620.574805651762</v>
      </c>
    </row>
    <row r="43" spans="2:29" x14ac:dyDescent="0.25">
      <c r="B43" s="9">
        <v>39</v>
      </c>
      <c r="C43" s="9">
        <f t="shared" si="2"/>
        <v>26</v>
      </c>
      <c r="D43" s="9">
        <v>3</v>
      </c>
      <c r="E43" s="20">
        <f>E31*(1+VLookups!$C$4)</f>
        <v>9701.2814062500001</v>
      </c>
      <c r="F43" s="20">
        <f>$E43*-VLookups!$D$10*2</f>
        <v>-582.07688437499996</v>
      </c>
      <c r="G43" s="19">
        <v>0</v>
      </c>
      <c r="H43" s="20">
        <f>(-VLookups!$D$13)*(E43+F43/2)</f>
        <v>-3058.3289633203126</v>
      </c>
      <c r="I43" s="20">
        <f>-PMT(VLookups!$D$16/12,180,-FV(VLookups!$D$16/12,48,,-VLookups!$D$15))</f>
        <v>-1366.0248221985344</v>
      </c>
      <c r="J43" s="19">
        <v>0</v>
      </c>
      <c r="K43" s="21">
        <f>K42-VLookups!$D$24</f>
        <v>-614</v>
      </c>
      <c r="L43" s="19">
        <v>0</v>
      </c>
      <c r="M43" s="19">
        <v>0</v>
      </c>
      <c r="N43" s="9" t="s">
        <v>36</v>
      </c>
      <c r="O43" s="19">
        <v>0</v>
      </c>
      <c r="P43" s="19">
        <v>0</v>
      </c>
      <c r="Q43" s="9" t="s">
        <v>36</v>
      </c>
      <c r="R43" s="21">
        <f>R31*(1+VLookups!$C$45)</f>
        <v>-2388.7799620000001</v>
      </c>
      <c r="S43" s="19">
        <v>0</v>
      </c>
      <c r="T43" s="19">
        <v>0</v>
      </c>
      <c r="U43" s="9" t="s">
        <v>36</v>
      </c>
      <c r="V43" s="21">
        <f>V42-VLookups!$D$54</f>
        <v>-795</v>
      </c>
      <c r="W43" s="19">
        <v>0</v>
      </c>
      <c r="X43" s="19">
        <v>0</v>
      </c>
      <c r="Y43" s="36">
        <f>Y42*(1+VLookups!$D$57/12)</f>
        <v>-223.40569563332377</v>
      </c>
      <c r="Z43" s="19">
        <f>-E43*VLookups!$J$3</f>
        <v>-388.05125624999999</v>
      </c>
      <c r="AA43" s="19">
        <v>0</v>
      </c>
      <c r="AB43" s="20">
        <f t="shared" si="0"/>
        <v>576.65226466032777</v>
      </c>
      <c r="AC43" s="20">
        <f t="shared" si="1"/>
        <v>29244.928028321508</v>
      </c>
    </row>
    <row r="44" spans="2:29" x14ac:dyDescent="0.25">
      <c r="B44" s="9">
        <v>40</v>
      </c>
      <c r="C44" s="9">
        <f t="shared" si="2"/>
        <v>26</v>
      </c>
      <c r="D44" s="9">
        <v>4</v>
      </c>
      <c r="E44" s="20">
        <f>E32*(1+VLookups!$C$4)</f>
        <v>9701.2814062500001</v>
      </c>
      <c r="F44" s="20">
        <f>$E44*-VLookups!$D$10*2</f>
        <v>-582.07688437499996</v>
      </c>
      <c r="G44" s="19">
        <v>0</v>
      </c>
      <c r="H44" s="20">
        <f>(-VLookups!$D$13)*(E44+F44/2)</f>
        <v>-3058.3289633203126</v>
      </c>
      <c r="I44" s="20">
        <f>-PMT(VLookups!$D$16/12,180,-FV(VLookups!$D$16/12,48,,-VLookups!$D$15))</f>
        <v>-1366.0248221985344</v>
      </c>
      <c r="J44" s="19">
        <v>0</v>
      </c>
      <c r="K44" s="21">
        <f>K43-VLookups!$D$24</f>
        <v>-617</v>
      </c>
      <c r="L44" s="19">
        <v>0</v>
      </c>
      <c r="M44" s="19">
        <v>0</v>
      </c>
      <c r="N44" s="9" t="s">
        <v>36</v>
      </c>
      <c r="O44" s="19">
        <v>0</v>
      </c>
      <c r="P44" s="19">
        <v>0</v>
      </c>
      <c r="Q44" s="9" t="s">
        <v>36</v>
      </c>
      <c r="R44" s="21">
        <f>R32*(1+VLookups!$C$45)</f>
        <v>-2388.7799620000001</v>
      </c>
      <c r="S44" s="19">
        <v>0</v>
      </c>
      <c r="T44" s="19">
        <v>0</v>
      </c>
      <c r="U44" s="9" t="s">
        <v>36</v>
      </c>
      <c r="V44" s="21">
        <f>V43-VLookups!$D$54</f>
        <v>-800</v>
      </c>
      <c r="W44" s="19">
        <v>0</v>
      </c>
      <c r="X44" s="19">
        <v>0</v>
      </c>
      <c r="Y44" s="36">
        <f>Y43*(1+VLookups!$D$57/12)</f>
        <v>-224.05729557892096</v>
      </c>
      <c r="Z44" s="19">
        <f>-E44*VLookups!$J$3</f>
        <v>-388.05125624999999</v>
      </c>
      <c r="AA44" s="19">
        <v>0</v>
      </c>
      <c r="AB44" s="20">
        <f t="shared" si="0"/>
        <v>568.00066471473065</v>
      </c>
      <c r="AC44" s="20">
        <f t="shared" si="1"/>
        <v>29861.67023975011</v>
      </c>
    </row>
    <row r="45" spans="2:29" x14ac:dyDescent="0.25">
      <c r="B45" s="9">
        <v>41</v>
      </c>
      <c r="C45" s="9">
        <f t="shared" si="2"/>
        <v>26</v>
      </c>
      <c r="D45" s="9">
        <v>5</v>
      </c>
      <c r="E45" s="20">
        <f>E33*(1+VLookups!$C$4)</f>
        <v>9701.2814062500001</v>
      </c>
      <c r="F45" s="20">
        <f>$E45*-VLookups!$D$10*2</f>
        <v>-582.07688437499996</v>
      </c>
      <c r="G45" s="19">
        <v>0</v>
      </c>
      <c r="H45" s="20">
        <f>(-VLookups!$D$13)*(E45+F45/2)</f>
        <v>-3058.3289633203126</v>
      </c>
      <c r="I45" s="20">
        <f>-PMT(VLookups!$D$16/12,180,-FV(VLookups!$D$16/12,48,,-VLookups!$D$15))</f>
        <v>-1366.0248221985344</v>
      </c>
      <c r="J45" s="19">
        <v>0</v>
      </c>
      <c r="K45" s="21">
        <f>K44-VLookups!$D$24</f>
        <v>-620</v>
      </c>
      <c r="L45" s="19">
        <v>0</v>
      </c>
      <c r="M45" s="19">
        <v>0</v>
      </c>
      <c r="N45" s="9" t="s">
        <v>36</v>
      </c>
      <c r="O45" s="19">
        <v>0</v>
      </c>
      <c r="P45" s="19">
        <v>0</v>
      </c>
      <c r="Q45" s="9" t="s">
        <v>36</v>
      </c>
      <c r="R45" s="21">
        <f>R33*(1+VLookups!$C$45)</f>
        <v>-2388.7799620000001</v>
      </c>
      <c r="S45" s="19">
        <v>0</v>
      </c>
      <c r="T45" s="19">
        <v>0</v>
      </c>
      <c r="U45" s="9" t="s">
        <v>36</v>
      </c>
      <c r="V45" s="21">
        <f>V44-VLookups!$D$54</f>
        <v>-805</v>
      </c>
      <c r="W45" s="19">
        <v>0</v>
      </c>
      <c r="X45" s="19">
        <v>0</v>
      </c>
      <c r="Y45" s="36">
        <f>Y44*(1+VLookups!$D$57/12)</f>
        <v>-224.71079602435947</v>
      </c>
      <c r="Z45" s="19">
        <f>-E45*VLookups!$J$3</f>
        <v>-388.05125624999999</v>
      </c>
      <c r="AA45" s="19">
        <v>0</v>
      </c>
      <c r="AB45" s="20">
        <f t="shared" si="0"/>
        <v>559.34716426929208</v>
      </c>
      <c r="AC45" s="20">
        <f t="shared" si="1"/>
        <v>30470.786854418988</v>
      </c>
    </row>
    <row r="46" spans="2:29" x14ac:dyDescent="0.25">
      <c r="B46" s="9">
        <v>42</v>
      </c>
      <c r="C46" s="9">
        <f t="shared" si="2"/>
        <v>26</v>
      </c>
      <c r="D46" s="9">
        <v>6</v>
      </c>
      <c r="E46" s="20">
        <f>E34*(1+VLookups!$C$4)</f>
        <v>9701.2814062500001</v>
      </c>
      <c r="F46" s="20">
        <f>$E46*-VLookups!$D$10*2</f>
        <v>-582.07688437499996</v>
      </c>
      <c r="G46" s="19">
        <v>0</v>
      </c>
      <c r="H46" s="20">
        <f>(-VLookups!$D$13)*(E46+F46/2)</f>
        <v>-3058.3289633203126</v>
      </c>
      <c r="I46" s="20">
        <f>-PMT(VLookups!$D$16/12,180,-FV(VLookups!$D$16/12,48,,-VLookups!$D$15))</f>
        <v>-1366.0248221985344</v>
      </c>
      <c r="J46" s="19">
        <v>0</v>
      </c>
      <c r="K46" s="21">
        <f>K45-VLookups!$D$24</f>
        <v>-623</v>
      </c>
      <c r="L46" s="19">
        <v>0</v>
      </c>
      <c r="M46" s="19">
        <v>0</v>
      </c>
      <c r="N46" s="9" t="s">
        <v>36</v>
      </c>
      <c r="O46" s="19">
        <v>0</v>
      </c>
      <c r="P46" s="19">
        <v>0</v>
      </c>
      <c r="Q46" s="9" t="s">
        <v>36</v>
      </c>
      <c r="R46" s="21">
        <f>R34*(1+VLookups!$C$45)</f>
        <v>-2388.7799620000001</v>
      </c>
      <c r="S46" s="19">
        <v>0</v>
      </c>
      <c r="T46" s="19">
        <v>0</v>
      </c>
      <c r="U46" s="9" t="s">
        <v>36</v>
      </c>
      <c r="V46" s="21">
        <f>V45-VLookups!$D$54</f>
        <v>-810</v>
      </c>
      <c r="W46" s="19">
        <v>0</v>
      </c>
      <c r="X46" s="19">
        <v>0</v>
      </c>
      <c r="Y46" s="36">
        <f>Y45*(1+VLookups!$D$57/12)</f>
        <v>-225.36620251276386</v>
      </c>
      <c r="Z46" s="19">
        <f>-E46*VLookups!$J$3</f>
        <v>-388.05125624999999</v>
      </c>
      <c r="AA46" s="19">
        <v>0</v>
      </c>
      <c r="AB46" s="20">
        <f t="shared" si="0"/>
        <v>550.69175778088788</v>
      </c>
      <c r="AC46" s="20">
        <f t="shared" si="1"/>
        <v>31072.263256957242</v>
      </c>
    </row>
    <row r="47" spans="2:29" x14ac:dyDescent="0.25">
      <c r="B47" s="9">
        <v>43</v>
      </c>
      <c r="C47" s="9">
        <f t="shared" si="2"/>
        <v>26</v>
      </c>
      <c r="D47" s="9">
        <v>7</v>
      </c>
      <c r="E47" s="20">
        <f>E35*(1+VLookups!$C$4)</f>
        <v>9701.2814062500001</v>
      </c>
      <c r="F47" s="20">
        <f>$E47*-VLookups!$D$10*2</f>
        <v>-582.07688437499996</v>
      </c>
      <c r="G47" s="19">
        <v>0</v>
      </c>
      <c r="H47" s="20">
        <f>(-VLookups!$D$13)*(E47+F47/2)</f>
        <v>-3058.3289633203126</v>
      </c>
      <c r="I47" s="20">
        <f>-PMT(VLookups!$D$16/12,180,-FV(VLookups!$D$16/12,48,,-VLookups!$D$15))</f>
        <v>-1366.0248221985344</v>
      </c>
      <c r="J47" s="19">
        <v>0</v>
      </c>
      <c r="K47" s="21">
        <f>K46-VLookups!$D$24</f>
        <v>-626</v>
      </c>
      <c r="L47" s="19">
        <v>0</v>
      </c>
      <c r="M47" s="19">
        <v>0</v>
      </c>
      <c r="N47" s="9" t="s">
        <v>36</v>
      </c>
      <c r="O47" s="19">
        <v>0</v>
      </c>
      <c r="P47" s="19">
        <v>0</v>
      </c>
      <c r="Q47" s="9" t="s">
        <v>36</v>
      </c>
      <c r="R47" s="21">
        <f>R35*(1+VLookups!$C$45)</f>
        <v>-2388.7799620000001</v>
      </c>
      <c r="S47" s="19">
        <v>0</v>
      </c>
      <c r="T47" s="19">
        <v>0</v>
      </c>
      <c r="U47" s="9" t="s">
        <v>36</v>
      </c>
      <c r="V47" s="21">
        <f>V46-VLookups!$D$54</f>
        <v>-815</v>
      </c>
      <c r="W47" s="19">
        <v>0</v>
      </c>
      <c r="X47" s="19">
        <v>0</v>
      </c>
      <c r="Y47" s="36">
        <f>Y46*(1+VLookups!$D$57/12)</f>
        <v>-226.02352060342611</v>
      </c>
      <c r="Z47" s="19">
        <f>-E47*VLookups!$J$3</f>
        <v>-388.05125624999999</v>
      </c>
      <c r="AA47" s="19">
        <v>0</v>
      </c>
      <c r="AB47" s="20">
        <f t="shared" si="0"/>
        <v>542.03443969022555</v>
      </c>
      <c r="AC47" s="20">
        <f t="shared" si="1"/>
        <v>31666.084802075729</v>
      </c>
    </row>
    <row r="48" spans="2:29" x14ac:dyDescent="0.25">
      <c r="B48" s="9">
        <v>44</v>
      </c>
      <c r="C48" s="9">
        <f t="shared" si="2"/>
        <v>26</v>
      </c>
      <c r="D48" s="9">
        <v>8</v>
      </c>
      <c r="E48" s="20">
        <f>E36*(1+VLookups!$C$4)</f>
        <v>9701.2814062500001</v>
      </c>
      <c r="F48" s="20">
        <f>$E48*-VLookups!$D$10*2</f>
        <v>-582.07688437499996</v>
      </c>
      <c r="G48" s="19">
        <v>0</v>
      </c>
      <c r="H48" s="20">
        <f>(-VLookups!$D$13)*(E48+F48/2)</f>
        <v>-3058.3289633203126</v>
      </c>
      <c r="I48" s="20">
        <f>-PMT(VLookups!$D$16/12,180,-FV(VLookups!$D$16/12,48,,-VLookups!$D$15))</f>
        <v>-1366.0248221985344</v>
      </c>
      <c r="J48" s="19">
        <v>0</v>
      </c>
      <c r="K48" s="21">
        <f>K47-VLookups!$D$24</f>
        <v>-629</v>
      </c>
      <c r="L48" s="19">
        <v>0</v>
      </c>
      <c r="M48" s="19">
        <v>0</v>
      </c>
      <c r="N48" s="9" t="s">
        <v>36</v>
      </c>
      <c r="O48" s="19">
        <v>0</v>
      </c>
      <c r="P48" s="19">
        <v>0</v>
      </c>
      <c r="Q48" s="9" t="s">
        <v>36</v>
      </c>
      <c r="R48" s="21">
        <f>R36*(1+VLookups!$C$45)</f>
        <v>-2388.7799620000001</v>
      </c>
      <c r="S48" s="19">
        <v>0</v>
      </c>
      <c r="T48" s="19">
        <v>0</v>
      </c>
      <c r="U48" s="9" t="s">
        <v>36</v>
      </c>
      <c r="V48" s="21">
        <f>V47-VLookups!$D$54</f>
        <v>-820</v>
      </c>
      <c r="W48" s="19">
        <v>0</v>
      </c>
      <c r="X48" s="19">
        <v>0</v>
      </c>
      <c r="Y48" s="36">
        <f>Y47*(1+VLookups!$D$57/12)</f>
        <v>-226.68275587185278</v>
      </c>
      <c r="Z48" s="19">
        <f>-E48*VLookups!$J$3</f>
        <v>-388.05125624999999</v>
      </c>
      <c r="AA48" s="19">
        <v>0</v>
      </c>
      <c r="AB48" s="20">
        <f t="shared" si="0"/>
        <v>533.3752044217988</v>
      </c>
      <c r="AC48" s="20">
        <f t="shared" si="1"/>
        <v>32252.23681450099</v>
      </c>
    </row>
    <row r="49" spans="2:29" x14ac:dyDescent="0.25">
      <c r="B49" s="9">
        <v>45</v>
      </c>
      <c r="C49" s="9">
        <f t="shared" si="2"/>
        <v>26</v>
      </c>
      <c r="D49" s="9">
        <v>9</v>
      </c>
      <c r="E49" s="20">
        <f>E37*(1+VLookups!$C$4)</f>
        <v>9701.2814062500001</v>
      </c>
      <c r="F49" s="20">
        <f>$E49*-VLookups!$D$10*2</f>
        <v>-582.07688437499996</v>
      </c>
      <c r="G49" s="19">
        <v>0</v>
      </c>
      <c r="H49" s="20">
        <f>(-VLookups!$D$13)*(E49+F49/2)</f>
        <v>-3058.3289633203126</v>
      </c>
      <c r="I49" s="20">
        <f>-PMT(VLookups!$D$16/12,180,-FV(VLookups!$D$16/12,48,,-VLookups!$D$15))</f>
        <v>-1366.0248221985344</v>
      </c>
      <c r="J49" s="19">
        <v>0</v>
      </c>
      <c r="K49" s="21">
        <f>K48-VLookups!$D$24</f>
        <v>-632</v>
      </c>
      <c r="L49" s="19">
        <v>0</v>
      </c>
      <c r="M49" s="19">
        <v>0</v>
      </c>
      <c r="N49" s="9" t="s">
        <v>36</v>
      </c>
      <c r="O49" s="19">
        <v>0</v>
      </c>
      <c r="P49" s="19">
        <v>0</v>
      </c>
      <c r="Q49" s="9" t="s">
        <v>36</v>
      </c>
      <c r="R49" s="21">
        <f>R37*(1+VLookups!$C$45)</f>
        <v>-2388.7799620000001</v>
      </c>
      <c r="S49" s="19">
        <v>0</v>
      </c>
      <c r="T49" s="19">
        <v>0</v>
      </c>
      <c r="U49" s="9" t="s">
        <v>36</v>
      </c>
      <c r="V49" s="21">
        <f>V48-VLookups!$D$54</f>
        <v>-825</v>
      </c>
      <c r="W49" s="19">
        <v>0</v>
      </c>
      <c r="X49" s="19">
        <v>0</v>
      </c>
      <c r="Y49" s="36">
        <f>Y48*(1+VLookups!$D$57/12)</f>
        <v>-227.34391390981236</v>
      </c>
      <c r="Z49" s="19">
        <f>-E49*VLookups!$J$3</f>
        <v>-388.05125624999999</v>
      </c>
      <c r="AA49" s="19">
        <v>0</v>
      </c>
      <c r="AB49" s="20">
        <f t="shared" si="0"/>
        <v>524.71404638383933</v>
      </c>
      <c r="AC49" s="20">
        <f t="shared" si="1"/>
        <v>32830.704588909</v>
      </c>
    </row>
    <row r="50" spans="2:29" x14ac:dyDescent="0.25">
      <c r="B50" s="9">
        <v>46</v>
      </c>
      <c r="C50" s="9">
        <f t="shared" si="2"/>
        <v>26</v>
      </c>
      <c r="D50" s="9">
        <v>10</v>
      </c>
      <c r="E50" s="20">
        <f>E38*(1+VLookups!$C$4)</f>
        <v>9701.2814062500001</v>
      </c>
      <c r="F50" s="20">
        <f>$E50*-VLookups!$D$10*2</f>
        <v>-582.07688437499996</v>
      </c>
      <c r="G50" s="19">
        <v>0</v>
      </c>
      <c r="H50" s="20">
        <f>(-VLookups!$D$13)*(E50+F50/2)</f>
        <v>-3058.3289633203126</v>
      </c>
      <c r="I50" s="20">
        <f>-PMT(VLookups!$D$16/12,180,-FV(VLookups!$D$16/12,48,,-VLookups!$D$15))</f>
        <v>-1366.0248221985344</v>
      </c>
      <c r="J50" s="19">
        <v>0</v>
      </c>
      <c r="K50" s="21">
        <f>K49-VLookups!$D$24</f>
        <v>-635</v>
      </c>
      <c r="L50" s="19">
        <v>0</v>
      </c>
      <c r="M50" s="19">
        <v>0</v>
      </c>
      <c r="N50" s="9" t="s">
        <v>36</v>
      </c>
      <c r="O50" s="19">
        <v>0</v>
      </c>
      <c r="P50" s="19">
        <v>0</v>
      </c>
      <c r="Q50" s="9" t="s">
        <v>36</v>
      </c>
      <c r="R50" s="21">
        <f>R38*(1+VLookups!$C$45)</f>
        <v>-2388.7799620000001</v>
      </c>
      <c r="S50" s="19">
        <v>0</v>
      </c>
      <c r="T50" s="19">
        <v>0</v>
      </c>
      <c r="U50" s="9" t="s">
        <v>36</v>
      </c>
      <c r="V50" s="21">
        <f>V49-VLookups!$D$54</f>
        <v>-830</v>
      </c>
      <c r="W50" s="19">
        <v>0</v>
      </c>
      <c r="X50" s="19">
        <v>0</v>
      </c>
      <c r="Y50" s="36">
        <f>Y49*(1+VLookups!$D$57/12)</f>
        <v>-228.00700032538265</v>
      </c>
      <c r="Z50" s="19">
        <f>-E50*VLookups!$J$3</f>
        <v>-388.05125624999999</v>
      </c>
      <c r="AA50" s="19">
        <v>0</v>
      </c>
      <c r="AB50" s="20">
        <f t="shared" si="0"/>
        <v>516.0509599682689</v>
      </c>
      <c r="AC50" s="20">
        <f t="shared" si="1"/>
        <v>33401.473389858787</v>
      </c>
    </row>
    <row r="51" spans="2:29" x14ac:dyDescent="0.25">
      <c r="B51" s="9">
        <v>47</v>
      </c>
      <c r="C51" s="9">
        <f t="shared" si="2"/>
        <v>26</v>
      </c>
      <c r="D51" s="9">
        <v>11</v>
      </c>
      <c r="E51" s="20">
        <f>E39*(1+VLookups!$C$4)</f>
        <v>9701.2814062500001</v>
      </c>
      <c r="F51" s="20">
        <f>$E51*-VLookups!$D$10*2</f>
        <v>-582.07688437499996</v>
      </c>
      <c r="G51" s="19">
        <v>0</v>
      </c>
      <c r="H51" s="20">
        <f>(-VLookups!$D$13)*(E51+F51/2)</f>
        <v>-3058.3289633203126</v>
      </c>
      <c r="I51" s="20">
        <f>-PMT(VLookups!$D$16/12,180,-FV(VLookups!$D$16/12,48,,-VLookups!$D$15))</f>
        <v>-1366.0248221985344</v>
      </c>
      <c r="J51" s="19">
        <v>0</v>
      </c>
      <c r="K51" s="21">
        <f>K50-VLookups!$D$24</f>
        <v>-638</v>
      </c>
      <c r="L51" s="19">
        <v>0</v>
      </c>
      <c r="M51" s="19">
        <v>0</v>
      </c>
      <c r="N51" s="9" t="s">
        <v>36</v>
      </c>
      <c r="O51" s="19">
        <v>0</v>
      </c>
      <c r="P51" s="19">
        <v>0</v>
      </c>
      <c r="Q51" s="9" t="s">
        <v>36</v>
      </c>
      <c r="R51" s="21">
        <f>R39*(1+VLookups!$C$45)</f>
        <v>-2388.7799620000001</v>
      </c>
      <c r="S51" s="19">
        <v>0</v>
      </c>
      <c r="T51" s="19">
        <v>0</v>
      </c>
      <c r="U51" s="9" t="s">
        <v>36</v>
      </c>
      <c r="V51" s="21">
        <f>V50-VLookups!$D$54</f>
        <v>-835</v>
      </c>
      <c r="W51" s="19">
        <v>0</v>
      </c>
      <c r="X51" s="19">
        <v>0</v>
      </c>
      <c r="Y51" s="36">
        <f>Y50*(1+VLookups!$D$57/12)</f>
        <v>-228.67202074299834</v>
      </c>
      <c r="Z51" s="19">
        <f>-E51*VLookups!$J$3</f>
        <v>-388.05125624999999</v>
      </c>
      <c r="AA51" s="19">
        <v>0</v>
      </c>
      <c r="AB51" s="20">
        <f t="shared" si="0"/>
        <v>507.38593955065329</v>
      </c>
      <c r="AC51" s="20">
        <f t="shared" si="1"/>
        <v>33964.52845172587</v>
      </c>
    </row>
    <row r="52" spans="2:29" x14ac:dyDescent="0.25">
      <c r="B52" s="9">
        <v>48</v>
      </c>
      <c r="C52" s="9">
        <f t="shared" si="2"/>
        <v>27</v>
      </c>
      <c r="D52" s="9">
        <v>0</v>
      </c>
      <c r="E52" s="20">
        <f>E40*(1+VLookups!$C$4)</f>
        <v>10040.82625546875</v>
      </c>
      <c r="F52" s="20">
        <f>$E52*-VLookups!$D$10*2</f>
        <v>-602.44957532812498</v>
      </c>
      <c r="G52" s="19">
        <v>0</v>
      </c>
      <c r="H52" s="20">
        <f>(-VLookups!$D$13)*(E52+F52/2)</f>
        <v>-3165.3704770365234</v>
      </c>
      <c r="I52" s="20">
        <f>-PMT(VLookups!$D$16/12,180,-FV(VLookups!$D$16/12,48,,-VLookups!$D$15))</f>
        <v>-1366.0248221985344</v>
      </c>
      <c r="J52" s="19">
        <v>0</v>
      </c>
      <c r="K52" s="21">
        <f>K51-VLookups!$D$24</f>
        <v>-641</v>
      </c>
      <c r="L52" s="19">
        <v>0</v>
      </c>
      <c r="M52" s="19">
        <v>0</v>
      </c>
      <c r="N52" s="9" t="s">
        <v>36</v>
      </c>
      <c r="O52" s="19">
        <v>0</v>
      </c>
      <c r="P52" s="19">
        <v>0</v>
      </c>
      <c r="Q52" s="9" t="s">
        <v>36</v>
      </c>
      <c r="R52" s="21">
        <f>R40*(1+VLookups!$C$45)</f>
        <v>-2534.4955396820001</v>
      </c>
      <c r="S52" s="19">
        <v>0</v>
      </c>
      <c r="T52" s="19">
        <v>0</v>
      </c>
      <c r="U52" s="9" t="s">
        <v>36</v>
      </c>
      <c r="V52" s="21">
        <f>V51-VLookups!$D$54</f>
        <v>-840</v>
      </c>
      <c r="W52" s="19">
        <v>0</v>
      </c>
      <c r="X52" s="19">
        <v>0</v>
      </c>
      <c r="Y52" s="36">
        <f>Y51*(1+VLookups!$D$57/12)</f>
        <v>-229.33898080349874</v>
      </c>
      <c r="Z52" s="19">
        <f>-E52*VLookups!$J$3</f>
        <v>-401.63305021874999</v>
      </c>
      <c r="AA52" s="19">
        <v>0</v>
      </c>
      <c r="AB52" s="20">
        <f t="shared" si="0"/>
        <v>561.73859786537923</v>
      </c>
      <c r="AC52" s="20">
        <f t="shared" si="1"/>
        <v>34582.874597010792</v>
      </c>
    </row>
    <row r="53" spans="2:29" x14ac:dyDescent="0.25">
      <c r="B53" s="9">
        <v>49</v>
      </c>
      <c r="C53" s="9">
        <f t="shared" si="2"/>
        <v>27</v>
      </c>
      <c r="D53" s="9">
        <v>1</v>
      </c>
      <c r="E53" s="20">
        <f>E41*(1+VLookups!$C$4)</f>
        <v>10040.82625546875</v>
      </c>
      <c r="F53" s="20">
        <f>$E53*-VLookups!$D$10*2</f>
        <v>-602.44957532812498</v>
      </c>
      <c r="G53" s="19">
        <v>0</v>
      </c>
      <c r="H53" s="20">
        <f>(-VLookups!$D$13)*(E53+F53/2)</f>
        <v>-3165.3704770365234</v>
      </c>
      <c r="I53" s="20">
        <f>-PMT(VLookups!$D$16/12,180,-FV(VLookups!$D$16/12,48,,-VLookups!$D$15))</f>
        <v>-1366.0248221985344</v>
      </c>
      <c r="J53" s="19">
        <v>0</v>
      </c>
      <c r="K53" s="21">
        <f>K52-VLookups!$D$24</f>
        <v>-644</v>
      </c>
      <c r="L53" s="19">
        <v>0</v>
      </c>
      <c r="M53" s="19">
        <v>0</v>
      </c>
      <c r="N53" s="9" t="s">
        <v>36</v>
      </c>
      <c r="O53" s="19">
        <v>0</v>
      </c>
      <c r="P53" s="19">
        <v>0</v>
      </c>
      <c r="Q53" s="9" t="s">
        <v>36</v>
      </c>
      <c r="R53" s="21">
        <f>R41*(1+VLookups!$C$45)</f>
        <v>-2534.4955396820001</v>
      </c>
      <c r="S53" s="19">
        <v>0</v>
      </c>
      <c r="T53" s="19">
        <v>0</v>
      </c>
      <c r="U53" s="9" t="s">
        <v>36</v>
      </c>
      <c r="V53" s="21">
        <f>V52-VLookups!$D$54</f>
        <v>-845</v>
      </c>
      <c r="W53" s="19">
        <v>0</v>
      </c>
      <c r="X53" s="19">
        <v>0</v>
      </c>
      <c r="Y53" s="36">
        <f>Y52*(1+VLookups!$D$57/12)</f>
        <v>-230.00788616417563</v>
      </c>
      <c r="Z53" s="19">
        <f>-E53*VLookups!$J$3</f>
        <v>-401.63305021874999</v>
      </c>
      <c r="AA53" s="19">
        <v>0</v>
      </c>
      <c r="AB53" s="20">
        <f t="shared" si="0"/>
        <v>553.0696925047024</v>
      </c>
      <c r="AC53" s="20">
        <f t="shared" si="1"/>
        <v>35193.582413843847</v>
      </c>
    </row>
    <row r="54" spans="2:29" x14ac:dyDescent="0.25">
      <c r="B54" s="9">
        <v>50</v>
      </c>
      <c r="C54" s="9">
        <f t="shared" si="2"/>
        <v>27</v>
      </c>
      <c r="D54" s="9">
        <v>2</v>
      </c>
      <c r="E54" s="20">
        <f>E42*(1+VLookups!$C$4)</f>
        <v>10040.82625546875</v>
      </c>
      <c r="F54" s="20">
        <f>$E54*-VLookups!$D$10*2</f>
        <v>-602.44957532812498</v>
      </c>
      <c r="G54" s="19">
        <v>0</v>
      </c>
      <c r="H54" s="20">
        <f>(-VLookups!$D$13)*(E54+F54/2)</f>
        <v>-3165.3704770365234</v>
      </c>
      <c r="I54" s="20">
        <f>-PMT(VLookups!$D$16/12,180,-FV(VLookups!$D$16/12,48,,-VLookups!$D$15))</f>
        <v>-1366.0248221985344</v>
      </c>
      <c r="J54" s="19">
        <v>0</v>
      </c>
      <c r="K54" s="21">
        <f>K53-VLookups!$D$24</f>
        <v>-647</v>
      </c>
      <c r="L54" s="19">
        <v>0</v>
      </c>
      <c r="M54" s="19">
        <v>0</v>
      </c>
      <c r="N54" s="9" t="s">
        <v>36</v>
      </c>
      <c r="O54" s="19">
        <v>0</v>
      </c>
      <c r="P54" s="19">
        <v>0</v>
      </c>
      <c r="Q54" s="9" t="s">
        <v>36</v>
      </c>
      <c r="R54" s="21">
        <f>R42*(1+VLookups!$C$45)</f>
        <v>-2534.4955396820001</v>
      </c>
      <c r="S54" s="19">
        <v>0</v>
      </c>
      <c r="T54" s="19">
        <v>0</v>
      </c>
      <c r="U54" s="9" t="s">
        <v>36</v>
      </c>
      <c r="V54" s="21">
        <f>V53-VLookups!$D$54</f>
        <v>-850</v>
      </c>
      <c r="W54" s="19">
        <v>0</v>
      </c>
      <c r="X54" s="19">
        <v>0</v>
      </c>
      <c r="Y54" s="36">
        <f>Y53*(1+VLookups!$D$57/12)</f>
        <v>-230.67874249882115</v>
      </c>
      <c r="Z54" s="19">
        <f>-E54*VLookups!$J$3</f>
        <v>-401.63305021874999</v>
      </c>
      <c r="AA54" s="19">
        <v>0</v>
      </c>
      <c r="AB54" s="20">
        <f t="shared" si="0"/>
        <v>544.39883617005682</v>
      </c>
      <c r="AC54" s="20">
        <f t="shared" si="1"/>
        <v>35796.63722070364</v>
      </c>
    </row>
    <row r="55" spans="2:29" x14ac:dyDescent="0.25">
      <c r="B55" s="9">
        <v>51</v>
      </c>
      <c r="C55" s="9">
        <f t="shared" si="2"/>
        <v>27</v>
      </c>
      <c r="D55" s="9">
        <v>3</v>
      </c>
      <c r="E55" s="20">
        <f>E43*(1+VLookups!$C$4)</f>
        <v>10040.82625546875</v>
      </c>
      <c r="F55" s="20">
        <f>$E55*-VLookups!$D$10*2</f>
        <v>-602.44957532812498</v>
      </c>
      <c r="G55" s="19">
        <v>0</v>
      </c>
      <c r="H55" s="20">
        <f>(-VLookups!$D$13)*(E55+F55/2)</f>
        <v>-3165.3704770365234</v>
      </c>
      <c r="I55" s="20">
        <f>-PMT(VLookups!$D$16/12,180,-FV(VLookups!$D$16/12,48,,-VLookups!$D$15))</f>
        <v>-1366.0248221985344</v>
      </c>
      <c r="J55" s="19">
        <v>0</v>
      </c>
      <c r="K55" s="21">
        <f>K54-VLookups!$D$24</f>
        <v>-650</v>
      </c>
      <c r="L55" s="19">
        <v>0</v>
      </c>
      <c r="M55" s="19">
        <v>0</v>
      </c>
      <c r="N55" s="9" t="s">
        <v>36</v>
      </c>
      <c r="O55" s="19">
        <v>0</v>
      </c>
      <c r="P55" s="19">
        <v>0</v>
      </c>
      <c r="Q55" s="9" t="s">
        <v>36</v>
      </c>
      <c r="R55" s="21">
        <f>R43*(1+VLookups!$C$45)</f>
        <v>-2534.4955396820001</v>
      </c>
      <c r="S55" s="19">
        <v>0</v>
      </c>
      <c r="T55" s="19">
        <v>0</v>
      </c>
      <c r="U55" s="9" t="s">
        <v>36</v>
      </c>
      <c r="V55" s="21">
        <f>V54-VLookups!$D$54</f>
        <v>-855</v>
      </c>
      <c r="W55" s="19">
        <v>0</v>
      </c>
      <c r="X55" s="19">
        <v>0</v>
      </c>
      <c r="Y55" s="36">
        <f>Y54*(1+VLookups!$D$57/12)</f>
        <v>-231.35155549777605</v>
      </c>
      <c r="Z55" s="19">
        <f>-E55*VLookups!$J$3</f>
        <v>-401.63305021874999</v>
      </c>
      <c r="AA55" s="19">
        <v>0</v>
      </c>
      <c r="AB55" s="20">
        <f t="shared" si="0"/>
        <v>535.72602317110193</v>
      </c>
      <c r="AC55" s="20">
        <f t="shared" si="1"/>
        <v>36392.024305909254</v>
      </c>
    </row>
    <row r="56" spans="2:29" x14ac:dyDescent="0.25">
      <c r="B56" s="9">
        <v>52</v>
      </c>
      <c r="C56" s="9">
        <f t="shared" si="2"/>
        <v>27</v>
      </c>
      <c r="D56" s="9">
        <v>4</v>
      </c>
      <c r="E56" s="20">
        <f>E44*(1+VLookups!$C$4)</f>
        <v>10040.82625546875</v>
      </c>
      <c r="F56" s="20">
        <f>$E56*-VLookups!$D$10*2</f>
        <v>-602.44957532812498</v>
      </c>
      <c r="G56" s="19">
        <v>0</v>
      </c>
      <c r="H56" s="20">
        <f>(-VLookups!$D$13)*(E56+F56/2)</f>
        <v>-3165.3704770365234</v>
      </c>
      <c r="I56" s="20">
        <f>-PMT(VLookups!$D$16/12,180,-FV(VLookups!$D$16/12,48,,-VLookups!$D$15))</f>
        <v>-1366.0248221985344</v>
      </c>
      <c r="J56" s="19">
        <v>0</v>
      </c>
      <c r="K56" s="21">
        <f>K55-VLookups!$D$24</f>
        <v>-653</v>
      </c>
      <c r="L56" s="19">
        <v>0</v>
      </c>
      <c r="M56" s="19">
        <v>0</v>
      </c>
      <c r="N56" s="9" t="s">
        <v>36</v>
      </c>
      <c r="O56" s="19">
        <v>0</v>
      </c>
      <c r="P56" s="19">
        <v>0</v>
      </c>
      <c r="Q56" s="9" t="s">
        <v>36</v>
      </c>
      <c r="R56" s="21">
        <f>R44*(1+VLookups!$C$45)</f>
        <v>-2534.4955396820001</v>
      </c>
      <c r="S56" s="19">
        <v>0</v>
      </c>
      <c r="T56" s="19">
        <v>0</v>
      </c>
      <c r="U56" s="9" t="s">
        <v>36</v>
      </c>
      <c r="V56" s="21">
        <f>V55-VLookups!$D$54</f>
        <v>-860</v>
      </c>
      <c r="W56" s="19">
        <v>0</v>
      </c>
      <c r="X56" s="19">
        <v>0</v>
      </c>
      <c r="Y56" s="36">
        <f>Y55*(1+VLookups!$D$57/12)</f>
        <v>-232.02633086797789</v>
      </c>
      <c r="Z56" s="19">
        <f>-E56*VLookups!$J$3</f>
        <v>-401.63305021874999</v>
      </c>
      <c r="AA56" s="19">
        <v>0</v>
      </c>
      <c r="AB56" s="20">
        <f t="shared" si="0"/>
        <v>527.05124780090011</v>
      </c>
      <c r="AC56" s="20">
        <f t="shared" si="1"/>
        <v>36979.728927553333</v>
      </c>
    </row>
    <row r="57" spans="2:29" x14ac:dyDescent="0.25">
      <c r="B57" s="9">
        <v>53</v>
      </c>
      <c r="C57" s="9">
        <f t="shared" si="2"/>
        <v>27</v>
      </c>
      <c r="D57" s="9">
        <v>5</v>
      </c>
      <c r="E57" s="20">
        <f>E45*(1+VLookups!$C$4)</f>
        <v>10040.82625546875</v>
      </c>
      <c r="F57" s="20">
        <f>$E57*-VLookups!$D$10*2</f>
        <v>-602.44957532812498</v>
      </c>
      <c r="G57" s="19">
        <v>0</v>
      </c>
      <c r="H57" s="20">
        <f>(-VLookups!$D$13)*(E57+F57/2)</f>
        <v>-3165.3704770365234</v>
      </c>
      <c r="I57" s="20">
        <f>-PMT(VLookups!$D$16/12,180,-FV(VLookups!$D$16/12,48,,-VLookups!$D$15))</f>
        <v>-1366.0248221985344</v>
      </c>
      <c r="J57" s="19">
        <v>0</v>
      </c>
      <c r="K57" s="21">
        <f>K56-VLookups!$D$24</f>
        <v>-656</v>
      </c>
      <c r="L57" s="19">
        <v>0</v>
      </c>
      <c r="M57" s="19">
        <v>0</v>
      </c>
      <c r="N57" s="9" t="s">
        <v>36</v>
      </c>
      <c r="O57" s="19">
        <v>0</v>
      </c>
      <c r="P57" s="19">
        <v>0</v>
      </c>
      <c r="Q57" s="9" t="s">
        <v>36</v>
      </c>
      <c r="R57" s="21">
        <f>R45*(1+VLookups!$C$45)</f>
        <v>-2534.4955396820001</v>
      </c>
      <c r="S57" s="19">
        <v>0</v>
      </c>
      <c r="T57" s="19">
        <v>0</v>
      </c>
      <c r="U57" s="9" t="s">
        <v>36</v>
      </c>
      <c r="V57" s="21">
        <f>V56-VLookups!$D$54</f>
        <v>-865</v>
      </c>
      <c r="W57" s="19">
        <v>0</v>
      </c>
      <c r="X57" s="19">
        <v>0</v>
      </c>
      <c r="Y57" s="36">
        <f>Y56*(1+VLookups!$D$57/12)</f>
        <v>-232.70307433300948</v>
      </c>
      <c r="Z57" s="19">
        <f>-E57*VLookups!$J$3</f>
        <v>-401.63305021874999</v>
      </c>
      <c r="AA57" s="19">
        <v>0</v>
      </c>
      <c r="AB57" s="20">
        <f t="shared" si="0"/>
        <v>518.37450433586855</v>
      </c>
      <c r="AC57" s="20">
        <f t="shared" si="1"/>
        <v>37559.736313435118</v>
      </c>
    </row>
    <row r="58" spans="2:29" x14ac:dyDescent="0.25">
      <c r="B58" s="9">
        <v>54</v>
      </c>
      <c r="C58" s="9">
        <f t="shared" si="2"/>
        <v>27</v>
      </c>
      <c r="D58" s="9">
        <v>6</v>
      </c>
      <c r="E58" s="20">
        <f>E46*(1+VLookups!$C$4)</f>
        <v>10040.82625546875</v>
      </c>
      <c r="F58" s="20">
        <f>$E58*-VLookups!$D$10*2</f>
        <v>-602.44957532812498</v>
      </c>
      <c r="G58" s="19">
        <v>0</v>
      </c>
      <c r="H58" s="20">
        <f>(-VLookups!$D$13)*(E58+F58/2)</f>
        <v>-3165.3704770365234</v>
      </c>
      <c r="I58" s="20">
        <f>-PMT(VLookups!$D$16/12,180,-FV(VLookups!$D$16/12,48,,-VLookups!$D$15))</f>
        <v>-1366.0248221985344</v>
      </c>
      <c r="J58" s="19">
        <v>0</v>
      </c>
      <c r="K58" s="21">
        <f>K57-VLookups!$D$24</f>
        <v>-659</v>
      </c>
      <c r="L58" s="19">
        <v>0</v>
      </c>
      <c r="M58" s="19">
        <v>0</v>
      </c>
      <c r="N58" s="9" t="s">
        <v>36</v>
      </c>
      <c r="O58" s="19">
        <v>0</v>
      </c>
      <c r="P58" s="19">
        <v>0</v>
      </c>
      <c r="Q58" s="9" t="s">
        <v>36</v>
      </c>
      <c r="R58" s="21">
        <f>R46*(1+VLookups!$C$45)</f>
        <v>-2534.4955396820001</v>
      </c>
      <c r="S58" s="19">
        <v>0</v>
      </c>
      <c r="T58" s="19">
        <v>0</v>
      </c>
      <c r="U58" s="9" t="s">
        <v>36</v>
      </c>
      <c r="V58" s="21">
        <f>V57-VLookups!$D$54</f>
        <v>-870</v>
      </c>
      <c r="W58" s="19">
        <v>0</v>
      </c>
      <c r="X58" s="19">
        <v>0</v>
      </c>
      <c r="Y58" s="36">
        <f>Y57*(1+VLookups!$D$57/12)</f>
        <v>-233.38179163314743</v>
      </c>
      <c r="Z58" s="19">
        <f>-E58*VLookups!$J$3</f>
        <v>-401.63305021874999</v>
      </c>
      <c r="AA58" s="19">
        <v>0</v>
      </c>
      <c r="AB58" s="20">
        <f t="shared" si="0"/>
        <v>509.69578703573052</v>
      </c>
      <c r="AC58" s="20">
        <f t="shared" si="1"/>
        <v>38132.031660993242</v>
      </c>
    </row>
    <row r="59" spans="2:29" x14ac:dyDescent="0.25">
      <c r="B59" s="9">
        <v>55</v>
      </c>
      <c r="C59" s="9">
        <f t="shared" si="2"/>
        <v>27</v>
      </c>
      <c r="D59" s="9">
        <v>7</v>
      </c>
      <c r="E59" s="20">
        <f>E47*(1+VLookups!$C$4)</f>
        <v>10040.82625546875</v>
      </c>
      <c r="F59" s="20">
        <f>$E59*-VLookups!$D$10*2</f>
        <v>-602.44957532812498</v>
      </c>
      <c r="G59" s="19">
        <v>0</v>
      </c>
      <c r="H59" s="20">
        <f>(-VLookups!$D$13)*(E59+F59/2)</f>
        <v>-3165.3704770365234</v>
      </c>
      <c r="I59" s="20">
        <f>-PMT(VLookups!$D$16/12,180,-FV(VLookups!$D$16/12,48,,-VLookups!$D$15))</f>
        <v>-1366.0248221985344</v>
      </c>
      <c r="J59" s="19">
        <v>0</v>
      </c>
      <c r="K59" s="21">
        <f>K58-VLookups!$D$24</f>
        <v>-662</v>
      </c>
      <c r="L59" s="19">
        <v>0</v>
      </c>
      <c r="M59" s="19">
        <v>0</v>
      </c>
      <c r="N59" s="9" t="s">
        <v>36</v>
      </c>
      <c r="O59" s="19">
        <v>0</v>
      </c>
      <c r="P59" s="19">
        <v>0</v>
      </c>
      <c r="Q59" s="9" t="s">
        <v>36</v>
      </c>
      <c r="R59" s="21">
        <f>R47*(1+VLookups!$C$45)</f>
        <v>-2534.4955396820001</v>
      </c>
      <c r="S59" s="19">
        <v>0</v>
      </c>
      <c r="T59" s="19">
        <v>0</v>
      </c>
      <c r="U59" s="9" t="s">
        <v>36</v>
      </c>
      <c r="V59" s="21">
        <f>V58-VLookups!$D$54</f>
        <v>-875</v>
      </c>
      <c r="W59" s="19">
        <v>0</v>
      </c>
      <c r="X59" s="19">
        <v>0</v>
      </c>
      <c r="Y59" s="36">
        <f>Y58*(1+VLookups!$D$57/12)</f>
        <v>-234.06248852541077</v>
      </c>
      <c r="Z59" s="19">
        <f>-E59*VLookups!$J$3</f>
        <v>-401.63305021874999</v>
      </c>
      <c r="AA59" s="19">
        <v>0</v>
      </c>
      <c r="AB59" s="20">
        <f t="shared" si="0"/>
        <v>501.01509014346721</v>
      </c>
      <c r="AC59" s="20">
        <f t="shared" si="1"/>
        <v>38696.600137238369</v>
      </c>
    </row>
    <row r="60" spans="2:29" x14ac:dyDescent="0.25">
      <c r="B60" s="9">
        <v>56</v>
      </c>
      <c r="C60" s="9">
        <f t="shared" si="2"/>
        <v>27</v>
      </c>
      <c r="D60" s="9">
        <v>8</v>
      </c>
      <c r="E60" s="20">
        <f>E48*(1+VLookups!$C$4)</f>
        <v>10040.82625546875</v>
      </c>
      <c r="F60" s="20">
        <f>$E60*-VLookups!$D$10*2</f>
        <v>-602.44957532812498</v>
      </c>
      <c r="G60" s="19">
        <v>0</v>
      </c>
      <c r="H60" s="20">
        <f>(-VLookups!$D$13)*(E60+F60/2)</f>
        <v>-3165.3704770365234</v>
      </c>
      <c r="I60" s="20">
        <f>-PMT(VLookups!$D$16/12,180,-FV(VLookups!$D$16/12,48,,-VLookups!$D$15))</f>
        <v>-1366.0248221985344</v>
      </c>
      <c r="J60" s="19">
        <v>0</v>
      </c>
      <c r="K60" s="21">
        <f>K59-VLookups!$D$24</f>
        <v>-665</v>
      </c>
      <c r="L60" s="19">
        <v>0</v>
      </c>
      <c r="M60" s="19">
        <v>0</v>
      </c>
      <c r="N60" s="9" t="s">
        <v>36</v>
      </c>
      <c r="O60" s="19">
        <v>0</v>
      </c>
      <c r="P60" s="19">
        <v>0</v>
      </c>
      <c r="Q60" s="9" t="s">
        <v>36</v>
      </c>
      <c r="R60" s="21">
        <f>R48*(1+VLookups!$C$45)</f>
        <v>-2534.4955396820001</v>
      </c>
      <c r="S60" s="19">
        <v>0</v>
      </c>
      <c r="T60" s="19">
        <v>0</v>
      </c>
      <c r="U60" s="9" t="s">
        <v>36</v>
      </c>
      <c r="V60" s="21">
        <f>V59-VLookups!$D$54</f>
        <v>-880</v>
      </c>
      <c r="W60" s="19">
        <v>0</v>
      </c>
      <c r="X60" s="19">
        <v>0</v>
      </c>
      <c r="Y60" s="36">
        <f>Y59*(1+VLookups!$D$57/12)</f>
        <v>-234.74517078360989</v>
      </c>
      <c r="Z60" s="19">
        <f>-E60*VLookups!$J$3</f>
        <v>-401.63305021874999</v>
      </c>
      <c r="AA60" s="19">
        <v>0</v>
      </c>
      <c r="AB60" s="20">
        <f t="shared" si="0"/>
        <v>492.33240788526814</v>
      </c>
      <c r="AC60" s="20">
        <f t="shared" si="1"/>
        <v>39253.426878685699</v>
      </c>
    </row>
    <row r="61" spans="2:29" x14ac:dyDescent="0.25">
      <c r="B61" s="9">
        <v>57</v>
      </c>
      <c r="C61" s="9">
        <f t="shared" si="2"/>
        <v>27</v>
      </c>
      <c r="D61" s="9">
        <v>9</v>
      </c>
      <c r="E61" s="20">
        <f>E49*(1+VLookups!$C$4)</f>
        <v>10040.82625546875</v>
      </c>
      <c r="F61" s="20">
        <f>$E61*-VLookups!$D$10*2</f>
        <v>-602.44957532812498</v>
      </c>
      <c r="G61" s="19">
        <v>0</v>
      </c>
      <c r="H61" s="20">
        <f>(-VLookups!$D$13)*(E61+F61/2)</f>
        <v>-3165.3704770365234</v>
      </c>
      <c r="I61" s="20">
        <f>-PMT(VLookups!$D$16/12,180,-FV(VLookups!$D$16/12,48,,-VLookups!$D$15))</f>
        <v>-1366.0248221985344</v>
      </c>
      <c r="J61" s="19">
        <v>0</v>
      </c>
      <c r="K61" s="21">
        <f>K60-VLookups!$D$24</f>
        <v>-668</v>
      </c>
      <c r="L61" s="19">
        <v>0</v>
      </c>
      <c r="M61" s="19">
        <v>0</v>
      </c>
      <c r="N61" s="9" t="s">
        <v>36</v>
      </c>
      <c r="O61" s="19">
        <v>0</v>
      </c>
      <c r="P61" s="19">
        <v>0</v>
      </c>
      <c r="Q61" s="9" t="s">
        <v>36</v>
      </c>
      <c r="R61" s="21">
        <f>R49*(1+VLookups!$C$45)</f>
        <v>-2534.4955396820001</v>
      </c>
      <c r="S61" s="19">
        <v>0</v>
      </c>
      <c r="T61" s="19">
        <v>0</v>
      </c>
      <c r="U61" s="9" t="s">
        <v>36</v>
      </c>
      <c r="V61" s="21">
        <f>V60-VLookups!$D$54</f>
        <v>-885</v>
      </c>
      <c r="W61" s="19">
        <v>0</v>
      </c>
      <c r="X61" s="19">
        <v>0</v>
      </c>
      <c r="Y61" s="36">
        <f>Y60*(1+VLookups!$D$57/12)</f>
        <v>-235.42984419839541</v>
      </c>
      <c r="Z61" s="19">
        <f>-E61*VLookups!$J$3</f>
        <v>-401.63305021874999</v>
      </c>
      <c r="AA61" s="19">
        <v>0</v>
      </c>
      <c r="AB61" s="20">
        <f t="shared" si="0"/>
        <v>483.64773447048265</v>
      </c>
      <c r="AC61" s="20">
        <f t="shared" si="1"/>
        <v>39802.496991287328</v>
      </c>
    </row>
    <row r="62" spans="2:29" x14ac:dyDescent="0.25">
      <c r="B62" s="9">
        <v>58</v>
      </c>
      <c r="C62" s="9">
        <f t="shared" si="2"/>
        <v>27</v>
      </c>
      <c r="D62" s="9">
        <v>10</v>
      </c>
      <c r="E62" s="20">
        <f>E50*(1+VLookups!$C$4)</f>
        <v>10040.82625546875</v>
      </c>
      <c r="F62" s="20">
        <f>$E62*-VLookups!$D$10*2</f>
        <v>-602.44957532812498</v>
      </c>
      <c r="G62" s="19">
        <v>0</v>
      </c>
      <c r="H62" s="20">
        <f>(-VLookups!$D$13)*(E62+F62/2)</f>
        <v>-3165.3704770365234</v>
      </c>
      <c r="I62" s="20">
        <f>-PMT(VLookups!$D$16/12,180,-FV(VLookups!$D$16/12,48,,-VLookups!$D$15))</f>
        <v>-1366.0248221985344</v>
      </c>
      <c r="J62" s="19">
        <v>0</v>
      </c>
      <c r="K62" s="21">
        <f>K61-VLookups!$D$24</f>
        <v>-671</v>
      </c>
      <c r="L62" s="19">
        <v>0</v>
      </c>
      <c r="M62" s="19">
        <v>0</v>
      </c>
      <c r="N62" s="9" t="s">
        <v>36</v>
      </c>
      <c r="O62" s="19">
        <v>0</v>
      </c>
      <c r="P62" s="19">
        <v>0</v>
      </c>
      <c r="Q62" s="9" t="s">
        <v>36</v>
      </c>
      <c r="R62" s="21">
        <f>R50*(1+VLookups!$C$45)</f>
        <v>-2534.4955396820001</v>
      </c>
      <c r="S62" s="19">
        <v>0</v>
      </c>
      <c r="T62" s="19">
        <v>0</v>
      </c>
      <c r="U62" s="9" t="s">
        <v>36</v>
      </c>
      <c r="V62" s="21">
        <f>V61-VLookups!$D$54</f>
        <v>-890</v>
      </c>
      <c r="W62" s="19">
        <v>0</v>
      </c>
      <c r="X62" s="19">
        <v>0</v>
      </c>
      <c r="Y62" s="36">
        <f>Y61*(1+VLookups!$D$57/12)</f>
        <v>-236.11651457730741</v>
      </c>
      <c r="Z62" s="19">
        <f>-E62*VLookups!$J$3</f>
        <v>-401.63305021874999</v>
      </c>
      <c r="AA62" s="19">
        <v>0</v>
      </c>
      <c r="AB62" s="20">
        <f t="shared" si="0"/>
        <v>474.96106409157062</v>
      </c>
      <c r="AC62" s="20">
        <f t="shared" si="1"/>
        <v>40343.795550364375</v>
      </c>
    </row>
    <row r="63" spans="2:29" x14ac:dyDescent="0.25">
      <c r="B63" s="9">
        <v>59</v>
      </c>
      <c r="C63" s="9">
        <f t="shared" si="2"/>
        <v>27</v>
      </c>
      <c r="D63" s="9">
        <v>11</v>
      </c>
      <c r="E63" s="20">
        <f>E51*(1+VLookups!$C$4)</f>
        <v>10040.82625546875</v>
      </c>
      <c r="F63" s="20">
        <f>$E63*-VLookups!$D$10*2</f>
        <v>-602.44957532812498</v>
      </c>
      <c r="G63" s="19">
        <v>0</v>
      </c>
      <c r="H63" s="20">
        <f>(-VLookups!$D$13)*(E63+F63/2)</f>
        <v>-3165.3704770365234</v>
      </c>
      <c r="I63" s="20">
        <f>-PMT(VLookups!$D$16/12,180,-FV(VLookups!$D$16/12,48,,-VLookups!$D$15))</f>
        <v>-1366.0248221985344</v>
      </c>
      <c r="J63" s="19">
        <v>0</v>
      </c>
      <c r="K63" s="21">
        <f>K62-VLookups!$D$24</f>
        <v>-674</v>
      </c>
      <c r="L63" s="19">
        <v>0</v>
      </c>
      <c r="M63" s="19">
        <v>0</v>
      </c>
      <c r="N63" s="9" t="s">
        <v>36</v>
      </c>
      <c r="O63" s="19">
        <v>0</v>
      </c>
      <c r="P63" s="19">
        <v>0</v>
      </c>
      <c r="Q63" s="9" t="s">
        <v>36</v>
      </c>
      <c r="R63" s="21">
        <f>R51*(1+VLookups!$C$45)</f>
        <v>-2534.4955396820001</v>
      </c>
      <c r="S63" s="19">
        <v>0</v>
      </c>
      <c r="T63" s="19">
        <v>0</v>
      </c>
      <c r="U63" s="9" t="s">
        <v>36</v>
      </c>
      <c r="V63" s="21">
        <f>V62-VLookups!$D$54</f>
        <v>-895</v>
      </c>
      <c r="W63" s="19">
        <v>0</v>
      </c>
      <c r="X63" s="19">
        <v>0</v>
      </c>
      <c r="Y63" s="36">
        <f>Y62*(1+VLookups!$D$57/12)</f>
        <v>-236.80518774482456</v>
      </c>
      <c r="Z63" s="19">
        <f>-E63*VLookups!$J$3</f>
        <v>-401.63305021874999</v>
      </c>
      <c r="AA63" s="19">
        <v>0</v>
      </c>
      <c r="AB63" s="20">
        <f t="shared" si="0"/>
        <v>466.27239092405341</v>
      </c>
      <c r="AC63" s="20">
        <f t="shared" si="1"/>
        <v>40877.307600539039</v>
      </c>
    </row>
    <row r="64" spans="2:29" x14ac:dyDescent="0.25">
      <c r="B64" s="9">
        <v>60</v>
      </c>
      <c r="C64" s="9">
        <f t="shared" si="2"/>
        <v>28</v>
      </c>
      <c r="D64" s="9">
        <v>0</v>
      </c>
      <c r="E64" s="20">
        <f>E52*(1+VLookups!$C$4)</f>
        <v>10392.255174410155</v>
      </c>
      <c r="F64" s="20">
        <f>$E64*-VLookups!$D$10*2</f>
        <v>-623.53531046460921</v>
      </c>
      <c r="G64" s="19">
        <v>0</v>
      </c>
      <c r="H64" s="20">
        <f>(-VLookups!$D$13)*(E64+F64/2)</f>
        <v>-3276.1584437328015</v>
      </c>
      <c r="I64" s="20">
        <f>-PMT(VLookups!$D$16/12,180,-FV(VLookups!$D$16/12,48,,-VLookups!$D$15))</f>
        <v>-1366.0248221985344</v>
      </c>
      <c r="J64" s="19">
        <v>0</v>
      </c>
      <c r="K64" s="21">
        <f>K63-VLookups!$D$24</f>
        <v>-677</v>
      </c>
      <c r="L64" s="20">
        <f>-VLookups!$D$27</f>
        <v>-6000</v>
      </c>
      <c r="M64" s="19">
        <v>0</v>
      </c>
      <c r="N64" s="22">
        <v>0</v>
      </c>
      <c r="O64" s="19">
        <v>0</v>
      </c>
      <c r="P64" s="19">
        <v>0</v>
      </c>
      <c r="Q64" s="9" t="s">
        <v>36</v>
      </c>
      <c r="R64" s="21">
        <f>R52*(1+VLookups!$C$45)</f>
        <v>-2689.0997676026018</v>
      </c>
      <c r="S64" s="19">
        <v>0</v>
      </c>
      <c r="T64" s="19">
        <v>0</v>
      </c>
      <c r="U64" s="9" t="s">
        <v>36</v>
      </c>
      <c r="V64" s="21">
        <f>V63-VLookups!$D$54</f>
        <v>-900</v>
      </c>
      <c r="W64" s="21">
        <f>-VLookups!$D$59</f>
        <v>-250</v>
      </c>
      <c r="X64" s="19">
        <v>0</v>
      </c>
      <c r="Y64" s="36">
        <f>Y63*(1+VLookups!$D$57/12)</f>
        <v>-237.49586954241363</v>
      </c>
      <c r="Z64" s="19">
        <f>-E64*VLookups!$J$3</f>
        <v>-415.69020697640622</v>
      </c>
      <c r="AA64" s="19">
        <v>0</v>
      </c>
      <c r="AB64" s="20">
        <f t="shared" si="0"/>
        <v>-5730.9815908749088</v>
      </c>
      <c r="AC64" s="20">
        <f t="shared" si="1"/>
        <v>35214.454855665033</v>
      </c>
    </row>
    <row r="65" spans="2:29" x14ac:dyDescent="0.25">
      <c r="B65" s="9">
        <v>61</v>
      </c>
      <c r="C65" s="9">
        <f t="shared" si="2"/>
        <v>28</v>
      </c>
      <c r="D65" s="9">
        <v>1</v>
      </c>
      <c r="E65" s="20">
        <f>E53*(1+VLookups!$C$4)</f>
        <v>10392.255174410155</v>
      </c>
      <c r="F65" s="20">
        <f>$E65*-VLookups!$D$10*2</f>
        <v>-623.53531046460921</v>
      </c>
      <c r="G65" s="19">
        <v>0</v>
      </c>
      <c r="H65" s="20">
        <f>(-VLookups!$D$13)*(E65+F65/2)</f>
        <v>-3276.1584437328015</v>
      </c>
      <c r="I65" s="20">
        <f>-PMT(VLookups!$D$16/12,180,-FV(VLookups!$D$16/12,48,,-VLookups!$D$15))</f>
        <v>-1366.0248221985344</v>
      </c>
      <c r="J65" s="19">
        <v>0</v>
      </c>
      <c r="K65" s="19">
        <v>0</v>
      </c>
      <c r="L65" s="20">
        <f>VLookups!$D$30</f>
        <v>-641.6219438963717</v>
      </c>
      <c r="M65" s="20">
        <f>-VLookups!$D$32</f>
        <v>-80</v>
      </c>
      <c r="N65" s="22">
        <v>1</v>
      </c>
      <c r="O65" s="19">
        <v>0</v>
      </c>
      <c r="P65" s="19">
        <v>0</v>
      </c>
      <c r="Q65" s="9" t="s">
        <v>36</v>
      </c>
      <c r="R65" s="21">
        <f>R53*(1+VLookups!$C$45)</f>
        <v>-2689.0997676026018</v>
      </c>
      <c r="S65" s="19">
        <v>0</v>
      </c>
      <c r="T65" s="19">
        <v>0</v>
      </c>
      <c r="U65" s="9" t="s">
        <v>36</v>
      </c>
      <c r="V65" s="21">
        <f>V64-VLookups!$D$54</f>
        <v>-905</v>
      </c>
      <c r="W65" s="21">
        <f>-VLookups!$D$59</f>
        <v>-250</v>
      </c>
      <c r="X65" s="19">
        <v>0</v>
      </c>
      <c r="Y65" s="36">
        <f>Y64*(1+VLookups!$D$57/12)</f>
        <v>-238.18856582857902</v>
      </c>
      <c r="Z65" s="19">
        <f>-E65*VLookups!$J$3</f>
        <v>-415.69020697640622</v>
      </c>
      <c r="AA65" s="19">
        <v>0</v>
      </c>
      <c r="AB65" s="20">
        <f t="shared" si="0"/>
        <v>218.70376894255458</v>
      </c>
      <c r="AC65" s="20">
        <f t="shared" si="1"/>
        <v>35491.849382700369</v>
      </c>
    </row>
    <row r="66" spans="2:29" x14ac:dyDescent="0.25">
      <c r="B66" s="9">
        <v>62</v>
      </c>
      <c r="C66" s="9">
        <f t="shared" si="2"/>
        <v>28</v>
      </c>
      <c r="D66" s="9">
        <v>2</v>
      </c>
      <c r="E66" s="20">
        <f>E54*(1+VLookups!$C$4)</f>
        <v>10392.255174410155</v>
      </c>
      <c r="F66" s="20">
        <f>$E66*-VLookups!$D$10*2</f>
        <v>-623.53531046460921</v>
      </c>
      <c r="G66" s="19">
        <v>0</v>
      </c>
      <c r="H66" s="20">
        <f>(-VLookups!$D$13)*(E66+F66/2)</f>
        <v>-3276.1584437328015</v>
      </c>
      <c r="I66" s="20">
        <f>-PMT(VLookups!$D$16/12,180,-FV(VLookups!$D$16/12,48,,-VLookups!$D$15))</f>
        <v>-1366.0248221985344</v>
      </c>
      <c r="J66" s="19">
        <v>0</v>
      </c>
      <c r="K66" s="19">
        <v>0</v>
      </c>
      <c r="L66" s="20">
        <f>VLookups!$D$30</f>
        <v>-641.6219438963717</v>
      </c>
      <c r="M66" s="20">
        <f>M65-VLookups!$C$33</f>
        <v>-81</v>
      </c>
      <c r="N66" s="22">
        <v>2</v>
      </c>
      <c r="O66" s="19">
        <v>0</v>
      </c>
      <c r="P66" s="19">
        <v>0</v>
      </c>
      <c r="Q66" s="9" t="s">
        <v>36</v>
      </c>
      <c r="R66" s="21">
        <f>R54*(1+VLookups!$C$45)</f>
        <v>-2689.0997676026018</v>
      </c>
      <c r="S66" s="19">
        <v>0</v>
      </c>
      <c r="T66" s="19">
        <v>0</v>
      </c>
      <c r="U66" s="9" t="s">
        <v>36</v>
      </c>
      <c r="V66" s="21">
        <f>V65-VLookups!$D$54</f>
        <v>-910</v>
      </c>
      <c r="W66" s="21">
        <f>-VLookups!$D$59</f>
        <v>-250</v>
      </c>
      <c r="X66" s="19">
        <v>0</v>
      </c>
      <c r="Y66" s="36">
        <f>Y65*(1+VLookups!$D$57/12)</f>
        <v>-238.88328247891238</v>
      </c>
      <c r="Z66" s="19">
        <f>-E66*VLookups!$J$3</f>
        <v>-415.69020697640622</v>
      </c>
      <c r="AA66" s="19">
        <v>0</v>
      </c>
      <c r="AB66" s="20">
        <f t="shared" si="0"/>
        <v>212.00905229222121</v>
      </c>
      <c r="AC66" s="20">
        <f t="shared" si="1"/>
        <v>35763.011517297091</v>
      </c>
    </row>
    <row r="67" spans="2:29" x14ac:dyDescent="0.25">
      <c r="B67" s="9">
        <v>63</v>
      </c>
      <c r="C67" s="9">
        <f t="shared" si="2"/>
        <v>28</v>
      </c>
      <c r="D67" s="9">
        <v>3</v>
      </c>
      <c r="E67" s="20">
        <f>E55*(1+VLookups!$C$4)</f>
        <v>10392.255174410155</v>
      </c>
      <c r="F67" s="20">
        <f>$E67*-VLookups!$D$10*2</f>
        <v>-623.53531046460921</v>
      </c>
      <c r="G67" s="19">
        <v>0</v>
      </c>
      <c r="H67" s="20">
        <f>(-VLookups!$D$13)*(E67+F67/2)</f>
        <v>-3276.1584437328015</v>
      </c>
      <c r="I67" s="20">
        <f>-PMT(VLookups!$D$16/12,180,-FV(VLookups!$D$16/12,48,,-VLookups!$D$15))</f>
        <v>-1366.0248221985344</v>
      </c>
      <c r="J67" s="19">
        <v>0</v>
      </c>
      <c r="K67" s="19">
        <v>0</v>
      </c>
      <c r="L67" s="20">
        <f>VLookups!$D$30</f>
        <v>-641.6219438963717</v>
      </c>
      <c r="M67" s="20">
        <f>M66-VLookups!$C$33</f>
        <v>-82</v>
      </c>
      <c r="N67" s="22">
        <v>3</v>
      </c>
      <c r="O67" s="19">
        <v>0</v>
      </c>
      <c r="P67" s="19">
        <v>0</v>
      </c>
      <c r="Q67" s="9" t="s">
        <v>36</v>
      </c>
      <c r="R67" s="21">
        <f>R55*(1+VLookups!$C$45)</f>
        <v>-2689.0997676026018</v>
      </c>
      <c r="S67" s="19">
        <v>0</v>
      </c>
      <c r="T67" s="19">
        <v>0</v>
      </c>
      <c r="U67" s="9" t="s">
        <v>36</v>
      </c>
      <c r="V67" s="21">
        <f>V66-VLookups!$D$54</f>
        <v>-915</v>
      </c>
      <c r="W67" s="21">
        <f>-VLookups!$D$59</f>
        <v>-250</v>
      </c>
      <c r="X67" s="19">
        <v>0</v>
      </c>
      <c r="Y67" s="36">
        <f>Y66*(1+VLookups!$D$57/12)</f>
        <v>-239.58002538614255</v>
      </c>
      <c r="Z67" s="19">
        <f>-E67*VLookups!$J$3</f>
        <v>-415.69020697640622</v>
      </c>
      <c r="AA67" s="19">
        <v>0</v>
      </c>
      <c r="AB67" s="20">
        <f t="shared" si="0"/>
        <v>205.31230938499107</v>
      </c>
      <c r="AC67" s="20">
        <f t="shared" si="1"/>
        <v>36027.928845877585</v>
      </c>
    </row>
    <row r="68" spans="2:29" x14ac:dyDescent="0.25">
      <c r="B68" s="9">
        <v>64</v>
      </c>
      <c r="C68" s="9">
        <f t="shared" si="2"/>
        <v>28</v>
      </c>
      <c r="D68" s="9">
        <v>4</v>
      </c>
      <c r="E68" s="20">
        <f>E56*(1+VLookups!$C$4)</f>
        <v>10392.255174410155</v>
      </c>
      <c r="F68" s="20">
        <f>$E68*-VLookups!$D$10*2</f>
        <v>-623.53531046460921</v>
      </c>
      <c r="G68" s="19">
        <v>0</v>
      </c>
      <c r="H68" s="20">
        <f>(-VLookups!$D$13)*(E68+F68/2)</f>
        <v>-3276.1584437328015</v>
      </c>
      <c r="I68" s="20">
        <f>-PMT(VLookups!$D$16/12,180,-FV(VLookups!$D$16/12,48,,-VLookups!$D$15))</f>
        <v>-1366.0248221985344</v>
      </c>
      <c r="J68" s="19">
        <v>0</v>
      </c>
      <c r="K68" s="19">
        <v>0</v>
      </c>
      <c r="L68" s="20">
        <f>VLookups!$D$30</f>
        <v>-641.6219438963717</v>
      </c>
      <c r="M68" s="20">
        <f>M67-VLookups!$C$33</f>
        <v>-83</v>
      </c>
      <c r="N68" s="22">
        <v>4</v>
      </c>
      <c r="O68" s="19">
        <v>0</v>
      </c>
      <c r="P68" s="19">
        <v>0</v>
      </c>
      <c r="Q68" s="9" t="s">
        <v>36</v>
      </c>
      <c r="R68" s="21">
        <f>R56*(1+VLookups!$C$45)</f>
        <v>-2689.0997676026018</v>
      </c>
      <c r="S68" s="19">
        <v>0</v>
      </c>
      <c r="T68" s="19">
        <v>0</v>
      </c>
      <c r="U68" s="9" t="s">
        <v>36</v>
      </c>
      <c r="V68" s="21">
        <f>V67-VLookups!$D$54</f>
        <v>-920</v>
      </c>
      <c r="W68" s="21">
        <f>-VLookups!$D$59</f>
        <v>-250</v>
      </c>
      <c r="X68" s="19">
        <v>0</v>
      </c>
      <c r="Y68" s="36">
        <f>Y67*(1+VLookups!$D$57/12)</f>
        <v>-240.27880046018547</v>
      </c>
      <c r="Z68" s="19">
        <f>-E68*VLookups!$J$3</f>
        <v>-415.69020697640622</v>
      </c>
      <c r="AA68" s="19">
        <v>0</v>
      </c>
      <c r="AB68" s="20">
        <f t="shared" si="0"/>
        <v>198.61353431094813</v>
      </c>
      <c r="AC68" s="20">
        <f t="shared" si="1"/>
        <v>36286.588928264995</v>
      </c>
    </row>
    <row r="69" spans="2:29" x14ac:dyDescent="0.25">
      <c r="B69" s="9">
        <v>65</v>
      </c>
      <c r="C69" s="9">
        <f t="shared" si="2"/>
        <v>28</v>
      </c>
      <c r="D69" s="9">
        <v>5</v>
      </c>
      <c r="E69" s="20">
        <f>E57*(1+VLookups!$C$4)</f>
        <v>10392.255174410155</v>
      </c>
      <c r="F69" s="20">
        <f>$E69*-VLookups!$D$10*2</f>
        <v>-623.53531046460921</v>
      </c>
      <c r="G69" s="19">
        <v>0</v>
      </c>
      <c r="H69" s="20">
        <f>(-VLookups!$D$13)*(E69+F69/2)</f>
        <v>-3276.1584437328015</v>
      </c>
      <c r="I69" s="20">
        <f>-PMT(VLookups!$D$16/12,180,-FV(VLookups!$D$16/12,48,,-VLookups!$D$15))</f>
        <v>-1366.0248221985344</v>
      </c>
      <c r="J69" s="19">
        <v>0</v>
      </c>
      <c r="K69" s="19">
        <v>0</v>
      </c>
      <c r="L69" s="20">
        <f>VLookups!$D$30</f>
        <v>-641.6219438963717</v>
      </c>
      <c r="M69" s="20">
        <f>M68-VLookups!$C$33</f>
        <v>-84</v>
      </c>
      <c r="N69" s="22">
        <v>5</v>
      </c>
      <c r="O69" s="19">
        <v>0</v>
      </c>
      <c r="P69" s="19">
        <v>0</v>
      </c>
      <c r="Q69" s="9" t="s">
        <v>36</v>
      </c>
      <c r="R69" s="21">
        <f>R57*(1+VLookups!$C$45)</f>
        <v>-2689.0997676026018</v>
      </c>
      <c r="S69" s="19">
        <v>0</v>
      </c>
      <c r="T69" s="19">
        <v>0</v>
      </c>
      <c r="U69" s="9" t="s">
        <v>36</v>
      </c>
      <c r="V69" s="21">
        <f>V68-VLookups!$D$54</f>
        <v>-925</v>
      </c>
      <c r="W69" s="21">
        <f>-VLookups!$D$59</f>
        <v>-250</v>
      </c>
      <c r="X69" s="19">
        <v>0</v>
      </c>
      <c r="Y69" s="36">
        <f>Y68*(1+VLookups!$D$57/12)</f>
        <v>-240.97961362819433</v>
      </c>
      <c r="Z69" s="19">
        <f>-E69*VLookups!$J$3</f>
        <v>-415.69020697640622</v>
      </c>
      <c r="AA69" s="19">
        <v>0</v>
      </c>
      <c r="AB69" s="20">
        <f t="shared" ref="AB69:AB132" si="3">SUM(E69,F69/2,H69,I69,K69,L69,M69,O69,P69,R69,S69,T69,V69,W69,X69,Y69,G69,J69,Z69,AA69)</f>
        <v>191.91272114293929</v>
      </c>
      <c r="AC69" s="20">
        <f t="shared" ref="AC69:AC132" si="4">AB69+(AC68*(1+($AC$2/12)))</f>
        <v>36538.979297621707</v>
      </c>
    </row>
    <row r="70" spans="2:29" x14ac:dyDescent="0.25">
      <c r="B70" s="9">
        <v>66</v>
      </c>
      <c r="C70" s="9">
        <f t="shared" si="2"/>
        <v>28</v>
      </c>
      <c r="D70" s="9">
        <v>6</v>
      </c>
      <c r="E70" s="20">
        <f>E58*(1+VLookups!$C$4)</f>
        <v>10392.255174410155</v>
      </c>
      <c r="F70" s="20">
        <f>$E70*-VLookups!$D$10*2</f>
        <v>-623.53531046460921</v>
      </c>
      <c r="G70" s="19">
        <v>0</v>
      </c>
      <c r="H70" s="20">
        <f>(-VLookups!$D$13)*(E70+F70/2)</f>
        <v>-3276.1584437328015</v>
      </c>
      <c r="I70" s="20">
        <f>-PMT(VLookups!$D$16/12,180,-FV(VLookups!$D$16/12,48,,-VLookups!$D$15))</f>
        <v>-1366.0248221985344</v>
      </c>
      <c r="J70" s="19">
        <v>0</v>
      </c>
      <c r="K70" s="19">
        <v>0</v>
      </c>
      <c r="L70" s="20">
        <f>VLookups!$D$30</f>
        <v>-641.6219438963717</v>
      </c>
      <c r="M70" s="20">
        <f>M69-VLookups!$C$33</f>
        <v>-85</v>
      </c>
      <c r="N70" s="22">
        <v>6</v>
      </c>
      <c r="O70" s="19">
        <v>0</v>
      </c>
      <c r="P70" s="19">
        <v>0</v>
      </c>
      <c r="Q70" s="9" t="s">
        <v>36</v>
      </c>
      <c r="R70" s="21">
        <f>R58*(1+VLookups!$C$45)</f>
        <v>-2689.0997676026018</v>
      </c>
      <c r="S70" s="19">
        <v>0</v>
      </c>
      <c r="T70" s="19">
        <v>0</v>
      </c>
      <c r="U70" s="9" t="s">
        <v>36</v>
      </c>
      <c r="V70" s="21">
        <f>V69-VLookups!$D$54</f>
        <v>-930</v>
      </c>
      <c r="W70" s="21">
        <f>-VLookups!$D$59</f>
        <v>-250</v>
      </c>
      <c r="X70" s="19">
        <v>0</v>
      </c>
      <c r="Y70" s="36">
        <f>Y69*(1+VLookups!$D$57/12)</f>
        <v>-241.68247083460989</v>
      </c>
      <c r="Z70" s="19">
        <f>-E70*VLookups!$J$3</f>
        <v>-415.69020697640622</v>
      </c>
      <c r="AA70" s="19">
        <v>0</v>
      </c>
      <c r="AB70" s="20">
        <f t="shared" si="3"/>
        <v>185.20986393652379</v>
      </c>
      <c r="AC70" s="20">
        <f t="shared" si="4"/>
        <v>36785.0874603876</v>
      </c>
    </row>
    <row r="71" spans="2:29" x14ac:dyDescent="0.25">
      <c r="B71" s="9">
        <v>67</v>
      </c>
      <c r="C71" s="9">
        <f t="shared" si="2"/>
        <v>28</v>
      </c>
      <c r="D71" s="9">
        <v>7</v>
      </c>
      <c r="E71" s="20">
        <f>E59*(1+VLookups!$C$4)</f>
        <v>10392.255174410155</v>
      </c>
      <c r="F71" s="20">
        <f>$E71*-VLookups!$D$10*2</f>
        <v>-623.53531046460921</v>
      </c>
      <c r="G71" s="19">
        <v>0</v>
      </c>
      <c r="H71" s="20">
        <f>(-VLookups!$D$13)*(E71+F71/2)</f>
        <v>-3276.1584437328015</v>
      </c>
      <c r="I71" s="20">
        <f>-PMT(VLookups!$D$16/12,180,-FV(VLookups!$D$16/12,48,,-VLookups!$D$15))</f>
        <v>-1366.0248221985344</v>
      </c>
      <c r="J71" s="19">
        <v>0</v>
      </c>
      <c r="K71" s="19">
        <v>0</v>
      </c>
      <c r="L71" s="20">
        <f>VLookups!$D$30</f>
        <v>-641.6219438963717</v>
      </c>
      <c r="M71" s="20">
        <f>M70-VLookups!$C$33</f>
        <v>-86</v>
      </c>
      <c r="N71" s="22">
        <v>7</v>
      </c>
      <c r="O71" s="19">
        <v>0</v>
      </c>
      <c r="P71" s="19">
        <v>0</v>
      </c>
      <c r="Q71" s="9" t="s">
        <v>36</v>
      </c>
      <c r="R71" s="21">
        <f>R59*(1+VLookups!$C$45)</f>
        <v>-2689.0997676026018</v>
      </c>
      <c r="S71" s="19">
        <v>0</v>
      </c>
      <c r="T71" s="19">
        <v>0</v>
      </c>
      <c r="U71" s="9" t="s">
        <v>36</v>
      </c>
      <c r="V71" s="21">
        <f>V70-VLookups!$D$54</f>
        <v>-935</v>
      </c>
      <c r="W71" s="21">
        <f>-VLookups!$D$59</f>
        <v>-250</v>
      </c>
      <c r="X71" s="19">
        <v>0</v>
      </c>
      <c r="Y71" s="36">
        <f>Y70*(1+VLookups!$D$57/12)</f>
        <v>-242.38737804121084</v>
      </c>
      <c r="Z71" s="19">
        <f>-E71*VLookups!$J$3</f>
        <v>-415.69020697640622</v>
      </c>
      <c r="AA71" s="19">
        <v>0</v>
      </c>
      <c r="AB71" s="20">
        <f t="shared" si="3"/>
        <v>178.50495672992281</v>
      </c>
      <c r="AC71" s="20">
        <f t="shared" si="4"/>
        <v>37024.900896218169</v>
      </c>
    </row>
    <row r="72" spans="2:29" x14ac:dyDescent="0.25">
      <c r="B72" s="9">
        <v>68</v>
      </c>
      <c r="C72" s="9">
        <f t="shared" si="2"/>
        <v>28</v>
      </c>
      <c r="D72" s="9">
        <v>8</v>
      </c>
      <c r="E72" s="20">
        <f>E60*(1+VLookups!$C$4)</f>
        <v>10392.255174410155</v>
      </c>
      <c r="F72" s="20">
        <f>$E72*-VLookups!$D$10*2</f>
        <v>-623.53531046460921</v>
      </c>
      <c r="G72" s="19">
        <v>0</v>
      </c>
      <c r="H72" s="20">
        <f>(-VLookups!$D$13)*(E72+F72/2)</f>
        <v>-3276.1584437328015</v>
      </c>
      <c r="I72" s="20">
        <f>-PMT(VLookups!$D$16/12,180,-FV(VLookups!$D$16/12,48,,-VLookups!$D$15))</f>
        <v>-1366.0248221985344</v>
      </c>
      <c r="J72" s="19">
        <v>0</v>
      </c>
      <c r="K72" s="19">
        <v>0</v>
      </c>
      <c r="L72" s="20">
        <f>VLookups!$D$30</f>
        <v>-641.6219438963717</v>
      </c>
      <c r="M72" s="20">
        <f>M71-VLookups!$C$33</f>
        <v>-87</v>
      </c>
      <c r="N72" s="22">
        <v>8</v>
      </c>
      <c r="O72" s="19">
        <v>0</v>
      </c>
      <c r="P72" s="19">
        <v>0</v>
      </c>
      <c r="Q72" s="9" t="s">
        <v>36</v>
      </c>
      <c r="R72" s="21">
        <f>R60*(1+VLookups!$C$45)</f>
        <v>-2689.0997676026018</v>
      </c>
      <c r="S72" s="19">
        <v>0</v>
      </c>
      <c r="T72" s="19">
        <v>0</v>
      </c>
      <c r="U72" s="9" t="s">
        <v>36</v>
      </c>
      <c r="V72" s="21">
        <f>V71-VLookups!$D$54</f>
        <v>-940</v>
      </c>
      <c r="W72" s="21">
        <f>-VLookups!$D$59</f>
        <v>-250</v>
      </c>
      <c r="X72" s="19">
        <v>0</v>
      </c>
      <c r="Y72" s="36">
        <f>Y71*(1+VLookups!$D$57/12)</f>
        <v>-243.09434122716436</v>
      </c>
      <c r="Z72" s="19">
        <f>-E72*VLookups!$J$3</f>
        <v>-415.69020697640622</v>
      </c>
      <c r="AA72" s="19">
        <v>0</v>
      </c>
      <c r="AB72" s="20">
        <f t="shared" si="3"/>
        <v>171.79799354396926</v>
      </c>
      <c r="AC72" s="20">
        <f t="shared" si="4"/>
        <v>37258.407057922508</v>
      </c>
    </row>
    <row r="73" spans="2:29" x14ac:dyDescent="0.25">
      <c r="B73" s="9">
        <v>69</v>
      </c>
      <c r="C73" s="9">
        <f t="shared" si="2"/>
        <v>28</v>
      </c>
      <c r="D73" s="9">
        <v>9</v>
      </c>
      <c r="E73" s="20">
        <f>E61*(1+VLookups!$C$4)</f>
        <v>10392.255174410155</v>
      </c>
      <c r="F73" s="20">
        <f>$E73*-VLookups!$D$10*2</f>
        <v>-623.53531046460921</v>
      </c>
      <c r="G73" s="19">
        <v>0</v>
      </c>
      <c r="H73" s="20">
        <f>(-VLookups!$D$13)*(E73+F73/2)</f>
        <v>-3276.1584437328015</v>
      </c>
      <c r="I73" s="20">
        <f>-PMT(VLookups!$D$16/12,180,-FV(VLookups!$D$16/12,48,,-VLookups!$D$15))</f>
        <v>-1366.0248221985344</v>
      </c>
      <c r="J73" s="19">
        <v>0</v>
      </c>
      <c r="K73" s="19">
        <v>0</v>
      </c>
      <c r="L73" s="20">
        <f>VLookups!$D$30</f>
        <v>-641.6219438963717</v>
      </c>
      <c r="M73" s="20">
        <f>M72-VLookups!$C$33</f>
        <v>-88</v>
      </c>
      <c r="N73" s="22">
        <v>9</v>
      </c>
      <c r="O73" s="19">
        <v>0</v>
      </c>
      <c r="P73" s="19">
        <v>0</v>
      </c>
      <c r="Q73" s="9" t="s">
        <v>36</v>
      </c>
      <c r="R73" s="21">
        <f>R61*(1+VLookups!$C$45)</f>
        <v>-2689.0997676026018</v>
      </c>
      <c r="S73" s="19">
        <v>0</v>
      </c>
      <c r="T73" s="19">
        <v>0</v>
      </c>
      <c r="U73" s="9" t="s">
        <v>36</v>
      </c>
      <c r="V73" s="21">
        <f>V72-VLookups!$D$54</f>
        <v>-945</v>
      </c>
      <c r="W73" s="21">
        <f>-VLookups!$D$59</f>
        <v>-250</v>
      </c>
      <c r="X73" s="19">
        <v>0</v>
      </c>
      <c r="Y73" s="36">
        <f>Y72*(1+VLookups!$D$57/12)</f>
        <v>-243.80336638907693</v>
      </c>
      <c r="Z73" s="19">
        <f>-E73*VLookups!$J$3</f>
        <v>-415.69020697640622</v>
      </c>
      <c r="AA73" s="19">
        <v>0</v>
      </c>
      <c r="AB73" s="20">
        <f t="shared" si="3"/>
        <v>165.08896838205669</v>
      </c>
      <c r="AC73" s="20">
        <f t="shared" si="4"/>
        <v>37485.593371401104</v>
      </c>
    </row>
    <row r="74" spans="2:29" x14ac:dyDescent="0.25">
      <c r="B74" s="9">
        <v>70</v>
      </c>
      <c r="C74" s="9">
        <f t="shared" si="2"/>
        <v>28</v>
      </c>
      <c r="D74" s="9">
        <v>10</v>
      </c>
      <c r="E74" s="20">
        <f>E62*(1+VLookups!$C$4)</f>
        <v>10392.255174410155</v>
      </c>
      <c r="F74" s="20">
        <f>$E74*-VLookups!$D$10*2</f>
        <v>-623.53531046460921</v>
      </c>
      <c r="G74" s="19">
        <v>0</v>
      </c>
      <c r="H74" s="20">
        <f>(-VLookups!$D$13)*(E74+F74/2)</f>
        <v>-3276.1584437328015</v>
      </c>
      <c r="I74" s="20">
        <f>-PMT(VLookups!$D$16/12,180,-FV(VLookups!$D$16/12,48,,-VLookups!$D$15))</f>
        <v>-1366.0248221985344</v>
      </c>
      <c r="J74" s="19">
        <v>0</v>
      </c>
      <c r="K74" s="19">
        <v>0</v>
      </c>
      <c r="L74" s="20">
        <f>VLookups!$D$30</f>
        <v>-641.6219438963717</v>
      </c>
      <c r="M74" s="20">
        <f>M73-VLookups!$C$33</f>
        <v>-89</v>
      </c>
      <c r="N74" s="22">
        <v>10</v>
      </c>
      <c r="O74" s="19">
        <v>0</v>
      </c>
      <c r="P74" s="19">
        <v>0</v>
      </c>
      <c r="Q74" s="9" t="s">
        <v>36</v>
      </c>
      <c r="R74" s="21">
        <f>R62*(1+VLookups!$C$45)</f>
        <v>-2689.0997676026018</v>
      </c>
      <c r="S74" s="19">
        <v>0</v>
      </c>
      <c r="T74" s="19">
        <v>0</v>
      </c>
      <c r="U74" s="9" t="s">
        <v>36</v>
      </c>
      <c r="V74" s="21">
        <f>V73-VLookups!$D$54</f>
        <v>-950</v>
      </c>
      <c r="W74" s="21">
        <f>-VLookups!$D$59</f>
        <v>-250</v>
      </c>
      <c r="X74" s="19">
        <v>0</v>
      </c>
      <c r="Y74" s="36">
        <f>Y73*(1+VLookups!$D$57/12)</f>
        <v>-244.51445954104508</v>
      </c>
      <c r="Z74" s="19">
        <f>-E74*VLookups!$J$3</f>
        <v>-415.69020697640622</v>
      </c>
      <c r="AA74" s="19">
        <v>0</v>
      </c>
      <c r="AB74" s="20">
        <f t="shared" si="3"/>
        <v>158.37787523008853</v>
      </c>
      <c r="AC74" s="20">
        <f t="shared" si="4"/>
        <v>37706.447235583524</v>
      </c>
    </row>
    <row r="75" spans="2:29" x14ac:dyDescent="0.25">
      <c r="B75" s="9">
        <v>71</v>
      </c>
      <c r="C75" s="9">
        <f t="shared" si="2"/>
        <v>28</v>
      </c>
      <c r="D75" s="9">
        <v>11</v>
      </c>
      <c r="E75" s="20">
        <f>E63*(1+VLookups!$C$4)</f>
        <v>10392.255174410155</v>
      </c>
      <c r="F75" s="20">
        <f>$E75*-VLookups!$D$10*2</f>
        <v>-623.53531046460921</v>
      </c>
      <c r="G75" s="19">
        <v>0</v>
      </c>
      <c r="H75" s="20">
        <f>(-VLookups!$D$13)*(E75+F75/2)</f>
        <v>-3276.1584437328015</v>
      </c>
      <c r="I75" s="20">
        <f>-PMT(VLookups!$D$16/12,180,-FV(VLookups!$D$16/12,48,,-VLookups!$D$15))</f>
        <v>-1366.0248221985344</v>
      </c>
      <c r="J75" s="19">
        <v>0</v>
      </c>
      <c r="K75" s="19">
        <v>0</v>
      </c>
      <c r="L75" s="20">
        <f>VLookups!$D$30</f>
        <v>-641.6219438963717</v>
      </c>
      <c r="M75" s="20">
        <f>M74-VLookups!$C$33</f>
        <v>-90</v>
      </c>
      <c r="N75" s="22">
        <v>11</v>
      </c>
      <c r="O75" s="19">
        <v>0</v>
      </c>
      <c r="P75" s="19">
        <v>0</v>
      </c>
      <c r="Q75" s="9" t="s">
        <v>36</v>
      </c>
      <c r="R75" s="21">
        <f>R63*(1+VLookups!$C$45)</f>
        <v>-2689.0997676026018</v>
      </c>
      <c r="S75" s="19">
        <v>0</v>
      </c>
      <c r="T75" s="19">
        <v>0</v>
      </c>
      <c r="U75" s="9" t="s">
        <v>36</v>
      </c>
      <c r="V75" s="21">
        <f>V74-VLookups!$D$54</f>
        <v>-955</v>
      </c>
      <c r="W75" s="21">
        <f>-VLookups!$D$59</f>
        <v>-250</v>
      </c>
      <c r="X75" s="19">
        <v>0</v>
      </c>
      <c r="Y75" s="36">
        <f>Y74*(1+VLookups!$D$57/12)</f>
        <v>-245.22762671470647</v>
      </c>
      <c r="Z75" s="19">
        <f>-E75*VLookups!$J$3</f>
        <v>-415.69020697640622</v>
      </c>
      <c r="AA75" s="19">
        <v>0</v>
      </c>
      <c r="AB75" s="20">
        <f t="shared" si="3"/>
        <v>151.66470805642712</v>
      </c>
      <c r="AC75" s="20">
        <f t="shared" si="4"/>
        <v>37920.956022365928</v>
      </c>
    </row>
    <row r="76" spans="2:29" x14ac:dyDescent="0.25">
      <c r="B76" s="9">
        <v>72</v>
      </c>
      <c r="C76" s="9">
        <f t="shared" si="2"/>
        <v>29</v>
      </c>
      <c r="D76" s="9">
        <v>0</v>
      </c>
      <c r="E76" s="20">
        <f>E64*(1+VLookups!$C$4)</f>
        <v>10755.98410551451</v>
      </c>
      <c r="F76" s="20">
        <f>$E76*-VLookups!$D$10*2</f>
        <v>-645.35904633087057</v>
      </c>
      <c r="G76" s="19">
        <v>0</v>
      </c>
      <c r="H76" s="20">
        <f>(-VLookups!$D$13)*(E76+F76/2)</f>
        <v>-3390.8239892634492</v>
      </c>
      <c r="I76" s="20">
        <f>-PMT(VLookups!$D$16/12,180,-FV(VLookups!$D$16/12,48,,-VLookups!$D$15))</f>
        <v>-1366.0248221985344</v>
      </c>
      <c r="J76" s="19">
        <v>0</v>
      </c>
      <c r="K76" s="19">
        <v>0</v>
      </c>
      <c r="L76" s="20">
        <f>VLookups!$D$30</f>
        <v>-641.6219438963717</v>
      </c>
      <c r="M76" s="20">
        <f>M75-VLookups!$C$33</f>
        <v>-91</v>
      </c>
      <c r="N76" s="22">
        <v>12</v>
      </c>
      <c r="O76" s="19">
        <v>0</v>
      </c>
      <c r="P76" s="19">
        <v>0</v>
      </c>
      <c r="Q76" s="9" t="s">
        <v>36</v>
      </c>
      <c r="R76" s="21">
        <f>R64*(1+VLookups!$C$45)</f>
        <v>-2853.1348534263602</v>
      </c>
      <c r="S76" s="19">
        <v>0</v>
      </c>
      <c r="T76" s="19">
        <v>0</v>
      </c>
      <c r="U76" s="9" t="s">
        <v>36</v>
      </c>
      <c r="V76" s="21">
        <f>V75-VLookups!$D$54</f>
        <v>-960</v>
      </c>
      <c r="W76" s="21">
        <f>-VLookups!$D$59</f>
        <v>-250</v>
      </c>
      <c r="X76" s="19">
        <v>0</v>
      </c>
      <c r="Y76" s="36">
        <f>Y75*(1+VLookups!$D$57/12)</f>
        <v>-245.94287395929103</v>
      </c>
      <c r="Z76" s="19">
        <f>-E76*VLookups!$J$3</f>
        <v>-430.2393642205804</v>
      </c>
      <c r="AA76" s="19">
        <v>0</v>
      </c>
      <c r="AB76" s="20">
        <f t="shared" si="3"/>
        <v>204.51673538448728</v>
      </c>
      <c r="AC76" s="20">
        <f t="shared" si="4"/>
        <v>38188.67435112103</v>
      </c>
    </row>
    <row r="77" spans="2:29" x14ac:dyDescent="0.25">
      <c r="B77" s="9">
        <v>73</v>
      </c>
      <c r="C77" s="9">
        <f t="shared" si="2"/>
        <v>29</v>
      </c>
      <c r="D77" s="9">
        <v>1</v>
      </c>
      <c r="E77" s="20">
        <f>E65*(1+VLookups!$C$4)</f>
        <v>10755.98410551451</v>
      </c>
      <c r="F77" s="20">
        <f>$E77*-VLookups!$D$10*2</f>
        <v>-645.35904633087057</v>
      </c>
      <c r="G77" s="19">
        <v>0</v>
      </c>
      <c r="H77" s="20">
        <f>(-VLookups!$D$13)*(E77+F77/2)</f>
        <v>-3390.8239892634492</v>
      </c>
      <c r="I77" s="20">
        <f>-PMT(VLookups!$D$16/12,180,-FV(VLookups!$D$16/12,48,,-VLookups!$D$15))</f>
        <v>-1366.0248221985344</v>
      </c>
      <c r="J77" s="19">
        <v>0</v>
      </c>
      <c r="K77" s="19">
        <v>0</v>
      </c>
      <c r="L77" s="20">
        <f>VLookups!$D$30</f>
        <v>-641.6219438963717</v>
      </c>
      <c r="M77" s="20">
        <f>M76-VLookups!$C$33</f>
        <v>-92</v>
      </c>
      <c r="N77" s="22">
        <v>13</v>
      </c>
      <c r="O77" s="19">
        <v>0</v>
      </c>
      <c r="P77" s="19">
        <v>0</v>
      </c>
      <c r="Q77" s="9" t="s">
        <v>36</v>
      </c>
      <c r="R77" s="21">
        <f>R65*(1+VLookups!$C$45)</f>
        <v>-2853.1348534263602</v>
      </c>
      <c r="S77" s="19">
        <v>0</v>
      </c>
      <c r="T77" s="19">
        <v>0</v>
      </c>
      <c r="U77" s="9" t="s">
        <v>36</v>
      </c>
      <c r="V77" s="21">
        <f>V76-VLookups!$D$54</f>
        <v>-965</v>
      </c>
      <c r="W77" s="21">
        <f>-VLookups!$D$59</f>
        <v>-250</v>
      </c>
      <c r="X77" s="19">
        <v>0</v>
      </c>
      <c r="Y77" s="36">
        <f>Y76*(1+VLookups!$D$57/12)</f>
        <v>-246.6602073416723</v>
      </c>
      <c r="Z77" s="19">
        <f>-E77*VLookups!$J$3</f>
        <v>-430.2393642205804</v>
      </c>
      <c r="AA77" s="19">
        <v>0</v>
      </c>
      <c r="AB77" s="20">
        <f t="shared" si="3"/>
        <v>197.79940200210609</v>
      </c>
      <c r="AC77" s="20">
        <f t="shared" si="4"/>
        <v>38450.121543708337</v>
      </c>
    </row>
    <row r="78" spans="2:29" x14ac:dyDescent="0.25">
      <c r="B78" s="9">
        <v>74</v>
      </c>
      <c r="C78" s="9">
        <f t="shared" si="2"/>
        <v>29</v>
      </c>
      <c r="D78" s="9">
        <v>2</v>
      </c>
      <c r="E78" s="20">
        <f>E66*(1+VLookups!$C$4)</f>
        <v>10755.98410551451</v>
      </c>
      <c r="F78" s="20">
        <f>$E78*-VLookups!$D$10*2</f>
        <v>-645.35904633087057</v>
      </c>
      <c r="G78" s="19">
        <v>0</v>
      </c>
      <c r="H78" s="20">
        <f>(-VLookups!$D$13)*(E78+F78/2)</f>
        <v>-3390.8239892634492</v>
      </c>
      <c r="I78" s="20">
        <f>-PMT(VLookups!$D$16/12,180,-FV(VLookups!$D$16/12,48,,-VLookups!$D$15))</f>
        <v>-1366.0248221985344</v>
      </c>
      <c r="J78" s="19">
        <v>0</v>
      </c>
      <c r="K78" s="19">
        <v>0</v>
      </c>
      <c r="L78" s="20">
        <f>VLookups!$D$30</f>
        <v>-641.6219438963717</v>
      </c>
      <c r="M78" s="20">
        <f>M77-VLookups!$C$33</f>
        <v>-93</v>
      </c>
      <c r="N78" s="22">
        <v>14</v>
      </c>
      <c r="O78" s="19">
        <v>0</v>
      </c>
      <c r="P78" s="19">
        <v>0</v>
      </c>
      <c r="Q78" s="9" t="s">
        <v>36</v>
      </c>
      <c r="R78" s="21">
        <f>R66*(1+VLookups!$C$45)</f>
        <v>-2853.1348534263602</v>
      </c>
      <c r="S78" s="19">
        <v>0</v>
      </c>
      <c r="T78" s="19">
        <v>0</v>
      </c>
      <c r="U78" s="9" t="s">
        <v>36</v>
      </c>
      <c r="V78" s="21">
        <f>V77-VLookups!$D$54</f>
        <v>-970</v>
      </c>
      <c r="W78" s="21">
        <f>-VLookups!$D$59</f>
        <v>-250</v>
      </c>
      <c r="X78" s="19">
        <v>0</v>
      </c>
      <c r="Y78" s="36">
        <f>Y77*(1+VLookups!$D$57/12)</f>
        <v>-247.37963294641884</v>
      </c>
      <c r="Z78" s="19">
        <f>-E78*VLookups!$J$3</f>
        <v>-430.2393642205804</v>
      </c>
      <c r="AA78" s="19">
        <v>0</v>
      </c>
      <c r="AB78" s="20">
        <f t="shared" si="3"/>
        <v>191.07997639735953</v>
      </c>
      <c r="AC78" s="20">
        <f t="shared" si="4"/>
        <v>38705.285056011882</v>
      </c>
    </row>
    <row r="79" spans="2:29" x14ac:dyDescent="0.25">
      <c r="B79" s="9">
        <v>75</v>
      </c>
      <c r="C79" s="9">
        <f t="shared" si="2"/>
        <v>29</v>
      </c>
      <c r="D79" s="9">
        <v>3</v>
      </c>
      <c r="E79" s="20">
        <f>E67*(1+VLookups!$C$4)</f>
        <v>10755.98410551451</v>
      </c>
      <c r="F79" s="20">
        <f>$E79*-VLookups!$D$10*2</f>
        <v>-645.35904633087057</v>
      </c>
      <c r="G79" s="19">
        <v>0</v>
      </c>
      <c r="H79" s="20">
        <f>(-VLookups!$D$13)*(E79+F79/2)</f>
        <v>-3390.8239892634492</v>
      </c>
      <c r="I79" s="20">
        <f>-PMT(VLookups!$D$16/12,180,-FV(VLookups!$D$16/12,48,,-VLookups!$D$15))</f>
        <v>-1366.0248221985344</v>
      </c>
      <c r="J79" s="19">
        <v>0</v>
      </c>
      <c r="K79" s="19">
        <v>0</v>
      </c>
      <c r="L79" s="20">
        <f>VLookups!$D$30</f>
        <v>-641.6219438963717</v>
      </c>
      <c r="M79" s="20">
        <f>M78-VLookups!$C$33</f>
        <v>-94</v>
      </c>
      <c r="N79" s="22">
        <v>15</v>
      </c>
      <c r="O79" s="19">
        <v>0</v>
      </c>
      <c r="P79" s="19">
        <v>0</v>
      </c>
      <c r="Q79" s="9" t="s">
        <v>36</v>
      </c>
      <c r="R79" s="21">
        <f>R67*(1+VLookups!$C$45)</f>
        <v>-2853.1348534263602</v>
      </c>
      <c r="S79" s="19">
        <v>0</v>
      </c>
      <c r="T79" s="19">
        <v>0</v>
      </c>
      <c r="U79" s="9" t="s">
        <v>36</v>
      </c>
      <c r="V79" s="21">
        <f>V78-VLookups!$D$54</f>
        <v>-975</v>
      </c>
      <c r="W79" s="21">
        <f>-VLookups!$D$59</f>
        <v>-250</v>
      </c>
      <c r="X79" s="19">
        <v>0</v>
      </c>
      <c r="Y79" s="36">
        <f>Y78*(1+VLookups!$D$57/12)</f>
        <v>-248.1011568758459</v>
      </c>
      <c r="Z79" s="19">
        <f>-E79*VLookups!$J$3</f>
        <v>-430.2393642205804</v>
      </c>
      <c r="AA79" s="19">
        <v>0</v>
      </c>
      <c r="AB79" s="20">
        <f t="shared" si="3"/>
        <v>184.35845246793252</v>
      </c>
      <c r="AC79" s="20">
        <f t="shared" si="4"/>
        <v>38954.152316906504</v>
      </c>
    </row>
    <row r="80" spans="2:29" x14ac:dyDescent="0.25">
      <c r="B80" s="9">
        <v>76</v>
      </c>
      <c r="C80" s="9">
        <f t="shared" si="2"/>
        <v>29</v>
      </c>
      <c r="D80" s="9">
        <v>4</v>
      </c>
      <c r="E80" s="20">
        <f>E68*(1+VLookups!$C$4)</f>
        <v>10755.98410551451</v>
      </c>
      <c r="F80" s="20">
        <f>$E80*-VLookups!$D$10*2</f>
        <v>-645.35904633087057</v>
      </c>
      <c r="G80" s="19">
        <v>0</v>
      </c>
      <c r="H80" s="20">
        <f>(-VLookups!$D$13)*(E80+F80/2)</f>
        <v>-3390.8239892634492</v>
      </c>
      <c r="I80" s="20">
        <f>-PMT(VLookups!$D$16/12,180,-FV(VLookups!$D$16/12,48,,-VLookups!$D$15))</f>
        <v>-1366.0248221985344</v>
      </c>
      <c r="J80" s="19">
        <v>0</v>
      </c>
      <c r="K80" s="19">
        <v>0</v>
      </c>
      <c r="L80" s="20">
        <f>VLookups!$D$30</f>
        <v>-641.6219438963717</v>
      </c>
      <c r="M80" s="20">
        <f>M79-VLookups!$C$33</f>
        <v>-95</v>
      </c>
      <c r="N80" s="22">
        <v>16</v>
      </c>
      <c r="O80" s="19">
        <v>0</v>
      </c>
      <c r="P80" s="19">
        <v>0</v>
      </c>
      <c r="Q80" s="9" t="s">
        <v>36</v>
      </c>
      <c r="R80" s="21">
        <f>R68*(1+VLookups!$C$45)</f>
        <v>-2853.1348534263602</v>
      </c>
      <c r="S80" s="19">
        <v>0</v>
      </c>
      <c r="T80" s="19">
        <v>0</v>
      </c>
      <c r="U80" s="9" t="s">
        <v>36</v>
      </c>
      <c r="V80" s="21">
        <f>V79-VLookups!$D$54</f>
        <v>-980</v>
      </c>
      <c r="W80" s="21">
        <f>-VLookups!$D$59</f>
        <v>-250</v>
      </c>
      <c r="X80" s="19">
        <v>0</v>
      </c>
      <c r="Y80" s="36">
        <f>Y79*(1+VLookups!$D$57/12)</f>
        <v>-248.82478525006712</v>
      </c>
      <c r="Z80" s="19">
        <f>-E80*VLookups!$J$3</f>
        <v>-430.2393642205804</v>
      </c>
      <c r="AA80" s="19">
        <v>0</v>
      </c>
      <c r="AB80" s="20">
        <f t="shared" si="3"/>
        <v>177.63482409371119</v>
      </c>
      <c r="AC80" s="20">
        <f t="shared" si="4"/>
        <v>39196.710728195059</v>
      </c>
    </row>
    <row r="81" spans="2:29" x14ac:dyDescent="0.25">
      <c r="B81" s="9">
        <v>77</v>
      </c>
      <c r="C81" s="9">
        <f t="shared" ref="C81:C144" si="5">C69+1</f>
        <v>29</v>
      </c>
      <c r="D81" s="9">
        <v>5</v>
      </c>
      <c r="E81" s="20">
        <f>E69*(1+VLookups!$C$4)</f>
        <v>10755.98410551451</v>
      </c>
      <c r="F81" s="20">
        <f>$E81*-VLookups!$D$10*2</f>
        <v>-645.35904633087057</v>
      </c>
      <c r="G81" s="19">
        <v>0</v>
      </c>
      <c r="H81" s="20">
        <f>(-VLookups!$D$13)*(E81+F81/2)</f>
        <v>-3390.8239892634492</v>
      </c>
      <c r="I81" s="20">
        <f>-PMT(VLookups!$D$16/12,180,-FV(VLookups!$D$16/12,48,,-VLookups!$D$15))</f>
        <v>-1366.0248221985344</v>
      </c>
      <c r="J81" s="19">
        <v>0</v>
      </c>
      <c r="K81" s="19">
        <v>0</v>
      </c>
      <c r="L81" s="20">
        <f>VLookups!$D$30</f>
        <v>-641.6219438963717</v>
      </c>
      <c r="M81" s="20">
        <f>M80-VLookups!$C$33</f>
        <v>-96</v>
      </c>
      <c r="N81" s="22">
        <v>17</v>
      </c>
      <c r="O81" s="19">
        <v>0</v>
      </c>
      <c r="P81" s="19">
        <v>0</v>
      </c>
      <c r="Q81" s="9" t="s">
        <v>36</v>
      </c>
      <c r="R81" s="21">
        <f>R69*(1+VLookups!$C$45)</f>
        <v>-2853.1348534263602</v>
      </c>
      <c r="S81" s="19">
        <v>0</v>
      </c>
      <c r="T81" s="19">
        <v>0</v>
      </c>
      <c r="U81" s="9" t="s">
        <v>36</v>
      </c>
      <c r="V81" s="21">
        <f>V80-VLookups!$D$54</f>
        <v>-985</v>
      </c>
      <c r="W81" s="21">
        <f>-VLookups!$D$59</f>
        <v>-250</v>
      </c>
      <c r="X81" s="19">
        <v>0</v>
      </c>
      <c r="Y81" s="36">
        <f>Y80*(1+VLookups!$D$57/12)</f>
        <v>-249.55052420704649</v>
      </c>
      <c r="Z81" s="19">
        <f>-E81*VLookups!$J$3</f>
        <v>-430.2393642205804</v>
      </c>
      <c r="AA81" s="19">
        <v>0</v>
      </c>
      <c r="AB81" s="20">
        <f t="shared" si="3"/>
        <v>170.9090851367319</v>
      </c>
      <c r="AC81" s="20">
        <f t="shared" si="4"/>
        <v>39432.947664545449</v>
      </c>
    </row>
    <row r="82" spans="2:29" x14ac:dyDescent="0.25">
      <c r="B82" s="9">
        <v>78</v>
      </c>
      <c r="C82" s="9">
        <f t="shared" si="5"/>
        <v>29</v>
      </c>
      <c r="D82" s="9">
        <v>6</v>
      </c>
      <c r="E82" s="20">
        <f>E70*(1+VLookups!$C$4)</f>
        <v>10755.98410551451</v>
      </c>
      <c r="F82" s="20">
        <f>$E82*-VLookups!$D$10*2</f>
        <v>-645.35904633087057</v>
      </c>
      <c r="G82" s="19">
        <v>0</v>
      </c>
      <c r="H82" s="20">
        <f>(-VLookups!$D$13)*(E82+F82/2)</f>
        <v>-3390.8239892634492</v>
      </c>
      <c r="I82" s="20">
        <f>-PMT(VLookups!$D$16/12,180,-FV(VLookups!$D$16/12,48,,-VLookups!$D$15))</f>
        <v>-1366.0248221985344</v>
      </c>
      <c r="J82" s="19">
        <v>0</v>
      </c>
      <c r="K82" s="19">
        <v>0</v>
      </c>
      <c r="L82" s="20">
        <f>VLookups!$D$30</f>
        <v>-641.6219438963717</v>
      </c>
      <c r="M82" s="20">
        <f>M81-VLookups!$C$33</f>
        <v>-97</v>
      </c>
      <c r="N82" s="22">
        <v>18</v>
      </c>
      <c r="O82" s="19">
        <v>0</v>
      </c>
      <c r="P82" s="19">
        <v>0</v>
      </c>
      <c r="Q82" s="9" t="s">
        <v>36</v>
      </c>
      <c r="R82" s="21">
        <f>R70*(1+VLookups!$C$45)</f>
        <v>-2853.1348534263602</v>
      </c>
      <c r="S82" s="19">
        <v>0</v>
      </c>
      <c r="T82" s="19">
        <v>0</v>
      </c>
      <c r="U82" s="9" t="s">
        <v>36</v>
      </c>
      <c r="V82" s="21">
        <f>V81-VLookups!$D$54</f>
        <v>-990</v>
      </c>
      <c r="W82" s="21">
        <f>-VLookups!$D$59</f>
        <v>-250</v>
      </c>
      <c r="X82" s="19">
        <v>0</v>
      </c>
      <c r="Y82" s="36">
        <f>Y81*(1+VLookups!$D$57/12)</f>
        <v>-250.27837990265039</v>
      </c>
      <c r="Z82" s="19">
        <f>-E82*VLookups!$J$3</f>
        <v>-430.2393642205804</v>
      </c>
      <c r="AA82" s="19">
        <v>0</v>
      </c>
      <c r="AB82" s="20">
        <f t="shared" si="3"/>
        <v>164.18122944112798</v>
      </c>
      <c r="AC82" s="20">
        <f t="shared" si="4"/>
        <v>39662.85047342749</v>
      </c>
    </row>
    <row r="83" spans="2:29" x14ac:dyDescent="0.25">
      <c r="B83" s="9">
        <v>79</v>
      </c>
      <c r="C83" s="9">
        <f t="shared" si="5"/>
        <v>29</v>
      </c>
      <c r="D83" s="9">
        <v>7</v>
      </c>
      <c r="E83" s="20">
        <f>E71*(1+VLookups!$C$4)</f>
        <v>10755.98410551451</v>
      </c>
      <c r="F83" s="20">
        <f>$E83*-VLookups!$D$10*2</f>
        <v>-645.35904633087057</v>
      </c>
      <c r="G83" s="19">
        <v>0</v>
      </c>
      <c r="H83" s="20">
        <f>(-VLookups!$D$13)*(E83+F83/2)</f>
        <v>-3390.8239892634492</v>
      </c>
      <c r="I83" s="20">
        <f>-PMT(VLookups!$D$16/12,180,-FV(VLookups!$D$16/12,48,,-VLookups!$D$15))</f>
        <v>-1366.0248221985344</v>
      </c>
      <c r="J83" s="19">
        <v>0</v>
      </c>
      <c r="K83" s="19">
        <v>0</v>
      </c>
      <c r="L83" s="20">
        <f>VLookups!$D$30</f>
        <v>-641.6219438963717</v>
      </c>
      <c r="M83" s="20">
        <f>M82-VLookups!$C$33</f>
        <v>-98</v>
      </c>
      <c r="N83" s="22">
        <v>19</v>
      </c>
      <c r="O83" s="19">
        <v>0</v>
      </c>
      <c r="P83" s="19">
        <v>0</v>
      </c>
      <c r="Q83" s="9" t="s">
        <v>36</v>
      </c>
      <c r="R83" s="21">
        <f>R71*(1+VLookups!$C$45)</f>
        <v>-2853.1348534263602</v>
      </c>
      <c r="S83" s="19">
        <v>0</v>
      </c>
      <c r="T83" s="19">
        <v>0</v>
      </c>
      <c r="U83" s="9" t="s">
        <v>36</v>
      </c>
      <c r="V83" s="21">
        <f>V82-VLookups!$D$54</f>
        <v>-995</v>
      </c>
      <c r="W83" s="21">
        <f>-VLookups!$D$59</f>
        <v>-250</v>
      </c>
      <c r="X83" s="19">
        <v>0</v>
      </c>
      <c r="Y83" s="36">
        <f>Y82*(1+VLookups!$D$57/12)</f>
        <v>-251.00835851069979</v>
      </c>
      <c r="Z83" s="19">
        <f>-E83*VLookups!$J$3</f>
        <v>-430.2393642205804</v>
      </c>
      <c r="AA83" s="19">
        <v>0</v>
      </c>
      <c r="AB83" s="20">
        <f t="shared" si="3"/>
        <v>157.45125083307863</v>
      </c>
      <c r="AC83" s="20">
        <f t="shared" si="4"/>
        <v>39886.406475049618</v>
      </c>
    </row>
    <row r="84" spans="2:29" x14ac:dyDescent="0.25">
      <c r="B84" s="9">
        <v>80</v>
      </c>
      <c r="C84" s="9">
        <f t="shared" si="5"/>
        <v>29</v>
      </c>
      <c r="D84" s="9">
        <v>8</v>
      </c>
      <c r="E84" s="20">
        <f>E72*(1+VLookups!$C$4)</f>
        <v>10755.98410551451</v>
      </c>
      <c r="F84" s="20">
        <f>$E84*-VLookups!$D$10*2</f>
        <v>-645.35904633087057</v>
      </c>
      <c r="G84" s="19">
        <v>0</v>
      </c>
      <c r="H84" s="20">
        <f>(-VLookups!$D$13)*(E84+F84/2)</f>
        <v>-3390.8239892634492</v>
      </c>
      <c r="I84" s="20">
        <f>-PMT(VLookups!$D$16/12,180,-FV(VLookups!$D$16/12,48,,-VLookups!$D$15))</f>
        <v>-1366.0248221985344</v>
      </c>
      <c r="J84" s="19">
        <v>0</v>
      </c>
      <c r="K84" s="19">
        <v>0</v>
      </c>
      <c r="L84" s="20">
        <f>VLookups!$D$30</f>
        <v>-641.6219438963717</v>
      </c>
      <c r="M84" s="20">
        <f>M83-VLookups!$C$33</f>
        <v>-99</v>
      </c>
      <c r="N84" s="22">
        <v>20</v>
      </c>
      <c r="O84" s="19">
        <v>0</v>
      </c>
      <c r="P84" s="19">
        <v>0</v>
      </c>
      <c r="Q84" s="9" t="s">
        <v>36</v>
      </c>
      <c r="R84" s="21">
        <f>R72*(1+VLookups!$C$45)</f>
        <v>-2853.1348534263602</v>
      </c>
      <c r="S84" s="19">
        <v>0</v>
      </c>
      <c r="T84" s="19">
        <v>0</v>
      </c>
      <c r="U84" s="9" t="s">
        <v>36</v>
      </c>
      <c r="V84" s="21">
        <f>V83-VLookups!$D$54</f>
        <v>-1000</v>
      </c>
      <c r="W84" s="21">
        <f>-VLookups!$D$59</f>
        <v>-250</v>
      </c>
      <c r="X84" s="19">
        <v>0</v>
      </c>
      <c r="Y84" s="36">
        <f>Y83*(1+VLookups!$D$57/12)</f>
        <v>-251.74046622302268</v>
      </c>
      <c r="Z84" s="19">
        <f>-E84*VLookups!$J$3</f>
        <v>-430.2393642205804</v>
      </c>
      <c r="AA84" s="19">
        <v>0</v>
      </c>
      <c r="AB84" s="20">
        <f t="shared" si="3"/>
        <v>150.71914312075575</v>
      </c>
      <c r="AC84" s="20">
        <f t="shared" si="4"/>
        <v>40103.602962295459</v>
      </c>
    </row>
    <row r="85" spans="2:29" x14ac:dyDescent="0.25">
      <c r="B85" s="9">
        <v>81</v>
      </c>
      <c r="C85" s="9">
        <f t="shared" si="5"/>
        <v>29</v>
      </c>
      <c r="D85" s="9">
        <v>9</v>
      </c>
      <c r="E85" s="20">
        <f>E73*(1+VLookups!$C$4)</f>
        <v>10755.98410551451</v>
      </c>
      <c r="F85" s="20">
        <f>$E85*-VLookups!$D$10*2</f>
        <v>-645.35904633087057</v>
      </c>
      <c r="G85" s="19">
        <v>0</v>
      </c>
      <c r="H85" s="20">
        <f>(-VLookups!$D$13)*(E85+F85/2)</f>
        <v>-3390.8239892634492</v>
      </c>
      <c r="I85" s="20">
        <f>-PMT(VLookups!$D$16/12,180,-FV(VLookups!$D$16/12,48,,-VLookups!$D$15))</f>
        <v>-1366.0248221985344</v>
      </c>
      <c r="J85" s="19">
        <v>0</v>
      </c>
      <c r="K85" s="19">
        <v>0</v>
      </c>
      <c r="L85" s="20">
        <f>VLookups!$D$30</f>
        <v>-641.6219438963717</v>
      </c>
      <c r="M85" s="20">
        <f>M84-VLookups!$C$33</f>
        <v>-100</v>
      </c>
      <c r="N85" s="22">
        <v>21</v>
      </c>
      <c r="O85" s="19">
        <v>0</v>
      </c>
      <c r="P85" s="19">
        <v>0</v>
      </c>
      <c r="Q85" s="9" t="s">
        <v>36</v>
      </c>
      <c r="R85" s="21">
        <f>R73*(1+VLookups!$C$45)</f>
        <v>-2853.1348534263602</v>
      </c>
      <c r="S85" s="19">
        <v>0</v>
      </c>
      <c r="T85" s="19">
        <v>0</v>
      </c>
      <c r="U85" s="9" t="s">
        <v>36</v>
      </c>
      <c r="V85" s="21">
        <f>V84-VLookups!$D$54</f>
        <v>-1005</v>
      </c>
      <c r="W85" s="21">
        <f>-VLookups!$D$59</f>
        <v>-250</v>
      </c>
      <c r="X85" s="19">
        <v>0</v>
      </c>
      <c r="Y85" s="36">
        <f>Y84*(1+VLookups!$D$57/12)</f>
        <v>-252.4747092495065</v>
      </c>
      <c r="Z85" s="19">
        <f>-E85*VLookups!$J$3</f>
        <v>-430.2393642205804</v>
      </c>
      <c r="AA85" s="19">
        <v>0</v>
      </c>
      <c r="AB85" s="20">
        <f t="shared" si="3"/>
        <v>143.98490009427184</v>
      </c>
      <c r="AC85" s="20">
        <f t="shared" si="4"/>
        <v>40314.427200660226</v>
      </c>
    </row>
    <row r="86" spans="2:29" x14ac:dyDescent="0.25">
      <c r="B86" s="9">
        <v>82</v>
      </c>
      <c r="C86" s="9">
        <f t="shared" si="5"/>
        <v>29</v>
      </c>
      <c r="D86" s="9">
        <v>10</v>
      </c>
      <c r="E86" s="20">
        <f>E74*(1+VLookups!$C$4)</f>
        <v>10755.98410551451</v>
      </c>
      <c r="F86" s="20">
        <f>$E86*-VLookups!$D$10*2</f>
        <v>-645.35904633087057</v>
      </c>
      <c r="G86" s="19">
        <v>0</v>
      </c>
      <c r="H86" s="20">
        <f>(-VLookups!$D$13)*(E86+F86/2)</f>
        <v>-3390.8239892634492</v>
      </c>
      <c r="I86" s="20">
        <f>-PMT(VLookups!$D$16/12,180,-FV(VLookups!$D$16/12,48,,-VLookups!$D$15))</f>
        <v>-1366.0248221985344</v>
      </c>
      <c r="J86" s="19">
        <v>0</v>
      </c>
      <c r="K86" s="19">
        <v>0</v>
      </c>
      <c r="L86" s="20">
        <f>VLookups!$D$30</f>
        <v>-641.6219438963717</v>
      </c>
      <c r="M86" s="20">
        <f>M85-VLookups!$C$33</f>
        <v>-101</v>
      </c>
      <c r="N86" s="22">
        <v>22</v>
      </c>
      <c r="O86" s="19">
        <v>0</v>
      </c>
      <c r="P86" s="19">
        <v>0</v>
      </c>
      <c r="Q86" s="9" t="s">
        <v>36</v>
      </c>
      <c r="R86" s="21">
        <f>R74*(1+VLookups!$C$45)</f>
        <v>-2853.1348534263602</v>
      </c>
      <c r="S86" s="19">
        <v>0</v>
      </c>
      <c r="T86" s="19">
        <v>0</v>
      </c>
      <c r="U86" s="9" t="s">
        <v>36</v>
      </c>
      <c r="V86" s="21">
        <f>V85-VLookups!$D$54</f>
        <v>-1010</v>
      </c>
      <c r="W86" s="21">
        <f>-VLookups!$D$59</f>
        <v>-250</v>
      </c>
      <c r="X86" s="19">
        <v>0</v>
      </c>
      <c r="Y86" s="36">
        <f>Y85*(1+VLookups!$D$57/12)</f>
        <v>-253.21109381815091</v>
      </c>
      <c r="Z86" s="19">
        <f>-E86*VLookups!$J$3</f>
        <v>-430.2393642205804</v>
      </c>
      <c r="AA86" s="19">
        <v>0</v>
      </c>
      <c r="AB86" s="20">
        <f t="shared" si="3"/>
        <v>137.24851552562751</v>
      </c>
      <c r="AC86" s="20">
        <f t="shared" si="4"/>
        <v>40518.866428186957</v>
      </c>
    </row>
    <row r="87" spans="2:29" x14ac:dyDescent="0.25">
      <c r="B87" s="9">
        <v>83</v>
      </c>
      <c r="C87" s="9">
        <f t="shared" si="5"/>
        <v>29</v>
      </c>
      <c r="D87" s="9">
        <v>11</v>
      </c>
      <c r="E87" s="20">
        <f>E75*(1+VLookups!$C$4)</f>
        <v>10755.98410551451</v>
      </c>
      <c r="F87" s="20">
        <f>$E87*-VLookups!$D$10*2</f>
        <v>-645.35904633087057</v>
      </c>
      <c r="G87" s="19">
        <v>0</v>
      </c>
      <c r="H87" s="20">
        <f>(-VLookups!$D$13)*(E87+F87/2)</f>
        <v>-3390.8239892634492</v>
      </c>
      <c r="I87" s="20">
        <f>-PMT(VLookups!$D$16/12,180,-FV(VLookups!$D$16/12,48,,-VLookups!$D$15))</f>
        <v>-1366.0248221985344</v>
      </c>
      <c r="J87" s="19">
        <v>0</v>
      </c>
      <c r="K87" s="19">
        <v>0</v>
      </c>
      <c r="L87" s="20">
        <f>VLookups!$D$30</f>
        <v>-641.6219438963717</v>
      </c>
      <c r="M87" s="20">
        <f>M86-VLookups!$C$33</f>
        <v>-102</v>
      </c>
      <c r="N87" s="22">
        <v>23</v>
      </c>
      <c r="O87" s="19">
        <v>0</v>
      </c>
      <c r="P87" s="19">
        <v>0</v>
      </c>
      <c r="Q87" s="9" t="s">
        <v>36</v>
      </c>
      <c r="R87" s="21">
        <f>R75*(1+VLookups!$C$45)</f>
        <v>-2853.1348534263602</v>
      </c>
      <c r="S87" s="19">
        <v>0</v>
      </c>
      <c r="T87" s="19">
        <v>0</v>
      </c>
      <c r="U87" s="9" t="s">
        <v>36</v>
      </c>
      <c r="V87" s="21">
        <f>V86-VLookups!$D$54</f>
        <v>-1015</v>
      </c>
      <c r="W87" s="21">
        <f>-VLookups!$D$59</f>
        <v>-250</v>
      </c>
      <c r="X87" s="19">
        <v>0</v>
      </c>
      <c r="Y87" s="36">
        <f>Y86*(1+VLookups!$D$57/12)</f>
        <v>-253.94962617512053</v>
      </c>
      <c r="Z87" s="19">
        <f>-E87*VLookups!$J$3</f>
        <v>-430.2393642205804</v>
      </c>
      <c r="AA87" s="19">
        <v>0</v>
      </c>
      <c r="AB87" s="20">
        <f t="shared" si="3"/>
        <v>130.50998316865781</v>
      </c>
      <c r="AC87" s="20">
        <f t="shared" si="4"/>
        <v>40716.907855402598</v>
      </c>
    </row>
    <row r="88" spans="2:29" x14ac:dyDescent="0.25">
      <c r="B88" s="9">
        <v>84</v>
      </c>
      <c r="C88" s="9">
        <f t="shared" si="5"/>
        <v>30</v>
      </c>
      <c r="D88" s="9">
        <v>0</v>
      </c>
      <c r="E88" s="20">
        <f>E76*(1+VLookups!$C$4)</f>
        <v>11132.443549207517</v>
      </c>
      <c r="F88" s="20">
        <f>$E88*-VLookups!$D$10*2</f>
        <v>-667.94661295245101</v>
      </c>
      <c r="G88" s="19">
        <v>0</v>
      </c>
      <c r="H88" s="20">
        <f>(-VLookups!$D$13)*(E88+F88/2)</f>
        <v>-3509.5028288876697</v>
      </c>
      <c r="I88" s="20">
        <f>-PMT(VLookups!$D$16/12,180,-FV(VLookups!$D$16/12,48,,-VLookups!$D$15))</f>
        <v>-1366.0248221985344</v>
      </c>
      <c r="J88" s="19">
        <v>0</v>
      </c>
      <c r="K88" s="19">
        <v>0</v>
      </c>
      <c r="L88" s="20">
        <f>VLookups!$D$30</f>
        <v>-641.6219438963717</v>
      </c>
      <c r="M88" s="20">
        <f>M87-VLookups!$C$33</f>
        <v>-103</v>
      </c>
      <c r="N88" s="22">
        <v>24</v>
      </c>
      <c r="O88" s="19">
        <v>0</v>
      </c>
      <c r="P88" s="19">
        <v>0</v>
      </c>
      <c r="Q88" s="9" t="s">
        <v>36</v>
      </c>
      <c r="R88" s="21">
        <f>R76*(1+VLookups!$C$45)</f>
        <v>-3027.1760794853681</v>
      </c>
      <c r="S88" s="19">
        <v>0</v>
      </c>
      <c r="T88" s="19">
        <v>0</v>
      </c>
      <c r="U88" s="9" t="s">
        <v>36</v>
      </c>
      <c r="V88" s="21">
        <f>V87-VLookups!$D$54</f>
        <v>-1020</v>
      </c>
      <c r="W88" s="21">
        <f>-VLookups!$D$59</f>
        <v>-250</v>
      </c>
      <c r="X88" s="19">
        <v>0</v>
      </c>
      <c r="Y88" s="36">
        <f>Y87*(1+VLookups!$D$57/12)</f>
        <v>-254.69031258479797</v>
      </c>
      <c r="Z88" s="19">
        <f>-E88*VLookups!$J$3</f>
        <v>-445.29774196830067</v>
      </c>
      <c r="AA88" s="19">
        <v>0</v>
      </c>
      <c r="AB88" s="20">
        <f t="shared" si="3"/>
        <v>181.15651371024887</v>
      </c>
      <c r="AC88" s="20">
        <f t="shared" si="4"/>
        <v>40965.925882205192</v>
      </c>
    </row>
    <row r="89" spans="2:29" x14ac:dyDescent="0.25">
      <c r="B89" s="9">
        <v>85</v>
      </c>
      <c r="C89" s="9">
        <f t="shared" si="5"/>
        <v>30</v>
      </c>
      <c r="D89" s="9">
        <v>1</v>
      </c>
      <c r="E89" s="20">
        <f>E77*(1+VLookups!$C$4)</f>
        <v>11132.443549207517</v>
      </c>
      <c r="F89" s="20">
        <f>$E89*-VLookups!$D$10*2</f>
        <v>-667.94661295245101</v>
      </c>
      <c r="G89" s="19">
        <v>0</v>
      </c>
      <c r="H89" s="20">
        <f>(-VLookups!$D$13)*(E89+F89/2)</f>
        <v>-3509.5028288876697</v>
      </c>
      <c r="I89" s="20">
        <f>-PMT(VLookups!$D$16/12,180,-FV(VLookups!$D$16/12,48,,-VLookups!$D$15))</f>
        <v>-1366.0248221985344</v>
      </c>
      <c r="J89" s="19">
        <v>0</v>
      </c>
      <c r="K89" s="19">
        <v>0</v>
      </c>
      <c r="L89" s="20">
        <f>VLookups!$D$30</f>
        <v>-641.6219438963717</v>
      </c>
      <c r="M89" s="20">
        <f>M88-VLookups!$C$33</f>
        <v>-104</v>
      </c>
      <c r="N89" s="22">
        <v>25</v>
      </c>
      <c r="O89" s="19">
        <v>0</v>
      </c>
      <c r="P89" s="19">
        <v>0</v>
      </c>
      <c r="Q89" s="9" t="s">
        <v>36</v>
      </c>
      <c r="R89" s="21">
        <f>R77*(1+VLookups!$C$45)</f>
        <v>-3027.1760794853681</v>
      </c>
      <c r="S89" s="19">
        <v>0</v>
      </c>
      <c r="T89" s="19">
        <v>0</v>
      </c>
      <c r="U89" s="9" t="s">
        <v>36</v>
      </c>
      <c r="V89" s="21">
        <f>V88-VLookups!$D$54</f>
        <v>-1025</v>
      </c>
      <c r="W89" s="21">
        <f>-VLookups!$D$59</f>
        <v>-250</v>
      </c>
      <c r="X89" s="19">
        <v>0</v>
      </c>
      <c r="Y89" s="36">
        <f>Y88*(1+VLookups!$D$57/12)</f>
        <v>-255.43315932983697</v>
      </c>
      <c r="Z89" s="19">
        <f>-E89*VLookups!$J$3</f>
        <v>-445.29774196830067</v>
      </c>
      <c r="AA89" s="19">
        <v>0</v>
      </c>
      <c r="AB89" s="20">
        <f t="shared" si="3"/>
        <v>174.41366696520993</v>
      </c>
      <c r="AC89" s="20">
        <f t="shared" si="4"/>
        <v>41208.616092307413</v>
      </c>
    </row>
    <row r="90" spans="2:29" x14ac:dyDescent="0.25">
      <c r="B90" s="9">
        <v>86</v>
      </c>
      <c r="C90" s="9">
        <f t="shared" si="5"/>
        <v>30</v>
      </c>
      <c r="D90" s="9">
        <v>2</v>
      </c>
      <c r="E90" s="20">
        <f>E78*(1+VLookups!$C$4)</f>
        <v>11132.443549207517</v>
      </c>
      <c r="F90" s="20">
        <f>$E90*-VLookups!$D$10*2</f>
        <v>-667.94661295245101</v>
      </c>
      <c r="G90" s="19">
        <v>0</v>
      </c>
      <c r="H90" s="20">
        <f>(-VLookups!$D$13)*(E90+F90/2)</f>
        <v>-3509.5028288876697</v>
      </c>
      <c r="I90" s="20">
        <f>-PMT(VLookups!$D$16/12,180,-FV(VLookups!$D$16/12,48,,-VLookups!$D$15))</f>
        <v>-1366.0248221985344</v>
      </c>
      <c r="J90" s="19">
        <v>0</v>
      </c>
      <c r="K90" s="19">
        <v>0</v>
      </c>
      <c r="L90" s="20">
        <f>VLookups!$D$30</f>
        <v>-641.6219438963717</v>
      </c>
      <c r="M90" s="20">
        <f>M89-VLookups!$C$33</f>
        <v>-105</v>
      </c>
      <c r="N90" s="22">
        <v>26</v>
      </c>
      <c r="O90" s="19">
        <v>0</v>
      </c>
      <c r="P90" s="19">
        <v>0</v>
      </c>
      <c r="Q90" s="9" t="s">
        <v>36</v>
      </c>
      <c r="R90" s="21">
        <f>R78*(1+VLookups!$C$45)</f>
        <v>-3027.1760794853681</v>
      </c>
      <c r="S90" s="19">
        <v>0</v>
      </c>
      <c r="T90" s="19">
        <v>0</v>
      </c>
      <c r="U90" s="9" t="s">
        <v>36</v>
      </c>
      <c r="V90" s="21">
        <f>V89-VLookups!$D$54</f>
        <v>-1030</v>
      </c>
      <c r="W90" s="21">
        <f>-VLookups!$D$59</f>
        <v>-250</v>
      </c>
      <c r="X90" s="19">
        <v>0</v>
      </c>
      <c r="Y90" s="36">
        <f>Y89*(1+VLookups!$D$57/12)</f>
        <v>-256.17817271121567</v>
      </c>
      <c r="Z90" s="19">
        <f>-E90*VLookups!$J$3</f>
        <v>-445.29774196830067</v>
      </c>
      <c r="AA90" s="19">
        <v>0</v>
      </c>
      <c r="AB90" s="20">
        <f t="shared" si="3"/>
        <v>167.6686535838312</v>
      </c>
      <c r="AC90" s="20">
        <f t="shared" si="4"/>
        <v>41444.965772711759</v>
      </c>
    </row>
    <row r="91" spans="2:29" x14ac:dyDescent="0.25">
      <c r="B91" s="9">
        <v>87</v>
      </c>
      <c r="C91" s="9">
        <f t="shared" si="5"/>
        <v>30</v>
      </c>
      <c r="D91" s="9">
        <v>3</v>
      </c>
      <c r="E91" s="20">
        <f>E79*(1+VLookups!$C$4)</f>
        <v>11132.443549207517</v>
      </c>
      <c r="F91" s="20">
        <f>$E91*-VLookups!$D$10*2</f>
        <v>-667.94661295245101</v>
      </c>
      <c r="G91" s="19">
        <v>0</v>
      </c>
      <c r="H91" s="20">
        <f>(-VLookups!$D$13)*(E91+F91/2)</f>
        <v>-3509.5028288876697</v>
      </c>
      <c r="I91" s="20">
        <f>-PMT(VLookups!$D$16/12,180,-FV(VLookups!$D$16/12,48,,-VLookups!$D$15))</f>
        <v>-1366.0248221985344</v>
      </c>
      <c r="J91" s="19">
        <v>0</v>
      </c>
      <c r="K91" s="19">
        <v>0</v>
      </c>
      <c r="L91" s="20">
        <f>VLookups!$D$30</f>
        <v>-641.6219438963717</v>
      </c>
      <c r="M91" s="20">
        <f>M90-VLookups!$C$33</f>
        <v>-106</v>
      </c>
      <c r="N91" s="22">
        <v>27</v>
      </c>
      <c r="O91" s="19">
        <v>0</v>
      </c>
      <c r="P91" s="19">
        <v>0</v>
      </c>
      <c r="Q91" s="9" t="s">
        <v>36</v>
      </c>
      <c r="R91" s="21">
        <f>R79*(1+VLookups!$C$45)</f>
        <v>-3027.1760794853681</v>
      </c>
      <c r="S91" s="19">
        <v>0</v>
      </c>
      <c r="T91" s="19">
        <v>0</v>
      </c>
      <c r="U91" s="9" t="s">
        <v>36</v>
      </c>
      <c r="V91" s="21">
        <f>V90-VLookups!$D$54</f>
        <v>-1035</v>
      </c>
      <c r="W91" s="21">
        <f>-VLookups!$D$59</f>
        <v>-250</v>
      </c>
      <c r="X91" s="19">
        <v>0</v>
      </c>
      <c r="Y91" s="36">
        <f>Y90*(1+VLookups!$D$57/12)</f>
        <v>-256.92535904829003</v>
      </c>
      <c r="Z91" s="19">
        <f>-E91*VLookups!$J$3</f>
        <v>-445.29774196830067</v>
      </c>
      <c r="AA91" s="19">
        <v>0</v>
      </c>
      <c r="AB91" s="20">
        <f t="shared" si="3"/>
        <v>160.92146724675683</v>
      </c>
      <c r="AC91" s="20">
        <f t="shared" si="4"/>
        <v>41674.962182913034</v>
      </c>
    </row>
    <row r="92" spans="2:29" x14ac:dyDescent="0.25">
      <c r="B92" s="9">
        <v>88</v>
      </c>
      <c r="C92" s="9">
        <f t="shared" si="5"/>
        <v>30</v>
      </c>
      <c r="D92" s="9">
        <v>4</v>
      </c>
      <c r="E92" s="20">
        <f>E80*(1+VLookups!$C$4)</f>
        <v>11132.443549207517</v>
      </c>
      <c r="F92" s="20">
        <f>$E92*-VLookups!$D$10*2</f>
        <v>-667.94661295245101</v>
      </c>
      <c r="G92" s="19">
        <v>0</v>
      </c>
      <c r="H92" s="20">
        <f>(-VLookups!$D$13)*(E92+F92/2)</f>
        <v>-3509.5028288876697</v>
      </c>
      <c r="I92" s="20">
        <f>-PMT(VLookups!$D$16/12,180,-FV(VLookups!$D$16/12,48,,-VLookups!$D$15))</f>
        <v>-1366.0248221985344</v>
      </c>
      <c r="J92" s="19">
        <v>0</v>
      </c>
      <c r="K92" s="19">
        <v>0</v>
      </c>
      <c r="L92" s="20">
        <f>VLookups!$D$30</f>
        <v>-641.6219438963717</v>
      </c>
      <c r="M92" s="20">
        <f>M91-VLookups!$C$33</f>
        <v>-107</v>
      </c>
      <c r="N92" s="22">
        <v>28</v>
      </c>
      <c r="O92" s="19">
        <v>0</v>
      </c>
      <c r="P92" s="19">
        <v>0</v>
      </c>
      <c r="Q92" s="9" t="s">
        <v>36</v>
      </c>
      <c r="R92" s="21">
        <f>R80*(1+VLookups!$C$45)</f>
        <v>-3027.1760794853681</v>
      </c>
      <c r="S92" s="19">
        <v>0</v>
      </c>
      <c r="T92" s="19">
        <v>0</v>
      </c>
      <c r="U92" s="9" t="s">
        <v>36</v>
      </c>
      <c r="V92" s="21">
        <f>V91-VLookups!$D$54</f>
        <v>-1040</v>
      </c>
      <c r="W92" s="21">
        <f>-VLookups!$D$59</f>
        <v>-250</v>
      </c>
      <c r="X92" s="19">
        <v>0</v>
      </c>
      <c r="Y92" s="36">
        <f>Y91*(1+VLookups!$D$57/12)</f>
        <v>-257.67472467884755</v>
      </c>
      <c r="Z92" s="19">
        <f>-E92*VLookups!$J$3</f>
        <v>-445.29774196830067</v>
      </c>
      <c r="AA92" s="19">
        <v>0</v>
      </c>
      <c r="AB92" s="20">
        <f t="shared" si="3"/>
        <v>154.17210161619937</v>
      </c>
      <c r="AC92" s="20">
        <f t="shared" si="4"/>
        <v>41898.592554834089</v>
      </c>
    </row>
    <row r="93" spans="2:29" x14ac:dyDescent="0.25">
      <c r="B93" s="9">
        <v>89</v>
      </c>
      <c r="C93" s="9">
        <f t="shared" si="5"/>
        <v>30</v>
      </c>
      <c r="D93" s="9">
        <v>5</v>
      </c>
      <c r="E93" s="20">
        <f>E81*(1+VLookups!$C$4)</f>
        <v>11132.443549207517</v>
      </c>
      <c r="F93" s="20">
        <f>$E93*-VLookups!$D$10*2</f>
        <v>-667.94661295245101</v>
      </c>
      <c r="G93" s="19">
        <v>0</v>
      </c>
      <c r="H93" s="20">
        <f>(-VLookups!$D$13)*(E93+F93/2)</f>
        <v>-3509.5028288876697</v>
      </c>
      <c r="I93" s="20">
        <f>-PMT(VLookups!$D$16/12,180,-FV(VLookups!$D$16/12,48,,-VLookups!$D$15))</f>
        <v>-1366.0248221985344</v>
      </c>
      <c r="J93" s="19">
        <v>0</v>
      </c>
      <c r="K93" s="19">
        <v>0</v>
      </c>
      <c r="L93" s="20">
        <f>VLookups!$D$30</f>
        <v>-641.6219438963717</v>
      </c>
      <c r="M93" s="20">
        <f>M92-VLookups!$C$33</f>
        <v>-108</v>
      </c>
      <c r="N93" s="22">
        <v>29</v>
      </c>
      <c r="O93" s="19">
        <v>0</v>
      </c>
      <c r="P93" s="19">
        <v>0</v>
      </c>
      <c r="Q93" s="9" t="s">
        <v>36</v>
      </c>
      <c r="R93" s="21">
        <f>R81*(1+VLookups!$C$45)</f>
        <v>-3027.1760794853681</v>
      </c>
      <c r="S93" s="19">
        <v>0</v>
      </c>
      <c r="T93" s="19">
        <v>0</v>
      </c>
      <c r="U93" s="9" t="s">
        <v>36</v>
      </c>
      <c r="V93" s="21">
        <f>V92-VLookups!$D$54</f>
        <v>-1045</v>
      </c>
      <c r="W93" s="21">
        <f>-VLookups!$D$59</f>
        <v>-250</v>
      </c>
      <c r="X93" s="19">
        <v>0</v>
      </c>
      <c r="Y93" s="36">
        <f>Y92*(1+VLookups!$D$57/12)</f>
        <v>-258.42627595916088</v>
      </c>
      <c r="Z93" s="19">
        <f>-E93*VLookups!$J$3</f>
        <v>-445.29774196830067</v>
      </c>
      <c r="AA93" s="19">
        <v>0</v>
      </c>
      <c r="AB93" s="20">
        <f t="shared" si="3"/>
        <v>147.42055033588599</v>
      </c>
      <c r="AC93" s="20">
        <f t="shared" si="4"/>
        <v>42115.844092761363</v>
      </c>
    </row>
    <row r="94" spans="2:29" x14ac:dyDescent="0.25">
      <c r="B94" s="9">
        <v>90</v>
      </c>
      <c r="C94" s="9">
        <f t="shared" si="5"/>
        <v>30</v>
      </c>
      <c r="D94" s="9">
        <v>6</v>
      </c>
      <c r="E94" s="20">
        <f>E82*(1+VLookups!$C$4)</f>
        <v>11132.443549207517</v>
      </c>
      <c r="F94" s="20">
        <f>$E94*-VLookups!$D$10*2</f>
        <v>-667.94661295245101</v>
      </c>
      <c r="G94" s="19">
        <v>0</v>
      </c>
      <c r="H94" s="20">
        <f>(-VLookups!$D$13)*(E94+F94/2)</f>
        <v>-3509.5028288876697</v>
      </c>
      <c r="I94" s="20">
        <f>-PMT(VLookups!$D$16/12,180,-FV(VLookups!$D$16/12,48,,-VLookups!$D$15))</f>
        <v>-1366.0248221985344</v>
      </c>
      <c r="J94" s="19">
        <v>0</v>
      </c>
      <c r="K94" s="19">
        <v>0</v>
      </c>
      <c r="L94" s="20">
        <f>VLookups!$D$30</f>
        <v>-641.6219438963717</v>
      </c>
      <c r="M94" s="20">
        <f>M93-VLookups!$C$33</f>
        <v>-109</v>
      </c>
      <c r="N94" s="22">
        <v>30</v>
      </c>
      <c r="O94" s="19">
        <v>0</v>
      </c>
      <c r="P94" s="19">
        <v>0</v>
      </c>
      <c r="Q94" s="9" t="s">
        <v>36</v>
      </c>
      <c r="R94" s="21">
        <f>R82*(1+VLookups!$C$45)</f>
        <v>-3027.1760794853681</v>
      </c>
      <c r="S94" s="19">
        <v>0</v>
      </c>
      <c r="T94" s="19">
        <v>0</v>
      </c>
      <c r="U94" s="9" t="s">
        <v>36</v>
      </c>
      <c r="V94" s="21">
        <f>V93-VLookups!$D$54</f>
        <v>-1050</v>
      </c>
      <c r="W94" s="21">
        <f>-VLookups!$D$59</f>
        <v>-250</v>
      </c>
      <c r="X94" s="19">
        <v>0</v>
      </c>
      <c r="Y94" s="36">
        <f>Y93*(1+VLookups!$D$57/12)</f>
        <v>-259.18001926404179</v>
      </c>
      <c r="Z94" s="19">
        <f>-E94*VLookups!$J$3</f>
        <v>-445.29774196830067</v>
      </c>
      <c r="AA94" s="19">
        <v>0</v>
      </c>
      <c r="AB94" s="20">
        <f t="shared" si="3"/>
        <v>140.66680703100508</v>
      </c>
      <c r="AC94" s="20">
        <f t="shared" si="4"/>
        <v>42326.703973280302</v>
      </c>
    </row>
    <row r="95" spans="2:29" x14ac:dyDescent="0.25">
      <c r="B95" s="9">
        <v>91</v>
      </c>
      <c r="C95" s="9">
        <f t="shared" si="5"/>
        <v>30</v>
      </c>
      <c r="D95" s="9">
        <v>7</v>
      </c>
      <c r="E95" s="20">
        <f>E83*(1+VLookups!$C$4)</f>
        <v>11132.443549207517</v>
      </c>
      <c r="F95" s="20">
        <f>$E95*-VLookups!$D$10*2</f>
        <v>-667.94661295245101</v>
      </c>
      <c r="G95" s="19">
        <v>0</v>
      </c>
      <c r="H95" s="20">
        <f>(-VLookups!$D$13)*(E95+F95/2)</f>
        <v>-3509.5028288876697</v>
      </c>
      <c r="I95" s="20">
        <f>-PMT(VLookups!$D$16/12,180,-FV(VLookups!$D$16/12,48,,-VLookups!$D$15))</f>
        <v>-1366.0248221985344</v>
      </c>
      <c r="J95" s="19">
        <v>0</v>
      </c>
      <c r="K95" s="19">
        <v>0</v>
      </c>
      <c r="L95" s="20">
        <f>VLookups!$D$30</f>
        <v>-641.6219438963717</v>
      </c>
      <c r="M95" s="20">
        <f>M94-VLookups!$C$33</f>
        <v>-110</v>
      </c>
      <c r="N95" s="22">
        <v>31</v>
      </c>
      <c r="O95" s="19">
        <v>0</v>
      </c>
      <c r="P95" s="19">
        <v>0</v>
      </c>
      <c r="Q95" s="9" t="s">
        <v>36</v>
      </c>
      <c r="R95" s="21">
        <f>R83*(1+VLookups!$C$45)</f>
        <v>-3027.1760794853681</v>
      </c>
      <c r="S95" s="19">
        <v>0</v>
      </c>
      <c r="T95" s="19">
        <v>0</v>
      </c>
      <c r="U95" s="9" t="s">
        <v>36</v>
      </c>
      <c r="V95" s="21">
        <f>V94-VLookups!$D$54</f>
        <v>-1055</v>
      </c>
      <c r="W95" s="21">
        <f>-VLookups!$D$59</f>
        <v>-250</v>
      </c>
      <c r="X95" s="19">
        <v>0</v>
      </c>
      <c r="Y95" s="36">
        <f>Y94*(1+VLookups!$D$57/12)</f>
        <v>-259.93596098689522</v>
      </c>
      <c r="Z95" s="19">
        <f>-E95*VLookups!$J$3</f>
        <v>-445.29774196830067</v>
      </c>
      <c r="AA95" s="19">
        <v>0</v>
      </c>
      <c r="AB95" s="20">
        <f t="shared" si="3"/>
        <v>133.91086530815164</v>
      </c>
      <c r="AC95" s="20">
        <f t="shared" si="4"/>
        <v>42531.159345210588</v>
      </c>
    </row>
    <row r="96" spans="2:29" x14ac:dyDescent="0.25">
      <c r="B96" s="9">
        <v>92</v>
      </c>
      <c r="C96" s="9">
        <f t="shared" si="5"/>
        <v>30</v>
      </c>
      <c r="D96" s="9">
        <v>8</v>
      </c>
      <c r="E96" s="20">
        <f>E84*(1+VLookups!$C$4)</f>
        <v>11132.443549207517</v>
      </c>
      <c r="F96" s="20">
        <f>$E96*-VLookups!$D$10*2</f>
        <v>-667.94661295245101</v>
      </c>
      <c r="G96" s="19">
        <v>0</v>
      </c>
      <c r="H96" s="20">
        <f>(-VLookups!$D$13)*(E96+F96/2)</f>
        <v>-3509.5028288876697</v>
      </c>
      <c r="I96" s="20">
        <f>-PMT(VLookups!$D$16/12,180,-FV(VLookups!$D$16/12,48,,-VLookups!$D$15))</f>
        <v>-1366.0248221985344</v>
      </c>
      <c r="J96" s="19">
        <v>0</v>
      </c>
      <c r="K96" s="19">
        <v>0</v>
      </c>
      <c r="L96" s="20">
        <f>VLookups!$D$30</f>
        <v>-641.6219438963717</v>
      </c>
      <c r="M96" s="20">
        <f>M95-VLookups!$C$33</f>
        <v>-111</v>
      </c>
      <c r="N96" s="22">
        <v>32</v>
      </c>
      <c r="O96" s="19">
        <v>0</v>
      </c>
      <c r="P96" s="19">
        <v>0</v>
      </c>
      <c r="Q96" s="9" t="s">
        <v>36</v>
      </c>
      <c r="R96" s="21">
        <f>R84*(1+VLookups!$C$45)</f>
        <v>-3027.1760794853681</v>
      </c>
      <c r="S96" s="19">
        <v>0</v>
      </c>
      <c r="T96" s="19">
        <v>0</v>
      </c>
      <c r="U96" s="9" t="s">
        <v>36</v>
      </c>
      <c r="V96" s="21">
        <f>V95-VLookups!$D$54</f>
        <v>-1060</v>
      </c>
      <c r="W96" s="21">
        <f>-VLookups!$D$59</f>
        <v>-250</v>
      </c>
      <c r="X96" s="19">
        <v>0</v>
      </c>
      <c r="Y96" s="36">
        <f>Y95*(1+VLookups!$D$57/12)</f>
        <v>-260.69410753977365</v>
      </c>
      <c r="Z96" s="19">
        <f>-E96*VLookups!$J$3</f>
        <v>-445.29774196830067</v>
      </c>
      <c r="AA96" s="19">
        <v>0</v>
      </c>
      <c r="AB96" s="20">
        <f t="shared" si="3"/>
        <v>127.15271875527321</v>
      </c>
      <c r="AC96" s="20">
        <f t="shared" si="4"/>
        <v>42729.19732954121</v>
      </c>
    </row>
    <row r="97" spans="2:29" x14ac:dyDescent="0.25">
      <c r="B97" s="9">
        <v>93</v>
      </c>
      <c r="C97" s="9">
        <f t="shared" si="5"/>
        <v>30</v>
      </c>
      <c r="D97" s="9">
        <v>9</v>
      </c>
      <c r="E97" s="20">
        <f>E85*(1+VLookups!$C$4)</f>
        <v>11132.443549207517</v>
      </c>
      <c r="F97" s="20">
        <f>$E97*-VLookups!$D$10*2</f>
        <v>-667.94661295245101</v>
      </c>
      <c r="G97" s="19">
        <v>0</v>
      </c>
      <c r="H97" s="20">
        <f>(-VLookups!$D$13)*(E97+F97/2)</f>
        <v>-3509.5028288876697</v>
      </c>
      <c r="I97" s="20">
        <f>-PMT(VLookups!$D$16/12,180,-FV(VLookups!$D$16/12,48,,-VLookups!$D$15))</f>
        <v>-1366.0248221985344</v>
      </c>
      <c r="J97" s="19">
        <v>0</v>
      </c>
      <c r="K97" s="19">
        <v>0</v>
      </c>
      <c r="L97" s="20">
        <f>VLookups!$D$30</f>
        <v>-641.6219438963717</v>
      </c>
      <c r="M97" s="20">
        <f>M96-VLookups!$C$33</f>
        <v>-112</v>
      </c>
      <c r="N97" s="22">
        <v>33</v>
      </c>
      <c r="O97" s="19">
        <v>0</v>
      </c>
      <c r="P97" s="19">
        <v>0</v>
      </c>
      <c r="Q97" s="9" t="s">
        <v>36</v>
      </c>
      <c r="R97" s="21">
        <f>R85*(1+VLookups!$C$45)</f>
        <v>-3027.1760794853681</v>
      </c>
      <c r="S97" s="19">
        <v>0</v>
      </c>
      <c r="T97" s="19">
        <v>0</v>
      </c>
      <c r="U97" s="9" t="s">
        <v>36</v>
      </c>
      <c r="V97" s="21">
        <f>V96-VLookups!$D$54</f>
        <v>-1065</v>
      </c>
      <c r="W97" s="21">
        <f>-VLookups!$D$59</f>
        <v>-250</v>
      </c>
      <c r="X97" s="19">
        <v>0</v>
      </c>
      <c r="Y97" s="36">
        <f>Y96*(1+VLookups!$D$57/12)</f>
        <v>-261.45446535343132</v>
      </c>
      <c r="Z97" s="19">
        <f>-E97*VLookups!$J$3</f>
        <v>-445.29774196830067</v>
      </c>
      <c r="AA97" s="19">
        <v>0</v>
      </c>
      <c r="AB97" s="20">
        <f t="shared" si="3"/>
        <v>120.39236094161561</v>
      </c>
      <c r="AC97" s="20">
        <f t="shared" si="4"/>
        <v>42920.805019365398</v>
      </c>
    </row>
    <row r="98" spans="2:29" x14ac:dyDescent="0.25">
      <c r="B98" s="9">
        <v>94</v>
      </c>
      <c r="C98" s="9">
        <f t="shared" si="5"/>
        <v>30</v>
      </c>
      <c r="D98" s="9">
        <v>10</v>
      </c>
      <c r="E98" s="20">
        <f>E86*(1+VLookups!$C$4)</f>
        <v>11132.443549207517</v>
      </c>
      <c r="F98" s="20">
        <f>$E98*-VLookups!$D$10*2</f>
        <v>-667.94661295245101</v>
      </c>
      <c r="G98" s="19">
        <v>0</v>
      </c>
      <c r="H98" s="20">
        <f>(-VLookups!$D$13)*(E98+F98/2)</f>
        <v>-3509.5028288876697</v>
      </c>
      <c r="I98" s="20">
        <f>-PMT(VLookups!$D$16/12,180,-FV(VLookups!$D$16/12,48,,-VLookups!$D$15))</f>
        <v>-1366.0248221985344</v>
      </c>
      <c r="J98" s="19">
        <v>0</v>
      </c>
      <c r="K98" s="19">
        <v>0</v>
      </c>
      <c r="L98" s="20">
        <f>VLookups!$D$30</f>
        <v>-641.6219438963717</v>
      </c>
      <c r="M98" s="20">
        <f>M97-VLookups!$C$33</f>
        <v>-113</v>
      </c>
      <c r="N98" s="22">
        <v>34</v>
      </c>
      <c r="O98" s="19">
        <v>0</v>
      </c>
      <c r="P98" s="19">
        <v>0</v>
      </c>
      <c r="Q98" s="9" t="s">
        <v>36</v>
      </c>
      <c r="R98" s="21">
        <f>R86*(1+VLookups!$C$45)</f>
        <v>-3027.1760794853681</v>
      </c>
      <c r="S98" s="19">
        <v>0</v>
      </c>
      <c r="T98" s="19">
        <v>0</v>
      </c>
      <c r="U98" s="9" t="s">
        <v>36</v>
      </c>
      <c r="V98" s="21">
        <f>V97-VLookups!$D$54</f>
        <v>-1070</v>
      </c>
      <c r="W98" s="21">
        <f>-VLookups!$D$59</f>
        <v>-250</v>
      </c>
      <c r="X98" s="19">
        <v>0</v>
      </c>
      <c r="Y98" s="36">
        <f>Y97*(1+VLookups!$D$57/12)</f>
        <v>-262.21704087737885</v>
      </c>
      <c r="Z98" s="19">
        <f>-E98*VLookups!$J$3</f>
        <v>-445.29774196830067</v>
      </c>
      <c r="AA98" s="19">
        <v>0</v>
      </c>
      <c r="AB98" s="20">
        <f t="shared" si="3"/>
        <v>113.62978541766802</v>
      </c>
      <c r="AC98" s="20">
        <f t="shared" si="4"/>
        <v>43105.969479815343</v>
      </c>
    </row>
    <row r="99" spans="2:29" x14ac:dyDescent="0.25">
      <c r="B99" s="9">
        <v>95</v>
      </c>
      <c r="C99" s="9">
        <f t="shared" si="5"/>
        <v>30</v>
      </c>
      <c r="D99" s="9">
        <v>11</v>
      </c>
      <c r="E99" s="20">
        <f>E87*(1+VLookups!$C$4)</f>
        <v>11132.443549207517</v>
      </c>
      <c r="F99" s="20">
        <f>$E99*-VLookups!$D$10*2</f>
        <v>-667.94661295245101</v>
      </c>
      <c r="G99" s="19">
        <v>0</v>
      </c>
      <c r="H99" s="20">
        <f>(-VLookups!$D$13)*(E99+F99/2)</f>
        <v>-3509.5028288876697</v>
      </c>
      <c r="I99" s="20">
        <f>-PMT(VLookups!$D$16/12,180,-FV(VLookups!$D$16/12,48,,-VLookups!$D$15))</f>
        <v>-1366.0248221985344</v>
      </c>
      <c r="J99" s="19">
        <v>0</v>
      </c>
      <c r="K99" s="19">
        <v>0</v>
      </c>
      <c r="L99" s="20">
        <f>VLookups!$D$30</f>
        <v>-641.6219438963717</v>
      </c>
      <c r="M99" s="20">
        <f>M98-VLookups!$C$33</f>
        <v>-114</v>
      </c>
      <c r="N99" s="22">
        <v>35</v>
      </c>
      <c r="O99" s="19">
        <v>0</v>
      </c>
      <c r="P99" s="19">
        <v>0</v>
      </c>
      <c r="Q99" s="9" t="s">
        <v>36</v>
      </c>
      <c r="R99" s="21">
        <f>R87*(1+VLookups!$C$45)</f>
        <v>-3027.1760794853681</v>
      </c>
      <c r="S99" s="19">
        <v>0</v>
      </c>
      <c r="T99" s="19">
        <v>0</v>
      </c>
      <c r="U99" s="9" t="s">
        <v>36</v>
      </c>
      <c r="V99" s="21">
        <f>V98-VLookups!$D$54</f>
        <v>-1075</v>
      </c>
      <c r="W99" s="21">
        <f>-VLookups!$D$59</f>
        <v>-250</v>
      </c>
      <c r="X99" s="19">
        <v>0</v>
      </c>
      <c r="Y99" s="36">
        <f>Y98*(1+VLookups!$D$57/12)</f>
        <v>-262.98184057993785</v>
      </c>
      <c r="Z99" s="19">
        <f>-E99*VLookups!$J$3</f>
        <v>-445.29774196830067</v>
      </c>
      <c r="AA99" s="19">
        <v>0</v>
      </c>
      <c r="AB99" s="20">
        <f t="shared" si="3"/>
        <v>106.86498571510901</v>
      </c>
      <c r="AC99" s="20">
        <f t="shared" si="4"/>
        <v>43284.677747996815</v>
      </c>
    </row>
    <row r="100" spans="2:29" x14ac:dyDescent="0.25">
      <c r="B100" s="9">
        <v>96</v>
      </c>
      <c r="C100" s="9">
        <f t="shared" si="5"/>
        <v>31</v>
      </c>
      <c r="D100" s="9">
        <v>0</v>
      </c>
      <c r="E100" s="20">
        <f>E88*(1+VLookups!$C$4)</f>
        <v>11522.079073429779</v>
      </c>
      <c r="F100" s="20">
        <f>$E100*-VLookups!$D$10*2</f>
        <v>-691.32474440578676</v>
      </c>
      <c r="G100" s="19">
        <v>0</v>
      </c>
      <c r="H100" s="20">
        <f>(-VLookups!$D$13)*(E100+F100/2)</f>
        <v>-3632.3354278987381</v>
      </c>
      <c r="I100" s="20">
        <f>-PMT(VLookups!$D$16/12,180,-FV(VLookups!$D$16/12,48,,-VLookups!$D$15))</f>
        <v>-1366.0248221985344</v>
      </c>
      <c r="J100" s="19">
        <v>0</v>
      </c>
      <c r="K100" s="19">
        <v>0</v>
      </c>
      <c r="L100" s="20">
        <f>VLookups!$D$30</f>
        <v>-641.6219438963717</v>
      </c>
      <c r="M100" s="20">
        <f>M99-VLookups!$C$33</f>
        <v>-115</v>
      </c>
      <c r="N100" s="22">
        <v>36</v>
      </c>
      <c r="O100" s="19">
        <v>0</v>
      </c>
      <c r="P100" s="19">
        <v>0</v>
      </c>
      <c r="Q100" s="9" t="s">
        <v>36</v>
      </c>
      <c r="R100" s="21">
        <f>R88*(1+VLookups!$C$45)</f>
        <v>-3211.8338203339754</v>
      </c>
      <c r="S100" s="19">
        <v>0</v>
      </c>
      <c r="T100" s="19">
        <v>0</v>
      </c>
      <c r="U100" s="9" t="s">
        <v>36</v>
      </c>
      <c r="V100" s="21">
        <f>V99-VLookups!$D$54</f>
        <v>-1080</v>
      </c>
      <c r="W100" s="21">
        <f>-VLookups!$D$59</f>
        <v>-250</v>
      </c>
      <c r="X100" s="19">
        <v>0</v>
      </c>
      <c r="Y100" s="36">
        <f>Y99*(1+VLookups!$D$57/12)</f>
        <v>-263.74887094829603</v>
      </c>
      <c r="Z100" s="19">
        <f>-E100*VLookups!$J$3</f>
        <v>-460.88316293719117</v>
      </c>
      <c r="AA100" s="19">
        <v>0</v>
      </c>
      <c r="AB100" s="20">
        <f t="shared" si="3"/>
        <v>154.96865301378</v>
      </c>
      <c r="AC100" s="20">
        <f t="shared" si="4"/>
        <v>43511.787530590591</v>
      </c>
    </row>
    <row r="101" spans="2:29" x14ac:dyDescent="0.25">
      <c r="B101" s="9">
        <v>97</v>
      </c>
      <c r="C101" s="9">
        <f t="shared" si="5"/>
        <v>31</v>
      </c>
      <c r="D101" s="9">
        <v>1</v>
      </c>
      <c r="E101" s="20">
        <f>E89*(1+VLookups!$C$4)</f>
        <v>11522.079073429779</v>
      </c>
      <c r="F101" s="20">
        <f>$E101*-VLookups!$D$10*2</f>
        <v>-691.32474440578676</v>
      </c>
      <c r="G101" s="19">
        <v>0</v>
      </c>
      <c r="H101" s="20">
        <f>(-VLookups!$D$13)*(E101+F101/2)</f>
        <v>-3632.3354278987381</v>
      </c>
      <c r="I101" s="20">
        <f>-PMT(VLookups!$D$16/12,180,-FV(VLookups!$D$16/12,48,,-VLookups!$D$15))</f>
        <v>-1366.0248221985344</v>
      </c>
      <c r="J101" s="19">
        <v>0</v>
      </c>
      <c r="K101" s="19">
        <v>0</v>
      </c>
      <c r="L101" s="20">
        <f>VLookups!$D$30</f>
        <v>-641.6219438963717</v>
      </c>
      <c r="M101" s="20">
        <f>M100-VLookups!$C$33</f>
        <v>-116</v>
      </c>
      <c r="N101" s="22">
        <v>37</v>
      </c>
      <c r="O101" s="19">
        <v>0</v>
      </c>
      <c r="P101" s="19">
        <v>0</v>
      </c>
      <c r="Q101" s="9" t="s">
        <v>36</v>
      </c>
      <c r="R101" s="21">
        <f>R89*(1+VLookups!$C$45)</f>
        <v>-3211.8338203339754</v>
      </c>
      <c r="S101" s="19">
        <v>0</v>
      </c>
      <c r="T101" s="19">
        <v>0</v>
      </c>
      <c r="U101" s="9" t="s">
        <v>36</v>
      </c>
      <c r="V101" s="21">
        <f>V100-VLookups!$D$54</f>
        <v>-1085</v>
      </c>
      <c r="W101" s="21">
        <f>-VLookups!$D$59</f>
        <v>-250</v>
      </c>
      <c r="X101" s="19">
        <v>0</v>
      </c>
      <c r="Y101" s="36">
        <f>Y100*(1+VLookups!$D$57/12)</f>
        <v>-264.51813848856187</v>
      </c>
      <c r="Z101" s="19">
        <f>-E101*VLookups!$J$3</f>
        <v>-460.88316293719117</v>
      </c>
      <c r="AA101" s="19">
        <v>0</v>
      </c>
      <c r="AB101" s="20">
        <f t="shared" si="3"/>
        <v>148.19938547351421</v>
      </c>
      <c r="AC101" s="20">
        <f t="shared" si="4"/>
        <v>43732.506561948423</v>
      </c>
    </row>
    <row r="102" spans="2:29" x14ac:dyDescent="0.25">
      <c r="B102" s="9">
        <v>98</v>
      </c>
      <c r="C102" s="9">
        <f t="shared" si="5"/>
        <v>31</v>
      </c>
      <c r="D102" s="9">
        <v>2</v>
      </c>
      <c r="E102" s="20">
        <f>E90*(1+VLookups!$C$4)</f>
        <v>11522.079073429779</v>
      </c>
      <c r="F102" s="20">
        <f>$E102*-VLookups!$D$10*2</f>
        <v>-691.32474440578676</v>
      </c>
      <c r="G102" s="19">
        <v>0</v>
      </c>
      <c r="H102" s="20">
        <f>(-VLookups!$D$13)*(E102+F102/2)</f>
        <v>-3632.3354278987381</v>
      </c>
      <c r="I102" s="20">
        <f>-PMT(VLookups!$D$16/12,180,-FV(VLookups!$D$16/12,48,,-VLookups!$D$15))</f>
        <v>-1366.0248221985344</v>
      </c>
      <c r="J102" s="19">
        <v>0</v>
      </c>
      <c r="K102" s="19">
        <v>0</v>
      </c>
      <c r="L102" s="20">
        <f>VLookups!$D$30</f>
        <v>-641.6219438963717</v>
      </c>
      <c r="M102" s="20">
        <f>M101-VLookups!$C$33</f>
        <v>-117</v>
      </c>
      <c r="N102" s="22">
        <v>38</v>
      </c>
      <c r="O102" s="19">
        <v>0</v>
      </c>
      <c r="P102" s="19">
        <v>0</v>
      </c>
      <c r="Q102" s="9" t="s">
        <v>36</v>
      </c>
      <c r="R102" s="21">
        <f>R90*(1+VLookups!$C$45)</f>
        <v>-3211.8338203339754</v>
      </c>
      <c r="S102" s="19">
        <v>0</v>
      </c>
      <c r="T102" s="19">
        <v>0</v>
      </c>
      <c r="U102" s="9" t="s">
        <v>36</v>
      </c>
      <c r="V102" s="21">
        <f>V101-VLookups!$D$54</f>
        <v>-1090</v>
      </c>
      <c r="W102" s="21">
        <f>-VLookups!$D$59</f>
        <v>-250</v>
      </c>
      <c r="X102" s="19">
        <v>0</v>
      </c>
      <c r="Y102" s="36">
        <f>Y101*(1+VLookups!$D$57/12)</f>
        <v>-265.2896497258202</v>
      </c>
      <c r="Z102" s="19">
        <f>-E102*VLookups!$J$3</f>
        <v>-460.88316293719117</v>
      </c>
      <c r="AA102" s="19">
        <v>0</v>
      </c>
      <c r="AB102" s="20">
        <f t="shared" si="3"/>
        <v>141.42787423625578</v>
      </c>
      <c r="AC102" s="20">
        <f t="shared" si="4"/>
        <v>43946.821947121265</v>
      </c>
    </row>
    <row r="103" spans="2:29" x14ac:dyDescent="0.25">
      <c r="B103" s="9">
        <v>99</v>
      </c>
      <c r="C103" s="9">
        <f t="shared" si="5"/>
        <v>31</v>
      </c>
      <c r="D103" s="9">
        <v>3</v>
      </c>
      <c r="E103" s="20">
        <f>E91*(1+VLookups!$C$4)</f>
        <v>11522.079073429779</v>
      </c>
      <c r="F103" s="20">
        <f>$E103*-VLookups!$D$10*2</f>
        <v>-691.32474440578676</v>
      </c>
      <c r="G103" s="19">
        <v>0</v>
      </c>
      <c r="H103" s="20">
        <f>(-VLookups!$D$13)*(E103+F103/2)</f>
        <v>-3632.3354278987381</v>
      </c>
      <c r="I103" s="20">
        <f>-PMT(VLookups!$D$16/12,180,-FV(VLookups!$D$16/12,48,,-VLookups!$D$15))</f>
        <v>-1366.0248221985344</v>
      </c>
      <c r="J103" s="19">
        <v>0</v>
      </c>
      <c r="K103" s="19">
        <v>0</v>
      </c>
      <c r="L103" s="20">
        <f>VLookups!$D$30</f>
        <v>-641.6219438963717</v>
      </c>
      <c r="M103" s="20">
        <f>M102-VLookups!$C$33</f>
        <v>-118</v>
      </c>
      <c r="N103" s="22">
        <v>39</v>
      </c>
      <c r="O103" s="19">
        <v>0</v>
      </c>
      <c r="P103" s="19">
        <v>0</v>
      </c>
      <c r="Q103" s="9" t="s">
        <v>36</v>
      </c>
      <c r="R103" s="21">
        <f>R91*(1+VLookups!$C$45)</f>
        <v>-3211.8338203339754</v>
      </c>
      <c r="S103" s="19">
        <v>0</v>
      </c>
      <c r="T103" s="19">
        <v>0</v>
      </c>
      <c r="U103" s="9" t="s">
        <v>36</v>
      </c>
      <c r="V103" s="21">
        <f>V102-VLookups!$D$54</f>
        <v>-1095</v>
      </c>
      <c r="W103" s="21">
        <f>-VLookups!$D$59</f>
        <v>-250</v>
      </c>
      <c r="X103" s="19">
        <v>0</v>
      </c>
      <c r="Y103" s="36">
        <f>Y102*(1+VLookups!$D$57/12)</f>
        <v>-266.06341120418716</v>
      </c>
      <c r="Z103" s="19">
        <f>-E103*VLookups!$J$3</f>
        <v>-460.88316293719117</v>
      </c>
      <c r="AA103" s="19">
        <v>0</v>
      </c>
      <c r="AB103" s="20">
        <f t="shared" si="3"/>
        <v>134.65411275788892</v>
      </c>
      <c r="AC103" s="20">
        <f t="shared" si="4"/>
        <v>44154.720763124358</v>
      </c>
    </row>
    <row r="104" spans="2:29" x14ac:dyDescent="0.25">
      <c r="B104" s="9">
        <v>100</v>
      </c>
      <c r="C104" s="9">
        <f t="shared" si="5"/>
        <v>31</v>
      </c>
      <c r="D104" s="9">
        <v>4</v>
      </c>
      <c r="E104" s="20">
        <f>E92*(1+VLookups!$C$4)</f>
        <v>11522.079073429779</v>
      </c>
      <c r="F104" s="20">
        <f>$E104*-VLookups!$D$10*2</f>
        <v>-691.32474440578676</v>
      </c>
      <c r="G104" s="19">
        <v>0</v>
      </c>
      <c r="H104" s="20">
        <f>(-VLookups!$D$13)*(E104+F104/2)</f>
        <v>-3632.3354278987381</v>
      </c>
      <c r="I104" s="20">
        <f>-PMT(VLookups!$D$16/12,180,-FV(VLookups!$D$16/12,48,,-VLookups!$D$15))</f>
        <v>-1366.0248221985344</v>
      </c>
      <c r="J104" s="19">
        <v>0</v>
      </c>
      <c r="K104" s="19">
        <v>0</v>
      </c>
      <c r="L104" s="20">
        <f>VLookups!$D$30</f>
        <v>-641.6219438963717</v>
      </c>
      <c r="M104" s="20">
        <f>M103-VLookups!$C$33</f>
        <v>-119</v>
      </c>
      <c r="N104" s="22">
        <v>40</v>
      </c>
      <c r="O104" s="19">
        <v>0</v>
      </c>
      <c r="P104" s="19">
        <v>0</v>
      </c>
      <c r="Q104" s="9" t="s">
        <v>36</v>
      </c>
      <c r="R104" s="21">
        <f>R92*(1+VLookups!$C$45)</f>
        <v>-3211.8338203339754</v>
      </c>
      <c r="S104" s="19">
        <v>0</v>
      </c>
      <c r="T104" s="19">
        <v>0</v>
      </c>
      <c r="U104" s="9" t="s">
        <v>36</v>
      </c>
      <c r="V104" s="21">
        <f>V103-VLookups!$D$54</f>
        <v>-1100</v>
      </c>
      <c r="W104" s="21">
        <f>-VLookups!$D$59</f>
        <v>-250</v>
      </c>
      <c r="X104" s="19">
        <v>0</v>
      </c>
      <c r="Y104" s="36">
        <f>Y103*(1+VLookups!$D$57/12)</f>
        <v>-266.83942948686604</v>
      </c>
      <c r="Z104" s="19">
        <f>-E104*VLookups!$J$3</f>
        <v>-460.88316293719117</v>
      </c>
      <c r="AA104" s="19">
        <v>0</v>
      </c>
      <c r="AB104" s="20">
        <f t="shared" si="3"/>
        <v>127.87809447520999</v>
      </c>
      <c r="AC104" s="20">
        <f t="shared" si="4"/>
        <v>44356.190058871442</v>
      </c>
    </row>
    <row r="105" spans="2:29" x14ac:dyDescent="0.25">
      <c r="B105" s="9">
        <v>101</v>
      </c>
      <c r="C105" s="9">
        <f t="shared" si="5"/>
        <v>31</v>
      </c>
      <c r="D105" s="9">
        <v>5</v>
      </c>
      <c r="E105" s="20">
        <f>E93*(1+VLookups!$C$4)</f>
        <v>11522.079073429779</v>
      </c>
      <c r="F105" s="20">
        <f>$E105*-VLookups!$D$10*2</f>
        <v>-691.32474440578676</v>
      </c>
      <c r="G105" s="19">
        <v>0</v>
      </c>
      <c r="H105" s="20">
        <f>(-VLookups!$D$13)*(E105+F105/2)</f>
        <v>-3632.3354278987381</v>
      </c>
      <c r="I105" s="20">
        <f>-PMT(VLookups!$D$16/12,180,-FV(VLookups!$D$16/12,48,,-VLookups!$D$15))</f>
        <v>-1366.0248221985344</v>
      </c>
      <c r="J105" s="19">
        <v>0</v>
      </c>
      <c r="K105" s="19">
        <v>0</v>
      </c>
      <c r="L105" s="20">
        <f>VLookups!$D$30</f>
        <v>-641.6219438963717</v>
      </c>
      <c r="M105" s="20">
        <f>M104-VLookups!$C$33</f>
        <v>-120</v>
      </c>
      <c r="N105" s="22">
        <v>41</v>
      </c>
      <c r="O105" s="19">
        <v>0</v>
      </c>
      <c r="P105" s="19">
        <v>0</v>
      </c>
      <c r="Q105" s="9" t="s">
        <v>36</v>
      </c>
      <c r="R105" s="21">
        <f>R93*(1+VLookups!$C$45)</f>
        <v>-3211.8338203339754</v>
      </c>
      <c r="S105" s="19">
        <v>0</v>
      </c>
      <c r="T105" s="19">
        <v>0</v>
      </c>
      <c r="U105" s="9" t="s">
        <v>36</v>
      </c>
      <c r="V105" s="21">
        <f>V104-VLookups!$D$54</f>
        <v>-1105</v>
      </c>
      <c r="W105" s="21">
        <f>-VLookups!$D$59</f>
        <v>-250</v>
      </c>
      <c r="X105" s="19">
        <v>0</v>
      </c>
      <c r="Y105" s="36">
        <f>Y104*(1+VLookups!$D$57/12)</f>
        <v>-267.61771115620274</v>
      </c>
      <c r="Z105" s="19">
        <f>-E105*VLookups!$J$3</f>
        <v>-460.88316293719117</v>
      </c>
      <c r="AA105" s="19">
        <v>0</v>
      </c>
      <c r="AB105" s="20">
        <f t="shared" si="3"/>
        <v>121.09981280587328</v>
      </c>
      <c r="AC105" s="20">
        <f t="shared" si="4"/>
        <v>44551.216855108767</v>
      </c>
    </row>
    <row r="106" spans="2:29" x14ac:dyDescent="0.25">
      <c r="B106" s="9">
        <v>102</v>
      </c>
      <c r="C106" s="9">
        <f t="shared" si="5"/>
        <v>31</v>
      </c>
      <c r="D106" s="9">
        <v>6</v>
      </c>
      <c r="E106" s="20">
        <f>E94*(1+VLookups!$C$4)</f>
        <v>11522.079073429779</v>
      </c>
      <c r="F106" s="20">
        <f>$E106*-VLookups!$D$10*2</f>
        <v>-691.32474440578676</v>
      </c>
      <c r="G106" s="19">
        <v>0</v>
      </c>
      <c r="H106" s="20">
        <f>(-VLookups!$D$13)*(E106+F106/2)</f>
        <v>-3632.3354278987381</v>
      </c>
      <c r="I106" s="20">
        <f>-PMT(VLookups!$D$16/12,180,-FV(VLookups!$D$16/12,48,,-VLookups!$D$15))</f>
        <v>-1366.0248221985344</v>
      </c>
      <c r="J106" s="19">
        <v>0</v>
      </c>
      <c r="K106" s="19">
        <v>0</v>
      </c>
      <c r="L106" s="20">
        <f>VLookups!$D$30</f>
        <v>-641.6219438963717</v>
      </c>
      <c r="M106" s="20">
        <f>M105-VLookups!$C$33</f>
        <v>-121</v>
      </c>
      <c r="N106" s="22">
        <v>42</v>
      </c>
      <c r="O106" s="19">
        <v>0</v>
      </c>
      <c r="P106" s="19">
        <v>0</v>
      </c>
      <c r="Q106" s="9" t="s">
        <v>36</v>
      </c>
      <c r="R106" s="21">
        <f>R94*(1+VLookups!$C$45)</f>
        <v>-3211.8338203339754</v>
      </c>
      <c r="S106" s="19">
        <v>0</v>
      </c>
      <c r="T106" s="19">
        <v>0</v>
      </c>
      <c r="U106" s="9" t="s">
        <v>36</v>
      </c>
      <c r="V106" s="21">
        <f>V105-VLookups!$D$54</f>
        <v>-1110</v>
      </c>
      <c r="W106" s="21">
        <f>-VLookups!$D$59</f>
        <v>-250</v>
      </c>
      <c r="X106" s="19">
        <v>0</v>
      </c>
      <c r="Y106" s="36">
        <f>Y105*(1+VLookups!$D$57/12)</f>
        <v>-268.39826281374167</v>
      </c>
      <c r="Z106" s="19">
        <f>-E106*VLookups!$J$3</f>
        <v>-460.88316293719117</v>
      </c>
      <c r="AA106" s="19">
        <v>0</v>
      </c>
      <c r="AB106" s="20">
        <f t="shared" si="3"/>
        <v>114.31926114833436</v>
      </c>
      <c r="AC106" s="20">
        <f t="shared" si="4"/>
        <v>44739.788144348946</v>
      </c>
    </row>
    <row r="107" spans="2:29" x14ac:dyDescent="0.25">
      <c r="B107" s="9">
        <v>103</v>
      </c>
      <c r="C107" s="9">
        <f t="shared" si="5"/>
        <v>31</v>
      </c>
      <c r="D107" s="9">
        <v>7</v>
      </c>
      <c r="E107" s="20">
        <f>E95*(1+VLookups!$C$4)</f>
        <v>11522.079073429779</v>
      </c>
      <c r="F107" s="20">
        <f>$E107*-VLookups!$D$10*2</f>
        <v>-691.32474440578676</v>
      </c>
      <c r="G107" s="19">
        <v>0</v>
      </c>
      <c r="H107" s="20">
        <f>(-VLookups!$D$13)*(E107+F107/2)</f>
        <v>-3632.3354278987381</v>
      </c>
      <c r="I107" s="20">
        <f>-PMT(VLookups!$D$16/12,180,-FV(VLookups!$D$16/12,48,,-VLookups!$D$15))</f>
        <v>-1366.0248221985344</v>
      </c>
      <c r="J107" s="19">
        <v>0</v>
      </c>
      <c r="K107" s="19">
        <v>0</v>
      </c>
      <c r="L107" s="20">
        <f>VLookups!$D$30</f>
        <v>-641.6219438963717</v>
      </c>
      <c r="M107" s="20">
        <f>M106-VLookups!$C$33</f>
        <v>-122</v>
      </c>
      <c r="N107" s="22">
        <v>43</v>
      </c>
      <c r="O107" s="19">
        <v>0</v>
      </c>
      <c r="P107" s="19">
        <v>0</v>
      </c>
      <c r="Q107" s="9" t="s">
        <v>36</v>
      </c>
      <c r="R107" s="21">
        <f>R95*(1+VLookups!$C$45)</f>
        <v>-3211.8338203339754</v>
      </c>
      <c r="S107" s="19">
        <v>0</v>
      </c>
      <c r="T107" s="19">
        <v>0</v>
      </c>
      <c r="U107" s="9" t="s">
        <v>36</v>
      </c>
      <c r="V107" s="21">
        <f>V106-VLookups!$D$54</f>
        <v>-1115</v>
      </c>
      <c r="W107" s="21">
        <f>-VLookups!$D$59</f>
        <v>-250</v>
      </c>
      <c r="X107" s="19">
        <v>0</v>
      </c>
      <c r="Y107" s="36">
        <f>Y106*(1+VLookups!$D$57/12)</f>
        <v>-269.18109108028176</v>
      </c>
      <c r="Z107" s="19">
        <f>-E107*VLookups!$J$3</f>
        <v>-460.88316293719117</v>
      </c>
      <c r="AA107" s="19">
        <v>0</v>
      </c>
      <c r="AB107" s="20">
        <f t="shared" si="3"/>
        <v>107.53643288179433</v>
      </c>
      <c r="AC107" s="20">
        <f t="shared" si="4"/>
        <v>44921.890890804658</v>
      </c>
    </row>
    <row r="108" spans="2:29" x14ac:dyDescent="0.25">
      <c r="B108" s="9">
        <v>104</v>
      </c>
      <c r="C108" s="9">
        <f t="shared" si="5"/>
        <v>31</v>
      </c>
      <c r="D108" s="9">
        <v>8</v>
      </c>
      <c r="E108" s="20">
        <f>E96*(1+VLookups!$C$4)</f>
        <v>11522.079073429779</v>
      </c>
      <c r="F108" s="20">
        <f>$E108*-VLookups!$D$10*2</f>
        <v>-691.32474440578676</v>
      </c>
      <c r="G108" s="19">
        <v>0</v>
      </c>
      <c r="H108" s="20">
        <f>(-VLookups!$D$13)*(E108+F108/2)</f>
        <v>-3632.3354278987381</v>
      </c>
      <c r="I108" s="20">
        <f>-PMT(VLookups!$D$16/12,180,-FV(VLookups!$D$16/12,48,,-VLookups!$D$15))</f>
        <v>-1366.0248221985344</v>
      </c>
      <c r="J108" s="19">
        <v>0</v>
      </c>
      <c r="K108" s="19">
        <v>0</v>
      </c>
      <c r="L108" s="20">
        <f>VLookups!$D$30</f>
        <v>-641.6219438963717</v>
      </c>
      <c r="M108" s="20">
        <f>M107-VLookups!$C$33</f>
        <v>-123</v>
      </c>
      <c r="N108" s="22">
        <v>44</v>
      </c>
      <c r="O108" s="19">
        <v>0</v>
      </c>
      <c r="P108" s="19">
        <v>0</v>
      </c>
      <c r="Q108" s="9" t="s">
        <v>36</v>
      </c>
      <c r="R108" s="21">
        <f>R96*(1+VLookups!$C$45)</f>
        <v>-3211.8338203339754</v>
      </c>
      <c r="S108" s="19">
        <v>0</v>
      </c>
      <c r="T108" s="19">
        <v>0</v>
      </c>
      <c r="U108" s="9" t="s">
        <v>36</v>
      </c>
      <c r="V108" s="21">
        <f>V107-VLookups!$D$54</f>
        <v>-1120</v>
      </c>
      <c r="W108" s="21">
        <f>-VLookups!$D$59</f>
        <v>-250</v>
      </c>
      <c r="X108" s="19">
        <v>0</v>
      </c>
      <c r="Y108" s="36">
        <f>Y107*(1+VLookups!$D$57/12)</f>
        <v>-269.9662025959326</v>
      </c>
      <c r="Z108" s="19">
        <f>-E108*VLookups!$J$3</f>
        <v>-460.88316293719117</v>
      </c>
      <c r="AA108" s="19">
        <v>0</v>
      </c>
      <c r="AB108" s="20">
        <f t="shared" si="3"/>
        <v>100.75132136614343</v>
      </c>
      <c r="AC108" s="20">
        <f t="shared" si="4"/>
        <v>45097.512030322148</v>
      </c>
    </row>
    <row r="109" spans="2:29" x14ac:dyDescent="0.25">
      <c r="B109" s="9">
        <v>105</v>
      </c>
      <c r="C109" s="9">
        <f t="shared" si="5"/>
        <v>31</v>
      </c>
      <c r="D109" s="9">
        <v>9</v>
      </c>
      <c r="E109" s="20">
        <f>E97*(1+VLookups!$C$4)</f>
        <v>11522.079073429779</v>
      </c>
      <c r="F109" s="20">
        <f>$E109*-VLookups!$D$10*2</f>
        <v>-691.32474440578676</v>
      </c>
      <c r="G109" s="19">
        <v>0</v>
      </c>
      <c r="H109" s="20">
        <f>(-VLookups!$D$13)*(E109+F109/2)</f>
        <v>-3632.3354278987381</v>
      </c>
      <c r="I109" s="20">
        <f>-PMT(VLookups!$D$16/12,180,-FV(VLookups!$D$16/12,48,,-VLookups!$D$15))</f>
        <v>-1366.0248221985344</v>
      </c>
      <c r="J109" s="19">
        <v>0</v>
      </c>
      <c r="K109" s="19">
        <v>0</v>
      </c>
      <c r="L109" s="20">
        <f>VLookups!$D$30</f>
        <v>-641.6219438963717</v>
      </c>
      <c r="M109" s="20">
        <f>M108-VLookups!$C$33</f>
        <v>-124</v>
      </c>
      <c r="N109" s="22">
        <v>45</v>
      </c>
      <c r="O109" s="19">
        <v>0</v>
      </c>
      <c r="P109" s="19">
        <v>0</v>
      </c>
      <c r="Q109" s="9" t="s">
        <v>36</v>
      </c>
      <c r="R109" s="21">
        <f>R97*(1+VLookups!$C$45)</f>
        <v>-3211.8338203339754</v>
      </c>
      <c r="S109" s="19">
        <v>0</v>
      </c>
      <c r="T109" s="19">
        <v>0</v>
      </c>
      <c r="U109" s="9" t="s">
        <v>36</v>
      </c>
      <c r="V109" s="21">
        <f>V108-VLookups!$D$54</f>
        <v>-1125</v>
      </c>
      <c r="W109" s="21">
        <f>-VLookups!$D$59</f>
        <v>-250</v>
      </c>
      <c r="X109" s="19">
        <v>0</v>
      </c>
      <c r="Y109" s="36">
        <f>Y108*(1+VLookups!$D$57/12)</f>
        <v>-270.75360402017071</v>
      </c>
      <c r="Z109" s="19">
        <f>-E109*VLookups!$J$3</f>
        <v>-460.88316293719117</v>
      </c>
      <c r="AA109" s="19">
        <v>0</v>
      </c>
      <c r="AB109" s="20">
        <f t="shared" si="3"/>
        <v>93.96391994190526</v>
      </c>
      <c r="AC109" s="20">
        <f t="shared" si="4"/>
        <v>45266.638470314589</v>
      </c>
    </row>
    <row r="110" spans="2:29" x14ac:dyDescent="0.25">
      <c r="B110" s="9">
        <v>106</v>
      </c>
      <c r="C110" s="9">
        <f t="shared" si="5"/>
        <v>31</v>
      </c>
      <c r="D110" s="9">
        <v>10</v>
      </c>
      <c r="E110" s="20">
        <f>E98*(1+VLookups!$C$4)</f>
        <v>11522.079073429779</v>
      </c>
      <c r="F110" s="20">
        <f>$E110*-VLookups!$D$10*2</f>
        <v>-691.32474440578676</v>
      </c>
      <c r="G110" s="19">
        <v>0</v>
      </c>
      <c r="H110" s="20">
        <f>(-VLookups!$D$13)*(E110+F110/2)</f>
        <v>-3632.3354278987381</v>
      </c>
      <c r="I110" s="20">
        <f>-PMT(VLookups!$D$16/12,180,-FV(VLookups!$D$16/12,48,,-VLookups!$D$15))</f>
        <v>-1366.0248221985344</v>
      </c>
      <c r="J110" s="19">
        <v>0</v>
      </c>
      <c r="K110" s="19">
        <v>0</v>
      </c>
      <c r="L110" s="20">
        <f>VLookups!$D$30</f>
        <v>-641.6219438963717</v>
      </c>
      <c r="M110" s="20">
        <f>M109-VLookups!$C$33</f>
        <v>-125</v>
      </c>
      <c r="N110" s="22">
        <v>46</v>
      </c>
      <c r="O110" s="19">
        <v>0</v>
      </c>
      <c r="P110" s="19">
        <v>0</v>
      </c>
      <c r="Q110" s="9" t="s">
        <v>36</v>
      </c>
      <c r="R110" s="21">
        <f>R98*(1+VLookups!$C$45)</f>
        <v>-3211.8338203339754</v>
      </c>
      <c r="S110" s="19">
        <v>0</v>
      </c>
      <c r="T110" s="19">
        <v>0</v>
      </c>
      <c r="U110" s="9" t="s">
        <v>36</v>
      </c>
      <c r="V110" s="21">
        <f>V109-VLookups!$D$54</f>
        <v>-1130</v>
      </c>
      <c r="W110" s="21">
        <f>-VLookups!$D$59</f>
        <v>-250</v>
      </c>
      <c r="X110" s="19">
        <v>0</v>
      </c>
      <c r="Y110" s="36">
        <f>Y109*(1+VLookups!$D$57/12)</f>
        <v>-271.54330203189619</v>
      </c>
      <c r="Z110" s="19">
        <f>-E110*VLookups!$J$3</f>
        <v>-460.88316293719117</v>
      </c>
      <c r="AA110" s="19">
        <v>0</v>
      </c>
      <c r="AB110" s="20">
        <f t="shared" si="3"/>
        <v>87.174221930179783</v>
      </c>
      <c r="AC110" s="20">
        <f t="shared" si="4"/>
        <v>45429.257089695297</v>
      </c>
    </row>
    <row r="111" spans="2:29" x14ac:dyDescent="0.25">
      <c r="B111" s="9">
        <v>107</v>
      </c>
      <c r="C111" s="9">
        <f t="shared" si="5"/>
        <v>31</v>
      </c>
      <c r="D111" s="9">
        <v>11</v>
      </c>
      <c r="E111" s="20">
        <f>E99*(1+VLookups!$C$4)</f>
        <v>11522.079073429779</v>
      </c>
      <c r="F111" s="20">
        <f>$E111*-VLookups!$D$10*2</f>
        <v>-691.32474440578676</v>
      </c>
      <c r="G111" s="19">
        <v>0</v>
      </c>
      <c r="H111" s="20">
        <f>(-VLookups!$D$13)*(E111+F111/2)</f>
        <v>-3632.3354278987381</v>
      </c>
      <c r="I111" s="20">
        <f>-PMT(VLookups!$D$16/12,180,-FV(VLookups!$D$16/12,48,,-VLookups!$D$15))</f>
        <v>-1366.0248221985344</v>
      </c>
      <c r="J111" s="19">
        <v>0</v>
      </c>
      <c r="K111" s="19">
        <v>0</v>
      </c>
      <c r="L111" s="20">
        <f>VLookups!$D$30</f>
        <v>-641.6219438963717</v>
      </c>
      <c r="M111" s="20">
        <f>M110-VLookups!$C$33</f>
        <v>-126</v>
      </c>
      <c r="N111" s="22">
        <v>47</v>
      </c>
      <c r="O111" s="19">
        <v>0</v>
      </c>
      <c r="P111" s="19">
        <v>0</v>
      </c>
      <c r="Q111" s="9" t="s">
        <v>36</v>
      </c>
      <c r="R111" s="21">
        <f>R99*(1+VLookups!$C$45)</f>
        <v>-3211.8338203339754</v>
      </c>
      <c r="S111" s="19">
        <v>0</v>
      </c>
      <c r="T111" s="19">
        <v>0</v>
      </c>
      <c r="U111" s="9" t="s">
        <v>36</v>
      </c>
      <c r="V111" s="21">
        <f>V110-VLookups!$D$54</f>
        <v>-1135</v>
      </c>
      <c r="W111" s="21">
        <f>-VLookups!$D$59</f>
        <v>-250</v>
      </c>
      <c r="X111" s="19">
        <v>0</v>
      </c>
      <c r="Y111" s="36">
        <f>Y110*(1+VLookups!$D$57/12)</f>
        <v>-272.33530332948925</v>
      </c>
      <c r="Z111" s="19">
        <f>-E111*VLookups!$J$3</f>
        <v>-460.88316293719117</v>
      </c>
      <c r="AA111" s="19">
        <v>0</v>
      </c>
      <c r="AB111" s="20">
        <f t="shared" si="3"/>
        <v>80.382220632586723</v>
      </c>
      <c r="AC111" s="20">
        <f t="shared" si="4"/>
        <v>45585.354738810711</v>
      </c>
    </row>
    <row r="112" spans="2:29" x14ac:dyDescent="0.25">
      <c r="B112" s="9">
        <v>108</v>
      </c>
      <c r="C112" s="9">
        <f t="shared" si="5"/>
        <v>32</v>
      </c>
      <c r="D112" s="9">
        <v>0</v>
      </c>
      <c r="E112" s="20">
        <f>E100*(1+VLookups!$C$4)</f>
        <v>11925.35184099982</v>
      </c>
      <c r="F112" s="20">
        <f>$E112*-VLookups!$D$10*2</f>
        <v>-715.52111045998913</v>
      </c>
      <c r="G112" s="19">
        <v>0</v>
      </c>
      <c r="H112" s="20">
        <f>(-VLookups!$D$13)*(E112+F112/2)</f>
        <v>-3759.4671678751934</v>
      </c>
      <c r="I112" s="20">
        <f>-PMT(VLookups!$D$16/12,180,-FV(VLookups!$D$16/12,48,,-VLookups!$D$15))</f>
        <v>-1366.0248221985344</v>
      </c>
      <c r="J112" s="19">
        <v>0</v>
      </c>
      <c r="K112" s="19">
        <v>0</v>
      </c>
      <c r="L112" s="20">
        <f>VLookups!$D$30</f>
        <v>-641.6219438963717</v>
      </c>
      <c r="M112" s="20">
        <f>M111-VLookups!$C$33</f>
        <v>-127</v>
      </c>
      <c r="N112" s="22">
        <v>48</v>
      </c>
      <c r="O112" s="19">
        <v>0</v>
      </c>
      <c r="P112" s="19">
        <v>0</v>
      </c>
      <c r="Q112" s="9" t="s">
        <v>36</v>
      </c>
      <c r="R112" s="21">
        <f>R100*(1+VLookups!$C$45)</f>
        <v>-3407.7556833743479</v>
      </c>
      <c r="S112" s="19">
        <v>0</v>
      </c>
      <c r="T112" s="19">
        <v>0</v>
      </c>
      <c r="U112" s="9" t="s">
        <v>36</v>
      </c>
      <c r="V112" s="21">
        <f>V111-VLookups!$D$54</f>
        <v>-1140</v>
      </c>
      <c r="W112" s="21">
        <f>-VLookups!$D$59</f>
        <v>-250</v>
      </c>
      <c r="X112" s="19">
        <v>0</v>
      </c>
      <c r="Y112" s="36">
        <f>Y111*(1+VLookups!$D$57/12)</f>
        <v>-273.12961463086691</v>
      </c>
      <c r="Z112" s="19">
        <f>-E112*VLookups!$J$3</f>
        <v>-477.01407363999277</v>
      </c>
      <c r="AA112" s="19">
        <v>0</v>
      </c>
      <c r="AB112" s="20">
        <f t="shared" si="3"/>
        <v>125.57798015451891</v>
      </c>
      <c r="AC112" s="20">
        <f t="shared" si="4"/>
        <v>45786.908310196588</v>
      </c>
    </row>
    <row r="113" spans="2:29" x14ac:dyDescent="0.25">
      <c r="B113" s="9">
        <v>109</v>
      </c>
      <c r="C113" s="9">
        <f t="shared" si="5"/>
        <v>32</v>
      </c>
      <c r="D113" s="9">
        <v>1</v>
      </c>
      <c r="E113" s="20">
        <f>E101*(1+VLookups!$C$4)</f>
        <v>11925.35184099982</v>
      </c>
      <c r="F113" s="20">
        <f>$E113*-VLookups!$D$10*2</f>
        <v>-715.52111045998913</v>
      </c>
      <c r="G113" s="19">
        <v>0</v>
      </c>
      <c r="H113" s="20">
        <f>(-VLookups!$D$13)*(E113+F113/2)</f>
        <v>-3759.4671678751934</v>
      </c>
      <c r="I113" s="20">
        <f>-PMT(VLookups!$D$16/12,180,-FV(VLookups!$D$16/12,48,,-VLookups!$D$15))</f>
        <v>-1366.0248221985344</v>
      </c>
      <c r="J113" s="19">
        <v>0</v>
      </c>
      <c r="K113" s="19">
        <v>0</v>
      </c>
      <c r="L113" s="20">
        <f>VLookups!$D$30</f>
        <v>-641.6219438963717</v>
      </c>
      <c r="M113" s="20">
        <f>M112-VLookups!$C$33</f>
        <v>-128</v>
      </c>
      <c r="N113" s="22">
        <v>49</v>
      </c>
      <c r="O113" s="19">
        <v>0</v>
      </c>
      <c r="P113" s="19">
        <v>0</v>
      </c>
      <c r="Q113" s="9" t="s">
        <v>36</v>
      </c>
      <c r="R113" s="21">
        <f>R101*(1+VLookups!$C$45)</f>
        <v>-3407.7556833743479</v>
      </c>
      <c r="S113" s="19">
        <v>0</v>
      </c>
      <c r="T113" s="19">
        <v>0</v>
      </c>
      <c r="U113" s="9" t="s">
        <v>36</v>
      </c>
      <c r="V113" s="21">
        <f>V112-VLookups!$D$54</f>
        <v>-1145</v>
      </c>
      <c r="W113" s="21">
        <f>-VLookups!$D$59</f>
        <v>-250</v>
      </c>
      <c r="X113" s="19">
        <v>0</v>
      </c>
      <c r="Y113" s="36">
        <f>Y112*(1+VLookups!$D$57/12)</f>
        <v>-273.92624267354029</v>
      </c>
      <c r="Z113" s="19">
        <f>-E113*VLookups!$J$3</f>
        <v>-477.01407363999277</v>
      </c>
      <c r="AA113" s="19">
        <v>0</v>
      </c>
      <c r="AB113" s="20">
        <f t="shared" si="3"/>
        <v>118.78135211184548</v>
      </c>
      <c r="AC113" s="20">
        <f t="shared" si="4"/>
        <v>45982.001176158759</v>
      </c>
    </row>
    <row r="114" spans="2:29" x14ac:dyDescent="0.25">
      <c r="B114" s="9">
        <v>110</v>
      </c>
      <c r="C114" s="9">
        <f t="shared" si="5"/>
        <v>32</v>
      </c>
      <c r="D114" s="9">
        <v>2</v>
      </c>
      <c r="E114" s="20">
        <f>E102*(1+VLookups!$C$4)</f>
        <v>11925.35184099982</v>
      </c>
      <c r="F114" s="20">
        <f>$E114*-VLookups!$D$10*2</f>
        <v>-715.52111045998913</v>
      </c>
      <c r="G114" s="19">
        <v>0</v>
      </c>
      <c r="H114" s="20">
        <f>(-VLookups!$D$13)*(E114+F114/2)</f>
        <v>-3759.4671678751934</v>
      </c>
      <c r="I114" s="20">
        <f>-PMT(VLookups!$D$16/12,180,-FV(VLookups!$D$16/12,48,,-VLookups!$D$15))</f>
        <v>-1366.0248221985344</v>
      </c>
      <c r="J114" s="19">
        <v>0</v>
      </c>
      <c r="K114" s="19">
        <v>0</v>
      </c>
      <c r="L114" s="20">
        <f>VLookups!$D$30</f>
        <v>-641.6219438963717</v>
      </c>
      <c r="M114" s="20">
        <f>M113-VLookups!$C$33</f>
        <v>-129</v>
      </c>
      <c r="N114" s="22">
        <v>50</v>
      </c>
      <c r="O114" s="19">
        <v>0</v>
      </c>
      <c r="P114" s="19">
        <v>0</v>
      </c>
      <c r="Q114" s="9" t="s">
        <v>36</v>
      </c>
      <c r="R114" s="21">
        <f>R102*(1+VLookups!$C$45)</f>
        <v>-3407.7556833743479</v>
      </c>
      <c r="S114" s="19">
        <v>0</v>
      </c>
      <c r="T114" s="19">
        <v>0</v>
      </c>
      <c r="U114" s="9" t="s">
        <v>36</v>
      </c>
      <c r="V114" s="21">
        <f>V113-VLookups!$D$54</f>
        <v>-1150</v>
      </c>
      <c r="W114" s="21">
        <f>-VLookups!$D$59</f>
        <v>-250</v>
      </c>
      <c r="X114" s="19">
        <v>0</v>
      </c>
      <c r="Y114" s="36">
        <f>Y113*(1+VLookups!$D$57/12)</f>
        <v>-274.72519421467143</v>
      </c>
      <c r="Z114" s="19">
        <f>-E114*VLookups!$J$3</f>
        <v>-477.01407363999277</v>
      </c>
      <c r="AA114" s="19">
        <v>0</v>
      </c>
      <c r="AB114" s="20">
        <f t="shared" si="3"/>
        <v>111.98240057071433</v>
      </c>
      <c r="AC114" s="20">
        <f t="shared" si="4"/>
        <v>46170.620245356404</v>
      </c>
    </row>
    <row r="115" spans="2:29" x14ac:dyDescent="0.25">
      <c r="B115" s="9">
        <v>111</v>
      </c>
      <c r="C115" s="9">
        <f t="shared" si="5"/>
        <v>32</v>
      </c>
      <c r="D115" s="9">
        <v>3</v>
      </c>
      <c r="E115" s="20">
        <f>E103*(1+VLookups!$C$4)</f>
        <v>11925.35184099982</v>
      </c>
      <c r="F115" s="20">
        <f>$E115*-VLookups!$D$10*2</f>
        <v>-715.52111045998913</v>
      </c>
      <c r="G115" s="19">
        <v>0</v>
      </c>
      <c r="H115" s="20">
        <f>(-VLookups!$D$13)*(E115+F115/2)</f>
        <v>-3759.4671678751934</v>
      </c>
      <c r="I115" s="20">
        <f>-PMT(VLookups!$D$16/12,180,-FV(VLookups!$D$16/12,48,,-VLookups!$D$15))</f>
        <v>-1366.0248221985344</v>
      </c>
      <c r="J115" s="19">
        <v>0</v>
      </c>
      <c r="K115" s="19">
        <v>0</v>
      </c>
      <c r="L115" s="20">
        <f>VLookups!$D$30</f>
        <v>-641.6219438963717</v>
      </c>
      <c r="M115" s="20">
        <f>M114-VLookups!$C$33</f>
        <v>-130</v>
      </c>
      <c r="N115" s="22">
        <v>51</v>
      </c>
      <c r="O115" s="19">
        <v>0</v>
      </c>
      <c r="P115" s="19">
        <v>0</v>
      </c>
      <c r="Q115" s="9" t="s">
        <v>36</v>
      </c>
      <c r="R115" s="21">
        <f>R103*(1+VLookups!$C$45)</f>
        <v>-3407.7556833743479</v>
      </c>
      <c r="S115" s="19">
        <v>0</v>
      </c>
      <c r="T115" s="19">
        <v>0</v>
      </c>
      <c r="U115" s="9" t="s">
        <v>36</v>
      </c>
      <c r="V115" s="21">
        <f>V114-VLookups!$D$54</f>
        <v>-1155</v>
      </c>
      <c r="W115" s="21">
        <f>-VLookups!$D$59</f>
        <v>-250</v>
      </c>
      <c r="X115" s="19">
        <v>0</v>
      </c>
      <c r="Y115" s="36">
        <f>Y114*(1+VLookups!$D$57/12)</f>
        <v>-275.52647603113087</v>
      </c>
      <c r="Z115" s="19">
        <f>-E115*VLookups!$J$3</f>
        <v>-477.01407363999277</v>
      </c>
      <c r="AA115" s="19">
        <v>0</v>
      </c>
      <c r="AB115" s="20">
        <f t="shared" si="3"/>
        <v>105.1811187542549</v>
      </c>
      <c r="AC115" s="20">
        <f t="shared" si="4"/>
        <v>46352.752397852921</v>
      </c>
    </row>
    <row r="116" spans="2:29" x14ac:dyDescent="0.25">
      <c r="B116" s="9">
        <v>112</v>
      </c>
      <c r="C116" s="9">
        <f t="shared" si="5"/>
        <v>32</v>
      </c>
      <c r="D116" s="9">
        <v>4</v>
      </c>
      <c r="E116" s="20">
        <f>E104*(1+VLookups!$C$4)</f>
        <v>11925.35184099982</v>
      </c>
      <c r="F116" s="20">
        <f>$E116*-VLookups!$D$10*2</f>
        <v>-715.52111045998913</v>
      </c>
      <c r="G116" s="19">
        <v>0</v>
      </c>
      <c r="H116" s="20">
        <f>(-VLookups!$D$13)*(E116+F116/2)</f>
        <v>-3759.4671678751934</v>
      </c>
      <c r="I116" s="20">
        <f>-PMT(VLookups!$D$16/12,180,-FV(VLookups!$D$16/12,48,,-VLookups!$D$15))</f>
        <v>-1366.0248221985344</v>
      </c>
      <c r="J116" s="19">
        <v>0</v>
      </c>
      <c r="K116" s="19">
        <v>0</v>
      </c>
      <c r="L116" s="20">
        <f>VLookups!$D$30</f>
        <v>-641.6219438963717</v>
      </c>
      <c r="M116" s="20">
        <f>M115-VLookups!$C$33</f>
        <v>-131</v>
      </c>
      <c r="N116" s="22">
        <v>52</v>
      </c>
      <c r="O116" s="19">
        <v>0</v>
      </c>
      <c r="P116" s="19">
        <v>0</v>
      </c>
      <c r="Q116" s="9" t="s">
        <v>36</v>
      </c>
      <c r="R116" s="21">
        <f>R104*(1+VLookups!$C$45)</f>
        <v>-3407.7556833743479</v>
      </c>
      <c r="S116" s="19">
        <v>0</v>
      </c>
      <c r="T116" s="19">
        <v>0</v>
      </c>
      <c r="U116" s="9" t="s">
        <v>36</v>
      </c>
      <c r="V116" s="21">
        <f>V115-VLookups!$D$54</f>
        <v>-1160</v>
      </c>
      <c r="W116" s="21">
        <f>-VLookups!$D$59</f>
        <v>-250</v>
      </c>
      <c r="X116" s="19">
        <v>0</v>
      </c>
      <c r="Y116" s="36">
        <f>Y115*(1+VLookups!$D$57/12)</f>
        <v>-276.33009491955499</v>
      </c>
      <c r="Z116" s="19">
        <f>-E116*VLookups!$J$3</f>
        <v>-477.01407363999277</v>
      </c>
      <c r="AA116" s="19">
        <v>0</v>
      </c>
      <c r="AB116" s="20">
        <f t="shared" si="3"/>
        <v>98.377499865830771</v>
      </c>
      <c r="AC116" s="20">
        <f t="shared" si="4"/>
        <v>46528.384485048511</v>
      </c>
    </row>
    <row r="117" spans="2:29" x14ac:dyDescent="0.25">
      <c r="B117" s="9">
        <v>113</v>
      </c>
      <c r="C117" s="9">
        <f t="shared" si="5"/>
        <v>32</v>
      </c>
      <c r="D117" s="9">
        <v>5</v>
      </c>
      <c r="E117" s="20">
        <f>E105*(1+VLookups!$C$4)</f>
        <v>11925.35184099982</v>
      </c>
      <c r="F117" s="20">
        <f>$E117*-VLookups!$D$10*2</f>
        <v>-715.52111045998913</v>
      </c>
      <c r="G117" s="19">
        <v>0</v>
      </c>
      <c r="H117" s="20">
        <f>(-VLookups!$D$13)*(E117+F117/2)</f>
        <v>-3759.4671678751934</v>
      </c>
      <c r="I117" s="20">
        <f>-PMT(VLookups!$D$16/12,180,-FV(VLookups!$D$16/12,48,,-VLookups!$D$15))</f>
        <v>-1366.0248221985344</v>
      </c>
      <c r="J117" s="19">
        <v>0</v>
      </c>
      <c r="K117" s="19">
        <v>0</v>
      </c>
      <c r="L117" s="20">
        <f>VLookups!$D$30</f>
        <v>-641.6219438963717</v>
      </c>
      <c r="M117" s="20">
        <f>M116-VLookups!$C$33</f>
        <v>-132</v>
      </c>
      <c r="N117" s="22">
        <v>53</v>
      </c>
      <c r="O117" s="19">
        <v>0</v>
      </c>
      <c r="P117" s="19">
        <v>0</v>
      </c>
      <c r="Q117" s="9" t="s">
        <v>36</v>
      </c>
      <c r="R117" s="21">
        <f>R105*(1+VLookups!$C$45)</f>
        <v>-3407.7556833743479</v>
      </c>
      <c r="S117" s="19">
        <v>0</v>
      </c>
      <c r="T117" s="19">
        <v>0</v>
      </c>
      <c r="U117" s="9" t="s">
        <v>36</v>
      </c>
      <c r="V117" s="21">
        <f>V116-VLookups!$D$54</f>
        <v>-1165</v>
      </c>
      <c r="W117" s="21">
        <f>-VLookups!$D$59</f>
        <v>-250</v>
      </c>
      <c r="X117" s="19">
        <v>0</v>
      </c>
      <c r="Y117" s="36">
        <f>Y116*(1+VLookups!$D$57/12)</f>
        <v>-277.13605769640373</v>
      </c>
      <c r="Z117" s="19">
        <f>-E117*VLookups!$J$3</f>
        <v>-477.01407363999277</v>
      </c>
      <c r="AA117" s="19">
        <v>0</v>
      </c>
      <c r="AB117" s="20">
        <f t="shared" si="3"/>
        <v>91.571537088982097</v>
      </c>
      <c r="AC117" s="20">
        <f t="shared" si="4"/>
        <v>46697.503329612577</v>
      </c>
    </row>
    <row r="118" spans="2:29" x14ac:dyDescent="0.25">
      <c r="B118" s="9">
        <v>114</v>
      </c>
      <c r="C118" s="9">
        <f t="shared" si="5"/>
        <v>32</v>
      </c>
      <c r="D118" s="9">
        <v>6</v>
      </c>
      <c r="E118" s="20">
        <f>E106*(1+VLookups!$C$4)</f>
        <v>11925.35184099982</v>
      </c>
      <c r="F118" s="20">
        <f>$E118*-VLookups!$D$10*2</f>
        <v>-715.52111045998913</v>
      </c>
      <c r="G118" s="19">
        <v>0</v>
      </c>
      <c r="H118" s="20">
        <f>(-VLookups!$D$13)*(E118+F118/2)</f>
        <v>-3759.4671678751934</v>
      </c>
      <c r="I118" s="20">
        <f>-PMT(VLookups!$D$16/12,180,-FV(VLookups!$D$16/12,48,,-VLookups!$D$15))</f>
        <v>-1366.0248221985344</v>
      </c>
      <c r="J118" s="19">
        <v>0</v>
      </c>
      <c r="K118" s="19">
        <v>0</v>
      </c>
      <c r="L118" s="20">
        <f>VLookups!$D$30</f>
        <v>-641.6219438963717</v>
      </c>
      <c r="M118" s="20">
        <f>M117-VLookups!$C$33</f>
        <v>-133</v>
      </c>
      <c r="N118" s="22">
        <v>54</v>
      </c>
      <c r="O118" s="19">
        <v>0</v>
      </c>
      <c r="P118" s="19">
        <v>0</v>
      </c>
      <c r="Q118" s="9" t="s">
        <v>36</v>
      </c>
      <c r="R118" s="21">
        <f>R106*(1+VLookups!$C$45)</f>
        <v>-3407.7556833743479</v>
      </c>
      <c r="S118" s="19">
        <v>0</v>
      </c>
      <c r="T118" s="19">
        <v>0</v>
      </c>
      <c r="U118" s="9" t="s">
        <v>36</v>
      </c>
      <c r="V118" s="21">
        <f>V117-VLookups!$D$54</f>
        <v>-1170</v>
      </c>
      <c r="W118" s="21">
        <f>-VLookups!$D$59</f>
        <v>-250</v>
      </c>
      <c r="X118" s="19">
        <v>0</v>
      </c>
      <c r="Y118" s="36">
        <f>Y117*(1+VLookups!$D$57/12)</f>
        <v>-277.94437119801825</v>
      </c>
      <c r="Z118" s="19">
        <f>-E118*VLookups!$J$3</f>
        <v>-477.01407363999277</v>
      </c>
      <c r="AA118" s="19">
        <v>0</v>
      </c>
      <c r="AB118" s="20">
        <f t="shared" si="3"/>
        <v>84.763223587367577</v>
      </c>
      <c r="AC118" s="20">
        <f t="shared" si="4"/>
        <v>46860.095725415966</v>
      </c>
    </row>
    <row r="119" spans="2:29" x14ac:dyDescent="0.25">
      <c r="B119" s="9">
        <v>115</v>
      </c>
      <c r="C119" s="9">
        <f t="shared" si="5"/>
        <v>32</v>
      </c>
      <c r="D119" s="9">
        <v>7</v>
      </c>
      <c r="E119" s="20">
        <f>E107*(1+VLookups!$C$4)</f>
        <v>11925.35184099982</v>
      </c>
      <c r="F119" s="20">
        <f>$E119*-VLookups!$D$10*2</f>
        <v>-715.52111045998913</v>
      </c>
      <c r="G119" s="19">
        <v>0</v>
      </c>
      <c r="H119" s="20">
        <f>(-VLookups!$D$13)*(E119+F119/2)</f>
        <v>-3759.4671678751934</v>
      </c>
      <c r="I119" s="20">
        <f>-PMT(VLookups!$D$16/12,180,-FV(VLookups!$D$16/12,48,,-VLookups!$D$15))</f>
        <v>-1366.0248221985344</v>
      </c>
      <c r="J119" s="19">
        <v>0</v>
      </c>
      <c r="K119" s="19">
        <v>0</v>
      </c>
      <c r="L119" s="20">
        <f>VLookups!$D$30</f>
        <v>-641.6219438963717</v>
      </c>
      <c r="M119" s="20">
        <f>M118-VLookups!$C$33</f>
        <v>-134</v>
      </c>
      <c r="N119" s="22">
        <v>55</v>
      </c>
      <c r="O119" s="19">
        <v>0</v>
      </c>
      <c r="P119" s="19">
        <v>0</v>
      </c>
      <c r="Q119" s="9" t="s">
        <v>36</v>
      </c>
      <c r="R119" s="21">
        <f>R107*(1+VLookups!$C$45)</f>
        <v>-3407.7556833743479</v>
      </c>
      <c r="S119" s="19">
        <v>0</v>
      </c>
      <c r="T119" s="19">
        <v>0</v>
      </c>
      <c r="U119" s="9" t="s">
        <v>36</v>
      </c>
      <c r="V119" s="21">
        <f>V118-VLookups!$D$54</f>
        <v>-1175</v>
      </c>
      <c r="W119" s="21">
        <f>-VLookups!$D$59</f>
        <v>-250</v>
      </c>
      <c r="X119" s="19">
        <v>0</v>
      </c>
      <c r="Y119" s="36">
        <f>Y118*(1+VLookups!$D$57/12)</f>
        <v>-278.75504228067916</v>
      </c>
      <c r="Z119" s="19">
        <f>-E119*VLookups!$J$3</f>
        <v>-477.01407363999277</v>
      </c>
      <c r="AA119" s="19">
        <v>0</v>
      </c>
      <c r="AB119" s="20">
        <f t="shared" si="3"/>
        <v>77.952552504706603</v>
      </c>
      <c r="AC119" s="20">
        <f t="shared" si="4"/>
        <v>47016.148437463031</v>
      </c>
    </row>
    <row r="120" spans="2:29" x14ac:dyDescent="0.25">
      <c r="B120" s="9">
        <v>116</v>
      </c>
      <c r="C120" s="9">
        <f t="shared" si="5"/>
        <v>32</v>
      </c>
      <c r="D120" s="9">
        <v>8</v>
      </c>
      <c r="E120" s="20">
        <f>E108*(1+VLookups!$C$4)</f>
        <v>11925.35184099982</v>
      </c>
      <c r="F120" s="20">
        <f>$E120*-VLookups!$D$10*2</f>
        <v>-715.52111045998913</v>
      </c>
      <c r="G120" s="19">
        <v>0</v>
      </c>
      <c r="H120" s="20">
        <f>(-VLookups!$D$13)*(E120+F120/2)</f>
        <v>-3759.4671678751934</v>
      </c>
      <c r="I120" s="20">
        <f>-PMT(VLookups!$D$16/12,180,-FV(VLookups!$D$16/12,48,,-VLookups!$D$15))</f>
        <v>-1366.0248221985344</v>
      </c>
      <c r="J120" s="19">
        <v>0</v>
      </c>
      <c r="K120" s="19">
        <v>0</v>
      </c>
      <c r="L120" s="20">
        <f>VLookups!$D$30</f>
        <v>-641.6219438963717</v>
      </c>
      <c r="M120" s="20">
        <f>M119-VLookups!$C$33</f>
        <v>-135</v>
      </c>
      <c r="N120" s="22">
        <v>56</v>
      </c>
      <c r="O120" s="19">
        <v>0</v>
      </c>
      <c r="P120" s="19">
        <v>0</v>
      </c>
      <c r="Q120" s="9" t="s">
        <v>36</v>
      </c>
      <c r="R120" s="21">
        <f>R108*(1+VLookups!$C$45)</f>
        <v>-3407.7556833743479</v>
      </c>
      <c r="S120" s="19">
        <v>0</v>
      </c>
      <c r="T120" s="19">
        <v>0</v>
      </c>
      <c r="U120" s="9" t="s">
        <v>36</v>
      </c>
      <c r="V120" s="21">
        <f>V119-VLookups!$D$54</f>
        <v>-1180</v>
      </c>
      <c r="W120" s="21">
        <f>-VLookups!$D$59</f>
        <v>-250</v>
      </c>
      <c r="X120" s="19">
        <v>0</v>
      </c>
      <c r="Y120" s="36">
        <f>Y119*(1+VLookups!$D$57/12)</f>
        <v>-279.56807782066448</v>
      </c>
      <c r="Z120" s="19">
        <f>-E120*VLookups!$J$3</f>
        <v>-477.01407363999277</v>
      </c>
      <c r="AA120" s="19">
        <v>0</v>
      </c>
      <c r="AB120" s="20">
        <f t="shared" si="3"/>
        <v>71.139516964721281</v>
      </c>
      <c r="AC120" s="20">
        <f t="shared" si="4"/>
        <v>47165.648201823526</v>
      </c>
    </row>
    <row r="121" spans="2:29" x14ac:dyDescent="0.25">
      <c r="B121" s="9">
        <v>117</v>
      </c>
      <c r="C121" s="9">
        <f t="shared" si="5"/>
        <v>32</v>
      </c>
      <c r="D121" s="9">
        <v>9</v>
      </c>
      <c r="E121" s="20">
        <f>E109*(1+VLookups!$C$4)</f>
        <v>11925.35184099982</v>
      </c>
      <c r="F121" s="20">
        <f>$E121*-VLookups!$D$10*2</f>
        <v>-715.52111045998913</v>
      </c>
      <c r="G121" s="19">
        <v>0</v>
      </c>
      <c r="H121" s="20">
        <f>(-VLookups!$D$13)*(E121+F121/2)</f>
        <v>-3759.4671678751934</v>
      </c>
      <c r="I121" s="20">
        <f>-PMT(VLookups!$D$16/12,180,-FV(VLookups!$D$16/12,48,,-VLookups!$D$15))</f>
        <v>-1366.0248221985344</v>
      </c>
      <c r="J121" s="19">
        <v>0</v>
      </c>
      <c r="K121" s="19">
        <v>0</v>
      </c>
      <c r="L121" s="20">
        <f>VLookups!$D$30</f>
        <v>-641.6219438963717</v>
      </c>
      <c r="M121" s="20">
        <f>M120-VLookups!$C$33</f>
        <v>-136</v>
      </c>
      <c r="N121" s="22">
        <v>57</v>
      </c>
      <c r="O121" s="19">
        <v>0</v>
      </c>
      <c r="P121" s="19">
        <v>0</v>
      </c>
      <c r="Q121" s="9" t="s">
        <v>36</v>
      </c>
      <c r="R121" s="21">
        <f>R109*(1+VLookups!$C$45)</f>
        <v>-3407.7556833743479</v>
      </c>
      <c r="S121" s="19">
        <v>0</v>
      </c>
      <c r="T121" s="19">
        <v>0</v>
      </c>
      <c r="U121" s="9" t="s">
        <v>36</v>
      </c>
      <c r="V121" s="21">
        <f>V120-VLookups!$D$54</f>
        <v>-1185</v>
      </c>
      <c r="W121" s="21">
        <f>-VLookups!$D$59</f>
        <v>-250</v>
      </c>
      <c r="X121" s="19">
        <v>0</v>
      </c>
      <c r="Y121" s="36">
        <f>Y120*(1+VLookups!$D$57/12)</f>
        <v>-280.38348471430811</v>
      </c>
      <c r="Z121" s="19">
        <f>-E121*VLookups!$J$3</f>
        <v>-477.01407363999277</v>
      </c>
      <c r="AA121" s="19">
        <v>0</v>
      </c>
      <c r="AB121" s="20">
        <f t="shared" si="3"/>
        <v>64.324110071077655</v>
      </c>
      <c r="AC121" s="20">
        <f t="shared" si="4"/>
        <v>47308.581725564312</v>
      </c>
    </row>
    <row r="122" spans="2:29" x14ac:dyDescent="0.25">
      <c r="B122" s="9">
        <v>118</v>
      </c>
      <c r="C122" s="9">
        <f t="shared" si="5"/>
        <v>32</v>
      </c>
      <c r="D122" s="9">
        <v>10</v>
      </c>
      <c r="E122" s="20">
        <f>E110*(1+VLookups!$C$4)</f>
        <v>11925.35184099982</v>
      </c>
      <c r="F122" s="20">
        <f>$E122*-VLookups!$D$10*2</f>
        <v>-715.52111045998913</v>
      </c>
      <c r="G122" s="19">
        <v>0</v>
      </c>
      <c r="H122" s="20">
        <f>(-VLookups!$D$13)*(E122+F122/2)</f>
        <v>-3759.4671678751934</v>
      </c>
      <c r="I122" s="20">
        <f>-PMT(VLookups!$D$16/12,180,-FV(VLookups!$D$16/12,48,,-VLookups!$D$15))</f>
        <v>-1366.0248221985344</v>
      </c>
      <c r="J122" s="19">
        <v>0</v>
      </c>
      <c r="K122" s="19">
        <v>0</v>
      </c>
      <c r="L122" s="20">
        <f>VLookups!$D$30</f>
        <v>-641.6219438963717</v>
      </c>
      <c r="M122" s="20">
        <f>M121-VLookups!$C$33</f>
        <v>-137</v>
      </c>
      <c r="N122" s="22">
        <v>58</v>
      </c>
      <c r="O122" s="19">
        <v>0</v>
      </c>
      <c r="P122" s="19">
        <v>0</v>
      </c>
      <c r="Q122" s="9" t="s">
        <v>36</v>
      </c>
      <c r="R122" s="21">
        <f>R110*(1+VLookups!$C$45)</f>
        <v>-3407.7556833743479</v>
      </c>
      <c r="S122" s="19">
        <v>0</v>
      </c>
      <c r="T122" s="19">
        <v>0</v>
      </c>
      <c r="U122" s="9" t="s">
        <v>36</v>
      </c>
      <c r="V122" s="21">
        <f>V121-VLookups!$D$54</f>
        <v>-1190</v>
      </c>
      <c r="W122" s="21">
        <f>-VLookups!$D$59</f>
        <v>-250</v>
      </c>
      <c r="X122" s="19">
        <v>0</v>
      </c>
      <c r="Y122" s="36">
        <f>Y121*(1+VLookups!$D$57/12)</f>
        <v>-281.20126987805816</v>
      </c>
      <c r="Z122" s="19">
        <f>-E122*VLookups!$J$3</f>
        <v>-477.01407363999277</v>
      </c>
      <c r="AA122" s="19">
        <v>0</v>
      </c>
      <c r="AB122" s="20">
        <f t="shared" si="3"/>
        <v>57.50632490732761</v>
      </c>
      <c r="AC122" s="20">
        <f t="shared" si="4"/>
        <v>47444.935686680918</v>
      </c>
    </row>
    <row r="123" spans="2:29" x14ac:dyDescent="0.25">
      <c r="B123" s="9">
        <v>119</v>
      </c>
      <c r="C123" s="9">
        <f t="shared" si="5"/>
        <v>32</v>
      </c>
      <c r="D123" s="9">
        <v>11</v>
      </c>
      <c r="E123" s="20">
        <f>E111*(1+VLookups!$C$4)</f>
        <v>11925.35184099982</v>
      </c>
      <c r="F123" s="20">
        <f>$E123*-VLookups!$D$10*2</f>
        <v>-715.52111045998913</v>
      </c>
      <c r="G123" s="19">
        <v>0</v>
      </c>
      <c r="H123" s="20">
        <f>(-VLookups!$D$13)*(E123+F123/2)</f>
        <v>-3759.4671678751934</v>
      </c>
      <c r="I123" s="20">
        <f>-PMT(VLookups!$D$16/12,180,-FV(VLookups!$D$16/12,48,,-VLookups!$D$15))</f>
        <v>-1366.0248221985344</v>
      </c>
      <c r="J123" s="19">
        <v>0</v>
      </c>
      <c r="K123" s="19">
        <v>0</v>
      </c>
      <c r="L123" s="20">
        <f>VLookups!$D$30</f>
        <v>-641.6219438963717</v>
      </c>
      <c r="M123" s="20">
        <f>M122-VLookups!$C$33</f>
        <v>-138</v>
      </c>
      <c r="N123" s="22">
        <v>59</v>
      </c>
      <c r="O123" s="19">
        <v>0</v>
      </c>
      <c r="P123" s="19">
        <v>0</v>
      </c>
      <c r="Q123" s="9" t="s">
        <v>36</v>
      </c>
      <c r="R123" s="21">
        <f>R111*(1+VLookups!$C$45)</f>
        <v>-3407.7556833743479</v>
      </c>
      <c r="S123" s="19">
        <v>0</v>
      </c>
      <c r="T123" s="19">
        <v>0</v>
      </c>
      <c r="U123" s="9" t="s">
        <v>36</v>
      </c>
      <c r="V123" s="21">
        <f>V122-VLookups!$D$54</f>
        <v>-1195</v>
      </c>
      <c r="W123" s="21">
        <f>-VLookups!$D$59</f>
        <v>-250</v>
      </c>
      <c r="X123" s="19">
        <v>0</v>
      </c>
      <c r="Y123" s="36">
        <f>Y122*(1+VLookups!$D$57/12)</f>
        <v>-282.02144024853584</v>
      </c>
      <c r="Z123" s="19">
        <f>-E123*VLookups!$J$3</f>
        <v>-477.01407363999277</v>
      </c>
      <c r="AA123" s="19">
        <v>0</v>
      </c>
      <c r="AB123" s="20">
        <f t="shared" si="3"/>
        <v>50.686154536849983</v>
      </c>
      <c r="AC123" s="20">
        <f t="shared" si="4"/>
        <v>47574.696734028905</v>
      </c>
    </row>
    <row r="124" spans="2:29" x14ac:dyDescent="0.25">
      <c r="B124" s="9">
        <v>120</v>
      </c>
      <c r="C124" s="9">
        <f t="shared" si="5"/>
        <v>33</v>
      </c>
      <c r="D124" s="9">
        <v>0</v>
      </c>
      <c r="E124" s="20">
        <f>E112*(1+VLookups!$C$4)</f>
        <v>12342.739155434812</v>
      </c>
      <c r="F124" s="20">
        <f>$E124*-VLookups!$D$10*2</f>
        <v>-740.56434932608875</v>
      </c>
      <c r="G124" s="19">
        <v>0</v>
      </c>
      <c r="H124" s="20">
        <f>(-VLookups!$D$13)*(E124+F124/2)</f>
        <v>-3891.0485187508243</v>
      </c>
      <c r="I124" s="20">
        <f>-PMT(VLookups!$D$16/12,180,-FV(VLookups!$D$16/12,48,,-VLookups!$D$15))</f>
        <v>-1366.0248221985344</v>
      </c>
      <c r="J124" s="19">
        <v>0</v>
      </c>
      <c r="K124" s="19">
        <v>0</v>
      </c>
      <c r="L124" s="20">
        <f>VLookups!$D$30</f>
        <v>-641.6219438963717</v>
      </c>
      <c r="M124" s="20">
        <f>M123-VLookups!$C$33</f>
        <v>-139</v>
      </c>
      <c r="N124" s="22">
        <v>60</v>
      </c>
      <c r="O124" s="19">
        <v>0</v>
      </c>
      <c r="P124" s="19">
        <v>0</v>
      </c>
      <c r="Q124" s="9" t="s">
        <v>36</v>
      </c>
      <c r="R124" s="21">
        <f>R112*(1+VLookups!$C$45)</f>
        <v>-3615.6287800601831</v>
      </c>
      <c r="S124" s="19">
        <v>0</v>
      </c>
      <c r="T124" s="19">
        <v>0</v>
      </c>
      <c r="U124" s="9" t="s">
        <v>36</v>
      </c>
      <c r="V124" s="21">
        <f>V123-VLookups!$D$54</f>
        <v>-1200</v>
      </c>
      <c r="W124" s="21">
        <f>-VLookups!$D$59</f>
        <v>-250</v>
      </c>
      <c r="X124" s="19">
        <v>0</v>
      </c>
      <c r="Y124" s="36">
        <f>Y123*(1+VLookups!$D$57/12)</f>
        <v>-282.84400278259409</v>
      </c>
      <c r="Z124" s="19">
        <f>-E124*VLookups!$J$3</f>
        <v>-493.70956621739248</v>
      </c>
      <c r="AA124" s="19">
        <v>0</v>
      </c>
      <c r="AB124" s="20">
        <f t="shared" si="3"/>
        <v>92.57934686586708</v>
      </c>
      <c r="AC124" s="20">
        <f t="shared" si="4"/>
        <v>47746.567242118152</v>
      </c>
    </row>
    <row r="125" spans="2:29" x14ac:dyDescent="0.25">
      <c r="B125" s="9">
        <v>121</v>
      </c>
      <c r="C125" s="9">
        <f t="shared" si="5"/>
        <v>33</v>
      </c>
      <c r="D125" s="9">
        <v>1</v>
      </c>
      <c r="E125" s="20">
        <f>E113*(1+VLookups!$C$4)</f>
        <v>12342.739155434812</v>
      </c>
      <c r="F125" s="20">
        <f>$E125*-VLookups!$D$10*2</f>
        <v>-740.56434932608875</v>
      </c>
      <c r="G125" s="19">
        <v>0</v>
      </c>
      <c r="H125" s="20">
        <f>(-VLookups!$D$13)*(E125+F125/2)</f>
        <v>-3891.0485187508243</v>
      </c>
      <c r="I125" s="20">
        <f>-PMT(VLookups!$D$16/12,180,-FV(VLookups!$D$16/12,48,,-VLookups!$D$15))</f>
        <v>-1366.0248221985344</v>
      </c>
      <c r="J125" s="19">
        <v>0</v>
      </c>
      <c r="K125" s="19">
        <v>0</v>
      </c>
      <c r="L125" s="19">
        <v>0</v>
      </c>
      <c r="M125" s="20">
        <f>M124-VLookups!$C$33</f>
        <v>-140</v>
      </c>
      <c r="N125" s="22">
        <v>61</v>
      </c>
      <c r="O125" s="19">
        <v>0</v>
      </c>
      <c r="P125" s="19">
        <v>0</v>
      </c>
      <c r="Q125" s="9" t="s">
        <v>36</v>
      </c>
      <c r="R125" s="21">
        <f>R113*(1+VLookups!$C$45)</f>
        <v>-3615.6287800601831</v>
      </c>
      <c r="S125" s="19">
        <v>0</v>
      </c>
      <c r="T125" s="19">
        <v>0</v>
      </c>
      <c r="U125" s="9" t="s">
        <v>36</v>
      </c>
      <c r="V125" s="21">
        <f>V124-VLookups!$D$54</f>
        <v>-1205</v>
      </c>
      <c r="W125" s="21">
        <f>-VLookups!$D$59</f>
        <v>-250</v>
      </c>
      <c r="X125" s="19">
        <v>0</v>
      </c>
      <c r="Y125" s="36">
        <f>Y124*(1+VLookups!$D$57/12)</f>
        <v>-283.66896445737666</v>
      </c>
      <c r="Z125" s="19">
        <f>-E125*VLookups!$J$3</f>
        <v>-493.70956621739248</v>
      </c>
      <c r="AA125" s="19">
        <v>0</v>
      </c>
      <c r="AB125" s="20">
        <f t="shared" si="3"/>
        <v>727.37632908745627</v>
      </c>
      <c r="AC125" s="20">
        <f t="shared" si="4"/>
        <v>48553.521183275807</v>
      </c>
    </row>
    <row r="126" spans="2:29" x14ac:dyDescent="0.25">
      <c r="B126" s="9">
        <v>122</v>
      </c>
      <c r="C126" s="9">
        <f t="shared" si="5"/>
        <v>33</v>
      </c>
      <c r="D126" s="9">
        <v>2</v>
      </c>
      <c r="E126" s="20">
        <f>E114*(1+VLookups!$C$4)</f>
        <v>12342.739155434812</v>
      </c>
      <c r="F126" s="20">
        <f>$E126*-VLookups!$D$10*2</f>
        <v>-740.56434932608875</v>
      </c>
      <c r="G126" s="19">
        <v>0</v>
      </c>
      <c r="H126" s="20">
        <f>(-VLookups!$D$13)*(E126+F126/2)</f>
        <v>-3891.0485187508243</v>
      </c>
      <c r="I126" s="20">
        <f>-PMT(VLookups!$D$16/12,180,-FV(VLookups!$D$16/12,48,,-VLookups!$D$15))</f>
        <v>-1366.0248221985344</v>
      </c>
      <c r="J126" s="19">
        <v>0</v>
      </c>
      <c r="K126" s="19">
        <v>0</v>
      </c>
      <c r="L126" s="19">
        <v>0</v>
      </c>
      <c r="M126" s="20">
        <f>M125-VLookups!$C$33</f>
        <v>-141</v>
      </c>
      <c r="N126" s="22">
        <v>62</v>
      </c>
      <c r="O126" s="19">
        <v>0</v>
      </c>
      <c r="P126" s="19">
        <v>0</v>
      </c>
      <c r="Q126" s="9" t="s">
        <v>36</v>
      </c>
      <c r="R126" s="21">
        <f>R114*(1+VLookups!$C$45)</f>
        <v>-3615.6287800601831</v>
      </c>
      <c r="S126" s="19">
        <v>0</v>
      </c>
      <c r="T126" s="19">
        <v>0</v>
      </c>
      <c r="U126" s="9" t="s">
        <v>36</v>
      </c>
      <c r="V126" s="21">
        <f>V125-VLookups!$D$54</f>
        <v>-1210</v>
      </c>
      <c r="W126" s="21">
        <f>-VLookups!$D$59</f>
        <v>-250</v>
      </c>
      <c r="X126" s="19">
        <v>0</v>
      </c>
      <c r="Y126" s="36">
        <f>Y125*(1+VLookups!$D$57/12)</f>
        <v>-284.49633227037737</v>
      </c>
      <c r="Z126" s="19">
        <f>-E126*VLookups!$J$3</f>
        <v>-493.70956621739248</v>
      </c>
      <c r="AA126" s="19">
        <v>0</v>
      </c>
      <c r="AB126" s="20">
        <f t="shared" si="3"/>
        <v>720.54896127445545</v>
      </c>
      <c r="AC126" s="20">
        <f t="shared" si="4"/>
        <v>49354.992679855728</v>
      </c>
    </row>
    <row r="127" spans="2:29" x14ac:dyDescent="0.25">
      <c r="B127" s="9">
        <v>123</v>
      </c>
      <c r="C127" s="9">
        <f t="shared" si="5"/>
        <v>33</v>
      </c>
      <c r="D127" s="9">
        <v>3</v>
      </c>
      <c r="E127" s="20">
        <f>E115*(1+VLookups!$C$4)</f>
        <v>12342.739155434812</v>
      </c>
      <c r="F127" s="20">
        <f>$E127*-VLookups!$D$10*2</f>
        <v>-740.56434932608875</v>
      </c>
      <c r="G127" s="19">
        <v>0</v>
      </c>
      <c r="H127" s="20">
        <f>(-VLookups!$D$13)*(E127+F127/2)</f>
        <v>-3891.0485187508243</v>
      </c>
      <c r="I127" s="20">
        <f>-PMT(VLookups!$D$16/12,180,-FV(VLookups!$D$16/12,48,,-VLookups!$D$15))</f>
        <v>-1366.0248221985344</v>
      </c>
      <c r="J127" s="19">
        <v>0</v>
      </c>
      <c r="K127" s="19">
        <v>0</v>
      </c>
      <c r="L127" s="19">
        <v>0</v>
      </c>
      <c r="M127" s="20">
        <f>M126-VLookups!$C$33</f>
        <v>-142</v>
      </c>
      <c r="N127" s="22">
        <v>63</v>
      </c>
      <c r="O127" s="19">
        <v>0</v>
      </c>
      <c r="P127" s="19">
        <v>0</v>
      </c>
      <c r="Q127" s="9" t="s">
        <v>36</v>
      </c>
      <c r="R127" s="21">
        <f>R115*(1+VLookups!$C$45)</f>
        <v>-3615.6287800601831</v>
      </c>
      <c r="S127" s="19">
        <v>0</v>
      </c>
      <c r="T127" s="19">
        <v>0</v>
      </c>
      <c r="U127" s="9" t="s">
        <v>36</v>
      </c>
      <c r="V127" s="21">
        <f>V126-VLookups!$D$54</f>
        <v>-1215</v>
      </c>
      <c r="W127" s="21">
        <f>-VLookups!$D$59</f>
        <v>-250</v>
      </c>
      <c r="X127" s="19">
        <v>0</v>
      </c>
      <c r="Y127" s="36">
        <f>Y126*(1+VLookups!$D$57/12)</f>
        <v>-285.32611323949931</v>
      </c>
      <c r="Z127" s="19">
        <f>-E127*VLookups!$J$3</f>
        <v>-493.70956621739248</v>
      </c>
      <c r="AA127" s="19">
        <v>0</v>
      </c>
      <c r="AB127" s="20">
        <f t="shared" si="3"/>
        <v>713.71918030533357</v>
      </c>
      <c r="AC127" s="20">
        <f t="shared" si="4"/>
        <v>50150.970181294157</v>
      </c>
    </row>
    <row r="128" spans="2:29" x14ac:dyDescent="0.25">
      <c r="B128" s="9">
        <v>124</v>
      </c>
      <c r="C128" s="9">
        <f t="shared" si="5"/>
        <v>33</v>
      </c>
      <c r="D128" s="9">
        <v>4</v>
      </c>
      <c r="E128" s="20">
        <f>E116*(1+VLookups!$C$4)</f>
        <v>12342.739155434812</v>
      </c>
      <c r="F128" s="20">
        <f>$E128*-VLookups!$D$10*2</f>
        <v>-740.56434932608875</v>
      </c>
      <c r="G128" s="19">
        <v>0</v>
      </c>
      <c r="H128" s="20">
        <f>(-VLookups!$D$13)*(E128+F128/2)</f>
        <v>-3891.0485187508243</v>
      </c>
      <c r="I128" s="20">
        <f>-PMT(VLookups!$D$16/12,180,-FV(VLookups!$D$16/12,48,,-VLookups!$D$15))</f>
        <v>-1366.0248221985344</v>
      </c>
      <c r="J128" s="19">
        <v>0</v>
      </c>
      <c r="K128" s="19">
        <v>0</v>
      </c>
      <c r="L128" s="19">
        <v>0</v>
      </c>
      <c r="M128" s="20">
        <f>M127-VLookups!$C$33</f>
        <v>-143</v>
      </c>
      <c r="N128" s="22">
        <v>64</v>
      </c>
      <c r="O128" s="19">
        <v>0</v>
      </c>
      <c r="P128" s="19">
        <v>0</v>
      </c>
      <c r="Q128" s="9" t="s">
        <v>36</v>
      </c>
      <c r="R128" s="21">
        <f>R116*(1+VLookups!$C$45)</f>
        <v>-3615.6287800601831</v>
      </c>
      <c r="S128" s="19">
        <v>0</v>
      </c>
      <c r="T128" s="19">
        <v>0</v>
      </c>
      <c r="U128" s="9" t="s">
        <v>36</v>
      </c>
      <c r="V128" s="21">
        <f>V127-VLookups!$D$54</f>
        <v>-1220</v>
      </c>
      <c r="W128" s="21">
        <f>-VLookups!$D$59</f>
        <v>-250</v>
      </c>
      <c r="X128" s="19">
        <v>0</v>
      </c>
      <c r="Y128" s="36">
        <f>Y127*(1+VLookups!$D$57/12)</f>
        <v>-286.1583144031145</v>
      </c>
      <c r="Z128" s="19">
        <f>-E128*VLookups!$J$3</f>
        <v>-493.70956621739248</v>
      </c>
      <c r="AA128" s="19">
        <v>0</v>
      </c>
      <c r="AB128" s="20">
        <f t="shared" si="3"/>
        <v>706.88697914171848</v>
      </c>
      <c r="AC128" s="20">
        <f t="shared" si="4"/>
        <v>50941.442110738033</v>
      </c>
    </row>
    <row r="129" spans="2:29" x14ac:dyDescent="0.25">
      <c r="B129" s="9">
        <v>125</v>
      </c>
      <c r="C129" s="9">
        <f t="shared" si="5"/>
        <v>33</v>
      </c>
      <c r="D129" s="9">
        <v>5</v>
      </c>
      <c r="E129" s="20">
        <f>E117*(1+VLookups!$C$4)</f>
        <v>12342.739155434812</v>
      </c>
      <c r="F129" s="20">
        <f>$E129*-VLookups!$D$10*2</f>
        <v>-740.56434932608875</v>
      </c>
      <c r="G129" s="19">
        <v>0</v>
      </c>
      <c r="H129" s="20">
        <f>(-VLookups!$D$13)*(E129+F129/2)</f>
        <v>-3891.0485187508243</v>
      </c>
      <c r="I129" s="20">
        <f>-PMT(VLookups!$D$16/12,180,-FV(VLookups!$D$16/12,48,,-VLookups!$D$15))</f>
        <v>-1366.0248221985344</v>
      </c>
      <c r="J129" s="19">
        <v>0</v>
      </c>
      <c r="K129" s="19">
        <v>0</v>
      </c>
      <c r="L129" s="19">
        <v>0</v>
      </c>
      <c r="M129" s="20">
        <f>M128-VLookups!$C$33</f>
        <v>-144</v>
      </c>
      <c r="N129" s="22">
        <v>65</v>
      </c>
      <c r="O129" s="19">
        <v>0</v>
      </c>
      <c r="P129" s="19">
        <v>0</v>
      </c>
      <c r="Q129" s="9" t="s">
        <v>36</v>
      </c>
      <c r="R129" s="21">
        <f>R117*(1+VLookups!$C$45)</f>
        <v>-3615.6287800601831</v>
      </c>
      <c r="S129" s="19">
        <v>0</v>
      </c>
      <c r="T129" s="19">
        <v>0</v>
      </c>
      <c r="U129" s="9" t="s">
        <v>36</v>
      </c>
      <c r="V129" s="21">
        <f>V128-VLookups!$D$54</f>
        <v>-1225</v>
      </c>
      <c r="W129" s="21">
        <f>-VLookups!$D$59</f>
        <v>-250</v>
      </c>
      <c r="X129" s="19">
        <v>0</v>
      </c>
      <c r="Y129" s="36">
        <f>Y128*(1+VLookups!$D$57/12)</f>
        <v>-286.99294282012357</v>
      </c>
      <c r="Z129" s="19">
        <f>-E129*VLookups!$J$3</f>
        <v>-493.70956621739248</v>
      </c>
      <c r="AA129" s="19">
        <v>0</v>
      </c>
      <c r="AB129" s="20">
        <f t="shared" si="3"/>
        <v>700.05235072470941</v>
      </c>
      <c r="AC129" s="20">
        <f t="shared" si="4"/>
        <v>51726.396864980641</v>
      </c>
    </row>
    <row r="130" spans="2:29" x14ac:dyDescent="0.25">
      <c r="B130" s="9">
        <v>126</v>
      </c>
      <c r="C130" s="9">
        <f t="shared" si="5"/>
        <v>33</v>
      </c>
      <c r="D130" s="9">
        <v>6</v>
      </c>
      <c r="E130" s="20">
        <f>E118*(1+VLookups!$C$4)</f>
        <v>12342.739155434812</v>
      </c>
      <c r="F130" s="20">
        <f>$E130*-VLookups!$D$10*2</f>
        <v>-740.56434932608875</v>
      </c>
      <c r="G130" s="19">
        <v>0</v>
      </c>
      <c r="H130" s="20">
        <f>(-VLookups!$D$13)*(E130+F130/2)</f>
        <v>-3891.0485187508243</v>
      </c>
      <c r="I130" s="20">
        <f>-PMT(VLookups!$D$16/12,180,-FV(VLookups!$D$16/12,48,,-VLookups!$D$15))</f>
        <v>-1366.0248221985344</v>
      </c>
      <c r="J130" s="19">
        <v>0</v>
      </c>
      <c r="K130" s="19">
        <v>0</v>
      </c>
      <c r="L130" s="19">
        <v>0</v>
      </c>
      <c r="M130" s="20">
        <f>M129-VLookups!$C$33</f>
        <v>-145</v>
      </c>
      <c r="N130" s="22">
        <v>66</v>
      </c>
      <c r="O130" s="19">
        <v>0</v>
      </c>
      <c r="P130" s="19">
        <v>0</v>
      </c>
      <c r="Q130" s="9" t="s">
        <v>36</v>
      </c>
      <c r="R130" s="21">
        <f>R118*(1+VLookups!$C$45)</f>
        <v>-3615.6287800601831</v>
      </c>
      <c r="S130" s="19">
        <v>0</v>
      </c>
      <c r="T130" s="19">
        <v>0</v>
      </c>
      <c r="U130" s="9" t="s">
        <v>36</v>
      </c>
      <c r="V130" s="21">
        <f>V129-VLookups!$D$54</f>
        <v>-1230</v>
      </c>
      <c r="W130" s="21">
        <f>-VLookups!$D$59</f>
        <v>-250</v>
      </c>
      <c r="X130" s="19">
        <v>0</v>
      </c>
      <c r="Y130" s="36">
        <f>Y129*(1+VLookups!$D$57/12)</f>
        <v>-287.8300055700156</v>
      </c>
      <c r="Z130" s="19">
        <f>-E130*VLookups!$J$3</f>
        <v>-493.70956621739248</v>
      </c>
      <c r="AA130" s="19">
        <v>0</v>
      </c>
      <c r="AB130" s="20">
        <f t="shared" si="3"/>
        <v>693.21528797481733</v>
      </c>
      <c r="AC130" s="20">
        <f t="shared" si="4"/>
        <v>52505.822814397092</v>
      </c>
    </row>
    <row r="131" spans="2:29" x14ac:dyDescent="0.25">
      <c r="B131" s="9">
        <v>127</v>
      </c>
      <c r="C131" s="9">
        <f t="shared" si="5"/>
        <v>33</v>
      </c>
      <c r="D131" s="9">
        <v>7</v>
      </c>
      <c r="E131" s="20">
        <f>E119*(1+VLookups!$C$4)</f>
        <v>12342.739155434812</v>
      </c>
      <c r="F131" s="20">
        <f>$E131*-VLookups!$D$10*2</f>
        <v>-740.56434932608875</v>
      </c>
      <c r="G131" s="19">
        <v>0</v>
      </c>
      <c r="H131" s="20">
        <f>(-VLookups!$D$13)*(E131+F131/2)</f>
        <v>-3891.0485187508243</v>
      </c>
      <c r="I131" s="20">
        <f>-PMT(VLookups!$D$16/12,180,-FV(VLookups!$D$16/12,48,,-VLookups!$D$15))</f>
        <v>-1366.0248221985344</v>
      </c>
      <c r="J131" s="19">
        <v>0</v>
      </c>
      <c r="K131" s="19">
        <v>0</v>
      </c>
      <c r="L131" s="19">
        <v>0</v>
      </c>
      <c r="M131" s="20">
        <f>M130-VLookups!$C$33</f>
        <v>-146</v>
      </c>
      <c r="N131" s="22">
        <v>67</v>
      </c>
      <c r="O131" s="19">
        <v>0</v>
      </c>
      <c r="P131" s="19">
        <v>0</v>
      </c>
      <c r="Q131" s="9" t="s">
        <v>36</v>
      </c>
      <c r="R131" s="21">
        <f>R119*(1+VLookups!$C$45)</f>
        <v>-3615.6287800601831</v>
      </c>
      <c r="S131" s="19">
        <v>0</v>
      </c>
      <c r="T131" s="19">
        <v>0</v>
      </c>
      <c r="U131" s="9" t="s">
        <v>36</v>
      </c>
      <c r="V131" s="21">
        <f>V130-VLookups!$D$54</f>
        <v>-1235</v>
      </c>
      <c r="W131" s="21">
        <f>-VLookups!$D$59</f>
        <v>-250</v>
      </c>
      <c r="X131" s="19">
        <v>0</v>
      </c>
      <c r="Y131" s="36">
        <f>Y130*(1+VLookups!$D$57/12)</f>
        <v>-288.66950975292815</v>
      </c>
      <c r="Z131" s="19">
        <f>-E131*VLookups!$J$3</f>
        <v>-493.70956621739248</v>
      </c>
      <c r="AA131" s="19">
        <v>0</v>
      </c>
      <c r="AB131" s="20">
        <f t="shared" si="3"/>
        <v>686.37578379190472</v>
      </c>
      <c r="AC131" s="20">
        <f t="shared" si="4"/>
        <v>53279.708302879662</v>
      </c>
    </row>
    <row r="132" spans="2:29" x14ac:dyDescent="0.25">
      <c r="B132" s="9">
        <v>128</v>
      </c>
      <c r="C132" s="9">
        <f t="shared" si="5"/>
        <v>33</v>
      </c>
      <c r="D132" s="9">
        <v>8</v>
      </c>
      <c r="E132" s="20">
        <f>E120*(1+VLookups!$C$4)</f>
        <v>12342.739155434812</v>
      </c>
      <c r="F132" s="20">
        <f>$E132*-VLookups!$D$10*2</f>
        <v>-740.56434932608875</v>
      </c>
      <c r="G132" s="19">
        <v>0</v>
      </c>
      <c r="H132" s="20">
        <f>(-VLookups!$D$13)*(E132+F132/2)</f>
        <v>-3891.0485187508243</v>
      </c>
      <c r="I132" s="20">
        <f>-PMT(VLookups!$D$16/12,180,-FV(VLookups!$D$16/12,48,,-VLookups!$D$15))</f>
        <v>-1366.0248221985344</v>
      </c>
      <c r="J132" s="19">
        <v>0</v>
      </c>
      <c r="K132" s="19">
        <v>0</v>
      </c>
      <c r="L132" s="19">
        <v>0</v>
      </c>
      <c r="M132" s="20">
        <f>M131-VLookups!$C$33</f>
        <v>-147</v>
      </c>
      <c r="N132" s="22">
        <v>68</v>
      </c>
      <c r="O132" s="19">
        <v>0</v>
      </c>
      <c r="P132" s="19">
        <v>0</v>
      </c>
      <c r="Q132" s="9" t="s">
        <v>36</v>
      </c>
      <c r="R132" s="21">
        <f>R120*(1+VLookups!$C$45)</f>
        <v>-3615.6287800601831</v>
      </c>
      <c r="S132" s="19">
        <v>0</v>
      </c>
      <c r="T132" s="19">
        <v>0</v>
      </c>
      <c r="U132" s="9" t="s">
        <v>36</v>
      </c>
      <c r="V132" s="21">
        <f>V131-VLookups!$D$54</f>
        <v>-1240</v>
      </c>
      <c r="W132" s="21">
        <f>-VLookups!$D$59</f>
        <v>-250</v>
      </c>
      <c r="X132" s="19">
        <v>0</v>
      </c>
      <c r="Y132" s="36">
        <f>Y131*(1+VLookups!$D$57/12)</f>
        <v>-289.51146248970753</v>
      </c>
      <c r="Z132" s="19">
        <f>-E132*VLookups!$J$3</f>
        <v>-493.70956621739248</v>
      </c>
      <c r="AA132" s="19">
        <v>0</v>
      </c>
      <c r="AB132" s="20">
        <f t="shared" si="3"/>
        <v>679.53383105512535</v>
      </c>
      <c r="AC132" s="20">
        <f t="shared" si="4"/>
        <v>54048.041647772923</v>
      </c>
    </row>
    <row r="133" spans="2:29" x14ac:dyDescent="0.25">
      <c r="B133" s="9">
        <v>129</v>
      </c>
      <c r="C133" s="9">
        <f t="shared" si="5"/>
        <v>33</v>
      </c>
      <c r="D133" s="9">
        <v>9</v>
      </c>
      <c r="E133" s="20">
        <f>E121*(1+VLookups!$C$4)</f>
        <v>12342.739155434812</v>
      </c>
      <c r="F133" s="20">
        <f>$E133*-VLookups!$D$10*2</f>
        <v>-740.56434932608875</v>
      </c>
      <c r="G133" s="19">
        <v>0</v>
      </c>
      <c r="H133" s="20">
        <f>(-VLookups!$D$13)*(E133+F133/2)</f>
        <v>-3891.0485187508243</v>
      </c>
      <c r="I133" s="20">
        <f>-PMT(VLookups!$D$16/12,180,-FV(VLookups!$D$16/12,48,,-VLookups!$D$15))</f>
        <v>-1366.0248221985344</v>
      </c>
      <c r="J133" s="19">
        <v>0</v>
      </c>
      <c r="K133" s="19">
        <v>0</v>
      </c>
      <c r="L133" s="19">
        <v>0</v>
      </c>
      <c r="M133" s="20">
        <f>M132-VLookups!$C$33</f>
        <v>-148</v>
      </c>
      <c r="N133" s="22">
        <v>69</v>
      </c>
      <c r="O133" s="19">
        <v>0</v>
      </c>
      <c r="P133" s="19">
        <v>0</v>
      </c>
      <c r="Q133" s="9" t="s">
        <v>36</v>
      </c>
      <c r="R133" s="21">
        <f>R121*(1+VLookups!$C$45)</f>
        <v>-3615.6287800601831</v>
      </c>
      <c r="S133" s="19">
        <v>0</v>
      </c>
      <c r="T133" s="19">
        <v>0</v>
      </c>
      <c r="U133" s="9" t="s">
        <v>36</v>
      </c>
      <c r="V133" s="21">
        <f>V132-VLookups!$D$54</f>
        <v>-1245</v>
      </c>
      <c r="W133" s="21">
        <f>-VLookups!$D$59</f>
        <v>-250</v>
      </c>
      <c r="X133" s="19">
        <v>0</v>
      </c>
      <c r="Y133" s="36">
        <f>Y132*(1+VLookups!$D$57/12)</f>
        <v>-290.3558709219692</v>
      </c>
      <c r="Z133" s="19">
        <f>-E133*VLookups!$J$3</f>
        <v>-493.70956621739248</v>
      </c>
      <c r="AA133" s="19">
        <v>0</v>
      </c>
      <c r="AB133" s="20">
        <f t="shared" ref="AB133:AB196" si="6">SUM(E133,F133/2,H133,I133,K133,L133,M133,O133,P133,R133,S133,T133,V133,W133,X133,Y133,G133,J133,Z133,AA133)</f>
        <v>672.68942262286373</v>
      </c>
      <c r="AC133" s="20">
        <f t="shared" ref="AC133:AC196" si="7">AB133+(AC132*(1+($AC$2/12)))</f>
        <v>54810.811139808742</v>
      </c>
    </row>
    <row r="134" spans="2:29" x14ac:dyDescent="0.25">
      <c r="B134" s="9">
        <v>130</v>
      </c>
      <c r="C134" s="9">
        <f t="shared" si="5"/>
        <v>33</v>
      </c>
      <c r="D134" s="9">
        <v>10</v>
      </c>
      <c r="E134" s="20">
        <f>E122*(1+VLookups!$C$4)</f>
        <v>12342.739155434812</v>
      </c>
      <c r="F134" s="20">
        <f>$E134*-VLookups!$D$10*2</f>
        <v>-740.56434932608875</v>
      </c>
      <c r="G134" s="19">
        <v>0</v>
      </c>
      <c r="H134" s="20">
        <f>(-VLookups!$D$13)*(E134+F134/2)</f>
        <v>-3891.0485187508243</v>
      </c>
      <c r="I134" s="20">
        <f>-PMT(VLookups!$D$16/12,180,-FV(VLookups!$D$16/12,48,,-VLookups!$D$15))</f>
        <v>-1366.0248221985344</v>
      </c>
      <c r="J134" s="19">
        <v>0</v>
      </c>
      <c r="K134" s="19">
        <v>0</v>
      </c>
      <c r="L134" s="19">
        <v>0</v>
      </c>
      <c r="M134" s="20">
        <f>M133-VLookups!$C$33</f>
        <v>-149</v>
      </c>
      <c r="N134" s="22">
        <v>70</v>
      </c>
      <c r="O134" s="19">
        <v>0</v>
      </c>
      <c r="P134" s="19">
        <v>0</v>
      </c>
      <c r="Q134" s="9" t="s">
        <v>36</v>
      </c>
      <c r="R134" s="21">
        <f>R122*(1+VLookups!$C$45)</f>
        <v>-3615.6287800601831</v>
      </c>
      <c r="S134" s="19">
        <v>0</v>
      </c>
      <c r="T134" s="19">
        <v>0</v>
      </c>
      <c r="U134" s="9" t="s">
        <v>36</v>
      </c>
      <c r="V134" s="21">
        <f>V133-VLookups!$D$54</f>
        <v>-1250</v>
      </c>
      <c r="W134" s="21">
        <f>-VLookups!$D$59</f>
        <v>-250</v>
      </c>
      <c r="X134" s="19">
        <v>0</v>
      </c>
      <c r="Y134" s="36">
        <f>Y133*(1+VLookups!$D$57/12)</f>
        <v>-291.20274221215828</v>
      </c>
      <c r="Z134" s="19">
        <f>-E134*VLookups!$J$3</f>
        <v>-493.70956621739248</v>
      </c>
      <c r="AA134" s="19">
        <v>0</v>
      </c>
      <c r="AB134" s="20">
        <f t="shared" si="6"/>
        <v>665.8425513326747</v>
      </c>
      <c r="AC134" s="20">
        <f t="shared" si="7"/>
        <v>55568.005043041099</v>
      </c>
    </row>
    <row r="135" spans="2:29" x14ac:dyDescent="0.25">
      <c r="B135" s="9">
        <v>131</v>
      </c>
      <c r="C135" s="9">
        <f t="shared" si="5"/>
        <v>33</v>
      </c>
      <c r="D135" s="9">
        <v>11</v>
      </c>
      <c r="E135" s="20">
        <f>E123*(1+VLookups!$C$4)</f>
        <v>12342.739155434812</v>
      </c>
      <c r="F135" s="20">
        <f>$E135*-VLookups!$D$10*2</f>
        <v>-740.56434932608875</v>
      </c>
      <c r="G135" s="19">
        <v>0</v>
      </c>
      <c r="H135" s="20">
        <f>(-VLookups!$D$13)*(E135+F135/2)</f>
        <v>-3891.0485187508243</v>
      </c>
      <c r="I135" s="20">
        <f>-PMT(VLookups!$D$16/12,180,-FV(VLookups!$D$16/12,48,,-VLookups!$D$15))</f>
        <v>-1366.0248221985344</v>
      </c>
      <c r="J135" s="19">
        <v>0</v>
      </c>
      <c r="K135" s="19">
        <v>0</v>
      </c>
      <c r="L135" s="19">
        <v>0</v>
      </c>
      <c r="M135" s="20">
        <f>M134-VLookups!$C$33</f>
        <v>-150</v>
      </c>
      <c r="N135" s="22">
        <v>71</v>
      </c>
      <c r="O135" s="19">
        <v>0</v>
      </c>
      <c r="P135" s="19">
        <v>0</v>
      </c>
      <c r="Q135" s="9" t="s">
        <v>36</v>
      </c>
      <c r="R135" s="21">
        <f>R123*(1+VLookups!$C$45)</f>
        <v>-3615.6287800601831</v>
      </c>
      <c r="S135" s="19">
        <v>0</v>
      </c>
      <c r="T135" s="19">
        <v>0</v>
      </c>
      <c r="U135" s="9" t="s">
        <v>36</v>
      </c>
      <c r="V135" s="21">
        <f>V134-VLookups!$D$54</f>
        <v>-1255</v>
      </c>
      <c r="W135" s="21">
        <f>-VLookups!$D$59</f>
        <v>-250</v>
      </c>
      <c r="X135" s="19">
        <v>0</v>
      </c>
      <c r="Y135" s="36">
        <f>Y134*(1+VLookups!$D$57/12)</f>
        <v>-292.05208354361042</v>
      </c>
      <c r="Z135" s="19">
        <f>-E135*VLookups!$J$3</f>
        <v>-493.70956621739248</v>
      </c>
      <c r="AA135" s="19">
        <v>0</v>
      </c>
      <c r="AB135" s="20">
        <f t="shared" si="6"/>
        <v>658.99321000122245</v>
      </c>
      <c r="AC135" s="20">
        <f t="shared" si="7"/>
        <v>56319.611594780727</v>
      </c>
    </row>
    <row r="136" spans="2:29" x14ac:dyDescent="0.25">
      <c r="B136" s="9">
        <v>132</v>
      </c>
      <c r="C136" s="9">
        <f t="shared" si="5"/>
        <v>34</v>
      </c>
      <c r="D136" s="9">
        <v>0</v>
      </c>
      <c r="E136" s="20">
        <f>E124*(1+VLookups!$C$4)</f>
        <v>12774.73502587503</v>
      </c>
      <c r="F136" s="20">
        <f>$E136*-VLookups!$D$10*2</f>
        <v>-766.48410155250178</v>
      </c>
      <c r="G136" s="19">
        <v>0</v>
      </c>
      <c r="H136" s="20">
        <f>(-VLookups!$D$13)*(E136+F136/2)</f>
        <v>-4027.2352169071037</v>
      </c>
      <c r="I136" s="20">
        <f>-PMT(VLookups!$D$16/12,180,-FV(VLookups!$D$16/12,48,,-VLookups!$D$15))</f>
        <v>-1366.0248221985344</v>
      </c>
      <c r="J136" s="19">
        <v>0</v>
      </c>
      <c r="K136" s="19">
        <v>0</v>
      </c>
      <c r="L136" s="19">
        <v>0</v>
      </c>
      <c r="M136" s="20">
        <f>M135-VLookups!$C$33</f>
        <v>-151</v>
      </c>
      <c r="N136" s="22">
        <v>72</v>
      </c>
      <c r="O136" s="19">
        <v>0</v>
      </c>
      <c r="P136" s="19">
        <v>0</v>
      </c>
      <c r="Q136" s="9" t="s">
        <v>36</v>
      </c>
      <c r="R136" s="21">
        <f>R124*(1+VLookups!$C$45)</f>
        <v>-3836.1821356438541</v>
      </c>
      <c r="S136" s="19">
        <v>0</v>
      </c>
      <c r="T136" s="19">
        <v>0</v>
      </c>
      <c r="U136" s="9" t="s">
        <v>36</v>
      </c>
      <c r="V136" s="21">
        <f>V135-VLookups!$D$54</f>
        <v>-1260</v>
      </c>
      <c r="W136" s="21">
        <f>-VLookups!$D$59</f>
        <v>-250</v>
      </c>
      <c r="X136" s="19">
        <v>0</v>
      </c>
      <c r="Y136" s="36">
        <f>Y135*(1+VLookups!$D$57/12)</f>
        <v>-292.9039021206126</v>
      </c>
      <c r="Z136" s="19">
        <f>-E136*VLookups!$J$3</f>
        <v>-510.98940103500121</v>
      </c>
      <c r="AA136" s="19">
        <v>0</v>
      </c>
      <c r="AB136" s="20">
        <f t="shared" si="6"/>
        <v>697.15749719367295</v>
      </c>
      <c r="AC136" s="20">
        <f t="shared" si="7"/>
        <v>57110.635111299038</v>
      </c>
    </row>
    <row r="137" spans="2:29" x14ac:dyDescent="0.25">
      <c r="B137" s="9">
        <v>133</v>
      </c>
      <c r="C137" s="9">
        <f t="shared" si="5"/>
        <v>34</v>
      </c>
      <c r="D137" s="9">
        <v>1</v>
      </c>
      <c r="E137" s="20">
        <f>E125*(1+VLookups!$C$4)</f>
        <v>12774.73502587503</v>
      </c>
      <c r="F137" s="20">
        <f>$E137*-VLookups!$D$10*2</f>
        <v>-766.48410155250178</v>
      </c>
      <c r="G137" s="19">
        <v>0</v>
      </c>
      <c r="H137" s="20">
        <f>(-VLookups!$D$13)*(E137+F137/2)</f>
        <v>-4027.2352169071037</v>
      </c>
      <c r="I137" s="20">
        <f>-PMT(VLookups!$D$16/12,180,-FV(VLookups!$D$16/12,48,,-VLookups!$D$15))</f>
        <v>-1366.0248221985344</v>
      </c>
      <c r="J137" s="19">
        <v>0</v>
      </c>
      <c r="K137" s="19">
        <v>0</v>
      </c>
      <c r="L137" s="19">
        <v>0</v>
      </c>
      <c r="M137" s="20">
        <f>M136-VLookups!$C$33</f>
        <v>-152</v>
      </c>
      <c r="N137" s="22">
        <v>73</v>
      </c>
      <c r="O137" s="19">
        <v>0</v>
      </c>
      <c r="P137" s="19">
        <v>0</v>
      </c>
      <c r="Q137" s="9" t="s">
        <v>36</v>
      </c>
      <c r="R137" s="21">
        <f>R125*(1+VLookups!$C$45)</f>
        <v>-3836.1821356438541</v>
      </c>
      <c r="S137" s="19">
        <v>0</v>
      </c>
      <c r="T137" s="19">
        <v>0</v>
      </c>
      <c r="U137" s="9" t="s">
        <v>36</v>
      </c>
      <c r="V137" s="21">
        <f>V136-VLookups!$D$54</f>
        <v>-1265</v>
      </c>
      <c r="W137" s="21">
        <f>-VLookups!$D$59</f>
        <v>-250</v>
      </c>
      <c r="X137" s="19">
        <v>0</v>
      </c>
      <c r="Y137" s="36">
        <f>Y136*(1+VLookups!$D$57/12)</f>
        <v>-293.75820516846437</v>
      </c>
      <c r="Z137" s="19">
        <f>-E137*VLookups!$J$3</f>
        <v>-510.98940103500121</v>
      </c>
      <c r="AA137" s="19">
        <v>0</v>
      </c>
      <c r="AB137" s="20">
        <f t="shared" si="6"/>
        <v>690.30319414582118</v>
      </c>
      <c r="AC137" s="20">
        <f t="shared" si="7"/>
        <v>57896.122697297033</v>
      </c>
    </row>
    <row r="138" spans="2:29" x14ac:dyDescent="0.25">
      <c r="B138" s="9">
        <v>134</v>
      </c>
      <c r="C138" s="9">
        <f t="shared" si="5"/>
        <v>34</v>
      </c>
      <c r="D138" s="9">
        <v>2</v>
      </c>
      <c r="E138" s="20">
        <f>E126*(1+VLookups!$C$4)</f>
        <v>12774.73502587503</v>
      </c>
      <c r="F138" s="20">
        <f>$E138*-VLookups!$D$10*2</f>
        <v>-766.48410155250178</v>
      </c>
      <c r="G138" s="19">
        <v>0</v>
      </c>
      <c r="H138" s="20">
        <f>(-VLookups!$D$13)*(E138+F138/2)</f>
        <v>-4027.2352169071037</v>
      </c>
      <c r="I138" s="20">
        <f>-PMT(VLookups!$D$16/12,180,-FV(VLookups!$D$16/12,48,,-VLookups!$D$15))</f>
        <v>-1366.0248221985344</v>
      </c>
      <c r="J138" s="19">
        <v>0</v>
      </c>
      <c r="K138" s="19">
        <v>0</v>
      </c>
      <c r="L138" s="19">
        <v>0</v>
      </c>
      <c r="M138" s="20">
        <f>M137-VLookups!$C$33</f>
        <v>-153</v>
      </c>
      <c r="N138" s="22">
        <v>74</v>
      </c>
      <c r="O138" s="19">
        <v>0</v>
      </c>
      <c r="P138" s="19">
        <v>0</v>
      </c>
      <c r="Q138" s="9" t="s">
        <v>36</v>
      </c>
      <c r="R138" s="21">
        <f>R126*(1+VLookups!$C$45)</f>
        <v>-3836.1821356438541</v>
      </c>
      <c r="S138" s="19">
        <v>0</v>
      </c>
      <c r="T138" s="19">
        <v>0</v>
      </c>
      <c r="U138" s="9" t="s">
        <v>36</v>
      </c>
      <c r="V138" s="21">
        <f>V137-VLookups!$D$54</f>
        <v>-1270</v>
      </c>
      <c r="W138" s="21">
        <f>-VLookups!$D$59</f>
        <v>-250</v>
      </c>
      <c r="X138" s="19">
        <v>0</v>
      </c>
      <c r="Y138" s="36">
        <f>Y137*(1+VLookups!$D$57/12)</f>
        <v>-294.61499993353908</v>
      </c>
      <c r="Z138" s="19">
        <f>-E138*VLookups!$J$3</f>
        <v>-510.98940103500121</v>
      </c>
      <c r="AA138" s="19">
        <v>0</v>
      </c>
      <c r="AB138" s="20">
        <f t="shared" si="6"/>
        <v>683.44639938074647</v>
      </c>
      <c r="AC138" s="20">
        <f t="shared" si="7"/>
        <v>58676.062634506605</v>
      </c>
    </row>
    <row r="139" spans="2:29" x14ac:dyDescent="0.25">
      <c r="B139" s="9">
        <v>135</v>
      </c>
      <c r="C139" s="9">
        <f t="shared" si="5"/>
        <v>34</v>
      </c>
      <c r="D139" s="9">
        <v>3</v>
      </c>
      <c r="E139" s="20">
        <f>E127*(1+VLookups!$C$4)</f>
        <v>12774.73502587503</v>
      </c>
      <c r="F139" s="20">
        <f>$E139*-VLookups!$D$10*2</f>
        <v>-766.48410155250178</v>
      </c>
      <c r="G139" s="19">
        <v>0</v>
      </c>
      <c r="H139" s="20">
        <f>(-VLookups!$D$13)*(E139+F139/2)</f>
        <v>-4027.2352169071037</v>
      </c>
      <c r="I139" s="20">
        <f>-PMT(VLookups!$D$16/12,180,-FV(VLookups!$D$16/12,48,,-VLookups!$D$15))</f>
        <v>-1366.0248221985344</v>
      </c>
      <c r="J139" s="19">
        <v>0</v>
      </c>
      <c r="K139" s="19">
        <v>0</v>
      </c>
      <c r="L139" s="19">
        <v>0</v>
      </c>
      <c r="M139" s="20">
        <f>M138-VLookups!$C$33</f>
        <v>-154</v>
      </c>
      <c r="N139" s="22">
        <v>75</v>
      </c>
      <c r="O139" s="19">
        <v>0</v>
      </c>
      <c r="P139" s="19">
        <v>0</v>
      </c>
      <c r="Q139" s="9" t="s">
        <v>36</v>
      </c>
      <c r="R139" s="21">
        <f>R127*(1+VLookups!$C$45)</f>
        <v>-3836.1821356438541</v>
      </c>
      <c r="S139" s="19">
        <v>0</v>
      </c>
      <c r="T139" s="19">
        <v>0</v>
      </c>
      <c r="U139" s="9" t="s">
        <v>36</v>
      </c>
      <c r="V139" s="21">
        <f>V138-VLookups!$D$54</f>
        <v>-1275</v>
      </c>
      <c r="W139" s="21">
        <f>-VLookups!$D$59</f>
        <v>-250</v>
      </c>
      <c r="X139" s="19">
        <v>0</v>
      </c>
      <c r="Y139" s="36">
        <f>Y138*(1+VLookups!$D$57/12)</f>
        <v>-295.47429368334525</v>
      </c>
      <c r="Z139" s="19">
        <f>-E139*VLookups!$J$3</f>
        <v>-510.98940103500121</v>
      </c>
      <c r="AA139" s="19">
        <v>0</v>
      </c>
      <c r="AB139" s="20">
        <f t="shared" si="6"/>
        <v>676.58710563094041</v>
      </c>
      <c r="AC139" s="20">
        <f t="shared" si="7"/>
        <v>59450.443177861722</v>
      </c>
    </row>
    <row r="140" spans="2:29" x14ac:dyDescent="0.25">
      <c r="B140" s="9">
        <v>136</v>
      </c>
      <c r="C140" s="9">
        <f t="shared" si="5"/>
        <v>34</v>
      </c>
      <c r="D140" s="9">
        <v>4</v>
      </c>
      <c r="E140" s="20">
        <f>E128*(1+VLookups!$C$4)</f>
        <v>12774.73502587503</v>
      </c>
      <c r="F140" s="20">
        <f>$E140*-VLookups!$D$10*2</f>
        <v>-766.48410155250178</v>
      </c>
      <c r="G140" s="19">
        <v>0</v>
      </c>
      <c r="H140" s="20">
        <f>(-VLookups!$D$13)*(E140+F140/2)</f>
        <v>-4027.2352169071037</v>
      </c>
      <c r="I140" s="20">
        <f>-PMT(VLookups!$D$16/12,180,-FV(VLookups!$D$16/12,48,,-VLookups!$D$15))</f>
        <v>-1366.0248221985344</v>
      </c>
      <c r="J140" s="19">
        <v>0</v>
      </c>
      <c r="K140" s="19">
        <v>0</v>
      </c>
      <c r="L140" s="19">
        <v>0</v>
      </c>
      <c r="M140" s="20">
        <f>M139-VLookups!$C$33</f>
        <v>-155</v>
      </c>
      <c r="N140" s="22">
        <v>76</v>
      </c>
      <c r="O140" s="19">
        <v>0</v>
      </c>
      <c r="P140" s="19">
        <v>0</v>
      </c>
      <c r="Q140" s="9" t="s">
        <v>36</v>
      </c>
      <c r="R140" s="21">
        <f>R128*(1+VLookups!$C$45)</f>
        <v>-3836.1821356438541</v>
      </c>
      <c r="S140" s="19">
        <v>0</v>
      </c>
      <c r="T140" s="19">
        <v>0</v>
      </c>
      <c r="U140" s="9" t="s">
        <v>36</v>
      </c>
      <c r="V140" s="21">
        <f>V139-VLookups!$D$54</f>
        <v>-1280</v>
      </c>
      <c r="W140" s="21">
        <f>-VLookups!$D$59</f>
        <v>-250</v>
      </c>
      <c r="X140" s="19">
        <v>0</v>
      </c>
      <c r="Y140" s="36">
        <f>Y139*(1+VLookups!$D$57/12)</f>
        <v>-296.33609370658837</v>
      </c>
      <c r="Z140" s="19">
        <f>-E140*VLookups!$J$3</f>
        <v>-510.98940103500121</v>
      </c>
      <c r="AA140" s="19">
        <v>0</v>
      </c>
      <c r="AB140" s="20">
        <f t="shared" si="6"/>
        <v>669.72530560769724</v>
      </c>
      <c r="AC140" s="20">
        <f t="shared" si="7"/>
        <v>60219.252555432526</v>
      </c>
    </row>
    <row r="141" spans="2:29" x14ac:dyDescent="0.25">
      <c r="B141" s="9">
        <v>137</v>
      </c>
      <c r="C141" s="9">
        <f t="shared" si="5"/>
        <v>34</v>
      </c>
      <c r="D141" s="9">
        <v>5</v>
      </c>
      <c r="E141" s="20">
        <f>E129*(1+VLookups!$C$4)</f>
        <v>12774.73502587503</v>
      </c>
      <c r="F141" s="20">
        <f>$E141*-VLookups!$D$10*2</f>
        <v>-766.48410155250178</v>
      </c>
      <c r="G141" s="19">
        <v>0</v>
      </c>
      <c r="H141" s="20">
        <f>(-VLookups!$D$13)*(E141+F141/2)</f>
        <v>-4027.2352169071037</v>
      </c>
      <c r="I141" s="20">
        <f>-PMT(VLookups!$D$16/12,180,-FV(VLookups!$D$16/12,48,,-VLookups!$D$15))</f>
        <v>-1366.0248221985344</v>
      </c>
      <c r="J141" s="19">
        <v>0</v>
      </c>
      <c r="K141" s="19">
        <v>0</v>
      </c>
      <c r="L141" s="19">
        <v>0</v>
      </c>
      <c r="M141" s="20">
        <f>M140-VLookups!$C$33</f>
        <v>-156</v>
      </c>
      <c r="N141" s="22">
        <v>77</v>
      </c>
      <c r="O141" s="19">
        <v>0</v>
      </c>
      <c r="P141" s="19">
        <v>0</v>
      </c>
      <c r="Q141" s="9" t="s">
        <v>36</v>
      </c>
      <c r="R141" s="21">
        <f>R129*(1+VLookups!$C$45)</f>
        <v>-3836.1821356438541</v>
      </c>
      <c r="S141" s="19">
        <v>0</v>
      </c>
      <c r="T141" s="19">
        <v>0</v>
      </c>
      <c r="U141" s="9" t="s">
        <v>36</v>
      </c>
      <c r="V141" s="21">
        <f>V140-VLookups!$D$54</f>
        <v>-1285</v>
      </c>
      <c r="W141" s="21">
        <f>-VLookups!$D$59</f>
        <v>-250</v>
      </c>
      <c r="X141" s="19">
        <v>0</v>
      </c>
      <c r="Y141" s="36">
        <f>Y140*(1+VLookups!$D$57/12)</f>
        <v>-297.20040731323257</v>
      </c>
      <c r="Z141" s="19">
        <f>-E141*VLookups!$J$3</f>
        <v>-510.98940103500121</v>
      </c>
      <c r="AA141" s="19">
        <v>0</v>
      </c>
      <c r="AB141" s="20">
        <f t="shared" si="6"/>
        <v>662.86099200105309</v>
      </c>
      <c r="AC141" s="20">
        <f t="shared" si="7"/>
        <v>60982.478968359297</v>
      </c>
    </row>
    <row r="142" spans="2:29" x14ac:dyDescent="0.25">
      <c r="B142" s="9">
        <v>138</v>
      </c>
      <c r="C142" s="9">
        <f t="shared" si="5"/>
        <v>34</v>
      </c>
      <c r="D142" s="9">
        <v>6</v>
      </c>
      <c r="E142" s="20">
        <f>E130*(1+VLookups!$C$4)</f>
        <v>12774.73502587503</v>
      </c>
      <c r="F142" s="20">
        <f>$E142*-VLookups!$D$10*2</f>
        <v>-766.48410155250178</v>
      </c>
      <c r="G142" s="19">
        <v>0</v>
      </c>
      <c r="H142" s="20">
        <f>(-VLookups!$D$13)*(E142+F142/2)</f>
        <v>-4027.2352169071037</v>
      </c>
      <c r="I142" s="20">
        <f>-PMT(VLookups!$D$16/12,180,-FV(VLookups!$D$16/12,48,,-VLookups!$D$15))</f>
        <v>-1366.0248221985344</v>
      </c>
      <c r="J142" s="19">
        <v>0</v>
      </c>
      <c r="K142" s="19">
        <v>0</v>
      </c>
      <c r="L142" s="19">
        <v>0</v>
      </c>
      <c r="M142" s="20">
        <f>M141-VLookups!$C$33</f>
        <v>-157</v>
      </c>
      <c r="N142" s="22">
        <v>78</v>
      </c>
      <c r="O142" s="19">
        <v>0</v>
      </c>
      <c r="P142" s="19">
        <v>0</v>
      </c>
      <c r="Q142" s="9" t="s">
        <v>36</v>
      </c>
      <c r="R142" s="21">
        <f>R130*(1+VLookups!$C$45)</f>
        <v>-3836.1821356438541</v>
      </c>
      <c r="S142" s="19">
        <v>0</v>
      </c>
      <c r="T142" s="19">
        <v>0</v>
      </c>
      <c r="U142" s="9" t="s">
        <v>36</v>
      </c>
      <c r="V142" s="21">
        <f>V141-VLookups!$D$54</f>
        <v>-1290</v>
      </c>
      <c r="W142" s="21">
        <f>-VLookups!$D$59</f>
        <v>-250</v>
      </c>
      <c r="X142" s="19">
        <v>0</v>
      </c>
      <c r="Y142" s="36">
        <f>Y141*(1+VLookups!$D$57/12)</f>
        <v>-298.06724183456282</v>
      </c>
      <c r="Z142" s="19">
        <f>-E142*VLookups!$J$3</f>
        <v>-510.98940103500121</v>
      </c>
      <c r="AA142" s="19">
        <v>0</v>
      </c>
      <c r="AB142" s="20">
        <f t="shared" si="6"/>
        <v>655.99415747972284</v>
      </c>
      <c r="AC142" s="20">
        <f t="shared" si="7"/>
        <v>61740.110590786288</v>
      </c>
    </row>
    <row r="143" spans="2:29" x14ac:dyDescent="0.25">
      <c r="B143" s="9">
        <v>139</v>
      </c>
      <c r="C143" s="9">
        <f t="shared" si="5"/>
        <v>34</v>
      </c>
      <c r="D143" s="9">
        <v>7</v>
      </c>
      <c r="E143" s="20">
        <f>E131*(1+VLookups!$C$4)</f>
        <v>12774.73502587503</v>
      </c>
      <c r="F143" s="20">
        <f>$E143*-VLookups!$D$10*2</f>
        <v>-766.48410155250178</v>
      </c>
      <c r="G143" s="19">
        <v>0</v>
      </c>
      <c r="H143" s="20">
        <f>(-VLookups!$D$13)*(E143+F143/2)</f>
        <v>-4027.2352169071037</v>
      </c>
      <c r="I143" s="20">
        <f>-PMT(VLookups!$D$16/12,180,-FV(VLookups!$D$16/12,48,,-VLookups!$D$15))</f>
        <v>-1366.0248221985344</v>
      </c>
      <c r="J143" s="19">
        <v>0</v>
      </c>
      <c r="K143" s="19">
        <v>0</v>
      </c>
      <c r="L143" s="19">
        <v>0</v>
      </c>
      <c r="M143" s="20">
        <f>M142-VLookups!$C$33</f>
        <v>-158</v>
      </c>
      <c r="N143" s="22">
        <v>79</v>
      </c>
      <c r="O143" s="19">
        <v>0</v>
      </c>
      <c r="P143" s="19">
        <v>0</v>
      </c>
      <c r="Q143" s="9" t="s">
        <v>36</v>
      </c>
      <c r="R143" s="21">
        <f>R131*(1+VLookups!$C$45)</f>
        <v>-3836.1821356438541</v>
      </c>
      <c r="S143" s="19">
        <v>0</v>
      </c>
      <c r="T143" s="19">
        <v>0</v>
      </c>
      <c r="U143" s="9" t="s">
        <v>36</v>
      </c>
      <c r="V143" s="21">
        <f>V142-VLookups!$D$54</f>
        <v>-1295</v>
      </c>
      <c r="W143" s="21">
        <f>-VLookups!$D$59</f>
        <v>-250</v>
      </c>
      <c r="X143" s="19">
        <v>0</v>
      </c>
      <c r="Y143" s="36">
        <f>Y142*(1+VLookups!$D$57/12)</f>
        <v>-298.93660462324698</v>
      </c>
      <c r="Z143" s="19">
        <f>-E143*VLookups!$J$3</f>
        <v>-510.98940103500121</v>
      </c>
      <c r="AA143" s="19">
        <v>0</v>
      </c>
      <c r="AB143" s="20">
        <f t="shared" si="6"/>
        <v>649.12479469103869</v>
      </c>
      <c r="AC143" s="20">
        <f t="shared" si="7"/>
        <v>62492.135569795304</v>
      </c>
    </row>
    <row r="144" spans="2:29" x14ac:dyDescent="0.25">
      <c r="B144" s="9">
        <v>140</v>
      </c>
      <c r="C144" s="9">
        <f t="shared" si="5"/>
        <v>34</v>
      </c>
      <c r="D144" s="9">
        <v>8</v>
      </c>
      <c r="E144" s="20">
        <f>E132*(1+VLookups!$C$4)</f>
        <v>12774.73502587503</v>
      </c>
      <c r="F144" s="20">
        <f>$E144*-VLookups!$D$10*2</f>
        <v>-766.48410155250178</v>
      </c>
      <c r="G144" s="19">
        <v>0</v>
      </c>
      <c r="H144" s="20">
        <f>(-VLookups!$D$13)*(E144+F144/2)</f>
        <v>-4027.2352169071037</v>
      </c>
      <c r="I144" s="20">
        <f>-PMT(VLookups!$D$16/12,180,-FV(VLookups!$D$16/12,48,,-VLookups!$D$15))</f>
        <v>-1366.0248221985344</v>
      </c>
      <c r="J144" s="19">
        <v>0</v>
      </c>
      <c r="K144" s="19">
        <v>0</v>
      </c>
      <c r="L144" s="19">
        <v>0</v>
      </c>
      <c r="M144" s="20">
        <f>M143-VLookups!$C$33</f>
        <v>-159</v>
      </c>
      <c r="N144" s="22">
        <v>80</v>
      </c>
      <c r="O144" s="19">
        <v>0</v>
      </c>
      <c r="P144" s="19">
        <v>0</v>
      </c>
      <c r="Q144" s="9" t="s">
        <v>36</v>
      </c>
      <c r="R144" s="21">
        <f>R132*(1+VLookups!$C$45)</f>
        <v>-3836.1821356438541</v>
      </c>
      <c r="S144" s="19">
        <v>0</v>
      </c>
      <c r="T144" s="19">
        <v>0</v>
      </c>
      <c r="U144" s="9" t="s">
        <v>36</v>
      </c>
      <c r="V144" s="21">
        <f>V143-VLookups!$D$54</f>
        <v>-1300</v>
      </c>
      <c r="W144" s="21">
        <f>-VLookups!$D$59</f>
        <v>-250</v>
      </c>
      <c r="X144" s="19">
        <v>0</v>
      </c>
      <c r="Y144" s="36">
        <f>Y143*(1+VLookups!$D$57/12)</f>
        <v>-299.80850305339811</v>
      </c>
      <c r="Z144" s="19">
        <f>-E144*VLookups!$J$3</f>
        <v>-510.98940103500121</v>
      </c>
      <c r="AA144" s="19">
        <v>0</v>
      </c>
      <c r="AB144" s="20">
        <f t="shared" si="6"/>
        <v>642.25289626088761</v>
      </c>
      <c r="AC144" s="20">
        <f t="shared" si="7"/>
        <v>63238.542025339186</v>
      </c>
    </row>
    <row r="145" spans="2:29" x14ac:dyDescent="0.25">
      <c r="B145" s="9">
        <v>141</v>
      </c>
      <c r="C145" s="9">
        <f t="shared" ref="C145:C208" si="8">C133+1</f>
        <v>34</v>
      </c>
      <c r="D145" s="9">
        <v>9</v>
      </c>
      <c r="E145" s="20">
        <f>E133*(1+VLookups!$C$4)</f>
        <v>12774.73502587503</v>
      </c>
      <c r="F145" s="20">
        <f>$E145*-VLookups!$D$10*2</f>
        <v>-766.48410155250178</v>
      </c>
      <c r="G145" s="19">
        <v>0</v>
      </c>
      <c r="H145" s="20">
        <f>(-VLookups!$D$13)*(E145+F145/2)</f>
        <v>-4027.2352169071037</v>
      </c>
      <c r="I145" s="20">
        <f>-PMT(VLookups!$D$16/12,180,-FV(VLookups!$D$16/12,48,,-VLookups!$D$15))</f>
        <v>-1366.0248221985344</v>
      </c>
      <c r="J145" s="19">
        <v>0</v>
      </c>
      <c r="K145" s="19">
        <v>0</v>
      </c>
      <c r="L145" s="19">
        <v>0</v>
      </c>
      <c r="M145" s="20">
        <f>M144-VLookups!$C$33</f>
        <v>-160</v>
      </c>
      <c r="N145" s="22">
        <v>81</v>
      </c>
      <c r="O145" s="19">
        <v>0</v>
      </c>
      <c r="P145" s="19">
        <v>0</v>
      </c>
      <c r="Q145" s="9" t="s">
        <v>36</v>
      </c>
      <c r="R145" s="21">
        <f>R133*(1+VLookups!$C$45)</f>
        <v>-3836.1821356438541</v>
      </c>
      <c r="S145" s="19">
        <v>0</v>
      </c>
      <c r="T145" s="19">
        <v>0</v>
      </c>
      <c r="U145" s="9" t="s">
        <v>36</v>
      </c>
      <c r="V145" s="21">
        <f>V144-VLookups!$D$54</f>
        <v>-1305</v>
      </c>
      <c r="W145" s="21">
        <f>-VLookups!$D$59</f>
        <v>-250</v>
      </c>
      <c r="X145" s="19">
        <v>0</v>
      </c>
      <c r="Y145" s="36">
        <f>Y144*(1+VLookups!$D$57/12)</f>
        <v>-300.68294452063719</v>
      </c>
      <c r="Z145" s="19">
        <f>-E145*VLookups!$J$3</f>
        <v>-510.98940103500121</v>
      </c>
      <c r="AA145" s="19">
        <v>0</v>
      </c>
      <c r="AB145" s="20">
        <f t="shared" si="6"/>
        <v>635.37845479364842</v>
      </c>
      <c r="AC145" s="20">
        <f t="shared" si="7"/>
        <v>63979.318050175076</v>
      </c>
    </row>
    <row r="146" spans="2:29" x14ac:dyDescent="0.25">
      <c r="B146" s="9">
        <v>142</v>
      </c>
      <c r="C146" s="9">
        <f t="shared" si="8"/>
        <v>34</v>
      </c>
      <c r="D146" s="9">
        <v>10</v>
      </c>
      <c r="E146" s="20">
        <f>E134*(1+VLookups!$C$4)</f>
        <v>12774.73502587503</v>
      </c>
      <c r="F146" s="20">
        <f>$E146*-VLookups!$D$10*2</f>
        <v>-766.48410155250178</v>
      </c>
      <c r="G146" s="19">
        <v>0</v>
      </c>
      <c r="H146" s="20">
        <f>(-VLookups!$D$13)*(E146+F146/2)</f>
        <v>-4027.2352169071037</v>
      </c>
      <c r="I146" s="20">
        <f>-PMT(VLookups!$D$16/12,180,-FV(VLookups!$D$16/12,48,,-VLookups!$D$15))</f>
        <v>-1366.0248221985344</v>
      </c>
      <c r="J146" s="19">
        <v>0</v>
      </c>
      <c r="K146" s="19">
        <v>0</v>
      </c>
      <c r="L146" s="19">
        <v>0</v>
      </c>
      <c r="M146" s="20">
        <f>M145-VLookups!$C$33</f>
        <v>-161</v>
      </c>
      <c r="N146" s="22">
        <v>82</v>
      </c>
      <c r="O146" s="19">
        <v>0</v>
      </c>
      <c r="P146" s="19">
        <v>0</v>
      </c>
      <c r="Q146" s="9" t="s">
        <v>36</v>
      </c>
      <c r="R146" s="21">
        <f>R134*(1+VLookups!$C$45)</f>
        <v>-3836.1821356438541</v>
      </c>
      <c r="S146" s="19">
        <v>0</v>
      </c>
      <c r="T146" s="19">
        <v>0</v>
      </c>
      <c r="U146" s="9" t="s">
        <v>36</v>
      </c>
      <c r="V146" s="21">
        <f>V145-VLookups!$D$54</f>
        <v>-1310</v>
      </c>
      <c r="W146" s="21">
        <f>-VLookups!$D$59</f>
        <v>-250</v>
      </c>
      <c r="X146" s="19">
        <v>0</v>
      </c>
      <c r="Y146" s="36">
        <f>Y145*(1+VLookups!$D$57/12)</f>
        <v>-301.55993644215573</v>
      </c>
      <c r="Z146" s="19">
        <f>-E146*VLookups!$J$3</f>
        <v>-510.98940103500121</v>
      </c>
      <c r="AA146" s="19">
        <v>0</v>
      </c>
      <c r="AB146" s="20">
        <f t="shared" si="6"/>
        <v>628.50146287212988</v>
      </c>
      <c r="AC146" s="20">
        <f t="shared" si="7"/>
        <v>64714.451709797504</v>
      </c>
    </row>
    <row r="147" spans="2:29" x14ac:dyDescent="0.25">
      <c r="B147" s="9">
        <v>143</v>
      </c>
      <c r="C147" s="9">
        <f t="shared" si="8"/>
        <v>34</v>
      </c>
      <c r="D147" s="9">
        <v>11</v>
      </c>
      <c r="E147" s="20">
        <f>E135*(1+VLookups!$C$4)</f>
        <v>12774.73502587503</v>
      </c>
      <c r="F147" s="20">
        <f>$E147*-VLookups!$D$10*2</f>
        <v>-766.48410155250178</v>
      </c>
      <c r="G147" s="19">
        <v>0</v>
      </c>
      <c r="H147" s="20">
        <f>(-VLookups!$D$13)*(E147+F147/2)</f>
        <v>-4027.2352169071037</v>
      </c>
      <c r="I147" s="20">
        <f>-PMT(VLookups!$D$16/12,180,-FV(VLookups!$D$16/12,48,,-VLookups!$D$15))</f>
        <v>-1366.0248221985344</v>
      </c>
      <c r="J147" s="19">
        <v>0</v>
      </c>
      <c r="K147" s="19">
        <v>0</v>
      </c>
      <c r="L147" s="19">
        <v>0</v>
      </c>
      <c r="M147" s="20">
        <f>M146-VLookups!$C$33</f>
        <v>-162</v>
      </c>
      <c r="N147" s="22">
        <v>83</v>
      </c>
      <c r="O147" s="19">
        <v>0</v>
      </c>
      <c r="P147" s="19">
        <v>0</v>
      </c>
      <c r="Q147" s="9" t="s">
        <v>36</v>
      </c>
      <c r="R147" s="21">
        <f>R135*(1+VLookups!$C$45)</f>
        <v>-3836.1821356438541</v>
      </c>
      <c r="S147" s="19">
        <v>0</v>
      </c>
      <c r="T147" s="19">
        <v>0</v>
      </c>
      <c r="U147" s="9" t="s">
        <v>36</v>
      </c>
      <c r="V147" s="21">
        <f>V146-VLookups!$D$54</f>
        <v>-1315</v>
      </c>
      <c r="W147" s="21">
        <f>-VLookups!$D$59</f>
        <v>-250</v>
      </c>
      <c r="X147" s="19">
        <v>0</v>
      </c>
      <c r="Y147" s="36">
        <f>Y146*(1+VLookups!$D$57/12)</f>
        <v>-302.43948625677871</v>
      </c>
      <c r="Z147" s="19">
        <f>-E147*VLookups!$J$3</f>
        <v>-510.98940103500121</v>
      </c>
      <c r="AA147" s="19">
        <v>0</v>
      </c>
      <c r="AB147" s="20">
        <f t="shared" si="6"/>
        <v>621.62191305750684</v>
      </c>
      <c r="AC147" s="20">
        <f t="shared" si="7"/>
        <v>65443.93104237134</v>
      </c>
    </row>
    <row r="148" spans="2:29" x14ac:dyDescent="0.25">
      <c r="B148" s="9">
        <v>144</v>
      </c>
      <c r="C148" s="9">
        <f t="shared" si="8"/>
        <v>35</v>
      </c>
      <c r="D148" s="9">
        <v>0</v>
      </c>
      <c r="E148" s="20">
        <f>E136*(1+VLookups!$C$4)</f>
        <v>13221.850751780656</v>
      </c>
      <c r="F148" s="20">
        <f>$E148*-VLookups!$D$10*2</f>
        <v>-793.31104510683929</v>
      </c>
      <c r="G148" s="19">
        <v>0</v>
      </c>
      <c r="H148" s="20">
        <f>(-VLookups!$D$13)*(E148+F148/2)</f>
        <v>-4168.1884494988517</v>
      </c>
      <c r="I148" s="20">
        <f>-PMT(VLookups!$D$16/12,180,-FV(VLookups!$D$16/12,48,,-VLookups!$D$15))</f>
        <v>-1366.0248221985344</v>
      </c>
      <c r="J148" s="19">
        <v>0</v>
      </c>
      <c r="K148" s="19">
        <v>0</v>
      </c>
      <c r="L148" s="19">
        <v>0</v>
      </c>
      <c r="M148" s="20">
        <f>M147-VLookups!$C$33</f>
        <v>-163</v>
      </c>
      <c r="N148" s="22">
        <v>84</v>
      </c>
      <c r="O148" s="19">
        <v>0</v>
      </c>
      <c r="P148" s="19">
        <v>0</v>
      </c>
      <c r="Q148" s="9" t="s">
        <v>36</v>
      </c>
      <c r="R148" s="21">
        <f>R136*(1+VLookups!$C$45)</f>
        <v>-4070.189245918129</v>
      </c>
      <c r="S148" s="21">
        <f>-VLookups!$D$47</f>
        <v>-60000</v>
      </c>
      <c r="T148" s="19">
        <v>0</v>
      </c>
      <c r="U148" s="9">
        <v>0</v>
      </c>
      <c r="V148" s="21">
        <f>V147-VLookups!$D$54</f>
        <v>-1320</v>
      </c>
      <c r="W148" s="21">
        <f>-VLookups!$D$59</f>
        <v>-250</v>
      </c>
      <c r="X148" s="21">
        <f>-VLookups!$D$62</f>
        <v>-175</v>
      </c>
      <c r="Y148" s="36">
        <f>Y147*(1+VLookups!$D$57/12)</f>
        <v>-303.32160142502767</v>
      </c>
      <c r="Z148" s="19">
        <f>-E148*VLookups!$J$3</f>
        <v>-528.87403007122623</v>
      </c>
      <c r="AA148" s="19">
        <v>0</v>
      </c>
      <c r="AB148" s="20">
        <f t="shared" si="6"/>
        <v>-59519.402919884531</v>
      </c>
      <c r="AC148" s="20">
        <f t="shared" si="7"/>
        <v>6033.6013408907675</v>
      </c>
    </row>
    <row r="149" spans="2:29" x14ac:dyDescent="0.25">
      <c r="B149" s="9">
        <v>145</v>
      </c>
      <c r="C149" s="9">
        <f t="shared" si="8"/>
        <v>35</v>
      </c>
      <c r="D149" s="9">
        <v>1</v>
      </c>
      <c r="E149" s="20">
        <f>E137*(1+VLookups!$C$4)</f>
        <v>13221.850751780656</v>
      </c>
      <c r="F149" s="20">
        <f>$E149*-VLookups!$D$10*2</f>
        <v>-793.31104510683929</v>
      </c>
      <c r="G149" s="19">
        <v>0</v>
      </c>
      <c r="H149" s="20">
        <f>(-VLookups!$D$13)*(E149+F149/2)</f>
        <v>-4168.1884494988517</v>
      </c>
      <c r="I149" s="20">
        <f>-PMT(VLookups!$D$16/12,180,-FV(VLookups!$D$16/12,48,,-VLookups!$D$15))</f>
        <v>-1366.0248221985344</v>
      </c>
      <c r="J149" s="19">
        <v>0</v>
      </c>
      <c r="K149" s="19">
        <v>0</v>
      </c>
      <c r="L149" s="19">
        <v>0</v>
      </c>
      <c r="M149" s="20">
        <f>M148-VLookups!$C$33</f>
        <v>-164</v>
      </c>
      <c r="N149" s="22">
        <v>85</v>
      </c>
      <c r="O149" s="19">
        <v>0</v>
      </c>
      <c r="P149" s="19">
        <v>0</v>
      </c>
      <c r="Q149" s="9" t="s">
        <v>36</v>
      </c>
      <c r="R149" s="19">
        <v>0</v>
      </c>
      <c r="S149" s="20">
        <f>VLookups!$D$50</f>
        <v>-4487.7037773753191</v>
      </c>
      <c r="T149" s="19">
        <v>0</v>
      </c>
      <c r="U149" s="9">
        <v>1</v>
      </c>
      <c r="V149" s="21">
        <f>V148-VLookups!$D$54</f>
        <v>-1325</v>
      </c>
      <c r="W149" s="21">
        <f>-VLookups!$D$59</f>
        <v>-250</v>
      </c>
      <c r="X149" s="21">
        <f>-VLookups!$D$62</f>
        <v>-175</v>
      </c>
      <c r="Y149" s="36">
        <f>Y148*(1+VLookups!$D$57/12)</f>
        <v>-304.20628942918398</v>
      </c>
      <c r="Z149" s="19">
        <f>-E149*VLookups!$J$3</f>
        <v>-528.87403007122623</v>
      </c>
      <c r="AA149" s="19">
        <v>0</v>
      </c>
      <c r="AB149" s="20">
        <f t="shared" si="6"/>
        <v>56.197860654120518</v>
      </c>
      <c r="AC149" s="20">
        <f t="shared" si="7"/>
        <v>6099.8552037797062</v>
      </c>
    </row>
    <row r="150" spans="2:29" x14ac:dyDescent="0.25">
      <c r="B150" s="9">
        <v>146</v>
      </c>
      <c r="C150" s="9">
        <f t="shared" si="8"/>
        <v>35</v>
      </c>
      <c r="D150" s="9">
        <v>2</v>
      </c>
      <c r="E150" s="20">
        <f>E138*(1+VLookups!$C$4)</f>
        <v>13221.850751780656</v>
      </c>
      <c r="F150" s="20">
        <f>$E150*-VLookups!$D$10*2</f>
        <v>-793.31104510683929</v>
      </c>
      <c r="G150" s="19">
        <v>0</v>
      </c>
      <c r="H150" s="20">
        <f>(-VLookups!$D$13)*(E150+F150/2)</f>
        <v>-4168.1884494988517</v>
      </c>
      <c r="I150" s="20">
        <f>-PMT(VLookups!$D$16/12,180,-FV(VLookups!$D$16/12,48,,-VLookups!$D$15))</f>
        <v>-1366.0248221985344</v>
      </c>
      <c r="J150" s="19">
        <v>0</v>
      </c>
      <c r="K150" s="19">
        <v>0</v>
      </c>
      <c r="L150" s="19">
        <v>0</v>
      </c>
      <c r="M150" s="20">
        <f>M149-VLookups!$C$33</f>
        <v>-165</v>
      </c>
      <c r="N150" s="22">
        <v>86</v>
      </c>
      <c r="O150" s="19">
        <v>0</v>
      </c>
      <c r="P150" s="19">
        <v>0</v>
      </c>
      <c r="Q150" s="9" t="s">
        <v>36</v>
      </c>
      <c r="R150" s="19">
        <v>0</v>
      </c>
      <c r="S150" s="20">
        <f>VLookups!$D$50</f>
        <v>-4487.7037773753191</v>
      </c>
      <c r="T150" s="19">
        <v>0</v>
      </c>
      <c r="U150" s="9">
        <v>2</v>
      </c>
      <c r="V150" s="21">
        <f>V149-VLookups!$D$54</f>
        <v>-1330</v>
      </c>
      <c r="W150" s="21">
        <f>-VLookups!$D$59</f>
        <v>-250</v>
      </c>
      <c r="X150" s="21">
        <f>-VLookups!$D$62</f>
        <v>-175</v>
      </c>
      <c r="Y150" s="36">
        <f>Y149*(1+VLookups!$D$57/12)</f>
        <v>-305.09355777335242</v>
      </c>
      <c r="Z150" s="19">
        <f>-E150*VLookups!$J$3</f>
        <v>-528.87403007122623</v>
      </c>
      <c r="AA150" s="19">
        <v>0</v>
      </c>
      <c r="AB150" s="20">
        <f t="shared" si="6"/>
        <v>49.310592309952085</v>
      </c>
      <c r="AC150" s="20">
        <f t="shared" si="7"/>
        <v>6159.3322214292912</v>
      </c>
    </row>
    <row r="151" spans="2:29" x14ac:dyDescent="0.25">
      <c r="B151" s="9">
        <v>147</v>
      </c>
      <c r="C151" s="9">
        <f t="shared" si="8"/>
        <v>35</v>
      </c>
      <c r="D151" s="9">
        <v>3</v>
      </c>
      <c r="E151" s="20">
        <f>E139*(1+VLookups!$C$4)</f>
        <v>13221.850751780656</v>
      </c>
      <c r="F151" s="20">
        <f>$E151*-VLookups!$D$10*2</f>
        <v>-793.31104510683929</v>
      </c>
      <c r="G151" s="19">
        <v>0</v>
      </c>
      <c r="H151" s="20">
        <f>(-VLookups!$D$13)*(E151+F151/2)</f>
        <v>-4168.1884494988517</v>
      </c>
      <c r="I151" s="20">
        <f>-PMT(VLookups!$D$16/12,180,-FV(VLookups!$D$16/12,48,,-VLookups!$D$15))</f>
        <v>-1366.0248221985344</v>
      </c>
      <c r="J151" s="19">
        <v>0</v>
      </c>
      <c r="K151" s="19">
        <v>0</v>
      </c>
      <c r="L151" s="19">
        <v>0</v>
      </c>
      <c r="M151" s="20">
        <f>M150-VLookups!$C$33</f>
        <v>-166</v>
      </c>
      <c r="N151" s="22">
        <v>87</v>
      </c>
      <c r="O151" s="19">
        <v>0</v>
      </c>
      <c r="P151" s="19">
        <v>0</v>
      </c>
      <c r="Q151" s="9" t="s">
        <v>36</v>
      </c>
      <c r="R151" s="19">
        <v>0</v>
      </c>
      <c r="S151" s="20">
        <f>VLookups!$D$50</f>
        <v>-4487.7037773753191</v>
      </c>
      <c r="T151" s="19">
        <v>0</v>
      </c>
      <c r="U151" s="9">
        <v>3</v>
      </c>
      <c r="V151" s="21">
        <f>V150-VLookups!$D$54</f>
        <v>-1335</v>
      </c>
      <c r="W151" s="21">
        <f>-VLookups!$D$59</f>
        <v>-250</v>
      </c>
      <c r="X151" s="21">
        <f>-VLookups!$D$62</f>
        <v>-175</v>
      </c>
      <c r="Y151" s="36">
        <f>Y150*(1+VLookups!$D$57/12)</f>
        <v>-305.98341398352471</v>
      </c>
      <c r="Z151" s="19">
        <f>-E151*VLookups!$J$3</f>
        <v>-528.87403007122623</v>
      </c>
      <c r="AA151" s="19">
        <v>0</v>
      </c>
      <c r="AB151" s="20">
        <f t="shared" si="6"/>
        <v>42.420736099779674</v>
      </c>
      <c r="AC151" s="20">
        <f t="shared" si="7"/>
        <v>6212.018511231453</v>
      </c>
    </row>
    <row r="152" spans="2:29" x14ac:dyDescent="0.25">
      <c r="B152" s="9">
        <v>148</v>
      </c>
      <c r="C152" s="9">
        <f t="shared" si="8"/>
        <v>35</v>
      </c>
      <c r="D152" s="9">
        <v>4</v>
      </c>
      <c r="E152" s="20">
        <f>E140*(1+VLookups!$C$4)</f>
        <v>13221.850751780656</v>
      </c>
      <c r="F152" s="20">
        <f>$E152*-VLookups!$D$10*2</f>
        <v>-793.31104510683929</v>
      </c>
      <c r="G152" s="19">
        <v>0</v>
      </c>
      <c r="H152" s="20">
        <f>(-VLookups!$D$13)*(E152+F152/2)</f>
        <v>-4168.1884494988517</v>
      </c>
      <c r="I152" s="20">
        <f>-PMT(VLookups!$D$16/12,180,-FV(VLookups!$D$16/12,48,,-VLookups!$D$15))</f>
        <v>-1366.0248221985344</v>
      </c>
      <c r="J152" s="19">
        <v>0</v>
      </c>
      <c r="K152" s="19">
        <v>0</v>
      </c>
      <c r="L152" s="19">
        <v>0</v>
      </c>
      <c r="M152" s="20">
        <f>M151-VLookups!$C$33</f>
        <v>-167</v>
      </c>
      <c r="N152" s="22">
        <v>88</v>
      </c>
      <c r="O152" s="19">
        <v>0</v>
      </c>
      <c r="P152" s="19">
        <v>0</v>
      </c>
      <c r="Q152" s="9" t="s">
        <v>36</v>
      </c>
      <c r="R152" s="19">
        <v>0</v>
      </c>
      <c r="S152" s="20">
        <f>VLookups!$D$50</f>
        <v>-4487.7037773753191</v>
      </c>
      <c r="T152" s="19">
        <v>0</v>
      </c>
      <c r="U152" s="9">
        <v>4</v>
      </c>
      <c r="V152" s="21">
        <f>V151-VLookups!$D$54</f>
        <v>-1340</v>
      </c>
      <c r="W152" s="21">
        <f>-VLookups!$D$59</f>
        <v>-250</v>
      </c>
      <c r="X152" s="21">
        <f>-VLookups!$D$62</f>
        <v>-175</v>
      </c>
      <c r="Y152" s="36">
        <f>Y151*(1+VLookups!$D$57/12)</f>
        <v>-306.87586560764333</v>
      </c>
      <c r="Z152" s="19">
        <f>-E152*VLookups!$J$3</f>
        <v>-528.87403007122623</v>
      </c>
      <c r="AA152" s="19">
        <v>0</v>
      </c>
      <c r="AB152" s="20">
        <f t="shared" si="6"/>
        <v>35.528284475661053</v>
      </c>
      <c r="AC152" s="20">
        <f t="shared" si="7"/>
        <v>6257.9001598924997</v>
      </c>
    </row>
    <row r="153" spans="2:29" x14ac:dyDescent="0.25">
      <c r="B153" s="9">
        <v>149</v>
      </c>
      <c r="C153" s="9">
        <f t="shared" si="8"/>
        <v>35</v>
      </c>
      <c r="D153" s="9">
        <v>5</v>
      </c>
      <c r="E153" s="20">
        <f>E141*(1+VLookups!$C$4)</f>
        <v>13221.850751780656</v>
      </c>
      <c r="F153" s="20">
        <f>$E153*-VLookups!$D$10*2</f>
        <v>-793.31104510683929</v>
      </c>
      <c r="G153" s="19">
        <v>0</v>
      </c>
      <c r="H153" s="20">
        <f>(-VLookups!$D$13)*(E153+F153/2)</f>
        <v>-4168.1884494988517</v>
      </c>
      <c r="I153" s="20">
        <f>-PMT(VLookups!$D$16/12,180,-FV(VLookups!$D$16/12,48,,-VLookups!$D$15))</f>
        <v>-1366.0248221985344</v>
      </c>
      <c r="J153" s="19">
        <v>0</v>
      </c>
      <c r="K153" s="19">
        <v>0</v>
      </c>
      <c r="L153" s="19">
        <v>0</v>
      </c>
      <c r="M153" s="20">
        <f>M152-VLookups!$C$33</f>
        <v>-168</v>
      </c>
      <c r="N153" s="22">
        <v>89</v>
      </c>
      <c r="O153" s="19">
        <v>0</v>
      </c>
      <c r="P153" s="19">
        <v>0</v>
      </c>
      <c r="Q153" s="9" t="s">
        <v>36</v>
      </c>
      <c r="R153" s="19">
        <v>0</v>
      </c>
      <c r="S153" s="20">
        <f>VLookups!$D$50</f>
        <v>-4487.7037773753191</v>
      </c>
      <c r="T153" s="19">
        <v>0</v>
      </c>
      <c r="U153" s="9">
        <v>5</v>
      </c>
      <c r="V153" s="21">
        <f>V152-VLookups!$D$54</f>
        <v>-1345</v>
      </c>
      <c r="W153" s="21">
        <f>-VLookups!$D$59</f>
        <v>-250</v>
      </c>
      <c r="X153" s="21">
        <f>-VLookups!$D$62</f>
        <v>-175</v>
      </c>
      <c r="Y153" s="36">
        <f>Y152*(1+VLookups!$D$57/12)</f>
        <v>-307.77092021566563</v>
      </c>
      <c r="Z153" s="19">
        <f>-E153*VLookups!$J$3</f>
        <v>-528.87403007122623</v>
      </c>
      <c r="AA153" s="19">
        <v>0</v>
      </c>
      <c r="AB153" s="20">
        <f t="shared" si="6"/>
        <v>28.633229867638761</v>
      </c>
      <c r="AC153" s="20">
        <f t="shared" si="7"/>
        <v>6296.9632233599596</v>
      </c>
    </row>
    <row r="154" spans="2:29" x14ac:dyDescent="0.25">
      <c r="B154" s="9">
        <v>150</v>
      </c>
      <c r="C154" s="9">
        <f t="shared" si="8"/>
        <v>35</v>
      </c>
      <c r="D154" s="9">
        <v>6</v>
      </c>
      <c r="E154" s="20">
        <f>E142*(1+VLookups!$C$4)</f>
        <v>13221.850751780656</v>
      </c>
      <c r="F154" s="20">
        <f>$E154*-VLookups!$D$10*2</f>
        <v>-793.31104510683929</v>
      </c>
      <c r="G154" s="19">
        <v>0</v>
      </c>
      <c r="H154" s="20">
        <f>(-VLookups!$D$13)*(E154+F154/2)</f>
        <v>-4168.1884494988517</v>
      </c>
      <c r="I154" s="20">
        <f>-PMT(VLookups!$D$16/12,180,-FV(VLookups!$D$16/12,48,,-VLookups!$D$15))</f>
        <v>-1366.0248221985344</v>
      </c>
      <c r="J154" s="19">
        <v>0</v>
      </c>
      <c r="K154" s="19">
        <v>0</v>
      </c>
      <c r="L154" s="19">
        <v>0</v>
      </c>
      <c r="M154" s="20">
        <f>M153-VLookups!$C$33</f>
        <v>-169</v>
      </c>
      <c r="N154" s="22">
        <v>90</v>
      </c>
      <c r="O154" s="19">
        <v>0</v>
      </c>
      <c r="P154" s="19">
        <v>0</v>
      </c>
      <c r="Q154" s="9" t="s">
        <v>36</v>
      </c>
      <c r="R154" s="19">
        <v>0</v>
      </c>
      <c r="S154" s="20">
        <f>VLookups!$D$50</f>
        <v>-4487.7037773753191</v>
      </c>
      <c r="T154" s="19">
        <v>0</v>
      </c>
      <c r="U154" s="9">
        <v>6</v>
      </c>
      <c r="V154" s="21">
        <f>V153-VLookups!$D$54</f>
        <v>-1350</v>
      </c>
      <c r="W154" s="21">
        <f>-VLookups!$D$59</f>
        <v>-250</v>
      </c>
      <c r="X154" s="21">
        <f>-VLookups!$D$62</f>
        <v>-175</v>
      </c>
      <c r="Y154" s="36">
        <f>Y153*(1+VLookups!$D$57/12)</f>
        <v>-308.668585399628</v>
      </c>
      <c r="Z154" s="19">
        <f>-E154*VLookups!$J$3</f>
        <v>-528.87403007122623</v>
      </c>
      <c r="AA154" s="19">
        <v>0</v>
      </c>
      <c r="AB154" s="20">
        <f t="shared" si="6"/>
        <v>21.735564683676444</v>
      </c>
      <c r="AC154" s="20">
        <f t="shared" si="7"/>
        <v>6329.1937267492367</v>
      </c>
    </row>
    <row r="155" spans="2:29" x14ac:dyDescent="0.25">
      <c r="B155" s="9">
        <v>151</v>
      </c>
      <c r="C155" s="9">
        <f t="shared" si="8"/>
        <v>35</v>
      </c>
      <c r="D155" s="9">
        <v>7</v>
      </c>
      <c r="E155" s="20">
        <f>E143*(1+VLookups!$C$4)</f>
        <v>13221.850751780656</v>
      </c>
      <c r="F155" s="20">
        <f>$E155*-VLookups!$D$10*2</f>
        <v>-793.31104510683929</v>
      </c>
      <c r="G155" s="19">
        <v>0</v>
      </c>
      <c r="H155" s="20">
        <f>(-VLookups!$D$13)*(E155+F155/2)</f>
        <v>-4168.1884494988517</v>
      </c>
      <c r="I155" s="20">
        <f>-PMT(VLookups!$D$16/12,180,-FV(VLookups!$D$16/12,48,,-VLookups!$D$15))</f>
        <v>-1366.0248221985344</v>
      </c>
      <c r="J155" s="19">
        <v>0</v>
      </c>
      <c r="K155" s="19">
        <v>0</v>
      </c>
      <c r="L155" s="19">
        <v>0</v>
      </c>
      <c r="M155" s="20">
        <f>M154-VLookups!$C$33</f>
        <v>-170</v>
      </c>
      <c r="N155" s="22">
        <v>91</v>
      </c>
      <c r="O155" s="19">
        <v>0</v>
      </c>
      <c r="P155" s="19">
        <v>0</v>
      </c>
      <c r="Q155" s="9" t="s">
        <v>36</v>
      </c>
      <c r="R155" s="19">
        <v>0</v>
      </c>
      <c r="S155" s="20">
        <f>VLookups!$D$50</f>
        <v>-4487.7037773753191</v>
      </c>
      <c r="T155" s="19">
        <v>0</v>
      </c>
      <c r="U155" s="9">
        <v>7</v>
      </c>
      <c r="V155" s="21">
        <f>V154-VLookups!$D$54</f>
        <v>-1355</v>
      </c>
      <c r="W155" s="21">
        <f>-VLookups!$D$59</f>
        <v>-250</v>
      </c>
      <c r="X155" s="21">
        <f>-VLookups!$D$62</f>
        <v>-175</v>
      </c>
      <c r="Y155" s="36">
        <f>Y154*(1+VLookups!$D$57/12)</f>
        <v>-309.56886877371028</v>
      </c>
      <c r="Z155" s="19">
        <f>-E155*VLookups!$J$3</f>
        <v>-528.87403007122623</v>
      </c>
      <c r="AA155" s="19">
        <v>0</v>
      </c>
      <c r="AB155" s="20">
        <f t="shared" si="6"/>
        <v>14.835281309594166</v>
      </c>
      <c r="AC155" s="20">
        <f t="shared" si="7"/>
        <v>6354.5776642700803</v>
      </c>
    </row>
    <row r="156" spans="2:29" x14ac:dyDescent="0.25">
      <c r="B156" s="9">
        <v>152</v>
      </c>
      <c r="C156" s="9">
        <f t="shared" si="8"/>
        <v>35</v>
      </c>
      <c r="D156" s="9">
        <v>8</v>
      </c>
      <c r="E156" s="20">
        <f>E144*(1+VLookups!$C$4)</f>
        <v>13221.850751780656</v>
      </c>
      <c r="F156" s="20">
        <f>$E156*-VLookups!$D$10*2</f>
        <v>-793.31104510683929</v>
      </c>
      <c r="G156" s="19">
        <v>0</v>
      </c>
      <c r="H156" s="20">
        <f>(-VLookups!$D$13)*(E156+F156/2)</f>
        <v>-4168.1884494988517</v>
      </c>
      <c r="I156" s="20">
        <f>-PMT(VLookups!$D$16/12,180,-FV(VLookups!$D$16/12,48,,-VLookups!$D$15))</f>
        <v>-1366.0248221985344</v>
      </c>
      <c r="J156" s="19">
        <v>0</v>
      </c>
      <c r="K156" s="19">
        <v>0</v>
      </c>
      <c r="L156" s="19">
        <v>0</v>
      </c>
      <c r="M156" s="20">
        <f>M155-VLookups!$C$33</f>
        <v>-171</v>
      </c>
      <c r="N156" s="22">
        <v>92</v>
      </c>
      <c r="O156" s="19">
        <v>0</v>
      </c>
      <c r="P156" s="19">
        <v>0</v>
      </c>
      <c r="Q156" s="9" t="s">
        <v>36</v>
      </c>
      <c r="R156" s="19">
        <v>0</v>
      </c>
      <c r="S156" s="20">
        <f>VLookups!$D$50</f>
        <v>-4487.7037773753191</v>
      </c>
      <c r="T156" s="19">
        <v>0</v>
      </c>
      <c r="U156" s="9">
        <v>8</v>
      </c>
      <c r="V156" s="21">
        <f>V155-VLookups!$D$54</f>
        <v>-1360</v>
      </c>
      <c r="W156" s="21">
        <f>-VLookups!$D$59</f>
        <v>-250</v>
      </c>
      <c r="X156" s="21">
        <f>-VLookups!$D$62</f>
        <v>-175</v>
      </c>
      <c r="Y156" s="36">
        <f>Y155*(1+VLookups!$D$57/12)</f>
        <v>-310.47177797430027</v>
      </c>
      <c r="Z156" s="19">
        <f>-E156*VLookups!$J$3</f>
        <v>-528.87403007122623</v>
      </c>
      <c r="AA156" s="19">
        <v>0</v>
      </c>
      <c r="AB156" s="20">
        <f t="shared" si="6"/>
        <v>7.9323721090041772</v>
      </c>
      <c r="AC156" s="20">
        <f t="shared" si="7"/>
        <v>6373.1009991528681</v>
      </c>
    </row>
    <row r="157" spans="2:29" x14ac:dyDescent="0.25">
      <c r="B157" s="9">
        <v>153</v>
      </c>
      <c r="C157" s="9">
        <f t="shared" si="8"/>
        <v>35</v>
      </c>
      <c r="D157" s="9">
        <v>9</v>
      </c>
      <c r="E157" s="20">
        <f>E145*(1+VLookups!$C$4)</f>
        <v>13221.850751780656</v>
      </c>
      <c r="F157" s="20">
        <f>$E157*-VLookups!$D$10*2</f>
        <v>-793.31104510683929</v>
      </c>
      <c r="G157" s="19">
        <v>0</v>
      </c>
      <c r="H157" s="20">
        <f>(-VLookups!$D$13)*(E157+F157/2)</f>
        <v>-4168.1884494988517</v>
      </c>
      <c r="I157" s="20">
        <f>-PMT(VLookups!$D$16/12,180,-FV(VLookups!$D$16/12,48,,-VLookups!$D$15))</f>
        <v>-1366.0248221985344</v>
      </c>
      <c r="J157" s="19">
        <v>0</v>
      </c>
      <c r="K157" s="19">
        <v>0</v>
      </c>
      <c r="L157" s="19">
        <v>0</v>
      </c>
      <c r="M157" s="20">
        <f>M156-VLookups!$C$33</f>
        <v>-172</v>
      </c>
      <c r="N157" s="22">
        <v>93</v>
      </c>
      <c r="O157" s="19">
        <v>0</v>
      </c>
      <c r="P157" s="19">
        <v>0</v>
      </c>
      <c r="Q157" s="9" t="s">
        <v>36</v>
      </c>
      <c r="R157" s="19">
        <v>0</v>
      </c>
      <c r="S157" s="20">
        <f>VLookups!$D$50</f>
        <v>-4487.7037773753191</v>
      </c>
      <c r="T157" s="19">
        <v>0</v>
      </c>
      <c r="U157" s="9">
        <v>9</v>
      </c>
      <c r="V157" s="21">
        <f>V156-VLookups!$D$54</f>
        <v>-1365</v>
      </c>
      <c r="W157" s="21">
        <f>-VLookups!$D$59</f>
        <v>-250</v>
      </c>
      <c r="X157" s="21">
        <f>-VLookups!$D$62</f>
        <v>-175</v>
      </c>
      <c r="Y157" s="36">
        <f>Y156*(1+VLookups!$D$57/12)</f>
        <v>-311.37732066005867</v>
      </c>
      <c r="Z157" s="19">
        <f>-E157*VLookups!$J$3</f>
        <v>-528.87403007122623</v>
      </c>
      <c r="AA157" s="19">
        <v>0</v>
      </c>
      <c r="AB157" s="20">
        <f t="shared" si="6"/>
        <v>1.026829423245772</v>
      </c>
      <c r="AC157" s="20">
        <f t="shared" si="7"/>
        <v>6384.749663574702</v>
      </c>
    </row>
    <row r="158" spans="2:29" x14ac:dyDescent="0.25">
      <c r="B158" s="9">
        <v>154</v>
      </c>
      <c r="C158" s="9">
        <f t="shared" si="8"/>
        <v>35</v>
      </c>
      <c r="D158" s="9">
        <v>10</v>
      </c>
      <c r="E158" s="20">
        <f>E146*(1+VLookups!$C$4)</f>
        <v>13221.850751780656</v>
      </c>
      <c r="F158" s="20">
        <f>$E158*-VLookups!$D$10*2</f>
        <v>-793.31104510683929</v>
      </c>
      <c r="G158" s="19">
        <v>0</v>
      </c>
      <c r="H158" s="20">
        <f>(-VLookups!$D$13)*(E158+F158/2)</f>
        <v>-4168.1884494988517</v>
      </c>
      <c r="I158" s="20">
        <f>-PMT(VLookups!$D$16/12,180,-FV(VLookups!$D$16/12,48,,-VLookups!$D$15))</f>
        <v>-1366.0248221985344</v>
      </c>
      <c r="J158" s="19">
        <v>0</v>
      </c>
      <c r="K158" s="19">
        <v>0</v>
      </c>
      <c r="L158" s="19">
        <v>0</v>
      </c>
      <c r="M158" s="20">
        <f>M157-VLookups!$C$33</f>
        <v>-173</v>
      </c>
      <c r="N158" s="22">
        <v>94</v>
      </c>
      <c r="O158" s="19">
        <v>0</v>
      </c>
      <c r="P158" s="19">
        <v>0</v>
      </c>
      <c r="Q158" s="9" t="s">
        <v>36</v>
      </c>
      <c r="R158" s="19">
        <v>0</v>
      </c>
      <c r="S158" s="20">
        <f>VLookups!$D$50</f>
        <v>-4487.7037773753191</v>
      </c>
      <c r="T158" s="19">
        <v>0</v>
      </c>
      <c r="U158" s="9">
        <v>10</v>
      </c>
      <c r="V158" s="21">
        <f>V157-VLookups!$D$54</f>
        <v>-1370</v>
      </c>
      <c r="W158" s="21">
        <f>-VLookups!$D$59</f>
        <v>-250</v>
      </c>
      <c r="X158" s="21">
        <f>-VLookups!$D$62</f>
        <v>-175</v>
      </c>
      <c r="Y158" s="36">
        <f>Y157*(1+VLookups!$D$57/12)</f>
        <v>-312.28550451198385</v>
      </c>
      <c r="Z158" s="19">
        <f>-E158*VLookups!$J$3</f>
        <v>-528.87403007122623</v>
      </c>
      <c r="AA158" s="19">
        <v>0</v>
      </c>
      <c r="AB158" s="20">
        <f t="shared" si="6"/>
        <v>-5.8813544286794013</v>
      </c>
      <c r="AC158" s="20">
        <f t="shared" si="7"/>
        <v>6389.5095585853142</v>
      </c>
    </row>
    <row r="159" spans="2:29" x14ac:dyDescent="0.25">
      <c r="B159" s="9">
        <v>155</v>
      </c>
      <c r="C159" s="9">
        <f t="shared" si="8"/>
        <v>35</v>
      </c>
      <c r="D159" s="9">
        <v>11</v>
      </c>
      <c r="E159" s="20">
        <f>E147*(1+VLookups!$C$4)</f>
        <v>13221.850751780656</v>
      </c>
      <c r="F159" s="20">
        <f>$E159*-VLookups!$D$10*2</f>
        <v>-793.31104510683929</v>
      </c>
      <c r="G159" s="19">
        <v>0</v>
      </c>
      <c r="H159" s="20">
        <f>(-VLookups!$D$13)*(E159+F159/2)</f>
        <v>-4168.1884494988517</v>
      </c>
      <c r="I159" s="20">
        <f>-PMT(VLookups!$D$16/12,180,-FV(VLookups!$D$16/12,48,,-VLookups!$D$15))</f>
        <v>-1366.0248221985344</v>
      </c>
      <c r="J159" s="19">
        <v>0</v>
      </c>
      <c r="K159" s="19">
        <v>0</v>
      </c>
      <c r="L159" s="19">
        <v>0</v>
      </c>
      <c r="M159" s="20">
        <f>M158-VLookups!$C$33</f>
        <v>-174</v>
      </c>
      <c r="N159" s="22">
        <v>95</v>
      </c>
      <c r="O159" s="19">
        <v>0</v>
      </c>
      <c r="P159" s="19">
        <v>0</v>
      </c>
      <c r="Q159" s="9" t="s">
        <v>36</v>
      </c>
      <c r="R159" s="19">
        <v>0</v>
      </c>
      <c r="S159" s="20">
        <f>VLookups!$D$50</f>
        <v>-4487.7037773753191</v>
      </c>
      <c r="T159" s="19">
        <v>0</v>
      </c>
      <c r="U159" s="9">
        <v>11</v>
      </c>
      <c r="V159" s="21">
        <f>V158-VLookups!$D$54</f>
        <v>-1375</v>
      </c>
      <c r="W159" s="21">
        <f>-VLookups!$D$59</f>
        <v>-250</v>
      </c>
      <c r="X159" s="21">
        <f>-VLookups!$D$62</f>
        <v>-175</v>
      </c>
      <c r="Y159" s="36">
        <f>Y158*(1+VLookups!$D$57/12)</f>
        <v>-313.19633723347715</v>
      </c>
      <c r="Z159" s="19">
        <f>-E159*VLookups!$J$3</f>
        <v>-528.87403007122623</v>
      </c>
      <c r="AA159" s="19">
        <v>0</v>
      </c>
      <c r="AB159" s="20">
        <f t="shared" si="6"/>
        <v>-12.792187150172708</v>
      </c>
      <c r="AC159" s="20">
        <f t="shared" si="7"/>
        <v>6387.3665540327838</v>
      </c>
    </row>
    <row r="160" spans="2:29" x14ac:dyDescent="0.25">
      <c r="B160" s="9">
        <v>156</v>
      </c>
      <c r="C160" s="9">
        <f t="shared" si="8"/>
        <v>36</v>
      </c>
      <c r="D160" s="9">
        <v>0</v>
      </c>
      <c r="E160" s="20">
        <f>E148*(1+VLookups!$C$4)</f>
        <v>13684.615528092978</v>
      </c>
      <c r="F160" s="20">
        <f>$E160*-VLookups!$D$10*2</f>
        <v>-821.07693168557864</v>
      </c>
      <c r="G160" s="19">
        <v>0</v>
      </c>
      <c r="H160" s="20">
        <f>(-VLookups!$D$13)*(E160+F160/2)</f>
        <v>-4314.0750452313114</v>
      </c>
      <c r="I160" s="20">
        <f>-PMT(VLookups!$D$16/12,180,-FV(VLookups!$D$16/12,48,,-VLookups!$D$15))</f>
        <v>-1366.0248221985344</v>
      </c>
      <c r="J160" s="19">
        <v>0</v>
      </c>
      <c r="K160" s="19">
        <v>0</v>
      </c>
      <c r="L160" s="19">
        <v>0</v>
      </c>
      <c r="M160" s="20">
        <f>M159-VLookups!$C$33</f>
        <v>-175</v>
      </c>
      <c r="N160" s="22">
        <v>96</v>
      </c>
      <c r="O160" s="19">
        <v>0</v>
      </c>
      <c r="P160" s="19">
        <v>0</v>
      </c>
      <c r="Q160" s="9" t="s">
        <v>36</v>
      </c>
      <c r="R160" s="19">
        <v>0</v>
      </c>
      <c r="S160" s="20">
        <f>VLookups!$D$50</f>
        <v>-4487.7037773753191</v>
      </c>
      <c r="T160" s="19">
        <v>0</v>
      </c>
      <c r="U160" s="9">
        <v>12</v>
      </c>
      <c r="V160" s="21">
        <f>V159-VLookups!$D$54</f>
        <v>-1380</v>
      </c>
      <c r="W160" s="21">
        <f>-VLookups!$D$59</f>
        <v>-250</v>
      </c>
      <c r="X160" s="21">
        <f>-VLookups!$D$62</f>
        <v>-175</v>
      </c>
      <c r="Y160" s="36">
        <f>Y159*(1+VLookups!$D$57/12)</f>
        <v>-314.10982655040812</v>
      </c>
      <c r="Z160" s="19">
        <f>-E160*VLookups!$J$3</f>
        <v>-547.38462112371917</v>
      </c>
      <c r="AA160" s="19">
        <v>0</v>
      </c>
      <c r="AB160" s="20">
        <f t="shared" si="6"/>
        <v>264.77896977089517</v>
      </c>
      <c r="AC160" s="20">
        <f t="shared" si="7"/>
        <v>6662.7911347270674</v>
      </c>
    </row>
    <row r="161" spans="2:29" x14ac:dyDescent="0.25">
      <c r="B161" s="9">
        <v>157</v>
      </c>
      <c r="C161" s="9">
        <f t="shared" si="8"/>
        <v>36</v>
      </c>
      <c r="D161" s="9">
        <v>1</v>
      </c>
      <c r="E161" s="20">
        <f>E149*(1+VLookups!$C$4)</f>
        <v>13684.615528092978</v>
      </c>
      <c r="F161" s="20">
        <f>$E161*-VLookups!$D$10*2</f>
        <v>-821.07693168557864</v>
      </c>
      <c r="G161" s="19">
        <v>0</v>
      </c>
      <c r="H161" s="20">
        <f>(-VLookups!$D$13)*(E161+F161/2)</f>
        <v>-4314.0750452313114</v>
      </c>
      <c r="I161" s="20">
        <f>-PMT(VLookups!$D$16/12,180,-FV(VLookups!$D$16/12,48,,-VLookups!$D$15))</f>
        <v>-1366.0248221985344</v>
      </c>
      <c r="J161" s="19">
        <v>0</v>
      </c>
      <c r="K161" s="19">
        <v>0</v>
      </c>
      <c r="L161" s="19">
        <v>0</v>
      </c>
      <c r="M161" s="20">
        <f>M160-VLookups!$C$33</f>
        <v>-176</v>
      </c>
      <c r="N161" s="22">
        <v>97</v>
      </c>
      <c r="O161" s="19">
        <v>0</v>
      </c>
      <c r="P161" s="19">
        <v>0</v>
      </c>
      <c r="Q161" s="9" t="s">
        <v>36</v>
      </c>
      <c r="R161" s="19">
        <v>0</v>
      </c>
      <c r="S161" s="20">
        <f>VLookups!$D$50</f>
        <v>-4487.7037773753191</v>
      </c>
      <c r="T161" s="19">
        <v>0</v>
      </c>
      <c r="U161" s="9">
        <v>13</v>
      </c>
      <c r="V161" s="21">
        <f>V160-VLookups!$D$54</f>
        <v>-1385</v>
      </c>
      <c r="W161" s="21">
        <f>-VLookups!$D$59</f>
        <v>-250</v>
      </c>
      <c r="X161" s="21">
        <f>-VLookups!$D$62</f>
        <v>-175</v>
      </c>
      <c r="Y161" s="36">
        <f>Y160*(1+VLookups!$D$57/12)</f>
        <v>-315.02598021118013</v>
      </c>
      <c r="Z161" s="19">
        <f>-E161*VLookups!$J$3</f>
        <v>-547.38462112371917</v>
      </c>
      <c r="AA161" s="19">
        <v>0</v>
      </c>
      <c r="AB161" s="20">
        <f t="shared" si="6"/>
        <v>257.86281611012316</v>
      </c>
      <c r="AC161" s="20">
        <f t="shared" si="7"/>
        <v>6931.7586027284024</v>
      </c>
    </row>
    <row r="162" spans="2:29" x14ac:dyDescent="0.25">
      <c r="B162" s="9">
        <v>158</v>
      </c>
      <c r="C162" s="9">
        <f t="shared" si="8"/>
        <v>36</v>
      </c>
      <c r="D162" s="9">
        <v>2</v>
      </c>
      <c r="E162" s="20">
        <f>E150*(1+VLookups!$C$4)</f>
        <v>13684.615528092978</v>
      </c>
      <c r="F162" s="20">
        <f>$E162*-VLookups!$D$10*2</f>
        <v>-821.07693168557864</v>
      </c>
      <c r="G162" s="19">
        <v>0</v>
      </c>
      <c r="H162" s="20">
        <f>(-VLookups!$D$13)*(E162+F162/2)</f>
        <v>-4314.0750452313114</v>
      </c>
      <c r="I162" s="20">
        <f>-PMT(VLookups!$D$16/12,180,-FV(VLookups!$D$16/12,48,,-VLookups!$D$15))</f>
        <v>-1366.0248221985344</v>
      </c>
      <c r="J162" s="19">
        <v>0</v>
      </c>
      <c r="K162" s="19">
        <v>0</v>
      </c>
      <c r="L162" s="19">
        <v>0</v>
      </c>
      <c r="M162" s="20">
        <f>M161-VLookups!$C$33</f>
        <v>-177</v>
      </c>
      <c r="N162" s="22">
        <v>98</v>
      </c>
      <c r="O162" s="19">
        <v>0</v>
      </c>
      <c r="P162" s="19">
        <v>0</v>
      </c>
      <c r="Q162" s="9" t="s">
        <v>36</v>
      </c>
      <c r="R162" s="19">
        <v>0</v>
      </c>
      <c r="S162" s="20">
        <f>VLookups!$D$50</f>
        <v>-4487.7037773753191</v>
      </c>
      <c r="T162" s="19">
        <v>0</v>
      </c>
      <c r="U162" s="9">
        <v>14</v>
      </c>
      <c r="V162" s="21">
        <f>V161-VLookups!$D$54</f>
        <v>-1390</v>
      </c>
      <c r="W162" s="21">
        <f>-VLookups!$D$59</f>
        <v>-250</v>
      </c>
      <c r="X162" s="21">
        <f>-VLookups!$D$62</f>
        <v>-175</v>
      </c>
      <c r="Y162" s="36">
        <f>Y161*(1+VLookups!$D$57/12)</f>
        <v>-315.9448059867961</v>
      </c>
      <c r="Z162" s="19">
        <f>-E162*VLookups!$J$3</f>
        <v>-547.38462112371917</v>
      </c>
      <c r="AA162" s="19">
        <v>0</v>
      </c>
      <c r="AB162" s="20">
        <f t="shared" si="6"/>
        <v>250.94399033450713</v>
      </c>
      <c r="AC162" s="20">
        <f t="shared" si="7"/>
        <v>7194.2555240674574</v>
      </c>
    </row>
    <row r="163" spans="2:29" x14ac:dyDescent="0.25">
      <c r="B163" s="9">
        <v>159</v>
      </c>
      <c r="C163" s="9">
        <f t="shared" si="8"/>
        <v>36</v>
      </c>
      <c r="D163" s="9">
        <v>3</v>
      </c>
      <c r="E163" s="20">
        <f>E151*(1+VLookups!$C$4)</f>
        <v>13684.615528092978</v>
      </c>
      <c r="F163" s="20">
        <f>$E163*-VLookups!$D$10*2</f>
        <v>-821.07693168557864</v>
      </c>
      <c r="G163" s="19">
        <v>0</v>
      </c>
      <c r="H163" s="20">
        <f>(-VLookups!$D$13)*(E163+F163/2)</f>
        <v>-4314.0750452313114</v>
      </c>
      <c r="I163" s="20">
        <f>-PMT(VLookups!$D$16/12,180,-FV(VLookups!$D$16/12,48,,-VLookups!$D$15))</f>
        <v>-1366.0248221985344</v>
      </c>
      <c r="J163" s="19">
        <v>0</v>
      </c>
      <c r="K163" s="19">
        <v>0</v>
      </c>
      <c r="L163" s="19">
        <v>0</v>
      </c>
      <c r="M163" s="20">
        <f>M162-VLookups!$C$33</f>
        <v>-178</v>
      </c>
      <c r="N163" s="22">
        <v>99</v>
      </c>
      <c r="O163" s="19">
        <v>0</v>
      </c>
      <c r="P163" s="19">
        <v>0</v>
      </c>
      <c r="Q163" s="9" t="s">
        <v>36</v>
      </c>
      <c r="R163" s="19">
        <v>0</v>
      </c>
      <c r="S163" s="20">
        <f>VLookups!$D$50</f>
        <v>-4487.7037773753191</v>
      </c>
      <c r="T163" s="19">
        <v>0</v>
      </c>
      <c r="U163" s="9">
        <v>15</v>
      </c>
      <c r="V163" s="21">
        <f>V162-VLookups!$D$54</f>
        <v>-1395</v>
      </c>
      <c r="W163" s="21">
        <f>-VLookups!$D$59</f>
        <v>-250</v>
      </c>
      <c r="X163" s="21">
        <f>-VLookups!$D$62</f>
        <v>-175</v>
      </c>
      <c r="Y163" s="36">
        <f>Y162*(1+VLookups!$D$57/12)</f>
        <v>-316.86631167092423</v>
      </c>
      <c r="Z163" s="19">
        <f>-E163*VLookups!$J$3</f>
        <v>-547.38462112371917</v>
      </c>
      <c r="AA163" s="19">
        <v>0</v>
      </c>
      <c r="AB163" s="20">
        <f t="shared" si="6"/>
        <v>244.02248465037906</v>
      </c>
      <c r="AC163" s="20">
        <f t="shared" si="7"/>
        <v>7450.2684345912821</v>
      </c>
    </row>
    <row r="164" spans="2:29" x14ac:dyDescent="0.25">
      <c r="B164" s="9">
        <v>160</v>
      </c>
      <c r="C164" s="9">
        <f t="shared" si="8"/>
        <v>36</v>
      </c>
      <c r="D164" s="9">
        <v>4</v>
      </c>
      <c r="E164" s="20">
        <f>E152*(1+VLookups!$C$4)</f>
        <v>13684.615528092978</v>
      </c>
      <c r="F164" s="20">
        <f>$E164*-VLookups!$D$10*2</f>
        <v>-821.07693168557864</v>
      </c>
      <c r="G164" s="19">
        <v>0</v>
      </c>
      <c r="H164" s="20">
        <f>(-VLookups!$D$13)*(E164+F164/2)</f>
        <v>-4314.0750452313114</v>
      </c>
      <c r="I164" s="20">
        <f>-PMT(VLookups!$D$16/12,180,-FV(VLookups!$D$16/12,48,,-VLookups!$D$15))</f>
        <v>-1366.0248221985344</v>
      </c>
      <c r="J164" s="19">
        <v>0</v>
      </c>
      <c r="K164" s="19">
        <v>0</v>
      </c>
      <c r="L164" s="19">
        <v>0</v>
      </c>
      <c r="M164" s="20">
        <f>M163-VLookups!$C$33</f>
        <v>-179</v>
      </c>
      <c r="N164" s="22">
        <v>100</v>
      </c>
      <c r="O164" s="19">
        <v>0</v>
      </c>
      <c r="P164" s="19">
        <v>0</v>
      </c>
      <c r="Q164" s="9" t="s">
        <v>36</v>
      </c>
      <c r="R164" s="19">
        <v>0</v>
      </c>
      <c r="S164" s="20">
        <f>VLookups!$D$50</f>
        <v>-4487.7037773753191</v>
      </c>
      <c r="T164" s="19">
        <v>0</v>
      </c>
      <c r="U164" s="9">
        <v>16</v>
      </c>
      <c r="V164" s="21">
        <f>V163-VLookups!$D$54</f>
        <v>-1400</v>
      </c>
      <c r="W164" s="21">
        <f>-VLookups!$D$59</f>
        <v>-250</v>
      </c>
      <c r="X164" s="21">
        <f>-VLookups!$D$62</f>
        <v>-175</v>
      </c>
      <c r="Y164" s="36">
        <f>Y163*(1+VLookups!$D$57/12)</f>
        <v>-317.79050507996442</v>
      </c>
      <c r="Z164" s="19">
        <f>-E164*VLookups!$J$3</f>
        <v>-547.38462112371917</v>
      </c>
      <c r="AA164" s="19">
        <v>0</v>
      </c>
      <c r="AB164" s="20">
        <f t="shared" si="6"/>
        <v>237.09829124133887</v>
      </c>
      <c r="AC164" s="20">
        <f t="shared" si="7"/>
        <v>7699.7838398902741</v>
      </c>
    </row>
    <row r="165" spans="2:29" x14ac:dyDescent="0.25">
      <c r="B165" s="9">
        <v>161</v>
      </c>
      <c r="C165" s="9">
        <f t="shared" si="8"/>
        <v>36</v>
      </c>
      <c r="D165" s="9">
        <v>5</v>
      </c>
      <c r="E165" s="20">
        <f>E153*(1+VLookups!$C$4)</f>
        <v>13684.615528092978</v>
      </c>
      <c r="F165" s="20">
        <f>$E165*-VLookups!$D$10*2</f>
        <v>-821.07693168557864</v>
      </c>
      <c r="G165" s="19">
        <v>0</v>
      </c>
      <c r="H165" s="20">
        <f>(-VLookups!$D$13)*(E165+F165/2)</f>
        <v>-4314.0750452313114</v>
      </c>
      <c r="I165" s="20">
        <f>-PMT(VLookups!$D$16/12,180,-FV(VLookups!$D$16/12,48,,-VLookups!$D$15))</f>
        <v>-1366.0248221985344</v>
      </c>
      <c r="J165" s="19">
        <v>0</v>
      </c>
      <c r="K165" s="19">
        <v>0</v>
      </c>
      <c r="L165" s="19">
        <v>0</v>
      </c>
      <c r="M165" s="20">
        <f>M164-VLookups!$C$33</f>
        <v>-180</v>
      </c>
      <c r="N165" s="22">
        <v>101</v>
      </c>
      <c r="O165" s="19">
        <v>0</v>
      </c>
      <c r="P165" s="19">
        <v>0</v>
      </c>
      <c r="Q165" s="9" t="s">
        <v>36</v>
      </c>
      <c r="R165" s="19">
        <v>0</v>
      </c>
      <c r="S165" s="20">
        <f>VLookups!$D$50</f>
        <v>-4487.7037773753191</v>
      </c>
      <c r="T165" s="19">
        <v>0</v>
      </c>
      <c r="U165" s="9">
        <v>17</v>
      </c>
      <c r="V165" s="21">
        <f>V164-VLookups!$D$54</f>
        <v>-1405</v>
      </c>
      <c r="W165" s="21">
        <f>-VLookups!$D$59</f>
        <v>-250</v>
      </c>
      <c r="X165" s="21">
        <f>-VLookups!$D$62</f>
        <v>-175</v>
      </c>
      <c r="Y165" s="36">
        <f>Y164*(1+VLookups!$D$57/12)</f>
        <v>-318.71739405311433</v>
      </c>
      <c r="Z165" s="19">
        <f>-E165*VLookups!$J$3</f>
        <v>-547.38462112371917</v>
      </c>
      <c r="AA165" s="19">
        <v>0</v>
      </c>
      <c r="AB165" s="20">
        <f t="shared" si="6"/>
        <v>230.17140226818901</v>
      </c>
      <c r="AC165" s="20">
        <f t="shared" si="7"/>
        <v>7942.7882152249467</v>
      </c>
    </row>
    <row r="166" spans="2:29" x14ac:dyDescent="0.25">
      <c r="B166" s="9">
        <v>162</v>
      </c>
      <c r="C166" s="9">
        <f t="shared" si="8"/>
        <v>36</v>
      </c>
      <c r="D166" s="9">
        <v>6</v>
      </c>
      <c r="E166" s="20">
        <f>E154*(1+VLookups!$C$4)</f>
        <v>13684.615528092978</v>
      </c>
      <c r="F166" s="20">
        <f>$E166*-VLookups!$D$10*2</f>
        <v>-821.07693168557864</v>
      </c>
      <c r="G166" s="19">
        <v>0</v>
      </c>
      <c r="H166" s="20">
        <f>(-VLookups!$D$13)*(E166+F166/2)</f>
        <v>-4314.0750452313114</v>
      </c>
      <c r="I166" s="20">
        <f>-PMT(VLookups!$D$16/12,180,-FV(VLookups!$D$16/12,48,,-VLookups!$D$15))</f>
        <v>-1366.0248221985344</v>
      </c>
      <c r="J166" s="19">
        <v>0</v>
      </c>
      <c r="K166" s="19">
        <v>0</v>
      </c>
      <c r="L166" s="19">
        <v>0</v>
      </c>
      <c r="M166" s="20">
        <f>M165-VLookups!$C$33</f>
        <v>-181</v>
      </c>
      <c r="N166" s="22">
        <v>102</v>
      </c>
      <c r="O166" s="19">
        <v>0</v>
      </c>
      <c r="P166" s="19">
        <v>0</v>
      </c>
      <c r="Q166" s="9" t="s">
        <v>36</v>
      </c>
      <c r="R166" s="19">
        <v>0</v>
      </c>
      <c r="S166" s="20">
        <f>VLookups!$D$50</f>
        <v>-4487.7037773753191</v>
      </c>
      <c r="T166" s="19">
        <v>0</v>
      </c>
      <c r="U166" s="9">
        <v>18</v>
      </c>
      <c r="V166" s="21">
        <f>V165-VLookups!$D$54</f>
        <v>-1410</v>
      </c>
      <c r="W166" s="21">
        <f>-VLookups!$D$59</f>
        <v>-250</v>
      </c>
      <c r="X166" s="21">
        <f>-VLookups!$D$62</f>
        <v>-175</v>
      </c>
      <c r="Y166" s="36">
        <f>Y165*(1+VLookups!$D$57/12)</f>
        <v>-319.6469864524359</v>
      </c>
      <c r="Z166" s="19">
        <f>-E166*VLookups!$J$3</f>
        <v>-547.38462112371917</v>
      </c>
      <c r="AA166" s="19">
        <v>0</v>
      </c>
      <c r="AB166" s="20">
        <f t="shared" si="6"/>
        <v>223.24180986886745</v>
      </c>
      <c r="AC166" s="20">
        <f t="shared" si="7"/>
        <v>8179.2680054525226</v>
      </c>
    </row>
    <row r="167" spans="2:29" x14ac:dyDescent="0.25">
      <c r="B167" s="9">
        <v>163</v>
      </c>
      <c r="C167" s="9">
        <f t="shared" si="8"/>
        <v>36</v>
      </c>
      <c r="D167" s="9">
        <v>7</v>
      </c>
      <c r="E167" s="20">
        <f>E155*(1+VLookups!$C$4)</f>
        <v>13684.615528092978</v>
      </c>
      <c r="F167" s="20">
        <f>$E167*-VLookups!$D$10*2</f>
        <v>-821.07693168557864</v>
      </c>
      <c r="G167" s="19">
        <v>0</v>
      </c>
      <c r="H167" s="20">
        <f>(-VLookups!$D$13)*(E167+F167/2)</f>
        <v>-4314.0750452313114</v>
      </c>
      <c r="I167" s="20">
        <f>-PMT(VLookups!$D$16/12,180,-FV(VLookups!$D$16/12,48,,-VLookups!$D$15))</f>
        <v>-1366.0248221985344</v>
      </c>
      <c r="J167" s="19">
        <v>0</v>
      </c>
      <c r="K167" s="19">
        <v>0</v>
      </c>
      <c r="L167" s="19">
        <v>0</v>
      </c>
      <c r="M167" s="20">
        <f>M166-VLookups!$C$33</f>
        <v>-182</v>
      </c>
      <c r="N167" s="22">
        <v>103</v>
      </c>
      <c r="O167" s="19">
        <v>0</v>
      </c>
      <c r="P167" s="19">
        <v>0</v>
      </c>
      <c r="Q167" s="9" t="s">
        <v>36</v>
      </c>
      <c r="R167" s="19">
        <v>0</v>
      </c>
      <c r="S167" s="20">
        <f>VLookups!$D$50</f>
        <v>-4487.7037773753191</v>
      </c>
      <c r="T167" s="19">
        <v>0</v>
      </c>
      <c r="U167" s="9">
        <v>19</v>
      </c>
      <c r="V167" s="21">
        <f>V166-VLookups!$D$54</f>
        <v>-1415</v>
      </c>
      <c r="W167" s="21">
        <f>-VLookups!$D$59</f>
        <v>-250</v>
      </c>
      <c r="X167" s="21">
        <f>-VLookups!$D$62</f>
        <v>-175</v>
      </c>
      <c r="Y167" s="36">
        <f>Y166*(1+VLookups!$D$57/12)</f>
        <v>-320.57929016292218</v>
      </c>
      <c r="Z167" s="19">
        <f>-E167*VLookups!$J$3</f>
        <v>-547.38462112371917</v>
      </c>
      <c r="AA167" s="19">
        <v>0</v>
      </c>
      <c r="AB167" s="20">
        <f t="shared" si="6"/>
        <v>216.30950615838105</v>
      </c>
      <c r="AC167" s="20">
        <f t="shared" si="7"/>
        <v>8409.2096249533242</v>
      </c>
    </row>
    <row r="168" spans="2:29" x14ac:dyDescent="0.25">
      <c r="B168" s="9">
        <v>164</v>
      </c>
      <c r="C168" s="9">
        <f t="shared" si="8"/>
        <v>36</v>
      </c>
      <c r="D168" s="9">
        <v>8</v>
      </c>
      <c r="E168" s="20">
        <f>E156*(1+VLookups!$C$4)</f>
        <v>13684.615528092978</v>
      </c>
      <c r="F168" s="20">
        <f>$E168*-VLookups!$D$10*2</f>
        <v>-821.07693168557864</v>
      </c>
      <c r="G168" s="19">
        <v>0</v>
      </c>
      <c r="H168" s="20">
        <f>(-VLookups!$D$13)*(E168+F168/2)</f>
        <v>-4314.0750452313114</v>
      </c>
      <c r="I168" s="20">
        <f>-PMT(VLookups!$D$16/12,180,-FV(VLookups!$D$16/12,48,,-VLookups!$D$15))</f>
        <v>-1366.0248221985344</v>
      </c>
      <c r="J168" s="19">
        <v>0</v>
      </c>
      <c r="K168" s="19">
        <v>0</v>
      </c>
      <c r="L168" s="19">
        <v>0</v>
      </c>
      <c r="M168" s="20">
        <f>M167-VLookups!$C$33</f>
        <v>-183</v>
      </c>
      <c r="N168" s="22">
        <v>104</v>
      </c>
      <c r="O168" s="19">
        <v>0</v>
      </c>
      <c r="P168" s="19">
        <v>0</v>
      </c>
      <c r="Q168" s="9" t="s">
        <v>36</v>
      </c>
      <c r="R168" s="19">
        <v>0</v>
      </c>
      <c r="S168" s="20">
        <f>VLookups!$D$50</f>
        <v>-4487.7037773753191</v>
      </c>
      <c r="T168" s="19">
        <v>0</v>
      </c>
      <c r="U168" s="9">
        <v>20</v>
      </c>
      <c r="V168" s="21">
        <f>V167-VLookups!$D$54</f>
        <v>-1420</v>
      </c>
      <c r="W168" s="21">
        <f>-VLookups!$D$59</f>
        <v>-250</v>
      </c>
      <c r="X168" s="21">
        <f>-VLookups!$D$62</f>
        <v>-175</v>
      </c>
      <c r="Y168" s="36">
        <f>Y167*(1+VLookups!$D$57/12)</f>
        <v>-321.51431309256401</v>
      </c>
      <c r="Z168" s="19">
        <f>-E168*VLookups!$J$3</f>
        <v>-547.38462112371917</v>
      </c>
      <c r="AA168" s="19">
        <v>0</v>
      </c>
      <c r="AB168" s="20">
        <f t="shared" si="6"/>
        <v>209.37448322873934</v>
      </c>
      <c r="AC168" s="20">
        <f t="shared" si="7"/>
        <v>8632.5994575569857</v>
      </c>
    </row>
    <row r="169" spans="2:29" x14ac:dyDescent="0.25">
      <c r="B169" s="9">
        <v>165</v>
      </c>
      <c r="C169" s="9">
        <f t="shared" si="8"/>
        <v>36</v>
      </c>
      <c r="D169" s="9">
        <v>9</v>
      </c>
      <c r="E169" s="20">
        <f>E157*(1+VLookups!$C$4)</f>
        <v>13684.615528092978</v>
      </c>
      <c r="F169" s="20">
        <f>$E169*-VLookups!$D$10*2</f>
        <v>-821.07693168557864</v>
      </c>
      <c r="G169" s="19">
        <v>0</v>
      </c>
      <c r="H169" s="20">
        <f>(-VLookups!$D$13)*(E169+F169/2)</f>
        <v>-4314.0750452313114</v>
      </c>
      <c r="I169" s="20">
        <f>-PMT(VLookups!$D$16/12,180,-FV(VLookups!$D$16/12,48,,-VLookups!$D$15))</f>
        <v>-1366.0248221985344</v>
      </c>
      <c r="J169" s="19">
        <v>0</v>
      </c>
      <c r="K169" s="19">
        <v>0</v>
      </c>
      <c r="L169" s="19">
        <v>0</v>
      </c>
      <c r="M169" s="20">
        <f>M168-VLookups!$C$33</f>
        <v>-184</v>
      </c>
      <c r="N169" s="22">
        <v>105</v>
      </c>
      <c r="O169" s="19">
        <v>0</v>
      </c>
      <c r="P169" s="19">
        <v>0</v>
      </c>
      <c r="Q169" s="9" t="s">
        <v>36</v>
      </c>
      <c r="R169" s="19">
        <v>0</v>
      </c>
      <c r="S169" s="20">
        <f>VLookups!$D$50</f>
        <v>-4487.7037773753191</v>
      </c>
      <c r="T169" s="19">
        <v>0</v>
      </c>
      <c r="U169" s="9">
        <v>21</v>
      </c>
      <c r="V169" s="21">
        <f>V168-VLookups!$D$54</f>
        <v>-1425</v>
      </c>
      <c r="W169" s="21">
        <f>-VLookups!$D$59</f>
        <v>-250</v>
      </c>
      <c r="X169" s="21">
        <f>-VLookups!$D$62</f>
        <v>-175</v>
      </c>
      <c r="Y169" s="36">
        <f>Y168*(1+VLookups!$D$57/12)</f>
        <v>-322.4520631724173</v>
      </c>
      <c r="Z169" s="19">
        <f>-E169*VLookups!$J$3</f>
        <v>-547.38462112371917</v>
      </c>
      <c r="AA169" s="19">
        <v>0</v>
      </c>
      <c r="AB169" s="20">
        <f t="shared" si="6"/>
        <v>202.43673314888599</v>
      </c>
      <c r="AC169" s="20">
        <f t="shared" si="7"/>
        <v>8849.4238564684674</v>
      </c>
    </row>
    <row r="170" spans="2:29" x14ac:dyDescent="0.25">
      <c r="B170" s="9">
        <v>166</v>
      </c>
      <c r="C170" s="9">
        <f t="shared" si="8"/>
        <v>36</v>
      </c>
      <c r="D170" s="9">
        <v>10</v>
      </c>
      <c r="E170" s="20">
        <f>E158*(1+VLookups!$C$4)</f>
        <v>13684.615528092978</v>
      </c>
      <c r="F170" s="20">
        <f>$E170*-VLookups!$D$10*2</f>
        <v>-821.07693168557864</v>
      </c>
      <c r="G170" s="19">
        <v>0</v>
      </c>
      <c r="H170" s="20">
        <f>(-VLookups!$D$13)*(E170+F170/2)</f>
        <v>-4314.0750452313114</v>
      </c>
      <c r="I170" s="20">
        <f>-PMT(VLookups!$D$16/12,180,-FV(VLookups!$D$16/12,48,,-VLookups!$D$15))</f>
        <v>-1366.0248221985344</v>
      </c>
      <c r="J170" s="19">
        <v>0</v>
      </c>
      <c r="K170" s="19">
        <v>0</v>
      </c>
      <c r="L170" s="19">
        <v>0</v>
      </c>
      <c r="M170" s="20">
        <f>M169-VLookups!$C$33</f>
        <v>-185</v>
      </c>
      <c r="N170" s="22">
        <v>106</v>
      </c>
      <c r="O170" s="19">
        <v>0</v>
      </c>
      <c r="P170" s="19">
        <v>0</v>
      </c>
      <c r="Q170" s="9" t="s">
        <v>36</v>
      </c>
      <c r="R170" s="19">
        <v>0</v>
      </c>
      <c r="S170" s="20">
        <f>VLookups!$D$50</f>
        <v>-4487.7037773753191</v>
      </c>
      <c r="T170" s="19">
        <v>0</v>
      </c>
      <c r="U170" s="9">
        <v>22</v>
      </c>
      <c r="V170" s="21">
        <f>V169-VLookups!$D$54</f>
        <v>-1430</v>
      </c>
      <c r="W170" s="21">
        <f>-VLookups!$D$59</f>
        <v>-250</v>
      </c>
      <c r="X170" s="21">
        <f>-VLookups!$D$62</f>
        <v>-175</v>
      </c>
      <c r="Y170" s="36">
        <f>Y169*(1+VLookups!$D$57/12)</f>
        <v>-323.3925483566702</v>
      </c>
      <c r="Z170" s="19">
        <f>-E170*VLookups!$J$3</f>
        <v>-547.38462112371917</v>
      </c>
      <c r="AA170" s="19">
        <v>0</v>
      </c>
      <c r="AB170" s="20">
        <f t="shared" si="6"/>
        <v>195.49624796463308</v>
      </c>
      <c r="AC170" s="20">
        <f t="shared" si="7"/>
        <v>9059.6691441938819</v>
      </c>
    </row>
    <row r="171" spans="2:29" x14ac:dyDescent="0.25">
      <c r="B171" s="9">
        <v>167</v>
      </c>
      <c r="C171" s="9">
        <f t="shared" si="8"/>
        <v>36</v>
      </c>
      <c r="D171" s="9">
        <v>11</v>
      </c>
      <c r="E171" s="20">
        <f>E159*(1+VLookups!$C$4)</f>
        <v>13684.615528092978</v>
      </c>
      <c r="F171" s="20">
        <f>$E171*-VLookups!$D$10*2</f>
        <v>-821.07693168557864</v>
      </c>
      <c r="G171" s="19">
        <v>0</v>
      </c>
      <c r="H171" s="20">
        <f>(-VLookups!$D$13)*(E171+F171/2)</f>
        <v>-4314.0750452313114</v>
      </c>
      <c r="I171" s="20">
        <f>-PMT(VLookups!$D$16/12,180,-FV(VLookups!$D$16/12,48,,-VLookups!$D$15))</f>
        <v>-1366.0248221985344</v>
      </c>
      <c r="J171" s="19">
        <v>0</v>
      </c>
      <c r="K171" s="19">
        <v>0</v>
      </c>
      <c r="L171" s="19">
        <v>0</v>
      </c>
      <c r="M171" s="20">
        <f>M170-VLookups!$C$33</f>
        <v>-186</v>
      </c>
      <c r="N171" s="22">
        <v>107</v>
      </c>
      <c r="O171" s="19">
        <v>0</v>
      </c>
      <c r="P171" s="19">
        <v>0</v>
      </c>
      <c r="Q171" s="9" t="s">
        <v>36</v>
      </c>
      <c r="R171" s="19">
        <v>0</v>
      </c>
      <c r="S171" s="20">
        <f>VLookups!$D$50</f>
        <v>-4487.7037773753191</v>
      </c>
      <c r="T171" s="19">
        <v>0</v>
      </c>
      <c r="U171" s="9">
        <v>23</v>
      </c>
      <c r="V171" s="21">
        <f>V170-VLookups!$D$54</f>
        <v>-1435</v>
      </c>
      <c r="W171" s="21">
        <f>-VLookups!$D$59</f>
        <v>-250</v>
      </c>
      <c r="X171" s="21">
        <f>-VLookups!$D$62</f>
        <v>-175</v>
      </c>
      <c r="Y171" s="36">
        <f>Y170*(1+VLookups!$D$57/12)</f>
        <v>-324.33577662271051</v>
      </c>
      <c r="Z171" s="19">
        <f>-E171*VLookups!$J$3</f>
        <v>-547.38462112371917</v>
      </c>
      <c r="AA171" s="19">
        <v>0</v>
      </c>
      <c r="AB171" s="20">
        <f t="shared" si="6"/>
        <v>188.55301969859283</v>
      </c>
      <c r="AC171" s="20">
        <f t="shared" si="7"/>
        <v>9263.3216124661321</v>
      </c>
    </row>
    <row r="172" spans="2:29" x14ac:dyDescent="0.25">
      <c r="B172" s="9">
        <v>168</v>
      </c>
      <c r="C172" s="9">
        <f t="shared" si="8"/>
        <v>37</v>
      </c>
      <c r="D172" s="9">
        <v>0</v>
      </c>
      <c r="E172" s="20">
        <f>E160*(1+VLookups!$C$4)</f>
        <v>14163.577071576232</v>
      </c>
      <c r="F172" s="20">
        <f>$E172*-VLookups!$D$10*2</f>
        <v>-849.81462429457383</v>
      </c>
      <c r="G172" s="19">
        <v>0</v>
      </c>
      <c r="H172" s="20">
        <f>(-VLookups!$D$13)*(E172+F172/2)</f>
        <v>-4465.0676718144077</v>
      </c>
      <c r="I172" s="20">
        <f>-PMT(VLookups!$D$16/12,180,-FV(VLookups!$D$16/12,48,,-VLookups!$D$15))</f>
        <v>-1366.0248221985344</v>
      </c>
      <c r="J172" s="19">
        <v>0</v>
      </c>
      <c r="K172" s="19">
        <v>0</v>
      </c>
      <c r="L172" s="19">
        <v>0</v>
      </c>
      <c r="M172" s="20">
        <f>M171-VLookups!$C$33</f>
        <v>-187</v>
      </c>
      <c r="N172" s="22">
        <v>108</v>
      </c>
      <c r="O172" s="19">
        <v>0</v>
      </c>
      <c r="P172" s="19">
        <v>0</v>
      </c>
      <c r="Q172" s="9" t="s">
        <v>36</v>
      </c>
      <c r="R172" s="19">
        <v>0</v>
      </c>
      <c r="S172" s="20">
        <f>VLookups!$D$50</f>
        <v>-4487.7037773753191</v>
      </c>
      <c r="T172" s="19">
        <v>0</v>
      </c>
      <c r="U172" s="9">
        <v>24</v>
      </c>
      <c r="V172" s="21">
        <f>V171-VLookups!$D$54</f>
        <v>-1440</v>
      </c>
      <c r="W172" s="21">
        <f>-VLookups!$D$59</f>
        <v>-250</v>
      </c>
      <c r="X172" s="21">
        <f>-VLookups!$D$62</f>
        <v>-175</v>
      </c>
      <c r="Y172" s="36">
        <f>Y171*(1+VLookups!$D$57/12)</f>
        <v>-325.28175597119343</v>
      </c>
      <c r="Z172" s="19">
        <f>-E172*VLookups!$J$3</f>
        <v>-566.54308286304934</v>
      </c>
      <c r="AA172" s="19">
        <v>0</v>
      </c>
      <c r="AB172" s="20">
        <f t="shared" si="6"/>
        <v>476.04864920644093</v>
      </c>
      <c r="AC172" s="20">
        <f t="shared" si="7"/>
        <v>9754.8091310266846</v>
      </c>
    </row>
    <row r="173" spans="2:29" x14ac:dyDescent="0.25">
      <c r="B173" s="9">
        <v>169</v>
      </c>
      <c r="C173" s="9">
        <f t="shared" si="8"/>
        <v>37</v>
      </c>
      <c r="D173" s="9">
        <v>1</v>
      </c>
      <c r="E173" s="20">
        <f>E161*(1+VLookups!$C$4)</f>
        <v>14163.577071576232</v>
      </c>
      <c r="F173" s="20">
        <f>$E173*-VLookups!$D$10*2</f>
        <v>-849.81462429457383</v>
      </c>
      <c r="G173" s="19">
        <v>0</v>
      </c>
      <c r="H173" s="20">
        <f>(-VLookups!$D$13)*(E173+F173/2)</f>
        <v>-4465.0676718144077</v>
      </c>
      <c r="I173" s="20">
        <f>-PMT(VLookups!$D$16/12,180,-FV(VLookups!$D$16/12,48,,-VLookups!$D$15))</f>
        <v>-1366.0248221985344</v>
      </c>
      <c r="J173" s="19">
        <v>0</v>
      </c>
      <c r="K173" s="19">
        <v>0</v>
      </c>
      <c r="L173" s="19">
        <v>0</v>
      </c>
      <c r="M173" s="20">
        <f>M172-VLookups!$C$33</f>
        <v>-188</v>
      </c>
      <c r="N173" s="22">
        <v>109</v>
      </c>
      <c r="O173" s="19">
        <v>0</v>
      </c>
      <c r="P173" s="19">
        <v>0</v>
      </c>
      <c r="Q173" s="9" t="s">
        <v>36</v>
      </c>
      <c r="R173" s="19">
        <v>0</v>
      </c>
      <c r="S173" s="20">
        <f>VLookups!$D$50</f>
        <v>-4487.7037773753191</v>
      </c>
      <c r="T173" s="19">
        <v>0</v>
      </c>
      <c r="U173" s="9">
        <v>25</v>
      </c>
      <c r="V173" s="21">
        <f>V172-VLookups!$D$54</f>
        <v>-1445</v>
      </c>
      <c r="W173" s="21">
        <f>-VLookups!$D$59</f>
        <v>-250</v>
      </c>
      <c r="X173" s="21">
        <f>-VLookups!$D$62</f>
        <v>-175</v>
      </c>
      <c r="Y173" s="36">
        <f>Y172*(1+VLookups!$D$57/12)</f>
        <v>-326.23049442610943</v>
      </c>
      <c r="Z173" s="19">
        <f>-E173*VLookups!$J$3</f>
        <v>-566.54308286304934</v>
      </c>
      <c r="AA173" s="19">
        <v>0</v>
      </c>
      <c r="AB173" s="20">
        <f t="shared" si="6"/>
        <v>469.09991075152482</v>
      </c>
      <c r="AC173" s="20">
        <f t="shared" si="7"/>
        <v>10240.167056996588</v>
      </c>
    </row>
    <row r="174" spans="2:29" x14ac:dyDescent="0.25">
      <c r="B174" s="9">
        <v>170</v>
      </c>
      <c r="C174" s="9">
        <f t="shared" si="8"/>
        <v>37</v>
      </c>
      <c r="D174" s="9">
        <v>2</v>
      </c>
      <c r="E174" s="20">
        <f>E162*(1+VLookups!$C$4)</f>
        <v>14163.577071576232</v>
      </c>
      <c r="F174" s="20">
        <f>$E174*-VLookups!$D$10*2</f>
        <v>-849.81462429457383</v>
      </c>
      <c r="G174" s="19">
        <v>0</v>
      </c>
      <c r="H174" s="20">
        <f>(-VLookups!$D$13)*(E174+F174/2)</f>
        <v>-4465.0676718144077</v>
      </c>
      <c r="I174" s="20">
        <f>-PMT(VLookups!$D$16/12,180,-FV(VLookups!$D$16/12,48,,-VLookups!$D$15))</f>
        <v>-1366.0248221985344</v>
      </c>
      <c r="J174" s="19">
        <v>0</v>
      </c>
      <c r="K174" s="19">
        <v>0</v>
      </c>
      <c r="L174" s="19">
        <v>0</v>
      </c>
      <c r="M174" s="20">
        <f>M173-VLookups!$C$33</f>
        <v>-189</v>
      </c>
      <c r="N174" s="22">
        <v>110</v>
      </c>
      <c r="O174" s="19">
        <v>0</v>
      </c>
      <c r="P174" s="19">
        <v>0</v>
      </c>
      <c r="Q174" s="9" t="s">
        <v>36</v>
      </c>
      <c r="R174" s="19">
        <v>0</v>
      </c>
      <c r="S174" s="20">
        <f>VLookups!$D$50</f>
        <v>-4487.7037773753191</v>
      </c>
      <c r="T174" s="19">
        <v>0</v>
      </c>
      <c r="U174" s="9">
        <v>26</v>
      </c>
      <c r="V174" s="21">
        <f>V173-VLookups!$D$54</f>
        <v>-1450</v>
      </c>
      <c r="W174" s="21">
        <f>-VLookups!$D$59</f>
        <v>-250</v>
      </c>
      <c r="X174" s="21">
        <f>-VLookups!$D$62</f>
        <v>-175</v>
      </c>
      <c r="Y174" s="36">
        <f>Y173*(1+VLookups!$D$57/12)</f>
        <v>-327.18200003485225</v>
      </c>
      <c r="Z174" s="19">
        <f>-E174*VLookups!$J$3</f>
        <v>-566.54308286304934</v>
      </c>
      <c r="AA174" s="19">
        <v>0</v>
      </c>
      <c r="AB174" s="20">
        <f t="shared" si="6"/>
        <v>462.14840514278205</v>
      </c>
      <c r="AC174" s="20">
        <f t="shared" si="7"/>
        <v>10719.382407234365</v>
      </c>
    </row>
    <row r="175" spans="2:29" x14ac:dyDescent="0.25">
      <c r="B175" s="9">
        <v>171</v>
      </c>
      <c r="C175" s="9">
        <f t="shared" si="8"/>
        <v>37</v>
      </c>
      <c r="D175" s="9">
        <v>3</v>
      </c>
      <c r="E175" s="20">
        <f>E163*(1+VLookups!$C$4)</f>
        <v>14163.577071576232</v>
      </c>
      <c r="F175" s="20">
        <f>$E175*-VLookups!$D$10*2</f>
        <v>-849.81462429457383</v>
      </c>
      <c r="G175" s="19">
        <v>0</v>
      </c>
      <c r="H175" s="20">
        <f>(-VLookups!$D$13)*(E175+F175/2)</f>
        <v>-4465.0676718144077</v>
      </c>
      <c r="I175" s="20">
        <f>-PMT(VLookups!$D$16/12,180,-FV(VLookups!$D$16/12,48,,-VLookups!$D$15))</f>
        <v>-1366.0248221985344</v>
      </c>
      <c r="J175" s="19">
        <v>0</v>
      </c>
      <c r="K175" s="19">
        <v>0</v>
      </c>
      <c r="L175" s="19">
        <v>0</v>
      </c>
      <c r="M175" s="20">
        <f>M174-VLookups!$C$33</f>
        <v>-190</v>
      </c>
      <c r="N175" s="22">
        <v>111</v>
      </c>
      <c r="O175" s="19">
        <v>0</v>
      </c>
      <c r="P175" s="19">
        <v>0</v>
      </c>
      <c r="Q175" s="9" t="s">
        <v>36</v>
      </c>
      <c r="R175" s="19">
        <v>0</v>
      </c>
      <c r="S175" s="20">
        <f>VLookups!$D$50</f>
        <v>-4487.7037773753191</v>
      </c>
      <c r="T175" s="19">
        <v>0</v>
      </c>
      <c r="U175" s="9">
        <v>27</v>
      </c>
      <c r="V175" s="21">
        <f>V174-VLookups!$D$54</f>
        <v>-1455</v>
      </c>
      <c r="W175" s="21">
        <f>-VLookups!$D$59</f>
        <v>-250</v>
      </c>
      <c r="X175" s="21">
        <f>-VLookups!$D$62</f>
        <v>-175</v>
      </c>
      <c r="Y175" s="36">
        <f>Y174*(1+VLookups!$D$57/12)</f>
        <v>-328.13628086828726</v>
      </c>
      <c r="Z175" s="19">
        <f>-E175*VLookups!$J$3</f>
        <v>-566.54308286304934</v>
      </c>
      <c r="AA175" s="19">
        <v>0</v>
      </c>
      <c r="AB175" s="20">
        <f t="shared" si="6"/>
        <v>455.1941243093471</v>
      </c>
      <c r="AC175" s="20">
        <f t="shared" si="7"/>
        <v>11192.442168889103</v>
      </c>
    </row>
    <row r="176" spans="2:29" x14ac:dyDescent="0.25">
      <c r="B176" s="9">
        <v>172</v>
      </c>
      <c r="C176" s="9">
        <f t="shared" si="8"/>
        <v>37</v>
      </c>
      <c r="D176" s="9">
        <v>4</v>
      </c>
      <c r="E176" s="20">
        <f>E164*(1+VLookups!$C$4)</f>
        <v>14163.577071576232</v>
      </c>
      <c r="F176" s="20">
        <f>$E176*-VLookups!$D$10*2</f>
        <v>-849.81462429457383</v>
      </c>
      <c r="G176" s="19">
        <v>0</v>
      </c>
      <c r="H176" s="20">
        <f>(-VLookups!$D$13)*(E176+F176/2)</f>
        <v>-4465.0676718144077</v>
      </c>
      <c r="I176" s="20">
        <f>-PMT(VLookups!$D$16/12,180,-FV(VLookups!$D$16/12,48,,-VLookups!$D$15))</f>
        <v>-1366.0248221985344</v>
      </c>
      <c r="J176" s="19">
        <v>0</v>
      </c>
      <c r="K176" s="19">
        <v>0</v>
      </c>
      <c r="L176" s="19">
        <v>0</v>
      </c>
      <c r="M176" s="20">
        <f>M175-VLookups!$C$33</f>
        <v>-191</v>
      </c>
      <c r="N176" s="22">
        <v>112</v>
      </c>
      <c r="O176" s="19">
        <v>0</v>
      </c>
      <c r="P176" s="19">
        <v>0</v>
      </c>
      <c r="Q176" s="9" t="s">
        <v>36</v>
      </c>
      <c r="R176" s="19">
        <v>0</v>
      </c>
      <c r="S176" s="20">
        <f>VLookups!$D$50</f>
        <v>-4487.7037773753191</v>
      </c>
      <c r="T176" s="19">
        <v>0</v>
      </c>
      <c r="U176" s="9">
        <v>28</v>
      </c>
      <c r="V176" s="21">
        <f>V175-VLookups!$D$54</f>
        <v>-1460</v>
      </c>
      <c r="W176" s="21">
        <f>-VLookups!$D$59</f>
        <v>-250</v>
      </c>
      <c r="X176" s="21">
        <f>-VLookups!$D$62</f>
        <v>-175</v>
      </c>
      <c r="Y176" s="36">
        <f>Y175*(1+VLookups!$D$57/12)</f>
        <v>-329.09334502081975</v>
      </c>
      <c r="Z176" s="19">
        <f>-E176*VLookups!$J$3</f>
        <v>-566.54308286304934</v>
      </c>
      <c r="AA176" s="19">
        <v>0</v>
      </c>
      <c r="AB176" s="20">
        <f t="shared" si="6"/>
        <v>448.23706015681466</v>
      </c>
      <c r="AC176" s="20">
        <f t="shared" si="7"/>
        <v>11659.3332993274</v>
      </c>
    </row>
    <row r="177" spans="2:29" x14ac:dyDescent="0.25">
      <c r="B177" s="9">
        <v>173</v>
      </c>
      <c r="C177" s="9">
        <f t="shared" si="8"/>
        <v>37</v>
      </c>
      <c r="D177" s="9">
        <v>5</v>
      </c>
      <c r="E177" s="20">
        <f>E165*(1+VLookups!$C$4)</f>
        <v>14163.577071576232</v>
      </c>
      <c r="F177" s="20">
        <f>$E177*-VLookups!$D$10*2</f>
        <v>-849.81462429457383</v>
      </c>
      <c r="G177" s="19">
        <v>0</v>
      </c>
      <c r="H177" s="20">
        <f>(-VLookups!$D$13)*(E177+F177/2)</f>
        <v>-4465.0676718144077</v>
      </c>
      <c r="I177" s="20">
        <f>-PMT(VLookups!$D$16/12,180,-FV(VLookups!$D$16/12,48,,-VLookups!$D$15))</f>
        <v>-1366.0248221985344</v>
      </c>
      <c r="J177" s="19">
        <v>0</v>
      </c>
      <c r="K177" s="19">
        <v>0</v>
      </c>
      <c r="L177" s="19">
        <v>0</v>
      </c>
      <c r="M177" s="20">
        <f>M176-VLookups!$C$33</f>
        <v>-192</v>
      </c>
      <c r="N177" s="22">
        <v>113</v>
      </c>
      <c r="O177" s="19">
        <v>0</v>
      </c>
      <c r="P177" s="19">
        <v>0</v>
      </c>
      <c r="Q177" s="9" t="s">
        <v>36</v>
      </c>
      <c r="R177" s="19">
        <v>0</v>
      </c>
      <c r="S177" s="20">
        <f>VLookups!$D$50</f>
        <v>-4487.7037773753191</v>
      </c>
      <c r="T177" s="19">
        <v>0</v>
      </c>
      <c r="U177" s="9">
        <v>29</v>
      </c>
      <c r="V177" s="21">
        <f>V176-VLookups!$D$54</f>
        <v>-1465</v>
      </c>
      <c r="W177" s="21">
        <f>-VLookups!$D$59</f>
        <v>-250</v>
      </c>
      <c r="X177" s="21">
        <f>-VLookups!$D$62</f>
        <v>-175</v>
      </c>
      <c r="Y177" s="36">
        <f>Y176*(1+VLookups!$D$57/12)</f>
        <v>-330.05320061046382</v>
      </c>
      <c r="Z177" s="19">
        <f>-E177*VLookups!$J$3</f>
        <v>-566.54308286304934</v>
      </c>
      <c r="AA177" s="19">
        <v>0</v>
      </c>
      <c r="AB177" s="20">
        <f t="shared" si="6"/>
        <v>441.27720456717054</v>
      </c>
      <c r="AC177" s="20">
        <f t="shared" si="7"/>
        <v>12120.042726060115</v>
      </c>
    </row>
    <row r="178" spans="2:29" x14ac:dyDescent="0.25">
      <c r="B178" s="9">
        <v>174</v>
      </c>
      <c r="C178" s="9">
        <f t="shared" si="8"/>
        <v>37</v>
      </c>
      <c r="D178" s="9">
        <v>6</v>
      </c>
      <c r="E178" s="20">
        <f>E166*(1+VLookups!$C$4)</f>
        <v>14163.577071576232</v>
      </c>
      <c r="F178" s="20">
        <f>$E178*-VLookups!$D$10*2</f>
        <v>-849.81462429457383</v>
      </c>
      <c r="G178" s="19">
        <v>0</v>
      </c>
      <c r="H178" s="20">
        <f>(-VLookups!$D$13)*(E178+F178/2)</f>
        <v>-4465.0676718144077</v>
      </c>
      <c r="I178" s="20">
        <f>-PMT(VLookups!$D$16/12,180,-FV(VLookups!$D$16/12,48,,-VLookups!$D$15))</f>
        <v>-1366.0248221985344</v>
      </c>
      <c r="J178" s="19">
        <v>0</v>
      </c>
      <c r="K178" s="19">
        <v>0</v>
      </c>
      <c r="L178" s="19">
        <v>0</v>
      </c>
      <c r="M178" s="20">
        <f>M177-VLookups!$C$33</f>
        <v>-193</v>
      </c>
      <c r="N178" s="22">
        <v>114</v>
      </c>
      <c r="O178" s="19">
        <v>0</v>
      </c>
      <c r="P178" s="19">
        <v>0</v>
      </c>
      <c r="Q178" s="9" t="s">
        <v>36</v>
      </c>
      <c r="R178" s="19">
        <v>0</v>
      </c>
      <c r="S178" s="20">
        <f>VLookups!$D$50</f>
        <v>-4487.7037773753191</v>
      </c>
      <c r="T178" s="19">
        <v>0</v>
      </c>
      <c r="U178" s="9">
        <v>30</v>
      </c>
      <c r="V178" s="21">
        <f>V177-VLookups!$D$54</f>
        <v>-1470</v>
      </c>
      <c r="W178" s="21">
        <f>-VLookups!$D$59</f>
        <v>-250</v>
      </c>
      <c r="X178" s="21">
        <f>-VLookups!$D$62</f>
        <v>-175</v>
      </c>
      <c r="Y178" s="36">
        <f>Y177*(1+VLookups!$D$57/12)</f>
        <v>-331.01585577891103</v>
      </c>
      <c r="Z178" s="19">
        <f>-E178*VLookups!$J$3</f>
        <v>-566.54308286304934</v>
      </c>
      <c r="AA178" s="19">
        <v>0</v>
      </c>
      <c r="AB178" s="20">
        <f t="shared" si="6"/>
        <v>434.31454939872333</v>
      </c>
      <c r="AC178" s="20">
        <f t="shared" si="7"/>
        <v>12574.557346668938</v>
      </c>
    </row>
    <row r="179" spans="2:29" x14ac:dyDescent="0.25">
      <c r="B179" s="9">
        <v>175</v>
      </c>
      <c r="C179" s="9">
        <f t="shared" si="8"/>
        <v>37</v>
      </c>
      <c r="D179" s="9">
        <v>7</v>
      </c>
      <c r="E179" s="20">
        <f>E167*(1+VLookups!$C$4)</f>
        <v>14163.577071576232</v>
      </c>
      <c r="F179" s="20">
        <f>$E179*-VLookups!$D$10*2</f>
        <v>-849.81462429457383</v>
      </c>
      <c r="G179" s="19">
        <v>0</v>
      </c>
      <c r="H179" s="20">
        <f>(-VLookups!$D$13)*(E179+F179/2)</f>
        <v>-4465.0676718144077</v>
      </c>
      <c r="I179" s="20">
        <f>-PMT(VLookups!$D$16/12,180,-FV(VLookups!$D$16/12,48,,-VLookups!$D$15))</f>
        <v>-1366.0248221985344</v>
      </c>
      <c r="J179" s="19">
        <v>0</v>
      </c>
      <c r="K179" s="19">
        <v>0</v>
      </c>
      <c r="L179" s="19">
        <v>0</v>
      </c>
      <c r="M179" s="20">
        <f>M178-VLookups!$C$33</f>
        <v>-194</v>
      </c>
      <c r="N179" s="22">
        <v>115</v>
      </c>
      <c r="O179" s="19">
        <v>0</v>
      </c>
      <c r="P179" s="19">
        <v>0</v>
      </c>
      <c r="Q179" s="9" t="s">
        <v>36</v>
      </c>
      <c r="R179" s="19">
        <v>0</v>
      </c>
      <c r="S179" s="20">
        <f>VLookups!$D$50</f>
        <v>-4487.7037773753191</v>
      </c>
      <c r="T179" s="19">
        <v>0</v>
      </c>
      <c r="U179" s="9">
        <v>31</v>
      </c>
      <c r="V179" s="21">
        <f>V178-VLookups!$D$54</f>
        <v>-1475</v>
      </c>
      <c r="W179" s="21">
        <f>-VLookups!$D$59</f>
        <v>-250</v>
      </c>
      <c r="X179" s="21">
        <f>-VLookups!$D$62</f>
        <v>-175</v>
      </c>
      <c r="Y179" s="36">
        <f>Y178*(1+VLookups!$D$57/12)</f>
        <v>-331.98131869159954</v>
      </c>
      <c r="Z179" s="19">
        <f>-E179*VLookups!$J$3</f>
        <v>-566.54308286304934</v>
      </c>
      <c r="AA179" s="19">
        <v>0</v>
      </c>
      <c r="AB179" s="20">
        <f t="shared" si="6"/>
        <v>427.34908648603482</v>
      </c>
      <c r="AC179" s="20">
        <f t="shared" si="7"/>
        <v>13022.864028732754</v>
      </c>
    </row>
    <row r="180" spans="2:29" x14ac:dyDescent="0.25">
      <c r="B180" s="9">
        <v>176</v>
      </c>
      <c r="C180" s="9">
        <f t="shared" si="8"/>
        <v>37</v>
      </c>
      <c r="D180" s="9">
        <v>8</v>
      </c>
      <c r="E180" s="20">
        <f>E168*(1+VLookups!$C$4)</f>
        <v>14163.577071576232</v>
      </c>
      <c r="F180" s="20">
        <f>$E180*-VLookups!$D$10*2</f>
        <v>-849.81462429457383</v>
      </c>
      <c r="G180" s="19">
        <v>0</v>
      </c>
      <c r="H180" s="20">
        <f>(-VLookups!$D$13)*(E180+F180/2)</f>
        <v>-4465.0676718144077</v>
      </c>
      <c r="I180" s="20">
        <f>-PMT(VLookups!$D$16/12,180,-FV(VLookups!$D$16/12,48,,-VLookups!$D$15))</f>
        <v>-1366.0248221985344</v>
      </c>
      <c r="J180" s="19">
        <v>0</v>
      </c>
      <c r="K180" s="19">
        <v>0</v>
      </c>
      <c r="L180" s="19">
        <v>0</v>
      </c>
      <c r="M180" s="20">
        <f>M179-VLookups!$C$33</f>
        <v>-195</v>
      </c>
      <c r="N180" s="22">
        <v>116</v>
      </c>
      <c r="O180" s="19">
        <v>0</v>
      </c>
      <c r="P180" s="19">
        <v>0</v>
      </c>
      <c r="Q180" s="9" t="s">
        <v>36</v>
      </c>
      <c r="R180" s="19">
        <v>0</v>
      </c>
      <c r="S180" s="20">
        <f>VLookups!$D$50</f>
        <v>-4487.7037773753191</v>
      </c>
      <c r="T180" s="19">
        <v>0</v>
      </c>
      <c r="U180" s="9">
        <v>32</v>
      </c>
      <c r="V180" s="21">
        <f>V179-VLookups!$D$54</f>
        <v>-1480</v>
      </c>
      <c r="W180" s="21">
        <f>-VLookups!$D$59</f>
        <v>-250</v>
      </c>
      <c r="X180" s="21">
        <f>-VLookups!$D$62</f>
        <v>-175</v>
      </c>
      <c r="Y180" s="36">
        <f>Y179*(1+VLookups!$D$57/12)</f>
        <v>-332.9495975377834</v>
      </c>
      <c r="Z180" s="19">
        <f>-E180*VLookups!$J$3</f>
        <v>-566.54308286304934</v>
      </c>
      <c r="AA180" s="19">
        <v>0</v>
      </c>
      <c r="AB180" s="20">
        <f t="shared" si="6"/>
        <v>420.38080763985101</v>
      </c>
      <c r="AC180" s="20">
        <f t="shared" si="7"/>
        <v>13464.949609753827</v>
      </c>
    </row>
    <row r="181" spans="2:29" x14ac:dyDescent="0.25">
      <c r="B181" s="9">
        <v>177</v>
      </c>
      <c r="C181" s="9">
        <f t="shared" si="8"/>
        <v>37</v>
      </c>
      <c r="D181" s="9">
        <v>9</v>
      </c>
      <c r="E181" s="20">
        <f>E169*(1+VLookups!$C$4)</f>
        <v>14163.577071576232</v>
      </c>
      <c r="F181" s="20">
        <f>$E181*-VLookups!$D$10*2</f>
        <v>-849.81462429457383</v>
      </c>
      <c r="G181" s="19">
        <v>0</v>
      </c>
      <c r="H181" s="20">
        <f>(-VLookups!$D$13)*(E181+F181/2)</f>
        <v>-4465.0676718144077</v>
      </c>
      <c r="I181" s="20">
        <f>-PMT(VLookups!$D$16/12,180,-FV(VLookups!$D$16/12,48,,-VLookups!$D$15))</f>
        <v>-1366.0248221985344</v>
      </c>
      <c r="J181" s="19">
        <v>0</v>
      </c>
      <c r="K181" s="19">
        <v>0</v>
      </c>
      <c r="L181" s="19">
        <v>0</v>
      </c>
      <c r="M181" s="20">
        <f>M180-VLookups!$C$33</f>
        <v>-196</v>
      </c>
      <c r="N181" s="22">
        <v>117</v>
      </c>
      <c r="O181" s="19">
        <v>0</v>
      </c>
      <c r="P181" s="19">
        <v>0</v>
      </c>
      <c r="Q181" s="9" t="s">
        <v>36</v>
      </c>
      <c r="R181" s="19">
        <v>0</v>
      </c>
      <c r="S181" s="20">
        <f>VLookups!$D$50</f>
        <v>-4487.7037773753191</v>
      </c>
      <c r="T181" s="19">
        <v>0</v>
      </c>
      <c r="U181" s="9">
        <v>33</v>
      </c>
      <c r="V181" s="21">
        <f>V180-VLookups!$D$54</f>
        <v>-1485</v>
      </c>
      <c r="W181" s="21">
        <f>-VLookups!$D$59</f>
        <v>-250</v>
      </c>
      <c r="X181" s="21">
        <f>-VLookups!$D$62</f>
        <v>-175</v>
      </c>
      <c r="Y181" s="36">
        <f>Y180*(1+VLookups!$D$57/12)</f>
        <v>-333.92070053060195</v>
      </c>
      <c r="Z181" s="19">
        <f>-E181*VLookups!$J$3</f>
        <v>-566.54308286304934</v>
      </c>
      <c r="AA181" s="19">
        <v>0</v>
      </c>
      <c r="AB181" s="20">
        <f t="shared" si="6"/>
        <v>413.40970464703241</v>
      </c>
      <c r="AC181" s="20">
        <f t="shared" si="7"/>
        <v>13900.800897083782</v>
      </c>
    </row>
    <row r="182" spans="2:29" x14ac:dyDescent="0.25">
      <c r="B182" s="9">
        <v>178</v>
      </c>
      <c r="C182" s="9">
        <f t="shared" si="8"/>
        <v>37</v>
      </c>
      <c r="D182" s="9">
        <v>10</v>
      </c>
      <c r="E182" s="20">
        <f>E170*(1+VLookups!$C$4)</f>
        <v>14163.577071576232</v>
      </c>
      <c r="F182" s="20">
        <f>$E182*-VLookups!$D$10*2</f>
        <v>-849.81462429457383</v>
      </c>
      <c r="G182" s="19">
        <v>0</v>
      </c>
      <c r="H182" s="20">
        <f>(-VLookups!$D$13)*(E182+F182/2)</f>
        <v>-4465.0676718144077</v>
      </c>
      <c r="I182" s="20">
        <f>-PMT(VLookups!$D$16/12,180,-FV(VLookups!$D$16/12,48,,-VLookups!$D$15))</f>
        <v>-1366.0248221985344</v>
      </c>
      <c r="J182" s="19">
        <v>0</v>
      </c>
      <c r="K182" s="19">
        <v>0</v>
      </c>
      <c r="L182" s="19">
        <v>0</v>
      </c>
      <c r="M182" s="20">
        <f>M181-VLookups!$C$33</f>
        <v>-197</v>
      </c>
      <c r="N182" s="22">
        <v>118</v>
      </c>
      <c r="O182" s="19">
        <v>0</v>
      </c>
      <c r="P182" s="19">
        <v>0</v>
      </c>
      <c r="Q182" s="9" t="s">
        <v>36</v>
      </c>
      <c r="R182" s="19">
        <v>0</v>
      </c>
      <c r="S182" s="20">
        <f>VLookups!$D$50</f>
        <v>-4487.7037773753191</v>
      </c>
      <c r="T182" s="19">
        <v>0</v>
      </c>
      <c r="U182" s="9">
        <v>34</v>
      </c>
      <c r="V182" s="21">
        <f>V181-VLookups!$D$54</f>
        <v>-1490</v>
      </c>
      <c r="W182" s="21">
        <f>-VLookups!$D$59</f>
        <v>-250</v>
      </c>
      <c r="X182" s="21">
        <f>-VLookups!$D$62</f>
        <v>-175</v>
      </c>
      <c r="Y182" s="36">
        <f>Y181*(1+VLookups!$D$57/12)</f>
        <v>-334.89463590714956</v>
      </c>
      <c r="Z182" s="19">
        <f>-E182*VLookups!$J$3</f>
        <v>-566.54308286304934</v>
      </c>
      <c r="AA182" s="19">
        <v>0</v>
      </c>
      <c r="AB182" s="20">
        <f t="shared" si="6"/>
        <v>406.4357692704848</v>
      </c>
      <c r="AC182" s="20">
        <f t="shared" si="7"/>
        <v>14330.404667849407</v>
      </c>
    </row>
    <row r="183" spans="2:29" x14ac:dyDescent="0.25">
      <c r="B183" s="9">
        <v>179</v>
      </c>
      <c r="C183" s="9">
        <f t="shared" si="8"/>
        <v>37</v>
      </c>
      <c r="D183" s="9">
        <v>11</v>
      </c>
      <c r="E183" s="20">
        <f>E171*(1+VLookups!$C$4)</f>
        <v>14163.577071576232</v>
      </c>
      <c r="F183" s="20">
        <f>$E183*-VLookups!$D$10*2</f>
        <v>-849.81462429457383</v>
      </c>
      <c r="G183" s="19">
        <v>0</v>
      </c>
      <c r="H183" s="20">
        <f>(-VLookups!$D$13)*(E183+F183/2)</f>
        <v>-4465.0676718144077</v>
      </c>
      <c r="I183" s="20">
        <f>-PMT(VLookups!$D$16/12,180,-FV(VLookups!$D$16/12,48,,-VLookups!$D$15))</f>
        <v>-1366.0248221985344</v>
      </c>
      <c r="J183" s="19">
        <v>0</v>
      </c>
      <c r="K183" s="19">
        <v>0</v>
      </c>
      <c r="L183" s="19">
        <v>0</v>
      </c>
      <c r="M183" s="20">
        <f>M182-VLookups!$C$33</f>
        <v>-198</v>
      </c>
      <c r="N183" s="22">
        <v>119</v>
      </c>
      <c r="O183" s="19">
        <v>0</v>
      </c>
      <c r="P183" s="19">
        <v>0</v>
      </c>
      <c r="Q183" s="9" t="s">
        <v>36</v>
      </c>
      <c r="R183" s="19">
        <v>0</v>
      </c>
      <c r="S183" s="20">
        <f>VLookups!$D$50</f>
        <v>-4487.7037773753191</v>
      </c>
      <c r="T183" s="19">
        <v>0</v>
      </c>
      <c r="U183" s="9">
        <v>35</v>
      </c>
      <c r="V183" s="21">
        <f>V182-VLookups!$D$54</f>
        <v>-1495</v>
      </c>
      <c r="W183" s="21">
        <f>-VLookups!$D$59</f>
        <v>-250</v>
      </c>
      <c r="X183" s="21">
        <f>-VLookups!$D$62</f>
        <v>-175</v>
      </c>
      <c r="Y183" s="36">
        <f>Y182*(1+VLookups!$D$57/12)</f>
        <v>-335.8714119285454</v>
      </c>
      <c r="Z183" s="19">
        <f>-E183*VLookups!$J$3</f>
        <v>-566.54308286304934</v>
      </c>
      <c r="AA183" s="19">
        <v>0</v>
      </c>
      <c r="AB183" s="20">
        <f t="shared" si="6"/>
        <v>399.45899324908896</v>
      </c>
      <c r="AC183" s="20">
        <f t="shared" si="7"/>
        <v>14753.747668878246</v>
      </c>
    </row>
    <row r="184" spans="2:29" x14ac:dyDescent="0.25">
      <c r="B184" s="9">
        <v>180</v>
      </c>
      <c r="C184" s="9">
        <f t="shared" si="8"/>
        <v>38</v>
      </c>
      <c r="D184" s="9">
        <v>0</v>
      </c>
      <c r="E184" s="20">
        <f>E172*(1+VLookups!$C$4)</f>
        <v>14659.3022690814</v>
      </c>
      <c r="F184" s="20">
        <f>$E184*-VLookups!$D$10*2</f>
        <v>-879.55813614488397</v>
      </c>
      <c r="G184" s="19">
        <v>0</v>
      </c>
      <c r="H184" s="20">
        <f>(-VLookups!$D$13)*(E184+F184/2)</f>
        <v>-4621.3450403279112</v>
      </c>
      <c r="I184" s="20">
        <f>-PMT(VLookups!$D$16/12,180,-FV(VLookups!$D$16/12,48,,-VLookups!$D$15))</f>
        <v>-1366.0248221985344</v>
      </c>
      <c r="J184" s="19">
        <v>0</v>
      </c>
      <c r="K184" s="19">
        <v>0</v>
      </c>
      <c r="L184" s="19">
        <v>0</v>
      </c>
      <c r="M184" s="20">
        <f>M183-VLookups!$C$33</f>
        <v>-199</v>
      </c>
      <c r="N184" s="22">
        <v>120</v>
      </c>
      <c r="O184" s="19">
        <v>0</v>
      </c>
      <c r="P184" s="19">
        <v>0</v>
      </c>
      <c r="Q184" s="9" t="s">
        <v>36</v>
      </c>
      <c r="R184" s="19">
        <v>0</v>
      </c>
      <c r="S184" s="20">
        <f>VLookups!$D$50</f>
        <v>-4487.7037773753191</v>
      </c>
      <c r="T184" s="19">
        <v>0</v>
      </c>
      <c r="U184" s="9">
        <v>36</v>
      </c>
      <c r="V184" s="21">
        <f>V183-VLookups!$D$54</f>
        <v>-1500</v>
      </c>
      <c r="W184" s="21">
        <f>-VLookups!$D$59</f>
        <v>-250</v>
      </c>
      <c r="X184" s="21">
        <f>-VLookups!$D$62</f>
        <v>-175</v>
      </c>
      <c r="Y184" s="36">
        <f>Y183*(1+VLookups!$D$57/12)</f>
        <v>-336.85103688000368</v>
      </c>
      <c r="Z184" s="19">
        <f>-E184*VLookups!$J$3</f>
        <v>-586.37209076325598</v>
      </c>
      <c r="AA184" s="19">
        <v>0</v>
      </c>
      <c r="AB184" s="20">
        <f t="shared" si="6"/>
        <v>697.22643346393193</v>
      </c>
      <c r="AC184" s="20">
        <f t="shared" si="7"/>
        <v>15475.563681790309</v>
      </c>
    </row>
    <row r="185" spans="2:29" x14ac:dyDescent="0.25">
      <c r="B185" s="9">
        <v>181</v>
      </c>
      <c r="C185" s="9">
        <f t="shared" si="8"/>
        <v>38</v>
      </c>
      <c r="D185" s="9">
        <v>1</v>
      </c>
      <c r="E185" s="20">
        <f>E173*(1+VLookups!$C$4)</f>
        <v>14659.3022690814</v>
      </c>
      <c r="F185" s="20">
        <f>$E185*-VLookups!$D$10*2</f>
        <v>-879.55813614488397</v>
      </c>
      <c r="G185" s="19">
        <v>0</v>
      </c>
      <c r="H185" s="20">
        <f>(-VLookups!$D$13)*(E185+F185/2)</f>
        <v>-4621.3450403279112</v>
      </c>
      <c r="I185" s="19">
        <v>0</v>
      </c>
      <c r="J185" s="19">
        <v>0</v>
      </c>
      <c r="K185" s="19">
        <v>0</v>
      </c>
      <c r="L185" s="19">
        <v>0</v>
      </c>
      <c r="M185" s="20">
        <f>M184-VLookups!$C$33</f>
        <v>-200</v>
      </c>
      <c r="N185" s="22">
        <v>121</v>
      </c>
      <c r="O185" s="19">
        <v>0</v>
      </c>
      <c r="P185" s="19">
        <v>0</v>
      </c>
      <c r="Q185" s="9" t="s">
        <v>36</v>
      </c>
      <c r="R185" s="19">
        <v>0</v>
      </c>
      <c r="S185" s="20">
        <f>VLookups!$D$50</f>
        <v>-4487.7037773753191</v>
      </c>
      <c r="T185" s="19">
        <v>0</v>
      </c>
      <c r="U185" s="9">
        <v>37</v>
      </c>
      <c r="V185" s="21">
        <f>V184-VLookups!$D$54</f>
        <v>-1505</v>
      </c>
      <c r="W185" s="21">
        <f>-VLookups!$D$59</f>
        <v>-250</v>
      </c>
      <c r="X185" s="21">
        <f>-VLookups!$D$62</f>
        <v>-175</v>
      </c>
      <c r="Y185" s="36">
        <f>Y184*(1+VLookups!$D$57/12)</f>
        <v>-337.83351907090366</v>
      </c>
      <c r="Z185" s="19">
        <f>-E185*VLookups!$J$3</f>
        <v>-586.37209076325598</v>
      </c>
      <c r="AA185" s="19">
        <v>0</v>
      </c>
      <c r="AB185" s="20">
        <f t="shared" si="6"/>
        <v>2056.2687734715669</v>
      </c>
      <c r="AC185" s="20">
        <f t="shared" si="7"/>
        <v>17557.625061398194</v>
      </c>
    </row>
    <row r="186" spans="2:29" x14ac:dyDescent="0.25">
      <c r="B186" s="9">
        <v>182</v>
      </c>
      <c r="C186" s="9">
        <f t="shared" si="8"/>
        <v>38</v>
      </c>
      <c r="D186" s="9">
        <v>2</v>
      </c>
      <c r="E186" s="20">
        <f>E174*(1+VLookups!$C$4)</f>
        <v>14659.3022690814</v>
      </c>
      <c r="F186" s="20">
        <f>$E186*-VLookups!$D$10*2</f>
        <v>-879.55813614488397</v>
      </c>
      <c r="G186" s="19">
        <v>0</v>
      </c>
      <c r="H186" s="20">
        <f>(-VLookups!$D$13)*(E186+F186/2)</f>
        <v>-4621.3450403279112</v>
      </c>
      <c r="I186" s="19">
        <v>0</v>
      </c>
      <c r="J186" s="19">
        <v>0</v>
      </c>
      <c r="K186" s="19">
        <v>0</v>
      </c>
      <c r="L186" s="19">
        <v>0</v>
      </c>
      <c r="M186" s="20">
        <f>M185-VLookups!$C$33</f>
        <v>-201</v>
      </c>
      <c r="N186" s="22">
        <v>122</v>
      </c>
      <c r="O186" s="19">
        <v>0</v>
      </c>
      <c r="P186" s="19">
        <v>0</v>
      </c>
      <c r="Q186" s="9" t="s">
        <v>36</v>
      </c>
      <c r="R186" s="19">
        <v>0</v>
      </c>
      <c r="S186" s="20">
        <f>VLookups!$D$50</f>
        <v>-4487.7037773753191</v>
      </c>
      <c r="T186" s="19">
        <v>0</v>
      </c>
      <c r="U186" s="9">
        <v>38</v>
      </c>
      <c r="V186" s="21">
        <f>V185-VLookups!$D$54</f>
        <v>-1510</v>
      </c>
      <c r="W186" s="21">
        <f>-VLookups!$D$59</f>
        <v>-250</v>
      </c>
      <c r="X186" s="21">
        <f>-VLookups!$D$62</f>
        <v>-175</v>
      </c>
      <c r="Y186" s="36">
        <f>Y185*(1+VLookups!$D$57/12)</f>
        <v>-338.81886683486044</v>
      </c>
      <c r="Z186" s="19">
        <f>-E186*VLookups!$J$3</f>
        <v>-586.37209076325598</v>
      </c>
      <c r="AA186" s="19">
        <v>0</v>
      </c>
      <c r="AB186" s="20">
        <f t="shared" si="6"/>
        <v>2049.2834257076101</v>
      </c>
      <c r="AC186" s="20">
        <f t="shared" si="7"/>
        <v>19636.171195541468</v>
      </c>
    </row>
    <row r="187" spans="2:29" x14ac:dyDescent="0.25">
      <c r="B187" s="9">
        <v>183</v>
      </c>
      <c r="C187" s="9">
        <f t="shared" si="8"/>
        <v>38</v>
      </c>
      <c r="D187" s="9">
        <v>3</v>
      </c>
      <c r="E187" s="20">
        <f>E175*(1+VLookups!$C$4)</f>
        <v>14659.3022690814</v>
      </c>
      <c r="F187" s="20">
        <f>$E187*-VLookups!$D$10*2</f>
        <v>-879.55813614488397</v>
      </c>
      <c r="G187" s="19">
        <v>0</v>
      </c>
      <c r="H187" s="20">
        <f>(-VLookups!$D$13)*(E187+F187/2)</f>
        <v>-4621.3450403279112</v>
      </c>
      <c r="I187" s="19">
        <v>0</v>
      </c>
      <c r="J187" s="19">
        <v>0</v>
      </c>
      <c r="K187" s="19">
        <v>0</v>
      </c>
      <c r="L187" s="19">
        <v>0</v>
      </c>
      <c r="M187" s="20">
        <f>M186-VLookups!$C$33</f>
        <v>-202</v>
      </c>
      <c r="N187" s="22">
        <v>123</v>
      </c>
      <c r="O187" s="19">
        <v>0</v>
      </c>
      <c r="P187" s="19">
        <v>0</v>
      </c>
      <c r="Q187" s="9" t="s">
        <v>36</v>
      </c>
      <c r="R187" s="19">
        <v>0</v>
      </c>
      <c r="S187" s="20">
        <f>VLookups!$D$50</f>
        <v>-4487.7037773753191</v>
      </c>
      <c r="T187" s="19">
        <v>0</v>
      </c>
      <c r="U187" s="9">
        <v>39</v>
      </c>
      <c r="V187" s="21">
        <f>V186-VLookups!$D$54</f>
        <v>-1515</v>
      </c>
      <c r="W187" s="21">
        <f>-VLookups!$D$59</f>
        <v>-250</v>
      </c>
      <c r="X187" s="21">
        <f>-VLookups!$D$62</f>
        <v>-175</v>
      </c>
      <c r="Y187" s="36">
        <f>Y186*(1+VLookups!$D$57/12)</f>
        <v>-339.80708852979546</v>
      </c>
      <c r="Z187" s="19">
        <f>-E187*VLookups!$J$3</f>
        <v>-586.37209076325598</v>
      </c>
      <c r="AA187" s="19">
        <v>0</v>
      </c>
      <c r="AB187" s="20">
        <f t="shared" si="6"/>
        <v>2042.2952040126747</v>
      </c>
      <c r="AC187" s="20">
        <f t="shared" si="7"/>
        <v>21711.19335154671</v>
      </c>
    </row>
    <row r="188" spans="2:29" x14ac:dyDescent="0.25">
      <c r="B188" s="9">
        <v>184</v>
      </c>
      <c r="C188" s="9">
        <f t="shared" si="8"/>
        <v>38</v>
      </c>
      <c r="D188" s="9">
        <v>4</v>
      </c>
      <c r="E188" s="20">
        <f>E176*(1+VLookups!$C$4)</f>
        <v>14659.3022690814</v>
      </c>
      <c r="F188" s="20">
        <f>$E188*-VLookups!$D$10*2</f>
        <v>-879.55813614488397</v>
      </c>
      <c r="G188" s="19">
        <v>0</v>
      </c>
      <c r="H188" s="20">
        <f>(-VLookups!$D$13)*(E188+F188/2)</f>
        <v>-4621.3450403279112</v>
      </c>
      <c r="I188" s="19">
        <v>0</v>
      </c>
      <c r="J188" s="19">
        <v>0</v>
      </c>
      <c r="K188" s="19">
        <v>0</v>
      </c>
      <c r="L188" s="19">
        <v>0</v>
      </c>
      <c r="M188" s="20">
        <f>M187-VLookups!$C$33</f>
        <v>-203</v>
      </c>
      <c r="N188" s="22">
        <v>124</v>
      </c>
      <c r="O188" s="19">
        <v>0</v>
      </c>
      <c r="P188" s="19">
        <v>0</v>
      </c>
      <c r="Q188" s="9" t="s">
        <v>36</v>
      </c>
      <c r="R188" s="19">
        <v>0</v>
      </c>
      <c r="S188" s="20">
        <f>VLookups!$D$50</f>
        <v>-4487.7037773753191</v>
      </c>
      <c r="T188" s="19">
        <v>0</v>
      </c>
      <c r="U188" s="9">
        <v>40</v>
      </c>
      <c r="V188" s="21">
        <f>V187-VLookups!$D$54</f>
        <v>-1520</v>
      </c>
      <c r="W188" s="21">
        <f>-VLookups!$D$59</f>
        <v>-250</v>
      </c>
      <c r="X188" s="21">
        <f>-VLookups!$D$62</f>
        <v>-175</v>
      </c>
      <c r="Y188" s="36">
        <f>Y187*(1+VLookups!$D$57/12)</f>
        <v>-340.79819253800736</v>
      </c>
      <c r="Z188" s="19">
        <f>-E188*VLookups!$J$3</f>
        <v>-586.37209076325598</v>
      </c>
      <c r="AA188" s="19">
        <v>0</v>
      </c>
      <c r="AB188" s="20">
        <f t="shared" si="6"/>
        <v>2035.3041000044632</v>
      </c>
      <c r="AC188" s="20">
        <f t="shared" si="7"/>
        <v>23782.682773803754</v>
      </c>
    </row>
    <row r="189" spans="2:29" x14ac:dyDescent="0.25">
      <c r="B189" s="9">
        <v>185</v>
      </c>
      <c r="C189" s="9">
        <f t="shared" si="8"/>
        <v>38</v>
      </c>
      <c r="D189" s="9">
        <v>5</v>
      </c>
      <c r="E189" s="20">
        <f>E177*(1+VLookups!$C$4)</f>
        <v>14659.3022690814</v>
      </c>
      <c r="F189" s="20">
        <f>$E189*-VLookups!$D$10*2</f>
        <v>-879.55813614488397</v>
      </c>
      <c r="G189" s="19">
        <v>0</v>
      </c>
      <c r="H189" s="20">
        <f>(-VLookups!$D$13)*(E189+F189/2)</f>
        <v>-4621.3450403279112</v>
      </c>
      <c r="I189" s="19">
        <v>0</v>
      </c>
      <c r="J189" s="19">
        <v>0</v>
      </c>
      <c r="K189" s="19">
        <v>0</v>
      </c>
      <c r="L189" s="19">
        <v>0</v>
      </c>
      <c r="M189" s="20">
        <f>M188-VLookups!$C$33</f>
        <v>-204</v>
      </c>
      <c r="N189" s="22">
        <v>125</v>
      </c>
      <c r="O189" s="19">
        <v>0</v>
      </c>
      <c r="P189" s="19">
        <v>0</v>
      </c>
      <c r="Q189" s="9" t="s">
        <v>36</v>
      </c>
      <c r="R189" s="19">
        <v>0</v>
      </c>
      <c r="S189" s="20">
        <f>VLookups!$D$50</f>
        <v>-4487.7037773753191</v>
      </c>
      <c r="T189" s="19">
        <v>0</v>
      </c>
      <c r="U189" s="9">
        <v>41</v>
      </c>
      <c r="V189" s="21">
        <f>V188-VLookups!$D$54</f>
        <v>-1525</v>
      </c>
      <c r="W189" s="21">
        <f>-VLookups!$D$59</f>
        <v>-250</v>
      </c>
      <c r="X189" s="21">
        <f>-VLookups!$D$62</f>
        <v>-175</v>
      </c>
      <c r="Y189" s="36">
        <f>Y188*(1+VLookups!$D$57/12)</f>
        <v>-341.79218726624322</v>
      </c>
      <c r="Z189" s="19">
        <f>-E189*VLookups!$J$3</f>
        <v>-586.37209076325598</v>
      </c>
      <c r="AA189" s="19">
        <v>0</v>
      </c>
      <c r="AB189" s="20">
        <f t="shared" si="6"/>
        <v>2028.3101052762272</v>
      </c>
      <c r="AC189" s="20">
        <f t="shared" si="7"/>
        <v>25850.630683702988</v>
      </c>
    </row>
    <row r="190" spans="2:29" x14ac:dyDescent="0.25">
      <c r="B190" s="9">
        <v>186</v>
      </c>
      <c r="C190" s="9">
        <f t="shared" si="8"/>
        <v>38</v>
      </c>
      <c r="D190" s="9">
        <v>6</v>
      </c>
      <c r="E190" s="20">
        <f>E178*(1+VLookups!$C$4)</f>
        <v>14659.3022690814</v>
      </c>
      <c r="F190" s="20">
        <f>$E190*-VLookups!$D$10*2</f>
        <v>-879.55813614488397</v>
      </c>
      <c r="G190" s="19">
        <v>0</v>
      </c>
      <c r="H190" s="20">
        <f>(-VLookups!$D$13)*(E190+F190/2)</f>
        <v>-4621.3450403279112</v>
      </c>
      <c r="I190" s="19">
        <v>0</v>
      </c>
      <c r="J190" s="19">
        <v>0</v>
      </c>
      <c r="K190" s="19">
        <v>0</v>
      </c>
      <c r="L190" s="19">
        <v>0</v>
      </c>
      <c r="M190" s="20">
        <f>M189-VLookups!$C$33</f>
        <v>-205</v>
      </c>
      <c r="N190" s="22">
        <v>126</v>
      </c>
      <c r="O190" s="19">
        <v>0</v>
      </c>
      <c r="P190" s="19">
        <v>0</v>
      </c>
      <c r="Q190" s="9" t="s">
        <v>36</v>
      </c>
      <c r="R190" s="19">
        <v>0</v>
      </c>
      <c r="S190" s="20">
        <f>VLookups!$D$50</f>
        <v>-4487.7037773753191</v>
      </c>
      <c r="T190" s="19">
        <v>0</v>
      </c>
      <c r="U190" s="9">
        <v>42</v>
      </c>
      <c r="V190" s="21">
        <f>V189-VLookups!$D$54</f>
        <v>-1530</v>
      </c>
      <c r="W190" s="21">
        <f>-VLookups!$D$59</f>
        <v>-250</v>
      </c>
      <c r="X190" s="21">
        <f>-VLookups!$D$62</f>
        <v>-175</v>
      </c>
      <c r="Y190" s="36">
        <f>Y189*(1+VLookups!$D$57/12)</f>
        <v>-342.78908114576979</v>
      </c>
      <c r="Z190" s="19">
        <f>-E190*VLookups!$J$3</f>
        <v>-586.37209076325598</v>
      </c>
      <c r="AA190" s="19">
        <v>0</v>
      </c>
      <c r="AB190" s="20">
        <f t="shared" si="6"/>
        <v>2021.3132113967008</v>
      </c>
      <c r="AC190" s="20">
        <f t="shared" si="7"/>
        <v>27915.028279572529</v>
      </c>
    </row>
    <row r="191" spans="2:29" x14ac:dyDescent="0.25">
      <c r="B191" s="9">
        <v>187</v>
      </c>
      <c r="C191" s="9">
        <f t="shared" si="8"/>
        <v>38</v>
      </c>
      <c r="D191" s="9">
        <v>7</v>
      </c>
      <c r="E191" s="20">
        <f>E179*(1+VLookups!$C$4)</f>
        <v>14659.3022690814</v>
      </c>
      <c r="F191" s="20">
        <f>$E191*-VLookups!$D$10*2</f>
        <v>-879.55813614488397</v>
      </c>
      <c r="G191" s="19">
        <v>0</v>
      </c>
      <c r="H191" s="20">
        <f>(-VLookups!$D$13)*(E191+F191/2)</f>
        <v>-4621.3450403279112</v>
      </c>
      <c r="I191" s="19">
        <v>0</v>
      </c>
      <c r="J191" s="19">
        <v>0</v>
      </c>
      <c r="K191" s="19">
        <v>0</v>
      </c>
      <c r="L191" s="19">
        <v>0</v>
      </c>
      <c r="M191" s="20">
        <f>M190-VLookups!$C$33</f>
        <v>-206</v>
      </c>
      <c r="N191" s="22">
        <v>127</v>
      </c>
      <c r="O191" s="19">
        <v>0</v>
      </c>
      <c r="P191" s="19">
        <v>0</v>
      </c>
      <c r="Q191" s="9" t="s">
        <v>36</v>
      </c>
      <c r="R191" s="19">
        <v>0</v>
      </c>
      <c r="S191" s="20">
        <f>VLookups!$D$50</f>
        <v>-4487.7037773753191</v>
      </c>
      <c r="T191" s="19">
        <v>0</v>
      </c>
      <c r="U191" s="9">
        <v>43</v>
      </c>
      <c r="V191" s="21">
        <f>V190-VLookups!$D$54</f>
        <v>-1535</v>
      </c>
      <c r="W191" s="21">
        <f>-VLookups!$D$59</f>
        <v>-250</v>
      </c>
      <c r="X191" s="21">
        <f>-VLookups!$D$62</f>
        <v>-175</v>
      </c>
      <c r="Y191" s="36">
        <f>Y190*(1+VLookups!$D$57/12)</f>
        <v>-343.78888263244494</v>
      </c>
      <c r="Z191" s="19">
        <f>-E191*VLookups!$J$3</f>
        <v>-586.37209076325598</v>
      </c>
      <c r="AA191" s="19">
        <v>0</v>
      </c>
      <c r="AB191" s="20">
        <f t="shared" si="6"/>
        <v>2014.3134099100253</v>
      </c>
      <c r="AC191" s="20">
        <f t="shared" si="7"/>
        <v>29975.866736615175</v>
      </c>
    </row>
    <row r="192" spans="2:29" x14ac:dyDescent="0.25">
      <c r="B192" s="9">
        <v>188</v>
      </c>
      <c r="C192" s="9">
        <f t="shared" si="8"/>
        <v>38</v>
      </c>
      <c r="D192" s="9">
        <v>8</v>
      </c>
      <c r="E192" s="20">
        <f>E180*(1+VLookups!$C$4)</f>
        <v>14659.3022690814</v>
      </c>
      <c r="F192" s="20">
        <f>$E192*-VLookups!$D$10*2</f>
        <v>-879.55813614488397</v>
      </c>
      <c r="G192" s="19">
        <v>0</v>
      </c>
      <c r="H192" s="20">
        <f>(-VLookups!$D$13)*(E192+F192/2)</f>
        <v>-4621.3450403279112</v>
      </c>
      <c r="I192" s="19">
        <v>0</v>
      </c>
      <c r="J192" s="19">
        <v>0</v>
      </c>
      <c r="K192" s="19">
        <v>0</v>
      </c>
      <c r="L192" s="19">
        <v>0</v>
      </c>
      <c r="M192" s="20">
        <f>M191-VLookups!$C$33</f>
        <v>-207</v>
      </c>
      <c r="N192" s="22">
        <v>128</v>
      </c>
      <c r="O192" s="19">
        <v>0</v>
      </c>
      <c r="P192" s="19">
        <v>0</v>
      </c>
      <c r="Q192" s="9" t="s">
        <v>36</v>
      </c>
      <c r="R192" s="19">
        <v>0</v>
      </c>
      <c r="S192" s="20">
        <f>VLookups!$D$50</f>
        <v>-4487.7037773753191</v>
      </c>
      <c r="T192" s="19">
        <v>0</v>
      </c>
      <c r="U192" s="9">
        <v>44</v>
      </c>
      <c r="V192" s="21">
        <f>V191-VLookups!$D$54</f>
        <v>-1540</v>
      </c>
      <c r="W192" s="21">
        <f>-VLookups!$D$59</f>
        <v>-250</v>
      </c>
      <c r="X192" s="21">
        <f>-VLookups!$D$62</f>
        <v>-175</v>
      </c>
      <c r="Y192" s="36">
        <f>Y191*(1+VLookups!$D$57/12)</f>
        <v>-344.79160020678955</v>
      </c>
      <c r="Z192" s="19">
        <f>-E192*VLookups!$J$3</f>
        <v>-586.37209076325598</v>
      </c>
      <c r="AA192" s="19">
        <v>0</v>
      </c>
      <c r="AB192" s="20">
        <f t="shared" si="6"/>
        <v>2007.3106923356809</v>
      </c>
      <c r="AC192" s="20">
        <f t="shared" si="7"/>
        <v>32033.137206845218</v>
      </c>
    </row>
    <row r="193" spans="2:29" x14ac:dyDescent="0.25">
      <c r="B193" s="9">
        <v>189</v>
      </c>
      <c r="C193" s="9">
        <f t="shared" si="8"/>
        <v>38</v>
      </c>
      <c r="D193" s="9">
        <v>9</v>
      </c>
      <c r="E193" s="20">
        <f>E181*(1+VLookups!$C$4)</f>
        <v>14659.3022690814</v>
      </c>
      <c r="F193" s="20">
        <f>$E193*-VLookups!$D$10*2</f>
        <v>-879.55813614488397</v>
      </c>
      <c r="G193" s="19">
        <v>0</v>
      </c>
      <c r="H193" s="20">
        <f>(-VLookups!$D$13)*(E193+F193/2)</f>
        <v>-4621.3450403279112</v>
      </c>
      <c r="I193" s="19">
        <v>0</v>
      </c>
      <c r="J193" s="19">
        <v>0</v>
      </c>
      <c r="K193" s="19">
        <v>0</v>
      </c>
      <c r="L193" s="19">
        <v>0</v>
      </c>
      <c r="M193" s="20">
        <f>M192-VLookups!$C$33</f>
        <v>-208</v>
      </c>
      <c r="N193" s="22">
        <v>129</v>
      </c>
      <c r="O193" s="19">
        <v>0</v>
      </c>
      <c r="P193" s="19">
        <v>0</v>
      </c>
      <c r="Q193" s="9" t="s">
        <v>36</v>
      </c>
      <c r="R193" s="19">
        <v>0</v>
      </c>
      <c r="S193" s="20">
        <f>VLookups!$D$50</f>
        <v>-4487.7037773753191</v>
      </c>
      <c r="T193" s="19">
        <v>0</v>
      </c>
      <c r="U193" s="9">
        <v>45</v>
      </c>
      <c r="V193" s="21">
        <f>V192-VLookups!$D$54</f>
        <v>-1545</v>
      </c>
      <c r="W193" s="21">
        <f>-VLookups!$D$59</f>
        <v>-250</v>
      </c>
      <c r="X193" s="21">
        <f>-VLookups!$D$62</f>
        <v>-175</v>
      </c>
      <c r="Y193" s="36">
        <f>Y192*(1+VLookups!$D$57/12)</f>
        <v>-345.79724237405935</v>
      </c>
      <c r="Z193" s="19">
        <f>-E193*VLookups!$J$3</f>
        <v>-586.37209076325598</v>
      </c>
      <c r="AA193" s="19">
        <v>0</v>
      </c>
      <c r="AB193" s="20">
        <f t="shared" si="6"/>
        <v>2000.3050501684111</v>
      </c>
      <c r="AC193" s="20">
        <f t="shared" si="7"/>
        <v>34086.830819025039</v>
      </c>
    </row>
    <row r="194" spans="2:29" x14ac:dyDescent="0.25">
      <c r="B194" s="9">
        <v>190</v>
      </c>
      <c r="C194" s="9">
        <f t="shared" si="8"/>
        <v>38</v>
      </c>
      <c r="D194" s="9">
        <v>10</v>
      </c>
      <c r="E194" s="20">
        <f>E182*(1+VLookups!$C$4)</f>
        <v>14659.3022690814</v>
      </c>
      <c r="F194" s="20">
        <f>$E194*-VLookups!$D$10*2</f>
        <v>-879.55813614488397</v>
      </c>
      <c r="G194" s="19">
        <v>0</v>
      </c>
      <c r="H194" s="20">
        <f>(-VLookups!$D$13)*(E194+F194/2)</f>
        <v>-4621.3450403279112</v>
      </c>
      <c r="I194" s="19">
        <v>0</v>
      </c>
      <c r="J194" s="19">
        <v>0</v>
      </c>
      <c r="K194" s="19">
        <v>0</v>
      </c>
      <c r="L194" s="19">
        <v>0</v>
      </c>
      <c r="M194" s="20">
        <f>M193-VLookups!$C$33</f>
        <v>-209</v>
      </c>
      <c r="N194" s="22">
        <v>130</v>
      </c>
      <c r="O194" s="19">
        <v>0</v>
      </c>
      <c r="P194" s="19">
        <v>0</v>
      </c>
      <c r="Q194" s="9" t="s">
        <v>36</v>
      </c>
      <c r="R194" s="19">
        <v>0</v>
      </c>
      <c r="S194" s="20">
        <f>VLookups!$D$50</f>
        <v>-4487.7037773753191</v>
      </c>
      <c r="T194" s="19">
        <v>0</v>
      </c>
      <c r="U194" s="9">
        <v>46</v>
      </c>
      <c r="V194" s="21">
        <f>V193-VLookups!$D$54</f>
        <v>-1550</v>
      </c>
      <c r="W194" s="21">
        <f>-VLookups!$D$59</f>
        <v>-250</v>
      </c>
      <c r="X194" s="21">
        <f>-VLookups!$D$62</f>
        <v>-175</v>
      </c>
      <c r="Y194" s="36">
        <f>Y193*(1+VLookups!$D$57/12)</f>
        <v>-346.80581766431703</v>
      </c>
      <c r="Z194" s="19">
        <f>-E194*VLookups!$J$3</f>
        <v>-586.37209076325598</v>
      </c>
      <c r="AA194" s="19">
        <v>0</v>
      </c>
      <c r="AB194" s="20">
        <f t="shared" si="6"/>
        <v>1993.2964748781533</v>
      </c>
      <c r="AC194" s="20">
        <f t="shared" si="7"/>
        <v>36136.938678601568</v>
      </c>
    </row>
    <row r="195" spans="2:29" x14ac:dyDescent="0.25">
      <c r="B195" s="9">
        <v>191</v>
      </c>
      <c r="C195" s="9">
        <f t="shared" si="8"/>
        <v>38</v>
      </c>
      <c r="D195" s="9">
        <v>11</v>
      </c>
      <c r="E195" s="20">
        <f>E183*(1+VLookups!$C$4)</f>
        <v>14659.3022690814</v>
      </c>
      <c r="F195" s="20">
        <f>$E195*-VLookups!$D$10*2</f>
        <v>-879.55813614488397</v>
      </c>
      <c r="G195" s="19">
        <v>0</v>
      </c>
      <c r="H195" s="20">
        <f>(-VLookups!$D$13)*(E195+F195/2)</f>
        <v>-4621.3450403279112</v>
      </c>
      <c r="I195" s="19">
        <v>0</v>
      </c>
      <c r="J195" s="19">
        <v>0</v>
      </c>
      <c r="K195" s="19">
        <v>0</v>
      </c>
      <c r="L195" s="19">
        <v>0</v>
      </c>
      <c r="M195" s="20">
        <f>M194-VLookups!$C$33</f>
        <v>-210</v>
      </c>
      <c r="N195" s="22">
        <v>131</v>
      </c>
      <c r="O195" s="19">
        <v>0</v>
      </c>
      <c r="P195" s="19">
        <v>0</v>
      </c>
      <c r="Q195" s="9" t="s">
        <v>36</v>
      </c>
      <c r="R195" s="19">
        <v>0</v>
      </c>
      <c r="S195" s="20">
        <f>VLookups!$D$50</f>
        <v>-4487.7037773753191</v>
      </c>
      <c r="T195" s="19">
        <v>0</v>
      </c>
      <c r="U195" s="9">
        <v>47</v>
      </c>
      <c r="V195" s="21">
        <f>V194-VLookups!$D$54</f>
        <v>-1555</v>
      </c>
      <c r="W195" s="21">
        <f>-VLookups!$D$59</f>
        <v>-250</v>
      </c>
      <c r="X195" s="21">
        <f>-VLookups!$D$62</f>
        <v>-175</v>
      </c>
      <c r="Y195" s="36">
        <f>Y194*(1+VLookups!$D$57/12)</f>
        <v>-347.81733463250464</v>
      </c>
      <c r="Z195" s="19">
        <f>-E195*VLookups!$J$3</f>
        <v>-586.37209076325598</v>
      </c>
      <c r="AA195" s="19">
        <v>0</v>
      </c>
      <c r="AB195" s="20">
        <f t="shared" si="6"/>
        <v>1986.2849579099657</v>
      </c>
      <c r="AC195" s="20">
        <f t="shared" si="7"/>
        <v>38183.451867642536</v>
      </c>
    </row>
    <row r="196" spans="2:29" x14ac:dyDescent="0.25">
      <c r="B196" s="9">
        <v>192</v>
      </c>
      <c r="C196" s="9">
        <f t="shared" si="8"/>
        <v>39</v>
      </c>
      <c r="D196" s="9">
        <v>0</v>
      </c>
      <c r="E196" s="20">
        <f>E184*(1+VLookups!$C$4)</f>
        <v>15172.377848499247</v>
      </c>
      <c r="F196" s="20">
        <f>$E196*-VLookups!$D$10*2</f>
        <v>-910.34267090995479</v>
      </c>
      <c r="G196" s="19">
        <v>0</v>
      </c>
      <c r="H196" s="20">
        <f>(-VLookups!$D$13)*(E196+F196/2)</f>
        <v>-4783.0921167393881</v>
      </c>
      <c r="I196" s="19">
        <v>0</v>
      </c>
      <c r="J196" s="19">
        <v>0</v>
      </c>
      <c r="K196" s="19">
        <v>0</v>
      </c>
      <c r="L196" s="19">
        <v>0</v>
      </c>
      <c r="M196" s="20">
        <f>M195-VLookups!$C$33</f>
        <v>-211</v>
      </c>
      <c r="N196" s="22">
        <v>132</v>
      </c>
      <c r="O196" s="19">
        <v>0</v>
      </c>
      <c r="P196" s="19">
        <v>0</v>
      </c>
      <c r="Q196" s="9" t="s">
        <v>36</v>
      </c>
      <c r="R196" s="19">
        <v>0</v>
      </c>
      <c r="S196" s="20">
        <f>VLookups!$D$50</f>
        <v>-4487.7037773753191</v>
      </c>
      <c r="T196" s="19">
        <v>0</v>
      </c>
      <c r="U196" s="9">
        <v>48</v>
      </c>
      <c r="V196" s="21">
        <f>V195-VLookups!$D$54</f>
        <v>-1560</v>
      </c>
      <c r="W196" s="21">
        <f>-VLookups!$D$59</f>
        <v>-250</v>
      </c>
      <c r="X196" s="21">
        <f>-VLookups!$D$62</f>
        <v>-175</v>
      </c>
      <c r="Y196" s="36">
        <f>Y195*(1+VLookups!$D$57/12)</f>
        <v>-348.83180185851609</v>
      </c>
      <c r="Z196" s="19">
        <f>-E196*VLookups!$J$3</f>
        <v>-606.89511393996986</v>
      </c>
      <c r="AA196" s="19">
        <v>0</v>
      </c>
      <c r="AB196" s="20">
        <f t="shared" si="6"/>
        <v>2294.683703131077</v>
      </c>
      <c r="AC196" s="20">
        <f t="shared" si="7"/>
        <v>40541.774657219685</v>
      </c>
    </row>
    <row r="197" spans="2:29" x14ac:dyDescent="0.25">
      <c r="B197" s="9">
        <v>193</v>
      </c>
      <c r="C197" s="9">
        <f t="shared" si="8"/>
        <v>39</v>
      </c>
      <c r="D197" s="9">
        <v>1</v>
      </c>
      <c r="E197" s="20">
        <f>E185*(1+VLookups!$C$4)</f>
        <v>15172.377848499247</v>
      </c>
      <c r="F197" s="20">
        <f>$E197*-VLookups!$D$10*2</f>
        <v>-910.34267090995479</v>
      </c>
      <c r="G197" s="19">
        <v>0</v>
      </c>
      <c r="H197" s="20">
        <f>(-VLookups!$D$13)*(E197+F197/2)</f>
        <v>-4783.0921167393881</v>
      </c>
      <c r="I197" s="19">
        <v>0</v>
      </c>
      <c r="J197" s="19">
        <v>0</v>
      </c>
      <c r="K197" s="19">
        <v>0</v>
      </c>
      <c r="L197" s="19">
        <v>0</v>
      </c>
      <c r="M197" s="20">
        <f>M196-VLookups!$C$33</f>
        <v>-212</v>
      </c>
      <c r="N197" s="22">
        <v>133</v>
      </c>
      <c r="O197" s="19">
        <v>0</v>
      </c>
      <c r="P197" s="19">
        <v>0</v>
      </c>
      <c r="Q197" s="9" t="s">
        <v>36</v>
      </c>
      <c r="R197" s="19">
        <v>0</v>
      </c>
      <c r="S197" s="20">
        <f>VLookups!$D$50</f>
        <v>-4487.7037773753191</v>
      </c>
      <c r="T197" s="19">
        <v>0</v>
      </c>
      <c r="U197" s="9">
        <v>49</v>
      </c>
      <c r="V197" s="21">
        <f>V196-VLookups!$D$54</f>
        <v>-1565</v>
      </c>
      <c r="W197" s="21">
        <f>-VLookups!$D$59</f>
        <v>-250</v>
      </c>
      <c r="X197" s="21">
        <f>-VLookups!$D$62</f>
        <v>-175</v>
      </c>
      <c r="Y197" s="36">
        <f>Y196*(1+VLookups!$D$57/12)</f>
        <v>-349.84922794727009</v>
      </c>
      <c r="Z197" s="19">
        <f>-E197*VLookups!$J$3</f>
        <v>-606.89511393996986</v>
      </c>
      <c r="AA197" s="19">
        <v>0</v>
      </c>
      <c r="AB197" s="20">
        <f t="shared" ref="AB197:AB260" si="9">SUM(E197,F197/2,H197,I197,K197,L197,M197,O197,P197,R197,S197,T197,V197,W197,X197,Y197,G197,J197,Z197,AA197)</f>
        <v>2287.6662770423227</v>
      </c>
      <c r="AC197" s="20">
        <f t="shared" ref="AC197:AC260" si="10">AB197+(AC196*(1+($AC$2/12)))</f>
        <v>42897.010558690708</v>
      </c>
    </row>
    <row r="198" spans="2:29" x14ac:dyDescent="0.25">
      <c r="B198" s="9">
        <v>194</v>
      </c>
      <c r="C198" s="9">
        <f t="shared" si="8"/>
        <v>39</v>
      </c>
      <c r="D198" s="9">
        <v>2</v>
      </c>
      <c r="E198" s="20">
        <f>E186*(1+VLookups!$C$4)</f>
        <v>15172.377848499247</v>
      </c>
      <c r="F198" s="20">
        <f>$E198*-VLookups!$D$10*2</f>
        <v>-910.34267090995479</v>
      </c>
      <c r="G198" s="19">
        <v>0</v>
      </c>
      <c r="H198" s="20">
        <f>(-VLookups!$D$13)*(E198+F198/2)</f>
        <v>-4783.0921167393881</v>
      </c>
      <c r="I198" s="19">
        <v>0</v>
      </c>
      <c r="J198" s="19">
        <v>0</v>
      </c>
      <c r="K198" s="19">
        <v>0</v>
      </c>
      <c r="L198" s="19">
        <v>0</v>
      </c>
      <c r="M198" s="20">
        <f>M197-VLookups!$C$33</f>
        <v>-213</v>
      </c>
      <c r="N198" s="22">
        <v>134</v>
      </c>
      <c r="O198" s="19">
        <v>0</v>
      </c>
      <c r="P198" s="19">
        <v>0</v>
      </c>
      <c r="Q198" s="9" t="s">
        <v>36</v>
      </c>
      <c r="R198" s="19">
        <v>0</v>
      </c>
      <c r="S198" s="20">
        <f>VLookups!$D$50</f>
        <v>-4487.7037773753191</v>
      </c>
      <c r="T198" s="19">
        <v>0</v>
      </c>
      <c r="U198" s="9">
        <v>50</v>
      </c>
      <c r="V198" s="21">
        <f>V197-VLookups!$D$54</f>
        <v>-1570</v>
      </c>
      <c r="W198" s="21">
        <f>-VLookups!$D$59</f>
        <v>-250</v>
      </c>
      <c r="X198" s="21">
        <f>-VLookups!$D$62</f>
        <v>-175</v>
      </c>
      <c r="Y198" s="36">
        <f>Y197*(1+VLookups!$D$57/12)</f>
        <v>-350.86962152878294</v>
      </c>
      <c r="Z198" s="19">
        <f>-E198*VLookups!$J$3</f>
        <v>-606.89511393996986</v>
      </c>
      <c r="AA198" s="19">
        <v>0</v>
      </c>
      <c r="AB198" s="20">
        <f t="shared" si="9"/>
        <v>2280.6458834608102</v>
      </c>
      <c r="AC198" s="20">
        <f t="shared" si="10"/>
        <v>45249.151459749344</v>
      </c>
    </row>
    <row r="199" spans="2:29" x14ac:dyDescent="0.25">
      <c r="B199" s="9">
        <v>195</v>
      </c>
      <c r="C199" s="9">
        <f t="shared" si="8"/>
        <v>39</v>
      </c>
      <c r="D199" s="9">
        <v>3</v>
      </c>
      <c r="E199" s="20">
        <f>E187*(1+VLookups!$C$4)</f>
        <v>15172.377848499247</v>
      </c>
      <c r="F199" s="20">
        <f>$E199*-VLookups!$D$10*2</f>
        <v>-910.34267090995479</v>
      </c>
      <c r="G199" s="19">
        <v>0</v>
      </c>
      <c r="H199" s="20">
        <f>(-VLookups!$D$13)*(E199+F199/2)</f>
        <v>-4783.0921167393881</v>
      </c>
      <c r="I199" s="19">
        <v>0</v>
      </c>
      <c r="J199" s="19">
        <v>0</v>
      </c>
      <c r="K199" s="19">
        <v>0</v>
      </c>
      <c r="L199" s="19">
        <v>0</v>
      </c>
      <c r="M199" s="20">
        <f>M198-VLookups!$C$33</f>
        <v>-214</v>
      </c>
      <c r="N199" s="22">
        <v>135</v>
      </c>
      <c r="O199" s="19">
        <v>0</v>
      </c>
      <c r="P199" s="19">
        <v>0</v>
      </c>
      <c r="Q199" s="9" t="s">
        <v>36</v>
      </c>
      <c r="R199" s="19">
        <v>0</v>
      </c>
      <c r="S199" s="20">
        <f>VLookups!$D$50</f>
        <v>-4487.7037773753191</v>
      </c>
      <c r="T199" s="19">
        <v>0</v>
      </c>
      <c r="U199" s="9">
        <v>51</v>
      </c>
      <c r="V199" s="21">
        <f>V198-VLookups!$D$54</f>
        <v>-1575</v>
      </c>
      <c r="W199" s="21">
        <f>-VLookups!$D$59</f>
        <v>-250</v>
      </c>
      <c r="X199" s="21">
        <f>-VLookups!$D$62</f>
        <v>-175</v>
      </c>
      <c r="Y199" s="36">
        <f>Y198*(1+VLookups!$D$57/12)</f>
        <v>-351.89299125824192</v>
      </c>
      <c r="Z199" s="19">
        <f>-E199*VLookups!$J$3</f>
        <v>-606.89511393996986</v>
      </c>
      <c r="AA199" s="19">
        <v>0</v>
      </c>
      <c r="AB199" s="20">
        <f t="shared" si="9"/>
        <v>2273.6225137313504</v>
      </c>
      <c r="AC199" s="20">
        <f t="shared" si="10"/>
        <v>47598.189225913615</v>
      </c>
    </row>
    <row r="200" spans="2:29" x14ac:dyDescent="0.25">
      <c r="B200" s="9">
        <v>196</v>
      </c>
      <c r="C200" s="9">
        <f t="shared" si="8"/>
        <v>39</v>
      </c>
      <c r="D200" s="9">
        <v>4</v>
      </c>
      <c r="E200" s="20">
        <f>E188*(1+VLookups!$C$4)</f>
        <v>15172.377848499247</v>
      </c>
      <c r="F200" s="20">
        <f>$E200*-VLookups!$D$10*2</f>
        <v>-910.34267090995479</v>
      </c>
      <c r="G200" s="19">
        <v>0</v>
      </c>
      <c r="H200" s="20">
        <f>(-VLookups!$D$13)*(E200+F200/2)</f>
        <v>-4783.0921167393881</v>
      </c>
      <c r="I200" s="19">
        <v>0</v>
      </c>
      <c r="J200" s="19">
        <v>0</v>
      </c>
      <c r="K200" s="19">
        <v>0</v>
      </c>
      <c r="L200" s="19">
        <v>0</v>
      </c>
      <c r="M200" s="20">
        <f>M199-VLookups!$C$33</f>
        <v>-215</v>
      </c>
      <c r="N200" s="22">
        <v>136</v>
      </c>
      <c r="O200" s="19">
        <v>0</v>
      </c>
      <c r="P200" s="19">
        <v>0</v>
      </c>
      <c r="Q200" s="9" t="s">
        <v>36</v>
      </c>
      <c r="R200" s="19">
        <v>0</v>
      </c>
      <c r="S200" s="20">
        <f>VLookups!$D$50</f>
        <v>-4487.7037773753191</v>
      </c>
      <c r="T200" s="19">
        <v>0</v>
      </c>
      <c r="U200" s="9">
        <v>52</v>
      </c>
      <c r="V200" s="21">
        <f>V199-VLookups!$D$54</f>
        <v>-1580</v>
      </c>
      <c r="W200" s="21">
        <f>-VLookups!$D$59</f>
        <v>-250</v>
      </c>
      <c r="X200" s="21">
        <f>-VLookups!$D$62</f>
        <v>-175</v>
      </c>
      <c r="Y200" s="36">
        <f>Y199*(1+VLookups!$D$57/12)</f>
        <v>-352.91934581607848</v>
      </c>
      <c r="Z200" s="19">
        <f>-E200*VLookups!$J$3</f>
        <v>-606.89511393996986</v>
      </c>
      <c r="AA200" s="19">
        <v>0</v>
      </c>
      <c r="AB200" s="20">
        <f t="shared" si="9"/>
        <v>2266.596159173514</v>
      </c>
      <c r="AC200" s="20">
        <f t="shared" si="10"/>
        <v>49944.115700463648</v>
      </c>
    </row>
    <row r="201" spans="2:29" x14ac:dyDescent="0.25">
      <c r="B201" s="9">
        <v>197</v>
      </c>
      <c r="C201" s="9">
        <f t="shared" si="8"/>
        <v>39</v>
      </c>
      <c r="D201" s="9">
        <v>5</v>
      </c>
      <c r="E201" s="20">
        <f>E189*(1+VLookups!$C$4)</f>
        <v>15172.377848499247</v>
      </c>
      <c r="F201" s="20">
        <f>$E201*-VLookups!$D$10*2</f>
        <v>-910.34267090995479</v>
      </c>
      <c r="G201" s="19">
        <v>0</v>
      </c>
      <c r="H201" s="20">
        <f>(-VLookups!$D$13)*(E201+F201/2)</f>
        <v>-4783.0921167393881</v>
      </c>
      <c r="I201" s="19">
        <v>0</v>
      </c>
      <c r="J201" s="19">
        <v>0</v>
      </c>
      <c r="K201" s="19">
        <v>0</v>
      </c>
      <c r="L201" s="19">
        <v>0</v>
      </c>
      <c r="M201" s="20">
        <f>M200-VLookups!$C$33</f>
        <v>-216</v>
      </c>
      <c r="N201" s="22">
        <v>137</v>
      </c>
      <c r="O201" s="19">
        <v>0</v>
      </c>
      <c r="P201" s="19">
        <v>0</v>
      </c>
      <c r="Q201" s="9" t="s">
        <v>36</v>
      </c>
      <c r="R201" s="19">
        <v>0</v>
      </c>
      <c r="S201" s="20">
        <f>VLookups!$D$50</f>
        <v>-4487.7037773753191</v>
      </c>
      <c r="T201" s="19">
        <v>0</v>
      </c>
      <c r="U201" s="9">
        <v>53</v>
      </c>
      <c r="V201" s="21">
        <f>V200-VLookups!$D$54</f>
        <v>-1585</v>
      </c>
      <c r="W201" s="21">
        <f>-VLookups!$D$59</f>
        <v>-250</v>
      </c>
      <c r="X201" s="21">
        <f>-VLookups!$D$62</f>
        <v>-175</v>
      </c>
      <c r="Y201" s="36">
        <f>Y200*(1+VLookups!$D$57/12)</f>
        <v>-353.94869390804206</v>
      </c>
      <c r="Z201" s="19">
        <f>-E201*VLookups!$J$3</f>
        <v>-606.89511393996986</v>
      </c>
      <c r="AA201" s="19">
        <v>0</v>
      </c>
      <c r="AB201" s="20">
        <f t="shared" si="9"/>
        <v>2259.5668110815504</v>
      </c>
      <c r="AC201" s="20">
        <f t="shared" si="10"/>
        <v>52286.922704379307</v>
      </c>
    </row>
    <row r="202" spans="2:29" x14ac:dyDescent="0.25">
      <c r="B202" s="9">
        <v>198</v>
      </c>
      <c r="C202" s="9">
        <f t="shared" si="8"/>
        <v>39</v>
      </c>
      <c r="D202" s="9">
        <v>6</v>
      </c>
      <c r="E202" s="20">
        <f>E190*(1+VLookups!$C$4)</f>
        <v>15172.377848499247</v>
      </c>
      <c r="F202" s="20">
        <f>$E202*-VLookups!$D$10*2</f>
        <v>-910.34267090995479</v>
      </c>
      <c r="G202" s="19">
        <v>0</v>
      </c>
      <c r="H202" s="20">
        <f>(-VLookups!$D$13)*(E202+F202/2)</f>
        <v>-4783.0921167393881</v>
      </c>
      <c r="I202" s="19">
        <v>0</v>
      </c>
      <c r="J202" s="19">
        <v>0</v>
      </c>
      <c r="K202" s="19">
        <v>0</v>
      </c>
      <c r="L202" s="19">
        <v>0</v>
      </c>
      <c r="M202" s="20">
        <f>M201-VLookups!$C$33</f>
        <v>-217</v>
      </c>
      <c r="N202" s="22">
        <v>138</v>
      </c>
      <c r="O202" s="19">
        <v>0</v>
      </c>
      <c r="P202" s="19">
        <v>0</v>
      </c>
      <c r="Q202" s="9" t="s">
        <v>36</v>
      </c>
      <c r="R202" s="19">
        <v>0</v>
      </c>
      <c r="S202" s="20">
        <f>VLookups!$D$50</f>
        <v>-4487.7037773753191</v>
      </c>
      <c r="T202" s="19">
        <v>0</v>
      </c>
      <c r="U202" s="9">
        <v>54</v>
      </c>
      <c r="V202" s="21">
        <f>V201-VLookups!$D$54</f>
        <v>-1590</v>
      </c>
      <c r="W202" s="21">
        <f>-VLookups!$D$59</f>
        <v>-250</v>
      </c>
      <c r="X202" s="21">
        <f>-VLookups!$D$62</f>
        <v>-175</v>
      </c>
      <c r="Y202" s="36">
        <f>Y201*(1+VLookups!$D$57/12)</f>
        <v>-354.98104426527385</v>
      </c>
      <c r="Z202" s="19">
        <f>-E202*VLookups!$J$3</f>
        <v>-606.89511393996986</v>
      </c>
      <c r="AA202" s="19">
        <v>0</v>
      </c>
      <c r="AB202" s="20">
        <f t="shared" si="9"/>
        <v>2252.5344607243187</v>
      </c>
      <c r="AC202" s="20">
        <f t="shared" si="10"/>
        <v>54626.602036277589</v>
      </c>
    </row>
    <row r="203" spans="2:29" x14ac:dyDescent="0.25">
      <c r="B203" s="9">
        <v>199</v>
      </c>
      <c r="C203" s="9">
        <f t="shared" si="8"/>
        <v>39</v>
      </c>
      <c r="D203" s="9">
        <v>7</v>
      </c>
      <c r="E203" s="20">
        <f>E191*(1+VLookups!$C$4)</f>
        <v>15172.377848499247</v>
      </c>
      <c r="F203" s="20">
        <f>$E203*-VLookups!$D$10*2</f>
        <v>-910.34267090995479</v>
      </c>
      <c r="G203" s="19">
        <v>0</v>
      </c>
      <c r="H203" s="20">
        <f>(-VLookups!$D$13)*(E203+F203/2)</f>
        <v>-4783.0921167393881</v>
      </c>
      <c r="I203" s="19">
        <v>0</v>
      </c>
      <c r="J203" s="19">
        <v>0</v>
      </c>
      <c r="K203" s="19">
        <v>0</v>
      </c>
      <c r="L203" s="19">
        <v>0</v>
      </c>
      <c r="M203" s="20">
        <f>M202-VLookups!$C$33</f>
        <v>-218</v>
      </c>
      <c r="N203" s="22">
        <v>139</v>
      </c>
      <c r="O203" s="19">
        <v>0</v>
      </c>
      <c r="P203" s="19">
        <v>0</v>
      </c>
      <c r="Q203" s="9" t="s">
        <v>36</v>
      </c>
      <c r="R203" s="19">
        <v>0</v>
      </c>
      <c r="S203" s="20">
        <f>VLookups!$D$50</f>
        <v>-4487.7037773753191</v>
      </c>
      <c r="T203" s="19">
        <v>0</v>
      </c>
      <c r="U203" s="9">
        <v>55</v>
      </c>
      <c r="V203" s="21">
        <f>V202-VLookups!$D$54</f>
        <v>-1595</v>
      </c>
      <c r="W203" s="21">
        <f>-VLookups!$D$59</f>
        <v>-250</v>
      </c>
      <c r="X203" s="21">
        <f>-VLookups!$D$62</f>
        <v>-175</v>
      </c>
      <c r="Y203" s="36">
        <f>Y202*(1+VLookups!$D$57/12)</f>
        <v>-356.01640564438088</v>
      </c>
      <c r="Z203" s="19">
        <f>-E203*VLookups!$J$3</f>
        <v>-606.89511393996986</v>
      </c>
      <c r="AA203" s="19">
        <v>0</v>
      </c>
      <c r="AB203" s="20">
        <f t="shared" si="9"/>
        <v>2245.499099345212</v>
      </c>
      <c r="AC203" s="20">
        <f t="shared" si="10"/>
        <v>56963.145472349934</v>
      </c>
    </row>
    <row r="204" spans="2:29" x14ac:dyDescent="0.25">
      <c r="B204" s="9">
        <v>200</v>
      </c>
      <c r="C204" s="9">
        <f t="shared" si="8"/>
        <v>39</v>
      </c>
      <c r="D204" s="9">
        <v>8</v>
      </c>
      <c r="E204" s="20">
        <f>E192*(1+VLookups!$C$4)</f>
        <v>15172.377848499247</v>
      </c>
      <c r="F204" s="20">
        <f>$E204*-VLookups!$D$10*2</f>
        <v>-910.34267090995479</v>
      </c>
      <c r="G204" s="19">
        <v>0</v>
      </c>
      <c r="H204" s="20">
        <f>(-VLookups!$D$13)*(E204+F204/2)</f>
        <v>-4783.0921167393881</v>
      </c>
      <c r="I204" s="19">
        <v>0</v>
      </c>
      <c r="J204" s="19">
        <v>0</v>
      </c>
      <c r="K204" s="19">
        <v>0</v>
      </c>
      <c r="L204" s="19">
        <v>0</v>
      </c>
      <c r="M204" s="20">
        <f>M203-VLookups!$C$33</f>
        <v>-219</v>
      </c>
      <c r="N204" s="22">
        <v>140</v>
      </c>
      <c r="O204" s="19">
        <v>0</v>
      </c>
      <c r="P204" s="19">
        <v>0</v>
      </c>
      <c r="Q204" s="9" t="s">
        <v>36</v>
      </c>
      <c r="R204" s="19">
        <v>0</v>
      </c>
      <c r="S204" s="20">
        <f>VLookups!$D$50</f>
        <v>-4487.7037773753191</v>
      </c>
      <c r="T204" s="19">
        <v>0</v>
      </c>
      <c r="U204" s="9">
        <v>56</v>
      </c>
      <c r="V204" s="21">
        <f>V203-VLookups!$D$54</f>
        <v>-1600</v>
      </c>
      <c r="W204" s="21">
        <f>-VLookups!$D$59</f>
        <v>-250</v>
      </c>
      <c r="X204" s="21">
        <f>-VLookups!$D$62</f>
        <v>-175</v>
      </c>
      <c r="Y204" s="36">
        <f>Y203*(1+VLookups!$D$57/12)</f>
        <v>-357.05478682751033</v>
      </c>
      <c r="Z204" s="19">
        <f>-E204*VLookups!$J$3</f>
        <v>-606.89511393996986</v>
      </c>
      <c r="AA204" s="19">
        <v>0</v>
      </c>
      <c r="AB204" s="20">
        <f t="shared" si="9"/>
        <v>2238.4607181620822</v>
      </c>
      <c r="AC204" s="20">
        <f t="shared" si="10"/>
        <v>59296.544766299266</v>
      </c>
    </row>
    <row r="205" spans="2:29" x14ac:dyDescent="0.25">
      <c r="B205" s="9">
        <v>201</v>
      </c>
      <c r="C205" s="9">
        <f t="shared" si="8"/>
        <v>39</v>
      </c>
      <c r="D205" s="9">
        <v>9</v>
      </c>
      <c r="E205" s="20">
        <f>E193*(1+VLookups!$C$4)</f>
        <v>15172.377848499247</v>
      </c>
      <c r="F205" s="20">
        <f>$E205*-VLookups!$D$10*2</f>
        <v>-910.34267090995479</v>
      </c>
      <c r="G205" s="19">
        <v>0</v>
      </c>
      <c r="H205" s="20">
        <f>(-VLookups!$D$13)*(E205+F205/2)</f>
        <v>-4783.0921167393881</v>
      </c>
      <c r="I205" s="19">
        <v>0</v>
      </c>
      <c r="J205" s="19">
        <v>0</v>
      </c>
      <c r="K205" s="19">
        <v>0</v>
      </c>
      <c r="L205" s="19">
        <v>0</v>
      </c>
      <c r="M205" s="20">
        <f>M204-VLookups!$C$33</f>
        <v>-220</v>
      </c>
      <c r="N205" s="22">
        <v>141</v>
      </c>
      <c r="O205" s="19">
        <v>0</v>
      </c>
      <c r="P205" s="19">
        <v>0</v>
      </c>
      <c r="Q205" s="9" t="s">
        <v>36</v>
      </c>
      <c r="R205" s="19">
        <v>0</v>
      </c>
      <c r="S205" s="20">
        <f>VLookups!$D$50</f>
        <v>-4487.7037773753191</v>
      </c>
      <c r="T205" s="19">
        <v>0</v>
      </c>
      <c r="U205" s="9">
        <v>57</v>
      </c>
      <c r="V205" s="21">
        <f>V204-VLookups!$D$54</f>
        <v>-1605</v>
      </c>
      <c r="W205" s="21">
        <f>-VLookups!$D$59</f>
        <v>-250</v>
      </c>
      <c r="X205" s="21">
        <f>-VLookups!$D$62</f>
        <v>-175</v>
      </c>
      <c r="Y205" s="36">
        <f>Y204*(1+VLookups!$D$57/12)</f>
        <v>-358.09619662242392</v>
      </c>
      <c r="Z205" s="19">
        <f>-E205*VLookups!$J$3</f>
        <v>-606.89511393996986</v>
      </c>
      <c r="AA205" s="19">
        <v>0</v>
      </c>
      <c r="AB205" s="20">
        <f t="shared" si="9"/>
        <v>2231.4193083671689</v>
      </c>
      <c r="AC205" s="20">
        <f t="shared" si="10"/>
        <v>61626.791649276936</v>
      </c>
    </row>
    <row r="206" spans="2:29" x14ac:dyDescent="0.25">
      <c r="B206" s="9">
        <v>202</v>
      </c>
      <c r="C206" s="9">
        <f t="shared" si="8"/>
        <v>39</v>
      </c>
      <c r="D206" s="9">
        <v>10</v>
      </c>
      <c r="E206" s="20">
        <f>E194*(1+VLookups!$C$4)</f>
        <v>15172.377848499247</v>
      </c>
      <c r="F206" s="20">
        <f>$E206*-VLookups!$D$10*2</f>
        <v>-910.34267090995479</v>
      </c>
      <c r="G206" s="19">
        <v>0</v>
      </c>
      <c r="H206" s="20">
        <f>(-VLookups!$D$13)*(E206+F206/2)</f>
        <v>-4783.0921167393881</v>
      </c>
      <c r="I206" s="19">
        <v>0</v>
      </c>
      <c r="J206" s="19">
        <v>0</v>
      </c>
      <c r="K206" s="19">
        <v>0</v>
      </c>
      <c r="L206" s="19">
        <v>0</v>
      </c>
      <c r="M206" s="20">
        <f>M205-VLookups!$C$33</f>
        <v>-221</v>
      </c>
      <c r="N206" s="22">
        <v>142</v>
      </c>
      <c r="O206" s="19">
        <v>0</v>
      </c>
      <c r="P206" s="19">
        <v>0</v>
      </c>
      <c r="Q206" s="9" t="s">
        <v>36</v>
      </c>
      <c r="R206" s="19">
        <v>0</v>
      </c>
      <c r="S206" s="20">
        <f>VLookups!$D$50</f>
        <v>-4487.7037773753191</v>
      </c>
      <c r="T206" s="19">
        <v>0</v>
      </c>
      <c r="U206" s="9">
        <v>58</v>
      </c>
      <c r="V206" s="21">
        <f>V205-VLookups!$D$54</f>
        <v>-1610</v>
      </c>
      <c r="W206" s="21">
        <f>-VLookups!$D$59</f>
        <v>-250</v>
      </c>
      <c r="X206" s="21">
        <f>-VLookups!$D$62</f>
        <v>-175</v>
      </c>
      <c r="Y206" s="36">
        <f>Y205*(1+VLookups!$D$57/12)</f>
        <v>-359.14064386257263</v>
      </c>
      <c r="Z206" s="19">
        <f>-E206*VLookups!$J$3</f>
        <v>-606.89511393996986</v>
      </c>
      <c r="AA206" s="19">
        <v>0</v>
      </c>
      <c r="AB206" s="20">
        <f t="shared" si="9"/>
        <v>2224.3748611270203</v>
      </c>
      <c r="AC206" s="20">
        <f t="shared" si="10"/>
        <v>63953.877829819423</v>
      </c>
    </row>
    <row r="207" spans="2:29" x14ac:dyDescent="0.25">
      <c r="B207" s="9">
        <v>203</v>
      </c>
      <c r="C207" s="9">
        <f t="shared" si="8"/>
        <v>39</v>
      </c>
      <c r="D207" s="9">
        <v>11</v>
      </c>
      <c r="E207" s="20">
        <f>E195*(1+VLookups!$C$4)</f>
        <v>15172.377848499247</v>
      </c>
      <c r="F207" s="20">
        <f>$E207*-VLookups!$D$10*2</f>
        <v>-910.34267090995479</v>
      </c>
      <c r="G207" s="19">
        <v>0</v>
      </c>
      <c r="H207" s="20">
        <f>(-VLookups!$D$13)*(E207+F207/2)</f>
        <v>-4783.0921167393881</v>
      </c>
      <c r="I207" s="19">
        <v>0</v>
      </c>
      <c r="J207" s="19">
        <v>0</v>
      </c>
      <c r="K207" s="19">
        <v>0</v>
      </c>
      <c r="L207" s="19">
        <v>0</v>
      </c>
      <c r="M207" s="20">
        <f>M206-VLookups!$C$33</f>
        <v>-222</v>
      </c>
      <c r="N207" s="22">
        <v>143</v>
      </c>
      <c r="O207" s="19">
        <v>0</v>
      </c>
      <c r="P207" s="19">
        <v>0</v>
      </c>
      <c r="Q207" s="9" t="s">
        <v>36</v>
      </c>
      <c r="R207" s="19">
        <v>0</v>
      </c>
      <c r="S207" s="20">
        <f>VLookups!$D$50</f>
        <v>-4487.7037773753191</v>
      </c>
      <c r="T207" s="19">
        <v>0</v>
      </c>
      <c r="U207" s="9">
        <v>59</v>
      </c>
      <c r="V207" s="21">
        <f>V206-VLookups!$D$54</f>
        <v>-1615</v>
      </c>
      <c r="W207" s="21">
        <f>-VLookups!$D$59</f>
        <v>-250</v>
      </c>
      <c r="X207" s="21">
        <f>-VLookups!$D$62</f>
        <v>-175</v>
      </c>
      <c r="Y207" s="36">
        <f>Y206*(1+VLookups!$D$57/12)</f>
        <v>-360.18813740717178</v>
      </c>
      <c r="Z207" s="19">
        <f>-E207*VLookups!$J$3</f>
        <v>-606.89511393996986</v>
      </c>
      <c r="AA207" s="19">
        <v>0</v>
      </c>
      <c r="AB207" s="20">
        <f t="shared" si="9"/>
        <v>2217.3273675824212</v>
      </c>
      <c r="AC207" s="20">
        <f t="shared" si="10"/>
        <v>66277.794993784875</v>
      </c>
    </row>
    <row r="208" spans="2:29" x14ac:dyDescent="0.25">
      <c r="B208" s="9">
        <v>204</v>
      </c>
      <c r="C208" s="9">
        <f t="shared" si="8"/>
        <v>40</v>
      </c>
      <c r="D208" s="9">
        <v>0</v>
      </c>
      <c r="E208" s="20">
        <f>E196*(1+VLookups!$C$4)</f>
        <v>15703.411073196719</v>
      </c>
      <c r="F208" s="20">
        <f>$E208*-VLookups!$D$10*2</f>
        <v>-942.20466439180314</v>
      </c>
      <c r="G208" s="19">
        <v>0</v>
      </c>
      <c r="H208" s="20">
        <f>(-VLookups!$D$13)*(E208+F208/2)</f>
        <v>-4950.500340825266</v>
      </c>
      <c r="I208" s="19">
        <v>0</v>
      </c>
      <c r="J208" s="19">
        <v>0</v>
      </c>
      <c r="K208" s="19">
        <v>0</v>
      </c>
      <c r="L208" s="19">
        <v>0</v>
      </c>
      <c r="M208" s="20">
        <f>M207-VLookups!$C$33</f>
        <v>-223</v>
      </c>
      <c r="N208" s="22">
        <v>144</v>
      </c>
      <c r="O208" s="19">
        <v>0</v>
      </c>
      <c r="P208" s="19">
        <v>0</v>
      </c>
      <c r="Q208" s="9" t="s">
        <v>36</v>
      </c>
      <c r="R208" s="19">
        <v>0</v>
      </c>
      <c r="S208" s="20">
        <f>VLookups!$D$50</f>
        <v>-4487.7037773753191</v>
      </c>
      <c r="T208" s="19">
        <v>0</v>
      </c>
      <c r="U208" s="9">
        <v>60</v>
      </c>
      <c r="V208" s="21">
        <f>V207-VLookups!$D$54</f>
        <v>-1620</v>
      </c>
      <c r="W208" s="21">
        <f>-VLookups!$D$59</f>
        <v>-250</v>
      </c>
      <c r="X208" s="21">
        <f>-VLookups!$D$62</f>
        <v>-175</v>
      </c>
      <c r="Y208" s="36">
        <f>Y207*(1+VLookups!$D$57/12)</f>
        <v>-361.23868614127605</v>
      </c>
      <c r="Z208" s="19">
        <f>-E208*VLookups!$J$3</f>
        <v>-628.13644292786876</v>
      </c>
      <c r="AA208" s="19">
        <v>0</v>
      </c>
      <c r="AB208" s="20">
        <f t="shared" si="9"/>
        <v>2536.7294937310885</v>
      </c>
      <c r="AC208" s="20">
        <f t="shared" si="10"/>
        <v>68924.987479172283</v>
      </c>
    </row>
    <row r="209" spans="2:29" x14ac:dyDescent="0.25">
      <c r="B209" s="9">
        <v>205</v>
      </c>
      <c r="C209" s="9">
        <f t="shared" ref="C209:C272" si="11">C197+1</f>
        <v>40</v>
      </c>
      <c r="D209" s="9">
        <v>1</v>
      </c>
      <c r="E209" s="20">
        <f>E197*(1+VLookups!$C$4)</f>
        <v>15703.411073196719</v>
      </c>
      <c r="F209" s="20">
        <f>$E209*-VLookups!$D$10*2</f>
        <v>-942.20466439180314</v>
      </c>
      <c r="G209" s="19">
        <v>0</v>
      </c>
      <c r="H209" s="20">
        <f>(-VLookups!$D$13)*(E209+F209/2)</f>
        <v>-4950.500340825266</v>
      </c>
      <c r="I209" s="19">
        <v>0</v>
      </c>
      <c r="J209" s="19">
        <v>0</v>
      </c>
      <c r="K209" s="19">
        <v>0</v>
      </c>
      <c r="L209" s="19">
        <v>0</v>
      </c>
      <c r="M209" s="20">
        <f>M208-VLookups!$C$33</f>
        <v>-224</v>
      </c>
      <c r="N209" s="22">
        <v>145</v>
      </c>
      <c r="O209" s="19">
        <v>0</v>
      </c>
      <c r="P209" s="19">
        <v>0</v>
      </c>
      <c r="Q209" s="9" t="s">
        <v>36</v>
      </c>
      <c r="R209" s="19">
        <v>0</v>
      </c>
      <c r="S209" s="20">
        <f>VLookups!$D$50</f>
        <v>-4487.7037773753191</v>
      </c>
      <c r="T209" s="19">
        <v>0</v>
      </c>
      <c r="U209" s="9">
        <v>61</v>
      </c>
      <c r="V209" s="21">
        <f>V208-VLookups!$D$54</f>
        <v>-1625</v>
      </c>
      <c r="W209" s="21">
        <f>-VLookups!$D$59</f>
        <v>-250</v>
      </c>
      <c r="X209" s="21">
        <f>-VLookups!$D$62</f>
        <v>-175</v>
      </c>
      <c r="Y209" s="36">
        <f>Y208*(1+VLookups!$D$57/12)</f>
        <v>-362.29229897585475</v>
      </c>
      <c r="Z209" s="19">
        <f>-E209*VLookups!$J$3</f>
        <v>-628.13644292786876</v>
      </c>
      <c r="AA209" s="19">
        <v>0</v>
      </c>
      <c r="AB209" s="20">
        <f t="shared" si="9"/>
        <v>2529.6758808965096</v>
      </c>
      <c r="AC209" s="20">
        <f t="shared" si="10"/>
        <v>71569.53833920075</v>
      </c>
    </row>
    <row r="210" spans="2:29" x14ac:dyDescent="0.25">
      <c r="B210" s="9">
        <v>206</v>
      </c>
      <c r="C210" s="9">
        <f t="shared" si="11"/>
        <v>40</v>
      </c>
      <c r="D210" s="9">
        <v>2</v>
      </c>
      <c r="E210" s="20">
        <f>E198*(1+VLookups!$C$4)</f>
        <v>15703.411073196719</v>
      </c>
      <c r="F210" s="20">
        <f>$E210*-VLookups!$D$10*2</f>
        <v>-942.20466439180314</v>
      </c>
      <c r="G210" s="19">
        <v>0</v>
      </c>
      <c r="H210" s="20">
        <f>(-VLookups!$D$13)*(E210+F210/2)</f>
        <v>-4950.500340825266</v>
      </c>
      <c r="I210" s="19">
        <v>0</v>
      </c>
      <c r="J210" s="19">
        <v>0</v>
      </c>
      <c r="K210" s="19">
        <v>0</v>
      </c>
      <c r="L210" s="19">
        <v>0</v>
      </c>
      <c r="M210" s="20">
        <f>M209-VLookups!$C$33</f>
        <v>-225</v>
      </c>
      <c r="N210" s="22">
        <v>146</v>
      </c>
      <c r="O210" s="19">
        <v>0</v>
      </c>
      <c r="P210" s="19">
        <v>0</v>
      </c>
      <c r="Q210" s="9" t="s">
        <v>36</v>
      </c>
      <c r="R210" s="19">
        <v>0</v>
      </c>
      <c r="S210" s="20">
        <f>VLookups!$D$50</f>
        <v>-4487.7037773753191</v>
      </c>
      <c r="T210" s="19">
        <v>0</v>
      </c>
      <c r="U210" s="9">
        <v>62</v>
      </c>
      <c r="V210" s="21">
        <f>V209-VLookups!$D$54</f>
        <v>-1630</v>
      </c>
      <c r="W210" s="21">
        <f>-VLookups!$D$59</f>
        <v>-250</v>
      </c>
      <c r="X210" s="21">
        <f>-VLookups!$D$62</f>
        <v>-175</v>
      </c>
      <c r="Y210" s="36">
        <f>Y209*(1+VLookups!$D$57/12)</f>
        <v>-363.34898484786765</v>
      </c>
      <c r="Z210" s="19">
        <f>-E210*VLookups!$J$3</f>
        <v>-628.13644292786876</v>
      </c>
      <c r="AA210" s="19">
        <v>0</v>
      </c>
      <c r="AB210" s="20">
        <f t="shared" si="9"/>
        <v>2522.619195024497</v>
      </c>
      <c r="AC210" s="20">
        <f t="shared" si="10"/>
        <v>74211.440098123916</v>
      </c>
    </row>
    <row r="211" spans="2:29" x14ac:dyDescent="0.25">
      <c r="B211" s="9">
        <v>207</v>
      </c>
      <c r="C211" s="9">
        <f t="shared" si="11"/>
        <v>40</v>
      </c>
      <c r="D211" s="9">
        <v>3</v>
      </c>
      <c r="E211" s="20">
        <f>E199*(1+VLookups!$C$4)</f>
        <v>15703.411073196719</v>
      </c>
      <c r="F211" s="20">
        <f>$E211*-VLookups!$D$10*2</f>
        <v>-942.20466439180314</v>
      </c>
      <c r="G211" s="19">
        <v>0</v>
      </c>
      <c r="H211" s="20">
        <f>(-VLookups!$D$13)*(E211+F211/2)</f>
        <v>-4950.500340825266</v>
      </c>
      <c r="I211" s="19">
        <v>0</v>
      </c>
      <c r="J211" s="19">
        <v>0</v>
      </c>
      <c r="K211" s="19">
        <v>0</v>
      </c>
      <c r="L211" s="19">
        <v>0</v>
      </c>
      <c r="M211" s="20">
        <f>M210-VLookups!$C$33</f>
        <v>-226</v>
      </c>
      <c r="N211" s="22">
        <v>147</v>
      </c>
      <c r="O211" s="19">
        <v>0</v>
      </c>
      <c r="P211" s="19">
        <v>0</v>
      </c>
      <c r="Q211" s="9" t="s">
        <v>36</v>
      </c>
      <c r="R211" s="19">
        <v>0</v>
      </c>
      <c r="S211" s="20">
        <f>VLookups!$D$50</f>
        <v>-4487.7037773753191</v>
      </c>
      <c r="T211" s="19">
        <v>0</v>
      </c>
      <c r="U211" s="9">
        <v>63</v>
      </c>
      <c r="V211" s="21">
        <f>V210-VLookups!$D$54</f>
        <v>-1635</v>
      </c>
      <c r="W211" s="21">
        <f>-VLookups!$D$59</f>
        <v>-250</v>
      </c>
      <c r="X211" s="21">
        <f>-VLookups!$D$62</f>
        <v>-175</v>
      </c>
      <c r="Y211" s="36">
        <f>Y210*(1+VLookups!$D$57/12)</f>
        <v>-364.4087527203406</v>
      </c>
      <c r="Z211" s="19">
        <f>-E211*VLookups!$J$3</f>
        <v>-628.13644292786876</v>
      </c>
      <c r="AA211" s="19">
        <v>0</v>
      </c>
      <c r="AB211" s="20">
        <f t="shared" si="9"/>
        <v>2515.559427152024</v>
      </c>
      <c r="AC211" s="20">
        <f t="shared" si="10"/>
        <v>76850.685258772821</v>
      </c>
    </row>
    <row r="212" spans="2:29" x14ac:dyDescent="0.25">
      <c r="B212" s="9">
        <v>208</v>
      </c>
      <c r="C212" s="9">
        <f t="shared" si="11"/>
        <v>40</v>
      </c>
      <c r="D212" s="9">
        <v>4</v>
      </c>
      <c r="E212" s="20">
        <f>E200*(1+VLookups!$C$4)</f>
        <v>15703.411073196719</v>
      </c>
      <c r="F212" s="20">
        <f>$E212*-VLookups!$D$10*2</f>
        <v>-942.20466439180314</v>
      </c>
      <c r="G212" s="19">
        <v>0</v>
      </c>
      <c r="H212" s="20">
        <f>(-VLookups!$D$13)*(E212+F212/2)</f>
        <v>-4950.500340825266</v>
      </c>
      <c r="I212" s="19">
        <v>0</v>
      </c>
      <c r="J212" s="19">
        <v>0</v>
      </c>
      <c r="K212" s="19">
        <v>0</v>
      </c>
      <c r="L212" s="19">
        <v>0</v>
      </c>
      <c r="M212" s="20">
        <f>M211-VLookups!$C$33</f>
        <v>-227</v>
      </c>
      <c r="N212" s="22">
        <v>148</v>
      </c>
      <c r="O212" s="19">
        <v>0</v>
      </c>
      <c r="P212" s="19">
        <v>0</v>
      </c>
      <c r="Q212" s="9" t="s">
        <v>36</v>
      </c>
      <c r="R212" s="19">
        <v>0</v>
      </c>
      <c r="S212" s="20">
        <f>VLookups!$D$50</f>
        <v>-4487.7037773753191</v>
      </c>
      <c r="T212" s="19">
        <v>0</v>
      </c>
      <c r="U212" s="9">
        <v>64</v>
      </c>
      <c r="V212" s="21">
        <f>V211-VLookups!$D$54</f>
        <v>-1640</v>
      </c>
      <c r="W212" s="21">
        <f>-VLookups!$D$59</f>
        <v>-250</v>
      </c>
      <c r="X212" s="21">
        <f>-VLookups!$D$62</f>
        <v>-175</v>
      </c>
      <c r="Y212" s="36">
        <f>Y211*(1+VLookups!$D$57/12)</f>
        <v>-365.4716115824416</v>
      </c>
      <c r="Z212" s="19">
        <f>-E212*VLookups!$J$3</f>
        <v>-628.13644292786876</v>
      </c>
      <c r="AA212" s="19">
        <v>0</v>
      </c>
      <c r="AB212" s="20">
        <f t="shared" si="9"/>
        <v>2508.4965682899228</v>
      </c>
      <c r="AC212" s="20">
        <f t="shared" si="10"/>
        <v>79487.266302494027</v>
      </c>
    </row>
    <row r="213" spans="2:29" x14ac:dyDescent="0.25">
      <c r="B213" s="9">
        <v>209</v>
      </c>
      <c r="C213" s="9">
        <f t="shared" si="11"/>
        <v>40</v>
      </c>
      <c r="D213" s="9">
        <v>5</v>
      </c>
      <c r="E213" s="20">
        <f>E201*(1+VLookups!$C$4)</f>
        <v>15703.411073196719</v>
      </c>
      <c r="F213" s="20">
        <f>$E213*-VLookups!$D$10*2</f>
        <v>-942.20466439180314</v>
      </c>
      <c r="G213" s="19">
        <v>0</v>
      </c>
      <c r="H213" s="20">
        <f>(-VLookups!$D$13)*(E213+F213/2)</f>
        <v>-4950.500340825266</v>
      </c>
      <c r="I213" s="19">
        <v>0</v>
      </c>
      <c r="J213" s="19">
        <v>0</v>
      </c>
      <c r="K213" s="19">
        <v>0</v>
      </c>
      <c r="L213" s="19">
        <v>0</v>
      </c>
      <c r="M213" s="20">
        <f>M212-VLookups!$C$33</f>
        <v>-228</v>
      </c>
      <c r="N213" s="22">
        <v>149</v>
      </c>
      <c r="O213" s="19">
        <v>0</v>
      </c>
      <c r="P213" s="19">
        <v>0</v>
      </c>
      <c r="Q213" s="9" t="s">
        <v>36</v>
      </c>
      <c r="R213" s="19">
        <v>0</v>
      </c>
      <c r="S213" s="20">
        <f>VLookups!$D$50</f>
        <v>-4487.7037773753191</v>
      </c>
      <c r="T213" s="19">
        <v>0</v>
      </c>
      <c r="U213" s="9">
        <v>65</v>
      </c>
      <c r="V213" s="21">
        <f>V212-VLookups!$D$54</f>
        <v>-1645</v>
      </c>
      <c r="W213" s="21">
        <f>-VLookups!$D$59</f>
        <v>-250</v>
      </c>
      <c r="X213" s="21">
        <f>-VLookups!$D$62</f>
        <v>-175</v>
      </c>
      <c r="Y213" s="36">
        <f>Y212*(1+VLookups!$D$57/12)</f>
        <v>-366.53757044955705</v>
      </c>
      <c r="Z213" s="19">
        <f>-E213*VLookups!$J$3</f>
        <v>-628.13644292786876</v>
      </c>
      <c r="AA213" s="19">
        <v>0</v>
      </c>
      <c r="AB213" s="20">
        <f t="shared" si="9"/>
        <v>2501.4306094228073</v>
      </c>
      <c r="AC213" s="20">
        <f t="shared" si="10"/>
        <v>82121.175689087657</v>
      </c>
    </row>
    <row r="214" spans="2:29" x14ac:dyDescent="0.25">
      <c r="B214" s="9">
        <v>210</v>
      </c>
      <c r="C214" s="9">
        <f t="shared" si="11"/>
        <v>40</v>
      </c>
      <c r="D214" s="9">
        <v>6</v>
      </c>
      <c r="E214" s="20">
        <f>E202*(1+VLookups!$C$4)</f>
        <v>15703.411073196719</v>
      </c>
      <c r="F214" s="20">
        <f>$E214*-VLookups!$D$10*2</f>
        <v>-942.20466439180314</v>
      </c>
      <c r="G214" s="19">
        <v>0</v>
      </c>
      <c r="H214" s="20">
        <f>(-VLookups!$D$13)*(E214+F214/2)</f>
        <v>-4950.500340825266</v>
      </c>
      <c r="I214" s="19">
        <v>0</v>
      </c>
      <c r="J214" s="19">
        <v>0</v>
      </c>
      <c r="K214" s="19">
        <v>0</v>
      </c>
      <c r="L214" s="19">
        <v>0</v>
      </c>
      <c r="M214" s="20">
        <f>M213-VLookups!$C$33</f>
        <v>-229</v>
      </c>
      <c r="N214" s="22">
        <v>150</v>
      </c>
      <c r="O214" s="19">
        <v>0</v>
      </c>
      <c r="P214" s="19">
        <v>0</v>
      </c>
      <c r="Q214" s="9" t="s">
        <v>36</v>
      </c>
      <c r="R214" s="19">
        <v>0</v>
      </c>
      <c r="S214" s="20">
        <f>VLookups!$D$50</f>
        <v>-4487.7037773753191</v>
      </c>
      <c r="T214" s="19">
        <v>0</v>
      </c>
      <c r="U214" s="9">
        <v>66</v>
      </c>
      <c r="V214" s="21">
        <f>V213-VLookups!$D$54</f>
        <v>-1650</v>
      </c>
      <c r="W214" s="21">
        <f>-VLookups!$D$59</f>
        <v>-250</v>
      </c>
      <c r="X214" s="21">
        <f>-VLookups!$D$62</f>
        <v>-175</v>
      </c>
      <c r="Y214" s="36">
        <f>Y213*(1+VLookups!$D$57/12)</f>
        <v>-367.60663836336829</v>
      </c>
      <c r="Z214" s="19">
        <f>-E214*VLookups!$J$3</f>
        <v>-628.13644292786876</v>
      </c>
      <c r="AA214" s="19">
        <v>0</v>
      </c>
      <c r="AB214" s="20">
        <f t="shared" si="9"/>
        <v>2494.3615415089962</v>
      </c>
      <c r="AC214" s="20">
        <f t="shared" si="10"/>
        <v>84752.405856745143</v>
      </c>
    </row>
    <row r="215" spans="2:29" x14ac:dyDescent="0.25">
      <c r="B215" s="9">
        <v>211</v>
      </c>
      <c r="C215" s="9">
        <f t="shared" si="11"/>
        <v>40</v>
      </c>
      <c r="D215" s="9">
        <v>7</v>
      </c>
      <c r="E215" s="20">
        <f>E203*(1+VLookups!$C$4)</f>
        <v>15703.411073196719</v>
      </c>
      <c r="F215" s="20">
        <f>$E215*-VLookups!$D$10*2</f>
        <v>-942.20466439180314</v>
      </c>
      <c r="G215" s="19">
        <v>0</v>
      </c>
      <c r="H215" s="20">
        <f>(-VLookups!$D$13)*(E215+F215/2)</f>
        <v>-4950.500340825266</v>
      </c>
      <c r="I215" s="19">
        <v>0</v>
      </c>
      <c r="J215" s="19">
        <v>0</v>
      </c>
      <c r="K215" s="19">
        <v>0</v>
      </c>
      <c r="L215" s="19">
        <v>0</v>
      </c>
      <c r="M215" s="20">
        <f>M214-VLookups!$C$33</f>
        <v>-230</v>
      </c>
      <c r="N215" s="22">
        <v>151</v>
      </c>
      <c r="O215" s="19">
        <v>0</v>
      </c>
      <c r="P215" s="19">
        <v>0</v>
      </c>
      <c r="Q215" s="9" t="s">
        <v>36</v>
      </c>
      <c r="R215" s="19">
        <v>0</v>
      </c>
      <c r="S215" s="20">
        <f>VLookups!$D$50</f>
        <v>-4487.7037773753191</v>
      </c>
      <c r="T215" s="19">
        <v>0</v>
      </c>
      <c r="U215" s="9">
        <v>67</v>
      </c>
      <c r="V215" s="21">
        <f>V214-VLookups!$D$54</f>
        <v>-1655</v>
      </c>
      <c r="W215" s="21">
        <f>-VLookups!$D$59</f>
        <v>-250</v>
      </c>
      <c r="X215" s="21">
        <f>-VLookups!$D$62</f>
        <v>-175</v>
      </c>
      <c r="Y215" s="36">
        <f>Y214*(1+VLookups!$D$57/12)</f>
        <v>-368.67882439192812</v>
      </c>
      <c r="Z215" s="19">
        <f>-E215*VLookups!$J$3</f>
        <v>-628.13644292786876</v>
      </c>
      <c r="AA215" s="19">
        <v>0</v>
      </c>
      <c r="AB215" s="20">
        <f t="shared" si="9"/>
        <v>2487.2893554804364</v>
      </c>
      <c r="AC215" s="20">
        <f t="shared" si="10"/>
        <v>87380.949221986826</v>
      </c>
    </row>
    <row r="216" spans="2:29" x14ac:dyDescent="0.25">
      <c r="B216" s="9">
        <v>212</v>
      </c>
      <c r="C216" s="9">
        <f t="shared" si="11"/>
        <v>40</v>
      </c>
      <c r="D216" s="9">
        <v>8</v>
      </c>
      <c r="E216" s="20">
        <f>E204*(1+VLookups!$C$4)</f>
        <v>15703.411073196719</v>
      </c>
      <c r="F216" s="20">
        <f>$E216*-VLookups!$D$10*2</f>
        <v>-942.20466439180314</v>
      </c>
      <c r="G216" s="19">
        <v>0</v>
      </c>
      <c r="H216" s="20">
        <f>(-VLookups!$D$13)*(E216+F216/2)</f>
        <v>-4950.500340825266</v>
      </c>
      <c r="I216" s="19">
        <v>0</v>
      </c>
      <c r="J216" s="19">
        <v>0</v>
      </c>
      <c r="K216" s="19">
        <v>0</v>
      </c>
      <c r="L216" s="19">
        <v>0</v>
      </c>
      <c r="M216" s="20">
        <f>M215-VLookups!$C$33</f>
        <v>-231</v>
      </c>
      <c r="N216" s="22">
        <v>152</v>
      </c>
      <c r="O216" s="19">
        <v>0</v>
      </c>
      <c r="P216" s="19">
        <v>0</v>
      </c>
      <c r="Q216" s="9" t="s">
        <v>36</v>
      </c>
      <c r="R216" s="19">
        <v>0</v>
      </c>
      <c r="S216" s="20">
        <f>VLookups!$D$50</f>
        <v>-4487.7037773753191</v>
      </c>
      <c r="T216" s="19">
        <v>0</v>
      </c>
      <c r="U216" s="9">
        <v>68</v>
      </c>
      <c r="V216" s="21">
        <f>V215-VLookups!$D$54</f>
        <v>-1660</v>
      </c>
      <c r="W216" s="21">
        <f>-VLookups!$D$59</f>
        <v>-250</v>
      </c>
      <c r="X216" s="21">
        <f>-VLookups!$D$62</f>
        <v>-175</v>
      </c>
      <c r="Y216" s="36">
        <f>Y215*(1+VLookups!$D$57/12)</f>
        <v>-369.7541376297379</v>
      </c>
      <c r="Z216" s="19">
        <f>-E216*VLookups!$J$3</f>
        <v>-628.13644292786876</v>
      </c>
      <c r="AA216" s="19">
        <v>0</v>
      </c>
      <c r="AB216" s="20">
        <f t="shared" si="9"/>
        <v>2480.2140422426269</v>
      </c>
      <c r="AC216" s="20">
        <f t="shared" si="10"/>
        <v>90006.798179599442</v>
      </c>
    </row>
    <row r="217" spans="2:29" x14ac:dyDescent="0.25">
      <c r="B217" s="9">
        <v>213</v>
      </c>
      <c r="C217" s="9">
        <f t="shared" si="11"/>
        <v>40</v>
      </c>
      <c r="D217" s="9">
        <v>9</v>
      </c>
      <c r="E217" s="20">
        <f>E205*(1+VLookups!$C$4)</f>
        <v>15703.411073196719</v>
      </c>
      <c r="F217" s="20">
        <f>$E217*-VLookups!$D$10*2</f>
        <v>-942.20466439180314</v>
      </c>
      <c r="G217" s="19">
        <v>0</v>
      </c>
      <c r="H217" s="20">
        <f>(-VLookups!$D$13)*(E217+F217/2)</f>
        <v>-4950.500340825266</v>
      </c>
      <c r="I217" s="19">
        <v>0</v>
      </c>
      <c r="J217" s="19">
        <v>0</v>
      </c>
      <c r="K217" s="19">
        <v>0</v>
      </c>
      <c r="L217" s="19">
        <v>0</v>
      </c>
      <c r="M217" s="20">
        <f>M216-VLookups!$C$33</f>
        <v>-232</v>
      </c>
      <c r="N217" s="22">
        <v>153</v>
      </c>
      <c r="O217" s="19">
        <v>0</v>
      </c>
      <c r="P217" s="19">
        <v>0</v>
      </c>
      <c r="Q217" s="9" t="s">
        <v>36</v>
      </c>
      <c r="R217" s="19">
        <v>0</v>
      </c>
      <c r="S217" s="20">
        <f>VLookups!$D$50</f>
        <v>-4487.7037773753191</v>
      </c>
      <c r="T217" s="19">
        <v>0</v>
      </c>
      <c r="U217" s="9">
        <v>69</v>
      </c>
      <c r="V217" s="21">
        <f>V216-VLookups!$D$54</f>
        <v>-1665</v>
      </c>
      <c r="W217" s="21">
        <f>-VLookups!$D$59</f>
        <v>-250</v>
      </c>
      <c r="X217" s="21">
        <f>-VLookups!$D$62</f>
        <v>-175</v>
      </c>
      <c r="Y217" s="36">
        <f>Y216*(1+VLookups!$D$57/12)</f>
        <v>-370.83258719782464</v>
      </c>
      <c r="Z217" s="19">
        <f>-E217*VLookups!$J$3</f>
        <v>-628.13644292786876</v>
      </c>
      <c r="AA217" s="19">
        <v>0</v>
      </c>
      <c r="AB217" s="20">
        <f t="shared" si="9"/>
        <v>2473.13559267454</v>
      </c>
      <c r="AC217" s="20">
        <f t="shared" si="10"/>
        <v>92629.945102573329</v>
      </c>
    </row>
    <row r="218" spans="2:29" x14ac:dyDescent="0.25">
      <c r="B218" s="9">
        <v>214</v>
      </c>
      <c r="C218" s="9">
        <f t="shared" si="11"/>
        <v>40</v>
      </c>
      <c r="D218" s="9">
        <v>10</v>
      </c>
      <c r="E218" s="20">
        <f>E206*(1+VLookups!$C$4)</f>
        <v>15703.411073196719</v>
      </c>
      <c r="F218" s="20">
        <f>$E218*-VLookups!$D$10*2</f>
        <v>-942.20466439180314</v>
      </c>
      <c r="G218" s="19">
        <v>0</v>
      </c>
      <c r="H218" s="20">
        <f>(-VLookups!$D$13)*(E218+F218/2)</f>
        <v>-4950.500340825266</v>
      </c>
      <c r="I218" s="19">
        <v>0</v>
      </c>
      <c r="J218" s="19">
        <v>0</v>
      </c>
      <c r="K218" s="19">
        <v>0</v>
      </c>
      <c r="L218" s="19">
        <v>0</v>
      </c>
      <c r="M218" s="20">
        <f>M217-VLookups!$C$33</f>
        <v>-233</v>
      </c>
      <c r="N218" s="22">
        <v>154</v>
      </c>
      <c r="O218" s="19">
        <v>0</v>
      </c>
      <c r="P218" s="19">
        <v>0</v>
      </c>
      <c r="Q218" s="9" t="s">
        <v>36</v>
      </c>
      <c r="R218" s="19">
        <v>0</v>
      </c>
      <c r="S218" s="20">
        <f>VLookups!$D$50</f>
        <v>-4487.7037773753191</v>
      </c>
      <c r="T218" s="19">
        <v>0</v>
      </c>
      <c r="U218" s="9">
        <v>70</v>
      </c>
      <c r="V218" s="21">
        <f>V217-VLookups!$D$54</f>
        <v>-1670</v>
      </c>
      <c r="W218" s="21">
        <f>-VLookups!$D$59</f>
        <v>-250</v>
      </c>
      <c r="X218" s="21">
        <f>-VLookups!$D$62</f>
        <v>-175</v>
      </c>
      <c r="Y218" s="36">
        <f>Y217*(1+VLookups!$D$57/12)</f>
        <v>-371.91418224381829</v>
      </c>
      <c r="Z218" s="19">
        <f>-E218*VLookups!$J$3</f>
        <v>-628.13644292786876</v>
      </c>
      <c r="AA218" s="19">
        <v>0</v>
      </c>
      <c r="AB218" s="20">
        <f t="shared" si="9"/>
        <v>2466.0539976285463</v>
      </c>
      <c r="AC218" s="20">
        <f t="shared" si="10"/>
        <v>95250.382342039506</v>
      </c>
    </row>
    <row r="219" spans="2:29" x14ac:dyDescent="0.25">
      <c r="B219" s="9">
        <v>215</v>
      </c>
      <c r="C219" s="9">
        <f t="shared" si="11"/>
        <v>40</v>
      </c>
      <c r="D219" s="9">
        <v>11</v>
      </c>
      <c r="E219" s="20">
        <f>E207*(1+VLookups!$C$4)</f>
        <v>15703.411073196719</v>
      </c>
      <c r="F219" s="20">
        <f>$E219*-VLookups!$D$10*2</f>
        <v>-942.20466439180314</v>
      </c>
      <c r="G219" s="19">
        <v>0</v>
      </c>
      <c r="H219" s="20">
        <f>(-VLookups!$D$13)*(E219+F219/2)</f>
        <v>-4950.500340825266</v>
      </c>
      <c r="I219" s="19">
        <v>0</v>
      </c>
      <c r="J219" s="19">
        <v>0</v>
      </c>
      <c r="K219" s="19">
        <v>0</v>
      </c>
      <c r="L219" s="19">
        <v>0</v>
      </c>
      <c r="M219" s="20">
        <f>M218-VLookups!$C$33</f>
        <v>-234</v>
      </c>
      <c r="N219" s="22">
        <v>155</v>
      </c>
      <c r="O219" s="19">
        <v>0</v>
      </c>
      <c r="P219" s="19">
        <v>0</v>
      </c>
      <c r="Q219" s="9" t="s">
        <v>36</v>
      </c>
      <c r="R219" s="19">
        <v>0</v>
      </c>
      <c r="S219" s="20">
        <f>VLookups!$D$50</f>
        <v>-4487.7037773753191</v>
      </c>
      <c r="T219" s="19">
        <v>0</v>
      </c>
      <c r="U219" s="9">
        <v>71</v>
      </c>
      <c r="V219" s="21">
        <f>V218-VLookups!$D$54</f>
        <v>-1675</v>
      </c>
      <c r="W219" s="21">
        <f>-VLookups!$D$59</f>
        <v>-250</v>
      </c>
      <c r="X219" s="21">
        <f>-VLookups!$D$62</f>
        <v>-175</v>
      </c>
      <c r="Y219" s="36">
        <f>Y218*(1+VLookups!$D$57/12)</f>
        <v>-372.99893194202946</v>
      </c>
      <c r="Z219" s="19">
        <f>-E219*VLookups!$J$3</f>
        <v>-628.13644292786876</v>
      </c>
      <c r="AA219" s="19">
        <v>0</v>
      </c>
      <c r="AB219" s="20">
        <f t="shared" si="9"/>
        <v>2458.9692479303353</v>
      </c>
      <c r="AC219" s="20">
        <f t="shared" si="10"/>
        <v>97868.102227206575</v>
      </c>
    </row>
    <row r="220" spans="2:29" x14ac:dyDescent="0.25">
      <c r="B220" s="9">
        <v>216</v>
      </c>
      <c r="C220" s="9">
        <f t="shared" si="11"/>
        <v>41</v>
      </c>
      <c r="D220" s="9">
        <v>0</v>
      </c>
      <c r="E220" s="20">
        <f>E208*(1+VLookups!$C$4)</f>
        <v>16253.030460758604</v>
      </c>
      <c r="F220" s="20">
        <f>$E220*-VLookups!$D$10*2</f>
        <v>-975.18182764551625</v>
      </c>
      <c r="G220" s="19">
        <v>0</v>
      </c>
      <c r="H220" s="20">
        <f>(-VLookups!$D$13)*(E220+F220/2)</f>
        <v>-5123.7678527541502</v>
      </c>
      <c r="I220" s="19">
        <v>0</v>
      </c>
      <c r="J220" s="19">
        <v>0</v>
      </c>
      <c r="K220" s="19">
        <v>0</v>
      </c>
      <c r="L220" s="19">
        <v>0</v>
      </c>
      <c r="M220" s="20">
        <f>M219-VLookups!$C$33</f>
        <v>-235</v>
      </c>
      <c r="N220" s="22">
        <v>156</v>
      </c>
      <c r="O220" s="19">
        <v>0</v>
      </c>
      <c r="P220" s="19">
        <v>0</v>
      </c>
      <c r="Q220" s="9" t="s">
        <v>36</v>
      </c>
      <c r="R220" s="19">
        <v>0</v>
      </c>
      <c r="S220" s="20">
        <f>VLookups!$D$50</f>
        <v>-4487.7037773753191</v>
      </c>
      <c r="T220" s="19">
        <v>0</v>
      </c>
      <c r="U220" s="9">
        <v>72</v>
      </c>
      <c r="V220" s="21">
        <f>V219-VLookups!$D$54</f>
        <v>-1680</v>
      </c>
      <c r="W220" s="21">
        <f>-VLookups!$D$59</f>
        <v>-250</v>
      </c>
      <c r="X220" s="21">
        <f>-VLookups!$D$62</f>
        <v>-175</v>
      </c>
      <c r="Y220" s="36">
        <f>Y219*(1+VLookups!$D$57/12)</f>
        <v>-374.08684549352705</v>
      </c>
      <c r="Z220" s="19">
        <f>-E220*VLookups!$J$3</f>
        <v>-650.12121843034413</v>
      </c>
      <c r="AA220" s="19">
        <v>0</v>
      </c>
      <c r="AB220" s="20">
        <f t="shared" si="9"/>
        <v>2789.7598528825056</v>
      </c>
      <c r="AC220" s="20">
        <f t="shared" si="10"/>
        <v>100820.97558380109</v>
      </c>
    </row>
    <row r="221" spans="2:29" x14ac:dyDescent="0.25">
      <c r="B221" s="9">
        <v>217</v>
      </c>
      <c r="C221" s="9">
        <f t="shared" si="11"/>
        <v>41</v>
      </c>
      <c r="D221" s="9">
        <v>1</v>
      </c>
      <c r="E221" s="20">
        <f>E209*(1+VLookups!$C$4)</f>
        <v>16253.030460758604</v>
      </c>
      <c r="F221" s="20">
        <f>$E221*-VLookups!$D$10*2</f>
        <v>-975.18182764551625</v>
      </c>
      <c r="G221" s="19">
        <v>0</v>
      </c>
      <c r="H221" s="20">
        <f>(-VLookups!$D$13)*(E221+F221/2)</f>
        <v>-5123.7678527541502</v>
      </c>
      <c r="I221" s="19">
        <v>0</v>
      </c>
      <c r="J221" s="19">
        <v>0</v>
      </c>
      <c r="K221" s="19">
        <v>0</v>
      </c>
      <c r="L221" s="19">
        <v>0</v>
      </c>
      <c r="M221" s="20">
        <f>M220-VLookups!$C$33</f>
        <v>-236</v>
      </c>
      <c r="N221" s="22">
        <v>157</v>
      </c>
      <c r="O221" s="19">
        <v>0</v>
      </c>
      <c r="P221" s="19">
        <v>0</v>
      </c>
      <c r="Q221" s="9" t="s">
        <v>36</v>
      </c>
      <c r="R221" s="19">
        <v>0</v>
      </c>
      <c r="S221" s="20">
        <f>VLookups!$D$50</f>
        <v>-4487.7037773753191</v>
      </c>
      <c r="T221" s="19">
        <v>0</v>
      </c>
      <c r="U221" s="9">
        <v>73</v>
      </c>
      <c r="V221" s="21">
        <f>V220-VLookups!$D$54</f>
        <v>-1685</v>
      </c>
      <c r="W221" s="21">
        <f>-VLookups!$D$59</f>
        <v>-250</v>
      </c>
      <c r="X221" s="21">
        <f>-VLookups!$D$62</f>
        <v>-175</v>
      </c>
      <c r="Y221" s="36">
        <f>Y220*(1+VLookups!$D$57/12)</f>
        <v>-375.17793212621649</v>
      </c>
      <c r="Z221" s="19">
        <f>-E221*VLookups!$J$3</f>
        <v>-650.12121843034413</v>
      </c>
      <c r="AA221" s="19">
        <v>0</v>
      </c>
      <c r="AB221" s="20">
        <f t="shared" si="9"/>
        <v>2782.6687662498161</v>
      </c>
      <c r="AC221" s="20">
        <f t="shared" si="10"/>
        <v>103771.67930935725</v>
      </c>
    </row>
    <row r="222" spans="2:29" x14ac:dyDescent="0.25">
      <c r="B222" s="9">
        <v>218</v>
      </c>
      <c r="C222" s="9">
        <f t="shared" si="11"/>
        <v>41</v>
      </c>
      <c r="D222" s="9">
        <v>2</v>
      </c>
      <c r="E222" s="20">
        <f>E210*(1+VLookups!$C$4)</f>
        <v>16253.030460758604</v>
      </c>
      <c r="F222" s="20">
        <f>$E222*-VLookups!$D$10*2</f>
        <v>-975.18182764551625</v>
      </c>
      <c r="G222" s="19">
        <v>0</v>
      </c>
      <c r="H222" s="20">
        <f>(-VLookups!$D$13)*(E222+F222/2)</f>
        <v>-5123.7678527541502</v>
      </c>
      <c r="I222" s="19">
        <v>0</v>
      </c>
      <c r="J222" s="19">
        <v>0</v>
      </c>
      <c r="K222" s="19">
        <v>0</v>
      </c>
      <c r="L222" s="19">
        <v>0</v>
      </c>
      <c r="M222" s="20">
        <f>M221-VLookups!$C$33</f>
        <v>-237</v>
      </c>
      <c r="N222" s="22">
        <v>158</v>
      </c>
      <c r="O222" s="19">
        <v>0</v>
      </c>
      <c r="P222" s="19">
        <v>0</v>
      </c>
      <c r="Q222" s="9" t="s">
        <v>36</v>
      </c>
      <c r="R222" s="19">
        <v>0</v>
      </c>
      <c r="S222" s="20">
        <f>VLookups!$D$50</f>
        <v>-4487.7037773753191</v>
      </c>
      <c r="T222" s="19">
        <v>0</v>
      </c>
      <c r="U222" s="9">
        <v>74</v>
      </c>
      <c r="V222" s="21">
        <f>V221-VLookups!$D$54</f>
        <v>-1690</v>
      </c>
      <c r="W222" s="21">
        <f>-VLookups!$D$59</f>
        <v>-250</v>
      </c>
      <c r="X222" s="21">
        <f>-VLookups!$D$62</f>
        <v>-175</v>
      </c>
      <c r="Y222" s="36">
        <f>Y221*(1+VLookups!$D$57/12)</f>
        <v>-376.27220109491793</v>
      </c>
      <c r="Z222" s="19">
        <f>-E222*VLookups!$J$3</f>
        <v>-650.12121843034413</v>
      </c>
      <c r="AA222" s="19">
        <v>0</v>
      </c>
      <c r="AB222" s="20">
        <f t="shared" si="9"/>
        <v>2775.5744972811149</v>
      </c>
      <c r="AC222" s="20">
        <f t="shared" si="10"/>
        <v>106720.20660548728</v>
      </c>
    </row>
    <row r="223" spans="2:29" x14ac:dyDescent="0.25">
      <c r="B223" s="9">
        <v>219</v>
      </c>
      <c r="C223" s="9">
        <f t="shared" si="11"/>
        <v>41</v>
      </c>
      <c r="D223" s="9">
        <v>3</v>
      </c>
      <c r="E223" s="20">
        <f>E211*(1+VLookups!$C$4)</f>
        <v>16253.030460758604</v>
      </c>
      <c r="F223" s="20">
        <f>$E223*-VLookups!$D$10*2</f>
        <v>-975.18182764551625</v>
      </c>
      <c r="G223" s="19">
        <v>0</v>
      </c>
      <c r="H223" s="20">
        <f>(-VLookups!$D$13)*(E223+F223/2)</f>
        <v>-5123.7678527541502</v>
      </c>
      <c r="I223" s="19">
        <v>0</v>
      </c>
      <c r="J223" s="19">
        <v>0</v>
      </c>
      <c r="K223" s="19">
        <v>0</v>
      </c>
      <c r="L223" s="19">
        <v>0</v>
      </c>
      <c r="M223" s="20">
        <f>M222-VLookups!$C$33</f>
        <v>-238</v>
      </c>
      <c r="N223" s="22">
        <v>159</v>
      </c>
      <c r="O223" s="19">
        <v>0</v>
      </c>
      <c r="P223" s="19">
        <v>0</v>
      </c>
      <c r="Q223" s="9" t="s">
        <v>36</v>
      </c>
      <c r="R223" s="19">
        <v>0</v>
      </c>
      <c r="S223" s="20">
        <f>VLookups!$D$50</f>
        <v>-4487.7037773753191</v>
      </c>
      <c r="T223" s="19">
        <v>0</v>
      </c>
      <c r="U223" s="9">
        <v>75</v>
      </c>
      <c r="V223" s="21">
        <f>V222-VLookups!$D$54</f>
        <v>-1695</v>
      </c>
      <c r="W223" s="21">
        <f>-VLookups!$D$59</f>
        <v>-250</v>
      </c>
      <c r="X223" s="21">
        <f>-VLookups!$D$62</f>
        <v>-175</v>
      </c>
      <c r="Y223" s="36">
        <f>Y222*(1+VLookups!$D$57/12)</f>
        <v>-377.36966168144477</v>
      </c>
      <c r="Z223" s="19">
        <f>-E223*VLookups!$J$3</f>
        <v>-650.12121843034413</v>
      </c>
      <c r="AA223" s="19">
        <v>0</v>
      </c>
      <c r="AB223" s="20">
        <f t="shared" si="9"/>
        <v>2768.4770366945877</v>
      </c>
      <c r="AC223" s="20">
        <f t="shared" si="10"/>
        <v>109666.55065319102</v>
      </c>
    </row>
    <row r="224" spans="2:29" x14ac:dyDescent="0.25">
      <c r="B224" s="9">
        <v>220</v>
      </c>
      <c r="C224" s="9">
        <f t="shared" si="11"/>
        <v>41</v>
      </c>
      <c r="D224" s="9">
        <v>4</v>
      </c>
      <c r="E224" s="20">
        <f>E212*(1+VLookups!$C$4)</f>
        <v>16253.030460758604</v>
      </c>
      <c r="F224" s="20">
        <f>$E224*-VLookups!$D$10*2</f>
        <v>-975.18182764551625</v>
      </c>
      <c r="G224" s="19">
        <v>0</v>
      </c>
      <c r="H224" s="20">
        <f>(-VLookups!$D$13)*(E224+F224/2)</f>
        <v>-5123.7678527541502</v>
      </c>
      <c r="I224" s="19">
        <v>0</v>
      </c>
      <c r="J224" s="19">
        <v>0</v>
      </c>
      <c r="K224" s="19">
        <v>0</v>
      </c>
      <c r="L224" s="19">
        <v>0</v>
      </c>
      <c r="M224" s="20">
        <f>M223-VLookups!$C$33</f>
        <v>-239</v>
      </c>
      <c r="N224" s="22">
        <v>160</v>
      </c>
      <c r="O224" s="19">
        <v>0</v>
      </c>
      <c r="P224" s="19">
        <v>0</v>
      </c>
      <c r="Q224" s="9" t="s">
        <v>36</v>
      </c>
      <c r="R224" s="19">
        <v>0</v>
      </c>
      <c r="S224" s="20">
        <f>VLookups!$D$50</f>
        <v>-4487.7037773753191</v>
      </c>
      <c r="T224" s="19">
        <v>0</v>
      </c>
      <c r="U224" s="9">
        <v>76</v>
      </c>
      <c r="V224" s="21">
        <f>V223-VLookups!$D$54</f>
        <v>-1700</v>
      </c>
      <c r="W224" s="21">
        <f>-VLookups!$D$59</f>
        <v>-250</v>
      </c>
      <c r="X224" s="21">
        <f>-VLookups!$D$62</f>
        <v>-175</v>
      </c>
      <c r="Y224" s="36">
        <f>Y223*(1+VLookups!$D$57/12)</f>
        <v>-378.47032319468229</v>
      </c>
      <c r="Z224" s="19">
        <f>-E224*VLookups!$J$3</f>
        <v>-650.12121843034413</v>
      </c>
      <c r="AA224" s="19">
        <v>0</v>
      </c>
      <c r="AB224" s="20">
        <f t="shared" si="9"/>
        <v>2761.3763751813503</v>
      </c>
      <c r="AC224" s="20">
        <f t="shared" si="10"/>
        <v>112610.70461279436</v>
      </c>
    </row>
    <row r="225" spans="2:29" x14ac:dyDescent="0.25">
      <c r="B225" s="9">
        <v>221</v>
      </c>
      <c r="C225" s="9">
        <f t="shared" si="11"/>
        <v>41</v>
      </c>
      <c r="D225" s="9">
        <v>5</v>
      </c>
      <c r="E225" s="20">
        <f>E213*(1+VLookups!$C$4)</f>
        <v>16253.030460758604</v>
      </c>
      <c r="F225" s="20">
        <f>$E225*-VLookups!$D$10*2</f>
        <v>-975.18182764551625</v>
      </c>
      <c r="G225" s="19">
        <v>0</v>
      </c>
      <c r="H225" s="20">
        <f>(-VLookups!$D$13)*(E225+F225/2)</f>
        <v>-5123.7678527541502</v>
      </c>
      <c r="I225" s="19">
        <v>0</v>
      </c>
      <c r="J225" s="19">
        <v>0</v>
      </c>
      <c r="K225" s="19">
        <v>0</v>
      </c>
      <c r="L225" s="19">
        <v>0</v>
      </c>
      <c r="M225" s="20">
        <f>M224-VLookups!$C$33</f>
        <v>-240</v>
      </c>
      <c r="N225" s="22">
        <v>161</v>
      </c>
      <c r="O225" s="19">
        <v>0</v>
      </c>
      <c r="P225" s="19">
        <v>0</v>
      </c>
      <c r="Q225" s="9" t="s">
        <v>36</v>
      </c>
      <c r="R225" s="19">
        <v>0</v>
      </c>
      <c r="S225" s="20">
        <f>VLookups!$D$50</f>
        <v>-4487.7037773753191</v>
      </c>
      <c r="T225" s="19">
        <v>0</v>
      </c>
      <c r="U225" s="9">
        <v>77</v>
      </c>
      <c r="V225" s="21">
        <f>V224-VLookups!$D$54</f>
        <v>-1705</v>
      </c>
      <c r="W225" s="21">
        <f>-VLookups!$D$59</f>
        <v>-250</v>
      </c>
      <c r="X225" s="21">
        <f>-VLookups!$D$62</f>
        <v>-175</v>
      </c>
      <c r="Y225" s="36">
        <f>Y224*(1+VLookups!$D$57/12)</f>
        <v>-379.57419497066678</v>
      </c>
      <c r="Z225" s="19">
        <f>-E225*VLookups!$J$3</f>
        <v>-650.12121843034413</v>
      </c>
      <c r="AA225" s="19">
        <v>0</v>
      </c>
      <c r="AB225" s="20">
        <f t="shared" si="9"/>
        <v>2754.272503405366</v>
      </c>
      <c r="AC225" s="20">
        <f t="shared" si="10"/>
        <v>115552.66162388773</v>
      </c>
    </row>
    <row r="226" spans="2:29" x14ac:dyDescent="0.25">
      <c r="B226" s="9">
        <v>222</v>
      </c>
      <c r="C226" s="9">
        <f t="shared" si="11"/>
        <v>41</v>
      </c>
      <c r="D226" s="9">
        <v>6</v>
      </c>
      <c r="E226" s="20">
        <f>E214*(1+VLookups!$C$4)</f>
        <v>16253.030460758604</v>
      </c>
      <c r="F226" s="20">
        <f>$E226*-VLookups!$D$10*2</f>
        <v>-975.18182764551625</v>
      </c>
      <c r="G226" s="19">
        <v>0</v>
      </c>
      <c r="H226" s="20">
        <f>(-VLookups!$D$13)*(E226+F226/2)</f>
        <v>-5123.7678527541502</v>
      </c>
      <c r="I226" s="19">
        <v>0</v>
      </c>
      <c r="J226" s="19">
        <v>0</v>
      </c>
      <c r="K226" s="19">
        <v>0</v>
      </c>
      <c r="L226" s="19">
        <v>0</v>
      </c>
      <c r="M226" s="20">
        <f>M225-VLookups!$C$33</f>
        <v>-241</v>
      </c>
      <c r="N226" s="22">
        <v>162</v>
      </c>
      <c r="O226" s="19">
        <v>0</v>
      </c>
      <c r="P226" s="19">
        <v>0</v>
      </c>
      <c r="Q226" s="9" t="s">
        <v>36</v>
      </c>
      <c r="R226" s="19">
        <v>0</v>
      </c>
      <c r="S226" s="20">
        <f>VLookups!$D$50</f>
        <v>-4487.7037773753191</v>
      </c>
      <c r="T226" s="19">
        <v>0</v>
      </c>
      <c r="U226" s="9">
        <v>78</v>
      </c>
      <c r="V226" s="21">
        <f>V225-VLookups!$D$54</f>
        <v>-1710</v>
      </c>
      <c r="W226" s="21">
        <f>-VLookups!$D$59</f>
        <v>-250</v>
      </c>
      <c r="X226" s="21">
        <f>-VLookups!$D$62</f>
        <v>-175</v>
      </c>
      <c r="Y226" s="36">
        <f>Y225*(1+VLookups!$D$57/12)</f>
        <v>-380.68128637266454</v>
      </c>
      <c r="Z226" s="19">
        <f>-E226*VLookups!$J$3</f>
        <v>-650.12121843034413</v>
      </c>
      <c r="AA226" s="19">
        <v>0</v>
      </c>
      <c r="AB226" s="20">
        <f t="shared" si="9"/>
        <v>2747.1654120033681</v>
      </c>
      <c r="AC226" s="20">
        <f t="shared" si="10"/>
        <v>118492.41480526424</v>
      </c>
    </row>
    <row r="227" spans="2:29" x14ac:dyDescent="0.25">
      <c r="B227" s="9">
        <v>223</v>
      </c>
      <c r="C227" s="9">
        <f t="shared" si="11"/>
        <v>41</v>
      </c>
      <c r="D227" s="9">
        <v>7</v>
      </c>
      <c r="E227" s="20">
        <f>E215*(1+VLookups!$C$4)</f>
        <v>16253.030460758604</v>
      </c>
      <c r="F227" s="20">
        <f>$E227*-VLookups!$D$10*2</f>
        <v>-975.18182764551625</v>
      </c>
      <c r="G227" s="19">
        <v>0</v>
      </c>
      <c r="H227" s="20">
        <f>(-VLookups!$D$13)*(E227+F227/2)</f>
        <v>-5123.7678527541502</v>
      </c>
      <c r="I227" s="19">
        <v>0</v>
      </c>
      <c r="J227" s="19">
        <v>0</v>
      </c>
      <c r="K227" s="19">
        <v>0</v>
      </c>
      <c r="L227" s="19">
        <v>0</v>
      </c>
      <c r="M227" s="20">
        <f>M226-VLookups!$C$33</f>
        <v>-242</v>
      </c>
      <c r="N227" s="22">
        <v>163</v>
      </c>
      <c r="O227" s="19">
        <v>0</v>
      </c>
      <c r="P227" s="19">
        <v>0</v>
      </c>
      <c r="Q227" s="9" t="s">
        <v>36</v>
      </c>
      <c r="R227" s="19">
        <v>0</v>
      </c>
      <c r="S227" s="20">
        <f>VLookups!$D$50</f>
        <v>-4487.7037773753191</v>
      </c>
      <c r="T227" s="19">
        <v>0</v>
      </c>
      <c r="U227" s="9">
        <v>79</v>
      </c>
      <c r="V227" s="21">
        <f>V226-VLookups!$D$54</f>
        <v>-1715</v>
      </c>
      <c r="W227" s="21">
        <f>-VLookups!$D$59</f>
        <v>-250</v>
      </c>
      <c r="X227" s="21">
        <f>-VLookups!$D$62</f>
        <v>-175</v>
      </c>
      <c r="Y227" s="36">
        <f>Y226*(1+VLookups!$D$57/12)</f>
        <v>-381.79160679125147</v>
      </c>
      <c r="Z227" s="19">
        <f>-E227*VLookups!$J$3</f>
        <v>-650.12121843034413</v>
      </c>
      <c r="AA227" s="19">
        <v>0</v>
      </c>
      <c r="AB227" s="20">
        <f t="shared" si="9"/>
        <v>2740.0550915847812</v>
      </c>
      <c r="AC227" s="20">
        <f t="shared" si="10"/>
        <v>121429.9572548578</v>
      </c>
    </row>
    <row r="228" spans="2:29" x14ac:dyDescent="0.25">
      <c r="B228" s="9">
        <v>224</v>
      </c>
      <c r="C228" s="9">
        <f t="shared" si="11"/>
        <v>41</v>
      </c>
      <c r="D228" s="9">
        <v>8</v>
      </c>
      <c r="E228" s="20">
        <f>E216*(1+VLookups!$C$4)</f>
        <v>16253.030460758604</v>
      </c>
      <c r="F228" s="20">
        <f>$E228*-VLookups!$D$10*2</f>
        <v>-975.18182764551625</v>
      </c>
      <c r="G228" s="19">
        <v>0</v>
      </c>
      <c r="H228" s="20">
        <f>(-VLookups!$D$13)*(E228+F228/2)</f>
        <v>-5123.7678527541502</v>
      </c>
      <c r="I228" s="19">
        <v>0</v>
      </c>
      <c r="J228" s="19">
        <v>0</v>
      </c>
      <c r="K228" s="19">
        <v>0</v>
      </c>
      <c r="L228" s="19">
        <v>0</v>
      </c>
      <c r="M228" s="20">
        <f>M227-VLookups!$C$33</f>
        <v>-243</v>
      </c>
      <c r="N228" s="22">
        <v>164</v>
      </c>
      <c r="O228" s="19">
        <v>0</v>
      </c>
      <c r="P228" s="19">
        <v>0</v>
      </c>
      <c r="Q228" s="9" t="s">
        <v>36</v>
      </c>
      <c r="R228" s="19">
        <v>0</v>
      </c>
      <c r="S228" s="20">
        <f>VLookups!$D$50</f>
        <v>-4487.7037773753191</v>
      </c>
      <c r="T228" s="19">
        <v>0</v>
      </c>
      <c r="U228" s="9">
        <v>80</v>
      </c>
      <c r="V228" s="21">
        <f>V227-VLookups!$D$54</f>
        <v>-1720</v>
      </c>
      <c r="W228" s="21">
        <f>-VLookups!$D$59</f>
        <v>-250</v>
      </c>
      <c r="X228" s="21">
        <f>-VLookups!$D$62</f>
        <v>-175</v>
      </c>
      <c r="Y228" s="36">
        <f>Y227*(1+VLookups!$D$57/12)</f>
        <v>-382.90516564439264</v>
      </c>
      <c r="Z228" s="19">
        <f>-E228*VLookups!$J$3</f>
        <v>-650.12121843034413</v>
      </c>
      <c r="AA228" s="19">
        <v>0</v>
      </c>
      <c r="AB228" s="20">
        <f t="shared" si="9"/>
        <v>2732.9415327316401</v>
      </c>
      <c r="AC228" s="20">
        <f t="shared" si="10"/>
        <v>124365.28204968087</v>
      </c>
    </row>
    <row r="229" spans="2:29" x14ac:dyDescent="0.25">
      <c r="B229" s="9">
        <v>225</v>
      </c>
      <c r="C229" s="9">
        <f t="shared" si="11"/>
        <v>41</v>
      </c>
      <c r="D229" s="9">
        <v>9</v>
      </c>
      <c r="E229" s="20">
        <f>E217*(1+VLookups!$C$4)</f>
        <v>16253.030460758604</v>
      </c>
      <c r="F229" s="20">
        <f>$E229*-VLookups!$D$10*2</f>
        <v>-975.18182764551625</v>
      </c>
      <c r="G229" s="19">
        <v>0</v>
      </c>
      <c r="H229" s="20">
        <f>(-VLookups!$D$13)*(E229+F229/2)</f>
        <v>-5123.7678527541502</v>
      </c>
      <c r="I229" s="19">
        <v>0</v>
      </c>
      <c r="J229" s="19">
        <v>0</v>
      </c>
      <c r="K229" s="19">
        <v>0</v>
      </c>
      <c r="L229" s="19">
        <v>0</v>
      </c>
      <c r="M229" s="20">
        <f>M228-VLookups!$C$33</f>
        <v>-244</v>
      </c>
      <c r="N229" s="22">
        <v>165</v>
      </c>
      <c r="O229" s="19">
        <v>0</v>
      </c>
      <c r="P229" s="19">
        <v>0</v>
      </c>
      <c r="Q229" s="9" t="s">
        <v>36</v>
      </c>
      <c r="R229" s="19">
        <v>0</v>
      </c>
      <c r="S229" s="20">
        <f>VLookups!$D$50</f>
        <v>-4487.7037773753191</v>
      </c>
      <c r="T229" s="19">
        <v>0</v>
      </c>
      <c r="U229" s="9">
        <v>81</v>
      </c>
      <c r="V229" s="21">
        <f>V228-VLookups!$D$54</f>
        <v>-1725</v>
      </c>
      <c r="W229" s="21">
        <f>-VLookups!$D$59</f>
        <v>-250</v>
      </c>
      <c r="X229" s="21">
        <f>-VLookups!$D$62</f>
        <v>-175</v>
      </c>
      <c r="Y229" s="36">
        <f>Y228*(1+VLookups!$D$57/12)</f>
        <v>-384.0219723775221</v>
      </c>
      <c r="Z229" s="19">
        <f>-E229*VLookups!$J$3</f>
        <v>-650.12121843034413</v>
      </c>
      <c r="AA229" s="19">
        <v>0</v>
      </c>
      <c r="AB229" s="20">
        <f t="shared" si="9"/>
        <v>2725.8247259985105</v>
      </c>
      <c r="AC229" s="20">
        <f t="shared" si="10"/>
        <v>127298.38224576219</v>
      </c>
    </row>
    <row r="230" spans="2:29" x14ac:dyDescent="0.25">
      <c r="B230" s="9">
        <v>226</v>
      </c>
      <c r="C230" s="9">
        <f t="shared" si="11"/>
        <v>41</v>
      </c>
      <c r="D230" s="9">
        <v>10</v>
      </c>
      <c r="E230" s="20">
        <f>E218*(1+VLookups!$C$4)</f>
        <v>16253.030460758604</v>
      </c>
      <c r="F230" s="20">
        <f>$E230*-VLookups!$D$10*2</f>
        <v>-975.18182764551625</v>
      </c>
      <c r="G230" s="19">
        <v>0</v>
      </c>
      <c r="H230" s="20">
        <f>(-VLookups!$D$13)*(E230+F230/2)</f>
        <v>-5123.7678527541502</v>
      </c>
      <c r="I230" s="19">
        <v>0</v>
      </c>
      <c r="J230" s="19">
        <v>0</v>
      </c>
      <c r="K230" s="19">
        <v>0</v>
      </c>
      <c r="L230" s="19">
        <v>0</v>
      </c>
      <c r="M230" s="20">
        <f>M229-VLookups!$C$33</f>
        <v>-245</v>
      </c>
      <c r="N230" s="22">
        <v>166</v>
      </c>
      <c r="O230" s="19">
        <v>0</v>
      </c>
      <c r="P230" s="19">
        <v>0</v>
      </c>
      <c r="Q230" s="9" t="s">
        <v>36</v>
      </c>
      <c r="R230" s="19">
        <v>0</v>
      </c>
      <c r="S230" s="20">
        <f>VLookups!$D$50</f>
        <v>-4487.7037773753191</v>
      </c>
      <c r="T230" s="19">
        <v>0</v>
      </c>
      <c r="U230" s="9">
        <v>82</v>
      </c>
      <c r="V230" s="21">
        <f>V229-VLookups!$D$54</f>
        <v>-1730</v>
      </c>
      <c r="W230" s="21">
        <f>-VLookups!$D$59</f>
        <v>-250</v>
      </c>
      <c r="X230" s="21">
        <f>-VLookups!$D$62</f>
        <v>-175</v>
      </c>
      <c r="Y230" s="36">
        <f>Y229*(1+VLookups!$D$57/12)</f>
        <v>-385.14203646362324</v>
      </c>
      <c r="Z230" s="19">
        <f>-E230*VLookups!$J$3</f>
        <v>-650.12121843034413</v>
      </c>
      <c r="AA230" s="19">
        <v>0</v>
      </c>
      <c r="AB230" s="20">
        <f t="shared" si="9"/>
        <v>2718.7046619124094</v>
      </c>
      <c r="AC230" s="20">
        <f t="shared" si="10"/>
        <v>130229.2508780842</v>
      </c>
    </row>
    <row r="231" spans="2:29" x14ac:dyDescent="0.25">
      <c r="B231" s="9">
        <v>227</v>
      </c>
      <c r="C231" s="9">
        <f t="shared" si="11"/>
        <v>41</v>
      </c>
      <c r="D231" s="9">
        <v>11</v>
      </c>
      <c r="E231" s="20">
        <f>E219*(1+VLookups!$C$4)</f>
        <v>16253.030460758604</v>
      </c>
      <c r="F231" s="20">
        <f>$E231*-VLookups!$D$10*2</f>
        <v>-975.18182764551625</v>
      </c>
      <c r="G231" s="19">
        <v>0</v>
      </c>
      <c r="H231" s="20">
        <f>(-VLookups!$D$13)*(E231+F231/2)</f>
        <v>-5123.7678527541502</v>
      </c>
      <c r="I231" s="19">
        <v>0</v>
      </c>
      <c r="J231" s="19">
        <v>0</v>
      </c>
      <c r="K231" s="19">
        <v>0</v>
      </c>
      <c r="L231" s="19">
        <v>0</v>
      </c>
      <c r="M231" s="20">
        <f>M230-VLookups!$C$33</f>
        <v>-246</v>
      </c>
      <c r="N231" s="22">
        <v>167</v>
      </c>
      <c r="O231" s="19">
        <v>0</v>
      </c>
      <c r="P231" s="19">
        <v>0</v>
      </c>
      <c r="Q231" s="9" t="s">
        <v>36</v>
      </c>
      <c r="R231" s="19">
        <v>0</v>
      </c>
      <c r="S231" s="20">
        <f>VLookups!$D$50</f>
        <v>-4487.7037773753191</v>
      </c>
      <c r="T231" s="19">
        <v>0</v>
      </c>
      <c r="U231" s="9">
        <v>83</v>
      </c>
      <c r="V231" s="21">
        <f>V230-VLookups!$D$54</f>
        <v>-1735</v>
      </c>
      <c r="W231" s="21">
        <f>-VLookups!$D$59</f>
        <v>-250</v>
      </c>
      <c r="X231" s="21">
        <f>-VLookups!$D$62</f>
        <v>-175</v>
      </c>
      <c r="Y231" s="36">
        <f>Y230*(1+VLookups!$D$57/12)</f>
        <v>-386.2653674033088</v>
      </c>
      <c r="Z231" s="19">
        <f>-E231*VLookups!$J$3</f>
        <v>-650.12121843034413</v>
      </c>
      <c r="AA231" s="19">
        <v>0</v>
      </c>
      <c r="AB231" s="20">
        <f t="shared" si="9"/>
        <v>2711.5813309727237</v>
      </c>
      <c r="AC231" s="20">
        <f t="shared" si="10"/>
        <v>133157.88096052042</v>
      </c>
    </row>
    <row r="232" spans="2:29" x14ac:dyDescent="0.25">
      <c r="B232" s="9">
        <v>228</v>
      </c>
      <c r="C232" s="9">
        <f t="shared" si="11"/>
        <v>42</v>
      </c>
      <c r="D232" s="9">
        <v>0</v>
      </c>
      <c r="E232" s="20">
        <f>E220*(1+VLookups!$C$4)</f>
        <v>16821.886526885155</v>
      </c>
      <c r="F232" s="20">
        <f>$E232*-VLookups!$D$10*2</f>
        <v>-1009.3131916131092</v>
      </c>
      <c r="G232" s="19">
        <v>0</v>
      </c>
      <c r="H232" s="20">
        <f>(-VLookups!$D$13)*(E232+F232/2)</f>
        <v>-5303.0997276005455</v>
      </c>
      <c r="I232" s="19">
        <v>0</v>
      </c>
      <c r="J232" s="19">
        <v>0</v>
      </c>
      <c r="K232" s="19">
        <v>0</v>
      </c>
      <c r="L232" s="19">
        <v>0</v>
      </c>
      <c r="M232" s="20">
        <f>M231-VLookups!$C$33</f>
        <v>-247</v>
      </c>
      <c r="N232" s="22">
        <v>168</v>
      </c>
      <c r="O232" s="19">
        <v>0</v>
      </c>
      <c r="P232" s="19">
        <v>0</v>
      </c>
      <c r="Q232" s="9" t="s">
        <v>36</v>
      </c>
      <c r="R232" s="19">
        <v>0</v>
      </c>
      <c r="S232" s="20">
        <f>VLookups!$D$50</f>
        <v>-4487.7037773753191</v>
      </c>
      <c r="T232" s="19">
        <v>0</v>
      </c>
      <c r="U232" s="9">
        <v>84</v>
      </c>
      <c r="V232" s="21">
        <f>V231-VLookups!$D$54</f>
        <v>-1740</v>
      </c>
      <c r="W232" s="21">
        <f>-VLookups!$D$59</f>
        <v>-250</v>
      </c>
      <c r="X232" s="21">
        <f>-VLookups!$D$62</f>
        <v>-175</v>
      </c>
      <c r="Y232" s="36">
        <f>Y231*(1+VLookups!$D$57/12)</f>
        <v>-387.39197472490179</v>
      </c>
      <c r="Z232" s="19">
        <f>-E232*VLookups!$J$3</f>
        <v>-672.87546107540618</v>
      </c>
      <c r="AA232" s="19">
        <v>0</v>
      </c>
      <c r="AB232" s="20">
        <f t="shared" si="9"/>
        <v>3054.1589903024274</v>
      </c>
      <c r="AC232" s="20">
        <f t="shared" si="10"/>
        <v>136433.9697524237</v>
      </c>
    </row>
    <row r="233" spans="2:29" x14ac:dyDescent="0.25">
      <c r="B233" s="9">
        <v>229</v>
      </c>
      <c r="C233" s="9">
        <f t="shared" si="11"/>
        <v>42</v>
      </c>
      <c r="D233" s="9">
        <v>1</v>
      </c>
      <c r="E233" s="20">
        <f>E221*(1+VLookups!$C$4)</f>
        <v>16821.886526885155</v>
      </c>
      <c r="F233" s="20">
        <f>$E233*-VLookups!$D$10*2</f>
        <v>-1009.3131916131092</v>
      </c>
      <c r="G233" s="19">
        <v>0</v>
      </c>
      <c r="H233" s="20">
        <f>(-VLookups!$D$13)*(E233+F233/2)</f>
        <v>-5303.0997276005455</v>
      </c>
      <c r="I233" s="19">
        <v>0</v>
      </c>
      <c r="J233" s="19">
        <v>0</v>
      </c>
      <c r="K233" s="19">
        <v>0</v>
      </c>
      <c r="L233" s="19">
        <v>0</v>
      </c>
      <c r="M233" s="20">
        <f>M232-VLookups!$C$33</f>
        <v>-248</v>
      </c>
      <c r="N233" s="22">
        <v>169</v>
      </c>
      <c r="O233" s="19">
        <v>0</v>
      </c>
      <c r="P233" s="19">
        <v>0</v>
      </c>
      <c r="Q233" s="9" t="s">
        <v>36</v>
      </c>
      <c r="R233" s="19">
        <v>0</v>
      </c>
      <c r="S233" s="20">
        <f>VLookups!$D$50</f>
        <v>-4487.7037773753191</v>
      </c>
      <c r="T233" s="19">
        <v>0</v>
      </c>
      <c r="U233" s="9">
        <v>85</v>
      </c>
      <c r="V233" s="21">
        <f>V232-VLookups!$D$54</f>
        <v>-1745</v>
      </c>
      <c r="W233" s="21">
        <f>-VLookups!$D$59</f>
        <v>-250</v>
      </c>
      <c r="X233" s="21">
        <f>-VLookups!$D$62</f>
        <v>-175</v>
      </c>
      <c r="Y233" s="36">
        <f>Y232*(1+VLookups!$D$57/12)</f>
        <v>-388.52186798451606</v>
      </c>
      <c r="Z233" s="19">
        <f>-E233*VLookups!$J$3</f>
        <v>-672.87546107540618</v>
      </c>
      <c r="AA233" s="19">
        <v>0</v>
      </c>
      <c r="AB233" s="20">
        <f t="shared" si="9"/>
        <v>3047.0290970428132</v>
      </c>
      <c r="AC233" s="20">
        <f t="shared" si="10"/>
        <v>139708.38879905388</v>
      </c>
    </row>
    <row r="234" spans="2:29" x14ac:dyDescent="0.25">
      <c r="B234" s="9">
        <v>230</v>
      </c>
      <c r="C234" s="9">
        <f t="shared" si="11"/>
        <v>42</v>
      </c>
      <c r="D234" s="9">
        <v>2</v>
      </c>
      <c r="E234" s="20">
        <f>E222*(1+VLookups!$C$4)</f>
        <v>16821.886526885155</v>
      </c>
      <c r="F234" s="20">
        <f>$E234*-VLookups!$D$10*2</f>
        <v>-1009.3131916131092</v>
      </c>
      <c r="G234" s="19">
        <v>0</v>
      </c>
      <c r="H234" s="20">
        <f>(-VLookups!$D$13)*(E234+F234/2)</f>
        <v>-5303.0997276005455</v>
      </c>
      <c r="I234" s="19">
        <v>0</v>
      </c>
      <c r="J234" s="19">
        <v>0</v>
      </c>
      <c r="K234" s="19">
        <v>0</v>
      </c>
      <c r="L234" s="19">
        <v>0</v>
      </c>
      <c r="M234" s="20">
        <f>M233-VLookups!$C$33</f>
        <v>-249</v>
      </c>
      <c r="N234" s="22">
        <v>170</v>
      </c>
      <c r="O234" s="19">
        <v>0</v>
      </c>
      <c r="P234" s="19">
        <v>0</v>
      </c>
      <c r="Q234" s="9" t="s">
        <v>36</v>
      </c>
      <c r="R234" s="19">
        <v>0</v>
      </c>
      <c r="S234" s="20">
        <f>VLookups!$D$50</f>
        <v>-4487.7037773753191</v>
      </c>
      <c r="T234" s="19">
        <v>0</v>
      </c>
      <c r="U234" s="9">
        <v>86</v>
      </c>
      <c r="V234" s="21">
        <f>V233-VLookups!$D$54</f>
        <v>-1750</v>
      </c>
      <c r="W234" s="21">
        <f>-VLookups!$D$59</f>
        <v>-250</v>
      </c>
      <c r="X234" s="21">
        <f>-VLookups!$D$62</f>
        <v>-175</v>
      </c>
      <c r="Y234" s="36">
        <f>Y233*(1+VLookups!$D$57/12)</f>
        <v>-389.65505676613759</v>
      </c>
      <c r="Z234" s="19">
        <f>-E234*VLookups!$J$3</f>
        <v>-672.87546107540618</v>
      </c>
      <c r="AA234" s="19">
        <v>0</v>
      </c>
      <c r="AB234" s="20">
        <f t="shared" si="9"/>
        <v>3039.8959082611918</v>
      </c>
      <c r="AC234" s="20">
        <f t="shared" si="10"/>
        <v>142981.13202198016</v>
      </c>
    </row>
    <row r="235" spans="2:29" x14ac:dyDescent="0.25">
      <c r="B235" s="9">
        <v>231</v>
      </c>
      <c r="C235" s="9">
        <f t="shared" si="11"/>
        <v>42</v>
      </c>
      <c r="D235" s="9">
        <v>3</v>
      </c>
      <c r="E235" s="20">
        <f>E223*(1+VLookups!$C$4)</f>
        <v>16821.886526885155</v>
      </c>
      <c r="F235" s="20">
        <f>$E235*-VLookups!$D$10*2</f>
        <v>-1009.3131916131092</v>
      </c>
      <c r="G235" s="19">
        <v>0</v>
      </c>
      <c r="H235" s="20">
        <f>(-VLookups!$D$13)*(E235+F235/2)</f>
        <v>-5303.0997276005455</v>
      </c>
      <c r="I235" s="19">
        <v>0</v>
      </c>
      <c r="J235" s="19">
        <v>0</v>
      </c>
      <c r="K235" s="19">
        <v>0</v>
      </c>
      <c r="L235" s="19">
        <v>0</v>
      </c>
      <c r="M235" s="20">
        <f>M234-VLookups!$C$33</f>
        <v>-250</v>
      </c>
      <c r="N235" s="22">
        <v>171</v>
      </c>
      <c r="O235" s="19">
        <v>0</v>
      </c>
      <c r="P235" s="19">
        <v>0</v>
      </c>
      <c r="Q235" s="9" t="s">
        <v>36</v>
      </c>
      <c r="R235" s="19">
        <v>0</v>
      </c>
      <c r="S235" s="20">
        <f>VLookups!$D$50</f>
        <v>-4487.7037773753191</v>
      </c>
      <c r="T235" s="19">
        <v>0</v>
      </c>
      <c r="U235" s="9">
        <v>87</v>
      </c>
      <c r="V235" s="21">
        <f>V234-VLookups!$D$54</f>
        <v>-1755</v>
      </c>
      <c r="W235" s="21">
        <f>-VLookups!$D$59</f>
        <v>-250</v>
      </c>
      <c r="X235" s="21">
        <f>-VLookups!$D$62</f>
        <v>-175</v>
      </c>
      <c r="Y235" s="36">
        <f>Y234*(1+VLookups!$D$57/12)</f>
        <v>-390.79155068170547</v>
      </c>
      <c r="Z235" s="19">
        <f>-E235*VLookups!$J$3</f>
        <v>-672.87546107540618</v>
      </c>
      <c r="AA235" s="19">
        <v>0</v>
      </c>
      <c r="AB235" s="20">
        <f t="shared" si="9"/>
        <v>3032.759414345624</v>
      </c>
      <c r="AC235" s="20">
        <f t="shared" si="10"/>
        <v>146252.19332302909</v>
      </c>
    </row>
    <row r="236" spans="2:29" x14ac:dyDescent="0.25">
      <c r="B236" s="9">
        <v>232</v>
      </c>
      <c r="C236" s="9">
        <f t="shared" si="11"/>
        <v>42</v>
      </c>
      <c r="D236" s="9">
        <v>4</v>
      </c>
      <c r="E236" s="20">
        <f>E224*(1+VLookups!$C$4)</f>
        <v>16821.886526885155</v>
      </c>
      <c r="F236" s="20">
        <f>$E236*-VLookups!$D$10*2</f>
        <v>-1009.3131916131092</v>
      </c>
      <c r="G236" s="19">
        <v>0</v>
      </c>
      <c r="H236" s="20">
        <f>(-VLookups!$D$13)*(E236+F236/2)</f>
        <v>-5303.0997276005455</v>
      </c>
      <c r="I236" s="19">
        <v>0</v>
      </c>
      <c r="J236" s="19">
        <v>0</v>
      </c>
      <c r="K236" s="19">
        <v>0</v>
      </c>
      <c r="L236" s="19">
        <v>0</v>
      </c>
      <c r="M236" s="20">
        <f>M235-VLookups!$C$33</f>
        <v>-251</v>
      </c>
      <c r="N236" s="22">
        <v>172</v>
      </c>
      <c r="O236" s="19">
        <v>0</v>
      </c>
      <c r="P236" s="19">
        <v>0</v>
      </c>
      <c r="Q236" s="9" t="s">
        <v>36</v>
      </c>
      <c r="R236" s="19">
        <v>0</v>
      </c>
      <c r="S236" s="20">
        <f>VLookups!$D$50</f>
        <v>-4487.7037773753191</v>
      </c>
      <c r="T236" s="19">
        <v>0</v>
      </c>
      <c r="U236" s="9">
        <v>88</v>
      </c>
      <c r="V236" s="21">
        <f>V235-VLookups!$D$54</f>
        <v>-1760</v>
      </c>
      <c r="W236" s="21">
        <f>-VLookups!$D$59</f>
        <v>-250</v>
      </c>
      <c r="X236" s="21">
        <f>-VLookups!$D$62</f>
        <v>-175</v>
      </c>
      <c r="Y236" s="36">
        <f>Y235*(1+VLookups!$D$57/12)</f>
        <v>-391.93135937119376</v>
      </c>
      <c r="Z236" s="19">
        <f>-E236*VLookups!$J$3</f>
        <v>-672.87546107540618</v>
      </c>
      <c r="AA236" s="19">
        <v>0</v>
      </c>
      <c r="AB236" s="20">
        <f t="shared" si="9"/>
        <v>3025.6196056561357</v>
      </c>
      <c r="AC236" s="20">
        <f t="shared" si="10"/>
        <v>149521.56658422362</v>
      </c>
    </row>
    <row r="237" spans="2:29" x14ac:dyDescent="0.25">
      <c r="B237" s="9">
        <v>233</v>
      </c>
      <c r="C237" s="9">
        <f t="shared" si="11"/>
        <v>42</v>
      </c>
      <c r="D237" s="9">
        <v>5</v>
      </c>
      <c r="E237" s="20">
        <f>E225*(1+VLookups!$C$4)</f>
        <v>16821.886526885155</v>
      </c>
      <c r="F237" s="20">
        <f>$E237*-VLookups!$D$10*2</f>
        <v>-1009.3131916131092</v>
      </c>
      <c r="G237" s="19">
        <v>0</v>
      </c>
      <c r="H237" s="20">
        <f>(-VLookups!$D$13)*(E237+F237/2)</f>
        <v>-5303.0997276005455</v>
      </c>
      <c r="I237" s="19">
        <v>0</v>
      </c>
      <c r="J237" s="19">
        <v>0</v>
      </c>
      <c r="K237" s="19">
        <v>0</v>
      </c>
      <c r="L237" s="19">
        <v>0</v>
      </c>
      <c r="M237" s="20">
        <f>M236-VLookups!$C$33</f>
        <v>-252</v>
      </c>
      <c r="N237" s="22">
        <v>173</v>
      </c>
      <c r="O237" s="19">
        <v>0</v>
      </c>
      <c r="P237" s="19">
        <v>0</v>
      </c>
      <c r="Q237" s="9" t="s">
        <v>36</v>
      </c>
      <c r="R237" s="19">
        <v>0</v>
      </c>
      <c r="S237" s="20">
        <f>VLookups!$D$50</f>
        <v>-4487.7037773753191</v>
      </c>
      <c r="T237" s="19">
        <v>0</v>
      </c>
      <c r="U237" s="9">
        <v>89</v>
      </c>
      <c r="V237" s="21">
        <f>V236-VLookups!$D$54</f>
        <v>-1765</v>
      </c>
      <c r="W237" s="21">
        <f>-VLookups!$D$59</f>
        <v>-250</v>
      </c>
      <c r="X237" s="21">
        <f>-VLookups!$D$62</f>
        <v>-175</v>
      </c>
      <c r="Y237" s="36">
        <f>Y236*(1+VLookups!$D$57/12)</f>
        <v>-393.07449250269309</v>
      </c>
      <c r="Z237" s="19">
        <f>-E237*VLookups!$J$3</f>
        <v>-672.87546107540618</v>
      </c>
      <c r="AA237" s="19">
        <v>0</v>
      </c>
      <c r="AB237" s="20">
        <f t="shared" si="9"/>
        <v>3018.4764725246364</v>
      </c>
      <c r="AC237" s="20">
        <f t="shared" si="10"/>
        <v>152789.24566772196</v>
      </c>
    </row>
    <row r="238" spans="2:29" x14ac:dyDescent="0.25">
      <c r="B238" s="9">
        <v>234</v>
      </c>
      <c r="C238" s="9">
        <f t="shared" si="11"/>
        <v>42</v>
      </c>
      <c r="D238" s="9">
        <v>6</v>
      </c>
      <c r="E238" s="20">
        <f>E226*(1+VLookups!$C$4)</f>
        <v>16821.886526885155</v>
      </c>
      <c r="F238" s="20">
        <f>$E238*-VLookups!$D$10*2</f>
        <v>-1009.3131916131092</v>
      </c>
      <c r="G238" s="19">
        <v>0</v>
      </c>
      <c r="H238" s="20">
        <f>(-VLookups!$D$13)*(E238+F238/2)</f>
        <v>-5303.0997276005455</v>
      </c>
      <c r="I238" s="19">
        <v>0</v>
      </c>
      <c r="J238" s="19">
        <v>0</v>
      </c>
      <c r="K238" s="19">
        <v>0</v>
      </c>
      <c r="L238" s="19">
        <v>0</v>
      </c>
      <c r="M238" s="20">
        <f>M237-VLookups!$C$33</f>
        <v>-253</v>
      </c>
      <c r="N238" s="22">
        <v>174</v>
      </c>
      <c r="O238" s="19">
        <v>0</v>
      </c>
      <c r="P238" s="19">
        <v>0</v>
      </c>
      <c r="Q238" s="9" t="s">
        <v>36</v>
      </c>
      <c r="R238" s="19">
        <v>0</v>
      </c>
      <c r="S238" s="20">
        <f>VLookups!$D$50</f>
        <v>-4487.7037773753191</v>
      </c>
      <c r="T238" s="19">
        <v>0</v>
      </c>
      <c r="U238" s="9">
        <v>90</v>
      </c>
      <c r="V238" s="21">
        <f>V237-VLookups!$D$54</f>
        <v>-1770</v>
      </c>
      <c r="W238" s="21">
        <f>-VLookups!$D$59</f>
        <v>-250</v>
      </c>
      <c r="X238" s="21">
        <f>-VLookups!$D$62</f>
        <v>-175</v>
      </c>
      <c r="Y238" s="36">
        <f>Y237*(1+VLookups!$D$57/12)</f>
        <v>-394.22095977249262</v>
      </c>
      <c r="Z238" s="19">
        <f>-E238*VLookups!$J$3</f>
        <v>-672.87546107540618</v>
      </c>
      <c r="AA238" s="19">
        <v>0</v>
      </c>
      <c r="AB238" s="20">
        <f t="shared" si="9"/>
        <v>3011.3300052548366</v>
      </c>
      <c r="AC238" s="20">
        <f t="shared" si="10"/>
        <v>156055.22441575633</v>
      </c>
    </row>
    <row r="239" spans="2:29" x14ac:dyDescent="0.25">
      <c r="B239" s="9">
        <v>235</v>
      </c>
      <c r="C239" s="9">
        <f t="shared" si="11"/>
        <v>42</v>
      </c>
      <c r="D239" s="9">
        <v>7</v>
      </c>
      <c r="E239" s="20">
        <f>E227*(1+VLookups!$C$4)</f>
        <v>16821.886526885155</v>
      </c>
      <c r="F239" s="20">
        <f>$E239*-VLookups!$D$10*2</f>
        <v>-1009.3131916131092</v>
      </c>
      <c r="G239" s="19">
        <v>0</v>
      </c>
      <c r="H239" s="20">
        <f>(-VLookups!$D$13)*(E239+F239/2)</f>
        <v>-5303.0997276005455</v>
      </c>
      <c r="I239" s="19">
        <v>0</v>
      </c>
      <c r="J239" s="19">
        <v>0</v>
      </c>
      <c r="K239" s="19">
        <v>0</v>
      </c>
      <c r="L239" s="19">
        <v>0</v>
      </c>
      <c r="M239" s="20">
        <f>M238-VLookups!$C$33</f>
        <v>-254</v>
      </c>
      <c r="N239" s="22">
        <v>175</v>
      </c>
      <c r="O239" s="19">
        <v>0</v>
      </c>
      <c r="P239" s="19">
        <v>0</v>
      </c>
      <c r="Q239" s="9" t="s">
        <v>36</v>
      </c>
      <c r="R239" s="19">
        <v>0</v>
      </c>
      <c r="S239" s="20">
        <f>VLookups!$D$50</f>
        <v>-4487.7037773753191</v>
      </c>
      <c r="T239" s="19">
        <v>0</v>
      </c>
      <c r="U239" s="9">
        <v>91</v>
      </c>
      <c r="V239" s="21">
        <f>V238-VLookups!$D$54</f>
        <v>-1775</v>
      </c>
      <c r="W239" s="21">
        <f>-VLookups!$D$59</f>
        <v>-250</v>
      </c>
      <c r="X239" s="21">
        <f>-VLookups!$D$62</f>
        <v>-175</v>
      </c>
      <c r="Y239" s="36">
        <f>Y238*(1+VLookups!$D$57/12)</f>
        <v>-395.37077090516237</v>
      </c>
      <c r="Z239" s="19">
        <f>-E239*VLookups!$J$3</f>
        <v>-672.87546107540618</v>
      </c>
      <c r="AA239" s="19">
        <v>0</v>
      </c>
      <c r="AB239" s="20">
        <f t="shared" si="9"/>
        <v>3004.180194122167</v>
      </c>
      <c r="AC239" s="20">
        <f t="shared" si="10"/>
        <v>159319.49665057141</v>
      </c>
    </row>
    <row r="240" spans="2:29" x14ac:dyDescent="0.25">
      <c r="B240" s="9">
        <v>236</v>
      </c>
      <c r="C240" s="9">
        <f t="shared" si="11"/>
        <v>42</v>
      </c>
      <c r="D240" s="9">
        <v>8</v>
      </c>
      <c r="E240" s="20">
        <f>E228*(1+VLookups!$C$4)</f>
        <v>16821.886526885155</v>
      </c>
      <c r="F240" s="20">
        <f>$E240*-VLookups!$D$10*2</f>
        <v>-1009.3131916131092</v>
      </c>
      <c r="G240" s="19">
        <v>0</v>
      </c>
      <c r="H240" s="20">
        <f>(-VLookups!$D$13)*(E240+F240/2)</f>
        <v>-5303.0997276005455</v>
      </c>
      <c r="I240" s="19">
        <v>0</v>
      </c>
      <c r="J240" s="19">
        <v>0</v>
      </c>
      <c r="K240" s="19">
        <v>0</v>
      </c>
      <c r="L240" s="19">
        <v>0</v>
      </c>
      <c r="M240" s="20">
        <f>M239-VLookups!$C$33</f>
        <v>-255</v>
      </c>
      <c r="N240" s="22">
        <v>176</v>
      </c>
      <c r="O240" s="19">
        <v>0</v>
      </c>
      <c r="P240" s="19">
        <v>0</v>
      </c>
      <c r="Q240" s="9" t="s">
        <v>36</v>
      </c>
      <c r="R240" s="19">
        <v>0</v>
      </c>
      <c r="S240" s="20">
        <f>VLookups!$D$50</f>
        <v>-4487.7037773753191</v>
      </c>
      <c r="T240" s="19">
        <v>0</v>
      </c>
      <c r="U240" s="9">
        <v>92</v>
      </c>
      <c r="V240" s="21">
        <f>V239-VLookups!$D$54</f>
        <v>-1780</v>
      </c>
      <c r="W240" s="21">
        <f>-VLookups!$D$59</f>
        <v>-250</v>
      </c>
      <c r="X240" s="21">
        <f>-VLookups!$D$62</f>
        <v>-175</v>
      </c>
      <c r="Y240" s="36">
        <f>Y239*(1+VLookups!$D$57/12)</f>
        <v>-396.52393565363576</v>
      </c>
      <c r="Z240" s="19">
        <f>-E240*VLookups!$J$3</f>
        <v>-672.87546107540618</v>
      </c>
      <c r="AA240" s="19">
        <v>0</v>
      </c>
      <c r="AB240" s="20">
        <f t="shared" si="9"/>
        <v>2997.0270293736935</v>
      </c>
      <c r="AC240" s="20">
        <f t="shared" si="10"/>
        <v>162582.05617436272</v>
      </c>
    </row>
    <row r="241" spans="2:29" x14ac:dyDescent="0.25">
      <c r="B241" s="9">
        <v>237</v>
      </c>
      <c r="C241" s="9">
        <f t="shared" si="11"/>
        <v>42</v>
      </c>
      <c r="D241" s="9">
        <v>9</v>
      </c>
      <c r="E241" s="20">
        <f>E229*(1+VLookups!$C$4)</f>
        <v>16821.886526885155</v>
      </c>
      <c r="F241" s="20">
        <f>$E241*-VLookups!$D$10*2</f>
        <v>-1009.3131916131092</v>
      </c>
      <c r="G241" s="19">
        <v>0</v>
      </c>
      <c r="H241" s="20">
        <f>(-VLookups!$D$13)*(E241+F241/2)</f>
        <v>-5303.0997276005455</v>
      </c>
      <c r="I241" s="19">
        <v>0</v>
      </c>
      <c r="J241" s="19">
        <v>0</v>
      </c>
      <c r="K241" s="19">
        <v>0</v>
      </c>
      <c r="L241" s="19">
        <v>0</v>
      </c>
      <c r="M241" s="20">
        <f>M240-VLookups!$C$33</f>
        <v>-256</v>
      </c>
      <c r="N241" s="22">
        <v>177</v>
      </c>
      <c r="O241" s="19">
        <v>0</v>
      </c>
      <c r="P241" s="19">
        <v>0</v>
      </c>
      <c r="Q241" s="9" t="s">
        <v>36</v>
      </c>
      <c r="R241" s="19">
        <v>0</v>
      </c>
      <c r="S241" s="20">
        <f>VLookups!$D$50</f>
        <v>-4487.7037773753191</v>
      </c>
      <c r="T241" s="19">
        <v>0</v>
      </c>
      <c r="U241" s="9">
        <v>93</v>
      </c>
      <c r="V241" s="21">
        <f>V240-VLookups!$D$54</f>
        <v>-1785</v>
      </c>
      <c r="W241" s="21">
        <f>-VLookups!$D$59</f>
        <v>-250</v>
      </c>
      <c r="X241" s="21">
        <f>-VLookups!$D$62</f>
        <v>-175</v>
      </c>
      <c r="Y241" s="36">
        <f>Y240*(1+VLookups!$D$57/12)</f>
        <v>-397.68046379929223</v>
      </c>
      <c r="Z241" s="19">
        <f>-E241*VLookups!$J$3</f>
        <v>-672.87546107540618</v>
      </c>
      <c r="AA241" s="19">
        <v>0</v>
      </c>
      <c r="AB241" s="20">
        <f t="shared" si="9"/>
        <v>2989.870501228037</v>
      </c>
      <c r="AC241" s="20">
        <f t="shared" si="10"/>
        <v>165842.89676921468</v>
      </c>
    </row>
    <row r="242" spans="2:29" x14ac:dyDescent="0.25">
      <c r="B242" s="9">
        <v>238</v>
      </c>
      <c r="C242" s="9">
        <f t="shared" si="11"/>
        <v>42</v>
      </c>
      <c r="D242" s="9">
        <v>10</v>
      </c>
      <c r="E242" s="20">
        <f>E230*(1+VLookups!$C$4)</f>
        <v>16821.886526885155</v>
      </c>
      <c r="F242" s="20">
        <f>$E242*-VLookups!$D$10*2</f>
        <v>-1009.3131916131092</v>
      </c>
      <c r="G242" s="19">
        <v>0</v>
      </c>
      <c r="H242" s="20">
        <f>(-VLookups!$D$13)*(E242+F242/2)</f>
        <v>-5303.0997276005455</v>
      </c>
      <c r="I242" s="19">
        <v>0</v>
      </c>
      <c r="J242" s="19">
        <v>0</v>
      </c>
      <c r="K242" s="19">
        <v>0</v>
      </c>
      <c r="L242" s="19">
        <v>0</v>
      </c>
      <c r="M242" s="20">
        <f>M241-VLookups!$C$33</f>
        <v>-257</v>
      </c>
      <c r="N242" s="22">
        <v>178</v>
      </c>
      <c r="O242" s="19">
        <v>0</v>
      </c>
      <c r="P242" s="19">
        <v>0</v>
      </c>
      <c r="Q242" s="9" t="s">
        <v>36</v>
      </c>
      <c r="R242" s="19">
        <v>0</v>
      </c>
      <c r="S242" s="20">
        <f>VLookups!$D$50</f>
        <v>-4487.7037773753191</v>
      </c>
      <c r="T242" s="19">
        <v>0</v>
      </c>
      <c r="U242" s="9">
        <v>94</v>
      </c>
      <c r="V242" s="21">
        <f>V241-VLookups!$D$54</f>
        <v>-1790</v>
      </c>
      <c r="W242" s="21">
        <f>-VLookups!$D$59</f>
        <v>-250</v>
      </c>
      <c r="X242" s="21">
        <f>-VLookups!$D$62</f>
        <v>-175</v>
      </c>
      <c r="Y242" s="36">
        <f>Y241*(1+VLookups!$D$57/12)</f>
        <v>-398.84036515204019</v>
      </c>
      <c r="Z242" s="19">
        <f>-E242*VLookups!$J$3</f>
        <v>-672.87546107540618</v>
      </c>
      <c r="AA242" s="19">
        <v>0</v>
      </c>
      <c r="AB242" s="20">
        <f t="shared" si="9"/>
        <v>2982.7105998752891</v>
      </c>
      <c r="AC242" s="20">
        <f t="shared" si="10"/>
        <v>169102.01219703865</v>
      </c>
    </row>
    <row r="243" spans="2:29" x14ac:dyDescent="0.25">
      <c r="B243" s="9">
        <v>239</v>
      </c>
      <c r="C243" s="9">
        <f t="shared" si="11"/>
        <v>42</v>
      </c>
      <c r="D243" s="9">
        <v>11</v>
      </c>
      <c r="E243" s="20">
        <f>E231*(1+VLookups!$C$4)</f>
        <v>16821.886526885155</v>
      </c>
      <c r="F243" s="20">
        <f>$E243*-VLookups!$D$10*2</f>
        <v>-1009.3131916131092</v>
      </c>
      <c r="G243" s="19">
        <v>0</v>
      </c>
      <c r="H243" s="20">
        <f>(-VLookups!$D$13)*(E243+F243/2)</f>
        <v>-5303.0997276005455</v>
      </c>
      <c r="I243" s="19">
        <v>0</v>
      </c>
      <c r="J243" s="19">
        <v>0</v>
      </c>
      <c r="K243" s="19">
        <v>0</v>
      </c>
      <c r="L243" s="19">
        <v>0</v>
      </c>
      <c r="M243" s="20">
        <f>M242-VLookups!$C$33</f>
        <v>-258</v>
      </c>
      <c r="N243" s="22">
        <v>179</v>
      </c>
      <c r="O243" s="19">
        <v>0</v>
      </c>
      <c r="P243" s="19">
        <v>0</v>
      </c>
      <c r="Q243" s="9" t="s">
        <v>36</v>
      </c>
      <c r="R243" s="19">
        <v>0</v>
      </c>
      <c r="S243" s="20">
        <f>VLookups!$D$50</f>
        <v>-4487.7037773753191</v>
      </c>
      <c r="T243" s="19">
        <v>0</v>
      </c>
      <c r="U243" s="9">
        <v>95</v>
      </c>
      <c r="V243" s="21">
        <f>V242-VLookups!$D$54</f>
        <v>-1795</v>
      </c>
      <c r="W243" s="21">
        <f>-VLookups!$D$59</f>
        <v>-250</v>
      </c>
      <c r="X243" s="21">
        <f>-VLookups!$D$62</f>
        <v>-175</v>
      </c>
      <c r="Y243" s="36">
        <f>Y242*(1+VLookups!$D$57/12)</f>
        <v>-400.00364955040033</v>
      </c>
      <c r="Z243" s="19">
        <f>-E243*VLookups!$J$3</f>
        <v>-672.87546107540618</v>
      </c>
      <c r="AA243" s="19">
        <v>0</v>
      </c>
      <c r="AB243" s="20">
        <f t="shared" si="9"/>
        <v>2975.5473154769288</v>
      </c>
      <c r="AC243" s="20">
        <f t="shared" si="10"/>
        <v>172359.39619951067</v>
      </c>
    </row>
    <row r="244" spans="2:29" x14ac:dyDescent="0.25">
      <c r="B244" s="9">
        <v>240</v>
      </c>
      <c r="C244" s="9">
        <f t="shared" si="11"/>
        <v>43</v>
      </c>
      <c r="D244" s="9">
        <v>0</v>
      </c>
      <c r="E244" s="20">
        <f>E232*(1+VLookups!$C$4)</f>
        <v>17410.652555326134</v>
      </c>
      <c r="F244" s="20">
        <f>$E244*-VLookups!$D$10*2</f>
        <v>-1044.6391533195681</v>
      </c>
      <c r="G244" s="19">
        <v>0</v>
      </c>
      <c r="H244" s="20">
        <f>(-VLookups!$D$13)*(E244+F244/2)</f>
        <v>-5488.7082180665639</v>
      </c>
      <c r="I244" s="19">
        <v>0</v>
      </c>
      <c r="J244" s="19">
        <v>0</v>
      </c>
      <c r="K244" s="19">
        <v>0</v>
      </c>
      <c r="L244" s="21">
        <f>VLookups!$D$31</f>
        <v>4500</v>
      </c>
      <c r="M244" s="20">
        <f>M243-VLookups!$C$33</f>
        <v>-259</v>
      </c>
      <c r="N244" s="22">
        <v>180</v>
      </c>
      <c r="O244" s="21">
        <f>-VLookups!$D$36</f>
        <v>-12000</v>
      </c>
      <c r="P244" s="19">
        <v>0</v>
      </c>
      <c r="Q244" s="22">
        <v>0</v>
      </c>
      <c r="R244" s="19">
        <v>0</v>
      </c>
      <c r="S244" s="20">
        <f>VLookups!$D$50</f>
        <v>-4487.7037773753191</v>
      </c>
      <c r="T244" s="19">
        <v>0</v>
      </c>
      <c r="U244" s="9">
        <v>96</v>
      </c>
      <c r="V244" s="21">
        <f>V243-VLookups!$D$54</f>
        <v>-1800</v>
      </c>
      <c r="W244" s="21">
        <f>-VLookups!$D$59</f>
        <v>-250</v>
      </c>
      <c r="X244" s="21">
        <f>-VLookups!$D$62</f>
        <v>-175</v>
      </c>
      <c r="Y244" s="36">
        <f>Y243*(1+VLookups!$D$57/12)</f>
        <v>-401.17032686158899</v>
      </c>
      <c r="Z244" s="19">
        <f>-E244*VLookups!$J$3</f>
        <v>-696.4261022130454</v>
      </c>
      <c r="AA244" s="19">
        <v>0</v>
      </c>
      <c r="AB244" s="20">
        <f t="shared" si="9"/>
        <v>-4169.6754458501682</v>
      </c>
      <c r="AC244" s="20">
        <f t="shared" si="10"/>
        <v>168476.986413993</v>
      </c>
    </row>
    <row r="245" spans="2:29" x14ac:dyDescent="0.25">
      <c r="B245" s="9">
        <v>241</v>
      </c>
      <c r="C245" s="9">
        <f t="shared" si="11"/>
        <v>43</v>
      </c>
      <c r="D245" s="9">
        <v>1</v>
      </c>
      <c r="E245" s="20">
        <f>E233*(1+VLookups!$C$4)</f>
        <v>17410.652555326134</v>
      </c>
      <c r="F245" s="20">
        <f>$E245*-VLookups!$D$10*2</f>
        <v>-1044.6391533195681</v>
      </c>
      <c r="G245" s="19">
        <v>0</v>
      </c>
      <c r="H245" s="20">
        <f>(-VLookups!$D$13)*(E245+F245/2)</f>
        <v>-5488.7082180665639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9"/>
      <c r="O245" s="20">
        <f>VLookups!$D$39</f>
        <v>-1471.9562242328529</v>
      </c>
      <c r="P245" s="20">
        <f>-VLookups!$D$41</f>
        <v>-125</v>
      </c>
      <c r="Q245" s="22">
        <v>1</v>
      </c>
      <c r="R245" s="19">
        <v>0</v>
      </c>
      <c r="S245" s="20">
        <f>VLookups!$D$50</f>
        <v>-4487.7037773753191</v>
      </c>
      <c r="T245" s="19">
        <v>0</v>
      </c>
      <c r="U245" s="9">
        <v>97</v>
      </c>
      <c r="V245" s="21">
        <f>V244-VLookups!$D$54</f>
        <v>-1805</v>
      </c>
      <c r="W245" s="21">
        <f>-VLookups!$D$60</f>
        <v>-400</v>
      </c>
      <c r="X245" s="21">
        <f>-VLookups!$D$62</f>
        <v>-175</v>
      </c>
      <c r="Y245" s="36">
        <f>Y244*(1+VLookups!$D$57/12)</f>
        <v>-402.34040698160197</v>
      </c>
      <c r="Z245" s="19">
        <f>-E245*VLookups!$J$3</f>
        <v>-696.4261022130454</v>
      </c>
      <c r="AA245" s="19">
        <v>0</v>
      </c>
      <c r="AB245" s="20">
        <f t="shared" si="9"/>
        <v>1836.1982497969648</v>
      </c>
      <c r="AC245" s="20">
        <f t="shared" si="10"/>
        <v>170593.97964114661</v>
      </c>
    </row>
    <row r="246" spans="2:29" x14ac:dyDescent="0.25">
      <c r="B246" s="9">
        <v>242</v>
      </c>
      <c r="C246" s="9">
        <f t="shared" si="11"/>
        <v>43</v>
      </c>
      <c r="D246" s="9">
        <v>2</v>
      </c>
      <c r="E246" s="20">
        <f>E234*(1+VLookups!$C$4)</f>
        <v>17410.652555326134</v>
      </c>
      <c r="F246" s="20">
        <f>$E246*-VLookups!$D$10*2</f>
        <v>-1044.6391533195681</v>
      </c>
      <c r="G246" s="19">
        <v>0</v>
      </c>
      <c r="H246" s="20">
        <f>(-VLookups!$D$13)*(E246+F246/2)</f>
        <v>-5488.7082180665639</v>
      </c>
      <c r="I246" s="19">
        <v>0</v>
      </c>
      <c r="J246" s="19">
        <v>0</v>
      </c>
      <c r="K246" s="19">
        <v>0</v>
      </c>
      <c r="L246" s="19">
        <v>0</v>
      </c>
      <c r="M246" s="19">
        <v>0</v>
      </c>
      <c r="N246" s="20" t="s">
        <v>36</v>
      </c>
      <c r="O246" s="20">
        <f>VLookups!$D$39</f>
        <v>-1471.9562242328529</v>
      </c>
      <c r="P246" s="20">
        <f>P245-VLookups!$D$42</f>
        <v>-126.5</v>
      </c>
      <c r="Q246" s="22">
        <v>2</v>
      </c>
      <c r="R246" s="19">
        <v>0</v>
      </c>
      <c r="S246" s="20">
        <f>VLookups!$D$50</f>
        <v>-4487.7037773753191</v>
      </c>
      <c r="T246" s="19">
        <v>0</v>
      </c>
      <c r="U246" s="9">
        <v>98</v>
      </c>
      <c r="V246" s="21">
        <f>V245-VLookups!$D$54</f>
        <v>-1810</v>
      </c>
      <c r="W246" s="21">
        <f>-VLookups!$D$60</f>
        <v>-400</v>
      </c>
      <c r="X246" s="21">
        <f>-VLookups!$D$62</f>
        <v>-175</v>
      </c>
      <c r="Y246" s="36">
        <f>Y245*(1+VLookups!$D$57/12)</f>
        <v>-403.51389983529833</v>
      </c>
      <c r="Z246" s="19">
        <f>-E246*VLookups!$J$3</f>
        <v>-696.4261022130454</v>
      </c>
      <c r="AA246" s="19">
        <v>0</v>
      </c>
      <c r="AB246" s="20">
        <f t="shared" si="9"/>
        <v>1828.5247569432686</v>
      </c>
      <c r="AC246" s="20">
        <f t="shared" si="10"/>
        <v>172706.8276974918</v>
      </c>
    </row>
    <row r="247" spans="2:29" x14ac:dyDescent="0.25">
      <c r="B247" s="9">
        <v>243</v>
      </c>
      <c r="C247" s="9">
        <f t="shared" si="11"/>
        <v>43</v>
      </c>
      <c r="D247" s="9">
        <v>3</v>
      </c>
      <c r="E247" s="20">
        <f>E235*(1+VLookups!$C$4)</f>
        <v>17410.652555326134</v>
      </c>
      <c r="F247" s="20">
        <f>$E247*-VLookups!$D$10*2</f>
        <v>-1044.6391533195681</v>
      </c>
      <c r="G247" s="19">
        <v>0</v>
      </c>
      <c r="H247" s="20">
        <f>(-VLookups!$D$13)*(E247+F247/2)</f>
        <v>-5488.7082180665639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20" t="s">
        <v>36</v>
      </c>
      <c r="O247" s="20">
        <f>VLookups!$D$39</f>
        <v>-1471.9562242328529</v>
      </c>
      <c r="P247" s="20">
        <f>P246-VLookups!$D$42</f>
        <v>-128</v>
      </c>
      <c r="Q247" s="22">
        <v>3</v>
      </c>
      <c r="R247" s="19">
        <v>0</v>
      </c>
      <c r="S247" s="20">
        <f>VLookups!$D$50</f>
        <v>-4487.7037773753191</v>
      </c>
      <c r="T247" s="19">
        <v>0</v>
      </c>
      <c r="U247" s="9">
        <v>99</v>
      </c>
      <c r="V247" s="21">
        <f>V246-VLookups!$D$54</f>
        <v>-1815</v>
      </c>
      <c r="W247" s="21">
        <f>-VLookups!$D$60</f>
        <v>-400</v>
      </c>
      <c r="X247" s="21">
        <f>-VLookups!$D$62</f>
        <v>-175</v>
      </c>
      <c r="Y247" s="36">
        <f>Y246*(1+VLookups!$D$57/12)</f>
        <v>-404.69081537648464</v>
      </c>
      <c r="Z247" s="19">
        <f>-E247*VLookups!$J$3</f>
        <v>-696.4261022130454</v>
      </c>
      <c r="AA247" s="19">
        <v>0</v>
      </c>
      <c r="AB247" s="20">
        <f t="shared" si="9"/>
        <v>1820.8478414020819</v>
      </c>
      <c r="AC247" s="20">
        <f t="shared" si="10"/>
        <v>174815.52025172304</v>
      </c>
    </row>
    <row r="248" spans="2:29" x14ac:dyDescent="0.25">
      <c r="B248" s="9">
        <v>244</v>
      </c>
      <c r="C248" s="9">
        <f t="shared" si="11"/>
        <v>43</v>
      </c>
      <c r="D248" s="9">
        <v>4</v>
      </c>
      <c r="E248" s="20">
        <f>E236*(1+VLookups!$C$4)</f>
        <v>17410.652555326134</v>
      </c>
      <c r="F248" s="20">
        <f>$E248*-VLookups!$D$10*2</f>
        <v>-1044.6391533195681</v>
      </c>
      <c r="G248" s="19">
        <v>0</v>
      </c>
      <c r="H248" s="20">
        <f>(-VLookups!$D$13)*(E248+F248/2)</f>
        <v>-5488.7082180665639</v>
      </c>
      <c r="I248" s="19">
        <v>0</v>
      </c>
      <c r="J248" s="19">
        <v>0</v>
      </c>
      <c r="K248" s="19">
        <v>0</v>
      </c>
      <c r="L248" s="19">
        <v>0</v>
      </c>
      <c r="M248" s="19">
        <v>0</v>
      </c>
      <c r="N248" s="20" t="s">
        <v>36</v>
      </c>
      <c r="O248" s="20">
        <f>VLookups!$D$39</f>
        <v>-1471.9562242328529</v>
      </c>
      <c r="P248" s="20">
        <f>P247-VLookups!$D$42</f>
        <v>-129.5</v>
      </c>
      <c r="Q248" s="22">
        <v>4</v>
      </c>
      <c r="R248" s="19">
        <v>0</v>
      </c>
      <c r="S248" s="20">
        <f>VLookups!$D$50</f>
        <v>-4487.7037773753191</v>
      </c>
      <c r="T248" s="19">
        <v>0</v>
      </c>
      <c r="U248" s="9">
        <v>100</v>
      </c>
      <c r="V248" s="21">
        <f>V247-VLookups!$D$54</f>
        <v>-1820</v>
      </c>
      <c r="W248" s="21">
        <f>-VLookups!$D$60</f>
        <v>-400</v>
      </c>
      <c r="X248" s="21">
        <f>-VLookups!$D$62</f>
        <v>-175</v>
      </c>
      <c r="Y248" s="36">
        <f>Y247*(1+VLookups!$D$57/12)</f>
        <v>-405.87116358799938</v>
      </c>
      <c r="Z248" s="19">
        <f>-E248*VLookups!$J$3</f>
        <v>-696.4261022130454</v>
      </c>
      <c r="AA248" s="19">
        <v>0</v>
      </c>
      <c r="AB248" s="20">
        <f t="shared" si="9"/>
        <v>1813.1674931905673</v>
      </c>
      <c r="AC248" s="20">
        <f t="shared" si="10"/>
        <v>176920.04694533313</v>
      </c>
    </row>
    <row r="249" spans="2:29" x14ac:dyDescent="0.25">
      <c r="B249" s="9">
        <v>245</v>
      </c>
      <c r="C249" s="9">
        <f t="shared" si="11"/>
        <v>43</v>
      </c>
      <c r="D249" s="9">
        <v>5</v>
      </c>
      <c r="E249" s="20">
        <f>E237*(1+VLookups!$C$4)</f>
        <v>17410.652555326134</v>
      </c>
      <c r="F249" s="20">
        <f>$E249*-VLookups!$D$10*2</f>
        <v>-1044.6391533195681</v>
      </c>
      <c r="G249" s="19">
        <v>0</v>
      </c>
      <c r="H249" s="20">
        <f>(-VLookups!$D$13)*(E249+F249/2)</f>
        <v>-5488.7082180665639</v>
      </c>
      <c r="I249" s="19">
        <v>0</v>
      </c>
      <c r="J249" s="19">
        <v>0</v>
      </c>
      <c r="K249" s="19">
        <v>0</v>
      </c>
      <c r="L249" s="19">
        <v>0</v>
      </c>
      <c r="M249" s="19">
        <v>0</v>
      </c>
      <c r="N249" s="20" t="s">
        <v>36</v>
      </c>
      <c r="O249" s="20">
        <f>VLookups!$D$39</f>
        <v>-1471.9562242328529</v>
      </c>
      <c r="P249" s="20">
        <f>P248-VLookups!$D$42</f>
        <v>-131</v>
      </c>
      <c r="Q249" s="22">
        <v>5</v>
      </c>
      <c r="R249" s="19">
        <v>0</v>
      </c>
      <c r="S249" s="20">
        <f>VLookups!$D$50</f>
        <v>-4487.7037773753191</v>
      </c>
      <c r="T249" s="19">
        <v>0</v>
      </c>
      <c r="U249" s="9">
        <v>101</v>
      </c>
      <c r="V249" s="21">
        <f>V248-VLookups!$D$54</f>
        <v>-1825</v>
      </c>
      <c r="W249" s="21">
        <f>-VLookups!$D$60</f>
        <v>-400</v>
      </c>
      <c r="X249" s="21">
        <f>-VLookups!$D$62</f>
        <v>-175</v>
      </c>
      <c r="Y249" s="36">
        <f>Y248*(1+VLookups!$D$57/12)</f>
        <v>-407.05495448179772</v>
      </c>
      <c r="Z249" s="19">
        <f>-E249*VLookups!$J$3</f>
        <v>-696.4261022130454</v>
      </c>
      <c r="AA249" s="19">
        <v>0</v>
      </c>
      <c r="AB249" s="20">
        <f t="shared" si="9"/>
        <v>1805.483702296769</v>
      </c>
      <c r="AC249" s="20">
        <f t="shared" si="10"/>
        <v>179020.39739253878</v>
      </c>
    </row>
    <row r="250" spans="2:29" x14ac:dyDescent="0.25">
      <c r="B250" s="9">
        <v>246</v>
      </c>
      <c r="C250" s="9">
        <f t="shared" si="11"/>
        <v>43</v>
      </c>
      <c r="D250" s="9">
        <v>6</v>
      </c>
      <c r="E250" s="20">
        <f>E238*(1+VLookups!$C$4)</f>
        <v>17410.652555326134</v>
      </c>
      <c r="F250" s="20">
        <f>$E250*-VLookups!$D$10*2</f>
        <v>-1044.6391533195681</v>
      </c>
      <c r="G250" s="19">
        <v>0</v>
      </c>
      <c r="H250" s="20">
        <f>(-VLookups!$D$13)*(E250+F250/2)</f>
        <v>-5488.7082180665639</v>
      </c>
      <c r="I250" s="19">
        <v>0</v>
      </c>
      <c r="J250" s="19">
        <v>0</v>
      </c>
      <c r="K250" s="19">
        <v>0</v>
      </c>
      <c r="L250" s="19">
        <v>0</v>
      </c>
      <c r="M250" s="19">
        <v>0</v>
      </c>
      <c r="N250" s="20" t="s">
        <v>36</v>
      </c>
      <c r="O250" s="20">
        <f>VLookups!$D$39</f>
        <v>-1471.9562242328529</v>
      </c>
      <c r="P250" s="20">
        <f>P249-VLookups!$D$42</f>
        <v>-132.5</v>
      </c>
      <c r="Q250" s="22">
        <v>6</v>
      </c>
      <c r="R250" s="19">
        <v>0</v>
      </c>
      <c r="S250" s="20">
        <f>VLookups!$D$50</f>
        <v>-4487.7037773753191</v>
      </c>
      <c r="T250" s="19">
        <v>0</v>
      </c>
      <c r="U250" s="9">
        <v>102</v>
      </c>
      <c r="V250" s="21">
        <f>V249-VLookups!$D$54</f>
        <v>-1830</v>
      </c>
      <c r="W250" s="21">
        <f>-VLookups!$D$60</f>
        <v>-400</v>
      </c>
      <c r="X250" s="21">
        <f>-VLookups!$D$62</f>
        <v>-175</v>
      </c>
      <c r="Y250" s="36">
        <f>Y249*(1+VLookups!$D$57/12)</f>
        <v>-408.24219809903633</v>
      </c>
      <c r="Z250" s="19">
        <f>-E250*VLookups!$J$3</f>
        <v>-696.4261022130454</v>
      </c>
      <c r="AA250" s="19">
        <v>0</v>
      </c>
      <c r="AB250" s="20">
        <f t="shared" si="9"/>
        <v>1797.7964586795306</v>
      </c>
      <c r="AC250" s="20">
        <f t="shared" si="10"/>
        <v>181116.5611802059</v>
      </c>
    </row>
    <row r="251" spans="2:29" x14ac:dyDescent="0.25">
      <c r="B251" s="9">
        <v>247</v>
      </c>
      <c r="C251" s="9">
        <f t="shared" si="11"/>
        <v>43</v>
      </c>
      <c r="D251" s="9">
        <v>7</v>
      </c>
      <c r="E251" s="20">
        <f>E239*(1+VLookups!$C$4)</f>
        <v>17410.652555326134</v>
      </c>
      <c r="F251" s="20">
        <f>$E251*-VLookups!$D$10*2</f>
        <v>-1044.6391533195681</v>
      </c>
      <c r="G251" s="19">
        <v>0</v>
      </c>
      <c r="H251" s="20">
        <f>(-VLookups!$D$13)*(E251+F251/2)</f>
        <v>-5488.7082180665639</v>
      </c>
      <c r="I251" s="19">
        <v>0</v>
      </c>
      <c r="J251" s="19">
        <v>0</v>
      </c>
      <c r="K251" s="19">
        <v>0</v>
      </c>
      <c r="L251" s="19">
        <v>0</v>
      </c>
      <c r="M251" s="19">
        <v>0</v>
      </c>
      <c r="N251" s="20" t="s">
        <v>36</v>
      </c>
      <c r="O251" s="20">
        <f>VLookups!$D$39</f>
        <v>-1471.9562242328529</v>
      </c>
      <c r="P251" s="20">
        <f>P250-VLookups!$D$42</f>
        <v>-134</v>
      </c>
      <c r="Q251" s="22">
        <v>7</v>
      </c>
      <c r="R251" s="19">
        <v>0</v>
      </c>
      <c r="S251" s="20">
        <f>VLookups!$D$50</f>
        <v>-4487.7037773753191</v>
      </c>
      <c r="T251" s="19">
        <v>0</v>
      </c>
      <c r="U251" s="9">
        <v>103</v>
      </c>
      <c r="V251" s="21">
        <f>V250-VLookups!$D$54</f>
        <v>-1835</v>
      </c>
      <c r="W251" s="21">
        <f>-VLookups!$D$60</f>
        <v>-400</v>
      </c>
      <c r="X251" s="21">
        <f>-VLookups!$D$62</f>
        <v>-175</v>
      </c>
      <c r="Y251" s="36">
        <f>Y250*(1+VLookups!$D$57/12)</f>
        <v>-409.43290451015855</v>
      </c>
      <c r="Z251" s="19">
        <f>-E251*VLookups!$J$3</f>
        <v>-696.4261022130454</v>
      </c>
      <c r="AA251" s="19">
        <v>0</v>
      </c>
      <c r="AB251" s="20">
        <f t="shared" si="9"/>
        <v>1790.1057522684082</v>
      </c>
      <c r="AC251" s="20">
        <f t="shared" si="10"/>
        <v>183208.52786777465</v>
      </c>
    </row>
    <row r="252" spans="2:29" x14ac:dyDescent="0.25">
      <c r="B252" s="9">
        <v>248</v>
      </c>
      <c r="C252" s="9">
        <f t="shared" si="11"/>
        <v>43</v>
      </c>
      <c r="D252" s="9">
        <v>8</v>
      </c>
      <c r="E252" s="20">
        <f>E240*(1+VLookups!$C$4)</f>
        <v>17410.652555326134</v>
      </c>
      <c r="F252" s="20">
        <f>$E252*-VLookups!$D$10*2</f>
        <v>-1044.6391533195681</v>
      </c>
      <c r="G252" s="19">
        <v>0</v>
      </c>
      <c r="H252" s="20">
        <f>(-VLookups!$D$13)*(E252+F252/2)</f>
        <v>-5488.7082180665639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20" t="s">
        <v>36</v>
      </c>
      <c r="O252" s="20">
        <f>VLookups!$D$39</f>
        <v>-1471.9562242328529</v>
      </c>
      <c r="P252" s="20">
        <f>P251-VLookups!$D$42</f>
        <v>-135.5</v>
      </c>
      <c r="Q252" s="22">
        <v>8</v>
      </c>
      <c r="R252" s="19">
        <v>0</v>
      </c>
      <c r="S252" s="20">
        <f>VLookups!$D$50</f>
        <v>-4487.7037773753191</v>
      </c>
      <c r="T252" s="19">
        <v>0</v>
      </c>
      <c r="U252" s="9">
        <v>104</v>
      </c>
      <c r="V252" s="21">
        <f>V251-VLookups!$D$54</f>
        <v>-1840</v>
      </c>
      <c r="W252" s="21">
        <f>-VLookups!$D$60</f>
        <v>-400</v>
      </c>
      <c r="X252" s="21">
        <f>-VLookups!$D$62</f>
        <v>-175</v>
      </c>
      <c r="Y252" s="36">
        <f>Y251*(1+VLookups!$D$57/12)</f>
        <v>-410.62708381497987</v>
      </c>
      <c r="Z252" s="19">
        <f>-E252*VLookups!$J$3</f>
        <v>-696.4261022130454</v>
      </c>
      <c r="AA252" s="19">
        <v>0</v>
      </c>
      <c r="AB252" s="20">
        <f t="shared" si="9"/>
        <v>1782.4115729635869</v>
      </c>
      <c r="AC252" s="20">
        <f t="shared" si="10"/>
        <v>185296.28698718455</v>
      </c>
    </row>
    <row r="253" spans="2:29" x14ac:dyDescent="0.25">
      <c r="B253" s="9">
        <v>249</v>
      </c>
      <c r="C253" s="9">
        <f t="shared" si="11"/>
        <v>43</v>
      </c>
      <c r="D253" s="9">
        <v>9</v>
      </c>
      <c r="E253" s="20">
        <f>E241*(1+VLookups!$C$4)</f>
        <v>17410.652555326134</v>
      </c>
      <c r="F253" s="20">
        <f>$E253*-VLookups!$D$10*2</f>
        <v>-1044.6391533195681</v>
      </c>
      <c r="G253" s="19">
        <v>0</v>
      </c>
      <c r="H253" s="20">
        <f>(-VLookups!$D$13)*(E253+F253/2)</f>
        <v>-5488.7082180665639</v>
      </c>
      <c r="I253" s="19">
        <v>0</v>
      </c>
      <c r="J253" s="19">
        <v>0</v>
      </c>
      <c r="K253" s="19">
        <v>0</v>
      </c>
      <c r="L253" s="19">
        <v>0</v>
      </c>
      <c r="M253" s="19">
        <v>0</v>
      </c>
      <c r="N253" s="20" t="s">
        <v>36</v>
      </c>
      <c r="O253" s="20">
        <f>VLookups!$D$39</f>
        <v>-1471.9562242328529</v>
      </c>
      <c r="P253" s="20">
        <f>P252-VLookups!$D$42</f>
        <v>-137</v>
      </c>
      <c r="Q253" s="22">
        <v>9</v>
      </c>
      <c r="R253" s="19">
        <v>0</v>
      </c>
      <c r="S253" s="20">
        <f>VLookups!$D$50</f>
        <v>-4487.7037773753191</v>
      </c>
      <c r="T253" s="19">
        <v>0</v>
      </c>
      <c r="U253" s="9">
        <v>105</v>
      </c>
      <c r="V253" s="21">
        <f>V252-VLookups!$D$54</f>
        <v>-1845</v>
      </c>
      <c r="W253" s="21">
        <f>-VLookups!$D$60</f>
        <v>-400</v>
      </c>
      <c r="X253" s="21">
        <f>-VLookups!$D$62</f>
        <v>-175</v>
      </c>
      <c r="Y253" s="36">
        <f>Y252*(1+VLookups!$D$57/12)</f>
        <v>-411.82474614277356</v>
      </c>
      <c r="Z253" s="19">
        <f>-E253*VLookups!$J$3</f>
        <v>-696.4261022130454</v>
      </c>
      <c r="AA253" s="19">
        <v>0</v>
      </c>
      <c r="AB253" s="20">
        <f t="shared" si="9"/>
        <v>1774.7139106357931</v>
      </c>
      <c r="AC253" s="20">
        <f t="shared" si="10"/>
        <v>187379.828042799</v>
      </c>
    </row>
    <row r="254" spans="2:29" x14ac:dyDescent="0.25">
      <c r="B254" s="9">
        <v>250</v>
      </c>
      <c r="C254" s="9">
        <f t="shared" si="11"/>
        <v>43</v>
      </c>
      <c r="D254" s="9">
        <v>10</v>
      </c>
      <c r="E254" s="20">
        <f>E242*(1+VLookups!$C$4)</f>
        <v>17410.652555326134</v>
      </c>
      <c r="F254" s="20">
        <f>$E254*-VLookups!$D$10*2</f>
        <v>-1044.6391533195681</v>
      </c>
      <c r="G254" s="19">
        <v>0</v>
      </c>
      <c r="H254" s="20">
        <f>(-VLookups!$D$13)*(E254+F254/2)</f>
        <v>-5488.7082180665639</v>
      </c>
      <c r="I254" s="19">
        <v>0</v>
      </c>
      <c r="J254" s="19">
        <v>0</v>
      </c>
      <c r="K254" s="19">
        <v>0</v>
      </c>
      <c r="L254" s="19">
        <v>0</v>
      </c>
      <c r="M254" s="19">
        <v>0</v>
      </c>
      <c r="N254" s="20" t="s">
        <v>36</v>
      </c>
      <c r="O254" s="20">
        <f>VLookups!$D$39</f>
        <v>-1471.9562242328529</v>
      </c>
      <c r="P254" s="20">
        <f>P253-VLookups!$D$42</f>
        <v>-138.5</v>
      </c>
      <c r="Q254" s="22">
        <v>10</v>
      </c>
      <c r="R254" s="19">
        <v>0</v>
      </c>
      <c r="S254" s="20">
        <f>VLookups!$D$50</f>
        <v>-4487.7037773753191</v>
      </c>
      <c r="T254" s="19">
        <v>0</v>
      </c>
      <c r="U254" s="9">
        <v>106</v>
      </c>
      <c r="V254" s="21">
        <f>V253-VLookups!$D$54</f>
        <v>-1850</v>
      </c>
      <c r="W254" s="21">
        <f>-VLookups!$D$60</f>
        <v>-400</v>
      </c>
      <c r="X254" s="21">
        <f>-VLookups!$D$62</f>
        <v>-175</v>
      </c>
      <c r="Y254" s="36">
        <f>Y253*(1+VLookups!$D$57/12)</f>
        <v>-413.02590165235665</v>
      </c>
      <c r="Z254" s="19">
        <f>-E254*VLookups!$J$3</f>
        <v>-696.4261022130454</v>
      </c>
      <c r="AA254" s="19">
        <v>0</v>
      </c>
      <c r="AB254" s="20">
        <f t="shared" si="9"/>
        <v>1767.0127551262099</v>
      </c>
      <c r="AC254" s="20">
        <f t="shared" si="10"/>
        <v>189459.14051132987</v>
      </c>
    </row>
    <row r="255" spans="2:29" x14ac:dyDescent="0.25">
      <c r="B255" s="9">
        <v>251</v>
      </c>
      <c r="C255" s="9">
        <f t="shared" si="11"/>
        <v>43</v>
      </c>
      <c r="D255" s="9">
        <v>11</v>
      </c>
      <c r="E255" s="20">
        <f>E243*(1+VLookups!$C$4)</f>
        <v>17410.652555326134</v>
      </c>
      <c r="F255" s="20">
        <f>$E255*-VLookups!$D$10*2</f>
        <v>-1044.6391533195681</v>
      </c>
      <c r="G255" s="19">
        <v>0</v>
      </c>
      <c r="H255" s="20">
        <f>(-VLookups!$D$13)*(E255+F255/2)</f>
        <v>-5488.7082180665639</v>
      </c>
      <c r="I255" s="19">
        <v>0</v>
      </c>
      <c r="J255" s="19">
        <v>0</v>
      </c>
      <c r="K255" s="19">
        <v>0</v>
      </c>
      <c r="L255" s="19">
        <v>0</v>
      </c>
      <c r="M255" s="19">
        <v>0</v>
      </c>
      <c r="N255" s="20" t="s">
        <v>36</v>
      </c>
      <c r="O255" s="20">
        <f>VLookups!$D$39</f>
        <v>-1471.9562242328529</v>
      </c>
      <c r="P255" s="20">
        <f>P254-VLookups!$D$42</f>
        <v>-140</v>
      </c>
      <c r="Q255" s="22">
        <v>11</v>
      </c>
      <c r="R255" s="19">
        <v>0</v>
      </c>
      <c r="S255" s="20">
        <f>VLookups!$D$50</f>
        <v>-4487.7037773753191</v>
      </c>
      <c r="T255" s="19">
        <v>0</v>
      </c>
      <c r="U255" s="9">
        <v>107</v>
      </c>
      <c r="V255" s="21">
        <f>V254-VLookups!$D$54</f>
        <v>-1855</v>
      </c>
      <c r="W255" s="21">
        <f>-VLookups!$D$60</f>
        <v>-400</v>
      </c>
      <c r="X255" s="21">
        <f>-VLookups!$D$62</f>
        <v>-175</v>
      </c>
      <c r="Y255" s="36">
        <f>Y254*(1+VLookups!$D$57/12)</f>
        <v>-414.23056053217601</v>
      </c>
      <c r="Z255" s="19">
        <f>-E255*VLookups!$J$3</f>
        <v>-696.4261022130454</v>
      </c>
      <c r="AA255" s="19">
        <v>0</v>
      </c>
      <c r="AB255" s="20">
        <f t="shared" si="9"/>
        <v>1759.3080962463905</v>
      </c>
      <c r="AC255" s="20">
        <f t="shared" si="10"/>
        <v>191534.21384176181</v>
      </c>
    </row>
    <row r="256" spans="2:29" x14ac:dyDescent="0.25">
      <c r="B256" s="9">
        <v>252</v>
      </c>
      <c r="C256" s="9">
        <f t="shared" si="11"/>
        <v>44</v>
      </c>
      <c r="D256" s="9">
        <v>0</v>
      </c>
      <c r="E256" s="20">
        <f>E244*(1+VLookups!$C$4)</f>
        <v>18020.025394762546</v>
      </c>
      <c r="F256" s="20">
        <f>$E256*-VLookups!$D$10*2</f>
        <v>-1081.2015236857528</v>
      </c>
      <c r="G256" s="19">
        <v>0</v>
      </c>
      <c r="H256" s="20">
        <f>(-VLookups!$D$13)*(E256+F256/2)</f>
        <v>-5680.8130056988921</v>
      </c>
      <c r="I256" s="19">
        <v>0</v>
      </c>
      <c r="J256" s="19">
        <v>0</v>
      </c>
      <c r="K256" s="19">
        <v>0</v>
      </c>
      <c r="L256" s="19">
        <v>0</v>
      </c>
      <c r="M256" s="19">
        <v>0</v>
      </c>
      <c r="N256" s="20" t="s">
        <v>36</v>
      </c>
      <c r="O256" s="20">
        <f>VLookups!$D$39</f>
        <v>-1471.9562242328529</v>
      </c>
      <c r="P256" s="20">
        <f>P255-VLookups!$D$42</f>
        <v>-141.5</v>
      </c>
      <c r="Q256" s="22">
        <v>12</v>
      </c>
      <c r="R256" s="19">
        <v>0</v>
      </c>
      <c r="S256" s="20">
        <f>VLookups!$D$50</f>
        <v>-4487.7037773753191</v>
      </c>
      <c r="T256" s="19">
        <v>0</v>
      </c>
      <c r="U256" s="9">
        <v>108</v>
      </c>
      <c r="V256" s="21">
        <f>V255-VLookups!$D$54</f>
        <v>-1860</v>
      </c>
      <c r="W256" s="21">
        <f>-VLookups!$D$60</f>
        <v>-400</v>
      </c>
      <c r="X256" s="21">
        <f>-VLookups!$D$62</f>
        <v>-175</v>
      </c>
      <c r="Y256" s="36">
        <f>Y255*(1+VLookups!$D$57/12)</f>
        <v>-415.43873300039485</v>
      </c>
      <c r="Z256" s="19">
        <f>-E256*VLookups!$J$3</f>
        <v>-720.80101579050188</v>
      </c>
      <c r="AA256" s="19">
        <v>0</v>
      </c>
      <c r="AB256" s="20">
        <f t="shared" si="9"/>
        <v>2126.2118768217069</v>
      </c>
      <c r="AC256" s="20">
        <f t="shared" si="10"/>
        <v>193979.64940831979</v>
      </c>
    </row>
    <row r="257" spans="2:29" x14ac:dyDescent="0.25">
      <c r="B257" s="9">
        <v>253</v>
      </c>
      <c r="C257" s="9">
        <f t="shared" si="11"/>
        <v>44</v>
      </c>
      <c r="D257" s="9">
        <v>1</v>
      </c>
      <c r="E257" s="20">
        <f>E245*(1+VLookups!$C$4)</f>
        <v>18020.025394762546</v>
      </c>
      <c r="F257" s="20">
        <f>$E257*-VLookups!$D$10*2</f>
        <v>-1081.2015236857528</v>
      </c>
      <c r="G257" s="19">
        <v>0</v>
      </c>
      <c r="H257" s="20">
        <f>(-VLookups!$D$13)*(E257+F257/2)</f>
        <v>-5680.8130056988921</v>
      </c>
      <c r="I257" s="19">
        <v>0</v>
      </c>
      <c r="J257" s="19">
        <v>0</v>
      </c>
      <c r="K257" s="19">
        <v>0</v>
      </c>
      <c r="L257" s="19">
        <v>0</v>
      </c>
      <c r="M257" s="19">
        <v>0</v>
      </c>
      <c r="N257" s="20" t="s">
        <v>36</v>
      </c>
      <c r="O257" s="20">
        <f>VLookups!$D$39</f>
        <v>-1471.9562242328529</v>
      </c>
      <c r="P257" s="20">
        <f>P256-VLookups!$D$42</f>
        <v>-143</v>
      </c>
      <c r="Q257" s="22">
        <v>13</v>
      </c>
      <c r="R257" s="19">
        <v>0</v>
      </c>
      <c r="S257" s="20">
        <f>VLookups!$D$50</f>
        <v>-4487.7037773753191</v>
      </c>
      <c r="T257" s="19">
        <v>0</v>
      </c>
      <c r="U257" s="9">
        <v>109</v>
      </c>
      <c r="V257" s="21">
        <f>V256-VLookups!$D$54</f>
        <v>-1865</v>
      </c>
      <c r="W257" s="21">
        <f>-VLookups!$D$60</f>
        <v>-400</v>
      </c>
      <c r="X257" s="21">
        <f>-VLookups!$D$62</f>
        <v>-175</v>
      </c>
      <c r="Y257" s="36">
        <f>Y256*(1+VLookups!$D$57/12)</f>
        <v>-416.65042930497935</v>
      </c>
      <c r="Z257" s="19">
        <f>-E257*VLookups!$J$3</f>
        <v>-720.80101579050188</v>
      </c>
      <c r="AA257" s="19">
        <v>0</v>
      </c>
      <c r="AB257" s="20">
        <f t="shared" si="9"/>
        <v>2118.5001805171223</v>
      </c>
      <c r="AC257" s="20">
        <f t="shared" si="10"/>
        <v>196421.44900451746</v>
      </c>
    </row>
    <row r="258" spans="2:29" x14ac:dyDescent="0.25">
      <c r="B258" s="9">
        <v>254</v>
      </c>
      <c r="C258" s="9">
        <f t="shared" si="11"/>
        <v>44</v>
      </c>
      <c r="D258" s="9">
        <v>2</v>
      </c>
      <c r="E258" s="20">
        <f>E246*(1+VLookups!$C$4)</f>
        <v>18020.025394762546</v>
      </c>
      <c r="F258" s="20">
        <f>$E258*-VLookups!$D$10*2</f>
        <v>-1081.2015236857528</v>
      </c>
      <c r="G258" s="19">
        <v>0</v>
      </c>
      <c r="H258" s="20">
        <f>(-VLookups!$D$13)*(E258+F258/2)</f>
        <v>-5680.8130056988921</v>
      </c>
      <c r="I258" s="19">
        <v>0</v>
      </c>
      <c r="J258" s="19">
        <v>0</v>
      </c>
      <c r="K258" s="19">
        <v>0</v>
      </c>
      <c r="L258" s="19">
        <v>0</v>
      </c>
      <c r="M258" s="19">
        <v>0</v>
      </c>
      <c r="N258" s="20" t="s">
        <v>36</v>
      </c>
      <c r="O258" s="20">
        <f>VLookups!$D$39</f>
        <v>-1471.9562242328529</v>
      </c>
      <c r="P258" s="20">
        <f>P257-VLookups!$D$42</f>
        <v>-144.5</v>
      </c>
      <c r="Q258" s="22">
        <v>14</v>
      </c>
      <c r="R258" s="19">
        <v>0</v>
      </c>
      <c r="S258" s="20">
        <f>VLookups!$D$50</f>
        <v>-4487.7037773753191</v>
      </c>
      <c r="T258" s="19">
        <v>0</v>
      </c>
      <c r="U258" s="9">
        <v>110</v>
      </c>
      <c r="V258" s="21">
        <f>V257-VLookups!$D$54</f>
        <v>-1870</v>
      </c>
      <c r="W258" s="21">
        <f>-VLookups!$D$60</f>
        <v>-400</v>
      </c>
      <c r="X258" s="21">
        <f>-VLookups!$D$62</f>
        <v>-175</v>
      </c>
      <c r="Y258" s="36">
        <f>Y257*(1+VLookups!$D$57/12)</f>
        <v>-417.86565972378554</v>
      </c>
      <c r="Z258" s="19">
        <f>-E258*VLookups!$J$3</f>
        <v>-720.80101579050188</v>
      </c>
      <c r="AA258" s="19">
        <v>0</v>
      </c>
      <c r="AB258" s="20">
        <f t="shared" si="9"/>
        <v>2110.7849500983161</v>
      </c>
      <c r="AC258" s="20">
        <f t="shared" si="10"/>
        <v>198859.60303628998</v>
      </c>
    </row>
    <row r="259" spans="2:29" x14ac:dyDescent="0.25">
      <c r="B259" s="9">
        <v>255</v>
      </c>
      <c r="C259" s="9">
        <f t="shared" si="11"/>
        <v>44</v>
      </c>
      <c r="D259" s="9">
        <v>3</v>
      </c>
      <c r="E259" s="20">
        <f>E247*(1+VLookups!$C$4)</f>
        <v>18020.025394762546</v>
      </c>
      <c r="F259" s="20">
        <f>$E259*-VLookups!$D$10*2</f>
        <v>-1081.2015236857528</v>
      </c>
      <c r="G259" s="19">
        <v>0</v>
      </c>
      <c r="H259" s="20">
        <f>(-VLookups!$D$13)*(E259+F259/2)</f>
        <v>-5680.8130056988921</v>
      </c>
      <c r="I259" s="19">
        <v>0</v>
      </c>
      <c r="J259" s="19">
        <v>0</v>
      </c>
      <c r="K259" s="19">
        <v>0</v>
      </c>
      <c r="L259" s="19">
        <v>0</v>
      </c>
      <c r="M259" s="19">
        <v>0</v>
      </c>
      <c r="N259" s="20" t="s">
        <v>36</v>
      </c>
      <c r="O259" s="20">
        <f>VLookups!$D$39</f>
        <v>-1471.9562242328529</v>
      </c>
      <c r="P259" s="20">
        <f>P258-VLookups!$D$42</f>
        <v>-146</v>
      </c>
      <c r="Q259" s="22">
        <v>15</v>
      </c>
      <c r="R259" s="19">
        <v>0</v>
      </c>
      <c r="S259" s="20">
        <f>VLookups!$D$50</f>
        <v>-4487.7037773753191</v>
      </c>
      <c r="T259" s="19">
        <v>0</v>
      </c>
      <c r="U259" s="9">
        <v>111</v>
      </c>
      <c r="V259" s="21">
        <f>V258-VLookups!$D$54</f>
        <v>-1875</v>
      </c>
      <c r="W259" s="21">
        <f>-VLookups!$D$60</f>
        <v>-400</v>
      </c>
      <c r="X259" s="21">
        <f>-VLookups!$D$62</f>
        <v>-175</v>
      </c>
      <c r="Y259" s="36">
        <f>Y258*(1+VLookups!$D$57/12)</f>
        <v>-419.08443456464659</v>
      </c>
      <c r="Z259" s="19">
        <f>-E259*VLookups!$J$3</f>
        <v>-720.80101579050188</v>
      </c>
      <c r="AA259" s="19">
        <v>0</v>
      </c>
      <c r="AB259" s="20">
        <f t="shared" si="9"/>
        <v>2103.0661752574551</v>
      </c>
      <c r="AC259" s="20">
        <f t="shared" si="10"/>
        <v>201294.10188327459</v>
      </c>
    </row>
    <row r="260" spans="2:29" x14ac:dyDescent="0.25">
      <c r="B260" s="9">
        <v>256</v>
      </c>
      <c r="C260" s="9">
        <f t="shared" si="11"/>
        <v>44</v>
      </c>
      <c r="D260" s="9">
        <v>4</v>
      </c>
      <c r="E260" s="20">
        <f>E248*(1+VLookups!$C$4)</f>
        <v>18020.025394762546</v>
      </c>
      <c r="F260" s="20">
        <f>$E260*-VLookups!$D$10*2</f>
        <v>-1081.2015236857528</v>
      </c>
      <c r="G260" s="19">
        <v>0</v>
      </c>
      <c r="H260" s="20">
        <f>(-VLookups!$D$13)*(E260+F260/2)</f>
        <v>-5680.8130056988921</v>
      </c>
      <c r="I260" s="19">
        <v>0</v>
      </c>
      <c r="J260" s="19">
        <v>0</v>
      </c>
      <c r="K260" s="19">
        <v>0</v>
      </c>
      <c r="L260" s="19">
        <v>0</v>
      </c>
      <c r="M260" s="19">
        <v>0</v>
      </c>
      <c r="N260" s="20" t="s">
        <v>36</v>
      </c>
      <c r="O260" s="20">
        <f>VLookups!$D$39</f>
        <v>-1471.9562242328529</v>
      </c>
      <c r="P260" s="20">
        <f>P259-VLookups!$D$42</f>
        <v>-147.5</v>
      </c>
      <c r="Q260" s="22">
        <v>16</v>
      </c>
      <c r="R260" s="19">
        <v>0</v>
      </c>
      <c r="S260" s="20">
        <f>VLookups!$D$50</f>
        <v>-4487.7037773753191</v>
      </c>
      <c r="T260" s="19">
        <v>0</v>
      </c>
      <c r="U260" s="9">
        <v>112</v>
      </c>
      <c r="V260" s="21">
        <f>V259-VLookups!$D$54</f>
        <v>-1880</v>
      </c>
      <c r="W260" s="21">
        <f>-VLookups!$D$60</f>
        <v>-400</v>
      </c>
      <c r="X260" s="21">
        <f>-VLookups!$D$62</f>
        <v>-175</v>
      </c>
      <c r="Y260" s="36">
        <f>Y259*(1+VLookups!$D$57/12)</f>
        <v>-420.30676416546015</v>
      </c>
      <c r="Z260" s="19">
        <f>-E260*VLookups!$J$3</f>
        <v>-720.80101579050188</v>
      </c>
      <c r="AA260" s="19">
        <v>0</v>
      </c>
      <c r="AB260" s="20">
        <f t="shared" si="9"/>
        <v>2095.3438456566414</v>
      </c>
      <c r="AC260" s="20">
        <f t="shared" si="10"/>
        <v>203724.9358987367</v>
      </c>
    </row>
    <row r="261" spans="2:29" x14ac:dyDescent="0.25">
      <c r="B261" s="9">
        <v>257</v>
      </c>
      <c r="C261" s="9">
        <f t="shared" si="11"/>
        <v>44</v>
      </c>
      <c r="D261" s="9">
        <v>5</v>
      </c>
      <c r="E261" s="20">
        <f>E249*(1+VLookups!$C$4)</f>
        <v>18020.025394762546</v>
      </c>
      <c r="F261" s="20">
        <f>$E261*-VLookups!$D$10*2</f>
        <v>-1081.2015236857528</v>
      </c>
      <c r="G261" s="19">
        <v>0</v>
      </c>
      <c r="H261" s="20">
        <f>(-VLookups!$D$13)*(E261+F261/2)</f>
        <v>-5680.8130056988921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20" t="s">
        <v>36</v>
      </c>
      <c r="O261" s="20">
        <f>VLookups!$D$39</f>
        <v>-1471.9562242328529</v>
      </c>
      <c r="P261" s="20">
        <f>P260-VLookups!$D$42</f>
        <v>-149</v>
      </c>
      <c r="Q261" s="22">
        <v>17</v>
      </c>
      <c r="R261" s="19">
        <v>0</v>
      </c>
      <c r="S261" s="20">
        <f>VLookups!$D$50</f>
        <v>-4487.7037773753191</v>
      </c>
      <c r="T261" s="19">
        <v>0</v>
      </c>
      <c r="U261" s="9">
        <v>113</v>
      </c>
      <c r="V261" s="21">
        <f>V260-VLookups!$D$54</f>
        <v>-1885</v>
      </c>
      <c r="W261" s="21">
        <f>-VLookups!$D$60</f>
        <v>-400</v>
      </c>
      <c r="X261" s="21">
        <f>-VLookups!$D$62</f>
        <v>-175</v>
      </c>
      <c r="Y261" s="36">
        <f>Y260*(1+VLookups!$D$57/12)</f>
        <v>-421.5326588942761</v>
      </c>
      <c r="Z261" s="19">
        <f>-E261*VLookups!$J$3</f>
        <v>-720.80101579050188</v>
      </c>
      <c r="AA261" s="19">
        <v>0</v>
      </c>
      <c r="AB261" s="20">
        <f t="shared" ref="AB261:AB324" si="12">SUM(E261,F261/2,H261,I261,K261,L261,M261,O261,P261,R261,S261,T261,V261,W261,X261,Y261,G261,J261,Z261,AA261)</f>
        <v>2087.6179509278254</v>
      </c>
      <c r="AC261" s="20">
        <f t="shared" ref="AC261:AC324" si="13">AB261+(AC260*(1+($AC$2/12)))</f>
        <v>206152.09540949576</v>
      </c>
    </row>
    <row r="262" spans="2:29" x14ac:dyDescent="0.25">
      <c r="B262" s="9">
        <v>258</v>
      </c>
      <c r="C262" s="9">
        <f t="shared" si="11"/>
        <v>44</v>
      </c>
      <c r="D262" s="9">
        <v>6</v>
      </c>
      <c r="E262" s="20">
        <f>E250*(1+VLookups!$C$4)</f>
        <v>18020.025394762546</v>
      </c>
      <c r="F262" s="20">
        <f>$E262*-VLookups!$D$10*2</f>
        <v>-1081.2015236857528</v>
      </c>
      <c r="G262" s="19">
        <v>0</v>
      </c>
      <c r="H262" s="20">
        <f>(-VLookups!$D$13)*(E262+F262/2)</f>
        <v>-5680.8130056988921</v>
      </c>
      <c r="I262" s="19">
        <v>0</v>
      </c>
      <c r="J262" s="19">
        <v>0</v>
      </c>
      <c r="K262" s="19">
        <v>0</v>
      </c>
      <c r="L262" s="19">
        <v>0</v>
      </c>
      <c r="M262" s="19">
        <v>0</v>
      </c>
      <c r="N262" s="20" t="s">
        <v>36</v>
      </c>
      <c r="O262" s="20">
        <f>VLookups!$D$39</f>
        <v>-1471.9562242328529</v>
      </c>
      <c r="P262" s="20">
        <f>P261-VLookups!$D$42</f>
        <v>-150.5</v>
      </c>
      <c r="Q262" s="22">
        <v>18</v>
      </c>
      <c r="R262" s="19">
        <v>0</v>
      </c>
      <c r="S262" s="20">
        <f>VLookups!$D$50</f>
        <v>-4487.7037773753191</v>
      </c>
      <c r="T262" s="19">
        <v>0</v>
      </c>
      <c r="U262" s="9">
        <v>114</v>
      </c>
      <c r="V262" s="21">
        <f>V261-VLookups!$D$54</f>
        <v>-1890</v>
      </c>
      <c r="W262" s="21">
        <f>-VLookups!$D$60</f>
        <v>-400</v>
      </c>
      <c r="X262" s="21">
        <f>-VLookups!$D$62</f>
        <v>-175</v>
      </c>
      <c r="Y262" s="36">
        <f>Y261*(1+VLookups!$D$57/12)</f>
        <v>-422.76212914938441</v>
      </c>
      <c r="Z262" s="19">
        <f>-E262*VLookups!$J$3</f>
        <v>-720.80101579050188</v>
      </c>
      <c r="AA262" s="19">
        <v>0</v>
      </c>
      <c r="AB262" s="20">
        <f t="shared" si="12"/>
        <v>2079.8884806727174</v>
      </c>
      <c r="AC262" s="20">
        <f t="shared" si="13"/>
        <v>208575.57071585098</v>
      </c>
    </row>
    <row r="263" spans="2:29" x14ac:dyDescent="0.25">
      <c r="B263" s="9">
        <v>259</v>
      </c>
      <c r="C263" s="9">
        <f t="shared" si="11"/>
        <v>44</v>
      </c>
      <c r="D263" s="9">
        <v>7</v>
      </c>
      <c r="E263" s="20">
        <f>E251*(1+VLookups!$C$4)</f>
        <v>18020.025394762546</v>
      </c>
      <c r="F263" s="20">
        <f>$E263*-VLookups!$D$10*2</f>
        <v>-1081.2015236857528</v>
      </c>
      <c r="G263" s="19">
        <v>0</v>
      </c>
      <c r="H263" s="20">
        <f>(-VLookups!$D$13)*(E263+F263/2)</f>
        <v>-5680.8130056988921</v>
      </c>
      <c r="I263" s="19">
        <v>0</v>
      </c>
      <c r="J263" s="19">
        <v>0</v>
      </c>
      <c r="K263" s="19">
        <v>0</v>
      </c>
      <c r="L263" s="19">
        <v>0</v>
      </c>
      <c r="M263" s="19">
        <v>0</v>
      </c>
      <c r="N263" s="20" t="s">
        <v>36</v>
      </c>
      <c r="O263" s="20">
        <f>VLookups!$D$39</f>
        <v>-1471.9562242328529</v>
      </c>
      <c r="P263" s="20">
        <f>P262-VLookups!$D$42</f>
        <v>-152</v>
      </c>
      <c r="Q263" s="22">
        <v>19</v>
      </c>
      <c r="R263" s="19">
        <v>0</v>
      </c>
      <c r="S263" s="20">
        <f>VLookups!$D$50</f>
        <v>-4487.7037773753191</v>
      </c>
      <c r="T263" s="19">
        <v>0</v>
      </c>
      <c r="U263" s="9">
        <v>115</v>
      </c>
      <c r="V263" s="21">
        <f>V262-VLookups!$D$54</f>
        <v>-1895</v>
      </c>
      <c r="W263" s="21">
        <f>-VLookups!$D$60</f>
        <v>-400</v>
      </c>
      <c r="X263" s="21">
        <f>-VLookups!$D$62</f>
        <v>-175</v>
      </c>
      <c r="Y263" s="36">
        <f>Y262*(1+VLookups!$D$57/12)</f>
        <v>-423.99518535940342</v>
      </c>
      <c r="Z263" s="19">
        <f>-E263*VLookups!$J$3</f>
        <v>-720.80101579050188</v>
      </c>
      <c r="AA263" s="19">
        <v>0</v>
      </c>
      <c r="AB263" s="20">
        <f t="shared" si="12"/>
        <v>2072.1554244626982</v>
      </c>
      <c r="AC263" s="20">
        <f t="shared" si="13"/>
        <v>210995.35209150676</v>
      </c>
    </row>
    <row r="264" spans="2:29" x14ac:dyDescent="0.25">
      <c r="B264" s="9">
        <v>260</v>
      </c>
      <c r="C264" s="9">
        <f t="shared" si="11"/>
        <v>44</v>
      </c>
      <c r="D264" s="9">
        <v>8</v>
      </c>
      <c r="E264" s="20">
        <f>E252*(1+VLookups!$C$4)</f>
        <v>18020.025394762546</v>
      </c>
      <c r="F264" s="20">
        <f>$E264*-VLookups!$D$10*2</f>
        <v>-1081.2015236857528</v>
      </c>
      <c r="G264" s="19">
        <v>0</v>
      </c>
      <c r="H264" s="20">
        <f>(-VLookups!$D$13)*(E264+F264/2)</f>
        <v>-5680.8130056988921</v>
      </c>
      <c r="I264" s="19">
        <v>0</v>
      </c>
      <c r="J264" s="19">
        <v>0</v>
      </c>
      <c r="K264" s="19">
        <v>0</v>
      </c>
      <c r="L264" s="19">
        <v>0</v>
      </c>
      <c r="M264" s="19">
        <v>0</v>
      </c>
      <c r="N264" s="20" t="s">
        <v>36</v>
      </c>
      <c r="O264" s="20">
        <f>VLookups!$D$39</f>
        <v>-1471.9562242328529</v>
      </c>
      <c r="P264" s="20">
        <f>P263-VLookups!$D$42</f>
        <v>-153.5</v>
      </c>
      <c r="Q264" s="22">
        <v>20</v>
      </c>
      <c r="R264" s="19">
        <v>0</v>
      </c>
      <c r="S264" s="20">
        <f>VLookups!$D$50</f>
        <v>-4487.7037773753191</v>
      </c>
      <c r="T264" s="19">
        <v>0</v>
      </c>
      <c r="U264" s="9">
        <v>116</v>
      </c>
      <c r="V264" s="21">
        <f>V263-VLookups!$D$54</f>
        <v>-1900</v>
      </c>
      <c r="W264" s="21">
        <f>-VLookups!$D$60</f>
        <v>-400</v>
      </c>
      <c r="X264" s="21">
        <f>-VLookups!$D$62</f>
        <v>-175</v>
      </c>
      <c r="Y264" s="36">
        <f>Y263*(1+VLookups!$D$57/12)</f>
        <v>-425.23183798336834</v>
      </c>
      <c r="Z264" s="19">
        <f>-E264*VLookups!$J$3</f>
        <v>-720.80101579050188</v>
      </c>
      <c r="AA264" s="19">
        <v>0</v>
      </c>
      <c r="AB264" s="20">
        <f t="shared" si="12"/>
        <v>2064.4187718387334</v>
      </c>
      <c r="AC264" s="20">
        <f t="shared" si="13"/>
        <v>213411.42978349802</v>
      </c>
    </row>
    <row r="265" spans="2:29" x14ac:dyDescent="0.25">
      <c r="B265" s="9">
        <v>261</v>
      </c>
      <c r="C265" s="9">
        <f t="shared" si="11"/>
        <v>44</v>
      </c>
      <c r="D265" s="9">
        <v>9</v>
      </c>
      <c r="E265" s="20">
        <f>E253*(1+VLookups!$C$4)</f>
        <v>18020.025394762546</v>
      </c>
      <c r="F265" s="20">
        <f>$E265*-VLookups!$D$10*2</f>
        <v>-1081.2015236857528</v>
      </c>
      <c r="G265" s="19">
        <v>0</v>
      </c>
      <c r="H265" s="20">
        <f>(-VLookups!$D$13)*(E265+F265/2)</f>
        <v>-5680.8130056988921</v>
      </c>
      <c r="I265" s="19">
        <v>0</v>
      </c>
      <c r="J265" s="19">
        <v>0</v>
      </c>
      <c r="K265" s="19">
        <v>0</v>
      </c>
      <c r="L265" s="19">
        <v>0</v>
      </c>
      <c r="M265" s="19">
        <v>0</v>
      </c>
      <c r="N265" s="20" t="s">
        <v>36</v>
      </c>
      <c r="O265" s="20">
        <f>VLookups!$D$39</f>
        <v>-1471.9562242328529</v>
      </c>
      <c r="P265" s="20">
        <f>P264-VLookups!$D$42</f>
        <v>-155</v>
      </c>
      <c r="Q265" s="22">
        <v>21</v>
      </c>
      <c r="R265" s="19">
        <v>0</v>
      </c>
      <c r="S265" s="20">
        <f>VLookups!$D$50</f>
        <v>-4487.7037773753191</v>
      </c>
      <c r="T265" s="19">
        <v>0</v>
      </c>
      <c r="U265" s="9">
        <v>117</v>
      </c>
      <c r="V265" s="21">
        <f>V264-VLookups!$D$54</f>
        <v>-1905</v>
      </c>
      <c r="W265" s="21">
        <f>-VLookups!$D$60</f>
        <v>-400</v>
      </c>
      <c r="X265" s="21">
        <f>-VLookups!$D$62</f>
        <v>-175</v>
      </c>
      <c r="Y265" s="36">
        <f>Y264*(1+VLookups!$D$57/12)</f>
        <v>-426.47209751081982</v>
      </c>
      <c r="Z265" s="19">
        <f>-E265*VLookups!$J$3</f>
        <v>-720.80101579050188</v>
      </c>
      <c r="AA265" s="19">
        <v>0</v>
      </c>
      <c r="AB265" s="20">
        <f t="shared" si="12"/>
        <v>2056.6785123112818</v>
      </c>
      <c r="AC265" s="20">
        <f t="shared" si="13"/>
        <v>215823.79401211513</v>
      </c>
    </row>
    <row r="266" spans="2:29" x14ac:dyDescent="0.25">
      <c r="B266" s="9">
        <v>262</v>
      </c>
      <c r="C266" s="9">
        <f t="shared" si="11"/>
        <v>44</v>
      </c>
      <c r="D266" s="9">
        <v>10</v>
      </c>
      <c r="E266" s="20">
        <f>E254*(1+VLookups!$C$4)</f>
        <v>18020.025394762546</v>
      </c>
      <c r="F266" s="20">
        <f>$E266*-VLookups!$D$10*2</f>
        <v>-1081.2015236857528</v>
      </c>
      <c r="G266" s="19">
        <v>0</v>
      </c>
      <c r="H266" s="20">
        <f>(-VLookups!$D$13)*(E266+F266/2)</f>
        <v>-5680.8130056988921</v>
      </c>
      <c r="I266" s="19">
        <v>0</v>
      </c>
      <c r="J266" s="19">
        <v>0</v>
      </c>
      <c r="K266" s="19">
        <v>0</v>
      </c>
      <c r="L266" s="19">
        <v>0</v>
      </c>
      <c r="M266" s="19">
        <v>0</v>
      </c>
      <c r="N266" s="20" t="s">
        <v>36</v>
      </c>
      <c r="O266" s="20">
        <f>VLookups!$D$39</f>
        <v>-1471.9562242328529</v>
      </c>
      <c r="P266" s="20">
        <f>P265-VLookups!$D$42</f>
        <v>-156.5</v>
      </c>
      <c r="Q266" s="22">
        <v>22</v>
      </c>
      <c r="R266" s="19">
        <v>0</v>
      </c>
      <c r="S266" s="20">
        <f>VLookups!$D$50</f>
        <v>-4487.7037773753191</v>
      </c>
      <c r="T266" s="19">
        <v>0</v>
      </c>
      <c r="U266" s="9">
        <v>118</v>
      </c>
      <c r="V266" s="21">
        <f>V265-VLookups!$D$54</f>
        <v>-1910</v>
      </c>
      <c r="W266" s="21">
        <f>-VLookups!$D$60</f>
        <v>-400</v>
      </c>
      <c r="X266" s="21">
        <f>-VLookups!$D$62</f>
        <v>-175</v>
      </c>
      <c r="Y266" s="36">
        <f>Y265*(1+VLookups!$D$57/12)</f>
        <v>-427.71597446189304</v>
      </c>
      <c r="Z266" s="19">
        <f>-E266*VLookups!$J$3</f>
        <v>-720.80101579050188</v>
      </c>
      <c r="AA266" s="19">
        <v>0</v>
      </c>
      <c r="AB266" s="20">
        <f t="shared" si="12"/>
        <v>2048.9346353602086</v>
      </c>
      <c r="AC266" s="20">
        <f t="shared" si="13"/>
        <v>218232.43497082888</v>
      </c>
    </row>
    <row r="267" spans="2:29" x14ac:dyDescent="0.25">
      <c r="B267" s="9">
        <v>263</v>
      </c>
      <c r="C267" s="9">
        <f t="shared" si="11"/>
        <v>44</v>
      </c>
      <c r="D267" s="9">
        <v>11</v>
      </c>
      <c r="E267" s="20">
        <f>E255*(1+VLookups!$C$4)</f>
        <v>18020.025394762546</v>
      </c>
      <c r="F267" s="20">
        <f>$E267*-VLookups!$D$10*2</f>
        <v>-1081.2015236857528</v>
      </c>
      <c r="G267" s="19">
        <v>0</v>
      </c>
      <c r="H267" s="20">
        <f>(-VLookups!$D$13)*(E267+F267/2)</f>
        <v>-5680.8130056988921</v>
      </c>
      <c r="I267" s="19">
        <v>0</v>
      </c>
      <c r="J267" s="19">
        <v>0</v>
      </c>
      <c r="K267" s="19">
        <v>0</v>
      </c>
      <c r="L267" s="19">
        <v>0</v>
      </c>
      <c r="M267" s="19">
        <v>0</v>
      </c>
      <c r="N267" s="20" t="s">
        <v>36</v>
      </c>
      <c r="O267" s="20">
        <f>VLookups!$D$39</f>
        <v>-1471.9562242328529</v>
      </c>
      <c r="P267" s="20">
        <f>P266-VLookups!$D$42</f>
        <v>-158</v>
      </c>
      <c r="Q267" s="22">
        <v>23</v>
      </c>
      <c r="R267" s="19">
        <v>0</v>
      </c>
      <c r="S267" s="20">
        <f>VLookups!$D$50</f>
        <v>-4487.7037773753191</v>
      </c>
      <c r="T267" s="19">
        <v>0</v>
      </c>
      <c r="U267" s="9">
        <v>119</v>
      </c>
      <c r="V267" s="21">
        <f>V266-VLookups!$D$54</f>
        <v>-1915</v>
      </c>
      <c r="W267" s="21">
        <f>-VLookups!$D$60</f>
        <v>-400</v>
      </c>
      <c r="X267" s="21">
        <f>-VLookups!$D$62</f>
        <v>-175</v>
      </c>
      <c r="Y267" s="36">
        <f>Y266*(1+VLookups!$D$57/12)</f>
        <v>-428.96347938740689</v>
      </c>
      <c r="Z267" s="19">
        <f>-E267*VLookups!$J$3</f>
        <v>-720.80101579050188</v>
      </c>
      <c r="AA267" s="19">
        <v>0</v>
      </c>
      <c r="AB267" s="20">
        <f t="shared" si="12"/>
        <v>2041.1871304346946</v>
      </c>
      <c r="AC267" s="20">
        <f t="shared" si="13"/>
        <v>220637.34282621497</v>
      </c>
    </row>
    <row r="268" spans="2:29" x14ac:dyDescent="0.25">
      <c r="B268" s="9">
        <v>264</v>
      </c>
      <c r="C268" s="9">
        <f t="shared" si="11"/>
        <v>45</v>
      </c>
      <c r="D268" s="9">
        <v>0</v>
      </c>
      <c r="E268" s="20">
        <f>E256*(1+VLookups!$C$4)</f>
        <v>18650.726283579235</v>
      </c>
      <c r="F268" s="20">
        <f>$E268*-VLookups!$D$10*2</f>
        <v>-1119.043577014754</v>
      </c>
      <c r="G268" s="19">
        <v>0</v>
      </c>
      <c r="H268" s="20">
        <f>(-VLookups!$D$13)*(E268+F268/2)</f>
        <v>-5879.6414608983541</v>
      </c>
      <c r="I268" s="19">
        <v>0</v>
      </c>
      <c r="J268" s="19">
        <v>0</v>
      </c>
      <c r="K268" s="19">
        <v>0</v>
      </c>
      <c r="L268" s="19">
        <v>0</v>
      </c>
      <c r="M268" s="19">
        <v>0</v>
      </c>
      <c r="N268" s="20" t="s">
        <v>36</v>
      </c>
      <c r="O268" s="20">
        <f>VLookups!$D$39</f>
        <v>-1471.9562242328529</v>
      </c>
      <c r="P268" s="20">
        <f>P267-VLookups!$D$42</f>
        <v>-159.5</v>
      </c>
      <c r="Q268" s="22">
        <v>24</v>
      </c>
      <c r="R268" s="19">
        <v>0</v>
      </c>
      <c r="S268" s="20">
        <f>VLookups!$D$50</f>
        <v>-4487.7037773753191</v>
      </c>
      <c r="T268" s="19">
        <v>0</v>
      </c>
      <c r="U268" s="9">
        <v>120</v>
      </c>
      <c r="V268" s="21">
        <f>V267-VLookups!$D$54</f>
        <v>-1920</v>
      </c>
      <c r="W268" s="21">
        <f>-VLookups!$D$60</f>
        <v>-400</v>
      </c>
      <c r="X268" s="21">
        <f>-VLookups!$D$62</f>
        <v>-175</v>
      </c>
      <c r="Y268" s="36">
        <f>Y267*(1+VLookups!$D$57/12)</f>
        <v>-430.21462286895348</v>
      </c>
      <c r="Z268" s="19">
        <f>-E268*VLookups!$J$3</f>
        <v>-746.02905134316939</v>
      </c>
      <c r="AA268" s="19">
        <v>0</v>
      </c>
      <c r="AB268" s="20">
        <f t="shared" si="12"/>
        <v>2421.1593583532094</v>
      </c>
      <c r="AC268" s="20">
        <f t="shared" si="13"/>
        <v>223426.23108927853</v>
      </c>
    </row>
    <row r="269" spans="2:29" x14ac:dyDescent="0.25">
      <c r="B269" s="9">
        <v>265</v>
      </c>
      <c r="C269" s="9">
        <f t="shared" si="11"/>
        <v>45</v>
      </c>
      <c r="D269" s="9">
        <v>1</v>
      </c>
      <c r="E269" s="20">
        <f>E257*(1+VLookups!$C$4)</f>
        <v>18650.726283579235</v>
      </c>
      <c r="F269" s="20">
        <f>$E269*-VLookups!$D$10*2</f>
        <v>-1119.043577014754</v>
      </c>
      <c r="G269" s="19">
        <v>0</v>
      </c>
      <c r="H269" s="20">
        <f>(-VLookups!$D$13)*(E269+F269/2)</f>
        <v>-5879.6414608983541</v>
      </c>
      <c r="I269" s="19">
        <v>0</v>
      </c>
      <c r="J269" s="19">
        <v>0</v>
      </c>
      <c r="K269" s="19">
        <v>0</v>
      </c>
      <c r="L269" s="19">
        <v>0</v>
      </c>
      <c r="M269" s="19">
        <v>0</v>
      </c>
      <c r="N269" s="20" t="s">
        <v>36</v>
      </c>
      <c r="O269" s="20">
        <f>VLookups!$D$39</f>
        <v>-1471.9562242328529</v>
      </c>
      <c r="P269" s="20">
        <f>P268-VLookups!$D$42</f>
        <v>-161</v>
      </c>
      <c r="Q269" s="22">
        <v>25</v>
      </c>
      <c r="R269" s="19">
        <v>0</v>
      </c>
      <c r="S269" s="20">
        <f>VLookups!$D$50</f>
        <v>-4487.7037773753191</v>
      </c>
      <c r="T269" s="19">
        <v>0</v>
      </c>
      <c r="U269" s="9">
        <v>121</v>
      </c>
      <c r="V269" s="21">
        <f>V268-VLookups!$D$54</f>
        <v>-1925</v>
      </c>
      <c r="W269" s="21">
        <f>-VLookups!$D$60</f>
        <v>-400</v>
      </c>
      <c r="X269" s="21">
        <f>-VLookups!$D$62</f>
        <v>-175</v>
      </c>
      <c r="Y269" s="36">
        <f>Y268*(1+VLookups!$D$57/12)</f>
        <v>-431.46941551898794</v>
      </c>
      <c r="Z269" s="19">
        <f>-E269*VLookups!$J$3</f>
        <v>-746.02905134316939</v>
      </c>
      <c r="AA269" s="19">
        <v>0</v>
      </c>
      <c r="AB269" s="20">
        <f t="shared" si="12"/>
        <v>2413.4045657031747</v>
      </c>
      <c r="AC269" s="20">
        <f t="shared" si="13"/>
        <v>226212.01270679719</v>
      </c>
    </row>
    <row r="270" spans="2:29" x14ac:dyDescent="0.25">
      <c r="B270" s="9">
        <v>266</v>
      </c>
      <c r="C270" s="9">
        <f t="shared" si="11"/>
        <v>45</v>
      </c>
      <c r="D270" s="9">
        <v>2</v>
      </c>
      <c r="E270" s="20">
        <f>E258*(1+VLookups!$C$4)</f>
        <v>18650.726283579235</v>
      </c>
      <c r="F270" s="20">
        <f>$E270*-VLookups!$D$10*2</f>
        <v>-1119.043577014754</v>
      </c>
      <c r="G270" s="19">
        <v>0</v>
      </c>
      <c r="H270" s="20">
        <f>(-VLookups!$D$13)*(E270+F270/2)</f>
        <v>-5879.6414608983541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20" t="s">
        <v>36</v>
      </c>
      <c r="O270" s="20">
        <f>VLookups!$D$39</f>
        <v>-1471.9562242328529</v>
      </c>
      <c r="P270" s="20">
        <f>P269-VLookups!$D$42</f>
        <v>-162.5</v>
      </c>
      <c r="Q270" s="22">
        <v>26</v>
      </c>
      <c r="R270" s="19">
        <v>0</v>
      </c>
      <c r="S270" s="20">
        <f>VLookups!$D$50</f>
        <v>-4487.7037773753191</v>
      </c>
      <c r="T270" s="19">
        <v>0</v>
      </c>
      <c r="U270" s="9">
        <v>122</v>
      </c>
      <c r="V270" s="21">
        <f>V269-VLookups!$D$54</f>
        <v>-1930</v>
      </c>
      <c r="W270" s="21">
        <f>-VLookups!$D$60</f>
        <v>-400</v>
      </c>
      <c r="X270" s="21">
        <f>-VLookups!$D$62</f>
        <v>-175</v>
      </c>
      <c r="Y270" s="36">
        <f>Y269*(1+VLookups!$D$57/12)</f>
        <v>-432.72786798091835</v>
      </c>
      <c r="Z270" s="19">
        <f>-E270*VLookups!$J$3</f>
        <v>-746.02905134316939</v>
      </c>
      <c r="AA270" s="19">
        <v>0</v>
      </c>
      <c r="AB270" s="20">
        <f t="shared" si="12"/>
        <v>2405.6461132412442</v>
      </c>
      <c r="AC270" s="20">
        <f t="shared" si="13"/>
        <v>228994.67884121643</v>
      </c>
    </row>
    <row r="271" spans="2:29" x14ac:dyDescent="0.25">
      <c r="B271" s="9">
        <v>267</v>
      </c>
      <c r="C271" s="9">
        <f t="shared" si="11"/>
        <v>45</v>
      </c>
      <c r="D271" s="9">
        <v>3</v>
      </c>
      <c r="E271" s="20">
        <f>E259*(1+VLookups!$C$4)</f>
        <v>18650.726283579235</v>
      </c>
      <c r="F271" s="20">
        <f>$E271*-VLookups!$D$10*2</f>
        <v>-1119.043577014754</v>
      </c>
      <c r="G271" s="19">
        <v>0</v>
      </c>
      <c r="H271" s="20">
        <f>(-VLookups!$D$13)*(E271+F271/2)</f>
        <v>-5879.6414608983541</v>
      </c>
      <c r="I271" s="19">
        <v>0</v>
      </c>
      <c r="J271" s="19">
        <v>0</v>
      </c>
      <c r="K271" s="19">
        <v>0</v>
      </c>
      <c r="L271" s="19">
        <v>0</v>
      </c>
      <c r="M271" s="19">
        <v>0</v>
      </c>
      <c r="N271" s="20" t="s">
        <v>36</v>
      </c>
      <c r="O271" s="20">
        <f>VLookups!$D$39</f>
        <v>-1471.9562242328529</v>
      </c>
      <c r="P271" s="20">
        <f>P270-VLookups!$D$42</f>
        <v>-164</v>
      </c>
      <c r="Q271" s="22">
        <v>27</v>
      </c>
      <c r="R271" s="19">
        <v>0</v>
      </c>
      <c r="S271" s="20">
        <f>VLookups!$D$50</f>
        <v>-4487.7037773753191</v>
      </c>
      <c r="T271" s="19">
        <v>0</v>
      </c>
      <c r="U271" s="9">
        <v>123</v>
      </c>
      <c r="V271" s="21">
        <f>V270-VLookups!$D$54</f>
        <v>-1935</v>
      </c>
      <c r="W271" s="21">
        <f>-VLookups!$D$60</f>
        <v>-400</v>
      </c>
      <c r="X271" s="21">
        <f>-VLookups!$D$62</f>
        <v>-175</v>
      </c>
      <c r="Y271" s="36">
        <f>Y270*(1+VLookups!$D$57/12)</f>
        <v>-433.98999092919604</v>
      </c>
      <c r="Z271" s="19">
        <f>-E271*VLookups!$J$3</f>
        <v>-746.02905134316939</v>
      </c>
      <c r="AA271" s="19">
        <v>0</v>
      </c>
      <c r="AB271" s="20">
        <f t="shared" si="12"/>
        <v>2397.8839902929667</v>
      </c>
      <c r="AC271" s="20">
        <f t="shared" si="13"/>
        <v>231774.22062957811</v>
      </c>
    </row>
    <row r="272" spans="2:29" x14ac:dyDescent="0.25">
      <c r="B272" s="9">
        <v>268</v>
      </c>
      <c r="C272" s="9">
        <f t="shared" si="11"/>
        <v>45</v>
      </c>
      <c r="D272" s="9">
        <v>4</v>
      </c>
      <c r="E272" s="20">
        <f>E260*(1+VLookups!$C$4)</f>
        <v>18650.726283579235</v>
      </c>
      <c r="F272" s="20">
        <f>$E272*-VLookups!$D$10*2</f>
        <v>-1119.043577014754</v>
      </c>
      <c r="G272" s="19">
        <v>0</v>
      </c>
      <c r="H272" s="20">
        <f>(-VLookups!$D$13)*(E272+F272/2)</f>
        <v>-5879.6414608983541</v>
      </c>
      <c r="I272" s="19">
        <v>0</v>
      </c>
      <c r="J272" s="19">
        <v>0</v>
      </c>
      <c r="K272" s="19">
        <v>0</v>
      </c>
      <c r="L272" s="19">
        <v>0</v>
      </c>
      <c r="M272" s="19">
        <v>0</v>
      </c>
      <c r="N272" s="20" t="s">
        <v>36</v>
      </c>
      <c r="O272" s="20">
        <f>VLookups!$D$39</f>
        <v>-1471.9562242328529</v>
      </c>
      <c r="P272" s="20">
        <f>P271-VLookups!$D$42</f>
        <v>-165.5</v>
      </c>
      <c r="Q272" s="22">
        <v>28</v>
      </c>
      <c r="R272" s="19">
        <v>0</v>
      </c>
      <c r="S272" s="20">
        <f>VLookups!$D$50</f>
        <v>-4487.7037773753191</v>
      </c>
      <c r="T272" s="19">
        <v>0</v>
      </c>
      <c r="U272" s="9">
        <v>124</v>
      </c>
      <c r="V272" s="21">
        <f>V271-VLookups!$D$54</f>
        <v>-1940</v>
      </c>
      <c r="W272" s="21">
        <f>-VLookups!$D$60</f>
        <v>-400</v>
      </c>
      <c r="X272" s="21">
        <f>-VLookups!$D$62</f>
        <v>-175</v>
      </c>
      <c r="Y272" s="36">
        <f>Y271*(1+VLookups!$D$57/12)</f>
        <v>-435.25579506940619</v>
      </c>
      <c r="Z272" s="19">
        <f>-E272*VLookups!$J$3</f>
        <v>-746.02905134316939</v>
      </c>
      <c r="AA272" s="19">
        <v>0</v>
      </c>
      <c r="AB272" s="20">
        <f t="shared" si="12"/>
        <v>2390.1181861527566</v>
      </c>
      <c r="AC272" s="20">
        <f t="shared" si="13"/>
        <v>234550.62918344681</v>
      </c>
    </row>
    <row r="273" spans="2:29" x14ac:dyDescent="0.25">
      <c r="B273" s="9">
        <v>269</v>
      </c>
      <c r="C273" s="9">
        <f t="shared" ref="C273:C336" si="14">C261+1</f>
        <v>45</v>
      </c>
      <c r="D273" s="9">
        <v>5</v>
      </c>
      <c r="E273" s="20">
        <f>E261*(1+VLookups!$C$4)</f>
        <v>18650.726283579235</v>
      </c>
      <c r="F273" s="20">
        <f>$E273*-VLookups!$D$10*2</f>
        <v>-1119.043577014754</v>
      </c>
      <c r="G273" s="19">
        <v>0</v>
      </c>
      <c r="H273" s="20">
        <f>(-VLookups!$D$13)*(E273+F273/2)</f>
        <v>-5879.6414608983541</v>
      </c>
      <c r="I273" s="19">
        <v>0</v>
      </c>
      <c r="J273" s="19">
        <v>0</v>
      </c>
      <c r="K273" s="19">
        <v>0</v>
      </c>
      <c r="L273" s="19">
        <v>0</v>
      </c>
      <c r="M273" s="19">
        <v>0</v>
      </c>
      <c r="N273" s="20" t="s">
        <v>36</v>
      </c>
      <c r="O273" s="20">
        <f>VLookups!$D$39</f>
        <v>-1471.9562242328529</v>
      </c>
      <c r="P273" s="20">
        <f>P272-VLookups!$D$42</f>
        <v>-167</v>
      </c>
      <c r="Q273" s="22">
        <v>29</v>
      </c>
      <c r="R273" s="19">
        <v>0</v>
      </c>
      <c r="S273" s="20">
        <f>VLookups!$D$50</f>
        <v>-4487.7037773753191</v>
      </c>
      <c r="T273" s="19">
        <v>0</v>
      </c>
      <c r="U273" s="9">
        <v>125</v>
      </c>
      <c r="V273" s="21">
        <f>V272-VLookups!$D$54</f>
        <v>-1945</v>
      </c>
      <c r="W273" s="21">
        <f>-VLookups!$D$60</f>
        <v>-400</v>
      </c>
      <c r="X273" s="21">
        <f>-VLookups!$D$62</f>
        <v>-175</v>
      </c>
      <c r="Y273" s="36">
        <f>Y272*(1+VLookups!$D$57/12)</f>
        <v>-436.52529113835863</v>
      </c>
      <c r="Z273" s="19">
        <f>-E273*VLookups!$J$3</f>
        <v>-746.02905134316939</v>
      </c>
      <c r="AA273" s="19">
        <v>0</v>
      </c>
      <c r="AB273" s="20">
        <f t="shared" si="12"/>
        <v>2382.3486900838043</v>
      </c>
      <c r="AC273" s="20">
        <f t="shared" si="13"/>
        <v>237323.89558883637</v>
      </c>
    </row>
    <row r="274" spans="2:29" x14ac:dyDescent="0.25">
      <c r="B274" s="9">
        <v>270</v>
      </c>
      <c r="C274" s="9">
        <f t="shared" si="14"/>
        <v>45</v>
      </c>
      <c r="D274" s="9">
        <v>6</v>
      </c>
      <c r="E274" s="20">
        <f>E262*(1+VLookups!$C$4)</f>
        <v>18650.726283579235</v>
      </c>
      <c r="F274" s="20">
        <f>$E274*-VLookups!$D$10*2</f>
        <v>-1119.043577014754</v>
      </c>
      <c r="G274" s="19">
        <v>0</v>
      </c>
      <c r="H274" s="20">
        <f>(-VLookups!$D$13)*(E274+F274/2)</f>
        <v>-5879.6414608983541</v>
      </c>
      <c r="I274" s="19">
        <v>0</v>
      </c>
      <c r="J274" s="19">
        <v>0</v>
      </c>
      <c r="K274" s="19">
        <v>0</v>
      </c>
      <c r="L274" s="19">
        <v>0</v>
      </c>
      <c r="M274" s="19">
        <v>0</v>
      </c>
      <c r="N274" s="20" t="s">
        <v>36</v>
      </c>
      <c r="O274" s="20">
        <f>VLookups!$D$39</f>
        <v>-1471.9562242328529</v>
      </c>
      <c r="P274" s="20">
        <f>P273-VLookups!$D$42</f>
        <v>-168.5</v>
      </c>
      <c r="Q274" s="22">
        <v>30</v>
      </c>
      <c r="R274" s="19">
        <v>0</v>
      </c>
      <c r="S274" s="20">
        <f>VLookups!$D$50</f>
        <v>-4487.7037773753191</v>
      </c>
      <c r="T274" s="19">
        <v>0</v>
      </c>
      <c r="U274" s="9">
        <v>126</v>
      </c>
      <c r="V274" s="21">
        <f>V273-VLookups!$D$54</f>
        <v>-1950</v>
      </c>
      <c r="W274" s="21">
        <f>-VLookups!$D$60</f>
        <v>-400</v>
      </c>
      <c r="X274" s="21">
        <f>-VLookups!$D$62</f>
        <v>-175</v>
      </c>
      <c r="Y274" s="36">
        <f>Y273*(1+VLookups!$D$57/12)</f>
        <v>-437.79848990417884</v>
      </c>
      <c r="Z274" s="19">
        <f>-E274*VLookups!$J$3</f>
        <v>-746.02905134316939</v>
      </c>
      <c r="AA274" s="19">
        <v>0</v>
      </c>
      <c r="AB274" s="20">
        <f t="shared" si="12"/>
        <v>2374.5754913179835</v>
      </c>
      <c r="AC274" s="20">
        <f t="shared" si="13"/>
        <v>240094.01090613575</v>
      </c>
    </row>
    <row r="275" spans="2:29" x14ac:dyDescent="0.25">
      <c r="B275" s="9">
        <v>271</v>
      </c>
      <c r="C275" s="9">
        <f t="shared" si="14"/>
        <v>45</v>
      </c>
      <c r="D275" s="9">
        <v>7</v>
      </c>
      <c r="E275" s="20">
        <f>E263*(1+VLookups!$C$4)</f>
        <v>18650.726283579235</v>
      </c>
      <c r="F275" s="20">
        <f>$E275*-VLookups!$D$10*2</f>
        <v>-1119.043577014754</v>
      </c>
      <c r="G275" s="19">
        <v>0</v>
      </c>
      <c r="H275" s="20">
        <f>(-VLookups!$D$13)*(E275+F275/2)</f>
        <v>-5879.6414608983541</v>
      </c>
      <c r="I275" s="19">
        <v>0</v>
      </c>
      <c r="J275" s="19">
        <v>0</v>
      </c>
      <c r="K275" s="19">
        <v>0</v>
      </c>
      <c r="L275" s="19">
        <v>0</v>
      </c>
      <c r="M275" s="19">
        <v>0</v>
      </c>
      <c r="N275" s="20" t="s">
        <v>36</v>
      </c>
      <c r="O275" s="20">
        <f>VLookups!$D$39</f>
        <v>-1471.9562242328529</v>
      </c>
      <c r="P275" s="20">
        <f>P274-VLookups!$D$42</f>
        <v>-170</v>
      </c>
      <c r="Q275" s="22">
        <v>31</v>
      </c>
      <c r="R275" s="19">
        <v>0</v>
      </c>
      <c r="S275" s="20">
        <f>VLookups!$D$50</f>
        <v>-4487.7037773753191</v>
      </c>
      <c r="T275" s="19">
        <v>0</v>
      </c>
      <c r="U275" s="9">
        <v>127</v>
      </c>
      <c r="V275" s="21">
        <f>V274-VLookups!$D$54</f>
        <v>-1955</v>
      </c>
      <c r="W275" s="21">
        <f>-VLookups!$D$60</f>
        <v>-400</v>
      </c>
      <c r="X275" s="21">
        <f>-VLookups!$D$62</f>
        <v>-175</v>
      </c>
      <c r="Y275" s="36">
        <f>Y274*(1+VLookups!$D$57/12)</f>
        <v>-439.07540216639939</v>
      </c>
      <c r="Z275" s="19">
        <f>-E275*VLookups!$J$3</f>
        <v>-746.02905134316939</v>
      </c>
      <c r="AA275" s="19">
        <v>0</v>
      </c>
      <c r="AB275" s="20">
        <f t="shared" si="12"/>
        <v>2366.7985790557632</v>
      </c>
      <c r="AC275" s="20">
        <f t="shared" si="13"/>
        <v>242860.96617003507</v>
      </c>
    </row>
    <row r="276" spans="2:29" x14ac:dyDescent="0.25">
      <c r="B276" s="9">
        <v>272</v>
      </c>
      <c r="C276" s="9">
        <f t="shared" si="14"/>
        <v>45</v>
      </c>
      <c r="D276" s="9">
        <v>8</v>
      </c>
      <c r="E276" s="20">
        <f>E264*(1+VLookups!$C$4)</f>
        <v>18650.726283579235</v>
      </c>
      <c r="F276" s="20">
        <f>$E276*-VLookups!$D$10*2</f>
        <v>-1119.043577014754</v>
      </c>
      <c r="G276" s="19">
        <v>0</v>
      </c>
      <c r="H276" s="20">
        <f>(-VLookups!$D$13)*(E276+F276/2)</f>
        <v>-5879.6414608983541</v>
      </c>
      <c r="I276" s="19">
        <v>0</v>
      </c>
      <c r="J276" s="19">
        <v>0</v>
      </c>
      <c r="K276" s="19">
        <v>0</v>
      </c>
      <c r="L276" s="19">
        <v>0</v>
      </c>
      <c r="M276" s="19">
        <v>0</v>
      </c>
      <c r="N276" s="20" t="s">
        <v>36</v>
      </c>
      <c r="O276" s="20">
        <f>VLookups!$D$39</f>
        <v>-1471.9562242328529</v>
      </c>
      <c r="P276" s="20">
        <f>P275-VLookups!$D$42</f>
        <v>-171.5</v>
      </c>
      <c r="Q276" s="22">
        <v>32</v>
      </c>
      <c r="R276" s="19">
        <v>0</v>
      </c>
      <c r="S276" s="20">
        <f>VLookups!$D$50</f>
        <v>-4487.7037773753191</v>
      </c>
      <c r="T276" s="19">
        <v>0</v>
      </c>
      <c r="U276" s="9">
        <v>128</v>
      </c>
      <c r="V276" s="21">
        <f>V275-VLookups!$D$54</f>
        <v>-1960</v>
      </c>
      <c r="W276" s="21">
        <f>-VLookups!$D$60</f>
        <v>-400</v>
      </c>
      <c r="X276" s="21">
        <f>-VLookups!$D$62</f>
        <v>-175</v>
      </c>
      <c r="Y276" s="36">
        <f>Y275*(1+VLookups!$D$57/12)</f>
        <v>-440.35603875605136</v>
      </c>
      <c r="Z276" s="19">
        <f>-E276*VLookups!$J$3</f>
        <v>-746.02905134316939</v>
      </c>
      <c r="AA276" s="19">
        <v>0</v>
      </c>
      <c r="AB276" s="20">
        <f t="shared" si="12"/>
        <v>2359.017942466111</v>
      </c>
      <c r="AC276" s="20">
        <f t="shared" si="13"/>
        <v>245624.75238945123</v>
      </c>
    </row>
    <row r="277" spans="2:29" x14ac:dyDescent="0.25">
      <c r="B277" s="9">
        <v>273</v>
      </c>
      <c r="C277" s="9">
        <f t="shared" si="14"/>
        <v>45</v>
      </c>
      <c r="D277" s="9">
        <v>9</v>
      </c>
      <c r="E277" s="20">
        <f>E265*(1+VLookups!$C$4)</f>
        <v>18650.726283579235</v>
      </c>
      <c r="F277" s="20">
        <f>$E277*-VLookups!$D$10*2</f>
        <v>-1119.043577014754</v>
      </c>
      <c r="G277" s="19">
        <v>0</v>
      </c>
      <c r="H277" s="20">
        <f>(-VLookups!$D$13)*(E277+F277/2)</f>
        <v>-5879.6414608983541</v>
      </c>
      <c r="I277" s="19">
        <v>0</v>
      </c>
      <c r="J277" s="19">
        <v>0</v>
      </c>
      <c r="K277" s="19">
        <v>0</v>
      </c>
      <c r="L277" s="19">
        <v>0</v>
      </c>
      <c r="M277" s="19">
        <v>0</v>
      </c>
      <c r="N277" s="20" t="s">
        <v>36</v>
      </c>
      <c r="O277" s="20">
        <f>VLookups!$D$39</f>
        <v>-1471.9562242328529</v>
      </c>
      <c r="P277" s="20">
        <f>P276-VLookups!$D$42</f>
        <v>-173</v>
      </c>
      <c r="Q277" s="22">
        <v>33</v>
      </c>
      <c r="R277" s="19">
        <v>0</v>
      </c>
      <c r="S277" s="20">
        <f>VLookups!$D$50</f>
        <v>-4487.7037773753191</v>
      </c>
      <c r="T277" s="19">
        <v>0</v>
      </c>
      <c r="U277" s="9">
        <v>129</v>
      </c>
      <c r="V277" s="21">
        <f>V276-VLookups!$D$54</f>
        <v>-1965</v>
      </c>
      <c r="W277" s="21">
        <f>-VLookups!$D$60</f>
        <v>-400</v>
      </c>
      <c r="X277" s="21">
        <f>-VLookups!$D$62</f>
        <v>-175</v>
      </c>
      <c r="Y277" s="36">
        <f>Y276*(1+VLookups!$D$57/12)</f>
        <v>-441.64041053575653</v>
      </c>
      <c r="Z277" s="19">
        <f>-E277*VLookups!$J$3</f>
        <v>-746.02905134316939</v>
      </c>
      <c r="AA277" s="19">
        <v>0</v>
      </c>
      <c r="AB277" s="20">
        <f t="shared" si="12"/>
        <v>2351.233570686406</v>
      </c>
      <c r="AC277" s="20">
        <f t="shared" si="13"/>
        <v>248385.3605474534</v>
      </c>
    </row>
    <row r="278" spans="2:29" x14ac:dyDescent="0.25">
      <c r="B278" s="9">
        <v>274</v>
      </c>
      <c r="C278" s="9">
        <f t="shared" si="14"/>
        <v>45</v>
      </c>
      <c r="D278" s="9">
        <v>10</v>
      </c>
      <c r="E278" s="20">
        <f>E266*(1+VLookups!$C$4)</f>
        <v>18650.726283579235</v>
      </c>
      <c r="F278" s="20">
        <f>$E278*-VLookups!$D$10*2</f>
        <v>-1119.043577014754</v>
      </c>
      <c r="G278" s="19">
        <v>0</v>
      </c>
      <c r="H278" s="20">
        <f>(-VLookups!$D$13)*(E278+F278/2)</f>
        <v>-5879.6414608983541</v>
      </c>
      <c r="I278" s="19">
        <v>0</v>
      </c>
      <c r="J278" s="19">
        <v>0</v>
      </c>
      <c r="K278" s="19">
        <v>0</v>
      </c>
      <c r="L278" s="19">
        <v>0</v>
      </c>
      <c r="M278" s="19">
        <v>0</v>
      </c>
      <c r="N278" s="20" t="s">
        <v>36</v>
      </c>
      <c r="O278" s="20">
        <f>VLookups!$D$39</f>
        <v>-1471.9562242328529</v>
      </c>
      <c r="P278" s="20">
        <f>P277-VLookups!$D$42</f>
        <v>-174.5</v>
      </c>
      <c r="Q278" s="22">
        <v>34</v>
      </c>
      <c r="R278" s="19">
        <v>0</v>
      </c>
      <c r="S278" s="20">
        <f>VLookups!$D$50</f>
        <v>-4487.7037773753191</v>
      </c>
      <c r="T278" s="19">
        <v>0</v>
      </c>
      <c r="U278" s="9">
        <v>130</v>
      </c>
      <c r="V278" s="21">
        <f>V277-VLookups!$D$54</f>
        <v>-1970</v>
      </c>
      <c r="W278" s="21">
        <f>-VLookups!$D$60</f>
        <v>-400</v>
      </c>
      <c r="X278" s="21">
        <f>-VLookups!$D$62</f>
        <v>-175</v>
      </c>
      <c r="Y278" s="36">
        <f>Y277*(1+VLookups!$D$57/12)</f>
        <v>-442.92852839981919</v>
      </c>
      <c r="Z278" s="19">
        <f>-E278*VLookups!$J$3</f>
        <v>-746.02905134316939</v>
      </c>
      <c r="AA278" s="19">
        <v>0</v>
      </c>
      <c r="AB278" s="20">
        <f t="shared" si="12"/>
        <v>2343.4454528223432</v>
      </c>
      <c r="AC278" s="20">
        <f t="shared" si="13"/>
        <v>251142.78160118818</v>
      </c>
    </row>
    <row r="279" spans="2:29" x14ac:dyDescent="0.25">
      <c r="B279" s="9">
        <v>275</v>
      </c>
      <c r="C279" s="9">
        <f t="shared" si="14"/>
        <v>45</v>
      </c>
      <c r="D279" s="9">
        <v>11</v>
      </c>
      <c r="E279" s="20">
        <f>E267*(1+VLookups!$C$4)</f>
        <v>18650.726283579235</v>
      </c>
      <c r="F279" s="20">
        <f>$E279*-VLookups!$D$10*2</f>
        <v>-1119.043577014754</v>
      </c>
      <c r="G279" s="19">
        <v>0</v>
      </c>
      <c r="H279" s="20">
        <f>(-VLookups!$D$13)*(E279+F279/2)</f>
        <v>-5879.6414608983541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20" t="s">
        <v>36</v>
      </c>
      <c r="O279" s="20">
        <f>VLookups!$D$39</f>
        <v>-1471.9562242328529</v>
      </c>
      <c r="P279" s="20">
        <f>P278-VLookups!$D$42</f>
        <v>-176</v>
      </c>
      <c r="Q279" s="22">
        <v>35</v>
      </c>
      <c r="R279" s="19">
        <v>0</v>
      </c>
      <c r="S279" s="20">
        <f>VLookups!$D$50</f>
        <v>-4487.7037773753191</v>
      </c>
      <c r="T279" s="19">
        <v>0</v>
      </c>
      <c r="U279" s="9">
        <v>131</v>
      </c>
      <c r="V279" s="21">
        <f>V278-VLookups!$D$54</f>
        <v>-1975</v>
      </c>
      <c r="W279" s="21">
        <f>-VLookups!$D$60</f>
        <v>-400</v>
      </c>
      <c r="X279" s="21">
        <f>-VLookups!$D$62</f>
        <v>-175</v>
      </c>
      <c r="Y279" s="36">
        <f>Y278*(1+VLookups!$D$57/12)</f>
        <v>-444.22040327431864</v>
      </c>
      <c r="Z279" s="19">
        <f>-E279*VLookups!$J$3</f>
        <v>-746.02905134316939</v>
      </c>
      <c r="AA279" s="19">
        <v>0</v>
      </c>
      <c r="AB279" s="20">
        <f t="shared" si="12"/>
        <v>2335.6535779478445</v>
      </c>
      <c r="AC279" s="20">
        <f t="shared" si="13"/>
        <v>253897.00648180468</v>
      </c>
    </row>
    <row r="280" spans="2:29" x14ac:dyDescent="0.25">
      <c r="B280" s="9">
        <v>276</v>
      </c>
      <c r="C280" s="9">
        <f t="shared" si="14"/>
        <v>46</v>
      </c>
      <c r="D280" s="9">
        <v>0</v>
      </c>
      <c r="E280" s="20">
        <f>E268*(1+VLookups!$C$4)</f>
        <v>19303.501703504506</v>
      </c>
      <c r="F280" s="20">
        <f>$E280*-VLookups!$D$10*2</f>
        <v>-1158.2101022102704</v>
      </c>
      <c r="G280" s="19">
        <v>0</v>
      </c>
      <c r="H280" s="20">
        <f>(-VLookups!$D$13)*(E280+F280/2)</f>
        <v>-6085.4289120297954</v>
      </c>
      <c r="I280" s="19">
        <v>0</v>
      </c>
      <c r="J280" s="19">
        <v>0</v>
      </c>
      <c r="K280" s="19">
        <v>0</v>
      </c>
      <c r="L280" s="19">
        <v>0</v>
      </c>
      <c r="M280" s="19">
        <v>0</v>
      </c>
      <c r="N280" s="20" t="s">
        <v>36</v>
      </c>
      <c r="O280" s="20">
        <f>VLookups!$D$39</f>
        <v>-1471.9562242328529</v>
      </c>
      <c r="P280" s="20">
        <f>P279-VLookups!$D$42</f>
        <v>-177.5</v>
      </c>
      <c r="Q280" s="22">
        <v>36</v>
      </c>
      <c r="R280" s="19">
        <v>0</v>
      </c>
      <c r="S280" s="20">
        <f>VLookups!$D$50</f>
        <v>-4487.7037773753191</v>
      </c>
      <c r="T280" s="19">
        <v>0</v>
      </c>
      <c r="U280" s="9">
        <v>132</v>
      </c>
      <c r="V280" s="21">
        <f>V279-VLookups!$D$54</f>
        <v>-1980</v>
      </c>
      <c r="W280" s="21">
        <f>-VLookups!$D$60</f>
        <v>-400</v>
      </c>
      <c r="X280" s="21">
        <f>-VLookups!$D$62</f>
        <v>-175</v>
      </c>
      <c r="Y280" s="36">
        <f>Y279*(1+VLookups!$D$57/12)</f>
        <v>-445.51604611720205</v>
      </c>
      <c r="Z280" s="19">
        <f>-E280*VLookups!$J$3</f>
        <v>-772.14006814018023</v>
      </c>
      <c r="AA280" s="19">
        <v>0</v>
      </c>
      <c r="AB280" s="20">
        <f t="shared" si="12"/>
        <v>2729.1516245040198</v>
      </c>
      <c r="AC280" s="20">
        <f t="shared" si="13"/>
        <v>257049.31978377837</v>
      </c>
    </row>
    <row r="281" spans="2:29" x14ac:dyDescent="0.25">
      <c r="B281" s="9">
        <v>277</v>
      </c>
      <c r="C281" s="9">
        <f t="shared" si="14"/>
        <v>46</v>
      </c>
      <c r="D281" s="9">
        <v>1</v>
      </c>
      <c r="E281" s="20">
        <f>E269*(1+VLookups!$C$4)</f>
        <v>19303.501703504506</v>
      </c>
      <c r="F281" s="20">
        <f>$E281*-VLookups!$D$10*2</f>
        <v>-1158.2101022102704</v>
      </c>
      <c r="G281" s="19">
        <v>0</v>
      </c>
      <c r="H281" s="20">
        <f>(-VLookups!$D$13)*(E281+F281/2)</f>
        <v>-6085.4289120297954</v>
      </c>
      <c r="I281" s="19">
        <v>0</v>
      </c>
      <c r="J281" s="19">
        <v>0</v>
      </c>
      <c r="K281" s="19">
        <v>0</v>
      </c>
      <c r="L281" s="19">
        <v>0</v>
      </c>
      <c r="M281" s="19">
        <v>0</v>
      </c>
      <c r="N281" s="20" t="s">
        <v>36</v>
      </c>
      <c r="O281" s="20">
        <f>VLookups!$D$39</f>
        <v>-1471.9562242328529</v>
      </c>
      <c r="P281" s="20">
        <f>P280-VLookups!$D$42</f>
        <v>-179</v>
      </c>
      <c r="Q281" s="22">
        <v>37</v>
      </c>
      <c r="R281" s="19">
        <v>0</v>
      </c>
      <c r="S281" s="20">
        <f>VLookups!$D$50</f>
        <v>-4487.7037773753191</v>
      </c>
      <c r="T281" s="19">
        <v>0</v>
      </c>
      <c r="U281" s="9">
        <v>133</v>
      </c>
      <c r="V281" s="21">
        <f>V280-VLookups!$D$54</f>
        <v>-1985</v>
      </c>
      <c r="W281" s="21">
        <f>-VLookups!$D$60</f>
        <v>-400</v>
      </c>
      <c r="X281" s="21">
        <f>-VLookups!$D$62</f>
        <v>-175</v>
      </c>
      <c r="Y281" s="36">
        <f>Y280*(1+VLookups!$D$57/12)</f>
        <v>-446.81546791837724</v>
      </c>
      <c r="Z281" s="19">
        <f>-E281*VLookups!$J$3</f>
        <v>-772.14006814018023</v>
      </c>
      <c r="AA281" s="19">
        <v>0</v>
      </c>
      <c r="AB281" s="20">
        <f t="shared" si="12"/>
        <v>2721.3522027028448</v>
      </c>
      <c r="AC281" s="20">
        <f t="shared" si="13"/>
        <v>260199.08751945419</v>
      </c>
    </row>
    <row r="282" spans="2:29" x14ac:dyDescent="0.25">
      <c r="B282" s="9">
        <v>278</v>
      </c>
      <c r="C282" s="9">
        <f t="shared" si="14"/>
        <v>46</v>
      </c>
      <c r="D282" s="9">
        <v>2</v>
      </c>
      <c r="E282" s="20">
        <f>E270*(1+VLookups!$C$4)</f>
        <v>19303.501703504506</v>
      </c>
      <c r="F282" s="20">
        <f>$E282*-VLookups!$D$10*2</f>
        <v>-1158.2101022102704</v>
      </c>
      <c r="G282" s="19">
        <v>0</v>
      </c>
      <c r="H282" s="20">
        <f>(-VLookups!$D$13)*(E282+F282/2)</f>
        <v>-6085.4289120297954</v>
      </c>
      <c r="I282" s="19">
        <v>0</v>
      </c>
      <c r="J282" s="19">
        <v>0</v>
      </c>
      <c r="K282" s="19">
        <v>0</v>
      </c>
      <c r="L282" s="19">
        <v>0</v>
      </c>
      <c r="M282" s="19">
        <v>0</v>
      </c>
      <c r="N282" s="20" t="s">
        <v>36</v>
      </c>
      <c r="O282" s="20">
        <f>VLookups!$D$39</f>
        <v>-1471.9562242328529</v>
      </c>
      <c r="P282" s="20">
        <f>P281-VLookups!$D$42</f>
        <v>-180.5</v>
      </c>
      <c r="Q282" s="22">
        <v>38</v>
      </c>
      <c r="R282" s="19">
        <v>0</v>
      </c>
      <c r="S282" s="20">
        <f>VLookups!$D$50</f>
        <v>-4487.7037773753191</v>
      </c>
      <c r="T282" s="19">
        <v>0</v>
      </c>
      <c r="U282" s="9">
        <v>134</v>
      </c>
      <c r="V282" s="21">
        <f>V281-VLookups!$D$54</f>
        <v>-1990</v>
      </c>
      <c r="W282" s="21">
        <f>-VLookups!$D$60</f>
        <v>-400</v>
      </c>
      <c r="X282" s="21">
        <f>-VLookups!$D$62</f>
        <v>-175</v>
      </c>
      <c r="Y282" s="36">
        <f>Y281*(1+VLookups!$D$57/12)</f>
        <v>-448.11867969980585</v>
      </c>
      <c r="Z282" s="19">
        <f>-E282*VLookups!$J$3</f>
        <v>-772.14006814018023</v>
      </c>
      <c r="AA282" s="19">
        <v>0</v>
      </c>
      <c r="AB282" s="20">
        <f t="shared" si="12"/>
        <v>2713.5489909214161</v>
      </c>
      <c r="AC282" s="20">
        <f t="shared" si="13"/>
        <v>263346.30165624135</v>
      </c>
    </row>
    <row r="283" spans="2:29" x14ac:dyDescent="0.25">
      <c r="B283" s="9">
        <v>279</v>
      </c>
      <c r="C283" s="9">
        <f t="shared" si="14"/>
        <v>46</v>
      </c>
      <c r="D283" s="9">
        <v>3</v>
      </c>
      <c r="E283" s="20">
        <f>E271*(1+VLookups!$C$4)</f>
        <v>19303.501703504506</v>
      </c>
      <c r="F283" s="20">
        <f>$E283*-VLookups!$D$10*2</f>
        <v>-1158.2101022102704</v>
      </c>
      <c r="G283" s="19">
        <v>0</v>
      </c>
      <c r="H283" s="20">
        <f>(-VLookups!$D$13)*(E283+F283/2)</f>
        <v>-6085.4289120297954</v>
      </c>
      <c r="I283" s="19">
        <v>0</v>
      </c>
      <c r="J283" s="19">
        <v>0</v>
      </c>
      <c r="K283" s="19">
        <v>0</v>
      </c>
      <c r="L283" s="19">
        <v>0</v>
      </c>
      <c r="M283" s="19">
        <v>0</v>
      </c>
      <c r="N283" s="20" t="s">
        <v>36</v>
      </c>
      <c r="O283" s="20">
        <f>VLookups!$D$39</f>
        <v>-1471.9562242328529</v>
      </c>
      <c r="P283" s="20">
        <f>P282-VLookups!$D$42</f>
        <v>-182</v>
      </c>
      <c r="Q283" s="22">
        <v>39</v>
      </c>
      <c r="R283" s="19">
        <v>0</v>
      </c>
      <c r="S283" s="20">
        <f>VLookups!$D$50</f>
        <v>-4487.7037773753191</v>
      </c>
      <c r="T283" s="19">
        <v>0</v>
      </c>
      <c r="U283" s="9">
        <v>135</v>
      </c>
      <c r="V283" s="21">
        <f>V282-VLookups!$D$54</f>
        <v>-1995</v>
      </c>
      <c r="W283" s="21">
        <f>-VLookups!$D$60</f>
        <v>-400</v>
      </c>
      <c r="X283" s="21">
        <f>-VLookups!$D$62</f>
        <v>-175</v>
      </c>
      <c r="Y283" s="36">
        <f>Y282*(1+VLookups!$D$57/12)</f>
        <v>-449.42569251559695</v>
      </c>
      <c r="Z283" s="19">
        <f>-E283*VLookups!$J$3</f>
        <v>-772.14006814018023</v>
      </c>
      <c r="AA283" s="19">
        <v>0</v>
      </c>
      <c r="AB283" s="20">
        <f t="shared" si="12"/>
        <v>2705.7419781056251</v>
      </c>
      <c r="AC283" s="20">
        <f t="shared" si="13"/>
        <v>266490.95413710742</v>
      </c>
    </row>
    <row r="284" spans="2:29" x14ac:dyDescent="0.25">
      <c r="B284" s="9">
        <v>280</v>
      </c>
      <c r="C284" s="9">
        <f t="shared" si="14"/>
        <v>46</v>
      </c>
      <c r="D284" s="9">
        <v>4</v>
      </c>
      <c r="E284" s="20">
        <f>E272*(1+VLookups!$C$4)</f>
        <v>19303.501703504506</v>
      </c>
      <c r="F284" s="20">
        <f>$E284*-VLookups!$D$10*2</f>
        <v>-1158.2101022102704</v>
      </c>
      <c r="G284" s="19">
        <v>0</v>
      </c>
      <c r="H284" s="20">
        <f>(-VLookups!$D$13)*(E284+F284/2)</f>
        <v>-6085.4289120297954</v>
      </c>
      <c r="I284" s="19">
        <v>0</v>
      </c>
      <c r="J284" s="19">
        <v>0</v>
      </c>
      <c r="K284" s="19">
        <v>0</v>
      </c>
      <c r="L284" s="19">
        <v>0</v>
      </c>
      <c r="M284" s="19">
        <v>0</v>
      </c>
      <c r="N284" s="20" t="s">
        <v>36</v>
      </c>
      <c r="O284" s="20">
        <f>VLookups!$D$39</f>
        <v>-1471.9562242328529</v>
      </c>
      <c r="P284" s="20">
        <f>P283-VLookups!$D$42</f>
        <v>-183.5</v>
      </c>
      <c r="Q284" s="22">
        <v>40</v>
      </c>
      <c r="R284" s="19">
        <v>0</v>
      </c>
      <c r="S284" s="20">
        <f>VLookups!$D$50</f>
        <v>-4487.7037773753191</v>
      </c>
      <c r="T284" s="19">
        <v>0</v>
      </c>
      <c r="U284" s="9">
        <v>136</v>
      </c>
      <c r="V284" s="21">
        <f>V283-VLookups!$D$54</f>
        <v>-2000</v>
      </c>
      <c r="W284" s="21">
        <f>-VLookups!$D$60</f>
        <v>-400</v>
      </c>
      <c r="X284" s="21">
        <f>-VLookups!$D$62</f>
        <v>-175</v>
      </c>
      <c r="Y284" s="36">
        <f>Y283*(1+VLookups!$D$57/12)</f>
        <v>-450.73651745210077</v>
      </c>
      <c r="Z284" s="19">
        <f>-E284*VLookups!$J$3</f>
        <v>-772.14006814018023</v>
      </c>
      <c r="AA284" s="19">
        <v>0</v>
      </c>
      <c r="AB284" s="20">
        <f t="shared" si="12"/>
        <v>2697.931153169121</v>
      </c>
      <c r="AC284" s="20">
        <f t="shared" si="13"/>
        <v>269633.0368805051</v>
      </c>
    </row>
    <row r="285" spans="2:29" x14ac:dyDescent="0.25">
      <c r="B285" s="9">
        <v>281</v>
      </c>
      <c r="C285" s="9">
        <f t="shared" si="14"/>
        <v>46</v>
      </c>
      <c r="D285" s="9">
        <v>5</v>
      </c>
      <c r="E285" s="20">
        <f>E273*(1+VLookups!$C$4)</f>
        <v>19303.501703504506</v>
      </c>
      <c r="F285" s="20">
        <f>$E285*-VLookups!$D$10*2</f>
        <v>-1158.2101022102704</v>
      </c>
      <c r="G285" s="19">
        <v>0</v>
      </c>
      <c r="H285" s="20">
        <f>(-VLookups!$D$13)*(E285+F285/2)</f>
        <v>-6085.4289120297954</v>
      </c>
      <c r="I285" s="19">
        <v>0</v>
      </c>
      <c r="J285" s="19">
        <v>0</v>
      </c>
      <c r="K285" s="19">
        <v>0</v>
      </c>
      <c r="L285" s="19">
        <v>0</v>
      </c>
      <c r="M285" s="19">
        <v>0</v>
      </c>
      <c r="N285" s="20" t="s">
        <v>36</v>
      </c>
      <c r="O285" s="20">
        <f>VLookups!$D$39</f>
        <v>-1471.9562242328529</v>
      </c>
      <c r="P285" s="20">
        <f>P284-VLookups!$D$42</f>
        <v>-185</v>
      </c>
      <c r="Q285" s="22">
        <v>41</v>
      </c>
      <c r="R285" s="19">
        <v>0</v>
      </c>
      <c r="S285" s="20">
        <f>VLookups!$D$50</f>
        <v>-4487.7037773753191</v>
      </c>
      <c r="T285" s="19">
        <v>0</v>
      </c>
      <c r="U285" s="9">
        <v>137</v>
      </c>
      <c r="V285" s="21">
        <f>V284-VLookups!$D$54</f>
        <v>-2005</v>
      </c>
      <c r="W285" s="21">
        <f>-VLookups!$D$60</f>
        <v>-400</v>
      </c>
      <c r="X285" s="21">
        <f>-VLookups!$D$62</f>
        <v>-175</v>
      </c>
      <c r="Y285" s="36">
        <f>Y284*(1+VLookups!$D$57/12)</f>
        <v>-452.05116562800276</v>
      </c>
      <c r="Z285" s="19">
        <f>-E285*VLookups!$J$3</f>
        <v>-772.14006814018023</v>
      </c>
      <c r="AA285" s="19">
        <v>0</v>
      </c>
      <c r="AB285" s="20">
        <f t="shared" si="12"/>
        <v>2690.1165049932192</v>
      </c>
      <c r="AC285" s="20">
        <f t="shared" si="13"/>
        <v>272772.54178029916</v>
      </c>
    </row>
    <row r="286" spans="2:29" x14ac:dyDescent="0.25">
      <c r="B286" s="9">
        <v>282</v>
      </c>
      <c r="C286" s="9">
        <f t="shared" si="14"/>
        <v>46</v>
      </c>
      <c r="D286" s="9">
        <v>6</v>
      </c>
      <c r="E286" s="20">
        <f>E274*(1+VLookups!$C$4)</f>
        <v>19303.501703504506</v>
      </c>
      <c r="F286" s="20">
        <f>$E286*-VLookups!$D$10*2</f>
        <v>-1158.2101022102704</v>
      </c>
      <c r="G286" s="19">
        <v>0</v>
      </c>
      <c r="H286" s="20">
        <f>(-VLookups!$D$13)*(E286+F286/2)</f>
        <v>-6085.4289120297954</v>
      </c>
      <c r="I286" s="19">
        <v>0</v>
      </c>
      <c r="J286" s="19">
        <v>0</v>
      </c>
      <c r="K286" s="19">
        <v>0</v>
      </c>
      <c r="L286" s="19">
        <v>0</v>
      </c>
      <c r="M286" s="19">
        <v>0</v>
      </c>
      <c r="N286" s="20" t="s">
        <v>36</v>
      </c>
      <c r="O286" s="20">
        <f>VLookups!$D$39</f>
        <v>-1471.9562242328529</v>
      </c>
      <c r="P286" s="20">
        <f>P285-VLookups!$D$42</f>
        <v>-186.5</v>
      </c>
      <c r="Q286" s="22">
        <v>42</v>
      </c>
      <c r="R286" s="19">
        <v>0</v>
      </c>
      <c r="S286" s="20">
        <f>VLookups!$D$50</f>
        <v>-4487.7037773753191</v>
      </c>
      <c r="T286" s="19">
        <v>0</v>
      </c>
      <c r="U286" s="9">
        <v>138</v>
      </c>
      <c r="V286" s="21">
        <f>V285-VLookups!$D$54</f>
        <v>-2010</v>
      </c>
      <c r="W286" s="21">
        <f>-VLookups!$D$60</f>
        <v>-400</v>
      </c>
      <c r="X286" s="21">
        <f>-VLookups!$D$62</f>
        <v>-175</v>
      </c>
      <c r="Y286" s="36">
        <f>Y285*(1+VLookups!$D$57/12)</f>
        <v>-453.36964819441778</v>
      </c>
      <c r="Z286" s="19">
        <f>-E286*VLookups!$J$3</f>
        <v>-772.14006814018023</v>
      </c>
      <c r="AA286" s="19">
        <v>0</v>
      </c>
      <c r="AB286" s="20">
        <f t="shared" si="12"/>
        <v>2682.298022426804</v>
      </c>
      <c r="AC286" s="20">
        <f t="shared" si="13"/>
        <v>275909.46070569311</v>
      </c>
    </row>
    <row r="287" spans="2:29" x14ac:dyDescent="0.25">
      <c r="B287" s="9">
        <v>283</v>
      </c>
      <c r="C287" s="9">
        <f t="shared" si="14"/>
        <v>46</v>
      </c>
      <c r="D287" s="9">
        <v>7</v>
      </c>
      <c r="E287" s="20">
        <f>E275*(1+VLookups!$C$4)</f>
        <v>19303.501703504506</v>
      </c>
      <c r="F287" s="20">
        <f>$E287*-VLookups!$D$10*2</f>
        <v>-1158.2101022102704</v>
      </c>
      <c r="G287" s="19">
        <v>0</v>
      </c>
      <c r="H287" s="20">
        <f>(-VLookups!$D$13)*(E287+F287/2)</f>
        <v>-6085.4289120297954</v>
      </c>
      <c r="I287" s="19">
        <v>0</v>
      </c>
      <c r="J287" s="19">
        <v>0</v>
      </c>
      <c r="K287" s="19">
        <v>0</v>
      </c>
      <c r="L287" s="19">
        <v>0</v>
      </c>
      <c r="M287" s="19">
        <v>0</v>
      </c>
      <c r="N287" s="20" t="s">
        <v>36</v>
      </c>
      <c r="O287" s="20">
        <f>VLookups!$D$39</f>
        <v>-1471.9562242328529</v>
      </c>
      <c r="P287" s="20">
        <f>P286-VLookups!$D$42</f>
        <v>-188</v>
      </c>
      <c r="Q287" s="22">
        <v>43</v>
      </c>
      <c r="R287" s="19">
        <v>0</v>
      </c>
      <c r="S287" s="20">
        <f>VLookups!$D$50</f>
        <v>-4487.7037773753191</v>
      </c>
      <c r="T287" s="19">
        <v>0</v>
      </c>
      <c r="U287" s="9">
        <v>139</v>
      </c>
      <c r="V287" s="21">
        <f>V286-VLookups!$D$54</f>
        <v>-2015</v>
      </c>
      <c r="W287" s="21">
        <f>-VLookups!$D$60</f>
        <v>-400</v>
      </c>
      <c r="X287" s="21">
        <f>-VLookups!$D$62</f>
        <v>-175</v>
      </c>
      <c r="Y287" s="36">
        <f>Y286*(1+VLookups!$D$57/12)</f>
        <v>-454.69197633498482</v>
      </c>
      <c r="Z287" s="19">
        <f>-E287*VLookups!$J$3</f>
        <v>-772.14006814018023</v>
      </c>
      <c r="AA287" s="19">
        <v>0</v>
      </c>
      <c r="AB287" s="20">
        <f t="shared" si="12"/>
        <v>2674.4756942862373</v>
      </c>
      <c r="AC287" s="20">
        <f t="shared" si="13"/>
        <v>279043.78550115554</v>
      </c>
    </row>
    <row r="288" spans="2:29" x14ac:dyDescent="0.25">
      <c r="B288" s="9">
        <v>284</v>
      </c>
      <c r="C288" s="9">
        <f t="shared" si="14"/>
        <v>46</v>
      </c>
      <c r="D288" s="9">
        <v>8</v>
      </c>
      <c r="E288" s="20">
        <f>E276*(1+VLookups!$C$4)</f>
        <v>19303.501703504506</v>
      </c>
      <c r="F288" s="20">
        <f>$E288*-VLookups!$D$10*2</f>
        <v>-1158.2101022102704</v>
      </c>
      <c r="G288" s="19">
        <v>0</v>
      </c>
      <c r="H288" s="20">
        <f>(-VLookups!$D$13)*(E288+F288/2)</f>
        <v>-6085.4289120297954</v>
      </c>
      <c r="I288" s="19">
        <v>0</v>
      </c>
      <c r="J288" s="19">
        <v>0</v>
      </c>
      <c r="K288" s="19">
        <v>0</v>
      </c>
      <c r="L288" s="19">
        <v>0</v>
      </c>
      <c r="M288" s="19">
        <v>0</v>
      </c>
      <c r="N288" s="20" t="s">
        <v>36</v>
      </c>
      <c r="O288" s="20">
        <f>VLookups!$D$39</f>
        <v>-1471.9562242328529</v>
      </c>
      <c r="P288" s="20">
        <f>P287-VLookups!$D$42</f>
        <v>-189.5</v>
      </c>
      <c r="Q288" s="22">
        <v>44</v>
      </c>
      <c r="R288" s="19">
        <v>0</v>
      </c>
      <c r="S288" s="20">
        <f>VLookups!$D$50</f>
        <v>-4487.7037773753191</v>
      </c>
      <c r="T288" s="19">
        <v>0</v>
      </c>
      <c r="U288" s="9">
        <v>140</v>
      </c>
      <c r="V288" s="21">
        <f>V287-VLookups!$D$54</f>
        <v>-2020</v>
      </c>
      <c r="W288" s="21">
        <f>-VLookups!$D$60</f>
        <v>-400</v>
      </c>
      <c r="X288" s="21">
        <f>-VLookups!$D$62</f>
        <v>-175</v>
      </c>
      <c r="Y288" s="36">
        <f>Y287*(1+VLookups!$D$57/12)</f>
        <v>-456.01816126596185</v>
      </c>
      <c r="Z288" s="19">
        <f>-E288*VLookups!$J$3</f>
        <v>-772.14006814018023</v>
      </c>
      <c r="AA288" s="19">
        <v>0</v>
      </c>
      <c r="AB288" s="20">
        <f t="shared" si="12"/>
        <v>2666.6495093552603</v>
      </c>
      <c r="AC288" s="20">
        <f t="shared" si="13"/>
        <v>282175.50798634609</v>
      </c>
    </row>
    <row r="289" spans="2:29" x14ac:dyDescent="0.25">
      <c r="B289" s="9">
        <v>285</v>
      </c>
      <c r="C289" s="9">
        <f t="shared" si="14"/>
        <v>46</v>
      </c>
      <c r="D289" s="9">
        <v>9</v>
      </c>
      <c r="E289" s="20">
        <f>E277*(1+VLookups!$C$4)</f>
        <v>19303.501703504506</v>
      </c>
      <c r="F289" s="20">
        <f>$E289*-VLookups!$D$10*2</f>
        <v>-1158.2101022102704</v>
      </c>
      <c r="G289" s="19">
        <v>0</v>
      </c>
      <c r="H289" s="20">
        <f>(-VLookups!$D$13)*(E289+F289/2)</f>
        <v>-6085.4289120297954</v>
      </c>
      <c r="I289" s="19">
        <v>0</v>
      </c>
      <c r="J289" s="19">
        <v>0</v>
      </c>
      <c r="K289" s="19">
        <v>0</v>
      </c>
      <c r="L289" s="19">
        <v>0</v>
      </c>
      <c r="M289" s="19">
        <v>0</v>
      </c>
      <c r="N289" s="20" t="s">
        <v>36</v>
      </c>
      <c r="O289" s="20">
        <f>VLookups!$D$39</f>
        <v>-1471.9562242328529</v>
      </c>
      <c r="P289" s="20">
        <f>P288-VLookups!$D$42</f>
        <v>-191</v>
      </c>
      <c r="Q289" s="22">
        <v>45</v>
      </c>
      <c r="R289" s="19">
        <v>0</v>
      </c>
      <c r="S289" s="20">
        <f>VLookups!$D$50</f>
        <v>-4487.7037773753191</v>
      </c>
      <c r="T289" s="19">
        <v>0</v>
      </c>
      <c r="U289" s="9">
        <v>141</v>
      </c>
      <c r="V289" s="21">
        <f>V288-VLookups!$D$54</f>
        <v>-2025</v>
      </c>
      <c r="W289" s="21">
        <f>-VLookups!$D$60</f>
        <v>-400</v>
      </c>
      <c r="X289" s="21">
        <f>-VLookups!$D$62</f>
        <v>-175</v>
      </c>
      <c r="Y289" s="36">
        <f>Y288*(1+VLookups!$D$57/12)</f>
        <v>-457.34821423632093</v>
      </c>
      <c r="Z289" s="19">
        <f>-E289*VLookups!$J$3</f>
        <v>-772.14006814018023</v>
      </c>
      <c r="AA289" s="19">
        <v>0</v>
      </c>
      <c r="AB289" s="20">
        <f t="shared" si="12"/>
        <v>2658.8194563849011</v>
      </c>
      <c r="AC289" s="20">
        <f t="shared" si="13"/>
        <v>285304.61995604157</v>
      </c>
    </row>
    <row r="290" spans="2:29" x14ac:dyDescent="0.25">
      <c r="B290" s="9">
        <v>286</v>
      </c>
      <c r="C290" s="9">
        <f t="shared" si="14"/>
        <v>46</v>
      </c>
      <c r="D290" s="9">
        <v>10</v>
      </c>
      <c r="E290" s="20">
        <f>E278*(1+VLookups!$C$4)</f>
        <v>19303.501703504506</v>
      </c>
      <c r="F290" s="20">
        <f>$E290*-VLookups!$D$10*2</f>
        <v>-1158.2101022102704</v>
      </c>
      <c r="G290" s="19">
        <v>0</v>
      </c>
      <c r="H290" s="20">
        <f>(-VLookups!$D$13)*(E290+F290/2)</f>
        <v>-6085.4289120297954</v>
      </c>
      <c r="I290" s="19">
        <v>0</v>
      </c>
      <c r="J290" s="19">
        <v>0</v>
      </c>
      <c r="K290" s="19">
        <v>0</v>
      </c>
      <c r="L290" s="19">
        <v>0</v>
      </c>
      <c r="M290" s="19">
        <v>0</v>
      </c>
      <c r="N290" s="20" t="s">
        <v>36</v>
      </c>
      <c r="O290" s="20">
        <f>VLookups!$D$39</f>
        <v>-1471.9562242328529</v>
      </c>
      <c r="P290" s="20">
        <f>P289-VLookups!$D$42</f>
        <v>-192.5</v>
      </c>
      <c r="Q290" s="22">
        <v>46</v>
      </c>
      <c r="R290" s="19">
        <v>0</v>
      </c>
      <c r="S290" s="20">
        <f>VLookups!$D$50</f>
        <v>-4487.7037773753191</v>
      </c>
      <c r="T290" s="19">
        <v>0</v>
      </c>
      <c r="U290" s="9">
        <v>142</v>
      </c>
      <c r="V290" s="21">
        <f>V289-VLookups!$D$54</f>
        <v>-2030</v>
      </c>
      <c r="W290" s="21">
        <f>-VLookups!$D$60</f>
        <v>-400</v>
      </c>
      <c r="X290" s="21">
        <f>-VLookups!$D$62</f>
        <v>-175</v>
      </c>
      <c r="Y290" s="36">
        <f>Y289*(1+VLookups!$D$57/12)</f>
        <v>-458.68214652784354</v>
      </c>
      <c r="Z290" s="19">
        <f>-E290*VLookups!$J$3</f>
        <v>-772.14006814018023</v>
      </c>
      <c r="AA290" s="19">
        <v>0</v>
      </c>
      <c r="AB290" s="20">
        <f t="shared" si="12"/>
        <v>2650.9855240933784</v>
      </c>
      <c r="AC290" s="20">
        <f t="shared" si="13"/>
        <v>288431.11318006169</v>
      </c>
    </row>
    <row r="291" spans="2:29" x14ac:dyDescent="0.25">
      <c r="B291" s="9">
        <v>287</v>
      </c>
      <c r="C291" s="9">
        <f t="shared" si="14"/>
        <v>46</v>
      </c>
      <c r="D291" s="9">
        <v>11</v>
      </c>
      <c r="E291" s="20">
        <f>E279*(1+VLookups!$C$4)</f>
        <v>19303.501703504506</v>
      </c>
      <c r="F291" s="20">
        <f>$E291*-VLookups!$D$10*2</f>
        <v>-1158.2101022102704</v>
      </c>
      <c r="G291" s="19">
        <v>0</v>
      </c>
      <c r="H291" s="20">
        <f>(-VLookups!$D$13)*(E291+F291/2)</f>
        <v>-6085.4289120297954</v>
      </c>
      <c r="I291" s="19">
        <v>0</v>
      </c>
      <c r="J291" s="19">
        <v>0</v>
      </c>
      <c r="K291" s="19">
        <v>0</v>
      </c>
      <c r="L291" s="19">
        <v>0</v>
      </c>
      <c r="M291" s="19">
        <v>0</v>
      </c>
      <c r="N291" s="20" t="s">
        <v>36</v>
      </c>
      <c r="O291" s="20">
        <f>VLookups!$D$39</f>
        <v>-1471.9562242328529</v>
      </c>
      <c r="P291" s="20">
        <f>P290-VLookups!$D$42</f>
        <v>-194</v>
      </c>
      <c r="Q291" s="22">
        <v>47</v>
      </c>
      <c r="R291" s="19">
        <v>0</v>
      </c>
      <c r="S291" s="20">
        <f>VLookups!$D$50</f>
        <v>-4487.7037773753191</v>
      </c>
      <c r="T291" s="19">
        <v>0</v>
      </c>
      <c r="U291" s="9">
        <v>143</v>
      </c>
      <c r="V291" s="21">
        <f>V290-VLookups!$D$54</f>
        <v>-2035</v>
      </c>
      <c r="W291" s="21">
        <f>-VLookups!$D$60</f>
        <v>-400</v>
      </c>
      <c r="X291" s="21">
        <f>-VLookups!$D$62</f>
        <v>-175</v>
      </c>
      <c r="Y291" s="36">
        <f>Y290*(1+VLookups!$D$57/12)</f>
        <v>-460.01996945521643</v>
      </c>
      <c r="Z291" s="19">
        <f>-E291*VLookups!$J$3</f>
        <v>-772.14006814018023</v>
      </c>
      <c r="AA291" s="19">
        <v>0</v>
      </c>
      <c r="AB291" s="20">
        <f t="shared" si="12"/>
        <v>2643.1477011660054</v>
      </c>
      <c r="AC291" s="20">
        <f t="shared" si="13"/>
        <v>291554.97940319445</v>
      </c>
    </row>
    <row r="292" spans="2:29" x14ac:dyDescent="0.25">
      <c r="B292" s="9">
        <v>288</v>
      </c>
      <c r="C292" s="9">
        <f t="shared" si="14"/>
        <v>47</v>
      </c>
      <c r="D292" s="9">
        <v>0</v>
      </c>
      <c r="E292" s="20">
        <f>E280*(1+VLookups!$C$4)</f>
        <v>19979.124263127163</v>
      </c>
      <c r="F292" s="20">
        <f>$E292*-VLookups!$D$10*2</f>
        <v>-1198.7474557876299</v>
      </c>
      <c r="G292" s="19">
        <v>0</v>
      </c>
      <c r="H292" s="20">
        <f>(-VLookups!$D$13)*(E292+F292/2)</f>
        <v>-6298.4189239508387</v>
      </c>
      <c r="I292" s="19">
        <v>0</v>
      </c>
      <c r="J292" s="19">
        <v>0</v>
      </c>
      <c r="K292" s="19">
        <v>0</v>
      </c>
      <c r="L292" s="19">
        <v>0</v>
      </c>
      <c r="M292" s="19">
        <v>0</v>
      </c>
      <c r="N292" s="20" t="s">
        <v>36</v>
      </c>
      <c r="O292" s="20">
        <f>VLookups!$D$39</f>
        <v>-1471.9562242328529</v>
      </c>
      <c r="P292" s="20">
        <f>P291-VLookups!$D$42</f>
        <v>-195.5</v>
      </c>
      <c r="Q292" s="22">
        <v>48</v>
      </c>
      <c r="R292" s="19">
        <v>0</v>
      </c>
      <c r="S292" s="20">
        <f>VLookups!$D$50</f>
        <v>-4487.7037773753191</v>
      </c>
      <c r="T292" s="19">
        <v>0</v>
      </c>
      <c r="U292" s="9">
        <v>144</v>
      </c>
      <c r="V292" s="21">
        <f>V291-VLookups!$D$54</f>
        <v>-2040</v>
      </c>
      <c r="W292" s="21">
        <f>-VLookups!$D$60</f>
        <v>-400</v>
      </c>
      <c r="X292" s="21">
        <f>-VLookups!$D$62</f>
        <v>-175</v>
      </c>
      <c r="Y292" s="36">
        <f>Y291*(1+VLookups!$D$57/12)</f>
        <v>-461.36169436612749</v>
      </c>
      <c r="Z292" s="19">
        <f>-E292*VLookups!$J$3</f>
        <v>-799.16497052508657</v>
      </c>
      <c r="AA292" s="19">
        <v>0</v>
      </c>
      <c r="AB292" s="20">
        <f t="shared" si="12"/>
        <v>3050.6449447831255</v>
      </c>
      <c r="AC292" s="20">
        <f t="shared" si="13"/>
        <v>295091.54931364959</v>
      </c>
    </row>
    <row r="293" spans="2:29" x14ac:dyDescent="0.25">
      <c r="B293" s="9">
        <v>289</v>
      </c>
      <c r="C293" s="9">
        <f t="shared" si="14"/>
        <v>47</v>
      </c>
      <c r="D293" s="9">
        <v>1</v>
      </c>
      <c r="E293" s="20">
        <f>E281*(1+VLookups!$C$4)</f>
        <v>19979.124263127163</v>
      </c>
      <c r="F293" s="20">
        <f>$E293*-VLookups!$D$10*2</f>
        <v>-1198.7474557876299</v>
      </c>
      <c r="G293" s="19">
        <v>0</v>
      </c>
      <c r="H293" s="20">
        <f>(-VLookups!$D$13)*(E293+F293/2)</f>
        <v>-6298.4189239508387</v>
      </c>
      <c r="I293" s="19">
        <v>0</v>
      </c>
      <c r="J293" s="19">
        <v>0</v>
      </c>
      <c r="K293" s="19">
        <v>0</v>
      </c>
      <c r="L293" s="19">
        <v>0</v>
      </c>
      <c r="M293" s="19">
        <v>0</v>
      </c>
      <c r="N293" s="20" t="s">
        <v>36</v>
      </c>
      <c r="O293" s="20">
        <f>VLookups!$D$39</f>
        <v>-1471.9562242328529</v>
      </c>
      <c r="P293" s="20">
        <f>P292-VLookups!$D$42</f>
        <v>-197</v>
      </c>
      <c r="Q293" s="22">
        <v>49</v>
      </c>
      <c r="R293" s="19">
        <v>0</v>
      </c>
      <c r="S293" s="20">
        <f>VLookups!$D$50</f>
        <v>-4487.7037773753191</v>
      </c>
      <c r="T293" s="19">
        <v>0</v>
      </c>
      <c r="U293" s="9">
        <v>145</v>
      </c>
      <c r="V293" s="21">
        <f>V292-VLookups!$D$54</f>
        <v>-2045</v>
      </c>
      <c r="W293" s="21">
        <f>-VLookups!$D$60</f>
        <v>-400</v>
      </c>
      <c r="X293" s="21">
        <f>-VLookups!$D$62</f>
        <v>-175</v>
      </c>
      <c r="Y293" s="36">
        <f>Y292*(1+VLookups!$D$57/12)</f>
        <v>-462.70733264136203</v>
      </c>
      <c r="Z293" s="19">
        <f>-E293*VLookups!$J$3</f>
        <v>-799.16497052508657</v>
      </c>
      <c r="AA293" s="19">
        <v>0</v>
      </c>
      <c r="AB293" s="20">
        <f t="shared" si="12"/>
        <v>3042.7993065078908</v>
      </c>
      <c r="AC293" s="20">
        <f t="shared" si="13"/>
        <v>298626.16786901356</v>
      </c>
    </row>
    <row r="294" spans="2:29" x14ac:dyDescent="0.25">
      <c r="B294" s="9">
        <v>290</v>
      </c>
      <c r="C294" s="9">
        <f t="shared" si="14"/>
        <v>47</v>
      </c>
      <c r="D294" s="9">
        <v>2</v>
      </c>
      <c r="E294" s="20">
        <f>E282*(1+VLookups!$C$4)</f>
        <v>19979.124263127163</v>
      </c>
      <c r="F294" s="20">
        <f>$E294*-VLookups!$D$10*2</f>
        <v>-1198.7474557876299</v>
      </c>
      <c r="G294" s="19">
        <v>0</v>
      </c>
      <c r="H294" s="20">
        <f>(-VLookups!$D$13)*(E294+F294/2)</f>
        <v>-6298.4189239508387</v>
      </c>
      <c r="I294" s="19">
        <v>0</v>
      </c>
      <c r="J294" s="19">
        <v>0</v>
      </c>
      <c r="K294" s="19">
        <v>0</v>
      </c>
      <c r="L294" s="19">
        <v>0</v>
      </c>
      <c r="M294" s="19">
        <v>0</v>
      </c>
      <c r="N294" s="20" t="s">
        <v>36</v>
      </c>
      <c r="O294" s="20">
        <f>VLookups!$D$39</f>
        <v>-1471.9562242328529</v>
      </c>
      <c r="P294" s="20">
        <f>P293-VLookups!$D$42</f>
        <v>-198.5</v>
      </c>
      <c r="Q294" s="22">
        <v>50</v>
      </c>
      <c r="R294" s="19">
        <v>0</v>
      </c>
      <c r="S294" s="20">
        <f>VLookups!$D$50</f>
        <v>-4487.7037773753191</v>
      </c>
      <c r="T294" s="19">
        <v>0</v>
      </c>
      <c r="U294" s="9">
        <v>146</v>
      </c>
      <c r="V294" s="21">
        <f>V293-VLookups!$D$54</f>
        <v>-2050</v>
      </c>
      <c r="W294" s="21">
        <f>-VLookups!$D$60</f>
        <v>-400</v>
      </c>
      <c r="X294" s="21">
        <f>-VLookups!$D$62</f>
        <v>-175</v>
      </c>
      <c r="Y294" s="36">
        <f>Y293*(1+VLookups!$D$57/12)</f>
        <v>-464.05689569489937</v>
      </c>
      <c r="Z294" s="19">
        <f>-E294*VLookups!$J$3</f>
        <v>-799.16497052508657</v>
      </c>
      <c r="AA294" s="19">
        <v>0</v>
      </c>
      <c r="AB294" s="20">
        <f t="shared" si="12"/>
        <v>3034.9497434543537</v>
      </c>
      <c r="AC294" s="20">
        <f t="shared" si="13"/>
        <v>302158.82789224962</v>
      </c>
    </row>
    <row r="295" spans="2:29" x14ac:dyDescent="0.25">
      <c r="B295" s="9">
        <v>291</v>
      </c>
      <c r="C295" s="9">
        <f t="shared" si="14"/>
        <v>47</v>
      </c>
      <c r="D295" s="9">
        <v>3</v>
      </c>
      <c r="E295" s="20">
        <f>E283*(1+VLookups!$C$4)</f>
        <v>19979.124263127163</v>
      </c>
      <c r="F295" s="20">
        <f>$E295*-VLookups!$D$10*2</f>
        <v>-1198.7474557876299</v>
      </c>
      <c r="G295" s="19">
        <v>0</v>
      </c>
      <c r="H295" s="20">
        <f>(-VLookups!$D$13)*(E295+F295/2)</f>
        <v>-6298.4189239508387</v>
      </c>
      <c r="I295" s="19">
        <v>0</v>
      </c>
      <c r="J295" s="19">
        <v>0</v>
      </c>
      <c r="K295" s="19">
        <v>0</v>
      </c>
      <c r="L295" s="19">
        <v>0</v>
      </c>
      <c r="M295" s="19">
        <v>0</v>
      </c>
      <c r="N295" s="20" t="s">
        <v>36</v>
      </c>
      <c r="O295" s="20">
        <f>VLookups!$D$39</f>
        <v>-1471.9562242328529</v>
      </c>
      <c r="P295" s="20">
        <f>P294-VLookups!$D$42</f>
        <v>-200</v>
      </c>
      <c r="Q295" s="22">
        <v>51</v>
      </c>
      <c r="R295" s="19">
        <v>0</v>
      </c>
      <c r="S295" s="20">
        <f>VLookups!$D$50</f>
        <v>-4487.7037773753191</v>
      </c>
      <c r="T295" s="19">
        <v>0</v>
      </c>
      <c r="U295" s="9">
        <v>147</v>
      </c>
      <c r="V295" s="21">
        <f>V294-VLookups!$D$54</f>
        <v>-2055</v>
      </c>
      <c r="W295" s="21">
        <f>-VLookups!$D$60</f>
        <v>-400</v>
      </c>
      <c r="X295" s="21">
        <f>-VLookups!$D$62</f>
        <v>-175</v>
      </c>
      <c r="Y295" s="36">
        <f>Y294*(1+VLookups!$D$57/12)</f>
        <v>-465.41039497400948</v>
      </c>
      <c r="Z295" s="19">
        <f>-E295*VLookups!$J$3</f>
        <v>-799.16497052508657</v>
      </c>
      <c r="AA295" s="19">
        <v>0</v>
      </c>
      <c r="AB295" s="20">
        <f t="shared" si="12"/>
        <v>3027.0962441752436</v>
      </c>
      <c r="AC295" s="20">
        <f t="shared" si="13"/>
        <v>305689.52218291193</v>
      </c>
    </row>
    <row r="296" spans="2:29" x14ac:dyDescent="0.25">
      <c r="B296" s="9">
        <v>292</v>
      </c>
      <c r="C296" s="9">
        <f t="shared" si="14"/>
        <v>47</v>
      </c>
      <c r="D296" s="9">
        <v>4</v>
      </c>
      <c r="E296" s="20">
        <f>E284*(1+VLookups!$C$4)</f>
        <v>19979.124263127163</v>
      </c>
      <c r="F296" s="20">
        <f>$E296*-VLookups!$D$10*2</f>
        <v>-1198.7474557876299</v>
      </c>
      <c r="G296" s="19">
        <v>0</v>
      </c>
      <c r="H296" s="20">
        <f>(-VLookups!$D$13)*(E296+F296/2)</f>
        <v>-6298.4189239508387</v>
      </c>
      <c r="I296" s="19">
        <v>0</v>
      </c>
      <c r="J296" s="19">
        <v>0</v>
      </c>
      <c r="K296" s="19">
        <v>0</v>
      </c>
      <c r="L296" s="19">
        <v>0</v>
      </c>
      <c r="M296" s="19">
        <v>0</v>
      </c>
      <c r="N296" s="20" t="s">
        <v>36</v>
      </c>
      <c r="O296" s="20">
        <f>VLookups!$D$39</f>
        <v>-1471.9562242328529</v>
      </c>
      <c r="P296" s="20">
        <f>P295-VLookups!$D$42</f>
        <v>-201.5</v>
      </c>
      <c r="Q296" s="22">
        <v>52</v>
      </c>
      <c r="R296" s="19">
        <v>0</v>
      </c>
      <c r="S296" s="20">
        <f>VLookups!$D$50</f>
        <v>-4487.7037773753191</v>
      </c>
      <c r="T296" s="19">
        <v>0</v>
      </c>
      <c r="U296" s="9">
        <v>148</v>
      </c>
      <c r="V296" s="21">
        <f>V295-VLookups!$D$54</f>
        <v>-2060</v>
      </c>
      <c r="W296" s="21">
        <f>-VLookups!$D$60</f>
        <v>-400</v>
      </c>
      <c r="X296" s="21">
        <f>-VLookups!$D$62</f>
        <v>-175</v>
      </c>
      <c r="Y296" s="36">
        <f>Y295*(1+VLookups!$D$57/12)</f>
        <v>-466.76784195935033</v>
      </c>
      <c r="Z296" s="19">
        <f>-E296*VLookups!$J$3</f>
        <v>-799.16497052508657</v>
      </c>
      <c r="AA296" s="19">
        <v>0</v>
      </c>
      <c r="AB296" s="20">
        <f t="shared" si="12"/>
        <v>3019.2387971899025</v>
      </c>
      <c r="AC296" s="20">
        <f t="shared" si="13"/>
        <v>309218.24351707334</v>
      </c>
    </row>
    <row r="297" spans="2:29" x14ac:dyDescent="0.25">
      <c r="B297" s="9">
        <v>293</v>
      </c>
      <c r="C297" s="9">
        <f t="shared" si="14"/>
        <v>47</v>
      </c>
      <c r="D297" s="9">
        <v>5</v>
      </c>
      <c r="E297" s="20">
        <f>E285*(1+VLookups!$C$4)</f>
        <v>19979.124263127163</v>
      </c>
      <c r="F297" s="20">
        <f>$E297*-VLookups!$D$10*2</f>
        <v>-1198.7474557876299</v>
      </c>
      <c r="G297" s="19">
        <v>0</v>
      </c>
      <c r="H297" s="20">
        <f>(-VLookups!$D$13)*(E297+F297/2)</f>
        <v>-6298.4189239508387</v>
      </c>
      <c r="I297" s="19">
        <v>0</v>
      </c>
      <c r="J297" s="19">
        <v>0</v>
      </c>
      <c r="K297" s="19">
        <v>0</v>
      </c>
      <c r="L297" s="19">
        <v>0</v>
      </c>
      <c r="M297" s="19">
        <v>0</v>
      </c>
      <c r="N297" s="20" t="s">
        <v>36</v>
      </c>
      <c r="O297" s="20">
        <f>VLookups!$D$39</f>
        <v>-1471.9562242328529</v>
      </c>
      <c r="P297" s="20">
        <f>P296-VLookups!$D$42</f>
        <v>-203</v>
      </c>
      <c r="Q297" s="22">
        <v>53</v>
      </c>
      <c r="R297" s="19">
        <v>0</v>
      </c>
      <c r="S297" s="20">
        <f>VLookups!$D$50</f>
        <v>-4487.7037773753191</v>
      </c>
      <c r="T297" s="19">
        <v>0</v>
      </c>
      <c r="U297" s="9">
        <v>149</v>
      </c>
      <c r="V297" s="21">
        <f>V296-VLookups!$D$54</f>
        <v>-2065</v>
      </c>
      <c r="W297" s="21">
        <f>-VLookups!$D$60</f>
        <v>-400</v>
      </c>
      <c r="X297" s="21">
        <f>-VLookups!$D$62</f>
        <v>-175</v>
      </c>
      <c r="Y297" s="36">
        <f>Y296*(1+VLookups!$D$57/12)</f>
        <v>-468.12924816506512</v>
      </c>
      <c r="Z297" s="19">
        <f>-E297*VLookups!$J$3</f>
        <v>-799.16497052508657</v>
      </c>
      <c r="AA297" s="19">
        <v>0</v>
      </c>
      <c r="AB297" s="20">
        <f t="shared" si="12"/>
        <v>3011.3773909841875</v>
      </c>
      <c r="AC297" s="20">
        <f t="shared" si="13"/>
        <v>312744.98464725266</v>
      </c>
    </row>
    <row r="298" spans="2:29" x14ac:dyDescent="0.25">
      <c r="B298" s="9">
        <v>294</v>
      </c>
      <c r="C298" s="9">
        <f t="shared" si="14"/>
        <v>47</v>
      </c>
      <c r="D298" s="9">
        <v>6</v>
      </c>
      <c r="E298" s="20">
        <f>E286*(1+VLookups!$C$4)</f>
        <v>19979.124263127163</v>
      </c>
      <c r="F298" s="20">
        <f>$E298*-VLookups!$D$10*2</f>
        <v>-1198.7474557876299</v>
      </c>
      <c r="G298" s="19">
        <v>0</v>
      </c>
      <c r="H298" s="20">
        <f>(-VLookups!$D$13)*(E298+F298/2)</f>
        <v>-6298.4189239508387</v>
      </c>
      <c r="I298" s="19">
        <v>0</v>
      </c>
      <c r="J298" s="19">
        <v>0</v>
      </c>
      <c r="K298" s="19">
        <v>0</v>
      </c>
      <c r="L298" s="19">
        <v>0</v>
      </c>
      <c r="M298" s="19">
        <v>0</v>
      </c>
      <c r="N298" s="20" t="s">
        <v>36</v>
      </c>
      <c r="O298" s="20">
        <f>VLookups!$D$39</f>
        <v>-1471.9562242328529</v>
      </c>
      <c r="P298" s="20">
        <f>P297-VLookups!$D$42</f>
        <v>-204.5</v>
      </c>
      <c r="Q298" s="22">
        <v>54</v>
      </c>
      <c r="R298" s="19">
        <v>0</v>
      </c>
      <c r="S298" s="20">
        <f>VLookups!$D$50</f>
        <v>-4487.7037773753191</v>
      </c>
      <c r="T298" s="19">
        <v>0</v>
      </c>
      <c r="U298" s="9">
        <v>150</v>
      </c>
      <c r="V298" s="21">
        <f>V297-VLookups!$D$54</f>
        <v>-2070</v>
      </c>
      <c r="W298" s="21">
        <f>-VLookups!$D$60</f>
        <v>-400</v>
      </c>
      <c r="X298" s="21">
        <f>-VLookups!$D$62</f>
        <v>-175</v>
      </c>
      <c r="Y298" s="36">
        <f>Y297*(1+VLookups!$D$57/12)</f>
        <v>-469.49462513887988</v>
      </c>
      <c r="Z298" s="19">
        <f>-E298*VLookups!$J$3</f>
        <v>-799.16497052508657</v>
      </c>
      <c r="AA298" s="19">
        <v>0</v>
      </c>
      <c r="AB298" s="20">
        <f t="shared" si="12"/>
        <v>3003.5120140103727</v>
      </c>
      <c r="AC298" s="20">
        <f t="shared" si="13"/>
        <v>316269.73830234184</v>
      </c>
    </row>
    <row r="299" spans="2:29" x14ac:dyDescent="0.25">
      <c r="B299" s="9">
        <v>295</v>
      </c>
      <c r="C299" s="9">
        <f t="shared" si="14"/>
        <v>47</v>
      </c>
      <c r="D299" s="9">
        <v>7</v>
      </c>
      <c r="E299" s="20">
        <f>E287*(1+VLookups!$C$4)</f>
        <v>19979.124263127163</v>
      </c>
      <c r="F299" s="20">
        <f>$E299*-VLookups!$D$10*2</f>
        <v>-1198.7474557876299</v>
      </c>
      <c r="G299" s="19">
        <v>0</v>
      </c>
      <c r="H299" s="20">
        <f>(-VLookups!$D$13)*(E299+F299/2)</f>
        <v>-6298.4189239508387</v>
      </c>
      <c r="I299" s="19">
        <v>0</v>
      </c>
      <c r="J299" s="19">
        <v>0</v>
      </c>
      <c r="K299" s="19">
        <v>0</v>
      </c>
      <c r="L299" s="19">
        <v>0</v>
      </c>
      <c r="M299" s="19">
        <v>0</v>
      </c>
      <c r="N299" s="20" t="s">
        <v>36</v>
      </c>
      <c r="O299" s="20">
        <f>VLookups!$D$39</f>
        <v>-1471.9562242328529</v>
      </c>
      <c r="P299" s="20">
        <f>P298-VLookups!$D$42</f>
        <v>-206</v>
      </c>
      <c r="Q299" s="22">
        <v>55</v>
      </c>
      <c r="R299" s="19">
        <v>0</v>
      </c>
      <c r="S299" s="20">
        <f>VLookups!$D$50</f>
        <v>-4487.7037773753191</v>
      </c>
      <c r="T299" s="19">
        <v>0</v>
      </c>
      <c r="U299" s="9">
        <v>151</v>
      </c>
      <c r="V299" s="21">
        <f>V298-VLookups!$D$54</f>
        <v>-2075</v>
      </c>
      <c r="W299" s="21">
        <f>-VLookups!$D$60</f>
        <v>-400</v>
      </c>
      <c r="X299" s="21">
        <f>-VLookups!$D$62</f>
        <v>-175</v>
      </c>
      <c r="Y299" s="36">
        <f>Y298*(1+VLookups!$D$57/12)</f>
        <v>-470.86398446220164</v>
      </c>
      <c r="Z299" s="19">
        <f>-E299*VLookups!$J$3</f>
        <v>-799.16497052508657</v>
      </c>
      <c r="AA299" s="19">
        <v>0</v>
      </c>
      <c r="AB299" s="20">
        <f t="shared" si="12"/>
        <v>2995.6426546870512</v>
      </c>
      <c r="AC299" s="20">
        <f t="shared" si="13"/>
        <v>319792.49718753278</v>
      </c>
    </row>
    <row r="300" spans="2:29" x14ac:dyDescent="0.25">
      <c r="B300" s="9">
        <v>296</v>
      </c>
      <c r="C300" s="9">
        <f t="shared" si="14"/>
        <v>47</v>
      </c>
      <c r="D300" s="9">
        <v>8</v>
      </c>
      <c r="E300" s="20">
        <f>E288*(1+VLookups!$C$4)</f>
        <v>19979.124263127163</v>
      </c>
      <c r="F300" s="20">
        <f>$E300*-VLookups!$D$10*2</f>
        <v>-1198.7474557876299</v>
      </c>
      <c r="G300" s="19">
        <v>0</v>
      </c>
      <c r="H300" s="20">
        <f>(-VLookups!$D$13)*(E300+F300/2)</f>
        <v>-6298.4189239508387</v>
      </c>
      <c r="I300" s="19">
        <v>0</v>
      </c>
      <c r="J300" s="19">
        <v>0</v>
      </c>
      <c r="K300" s="19">
        <v>0</v>
      </c>
      <c r="L300" s="19">
        <v>0</v>
      </c>
      <c r="M300" s="19">
        <v>0</v>
      </c>
      <c r="N300" s="20" t="s">
        <v>36</v>
      </c>
      <c r="O300" s="20">
        <f>VLookups!$D$39</f>
        <v>-1471.9562242328529</v>
      </c>
      <c r="P300" s="20">
        <f>P299-VLookups!$D$42</f>
        <v>-207.5</v>
      </c>
      <c r="Q300" s="22">
        <v>56</v>
      </c>
      <c r="R300" s="19">
        <v>0</v>
      </c>
      <c r="S300" s="20">
        <f>VLookups!$D$50</f>
        <v>-4487.7037773753191</v>
      </c>
      <c r="T300" s="19">
        <v>0</v>
      </c>
      <c r="U300" s="9">
        <v>152</v>
      </c>
      <c r="V300" s="21">
        <f>V299-VLookups!$D$54</f>
        <v>-2080</v>
      </c>
      <c r="W300" s="21">
        <f>-VLookups!$D$60</f>
        <v>-400</v>
      </c>
      <c r="X300" s="21">
        <f>-VLookups!$D$62</f>
        <v>-175</v>
      </c>
      <c r="Y300" s="36">
        <f>Y299*(1+VLookups!$D$57/12)</f>
        <v>-472.2373377502164</v>
      </c>
      <c r="Z300" s="19">
        <f>-E300*VLookups!$J$3</f>
        <v>-799.16497052508657</v>
      </c>
      <c r="AA300" s="19">
        <v>0</v>
      </c>
      <c r="AB300" s="20">
        <f t="shared" si="12"/>
        <v>2987.7693013990365</v>
      </c>
      <c r="AC300" s="20">
        <f t="shared" si="13"/>
        <v>323313.25398424442</v>
      </c>
    </row>
    <row r="301" spans="2:29" x14ac:dyDescent="0.25">
      <c r="B301" s="9">
        <v>297</v>
      </c>
      <c r="C301" s="9">
        <f t="shared" si="14"/>
        <v>47</v>
      </c>
      <c r="D301" s="9">
        <v>9</v>
      </c>
      <c r="E301" s="20">
        <f>E289*(1+VLookups!$C$4)</f>
        <v>19979.124263127163</v>
      </c>
      <c r="F301" s="20">
        <f>$E301*-VLookups!$D$10*2</f>
        <v>-1198.7474557876299</v>
      </c>
      <c r="G301" s="19">
        <v>0</v>
      </c>
      <c r="H301" s="20">
        <f>(-VLookups!$D$13)*(E301+F301/2)</f>
        <v>-6298.4189239508387</v>
      </c>
      <c r="I301" s="19">
        <v>0</v>
      </c>
      <c r="J301" s="19">
        <v>0</v>
      </c>
      <c r="K301" s="19">
        <v>0</v>
      </c>
      <c r="L301" s="19">
        <v>0</v>
      </c>
      <c r="M301" s="19">
        <v>0</v>
      </c>
      <c r="N301" s="20" t="s">
        <v>36</v>
      </c>
      <c r="O301" s="20">
        <f>VLookups!$D$39</f>
        <v>-1471.9562242328529</v>
      </c>
      <c r="P301" s="20">
        <f>P300-VLookups!$D$42</f>
        <v>-209</v>
      </c>
      <c r="Q301" s="22">
        <v>57</v>
      </c>
      <c r="R301" s="19">
        <v>0</v>
      </c>
      <c r="S301" s="20">
        <f>VLookups!$D$50</f>
        <v>-4487.7037773753191</v>
      </c>
      <c r="T301" s="19">
        <v>0</v>
      </c>
      <c r="U301" s="9">
        <v>153</v>
      </c>
      <c r="V301" s="21">
        <f>V300-VLookups!$D$54</f>
        <v>-2085</v>
      </c>
      <c r="W301" s="21">
        <f>-VLookups!$D$60</f>
        <v>-400</v>
      </c>
      <c r="X301" s="21">
        <f>-VLookups!$D$62</f>
        <v>-175</v>
      </c>
      <c r="Y301" s="36">
        <f>Y300*(1+VLookups!$D$57/12)</f>
        <v>-473.61469665198786</v>
      </c>
      <c r="Z301" s="19">
        <f>-E301*VLookups!$J$3</f>
        <v>-799.16497052508657</v>
      </c>
      <c r="AA301" s="19">
        <v>0</v>
      </c>
      <c r="AB301" s="20">
        <f t="shared" si="12"/>
        <v>2979.8919424972651</v>
      </c>
      <c r="AC301" s="20">
        <f t="shared" si="13"/>
        <v>326832.00135004881</v>
      </c>
    </row>
    <row r="302" spans="2:29" x14ac:dyDescent="0.25">
      <c r="B302" s="9">
        <v>298</v>
      </c>
      <c r="C302" s="9">
        <f t="shared" si="14"/>
        <v>47</v>
      </c>
      <c r="D302" s="9">
        <v>10</v>
      </c>
      <c r="E302" s="20">
        <f>E290*(1+VLookups!$C$4)</f>
        <v>19979.124263127163</v>
      </c>
      <c r="F302" s="20">
        <f>$E302*-VLookups!$D$10*2</f>
        <v>-1198.7474557876299</v>
      </c>
      <c r="G302" s="19">
        <v>0</v>
      </c>
      <c r="H302" s="20">
        <f>(-VLookups!$D$13)*(E302+F302/2)</f>
        <v>-6298.4189239508387</v>
      </c>
      <c r="I302" s="19">
        <v>0</v>
      </c>
      <c r="J302" s="19">
        <v>0</v>
      </c>
      <c r="K302" s="19">
        <v>0</v>
      </c>
      <c r="L302" s="19">
        <v>0</v>
      </c>
      <c r="M302" s="19">
        <v>0</v>
      </c>
      <c r="N302" s="20" t="s">
        <v>36</v>
      </c>
      <c r="O302" s="20">
        <f>VLookups!$D$39</f>
        <v>-1471.9562242328529</v>
      </c>
      <c r="P302" s="20">
        <f>P301-VLookups!$D$42</f>
        <v>-210.5</v>
      </c>
      <c r="Q302" s="22">
        <v>58</v>
      </c>
      <c r="R302" s="19">
        <v>0</v>
      </c>
      <c r="S302" s="20">
        <f>VLookups!$D$50</f>
        <v>-4487.7037773753191</v>
      </c>
      <c r="T302" s="19">
        <v>0</v>
      </c>
      <c r="U302" s="9">
        <v>154</v>
      </c>
      <c r="V302" s="21">
        <f>V301-VLookups!$D$54</f>
        <v>-2090</v>
      </c>
      <c r="W302" s="21">
        <f>-VLookups!$D$60</f>
        <v>-400</v>
      </c>
      <c r="X302" s="21">
        <f>-VLookups!$D$62</f>
        <v>-175</v>
      </c>
      <c r="Y302" s="36">
        <f>Y301*(1+VLookups!$D$57/12)</f>
        <v>-474.99607285055617</v>
      </c>
      <c r="Z302" s="19">
        <f>-E302*VLookups!$J$3</f>
        <v>-799.16497052508657</v>
      </c>
      <c r="AA302" s="19">
        <v>0</v>
      </c>
      <c r="AB302" s="20">
        <f t="shared" si="12"/>
        <v>2972.0105662986966</v>
      </c>
      <c r="AC302" s="20">
        <f t="shared" si="13"/>
        <v>330348.73191859759</v>
      </c>
    </row>
    <row r="303" spans="2:29" x14ac:dyDescent="0.25">
      <c r="B303" s="9">
        <v>299</v>
      </c>
      <c r="C303" s="9">
        <f t="shared" si="14"/>
        <v>47</v>
      </c>
      <c r="D303" s="9">
        <v>11</v>
      </c>
      <c r="E303" s="20">
        <f>E291*(1+VLookups!$C$4)</f>
        <v>19979.124263127163</v>
      </c>
      <c r="F303" s="20">
        <f>$E303*-VLookups!$D$10*2</f>
        <v>-1198.7474557876299</v>
      </c>
      <c r="G303" s="19">
        <v>0</v>
      </c>
      <c r="H303" s="20">
        <f>(-VLookups!$D$13)*(E303+F303/2)</f>
        <v>-6298.4189239508387</v>
      </c>
      <c r="I303" s="19">
        <v>0</v>
      </c>
      <c r="J303" s="19">
        <v>0</v>
      </c>
      <c r="K303" s="19">
        <v>0</v>
      </c>
      <c r="L303" s="19">
        <v>0</v>
      </c>
      <c r="M303" s="19">
        <v>0</v>
      </c>
      <c r="N303" s="20" t="s">
        <v>36</v>
      </c>
      <c r="O303" s="20">
        <f>VLookups!$D$39</f>
        <v>-1471.9562242328529</v>
      </c>
      <c r="P303" s="20">
        <f>P302-VLookups!$D$42</f>
        <v>-212</v>
      </c>
      <c r="Q303" s="22">
        <v>59</v>
      </c>
      <c r="R303" s="19">
        <v>0</v>
      </c>
      <c r="S303" s="20">
        <f>VLookups!$D$50</f>
        <v>-4487.7037773753191</v>
      </c>
      <c r="T303" s="19">
        <v>0</v>
      </c>
      <c r="U303" s="9">
        <v>155</v>
      </c>
      <c r="V303" s="21">
        <f>V302-VLookups!$D$54</f>
        <v>-2095</v>
      </c>
      <c r="W303" s="21">
        <f>-VLookups!$D$60</f>
        <v>-400</v>
      </c>
      <c r="X303" s="21">
        <f>-VLookups!$D$62</f>
        <v>-175</v>
      </c>
      <c r="Y303" s="36">
        <f>Y302*(1+VLookups!$D$57/12)</f>
        <v>-476.38147806303698</v>
      </c>
      <c r="Z303" s="19">
        <f>-E303*VLookups!$J$3</f>
        <v>-799.16497052508657</v>
      </c>
      <c r="AA303" s="19">
        <v>0</v>
      </c>
      <c r="AB303" s="20">
        <f t="shared" si="12"/>
        <v>2964.1251610862159</v>
      </c>
      <c r="AC303" s="20">
        <f t="shared" si="13"/>
        <v>333863.43829954817</v>
      </c>
    </row>
    <row r="304" spans="2:29" x14ac:dyDescent="0.25">
      <c r="B304" s="9">
        <v>300</v>
      </c>
      <c r="C304" s="9">
        <f t="shared" si="14"/>
        <v>48</v>
      </c>
      <c r="D304" s="9">
        <v>0</v>
      </c>
      <c r="E304" s="20">
        <f>E292*(1+VLookups!$C$4)</f>
        <v>20678.393612336611</v>
      </c>
      <c r="F304" s="20">
        <f>$E304*-VLookups!$D$10*2</f>
        <v>-1240.7036167401966</v>
      </c>
      <c r="G304" s="19">
        <v>0</v>
      </c>
      <c r="H304" s="20">
        <f>(-VLookups!$D$13)*(E304+F304/2)</f>
        <v>-6518.8635862891169</v>
      </c>
      <c r="I304" s="19">
        <v>0</v>
      </c>
      <c r="J304" s="19">
        <v>0</v>
      </c>
      <c r="K304" s="19">
        <v>0</v>
      </c>
      <c r="L304" s="19">
        <v>0</v>
      </c>
      <c r="M304" s="19">
        <v>0</v>
      </c>
      <c r="N304" s="20" t="s">
        <v>36</v>
      </c>
      <c r="O304" s="20">
        <f>VLookups!$D$39</f>
        <v>-1471.9562242328529</v>
      </c>
      <c r="P304" s="20">
        <f>P303-VLookups!$D$42</f>
        <v>-213.5</v>
      </c>
      <c r="Q304" s="22">
        <v>60</v>
      </c>
      <c r="R304" s="19">
        <v>0</v>
      </c>
      <c r="S304" s="20">
        <f>VLookups!$D$50</f>
        <v>-4487.7037773753191</v>
      </c>
      <c r="T304" s="19">
        <v>0</v>
      </c>
      <c r="U304" s="9">
        <v>156</v>
      </c>
      <c r="V304" s="21">
        <f>V303-VLookups!$D$54</f>
        <v>-2100</v>
      </c>
      <c r="W304" s="21">
        <f>-VLookups!$D$60</f>
        <v>-400</v>
      </c>
      <c r="X304" s="21">
        <f>-VLookups!$D$62</f>
        <v>-175</v>
      </c>
      <c r="Y304" s="36">
        <f>Y303*(1+VLookups!$D$57/12)</f>
        <v>-477.77092404072084</v>
      </c>
      <c r="Z304" s="19">
        <f>-E304*VLookups!$J$3</f>
        <v>-827.13574449346447</v>
      </c>
      <c r="AA304" s="19">
        <v>0</v>
      </c>
      <c r="AB304" s="20">
        <f t="shared" si="12"/>
        <v>3386.1115475350371</v>
      </c>
      <c r="AC304" s="20">
        <f t="shared" si="13"/>
        <v>337805.9889109158</v>
      </c>
    </row>
    <row r="305" spans="2:29" x14ac:dyDescent="0.25">
      <c r="B305" s="9">
        <v>301</v>
      </c>
      <c r="C305" s="9">
        <f t="shared" si="14"/>
        <v>48</v>
      </c>
      <c r="D305" s="9">
        <v>1</v>
      </c>
      <c r="E305" s="20">
        <f>E293*(1+VLookups!$C$4)</f>
        <v>20678.393612336611</v>
      </c>
      <c r="F305" s="20">
        <f>$E305*-VLookups!$D$10*2</f>
        <v>-1240.7036167401966</v>
      </c>
      <c r="G305" s="19">
        <v>0</v>
      </c>
      <c r="H305" s="20">
        <f>(-VLookups!$D$13)*(E305+F305/2)</f>
        <v>-6518.8635862891169</v>
      </c>
      <c r="I305" s="19">
        <v>0</v>
      </c>
      <c r="J305" s="19">
        <v>0</v>
      </c>
      <c r="K305" s="19">
        <v>0</v>
      </c>
      <c r="L305" s="19">
        <v>0</v>
      </c>
      <c r="M305" s="19">
        <v>0</v>
      </c>
      <c r="N305" s="20" t="s">
        <v>36</v>
      </c>
      <c r="O305" s="19">
        <v>0</v>
      </c>
      <c r="P305" s="20">
        <f>P304-VLookups!$D$42</f>
        <v>-215</v>
      </c>
      <c r="Q305" s="22">
        <v>61</v>
      </c>
      <c r="R305" s="19">
        <v>0</v>
      </c>
      <c r="S305" s="20">
        <f>VLookups!$D$50</f>
        <v>-4487.7037773753191</v>
      </c>
      <c r="T305" s="19">
        <v>0</v>
      </c>
      <c r="U305" s="9">
        <v>157</v>
      </c>
      <c r="V305" s="21">
        <f>V304-VLookups!$D$54</f>
        <v>-2105</v>
      </c>
      <c r="W305" s="21">
        <f>-VLookups!$D$60</f>
        <v>-400</v>
      </c>
      <c r="X305" s="21">
        <f>-VLookups!$D$62</f>
        <v>-175</v>
      </c>
      <c r="Y305" s="36">
        <f>Y304*(1+VLookups!$D$57/12)</f>
        <v>-479.16442256917293</v>
      </c>
      <c r="Z305" s="19">
        <f>-E305*VLookups!$J$3</f>
        <v>-827.13574449346447</v>
      </c>
      <c r="AA305" s="19">
        <v>0</v>
      </c>
      <c r="AB305" s="20">
        <f t="shared" si="12"/>
        <v>4850.1742732394405</v>
      </c>
      <c r="AC305" s="20">
        <f t="shared" si="13"/>
        <v>343219.17316567345</v>
      </c>
    </row>
    <row r="306" spans="2:29" x14ac:dyDescent="0.25">
      <c r="B306" s="9">
        <v>302</v>
      </c>
      <c r="C306" s="9">
        <f t="shared" si="14"/>
        <v>48</v>
      </c>
      <c r="D306" s="9">
        <v>2</v>
      </c>
      <c r="E306" s="20">
        <f>E294*(1+VLookups!$C$4)</f>
        <v>20678.393612336611</v>
      </c>
      <c r="F306" s="20">
        <f>$E306*-VLookups!$D$10*2</f>
        <v>-1240.7036167401966</v>
      </c>
      <c r="G306" s="19">
        <v>0</v>
      </c>
      <c r="H306" s="20">
        <f>(-VLookups!$D$13)*(E306+F306/2)</f>
        <v>-6518.8635862891169</v>
      </c>
      <c r="I306" s="19">
        <v>0</v>
      </c>
      <c r="J306" s="19">
        <v>0</v>
      </c>
      <c r="K306" s="19">
        <v>0</v>
      </c>
      <c r="L306" s="19">
        <v>0</v>
      </c>
      <c r="M306" s="19">
        <v>0</v>
      </c>
      <c r="N306" s="20" t="s">
        <v>36</v>
      </c>
      <c r="O306" s="19">
        <v>0</v>
      </c>
      <c r="P306" s="20">
        <f>P305-VLookups!$D$42</f>
        <v>-216.5</v>
      </c>
      <c r="Q306" s="22">
        <v>62</v>
      </c>
      <c r="R306" s="19">
        <v>0</v>
      </c>
      <c r="S306" s="20">
        <f>VLookups!$D$50</f>
        <v>-4487.7037773753191</v>
      </c>
      <c r="T306" s="19">
        <v>0</v>
      </c>
      <c r="U306" s="9">
        <v>158</v>
      </c>
      <c r="V306" s="21">
        <f>V305-VLookups!$D$54</f>
        <v>-2110</v>
      </c>
      <c r="W306" s="21">
        <f>-VLookups!$D$60</f>
        <v>-400</v>
      </c>
      <c r="X306" s="21">
        <f>-VLookups!$D$62</f>
        <v>-175</v>
      </c>
      <c r="Y306" s="36">
        <f>Y305*(1+VLookups!$D$57/12)</f>
        <v>-480.56198546833303</v>
      </c>
      <c r="Z306" s="19">
        <f>-E306*VLookups!$J$3</f>
        <v>-827.13574449346447</v>
      </c>
      <c r="AA306" s="19">
        <v>0</v>
      </c>
      <c r="AB306" s="20">
        <f t="shared" si="12"/>
        <v>4842.2767103402803</v>
      </c>
      <c r="AC306" s="20">
        <f t="shared" si="13"/>
        <v>348633.48183128989</v>
      </c>
    </row>
    <row r="307" spans="2:29" x14ac:dyDescent="0.25">
      <c r="B307" s="9">
        <v>303</v>
      </c>
      <c r="C307" s="9">
        <f t="shared" si="14"/>
        <v>48</v>
      </c>
      <c r="D307" s="9">
        <v>3</v>
      </c>
      <c r="E307" s="20">
        <f>E295*(1+VLookups!$C$4)</f>
        <v>20678.393612336611</v>
      </c>
      <c r="F307" s="20">
        <f>$E307*-VLookups!$D$10*2</f>
        <v>-1240.7036167401966</v>
      </c>
      <c r="G307" s="19">
        <v>0</v>
      </c>
      <c r="H307" s="20">
        <f>(-VLookups!$D$13)*(E307+F307/2)</f>
        <v>-6518.8635862891169</v>
      </c>
      <c r="I307" s="19">
        <v>0</v>
      </c>
      <c r="J307" s="19">
        <v>0</v>
      </c>
      <c r="K307" s="19">
        <v>0</v>
      </c>
      <c r="L307" s="19">
        <v>0</v>
      </c>
      <c r="M307" s="19">
        <v>0</v>
      </c>
      <c r="N307" s="20" t="s">
        <v>36</v>
      </c>
      <c r="O307" s="19">
        <v>0</v>
      </c>
      <c r="P307" s="20">
        <f>P306-VLookups!$D$42</f>
        <v>-218</v>
      </c>
      <c r="Q307" s="22">
        <v>63</v>
      </c>
      <c r="R307" s="19">
        <v>0</v>
      </c>
      <c r="S307" s="20">
        <f>VLookups!$D$50</f>
        <v>-4487.7037773753191</v>
      </c>
      <c r="T307" s="19">
        <v>0</v>
      </c>
      <c r="U307" s="9">
        <v>159</v>
      </c>
      <c r="V307" s="21">
        <f>V306-VLookups!$D$54</f>
        <v>-2115</v>
      </c>
      <c r="W307" s="21">
        <f>-VLookups!$D$60</f>
        <v>-400</v>
      </c>
      <c r="X307" s="21">
        <f>-VLookups!$D$62</f>
        <v>-175</v>
      </c>
      <c r="Y307" s="36">
        <f>Y306*(1+VLookups!$D$57/12)</f>
        <v>-481.9636245926157</v>
      </c>
      <c r="Z307" s="19">
        <f>-E307*VLookups!$J$3</f>
        <v>-827.13574449346447</v>
      </c>
      <c r="AA307" s="19">
        <v>0</v>
      </c>
      <c r="AB307" s="20">
        <f t="shared" si="12"/>
        <v>4834.3750712159972</v>
      </c>
      <c r="AC307" s="20">
        <f t="shared" si="13"/>
        <v>354048.91270555806</v>
      </c>
    </row>
    <row r="308" spans="2:29" x14ac:dyDescent="0.25">
      <c r="B308" s="9">
        <v>304</v>
      </c>
      <c r="C308" s="9">
        <f t="shared" si="14"/>
        <v>48</v>
      </c>
      <c r="D308" s="9">
        <v>4</v>
      </c>
      <c r="E308" s="20">
        <f>E296*(1+VLookups!$C$4)</f>
        <v>20678.393612336611</v>
      </c>
      <c r="F308" s="20">
        <f>$E308*-VLookups!$D$10*2</f>
        <v>-1240.7036167401966</v>
      </c>
      <c r="G308" s="19">
        <v>0</v>
      </c>
      <c r="H308" s="20">
        <f>(-VLookups!$D$13)*(E308+F308/2)</f>
        <v>-6518.8635862891169</v>
      </c>
      <c r="I308" s="19">
        <v>0</v>
      </c>
      <c r="J308" s="19">
        <v>0</v>
      </c>
      <c r="K308" s="19">
        <v>0</v>
      </c>
      <c r="L308" s="19">
        <v>0</v>
      </c>
      <c r="M308" s="19">
        <v>0</v>
      </c>
      <c r="N308" s="20" t="s">
        <v>36</v>
      </c>
      <c r="O308" s="19">
        <v>0</v>
      </c>
      <c r="P308" s="20">
        <f>P307-VLookups!$D$42</f>
        <v>-219.5</v>
      </c>
      <c r="Q308" s="22">
        <v>64</v>
      </c>
      <c r="R308" s="19">
        <v>0</v>
      </c>
      <c r="S308" s="20">
        <f>VLookups!$D$50</f>
        <v>-4487.7037773753191</v>
      </c>
      <c r="T308" s="19">
        <v>0</v>
      </c>
      <c r="U308" s="9">
        <v>160</v>
      </c>
      <c r="V308" s="21">
        <f>V307-VLookups!$D$54</f>
        <v>-2120</v>
      </c>
      <c r="W308" s="21">
        <f>-VLookups!$D$60</f>
        <v>-400</v>
      </c>
      <c r="X308" s="21">
        <f>-VLookups!$D$62</f>
        <v>-175</v>
      </c>
      <c r="Y308" s="36">
        <f>Y307*(1+VLookups!$D$57/12)</f>
        <v>-483.36935183101082</v>
      </c>
      <c r="Z308" s="19">
        <f>-E308*VLookups!$J$3</f>
        <v>-827.13574449346447</v>
      </c>
      <c r="AA308" s="19">
        <v>0</v>
      </c>
      <c r="AB308" s="20">
        <f t="shared" si="12"/>
        <v>4826.469343977602</v>
      </c>
      <c r="AC308" s="20">
        <f t="shared" si="13"/>
        <v>359465.46357071155</v>
      </c>
    </row>
    <row r="309" spans="2:29" x14ac:dyDescent="0.25">
      <c r="B309" s="9">
        <v>305</v>
      </c>
      <c r="C309" s="9">
        <f t="shared" si="14"/>
        <v>48</v>
      </c>
      <c r="D309" s="9">
        <v>5</v>
      </c>
      <c r="E309" s="20">
        <f>E297*(1+VLookups!$C$4)</f>
        <v>20678.393612336611</v>
      </c>
      <c r="F309" s="20">
        <f>$E309*-VLookups!$D$10*2</f>
        <v>-1240.7036167401966</v>
      </c>
      <c r="G309" s="19">
        <v>0</v>
      </c>
      <c r="H309" s="20">
        <f>(-VLookups!$D$13)*(E309+F309/2)</f>
        <v>-6518.8635862891169</v>
      </c>
      <c r="I309" s="19">
        <v>0</v>
      </c>
      <c r="J309" s="19">
        <v>0</v>
      </c>
      <c r="K309" s="19">
        <v>0</v>
      </c>
      <c r="L309" s="19">
        <v>0</v>
      </c>
      <c r="M309" s="19">
        <v>0</v>
      </c>
      <c r="N309" s="20" t="s">
        <v>36</v>
      </c>
      <c r="O309" s="19">
        <v>0</v>
      </c>
      <c r="P309" s="20">
        <f>P308-VLookups!$D$42</f>
        <v>-221</v>
      </c>
      <c r="Q309" s="22">
        <v>65</v>
      </c>
      <c r="R309" s="19">
        <v>0</v>
      </c>
      <c r="S309" s="20">
        <f>VLookups!$D$50</f>
        <v>-4487.7037773753191</v>
      </c>
      <c r="T309" s="19">
        <v>0</v>
      </c>
      <c r="U309" s="9">
        <v>161</v>
      </c>
      <c r="V309" s="21">
        <f>V308-VLookups!$D$54</f>
        <v>-2125</v>
      </c>
      <c r="W309" s="21">
        <f>-VLookups!$D$60</f>
        <v>-400</v>
      </c>
      <c r="X309" s="21">
        <f>-VLookups!$D$62</f>
        <v>-175</v>
      </c>
      <c r="Y309" s="36">
        <f>Y308*(1+VLookups!$D$57/12)</f>
        <v>-484.77917910718463</v>
      </c>
      <c r="Z309" s="19">
        <f>-E309*VLookups!$J$3</f>
        <v>-827.13574449346447</v>
      </c>
      <c r="AA309" s="19">
        <v>0</v>
      </c>
      <c r="AB309" s="20">
        <f t="shared" si="12"/>
        <v>4818.559516701428</v>
      </c>
      <c r="AC309" s="20">
        <f t="shared" si="13"/>
        <v>364883.1321933642</v>
      </c>
    </row>
    <row r="310" spans="2:29" x14ac:dyDescent="0.25">
      <c r="B310" s="9">
        <v>306</v>
      </c>
      <c r="C310" s="9">
        <f t="shared" si="14"/>
        <v>48</v>
      </c>
      <c r="D310" s="9">
        <v>6</v>
      </c>
      <c r="E310" s="20">
        <f>E298*(1+VLookups!$C$4)</f>
        <v>20678.393612336611</v>
      </c>
      <c r="F310" s="20">
        <f>$E310*-VLookups!$D$10*2</f>
        <v>-1240.7036167401966</v>
      </c>
      <c r="G310" s="19">
        <v>0</v>
      </c>
      <c r="H310" s="20">
        <f>(-VLookups!$D$13)*(E310+F310/2)</f>
        <v>-6518.8635862891169</v>
      </c>
      <c r="I310" s="19">
        <v>0</v>
      </c>
      <c r="J310" s="19">
        <v>0</v>
      </c>
      <c r="K310" s="19">
        <v>0</v>
      </c>
      <c r="L310" s="19">
        <v>0</v>
      </c>
      <c r="M310" s="19">
        <v>0</v>
      </c>
      <c r="N310" s="20" t="s">
        <v>36</v>
      </c>
      <c r="O310" s="19">
        <v>0</v>
      </c>
      <c r="P310" s="20">
        <f>P309-VLookups!$D$42</f>
        <v>-222.5</v>
      </c>
      <c r="Q310" s="22">
        <v>66</v>
      </c>
      <c r="R310" s="19">
        <v>0</v>
      </c>
      <c r="S310" s="20">
        <f>VLookups!$D$50</f>
        <v>-4487.7037773753191</v>
      </c>
      <c r="T310" s="19">
        <v>0</v>
      </c>
      <c r="U310" s="9">
        <v>162</v>
      </c>
      <c r="V310" s="21">
        <f>V309-VLookups!$D$54</f>
        <v>-2130</v>
      </c>
      <c r="W310" s="21">
        <f>-VLookups!$D$60</f>
        <v>-400</v>
      </c>
      <c r="X310" s="21">
        <f>-VLookups!$D$62</f>
        <v>-175</v>
      </c>
      <c r="Y310" s="36">
        <f>Y309*(1+VLookups!$D$57/12)</f>
        <v>-486.1931183795806</v>
      </c>
      <c r="Z310" s="19">
        <f>-E310*VLookups!$J$3</f>
        <v>-827.13574449346447</v>
      </c>
      <c r="AA310" s="19">
        <v>0</v>
      </c>
      <c r="AB310" s="20">
        <f t="shared" si="12"/>
        <v>4810.6455774290325</v>
      </c>
      <c r="AC310" s="20">
        <f t="shared" si="13"/>
        <v>370301.91632444889</v>
      </c>
    </row>
    <row r="311" spans="2:29" x14ac:dyDescent="0.25">
      <c r="B311" s="9">
        <v>307</v>
      </c>
      <c r="C311" s="9">
        <f t="shared" si="14"/>
        <v>48</v>
      </c>
      <c r="D311" s="9">
        <v>7</v>
      </c>
      <c r="E311" s="20">
        <f>E299*(1+VLookups!$C$4)</f>
        <v>20678.393612336611</v>
      </c>
      <c r="F311" s="20">
        <f>$E311*-VLookups!$D$10*2</f>
        <v>-1240.7036167401966</v>
      </c>
      <c r="G311" s="19">
        <v>0</v>
      </c>
      <c r="H311" s="20">
        <f>(-VLookups!$D$13)*(E311+F311/2)</f>
        <v>-6518.8635862891169</v>
      </c>
      <c r="I311" s="19">
        <v>0</v>
      </c>
      <c r="J311" s="19">
        <v>0</v>
      </c>
      <c r="K311" s="19">
        <v>0</v>
      </c>
      <c r="L311" s="19">
        <v>0</v>
      </c>
      <c r="M311" s="19">
        <v>0</v>
      </c>
      <c r="N311" s="20" t="s">
        <v>36</v>
      </c>
      <c r="O311" s="19">
        <v>0</v>
      </c>
      <c r="P311" s="20">
        <f>P310-VLookups!$D$42</f>
        <v>-224</v>
      </c>
      <c r="Q311" s="22">
        <v>67</v>
      </c>
      <c r="R311" s="19">
        <v>0</v>
      </c>
      <c r="S311" s="20">
        <f>VLookups!$D$50</f>
        <v>-4487.7037773753191</v>
      </c>
      <c r="T311" s="19">
        <v>0</v>
      </c>
      <c r="U311" s="9">
        <v>163</v>
      </c>
      <c r="V311" s="21">
        <f>V310-VLookups!$D$54</f>
        <v>-2135</v>
      </c>
      <c r="W311" s="21">
        <f>-VLookups!$D$60</f>
        <v>-400</v>
      </c>
      <c r="X311" s="21">
        <f>-VLookups!$D$62</f>
        <v>-175</v>
      </c>
      <c r="Y311" s="36">
        <f>Y310*(1+VLookups!$D$57/12)</f>
        <v>-487.61118164152106</v>
      </c>
      <c r="Z311" s="19">
        <f>-E311*VLookups!$J$3</f>
        <v>-827.13574449346447</v>
      </c>
      <c r="AA311" s="19">
        <v>0</v>
      </c>
      <c r="AB311" s="20">
        <f t="shared" si="12"/>
        <v>4802.7275141670916</v>
      </c>
      <c r="AC311" s="20">
        <f t="shared" si="13"/>
        <v>375721.81369915674</v>
      </c>
    </row>
    <row r="312" spans="2:29" x14ac:dyDescent="0.25">
      <c r="B312" s="9">
        <v>308</v>
      </c>
      <c r="C312" s="9">
        <f t="shared" si="14"/>
        <v>48</v>
      </c>
      <c r="D312" s="9">
        <v>8</v>
      </c>
      <c r="E312" s="20">
        <f>E300*(1+VLookups!$C$4)</f>
        <v>20678.393612336611</v>
      </c>
      <c r="F312" s="20">
        <f>$E312*-VLookups!$D$10*2</f>
        <v>-1240.7036167401966</v>
      </c>
      <c r="G312" s="19">
        <v>0</v>
      </c>
      <c r="H312" s="20">
        <f>(-VLookups!$D$13)*(E312+F312/2)</f>
        <v>-6518.8635862891169</v>
      </c>
      <c r="I312" s="19">
        <v>0</v>
      </c>
      <c r="J312" s="19">
        <v>0</v>
      </c>
      <c r="K312" s="19">
        <v>0</v>
      </c>
      <c r="L312" s="19">
        <v>0</v>
      </c>
      <c r="M312" s="19">
        <v>0</v>
      </c>
      <c r="N312" s="20" t="s">
        <v>36</v>
      </c>
      <c r="O312" s="19">
        <v>0</v>
      </c>
      <c r="P312" s="20">
        <f>P311-VLookups!$D$42</f>
        <v>-225.5</v>
      </c>
      <c r="Q312" s="22">
        <v>68</v>
      </c>
      <c r="R312" s="19">
        <v>0</v>
      </c>
      <c r="S312" s="20">
        <f>VLookups!$D$50</f>
        <v>-4487.7037773753191</v>
      </c>
      <c r="T312" s="19">
        <v>0</v>
      </c>
      <c r="U312" s="9">
        <v>164</v>
      </c>
      <c r="V312" s="21">
        <f>V311-VLookups!$D$54</f>
        <v>-2140</v>
      </c>
      <c r="W312" s="21">
        <f>-VLookups!$D$60</f>
        <v>-400</v>
      </c>
      <c r="X312" s="21">
        <f>-VLookups!$D$62</f>
        <v>-175</v>
      </c>
      <c r="Y312" s="36">
        <f>Y311*(1+VLookups!$D$57/12)</f>
        <v>-489.03338092130883</v>
      </c>
      <c r="Z312" s="19">
        <f>-E312*VLookups!$J$3</f>
        <v>-827.13574449346447</v>
      </c>
      <c r="AA312" s="19">
        <v>0</v>
      </c>
      <c r="AB312" s="20">
        <f t="shared" si="12"/>
        <v>4794.8053148873041</v>
      </c>
      <c r="AC312" s="20">
        <f t="shared" si="13"/>
        <v>381142.82203687599</v>
      </c>
    </row>
    <row r="313" spans="2:29" x14ac:dyDescent="0.25">
      <c r="B313" s="9">
        <v>309</v>
      </c>
      <c r="C313" s="9">
        <f t="shared" si="14"/>
        <v>48</v>
      </c>
      <c r="D313" s="9">
        <v>9</v>
      </c>
      <c r="E313" s="20">
        <f>E301*(1+VLookups!$C$4)</f>
        <v>20678.393612336611</v>
      </c>
      <c r="F313" s="20">
        <f>$E313*-VLookups!$D$10*2</f>
        <v>-1240.7036167401966</v>
      </c>
      <c r="G313" s="19">
        <v>0</v>
      </c>
      <c r="H313" s="20">
        <f>(-VLookups!$D$13)*(E313+F313/2)</f>
        <v>-6518.8635862891169</v>
      </c>
      <c r="I313" s="19">
        <v>0</v>
      </c>
      <c r="J313" s="19">
        <v>0</v>
      </c>
      <c r="K313" s="19">
        <v>0</v>
      </c>
      <c r="L313" s="19">
        <v>0</v>
      </c>
      <c r="M313" s="19">
        <v>0</v>
      </c>
      <c r="N313" s="20" t="s">
        <v>36</v>
      </c>
      <c r="O313" s="19">
        <v>0</v>
      </c>
      <c r="P313" s="20">
        <f>P312-VLookups!$D$42</f>
        <v>-227</v>
      </c>
      <c r="Q313" s="22">
        <v>69</v>
      </c>
      <c r="R313" s="19">
        <v>0</v>
      </c>
      <c r="S313" s="20">
        <f>VLookups!$D$50</f>
        <v>-4487.7037773753191</v>
      </c>
      <c r="T313" s="19">
        <v>0</v>
      </c>
      <c r="U313" s="9">
        <v>165</v>
      </c>
      <c r="V313" s="21">
        <f>V312-VLookups!$D$54</f>
        <v>-2145</v>
      </c>
      <c r="W313" s="21">
        <f>-VLookups!$D$60</f>
        <v>-400</v>
      </c>
      <c r="X313" s="21">
        <f>-VLookups!$D$62</f>
        <v>-175</v>
      </c>
      <c r="Y313" s="36">
        <f>Y312*(1+VLookups!$D$57/12)</f>
        <v>-490.45972828232931</v>
      </c>
      <c r="Z313" s="19">
        <f>-E313*VLookups!$J$3</f>
        <v>-827.13574449346447</v>
      </c>
      <c r="AA313" s="19">
        <v>0</v>
      </c>
      <c r="AB313" s="20">
        <f t="shared" si="12"/>
        <v>4786.8789675262833</v>
      </c>
      <c r="AC313" s="20">
        <f t="shared" si="13"/>
        <v>386564.93904113042</v>
      </c>
    </row>
    <row r="314" spans="2:29" x14ac:dyDescent="0.25">
      <c r="B314" s="9">
        <v>310</v>
      </c>
      <c r="C314" s="9">
        <f t="shared" si="14"/>
        <v>48</v>
      </c>
      <c r="D314" s="9">
        <v>10</v>
      </c>
      <c r="E314" s="20">
        <f>E302*(1+VLookups!$C$4)</f>
        <v>20678.393612336611</v>
      </c>
      <c r="F314" s="20">
        <f>$E314*-VLookups!$D$10*2</f>
        <v>-1240.7036167401966</v>
      </c>
      <c r="G314" s="19">
        <v>0</v>
      </c>
      <c r="H314" s="20">
        <f>(-VLookups!$D$13)*(E314+F314/2)</f>
        <v>-6518.8635862891169</v>
      </c>
      <c r="I314" s="19">
        <v>0</v>
      </c>
      <c r="J314" s="19">
        <v>0</v>
      </c>
      <c r="K314" s="19">
        <v>0</v>
      </c>
      <c r="L314" s="19">
        <v>0</v>
      </c>
      <c r="M314" s="19">
        <v>0</v>
      </c>
      <c r="N314" s="20" t="s">
        <v>36</v>
      </c>
      <c r="O314" s="19">
        <v>0</v>
      </c>
      <c r="P314" s="20">
        <f>P313-VLookups!$D$42</f>
        <v>-228.5</v>
      </c>
      <c r="Q314" s="22">
        <v>70</v>
      </c>
      <c r="R314" s="19">
        <v>0</v>
      </c>
      <c r="S314" s="20">
        <f>VLookups!$D$50</f>
        <v>-4487.7037773753191</v>
      </c>
      <c r="T314" s="19">
        <v>0</v>
      </c>
      <c r="U314" s="9">
        <v>166</v>
      </c>
      <c r="V314" s="21">
        <f>V313-VLookups!$D$54</f>
        <v>-2150</v>
      </c>
      <c r="W314" s="21">
        <f>-VLookups!$D$60</f>
        <v>-400</v>
      </c>
      <c r="X314" s="21">
        <f>-VLookups!$D$62</f>
        <v>-175</v>
      </c>
      <c r="Y314" s="36">
        <f>Y313*(1+VLookups!$D$57/12)</f>
        <v>-491.89023582315275</v>
      </c>
      <c r="Z314" s="19">
        <f>-E314*VLookups!$J$3</f>
        <v>-827.13574449346447</v>
      </c>
      <c r="AA314" s="19">
        <v>0</v>
      </c>
      <c r="AB314" s="20">
        <f t="shared" si="12"/>
        <v>4778.9484599854604</v>
      </c>
      <c r="AC314" s="20">
        <f t="shared" si="13"/>
        <v>391988.16239951778</v>
      </c>
    </row>
    <row r="315" spans="2:29" x14ac:dyDescent="0.25">
      <c r="B315" s="9">
        <v>311</v>
      </c>
      <c r="C315" s="9">
        <f t="shared" si="14"/>
        <v>48</v>
      </c>
      <c r="D315" s="9">
        <v>11</v>
      </c>
      <c r="E315" s="20">
        <f>E303*(1+VLookups!$C$4)</f>
        <v>20678.393612336611</v>
      </c>
      <c r="F315" s="20">
        <f>$E315*-VLookups!$D$10*2</f>
        <v>-1240.7036167401966</v>
      </c>
      <c r="G315" s="19">
        <v>0</v>
      </c>
      <c r="H315" s="20">
        <f>(-VLookups!$D$13)*(E315+F315/2)</f>
        <v>-6518.8635862891169</v>
      </c>
      <c r="I315" s="19">
        <v>0</v>
      </c>
      <c r="J315" s="19">
        <v>0</v>
      </c>
      <c r="K315" s="19">
        <v>0</v>
      </c>
      <c r="L315" s="19">
        <v>0</v>
      </c>
      <c r="M315" s="19">
        <v>0</v>
      </c>
      <c r="N315" s="20" t="s">
        <v>36</v>
      </c>
      <c r="O315" s="19">
        <v>0</v>
      </c>
      <c r="P315" s="20">
        <f>P314-VLookups!$D$42</f>
        <v>-230</v>
      </c>
      <c r="Q315" s="22">
        <v>71</v>
      </c>
      <c r="R315" s="19">
        <v>0</v>
      </c>
      <c r="S315" s="20">
        <f>VLookups!$D$50</f>
        <v>-4487.7037773753191</v>
      </c>
      <c r="T315" s="19">
        <v>0</v>
      </c>
      <c r="U315" s="9">
        <v>167</v>
      </c>
      <c r="V315" s="21">
        <f>V314-VLookups!$D$54</f>
        <v>-2155</v>
      </c>
      <c r="W315" s="21">
        <f>-VLookups!$D$60</f>
        <v>-400</v>
      </c>
      <c r="X315" s="21">
        <f>-VLookups!$D$62</f>
        <v>-175</v>
      </c>
      <c r="Y315" s="36">
        <f>Y314*(1+VLookups!$D$57/12)</f>
        <v>-493.32491567763697</v>
      </c>
      <c r="Z315" s="19">
        <f>-E315*VLookups!$J$3</f>
        <v>-827.13574449346447</v>
      </c>
      <c r="AA315" s="19">
        <v>0</v>
      </c>
      <c r="AB315" s="20">
        <f t="shared" si="12"/>
        <v>4771.0137801309756</v>
      </c>
      <c r="AC315" s="20">
        <f t="shared" si="13"/>
        <v>397412.48978364794</v>
      </c>
    </row>
    <row r="316" spans="2:29" x14ac:dyDescent="0.25">
      <c r="B316" s="9">
        <v>312</v>
      </c>
      <c r="C316" s="9">
        <f t="shared" si="14"/>
        <v>49</v>
      </c>
      <c r="D316" s="9">
        <v>0</v>
      </c>
      <c r="E316" s="20">
        <f>E304*(1+VLookups!$C$4)</f>
        <v>21402.137388768391</v>
      </c>
      <c r="F316" s="20">
        <f>$E316*-VLookups!$D$10*2</f>
        <v>-1284.1282433261035</v>
      </c>
      <c r="G316" s="19">
        <v>0</v>
      </c>
      <c r="H316" s="20">
        <f>(-VLookups!$D$13)*(E316+F316/2)</f>
        <v>-6747.0238118092357</v>
      </c>
      <c r="I316" s="19">
        <v>0</v>
      </c>
      <c r="J316" s="19">
        <v>0</v>
      </c>
      <c r="K316" s="19">
        <v>0</v>
      </c>
      <c r="L316" s="19">
        <v>0</v>
      </c>
      <c r="M316" s="19">
        <v>0</v>
      </c>
      <c r="N316" s="20" t="s">
        <v>36</v>
      </c>
      <c r="O316" s="19">
        <v>0</v>
      </c>
      <c r="P316" s="20">
        <f>P315-VLookups!$D$42</f>
        <v>-231.5</v>
      </c>
      <c r="Q316" s="22">
        <v>72</v>
      </c>
      <c r="R316" s="19">
        <v>0</v>
      </c>
      <c r="S316" s="20">
        <f>VLookups!$D$50</f>
        <v>-4487.7037773753191</v>
      </c>
      <c r="T316" s="19">
        <v>0</v>
      </c>
      <c r="U316" s="9">
        <v>168</v>
      </c>
      <c r="V316" s="21">
        <f>V315-VLookups!$D$54</f>
        <v>-2160</v>
      </c>
      <c r="W316" s="21">
        <f>-VLookups!$D$60</f>
        <v>-400</v>
      </c>
      <c r="X316" s="21">
        <f>-VLookups!$D$62</f>
        <v>-175</v>
      </c>
      <c r="Y316" s="36">
        <f>Y315*(1+VLookups!$D$57/12)</f>
        <v>-494.76378001503008</v>
      </c>
      <c r="Z316" s="19">
        <f>-E316*VLookups!$J$3</f>
        <v>-856.08549555073569</v>
      </c>
      <c r="AA316" s="19">
        <v>0</v>
      </c>
      <c r="AB316" s="20">
        <f t="shared" si="12"/>
        <v>5207.9964023550228</v>
      </c>
      <c r="AC316" s="20">
        <f t="shared" si="13"/>
        <v>403282.8403356424</v>
      </c>
    </row>
    <row r="317" spans="2:29" x14ac:dyDescent="0.25">
      <c r="B317" s="9">
        <v>313</v>
      </c>
      <c r="C317" s="9">
        <f t="shared" si="14"/>
        <v>49</v>
      </c>
      <c r="D317" s="9">
        <v>1</v>
      </c>
      <c r="E317" s="20">
        <f>E305*(1+VLookups!$C$4)</f>
        <v>21402.137388768391</v>
      </c>
      <c r="F317" s="20">
        <f>$E317*-VLookups!$D$10*2</f>
        <v>-1284.1282433261035</v>
      </c>
      <c r="G317" s="19">
        <v>0</v>
      </c>
      <c r="H317" s="20">
        <f>(-VLookups!$D$13)*(E317+F317/2)</f>
        <v>-6747.0238118092357</v>
      </c>
      <c r="I317" s="19">
        <v>0</v>
      </c>
      <c r="J317" s="19">
        <v>0</v>
      </c>
      <c r="K317" s="19">
        <v>0</v>
      </c>
      <c r="L317" s="19">
        <v>0</v>
      </c>
      <c r="M317" s="19">
        <v>0</v>
      </c>
      <c r="N317" s="20" t="s">
        <v>36</v>
      </c>
      <c r="O317" s="19">
        <v>0</v>
      </c>
      <c r="P317" s="20">
        <f>P316-VLookups!$D$42</f>
        <v>-233</v>
      </c>
      <c r="Q317" s="22">
        <v>73</v>
      </c>
      <c r="R317" s="19">
        <v>0</v>
      </c>
      <c r="S317" s="20">
        <f>VLookups!$D$50</f>
        <v>-4487.7037773753191</v>
      </c>
      <c r="T317" s="19">
        <v>0</v>
      </c>
      <c r="U317" s="9">
        <v>169</v>
      </c>
      <c r="V317" s="21">
        <f>V316-VLookups!$D$54</f>
        <v>-2165</v>
      </c>
      <c r="W317" s="21">
        <f>-VLookups!$D$60</f>
        <v>-400</v>
      </c>
      <c r="X317" s="21">
        <f>-VLookups!$D$62</f>
        <v>-175</v>
      </c>
      <c r="Y317" s="36">
        <f>Y316*(1+VLookups!$D$57/12)</f>
        <v>-496.20684104007393</v>
      </c>
      <c r="Z317" s="19">
        <f>-E317*VLookups!$J$3</f>
        <v>-856.08549555073569</v>
      </c>
      <c r="AA317" s="19">
        <v>0</v>
      </c>
      <c r="AB317" s="20">
        <f t="shared" si="12"/>
        <v>5200.0533413299781</v>
      </c>
      <c r="AC317" s="20">
        <f t="shared" si="13"/>
        <v>409155.03174419847</v>
      </c>
    </row>
    <row r="318" spans="2:29" x14ac:dyDescent="0.25">
      <c r="B318" s="9">
        <v>314</v>
      </c>
      <c r="C318" s="9">
        <f t="shared" si="14"/>
        <v>49</v>
      </c>
      <c r="D318" s="9">
        <v>2</v>
      </c>
      <c r="E318" s="20">
        <f>E306*(1+VLookups!$C$4)</f>
        <v>21402.137388768391</v>
      </c>
      <c r="F318" s="20">
        <f>$E318*-VLookups!$D$10*2</f>
        <v>-1284.1282433261035</v>
      </c>
      <c r="G318" s="19">
        <v>0</v>
      </c>
      <c r="H318" s="20">
        <f>(-VLookups!$D$13)*(E318+F318/2)</f>
        <v>-6747.0238118092357</v>
      </c>
      <c r="I318" s="19">
        <v>0</v>
      </c>
      <c r="J318" s="19">
        <v>0</v>
      </c>
      <c r="K318" s="19">
        <v>0</v>
      </c>
      <c r="L318" s="19">
        <v>0</v>
      </c>
      <c r="M318" s="19">
        <v>0</v>
      </c>
      <c r="N318" s="20" t="s">
        <v>36</v>
      </c>
      <c r="O318" s="19">
        <v>0</v>
      </c>
      <c r="P318" s="20">
        <f>P317-VLookups!$D$42</f>
        <v>-234.5</v>
      </c>
      <c r="Q318" s="22">
        <v>74</v>
      </c>
      <c r="R318" s="19">
        <v>0</v>
      </c>
      <c r="S318" s="20">
        <f>VLookups!$D$50</f>
        <v>-4487.7037773753191</v>
      </c>
      <c r="T318" s="19">
        <v>0</v>
      </c>
      <c r="U318" s="9">
        <v>170</v>
      </c>
      <c r="V318" s="21">
        <f>V317-VLookups!$D$54</f>
        <v>-2170</v>
      </c>
      <c r="W318" s="21">
        <f>-VLookups!$D$60</f>
        <v>-400</v>
      </c>
      <c r="X318" s="21">
        <f>-VLookups!$D$62</f>
        <v>-175</v>
      </c>
      <c r="Y318" s="36">
        <f>Y317*(1+VLookups!$D$57/12)</f>
        <v>-497.65411099310751</v>
      </c>
      <c r="Z318" s="19">
        <f>-E318*VLookups!$J$3</f>
        <v>-856.08549555073569</v>
      </c>
      <c r="AA318" s="19">
        <v>0</v>
      </c>
      <c r="AB318" s="20">
        <f t="shared" si="12"/>
        <v>5192.1060713769448</v>
      </c>
      <c r="AC318" s="20">
        <f t="shared" si="13"/>
        <v>415029.06286848243</v>
      </c>
    </row>
    <row r="319" spans="2:29" x14ac:dyDescent="0.25">
      <c r="B319" s="9">
        <v>315</v>
      </c>
      <c r="C319" s="9">
        <f t="shared" si="14"/>
        <v>49</v>
      </c>
      <c r="D319" s="9">
        <v>3</v>
      </c>
      <c r="E319" s="20">
        <f>E307*(1+VLookups!$C$4)</f>
        <v>21402.137388768391</v>
      </c>
      <c r="F319" s="20">
        <f>$E319*-VLookups!$D$10*2</f>
        <v>-1284.1282433261035</v>
      </c>
      <c r="G319" s="19">
        <v>0</v>
      </c>
      <c r="H319" s="20">
        <f>(-VLookups!$D$13)*(E319+F319/2)</f>
        <v>-6747.0238118092357</v>
      </c>
      <c r="I319" s="19">
        <v>0</v>
      </c>
      <c r="J319" s="19">
        <v>0</v>
      </c>
      <c r="K319" s="19">
        <v>0</v>
      </c>
      <c r="L319" s="19">
        <v>0</v>
      </c>
      <c r="M319" s="19">
        <v>0</v>
      </c>
      <c r="N319" s="20" t="s">
        <v>36</v>
      </c>
      <c r="O319" s="19">
        <v>0</v>
      </c>
      <c r="P319" s="20">
        <f>P318-VLookups!$D$42</f>
        <v>-236</v>
      </c>
      <c r="Q319" s="22">
        <v>75</v>
      </c>
      <c r="R319" s="19">
        <v>0</v>
      </c>
      <c r="S319" s="20">
        <f>VLookups!$D$50</f>
        <v>-4487.7037773753191</v>
      </c>
      <c r="T319" s="19">
        <v>0</v>
      </c>
      <c r="U319" s="9">
        <v>171</v>
      </c>
      <c r="V319" s="21">
        <f>V318-VLookups!$D$54</f>
        <v>-2175</v>
      </c>
      <c r="W319" s="21">
        <f>-VLookups!$D$60</f>
        <v>-400</v>
      </c>
      <c r="X319" s="21">
        <f>-VLookups!$D$62</f>
        <v>-175</v>
      </c>
      <c r="Y319" s="36">
        <f>Y318*(1+VLookups!$D$57/12)</f>
        <v>-499.10560215017074</v>
      </c>
      <c r="Z319" s="19">
        <f>-E319*VLookups!$J$3</f>
        <v>-856.08549555073569</v>
      </c>
      <c r="AA319" s="19">
        <v>0</v>
      </c>
      <c r="AB319" s="20">
        <f t="shared" si="12"/>
        <v>5184.1545802198816</v>
      </c>
      <c r="AC319" s="20">
        <f t="shared" si="13"/>
        <v>420904.93255348312</v>
      </c>
    </row>
    <row r="320" spans="2:29" x14ac:dyDescent="0.25">
      <c r="B320" s="9">
        <v>316</v>
      </c>
      <c r="C320" s="9">
        <f t="shared" si="14"/>
        <v>49</v>
      </c>
      <c r="D320" s="9">
        <v>4</v>
      </c>
      <c r="E320" s="20">
        <f>E308*(1+VLookups!$C$4)</f>
        <v>21402.137388768391</v>
      </c>
      <c r="F320" s="20">
        <f>$E320*-VLookups!$D$10*2</f>
        <v>-1284.1282433261035</v>
      </c>
      <c r="G320" s="19">
        <v>0</v>
      </c>
      <c r="H320" s="20">
        <f>(-VLookups!$D$13)*(E320+F320/2)</f>
        <v>-6747.0238118092357</v>
      </c>
      <c r="I320" s="19">
        <v>0</v>
      </c>
      <c r="J320" s="19">
        <v>0</v>
      </c>
      <c r="K320" s="19">
        <v>0</v>
      </c>
      <c r="L320" s="19">
        <v>0</v>
      </c>
      <c r="M320" s="19">
        <v>0</v>
      </c>
      <c r="N320" s="20" t="s">
        <v>36</v>
      </c>
      <c r="O320" s="19">
        <v>0</v>
      </c>
      <c r="P320" s="20">
        <f>P319-VLookups!$D$42</f>
        <v>-237.5</v>
      </c>
      <c r="Q320" s="22">
        <v>76</v>
      </c>
      <c r="R320" s="19">
        <v>0</v>
      </c>
      <c r="S320" s="20">
        <f>VLookups!$D$50</f>
        <v>-4487.7037773753191</v>
      </c>
      <c r="T320" s="19">
        <v>0</v>
      </c>
      <c r="U320" s="9">
        <v>172</v>
      </c>
      <c r="V320" s="21">
        <f>V319-VLookups!$D$54</f>
        <v>-2180</v>
      </c>
      <c r="W320" s="21">
        <f>-VLookups!$D$60</f>
        <v>-400</v>
      </c>
      <c r="X320" s="21">
        <f>-VLookups!$D$62</f>
        <v>-175</v>
      </c>
      <c r="Y320" s="36">
        <f>Y319*(1+VLookups!$D$57/12)</f>
        <v>-500.56132682310874</v>
      </c>
      <c r="Z320" s="19">
        <f>-E320*VLookups!$J$3</f>
        <v>-856.08549555073569</v>
      </c>
      <c r="AA320" s="19">
        <v>0</v>
      </c>
      <c r="AB320" s="20">
        <f t="shared" si="12"/>
        <v>5176.1988555469434</v>
      </c>
      <c r="AC320" s="20">
        <f t="shared" si="13"/>
        <v>426782.63962995255</v>
      </c>
    </row>
    <row r="321" spans="2:29" x14ac:dyDescent="0.25">
      <c r="B321" s="9">
        <v>317</v>
      </c>
      <c r="C321" s="9">
        <f t="shared" si="14"/>
        <v>49</v>
      </c>
      <c r="D321" s="9">
        <v>5</v>
      </c>
      <c r="E321" s="20">
        <f>E309*(1+VLookups!$C$4)</f>
        <v>21402.137388768391</v>
      </c>
      <c r="F321" s="20">
        <f>$E321*-VLookups!$D$10*2</f>
        <v>-1284.1282433261035</v>
      </c>
      <c r="G321" s="19">
        <v>0</v>
      </c>
      <c r="H321" s="20">
        <f>(-VLookups!$D$13)*(E321+F321/2)</f>
        <v>-6747.0238118092357</v>
      </c>
      <c r="I321" s="19">
        <v>0</v>
      </c>
      <c r="J321" s="19">
        <v>0</v>
      </c>
      <c r="K321" s="19">
        <v>0</v>
      </c>
      <c r="L321" s="19">
        <v>0</v>
      </c>
      <c r="M321" s="19">
        <v>0</v>
      </c>
      <c r="N321" s="20" t="s">
        <v>36</v>
      </c>
      <c r="O321" s="19">
        <v>0</v>
      </c>
      <c r="P321" s="20">
        <f>P320-VLookups!$D$42</f>
        <v>-239</v>
      </c>
      <c r="Q321" s="22">
        <v>77</v>
      </c>
      <c r="R321" s="19">
        <v>0</v>
      </c>
      <c r="S321" s="20">
        <f>VLookups!$D$50</f>
        <v>-4487.7037773753191</v>
      </c>
      <c r="T321" s="19">
        <v>0</v>
      </c>
      <c r="U321" s="9">
        <v>173</v>
      </c>
      <c r="V321" s="21">
        <f>V320-VLookups!$D$54</f>
        <v>-2185</v>
      </c>
      <c r="W321" s="21">
        <f>-VLookups!$D$60</f>
        <v>-400</v>
      </c>
      <c r="X321" s="21">
        <f>-VLookups!$D$62</f>
        <v>-175</v>
      </c>
      <c r="Y321" s="36">
        <f>Y320*(1+VLookups!$D$57/12)</f>
        <v>-502.02129735967617</v>
      </c>
      <c r="Z321" s="19">
        <f>-E321*VLookups!$J$3</f>
        <v>-856.08549555073569</v>
      </c>
      <c r="AA321" s="19">
        <v>0</v>
      </c>
      <c r="AB321" s="20">
        <f t="shared" si="12"/>
        <v>5168.2388850103762</v>
      </c>
      <c r="AC321" s="20">
        <f t="shared" si="13"/>
        <v>432662.18291434617</v>
      </c>
    </row>
    <row r="322" spans="2:29" x14ac:dyDescent="0.25">
      <c r="B322" s="9">
        <v>318</v>
      </c>
      <c r="C322" s="9">
        <f t="shared" si="14"/>
        <v>49</v>
      </c>
      <c r="D322" s="9">
        <v>6</v>
      </c>
      <c r="E322" s="20">
        <f>E310*(1+VLookups!$C$4)</f>
        <v>21402.137388768391</v>
      </c>
      <c r="F322" s="20">
        <f>$E322*-VLookups!$D$10*2</f>
        <v>-1284.1282433261035</v>
      </c>
      <c r="G322" s="19">
        <v>0</v>
      </c>
      <c r="H322" s="20">
        <f>(-VLookups!$D$13)*(E322+F322/2)</f>
        <v>-6747.0238118092357</v>
      </c>
      <c r="I322" s="19">
        <v>0</v>
      </c>
      <c r="J322" s="19">
        <v>0</v>
      </c>
      <c r="K322" s="19">
        <v>0</v>
      </c>
      <c r="L322" s="19">
        <v>0</v>
      </c>
      <c r="M322" s="19">
        <v>0</v>
      </c>
      <c r="N322" s="20" t="s">
        <v>36</v>
      </c>
      <c r="O322" s="19">
        <v>0</v>
      </c>
      <c r="P322" s="20">
        <f>P321-VLookups!$D$42</f>
        <v>-240.5</v>
      </c>
      <c r="Q322" s="22">
        <v>78</v>
      </c>
      <c r="R322" s="19">
        <v>0</v>
      </c>
      <c r="S322" s="20">
        <f>VLookups!$D$50</f>
        <v>-4487.7037773753191</v>
      </c>
      <c r="T322" s="19">
        <v>0</v>
      </c>
      <c r="U322" s="9">
        <v>174</v>
      </c>
      <c r="V322" s="21">
        <f>V321-VLookups!$D$54</f>
        <v>-2190</v>
      </c>
      <c r="W322" s="21">
        <f>-VLookups!$D$60</f>
        <v>-400</v>
      </c>
      <c r="X322" s="21">
        <f>-VLookups!$D$62</f>
        <v>-175</v>
      </c>
      <c r="Y322" s="36">
        <f>Y321*(1+VLookups!$D$57/12)</f>
        <v>-503.48552614364189</v>
      </c>
      <c r="Z322" s="19">
        <f>-E322*VLookups!$J$3</f>
        <v>-856.08549555073569</v>
      </c>
      <c r="AA322" s="19">
        <v>0</v>
      </c>
      <c r="AB322" s="20">
        <f t="shared" si="12"/>
        <v>5160.2746562264101</v>
      </c>
      <c r="AC322" s="20">
        <f t="shared" si="13"/>
        <v>438543.56120876316</v>
      </c>
    </row>
    <row r="323" spans="2:29" x14ac:dyDescent="0.25">
      <c r="B323" s="9">
        <v>319</v>
      </c>
      <c r="C323" s="9">
        <f t="shared" si="14"/>
        <v>49</v>
      </c>
      <c r="D323" s="9">
        <v>7</v>
      </c>
      <c r="E323" s="20">
        <f>E311*(1+VLookups!$C$4)</f>
        <v>21402.137388768391</v>
      </c>
      <c r="F323" s="20">
        <f>$E323*-VLookups!$D$10*2</f>
        <v>-1284.1282433261035</v>
      </c>
      <c r="G323" s="19">
        <v>0</v>
      </c>
      <c r="H323" s="20">
        <f>(-VLookups!$D$13)*(E323+F323/2)</f>
        <v>-6747.0238118092357</v>
      </c>
      <c r="I323" s="19">
        <v>0</v>
      </c>
      <c r="J323" s="19">
        <v>0</v>
      </c>
      <c r="K323" s="19">
        <v>0</v>
      </c>
      <c r="L323" s="19">
        <v>0</v>
      </c>
      <c r="M323" s="19">
        <v>0</v>
      </c>
      <c r="N323" s="20" t="s">
        <v>36</v>
      </c>
      <c r="O323" s="19">
        <v>0</v>
      </c>
      <c r="P323" s="20">
        <f>P322-VLookups!$D$42</f>
        <v>-242</v>
      </c>
      <c r="Q323" s="22">
        <v>79</v>
      </c>
      <c r="R323" s="19">
        <v>0</v>
      </c>
      <c r="S323" s="20">
        <f>VLookups!$D$50</f>
        <v>-4487.7037773753191</v>
      </c>
      <c r="T323" s="19">
        <v>0</v>
      </c>
      <c r="U323" s="9">
        <v>175</v>
      </c>
      <c r="V323" s="21">
        <f>V322-VLookups!$D$54</f>
        <v>-2195</v>
      </c>
      <c r="W323" s="21">
        <f>-VLookups!$D$60</f>
        <v>-400</v>
      </c>
      <c r="X323" s="21">
        <f>-VLookups!$D$62</f>
        <v>-175</v>
      </c>
      <c r="Y323" s="36">
        <f>Y322*(1+VLookups!$D$57/12)</f>
        <v>-504.95402559489418</v>
      </c>
      <c r="Z323" s="19">
        <f>-E323*VLookups!$J$3</f>
        <v>-856.08549555073569</v>
      </c>
      <c r="AA323" s="19">
        <v>0</v>
      </c>
      <c r="AB323" s="20">
        <f t="shared" si="12"/>
        <v>5152.3061567751583</v>
      </c>
      <c r="AC323" s="20">
        <f t="shared" si="13"/>
        <v>444426.77330088627</v>
      </c>
    </row>
    <row r="324" spans="2:29" x14ac:dyDescent="0.25">
      <c r="B324" s="9">
        <v>320</v>
      </c>
      <c r="C324" s="9">
        <f t="shared" si="14"/>
        <v>49</v>
      </c>
      <c r="D324" s="9">
        <v>8</v>
      </c>
      <c r="E324" s="20">
        <f>E312*(1+VLookups!$C$4)</f>
        <v>21402.137388768391</v>
      </c>
      <c r="F324" s="20">
        <f>$E324*-VLookups!$D$10*2</f>
        <v>-1284.1282433261035</v>
      </c>
      <c r="G324" s="19">
        <v>0</v>
      </c>
      <c r="H324" s="20">
        <f>(-VLookups!$D$13)*(E324+F324/2)</f>
        <v>-6747.0238118092357</v>
      </c>
      <c r="I324" s="19">
        <v>0</v>
      </c>
      <c r="J324" s="19">
        <v>0</v>
      </c>
      <c r="K324" s="19">
        <v>0</v>
      </c>
      <c r="L324" s="19">
        <v>0</v>
      </c>
      <c r="M324" s="19">
        <v>0</v>
      </c>
      <c r="N324" s="20" t="s">
        <v>36</v>
      </c>
      <c r="O324" s="19">
        <v>0</v>
      </c>
      <c r="P324" s="20">
        <f>P323-VLookups!$D$42</f>
        <v>-243.5</v>
      </c>
      <c r="Q324" s="22">
        <v>80</v>
      </c>
      <c r="R324" s="19">
        <v>0</v>
      </c>
      <c r="S324" s="20">
        <f>VLookups!$D$50</f>
        <v>-4487.7037773753191</v>
      </c>
      <c r="T324" s="19">
        <v>0</v>
      </c>
      <c r="U324" s="9">
        <v>176</v>
      </c>
      <c r="V324" s="21">
        <f>V323-VLookups!$D$54</f>
        <v>-2200</v>
      </c>
      <c r="W324" s="21">
        <f>-VLookups!$D$60</f>
        <v>-400</v>
      </c>
      <c r="X324" s="21">
        <f>-VLookups!$D$62</f>
        <v>-175</v>
      </c>
      <c r="Y324" s="36">
        <f>Y323*(1+VLookups!$D$57/12)</f>
        <v>-506.42680816954595</v>
      </c>
      <c r="Z324" s="19">
        <f>-E324*VLookups!$J$3</f>
        <v>-856.08549555073569</v>
      </c>
      <c r="AA324" s="19">
        <v>0</v>
      </c>
      <c r="AB324" s="20">
        <f t="shared" si="12"/>
        <v>5144.3333742005061</v>
      </c>
      <c r="AC324" s="20">
        <f t="shared" si="13"/>
        <v>450311.81796392158</v>
      </c>
    </row>
    <row r="325" spans="2:29" x14ac:dyDescent="0.25">
      <c r="B325" s="9">
        <v>321</v>
      </c>
      <c r="C325" s="9">
        <f t="shared" si="14"/>
        <v>49</v>
      </c>
      <c r="D325" s="9">
        <v>9</v>
      </c>
      <c r="E325" s="20">
        <f>E313*(1+VLookups!$C$4)</f>
        <v>21402.137388768391</v>
      </c>
      <c r="F325" s="20">
        <f>$E325*-VLookups!$D$10*2</f>
        <v>-1284.1282433261035</v>
      </c>
      <c r="G325" s="19">
        <v>0</v>
      </c>
      <c r="H325" s="20">
        <f>(-VLookups!$D$13)*(E325+F325/2)</f>
        <v>-6747.0238118092357</v>
      </c>
      <c r="I325" s="19">
        <v>0</v>
      </c>
      <c r="J325" s="19">
        <v>0</v>
      </c>
      <c r="K325" s="19">
        <v>0</v>
      </c>
      <c r="L325" s="19">
        <v>0</v>
      </c>
      <c r="M325" s="19">
        <v>0</v>
      </c>
      <c r="N325" s="20" t="s">
        <v>36</v>
      </c>
      <c r="O325" s="19">
        <v>0</v>
      </c>
      <c r="P325" s="20">
        <f>P324-VLookups!$D$42</f>
        <v>-245</v>
      </c>
      <c r="Q325" s="22">
        <v>81</v>
      </c>
      <c r="R325" s="19">
        <v>0</v>
      </c>
      <c r="S325" s="20">
        <f>VLookups!$D$50</f>
        <v>-4487.7037773753191</v>
      </c>
      <c r="T325" s="19">
        <v>0</v>
      </c>
      <c r="U325" s="9">
        <v>177</v>
      </c>
      <c r="V325" s="21">
        <f>V324-VLookups!$D$54</f>
        <v>-2205</v>
      </c>
      <c r="W325" s="21">
        <f>-VLookups!$D$60</f>
        <v>-400</v>
      </c>
      <c r="X325" s="21">
        <f>-VLookups!$D$62</f>
        <v>-175</v>
      </c>
      <c r="Y325" s="36">
        <f>Y324*(1+VLookups!$D$57/12)</f>
        <v>-507.90388636004047</v>
      </c>
      <c r="Z325" s="19">
        <f>-E325*VLookups!$J$3</f>
        <v>-856.08549555073569</v>
      </c>
      <c r="AA325" s="19">
        <v>0</v>
      </c>
      <c r="AB325" s="20">
        <f t="shared" ref="AB325:AB388" si="15">SUM(E325,F325/2,H325,I325,K325,L325,M325,O325,P325,R325,S325,T325,V325,W325,X325,Y325,G325,J325,Z325,AA325)</f>
        <v>5136.3562960100116</v>
      </c>
      <c r="AC325" s="20">
        <f t="shared" ref="AC325:AC388" si="16">AB325+(AC324*(1+($AC$2/12)))</f>
        <v>456198.69395653816</v>
      </c>
    </row>
    <row r="326" spans="2:29" x14ac:dyDescent="0.25">
      <c r="B326" s="9">
        <v>322</v>
      </c>
      <c r="C326" s="9">
        <f t="shared" si="14"/>
        <v>49</v>
      </c>
      <c r="D326" s="9">
        <v>10</v>
      </c>
      <c r="E326" s="20">
        <f>E314*(1+VLookups!$C$4)</f>
        <v>21402.137388768391</v>
      </c>
      <c r="F326" s="20">
        <f>$E326*-VLookups!$D$10*2</f>
        <v>-1284.1282433261035</v>
      </c>
      <c r="G326" s="19">
        <v>0</v>
      </c>
      <c r="H326" s="20">
        <f>(-VLookups!$D$13)*(E326+F326/2)</f>
        <v>-6747.0238118092357</v>
      </c>
      <c r="I326" s="19">
        <v>0</v>
      </c>
      <c r="J326" s="19">
        <v>0</v>
      </c>
      <c r="K326" s="19">
        <v>0</v>
      </c>
      <c r="L326" s="19">
        <v>0</v>
      </c>
      <c r="M326" s="19">
        <v>0</v>
      </c>
      <c r="N326" s="20" t="s">
        <v>36</v>
      </c>
      <c r="O326" s="19">
        <v>0</v>
      </c>
      <c r="P326" s="20">
        <f>P325-VLookups!$D$42</f>
        <v>-246.5</v>
      </c>
      <c r="Q326" s="22">
        <v>82</v>
      </c>
      <c r="R326" s="19">
        <v>0</v>
      </c>
      <c r="S326" s="20">
        <f>VLookups!$D$50</f>
        <v>-4487.7037773753191</v>
      </c>
      <c r="T326" s="19">
        <v>0</v>
      </c>
      <c r="U326" s="9">
        <v>178</v>
      </c>
      <c r="V326" s="21">
        <f>V325-VLookups!$D$54</f>
        <v>-2210</v>
      </c>
      <c r="W326" s="21">
        <f>-VLookups!$D$60</f>
        <v>-400</v>
      </c>
      <c r="X326" s="21">
        <f>-VLookups!$D$62</f>
        <v>-175</v>
      </c>
      <c r="Y326" s="36">
        <f>Y325*(1+VLookups!$D$57/12)</f>
        <v>-509.38527269525724</v>
      </c>
      <c r="Z326" s="19">
        <f>-E326*VLookups!$J$3</f>
        <v>-856.08549555073569</v>
      </c>
      <c r="AA326" s="19">
        <v>0</v>
      </c>
      <c r="AB326" s="20">
        <f t="shared" si="15"/>
        <v>5128.3749096747952</v>
      </c>
      <c r="AC326" s="20">
        <f t="shared" si="16"/>
        <v>462087.40002280724</v>
      </c>
    </row>
    <row r="327" spans="2:29" x14ac:dyDescent="0.25">
      <c r="B327" s="9">
        <v>323</v>
      </c>
      <c r="C327" s="9">
        <f t="shared" si="14"/>
        <v>49</v>
      </c>
      <c r="D327" s="9">
        <v>11</v>
      </c>
      <c r="E327" s="20">
        <f>E315*(1+VLookups!$C$4)</f>
        <v>21402.137388768391</v>
      </c>
      <c r="F327" s="20">
        <f>$E327*-VLookups!$D$10*2</f>
        <v>-1284.1282433261035</v>
      </c>
      <c r="G327" s="19">
        <v>0</v>
      </c>
      <c r="H327" s="20">
        <f>(-VLookups!$D$13)*(E327+F327/2)</f>
        <v>-6747.0238118092357</v>
      </c>
      <c r="I327" s="19">
        <v>0</v>
      </c>
      <c r="J327" s="19">
        <v>0</v>
      </c>
      <c r="K327" s="19">
        <v>0</v>
      </c>
      <c r="L327" s="19">
        <v>0</v>
      </c>
      <c r="M327" s="19">
        <v>0</v>
      </c>
      <c r="N327" s="20" t="s">
        <v>36</v>
      </c>
      <c r="O327" s="19">
        <v>0</v>
      </c>
      <c r="P327" s="20">
        <f>P326-VLookups!$D$42</f>
        <v>-248</v>
      </c>
      <c r="Q327" s="22">
        <v>83</v>
      </c>
      <c r="R327" s="19">
        <v>0</v>
      </c>
      <c r="S327" s="20">
        <f>VLookups!$D$50</f>
        <v>-4487.7037773753191</v>
      </c>
      <c r="T327" s="19">
        <v>0</v>
      </c>
      <c r="U327" s="9">
        <v>179</v>
      </c>
      <c r="V327" s="21">
        <f>V326-VLookups!$D$54</f>
        <v>-2215</v>
      </c>
      <c r="W327" s="21">
        <f>-VLookups!$D$60</f>
        <v>-400</v>
      </c>
      <c r="X327" s="21">
        <f>-VLookups!$D$62</f>
        <v>-175</v>
      </c>
      <c r="Y327" s="36">
        <f>Y326*(1+VLookups!$D$57/12)</f>
        <v>-510.8709797406184</v>
      </c>
      <c r="Z327" s="19">
        <f>-E327*VLookups!$J$3</f>
        <v>-856.08549555073569</v>
      </c>
      <c r="AA327" s="19">
        <v>0</v>
      </c>
      <c r="AB327" s="20">
        <f t="shared" si="15"/>
        <v>5120.3892026294343</v>
      </c>
      <c r="AC327" s="20">
        <f t="shared" si="16"/>
        <v>467977.93489214138</v>
      </c>
    </row>
    <row r="328" spans="2:29" x14ac:dyDescent="0.25">
      <c r="B328" s="9">
        <v>324</v>
      </c>
      <c r="C328" s="9">
        <f t="shared" si="14"/>
        <v>50</v>
      </c>
      <c r="D328" s="9">
        <v>0</v>
      </c>
      <c r="E328" s="20">
        <f>E316*(1+VLookups!$C$4)</f>
        <v>22151.212197375284</v>
      </c>
      <c r="F328" s="20">
        <f>$E328*-VLookups!$D$10*2</f>
        <v>-1329.072731842517</v>
      </c>
      <c r="G328" s="19">
        <v>0</v>
      </c>
      <c r="H328" s="20">
        <f>(-VLookups!$D$13)*(E328+F328/2)</f>
        <v>-6983.1696452225578</v>
      </c>
      <c r="I328" s="19">
        <v>0</v>
      </c>
      <c r="J328" s="19">
        <v>0</v>
      </c>
      <c r="K328" s="19">
        <v>0</v>
      </c>
      <c r="L328" s="19">
        <v>0</v>
      </c>
      <c r="M328" s="19">
        <v>0</v>
      </c>
      <c r="N328" s="20" t="s">
        <v>36</v>
      </c>
      <c r="O328" s="19">
        <v>0</v>
      </c>
      <c r="P328" s="20">
        <f>P327-VLookups!$D$42</f>
        <v>-249.5</v>
      </c>
      <c r="Q328" s="22">
        <v>84</v>
      </c>
      <c r="R328" s="19">
        <v>0</v>
      </c>
      <c r="S328" s="20">
        <f>VLookups!$D$50</f>
        <v>-4487.7037773753191</v>
      </c>
      <c r="T328" s="19">
        <v>0</v>
      </c>
      <c r="U328" s="9">
        <v>180</v>
      </c>
      <c r="V328" s="21">
        <f>V327-VLookups!$D$54</f>
        <v>-2220</v>
      </c>
      <c r="W328" s="21">
        <f>-VLookups!$D$60</f>
        <v>-400</v>
      </c>
      <c r="X328" s="21">
        <f>-VLookups!$D$62</f>
        <v>-175</v>
      </c>
      <c r="Y328" s="36">
        <f>Y327*(1+VLookups!$D$57/12)</f>
        <v>-512.36102009819524</v>
      </c>
      <c r="Z328" s="19">
        <f>-E328*VLookups!$J$3</f>
        <v>-886.04848789501136</v>
      </c>
      <c r="AA328" s="19">
        <v>0</v>
      </c>
      <c r="AB328" s="20">
        <f t="shared" si="15"/>
        <v>5572.8929008629411</v>
      </c>
      <c r="AC328" s="20">
        <f t="shared" si="16"/>
        <v>474330.79101782461</v>
      </c>
    </row>
    <row r="329" spans="2:29" x14ac:dyDescent="0.25">
      <c r="B329" s="9">
        <v>325</v>
      </c>
      <c r="C329" s="9">
        <f t="shared" si="14"/>
        <v>50</v>
      </c>
      <c r="D329" s="9">
        <v>1</v>
      </c>
      <c r="E329" s="20">
        <f>E317*(1+VLookups!$C$4)</f>
        <v>22151.212197375284</v>
      </c>
      <c r="F329" s="20">
        <f>$E329*-VLookups!$D$10*2</f>
        <v>-1329.072731842517</v>
      </c>
      <c r="G329" s="19">
        <v>0</v>
      </c>
      <c r="H329" s="20">
        <f>(-VLookups!$D$13)*(E329+F329/2)</f>
        <v>-6983.1696452225578</v>
      </c>
      <c r="I329" s="19">
        <v>0</v>
      </c>
      <c r="J329" s="19">
        <v>0</v>
      </c>
      <c r="K329" s="19">
        <v>0</v>
      </c>
      <c r="L329" s="19">
        <v>0</v>
      </c>
      <c r="M329" s="19">
        <v>0</v>
      </c>
      <c r="N329" s="20" t="s">
        <v>36</v>
      </c>
      <c r="O329" s="19">
        <v>0</v>
      </c>
      <c r="P329" s="20">
        <f>P328-VLookups!$D$42</f>
        <v>-251</v>
      </c>
      <c r="Q329" s="22">
        <v>85</v>
      </c>
      <c r="R329" s="19">
        <v>0</v>
      </c>
      <c r="S329" s="20">
        <f>VLookups!$D$50</f>
        <v>-4487.7037773753191</v>
      </c>
      <c r="T329" s="19">
        <v>0</v>
      </c>
      <c r="U329" s="9">
        <v>181</v>
      </c>
      <c r="V329" s="21">
        <f>V328-VLookups!$D$54</f>
        <v>-2225</v>
      </c>
      <c r="W329" s="21">
        <f>-VLookups!$D$60</f>
        <v>-400</v>
      </c>
      <c r="X329" s="21">
        <f>-VLookups!$D$62</f>
        <v>-175</v>
      </c>
      <c r="Y329" s="36">
        <f>Y328*(1+VLookups!$D$57/12)</f>
        <v>-513.85540640681495</v>
      </c>
      <c r="Z329" s="19">
        <f>-E329*VLookups!$J$3</f>
        <v>-886.04848789501136</v>
      </c>
      <c r="AA329" s="19">
        <v>0</v>
      </c>
      <c r="AB329" s="20">
        <f t="shared" si="15"/>
        <v>5564.8985145543211</v>
      </c>
      <c r="AC329" s="20">
        <f t="shared" si="16"/>
        <v>480686.24085074198</v>
      </c>
    </row>
    <row r="330" spans="2:29" x14ac:dyDescent="0.25">
      <c r="B330" s="9">
        <v>326</v>
      </c>
      <c r="C330" s="9">
        <f t="shared" si="14"/>
        <v>50</v>
      </c>
      <c r="D330" s="9">
        <v>2</v>
      </c>
      <c r="E330" s="20">
        <f>E318*(1+VLookups!$C$4)</f>
        <v>22151.212197375284</v>
      </c>
      <c r="F330" s="20">
        <f>$E330*-VLookups!$D$10*2</f>
        <v>-1329.072731842517</v>
      </c>
      <c r="G330" s="19">
        <v>0</v>
      </c>
      <c r="H330" s="20">
        <f>(-VLookups!$D$13)*(E330+F330/2)</f>
        <v>-6983.1696452225578</v>
      </c>
      <c r="I330" s="19">
        <v>0</v>
      </c>
      <c r="J330" s="19">
        <v>0</v>
      </c>
      <c r="K330" s="19">
        <v>0</v>
      </c>
      <c r="L330" s="19">
        <v>0</v>
      </c>
      <c r="M330" s="19">
        <v>0</v>
      </c>
      <c r="N330" s="20" t="s">
        <v>36</v>
      </c>
      <c r="O330" s="19">
        <v>0</v>
      </c>
      <c r="P330" s="20">
        <f>P329-VLookups!$D$42</f>
        <v>-252.5</v>
      </c>
      <c r="Q330" s="22">
        <v>86</v>
      </c>
      <c r="R330" s="19">
        <v>0</v>
      </c>
      <c r="S330" s="20">
        <f>VLookups!$D$50</f>
        <v>-4487.7037773753191</v>
      </c>
      <c r="T330" s="19">
        <v>0</v>
      </c>
      <c r="U330" s="9">
        <v>182</v>
      </c>
      <c r="V330" s="21">
        <f>V329-VLookups!$D$54</f>
        <v>-2230</v>
      </c>
      <c r="W330" s="21">
        <f>-VLookups!$D$60</f>
        <v>-400</v>
      </c>
      <c r="X330" s="21">
        <f>-VLookups!$D$62</f>
        <v>-175</v>
      </c>
      <c r="Y330" s="36">
        <f>Y329*(1+VLookups!$D$57/12)</f>
        <v>-515.35415134216817</v>
      </c>
      <c r="Z330" s="19">
        <f>-E330*VLookups!$J$3</f>
        <v>-886.04848789501136</v>
      </c>
      <c r="AA330" s="19">
        <v>0</v>
      </c>
      <c r="AB330" s="20">
        <f t="shared" si="15"/>
        <v>5556.8997696189681</v>
      </c>
      <c r="AC330" s="20">
        <f t="shared" si="16"/>
        <v>487044.28435511224</v>
      </c>
    </row>
    <row r="331" spans="2:29" x14ac:dyDescent="0.25">
      <c r="B331" s="9">
        <v>327</v>
      </c>
      <c r="C331" s="9">
        <f t="shared" si="14"/>
        <v>50</v>
      </c>
      <c r="D331" s="9">
        <v>3</v>
      </c>
      <c r="E331" s="20">
        <f>E319*(1+VLookups!$C$4)</f>
        <v>22151.212197375284</v>
      </c>
      <c r="F331" s="20">
        <f>$E331*-VLookups!$D$10*2</f>
        <v>-1329.072731842517</v>
      </c>
      <c r="G331" s="19">
        <v>0</v>
      </c>
      <c r="H331" s="20">
        <f>(-VLookups!$D$13)*(E331+F331/2)</f>
        <v>-6983.1696452225578</v>
      </c>
      <c r="I331" s="19">
        <v>0</v>
      </c>
      <c r="J331" s="19">
        <v>0</v>
      </c>
      <c r="K331" s="19">
        <v>0</v>
      </c>
      <c r="L331" s="19">
        <v>0</v>
      </c>
      <c r="M331" s="19">
        <v>0</v>
      </c>
      <c r="N331" s="20" t="s">
        <v>36</v>
      </c>
      <c r="O331" s="19">
        <v>0</v>
      </c>
      <c r="P331" s="20">
        <f>P330-VLookups!$D$42</f>
        <v>-254</v>
      </c>
      <c r="Q331" s="22">
        <v>87</v>
      </c>
      <c r="R331" s="19">
        <v>0</v>
      </c>
      <c r="S331" s="20">
        <f>VLookups!$D$50</f>
        <v>-4487.7037773753191</v>
      </c>
      <c r="T331" s="19">
        <v>0</v>
      </c>
      <c r="U331" s="9">
        <v>183</v>
      </c>
      <c r="V331" s="21">
        <f>V330-VLookups!$D$54</f>
        <v>-2235</v>
      </c>
      <c r="W331" s="21">
        <f>-VLookups!$D$60</f>
        <v>-400</v>
      </c>
      <c r="X331" s="21">
        <f>-VLookups!$D$62</f>
        <v>-175</v>
      </c>
      <c r="Y331" s="36">
        <f>Y330*(1+VLookups!$D$57/12)</f>
        <v>-516.85726761691615</v>
      </c>
      <c r="Z331" s="19">
        <f>-E331*VLookups!$J$3</f>
        <v>-886.04848789501136</v>
      </c>
      <c r="AA331" s="19">
        <v>0</v>
      </c>
      <c r="AB331" s="20">
        <f t="shared" si="15"/>
        <v>5548.8966533442199</v>
      </c>
      <c r="AC331" s="20">
        <f t="shared" si="16"/>
        <v>493404.92148238164</v>
      </c>
    </row>
    <row r="332" spans="2:29" x14ac:dyDescent="0.25">
      <c r="B332" s="9">
        <v>328</v>
      </c>
      <c r="C332" s="9">
        <f t="shared" si="14"/>
        <v>50</v>
      </c>
      <c r="D332" s="9">
        <v>4</v>
      </c>
      <c r="E332" s="20">
        <f>E320*(1+VLookups!$C$4)</f>
        <v>22151.212197375284</v>
      </c>
      <c r="F332" s="20">
        <f>$E332*-VLookups!$D$10*2</f>
        <v>-1329.072731842517</v>
      </c>
      <c r="G332" s="19">
        <v>0</v>
      </c>
      <c r="H332" s="20">
        <f>(-VLookups!$D$13)*(E332+F332/2)</f>
        <v>-6983.1696452225578</v>
      </c>
      <c r="I332" s="19">
        <v>0</v>
      </c>
      <c r="J332" s="19">
        <v>0</v>
      </c>
      <c r="K332" s="19">
        <v>0</v>
      </c>
      <c r="L332" s="19">
        <v>0</v>
      </c>
      <c r="M332" s="19">
        <v>0</v>
      </c>
      <c r="N332" s="20" t="s">
        <v>36</v>
      </c>
      <c r="O332" s="19">
        <v>0</v>
      </c>
      <c r="P332" s="20">
        <f>P331-VLookups!$D$42</f>
        <v>-255.5</v>
      </c>
      <c r="Q332" s="22">
        <v>88</v>
      </c>
      <c r="R332" s="19">
        <v>0</v>
      </c>
      <c r="S332" s="20">
        <f>VLookups!$D$50</f>
        <v>-4487.7037773753191</v>
      </c>
      <c r="T332" s="19">
        <v>0</v>
      </c>
      <c r="U332" s="9">
        <v>184</v>
      </c>
      <c r="V332" s="21">
        <f>V331-VLookups!$D$54</f>
        <v>-2240</v>
      </c>
      <c r="W332" s="21">
        <f>-VLookups!$D$60</f>
        <v>-400</v>
      </c>
      <c r="X332" s="21">
        <f>-VLookups!$D$62</f>
        <v>-175</v>
      </c>
      <c r="Y332" s="36">
        <f>Y331*(1+VLookups!$D$57/12)</f>
        <v>-518.36476798079877</v>
      </c>
      <c r="Z332" s="19">
        <f>-E332*VLookups!$J$3</f>
        <v>-886.04848789501136</v>
      </c>
      <c r="AA332" s="19">
        <v>0</v>
      </c>
      <c r="AB332" s="20">
        <f t="shared" si="15"/>
        <v>5540.8891529803368</v>
      </c>
      <c r="AC332" s="20">
        <f t="shared" si="16"/>
        <v>499768.15217116597</v>
      </c>
    </row>
    <row r="333" spans="2:29" x14ac:dyDescent="0.25">
      <c r="B333" s="9">
        <v>329</v>
      </c>
      <c r="C333" s="9">
        <f t="shared" si="14"/>
        <v>50</v>
      </c>
      <c r="D333" s="9">
        <v>5</v>
      </c>
      <c r="E333" s="20">
        <f>E321*(1+VLookups!$C$4)</f>
        <v>22151.212197375284</v>
      </c>
      <c r="F333" s="20">
        <f>$E333*-VLookups!$D$10*2</f>
        <v>-1329.072731842517</v>
      </c>
      <c r="G333" s="19">
        <v>0</v>
      </c>
      <c r="H333" s="20">
        <f>(-VLookups!$D$13)*(E333+F333/2)</f>
        <v>-6983.1696452225578</v>
      </c>
      <c r="I333" s="19">
        <v>0</v>
      </c>
      <c r="J333" s="19">
        <v>0</v>
      </c>
      <c r="K333" s="19">
        <v>0</v>
      </c>
      <c r="L333" s="19">
        <v>0</v>
      </c>
      <c r="M333" s="19">
        <v>0</v>
      </c>
      <c r="N333" s="20" t="s">
        <v>36</v>
      </c>
      <c r="O333" s="19">
        <v>0</v>
      </c>
      <c r="P333" s="20">
        <f>P332-VLookups!$D$42</f>
        <v>-257</v>
      </c>
      <c r="Q333" s="22">
        <v>89</v>
      </c>
      <c r="R333" s="19">
        <v>0</v>
      </c>
      <c r="S333" s="20">
        <f>VLookups!$D$50</f>
        <v>-4487.7037773753191</v>
      </c>
      <c r="T333" s="19">
        <v>0</v>
      </c>
      <c r="U333" s="9">
        <v>185</v>
      </c>
      <c r="V333" s="21">
        <f>V332-VLookups!$D$54</f>
        <v>-2245</v>
      </c>
      <c r="W333" s="21">
        <f>-VLookups!$D$60</f>
        <v>-400</v>
      </c>
      <c r="X333" s="21">
        <f>-VLookups!$D$62</f>
        <v>-175</v>
      </c>
      <c r="Y333" s="36">
        <f>Y332*(1+VLookups!$D$57/12)</f>
        <v>-519.87666522074278</v>
      </c>
      <c r="Z333" s="19">
        <f>-E333*VLookups!$J$3</f>
        <v>-886.04848789501136</v>
      </c>
      <c r="AA333" s="19">
        <v>0</v>
      </c>
      <c r="AB333" s="20">
        <f t="shared" si="15"/>
        <v>5532.8772557403927</v>
      </c>
      <c r="AC333" s="20">
        <f t="shared" si="16"/>
        <v>506133.97634719167</v>
      </c>
    </row>
    <row r="334" spans="2:29" x14ac:dyDescent="0.25">
      <c r="B334" s="9">
        <v>330</v>
      </c>
      <c r="C334" s="9">
        <f t="shared" si="14"/>
        <v>50</v>
      </c>
      <c r="D334" s="9">
        <v>6</v>
      </c>
      <c r="E334" s="20">
        <f>E322*(1+VLookups!$C$4)</f>
        <v>22151.212197375284</v>
      </c>
      <c r="F334" s="20">
        <f>$E334*-VLookups!$D$10*2</f>
        <v>-1329.072731842517</v>
      </c>
      <c r="G334" s="19">
        <v>0</v>
      </c>
      <c r="H334" s="20">
        <f>(-VLookups!$D$13)*(E334+F334/2)</f>
        <v>-6983.1696452225578</v>
      </c>
      <c r="I334" s="19">
        <v>0</v>
      </c>
      <c r="J334" s="19">
        <v>0</v>
      </c>
      <c r="K334" s="19">
        <v>0</v>
      </c>
      <c r="L334" s="19">
        <v>0</v>
      </c>
      <c r="M334" s="19">
        <v>0</v>
      </c>
      <c r="N334" s="20" t="s">
        <v>36</v>
      </c>
      <c r="O334" s="19">
        <v>0</v>
      </c>
      <c r="P334" s="20">
        <f>P333-VLookups!$D$42</f>
        <v>-258.5</v>
      </c>
      <c r="Q334" s="22">
        <v>90</v>
      </c>
      <c r="R334" s="19">
        <v>0</v>
      </c>
      <c r="S334" s="20">
        <f>VLookups!$D$50</f>
        <v>-4487.7037773753191</v>
      </c>
      <c r="T334" s="19">
        <v>0</v>
      </c>
      <c r="U334" s="9">
        <v>186</v>
      </c>
      <c r="V334" s="21">
        <f>V333-VLookups!$D$54</f>
        <v>-2250</v>
      </c>
      <c r="W334" s="21">
        <f>-VLookups!$D$60</f>
        <v>-400</v>
      </c>
      <c r="X334" s="21">
        <f>-VLookups!$D$62</f>
        <v>-175</v>
      </c>
      <c r="Y334" s="36">
        <f>Y333*(1+VLookups!$D$57/12)</f>
        <v>-521.39297216096998</v>
      </c>
      <c r="Z334" s="19">
        <f>-E334*VLookups!$J$3</f>
        <v>-886.04848789501136</v>
      </c>
      <c r="AA334" s="19">
        <v>0</v>
      </c>
      <c r="AB334" s="20">
        <f t="shared" si="15"/>
        <v>5524.8609488001657</v>
      </c>
      <c r="AC334" s="20">
        <f t="shared" si="16"/>
        <v>512502.39392323716</v>
      </c>
    </row>
    <row r="335" spans="2:29" x14ac:dyDescent="0.25">
      <c r="B335" s="9">
        <v>331</v>
      </c>
      <c r="C335" s="9">
        <f t="shared" si="14"/>
        <v>50</v>
      </c>
      <c r="D335" s="9">
        <v>7</v>
      </c>
      <c r="E335" s="20">
        <f>E323*(1+VLookups!$C$4)</f>
        <v>22151.212197375284</v>
      </c>
      <c r="F335" s="20">
        <f>$E335*-VLookups!$D$10*2</f>
        <v>-1329.072731842517</v>
      </c>
      <c r="G335" s="19">
        <v>0</v>
      </c>
      <c r="H335" s="20">
        <f>(-VLookups!$D$13)*(E335+F335/2)</f>
        <v>-6983.1696452225578</v>
      </c>
      <c r="I335" s="19">
        <v>0</v>
      </c>
      <c r="J335" s="19">
        <v>0</v>
      </c>
      <c r="K335" s="19">
        <v>0</v>
      </c>
      <c r="L335" s="19">
        <v>0</v>
      </c>
      <c r="M335" s="19">
        <v>0</v>
      </c>
      <c r="N335" s="20" t="s">
        <v>36</v>
      </c>
      <c r="O335" s="19">
        <v>0</v>
      </c>
      <c r="P335" s="20">
        <f>P334-VLookups!$D$42</f>
        <v>-260</v>
      </c>
      <c r="Q335" s="22">
        <v>91</v>
      </c>
      <c r="R335" s="19">
        <v>0</v>
      </c>
      <c r="S335" s="20">
        <f>VLookups!$D$50</f>
        <v>-4487.7037773753191</v>
      </c>
      <c r="T335" s="19">
        <v>0</v>
      </c>
      <c r="U335" s="9">
        <v>187</v>
      </c>
      <c r="V335" s="21">
        <f>V334-VLookups!$D$54</f>
        <v>-2255</v>
      </c>
      <c r="W335" s="21">
        <f>-VLookups!$D$60</f>
        <v>-400</v>
      </c>
      <c r="X335" s="21">
        <f>-VLookups!$D$62</f>
        <v>-175</v>
      </c>
      <c r="Y335" s="36">
        <f>Y334*(1+VLookups!$D$57/12)</f>
        <v>-522.91370166310617</v>
      </c>
      <c r="Z335" s="19">
        <f>-E335*VLookups!$J$3</f>
        <v>-886.04848789501136</v>
      </c>
      <c r="AA335" s="19">
        <v>0</v>
      </c>
      <c r="AB335" s="20">
        <f t="shared" si="15"/>
        <v>5516.8402192980293</v>
      </c>
      <c r="AC335" s="20">
        <f t="shared" si="16"/>
        <v>518873.40479907393</v>
      </c>
    </row>
    <row r="336" spans="2:29" x14ac:dyDescent="0.25">
      <c r="B336" s="9">
        <v>332</v>
      </c>
      <c r="C336" s="9">
        <f t="shared" si="14"/>
        <v>50</v>
      </c>
      <c r="D336" s="9">
        <v>8</v>
      </c>
      <c r="E336" s="20">
        <f>E324*(1+VLookups!$C$4)</f>
        <v>22151.212197375284</v>
      </c>
      <c r="F336" s="20">
        <f>$E336*-VLookups!$D$10*2</f>
        <v>-1329.072731842517</v>
      </c>
      <c r="G336" s="19">
        <v>0</v>
      </c>
      <c r="H336" s="20">
        <f>(-VLookups!$D$13)*(E336+F336/2)</f>
        <v>-6983.1696452225578</v>
      </c>
      <c r="I336" s="19">
        <v>0</v>
      </c>
      <c r="J336" s="19">
        <v>0</v>
      </c>
      <c r="K336" s="19">
        <v>0</v>
      </c>
      <c r="L336" s="19">
        <v>0</v>
      </c>
      <c r="M336" s="19">
        <v>0</v>
      </c>
      <c r="N336" s="20" t="s">
        <v>36</v>
      </c>
      <c r="O336" s="19">
        <v>0</v>
      </c>
      <c r="P336" s="20">
        <f>P335-VLookups!$D$42</f>
        <v>-261.5</v>
      </c>
      <c r="Q336" s="22">
        <v>92</v>
      </c>
      <c r="R336" s="19">
        <v>0</v>
      </c>
      <c r="S336" s="20">
        <f>VLookups!$D$50</f>
        <v>-4487.7037773753191</v>
      </c>
      <c r="T336" s="19">
        <v>0</v>
      </c>
      <c r="U336" s="9">
        <v>188</v>
      </c>
      <c r="V336" s="21">
        <f>V335-VLookups!$D$54</f>
        <v>-2260</v>
      </c>
      <c r="W336" s="21">
        <f>-VLookups!$D$60</f>
        <v>-400</v>
      </c>
      <c r="X336" s="21">
        <f>-VLookups!$D$62</f>
        <v>-175</v>
      </c>
      <c r="Y336" s="36">
        <f>Y335*(1+VLookups!$D$57/12)</f>
        <v>-524.43886662629018</v>
      </c>
      <c r="Z336" s="19">
        <f>-E336*VLookups!$J$3</f>
        <v>-886.04848789501136</v>
      </c>
      <c r="AA336" s="19">
        <v>0</v>
      </c>
      <c r="AB336" s="20">
        <f t="shared" si="15"/>
        <v>5508.8150543348456</v>
      </c>
      <c r="AC336" s="20">
        <f t="shared" si="16"/>
        <v>525247.00886140729</v>
      </c>
    </row>
    <row r="337" spans="2:29" x14ac:dyDescent="0.25">
      <c r="B337" s="9">
        <v>333</v>
      </c>
      <c r="C337" s="9">
        <f t="shared" ref="C337:C400" si="17">C325+1</f>
        <v>50</v>
      </c>
      <c r="D337" s="9">
        <v>9</v>
      </c>
      <c r="E337" s="20">
        <f>E325*(1+VLookups!$C$4)</f>
        <v>22151.212197375284</v>
      </c>
      <c r="F337" s="20">
        <f>$E337*-VLookups!$D$10*2</f>
        <v>-1329.072731842517</v>
      </c>
      <c r="G337" s="19">
        <v>0</v>
      </c>
      <c r="H337" s="20">
        <f>(-VLookups!$D$13)*(E337+F337/2)</f>
        <v>-6983.1696452225578</v>
      </c>
      <c r="I337" s="19">
        <v>0</v>
      </c>
      <c r="J337" s="19">
        <v>0</v>
      </c>
      <c r="K337" s="19">
        <v>0</v>
      </c>
      <c r="L337" s="19">
        <v>0</v>
      </c>
      <c r="M337" s="19">
        <v>0</v>
      </c>
      <c r="N337" s="20" t="s">
        <v>36</v>
      </c>
      <c r="O337" s="19">
        <v>0</v>
      </c>
      <c r="P337" s="20">
        <f>P336-VLookups!$D$42</f>
        <v>-263</v>
      </c>
      <c r="Q337" s="22">
        <v>93</v>
      </c>
      <c r="R337" s="19">
        <v>0</v>
      </c>
      <c r="S337" s="20">
        <f>VLookups!$D$50</f>
        <v>-4487.7037773753191</v>
      </c>
      <c r="T337" s="19">
        <v>0</v>
      </c>
      <c r="U337" s="9">
        <v>189</v>
      </c>
      <c r="V337" s="21">
        <f>V336-VLookups!$D$54</f>
        <v>-2265</v>
      </c>
      <c r="W337" s="21">
        <f>-VLookups!$D$60</f>
        <v>-400</v>
      </c>
      <c r="X337" s="21">
        <f>-VLookups!$D$62</f>
        <v>-175</v>
      </c>
      <c r="Y337" s="36">
        <f>Y336*(1+VLookups!$D$57/12)</f>
        <v>-525.96847998728356</v>
      </c>
      <c r="Z337" s="19">
        <f>-E337*VLookups!$J$3</f>
        <v>-886.04848789501136</v>
      </c>
      <c r="AA337" s="19">
        <v>0</v>
      </c>
      <c r="AB337" s="20">
        <f t="shared" si="15"/>
        <v>5500.785440973852</v>
      </c>
      <c r="AC337" s="20">
        <f t="shared" si="16"/>
        <v>531623.20598381676</v>
      </c>
    </row>
    <row r="338" spans="2:29" x14ac:dyDescent="0.25">
      <c r="B338" s="9">
        <v>334</v>
      </c>
      <c r="C338" s="9">
        <f t="shared" si="17"/>
        <v>50</v>
      </c>
      <c r="D338" s="9">
        <v>10</v>
      </c>
      <c r="E338" s="20">
        <f>E326*(1+VLookups!$C$4)</f>
        <v>22151.212197375284</v>
      </c>
      <c r="F338" s="20">
        <f>$E338*-VLookups!$D$10*2</f>
        <v>-1329.072731842517</v>
      </c>
      <c r="G338" s="19">
        <v>0</v>
      </c>
      <c r="H338" s="20">
        <f>(-VLookups!$D$13)*(E338+F338/2)</f>
        <v>-6983.1696452225578</v>
      </c>
      <c r="I338" s="19">
        <v>0</v>
      </c>
      <c r="J338" s="19">
        <v>0</v>
      </c>
      <c r="K338" s="19">
        <v>0</v>
      </c>
      <c r="L338" s="19">
        <v>0</v>
      </c>
      <c r="M338" s="19">
        <v>0</v>
      </c>
      <c r="N338" s="20" t="s">
        <v>36</v>
      </c>
      <c r="O338" s="19">
        <v>0</v>
      </c>
      <c r="P338" s="20">
        <f>P337-VLookups!$D$42</f>
        <v>-264.5</v>
      </c>
      <c r="Q338" s="22">
        <v>94</v>
      </c>
      <c r="R338" s="19">
        <v>0</v>
      </c>
      <c r="S338" s="20">
        <f>VLookups!$D$50</f>
        <v>-4487.7037773753191</v>
      </c>
      <c r="T338" s="19">
        <v>0</v>
      </c>
      <c r="U338" s="9">
        <v>190</v>
      </c>
      <c r="V338" s="21">
        <f>V337-VLookups!$D$54</f>
        <v>-2270</v>
      </c>
      <c r="W338" s="21">
        <f>-VLookups!$D$60</f>
        <v>-400</v>
      </c>
      <c r="X338" s="21">
        <f>-VLookups!$D$62</f>
        <v>-175</v>
      </c>
      <c r="Y338" s="36">
        <f>Y337*(1+VLookups!$D$57/12)</f>
        <v>-527.50255472057984</v>
      </c>
      <c r="Z338" s="19">
        <f>-E338*VLookups!$J$3</f>
        <v>-886.04848789501136</v>
      </c>
      <c r="AA338" s="19">
        <v>0</v>
      </c>
      <c r="AB338" s="20">
        <f t="shared" si="15"/>
        <v>5492.7513662405563</v>
      </c>
      <c r="AC338" s="20">
        <f t="shared" si="16"/>
        <v>538001.99602669699</v>
      </c>
    </row>
    <row r="339" spans="2:29" x14ac:dyDescent="0.25">
      <c r="B339" s="9">
        <v>335</v>
      </c>
      <c r="C339" s="9">
        <f t="shared" si="17"/>
        <v>50</v>
      </c>
      <c r="D339" s="9">
        <v>11</v>
      </c>
      <c r="E339" s="20">
        <f>E327*(1+VLookups!$C$4)</f>
        <v>22151.212197375284</v>
      </c>
      <c r="F339" s="20">
        <f>$E339*-VLookups!$D$10*2</f>
        <v>-1329.072731842517</v>
      </c>
      <c r="G339" s="19">
        <v>0</v>
      </c>
      <c r="H339" s="20">
        <f>(-VLookups!$D$13)*(E339+F339/2)</f>
        <v>-6983.1696452225578</v>
      </c>
      <c r="I339" s="19">
        <v>0</v>
      </c>
      <c r="J339" s="19">
        <v>0</v>
      </c>
      <c r="K339" s="19">
        <v>0</v>
      </c>
      <c r="L339" s="19">
        <v>0</v>
      </c>
      <c r="M339" s="19">
        <v>0</v>
      </c>
      <c r="N339" s="20" t="s">
        <v>36</v>
      </c>
      <c r="O339" s="19">
        <v>0</v>
      </c>
      <c r="P339" s="20">
        <f>P338-VLookups!$D$42</f>
        <v>-266</v>
      </c>
      <c r="Q339" s="22">
        <v>95</v>
      </c>
      <c r="R339" s="19">
        <v>0</v>
      </c>
      <c r="S339" s="20">
        <f>VLookups!$D$50</f>
        <v>-4487.7037773753191</v>
      </c>
      <c r="T339" s="19">
        <v>0</v>
      </c>
      <c r="U339" s="9">
        <v>191</v>
      </c>
      <c r="V339" s="21">
        <f>V338-VLookups!$D$54</f>
        <v>-2275</v>
      </c>
      <c r="W339" s="21">
        <f>-VLookups!$D$60</f>
        <v>-400</v>
      </c>
      <c r="X339" s="21">
        <f>-VLookups!$D$62</f>
        <v>-175</v>
      </c>
      <c r="Y339" s="36">
        <f>Y338*(1+VLookups!$D$57/12)</f>
        <v>-529.04110383851491</v>
      </c>
      <c r="Z339" s="19">
        <f>-E339*VLookups!$J$3</f>
        <v>-886.04848789501136</v>
      </c>
      <c r="AA339" s="19">
        <v>0</v>
      </c>
      <c r="AB339" s="20">
        <f t="shared" si="15"/>
        <v>5484.7128171226213</v>
      </c>
      <c r="AC339" s="20">
        <f t="shared" si="16"/>
        <v>544383.37883719744</v>
      </c>
    </row>
    <row r="340" spans="2:29" x14ac:dyDescent="0.25">
      <c r="B340" s="9">
        <v>336</v>
      </c>
      <c r="C340" s="9">
        <f t="shared" si="17"/>
        <v>51</v>
      </c>
      <c r="D340" s="9">
        <v>0</v>
      </c>
      <c r="E340" s="20">
        <f>E328*(1+VLookups!$C$4)</f>
        <v>22926.504624283418</v>
      </c>
      <c r="F340" s="20">
        <f>$E340*-VLookups!$D$10*2</f>
        <v>-1375.590277457005</v>
      </c>
      <c r="G340" s="19">
        <v>0</v>
      </c>
      <c r="H340" s="20">
        <f>(-VLookups!$D$13)*(E340+F340/2)</f>
        <v>-7227.5805828053471</v>
      </c>
      <c r="I340" s="19">
        <v>0</v>
      </c>
      <c r="J340" s="19">
        <v>0</v>
      </c>
      <c r="K340" s="19">
        <v>0</v>
      </c>
      <c r="L340" s="19">
        <v>0</v>
      </c>
      <c r="M340" s="19">
        <v>0</v>
      </c>
      <c r="N340" s="20" t="s">
        <v>36</v>
      </c>
      <c r="O340" s="19">
        <v>0</v>
      </c>
      <c r="P340" s="20">
        <f>P339-VLookups!$D$42</f>
        <v>-267.5</v>
      </c>
      <c r="Q340" s="22">
        <v>96</v>
      </c>
      <c r="R340" s="19">
        <v>0</v>
      </c>
      <c r="S340" s="20">
        <f>VLookups!$D$50</f>
        <v>-4487.7037773753191</v>
      </c>
      <c r="T340" s="19">
        <v>0</v>
      </c>
      <c r="U340" s="9">
        <v>192</v>
      </c>
      <c r="V340" s="21">
        <f>V339-VLookups!$D$54</f>
        <v>-2280</v>
      </c>
      <c r="W340" s="21">
        <f>-VLookups!$D$60</f>
        <v>-400</v>
      </c>
      <c r="X340" s="21">
        <f>-VLookups!$D$62</f>
        <v>-175</v>
      </c>
      <c r="Y340" s="36">
        <f>Y339*(1+VLookups!$D$57/12)</f>
        <v>-530.58414039137722</v>
      </c>
      <c r="Z340" s="19">
        <f>-E340*VLookups!$J$3</f>
        <v>-917.06018497133675</v>
      </c>
      <c r="AA340" s="19">
        <v>0</v>
      </c>
      <c r="AB340" s="20">
        <f t="shared" si="15"/>
        <v>5953.2808000115338</v>
      </c>
      <c r="AC340" s="20">
        <f t="shared" si="16"/>
        <v>551243.96526860434</v>
      </c>
    </row>
    <row r="341" spans="2:29" x14ac:dyDescent="0.25">
      <c r="B341" s="9">
        <v>337</v>
      </c>
      <c r="C341" s="9">
        <f t="shared" si="17"/>
        <v>51</v>
      </c>
      <c r="D341" s="9">
        <v>1</v>
      </c>
      <c r="E341" s="20">
        <f>E329*(1+VLookups!$C$4)</f>
        <v>22926.504624283418</v>
      </c>
      <c r="F341" s="20">
        <f>$E341*-VLookups!$D$10*2</f>
        <v>-1375.590277457005</v>
      </c>
      <c r="G341" s="19">
        <v>0</v>
      </c>
      <c r="H341" s="20">
        <f>(-VLookups!$D$13)*(E341+F341/2)</f>
        <v>-7227.5805828053471</v>
      </c>
      <c r="I341" s="19">
        <v>0</v>
      </c>
      <c r="J341" s="19">
        <v>0</v>
      </c>
      <c r="K341" s="19">
        <v>0</v>
      </c>
      <c r="L341" s="19">
        <v>0</v>
      </c>
      <c r="M341" s="19">
        <v>0</v>
      </c>
      <c r="N341" s="20" t="s">
        <v>36</v>
      </c>
      <c r="O341" s="19">
        <v>0</v>
      </c>
      <c r="P341" s="20">
        <f>P340-VLookups!$D$42</f>
        <v>-269</v>
      </c>
      <c r="Q341" s="22">
        <v>97</v>
      </c>
      <c r="R341" s="19">
        <v>0</v>
      </c>
      <c r="S341" s="20">
        <f>VLookups!$D$50</f>
        <v>-4487.7037773753191</v>
      </c>
      <c r="T341" s="19">
        <v>0</v>
      </c>
      <c r="U341" s="9">
        <v>193</v>
      </c>
      <c r="V341" s="21">
        <f>V340-VLookups!$D$54</f>
        <v>-2285</v>
      </c>
      <c r="W341" s="21">
        <f>-VLookups!$D$60</f>
        <v>-400</v>
      </c>
      <c r="X341" s="21">
        <f>-VLookups!$D$62</f>
        <v>-175</v>
      </c>
      <c r="Y341" s="36">
        <f>Y340*(1+VLookups!$D$57/12)</f>
        <v>-532.13167746751878</v>
      </c>
      <c r="Z341" s="19">
        <f>-E341*VLookups!$J$3</f>
        <v>-917.06018497133675</v>
      </c>
      <c r="AA341" s="19">
        <v>0</v>
      </c>
      <c r="AB341" s="20">
        <f t="shared" si="15"/>
        <v>5945.2332629353923</v>
      </c>
      <c r="AC341" s="20">
        <f t="shared" si="16"/>
        <v>558107.9384736541</v>
      </c>
    </row>
    <row r="342" spans="2:29" x14ac:dyDescent="0.25">
      <c r="B342" s="9">
        <v>338</v>
      </c>
      <c r="C342" s="9">
        <f t="shared" si="17"/>
        <v>51</v>
      </c>
      <c r="D342" s="9">
        <v>2</v>
      </c>
      <c r="E342" s="20">
        <f>E330*(1+VLookups!$C$4)</f>
        <v>22926.504624283418</v>
      </c>
      <c r="F342" s="20">
        <f>$E342*-VLookups!$D$10*2</f>
        <v>-1375.590277457005</v>
      </c>
      <c r="G342" s="19">
        <v>0</v>
      </c>
      <c r="H342" s="20">
        <f>(-VLookups!$D$13)*(E342+F342/2)</f>
        <v>-7227.5805828053471</v>
      </c>
      <c r="I342" s="19">
        <v>0</v>
      </c>
      <c r="J342" s="19">
        <v>0</v>
      </c>
      <c r="K342" s="19">
        <v>0</v>
      </c>
      <c r="L342" s="19">
        <v>0</v>
      </c>
      <c r="M342" s="19">
        <v>0</v>
      </c>
      <c r="N342" s="20" t="s">
        <v>36</v>
      </c>
      <c r="O342" s="19">
        <v>0</v>
      </c>
      <c r="P342" s="20">
        <f>P341-VLookups!$D$42</f>
        <v>-270.5</v>
      </c>
      <c r="Q342" s="22">
        <v>98</v>
      </c>
      <c r="R342" s="19">
        <v>0</v>
      </c>
      <c r="S342" s="20">
        <f>VLookups!$D$50</f>
        <v>-4487.7037773753191</v>
      </c>
      <c r="T342" s="19">
        <v>0</v>
      </c>
      <c r="U342" s="9">
        <v>194</v>
      </c>
      <c r="V342" s="21">
        <f>V341-VLookups!$D$54</f>
        <v>-2290</v>
      </c>
      <c r="W342" s="21">
        <f>-VLookups!$D$60</f>
        <v>-400</v>
      </c>
      <c r="X342" s="21">
        <f>-VLookups!$D$62</f>
        <v>-175</v>
      </c>
      <c r="Y342" s="36">
        <f>Y341*(1+VLookups!$D$57/12)</f>
        <v>-533.68372819346575</v>
      </c>
      <c r="Z342" s="19">
        <f>-E342*VLookups!$J$3</f>
        <v>-917.06018497133675</v>
      </c>
      <c r="AA342" s="19">
        <v>0</v>
      </c>
      <c r="AB342" s="20">
        <f t="shared" si="15"/>
        <v>5937.1812122094452</v>
      </c>
      <c r="AC342" s="20">
        <f t="shared" si="16"/>
        <v>564975.29958331957</v>
      </c>
    </row>
    <row r="343" spans="2:29" x14ac:dyDescent="0.25">
      <c r="B343" s="9">
        <v>339</v>
      </c>
      <c r="C343" s="9">
        <f t="shared" si="17"/>
        <v>51</v>
      </c>
      <c r="D343" s="9">
        <v>3</v>
      </c>
      <c r="E343" s="20">
        <f>E331*(1+VLookups!$C$4)</f>
        <v>22926.504624283418</v>
      </c>
      <c r="F343" s="20">
        <f>$E343*-VLookups!$D$10*2</f>
        <v>-1375.590277457005</v>
      </c>
      <c r="G343" s="19">
        <v>0</v>
      </c>
      <c r="H343" s="20">
        <f>(-VLookups!$D$13)*(E343+F343/2)</f>
        <v>-7227.5805828053471</v>
      </c>
      <c r="I343" s="19">
        <v>0</v>
      </c>
      <c r="J343" s="19">
        <v>0</v>
      </c>
      <c r="K343" s="19">
        <v>0</v>
      </c>
      <c r="L343" s="19">
        <v>0</v>
      </c>
      <c r="M343" s="19">
        <v>0</v>
      </c>
      <c r="N343" s="20" t="s">
        <v>36</v>
      </c>
      <c r="O343" s="19">
        <v>0</v>
      </c>
      <c r="P343" s="20">
        <f>P342-VLookups!$D$42</f>
        <v>-272</v>
      </c>
      <c r="Q343" s="22">
        <v>99</v>
      </c>
      <c r="R343" s="19">
        <v>0</v>
      </c>
      <c r="S343" s="20">
        <f>VLookups!$D$50</f>
        <v>-4487.7037773753191</v>
      </c>
      <c r="T343" s="19">
        <v>0</v>
      </c>
      <c r="U343" s="9">
        <v>195</v>
      </c>
      <c r="V343" s="21">
        <f>V342-VLookups!$D$54</f>
        <v>-2295</v>
      </c>
      <c r="W343" s="21">
        <f>-VLookups!$D$60</f>
        <v>-400</v>
      </c>
      <c r="X343" s="21">
        <f>-VLookups!$D$62</f>
        <v>-175</v>
      </c>
      <c r="Y343" s="36">
        <f>Y342*(1+VLookups!$D$57/12)</f>
        <v>-535.24030573403002</v>
      </c>
      <c r="Z343" s="19">
        <f>-E343*VLookups!$J$3</f>
        <v>-917.06018497133675</v>
      </c>
      <c r="AA343" s="19">
        <v>0</v>
      </c>
      <c r="AB343" s="20">
        <f t="shared" si="15"/>
        <v>5929.1246346688813</v>
      </c>
      <c r="AC343" s="20">
        <f t="shared" si="16"/>
        <v>571846.04971729405</v>
      </c>
    </row>
    <row r="344" spans="2:29" x14ac:dyDescent="0.25">
      <c r="B344" s="9">
        <v>340</v>
      </c>
      <c r="C344" s="9">
        <f t="shared" si="17"/>
        <v>51</v>
      </c>
      <c r="D344" s="9">
        <v>4</v>
      </c>
      <c r="E344" s="20">
        <f>E332*(1+VLookups!$C$4)</f>
        <v>22926.504624283418</v>
      </c>
      <c r="F344" s="20">
        <f>$E344*-VLookups!$D$10*2</f>
        <v>-1375.590277457005</v>
      </c>
      <c r="G344" s="19">
        <v>0</v>
      </c>
      <c r="H344" s="20">
        <f>(-VLookups!$D$13)*(E344+F344/2)</f>
        <v>-7227.5805828053471</v>
      </c>
      <c r="I344" s="19">
        <v>0</v>
      </c>
      <c r="J344" s="19">
        <v>0</v>
      </c>
      <c r="K344" s="19">
        <v>0</v>
      </c>
      <c r="L344" s="19">
        <v>0</v>
      </c>
      <c r="M344" s="19">
        <v>0</v>
      </c>
      <c r="N344" s="20" t="s">
        <v>36</v>
      </c>
      <c r="O344" s="19">
        <v>0</v>
      </c>
      <c r="P344" s="20">
        <f>P343-VLookups!$D$42</f>
        <v>-273.5</v>
      </c>
      <c r="Q344" s="22">
        <v>100</v>
      </c>
      <c r="R344" s="19">
        <v>0</v>
      </c>
      <c r="S344" s="20">
        <f>VLookups!$D$50</f>
        <v>-4487.7037773753191</v>
      </c>
      <c r="T344" s="19">
        <v>0</v>
      </c>
      <c r="U344" s="9">
        <v>196</v>
      </c>
      <c r="V344" s="21">
        <f>V343-VLookups!$D$54</f>
        <v>-2300</v>
      </c>
      <c r="W344" s="21">
        <f>-VLookups!$D$60</f>
        <v>-400</v>
      </c>
      <c r="X344" s="21">
        <f>-VLookups!$D$62</f>
        <v>-175</v>
      </c>
      <c r="Y344" s="36">
        <f>Y343*(1+VLookups!$D$57/12)</f>
        <v>-536.80142329242096</v>
      </c>
      <c r="Z344" s="19">
        <f>-E344*VLookups!$J$3</f>
        <v>-917.06018497133675</v>
      </c>
      <c r="AA344" s="19">
        <v>0</v>
      </c>
      <c r="AB344" s="20">
        <f t="shared" si="15"/>
        <v>5921.0635171104905</v>
      </c>
      <c r="AC344" s="20">
        <f t="shared" si="16"/>
        <v>578720.18998393347</v>
      </c>
    </row>
    <row r="345" spans="2:29" x14ac:dyDescent="0.25">
      <c r="B345" s="9">
        <v>341</v>
      </c>
      <c r="C345" s="9">
        <f t="shared" si="17"/>
        <v>51</v>
      </c>
      <c r="D345" s="9">
        <v>5</v>
      </c>
      <c r="E345" s="20">
        <f>E333*(1+VLookups!$C$4)</f>
        <v>22926.504624283418</v>
      </c>
      <c r="F345" s="20">
        <f>$E345*-VLookups!$D$10*2</f>
        <v>-1375.590277457005</v>
      </c>
      <c r="G345" s="19">
        <v>0</v>
      </c>
      <c r="H345" s="20">
        <f>(-VLookups!$D$13)*(E345+F345/2)</f>
        <v>-7227.5805828053471</v>
      </c>
      <c r="I345" s="19">
        <v>0</v>
      </c>
      <c r="J345" s="19">
        <v>0</v>
      </c>
      <c r="K345" s="19">
        <v>0</v>
      </c>
      <c r="L345" s="19">
        <v>0</v>
      </c>
      <c r="M345" s="19">
        <v>0</v>
      </c>
      <c r="N345" s="20" t="s">
        <v>36</v>
      </c>
      <c r="O345" s="19">
        <v>0</v>
      </c>
      <c r="P345" s="20">
        <f>P344-VLookups!$D$42</f>
        <v>-275</v>
      </c>
      <c r="Q345" s="22">
        <v>101</v>
      </c>
      <c r="R345" s="19">
        <v>0</v>
      </c>
      <c r="S345" s="20">
        <f>VLookups!$D$50</f>
        <v>-4487.7037773753191</v>
      </c>
      <c r="T345" s="19">
        <v>0</v>
      </c>
      <c r="U345" s="9">
        <v>197</v>
      </c>
      <c r="V345" s="21">
        <f>V344-VLookups!$D$54</f>
        <v>-2305</v>
      </c>
      <c r="W345" s="21">
        <f>-VLookups!$D$60</f>
        <v>-400</v>
      </c>
      <c r="X345" s="21">
        <f>-VLookups!$D$62</f>
        <v>-175</v>
      </c>
      <c r="Y345" s="36">
        <f>Y344*(1+VLookups!$D$57/12)</f>
        <v>-538.36709411035724</v>
      </c>
      <c r="Z345" s="19">
        <f>-E345*VLookups!$J$3</f>
        <v>-917.06018497133675</v>
      </c>
      <c r="AA345" s="19">
        <v>0</v>
      </c>
      <c r="AB345" s="20">
        <f t="shared" si="15"/>
        <v>5912.9978462925537</v>
      </c>
      <c r="AC345" s="20">
        <f t="shared" si="16"/>
        <v>585597.72148019925</v>
      </c>
    </row>
    <row r="346" spans="2:29" x14ac:dyDescent="0.25">
      <c r="B346" s="9">
        <v>342</v>
      </c>
      <c r="C346" s="9">
        <f t="shared" si="17"/>
        <v>51</v>
      </c>
      <c r="D346" s="9">
        <v>6</v>
      </c>
      <c r="E346" s="20">
        <f>E334*(1+VLookups!$C$4)</f>
        <v>22926.504624283418</v>
      </c>
      <c r="F346" s="20">
        <f>$E346*-VLookups!$D$10*2</f>
        <v>-1375.590277457005</v>
      </c>
      <c r="G346" s="19">
        <v>0</v>
      </c>
      <c r="H346" s="20">
        <f>(-VLookups!$D$13)*(E346+F346/2)</f>
        <v>-7227.5805828053471</v>
      </c>
      <c r="I346" s="19">
        <v>0</v>
      </c>
      <c r="J346" s="19">
        <v>0</v>
      </c>
      <c r="K346" s="19">
        <v>0</v>
      </c>
      <c r="L346" s="19">
        <v>0</v>
      </c>
      <c r="M346" s="19">
        <v>0</v>
      </c>
      <c r="N346" s="20" t="s">
        <v>36</v>
      </c>
      <c r="O346" s="19">
        <v>0</v>
      </c>
      <c r="P346" s="20">
        <f>P345-VLookups!$D$42</f>
        <v>-276.5</v>
      </c>
      <c r="Q346" s="22">
        <v>102</v>
      </c>
      <c r="R346" s="19">
        <v>0</v>
      </c>
      <c r="S346" s="20">
        <f>VLookups!$D$50</f>
        <v>-4487.7037773753191</v>
      </c>
      <c r="T346" s="19">
        <v>0</v>
      </c>
      <c r="U346" s="9">
        <v>198</v>
      </c>
      <c r="V346" s="21">
        <f>V345-VLookups!$D$54</f>
        <v>-2310</v>
      </c>
      <c r="W346" s="21">
        <f>-VLookups!$D$60</f>
        <v>-400</v>
      </c>
      <c r="X346" s="21">
        <f>-VLookups!$D$62</f>
        <v>-175</v>
      </c>
      <c r="Y346" s="36">
        <f>Y345*(1+VLookups!$D$57/12)</f>
        <v>-539.93733146817908</v>
      </c>
      <c r="Z346" s="19">
        <f>-E346*VLookups!$J$3</f>
        <v>-917.06018497133675</v>
      </c>
      <c r="AA346" s="19">
        <v>0</v>
      </c>
      <c r="AB346" s="20">
        <f t="shared" si="15"/>
        <v>5904.9276089347322</v>
      </c>
      <c r="AC346" s="20">
        <f t="shared" si="16"/>
        <v>592478.64529160096</v>
      </c>
    </row>
    <row r="347" spans="2:29" x14ac:dyDescent="0.25">
      <c r="B347" s="9">
        <v>343</v>
      </c>
      <c r="C347" s="9">
        <f t="shared" si="17"/>
        <v>51</v>
      </c>
      <c r="D347" s="9">
        <v>7</v>
      </c>
      <c r="E347" s="20">
        <f>E335*(1+VLookups!$C$4)</f>
        <v>22926.504624283418</v>
      </c>
      <c r="F347" s="20">
        <f>$E347*-VLookups!$D$10*2</f>
        <v>-1375.590277457005</v>
      </c>
      <c r="G347" s="19">
        <v>0</v>
      </c>
      <c r="H347" s="20">
        <f>(-VLookups!$D$13)*(E347+F347/2)</f>
        <v>-7227.5805828053471</v>
      </c>
      <c r="I347" s="19">
        <v>0</v>
      </c>
      <c r="J347" s="19">
        <v>0</v>
      </c>
      <c r="K347" s="19">
        <v>0</v>
      </c>
      <c r="L347" s="19">
        <v>0</v>
      </c>
      <c r="M347" s="19">
        <v>0</v>
      </c>
      <c r="N347" s="20" t="s">
        <v>36</v>
      </c>
      <c r="O347" s="19">
        <v>0</v>
      </c>
      <c r="P347" s="20">
        <f>P346-VLookups!$D$42</f>
        <v>-278</v>
      </c>
      <c r="Q347" s="22">
        <v>103</v>
      </c>
      <c r="R347" s="19">
        <v>0</v>
      </c>
      <c r="S347" s="20">
        <f>VLookups!$D$50</f>
        <v>-4487.7037773753191</v>
      </c>
      <c r="T347" s="19">
        <v>0</v>
      </c>
      <c r="U347" s="9">
        <v>199</v>
      </c>
      <c r="V347" s="21">
        <f>V346-VLookups!$D$54</f>
        <v>-2315</v>
      </c>
      <c r="W347" s="21">
        <f>-VLookups!$D$60</f>
        <v>-400</v>
      </c>
      <c r="X347" s="21">
        <f>-VLookups!$D$62</f>
        <v>-175</v>
      </c>
      <c r="Y347" s="36">
        <f>Y346*(1+VLookups!$D$57/12)</f>
        <v>-541.51214868496129</v>
      </c>
      <c r="Z347" s="19">
        <f>-E347*VLookups!$J$3</f>
        <v>-917.06018497133675</v>
      </c>
      <c r="AA347" s="19">
        <v>0</v>
      </c>
      <c r="AB347" s="20">
        <f t="shared" si="15"/>
        <v>5896.8527917179499</v>
      </c>
      <c r="AC347" s="20">
        <f t="shared" si="16"/>
        <v>599362.96249213826</v>
      </c>
    </row>
    <row r="348" spans="2:29" x14ac:dyDescent="0.25">
      <c r="B348" s="9">
        <v>344</v>
      </c>
      <c r="C348" s="9">
        <f t="shared" si="17"/>
        <v>51</v>
      </c>
      <c r="D348" s="9">
        <v>8</v>
      </c>
      <c r="E348" s="20">
        <f>E336*(1+VLookups!$C$4)</f>
        <v>22926.504624283418</v>
      </c>
      <c r="F348" s="20">
        <f>$E348*-VLookups!$D$10*2</f>
        <v>-1375.590277457005</v>
      </c>
      <c r="G348" s="19">
        <v>0</v>
      </c>
      <c r="H348" s="20">
        <f>(-VLookups!$D$13)*(E348+F348/2)</f>
        <v>-7227.5805828053471</v>
      </c>
      <c r="I348" s="19">
        <v>0</v>
      </c>
      <c r="J348" s="19">
        <v>0</v>
      </c>
      <c r="K348" s="19">
        <v>0</v>
      </c>
      <c r="L348" s="19">
        <v>0</v>
      </c>
      <c r="M348" s="19">
        <v>0</v>
      </c>
      <c r="N348" s="20" t="s">
        <v>36</v>
      </c>
      <c r="O348" s="19">
        <v>0</v>
      </c>
      <c r="P348" s="20">
        <f>P347-VLookups!$D$42</f>
        <v>-279.5</v>
      </c>
      <c r="Q348" s="22">
        <v>104</v>
      </c>
      <c r="R348" s="19">
        <v>0</v>
      </c>
      <c r="S348" s="20">
        <f>VLookups!$D$50</f>
        <v>-4487.7037773753191</v>
      </c>
      <c r="T348" s="19">
        <v>0</v>
      </c>
      <c r="U348" s="9">
        <v>200</v>
      </c>
      <c r="V348" s="21">
        <f>V347-VLookups!$D$54</f>
        <v>-2320</v>
      </c>
      <c r="W348" s="21">
        <f>-VLookups!$D$60</f>
        <v>-400</v>
      </c>
      <c r="X348" s="21">
        <f>-VLookups!$D$62</f>
        <v>-175</v>
      </c>
      <c r="Y348" s="36">
        <f>Y347*(1+VLookups!$D$57/12)</f>
        <v>-543.09155911862581</v>
      </c>
      <c r="Z348" s="19">
        <f>-E348*VLookups!$J$3</f>
        <v>-917.06018497133675</v>
      </c>
      <c r="AA348" s="19">
        <v>0</v>
      </c>
      <c r="AB348" s="20">
        <f t="shared" si="15"/>
        <v>5888.7733812842853</v>
      </c>
      <c r="AC348" s="20">
        <f t="shared" si="16"/>
        <v>606250.67414424289</v>
      </c>
    </row>
    <row r="349" spans="2:29" x14ac:dyDescent="0.25">
      <c r="B349" s="9">
        <v>345</v>
      </c>
      <c r="C349" s="9">
        <f t="shared" si="17"/>
        <v>51</v>
      </c>
      <c r="D349" s="9">
        <v>9</v>
      </c>
      <c r="E349" s="20">
        <f>E337*(1+VLookups!$C$4)</f>
        <v>22926.504624283418</v>
      </c>
      <c r="F349" s="20">
        <f>$E349*-VLookups!$D$10*2</f>
        <v>-1375.590277457005</v>
      </c>
      <c r="G349" s="19">
        <v>0</v>
      </c>
      <c r="H349" s="20">
        <f>(-VLookups!$D$13)*(E349+F349/2)</f>
        <v>-7227.5805828053471</v>
      </c>
      <c r="I349" s="19">
        <v>0</v>
      </c>
      <c r="J349" s="19">
        <v>0</v>
      </c>
      <c r="K349" s="19">
        <v>0</v>
      </c>
      <c r="L349" s="19">
        <v>0</v>
      </c>
      <c r="M349" s="19">
        <v>0</v>
      </c>
      <c r="N349" s="20" t="s">
        <v>36</v>
      </c>
      <c r="O349" s="19">
        <v>0</v>
      </c>
      <c r="P349" s="20">
        <f>P348-VLookups!$D$42</f>
        <v>-281</v>
      </c>
      <c r="Q349" s="22">
        <v>105</v>
      </c>
      <c r="R349" s="19">
        <v>0</v>
      </c>
      <c r="S349" s="20">
        <f>VLookups!$D$50</f>
        <v>-4487.7037773753191</v>
      </c>
      <c r="T349" s="19">
        <v>0</v>
      </c>
      <c r="U349" s="9">
        <v>201</v>
      </c>
      <c r="V349" s="21">
        <f>V348-VLookups!$D$54</f>
        <v>-2325</v>
      </c>
      <c r="W349" s="21">
        <f>-VLookups!$D$60</f>
        <v>-400</v>
      </c>
      <c r="X349" s="21">
        <f>-VLookups!$D$62</f>
        <v>-175</v>
      </c>
      <c r="Y349" s="36">
        <f>Y348*(1+VLookups!$D$57/12)</f>
        <v>-544.67557616605518</v>
      </c>
      <c r="Z349" s="19">
        <f>-E349*VLookups!$J$3</f>
        <v>-917.06018497133675</v>
      </c>
      <c r="AA349" s="19">
        <v>0</v>
      </c>
      <c r="AB349" s="20">
        <f t="shared" si="15"/>
        <v>5880.6893642368559</v>
      </c>
      <c r="AC349" s="20">
        <f t="shared" si="16"/>
        <v>613141.78129872016</v>
      </c>
    </row>
    <row r="350" spans="2:29" x14ac:dyDescent="0.25">
      <c r="B350" s="9">
        <v>346</v>
      </c>
      <c r="C350" s="9">
        <f t="shared" si="17"/>
        <v>51</v>
      </c>
      <c r="D350" s="9">
        <v>10</v>
      </c>
      <c r="E350" s="20">
        <f>E338*(1+VLookups!$C$4)</f>
        <v>22926.504624283418</v>
      </c>
      <c r="F350" s="20">
        <f>$E350*-VLookups!$D$10*2</f>
        <v>-1375.590277457005</v>
      </c>
      <c r="G350" s="19">
        <v>0</v>
      </c>
      <c r="H350" s="20">
        <f>(-VLookups!$D$13)*(E350+F350/2)</f>
        <v>-7227.5805828053471</v>
      </c>
      <c r="I350" s="19">
        <v>0</v>
      </c>
      <c r="J350" s="19">
        <v>0</v>
      </c>
      <c r="K350" s="19">
        <v>0</v>
      </c>
      <c r="L350" s="19">
        <v>0</v>
      </c>
      <c r="M350" s="19">
        <v>0</v>
      </c>
      <c r="N350" s="20" t="s">
        <v>36</v>
      </c>
      <c r="O350" s="19">
        <v>0</v>
      </c>
      <c r="P350" s="20">
        <f>P349-VLookups!$D$42</f>
        <v>-282.5</v>
      </c>
      <c r="Q350" s="22">
        <v>106</v>
      </c>
      <c r="R350" s="19">
        <v>0</v>
      </c>
      <c r="S350" s="20">
        <f>VLookups!$D$50</f>
        <v>-4487.7037773753191</v>
      </c>
      <c r="T350" s="19">
        <v>0</v>
      </c>
      <c r="U350" s="9">
        <v>202</v>
      </c>
      <c r="V350" s="21">
        <f>V349-VLookups!$D$54</f>
        <v>-2330</v>
      </c>
      <c r="W350" s="21">
        <f>-VLookups!$D$60</f>
        <v>-400</v>
      </c>
      <c r="X350" s="21">
        <f>-VLookups!$D$62</f>
        <v>-175</v>
      </c>
      <c r="Y350" s="36">
        <f>Y349*(1+VLookups!$D$57/12)</f>
        <v>-546.26421326320622</v>
      </c>
      <c r="Z350" s="19">
        <f>-E350*VLookups!$J$3</f>
        <v>-917.06018497133675</v>
      </c>
      <c r="AA350" s="19">
        <v>0</v>
      </c>
      <c r="AB350" s="20">
        <f t="shared" si="15"/>
        <v>5872.6007271397048</v>
      </c>
      <c r="AC350" s="20">
        <f t="shared" si="16"/>
        <v>620036.28499469114</v>
      </c>
    </row>
    <row r="351" spans="2:29" x14ac:dyDescent="0.25">
      <c r="B351" s="9">
        <v>347</v>
      </c>
      <c r="C351" s="9">
        <f t="shared" si="17"/>
        <v>51</v>
      </c>
      <c r="D351" s="9">
        <v>11</v>
      </c>
      <c r="E351" s="20">
        <f>E339*(1+VLookups!$C$4)</f>
        <v>22926.504624283418</v>
      </c>
      <c r="F351" s="20">
        <f>$E351*-VLookups!$D$10*2</f>
        <v>-1375.590277457005</v>
      </c>
      <c r="G351" s="19">
        <v>0</v>
      </c>
      <c r="H351" s="20">
        <f>(-VLookups!$D$13)*(E351+F351/2)</f>
        <v>-7227.5805828053471</v>
      </c>
      <c r="I351" s="19">
        <v>0</v>
      </c>
      <c r="J351" s="19">
        <v>0</v>
      </c>
      <c r="K351" s="19">
        <v>0</v>
      </c>
      <c r="L351" s="19">
        <v>0</v>
      </c>
      <c r="M351" s="19">
        <v>0</v>
      </c>
      <c r="N351" s="20" t="s">
        <v>36</v>
      </c>
      <c r="O351" s="19">
        <v>0</v>
      </c>
      <c r="P351" s="20">
        <f>P350-VLookups!$D$42</f>
        <v>-284</v>
      </c>
      <c r="Q351" s="22">
        <v>107</v>
      </c>
      <c r="R351" s="19">
        <v>0</v>
      </c>
      <c r="S351" s="20">
        <f>VLookups!$D$50</f>
        <v>-4487.7037773753191</v>
      </c>
      <c r="T351" s="19">
        <v>0</v>
      </c>
      <c r="U351" s="9">
        <v>203</v>
      </c>
      <c r="V351" s="21">
        <f>V350-VLookups!$D$54</f>
        <v>-2335</v>
      </c>
      <c r="W351" s="21">
        <f>-VLookups!$D$60</f>
        <v>-400</v>
      </c>
      <c r="X351" s="21">
        <f>-VLookups!$D$62</f>
        <v>-175</v>
      </c>
      <c r="Y351" s="36">
        <f>Y350*(1+VLookups!$D$57/12)</f>
        <v>-547.85748388522393</v>
      </c>
      <c r="Z351" s="19">
        <f>-E351*VLookups!$J$3</f>
        <v>-917.06018497133675</v>
      </c>
      <c r="AA351" s="19">
        <v>0</v>
      </c>
      <c r="AB351" s="20">
        <f t="shared" si="15"/>
        <v>5864.5074565176874</v>
      </c>
      <c r="AC351" s="20">
        <f t="shared" si="16"/>
        <v>626934.18625953328</v>
      </c>
    </row>
    <row r="352" spans="2:29" x14ac:dyDescent="0.25">
      <c r="B352" s="9">
        <v>348</v>
      </c>
      <c r="C352" s="9">
        <f t="shared" si="17"/>
        <v>52</v>
      </c>
      <c r="D352" s="9">
        <v>0</v>
      </c>
      <c r="E352" s="20">
        <f>E340*(1+VLookups!$C$4)</f>
        <v>23728.932286133335</v>
      </c>
      <c r="F352" s="20">
        <f>$E352*-VLookups!$D$10*2</f>
        <v>-1423.735937168</v>
      </c>
      <c r="G352" s="19">
        <v>0</v>
      </c>
      <c r="H352" s="20">
        <f>(-VLookups!$D$13)*(E352+F352/2)</f>
        <v>-7480.5459032035342</v>
      </c>
      <c r="I352" s="19">
        <v>0</v>
      </c>
      <c r="J352" s="19">
        <v>0</v>
      </c>
      <c r="K352" s="19">
        <v>0</v>
      </c>
      <c r="L352" s="19">
        <v>0</v>
      </c>
      <c r="M352" s="19">
        <v>0</v>
      </c>
      <c r="N352" s="20" t="s">
        <v>36</v>
      </c>
      <c r="O352" s="19">
        <v>0</v>
      </c>
      <c r="P352" s="20">
        <f>P351-VLookups!$D$42</f>
        <v>-285.5</v>
      </c>
      <c r="Q352" s="22">
        <v>108</v>
      </c>
      <c r="R352" s="19">
        <v>0</v>
      </c>
      <c r="S352" s="20">
        <f>VLookups!$D$50</f>
        <v>-4487.7037773753191</v>
      </c>
      <c r="T352" s="19">
        <v>0</v>
      </c>
      <c r="U352" s="9">
        <v>204</v>
      </c>
      <c r="V352" s="21">
        <f>V351-VLookups!$D$54</f>
        <v>-2340</v>
      </c>
      <c r="W352" s="21">
        <f>-VLookups!$D$60</f>
        <v>-400</v>
      </c>
      <c r="X352" s="21">
        <f>-VLookups!$D$62</f>
        <v>-175</v>
      </c>
      <c r="Y352" s="36">
        <f>Y351*(1+VLookups!$D$57/12)</f>
        <v>-549.45540154655589</v>
      </c>
      <c r="Z352" s="19">
        <f>-E352*VLookups!$J$3</f>
        <v>-949.15729144533339</v>
      </c>
      <c r="AA352" s="19">
        <v>0</v>
      </c>
      <c r="AB352" s="20">
        <f t="shared" si="15"/>
        <v>6349.7019439785918</v>
      </c>
      <c r="AC352" s="20">
        <f t="shared" si="16"/>
        <v>634328.77851394436</v>
      </c>
    </row>
    <row r="353" spans="2:29" x14ac:dyDescent="0.25">
      <c r="B353" s="9">
        <v>349</v>
      </c>
      <c r="C353" s="9">
        <f t="shared" si="17"/>
        <v>52</v>
      </c>
      <c r="D353" s="9">
        <v>1</v>
      </c>
      <c r="E353" s="20">
        <f>E341*(1+VLookups!$C$4)</f>
        <v>23728.932286133335</v>
      </c>
      <c r="F353" s="20">
        <f>$E353*-VLookups!$D$10*2</f>
        <v>-1423.735937168</v>
      </c>
      <c r="G353" s="19">
        <v>0</v>
      </c>
      <c r="H353" s="20">
        <f>(-VLookups!$D$13)*(E353+F353/2)</f>
        <v>-7480.5459032035342</v>
      </c>
      <c r="I353" s="19">
        <v>0</v>
      </c>
      <c r="J353" s="19">
        <v>0</v>
      </c>
      <c r="K353" s="19">
        <v>0</v>
      </c>
      <c r="L353" s="19">
        <v>0</v>
      </c>
      <c r="M353" s="19">
        <v>0</v>
      </c>
      <c r="N353" s="20" t="s">
        <v>36</v>
      </c>
      <c r="O353" s="19">
        <v>0</v>
      </c>
      <c r="P353" s="20">
        <f>P352-VLookups!$D$42</f>
        <v>-287</v>
      </c>
      <c r="Q353" s="22">
        <v>109</v>
      </c>
      <c r="R353" s="19">
        <v>0</v>
      </c>
      <c r="S353" s="20">
        <f>VLookups!$D$50</f>
        <v>-4487.7037773753191</v>
      </c>
      <c r="T353" s="19">
        <v>0</v>
      </c>
      <c r="U353" s="9">
        <v>205</v>
      </c>
      <c r="V353" s="21">
        <f>V352-VLookups!$D$54</f>
        <v>-2345</v>
      </c>
      <c r="W353" s="21">
        <f>-VLookups!$D$60</f>
        <v>-400</v>
      </c>
      <c r="X353" s="21">
        <f>-VLookups!$D$62</f>
        <v>-175</v>
      </c>
      <c r="Y353" s="36">
        <f>Y352*(1+VLookups!$D$57/12)</f>
        <v>-551.05797980106672</v>
      </c>
      <c r="Z353" s="19">
        <f>-E353*VLookups!$J$3</f>
        <v>-949.15729144533339</v>
      </c>
      <c r="AA353" s="19">
        <v>0</v>
      </c>
      <c r="AB353" s="20">
        <f t="shared" si="15"/>
        <v>6341.5993657240806</v>
      </c>
      <c r="AC353" s="20">
        <f t="shared" si="16"/>
        <v>641727.59251052514</v>
      </c>
    </row>
    <row r="354" spans="2:29" x14ac:dyDescent="0.25">
      <c r="B354" s="9">
        <v>350</v>
      </c>
      <c r="C354" s="9">
        <f t="shared" si="17"/>
        <v>52</v>
      </c>
      <c r="D354" s="9">
        <v>2</v>
      </c>
      <c r="E354" s="20">
        <f>E342*(1+VLookups!$C$4)</f>
        <v>23728.932286133335</v>
      </c>
      <c r="F354" s="20">
        <f>$E354*-VLookups!$D$10*2</f>
        <v>-1423.735937168</v>
      </c>
      <c r="G354" s="19">
        <v>0</v>
      </c>
      <c r="H354" s="20">
        <f>(-VLookups!$D$13)*(E354+F354/2)</f>
        <v>-7480.5459032035342</v>
      </c>
      <c r="I354" s="19">
        <v>0</v>
      </c>
      <c r="J354" s="19">
        <v>0</v>
      </c>
      <c r="K354" s="19">
        <v>0</v>
      </c>
      <c r="L354" s="19">
        <v>0</v>
      </c>
      <c r="M354" s="19">
        <v>0</v>
      </c>
      <c r="N354" s="20" t="s">
        <v>36</v>
      </c>
      <c r="O354" s="19">
        <v>0</v>
      </c>
      <c r="P354" s="20">
        <f>P353-VLookups!$D$42</f>
        <v>-288.5</v>
      </c>
      <c r="Q354" s="22">
        <v>110</v>
      </c>
      <c r="R354" s="19">
        <v>0</v>
      </c>
      <c r="S354" s="20">
        <f>VLookups!$D$50</f>
        <v>-4487.7037773753191</v>
      </c>
      <c r="T354" s="19">
        <v>0</v>
      </c>
      <c r="U354" s="9">
        <v>206</v>
      </c>
      <c r="V354" s="21">
        <f>V353-VLookups!$D$54</f>
        <v>-2350</v>
      </c>
      <c r="W354" s="21">
        <f>-VLookups!$D$60</f>
        <v>-400</v>
      </c>
      <c r="X354" s="21">
        <f>-VLookups!$D$62</f>
        <v>-175</v>
      </c>
      <c r="Y354" s="36">
        <f>Y353*(1+VLookups!$D$57/12)</f>
        <v>-552.66523224215314</v>
      </c>
      <c r="Z354" s="19">
        <f>-E354*VLookups!$J$3</f>
        <v>-949.15729144533339</v>
      </c>
      <c r="AA354" s="19">
        <v>0</v>
      </c>
      <c r="AB354" s="20">
        <f t="shared" si="15"/>
        <v>6333.4921132829941</v>
      </c>
      <c r="AC354" s="20">
        <f t="shared" si="16"/>
        <v>649130.63061132573</v>
      </c>
    </row>
    <row r="355" spans="2:29" x14ac:dyDescent="0.25">
      <c r="B355" s="9">
        <v>351</v>
      </c>
      <c r="C355" s="9">
        <f t="shared" si="17"/>
        <v>52</v>
      </c>
      <c r="D355" s="9">
        <v>3</v>
      </c>
      <c r="E355" s="20">
        <f>E343*(1+VLookups!$C$4)</f>
        <v>23728.932286133335</v>
      </c>
      <c r="F355" s="20">
        <f>$E355*-VLookups!$D$10*2</f>
        <v>-1423.735937168</v>
      </c>
      <c r="G355" s="19">
        <v>0</v>
      </c>
      <c r="H355" s="20">
        <f>(-VLookups!$D$13)*(E355+F355/2)</f>
        <v>-7480.5459032035342</v>
      </c>
      <c r="I355" s="19">
        <v>0</v>
      </c>
      <c r="J355" s="19">
        <v>0</v>
      </c>
      <c r="K355" s="19">
        <v>0</v>
      </c>
      <c r="L355" s="19">
        <v>0</v>
      </c>
      <c r="M355" s="19">
        <v>0</v>
      </c>
      <c r="N355" s="20" t="s">
        <v>36</v>
      </c>
      <c r="O355" s="19">
        <v>0</v>
      </c>
      <c r="P355" s="20">
        <f>P354-VLookups!$D$42</f>
        <v>-290</v>
      </c>
      <c r="Q355" s="22">
        <v>111</v>
      </c>
      <c r="R355" s="19">
        <v>0</v>
      </c>
      <c r="S355" s="20">
        <f>VLookups!$D$50</f>
        <v>-4487.7037773753191</v>
      </c>
      <c r="T355" s="19">
        <v>0</v>
      </c>
      <c r="U355" s="9">
        <v>207</v>
      </c>
      <c r="V355" s="21">
        <f>V354-VLookups!$D$54</f>
        <v>-2355</v>
      </c>
      <c r="W355" s="21">
        <f>-VLookups!$D$60</f>
        <v>-400</v>
      </c>
      <c r="X355" s="21">
        <f>-VLookups!$D$62</f>
        <v>-175</v>
      </c>
      <c r="Y355" s="36">
        <f>Y354*(1+VLookups!$D$57/12)</f>
        <v>-554.27717250285946</v>
      </c>
      <c r="Z355" s="19">
        <f>-E355*VLookups!$J$3</f>
        <v>-949.15729144533339</v>
      </c>
      <c r="AA355" s="19">
        <v>0</v>
      </c>
      <c r="AB355" s="20">
        <f t="shared" si="15"/>
        <v>6325.3801730222876</v>
      </c>
      <c r="AC355" s="20">
        <f t="shared" si="16"/>
        <v>656537.89516870026</v>
      </c>
    </row>
    <row r="356" spans="2:29" x14ac:dyDescent="0.25">
      <c r="B356" s="9">
        <v>352</v>
      </c>
      <c r="C356" s="9">
        <f t="shared" si="17"/>
        <v>52</v>
      </c>
      <c r="D356" s="9">
        <v>4</v>
      </c>
      <c r="E356" s="20">
        <f>E344*(1+VLookups!$C$4)</f>
        <v>23728.932286133335</v>
      </c>
      <c r="F356" s="20">
        <f>$E356*-VLookups!$D$10*2</f>
        <v>-1423.735937168</v>
      </c>
      <c r="G356" s="19">
        <v>0</v>
      </c>
      <c r="H356" s="20">
        <f>(-VLookups!$D$13)*(E356+F356/2)</f>
        <v>-7480.5459032035342</v>
      </c>
      <c r="I356" s="19">
        <v>0</v>
      </c>
      <c r="J356" s="19">
        <v>0</v>
      </c>
      <c r="K356" s="19">
        <v>0</v>
      </c>
      <c r="L356" s="19">
        <v>0</v>
      </c>
      <c r="M356" s="19">
        <v>0</v>
      </c>
      <c r="N356" s="20" t="s">
        <v>36</v>
      </c>
      <c r="O356" s="19">
        <v>0</v>
      </c>
      <c r="P356" s="20">
        <f>P355-VLookups!$D$42</f>
        <v>-291.5</v>
      </c>
      <c r="Q356" s="22">
        <v>112</v>
      </c>
      <c r="R356" s="19">
        <v>0</v>
      </c>
      <c r="S356" s="20">
        <f>VLookups!$D$50</f>
        <v>-4487.7037773753191</v>
      </c>
      <c r="T356" s="19">
        <v>0</v>
      </c>
      <c r="U356" s="9">
        <v>208</v>
      </c>
      <c r="V356" s="21">
        <f>V355-VLookups!$D$54</f>
        <v>-2360</v>
      </c>
      <c r="W356" s="21">
        <f>-VLookups!$D$60</f>
        <v>-400</v>
      </c>
      <c r="X356" s="21">
        <f>-VLookups!$D$62</f>
        <v>-175</v>
      </c>
      <c r="Y356" s="36">
        <f>Y355*(1+VLookups!$D$57/12)</f>
        <v>-555.89381425599277</v>
      </c>
      <c r="Z356" s="19">
        <f>-E356*VLookups!$J$3</f>
        <v>-949.15729144533339</v>
      </c>
      <c r="AA356" s="19">
        <v>0</v>
      </c>
      <c r="AB356" s="20">
        <f t="shared" si="15"/>
        <v>6317.2635312691546</v>
      </c>
      <c r="AC356" s="20">
        <f t="shared" si="16"/>
        <v>663949.3885252506</v>
      </c>
    </row>
    <row r="357" spans="2:29" x14ac:dyDescent="0.25">
      <c r="B357" s="9">
        <v>353</v>
      </c>
      <c r="C357" s="9">
        <f t="shared" si="17"/>
        <v>52</v>
      </c>
      <c r="D357" s="9">
        <v>5</v>
      </c>
      <c r="E357" s="20">
        <f>E345*(1+VLookups!$C$4)</f>
        <v>23728.932286133335</v>
      </c>
      <c r="F357" s="20">
        <f>$E357*-VLookups!$D$10*2</f>
        <v>-1423.735937168</v>
      </c>
      <c r="G357" s="19">
        <v>0</v>
      </c>
      <c r="H357" s="20">
        <f>(-VLookups!$D$13)*(E357+F357/2)</f>
        <v>-7480.5459032035342</v>
      </c>
      <c r="I357" s="19">
        <v>0</v>
      </c>
      <c r="J357" s="19">
        <v>0</v>
      </c>
      <c r="K357" s="19">
        <v>0</v>
      </c>
      <c r="L357" s="19">
        <v>0</v>
      </c>
      <c r="M357" s="19">
        <v>0</v>
      </c>
      <c r="N357" s="20" t="s">
        <v>36</v>
      </c>
      <c r="O357" s="19">
        <v>0</v>
      </c>
      <c r="P357" s="20">
        <f>P356-VLookups!$D$42</f>
        <v>-293</v>
      </c>
      <c r="Q357" s="22">
        <v>113</v>
      </c>
      <c r="R357" s="19">
        <v>0</v>
      </c>
      <c r="S357" s="20">
        <f>VLookups!$D$50</f>
        <v>-4487.7037773753191</v>
      </c>
      <c r="T357" s="19">
        <v>0</v>
      </c>
      <c r="U357" s="9">
        <v>209</v>
      </c>
      <c r="V357" s="21">
        <f>V356-VLookups!$D$54</f>
        <v>-2365</v>
      </c>
      <c r="W357" s="21">
        <f>-VLookups!$D$60</f>
        <v>-400</v>
      </c>
      <c r="X357" s="21">
        <f>-VLookups!$D$62</f>
        <v>-175</v>
      </c>
      <c r="Y357" s="36">
        <f>Y356*(1+VLookups!$D$57/12)</f>
        <v>-557.51517121423944</v>
      </c>
      <c r="Z357" s="19">
        <f>-E357*VLookups!$J$3</f>
        <v>-949.15729144533339</v>
      </c>
      <c r="AA357" s="19">
        <v>0</v>
      </c>
      <c r="AB357" s="20">
        <f t="shared" si="15"/>
        <v>6309.1421743109076</v>
      </c>
      <c r="AC357" s="20">
        <f t="shared" si="16"/>
        <v>671365.1130137702</v>
      </c>
    </row>
    <row r="358" spans="2:29" x14ac:dyDescent="0.25">
      <c r="B358" s="9">
        <v>354</v>
      </c>
      <c r="C358" s="9">
        <f t="shared" si="17"/>
        <v>52</v>
      </c>
      <c r="D358" s="9">
        <v>6</v>
      </c>
      <c r="E358" s="20">
        <f>E346*(1+VLookups!$C$4)</f>
        <v>23728.932286133335</v>
      </c>
      <c r="F358" s="20">
        <f>$E358*-VLookups!$D$10*2</f>
        <v>-1423.735937168</v>
      </c>
      <c r="G358" s="19">
        <v>0</v>
      </c>
      <c r="H358" s="20">
        <f>(-VLookups!$D$13)*(E358+F358/2)</f>
        <v>-7480.5459032035342</v>
      </c>
      <c r="I358" s="19">
        <v>0</v>
      </c>
      <c r="J358" s="19">
        <v>0</v>
      </c>
      <c r="K358" s="19">
        <v>0</v>
      </c>
      <c r="L358" s="19">
        <v>0</v>
      </c>
      <c r="M358" s="19">
        <v>0</v>
      </c>
      <c r="N358" s="20" t="s">
        <v>36</v>
      </c>
      <c r="O358" s="19">
        <v>0</v>
      </c>
      <c r="P358" s="20">
        <f>P357-VLookups!$D$42</f>
        <v>-294.5</v>
      </c>
      <c r="Q358" s="22">
        <v>114</v>
      </c>
      <c r="R358" s="19">
        <v>0</v>
      </c>
      <c r="S358" s="20">
        <f>VLookups!$D$50</f>
        <v>-4487.7037773753191</v>
      </c>
      <c r="T358" s="19">
        <v>0</v>
      </c>
      <c r="U358" s="9">
        <v>210</v>
      </c>
      <c r="V358" s="21">
        <f>V357-VLookups!$D$54</f>
        <v>-2370</v>
      </c>
      <c r="W358" s="21">
        <f>-VLookups!$D$60</f>
        <v>-400</v>
      </c>
      <c r="X358" s="21">
        <f>-VLookups!$D$62</f>
        <v>-175</v>
      </c>
      <c r="Y358" s="36">
        <f>Y357*(1+VLookups!$D$57/12)</f>
        <v>-559.14125713028102</v>
      </c>
      <c r="Z358" s="19">
        <f>-E358*VLookups!$J$3</f>
        <v>-949.15729144533339</v>
      </c>
      <c r="AA358" s="19">
        <v>0</v>
      </c>
      <c r="AB358" s="20">
        <f t="shared" si="15"/>
        <v>6301.0160883948665</v>
      </c>
      <c r="AC358" s="20">
        <f t="shared" si="16"/>
        <v>678785.07095718815</v>
      </c>
    </row>
    <row r="359" spans="2:29" x14ac:dyDescent="0.25">
      <c r="B359" s="9">
        <v>355</v>
      </c>
      <c r="C359" s="9">
        <f t="shared" si="17"/>
        <v>52</v>
      </c>
      <c r="D359" s="9">
        <v>7</v>
      </c>
      <c r="E359" s="20">
        <f>E347*(1+VLookups!$C$4)</f>
        <v>23728.932286133335</v>
      </c>
      <c r="F359" s="20">
        <f>$E359*-VLookups!$D$10*2</f>
        <v>-1423.735937168</v>
      </c>
      <c r="G359" s="19">
        <v>0</v>
      </c>
      <c r="H359" s="20">
        <f>(-VLookups!$D$13)*(E359+F359/2)</f>
        <v>-7480.5459032035342</v>
      </c>
      <c r="I359" s="19">
        <v>0</v>
      </c>
      <c r="J359" s="19">
        <v>0</v>
      </c>
      <c r="K359" s="19">
        <v>0</v>
      </c>
      <c r="L359" s="19">
        <v>0</v>
      </c>
      <c r="M359" s="19">
        <v>0</v>
      </c>
      <c r="N359" s="20" t="s">
        <v>36</v>
      </c>
      <c r="O359" s="19">
        <v>0</v>
      </c>
      <c r="P359" s="20">
        <f>P358-VLookups!$D$42</f>
        <v>-296</v>
      </c>
      <c r="Q359" s="22">
        <v>115</v>
      </c>
      <c r="R359" s="19">
        <v>0</v>
      </c>
      <c r="S359" s="20">
        <f>VLookups!$D$50</f>
        <v>-4487.7037773753191</v>
      </c>
      <c r="T359" s="19">
        <v>0</v>
      </c>
      <c r="U359" s="9">
        <v>211</v>
      </c>
      <c r="V359" s="21">
        <f>V358-VLookups!$D$54</f>
        <v>-2375</v>
      </c>
      <c r="W359" s="21">
        <f>-VLookups!$D$60</f>
        <v>-400</v>
      </c>
      <c r="X359" s="21">
        <f>-VLookups!$D$62</f>
        <v>-175</v>
      </c>
      <c r="Y359" s="36">
        <f>Y358*(1+VLookups!$D$57/12)</f>
        <v>-560.77208579691103</v>
      </c>
      <c r="Z359" s="19">
        <f>-E359*VLookups!$J$3</f>
        <v>-949.15729144533339</v>
      </c>
      <c r="AA359" s="19">
        <v>0</v>
      </c>
      <c r="AB359" s="20">
        <f t="shared" si="15"/>
        <v>6292.8852597282366</v>
      </c>
      <c r="AC359" s="20">
        <f t="shared" si="16"/>
        <v>686209.26466851169</v>
      </c>
    </row>
    <row r="360" spans="2:29" x14ac:dyDescent="0.25">
      <c r="B360" s="9">
        <v>356</v>
      </c>
      <c r="C360" s="9">
        <f t="shared" si="17"/>
        <v>52</v>
      </c>
      <c r="D360" s="9">
        <v>8</v>
      </c>
      <c r="E360" s="20">
        <f>E348*(1+VLookups!$C$4)</f>
        <v>23728.932286133335</v>
      </c>
      <c r="F360" s="20">
        <f>$E360*-VLookups!$D$10*2</f>
        <v>-1423.735937168</v>
      </c>
      <c r="G360" s="19">
        <v>0</v>
      </c>
      <c r="H360" s="20">
        <f>(-VLookups!$D$13)*(E360+F360/2)</f>
        <v>-7480.5459032035342</v>
      </c>
      <c r="I360" s="19">
        <v>0</v>
      </c>
      <c r="J360" s="19">
        <v>0</v>
      </c>
      <c r="K360" s="19">
        <v>0</v>
      </c>
      <c r="L360" s="19">
        <v>0</v>
      </c>
      <c r="M360" s="19">
        <v>0</v>
      </c>
      <c r="N360" s="20" t="s">
        <v>36</v>
      </c>
      <c r="O360" s="19">
        <v>0</v>
      </c>
      <c r="P360" s="20">
        <f>P359-VLookups!$D$42</f>
        <v>-297.5</v>
      </c>
      <c r="Q360" s="22">
        <v>116</v>
      </c>
      <c r="R360" s="19">
        <v>0</v>
      </c>
      <c r="S360" s="20">
        <f>VLookups!$D$50</f>
        <v>-4487.7037773753191</v>
      </c>
      <c r="T360" s="19">
        <v>0</v>
      </c>
      <c r="U360" s="9">
        <v>212</v>
      </c>
      <c r="V360" s="21">
        <f>V359-VLookups!$D$54</f>
        <v>-2380</v>
      </c>
      <c r="W360" s="21">
        <f>-VLookups!$D$60</f>
        <v>-400</v>
      </c>
      <c r="X360" s="21">
        <f>-VLookups!$D$62</f>
        <v>-175</v>
      </c>
      <c r="Y360" s="36">
        <f>Y359*(1+VLookups!$D$57/12)</f>
        <v>-562.40767104715201</v>
      </c>
      <c r="Z360" s="19">
        <f>-E360*VLookups!$J$3</f>
        <v>-949.15729144533339</v>
      </c>
      <c r="AA360" s="19">
        <v>0</v>
      </c>
      <c r="AB360" s="20">
        <f t="shared" si="15"/>
        <v>6284.7496744779955</v>
      </c>
      <c r="AC360" s="20">
        <f t="shared" si="16"/>
        <v>693637.69645077048</v>
      </c>
    </row>
    <row r="361" spans="2:29" x14ac:dyDescent="0.25">
      <c r="B361" s="9">
        <v>357</v>
      </c>
      <c r="C361" s="9">
        <f t="shared" si="17"/>
        <v>52</v>
      </c>
      <c r="D361" s="9">
        <v>9</v>
      </c>
      <c r="E361" s="20">
        <f>E349*(1+VLookups!$C$4)</f>
        <v>23728.932286133335</v>
      </c>
      <c r="F361" s="20">
        <f>$E361*-VLookups!$D$10*2</f>
        <v>-1423.735937168</v>
      </c>
      <c r="G361" s="19">
        <v>0</v>
      </c>
      <c r="H361" s="20">
        <f>(-VLookups!$D$13)*(E361+F361/2)</f>
        <v>-7480.5459032035342</v>
      </c>
      <c r="I361" s="19">
        <v>0</v>
      </c>
      <c r="J361" s="19">
        <v>0</v>
      </c>
      <c r="K361" s="19">
        <v>0</v>
      </c>
      <c r="L361" s="19">
        <v>0</v>
      </c>
      <c r="M361" s="19">
        <v>0</v>
      </c>
      <c r="N361" s="20" t="s">
        <v>36</v>
      </c>
      <c r="O361" s="19">
        <v>0</v>
      </c>
      <c r="P361" s="20">
        <f>P360-VLookups!$D$42</f>
        <v>-299</v>
      </c>
      <c r="Q361" s="22">
        <v>117</v>
      </c>
      <c r="R361" s="19">
        <v>0</v>
      </c>
      <c r="S361" s="20">
        <f>VLookups!$D$50</f>
        <v>-4487.7037773753191</v>
      </c>
      <c r="T361" s="19">
        <v>0</v>
      </c>
      <c r="U361" s="9">
        <v>213</v>
      </c>
      <c r="V361" s="21">
        <f>V360-VLookups!$D$54</f>
        <v>-2385</v>
      </c>
      <c r="W361" s="21">
        <f>-VLookups!$D$60</f>
        <v>-400</v>
      </c>
      <c r="X361" s="21">
        <f>-VLookups!$D$62</f>
        <v>-175</v>
      </c>
      <c r="Y361" s="36">
        <f>Y360*(1+VLookups!$D$57/12)</f>
        <v>-564.04802675437293</v>
      </c>
      <c r="Z361" s="19">
        <f>-E361*VLookups!$J$3</f>
        <v>-949.15729144533339</v>
      </c>
      <c r="AA361" s="19">
        <v>0</v>
      </c>
      <c r="AB361" s="20">
        <f t="shared" si="15"/>
        <v>6276.6093187707747</v>
      </c>
      <c r="AC361" s="20">
        <f t="shared" si="16"/>
        <v>701070.36859695928</v>
      </c>
    </row>
    <row r="362" spans="2:29" x14ac:dyDescent="0.25">
      <c r="B362" s="9">
        <v>358</v>
      </c>
      <c r="C362" s="9">
        <f t="shared" si="17"/>
        <v>52</v>
      </c>
      <c r="D362" s="9">
        <v>10</v>
      </c>
      <c r="E362" s="20">
        <f>E350*(1+VLookups!$C$4)</f>
        <v>23728.932286133335</v>
      </c>
      <c r="F362" s="20">
        <f>$E362*-VLookups!$D$10*2</f>
        <v>-1423.735937168</v>
      </c>
      <c r="G362" s="19">
        <v>0</v>
      </c>
      <c r="H362" s="20">
        <f>(-VLookups!$D$13)*(E362+F362/2)</f>
        <v>-7480.5459032035342</v>
      </c>
      <c r="I362" s="19">
        <v>0</v>
      </c>
      <c r="J362" s="19">
        <v>0</v>
      </c>
      <c r="K362" s="19">
        <v>0</v>
      </c>
      <c r="L362" s="19">
        <v>0</v>
      </c>
      <c r="M362" s="19">
        <v>0</v>
      </c>
      <c r="N362" s="20" t="s">
        <v>36</v>
      </c>
      <c r="O362" s="19">
        <v>0</v>
      </c>
      <c r="P362" s="20">
        <f>P361-VLookups!$D$42</f>
        <v>-300.5</v>
      </c>
      <c r="Q362" s="22">
        <v>118</v>
      </c>
      <c r="R362" s="19">
        <v>0</v>
      </c>
      <c r="S362" s="20">
        <f>VLookups!$D$50</f>
        <v>-4487.7037773753191</v>
      </c>
      <c r="T362" s="19">
        <v>0</v>
      </c>
      <c r="U362" s="9">
        <v>214</v>
      </c>
      <c r="V362" s="21">
        <f>V361-VLookups!$D$54</f>
        <v>-2390</v>
      </c>
      <c r="W362" s="21">
        <f>-VLookups!$D$60</f>
        <v>-400</v>
      </c>
      <c r="X362" s="21">
        <f>-VLookups!$D$62</f>
        <v>-175</v>
      </c>
      <c r="Y362" s="36">
        <f>Y361*(1+VLookups!$D$57/12)</f>
        <v>-565.69316683240652</v>
      </c>
      <c r="Z362" s="19">
        <f>-E362*VLookups!$J$3</f>
        <v>-949.15729144533339</v>
      </c>
      <c r="AA362" s="19">
        <v>0</v>
      </c>
      <c r="AB362" s="20">
        <f t="shared" si="15"/>
        <v>6268.4641786927405</v>
      </c>
      <c r="AC362" s="20">
        <f t="shared" si="16"/>
        <v>708507.28338998032</v>
      </c>
    </row>
    <row r="363" spans="2:29" x14ac:dyDescent="0.25">
      <c r="B363" s="9">
        <v>359</v>
      </c>
      <c r="C363" s="9">
        <f t="shared" si="17"/>
        <v>52</v>
      </c>
      <c r="D363" s="9">
        <v>11</v>
      </c>
      <c r="E363" s="20">
        <f>E351*(1+VLookups!$C$4)</f>
        <v>23728.932286133335</v>
      </c>
      <c r="F363" s="20">
        <f>$E363*-VLookups!$D$10*2</f>
        <v>-1423.735937168</v>
      </c>
      <c r="G363" s="19">
        <v>0</v>
      </c>
      <c r="H363" s="20">
        <f>(-VLookups!$D$13)*(E363+F363/2)</f>
        <v>-7480.5459032035342</v>
      </c>
      <c r="I363" s="19">
        <v>0</v>
      </c>
      <c r="J363" s="19">
        <v>0</v>
      </c>
      <c r="K363" s="19">
        <v>0</v>
      </c>
      <c r="L363" s="19">
        <v>0</v>
      </c>
      <c r="M363" s="19">
        <v>0</v>
      </c>
      <c r="N363" s="20" t="s">
        <v>36</v>
      </c>
      <c r="O363" s="19">
        <v>0</v>
      </c>
      <c r="P363" s="20">
        <f>P362-VLookups!$D$42</f>
        <v>-302</v>
      </c>
      <c r="Q363" s="22">
        <v>119</v>
      </c>
      <c r="R363" s="19">
        <v>0</v>
      </c>
      <c r="S363" s="20">
        <f>VLookups!$D$50</f>
        <v>-4487.7037773753191</v>
      </c>
      <c r="T363" s="19">
        <v>0</v>
      </c>
      <c r="U363" s="9">
        <v>215</v>
      </c>
      <c r="V363" s="21">
        <f>V362-VLookups!$D$54</f>
        <v>-2395</v>
      </c>
      <c r="W363" s="21">
        <f>-VLookups!$D$60</f>
        <v>-400</v>
      </c>
      <c r="X363" s="21">
        <f>-VLookups!$D$62</f>
        <v>-175</v>
      </c>
      <c r="Y363" s="36">
        <f>Y362*(1+VLookups!$D$57/12)</f>
        <v>-567.34310523566774</v>
      </c>
      <c r="Z363" s="19">
        <f>-E363*VLookups!$J$3</f>
        <v>-949.15729144533339</v>
      </c>
      <c r="AA363" s="19">
        <v>0</v>
      </c>
      <c r="AB363" s="20">
        <f t="shared" si="15"/>
        <v>6260.3142402894791</v>
      </c>
      <c r="AC363" s="20">
        <f t="shared" si="16"/>
        <v>715948.44310258643</v>
      </c>
    </row>
    <row r="364" spans="2:29" x14ac:dyDescent="0.25">
      <c r="B364" s="9">
        <v>360</v>
      </c>
      <c r="C364" s="9">
        <f t="shared" si="17"/>
        <v>53</v>
      </c>
      <c r="D364" s="9">
        <v>0</v>
      </c>
      <c r="E364" s="20">
        <f>E352*(1+VLookups!$C$4)</f>
        <v>24559.444916148001</v>
      </c>
      <c r="F364" s="20">
        <f>$E364*-VLookups!$D$10*2</f>
        <v>-1473.56669496888</v>
      </c>
      <c r="G364" s="19">
        <v>0</v>
      </c>
      <c r="H364" s="20">
        <f>(-VLookups!$D$13)*(E364+F364/2)</f>
        <v>-7742.3650098156568</v>
      </c>
      <c r="I364" s="19">
        <v>0</v>
      </c>
      <c r="J364" s="19">
        <v>0</v>
      </c>
      <c r="K364" s="19">
        <v>0</v>
      </c>
      <c r="L364" s="19">
        <v>0</v>
      </c>
      <c r="M364" s="19">
        <v>0</v>
      </c>
      <c r="N364" s="20" t="s">
        <v>36</v>
      </c>
      <c r="O364" s="19">
        <v>0</v>
      </c>
      <c r="P364" s="20">
        <f>P363-VLookups!$D$42</f>
        <v>-303.5</v>
      </c>
      <c r="Q364" s="22">
        <v>120</v>
      </c>
      <c r="R364" s="19">
        <v>0</v>
      </c>
      <c r="S364" s="20">
        <f>VLookups!$D$50</f>
        <v>-4487.7037773753191</v>
      </c>
      <c r="T364" s="19">
        <v>0</v>
      </c>
      <c r="U364" s="9">
        <v>216</v>
      </c>
      <c r="V364" s="21">
        <f>V363-VLookups!$D$54</f>
        <v>-2400</v>
      </c>
      <c r="W364" s="21">
        <f>-VLookups!$D$60</f>
        <v>-400</v>
      </c>
      <c r="X364" s="21">
        <f>-VLookups!$D$62</f>
        <v>-175</v>
      </c>
      <c r="Y364" s="36">
        <f>Y363*(1+VLookups!$D$57/12)</f>
        <v>-568.99785595927176</v>
      </c>
      <c r="Z364" s="19">
        <f>-E364*VLookups!$J$3</f>
        <v>-982.37779664592006</v>
      </c>
      <c r="AA364" s="19">
        <v>0</v>
      </c>
      <c r="AB364" s="20">
        <f t="shared" si="15"/>
        <v>6762.7171288673917</v>
      </c>
      <c r="AC364" s="20">
        <f t="shared" si="16"/>
        <v>723904.40763662488</v>
      </c>
    </row>
    <row r="365" spans="2:29" x14ac:dyDescent="0.25">
      <c r="B365" s="9">
        <v>361</v>
      </c>
      <c r="C365" s="9">
        <f t="shared" si="17"/>
        <v>53</v>
      </c>
      <c r="D365" s="9">
        <v>1</v>
      </c>
      <c r="E365" s="20">
        <f>E353*(1+VLookups!$C$4)</f>
        <v>24559.444916148001</v>
      </c>
      <c r="F365" s="20">
        <f>$E365*-VLookups!$D$10*2</f>
        <v>-1473.56669496888</v>
      </c>
      <c r="G365" s="19">
        <v>0</v>
      </c>
      <c r="H365" s="20">
        <f>(-VLookups!$D$13)*(E365+F365/2)</f>
        <v>-7742.3650098156568</v>
      </c>
      <c r="I365" s="19">
        <v>0</v>
      </c>
      <c r="J365" s="19">
        <v>0</v>
      </c>
      <c r="K365" s="19">
        <v>0</v>
      </c>
      <c r="L365" s="19">
        <v>0</v>
      </c>
      <c r="M365" s="19">
        <v>0</v>
      </c>
      <c r="N365" s="20" t="s">
        <v>36</v>
      </c>
      <c r="O365" s="19">
        <v>0</v>
      </c>
      <c r="P365" s="20">
        <f>P364-VLookups!$D$42</f>
        <v>-305</v>
      </c>
      <c r="Q365" s="22">
        <v>121</v>
      </c>
      <c r="R365" s="19">
        <v>0</v>
      </c>
      <c r="S365" s="20">
        <f>VLookups!$D$50</f>
        <v>-4487.7037773753191</v>
      </c>
      <c r="T365" s="19">
        <v>0</v>
      </c>
      <c r="U365" s="9">
        <v>217</v>
      </c>
      <c r="V365" s="21">
        <f>V364-VLookups!$D$54</f>
        <v>-2405</v>
      </c>
      <c r="W365" s="21">
        <f>-VLookups!$D$60</f>
        <v>-400</v>
      </c>
      <c r="X365" s="21">
        <f>-VLookups!$D$62</f>
        <v>-175</v>
      </c>
      <c r="Y365" s="36">
        <f>Y364*(1+VLookups!$D$57/12)</f>
        <v>-570.65743303915292</v>
      </c>
      <c r="Z365" s="19">
        <f>-E365*VLookups!$J$3</f>
        <v>-982.37779664592006</v>
      </c>
      <c r="AA365" s="19">
        <v>0</v>
      </c>
      <c r="AB365" s="20">
        <f t="shared" si="15"/>
        <v>6754.5575517875104</v>
      </c>
      <c r="AC365" s="20">
        <f t="shared" si="16"/>
        <v>731865.4725344734</v>
      </c>
    </row>
    <row r="366" spans="2:29" x14ac:dyDescent="0.25">
      <c r="B366" s="9">
        <v>362</v>
      </c>
      <c r="C366" s="9">
        <f t="shared" si="17"/>
        <v>53</v>
      </c>
      <c r="D366" s="9">
        <v>2</v>
      </c>
      <c r="E366" s="20">
        <f>E354*(1+VLookups!$C$4)</f>
        <v>24559.444916148001</v>
      </c>
      <c r="F366" s="20">
        <f>$E366*-VLookups!$D$10*2</f>
        <v>-1473.56669496888</v>
      </c>
      <c r="G366" s="19">
        <v>0</v>
      </c>
      <c r="H366" s="20">
        <f>(-VLookups!$D$13)*(E366+F366/2)</f>
        <v>-7742.3650098156568</v>
      </c>
      <c r="I366" s="19">
        <v>0</v>
      </c>
      <c r="J366" s="19">
        <v>0</v>
      </c>
      <c r="K366" s="19">
        <v>0</v>
      </c>
      <c r="L366" s="19">
        <v>0</v>
      </c>
      <c r="M366" s="19">
        <v>0</v>
      </c>
      <c r="N366" s="20" t="s">
        <v>36</v>
      </c>
      <c r="O366" s="19">
        <v>0</v>
      </c>
      <c r="P366" s="20">
        <f>P365-VLookups!$D$42</f>
        <v>-306.5</v>
      </c>
      <c r="Q366" s="22">
        <v>122</v>
      </c>
      <c r="R366" s="19">
        <v>0</v>
      </c>
      <c r="S366" s="20">
        <f>VLookups!$D$50</f>
        <v>-4487.7037773753191</v>
      </c>
      <c r="T366" s="19">
        <v>0</v>
      </c>
      <c r="U366" s="9">
        <v>218</v>
      </c>
      <c r="V366" s="21">
        <f>V365-VLookups!$D$54</f>
        <v>-2410</v>
      </c>
      <c r="W366" s="21">
        <f>-VLookups!$D$60</f>
        <v>-400</v>
      </c>
      <c r="X366" s="21">
        <f>-VLookups!$D$62</f>
        <v>-175</v>
      </c>
      <c r="Y366" s="36">
        <f>Y365*(1+VLookups!$D$57/12)</f>
        <v>-572.32185055218383</v>
      </c>
      <c r="Z366" s="19">
        <f>-E366*VLookups!$J$3</f>
        <v>-982.37779664592006</v>
      </c>
      <c r="AA366" s="19">
        <v>0</v>
      </c>
      <c r="AB366" s="20">
        <f t="shared" si="15"/>
        <v>6746.39313427448</v>
      </c>
      <c r="AC366" s="20">
        <f t="shared" si="16"/>
        <v>739831.6414563054</v>
      </c>
    </row>
    <row r="367" spans="2:29" x14ac:dyDescent="0.25">
      <c r="B367" s="9">
        <v>363</v>
      </c>
      <c r="C367" s="9">
        <f t="shared" si="17"/>
        <v>53</v>
      </c>
      <c r="D367" s="9">
        <v>3</v>
      </c>
      <c r="E367" s="20">
        <f>E355*(1+VLookups!$C$4)</f>
        <v>24559.444916148001</v>
      </c>
      <c r="F367" s="20">
        <f>$E367*-VLookups!$D$10*2</f>
        <v>-1473.56669496888</v>
      </c>
      <c r="G367" s="19">
        <v>0</v>
      </c>
      <c r="H367" s="20">
        <f>(-VLookups!$D$13)*(E367+F367/2)</f>
        <v>-7742.3650098156568</v>
      </c>
      <c r="I367" s="19">
        <v>0</v>
      </c>
      <c r="J367" s="19">
        <v>0</v>
      </c>
      <c r="K367" s="19">
        <v>0</v>
      </c>
      <c r="L367" s="19">
        <v>0</v>
      </c>
      <c r="M367" s="19">
        <v>0</v>
      </c>
      <c r="N367" s="20" t="s">
        <v>36</v>
      </c>
      <c r="O367" s="19">
        <v>0</v>
      </c>
      <c r="P367" s="20">
        <f>P366-VLookups!$D$42</f>
        <v>-308</v>
      </c>
      <c r="Q367" s="22">
        <v>123</v>
      </c>
      <c r="R367" s="19">
        <v>0</v>
      </c>
      <c r="S367" s="20">
        <f>VLookups!$D$50</f>
        <v>-4487.7037773753191</v>
      </c>
      <c r="T367" s="19">
        <v>0</v>
      </c>
      <c r="U367" s="9">
        <v>219</v>
      </c>
      <c r="V367" s="21">
        <f>V366-VLookups!$D$54</f>
        <v>-2415</v>
      </c>
      <c r="W367" s="21">
        <f>-VLookups!$D$60</f>
        <v>-400</v>
      </c>
      <c r="X367" s="21">
        <f>-VLookups!$D$62</f>
        <v>-175</v>
      </c>
      <c r="Y367" s="36">
        <f>Y366*(1+VLookups!$D$57/12)</f>
        <v>-573.99112261629432</v>
      </c>
      <c r="Z367" s="19">
        <f>-E367*VLookups!$J$3</f>
        <v>-982.37779664592006</v>
      </c>
      <c r="AA367" s="19">
        <v>0</v>
      </c>
      <c r="AB367" s="20">
        <f t="shared" si="15"/>
        <v>6738.2238622103696</v>
      </c>
      <c r="AC367" s="20">
        <f t="shared" si="16"/>
        <v>747802.91805427638</v>
      </c>
    </row>
    <row r="368" spans="2:29" x14ac:dyDescent="0.25">
      <c r="B368" s="9">
        <v>364</v>
      </c>
      <c r="C368" s="9">
        <f t="shared" si="17"/>
        <v>53</v>
      </c>
      <c r="D368" s="9">
        <v>4</v>
      </c>
      <c r="E368" s="20">
        <f>E356*(1+VLookups!$C$4)</f>
        <v>24559.444916148001</v>
      </c>
      <c r="F368" s="20">
        <f>$E368*-VLookups!$D$10*2</f>
        <v>-1473.56669496888</v>
      </c>
      <c r="G368" s="19">
        <v>0</v>
      </c>
      <c r="H368" s="20">
        <f>(-VLookups!$D$13)*(E368+F368/2)</f>
        <v>-7742.3650098156568</v>
      </c>
      <c r="I368" s="19">
        <v>0</v>
      </c>
      <c r="J368" s="19">
        <v>0</v>
      </c>
      <c r="K368" s="19">
        <v>0</v>
      </c>
      <c r="L368" s="19">
        <v>0</v>
      </c>
      <c r="M368" s="19">
        <v>0</v>
      </c>
      <c r="N368" s="20" t="s">
        <v>36</v>
      </c>
      <c r="O368" s="19">
        <v>0</v>
      </c>
      <c r="P368" s="20">
        <f>P367-VLookups!$D$42</f>
        <v>-309.5</v>
      </c>
      <c r="Q368" s="22">
        <v>124</v>
      </c>
      <c r="R368" s="19">
        <v>0</v>
      </c>
      <c r="S368" s="20">
        <f>VLookups!$D$50</f>
        <v>-4487.7037773753191</v>
      </c>
      <c r="T368" s="19">
        <v>0</v>
      </c>
      <c r="U368" s="9">
        <v>220</v>
      </c>
      <c r="V368" s="21">
        <f>V367-VLookups!$D$54</f>
        <v>-2420</v>
      </c>
      <c r="W368" s="21">
        <f>-VLookups!$D$60</f>
        <v>-400</v>
      </c>
      <c r="X368" s="21">
        <f>-VLookups!$D$62</f>
        <v>-175</v>
      </c>
      <c r="Y368" s="36">
        <f>Y367*(1+VLookups!$D$57/12)</f>
        <v>-575.6652633905918</v>
      </c>
      <c r="Z368" s="19">
        <f>-E368*VLookups!$J$3</f>
        <v>-982.37779664592006</v>
      </c>
      <c r="AA368" s="19">
        <v>0</v>
      </c>
      <c r="AB368" s="20">
        <f t="shared" si="15"/>
        <v>6730.0497214360721</v>
      </c>
      <c r="AC368" s="20">
        <f t="shared" si="16"/>
        <v>755779.30597246962</v>
      </c>
    </row>
    <row r="369" spans="2:29" x14ac:dyDescent="0.25">
      <c r="B369" s="9">
        <v>365</v>
      </c>
      <c r="C369" s="9">
        <f t="shared" si="17"/>
        <v>53</v>
      </c>
      <c r="D369" s="9">
        <v>5</v>
      </c>
      <c r="E369" s="20">
        <f>E357*(1+VLookups!$C$4)</f>
        <v>24559.444916148001</v>
      </c>
      <c r="F369" s="20">
        <f>$E369*-VLookups!$D$10*2</f>
        <v>-1473.56669496888</v>
      </c>
      <c r="G369" s="19">
        <v>0</v>
      </c>
      <c r="H369" s="20">
        <f>(-VLookups!$D$13)*(E369+F369/2)</f>
        <v>-7742.3650098156568</v>
      </c>
      <c r="I369" s="19">
        <v>0</v>
      </c>
      <c r="J369" s="19">
        <v>0</v>
      </c>
      <c r="K369" s="19">
        <v>0</v>
      </c>
      <c r="L369" s="19">
        <v>0</v>
      </c>
      <c r="M369" s="19">
        <v>0</v>
      </c>
      <c r="N369" s="20" t="s">
        <v>36</v>
      </c>
      <c r="O369" s="19">
        <v>0</v>
      </c>
      <c r="P369" s="20">
        <f>P368-VLookups!$D$42</f>
        <v>-311</v>
      </c>
      <c r="Q369" s="22">
        <v>125</v>
      </c>
      <c r="R369" s="19">
        <v>0</v>
      </c>
      <c r="S369" s="20">
        <f>VLookups!$D$50</f>
        <v>-4487.7037773753191</v>
      </c>
      <c r="T369" s="19">
        <v>0</v>
      </c>
      <c r="U369" s="9">
        <v>221</v>
      </c>
      <c r="V369" s="21">
        <f>V368-VLookups!$D$54</f>
        <v>-2425</v>
      </c>
      <c r="W369" s="21">
        <f>-VLookups!$D$60</f>
        <v>-400</v>
      </c>
      <c r="X369" s="21">
        <f>-VLookups!$D$62</f>
        <v>-175</v>
      </c>
      <c r="Y369" s="36">
        <f>Y368*(1+VLookups!$D$57/12)</f>
        <v>-577.34428707548102</v>
      </c>
      <c r="Z369" s="19">
        <f>-E369*VLookups!$J$3</f>
        <v>-982.37779664592006</v>
      </c>
      <c r="AA369" s="19">
        <v>0</v>
      </c>
      <c r="AB369" s="20">
        <f t="shared" si="15"/>
        <v>6721.8706977511829</v>
      </c>
      <c r="AC369" s="20">
        <f t="shared" si="16"/>
        <v>763760.80884684157</v>
      </c>
    </row>
    <row r="370" spans="2:29" x14ac:dyDescent="0.25">
      <c r="B370" s="9">
        <v>366</v>
      </c>
      <c r="C370" s="9">
        <f t="shared" si="17"/>
        <v>53</v>
      </c>
      <c r="D370" s="9">
        <v>6</v>
      </c>
      <c r="E370" s="20">
        <f>E358*(1+VLookups!$C$4)</f>
        <v>24559.444916148001</v>
      </c>
      <c r="F370" s="20">
        <f>$E370*-VLookups!$D$10*2</f>
        <v>-1473.56669496888</v>
      </c>
      <c r="G370" s="19">
        <v>0</v>
      </c>
      <c r="H370" s="20">
        <f>(-VLookups!$D$13)*(E370+F370/2)</f>
        <v>-7742.3650098156568</v>
      </c>
      <c r="I370" s="19">
        <v>0</v>
      </c>
      <c r="J370" s="19">
        <v>0</v>
      </c>
      <c r="K370" s="19">
        <v>0</v>
      </c>
      <c r="L370" s="19">
        <v>0</v>
      </c>
      <c r="M370" s="19">
        <v>0</v>
      </c>
      <c r="N370" s="20" t="s">
        <v>36</v>
      </c>
      <c r="O370" s="19">
        <v>0</v>
      </c>
      <c r="P370" s="20">
        <f>P369-VLookups!$D$42</f>
        <v>-312.5</v>
      </c>
      <c r="Q370" s="22">
        <v>126</v>
      </c>
      <c r="R370" s="19">
        <v>0</v>
      </c>
      <c r="S370" s="20">
        <f>VLookups!$D$50</f>
        <v>-4487.7037773753191</v>
      </c>
      <c r="T370" s="19">
        <v>0</v>
      </c>
      <c r="U370" s="9">
        <v>222</v>
      </c>
      <c r="V370" s="21">
        <f>V369-VLookups!$D$54</f>
        <v>-2430</v>
      </c>
      <c r="W370" s="21">
        <f>-VLookups!$D$60</f>
        <v>-400</v>
      </c>
      <c r="X370" s="21">
        <f>-VLookups!$D$62</f>
        <v>-175</v>
      </c>
      <c r="Y370" s="36">
        <f>Y369*(1+VLookups!$D$57/12)</f>
        <v>-579.02820791278452</v>
      </c>
      <c r="Z370" s="19">
        <f>-E370*VLookups!$J$3</f>
        <v>-982.37779664592006</v>
      </c>
      <c r="AA370" s="19">
        <v>0</v>
      </c>
      <c r="AB370" s="20">
        <f t="shared" si="15"/>
        <v>6713.6867769138789</v>
      </c>
      <c r="AC370" s="20">
        <f t="shared" si="16"/>
        <v>771747.43030516698</v>
      </c>
    </row>
    <row r="371" spans="2:29" x14ac:dyDescent="0.25">
      <c r="B371" s="9">
        <v>367</v>
      </c>
      <c r="C371" s="9">
        <f t="shared" si="17"/>
        <v>53</v>
      </c>
      <c r="D371" s="9">
        <v>7</v>
      </c>
      <c r="E371" s="20">
        <f>E359*(1+VLookups!$C$4)</f>
        <v>24559.444916148001</v>
      </c>
      <c r="F371" s="20">
        <f>$E371*-VLookups!$D$10*2</f>
        <v>-1473.56669496888</v>
      </c>
      <c r="G371" s="19">
        <v>0</v>
      </c>
      <c r="H371" s="20">
        <f>(-VLookups!$D$13)*(E371+F371/2)</f>
        <v>-7742.3650098156568</v>
      </c>
      <c r="I371" s="19">
        <v>0</v>
      </c>
      <c r="J371" s="19">
        <v>0</v>
      </c>
      <c r="K371" s="19">
        <v>0</v>
      </c>
      <c r="L371" s="19">
        <v>0</v>
      </c>
      <c r="M371" s="19">
        <v>0</v>
      </c>
      <c r="N371" s="20" t="s">
        <v>36</v>
      </c>
      <c r="O371" s="19">
        <v>0</v>
      </c>
      <c r="P371" s="20">
        <f>P370-VLookups!$D$42</f>
        <v>-314</v>
      </c>
      <c r="Q371" s="22">
        <v>127</v>
      </c>
      <c r="R371" s="19">
        <v>0</v>
      </c>
      <c r="S371" s="20">
        <f>VLookups!$D$50</f>
        <v>-4487.7037773753191</v>
      </c>
      <c r="T371" s="19">
        <v>0</v>
      </c>
      <c r="U371" s="9">
        <v>223</v>
      </c>
      <c r="V371" s="21">
        <f>V370-VLookups!$D$54</f>
        <v>-2435</v>
      </c>
      <c r="W371" s="21">
        <f>-VLookups!$D$60</f>
        <v>-400</v>
      </c>
      <c r="X371" s="21">
        <f>-VLookups!$D$62</f>
        <v>-175</v>
      </c>
      <c r="Y371" s="36">
        <f>Y370*(1+VLookups!$D$57/12)</f>
        <v>-580.71704018586354</v>
      </c>
      <c r="Z371" s="19">
        <f>-E371*VLookups!$J$3</f>
        <v>-982.37779664592006</v>
      </c>
      <c r="AA371" s="19">
        <v>0</v>
      </c>
      <c r="AB371" s="20">
        <f t="shared" si="15"/>
        <v>6705.4979446407997</v>
      </c>
      <c r="AC371" s="20">
        <f t="shared" si="16"/>
        <v>779739.1739669831</v>
      </c>
    </row>
    <row r="372" spans="2:29" x14ac:dyDescent="0.25">
      <c r="B372" s="9">
        <v>368</v>
      </c>
      <c r="C372" s="9">
        <f t="shared" si="17"/>
        <v>53</v>
      </c>
      <c r="D372" s="9">
        <v>8</v>
      </c>
      <c r="E372" s="20">
        <f>E360*(1+VLookups!$C$4)</f>
        <v>24559.444916148001</v>
      </c>
      <c r="F372" s="20">
        <f>$E372*-VLookups!$D$10*2</f>
        <v>-1473.56669496888</v>
      </c>
      <c r="G372" s="19">
        <v>0</v>
      </c>
      <c r="H372" s="20">
        <f>(-VLookups!$D$13)*(E372+F372/2)</f>
        <v>-7742.3650098156568</v>
      </c>
      <c r="I372" s="19">
        <v>0</v>
      </c>
      <c r="J372" s="19">
        <v>0</v>
      </c>
      <c r="K372" s="19">
        <v>0</v>
      </c>
      <c r="L372" s="19">
        <v>0</v>
      </c>
      <c r="M372" s="19">
        <v>0</v>
      </c>
      <c r="N372" s="20" t="s">
        <v>36</v>
      </c>
      <c r="O372" s="19">
        <v>0</v>
      </c>
      <c r="P372" s="20">
        <f>P371-VLookups!$D$42</f>
        <v>-315.5</v>
      </c>
      <c r="Q372" s="22">
        <v>128</v>
      </c>
      <c r="R372" s="19">
        <v>0</v>
      </c>
      <c r="S372" s="20">
        <f>VLookups!$D$50</f>
        <v>-4487.7037773753191</v>
      </c>
      <c r="T372" s="19">
        <v>0</v>
      </c>
      <c r="U372" s="9">
        <v>224</v>
      </c>
      <c r="V372" s="21">
        <f>V371-VLookups!$D$54</f>
        <v>-2440</v>
      </c>
      <c r="W372" s="21">
        <f>-VLookups!$D$60</f>
        <v>-400</v>
      </c>
      <c r="X372" s="21">
        <f>-VLookups!$D$62</f>
        <v>-175</v>
      </c>
      <c r="Y372" s="36">
        <f>Y371*(1+VLookups!$D$57/12)</f>
        <v>-582.41079821973904</v>
      </c>
      <c r="Z372" s="19">
        <f>-E372*VLookups!$J$3</f>
        <v>-982.37779664592006</v>
      </c>
      <c r="AA372" s="19">
        <v>0</v>
      </c>
      <c r="AB372" s="20">
        <f t="shared" si="15"/>
        <v>6697.3041866069243</v>
      </c>
      <c r="AC372" s="20">
        <f t="shared" si="16"/>
        <v>787736.04344353499</v>
      </c>
    </row>
    <row r="373" spans="2:29" x14ac:dyDescent="0.25">
      <c r="B373" s="9">
        <v>369</v>
      </c>
      <c r="C373" s="9">
        <f t="shared" si="17"/>
        <v>53</v>
      </c>
      <c r="D373" s="9">
        <v>9</v>
      </c>
      <c r="E373" s="20">
        <f>E361*(1+VLookups!$C$4)</f>
        <v>24559.444916148001</v>
      </c>
      <c r="F373" s="20">
        <f>$E373*-VLookups!$D$10*2</f>
        <v>-1473.56669496888</v>
      </c>
      <c r="G373" s="19">
        <v>0</v>
      </c>
      <c r="H373" s="20">
        <f>(-VLookups!$D$13)*(E373+F373/2)</f>
        <v>-7742.3650098156568</v>
      </c>
      <c r="I373" s="19">
        <v>0</v>
      </c>
      <c r="J373" s="19">
        <v>0</v>
      </c>
      <c r="K373" s="19">
        <v>0</v>
      </c>
      <c r="L373" s="19">
        <v>0</v>
      </c>
      <c r="M373" s="19">
        <v>0</v>
      </c>
      <c r="N373" s="20" t="s">
        <v>36</v>
      </c>
      <c r="O373" s="19">
        <v>0</v>
      </c>
      <c r="P373" s="20">
        <f>P372-VLookups!$D$42</f>
        <v>-317</v>
      </c>
      <c r="Q373" s="22">
        <v>129</v>
      </c>
      <c r="R373" s="19">
        <v>0</v>
      </c>
      <c r="S373" s="20">
        <f>VLookups!$D$50</f>
        <v>-4487.7037773753191</v>
      </c>
      <c r="T373" s="19">
        <v>0</v>
      </c>
      <c r="U373" s="9">
        <v>225</v>
      </c>
      <c r="V373" s="21">
        <f>V372-VLookups!$D$54</f>
        <v>-2445</v>
      </c>
      <c r="W373" s="21">
        <f>-VLookups!$D$60</f>
        <v>-400</v>
      </c>
      <c r="X373" s="21">
        <f>-VLookups!$D$62</f>
        <v>-175</v>
      </c>
      <c r="Y373" s="36">
        <f>Y372*(1+VLookups!$D$57/12)</f>
        <v>-584.10949638121326</v>
      </c>
      <c r="Z373" s="19">
        <f>-E373*VLookups!$J$3</f>
        <v>-982.37779664592006</v>
      </c>
      <c r="AA373" s="19">
        <v>0</v>
      </c>
      <c r="AB373" s="20">
        <f t="shared" si="15"/>
        <v>6689.1054884454506</v>
      </c>
      <c r="AC373" s="20">
        <f t="shared" si="16"/>
        <v>795738.0423377197</v>
      </c>
    </row>
    <row r="374" spans="2:29" x14ac:dyDescent="0.25">
      <c r="B374" s="9">
        <v>370</v>
      </c>
      <c r="C374" s="9">
        <f t="shared" si="17"/>
        <v>53</v>
      </c>
      <c r="D374" s="9">
        <v>10</v>
      </c>
      <c r="E374" s="20">
        <f>E362*(1+VLookups!$C$4)</f>
        <v>24559.444916148001</v>
      </c>
      <c r="F374" s="20">
        <f>$E374*-VLookups!$D$10*2</f>
        <v>-1473.56669496888</v>
      </c>
      <c r="G374" s="19">
        <v>0</v>
      </c>
      <c r="H374" s="20">
        <f>(-VLookups!$D$13)*(E374+F374/2)</f>
        <v>-7742.3650098156568</v>
      </c>
      <c r="I374" s="19">
        <v>0</v>
      </c>
      <c r="J374" s="19">
        <v>0</v>
      </c>
      <c r="K374" s="19">
        <v>0</v>
      </c>
      <c r="L374" s="19">
        <v>0</v>
      </c>
      <c r="M374" s="19">
        <v>0</v>
      </c>
      <c r="N374" s="20" t="s">
        <v>36</v>
      </c>
      <c r="O374" s="19">
        <v>0</v>
      </c>
      <c r="P374" s="20">
        <f>P373-VLookups!$D$42</f>
        <v>-318.5</v>
      </c>
      <c r="Q374" s="22">
        <v>130</v>
      </c>
      <c r="R374" s="19">
        <v>0</v>
      </c>
      <c r="S374" s="20">
        <f>VLookups!$D$50</f>
        <v>-4487.7037773753191</v>
      </c>
      <c r="T374" s="19">
        <v>0</v>
      </c>
      <c r="U374" s="9">
        <v>226</v>
      </c>
      <c r="V374" s="21">
        <f>V373-VLookups!$D$54</f>
        <v>-2450</v>
      </c>
      <c r="W374" s="21">
        <f>-VLookups!$D$60</f>
        <v>-400</v>
      </c>
      <c r="X374" s="21">
        <f>-VLookups!$D$62</f>
        <v>-175</v>
      </c>
      <c r="Y374" s="36">
        <f>Y373*(1+VLookups!$D$57/12)</f>
        <v>-585.81314907899184</v>
      </c>
      <c r="Z374" s="19">
        <f>-E374*VLookups!$J$3</f>
        <v>-982.37779664592006</v>
      </c>
      <c r="AA374" s="19">
        <v>0</v>
      </c>
      <c r="AB374" s="20">
        <f t="shared" si="15"/>
        <v>6680.9018357476716</v>
      </c>
      <c r="AC374" s="20">
        <f t="shared" si="16"/>
        <v>803745.17424403026</v>
      </c>
    </row>
    <row r="375" spans="2:29" x14ac:dyDescent="0.25">
      <c r="B375" s="9">
        <v>371</v>
      </c>
      <c r="C375" s="9">
        <f t="shared" si="17"/>
        <v>53</v>
      </c>
      <c r="D375" s="9">
        <v>11</v>
      </c>
      <c r="E375" s="20">
        <f>E363*(1+VLookups!$C$4)</f>
        <v>24559.444916148001</v>
      </c>
      <c r="F375" s="20">
        <f>$E375*-VLookups!$D$10*2</f>
        <v>-1473.56669496888</v>
      </c>
      <c r="G375" s="19">
        <v>0</v>
      </c>
      <c r="H375" s="20">
        <f>(-VLookups!$D$13)*(E375+F375/2)</f>
        <v>-7742.3650098156568</v>
      </c>
      <c r="I375" s="19">
        <v>0</v>
      </c>
      <c r="J375" s="19">
        <v>0</v>
      </c>
      <c r="K375" s="19">
        <v>0</v>
      </c>
      <c r="L375" s="19">
        <v>0</v>
      </c>
      <c r="M375" s="19">
        <v>0</v>
      </c>
      <c r="N375" s="20" t="s">
        <v>36</v>
      </c>
      <c r="O375" s="19">
        <v>0</v>
      </c>
      <c r="P375" s="20">
        <f>P374-VLookups!$D$42</f>
        <v>-320</v>
      </c>
      <c r="Q375" s="22">
        <v>131</v>
      </c>
      <c r="R375" s="19">
        <v>0</v>
      </c>
      <c r="S375" s="20">
        <f>VLookups!$D$50</f>
        <v>-4487.7037773753191</v>
      </c>
      <c r="T375" s="19">
        <v>0</v>
      </c>
      <c r="U375" s="9">
        <v>227</v>
      </c>
      <c r="V375" s="21">
        <f>V374-VLookups!$D$54</f>
        <v>-2455</v>
      </c>
      <c r="W375" s="21">
        <f>-VLookups!$D$60</f>
        <v>-400</v>
      </c>
      <c r="X375" s="21">
        <f>-VLookups!$D$62</f>
        <v>-175</v>
      </c>
      <c r="Y375" s="36">
        <f>Y374*(1+VLookups!$D$57/12)</f>
        <v>-587.52177076380553</v>
      </c>
      <c r="Z375" s="19">
        <f>-E375*VLookups!$J$3</f>
        <v>-982.37779664592006</v>
      </c>
      <c r="AA375" s="19">
        <v>0</v>
      </c>
      <c r="AB375" s="20">
        <f t="shared" si="15"/>
        <v>6672.6932140628578</v>
      </c>
      <c r="AC375" s="20">
        <f t="shared" si="16"/>
        <v>811757.4427484998</v>
      </c>
    </row>
    <row r="376" spans="2:29" x14ac:dyDescent="0.25">
      <c r="B376" s="9">
        <v>372</v>
      </c>
      <c r="C376" s="9">
        <f t="shared" si="17"/>
        <v>54</v>
      </c>
      <c r="D376" s="9">
        <v>0</v>
      </c>
      <c r="E376" s="20">
        <f>E364*(1+VLookups!$C$4)</f>
        <v>25419.025488213178</v>
      </c>
      <c r="F376" s="20">
        <f>$E376*-VLookups!$D$10*2</f>
        <v>-1525.1415292927907</v>
      </c>
      <c r="G376" s="19">
        <v>0</v>
      </c>
      <c r="H376" s="20">
        <f>(-VLookups!$D$13)*(E376+F376/2)</f>
        <v>-8013.3477851592042</v>
      </c>
      <c r="I376" s="19">
        <v>0</v>
      </c>
      <c r="J376" s="19">
        <v>0</v>
      </c>
      <c r="K376" s="19">
        <v>0</v>
      </c>
      <c r="L376" s="19">
        <v>0</v>
      </c>
      <c r="M376" s="19">
        <v>0</v>
      </c>
      <c r="N376" s="20" t="s">
        <v>36</v>
      </c>
      <c r="O376" s="19">
        <v>0</v>
      </c>
      <c r="P376" s="20">
        <f>P375-VLookups!$D$42</f>
        <v>-321.5</v>
      </c>
      <c r="Q376" s="22">
        <v>132</v>
      </c>
      <c r="R376" s="19">
        <v>0</v>
      </c>
      <c r="S376" s="20">
        <f>VLookups!$D$50</f>
        <v>-4487.7037773753191</v>
      </c>
      <c r="T376" s="19">
        <v>0</v>
      </c>
      <c r="U376" s="9">
        <v>228</v>
      </c>
      <c r="V376" s="21">
        <f>V375-VLookups!$D$54</f>
        <v>-2460</v>
      </c>
      <c r="W376" s="21">
        <f>-VLookups!$D$60</f>
        <v>-400</v>
      </c>
      <c r="X376" s="21">
        <f>-VLookups!$D$62</f>
        <v>-175</v>
      </c>
      <c r="Y376" s="36">
        <f>Y375*(1+VLookups!$D$57/12)</f>
        <v>-589.23537592853336</v>
      </c>
      <c r="Z376" s="19">
        <f>-E376*VLookups!$J$3</f>
        <v>-1016.7610195285271</v>
      </c>
      <c r="AA376" s="19">
        <v>0</v>
      </c>
      <c r="AB376" s="20">
        <f t="shared" si="15"/>
        <v>7192.9067655752006</v>
      </c>
      <c r="AC376" s="20">
        <f t="shared" si="16"/>
        <v>820303.27858532255</v>
      </c>
    </row>
    <row r="377" spans="2:29" x14ac:dyDescent="0.25">
      <c r="B377" s="9">
        <v>373</v>
      </c>
      <c r="C377" s="9">
        <f t="shared" si="17"/>
        <v>54</v>
      </c>
      <c r="D377" s="9">
        <v>1</v>
      </c>
      <c r="E377" s="20">
        <f>E365*(1+VLookups!$C$4)</f>
        <v>25419.025488213178</v>
      </c>
      <c r="F377" s="20">
        <f>$E377*-VLookups!$D$10*2</f>
        <v>-1525.1415292927907</v>
      </c>
      <c r="G377" s="19">
        <v>0</v>
      </c>
      <c r="H377" s="20">
        <f>(-VLookups!$D$13)*(E377+F377/2)</f>
        <v>-8013.3477851592042</v>
      </c>
      <c r="I377" s="19">
        <v>0</v>
      </c>
      <c r="J377" s="19">
        <v>0</v>
      </c>
      <c r="K377" s="19">
        <v>0</v>
      </c>
      <c r="L377" s="19">
        <v>0</v>
      </c>
      <c r="M377" s="19">
        <v>0</v>
      </c>
      <c r="N377" s="20" t="s">
        <v>36</v>
      </c>
      <c r="O377" s="19">
        <v>0</v>
      </c>
      <c r="P377" s="20">
        <f>P376-VLookups!$D$42</f>
        <v>-323</v>
      </c>
      <c r="Q377" s="22">
        <v>133</v>
      </c>
      <c r="R377" s="19">
        <v>0</v>
      </c>
      <c r="S377" s="20">
        <f>VLookups!$D$50</f>
        <v>-4487.7037773753191</v>
      </c>
      <c r="T377" s="19">
        <v>0</v>
      </c>
      <c r="U377" s="9">
        <v>229</v>
      </c>
      <c r="V377" s="21">
        <f>V376-VLookups!$D$54</f>
        <v>-2465</v>
      </c>
      <c r="W377" s="21">
        <f>-VLookups!$D$60</f>
        <v>-400</v>
      </c>
      <c r="X377" s="21">
        <f>-VLookups!$D$62</f>
        <v>-175</v>
      </c>
      <c r="Y377" s="36">
        <f>Y376*(1+VLookups!$D$57/12)</f>
        <v>-590.95397910832492</v>
      </c>
      <c r="Z377" s="19">
        <f>-E377*VLookups!$J$3</f>
        <v>-1016.7610195285271</v>
      </c>
      <c r="AA377" s="19">
        <v>0</v>
      </c>
      <c r="AB377" s="20">
        <f t="shared" si="15"/>
        <v>7184.6881623954087</v>
      </c>
      <c r="AC377" s="20">
        <f t="shared" si="16"/>
        <v>828855.13887869345</v>
      </c>
    </row>
    <row r="378" spans="2:29" x14ac:dyDescent="0.25">
      <c r="B378" s="9">
        <v>374</v>
      </c>
      <c r="C378" s="9">
        <f t="shared" si="17"/>
        <v>54</v>
      </c>
      <c r="D378" s="9">
        <v>2</v>
      </c>
      <c r="E378" s="20">
        <f>E366*(1+VLookups!$C$4)</f>
        <v>25419.025488213178</v>
      </c>
      <c r="F378" s="20">
        <f>$E378*-VLookups!$D$10*2</f>
        <v>-1525.1415292927907</v>
      </c>
      <c r="G378" s="19">
        <v>0</v>
      </c>
      <c r="H378" s="20">
        <f>(-VLookups!$D$13)*(E378+F378/2)</f>
        <v>-8013.3477851592042</v>
      </c>
      <c r="I378" s="19">
        <v>0</v>
      </c>
      <c r="J378" s="19">
        <v>0</v>
      </c>
      <c r="K378" s="19">
        <v>0</v>
      </c>
      <c r="L378" s="19">
        <v>0</v>
      </c>
      <c r="M378" s="19">
        <v>0</v>
      </c>
      <c r="N378" s="20" t="s">
        <v>36</v>
      </c>
      <c r="O378" s="19">
        <v>0</v>
      </c>
      <c r="P378" s="20">
        <f>P377-VLookups!$D$42</f>
        <v>-324.5</v>
      </c>
      <c r="Q378" s="22">
        <v>134</v>
      </c>
      <c r="R378" s="19">
        <v>0</v>
      </c>
      <c r="S378" s="20">
        <f>VLookups!$D$50</f>
        <v>-4487.7037773753191</v>
      </c>
      <c r="T378" s="19">
        <v>0</v>
      </c>
      <c r="U378" s="9">
        <v>230</v>
      </c>
      <c r="V378" s="21">
        <f>V377-VLookups!$D$54</f>
        <v>-2470</v>
      </c>
      <c r="W378" s="21">
        <f>-VLookups!$D$60</f>
        <v>-400</v>
      </c>
      <c r="X378" s="21">
        <f>-VLookups!$D$62</f>
        <v>-175</v>
      </c>
      <c r="Y378" s="36">
        <f>Y377*(1+VLookups!$D$57/12)</f>
        <v>-592.6775948807242</v>
      </c>
      <c r="Z378" s="19">
        <f>-E378*VLookups!$J$3</f>
        <v>-1016.7610195285271</v>
      </c>
      <c r="AA378" s="19">
        <v>0</v>
      </c>
      <c r="AB378" s="20">
        <f t="shared" si="15"/>
        <v>7176.4645466230086</v>
      </c>
      <c r="AC378" s="20">
        <f t="shared" si="16"/>
        <v>837413.02865678107</v>
      </c>
    </row>
    <row r="379" spans="2:29" x14ac:dyDescent="0.25">
      <c r="B379" s="9">
        <v>375</v>
      </c>
      <c r="C379" s="9">
        <f t="shared" si="17"/>
        <v>54</v>
      </c>
      <c r="D379" s="9">
        <v>3</v>
      </c>
      <c r="E379" s="20">
        <f>E367*(1+VLookups!$C$4)</f>
        <v>25419.025488213178</v>
      </c>
      <c r="F379" s="20">
        <f>$E379*-VLookups!$D$10*2</f>
        <v>-1525.1415292927907</v>
      </c>
      <c r="G379" s="19">
        <v>0</v>
      </c>
      <c r="H379" s="20">
        <f>(-VLookups!$D$13)*(E379+F379/2)</f>
        <v>-8013.3477851592042</v>
      </c>
      <c r="I379" s="19">
        <v>0</v>
      </c>
      <c r="J379" s="19">
        <v>0</v>
      </c>
      <c r="K379" s="19">
        <v>0</v>
      </c>
      <c r="L379" s="19">
        <v>0</v>
      </c>
      <c r="M379" s="19">
        <v>0</v>
      </c>
      <c r="N379" s="20" t="s">
        <v>36</v>
      </c>
      <c r="O379" s="19">
        <v>0</v>
      </c>
      <c r="P379" s="20">
        <f>P378-VLookups!$D$42</f>
        <v>-326</v>
      </c>
      <c r="Q379" s="22">
        <v>135</v>
      </c>
      <c r="R379" s="19">
        <v>0</v>
      </c>
      <c r="S379" s="20">
        <f>VLookups!$D$50</f>
        <v>-4487.7037773753191</v>
      </c>
      <c r="T379" s="19">
        <v>0</v>
      </c>
      <c r="U379" s="9">
        <v>231</v>
      </c>
      <c r="V379" s="21">
        <f>V378-VLookups!$D$54</f>
        <v>-2475</v>
      </c>
      <c r="W379" s="21">
        <f>-VLookups!$D$60</f>
        <v>-400</v>
      </c>
      <c r="X379" s="21">
        <f>-VLookups!$D$62</f>
        <v>-175</v>
      </c>
      <c r="Y379" s="36">
        <f>Y378*(1+VLookups!$D$57/12)</f>
        <v>-594.40623786579295</v>
      </c>
      <c r="Z379" s="19">
        <f>-E379*VLookups!$J$3</f>
        <v>-1016.7610195285271</v>
      </c>
      <c r="AA379" s="19">
        <v>0</v>
      </c>
      <c r="AB379" s="20">
        <f t="shared" si="15"/>
        <v>7168.2359036379403</v>
      </c>
      <c r="AC379" s="20">
        <f t="shared" si="16"/>
        <v>845976.95294151374</v>
      </c>
    </row>
    <row r="380" spans="2:29" x14ac:dyDescent="0.25">
      <c r="B380" s="9">
        <v>376</v>
      </c>
      <c r="C380" s="9">
        <f t="shared" si="17"/>
        <v>54</v>
      </c>
      <c r="D380" s="9">
        <v>4</v>
      </c>
      <c r="E380" s="20">
        <f>E368*(1+VLookups!$C$4)</f>
        <v>25419.025488213178</v>
      </c>
      <c r="F380" s="20">
        <f>$E380*-VLookups!$D$10*2</f>
        <v>-1525.1415292927907</v>
      </c>
      <c r="G380" s="19">
        <v>0</v>
      </c>
      <c r="H380" s="20">
        <f>(-VLookups!$D$13)*(E380+F380/2)</f>
        <v>-8013.3477851592042</v>
      </c>
      <c r="I380" s="19">
        <v>0</v>
      </c>
      <c r="J380" s="19">
        <v>0</v>
      </c>
      <c r="K380" s="19">
        <v>0</v>
      </c>
      <c r="L380" s="19">
        <v>0</v>
      </c>
      <c r="M380" s="19">
        <v>0</v>
      </c>
      <c r="N380" s="20" t="s">
        <v>36</v>
      </c>
      <c r="O380" s="19">
        <v>0</v>
      </c>
      <c r="P380" s="20">
        <f>P379-VLookups!$D$42</f>
        <v>-327.5</v>
      </c>
      <c r="Q380" s="22">
        <v>136</v>
      </c>
      <c r="R380" s="19">
        <v>0</v>
      </c>
      <c r="S380" s="20">
        <f>VLookups!$D$50</f>
        <v>-4487.7037773753191</v>
      </c>
      <c r="T380" s="19">
        <v>0</v>
      </c>
      <c r="U380" s="9">
        <v>232</v>
      </c>
      <c r="V380" s="21">
        <f>V379-VLookups!$D$54</f>
        <v>-2480</v>
      </c>
      <c r="W380" s="21">
        <f>-VLookups!$D$60</f>
        <v>-400</v>
      </c>
      <c r="X380" s="21">
        <f>-VLookups!$D$62</f>
        <v>-175</v>
      </c>
      <c r="Y380" s="36">
        <f>Y379*(1+VLookups!$D$57/12)</f>
        <v>-596.13992272623489</v>
      </c>
      <c r="Z380" s="19">
        <f>-E380*VLookups!$J$3</f>
        <v>-1016.7610195285271</v>
      </c>
      <c r="AA380" s="19">
        <v>0</v>
      </c>
      <c r="AB380" s="20">
        <f t="shared" si="15"/>
        <v>7160.0022187774985</v>
      </c>
      <c r="AC380" s="20">
        <f t="shared" si="16"/>
        <v>854546.9167485272</v>
      </c>
    </row>
    <row r="381" spans="2:29" x14ac:dyDescent="0.25">
      <c r="B381" s="9">
        <v>377</v>
      </c>
      <c r="C381" s="9">
        <f t="shared" si="17"/>
        <v>54</v>
      </c>
      <c r="D381" s="9">
        <v>5</v>
      </c>
      <c r="E381" s="20">
        <f>E369*(1+VLookups!$C$4)</f>
        <v>25419.025488213178</v>
      </c>
      <c r="F381" s="20">
        <f>$E381*-VLookups!$D$10*2</f>
        <v>-1525.1415292927907</v>
      </c>
      <c r="G381" s="19">
        <v>0</v>
      </c>
      <c r="H381" s="20">
        <f>(-VLookups!$D$13)*(E381+F381/2)</f>
        <v>-8013.3477851592042</v>
      </c>
      <c r="I381" s="19">
        <v>0</v>
      </c>
      <c r="J381" s="19">
        <v>0</v>
      </c>
      <c r="K381" s="19">
        <v>0</v>
      </c>
      <c r="L381" s="19">
        <v>0</v>
      </c>
      <c r="M381" s="19">
        <v>0</v>
      </c>
      <c r="N381" s="20" t="s">
        <v>36</v>
      </c>
      <c r="O381" s="19">
        <v>0</v>
      </c>
      <c r="P381" s="20">
        <f>P380-VLookups!$D$42</f>
        <v>-329</v>
      </c>
      <c r="Q381" s="22">
        <v>137</v>
      </c>
      <c r="R381" s="19">
        <v>0</v>
      </c>
      <c r="S381" s="20">
        <f>VLookups!$D$50</f>
        <v>-4487.7037773753191</v>
      </c>
      <c r="T381" s="19">
        <v>0</v>
      </c>
      <c r="U381" s="9">
        <v>233</v>
      </c>
      <c r="V381" s="21">
        <f>V380-VLookups!$D$54</f>
        <v>-2485</v>
      </c>
      <c r="W381" s="21">
        <f>-VLookups!$D$60</f>
        <v>-400</v>
      </c>
      <c r="X381" s="21">
        <f>-VLookups!$D$62</f>
        <v>-175</v>
      </c>
      <c r="Y381" s="36">
        <f>Y380*(1+VLookups!$D$57/12)</f>
        <v>-597.87866416751979</v>
      </c>
      <c r="Z381" s="19">
        <f>-E381*VLookups!$J$3</f>
        <v>-1016.7610195285271</v>
      </c>
      <c r="AA381" s="19">
        <v>0</v>
      </c>
      <c r="AB381" s="20">
        <f t="shared" si="15"/>
        <v>7151.7634773362133</v>
      </c>
      <c r="AC381" s="20">
        <f t="shared" si="16"/>
        <v>863122.92508711107</v>
      </c>
    </row>
    <row r="382" spans="2:29" x14ac:dyDescent="0.25">
      <c r="B382" s="9">
        <v>378</v>
      </c>
      <c r="C382" s="9">
        <f t="shared" si="17"/>
        <v>54</v>
      </c>
      <c r="D382" s="9">
        <v>6</v>
      </c>
      <c r="E382" s="20">
        <f>E370*(1+VLookups!$C$4)</f>
        <v>25419.025488213178</v>
      </c>
      <c r="F382" s="20">
        <f>$E382*-VLookups!$D$10*2</f>
        <v>-1525.1415292927907</v>
      </c>
      <c r="G382" s="19">
        <v>0</v>
      </c>
      <c r="H382" s="20">
        <f>(-VLookups!$D$13)*(E382+F382/2)</f>
        <v>-8013.3477851592042</v>
      </c>
      <c r="I382" s="19">
        <v>0</v>
      </c>
      <c r="J382" s="19">
        <v>0</v>
      </c>
      <c r="K382" s="19">
        <v>0</v>
      </c>
      <c r="L382" s="19">
        <v>0</v>
      </c>
      <c r="M382" s="19">
        <v>0</v>
      </c>
      <c r="N382" s="20" t="s">
        <v>36</v>
      </c>
      <c r="O382" s="19">
        <v>0</v>
      </c>
      <c r="P382" s="20">
        <f>P381-VLookups!$D$42</f>
        <v>-330.5</v>
      </c>
      <c r="Q382" s="22">
        <v>138</v>
      </c>
      <c r="R382" s="19">
        <v>0</v>
      </c>
      <c r="S382" s="20">
        <f>VLookups!$D$50</f>
        <v>-4487.7037773753191</v>
      </c>
      <c r="T382" s="19">
        <v>0</v>
      </c>
      <c r="U382" s="9">
        <v>234</v>
      </c>
      <c r="V382" s="21">
        <f>V381-VLookups!$D$54</f>
        <v>-2490</v>
      </c>
      <c r="W382" s="21">
        <f>-VLookups!$D$60</f>
        <v>-400</v>
      </c>
      <c r="X382" s="21">
        <f>-VLookups!$D$62</f>
        <v>-175</v>
      </c>
      <c r="Y382" s="36">
        <f>Y381*(1+VLookups!$D$57/12)</f>
        <v>-599.62247693800839</v>
      </c>
      <c r="Z382" s="19">
        <f>-E382*VLookups!$J$3</f>
        <v>-1016.7610195285271</v>
      </c>
      <c r="AA382" s="19">
        <v>0</v>
      </c>
      <c r="AB382" s="20">
        <f t="shared" si="15"/>
        <v>7143.5196645657243</v>
      </c>
      <c r="AC382" s="20">
        <f t="shared" si="16"/>
        <v>871704.98296015535</v>
      </c>
    </row>
    <row r="383" spans="2:29" x14ac:dyDescent="0.25">
      <c r="B383" s="9">
        <v>379</v>
      </c>
      <c r="C383" s="9">
        <f t="shared" si="17"/>
        <v>54</v>
      </c>
      <c r="D383" s="9">
        <v>7</v>
      </c>
      <c r="E383" s="20">
        <f>E371*(1+VLookups!$C$4)</f>
        <v>25419.025488213178</v>
      </c>
      <c r="F383" s="20">
        <f>$E383*-VLookups!$D$10*2</f>
        <v>-1525.1415292927907</v>
      </c>
      <c r="G383" s="19">
        <v>0</v>
      </c>
      <c r="H383" s="20">
        <f>(-VLookups!$D$13)*(E383+F383/2)</f>
        <v>-8013.3477851592042</v>
      </c>
      <c r="I383" s="19">
        <v>0</v>
      </c>
      <c r="J383" s="19">
        <v>0</v>
      </c>
      <c r="K383" s="19">
        <v>0</v>
      </c>
      <c r="L383" s="19">
        <v>0</v>
      </c>
      <c r="M383" s="19">
        <v>0</v>
      </c>
      <c r="N383" s="20" t="s">
        <v>36</v>
      </c>
      <c r="O383" s="19">
        <v>0</v>
      </c>
      <c r="P383" s="20">
        <f>P382-VLookups!$D$42</f>
        <v>-332</v>
      </c>
      <c r="Q383" s="22">
        <v>139</v>
      </c>
      <c r="R383" s="19">
        <v>0</v>
      </c>
      <c r="S383" s="20">
        <f>VLookups!$D$50</f>
        <v>-4487.7037773753191</v>
      </c>
      <c r="T383" s="19">
        <v>0</v>
      </c>
      <c r="U383" s="9">
        <v>235</v>
      </c>
      <c r="V383" s="21">
        <f>V382-VLookups!$D$54</f>
        <v>-2495</v>
      </c>
      <c r="W383" s="21">
        <f>-VLookups!$D$60</f>
        <v>-400</v>
      </c>
      <c r="X383" s="21">
        <f>-VLookups!$D$62</f>
        <v>-175</v>
      </c>
      <c r="Y383" s="36">
        <f>Y382*(1+VLookups!$D$57/12)</f>
        <v>-601.37137582907758</v>
      </c>
      <c r="Z383" s="19">
        <f>-E383*VLookups!$J$3</f>
        <v>-1016.7610195285271</v>
      </c>
      <c r="AA383" s="19">
        <v>0</v>
      </c>
      <c r="AB383" s="20">
        <f t="shared" si="15"/>
        <v>7135.2707656746552</v>
      </c>
      <c r="AC383" s="20">
        <f t="shared" si="16"/>
        <v>880293.09536409692</v>
      </c>
    </row>
    <row r="384" spans="2:29" x14ac:dyDescent="0.25">
      <c r="B384" s="9">
        <v>380</v>
      </c>
      <c r="C384" s="9">
        <f t="shared" si="17"/>
        <v>54</v>
      </c>
      <c r="D384" s="9">
        <v>8</v>
      </c>
      <c r="E384" s="20">
        <f>E372*(1+VLookups!$C$4)</f>
        <v>25419.025488213178</v>
      </c>
      <c r="F384" s="20">
        <f>$E384*-VLookups!$D$10*2</f>
        <v>-1525.1415292927907</v>
      </c>
      <c r="G384" s="19">
        <v>0</v>
      </c>
      <c r="H384" s="20">
        <f>(-VLookups!$D$13)*(E384+F384/2)</f>
        <v>-8013.3477851592042</v>
      </c>
      <c r="I384" s="19">
        <v>0</v>
      </c>
      <c r="J384" s="19">
        <v>0</v>
      </c>
      <c r="K384" s="19">
        <v>0</v>
      </c>
      <c r="L384" s="19">
        <v>0</v>
      </c>
      <c r="M384" s="19">
        <v>0</v>
      </c>
      <c r="N384" s="20" t="s">
        <v>36</v>
      </c>
      <c r="O384" s="19">
        <v>0</v>
      </c>
      <c r="P384" s="20">
        <f>P383-VLookups!$D$42</f>
        <v>-333.5</v>
      </c>
      <c r="Q384" s="22">
        <v>140</v>
      </c>
      <c r="R384" s="19">
        <v>0</v>
      </c>
      <c r="S384" s="20">
        <f>VLookups!$D$50</f>
        <v>-4487.7037773753191</v>
      </c>
      <c r="T384" s="19">
        <v>0</v>
      </c>
      <c r="U384" s="9">
        <v>236</v>
      </c>
      <c r="V384" s="21">
        <f>V383-VLookups!$D$54</f>
        <v>-2500</v>
      </c>
      <c r="W384" s="21">
        <f>-VLookups!$D$60</f>
        <v>-400</v>
      </c>
      <c r="X384" s="21">
        <f>-VLookups!$D$62</f>
        <v>-175</v>
      </c>
      <c r="Y384" s="36">
        <f>Y383*(1+VLookups!$D$57/12)</f>
        <v>-603.12537567524578</v>
      </c>
      <c r="Z384" s="19">
        <f>-E384*VLookups!$J$3</f>
        <v>-1016.7610195285271</v>
      </c>
      <c r="AA384" s="19">
        <v>0</v>
      </c>
      <c r="AB384" s="20">
        <f t="shared" si="15"/>
        <v>7127.0167658284872</v>
      </c>
      <c r="AC384" s="20">
        <f t="shared" si="16"/>
        <v>888887.26728886564</v>
      </c>
    </row>
    <row r="385" spans="2:29" x14ac:dyDescent="0.25">
      <c r="B385" s="9">
        <v>381</v>
      </c>
      <c r="C385" s="9">
        <f t="shared" si="17"/>
        <v>54</v>
      </c>
      <c r="D385" s="9">
        <v>9</v>
      </c>
      <c r="E385" s="20">
        <f>E373*(1+VLookups!$C$4)</f>
        <v>25419.025488213178</v>
      </c>
      <c r="F385" s="20">
        <f>$E385*-VLookups!$D$10*2</f>
        <v>-1525.1415292927907</v>
      </c>
      <c r="G385" s="19">
        <v>0</v>
      </c>
      <c r="H385" s="20">
        <f>(-VLookups!$D$13)*(E385+F385/2)</f>
        <v>-8013.3477851592042</v>
      </c>
      <c r="I385" s="19">
        <v>0</v>
      </c>
      <c r="J385" s="19">
        <v>0</v>
      </c>
      <c r="K385" s="19">
        <v>0</v>
      </c>
      <c r="L385" s="19">
        <v>0</v>
      </c>
      <c r="M385" s="19">
        <v>0</v>
      </c>
      <c r="N385" s="20" t="s">
        <v>36</v>
      </c>
      <c r="O385" s="19">
        <v>0</v>
      </c>
      <c r="P385" s="20">
        <f>P384-VLookups!$D$42</f>
        <v>-335</v>
      </c>
      <c r="Q385" s="22">
        <v>141</v>
      </c>
      <c r="R385" s="19">
        <v>0</v>
      </c>
      <c r="S385" s="20">
        <f>VLookups!$D$50</f>
        <v>-4487.7037773753191</v>
      </c>
      <c r="T385" s="19">
        <v>0</v>
      </c>
      <c r="U385" s="9">
        <v>237</v>
      </c>
      <c r="V385" s="21">
        <f>V384-VLookups!$D$54</f>
        <v>-2505</v>
      </c>
      <c r="W385" s="21">
        <f>-VLookups!$D$60</f>
        <v>-400</v>
      </c>
      <c r="X385" s="21">
        <f>-VLookups!$D$62</f>
        <v>-175</v>
      </c>
      <c r="Y385" s="36">
        <f>Y384*(1+VLookups!$D$57/12)</f>
        <v>-604.88449135429858</v>
      </c>
      <c r="Z385" s="19">
        <f>-E385*VLookups!$J$3</f>
        <v>-1016.7610195285271</v>
      </c>
      <c r="AA385" s="19">
        <v>0</v>
      </c>
      <c r="AB385" s="20">
        <f t="shared" si="15"/>
        <v>7118.7576501494341</v>
      </c>
      <c r="AC385" s="20">
        <f t="shared" si="16"/>
        <v>897487.50371782982</v>
      </c>
    </row>
    <row r="386" spans="2:29" x14ac:dyDescent="0.25">
      <c r="B386" s="9">
        <v>382</v>
      </c>
      <c r="C386" s="9">
        <f t="shared" si="17"/>
        <v>54</v>
      </c>
      <c r="D386" s="9">
        <v>10</v>
      </c>
      <c r="E386" s="20">
        <f>E374*(1+VLookups!$C$4)</f>
        <v>25419.025488213178</v>
      </c>
      <c r="F386" s="20">
        <f>$E386*-VLookups!$D$10*2</f>
        <v>-1525.1415292927907</v>
      </c>
      <c r="G386" s="19">
        <v>0</v>
      </c>
      <c r="H386" s="20">
        <f>(-VLookups!$D$13)*(E386+F386/2)</f>
        <v>-8013.3477851592042</v>
      </c>
      <c r="I386" s="19">
        <v>0</v>
      </c>
      <c r="J386" s="19">
        <v>0</v>
      </c>
      <c r="K386" s="19">
        <v>0</v>
      </c>
      <c r="L386" s="19">
        <v>0</v>
      </c>
      <c r="M386" s="19">
        <v>0</v>
      </c>
      <c r="N386" s="20" t="s">
        <v>36</v>
      </c>
      <c r="O386" s="19">
        <v>0</v>
      </c>
      <c r="P386" s="20">
        <f>P385-VLookups!$D$42</f>
        <v>-336.5</v>
      </c>
      <c r="Q386" s="22">
        <v>142</v>
      </c>
      <c r="R386" s="19">
        <v>0</v>
      </c>
      <c r="S386" s="20">
        <f>VLookups!$D$50</f>
        <v>-4487.7037773753191</v>
      </c>
      <c r="T386" s="19">
        <v>0</v>
      </c>
      <c r="U386" s="9">
        <v>238</v>
      </c>
      <c r="V386" s="21">
        <f>V385-VLookups!$D$54</f>
        <v>-2510</v>
      </c>
      <c r="W386" s="21">
        <f>-VLookups!$D$60</f>
        <v>-400</v>
      </c>
      <c r="X386" s="21">
        <f>-VLookups!$D$62</f>
        <v>-175</v>
      </c>
      <c r="Y386" s="36">
        <f>Y385*(1+VLookups!$D$57/12)</f>
        <v>-606.64873778741526</v>
      </c>
      <c r="Z386" s="19">
        <f>-E386*VLookups!$J$3</f>
        <v>-1016.7610195285271</v>
      </c>
      <c r="AA386" s="19">
        <v>0</v>
      </c>
      <c r="AB386" s="20">
        <f t="shared" si="15"/>
        <v>7110.4934037163175</v>
      </c>
      <c r="AC386" s="20">
        <f t="shared" si="16"/>
        <v>906093.80962774262</v>
      </c>
    </row>
    <row r="387" spans="2:29" x14ac:dyDescent="0.25">
      <c r="B387" s="9">
        <v>383</v>
      </c>
      <c r="C387" s="9">
        <f t="shared" si="17"/>
        <v>54</v>
      </c>
      <c r="D387" s="9">
        <v>11</v>
      </c>
      <c r="E387" s="20">
        <f>E375*(1+VLookups!$C$4)</f>
        <v>25419.025488213178</v>
      </c>
      <c r="F387" s="20">
        <f>$E387*-VLookups!$D$10*2</f>
        <v>-1525.1415292927907</v>
      </c>
      <c r="G387" s="19">
        <v>0</v>
      </c>
      <c r="H387" s="20">
        <f>(-VLookups!$D$13)*(E387+F387/2)</f>
        <v>-8013.3477851592042</v>
      </c>
      <c r="I387" s="19">
        <v>0</v>
      </c>
      <c r="J387" s="19">
        <v>0</v>
      </c>
      <c r="K387" s="19">
        <v>0</v>
      </c>
      <c r="L387" s="19">
        <v>0</v>
      </c>
      <c r="M387" s="19">
        <v>0</v>
      </c>
      <c r="N387" s="20" t="s">
        <v>36</v>
      </c>
      <c r="O387" s="19">
        <v>0</v>
      </c>
      <c r="P387" s="20">
        <f>P386-VLookups!$D$42</f>
        <v>-338</v>
      </c>
      <c r="Q387" s="22">
        <v>143</v>
      </c>
      <c r="R387" s="19">
        <v>0</v>
      </c>
      <c r="S387" s="20">
        <f>VLookups!$D$50</f>
        <v>-4487.7037773753191</v>
      </c>
      <c r="T387" s="19">
        <v>0</v>
      </c>
      <c r="U387" s="9">
        <v>239</v>
      </c>
      <c r="V387" s="21">
        <f>V386-VLookups!$D$54</f>
        <v>-2515</v>
      </c>
      <c r="W387" s="21">
        <f>-VLookups!$D$60</f>
        <v>-400</v>
      </c>
      <c r="X387" s="21">
        <f>-VLookups!$D$62</f>
        <v>-175</v>
      </c>
      <c r="Y387" s="36">
        <f>Y386*(1+VLookups!$D$57/12)</f>
        <v>-608.41812993929523</v>
      </c>
      <c r="Z387" s="19">
        <f>-E387*VLookups!$J$3</f>
        <v>-1016.7610195285271</v>
      </c>
      <c r="AA387" s="19">
        <v>0</v>
      </c>
      <c r="AB387" s="20">
        <f t="shared" si="15"/>
        <v>7102.2240115644381</v>
      </c>
      <c r="AC387" s="20">
        <f t="shared" si="16"/>
        <v>914706.18998868659</v>
      </c>
    </row>
    <row r="388" spans="2:29" x14ac:dyDescent="0.25">
      <c r="B388" s="9">
        <v>384</v>
      </c>
      <c r="C388" s="9">
        <f t="shared" si="17"/>
        <v>55</v>
      </c>
      <c r="D388" s="9">
        <v>0</v>
      </c>
      <c r="E388" s="20">
        <f>E376*(1+VLookups!$C$4)</f>
        <v>26308.691380300636</v>
      </c>
      <c r="F388" s="20">
        <f>$E388*-VLookups!$D$10*2</f>
        <v>-1578.5214828180381</v>
      </c>
      <c r="G388" s="19">
        <v>0</v>
      </c>
      <c r="H388" s="20">
        <f>(-VLookups!$D$13)*(E388+F388/2)</f>
        <v>-8293.8149576397755</v>
      </c>
      <c r="I388" s="19">
        <v>0</v>
      </c>
      <c r="J388" s="19">
        <v>0</v>
      </c>
      <c r="K388" s="19">
        <v>0</v>
      </c>
      <c r="L388" s="19">
        <v>0</v>
      </c>
      <c r="M388" s="19">
        <v>0</v>
      </c>
      <c r="N388" s="20" t="s">
        <v>36</v>
      </c>
      <c r="O388" s="19">
        <v>0</v>
      </c>
      <c r="P388" s="20">
        <f>P387-VLookups!$D$42</f>
        <v>-339.5</v>
      </c>
      <c r="Q388" s="22">
        <v>144</v>
      </c>
      <c r="R388" s="19">
        <v>0</v>
      </c>
      <c r="S388" s="20">
        <f>VLookups!$D$50</f>
        <v>-4487.7037773753191</v>
      </c>
      <c r="T388" s="19">
        <v>0</v>
      </c>
      <c r="U388" s="9">
        <v>240</v>
      </c>
      <c r="V388" s="21">
        <f>V387-VLookups!$D$54</f>
        <v>-2520</v>
      </c>
      <c r="W388" s="21">
        <f>-VLookups!$D$60</f>
        <v>-400</v>
      </c>
      <c r="X388" s="21">
        <f>-VLookups!$D$62</f>
        <v>-175</v>
      </c>
      <c r="Y388" s="36">
        <f>Y387*(1+VLookups!$D$57/12)</f>
        <v>-610.19268281828488</v>
      </c>
      <c r="Z388" s="19">
        <f>-E388*VLookups!$J$3</f>
        <v>-1052.3476552120255</v>
      </c>
      <c r="AA388" s="19">
        <v>0</v>
      </c>
      <c r="AB388" s="20">
        <f t="shared" si="15"/>
        <v>7640.8715658462106</v>
      </c>
      <c r="AC388" s="20">
        <f t="shared" si="16"/>
        <v>923871.57187118067</v>
      </c>
    </row>
    <row r="389" spans="2:29" x14ac:dyDescent="0.25">
      <c r="B389" s="9">
        <v>385</v>
      </c>
      <c r="C389" s="9">
        <f t="shared" si="17"/>
        <v>55</v>
      </c>
      <c r="D389" s="9">
        <v>1</v>
      </c>
      <c r="E389" s="20">
        <f>E377*(1+VLookups!$C$4)</f>
        <v>26308.691380300636</v>
      </c>
      <c r="F389" s="20">
        <f>$E389*-VLookups!$D$10*2</f>
        <v>-1578.5214828180381</v>
      </c>
      <c r="G389" s="19">
        <v>0</v>
      </c>
      <c r="H389" s="20">
        <f>(-VLookups!$D$13)*(E389+F389/2)</f>
        <v>-8293.8149576397755</v>
      </c>
      <c r="I389" s="19">
        <v>0</v>
      </c>
      <c r="J389" s="19">
        <v>0</v>
      </c>
      <c r="K389" s="19">
        <v>0</v>
      </c>
      <c r="L389" s="19">
        <v>0</v>
      </c>
      <c r="M389" s="19">
        <v>0</v>
      </c>
      <c r="N389" s="20" t="s">
        <v>36</v>
      </c>
      <c r="O389" s="19">
        <v>0</v>
      </c>
      <c r="P389" s="20">
        <f>P388-VLookups!$D$42</f>
        <v>-341</v>
      </c>
      <c r="Q389" s="22">
        <v>145</v>
      </c>
      <c r="R389" s="19">
        <v>0</v>
      </c>
      <c r="S389" s="20">
        <f>VLookups!$D$50</f>
        <v>-4487.7037773753191</v>
      </c>
      <c r="T389" s="19">
        <v>0</v>
      </c>
      <c r="U389" s="9">
        <v>241</v>
      </c>
      <c r="V389" s="21">
        <f>V388-VLookups!$D$54</f>
        <v>-2525</v>
      </c>
      <c r="W389" s="21">
        <f>-VLookups!$D$60</f>
        <v>-400</v>
      </c>
      <c r="X389" s="21">
        <f>-VLookups!$D$62</f>
        <v>-175</v>
      </c>
      <c r="Y389" s="36">
        <f>Y388*(1+VLookups!$D$57/12)</f>
        <v>-611.97241147650493</v>
      </c>
      <c r="Z389" s="19">
        <f>-E389*VLookups!$J$3</f>
        <v>-1052.3476552120255</v>
      </c>
      <c r="AA389" s="19">
        <v>0</v>
      </c>
      <c r="AB389" s="20">
        <f t="shared" ref="AB389:AB452" si="18">SUM(E389,F389/2,H389,I389,K389,L389,M389,O389,P389,R389,S389,T389,V389,W389,X389,Y389,G389,J389,Z389,AA389)</f>
        <v>7632.5918371879898</v>
      </c>
      <c r="AC389" s="20">
        <f t="shared" ref="AC389:AC452" si="19">AB389+(AC388*(1+($AC$2/12)))</f>
        <v>933043.94966148736</v>
      </c>
    </row>
    <row r="390" spans="2:29" x14ac:dyDescent="0.25">
      <c r="B390" s="9">
        <v>386</v>
      </c>
      <c r="C390" s="9">
        <f t="shared" si="17"/>
        <v>55</v>
      </c>
      <c r="D390" s="9">
        <v>2</v>
      </c>
      <c r="E390" s="20">
        <f>E378*(1+VLookups!$C$4)</f>
        <v>26308.691380300636</v>
      </c>
      <c r="F390" s="20">
        <f>$E390*-VLookups!$D$10*2</f>
        <v>-1578.5214828180381</v>
      </c>
      <c r="G390" s="19">
        <v>0</v>
      </c>
      <c r="H390" s="20">
        <f>(-VLookups!$D$13)*(E390+F390/2)</f>
        <v>-8293.8149576397755</v>
      </c>
      <c r="I390" s="19">
        <v>0</v>
      </c>
      <c r="J390" s="19">
        <v>0</v>
      </c>
      <c r="K390" s="19">
        <v>0</v>
      </c>
      <c r="L390" s="19">
        <v>0</v>
      </c>
      <c r="M390" s="19">
        <v>0</v>
      </c>
      <c r="N390" s="20" t="s">
        <v>36</v>
      </c>
      <c r="O390" s="19">
        <v>0</v>
      </c>
      <c r="P390" s="20">
        <f>P389-VLookups!$D$42</f>
        <v>-342.5</v>
      </c>
      <c r="Q390" s="22">
        <v>146</v>
      </c>
      <c r="R390" s="19">
        <v>0</v>
      </c>
      <c r="S390" s="20">
        <f>VLookups!$D$50</f>
        <v>-4487.7037773753191</v>
      </c>
      <c r="T390" s="19">
        <v>0</v>
      </c>
      <c r="U390" s="9">
        <v>242</v>
      </c>
      <c r="V390" s="21">
        <f>V389-VLookups!$D$54</f>
        <v>-2530</v>
      </c>
      <c r="W390" s="21">
        <f>-VLookups!$D$60</f>
        <v>-400</v>
      </c>
      <c r="X390" s="21">
        <f>-VLookups!$D$62</f>
        <v>-175</v>
      </c>
      <c r="Y390" s="36">
        <f>Y389*(1+VLookups!$D$57/12)</f>
        <v>-613.75733100997809</v>
      </c>
      <c r="Z390" s="19">
        <f>-E390*VLookups!$J$3</f>
        <v>-1052.3476552120255</v>
      </c>
      <c r="AA390" s="19">
        <v>0</v>
      </c>
      <c r="AB390" s="20">
        <f t="shared" si="18"/>
        <v>7624.3069176545168</v>
      </c>
      <c r="AC390" s="20">
        <f t="shared" si="19"/>
        <v>942223.3298285777</v>
      </c>
    </row>
    <row r="391" spans="2:29" x14ac:dyDescent="0.25">
      <c r="B391" s="9">
        <v>387</v>
      </c>
      <c r="C391" s="9">
        <f t="shared" si="17"/>
        <v>55</v>
      </c>
      <c r="D391" s="9">
        <v>3</v>
      </c>
      <c r="E391" s="20">
        <f>E379*(1+VLookups!$C$4)</f>
        <v>26308.691380300636</v>
      </c>
      <c r="F391" s="20">
        <f>$E391*-VLookups!$D$10*2</f>
        <v>-1578.5214828180381</v>
      </c>
      <c r="G391" s="19">
        <v>0</v>
      </c>
      <c r="H391" s="20">
        <f>(-VLookups!$D$13)*(E391+F391/2)</f>
        <v>-8293.8149576397755</v>
      </c>
      <c r="I391" s="19">
        <v>0</v>
      </c>
      <c r="J391" s="19">
        <v>0</v>
      </c>
      <c r="K391" s="19">
        <v>0</v>
      </c>
      <c r="L391" s="19">
        <v>0</v>
      </c>
      <c r="M391" s="19">
        <v>0</v>
      </c>
      <c r="N391" s="20" t="s">
        <v>36</v>
      </c>
      <c r="O391" s="19">
        <v>0</v>
      </c>
      <c r="P391" s="20">
        <f>P390-VLookups!$D$42</f>
        <v>-344</v>
      </c>
      <c r="Q391" s="22">
        <v>147</v>
      </c>
      <c r="R391" s="19">
        <v>0</v>
      </c>
      <c r="S391" s="20">
        <f>VLookups!$D$50</f>
        <v>-4487.7037773753191</v>
      </c>
      <c r="T391" s="19">
        <v>0</v>
      </c>
      <c r="U391" s="9">
        <v>243</v>
      </c>
      <c r="V391" s="21">
        <f>V390-VLookups!$D$54</f>
        <v>-2535</v>
      </c>
      <c r="W391" s="21">
        <f>-VLookups!$D$60</f>
        <v>-400</v>
      </c>
      <c r="X391" s="21">
        <f>-VLookups!$D$62</f>
        <v>-175</v>
      </c>
      <c r="Y391" s="36">
        <f>Y390*(1+VLookups!$D$57/12)</f>
        <v>-615.54745655875718</v>
      </c>
      <c r="Z391" s="19">
        <f>-E391*VLookups!$J$3</f>
        <v>-1052.3476552120255</v>
      </c>
      <c r="AA391" s="19">
        <v>0</v>
      </c>
      <c r="AB391" s="20">
        <f t="shared" si="18"/>
        <v>7616.0167921057373</v>
      </c>
      <c r="AC391" s="20">
        <f t="shared" si="19"/>
        <v>951409.71883706446</v>
      </c>
    </row>
    <row r="392" spans="2:29" x14ac:dyDescent="0.25">
      <c r="B392" s="9">
        <v>388</v>
      </c>
      <c r="C392" s="9">
        <f t="shared" si="17"/>
        <v>55</v>
      </c>
      <c r="D392" s="9">
        <v>4</v>
      </c>
      <c r="E392" s="20">
        <f>E380*(1+VLookups!$C$4)</f>
        <v>26308.691380300636</v>
      </c>
      <c r="F392" s="20">
        <f>$E392*-VLookups!$D$10*2</f>
        <v>-1578.5214828180381</v>
      </c>
      <c r="G392" s="19">
        <v>0</v>
      </c>
      <c r="H392" s="20">
        <f>(-VLookups!$D$13)*(E392+F392/2)</f>
        <v>-8293.8149576397755</v>
      </c>
      <c r="I392" s="19">
        <v>0</v>
      </c>
      <c r="J392" s="19">
        <v>0</v>
      </c>
      <c r="K392" s="19">
        <v>0</v>
      </c>
      <c r="L392" s="19">
        <v>0</v>
      </c>
      <c r="M392" s="19">
        <v>0</v>
      </c>
      <c r="N392" s="20" t="s">
        <v>36</v>
      </c>
      <c r="O392" s="19">
        <v>0</v>
      </c>
      <c r="P392" s="20">
        <f>P391-VLookups!$D$42</f>
        <v>-345.5</v>
      </c>
      <c r="Q392" s="22">
        <v>148</v>
      </c>
      <c r="R392" s="19">
        <v>0</v>
      </c>
      <c r="S392" s="20">
        <f>VLookups!$D$50</f>
        <v>-4487.7037773753191</v>
      </c>
      <c r="T392" s="19">
        <v>0</v>
      </c>
      <c r="U392" s="9">
        <v>244</v>
      </c>
      <c r="V392" s="21">
        <f>V391-VLookups!$D$54</f>
        <v>-2540</v>
      </c>
      <c r="W392" s="21">
        <f>-VLookups!$D$60</f>
        <v>-400</v>
      </c>
      <c r="X392" s="21">
        <f>-VLookups!$D$62</f>
        <v>-175</v>
      </c>
      <c r="Y392" s="36">
        <f>Y391*(1+VLookups!$D$57/12)</f>
        <v>-617.3428033070536</v>
      </c>
      <c r="Z392" s="19">
        <f>-E392*VLookups!$J$3</f>
        <v>-1052.3476552120255</v>
      </c>
      <c r="AA392" s="19">
        <v>0</v>
      </c>
      <c r="AB392" s="20">
        <f t="shared" si="18"/>
        <v>7607.7214453574406</v>
      </c>
      <c r="AC392" s="20">
        <f t="shared" si="19"/>
        <v>960603.12314715039</v>
      </c>
    </row>
    <row r="393" spans="2:29" x14ac:dyDescent="0.25">
      <c r="B393" s="9">
        <v>389</v>
      </c>
      <c r="C393" s="9">
        <f t="shared" si="17"/>
        <v>55</v>
      </c>
      <c r="D393" s="9">
        <v>5</v>
      </c>
      <c r="E393" s="20">
        <f>E381*(1+VLookups!$C$4)</f>
        <v>26308.691380300636</v>
      </c>
      <c r="F393" s="20">
        <f>$E393*-VLookups!$D$10*2</f>
        <v>-1578.5214828180381</v>
      </c>
      <c r="G393" s="19">
        <v>0</v>
      </c>
      <c r="H393" s="20">
        <f>(-VLookups!$D$13)*(E393+F393/2)</f>
        <v>-8293.8149576397755</v>
      </c>
      <c r="I393" s="19">
        <v>0</v>
      </c>
      <c r="J393" s="19">
        <v>0</v>
      </c>
      <c r="K393" s="19">
        <v>0</v>
      </c>
      <c r="L393" s="19">
        <v>0</v>
      </c>
      <c r="M393" s="19">
        <v>0</v>
      </c>
      <c r="N393" s="20" t="s">
        <v>36</v>
      </c>
      <c r="O393" s="19">
        <v>0</v>
      </c>
      <c r="P393" s="20">
        <f>P392-VLookups!$D$42</f>
        <v>-347</v>
      </c>
      <c r="Q393" s="22">
        <v>149</v>
      </c>
      <c r="R393" s="19">
        <v>0</v>
      </c>
      <c r="S393" s="20">
        <f>VLookups!$D$50</f>
        <v>-4487.7037773753191</v>
      </c>
      <c r="T393" s="19">
        <v>0</v>
      </c>
      <c r="U393" s="9">
        <v>245</v>
      </c>
      <c r="V393" s="21">
        <f>V392-VLookups!$D$54</f>
        <v>-2545</v>
      </c>
      <c r="W393" s="21">
        <f>-VLookups!$D$60</f>
        <v>-400</v>
      </c>
      <c r="X393" s="21">
        <f>-VLookups!$D$62</f>
        <v>-175</v>
      </c>
      <c r="Y393" s="36">
        <f>Y392*(1+VLookups!$D$57/12)</f>
        <v>-619.14338648336582</v>
      </c>
      <c r="Z393" s="19">
        <f>-E393*VLookups!$J$3</f>
        <v>-1052.3476552120255</v>
      </c>
      <c r="AA393" s="19">
        <v>0</v>
      </c>
      <c r="AB393" s="20">
        <f t="shared" si="18"/>
        <v>7599.4208621811295</v>
      </c>
      <c r="AC393" s="20">
        <f t="shared" si="19"/>
        <v>969803.54921457684</v>
      </c>
    </row>
    <row r="394" spans="2:29" x14ac:dyDescent="0.25">
      <c r="B394" s="9">
        <v>390</v>
      </c>
      <c r="C394" s="9">
        <f t="shared" si="17"/>
        <v>55</v>
      </c>
      <c r="D394" s="9">
        <v>6</v>
      </c>
      <c r="E394" s="20">
        <f>E382*(1+VLookups!$C$4)</f>
        <v>26308.691380300636</v>
      </c>
      <c r="F394" s="20">
        <f>$E394*-VLookups!$D$10*2</f>
        <v>-1578.5214828180381</v>
      </c>
      <c r="G394" s="19">
        <v>0</v>
      </c>
      <c r="H394" s="20">
        <f>(-VLookups!$D$13)*(E394+F394/2)</f>
        <v>-8293.8149576397755</v>
      </c>
      <c r="I394" s="19">
        <v>0</v>
      </c>
      <c r="J394" s="19">
        <v>0</v>
      </c>
      <c r="K394" s="19">
        <v>0</v>
      </c>
      <c r="L394" s="19">
        <v>0</v>
      </c>
      <c r="M394" s="19">
        <v>0</v>
      </c>
      <c r="N394" s="20" t="s">
        <v>36</v>
      </c>
      <c r="O394" s="19">
        <v>0</v>
      </c>
      <c r="P394" s="20">
        <f>P393-VLookups!$D$42</f>
        <v>-348.5</v>
      </c>
      <c r="Q394" s="22">
        <v>150</v>
      </c>
      <c r="R394" s="19">
        <v>0</v>
      </c>
      <c r="S394" s="20">
        <f>VLookups!$D$50</f>
        <v>-4487.7037773753191</v>
      </c>
      <c r="T394" s="19">
        <v>0</v>
      </c>
      <c r="U394" s="9">
        <v>246</v>
      </c>
      <c r="V394" s="21">
        <f>V393-VLookups!$D$54</f>
        <v>-2550</v>
      </c>
      <c r="W394" s="21">
        <f>-VLookups!$D$60</f>
        <v>-400</v>
      </c>
      <c r="X394" s="21">
        <f>-VLookups!$D$62</f>
        <v>-175</v>
      </c>
      <c r="Y394" s="36">
        <f>Y393*(1+VLookups!$D$57/12)</f>
        <v>-620.94922136060893</v>
      </c>
      <c r="Z394" s="19">
        <f>-E394*VLookups!$J$3</f>
        <v>-1052.3476552120255</v>
      </c>
      <c r="AA394" s="19">
        <v>0</v>
      </c>
      <c r="AB394" s="20">
        <f t="shared" si="18"/>
        <v>7591.1150273038866</v>
      </c>
      <c r="AC394" s="20">
        <f t="shared" si="19"/>
        <v>979011.00349057175</v>
      </c>
    </row>
    <row r="395" spans="2:29" x14ac:dyDescent="0.25">
      <c r="B395" s="9">
        <v>391</v>
      </c>
      <c r="C395" s="9">
        <f t="shared" si="17"/>
        <v>55</v>
      </c>
      <c r="D395" s="9">
        <v>7</v>
      </c>
      <c r="E395" s="20">
        <f>E383*(1+VLookups!$C$4)</f>
        <v>26308.691380300636</v>
      </c>
      <c r="F395" s="20">
        <f>$E395*-VLookups!$D$10*2</f>
        <v>-1578.5214828180381</v>
      </c>
      <c r="G395" s="19">
        <v>0</v>
      </c>
      <c r="H395" s="20">
        <f>(-VLookups!$D$13)*(E395+F395/2)</f>
        <v>-8293.8149576397755</v>
      </c>
      <c r="I395" s="19">
        <v>0</v>
      </c>
      <c r="J395" s="19">
        <v>0</v>
      </c>
      <c r="K395" s="19">
        <v>0</v>
      </c>
      <c r="L395" s="19">
        <v>0</v>
      </c>
      <c r="M395" s="19">
        <v>0</v>
      </c>
      <c r="N395" s="20" t="s">
        <v>36</v>
      </c>
      <c r="O395" s="19">
        <v>0</v>
      </c>
      <c r="P395" s="20">
        <f>P394-VLookups!$D$42</f>
        <v>-350</v>
      </c>
      <c r="Q395" s="22">
        <v>151</v>
      </c>
      <c r="R395" s="19">
        <v>0</v>
      </c>
      <c r="S395" s="20">
        <f>VLookups!$D$50</f>
        <v>-4487.7037773753191</v>
      </c>
      <c r="T395" s="19">
        <v>0</v>
      </c>
      <c r="U395" s="9">
        <v>247</v>
      </c>
      <c r="V395" s="21">
        <f>V394-VLookups!$D$54</f>
        <v>-2555</v>
      </c>
      <c r="W395" s="21">
        <f>-VLookups!$D$60</f>
        <v>-400</v>
      </c>
      <c r="X395" s="21">
        <f>-VLookups!$D$62</f>
        <v>-175</v>
      </c>
      <c r="Y395" s="36">
        <f>Y394*(1+VLookups!$D$57/12)</f>
        <v>-622.76032325624408</v>
      </c>
      <c r="Z395" s="19">
        <f>-E395*VLookups!$J$3</f>
        <v>-1052.3476552120255</v>
      </c>
      <c r="AA395" s="19">
        <v>0</v>
      </c>
      <c r="AB395" s="20">
        <f t="shared" si="18"/>
        <v>7582.8039254082514</v>
      </c>
      <c r="AC395" s="20">
        <f t="shared" si="19"/>
        <v>988225.49242179771</v>
      </c>
    </row>
    <row r="396" spans="2:29" x14ac:dyDescent="0.25">
      <c r="B396" s="9">
        <v>392</v>
      </c>
      <c r="C396" s="9">
        <f t="shared" si="17"/>
        <v>55</v>
      </c>
      <c r="D396" s="9">
        <v>8</v>
      </c>
      <c r="E396" s="20">
        <f>E384*(1+VLookups!$C$4)</f>
        <v>26308.691380300636</v>
      </c>
      <c r="F396" s="20">
        <f>$E396*-VLookups!$D$10*2</f>
        <v>-1578.5214828180381</v>
      </c>
      <c r="G396" s="19">
        <v>0</v>
      </c>
      <c r="H396" s="20">
        <f>(-VLookups!$D$13)*(E396+F396/2)</f>
        <v>-8293.8149576397755</v>
      </c>
      <c r="I396" s="19">
        <v>0</v>
      </c>
      <c r="J396" s="19">
        <v>0</v>
      </c>
      <c r="K396" s="19">
        <v>0</v>
      </c>
      <c r="L396" s="19">
        <v>0</v>
      </c>
      <c r="M396" s="19">
        <v>0</v>
      </c>
      <c r="N396" s="20" t="s">
        <v>36</v>
      </c>
      <c r="O396" s="19">
        <v>0</v>
      </c>
      <c r="P396" s="20">
        <f>P395-VLookups!$D$42</f>
        <v>-351.5</v>
      </c>
      <c r="Q396" s="22">
        <v>152</v>
      </c>
      <c r="R396" s="19">
        <v>0</v>
      </c>
      <c r="S396" s="20">
        <f>VLookups!$D$50</f>
        <v>-4487.7037773753191</v>
      </c>
      <c r="T396" s="19">
        <v>0</v>
      </c>
      <c r="U396" s="9">
        <v>248</v>
      </c>
      <c r="V396" s="21">
        <f>V395-VLookups!$D$54</f>
        <v>-2560</v>
      </c>
      <c r="W396" s="21">
        <f>-VLookups!$D$60</f>
        <v>-400</v>
      </c>
      <c r="X396" s="21">
        <f>-VLookups!$D$62</f>
        <v>-175</v>
      </c>
      <c r="Y396" s="36">
        <f>Y395*(1+VLookups!$D$57/12)</f>
        <v>-624.57670753240814</v>
      </c>
      <c r="Z396" s="19">
        <f>-E396*VLookups!$J$3</f>
        <v>-1052.3476552120255</v>
      </c>
      <c r="AA396" s="19">
        <v>0</v>
      </c>
      <c r="AB396" s="20">
        <f t="shared" si="18"/>
        <v>7574.4875411320872</v>
      </c>
      <c r="AC396" s="20">
        <f t="shared" si="19"/>
        <v>997447.02245029958</v>
      </c>
    </row>
    <row r="397" spans="2:29" x14ac:dyDescent="0.25">
      <c r="B397" s="9">
        <v>393</v>
      </c>
      <c r="C397" s="9">
        <f t="shared" si="17"/>
        <v>55</v>
      </c>
      <c r="D397" s="9">
        <v>9</v>
      </c>
      <c r="E397" s="20">
        <f>E385*(1+VLookups!$C$4)</f>
        <v>26308.691380300636</v>
      </c>
      <c r="F397" s="20">
        <f>$E397*-VLookups!$D$10*2</f>
        <v>-1578.5214828180381</v>
      </c>
      <c r="G397" s="19">
        <v>0</v>
      </c>
      <c r="H397" s="20">
        <f>(-VLookups!$D$13)*(E397+F397/2)</f>
        <v>-8293.8149576397755</v>
      </c>
      <c r="I397" s="19">
        <v>0</v>
      </c>
      <c r="J397" s="19">
        <v>0</v>
      </c>
      <c r="K397" s="19">
        <v>0</v>
      </c>
      <c r="L397" s="19">
        <v>0</v>
      </c>
      <c r="M397" s="19">
        <v>0</v>
      </c>
      <c r="N397" s="20" t="s">
        <v>36</v>
      </c>
      <c r="O397" s="19">
        <v>0</v>
      </c>
      <c r="P397" s="20">
        <f>P396-VLookups!$D$42</f>
        <v>-353</v>
      </c>
      <c r="Q397" s="22">
        <v>153</v>
      </c>
      <c r="R397" s="19">
        <v>0</v>
      </c>
      <c r="S397" s="20">
        <f>VLookups!$D$50</f>
        <v>-4487.7037773753191</v>
      </c>
      <c r="T397" s="19">
        <v>0</v>
      </c>
      <c r="U397" s="9">
        <v>249</v>
      </c>
      <c r="V397" s="21">
        <f>V396-VLookups!$D$54</f>
        <v>-2565</v>
      </c>
      <c r="W397" s="21">
        <f>-VLookups!$D$60</f>
        <v>-400</v>
      </c>
      <c r="X397" s="21">
        <f>-VLookups!$D$62</f>
        <v>-175</v>
      </c>
      <c r="Y397" s="36">
        <f>Y396*(1+VLookups!$D$57/12)</f>
        <v>-626.39838959604435</v>
      </c>
      <c r="Z397" s="19">
        <f>-E397*VLookups!$J$3</f>
        <v>-1052.3476552120255</v>
      </c>
      <c r="AA397" s="19">
        <v>0</v>
      </c>
      <c r="AB397" s="20">
        <f t="shared" si="18"/>
        <v>7566.1658590684501</v>
      </c>
      <c r="AC397" s="20">
        <f t="shared" si="19"/>
        <v>1006675.6000134519</v>
      </c>
    </row>
    <row r="398" spans="2:29" x14ac:dyDescent="0.25">
      <c r="B398" s="9">
        <v>394</v>
      </c>
      <c r="C398" s="9">
        <f t="shared" si="17"/>
        <v>55</v>
      </c>
      <c r="D398" s="9">
        <v>10</v>
      </c>
      <c r="E398" s="20">
        <f>E386*(1+VLookups!$C$4)</f>
        <v>26308.691380300636</v>
      </c>
      <c r="F398" s="20">
        <f>$E398*-VLookups!$D$10*2</f>
        <v>-1578.5214828180381</v>
      </c>
      <c r="G398" s="19">
        <v>0</v>
      </c>
      <c r="H398" s="20">
        <f>(-VLookups!$D$13)*(E398+F398/2)</f>
        <v>-8293.8149576397755</v>
      </c>
      <c r="I398" s="19">
        <v>0</v>
      </c>
      <c r="J398" s="19">
        <v>0</v>
      </c>
      <c r="K398" s="19">
        <v>0</v>
      </c>
      <c r="L398" s="19">
        <v>0</v>
      </c>
      <c r="M398" s="19">
        <v>0</v>
      </c>
      <c r="N398" s="20" t="s">
        <v>36</v>
      </c>
      <c r="O398" s="19">
        <v>0</v>
      </c>
      <c r="P398" s="20">
        <f>P397-VLookups!$D$42</f>
        <v>-354.5</v>
      </c>
      <c r="Q398" s="22">
        <v>154</v>
      </c>
      <c r="R398" s="19">
        <v>0</v>
      </c>
      <c r="S398" s="20">
        <f>VLookups!$D$50</f>
        <v>-4487.7037773753191</v>
      </c>
      <c r="T398" s="19">
        <v>0</v>
      </c>
      <c r="U398" s="9">
        <v>250</v>
      </c>
      <c r="V398" s="21">
        <f>V397-VLookups!$D$54</f>
        <v>-2570</v>
      </c>
      <c r="W398" s="21">
        <f>-VLookups!$D$60</f>
        <v>-400</v>
      </c>
      <c r="X398" s="21">
        <f>-VLookups!$D$62</f>
        <v>-175</v>
      </c>
      <c r="Y398" s="36">
        <f>Y397*(1+VLookups!$D$57/12)</f>
        <v>-628.22538489903286</v>
      </c>
      <c r="Z398" s="19">
        <f>-E398*VLookups!$J$3</f>
        <v>-1052.3476552120255</v>
      </c>
      <c r="AA398" s="19">
        <v>0</v>
      </c>
      <c r="AB398" s="20">
        <f t="shared" si="18"/>
        <v>7557.8388637654616</v>
      </c>
      <c r="AC398" s="20">
        <f t="shared" si="19"/>
        <v>1015911.2315439065</v>
      </c>
    </row>
    <row r="399" spans="2:29" x14ac:dyDescent="0.25">
      <c r="B399" s="9">
        <v>395</v>
      </c>
      <c r="C399" s="9">
        <f t="shared" si="17"/>
        <v>55</v>
      </c>
      <c r="D399" s="9">
        <v>11</v>
      </c>
      <c r="E399" s="20">
        <f>E387*(1+VLookups!$C$4)</f>
        <v>26308.691380300636</v>
      </c>
      <c r="F399" s="20">
        <f>$E399*-VLookups!$D$10*2</f>
        <v>-1578.5214828180381</v>
      </c>
      <c r="G399" s="19">
        <v>0</v>
      </c>
      <c r="H399" s="20">
        <f>(-VLookups!$D$13)*(E399+F399/2)</f>
        <v>-8293.8149576397755</v>
      </c>
      <c r="I399" s="19">
        <v>0</v>
      </c>
      <c r="J399" s="19">
        <v>0</v>
      </c>
      <c r="K399" s="19">
        <v>0</v>
      </c>
      <c r="L399" s="19">
        <v>0</v>
      </c>
      <c r="M399" s="19">
        <v>0</v>
      </c>
      <c r="N399" s="20" t="s">
        <v>36</v>
      </c>
      <c r="O399" s="19">
        <v>0</v>
      </c>
      <c r="P399" s="20">
        <f>P398-VLookups!$D$42</f>
        <v>-356</v>
      </c>
      <c r="Q399" s="22">
        <v>155</v>
      </c>
      <c r="R399" s="19">
        <v>0</v>
      </c>
      <c r="S399" s="20">
        <f>VLookups!$D$50</f>
        <v>-4487.7037773753191</v>
      </c>
      <c r="T399" s="19">
        <v>0</v>
      </c>
      <c r="U399" s="9">
        <v>251</v>
      </c>
      <c r="V399" s="21">
        <f>V398-VLookups!$D$54</f>
        <v>-2575</v>
      </c>
      <c r="W399" s="21">
        <f>-VLookups!$D$60</f>
        <v>-400</v>
      </c>
      <c r="X399" s="21">
        <f>-VLookups!$D$62</f>
        <v>-175</v>
      </c>
      <c r="Y399" s="36">
        <f>Y398*(1+VLookups!$D$57/12)</f>
        <v>-630.05770893832175</v>
      </c>
      <c r="Z399" s="19">
        <f>-E399*VLookups!$J$3</f>
        <v>-1052.3476552120255</v>
      </c>
      <c r="AA399" s="19">
        <v>0</v>
      </c>
      <c r="AB399" s="20">
        <f t="shared" si="18"/>
        <v>7549.5065397261724</v>
      </c>
      <c r="AC399" s="20">
        <f t="shared" si="19"/>
        <v>1025153.9234695393</v>
      </c>
    </row>
    <row r="400" spans="2:29" x14ac:dyDescent="0.25">
      <c r="B400" s="9">
        <v>396</v>
      </c>
      <c r="C400" s="9">
        <f t="shared" si="17"/>
        <v>56</v>
      </c>
      <c r="D400" s="9">
        <v>0</v>
      </c>
      <c r="E400" s="20">
        <f>E388*(1+VLookups!$C$4)</f>
        <v>27229.495578611157</v>
      </c>
      <c r="F400" s="20">
        <f>$E400*-VLookups!$D$10*2</f>
        <v>-1633.7697347166693</v>
      </c>
      <c r="G400" s="19">
        <v>0</v>
      </c>
      <c r="H400" s="20">
        <f>(-VLookups!$D$13)*(E400+F400/2)</f>
        <v>-8584.098481157167</v>
      </c>
      <c r="I400" s="19">
        <v>0</v>
      </c>
      <c r="J400" s="19">
        <v>0</v>
      </c>
      <c r="K400" s="19">
        <v>0</v>
      </c>
      <c r="L400" s="19">
        <v>0</v>
      </c>
      <c r="M400" s="19">
        <v>0</v>
      </c>
      <c r="N400" s="20" t="s">
        <v>36</v>
      </c>
      <c r="O400" s="19">
        <v>0</v>
      </c>
      <c r="P400" s="20">
        <f>P399-VLookups!$D$42</f>
        <v>-357.5</v>
      </c>
      <c r="Q400" s="22">
        <v>156</v>
      </c>
      <c r="R400" s="19">
        <v>0</v>
      </c>
      <c r="S400" s="20">
        <f>VLookups!$D$50</f>
        <v>-4487.7037773753191</v>
      </c>
      <c r="T400" s="19">
        <v>0</v>
      </c>
      <c r="U400" s="9">
        <v>252</v>
      </c>
      <c r="V400" s="21">
        <f>V399-VLookups!$D$54</f>
        <v>-2580</v>
      </c>
      <c r="W400" s="21">
        <f>-VLookups!$D$60</f>
        <v>-400</v>
      </c>
      <c r="X400" s="21">
        <f>-VLookups!$D$62</f>
        <v>-175</v>
      </c>
      <c r="Y400" s="36">
        <f>Y399*(1+VLookups!$D$57/12)</f>
        <v>-631.89537725605851</v>
      </c>
      <c r="Z400" s="19">
        <f>-E400*VLookups!$J$3</f>
        <v>-1089.1798231444463</v>
      </c>
      <c r="AA400" s="19">
        <v>0</v>
      </c>
      <c r="AB400" s="20">
        <f t="shared" si="18"/>
        <v>8107.2332523198347</v>
      </c>
      <c r="AC400" s="20">
        <f t="shared" si="19"/>
        <v>1034969.7465943084</v>
      </c>
    </row>
    <row r="401" spans="2:29" x14ac:dyDescent="0.25">
      <c r="B401" s="9">
        <v>397</v>
      </c>
      <c r="C401" s="9">
        <f t="shared" ref="C401:C464" si="20">C389+1</f>
        <v>56</v>
      </c>
      <c r="D401" s="9">
        <v>1</v>
      </c>
      <c r="E401" s="20">
        <f>E389*(1+VLookups!$C$4)</f>
        <v>27229.495578611157</v>
      </c>
      <c r="F401" s="20">
        <f>$E401*-VLookups!$D$10*2</f>
        <v>-1633.7697347166693</v>
      </c>
      <c r="G401" s="19">
        <v>0</v>
      </c>
      <c r="H401" s="20">
        <f>(-VLookups!$D$13)*(E401+F401/2)</f>
        <v>-8584.098481157167</v>
      </c>
      <c r="I401" s="19">
        <v>0</v>
      </c>
      <c r="J401" s="19">
        <v>0</v>
      </c>
      <c r="K401" s="19">
        <v>0</v>
      </c>
      <c r="L401" s="19">
        <v>0</v>
      </c>
      <c r="M401" s="19">
        <v>0</v>
      </c>
      <c r="N401" s="20" t="s">
        <v>36</v>
      </c>
      <c r="O401" s="19">
        <v>0</v>
      </c>
      <c r="P401" s="20">
        <f>P400-VLookups!$D$42</f>
        <v>-359</v>
      </c>
      <c r="Q401" s="22">
        <v>157</v>
      </c>
      <c r="R401" s="19">
        <v>0</v>
      </c>
      <c r="S401" s="20">
        <f>VLookups!$D$50</f>
        <v>-4487.7037773753191</v>
      </c>
      <c r="T401" s="19">
        <v>0</v>
      </c>
      <c r="U401" s="9">
        <v>253</v>
      </c>
      <c r="V401" s="21">
        <f>V400-VLookups!$D$54</f>
        <v>-2585</v>
      </c>
      <c r="W401" s="21">
        <f>-VLookups!$D$60</f>
        <v>-400</v>
      </c>
      <c r="X401" s="21">
        <f>-VLookups!$D$62</f>
        <v>-175</v>
      </c>
      <c r="Y401" s="36">
        <f>Y400*(1+VLookups!$D$57/12)</f>
        <v>-633.73840543972199</v>
      </c>
      <c r="Z401" s="19">
        <f>-E401*VLookups!$J$3</f>
        <v>-1089.1798231444463</v>
      </c>
      <c r="AA401" s="19">
        <v>0</v>
      </c>
      <c r="AB401" s="20">
        <f t="shared" si="18"/>
        <v>8098.8902241361702</v>
      </c>
      <c r="AC401" s="20">
        <f t="shared" si="19"/>
        <v>1044793.5863961019</v>
      </c>
    </row>
    <row r="402" spans="2:29" x14ac:dyDescent="0.25">
      <c r="B402" s="9">
        <v>398</v>
      </c>
      <c r="C402" s="9">
        <f t="shared" si="20"/>
        <v>56</v>
      </c>
      <c r="D402" s="9">
        <v>2</v>
      </c>
      <c r="E402" s="20">
        <f>E390*(1+VLookups!$C$4)</f>
        <v>27229.495578611157</v>
      </c>
      <c r="F402" s="20">
        <f>$E402*-VLookups!$D$10*2</f>
        <v>-1633.7697347166693</v>
      </c>
      <c r="G402" s="19">
        <v>0</v>
      </c>
      <c r="H402" s="20">
        <f>(-VLookups!$D$13)*(E402+F402/2)</f>
        <v>-8584.098481157167</v>
      </c>
      <c r="I402" s="19">
        <v>0</v>
      </c>
      <c r="J402" s="19">
        <v>0</v>
      </c>
      <c r="K402" s="19">
        <v>0</v>
      </c>
      <c r="L402" s="19">
        <v>0</v>
      </c>
      <c r="M402" s="19">
        <v>0</v>
      </c>
      <c r="N402" s="20" t="s">
        <v>36</v>
      </c>
      <c r="O402" s="19">
        <v>0</v>
      </c>
      <c r="P402" s="20">
        <f>P401-VLookups!$D$42</f>
        <v>-360.5</v>
      </c>
      <c r="Q402" s="22">
        <v>158</v>
      </c>
      <c r="R402" s="19">
        <v>0</v>
      </c>
      <c r="S402" s="20">
        <f>VLookups!$D$50</f>
        <v>-4487.7037773753191</v>
      </c>
      <c r="T402" s="19">
        <v>0</v>
      </c>
      <c r="U402" s="9">
        <v>254</v>
      </c>
      <c r="V402" s="21">
        <f>V401-VLookups!$D$54</f>
        <v>-2590</v>
      </c>
      <c r="W402" s="21">
        <f>-VLookups!$D$60</f>
        <v>-400</v>
      </c>
      <c r="X402" s="21">
        <f>-VLookups!$D$62</f>
        <v>-175</v>
      </c>
      <c r="Y402" s="36">
        <f>Y401*(1+VLookups!$D$57/12)</f>
        <v>-635.58680912225452</v>
      </c>
      <c r="Z402" s="19">
        <f>-E402*VLookups!$J$3</f>
        <v>-1089.1798231444463</v>
      </c>
      <c r="AA402" s="19">
        <v>0</v>
      </c>
      <c r="AB402" s="20">
        <f t="shared" si="18"/>
        <v>8090.5418204536381</v>
      </c>
      <c r="AC402" s="20">
        <f t="shared" si="19"/>
        <v>1054625.450860549</v>
      </c>
    </row>
    <row r="403" spans="2:29" x14ac:dyDescent="0.25">
      <c r="B403" s="9">
        <v>399</v>
      </c>
      <c r="C403" s="9">
        <f t="shared" si="20"/>
        <v>56</v>
      </c>
      <c r="D403" s="9">
        <v>3</v>
      </c>
      <c r="E403" s="20">
        <f>E391*(1+VLookups!$C$4)</f>
        <v>27229.495578611157</v>
      </c>
      <c r="F403" s="20">
        <f>$E403*-VLookups!$D$10*2</f>
        <v>-1633.7697347166693</v>
      </c>
      <c r="G403" s="19">
        <v>0</v>
      </c>
      <c r="H403" s="20">
        <f>(-VLookups!$D$13)*(E403+F403/2)</f>
        <v>-8584.098481157167</v>
      </c>
      <c r="I403" s="19">
        <v>0</v>
      </c>
      <c r="J403" s="19">
        <v>0</v>
      </c>
      <c r="K403" s="19">
        <v>0</v>
      </c>
      <c r="L403" s="19">
        <v>0</v>
      </c>
      <c r="M403" s="19">
        <v>0</v>
      </c>
      <c r="N403" s="20" t="s">
        <v>36</v>
      </c>
      <c r="O403" s="19">
        <v>0</v>
      </c>
      <c r="P403" s="20">
        <f>P402-VLookups!$D$42</f>
        <v>-362</v>
      </c>
      <c r="Q403" s="22">
        <v>159</v>
      </c>
      <c r="R403" s="19">
        <v>0</v>
      </c>
      <c r="S403" s="20">
        <f>VLookups!$D$50</f>
        <v>-4487.7037773753191</v>
      </c>
      <c r="T403" s="19">
        <v>0</v>
      </c>
      <c r="U403" s="9">
        <v>255</v>
      </c>
      <c r="V403" s="21">
        <f>V402-VLookups!$D$54</f>
        <v>-2595</v>
      </c>
      <c r="W403" s="21">
        <f>-VLookups!$D$60</f>
        <v>-400</v>
      </c>
      <c r="X403" s="21">
        <f>-VLookups!$D$62</f>
        <v>-175</v>
      </c>
      <c r="Y403" s="36">
        <f>Y402*(1+VLookups!$D$57/12)</f>
        <v>-637.44060398219449</v>
      </c>
      <c r="Z403" s="19">
        <f>-E403*VLookups!$J$3</f>
        <v>-1089.1798231444463</v>
      </c>
      <c r="AA403" s="19">
        <v>0</v>
      </c>
      <c r="AB403" s="20">
        <f t="shared" si="18"/>
        <v>8082.1880255936976</v>
      </c>
      <c r="AC403" s="20">
        <f t="shared" si="19"/>
        <v>1064465.3479709104</v>
      </c>
    </row>
    <row r="404" spans="2:29" x14ac:dyDescent="0.25">
      <c r="B404" s="9">
        <v>400</v>
      </c>
      <c r="C404" s="9">
        <f t="shared" si="20"/>
        <v>56</v>
      </c>
      <c r="D404" s="9">
        <v>4</v>
      </c>
      <c r="E404" s="20">
        <f>E392*(1+VLookups!$C$4)</f>
        <v>27229.495578611157</v>
      </c>
      <c r="F404" s="20">
        <f>$E404*-VLookups!$D$10*2</f>
        <v>-1633.7697347166693</v>
      </c>
      <c r="G404" s="19">
        <v>0</v>
      </c>
      <c r="H404" s="20">
        <f>(-VLookups!$D$13)*(E404+F404/2)</f>
        <v>-8584.098481157167</v>
      </c>
      <c r="I404" s="19">
        <v>0</v>
      </c>
      <c r="J404" s="19">
        <v>0</v>
      </c>
      <c r="K404" s="19">
        <v>0</v>
      </c>
      <c r="L404" s="19">
        <v>0</v>
      </c>
      <c r="M404" s="19">
        <v>0</v>
      </c>
      <c r="N404" s="20" t="s">
        <v>36</v>
      </c>
      <c r="O404" s="19">
        <v>0</v>
      </c>
      <c r="P404" s="20">
        <f>P403-VLookups!$D$42</f>
        <v>-363.5</v>
      </c>
      <c r="Q404" s="22">
        <v>160</v>
      </c>
      <c r="R404" s="19">
        <v>0</v>
      </c>
      <c r="S404" s="20">
        <f>VLookups!$D$50</f>
        <v>-4487.7037773753191</v>
      </c>
      <c r="T404" s="19">
        <v>0</v>
      </c>
      <c r="U404" s="9">
        <v>256</v>
      </c>
      <c r="V404" s="21">
        <f>V403-VLookups!$D$54</f>
        <v>-2600</v>
      </c>
      <c r="W404" s="21">
        <f>-VLookups!$D$60</f>
        <v>-400</v>
      </c>
      <c r="X404" s="21">
        <f>-VLookups!$D$62</f>
        <v>-175</v>
      </c>
      <c r="Y404" s="36">
        <f>Y403*(1+VLookups!$D$57/12)</f>
        <v>-639.2998057438092</v>
      </c>
      <c r="Z404" s="19">
        <f>-E404*VLookups!$J$3</f>
        <v>-1089.1798231444463</v>
      </c>
      <c r="AA404" s="19">
        <v>0</v>
      </c>
      <c r="AB404" s="20">
        <f t="shared" si="18"/>
        <v>8073.8288238320838</v>
      </c>
      <c r="AC404" s="20">
        <f t="shared" si="19"/>
        <v>1074313.2857080274</v>
      </c>
    </row>
    <row r="405" spans="2:29" x14ac:dyDescent="0.25">
      <c r="B405" s="9">
        <v>401</v>
      </c>
      <c r="C405" s="9">
        <f t="shared" si="20"/>
        <v>56</v>
      </c>
      <c r="D405" s="9">
        <v>5</v>
      </c>
      <c r="E405" s="20">
        <f>E393*(1+VLookups!$C$4)</f>
        <v>27229.495578611157</v>
      </c>
      <c r="F405" s="20">
        <f>$E405*-VLookups!$D$10*2</f>
        <v>-1633.7697347166693</v>
      </c>
      <c r="G405" s="19">
        <v>0</v>
      </c>
      <c r="H405" s="20">
        <f>(-VLookups!$D$13)*(E405+F405/2)</f>
        <v>-8584.098481157167</v>
      </c>
      <c r="I405" s="19">
        <v>0</v>
      </c>
      <c r="J405" s="19">
        <v>0</v>
      </c>
      <c r="K405" s="19">
        <v>0</v>
      </c>
      <c r="L405" s="19">
        <v>0</v>
      </c>
      <c r="M405" s="19">
        <v>0</v>
      </c>
      <c r="N405" s="20" t="s">
        <v>36</v>
      </c>
      <c r="O405" s="19">
        <v>0</v>
      </c>
      <c r="P405" s="20">
        <f>P404-VLookups!$D$42</f>
        <v>-365</v>
      </c>
      <c r="Q405" s="22">
        <v>161</v>
      </c>
      <c r="R405" s="19">
        <v>0</v>
      </c>
      <c r="S405" s="20">
        <f>VLookups!$D$50</f>
        <v>-4487.7037773753191</v>
      </c>
      <c r="T405" s="19">
        <v>0</v>
      </c>
      <c r="U405" s="9">
        <v>257</v>
      </c>
      <c r="V405" s="21">
        <f>V404-VLookups!$D$54</f>
        <v>-2605</v>
      </c>
      <c r="W405" s="21">
        <f>-VLookups!$D$60</f>
        <v>-400</v>
      </c>
      <c r="X405" s="21">
        <f>-VLookups!$D$62</f>
        <v>-175</v>
      </c>
      <c r="Y405" s="36">
        <f>Y404*(1+VLookups!$D$57/12)</f>
        <v>-641.16443017722861</v>
      </c>
      <c r="Z405" s="19">
        <f>-E405*VLookups!$J$3</f>
        <v>-1089.1798231444463</v>
      </c>
      <c r="AA405" s="19">
        <v>0</v>
      </c>
      <c r="AB405" s="20">
        <f t="shared" si="18"/>
        <v>8065.4641993986643</v>
      </c>
      <c r="AC405" s="20">
        <f t="shared" si="19"/>
        <v>1084169.2720502729</v>
      </c>
    </row>
    <row r="406" spans="2:29" x14ac:dyDescent="0.25">
      <c r="B406" s="9">
        <v>402</v>
      </c>
      <c r="C406" s="9">
        <f t="shared" si="20"/>
        <v>56</v>
      </c>
      <c r="D406" s="9">
        <v>6</v>
      </c>
      <c r="E406" s="20">
        <f>E394*(1+VLookups!$C$4)</f>
        <v>27229.495578611157</v>
      </c>
      <c r="F406" s="20">
        <f>$E406*-VLookups!$D$10*2</f>
        <v>-1633.7697347166693</v>
      </c>
      <c r="G406" s="19">
        <v>0</v>
      </c>
      <c r="H406" s="20">
        <f>(-VLookups!$D$13)*(E406+F406/2)</f>
        <v>-8584.098481157167</v>
      </c>
      <c r="I406" s="19">
        <v>0</v>
      </c>
      <c r="J406" s="19">
        <v>0</v>
      </c>
      <c r="K406" s="19">
        <v>0</v>
      </c>
      <c r="L406" s="19">
        <v>0</v>
      </c>
      <c r="M406" s="19">
        <v>0</v>
      </c>
      <c r="N406" s="20" t="s">
        <v>36</v>
      </c>
      <c r="O406" s="19">
        <v>0</v>
      </c>
      <c r="P406" s="20">
        <f>P405-VLookups!$D$42</f>
        <v>-366.5</v>
      </c>
      <c r="Q406" s="22">
        <v>162</v>
      </c>
      <c r="R406" s="19">
        <v>0</v>
      </c>
      <c r="S406" s="20">
        <f>VLookups!$D$50</f>
        <v>-4487.7037773753191</v>
      </c>
      <c r="T406" s="19">
        <v>0</v>
      </c>
      <c r="U406" s="9">
        <v>258</v>
      </c>
      <c r="V406" s="21">
        <f>V405-VLookups!$D$54</f>
        <v>-2610</v>
      </c>
      <c r="W406" s="21">
        <f>-VLookups!$D$60</f>
        <v>-400</v>
      </c>
      <c r="X406" s="21">
        <f>-VLookups!$D$62</f>
        <v>-175</v>
      </c>
      <c r="Y406" s="36">
        <f>Y405*(1+VLookups!$D$57/12)</f>
        <v>-643.03449309857888</v>
      </c>
      <c r="Z406" s="19">
        <f>-E406*VLookups!$J$3</f>
        <v>-1089.1798231444463</v>
      </c>
      <c r="AA406" s="19">
        <v>0</v>
      </c>
      <c r="AB406" s="20">
        <f t="shared" si="18"/>
        <v>8057.0941364773134</v>
      </c>
      <c r="AC406" s="20">
        <f t="shared" si="19"/>
        <v>1094033.3149735006</v>
      </c>
    </row>
    <row r="407" spans="2:29" x14ac:dyDescent="0.25">
      <c r="B407" s="9">
        <v>403</v>
      </c>
      <c r="C407" s="9">
        <f t="shared" si="20"/>
        <v>56</v>
      </c>
      <c r="D407" s="9">
        <v>7</v>
      </c>
      <c r="E407" s="20">
        <f>E395*(1+VLookups!$C$4)</f>
        <v>27229.495578611157</v>
      </c>
      <c r="F407" s="20">
        <f>$E407*-VLookups!$D$10*2</f>
        <v>-1633.7697347166693</v>
      </c>
      <c r="G407" s="19">
        <v>0</v>
      </c>
      <c r="H407" s="20">
        <f>(-VLookups!$D$13)*(E407+F407/2)</f>
        <v>-8584.098481157167</v>
      </c>
      <c r="I407" s="19">
        <v>0</v>
      </c>
      <c r="J407" s="19">
        <v>0</v>
      </c>
      <c r="K407" s="19">
        <v>0</v>
      </c>
      <c r="L407" s="19">
        <v>0</v>
      </c>
      <c r="M407" s="19">
        <v>0</v>
      </c>
      <c r="N407" s="20" t="s">
        <v>36</v>
      </c>
      <c r="O407" s="19">
        <v>0</v>
      </c>
      <c r="P407" s="20">
        <f>P406-VLookups!$D$42</f>
        <v>-368</v>
      </c>
      <c r="Q407" s="22">
        <v>163</v>
      </c>
      <c r="R407" s="19">
        <v>0</v>
      </c>
      <c r="S407" s="20">
        <f>VLookups!$D$50</f>
        <v>-4487.7037773753191</v>
      </c>
      <c r="T407" s="19">
        <v>0</v>
      </c>
      <c r="U407" s="9">
        <v>259</v>
      </c>
      <c r="V407" s="21">
        <f>V406-VLookups!$D$54</f>
        <v>-2615</v>
      </c>
      <c r="W407" s="21">
        <f>-VLookups!$D$60</f>
        <v>-400</v>
      </c>
      <c r="X407" s="21">
        <f>-VLookups!$D$62</f>
        <v>-175</v>
      </c>
      <c r="Y407" s="36">
        <f>Y406*(1+VLookups!$D$57/12)</f>
        <v>-644.91001037011642</v>
      </c>
      <c r="Z407" s="19">
        <f>-E407*VLookups!$J$3</f>
        <v>-1089.1798231444463</v>
      </c>
      <c r="AA407" s="19">
        <v>0</v>
      </c>
      <c r="AB407" s="20">
        <f t="shared" si="18"/>
        <v>8048.7186192057761</v>
      </c>
      <c r="AC407" s="20">
        <f t="shared" si="19"/>
        <v>1103905.4224509955</v>
      </c>
    </row>
    <row r="408" spans="2:29" x14ac:dyDescent="0.25">
      <c r="B408" s="9">
        <v>404</v>
      </c>
      <c r="C408" s="9">
        <f t="shared" si="20"/>
        <v>56</v>
      </c>
      <c r="D408" s="9">
        <v>8</v>
      </c>
      <c r="E408" s="20">
        <f>E396*(1+VLookups!$C$4)</f>
        <v>27229.495578611157</v>
      </c>
      <c r="F408" s="20">
        <f>$E408*-VLookups!$D$10*2</f>
        <v>-1633.7697347166693</v>
      </c>
      <c r="G408" s="19">
        <v>0</v>
      </c>
      <c r="H408" s="20">
        <f>(-VLookups!$D$13)*(E408+F408/2)</f>
        <v>-8584.098481157167</v>
      </c>
      <c r="I408" s="19">
        <v>0</v>
      </c>
      <c r="J408" s="19">
        <v>0</v>
      </c>
      <c r="K408" s="19">
        <v>0</v>
      </c>
      <c r="L408" s="19">
        <v>0</v>
      </c>
      <c r="M408" s="19">
        <v>0</v>
      </c>
      <c r="N408" s="20" t="s">
        <v>36</v>
      </c>
      <c r="O408" s="19">
        <v>0</v>
      </c>
      <c r="P408" s="20">
        <f>P407-VLookups!$D$42</f>
        <v>-369.5</v>
      </c>
      <c r="Q408" s="22">
        <v>164</v>
      </c>
      <c r="R408" s="19">
        <v>0</v>
      </c>
      <c r="S408" s="20">
        <f>VLookups!$D$50</f>
        <v>-4487.7037773753191</v>
      </c>
      <c r="T408" s="19">
        <v>0</v>
      </c>
      <c r="U408" s="9">
        <v>260</v>
      </c>
      <c r="V408" s="21">
        <f>V407-VLookups!$D$54</f>
        <v>-2620</v>
      </c>
      <c r="W408" s="21">
        <f>-VLookups!$D$60</f>
        <v>-400</v>
      </c>
      <c r="X408" s="21">
        <f>-VLookups!$D$62</f>
        <v>-175</v>
      </c>
      <c r="Y408" s="36">
        <f>Y407*(1+VLookups!$D$57/12)</f>
        <v>-646.79099790036264</v>
      </c>
      <c r="Z408" s="19">
        <f>-E408*VLookups!$J$3</f>
        <v>-1089.1798231444463</v>
      </c>
      <c r="AA408" s="19">
        <v>0</v>
      </c>
      <c r="AB408" s="20">
        <f t="shared" si="18"/>
        <v>8040.3376316755293</v>
      </c>
      <c r="AC408" s="20">
        <f t="shared" si="19"/>
        <v>1113785.6024534227</v>
      </c>
    </row>
    <row r="409" spans="2:29" x14ac:dyDescent="0.25">
      <c r="B409" s="9">
        <v>405</v>
      </c>
      <c r="C409" s="9">
        <f t="shared" si="20"/>
        <v>56</v>
      </c>
      <c r="D409" s="9">
        <v>9</v>
      </c>
      <c r="E409" s="20">
        <f>E397*(1+VLookups!$C$4)</f>
        <v>27229.495578611157</v>
      </c>
      <c r="F409" s="20">
        <f>$E409*-VLookups!$D$10*2</f>
        <v>-1633.7697347166693</v>
      </c>
      <c r="G409" s="19">
        <v>0</v>
      </c>
      <c r="H409" s="20">
        <f>(-VLookups!$D$13)*(E409+F409/2)</f>
        <v>-8584.098481157167</v>
      </c>
      <c r="I409" s="19">
        <v>0</v>
      </c>
      <c r="J409" s="19">
        <v>0</v>
      </c>
      <c r="K409" s="19">
        <v>0</v>
      </c>
      <c r="L409" s="19">
        <v>0</v>
      </c>
      <c r="M409" s="19">
        <v>0</v>
      </c>
      <c r="N409" s="20" t="s">
        <v>36</v>
      </c>
      <c r="O409" s="19">
        <v>0</v>
      </c>
      <c r="P409" s="20">
        <f>P408-VLookups!$D$42</f>
        <v>-371</v>
      </c>
      <c r="Q409" s="22">
        <v>165</v>
      </c>
      <c r="R409" s="19">
        <v>0</v>
      </c>
      <c r="S409" s="20">
        <f>VLookups!$D$50</f>
        <v>-4487.7037773753191</v>
      </c>
      <c r="T409" s="19">
        <v>0</v>
      </c>
      <c r="U409" s="9">
        <v>261</v>
      </c>
      <c r="V409" s="21">
        <f>V408-VLookups!$D$54</f>
        <v>-2625</v>
      </c>
      <c r="W409" s="21">
        <f>-VLookups!$D$60</f>
        <v>-400</v>
      </c>
      <c r="X409" s="21">
        <f>-VLookups!$D$62</f>
        <v>-175</v>
      </c>
      <c r="Y409" s="36">
        <f>Y408*(1+VLookups!$D$57/12)</f>
        <v>-648.67747164423872</v>
      </c>
      <c r="Z409" s="19">
        <f>-E409*VLookups!$J$3</f>
        <v>-1089.1798231444463</v>
      </c>
      <c r="AA409" s="19">
        <v>0</v>
      </c>
      <c r="AB409" s="20">
        <f t="shared" si="18"/>
        <v>8031.951157931655</v>
      </c>
      <c r="AC409" s="20">
        <f t="shared" si="19"/>
        <v>1123673.8629487769</v>
      </c>
    </row>
    <row r="410" spans="2:29" x14ac:dyDescent="0.25">
      <c r="B410" s="9">
        <v>406</v>
      </c>
      <c r="C410" s="9">
        <f t="shared" si="20"/>
        <v>56</v>
      </c>
      <c r="D410" s="9">
        <v>10</v>
      </c>
      <c r="E410" s="20">
        <f>E398*(1+VLookups!$C$4)</f>
        <v>27229.495578611157</v>
      </c>
      <c r="F410" s="20">
        <f>$E410*-VLookups!$D$10*2</f>
        <v>-1633.7697347166693</v>
      </c>
      <c r="G410" s="19">
        <v>0</v>
      </c>
      <c r="H410" s="20">
        <f>(-VLookups!$D$13)*(E410+F410/2)</f>
        <v>-8584.098481157167</v>
      </c>
      <c r="I410" s="19">
        <v>0</v>
      </c>
      <c r="J410" s="19">
        <v>0</v>
      </c>
      <c r="K410" s="19">
        <v>0</v>
      </c>
      <c r="L410" s="19">
        <v>0</v>
      </c>
      <c r="M410" s="19">
        <v>0</v>
      </c>
      <c r="N410" s="20" t="s">
        <v>36</v>
      </c>
      <c r="O410" s="19">
        <v>0</v>
      </c>
      <c r="P410" s="20">
        <f>P409-VLookups!$D$42</f>
        <v>-372.5</v>
      </c>
      <c r="Q410" s="22">
        <v>166</v>
      </c>
      <c r="R410" s="19">
        <v>0</v>
      </c>
      <c r="S410" s="20">
        <f>VLookups!$D$50</f>
        <v>-4487.7037773753191</v>
      </c>
      <c r="T410" s="19">
        <v>0</v>
      </c>
      <c r="U410" s="9">
        <v>262</v>
      </c>
      <c r="V410" s="21">
        <f>V409-VLookups!$D$54</f>
        <v>-2630</v>
      </c>
      <c r="W410" s="21">
        <f>-VLookups!$D$60</f>
        <v>-400</v>
      </c>
      <c r="X410" s="21">
        <f>-VLookups!$D$62</f>
        <v>-175</v>
      </c>
      <c r="Y410" s="36">
        <f>Y409*(1+VLookups!$D$57/12)</f>
        <v>-650.56944760320107</v>
      </c>
      <c r="Z410" s="19">
        <f>-E410*VLookups!$J$3</f>
        <v>-1089.1798231444463</v>
      </c>
      <c r="AA410" s="19">
        <v>0</v>
      </c>
      <c r="AB410" s="20">
        <f t="shared" si="18"/>
        <v>8023.5591819726924</v>
      </c>
      <c r="AC410" s="20">
        <f t="shared" si="19"/>
        <v>1133570.2119023309</v>
      </c>
    </row>
    <row r="411" spans="2:29" x14ac:dyDescent="0.25">
      <c r="B411" s="9">
        <v>407</v>
      </c>
      <c r="C411" s="9">
        <f t="shared" si="20"/>
        <v>56</v>
      </c>
      <c r="D411" s="9">
        <v>11</v>
      </c>
      <c r="E411" s="20">
        <f>E399*(1+VLookups!$C$4)</f>
        <v>27229.495578611157</v>
      </c>
      <c r="F411" s="20">
        <f>$E411*-VLookups!$D$10*2</f>
        <v>-1633.7697347166693</v>
      </c>
      <c r="G411" s="19">
        <v>0</v>
      </c>
      <c r="H411" s="20">
        <f>(-VLookups!$D$13)*(E411+F411/2)</f>
        <v>-8584.098481157167</v>
      </c>
      <c r="I411" s="19">
        <v>0</v>
      </c>
      <c r="J411" s="19">
        <v>0</v>
      </c>
      <c r="K411" s="19">
        <v>0</v>
      </c>
      <c r="L411" s="19">
        <v>0</v>
      </c>
      <c r="M411" s="19">
        <v>0</v>
      </c>
      <c r="N411" s="20" t="s">
        <v>36</v>
      </c>
      <c r="O411" s="19">
        <v>0</v>
      </c>
      <c r="P411" s="20">
        <f>P410-VLookups!$D$42</f>
        <v>-374</v>
      </c>
      <c r="Q411" s="22">
        <v>167</v>
      </c>
      <c r="R411" s="19">
        <v>0</v>
      </c>
      <c r="S411" s="20">
        <f>VLookups!$D$50</f>
        <v>-4487.7037773753191</v>
      </c>
      <c r="T411" s="19">
        <v>0</v>
      </c>
      <c r="U411" s="9">
        <v>263</v>
      </c>
      <c r="V411" s="21">
        <f>V410-VLookups!$D$54</f>
        <v>-2635</v>
      </c>
      <c r="W411" s="21">
        <f>-VLookups!$D$60</f>
        <v>-400</v>
      </c>
      <c r="X411" s="21">
        <f>-VLookups!$D$62</f>
        <v>-175</v>
      </c>
      <c r="Y411" s="36">
        <f>Y410*(1+VLookups!$D$57/12)</f>
        <v>-652.46694182537703</v>
      </c>
      <c r="Z411" s="19">
        <f>-E411*VLookups!$J$3</f>
        <v>-1089.1798231444463</v>
      </c>
      <c r="AA411" s="19">
        <v>0</v>
      </c>
      <c r="AB411" s="20">
        <f t="shared" si="18"/>
        <v>8015.1616877505166</v>
      </c>
      <c r="AC411" s="20">
        <f t="shared" si="19"/>
        <v>1143474.6572765855</v>
      </c>
    </row>
    <row r="412" spans="2:29" x14ac:dyDescent="0.25">
      <c r="B412" s="9">
        <v>408</v>
      </c>
      <c r="C412" s="9">
        <f t="shared" si="20"/>
        <v>57</v>
      </c>
      <c r="D412" s="9">
        <v>0</v>
      </c>
      <c r="E412" s="20">
        <f>E400*(1+VLookups!$C$4)</f>
        <v>28182.527923862544</v>
      </c>
      <c r="F412" s="20">
        <f>$E412*-VLookups!$D$10*2</f>
        <v>-1690.9516754317526</v>
      </c>
      <c r="G412" s="19">
        <v>0</v>
      </c>
      <c r="H412" s="20">
        <f>(-VLookups!$D$13)*(E412+F412/2)</f>
        <v>-8884.5419279976668</v>
      </c>
      <c r="I412" s="19">
        <v>0</v>
      </c>
      <c r="J412" s="19">
        <v>0</v>
      </c>
      <c r="K412" s="19">
        <v>0</v>
      </c>
      <c r="L412" s="19">
        <v>0</v>
      </c>
      <c r="M412" s="19">
        <v>0</v>
      </c>
      <c r="N412" s="20" t="s">
        <v>36</v>
      </c>
      <c r="O412" s="19">
        <v>0</v>
      </c>
      <c r="P412" s="20">
        <f>P411-VLookups!$D$42</f>
        <v>-375.5</v>
      </c>
      <c r="Q412" s="22">
        <v>168</v>
      </c>
      <c r="R412" s="19">
        <v>0</v>
      </c>
      <c r="S412" s="20">
        <f>VLookups!$D$50</f>
        <v>-4487.7037773753191</v>
      </c>
      <c r="T412" s="19">
        <v>0</v>
      </c>
      <c r="U412" s="9">
        <v>264</v>
      </c>
      <c r="V412" s="21">
        <f>V411-VLookups!$D$54</f>
        <v>-2640</v>
      </c>
      <c r="W412" s="21">
        <f>-VLookups!$D$60</f>
        <v>-400</v>
      </c>
      <c r="X412" s="21">
        <f>-VLookups!$D$62</f>
        <v>-175</v>
      </c>
      <c r="Y412" s="36">
        <f>Y411*(1+VLookups!$D$57/12)</f>
        <v>-654.36997040570111</v>
      </c>
      <c r="Z412" s="19">
        <f>-E412*VLookups!$J$3</f>
        <v>-1127.3011169545018</v>
      </c>
      <c r="AA412" s="19">
        <v>0</v>
      </c>
      <c r="AB412" s="20">
        <f t="shared" si="18"/>
        <v>8592.6352934134793</v>
      </c>
      <c r="AC412" s="20">
        <f t="shared" si="19"/>
        <v>1153973.0836654599</v>
      </c>
    </row>
    <row r="413" spans="2:29" x14ac:dyDescent="0.25">
      <c r="B413" s="9">
        <v>409</v>
      </c>
      <c r="C413" s="9">
        <f t="shared" si="20"/>
        <v>57</v>
      </c>
      <c r="D413" s="9">
        <v>1</v>
      </c>
      <c r="E413" s="20">
        <f>E401*(1+VLookups!$C$4)</f>
        <v>28182.527923862544</v>
      </c>
      <c r="F413" s="20">
        <f>$E413*-VLookups!$D$10*2</f>
        <v>-1690.9516754317526</v>
      </c>
      <c r="G413" s="19">
        <v>0</v>
      </c>
      <c r="H413" s="20">
        <f>(-VLookups!$D$13)*(E413+F413/2)</f>
        <v>-8884.5419279976668</v>
      </c>
      <c r="I413" s="19">
        <v>0</v>
      </c>
      <c r="J413" s="19">
        <v>0</v>
      </c>
      <c r="K413" s="19">
        <v>0</v>
      </c>
      <c r="L413" s="19">
        <v>0</v>
      </c>
      <c r="M413" s="19">
        <v>0</v>
      </c>
      <c r="N413" s="20" t="s">
        <v>36</v>
      </c>
      <c r="O413" s="19">
        <v>0</v>
      </c>
      <c r="P413" s="20">
        <f>P412-VLookups!$D$42</f>
        <v>-377</v>
      </c>
      <c r="Q413" s="22">
        <v>169</v>
      </c>
      <c r="R413" s="19">
        <v>0</v>
      </c>
      <c r="S413" s="20">
        <f>VLookups!$D$50</f>
        <v>-4487.7037773753191</v>
      </c>
      <c r="T413" s="19">
        <v>0</v>
      </c>
      <c r="U413" s="9">
        <v>265</v>
      </c>
      <c r="V413" s="21">
        <f>V412-VLookups!$D$54</f>
        <v>-2645</v>
      </c>
      <c r="W413" s="21">
        <f>-VLookups!$D$60</f>
        <v>-400</v>
      </c>
      <c r="X413" s="21">
        <f>-VLookups!$D$62</f>
        <v>-175</v>
      </c>
      <c r="Y413" s="36">
        <f>Y412*(1+VLookups!$D$57/12)</f>
        <v>-656.27854948605113</v>
      </c>
      <c r="Z413" s="19">
        <f>-E413*VLookups!$J$3</f>
        <v>-1127.3011169545018</v>
      </c>
      <c r="AA413" s="19">
        <v>0</v>
      </c>
      <c r="AB413" s="20">
        <f t="shared" si="18"/>
        <v>8584.2267143331301</v>
      </c>
      <c r="AC413" s="20">
        <f t="shared" si="19"/>
        <v>1164480.5988525688</v>
      </c>
    </row>
    <row r="414" spans="2:29" x14ac:dyDescent="0.25">
      <c r="B414" s="9">
        <v>410</v>
      </c>
      <c r="C414" s="9">
        <f t="shared" si="20"/>
        <v>57</v>
      </c>
      <c r="D414" s="9">
        <v>2</v>
      </c>
      <c r="E414" s="20">
        <f>E402*(1+VLookups!$C$4)</f>
        <v>28182.527923862544</v>
      </c>
      <c r="F414" s="20">
        <f>$E414*-VLookups!$D$10*2</f>
        <v>-1690.9516754317526</v>
      </c>
      <c r="G414" s="19">
        <v>0</v>
      </c>
      <c r="H414" s="20">
        <f>(-VLookups!$D$13)*(E414+F414/2)</f>
        <v>-8884.5419279976668</v>
      </c>
      <c r="I414" s="19">
        <v>0</v>
      </c>
      <c r="J414" s="19">
        <v>0</v>
      </c>
      <c r="K414" s="19">
        <v>0</v>
      </c>
      <c r="L414" s="19">
        <v>0</v>
      </c>
      <c r="M414" s="19">
        <v>0</v>
      </c>
      <c r="N414" s="20" t="s">
        <v>36</v>
      </c>
      <c r="O414" s="19">
        <v>0</v>
      </c>
      <c r="P414" s="20">
        <f>P413-VLookups!$D$42</f>
        <v>-378.5</v>
      </c>
      <c r="Q414" s="22">
        <v>170</v>
      </c>
      <c r="R414" s="19">
        <v>0</v>
      </c>
      <c r="S414" s="20">
        <f>VLookups!$D$50</f>
        <v>-4487.7037773753191</v>
      </c>
      <c r="T414" s="19">
        <v>0</v>
      </c>
      <c r="U414" s="9">
        <v>266</v>
      </c>
      <c r="V414" s="21">
        <f>V413-VLookups!$D$54</f>
        <v>-2650</v>
      </c>
      <c r="W414" s="21">
        <f>-VLookups!$D$60</f>
        <v>-400</v>
      </c>
      <c r="X414" s="21">
        <f>-VLookups!$D$62</f>
        <v>-175</v>
      </c>
      <c r="Y414" s="36">
        <f>Y413*(1+VLookups!$D$57/12)</f>
        <v>-658.1926952553855</v>
      </c>
      <c r="Z414" s="19">
        <f>-E414*VLookups!$J$3</f>
        <v>-1127.3011169545018</v>
      </c>
      <c r="AA414" s="19">
        <v>0</v>
      </c>
      <c r="AB414" s="20">
        <f t="shared" si="18"/>
        <v>8575.8125685637951</v>
      </c>
      <c r="AC414" s="20">
        <f t="shared" si="19"/>
        <v>1174997.2124192202</v>
      </c>
    </row>
    <row r="415" spans="2:29" x14ac:dyDescent="0.25">
      <c r="B415" s="9">
        <v>411</v>
      </c>
      <c r="C415" s="9">
        <f t="shared" si="20"/>
        <v>57</v>
      </c>
      <c r="D415" s="9">
        <v>3</v>
      </c>
      <c r="E415" s="20">
        <f>E403*(1+VLookups!$C$4)</f>
        <v>28182.527923862544</v>
      </c>
      <c r="F415" s="20">
        <f>$E415*-VLookups!$D$10*2</f>
        <v>-1690.9516754317526</v>
      </c>
      <c r="G415" s="19">
        <v>0</v>
      </c>
      <c r="H415" s="20">
        <f>(-VLookups!$D$13)*(E415+F415/2)</f>
        <v>-8884.5419279976668</v>
      </c>
      <c r="I415" s="19">
        <v>0</v>
      </c>
      <c r="J415" s="19">
        <v>0</v>
      </c>
      <c r="K415" s="19">
        <v>0</v>
      </c>
      <c r="L415" s="19">
        <v>0</v>
      </c>
      <c r="M415" s="19">
        <v>0</v>
      </c>
      <c r="N415" s="20" t="s">
        <v>36</v>
      </c>
      <c r="O415" s="19">
        <v>0</v>
      </c>
      <c r="P415" s="20">
        <f>P414-VLookups!$D$42</f>
        <v>-380</v>
      </c>
      <c r="Q415" s="22">
        <v>171</v>
      </c>
      <c r="R415" s="19">
        <v>0</v>
      </c>
      <c r="S415" s="20">
        <f>VLookups!$D$50</f>
        <v>-4487.7037773753191</v>
      </c>
      <c r="T415" s="19">
        <v>0</v>
      </c>
      <c r="U415" s="9">
        <v>267</v>
      </c>
      <c r="V415" s="21">
        <f>V414-VLookups!$D$54</f>
        <v>-2655</v>
      </c>
      <c r="W415" s="21">
        <f>-VLookups!$D$60</f>
        <v>-400</v>
      </c>
      <c r="X415" s="21">
        <f>-VLookups!$D$62</f>
        <v>-175</v>
      </c>
      <c r="Y415" s="36">
        <f>Y414*(1+VLookups!$D$57/12)</f>
        <v>-660.11242394988039</v>
      </c>
      <c r="Z415" s="19">
        <f>-E415*VLookups!$J$3</f>
        <v>-1127.3011169545018</v>
      </c>
      <c r="AA415" s="19">
        <v>0</v>
      </c>
      <c r="AB415" s="20">
        <f t="shared" si="18"/>
        <v>8567.3928398693006</v>
      </c>
      <c r="AC415" s="20">
        <f t="shared" si="19"/>
        <v>1185522.9339464549</v>
      </c>
    </row>
    <row r="416" spans="2:29" x14ac:dyDescent="0.25">
      <c r="B416" s="9">
        <v>412</v>
      </c>
      <c r="C416" s="9">
        <f t="shared" si="20"/>
        <v>57</v>
      </c>
      <c r="D416" s="9">
        <v>4</v>
      </c>
      <c r="E416" s="20">
        <f>E404*(1+VLookups!$C$4)</f>
        <v>28182.527923862544</v>
      </c>
      <c r="F416" s="20">
        <f>$E416*-VLookups!$D$10*2</f>
        <v>-1690.9516754317526</v>
      </c>
      <c r="G416" s="19">
        <v>0</v>
      </c>
      <c r="H416" s="20">
        <f>(-VLookups!$D$13)*(E416+F416/2)</f>
        <v>-8884.5419279976668</v>
      </c>
      <c r="I416" s="19">
        <v>0</v>
      </c>
      <c r="J416" s="19">
        <v>0</v>
      </c>
      <c r="K416" s="19">
        <v>0</v>
      </c>
      <c r="L416" s="19">
        <v>0</v>
      </c>
      <c r="M416" s="19">
        <v>0</v>
      </c>
      <c r="N416" s="20" t="s">
        <v>36</v>
      </c>
      <c r="O416" s="19">
        <v>0</v>
      </c>
      <c r="P416" s="20">
        <f>P415-VLookups!$D$42</f>
        <v>-381.5</v>
      </c>
      <c r="Q416" s="22">
        <v>172</v>
      </c>
      <c r="R416" s="19">
        <v>0</v>
      </c>
      <c r="S416" s="20">
        <f>VLookups!$D$50</f>
        <v>-4487.7037773753191</v>
      </c>
      <c r="T416" s="19">
        <v>0</v>
      </c>
      <c r="U416" s="9">
        <v>268</v>
      </c>
      <c r="V416" s="21">
        <f>V415-VLookups!$D$54</f>
        <v>-2660</v>
      </c>
      <c r="W416" s="21">
        <f>-VLookups!$D$60</f>
        <v>-400</v>
      </c>
      <c r="X416" s="21">
        <f>-VLookups!$D$62</f>
        <v>-175</v>
      </c>
      <c r="Y416" s="36">
        <f>Y415*(1+VLookups!$D$57/12)</f>
        <v>-662.03775185306756</v>
      </c>
      <c r="Z416" s="19">
        <f>-E416*VLookups!$J$3</f>
        <v>-1127.3011169545018</v>
      </c>
      <c r="AA416" s="19">
        <v>0</v>
      </c>
      <c r="AB416" s="20">
        <f t="shared" si="18"/>
        <v>8558.9675119661133</v>
      </c>
      <c r="AC416" s="20">
        <f t="shared" si="19"/>
        <v>1196057.7730149985</v>
      </c>
    </row>
    <row r="417" spans="2:29" x14ac:dyDescent="0.25">
      <c r="B417" s="9">
        <v>413</v>
      </c>
      <c r="C417" s="9">
        <f t="shared" si="20"/>
        <v>57</v>
      </c>
      <c r="D417" s="9">
        <v>5</v>
      </c>
      <c r="E417" s="20">
        <f>E405*(1+VLookups!$C$4)</f>
        <v>28182.527923862544</v>
      </c>
      <c r="F417" s="20">
        <f>$E417*-VLookups!$D$10*2</f>
        <v>-1690.9516754317526</v>
      </c>
      <c r="G417" s="19">
        <v>0</v>
      </c>
      <c r="H417" s="20">
        <f>(-VLookups!$D$13)*(E417+F417/2)</f>
        <v>-8884.5419279976668</v>
      </c>
      <c r="I417" s="19">
        <v>0</v>
      </c>
      <c r="J417" s="19">
        <v>0</v>
      </c>
      <c r="K417" s="19">
        <v>0</v>
      </c>
      <c r="L417" s="19">
        <v>0</v>
      </c>
      <c r="M417" s="19">
        <v>0</v>
      </c>
      <c r="N417" s="20" t="s">
        <v>36</v>
      </c>
      <c r="O417" s="19">
        <v>0</v>
      </c>
      <c r="P417" s="20">
        <f>P416-VLookups!$D$42</f>
        <v>-383</v>
      </c>
      <c r="Q417" s="22">
        <v>173</v>
      </c>
      <c r="R417" s="19">
        <v>0</v>
      </c>
      <c r="S417" s="20">
        <f>VLookups!$D$50</f>
        <v>-4487.7037773753191</v>
      </c>
      <c r="T417" s="19">
        <v>0</v>
      </c>
      <c r="U417" s="9">
        <v>269</v>
      </c>
      <c r="V417" s="21">
        <f>V416-VLookups!$D$54</f>
        <v>-2665</v>
      </c>
      <c r="W417" s="21">
        <f>-VLookups!$D$60</f>
        <v>-400</v>
      </c>
      <c r="X417" s="21">
        <f>-VLookups!$D$62</f>
        <v>-175</v>
      </c>
      <c r="Y417" s="36">
        <f>Y416*(1+VLookups!$D$57/12)</f>
        <v>-663.96869529597234</v>
      </c>
      <c r="Z417" s="19">
        <f>-E417*VLookups!$J$3</f>
        <v>-1127.3011169545018</v>
      </c>
      <c r="AA417" s="19">
        <v>0</v>
      </c>
      <c r="AB417" s="20">
        <f t="shared" si="18"/>
        <v>8550.5365685232082</v>
      </c>
      <c r="AC417" s="20">
        <f t="shared" si="19"/>
        <v>1206601.7392052135</v>
      </c>
    </row>
    <row r="418" spans="2:29" x14ac:dyDescent="0.25">
      <c r="B418" s="9">
        <v>414</v>
      </c>
      <c r="C418" s="9">
        <f t="shared" si="20"/>
        <v>57</v>
      </c>
      <c r="D418" s="9">
        <v>6</v>
      </c>
      <c r="E418" s="20">
        <f>E406*(1+VLookups!$C$4)</f>
        <v>28182.527923862544</v>
      </c>
      <c r="F418" s="20">
        <f>$E418*-VLookups!$D$10*2</f>
        <v>-1690.9516754317526</v>
      </c>
      <c r="G418" s="19">
        <v>0</v>
      </c>
      <c r="H418" s="20">
        <f>(-VLookups!$D$13)*(E418+F418/2)</f>
        <v>-8884.5419279976668</v>
      </c>
      <c r="I418" s="19">
        <v>0</v>
      </c>
      <c r="J418" s="19">
        <v>0</v>
      </c>
      <c r="K418" s="19">
        <v>0</v>
      </c>
      <c r="L418" s="19">
        <v>0</v>
      </c>
      <c r="M418" s="19">
        <v>0</v>
      </c>
      <c r="N418" s="20" t="s">
        <v>36</v>
      </c>
      <c r="O418" s="19">
        <v>0</v>
      </c>
      <c r="P418" s="20">
        <f>P417-VLookups!$D$42</f>
        <v>-384.5</v>
      </c>
      <c r="Q418" s="22">
        <v>174</v>
      </c>
      <c r="R418" s="19">
        <v>0</v>
      </c>
      <c r="S418" s="20">
        <f>VLookups!$D$50</f>
        <v>-4487.7037773753191</v>
      </c>
      <c r="T418" s="19">
        <v>0</v>
      </c>
      <c r="U418" s="9">
        <v>270</v>
      </c>
      <c r="V418" s="21">
        <f>V417-VLookups!$D$54</f>
        <v>-2670</v>
      </c>
      <c r="W418" s="21">
        <f>-VLookups!$D$60</f>
        <v>-400</v>
      </c>
      <c r="X418" s="21">
        <f>-VLookups!$D$62</f>
        <v>-175</v>
      </c>
      <c r="Y418" s="36">
        <f>Y417*(1+VLookups!$D$57/12)</f>
        <v>-665.90527065725223</v>
      </c>
      <c r="Z418" s="19">
        <f>-E418*VLookups!$J$3</f>
        <v>-1127.3011169545018</v>
      </c>
      <c r="AA418" s="19">
        <v>0</v>
      </c>
      <c r="AB418" s="20">
        <f t="shared" si="18"/>
        <v>8542.0999931619281</v>
      </c>
      <c r="AC418" s="20">
        <f t="shared" si="19"/>
        <v>1217154.8420970507</v>
      </c>
    </row>
    <row r="419" spans="2:29" x14ac:dyDescent="0.25">
      <c r="B419" s="9">
        <v>415</v>
      </c>
      <c r="C419" s="9">
        <f t="shared" si="20"/>
        <v>57</v>
      </c>
      <c r="D419" s="9">
        <v>7</v>
      </c>
      <c r="E419" s="20">
        <f>E407*(1+VLookups!$C$4)</f>
        <v>28182.527923862544</v>
      </c>
      <c r="F419" s="20">
        <f>$E419*-VLookups!$D$10*2</f>
        <v>-1690.9516754317526</v>
      </c>
      <c r="G419" s="19">
        <v>0</v>
      </c>
      <c r="H419" s="20">
        <f>(-VLookups!$D$13)*(E419+F419/2)</f>
        <v>-8884.5419279976668</v>
      </c>
      <c r="I419" s="19">
        <v>0</v>
      </c>
      <c r="J419" s="19">
        <v>0</v>
      </c>
      <c r="K419" s="19">
        <v>0</v>
      </c>
      <c r="L419" s="19">
        <v>0</v>
      </c>
      <c r="M419" s="19">
        <v>0</v>
      </c>
      <c r="N419" s="20" t="s">
        <v>36</v>
      </c>
      <c r="O419" s="19">
        <v>0</v>
      </c>
      <c r="P419" s="20">
        <f>P418-VLookups!$D$42</f>
        <v>-386</v>
      </c>
      <c r="Q419" s="22">
        <v>175</v>
      </c>
      <c r="R419" s="19">
        <v>0</v>
      </c>
      <c r="S419" s="20">
        <f>VLookups!$D$50</f>
        <v>-4487.7037773753191</v>
      </c>
      <c r="T419" s="19">
        <v>0</v>
      </c>
      <c r="U419" s="9">
        <v>271</v>
      </c>
      <c r="V419" s="21">
        <f>V418-VLookups!$D$54</f>
        <v>-2675</v>
      </c>
      <c r="W419" s="21">
        <f>-VLookups!$D$60</f>
        <v>-400</v>
      </c>
      <c r="X419" s="21">
        <f>-VLookups!$D$62</f>
        <v>-175</v>
      </c>
      <c r="Y419" s="36">
        <f>Y418*(1+VLookups!$D$57/12)</f>
        <v>-667.84749436333584</v>
      </c>
      <c r="Z419" s="19">
        <f>-E419*VLookups!$J$3</f>
        <v>-1127.3011169545018</v>
      </c>
      <c r="AA419" s="19">
        <v>0</v>
      </c>
      <c r="AB419" s="20">
        <f t="shared" si="18"/>
        <v>8533.6577694558455</v>
      </c>
      <c r="AC419" s="20">
        <f t="shared" si="19"/>
        <v>1227717.0912700016</v>
      </c>
    </row>
    <row r="420" spans="2:29" x14ac:dyDescent="0.25">
      <c r="B420" s="9">
        <v>416</v>
      </c>
      <c r="C420" s="9">
        <f t="shared" si="20"/>
        <v>57</v>
      </c>
      <c r="D420" s="9">
        <v>8</v>
      </c>
      <c r="E420" s="20">
        <f>E408*(1+VLookups!$C$4)</f>
        <v>28182.527923862544</v>
      </c>
      <c r="F420" s="20">
        <f>$E420*-VLookups!$D$10*2</f>
        <v>-1690.9516754317526</v>
      </c>
      <c r="G420" s="19">
        <v>0</v>
      </c>
      <c r="H420" s="20">
        <f>(-VLookups!$D$13)*(E420+F420/2)</f>
        <v>-8884.5419279976668</v>
      </c>
      <c r="I420" s="19">
        <v>0</v>
      </c>
      <c r="J420" s="19">
        <v>0</v>
      </c>
      <c r="K420" s="19">
        <v>0</v>
      </c>
      <c r="L420" s="19">
        <v>0</v>
      </c>
      <c r="M420" s="19">
        <v>0</v>
      </c>
      <c r="N420" s="20" t="s">
        <v>36</v>
      </c>
      <c r="O420" s="19">
        <v>0</v>
      </c>
      <c r="P420" s="20">
        <f>P419-VLookups!$D$42</f>
        <v>-387.5</v>
      </c>
      <c r="Q420" s="22">
        <v>176</v>
      </c>
      <c r="R420" s="19">
        <v>0</v>
      </c>
      <c r="S420" s="20">
        <f>VLookups!$D$50</f>
        <v>-4487.7037773753191</v>
      </c>
      <c r="T420" s="19">
        <v>0</v>
      </c>
      <c r="U420" s="9">
        <v>272</v>
      </c>
      <c r="V420" s="21">
        <f>V419-VLookups!$D$54</f>
        <v>-2680</v>
      </c>
      <c r="W420" s="21">
        <f>-VLookups!$D$60</f>
        <v>-400</v>
      </c>
      <c r="X420" s="21">
        <f>-VLookups!$D$62</f>
        <v>-175</v>
      </c>
      <c r="Y420" s="36">
        <f>Y419*(1+VLookups!$D$57/12)</f>
        <v>-669.79538288856224</v>
      </c>
      <c r="Z420" s="19">
        <f>-E420*VLookups!$J$3</f>
        <v>-1127.3011169545018</v>
      </c>
      <c r="AA420" s="19">
        <v>0</v>
      </c>
      <c r="AB420" s="20">
        <f t="shared" si="18"/>
        <v>8525.209880930619</v>
      </c>
      <c r="AC420" s="20">
        <f t="shared" si="19"/>
        <v>1238288.4963030489</v>
      </c>
    </row>
    <row r="421" spans="2:29" x14ac:dyDescent="0.25">
      <c r="B421" s="9">
        <v>417</v>
      </c>
      <c r="C421" s="9">
        <f t="shared" si="20"/>
        <v>57</v>
      </c>
      <c r="D421" s="9">
        <v>9</v>
      </c>
      <c r="E421" s="20">
        <f>E409*(1+VLookups!$C$4)</f>
        <v>28182.527923862544</v>
      </c>
      <c r="F421" s="20">
        <f>$E421*-VLookups!$D$10*2</f>
        <v>-1690.9516754317526</v>
      </c>
      <c r="G421" s="19">
        <v>0</v>
      </c>
      <c r="H421" s="20">
        <f>(-VLookups!$D$13)*(E421+F421/2)</f>
        <v>-8884.5419279976668</v>
      </c>
      <c r="I421" s="19">
        <v>0</v>
      </c>
      <c r="J421" s="19">
        <v>0</v>
      </c>
      <c r="K421" s="19">
        <v>0</v>
      </c>
      <c r="L421" s="19">
        <v>0</v>
      </c>
      <c r="M421" s="19">
        <v>0</v>
      </c>
      <c r="N421" s="20" t="s">
        <v>36</v>
      </c>
      <c r="O421" s="19">
        <v>0</v>
      </c>
      <c r="P421" s="20">
        <f>P420-VLookups!$D$42</f>
        <v>-389</v>
      </c>
      <c r="Q421" s="22">
        <v>177</v>
      </c>
      <c r="R421" s="19">
        <v>0</v>
      </c>
      <c r="S421" s="20">
        <f>VLookups!$D$50</f>
        <v>-4487.7037773753191</v>
      </c>
      <c r="T421" s="19">
        <v>0</v>
      </c>
      <c r="U421" s="9">
        <v>273</v>
      </c>
      <c r="V421" s="21">
        <f>V420-VLookups!$D$54</f>
        <v>-2685</v>
      </c>
      <c r="W421" s="21">
        <f>-VLookups!$D$60</f>
        <v>-400</v>
      </c>
      <c r="X421" s="21">
        <f>-VLookups!$D$62</f>
        <v>-175</v>
      </c>
      <c r="Y421" s="36">
        <f>Y420*(1+VLookups!$D$57/12)</f>
        <v>-671.7489527553206</v>
      </c>
      <c r="Z421" s="19">
        <f>-E421*VLookups!$J$3</f>
        <v>-1127.3011169545018</v>
      </c>
      <c r="AA421" s="19">
        <v>0</v>
      </c>
      <c r="AB421" s="20">
        <f t="shared" si="18"/>
        <v>8516.7563110638603</v>
      </c>
      <c r="AC421" s="20">
        <f t="shared" si="19"/>
        <v>1248869.0667746179</v>
      </c>
    </row>
    <row r="422" spans="2:29" x14ac:dyDescent="0.25">
      <c r="B422" s="9">
        <v>418</v>
      </c>
      <c r="C422" s="9">
        <f t="shared" si="20"/>
        <v>57</v>
      </c>
      <c r="D422" s="9">
        <v>10</v>
      </c>
      <c r="E422" s="20">
        <f>E410*(1+VLookups!$C$4)</f>
        <v>28182.527923862544</v>
      </c>
      <c r="F422" s="20">
        <f>$E422*-VLookups!$D$10*2</f>
        <v>-1690.9516754317526</v>
      </c>
      <c r="G422" s="19">
        <v>0</v>
      </c>
      <c r="H422" s="20">
        <f>(-VLookups!$D$13)*(E422+F422/2)</f>
        <v>-8884.5419279976668</v>
      </c>
      <c r="I422" s="19">
        <v>0</v>
      </c>
      <c r="J422" s="19">
        <v>0</v>
      </c>
      <c r="K422" s="19">
        <v>0</v>
      </c>
      <c r="L422" s="19">
        <v>0</v>
      </c>
      <c r="M422" s="19">
        <v>0</v>
      </c>
      <c r="N422" s="20" t="s">
        <v>36</v>
      </c>
      <c r="O422" s="19">
        <v>0</v>
      </c>
      <c r="P422" s="20">
        <f>P421-VLookups!$D$42</f>
        <v>-390.5</v>
      </c>
      <c r="Q422" s="22">
        <v>178</v>
      </c>
      <c r="R422" s="19">
        <v>0</v>
      </c>
      <c r="S422" s="20">
        <f>VLookups!$D$50</f>
        <v>-4487.7037773753191</v>
      </c>
      <c r="T422" s="19">
        <v>0</v>
      </c>
      <c r="U422" s="9">
        <v>274</v>
      </c>
      <c r="V422" s="21">
        <f>V421-VLookups!$D$54</f>
        <v>-2690</v>
      </c>
      <c r="W422" s="21">
        <f>-VLookups!$D$60</f>
        <v>-400</v>
      </c>
      <c r="X422" s="21">
        <f>-VLookups!$D$62</f>
        <v>-175</v>
      </c>
      <c r="Y422" s="36">
        <f>Y421*(1+VLookups!$D$57/12)</f>
        <v>-673.70822053419033</v>
      </c>
      <c r="Z422" s="19">
        <f>-E422*VLookups!$J$3</f>
        <v>-1127.3011169545018</v>
      </c>
      <c r="AA422" s="19">
        <v>0</v>
      </c>
      <c r="AB422" s="20">
        <f t="shared" si="18"/>
        <v>8508.2970432849907</v>
      </c>
      <c r="AC422" s="20">
        <f t="shared" si="19"/>
        <v>1259458.8122625274</v>
      </c>
    </row>
    <row r="423" spans="2:29" x14ac:dyDescent="0.25">
      <c r="B423" s="9">
        <v>419</v>
      </c>
      <c r="C423" s="9">
        <f t="shared" si="20"/>
        <v>57</v>
      </c>
      <c r="D423" s="9">
        <v>11</v>
      </c>
      <c r="E423" s="20">
        <f>E411*(1+VLookups!$C$4)</f>
        <v>28182.527923862544</v>
      </c>
      <c r="F423" s="20">
        <f>$E423*-VLookups!$D$10*2</f>
        <v>-1690.9516754317526</v>
      </c>
      <c r="G423" s="19">
        <v>0</v>
      </c>
      <c r="H423" s="20">
        <f>(-VLookups!$D$13)*(E423+F423/2)</f>
        <v>-8884.5419279976668</v>
      </c>
      <c r="I423" s="19">
        <v>0</v>
      </c>
      <c r="J423" s="19">
        <v>0</v>
      </c>
      <c r="K423" s="19">
        <v>0</v>
      </c>
      <c r="L423" s="19">
        <v>0</v>
      </c>
      <c r="M423" s="19">
        <v>0</v>
      </c>
      <c r="N423" s="20" t="s">
        <v>36</v>
      </c>
      <c r="O423" s="19">
        <v>0</v>
      </c>
      <c r="P423" s="20">
        <f>P422-VLookups!$D$42</f>
        <v>-392</v>
      </c>
      <c r="Q423" s="22">
        <v>179</v>
      </c>
      <c r="R423" s="19">
        <v>0</v>
      </c>
      <c r="S423" s="20">
        <f>VLookups!$D$50</f>
        <v>-4487.7037773753191</v>
      </c>
      <c r="T423" s="19">
        <v>0</v>
      </c>
      <c r="U423" s="9">
        <v>275</v>
      </c>
      <c r="V423" s="21">
        <f>V422-VLookups!$D$54</f>
        <v>-2695</v>
      </c>
      <c r="W423" s="21">
        <f>-VLookups!$D$60</f>
        <v>-400</v>
      </c>
      <c r="X423" s="21">
        <f>-VLookups!$D$62</f>
        <v>-175</v>
      </c>
      <c r="Y423" s="36">
        <f>Y422*(1+VLookups!$D$57/12)</f>
        <v>-675.67320284408174</v>
      </c>
      <c r="Z423" s="19">
        <f>-E423*VLookups!$J$3</f>
        <v>-1127.3011169545018</v>
      </c>
      <c r="AA423" s="19">
        <v>0</v>
      </c>
      <c r="AB423" s="20">
        <f t="shared" si="18"/>
        <v>8499.832060975099</v>
      </c>
      <c r="AC423" s="20">
        <f t="shared" si="19"/>
        <v>1270057.7423439401</v>
      </c>
    </row>
    <row r="424" spans="2:29" x14ac:dyDescent="0.25">
      <c r="B424" s="9">
        <v>420</v>
      </c>
      <c r="C424" s="9">
        <f t="shared" si="20"/>
        <v>58</v>
      </c>
      <c r="D424" s="9">
        <v>0</v>
      </c>
      <c r="E424" s="20">
        <f>E412*(1+VLookups!$C$4)</f>
        <v>29168.91640119773</v>
      </c>
      <c r="F424" s="20">
        <f>$E424*-VLookups!$D$10*2</f>
        <v>-1750.1349840718638</v>
      </c>
      <c r="G424" s="19">
        <v>0</v>
      </c>
      <c r="H424" s="20">
        <f>(-VLookups!$D$13)*(E424+F424/2)</f>
        <v>-9195.5008954775858</v>
      </c>
      <c r="I424" s="19">
        <v>0</v>
      </c>
      <c r="J424" s="19">
        <v>0</v>
      </c>
      <c r="K424" s="19">
        <v>0</v>
      </c>
      <c r="L424" s="19">
        <v>0</v>
      </c>
      <c r="M424" s="19">
        <v>0</v>
      </c>
      <c r="N424" s="20" t="s">
        <v>36</v>
      </c>
      <c r="O424" s="19">
        <v>0</v>
      </c>
      <c r="P424" s="20">
        <f>P423-VLookups!$D$42</f>
        <v>-393.5</v>
      </c>
      <c r="Q424" s="22">
        <v>180</v>
      </c>
      <c r="R424" s="19">
        <v>0</v>
      </c>
      <c r="S424" s="20">
        <f>VLookups!$D$50</f>
        <v>-4487.7037773753191</v>
      </c>
      <c r="T424" s="19">
        <v>0</v>
      </c>
      <c r="U424" s="9">
        <v>276</v>
      </c>
      <c r="V424" s="21">
        <f>V423-VLookups!$D$54</f>
        <v>-2700</v>
      </c>
      <c r="W424" s="21">
        <f>-VLookups!$D$60</f>
        <v>-400</v>
      </c>
      <c r="X424" s="21">
        <f>-VLookups!$D$62</f>
        <v>-175</v>
      </c>
      <c r="Y424" s="36">
        <f>Y423*(1+VLookups!$D$57/12)</f>
        <v>-677.643916352377</v>
      </c>
      <c r="Z424" s="19">
        <f>-E424*VLookups!$J$3</f>
        <v>-1166.7566560479092</v>
      </c>
      <c r="AA424" s="19">
        <v>0</v>
      </c>
      <c r="AB424" s="20">
        <f t="shared" si="18"/>
        <v>9097.7436639086063</v>
      </c>
      <c r="AC424" s="20">
        <f t="shared" si="19"/>
        <v>1281272.2489117554</v>
      </c>
    </row>
    <row r="425" spans="2:29" x14ac:dyDescent="0.25">
      <c r="B425" s="9">
        <v>421</v>
      </c>
      <c r="C425" s="9">
        <f t="shared" si="20"/>
        <v>58</v>
      </c>
      <c r="D425" s="9">
        <v>1</v>
      </c>
      <c r="E425" s="20">
        <f>E413*(1+VLookups!$C$4)</f>
        <v>29168.91640119773</v>
      </c>
      <c r="F425" s="20">
        <f>$E425*-VLookups!$D$10*2</f>
        <v>-1750.1349840718638</v>
      </c>
      <c r="G425" s="19">
        <v>0</v>
      </c>
      <c r="H425" s="20">
        <f>(-VLookups!$D$13)*(E425+F425/2)</f>
        <v>-9195.5008954775858</v>
      </c>
      <c r="I425" s="19">
        <v>0</v>
      </c>
      <c r="J425" s="19">
        <v>0</v>
      </c>
      <c r="K425" s="19">
        <v>0</v>
      </c>
      <c r="L425" s="19">
        <v>0</v>
      </c>
      <c r="M425" s="19">
        <v>0</v>
      </c>
      <c r="N425" s="20" t="s">
        <v>36</v>
      </c>
      <c r="O425" s="19">
        <v>0</v>
      </c>
      <c r="P425" s="20">
        <f>P424-VLookups!$D$42</f>
        <v>-395</v>
      </c>
      <c r="Q425" s="22">
        <v>181</v>
      </c>
      <c r="R425" s="19">
        <v>0</v>
      </c>
      <c r="S425" s="20">
        <f>VLookups!$D$50</f>
        <v>-4487.7037773753191</v>
      </c>
      <c r="T425" s="19">
        <v>0</v>
      </c>
      <c r="U425" s="9">
        <v>277</v>
      </c>
      <c r="V425" s="21">
        <f>V424-VLookups!$D$54</f>
        <v>-2705</v>
      </c>
      <c r="W425" s="21">
        <f>-VLookups!$D$60</f>
        <v>-400</v>
      </c>
      <c r="X425" s="21">
        <f>-VLookups!$D$62</f>
        <v>-175</v>
      </c>
      <c r="Y425" s="36">
        <f>Y424*(1+VLookups!$D$57/12)</f>
        <v>-679.62037777507146</v>
      </c>
      <c r="Z425" s="19">
        <f>-E425*VLookups!$J$3</f>
        <v>-1166.7566560479092</v>
      </c>
      <c r="AA425" s="19">
        <v>0</v>
      </c>
      <c r="AB425" s="20">
        <f t="shared" si="18"/>
        <v>9089.267202485913</v>
      </c>
      <c r="AC425" s="20">
        <f t="shared" si="19"/>
        <v>1292496.9698624276</v>
      </c>
    </row>
    <row r="426" spans="2:29" x14ac:dyDescent="0.25">
      <c r="B426" s="9">
        <v>422</v>
      </c>
      <c r="C426" s="9">
        <f t="shared" si="20"/>
        <v>58</v>
      </c>
      <c r="D426" s="9">
        <v>2</v>
      </c>
      <c r="E426" s="20">
        <f>E414*(1+VLookups!$C$4)</f>
        <v>29168.91640119773</v>
      </c>
      <c r="F426" s="20">
        <f>$E426*-VLookups!$D$10*2</f>
        <v>-1750.1349840718638</v>
      </c>
      <c r="G426" s="19">
        <v>0</v>
      </c>
      <c r="H426" s="20">
        <f>(-VLookups!$D$13)*(E426+F426/2)</f>
        <v>-9195.5008954775858</v>
      </c>
      <c r="I426" s="19">
        <v>0</v>
      </c>
      <c r="J426" s="19">
        <v>0</v>
      </c>
      <c r="K426" s="19">
        <v>0</v>
      </c>
      <c r="L426" s="19">
        <v>0</v>
      </c>
      <c r="M426" s="19">
        <v>0</v>
      </c>
      <c r="N426" s="20" t="s">
        <v>36</v>
      </c>
      <c r="O426" s="19">
        <v>0</v>
      </c>
      <c r="P426" s="20">
        <f>P425-VLookups!$D$42</f>
        <v>-396.5</v>
      </c>
      <c r="Q426" s="22">
        <v>182</v>
      </c>
      <c r="R426" s="19">
        <v>0</v>
      </c>
      <c r="S426" s="20">
        <f>VLookups!$D$50</f>
        <v>-4487.7037773753191</v>
      </c>
      <c r="T426" s="19">
        <v>0</v>
      </c>
      <c r="U426" s="9">
        <v>278</v>
      </c>
      <c r="V426" s="21">
        <f>V425-VLookups!$D$54</f>
        <v>-2710</v>
      </c>
      <c r="W426" s="21">
        <f>-VLookups!$D$60</f>
        <v>-400</v>
      </c>
      <c r="X426" s="21">
        <f>-VLookups!$D$62</f>
        <v>-175</v>
      </c>
      <c r="Y426" s="36">
        <f>Y425*(1+VLookups!$D$57/12)</f>
        <v>-681.6026038769154</v>
      </c>
      <c r="Z426" s="19">
        <f>-E426*VLookups!$J$3</f>
        <v>-1166.7566560479092</v>
      </c>
      <c r="AA426" s="19">
        <v>0</v>
      </c>
      <c r="AB426" s="20">
        <f t="shared" si="18"/>
        <v>9080.7849763840677</v>
      </c>
      <c r="AC426" s="20">
        <f t="shared" si="19"/>
        <v>1303731.9164552491</v>
      </c>
    </row>
    <row r="427" spans="2:29" x14ac:dyDescent="0.25">
      <c r="B427" s="9">
        <v>423</v>
      </c>
      <c r="C427" s="9">
        <f t="shared" si="20"/>
        <v>58</v>
      </c>
      <c r="D427" s="9">
        <v>3</v>
      </c>
      <c r="E427" s="20">
        <f>E415*(1+VLookups!$C$4)</f>
        <v>29168.91640119773</v>
      </c>
      <c r="F427" s="20">
        <f>$E427*-VLookups!$D$10*2</f>
        <v>-1750.1349840718638</v>
      </c>
      <c r="G427" s="19">
        <v>0</v>
      </c>
      <c r="H427" s="20">
        <f>(-VLookups!$D$13)*(E427+F427/2)</f>
        <v>-9195.5008954775858</v>
      </c>
      <c r="I427" s="19">
        <v>0</v>
      </c>
      <c r="J427" s="19">
        <v>0</v>
      </c>
      <c r="K427" s="19">
        <v>0</v>
      </c>
      <c r="L427" s="19">
        <v>0</v>
      </c>
      <c r="M427" s="19">
        <v>0</v>
      </c>
      <c r="N427" s="20" t="s">
        <v>36</v>
      </c>
      <c r="O427" s="19">
        <v>0</v>
      </c>
      <c r="P427" s="20">
        <f>P426-VLookups!$D$42</f>
        <v>-398</v>
      </c>
      <c r="Q427" s="22">
        <v>183</v>
      </c>
      <c r="R427" s="19">
        <v>0</v>
      </c>
      <c r="S427" s="20">
        <f>VLookups!$D$50</f>
        <v>-4487.7037773753191</v>
      </c>
      <c r="T427" s="19">
        <v>0</v>
      </c>
      <c r="U427" s="9">
        <v>279</v>
      </c>
      <c r="V427" s="21">
        <f>V426-VLookups!$D$54</f>
        <v>-2715</v>
      </c>
      <c r="W427" s="21">
        <f>-VLookups!$D$60</f>
        <v>-400</v>
      </c>
      <c r="X427" s="21">
        <f>-VLookups!$D$62</f>
        <v>-175</v>
      </c>
      <c r="Y427" s="36">
        <f>Y426*(1+VLookups!$D$57/12)</f>
        <v>-683.59061147155637</v>
      </c>
      <c r="Z427" s="19">
        <f>-E427*VLookups!$J$3</f>
        <v>-1166.7566560479092</v>
      </c>
      <c r="AA427" s="19">
        <v>0</v>
      </c>
      <c r="AB427" s="20">
        <f t="shared" si="18"/>
        <v>9072.2969687894274</v>
      </c>
      <c r="AC427" s="20">
        <f t="shared" si="19"/>
        <v>1314977.099951464</v>
      </c>
    </row>
    <row r="428" spans="2:29" x14ac:dyDescent="0.25">
      <c r="B428" s="9">
        <v>424</v>
      </c>
      <c r="C428" s="9">
        <f t="shared" si="20"/>
        <v>58</v>
      </c>
      <c r="D428" s="9">
        <v>4</v>
      </c>
      <c r="E428" s="20">
        <f>E416*(1+VLookups!$C$4)</f>
        <v>29168.91640119773</v>
      </c>
      <c r="F428" s="20">
        <f>$E428*-VLookups!$D$10*2</f>
        <v>-1750.1349840718638</v>
      </c>
      <c r="G428" s="19">
        <v>0</v>
      </c>
      <c r="H428" s="20">
        <f>(-VLookups!$D$13)*(E428+F428/2)</f>
        <v>-9195.5008954775858</v>
      </c>
      <c r="I428" s="19">
        <v>0</v>
      </c>
      <c r="J428" s="19">
        <v>0</v>
      </c>
      <c r="K428" s="19">
        <v>0</v>
      </c>
      <c r="L428" s="19">
        <v>0</v>
      </c>
      <c r="M428" s="19">
        <v>0</v>
      </c>
      <c r="N428" s="20" t="s">
        <v>36</v>
      </c>
      <c r="O428" s="19">
        <v>0</v>
      </c>
      <c r="P428" s="20">
        <f>P427-VLookups!$D$42</f>
        <v>-399.5</v>
      </c>
      <c r="Q428" s="22">
        <v>184</v>
      </c>
      <c r="R428" s="19">
        <v>0</v>
      </c>
      <c r="S428" s="20">
        <f>VLookups!$D$50</f>
        <v>-4487.7037773753191</v>
      </c>
      <c r="T428" s="19">
        <v>0</v>
      </c>
      <c r="U428" s="9">
        <v>280</v>
      </c>
      <c r="V428" s="21">
        <f>V427-VLookups!$D$54</f>
        <v>-2720</v>
      </c>
      <c r="W428" s="21">
        <f>-VLookups!$D$60</f>
        <v>-400</v>
      </c>
      <c r="X428" s="21">
        <f>-VLookups!$D$62</f>
        <v>-175</v>
      </c>
      <c r="Y428" s="36">
        <f>Y427*(1+VLookups!$D$57/12)</f>
        <v>-685.58441742168179</v>
      </c>
      <c r="Z428" s="19">
        <f>-E428*VLookups!$J$3</f>
        <v>-1166.7566560479092</v>
      </c>
      <c r="AA428" s="19">
        <v>0</v>
      </c>
      <c r="AB428" s="20">
        <f t="shared" si="18"/>
        <v>9063.8031628393019</v>
      </c>
      <c r="AC428" s="20">
        <f t="shared" si="19"/>
        <v>1326232.5316142223</v>
      </c>
    </row>
    <row r="429" spans="2:29" x14ac:dyDescent="0.25">
      <c r="B429" s="9">
        <v>425</v>
      </c>
      <c r="C429" s="9">
        <f t="shared" si="20"/>
        <v>58</v>
      </c>
      <c r="D429" s="9">
        <v>5</v>
      </c>
      <c r="E429" s="20">
        <f>E417*(1+VLookups!$C$4)</f>
        <v>29168.91640119773</v>
      </c>
      <c r="F429" s="20">
        <f>$E429*-VLookups!$D$10*2</f>
        <v>-1750.1349840718638</v>
      </c>
      <c r="G429" s="19">
        <v>0</v>
      </c>
      <c r="H429" s="20">
        <f>(-VLookups!$D$13)*(E429+F429/2)</f>
        <v>-9195.5008954775858</v>
      </c>
      <c r="I429" s="19">
        <v>0</v>
      </c>
      <c r="J429" s="19">
        <v>0</v>
      </c>
      <c r="K429" s="19">
        <v>0</v>
      </c>
      <c r="L429" s="19">
        <v>0</v>
      </c>
      <c r="M429" s="19">
        <v>0</v>
      </c>
      <c r="N429" s="20" t="s">
        <v>36</v>
      </c>
      <c r="O429" s="19">
        <v>0</v>
      </c>
      <c r="P429" s="20">
        <f>P428-VLookups!$D$42</f>
        <v>-401</v>
      </c>
      <c r="Q429" s="22">
        <v>185</v>
      </c>
      <c r="R429" s="19">
        <v>0</v>
      </c>
      <c r="S429" s="20">
        <f>VLookups!$D$50</f>
        <v>-4487.7037773753191</v>
      </c>
      <c r="T429" s="19">
        <v>0</v>
      </c>
      <c r="U429" s="9">
        <v>281</v>
      </c>
      <c r="V429" s="21">
        <f>V428-VLookups!$D$54</f>
        <v>-2725</v>
      </c>
      <c r="W429" s="21">
        <f>-VLookups!$D$60</f>
        <v>-400</v>
      </c>
      <c r="X429" s="21">
        <f>-VLookups!$D$62</f>
        <v>-175</v>
      </c>
      <c r="Y429" s="36">
        <f>Y428*(1+VLookups!$D$57/12)</f>
        <v>-687.58403863916169</v>
      </c>
      <c r="Z429" s="19">
        <f>-E429*VLookups!$J$3</f>
        <v>-1166.7566560479092</v>
      </c>
      <c r="AA429" s="19">
        <v>0</v>
      </c>
      <c r="AB429" s="20">
        <f t="shared" si="18"/>
        <v>9055.3035416218227</v>
      </c>
      <c r="AC429" s="20">
        <f t="shared" si="19"/>
        <v>1337498.2227085347</v>
      </c>
    </row>
    <row r="430" spans="2:29" x14ac:dyDescent="0.25">
      <c r="B430" s="9">
        <v>426</v>
      </c>
      <c r="C430" s="9">
        <f t="shared" si="20"/>
        <v>58</v>
      </c>
      <c r="D430" s="9">
        <v>6</v>
      </c>
      <c r="E430" s="20">
        <f>E418*(1+VLookups!$C$4)</f>
        <v>29168.91640119773</v>
      </c>
      <c r="F430" s="20">
        <f>$E430*-VLookups!$D$10*2</f>
        <v>-1750.1349840718638</v>
      </c>
      <c r="G430" s="19">
        <v>0</v>
      </c>
      <c r="H430" s="20">
        <f>(-VLookups!$D$13)*(E430+F430/2)</f>
        <v>-9195.5008954775858</v>
      </c>
      <c r="I430" s="19">
        <v>0</v>
      </c>
      <c r="J430" s="19">
        <v>0</v>
      </c>
      <c r="K430" s="19">
        <v>0</v>
      </c>
      <c r="L430" s="19">
        <v>0</v>
      </c>
      <c r="M430" s="19">
        <v>0</v>
      </c>
      <c r="N430" s="20" t="s">
        <v>36</v>
      </c>
      <c r="O430" s="19">
        <v>0</v>
      </c>
      <c r="P430" s="20">
        <f>P429-VLookups!$D$42</f>
        <v>-402.5</v>
      </c>
      <c r="Q430" s="22">
        <v>186</v>
      </c>
      <c r="R430" s="19">
        <v>0</v>
      </c>
      <c r="S430" s="20">
        <f>VLookups!$D$50</f>
        <v>-4487.7037773753191</v>
      </c>
      <c r="T430" s="19">
        <v>0</v>
      </c>
      <c r="U430" s="9">
        <v>282</v>
      </c>
      <c r="V430" s="21">
        <f>V429-VLookups!$D$54</f>
        <v>-2730</v>
      </c>
      <c r="W430" s="21">
        <f>-VLookups!$D$60</f>
        <v>-400</v>
      </c>
      <c r="X430" s="21">
        <f>-VLookups!$D$62</f>
        <v>-175</v>
      </c>
      <c r="Y430" s="36">
        <f>Y429*(1+VLookups!$D$57/12)</f>
        <v>-689.58949208519255</v>
      </c>
      <c r="Z430" s="19">
        <f>-E430*VLookups!$J$3</f>
        <v>-1166.7566560479092</v>
      </c>
      <c r="AA430" s="19">
        <v>0</v>
      </c>
      <c r="AB430" s="20">
        <f t="shared" si="18"/>
        <v>9046.7980881757903</v>
      </c>
      <c r="AC430" s="20">
        <f t="shared" si="19"/>
        <v>1348774.1845012247</v>
      </c>
    </row>
    <row r="431" spans="2:29" x14ac:dyDescent="0.25">
      <c r="B431" s="9">
        <v>427</v>
      </c>
      <c r="C431" s="9">
        <f t="shared" si="20"/>
        <v>58</v>
      </c>
      <c r="D431" s="9">
        <v>7</v>
      </c>
      <c r="E431" s="20">
        <f>E419*(1+VLookups!$C$4)</f>
        <v>29168.91640119773</v>
      </c>
      <c r="F431" s="20">
        <f>$E431*-VLookups!$D$10*2</f>
        <v>-1750.1349840718638</v>
      </c>
      <c r="G431" s="19">
        <v>0</v>
      </c>
      <c r="H431" s="20">
        <f>(-VLookups!$D$13)*(E431+F431/2)</f>
        <v>-9195.5008954775858</v>
      </c>
      <c r="I431" s="19">
        <v>0</v>
      </c>
      <c r="J431" s="19">
        <v>0</v>
      </c>
      <c r="K431" s="19">
        <v>0</v>
      </c>
      <c r="L431" s="19">
        <v>0</v>
      </c>
      <c r="M431" s="19">
        <v>0</v>
      </c>
      <c r="N431" s="20" t="s">
        <v>36</v>
      </c>
      <c r="O431" s="19">
        <v>0</v>
      </c>
      <c r="P431" s="20">
        <f>P430-VLookups!$D$42</f>
        <v>-404</v>
      </c>
      <c r="Q431" s="22">
        <v>187</v>
      </c>
      <c r="R431" s="19">
        <v>0</v>
      </c>
      <c r="S431" s="20">
        <f>VLookups!$D$50</f>
        <v>-4487.7037773753191</v>
      </c>
      <c r="T431" s="19">
        <v>0</v>
      </c>
      <c r="U431" s="9">
        <v>283</v>
      </c>
      <c r="V431" s="21">
        <f>V430-VLookups!$D$54</f>
        <v>-2735</v>
      </c>
      <c r="W431" s="21">
        <f>-VLookups!$D$60</f>
        <v>-400</v>
      </c>
      <c r="X431" s="21">
        <f>-VLookups!$D$62</f>
        <v>-175</v>
      </c>
      <c r="Y431" s="36">
        <f>Y430*(1+VLookups!$D$57/12)</f>
        <v>-691.60079477044098</v>
      </c>
      <c r="Z431" s="19">
        <f>-E431*VLookups!$J$3</f>
        <v>-1166.7566560479092</v>
      </c>
      <c r="AA431" s="19">
        <v>0</v>
      </c>
      <c r="AB431" s="20">
        <f t="shared" si="18"/>
        <v>9038.2867854905435</v>
      </c>
      <c r="AC431" s="20">
        <f t="shared" si="19"/>
        <v>1360060.428260884</v>
      </c>
    </row>
    <row r="432" spans="2:29" x14ac:dyDescent="0.25">
      <c r="B432" s="9">
        <v>428</v>
      </c>
      <c r="C432" s="9">
        <f t="shared" si="20"/>
        <v>58</v>
      </c>
      <c r="D432" s="9">
        <v>8</v>
      </c>
      <c r="E432" s="20">
        <f>E420*(1+VLookups!$C$4)</f>
        <v>29168.91640119773</v>
      </c>
      <c r="F432" s="20">
        <f>$E432*-VLookups!$D$10*2</f>
        <v>-1750.1349840718638</v>
      </c>
      <c r="G432" s="19">
        <v>0</v>
      </c>
      <c r="H432" s="20">
        <f>(-VLookups!$D$13)*(E432+F432/2)</f>
        <v>-9195.5008954775858</v>
      </c>
      <c r="I432" s="19">
        <v>0</v>
      </c>
      <c r="J432" s="19">
        <v>0</v>
      </c>
      <c r="K432" s="19">
        <v>0</v>
      </c>
      <c r="L432" s="19">
        <v>0</v>
      </c>
      <c r="M432" s="19">
        <v>0</v>
      </c>
      <c r="N432" s="20" t="s">
        <v>36</v>
      </c>
      <c r="O432" s="19">
        <v>0</v>
      </c>
      <c r="P432" s="20">
        <f>P431-VLookups!$D$42</f>
        <v>-405.5</v>
      </c>
      <c r="Q432" s="22">
        <v>188</v>
      </c>
      <c r="R432" s="19">
        <v>0</v>
      </c>
      <c r="S432" s="20">
        <f>VLookups!$D$50</f>
        <v>-4487.7037773753191</v>
      </c>
      <c r="T432" s="19">
        <v>0</v>
      </c>
      <c r="U432" s="9">
        <v>284</v>
      </c>
      <c r="V432" s="21">
        <f>V431-VLookups!$D$54</f>
        <v>-2740</v>
      </c>
      <c r="W432" s="21">
        <f>-VLookups!$D$60</f>
        <v>-400</v>
      </c>
      <c r="X432" s="21">
        <f>-VLookups!$D$62</f>
        <v>-175</v>
      </c>
      <c r="Y432" s="36">
        <f>Y431*(1+VLookups!$D$57/12)</f>
        <v>-693.61796375518816</v>
      </c>
      <c r="Z432" s="19">
        <f>-E432*VLookups!$J$3</f>
        <v>-1166.7566560479092</v>
      </c>
      <c r="AA432" s="19">
        <v>0</v>
      </c>
      <c r="AB432" s="20">
        <f t="shared" si="18"/>
        <v>9029.7696165057951</v>
      </c>
      <c r="AC432" s="20">
        <f t="shared" si="19"/>
        <v>1371356.9652578246</v>
      </c>
    </row>
    <row r="433" spans="2:29" x14ac:dyDescent="0.25">
      <c r="B433" s="9">
        <v>429</v>
      </c>
      <c r="C433" s="9">
        <f t="shared" si="20"/>
        <v>58</v>
      </c>
      <c r="D433" s="9">
        <v>9</v>
      </c>
      <c r="E433" s="20">
        <f>E421*(1+VLookups!$C$4)</f>
        <v>29168.91640119773</v>
      </c>
      <c r="F433" s="20">
        <f>$E433*-VLookups!$D$10*2</f>
        <v>-1750.1349840718638</v>
      </c>
      <c r="G433" s="19">
        <v>0</v>
      </c>
      <c r="H433" s="20">
        <f>(-VLookups!$D$13)*(E433+F433/2)</f>
        <v>-9195.5008954775858</v>
      </c>
      <c r="I433" s="19">
        <v>0</v>
      </c>
      <c r="J433" s="19">
        <v>0</v>
      </c>
      <c r="K433" s="19">
        <v>0</v>
      </c>
      <c r="L433" s="19">
        <v>0</v>
      </c>
      <c r="M433" s="19">
        <v>0</v>
      </c>
      <c r="N433" s="20" t="s">
        <v>36</v>
      </c>
      <c r="O433" s="19">
        <v>0</v>
      </c>
      <c r="P433" s="20">
        <f>P432-VLookups!$D$42</f>
        <v>-407</v>
      </c>
      <c r="Q433" s="22">
        <v>189</v>
      </c>
      <c r="R433" s="19">
        <v>0</v>
      </c>
      <c r="S433" s="20">
        <f>VLookups!$D$50</f>
        <v>-4487.7037773753191</v>
      </c>
      <c r="T433" s="19">
        <v>0</v>
      </c>
      <c r="U433" s="9">
        <v>285</v>
      </c>
      <c r="V433" s="21">
        <f>V432-VLookups!$D$54</f>
        <v>-2745</v>
      </c>
      <c r="W433" s="21">
        <f>-VLookups!$D$60</f>
        <v>-400</v>
      </c>
      <c r="X433" s="21">
        <f>-VLookups!$D$62</f>
        <v>-175</v>
      </c>
      <c r="Y433" s="36">
        <f>Y432*(1+VLookups!$D$57/12)</f>
        <v>-695.64101614947413</v>
      </c>
      <c r="Z433" s="19">
        <f>-E433*VLookups!$J$3</f>
        <v>-1166.7566560479092</v>
      </c>
      <c r="AA433" s="19">
        <v>0</v>
      </c>
      <c r="AB433" s="20">
        <f t="shared" si="18"/>
        <v>9021.2465641115086</v>
      </c>
      <c r="AC433" s="20">
        <f t="shared" si="19"/>
        <v>1382663.8067640325</v>
      </c>
    </row>
    <row r="434" spans="2:29" x14ac:dyDescent="0.25">
      <c r="B434" s="9">
        <v>430</v>
      </c>
      <c r="C434" s="9">
        <f t="shared" si="20"/>
        <v>58</v>
      </c>
      <c r="D434" s="9">
        <v>10</v>
      </c>
      <c r="E434" s="20">
        <f>E422*(1+VLookups!$C$4)</f>
        <v>29168.91640119773</v>
      </c>
      <c r="F434" s="20">
        <f>$E434*-VLookups!$D$10*2</f>
        <v>-1750.1349840718638</v>
      </c>
      <c r="G434" s="19">
        <v>0</v>
      </c>
      <c r="H434" s="20">
        <f>(-VLookups!$D$13)*(E434+F434/2)</f>
        <v>-9195.5008954775858</v>
      </c>
      <c r="I434" s="19">
        <v>0</v>
      </c>
      <c r="J434" s="19">
        <v>0</v>
      </c>
      <c r="K434" s="19">
        <v>0</v>
      </c>
      <c r="L434" s="19">
        <v>0</v>
      </c>
      <c r="M434" s="19">
        <v>0</v>
      </c>
      <c r="N434" s="20" t="s">
        <v>36</v>
      </c>
      <c r="O434" s="19">
        <v>0</v>
      </c>
      <c r="P434" s="20">
        <f>P433-VLookups!$D$42</f>
        <v>-408.5</v>
      </c>
      <c r="Q434" s="22">
        <v>190</v>
      </c>
      <c r="R434" s="19">
        <v>0</v>
      </c>
      <c r="S434" s="20">
        <f>VLookups!$D$50</f>
        <v>-4487.7037773753191</v>
      </c>
      <c r="T434" s="19">
        <v>0</v>
      </c>
      <c r="U434" s="9">
        <v>286</v>
      </c>
      <c r="V434" s="21">
        <f>V433-VLookups!$D$54</f>
        <v>-2750</v>
      </c>
      <c r="W434" s="21">
        <f>-VLookups!$D$60</f>
        <v>-400</v>
      </c>
      <c r="X434" s="21">
        <f>-VLookups!$D$62</f>
        <v>-175</v>
      </c>
      <c r="Y434" s="36">
        <f>Y433*(1+VLookups!$D$57/12)</f>
        <v>-697.66996911324338</v>
      </c>
      <c r="Z434" s="19">
        <f>-E434*VLookups!$J$3</f>
        <v>-1166.7566560479092</v>
      </c>
      <c r="AA434" s="19">
        <v>0</v>
      </c>
      <c r="AB434" s="20">
        <f t="shared" si="18"/>
        <v>9012.7176111477402</v>
      </c>
      <c r="AC434" s="20">
        <f t="shared" si="19"/>
        <v>1393980.9640531205</v>
      </c>
    </row>
    <row r="435" spans="2:29" x14ac:dyDescent="0.25">
      <c r="B435" s="9">
        <v>431</v>
      </c>
      <c r="C435" s="9">
        <f t="shared" si="20"/>
        <v>58</v>
      </c>
      <c r="D435" s="9">
        <v>11</v>
      </c>
      <c r="E435" s="20">
        <f>E423*(1+VLookups!$C$4)</f>
        <v>29168.91640119773</v>
      </c>
      <c r="F435" s="20">
        <f>$E435*-VLookups!$D$10*2</f>
        <v>-1750.1349840718638</v>
      </c>
      <c r="G435" s="19">
        <v>0</v>
      </c>
      <c r="H435" s="20">
        <f>(-VLookups!$D$13)*(E435+F435/2)</f>
        <v>-9195.5008954775858</v>
      </c>
      <c r="I435" s="19">
        <v>0</v>
      </c>
      <c r="J435" s="19">
        <v>0</v>
      </c>
      <c r="K435" s="19">
        <v>0</v>
      </c>
      <c r="L435" s="19">
        <v>0</v>
      </c>
      <c r="M435" s="19">
        <v>0</v>
      </c>
      <c r="N435" s="20" t="s">
        <v>36</v>
      </c>
      <c r="O435" s="19">
        <v>0</v>
      </c>
      <c r="P435" s="20">
        <f>P434-VLookups!$D$42</f>
        <v>-410</v>
      </c>
      <c r="Q435" s="22">
        <v>191</v>
      </c>
      <c r="R435" s="19">
        <v>0</v>
      </c>
      <c r="S435" s="20">
        <f>VLookups!$D$50</f>
        <v>-4487.7037773753191</v>
      </c>
      <c r="T435" s="19">
        <v>0</v>
      </c>
      <c r="U435" s="9">
        <v>287</v>
      </c>
      <c r="V435" s="21">
        <f>V434-VLookups!$D$54</f>
        <v>-2755</v>
      </c>
      <c r="W435" s="21">
        <f>-VLookups!$D$60</f>
        <v>-400</v>
      </c>
      <c r="X435" s="21">
        <f>-VLookups!$D$62</f>
        <v>-175</v>
      </c>
      <c r="Y435" s="36">
        <f>Y434*(1+VLookups!$D$57/12)</f>
        <v>-699.70483985649037</v>
      </c>
      <c r="Z435" s="19">
        <f>-E435*VLookups!$J$3</f>
        <v>-1166.7566560479092</v>
      </c>
      <c r="AA435" s="19">
        <v>0</v>
      </c>
      <c r="AB435" s="20">
        <f t="shared" si="18"/>
        <v>9004.1827404044925</v>
      </c>
      <c r="AC435" s="20">
        <f t="shared" si="19"/>
        <v>1405308.4484002802</v>
      </c>
    </row>
    <row r="436" spans="2:29" x14ac:dyDescent="0.25">
      <c r="B436" s="9">
        <v>432</v>
      </c>
      <c r="C436" s="9">
        <f t="shared" si="20"/>
        <v>59</v>
      </c>
      <c r="D436" s="9">
        <v>0</v>
      </c>
      <c r="E436" s="20">
        <f>E424*(1+VLookups!$C$4)</f>
        <v>30189.828475239647</v>
      </c>
      <c r="F436" s="20">
        <f>$E436*-VLookups!$D$10*2</f>
        <v>-1811.3897085143788</v>
      </c>
      <c r="G436" s="19">
        <v>0</v>
      </c>
      <c r="H436" s="20">
        <f>(-VLookups!$D$13)*(E436+F436/2)</f>
        <v>-9517.3434268192996</v>
      </c>
      <c r="I436" s="19">
        <v>0</v>
      </c>
      <c r="J436" s="19">
        <v>0</v>
      </c>
      <c r="K436" s="19">
        <v>0</v>
      </c>
      <c r="L436" s="19">
        <v>0</v>
      </c>
      <c r="M436" s="19">
        <v>0</v>
      </c>
      <c r="N436" s="20" t="s">
        <v>36</v>
      </c>
      <c r="O436" s="19">
        <v>0</v>
      </c>
      <c r="P436" s="20">
        <f>P435-VLookups!$D$42</f>
        <v>-411.5</v>
      </c>
      <c r="Q436" s="22">
        <v>192</v>
      </c>
      <c r="R436" s="19">
        <v>0</v>
      </c>
      <c r="S436" s="20">
        <f>VLookups!$D$50</f>
        <v>-4487.7037773753191</v>
      </c>
      <c r="T436" s="19">
        <v>0</v>
      </c>
      <c r="U436" s="9">
        <v>288</v>
      </c>
      <c r="V436" s="21">
        <f>V435-VLookups!$D$54</f>
        <v>-2760</v>
      </c>
      <c r="W436" s="21">
        <f>-VLookups!$D$60</f>
        <v>-400</v>
      </c>
      <c r="X436" s="21">
        <f>-VLookups!$D$62</f>
        <v>-175</v>
      </c>
      <c r="Y436" s="36">
        <f>Y435*(1+VLookups!$D$57/12)</f>
        <v>-701.7456456394051</v>
      </c>
      <c r="Z436" s="19">
        <f>-E436*VLookups!$J$3</f>
        <v>-1207.5931390095859</v>
      </c>
      <c r="AA436" s="19">
        <v>0</v>
      </c>
      <c r="AB436" s="20">
        <f t="shared" si="18"/>
        <v>9623.2476321388476</v>
      </c>
      <c r="AC436" s="20">
        <f t="shared" si="19"/>
        <v>1417273.876779753</v>
      </c>
    </row>
    <row r="437" spans="2:29" x14ac:dyDescent="0.25">
      <c r="B437" s="9">
        <v>433</v>
      </c>
      <c r="C437" s="9">
        <f t="shared" si="20"/>
        <v>59</v>
      </c>
      <c r="D437" s="9">
        <v>1</v>
      </c>
      <c r="E437" s="20">
        <f>E425*(1+VLookups!$C$4)</f>
        <v>30189.828475239647</v>
      </c>
      <c r="F437" s="20">
        <f>$E437*-VLookups!$D$10*2</f>
        <v>-1811.3897085143788</v>
      </c>
      <c r="G437" s="19">
        <v>0</v>
      </c>
      <c r="H437" s="20">
        <f>(-VLookups!$D$13)*(E437+F437/2)</f>
        <v>-9517.3434268192996</v>
      </c>
      <c r="I437" s="19">
        <v>0</v>
      </c>
      <c r="J437" s="19">
        <v>0</v>
      </c>
      <c r="K437" s="19">
        <v>0</v>
      </c>
      <c r="L437" s="19">
        <v>0</v>
      </c>
      <c r="M437" s="19">
        <v>0</v>
      </c>
      <c r="N437" s="20" t="s">
        <v>36</v>
      </c>
      <c r="O437" s="19">
        <v>0</v>
      </c>
      <c r="P437" s="20">
        <f>P436-VLookups!$D$42</f>
        <v>-413</v>
      </c>
      <c r="Q437" s="22">
        <v>193</v>
      </c>
      <c r="R437" s="19">
        <v>0</v>
      </c>
      <c r="S437" s="20">
        <f>VLookups!$D$50</f>
        <v>-4487.7037773753191</v>
      </c>
      <c r="T437" s="19">
        <v>0</v>
      </c>
      <c r="U437" s="9">
        <v>289</v>
      </c>
      <c r="V437" s="21">
        <f>V436-VLookups!$D$54</f>
        <v>-2765</v>
      </c>
      <c r="W437" s="21">
        <f>-VLookups!$D$60</f>
        <v>-400</v>
      </c>
      <c r="X437" s="21">
        <f>-VLookups!$D$62</f>
        <v>-175</v>
      </c>
      <c r="Y437" s="36">
        <f>Y436*(1+VLookups!$D$57/12)</f>
        <v>-703.79240377252006</v>
      </c>
      <c r="Z437" s="19">
        <f>-E437*VLookups!$J$3</f>
        <v>-1207.5931390095859</v>
      </c>
      <c r="AA437" s="19">
        <v>0</v>
      </c>
      <c r="AB437" s="20">
        <f t="shared" si="18"/>
        <v>9614.7008740057317</v>
      </c>
      <c r="AC437" s="20">
        <f t="shared" si="19"/>
        <v>1429250.7007817251</v>
      </c>
    </row>
    <row r="438" spans="2:29" x14ac:dyDescent="0.25">
      <c r="B438" s="9">
        <v>434</v>
      </c>
      <c r="C438" s="9">
        <f t="shared" si="20"/>
        <v>59</v>
      </c>
      <c r="D438" s="9">
        <v>2</v>
      </c>
      <c r="E438" s="20">
        <f>E426*(1+VLookups!$C$4)</f>
        <v>30189.828475239647</v>
      </c>
      <c r="F438" s="20">
        <f>$E438*-VLookups!$D$10*2</f>
        <v>-1811.3897085143788</v>
      </c>
      <c r="G438" s="19">
        <v>0</v>
      </c>
      <c r="H438" s="20">
        <f>(-VLookups!$D$13)*(E438+F438/2)</f>
        <v>-9517.3434268192996</v>
      </c>
      <c r="I438" s="19">
        <v>0</v>
      </c>
      <c r="J438" s="19">
        <v>0</v>
      </c>
      <c r="K438" s="19">
        <v>0</v>
      </c>
      <c r="L438" s="19">
        <v>0</v>
      </c>
      <c r="M438" s="19">
        <v>0</v>
      </c>
      <c r="N438" s="20" t="s">
        <v>36</v>
      </c>
      <c r="O438" s="19">
        <v>0</v>
      </c>
      <c r="P438" s="20">
        <f>P437-VLookups!$D$42</f>
        <v>-414.5</v>
      </c>
      <c r="Q438" s="22">
        <v>194</v>
      </c>
      <c r="R438" s="19">
        <v>0</v>
      </c>
      <c r="S438" s="20">
        <f>VLookups!$D$50</f>
        <v>-4487.7037773753191</v>
      </c>
      <c r="T438" s="19">
        <v>0</v>
      </c>
      <c r="U438" s="9">
        <v>290</v>
      </c>
      <c r="V438" s="21">
        <f>V437-VLookups!$D$54</f>
        <v>-2770</v>
      </c>
      <c r="W438" s="21">
        <f>-VLookups!$D$60</f>
        <v>-400</v>
      </c>
      <c r="X438" s="21">
        <f>-VLookups!$D$62</f>
        <v>-175</v>
      </c>
      <c r="Y438" s="36">
        <f>Y437*(1+VLookups!$D$57/12)</f>
        <v>-705.84513161685663</v>
      </c>
      <c r="Z438" s="19">
        <f>-E438*VLookups!$J$3</f>
        <v>-1207.5931390095859</v>
      </c>
      <c r="AA438" s="19">
        <v>0</v>
      </c>
      <c r="AB438" s="20">
        <f t="shared" si="18"/>
        <v>9606.1481461613948</v>
      </c>
      <c r="AC438" s="20">
        <f t="shared" si="19"/>
        <v>1441238.9334291895</v>
      </c>
    </row>
    <row r="439" spans="2:29" x14ac:dyDescent="0.25">
      <c r="B439" s="9">
        <v>435</v>
      </c>
      <c r="C439" s="9">
        <f t="shared" si="20"/>
        <v>59</v>
      </c>
      <c r="D439" s="9">
        <v>3</v>
      </c>
      <c r="E439" s="20">
        <f>E427*(1+VLookups!$C$4)</f>
        <v>30189.828475239647</v>
      </c>
      <c r="F439" s="20">
        <f>$E439*-VLookups!$D$10*2</f>
        <v>-1811.3897085143788</v>
      </c>
      <c r="G439" s="19">
        <v>0</v>
      </c>
      <c r="H439" s="20">
        <f>(-VLookups!$D$13)*(E439+F439/2)</f>
        <v>-9517.3434268192996</v>
      </c>
      <c r="I439" s="19">
        <v>0</v>
      </c>
      <c r="J439" s="19">
        <v>0</v>
      </c>
      <c r="K439" s="19">
        <v>0</v>
      </c>
      <c r="L439" s="19">
        <v>0</v>
      </c>
      <c r="M439" s="19">
        <v>0</v>
      </c>
      <c r="N439" s="20" t="s">
        <v>36</v>
      </c>
      <c r="O439" s="19">
        <v>0</v>
      </c>
      <c r="P439" s="20">
        <f>P438-VLookups!$D$42</f>
        <v>-416</v>
      </c>
      <c r="Q439" s="22">
        <v>195</v>
      </c>
      <c r="R439" s="19">
        <v>0</v>
      </c>
      <c r="S439" s="20">
        <f>VLookups!$D$50</f>
        <v>-4487.7037773753191</v>
      </c>
      <c r="T439" s="19">
        <v>0</v>
      </c>
      <c r="U439" s="9">
        <v>291</v>
      </c>
      <c r="V439" s="21">
        <f>V438-VLookups!$D$54</f>
        <v>-2775</v>
      </c>
      <c r="W439" s="21">
        <f>-VLookups!$D$60</f>
        <v>-400</v>
      </c>
      <c r="X439" s="21">
        <f>-VLookups!$D$62</f>
        <v>-175</v>
      </c>
      <c r="Y439" s="36">
        <f>Y438*(1+VLookups!$D$57/12)</f>
        <v>-707.90384658407243</v>
      </c>
      <c r="Z439" s="19">
        <f>-E439*VLookups!$J$3</f>
        <v>-1207.5931390095859</v>
      </c>
      <c r="AA439" s="19">
        <v>0</v>
      </c>
      <c r="AB439" s="20">
        <f t="shared" si="18"/>
        <v>9597.5894311941793</v>
      </c>
      <c r="AC439" s="20">
        <f t="shared" si="19"/>
        <v>1453238.5877494323</v>
      </c>
    </row>
    <row r="440" spans="2:29" x14ac:dyDescent="0.25">
      <c r="B440" s="9">
        <v>436</v>
      </c>
      <c r="C440" s="9">
        <f t="shared" si="20"/>
        <v>59</v>
      </c>
      <c r="D440" s="9">
        <v>4</v>
      </c>
      <c r="E440" s="20">
        <f>E428*(1+VLookups!$C$4)</f>
        <v>30189.828475239647</v>
      </c>
      <c r="F440" s="20">
        <f>$E440*-VLookups!$D$10*2</f>
        <v>-1811.3897085143788</v>
      </c>
      <c r="G440" s="19">
        <v>0</v>
      </c>
      <c r="H440" s="20">
        <f>(-VLookups!$D$13)*(E440+F440/2)</f>
        <v>-9517.3434268192996</v>
      </c>
      <c r="I440" s="19">
        <v>0</v>
      </c>
      <c r="J440" s="19">
        <v>0</v>
      </c>
      <c r="K440" s="19">
        <v>0</v>
      </c>
      <c r="L440" s="19">
        <v>0</v>
      </c>
      <c r="M440" s="19">
        <v>0</v>
      </c>
      <c r="N440" s="20" t="s">
        <v>36</v>
      </c>
      <c r="O440" s="19">
        <v>0</v>
      </c>
      <c r="P440" s="20">
        <f>P439-VLookups!$D$42</f>
        <v>-417.5</v>
      </c>
      <c r="Q440" s="22">
        <v>196</v>
      </c>
      <c r="R440" s="19">
        <v>0</v>
      </c>
      <c r="S440" s="20">
        <f>VLookups!$D$50</f>
        <v>-4487.7037773753191</v>
      </c>
      <c r="T440" s="19">
        <v>0</v>
      </c>
      <c r="U440" s="9">
        <v>292</v>
      </c>
      <c r="V440" s="21">
        <f>V439-VLookups!$D$54</f>
        <v>-2780</v>
      </c>
      <c r="W440" s="21">
        <f>-VLookups!$D$60</f>
        <v>-400</v>
      </c>
      <c r="X440" s="21">
        <f>-VLookups!$D$62</f>
        <v>-175</v>
      </c>
      <c r="Y440" s="36">
        <f>Y439*(1+VLookups!$D$57/12)</f>
        <v>-709.9685661366093</v>
      </c>
      <c r="Z440" s="19">
        <f>-E440*VLookups!$J$3</f>
        <v>-1207.5931390095859</v>
      </c>
      <c r="AA440" s="19">
        <v>0</v>
      </c>
      <c r="AB440" s="20">
        <f t="shared" si="18"/>
        <v>9589.0247116416431</v>
      </c>
      <c r="AC440" s="20">
        <f t="shared" si="19"/>
        <v>1465249.6767739898</v>
      </c>
    </row>
    <row r="441" spans="2:29" x14ac:dyDescent="0.25">
      <c r="B441" s="9">
        <v>437</v>
      </c>
      <c r="C441" s="9">
        <f t="shared" si="20"/>
        <v>59</v>
      </c>
      <c r="D441" s="9">
        <v>5</v>
      </c>
      <c r="E441" s="20">
        <f>E429*(1+VLookups!$C$4)</f>
        <v>30189.828475239647</v>
      </c>
      <c r="F441" s="20">
        <f>$E441*-VLookups!$D$10*2</f>
        <v>-1811.3897085143788</v>
      </c>
      <c r="G441" s="19">
        <v>0</v>
      </c>
      <c r="H441" s="20">
        <f>(-VLookups!$D$13)*(E441+F441/2)</f>
        <v>-9517.3434268192996</v>
      </c>
      <c r="I441" s="19">
        <v>0</v>
      </c>
      <c r="J441" s="19">
        <v>0</v>
      </c>
      <c r="K441" s="19">
        <v>0</v>
      </c>
      <c r="L441" s="19">
        <v>0</v>
      </c>
      <c r="M441" s="19">
        <v>0</v>
      </c>
      <c r="N441" s="20" t="s">
        <v>36</v>
      </c>
      <c r="O441" s="19">
        <v>0</v>
      </c>
      <c r="P441" s="20">
        <f>P440-VLookups!$D$42</f>
        <v>-419</v>
      </c>
      <c r="Q441" s="22">
        <v>197</v>
      </c>
      <c r="R441" s="19">
        <v>0</v>
      </c>
      <c r="S441" s="20">
        <f>VLookups!$D$50</f>
        <v>-4487.7037773753191</v>
      </c>
      <c r="T441" s="19">
        <v>0</v>
      </c>
      <c r="U441" s="9">
        <v>293</v>
      </c>
      <c r="V441" s="21">
        <f>V440-VLookups!$D$54</f>
        <v>-2785</v>
      </c>
      <c r="W441" s="21">
        <f>-VLookups!$D$60</f>
        <v>-400</v>
      </c>
      <c r="X441" s="21">
        <f>-VLookups!$D$62</f>
        <v>-175</v>
      </c>
      <c r="Y441" s="36">
        <f>Y440*(1+VLookups!$D$57/12)</f>
        <v>-712.03930778784104</v>
      </c>
      <c r="Z441" s="19">
        <f>-E441*VLookups!$J$3</f>
        <v>-1207.5931390095859</v>
      </c>
      <c r="AA441" s="19">
        <v>0</v>
      </c>
      <c r="AB441" s="20">
        <f t="shared" si="18"/>
        <v>9580.4539699904108</v>
      </c>
      <c r="AC441" s="20">
        <f t="shared" si="19"/>
        <v>1477272.2135386036</v>
      </c>
    </row>
    <row r="442" spans="2:29" x14ac:dyDescent="0.25">
      <c r="B442" s="9">
        <v>438</v>
      </c>
      <c r="C442" s="9">
        <f t="shared" si="20"/>
        <v>59</v>
      </c>
      <c r="D442" s="9">
        <v>6</v>
      </c>
      <c r="E442" s="20">
        <f>E430*(1+VLookups!$C$4)</f>
        <v>30189.828475239647</v>
      </c>
      <c r="F442" s="20">
        <f>$E442*-VLookups!$D$10*2</f>
        <v>-1811.3897085143788</v>
      </c>
      <c r="G442" s="19">
        <v>0</v>
      </c>
      <c r="H442" s="20">
        <f>(-VLookups!$D$13)*(E442+F442/2)</f>
        <v>-9517.3434268192996</v>
      </c>
      <c r="I442" s="19">
        <v>0</v>
      </c>
      <c r="J442" s="19">
        <v>0</v>
      </c>
      <c r="K442" s="19">
        <v>0</v>
      </c>
      <c r="L442" s="19">
        <v>0</v>
      </c>
      <c r="M442" s="19">
        <v>0</v>
      </c>
      <c r="N442" s="20" t="s">
        <v>36</v>
      </c>
      <c r="O442" s="19">
        <v>0</v>
      </c>
      <c r="P442" s="20">
        <f>P441-VLookups!$D$42</f>
        <v>-420.5</v>
      </c>
      <c r="Q442" s="22">
        <v>198</v>
      </c>
      <c r="R442" s="19">
        <v>0</v>
      </c>
      <c r="S442" s="20">
        <f>VLookups!$D$50</f>
        <v>-4487.7037773753191</v>
      </c>
      <c r="T442" s="19">
        <v>0</v>
      </c>
      <c r="U442" s="9">
        <v>294</v>
      </c>
      <c r="V442" s="21">
        <f>V441-VLookups!$D$54</f>
        <v>-2790</v>
      </c>
      <c r="W442" s="21">
        <f>-VLookups!$D$60</f>
        <v>-400</v>
      </c>
      <c r="X442" s="21">
        <f>-VLookups!$D$62</f>
        <v>-175</v>
      </c>
      <c r="Y442" s="36">
        <f>Y441*(1+VLookups!$D$57/12)</f>
        <v>-714.1160891022223</v>
      </c>
      <c r="Z442" s="19">
        <f>-E442*VLookups!$J$3</f>
        <v>-1207.5931390095859</v>
      </c>
      <c r="AA442" s="19">
        <v>0</v>
      </c>
      <c r="AB442" s="20">
        <f t="shared" si="18"/>
        <v>9571.8771886760296</v>
      </c>
      <c r="AC442" s="20">
        <f t="shared" si="19"/>
        <v>1489306.2110831775</v>
      </c>
    </row>
    <row r="443" spans="2:29" x14ac:dyDescent="0.25">
      <c r="B443" s="9">
        <v>439</v>
      </c>
      <c r="C443" s="9">
        <f t="shared" si="20"/>
        <v>59</v>
      </c>
      <c r="D443" s="9">
        <v>7</v>
      </c>
      <c r="E443" s="20">
        <f>E431*(1+VLookups!$C$4)</f>
        <v>30189.828475239647</v>
      </c>
      <c r="F443" s="20">
        <f>$E443*-VLookups!$D$10*2</f>
        <v>-1811.3897085143788</v>
      </c>
      <c r="G443" s="19">
        <v>0</v>
      </c>
      <c r="H443" s="20">
        <f>(-VLookups!$D$13)*(E443+F443/2)</f>
        <v>-9517.3434268192996</v>
      </c>
      <c r="I443" s="19">
        <v>0</v>
      </c>
      <c r="J443" s="19">
        <v>0</v>
      </c>
      <c r="K443" s="19">
        <v>0</v>
      </c>
      <c r="L443" s="19">
        <v>0</v>
      </c>
      <c r="M443" s="19">
        <v>0</v>
      </c>
      <c r="N443" s="20" t="s">
        <v>36</v>
      </c>
      <c r="O443" s="19">
        <v>0</v>
      </c>
      <c r="P443" s="20">
        <f>P442-VLookups!$D$42</f>
        <v>-422</v>
      </c>
      <c r="Q443" s="22">
        <v>199</v>
      </c>
      <c r="R443" s="19">
        <v>0</v>
      </c>
      <c r="S443" s="20">
        <f>VLookups!$D$50</f>
        <v>-4487.7037773753191</v>
      </c>
      <c r="T443" s="19">
        <v>0</v>
      </c>
      <c r="U443" s="9">
        <v>295</v>
      </c>
      <c r="V443" s="21">
        <f>V442-VLookups!$D$54</f>
        <v>-2795</v>
      </c>
      <c r="W443" s="21">
        <f>-VLookups!$D$60</f>
        <v>-400</v>
      </c>
      <c r="X443" s="21">
        <f>-VLookups!$D$62</f>
        <v>-175</v>
      </c>
      <c r="Y443" s="36">
        <f>Y442*(1+VLookups!$D$57/12)</f>
        <v>-716.19892769543708</v>
      </c>
      <c r="Z443" s="19">
        <f>-E443*VLookups!$J$3</f>
        <v>-1207.5931390095859</v>
      </c>
      <c r="AA443" s="19">
        <v>0</v>
      </c>
      <c r="AB443" s="20">
        <f t="shared" si="18"/>
        <v>9563.2943500828151</v>
      </c>
      <c r="AC443" s="20">
        <f t="shared" si="19"/>
        <v>1501351.6824517322</v>
      </c>
    </row>
    <row r="444" spans="2:29" x14ac:dyDescent="0.25">
      <c r="B444" s="9">
        <v>440</v>
      </c>
      <c r="C444" s="9">
        <f t="shared" si="20"/>
        <v>59</v>
      </c>
      <c r="D444" s="9">
        <v>8</v>
      </c>
      <c r="E444" s="20">
        <f>E432*(1+VLookups!$C$4)</f>
        <v>30189.828475239647</v>
      </c>
      <c r="F444" s="20">
        <f>$E444*-VLookups!$D$10*2</f>
        <v>-1811.3897085143788</v>
      </c>
      <c r="G444" s="19">
        <v>0</v>
      </c>
      <c r="H444" s="20">
        <f>(-VLookups!$D$13)*(E444+F444/2)</f>
        <v>-9517.3434268192996</v>
      </c>
      <c r="I444" s="19">
        <v>0</v>
      </c>
      <c r="J444" s="19">
        <v>0</v>
      </c>
      <c r="K444" s="19">
        <v>0</v>
      </c>
      <c r="L444" s="19">
        <v>0</v>
      </c>
      <c r="M444" s="19">
        <v>0</v>
      </c>
      <c r="N444" s="20" t="s">
        <v>36</v>
      </c>
      <c r="O444" s="19">
        <v>0</v>
      </c>
      <c r="P444" s="20">
        <f>P443-VLookups!$D$42</f>
        <v>-423.5</v>
      </c>
      <c r="Q444" s="22">
        <v>200</v>
      </c>
      <c r="R444" s="19">
        <v>0</v>
      </c>
      <c r="S444" s="20">
        <f>VLookups!$D$50</f>
        <v>-4487.7037773753191</v>
      </c>
      <c r="T444" s="19">
        <v>0</v>
      </c>
      <c r="U444" s="9">
        <v>296</v>
      </c>
      <c r="V444" s="21">
        <f>V443-VLookups!$D$54</f>
        <v>-2800</v>
      </c>
      <c r="W444" s="21">
        <f>-VLookups!$D$60</f>
        <v>-400</v>
      </c>
      <c r="X444" s="21">
        <f>-VLookups!$D$62</f>
        <v>-175</v>
      </c>
      <c r="Y444" s="36">
        <f>Y443*(1+VLookups!$D$57/12)</f>
        <v>-718.28784123454875</v>
      </c>
      <c r="Z444" s="19">
        <f>-E444*VLookups!$J$3</f>
        <v>-1207.5931390095859</v>
      </c>
      <c r="AA444" s="19">
        <v>0</v>
      </c>
      <c r="AB444" s="20">
        <f t="shared" si="18"/>
        <v>9554.7054365437034</v>
      </c>
      <c r="AC444" s="20">
        <f t="shared" si="19"/>
        <v>1513408.6406923623</v>
      </c>
    </row>
    <row r="445" spans="2:29" x14ac:dyDescent="0.25">
      <c r="B445" s="9">
        <v>441</v>
      </c>
      <c r="C445" s="9">
        <f t="shared" si="20"/>
        <v>59</v>
      </c>
      <c r="D445" s="9">
        <v>9</v>
      </c>
      <c r="E445" s="20">
        <f>E433*(1+VLookups!$C$4)</f>
        <v>30189.828475239647</v>
      </c>
      <c r="F445" s="20">
        <f>$E445*-VLookups!$D$10*2</f>
        <v>-1811.3897085143788</v>
      </c>
      <c r="G445" s="19">
        <v>0</v>
      </c>
      <c r="H445" s="20">
        <f>(-VLookups!$D$13)*(E445+F445/2)</f>
        <v>-9517.3434268192996</v>
      </c>
      <c r="I445" s="19">
        <v>0</v>
      </c>
      <c r="J445" s="19">
        <v>0</v>
      </c>
      <c r="K445" s="19">
        <v>0</v>
      </c>
      <c r="L445" s="19">
        <v>0</v>
      </c>
      <c r="M445" s="19">
        <v>0</v>
      </c>
      <c r="N445" s="20" t="s">
        <v>36</v>
      </c>
      <c r="O445" s="19">
        <v>0</v>
      </c>
      <c r="P445" s="20">
        <f>P444-VLookups!$D$42</f>
        <v>-425</v>
      </c>
      <c r="Q445" s="22">
        <v>201</v>
      </c>
      <c r="R445" s="19">
        <v>0</v>
      </c>
      <c r="S445" s="20">
        <f>VLookups!$D$50</f>
        <v>-4487.7037773753191</v>
      </c>
      <c r="T445" s="19">
        <v>0</v>
      </c>
      <c r="U445" s="9">
        <v>297</v>
      </c>
      <c r="V445" s="21">
        <f>V444-VLookups!$D$54</f>
        <v>-2805</v>
      </c>
      <c r="W445" s="21">
        <f>-VLookups!$D$60</f>
        <v>-400</v>
      </c>
      <c r="X445" s="21">
        <f>-VLookups!$D$62</f>
        <v>-175</v>
      </c>
      <c r="Y445" s="36">
        <f>Y444*(1+VLookups!$D$57/12)</f>
        <v>-720.3828474381495</v>
      </c>
      <c r="Z445" s="19">
        <f>-E445*VLookups!$J$3</f>
        <v>-1207.5931390095859</v>
      </c>
      <c r="AA445" s="19">
        <v>0</v>
      </c>
      <c r="AB445" s="20">
        <f t="shared" si="18"/>
        <v>9546.1104303401025</v>
      </c>
      <c r="AC445" s="20">
        <f t="shared" si="19"/>
        <v>1525477.0988571898</v>
      </c>
    </row>
    <row r="446" spans="2:29" x14ac:dyDescent="0.25">
      <c r="B446" s="9">
        <v>442</v>
      </c>
      <c r="C446" s="9">
        <f t="shared" si="20"/>
        <v>59</v>
      </c>
      <c r="D446" s="9">
        <v>10</v>
      </c>
      <c r="E446" s="20">
        <f>E434*(1+VLookups!$C$4)</f>
        <v>30189.828475239647</v>
      </c>
      <c r="F446" s="20">
        <f>$E446*-VLookups!$D$10*2</f>
        <v>-1811.3897085143788</v>
      </c>
      <c r="G446" s="19">
        <v>0</v>
      </c>
      <c r="H446" s="20">
        <f>(-VLookups!$D$13)*(E446+F446/2)</f>
        <v>-9517.3434268192996</v>
      </c>
      <c r="I446" s="19">
        <v>0</v>
      </c>
      <c r="J446" s="19">
        <v>0</v>
      </c>
      <c r="K446" s="19">
        <v>0</v>
      </c>
      <c r="L446" s="19">
        <v>0</v>
      </c>
      <c r="M446" s="19">
        <v>0</v>
      </c>
      <c r="N446" s="20" t="s">
        <v>36</v>
      </c>
      <c r="O446" s="19">
        <v>0</v>
      </c>
      <c r="P446" s="20">
        <f>P445-VLookups!$D$42</f>
        <v>-426.5</v>
      </c>
      <c r="Q446" s="22">
        <v>202</v>
      </c>
      <c r="R446" s="19">
        <v>0</v>
      </c>
      <c r="S446" s="20">
        <f>VLookups!$D$50</f>
        <v>-4487.7037773753191</v>
      </c>
      <c r="T446" s="19">
        <v>0</v>
      </c>
      <c r="U446" s="9">
        <v>298</v>
      </c>
      <c r="V446" s="21">
        <f>V445-VLookups!$D$54</f>
        <v>-2810</v>
      </c>
      <c r="W446" s="21">
        <f>-VLookups!$D$60</f>
        <v>-400</v>
      </c>
      <c r="X446" s="21">
        <f>-VLookups!$D$62</f>
        <v>-175</v>
      </c>
      <c r="Y446" s="36">
        <f>Y445*(1+VLookups!$D$57/12)</f>
        <v>-722.4839640765108</v>
      </c>
      <c r="Z446" s="19">
        <f>-E446*VLookups!$J$3</f>
        <v>-1207.5931390095859</v>
      </c>
      <c r="AA446" s="19">
        <v>0</v>
      </c>
      <c r="AB446" s="20">
        <f t="shared" si="18"/>
        <v>9537.5093137017411</v>
      </c>
      <c r="AC446" s="20">
        <f t="shared" si="19"/>
        <v>1537557.0700023202</v>
      </c>
    </row>
    <row r="447" spans="2:29" x14ac:dyDescent="0.25">
      <c r="B447" s="9">
        <v>443</v>
      </c>
      <c r="C447" s="9">
        <f t="shared" si="20"/>
        <v>59</v>
      </c>
      <c r="D447" s="9">
        <v>11</v>
      </c>
      <c r="E447" s="20">
        <f>E435*(1+VLookups!$C$4)</f>
        <v>30189.828475239647</v>
      </c>
      <c r="F447" s="20">
        <f>$E447*-VLookups!$D$10*2</f>
        <v>-1811.3897085143788</v>
      </c>
      <c r="G447" s="19">
        <v>0</v>
      </c>
      <c r="H447" s="20">
        <f>(-VLookups!$D$13)*(E447+F447/2)</f>
        <v>-9517.3434268192996</v>
      </c>
      <c r="I447" s="19">
        <v>0</v>
      </c>
      <c r="J447" s="19">
        <v>0</v>
      </c>
      <c r="K447" s="19">
        <v>0</v>
      </c>
      <c r="L447" s="19">
        <v>0</v>
      </c>
      <c r="M447" s="19">
        <v>0</v>
      </c>
      <c r="N447" s="20" t="s">
        <v>36</v>
      </c>
      <c r="O447" s="19">
        <v>0</v>
      </c>
      <c r="P447" s="20">
        <f>P446-VLookups!$D$42</f>
        <v>-428</v>
      </c>
      <c r="Q447" s="22">
        <v>203</v>
      </c>
      <c r="R447" s="19">
        <v>0</v>
      </c>
      <c r="S447" s="20">
        <f>VLookups!$D$50</f>
        <v>-4487.7037773753191</v>
      </c>
      <c r="T447" s="19">
        <v>0</v>
      </c>
      <c r="U447" s="9">
        <v>299</v>
      </c>
      <c r="V447" s="21">
        <f>V446-VLookups!$D$54</f>
        <v>-2815</v>
      </c>
      <c r="W447" s="21">
        <f>-VLookups!$D$60</f>
        <v>-400</v>
      </c>
      <c r="X447" s="21">
        <f>-VLookups!$D$62</f>
        <v>-175</v>
      </c>
      <c r="Y447" s="36">
        <f>Y446*(1+VLookups!$D$57/12)</f>
        <v>-724.59120897173398</v>
      </c>
      <c r="Z447" s="19">
        <f>-E447*VLookups!$J$3</f>
        <v>-1207.5931390095859</v>
      </c>
      <c r="AA447" s="19">
        <v>0</v>
      </c>
      <c r="AB447" s="20">
        <f t="shared" si="18"/>
        <v>9528.9020688065175</v>
      </c>
      <c r="AC447" s="20">
        <f t="shared" si="19"/>
        <v>1549648.5671877975</v>
      </c>
    </row>
    <row r="448" spans="2:29" x14ac:dyDescent="0.25">
      <c r="B448" s="9">
        <v>444</v>
      </c>
      <c r="C448" s="9">
        <f t="shared" si="20"/>
        <v>60</v>
      </c>
      <c r="D448" s="9">
        <v>0</v>
      </c>
      <c r="E448" s="20">
        <f>E436*(1+VLookups!$C$4)</f>
        <v>31246.472471873032</v>
      </c>
      <c r="F448" s="20">
        <f>$E448*-VLookups!$D$10*2</f>
        <v>-1874.7883483123819</v>
      </c>
      <c r="G448" s="19">
        <v>0</v>
      </c>
      <c r="H448" s="20">
        <f>(-VLookups!$D$13)*(E448+F448/2)</f>
        <v>-9850.4504467579736</v>
      </c>
      <c r="I448" s="19">
        <v>0</v>
      </c>
      <c r="J448" s="19">
        <v>0</v>
      </c>
      <c r="K448" s="19">
        <v>0</v>
      </c>
      <c r="L448" s="19">
        <v>0</v>
      </c>
      <c r="M448" s="19">
        <v>0</v>
      </c>
      <c r="N448" s="20" t="s">
        <v>36</v>
      </c>
      <c r="O448" s="19">
        <v>0</v>
      </c>
      <c r="P448" s="20">
        <f>P447-VLookups!$D$42</f>
        <v>-429.5</v>
      </c>
      <c r="Q448" s="22">
        <v>204</v>
      </c>
      <c r="R448" s="19">
        <v>0</v>
      </c>
      <c r="S448" s="20">
        <f>VLookups!$D$50</f>
        <v>-4487.7037773753191</v>
      </c>
      <c r="T448" s="19">
        <v>0</v>
      </c>
      <c r="U448" s="9">
        <v>300</v>
      </c>
      <c r="V448" s="21">
        <f>V447-VLookups!$D$54</f>
        <v>-2820</v>
      </c>
      <c r="W448" s="21">
        <f>-VLookups!$D$60</f>
        <v>-400</v>
      </c>
      <c r="X448" s="21">
        <f>-VLookups!$D$62</f>
        <v>-175</v>
      </c>
      <c r="Y448" s="36">
        <f>Y447*(1+VLookups!$D$57/12)</f>
        <v>-726.7045999979016</v>
      </c>
      <c r="Z448" s="19">
        <f>-E448*VLookups!$J$3</f>
        <v>-1249.8588988749214</v>
      </c>
      <c r="AA448" s="19">
        <v>0</v>
      </c>
      <c r="AB448" s="20">
        <f t="shared" si="18"/>
        <v>10169.860574710725</v>
      </c>
      <c r="AC448" s="20">
        <f t="shared" si="19"/>
        <v>1562401.1753744879</v>
      </c>
    </row>
    <row r="449" spans="2:29" x14ac:dyDescent="0.25">
      <c r="B449" s="9">
        <v>445</v>
      </c>
      <c r="C449" s="9">
        <f t="shared" si="20"/>
        <v>60</v>
      </c>
      <c r="D449" s="9">
        <v>1</v>
      </c>
      <c r="E449" s="20">
        <f>E437*(1+VLookups!$C$4)</f>
        <v>31246.472471873032</v>
      </c>
      <c r="F449" s="20">
        <f>$E449*-VLookups!$D$10*2</f>
        <v>-1874.7883483123819</v>
      </c>
      <c r="G449" s="19">
        <v>0</v>
      </c>
      <c r="H449" s="20">
        <f>(-VLookups!$D$13)*(E449+F449/2)</f>
        <v>-9850.4504467579736</v>
      </c>
      <c r="I449" s="19">
        <v>0</v>
      </c>
      <c r="J449" s="19">
        <v>0</v>
      </c>
      <c r="K449" s="19">
        <v>0</v>
      </c>
      <c r="L449" s="19">
        <v>0</v>
      </c>
      <c r="M449" s="19">
        <v>0</v>
      </c>
      <c r="N449" s="20" t="s">
        <v>36</v>
      </c>
      <c r="O449" s="19">
        <v>0</v>
      </c>
      <c r="P449" s="20">
        <f>P448-VLookups!$D$42</f>
        <v>-431</v>
      </c>
      <c r="Q449" s="22">
        <v>205</v>
      </c>
      <c r="R449" s="19">
        <v>0</v>
      </c>
      <c r="S449" s="20">
        <f>VLookups!$D$50</f>
        <v>-4487.7037773753191</v>
      </c>
      <c r="T449" s="19">
        <v>0</v>
      </c>
      <c r="U449" s="9">
        <v>301</v>
      </c>
      <c r="V449" s="21">
        <f>V448-VLookups!$D$54</f>
        <v>-2825</v>
      </c>
      <c r="W449" s="21">
        <f>-VLookups!$D$60</f>
        <v>-400</v>
      </c>
      <c r="X449" s="21">
        <f>-VLookups!$D$62</f>
        <v>-175</v>
      </c>
      <c r="Y449" s="36">
        <f>Y448*(1+VLookups!$D$57/12)</f>
        <v>-728.82415508122881</v>
      </c>
      <c r="Z449" s="19">
        <f>-E449*VLookups!$J$3</f>
        <v>-1249.8588988749214</v>
      </c>
      <c r="AA449" s="19">
        <v>0</v>
      </c>
      <c r="AB449" s="20">
        <f t="shared" si="18"/>
        <v>10161.241019627398</v>
      </c>
      <c r="AC449" s="20">
        <f t="shared" si="19"/>
        <v>1575166.4183530728</v>
      </c>
    </row>
    <row r="450" spans="2:29" x14ac:dyDescent="0.25">
      <c r="B450" s="9">
        <v>446</v>
      </c>
      <c r="C450" s="9">
        <f t="shared" si="20"/>
        <v>60</v>
      </c>
      <c r="D450" s="9">
        <v>2</v>
      </c>
      <c r="E450" s="20">
        <f>E438*(1+VLookups!$C$4)</f>
        <v>31246.472471873032</v>
      </c>
      <c r="F450" s="20">
        <f>$E450*-VLookups!$D$10*2</f>
        <v>-1874.7883483123819</v>
      </c>
      <c r="G450" s="19">
        <v>0</v>
      </c>
      <c r="H450" s="20">
        <f>(-VLookups!$D$13)*(E450+F450/2)</f>
        <v>-9850.4504467579736</v>
      </c>
      <c r="I450" s="19">
        <v>0</v>
      </c>
      <c r="J450" s="19">
        <v>0</v>
      </c>
      <c r="K450" s="19">
        <v>0</v>
      </c>
      <c r="L450" s="19">
        <v>0</v>
      </c>
      <c r="M450" s="19">
        <v>0</v>
      </c>
      <c r="N450" s="20" t="s">
        <v>36</v>
      </c>
      <c r="O450" s="19">
        <v>0</v>
      </c>
      <c r="P450" s="20">
        <f>P449-VLookups!$D$42</f>
        <v>-432.5</v>
      </c>
      <c r="Q450" s="22">
        <v>206</v>
      </c>
      <c r="R450" s="19">
        <v>0</v>
      </c>
      <c r="S450" s="20">
        <f>VLookups!$D$50</f>
        <v>-4487.7037773753191</v>
      </c>
      <c r="T450" s="19">
        <v>0</v>
      </c>
      <c r="U450" s="9">
        <v>302</v>
      </c>
      <c r="V450" s="21">
        <f>V449-VLookups!$D$54</f>
        <v>-2830</v>
      </c>
      <c r="W450" s="21">
        <f>-VLookups!$D$60</f>
        <v>-400</v>
      </c>
      <c r="X450" s="21">
        <f>-VLookups!$D$62</f>
        <v>-175</v>
      </c>
      <c r="Y450" s="36">
        <f>Y449*(1+VLookups!$D$57/12)</f>
        <v>-730.94989220021569</v>
      </c>
      <c r="Z450" s="19">
        <f>-E450*VLookups!$J$3</f>
        <v>-1249.8588988749214</v>
      </c>
      <c r="AA450" s="19">
        <v>0</v>
      </c>
      <c r="AB450" s="20">
        <f t="shared" si="18"/>
        <v>10152.615282508412</v>
      </c>
      <c r="AC450" s="20">
        <f t="shared" si="19"/>
        <v>1587944.3109995029</v>
      </c>
    </row>
    <row r="451" spans="2:29" x14ac:dyDescent="0.25">
      <c r="B451" s="9">
        <v>447</v>
      </c>
      <c r="C451" s="9">
        <f t="shared" si="20"/>
        <v>60</v>
      </c>
      <c r="D451" s="9">
        <v>3</v>
      </c>
      <c r="E451" s="20">
        <f>E439*(1+VLookups!$C$4)</f>
        <v>31246.472471873032</v>
      </c>
      <c r="F451" s="20">
        <f>$E451*-VLookups!$D$10*2</f>
        <v>-1874.7883483123819</v>
      </c>
      <c r="G451" s="19">
        <v>0</v>
      </c>
      <c r="H451" s="20">
        <f>(-VLookups!$D$13)*(E451+F451/2)</f>
        <v>-9850.4504467579736</v>
      </c>
      <c r="I451" s="19">
        <v>0</v>
      </c>
      <c r="J451" s="19">
        <v>0</v>
      </c>
      <c r="K451" s="19">
        <v>0</v>
      </c>
      <c r="L451" s="19">
        <v>0</v>
      </c>
      <c r="M451" s="19">
        <v>0</v>
      </c>
      <c r="N451" s="20" t="s">
        <v>36</v>
      </c>
      <c r="O451" s="19">
        <v>0</v>
      </c>
      <c r="P451" s="20">
        <f>P450-VLookups!$D$42</f>
        <v>-434</v>
      </c>
      <c r="Q451" s="22">
        <v>207</v>
      </c>
      <c r="R451" s="19">
        <v>0</v>
      </c>
      <c r="S451" s="20">
        <f>VLookups!$D$50</f>
        <v>-4487.7037773753191</v>
      </c>
      <c r="T451" s="19">
        <v>0</v>
      </c>
      <c r="U451" s="9">
        <v>303</v>
      </c>
      <c r="V451" s="21">
        <f>V450-VLookups!$D$54</f>
        <v>-2835</v>
      </c>
      <c r="W451" s="21">
        <f>-VLookups!$D$60</f>
        <v>-400</v>
      </c>
      <c r="X451" s="21">
        <f>-VLookups!$D$62</f>
        <v>-175</v>
      </c>
      <c r="Y451" s="36">
        <f>Y450*(1+VLookups!$D$57/12)</f>
        <v>-733.08182938579967</v>
      </c>
      <c r="Z451" s="19">
        <f>-E451*VLookups!$J$3</f>
        <v>-1249.8588988749214</v>
      </c>
      <c r="AA451" s="19">
        <v>0</v>
      </c>
      <c r="AB451" s="20">
        <f t="shared" si="18"/>
        <v>10143.983345322828</v>
      </c>
      <c r="AC451" s="20">
        <f t="shared" si="19"/>
        <v>1600734.8681964916</v>
      </c>
    </row>
    <row r="452" spans="2:29" x14ac:dyDescent="0.25">
      <c r="B452" s="9">
        <v>448</v>
      </c>
      <c r="C452" s="9">
        <f t="shared" si="20"/>
        <v>60</v>
      </c>
      <c r="D452" s="9">
        <v>4</v>
      </c>
      <c r="E452" s="20">
        <f>E440*(1+VLookups!$C$4)</f>
        <v>31246.472471873032</v>
      </c>
      <c r="F452" s="20">
        <f>$E452*-VLookups!$D$10*2</f>
        <v>-1874.7883483123819</v>
      </c>
      <c r="G452" s="19">
        <v>0</v>
      </c>
      <c r="H452" s="20">
        <f>(-VLookups!$D$13)*(E452+F452/2)</f>
        <v>-9850.4504467579736</v>
      </c>
      <c r="I452" s="19">
        <v>0</v>
      </c>
      <c r="J452" s="19">
        <v>0</v>
      </c>
      <c r="K452" s="19">
        <v>0</v>
      </c>
      <c r="L452" s="19">
        <v>0</v>
      </c>
      <c r="M452" s="19">
        <v>0</v>
      </c>
      <c r="N452" s="20" t="s">
        <v>36</v>
      </c>
      <c r="O452" s="19">
        <v>0</v>
      </c>
      <c r="P452" s="20">
        <f>P451-VLookups!$D$42</f>
        <v>-435.5</v>
      </c>
      <c r="Q452" s="22">
        <v>208</v>
      </c>
      <c r="R452" s="19">
        <v>0</v>
      </c>
      <c r="S452" s="20">
        <f>VLookups!$D$50</f>
        <v>-4487.7037773753191</v>
      </c>
      <c r="T452" s="19">
        <v>0</v>
      </c>
      <c r="U452" s="9">
        <v>304</v>
      </c>
      <c r="V452" s="21">
        <f>V451-VLookups!$D$54</f>
        <v>-2840</v>
      </c>
      <c r="W452" s="21">
        <f>-VLookups!$D$60</f>
        <v>-400</v>
      </c>
      <c r="X452" s="21">
        <f>-VLookups!$D$62</f>
        <v>-175</v>
      </c>
      <c r="Y452" s="36">
        <f>Y451*(1+VLookups!$D$57/12)</f>
        <v>-735.21998472150824</v>
      </c>
      <c r="Z452" s="19">
        <f>-E452*VLookups!$J$3</f>
        <v>-1249.8588988749214</v>
      </c>
      <c r="AA452" s="19">
        <v>0</v>
      </c>
      <c r="AB452" s="20">
        <f t="shared" si="18"/>
        <v>10135.345189987118</v>
      </c>
      <c r="AC452" s="20">
        <f t="shared" si="19"/>
        <v>1613538.104833473</v>
      </c>
    </row>
    <row r="453" spans="2:29" x14ac:dyDescent="0.25">
      <c r="B453" s="9">
        <v>449</v>
      </c>
      <c r="C453" s="9">
        <f t="shared" si="20"/>
        <v>60</v>
      </c>
      <c r="D453" s="9">
        <v>5</v>
      </c>
      <c r="E453" s="20">
        <f>E441*(1+VLookups!$C$4)</f>
        <v>31246.472471873032</v>
      </c>
      <c r="F453" s="20">
        <f>$E453*-VLookups!$D$10*2</f>
        <v>-1874.7883483123819</v>
      </c>
      <c r="G453" s="19">
        <v>0</v>
      </c>
      <c r="H453" s="20">
        <f>(-VLookups!$D$13)*(E453+F453/2)</f>
        <v>-9850.4504467579736</v>
      </c>
      <c r="I453" s="19">
        <v>0</v>
      </c>
      <c r="J453" s="19">
        <v>0</v>
      </c>
      <c r="K453" s="19">
        <v>0</v>
      </c>
      <c r="L453" s="19">
        <v>0</v>
      </c>
      <c r="M453" s="19">
        <v>0</v>
      </c>
      <c r="N453" s="20" t="s">
        <v>36</v>
      </c>
      <c r="O453" s="19">
        <v>0</v>
      </c>
      <c r="P453" s="20">
        <f>P452-VLookups!$D$42</f>
        <v>-437</v>
      </c>
      <c r="Q453" s="22">
        <v>209</v>
      </c>
      <c r="R453" s="19">
        <v>0</v>
      </c>
      <c r="S453" s="20">
        <f>VLookups!$D$50</f>
        <v>-4487.7037773753191</v>
      </c>
      <c r="T453" s="19">
        <v>0</v>
      </c>
      <c r="U453" s="9">
        <v>305</v>
      </c>
      <c r="V453" s="21">
        <f>V452-VLookups!$D$54</f>
        <v>-2845</v>
      </c>
      <c r="W453" s="21">
        <f>-VLookups!$D$60</f>
        <v>-400</v>
      </c>
      <c r="X453" s="21">
        <f>-VLookups!$D$62</f>
        <v>-175</v>
      </c>
      <c r="Y453" s="36">
        <f>Y452*(1+VLookups!$D$57/12)</f>
        <v>-737.36437634361266</v>
      </c>
      <c r="Z453" s="19">
        <f>-E453*VLookups!$J$3</f>
        <v>-1249.8588988749214</v>
      </c>
      <c r="AA453" s="19">
        <v>0</v>
      </c>
      <c r="AB453" s="20">
        <f t="shared" ref="AB453:AB508" si="21">SUM(E453,F453/2,H453,I453,K453,L453,M453,O453,P453,R453,S453,T453,V453,W453,X453,Y453,G453,J453,Z453,AA453)</f>
        <v>10126.700798365015</v>
      </c>
      <c r="AC453" s="20">
        <f t="shared" ref="AC453:AC508" si="22">AB453+(AC452*(1+($AC$2/12)))</f>
        <v>1626354.0358065607</v>
      </c>
    </row>
    <row r="454" spans="2:29" x14ac:dyDescent="0.25">
      <c r="B454" s="9">
        <v>450</v>
      </c>
      <c r="C454" s="9">
        <f t="shared" si="20"/>
        <v>60</v>
      </c>
      <c r="D454" s="9">
        <v>6</v>
      </c>
      <c r="E454" s="20">
        <f>E442*(1+VLookups!$C$4)</f>
        <v>31246.472471873032</v>
      </c>
      <c r="F454" s="20">
        <f>$E454*-VLookups!$D$10*2</f>
        <v>-1874.7883483123819</v>
      </c>
      <c r="G454" s="19">
        <v>0</v>
      </c>
      <c r="H454" s="20">
        <f>(-VLookups!$D$13)*(E454+F454/2)</f>
        <v>-9850.4504467579736</v>
      </c>
      <c r="I454" s="19">
        <v>0</v>
      </c>
      <c r="J454" s="19">
        <v>0</v>
      </c>
      <c r="K454" s="19">
        <v>0</v>
      </c>
      <c r="L454" s="19">
        <v>0</v>
      </c>
      <c r="M454" s="19">
        <v>0</v>
      </c>
      <c r="N454" s="20" t="s">
        <v>36</v>
      </c>
      <c r="O454" s="19">
        <v>0</v>
      </c>
      <c r="P454" s="20">
        <f>P453-VLookups!$D$42</f>
        <v>-438.5</v>
      </c>
      <c r="Q454" s="22">
        <v>210</v>
      </c>
      <c r="R454" s="19">
        <v>0</v>
      </c>
      <c r="S454" s="20">
        <f>VLookups!$D$50</f>
        <v>-4487.7037773753191</v>
      </c>
      <c r="T454" s="19">
        <v>0</v>
      </c>
      <c r="U454" s="9">
        <v>306</v>
      </c>
      <c r="V454" s="21">
        <f>V453-VLookups!$D$54</f>
        <v>-2850</v>
      </c>
      <c r="W454" s="21">
        <f>-VLookups!$D$60</f>
        <v>-400</v>
      </c>
      <c r="X454" s="21">
        <f>-VLookups!$D$62</f>
        <v>-175</v>
      </c>
      <c r="Y454" s="36">
        <f>Y453*(1+VLookups!$D$57/12)</f>
        <v>-739.51502244128153</v>
      </c>
      <c r="Z454" s="19">
        <f>-E454*VLookups!$J$3</f>
        <v>-1249.8588988749214</v>
      </c>
      <c r="AA454" s="19">
        <v>0</v>
      </c>
      <c r="AB454" s="20">
        <f t="shared" si="21"/>
        <v>10118.050152267346</v>
      </c>
      <c r="AC454" s="20">
        <f t="shared" si="22"/>
        <v>1639182.6760185056</v>
      </c>
    </row>
    <row r="455" spans="2:29" x14ac:dyDescent="0.25">
      <c r="B455" s="9">
        <v>451</v>
      </c>
      <c r="C455" s="9">
        <f t="shared" si="20"/>
        <v>60</v>
      </c>
      <c r="D455" s="9">
        <v>7</v>
      </c>
      <c r="E455" s="20">
        <f>E443*(1+VLookups!$C$4)</f>
        <v>31246.472471873032</v>
      </c>
      <c r="F455" s="20">
        <f>$E455*-VLookups!$D$10*2</f>
        <v>-1874.7883483123819</v>
      </c>
      <c r="G455" s="19">
        <v>0</v>
      </c>
      <c r="H455" s="20">
        <f>(-VLookups!$D$13)*(E455+F455/2)</f>
        <v>-9850.4504467579736</v>
      </c>
      <c r="I455" s="19">
        <v>0</v>
      </c>
      <c r="J455" s="19">
        <v>0</v>
      </c>
      <c r="K455" s="19">
        <v>0</v>
      </c>
      <c r="L455" s="19">
        <v>0</v>
      </c>
      <c r="M455" s="19">
        <v>0</v>
      </c>
      <c r="N455" s="20" t="s">
        <v>36</v>
      </c>
      <c r="O455" s="19">
        <v>0</v>
      </c>
      <c r="P455" s="20">
        <f>P454-VLookups!$D$42</f>
        <v>-440</v>
      </c>
      <c r="Q455" s="22">
        <v>211</v>
      </c>
      <c r="R455" s="19">
        <v>0</v>
      </c>
      <c r="S455" s="20">
        <f>VLookups!$D$50</f>
        <v>-4487.7037773753191</v>
      </c>
      <c r="T455" s="19">
        <v>0</v>
      </c>
      <c r="U455" s="9">
        <v>307</v>
      </c>
      <c r="V455" s="21">
        <f>V454-VLookups!$D$54</f>
        <v>-2855</v>
      </c>
      <c r="W455" s="21">
        <f>-VLookups!$D$60</f>
        <v>-400</v>
      </c>
      <c r="X455" s="21">
        <f>-VLookups!$D$62</f>
        <v>-175</v>
      </c>
      <c r="Y455" s="36">
        <f>Y454*(1+VLookups!$D$57/12)</f>
        <v>-741.67194125673529</v>
      </c>
      <c r="Z455" s="19">
        <f>-E455*VLookups!$J$3</f>
        <v>-1249.8588988749214</v>
      </c>
      <c r="AA455" s="19">
        <v>0</v>
      </c>
      <c r="AB455" s="20">
        <f t="shared" si="21"/>
        <v>10109.393233451892</v>
      </c>
      <c r="AC455" s="20">
        <f t="shared" si="22"/>
        <v>1652024.0403786551</v>
      </c>
    </row>
    <row r="456" spans="2:29" x14ac:dyDescent="0.25">
      <c r="B456" s="9">
        <v>452</v>
      </c>
      <c r="C456" s="9">
        <f t="shared" si="20"/>
        <v>60</v>
      </c>
      <c r="D456" s="9">
        <v>8</v>
      </c>
      <c r="E456" s="20">
        <f>E444*(1+VLookups!$C$4)</f>
        <v>31246.472471873032</v>
      </c>
      <c r="F456" s="20">
        <f>$E456*-VLookups!$D$10*2</f>
        <v>-1874.7883483123819</v>
      </c>
      <c r="G456" s="19">
        <v>0</v>
      </c>
      <c r="H456" s="20">
        <f>(-VLookups!$D$13)*(E456+F456/2)</f>
        <v>-9850.4504467579736</v>
      </c>
      <c r="I456" s="19">
        <v>0</v>
      </c>
      <c r="J456" s="19">
        <v>0</v>
      </c>
      <c r="K456" s="19">
        <v>0</v>
      </c>
      <c r="L456" s="19">
        <v>0</v>
      </c>
      <c r="M456" s="19">
        <v>0</v>
      </c>
      <c r="N456" s="20" t="s">
        <v>36</v>
      </c>
      <c r="O456" s="19">
        <v>0</v>
      </c>
      <c r="P456" s="20">
        <f>P455-VLookups!$D$42</f>
        <v>-441.5</v>
      </c>
      <c r="Q456" s="22">
        <v>212</v>
      </c>
      <c r="R456" s="19">
        <v>0</v>
      </c>
      <c r="S456" s="20">
        <f>VLookups!$D$50</f>
        <v>-4487.7037773753191</v>
      </c>
      <c r="T456" s="19">
        <v>0</v>
      </c>
      <c r="U456" s="9">
        <v>308</v>
      </c>
      <c r="V456" s="21">
        <f>V455-VLookups!$D$54</f>
        <v>-2860</v>
      </c>
      <c r="W456" s="21">
        <f>-VLookups!$D$60</f>
        <v>-400</v>
      </c>
      <c r="X456" s="21">
        <f>-VLookups!$D$62</f>
        <v>-175</v>
      </c>
      <c r="Y456" s="36">
        <f>Y455*(1+VLookups!$D$57/12)</f>
        <v>-743.83515108540075</v>
      </c>
      <c r="Z456" s="19">
        <f>-E456*VLookups!$J$3</f>
        <v>-1249.8588988749214</v>
      </c>
      <c r="AA456" s="19">
        <v>0</v>
      </c>
      <c r="AB456" s="20">
        <f t="shared" si="21"/>
        <v>10100.730023623226</v>
      </c>
      <c r="AC456" s="20">
        <f t="shared" si="22"/>
        <v>1664878.1438029094</v>
      </c>
    </row>
    <row r="457" spans="2:29" x14ac:dyDescent="0.25">
      <c r="B457" s="9">
        <v>453</v>
      </c>
      <c r="C457" s="9">
        <f t="shared" si="20"/>
        <v>60</v>
      </c>
      <c r="D457" s="9">
        <v>9</v>
      </c>
      <c r="E457" s="20">
        <f>E445*(1+VLookups!$C$4)</f>
        <v>31246.472471873032</v>
      </c>
      <c r="F457" s="20">
        <f>$E457*-VLookups!$D$10*2</f>
        <v>-1874.7883483123819</v>
      </c>
      <c r="G457" s="19">
        <v>0</v>
      </c>
      <c r="H457" s="20">
        <f>(-VLookups!$D$13)*(E457+F457/2)</f>
        <v>-9850.4504467579736</v>
      </c>
      <c r="I457" s="19">
        <v>0</v>
      </c>
      <c r="J457" s="19">
        <v>0</v>
      </c>
      <c r="K457" s="19">
        <v>0</v>
      </c>
      <c r="L457" s="19">
        <v>0</v>
      </c>
      <c r="M457" s="19">
        <v>0</v>
      </c>
      <c r="N457" s="20" t="s">
        <v>36</v>
      </c>
      <c r="O457" s="19">
        <v>0</v>
      </c>
      <c r="P457" s="20">
        <f>P456-VLookups!$D$42</f>
        <v>-443</v>
      </c>
      <c r="Q457" s="22">
        <v>213</v>
      </c>
      <c r="R457" s="19">
        <v>0</v>
      </c>
      <c r="S457" s="20">
        <f>VLookups!$D$50</f>
        <v>-4487.7037773753191</v>
      </c>
      <c r="T457" s="19">
        <v>0</v>
      </c>
      <c r="U457" s="9">
        <v>309</v>
      </c>
      <c r="V457" s="21">
        <f>V456-VLookups!$D$54</f>
        <v>-2865</v>
      </c>
      <c r="W457" s="21">
        <f>-VLookups!$D$60</f>
        <v>-400</v>
      </c>
      <c r="X457" s="21">
        <f>-VLookups!$D$62</f>
        <v>-175</v>
      </c>
      <c r="Y457" s="36">
        <f>Y456*(1+VLookups!$D$57/12)</f>
        <v>-746.00467027606646</v>
      </c>
      <c r="Z457" s="19">
        <f>-E457*VLookups!$J$3</f>
        <v>-1249.8588988749214</v>
      </c>
      <c r="AA457" s="19">
        <v>0</v>
      </c>
      <c r="AB457" s="20">
        <f t="shared" si="21"/>
        <v>10092.06050443256</v>
      </c>
      <c r="AC457" s="20">
        <f t="shared" si="22"/>
        <v>1677745.0012136803</v>
      </c>
    </row>
    <row r="458" spans="2:29" x14ac:dyDescent="0.25">
      <c r="B458" s="9">
        <v>454</v>
      </c>
      <c r="C458" s="9">
        <f t="shared" si="20"/>
        <v>60</v>
      </c>
      <c r="D458" s="9">
        <v>10</v>
      </c>
      <c r="E458" s="20">
        <f>E446*(1+VLookups!$C$4)</f>
        <v>31246.472471873032</v>
      </c>
      <c r="F458" s="20">
        <f>$E458*-VLookups!$D$10*2</f>
        <v>-1874.7883483123819</v>
      </c>
      <c r="G458" s="19">
        <v>0</v>
      </c>
      <c r="H458" s="20">
        <f>(-VLookups!$D$13)*(E458+F458/2)</f>
        <v>-9850.4504467579736</v>
      </c>
      <c r="I458" s="19">
        <v>0</v>
      </c>
      <c r="J458" s="19">
        <v>0</v>
      </c>
      <c r="K458" s="19">
        <v>0</v>
      </c>
      <c r="L458" s="19">
        <v>0</v>
      </c>
      <c r="M458" s="19">
        <v>0</v>
      </c>
      <c r="N458" s="20" t="s">
        <v>36</v>
      </c>
      <c r="O458" s="19">
        <v>0</v>
      </c>
      <c r="P458" s="20">
        <f>P457-VLookups!$D$42</f>
        <v>-444.5</v>
      </c>
      <c r="Q458" s="22">
        <v>214</v>
      </c>
      <c r="R458" s="19">
        <v>0</v>
      </c>
      <c r="S458" s="20">
        <f>VLookups!$D$50</f>
        <v>-4487.7037773753191</v>
      </c>
      <c r="T458" s="19">
        <v>0</v>
      </c>
      <c r="U458" s="9">
        <v>310</v>
      </c>
      <c r="V458" s="21">
        <f>V457-VLookups!$D$54</f>
        <v>-2870</v>
      </c>
      <c r="W458" s="21">
        <f>-VLookups!$D$60</f>
        <v>-400</v>
      </c>
      <c r="X458" s="21">
        <f>-VLookups!$D$62</f>
        <v>-175</v>
      </c>
      <c r="Y458" s="36">
        <f>Y457*(1+VLookups!$D$57/12)</f>
        <v>-748.18051723103838</v>
      </c>
      <c r="Z458" s="19">
        <f>-E458*VLookups!$J$3</f>
        <v>-1249.8588988749214</v>
      </c>
      <c r="AA458" s="19">
        <v>0</v>
      </c>
      <c r="AB458" s="20">
        <f t="shared" si="21"/>
        <v>10083.384657477589</v>
      </c>
      <c r="AC458" s="20">
        <f t="shared" si="22"/>
        <v>1690624.6275398473</v>
      </c>
    </row>
    <row r="459" spans="2:29" x14ac:dyDescent="0.25">
      <c r="B459" s="9">
        <v>455</v>
      </c>
      <c r="C459" s="9">
        <f t="shared" si="20"/>
        <v>60</v>
      </c>
      <c r="D459" s="9">
        <v>11</v>
      </c>
      <c r="E459" s="20">
        <f>E447*(1+VLookups!$C$4)</f>
        <v>31246.472471873032</v>
      </c>
      <c r="F459" s="20">
        <f>$E459*-VLookups!$D$10*2</f>
        <v>-1874.7883483123819</v>
      </c>
      <c r="G459" s="19">
        <v>0</v>
      </c>
      <c r="H459" s="20">
        <f>(-VLookups!$D$13)*(E459+F459/2)</f>
        <v>-9850.4504467579736</v>
      </c>
      <c r="I459" s="19">
        <v>0</v>
      </c>
      <c r="J459" s="19">
        <v>0</v>
      </c>
      <c r="K459" s="19">
        <v>0</v>
      </c>
      <c r="L459" s="19">
        <v>0</v>
      </c>
      <c r="M459" s="19">
        <v>0</v>
      </c>
      <c r="N459" s="20" t="s">
        <v>36</v>
      </c>
      <c r="O459" s="19">
        <v>0</v>
      </c>
      <c r="P459" s="20">
        <f>P458-VLookups!$D$42</f>
        <v>-446</v>
      </c>
      <c r="Q459" s="22">
        <v>215</v>
      </c>
      <c r="R459" s="19">
        <v>0</v>
      </c>
      <c r="S459" s="20">
        <f>VLookups!$D$50</f>
        <v>-4487.7037773753191</v>
      </c>
      <c r="T459" s="19">
        <v>0</v>
      </c>
      <c r="U459" s="9">
        <v>311</v>
      </c>
      <c r="V459" s="21">
        <f>V458-VLookups!$D$54</f>
        <v>-2875</v>
      </c>
      <c r="W459" s="21">
        <f>-VLookups!$D$60</f>
        <v>-400</v>
      </c>
      <c r="X459" s="21">
        <f>-VLookups!$D$62</f>
        <v>-175</v>
      </c>
      <c r="Y459" s="36">
        <f>Y458*(1+VLookups!$D$57/12)</f>
        <v>-750.36271040629561</v>
      </c>
      <c r="Z459" s="19">
        <f>-E459*VLookups!$J$3</f>
        <v>-1249.8588988749214</v>
      </c>
      <c r="AA459" s="19">
        <v>0</v>
      </c>
      <c r="AB459" s="20">
        <f t="shared" si="21"/>
        <v>10074.702464302331</v>
      </c>
      <c r="AC459" s="20">
        <f t="shared" si="22"/>
        <v>1703517.0377167161</v>
      </c>
    </row>
    <row r="460" spans="2:29" x14ac:dyDescent="0.25">
      <c r="B460" s="9">
        <v>456</v>
      </c>
      <c r="C460" s="9">
        <f t="shared" si="20"/>
        <v>61</v>
      </c>
      <c r="D460" s="9">
        <v>0</v>
      </c>
      <c r="E460" s="20">
        <f>E448*(1+VLookups!$C$4)</f>
        <v>32340.099008388584</v>
      </c>
      <c r="F460" s="20">
        <f>$E460*-VLookups!$D$10*2</f>
        <v>-1940.4059405033149</v>
      </c>
      <c r="G460" s="19">
        <v>0</v>
      </c>
      <c r="H460" s="20">
        <f>(-VLookups!$D$13)*(E460+F460/2)</f>
        <v>-10195.216212394502</v>
      </c>
      <c r="I460" s="19">
        <v>0</v>
      </c>
      <c r="J460" s="19">
        <v>0</v>
      </c>
      <c r="K460" s="19">
        <v>0</v>
      </c>
      <c r="L460" s="19">
        <v>0</v>
      </c>
      <c r="M460" s="19">
        <v>0</v>
      </c>
      <c r="N460" s="20" t="s">
        <v>36</v>
      </c>
      <c r="O460" s="19">
        <v>0</v>
      </c>
      <c r="P460" s="20">
        <f>P459-VLookups!$D$42</f>
        <v>-447.5</v>
      </c>
      <c r="Q460" s="22">
        <v>216</v>
      </c>
      <c r="R460" s="19">
        <v>0</v>
      </c>
      <c r="S460" s="20">
        <f>VLookups!$D$50</f>
        <v>-4487.7037773753191</v>
      </c>
      <c r="T460" s="19">
        <v>0</v>
      </c>
      <c r="U460" s="9">
        <v>312</v>
      </c>
      <c r="V460" s="21">
        <f>V459-VLookups!$D$54</f>
        <v>-2880</v>
      </c>
      <c r="W460" s="21">
        <f>-VLookups!$D$60</f>
        <v>-400</v>
      </c>
      <c r="X460" s="21">
        <f>-VLookups!$D$62</f>
        <v>-175</v>
      </c>
      <c r="Y460" s="36">
        <f>Y459*(1+VLookups!$D$57/12)</f>
        <v>-752.55126831164728</v>
      </c>
      <c r="Z460" s="19">
        <f>-E460*VLookups!$J$3</f>
        <v>-1293.6039603355434</v>
      </c>
      <c r="AA460" s="19">
        <v>0</v>
      </c>
      <c r="AB460" s="20">
        <f t="shared" si="21"/>
        <v>10738.320819719915</v>
      </c>
      <c r="AC460" s="20">
        <f t="shared" si="22"/>
        <v>1717094.5535992973</v>
      </c>
    </row>
    <row r="461" spans="2:29" x14ac:dyDescent="0.25">
      <c r="B461" s="9">
        <v>457</v>
      </c>
      <c r="C461" s="9">
        <f t="shared" si="20"/>
        <v>61</v>
      </c>
      <c r="D461" s="9">
        <v>1</v>
      </c>
      <c r="E461" s="20">
        <f>E449*(1+VLookups!$C$4)</f>
        <v>32340.099008388584</v>
      </c>
      <c r="F461" s="20">
        <f>$E461*-VLookups!$D$10*2</f>
        <v>-1940.4059405033149</v>
      </c>
      <c r="G461" s="19">
        <v>0</v>
      </c>
      <c r="H461" s="20">
        <f>(-VLookups!$D$13)*(E461+F461/2)</f>
        <v>-10195.216212394502</v>
      </c>
      <c r="I461" s="19">
        <v>0</v>
      </c>
      <c r="J461" s="19">
        <v>0</v>
      </c>
      <c r="K461" s="19">
        <v>0</v>
      </c>
      <c r="L461" s="19">
        <v>0</v>
      </c>
      <c r="M461" s="19">
        <v>0</v>
      </c>
      <c r="N461" s="20" t="s">
        <v>36</v>
      </c>
      <c r="O461" s="19">
        <v>0</v>
      </c>
      <c r="P461" s="20">
        <f>P460-VLookups!$D$42</f>
        <v>-449</v>
      </c>
      <c r="Q461" s="22">
        <v>217</v>
      </c>
      <c r="R461" s="19">
        <v>0</v>
      </c>
      <c r="S461" s="20">
        <f>VLookups!$D$50</f>
        <v>-4487.7037773753191</v>
      </c>
      <c r="T461" s="19">
        <v>0</v>
      </c>
      <c r="U461" s="9">
        <v>313</v>
      </c>
      <c r="V461" s="21">
        <f>V460-VLookups!$D$54</f>
        <v>-2885</v>
      </c>
      <c r="W461" s="21">
        <f>-VLookups!$D$60</f>
        <v>-400</v>
      </c>
      <c r="X461" s="21">
        <f>-VLookups!$D$62</f>
        <v>-175</v>
      </c>
      <c r="Y461" s="36">
        <f>Y460*(1+VLookups!$D$57/12)</f>
        <v>-754.74620951088957</v>
      </c>
      <c r="Z461" s="19">
        <f>-E461*VLookups!$J$3</f>
        <v>-1293.6039603355434</v>
      </c>
      <c r="AA461" s="19">
        <v>0</v>
      </c>
      <c r="AB461" s="20">
        <f t="shared" si="21"/>
        <v>10729.625878520672</v>
      </c>
      <c r="AC461" s="20">
        <f t="shared" si="22"/>
        <v>1730686.003733817</v>
      </c>
    </row>
    <row r="462" spans="2:29" x14ac:dyDescent="0.25">
      <c r="B462" s="9">
        <v>458</v>
      </c>
      <c r="C462" s="9">
        <f t="shared" si="20"/>
        <v>61</v>
      </c>
      <c r="D462" s="9">
        <v>2</v>
      </c>
      <c r="E462" s="20">
        <f>E450*(1+VLookups!$C$4)</f>
        <v>32340.099008388584</v>
      </c>
      <c r="F462" s="20">
        <f>$E462*-VLookups!$D$10*2</f>
        <v>-1940.4059405033149</v>
      </c>
      <c r="G462" s="19">
        <v>0</v>
      </c>
      <c r="H462" s="20">
        <f>(-VLookups!$D$13)*(E462+F462/2)</f>
        <v>-10195.216212394502</v>
      </c>
      <c r="I462" s="19">
        <v>0</v>
      </c>
      <c r="J462" s="19">
        <v>0</v>
      </c>
      <c r="K462" s="19">
        <v>0</v>
      </c>
      <c r="L462" s="19">
        <v>0</v>
      </c>
      <c r="M462" s="19">
        <v>0</v>
      </c>
      <c r="N462" s="20" t="s">
        <v>36</v>
      </c>
      <c r="O462" s="19">
        <v>0</v>
      </c>
      <c r="P462" s="20">
        <f>P461-VLookups!$D$42</f>
        <v>-450.5</v>
      </c>
      <c r="Q462" s="22">
        <v>218</v>
      </c>
      <c r="R462" s="19">
        <v>0</v>
      </c>
      <c r="S462" s="20">
        <f>VLookups!$D$50</f>
        <v>-4487.7037773753191</v>
      </c>
      <c r="T462" s="19">
        <v>0</v>
      </c>
      <c r="U462" s="9">
        <v>314</v>
      </c>
      <c r="V462" s="21">
        <f>V461-VLookups!$D$54</f>
        <v>-2890</v>
      </c>
      <c r="W462" s="21">
        <f>-VLookups!$D$60</f>
        <v>-400</v>
      </c>
      <c r="X462" s="21">
        <f>-VLookups!$D$62</f>
        <v>-175</v>
      </c>
      <c r="Y462" s="36">
        <f>Y461*(1+VLookups!$D$57/12)</f>
        <v>-756.94755262196304</v>
      </c>
      <c r="Z462" s="19">
        <f>-E462*VLookups!$J$3</f>
        <v>-1293.6039603355434</v>
      </c>
      <c r="AA462" s="19">
        <v>0</v>
      </c>
      <c r="AB462" s="20">
        <f t="shared" si="21"/>
        <v>10720.924535409598</v>
      </c>
      <c r="AC462" s="20">
        <f t="shared" si="22"/>
        <v>1744291.4049421162</v>
      </c>
    </row>
    <row r="463" spans="2:29" x14ac:dyDescent="0.25">
      <c r="B463" s="9">
        <v>459</v>
      </c>
      <c r="C463" s="9">
        <f t="shared" si="20"/>
        <v>61</v>
      </c>
      <c r="D463" s="9">
        <v>3</v>
      </c>
      <c r="E463" s="20">
        <f>E451*(1+VLookups!$C$4)</f>
        <v>32340.099008388584</v>
      </c>
      <c r="F463" s="20">
        <f>$E463*-VLookups!$D$10*2</f>
        <v>-1940.4059405033149</v>
      </c>
      <c r="G463" s="19">
        <v>0</v>
      </c>
      <c r="H463" s="20">
        <f>(-VLookups!$D$13)*(E463+F463/2)</f>
        <v>-10195.216212394502</v>
      </c>
      <c r="I463" s="19">
        <v>0</v>
      </c>
      <c r="J463" s="19">
        <v>0</v>
      </c>
      <c r="K463" s="19">
        <v>0</v>
      </c>
      <c r="L463" s="19">
        <v>0</v>
      </c>
      <c r="M463" s="19">
        <v>0</v>
      </c>
      <c r="N463" s="20" t="s">
        <v>36</v>
      </c>
      <c r="O463" s="19">
        <v>0</v>
      </c>
      <c r="P463" s="20">
        <f>P462-VLookups!$D$42</f>
        <v>-452</v>
      </c>
      <c r="Q463" s="22">
        <v>219</v>
      </c>
      <c r="R463" s="19">
        <v>0</v>
      </c>
      <c r="S463" s="20">
        <f>VLookups!$D$50</f>
        <v>-4487.7037773753191</v>
      </c>
      <c r="T463" s="19">
        <v>0</v>
      </c>
      <c r="U463" s="9">
        <v>315</v>
      </c>
      <c r="V463" s="21">
        <f>V462-VLookups!$D$54</f>
        <v>-2895</v>
      </c>
      <c r="W463" s="21">
        <f>-VLookups!$D$60</f>
        <v>-400</v>
      </c>
      <c r="X463" s="21">
        <f>-VLookups!$D$62</f>
        <v>-175</v>
      </c>
      <c r="Y463" s="36">
        <f>Y462*(1+VLookups!$D$57/12)</f>
        <v>-759.15531631711042</v>
      </c>
      <c r="Z463" s="19">
        <f>-E463*VLookups!$J$3</f>
        <v>-1293.6039603355434</v>
      </c>
      <c r="AA463" s="19">
        <v>0</v>
      </c>
      <c r="AB463" s="20">
        <f t="shared" si="21"/>
        <v>10712.216771714451</v>
      </c>
      <c r="AC463" s="20">
        <f t="shared" si="22"/>
        <v>1757910.7740554009</v>
      </c>
    </row>
    <row r="464" spans="2:29" x14ac:dyDescent="0.25">
      <c r="B464" s="9">
        <v>460</v>
      </c>
      <c r="C464" s="9">
        <f t="shared" si="20"/>
        <v>61</v>
      </c>
      <c r="D464" s="9">
        <v>4</v>
      </c>
      <c r="E464" s="20">
        <f>E452*(1+VLookups!$C$4)</f>
        <v>32340.099008388584</v>
      </c>
      <c r="F464" s="20">
        <f>$E464*-VLookups!$D$10*2</f>
        <v>-1940.4059405033149</v>
      </c>
      <c r="G464" s="19">
        <v>0</v>
      </c>
      <c r="H464" s="20">
        <f>(-VLookups!$D$13)*(E464+F464/2)</f>
        <v>-10195.216212394502</v>
      </c>
      <c r="I464" s="19">
        <v>0</v>
      </c>
      <c r="J464" s="19">
        <v>0</v>
      </c>
      <c r="K464" s="19">
        <v>0</v>
      </c>
      <c r="L464" s="19">
        <v>0</v>
      </c>
      <c r="M464" s="19">
        <v>0</v>
      </c>
      <c r="N464" s="20" t="s">
        <v>36</v>
      </c>
      <c r="O464" s="19">
        <v>0</v>
      </c>
      <c r="P464" s="20">
        <f>P463-VLookups!$D$42</f>
        <v>-453.5</v>
      </c>
      <c r="Q464" s="22">
        <v>220</v>
      </c>
      <c r="R464" s="19">
        <v>0</v>
      </c>
      <c r="S464" s="20">
        <f>VLookups!$D$50</f>
        <v>-4487.7037773753191</v>
      </c>
      <c r="T464" s="19">
        <v>0</v>
      </c>
      <c r="U464" s="9">
        <v>316</v>
      </c>
      <c r="V464" s="21">
        <f>V463-VLookups!$D$54</f>
        <v>-2900</v>
      </c>
      <c r="W464" s="21">
        <f>-VLookups!$D$60</f>
        <v>-400</v>
      </c>
      <c r="X464" s="21">
        <f>-VLookups!$D$62</f>
        <v>-175</v>
      </c>
      <c r="Y464" s="36">
        <f>Y463*(1+VLookups!$D$57/12)</f>
        <v>-761.36951932303532</v>
      </c>
      <c r="Z464" s="19">
        <f>-E464*VLookups!$J$3</f>
        <v>-1293.6039603355434</v>
      </c>
      <c r="AA464" s="19">
        <v>0</v>
      </c>
      <c r="AB464" s="20">
        <f t="shared" si="21"/>
        <v>10703.502568708525</v>
      </c>
      <c r="AC464" s="20">
        <f t="shared" si="22"/>
        <v>1771544.1279142017</v>
      </c>
    </row>
    <row r="465" spans="2:29" x14ac:dyDescent="0.25">
      <c r="B465" s="9">
        <v>461</v>
      </c>
      <c r="C465" s="9">
        <f t="shared" ref="C465:C508" si="23">C453+1</f>
        <v>61</v>
      </c>
      <c r="D465" s="9">
        <v>5</v>
      </c>
      <c r="E465" s="20">
        <f>E453*(1+VLookups!$C$4)</f>
        <v>32340.099008388584</v>
      </c>
      <c r="F465" s="20">
        <f>$E465*-VLookups!$D$10*2</f>
        <v>-1940.4059405033149</v>
      </c>
      <c r="G465" s="19">
        <v>0</v>
      </c>
      <c r="H465" s="20">
        <f>(-VLookups!$D$13)*(E465+F465/2)</f>
        <v>-10195.216212394502</v>
      </c>
      <c r="I465" s="19">
        <v>0</v>
      </c>
      <c r="J465" s="19">
        <v>0</v>
      </c>
      <c r="K465" s="19">
        <v>0</v>
      </c>
      <c r="L465" s="19">
        <v>0</v>
      </c>
      <c r="M465" s="19">
        <v>0</v>
      </c>
      <c r="N465" s="20" t="s">
        <v>36</v>
      </c>
      <c r="O465" s="19">
        <v>0</v>
      </c>
      <c r="P465" s="20">
        <f>P464-VLookups!$D$42</f>
        <v>-455</v>
      </c>
      <c r="Q465" s="22">
        <v>221</v>
      </c>
      <c r="R465" s="19">
        <v>0</v>
      </c>
      <c r="S465" s="20">
        <f>VLookups!$D$50</f>
        <v>-4487.7037773753191</v>
      </c>
      <c r="T465" s="19">
        <v>0</v>
      </c>
      <c r="U465" s="9">
        <v>317</v>
      </c>
      <c r="V465" s="21">
        <f>V464-VLookups!$D$54</f>
        <v>-2905</v>
      </c>
      <c r="W465" s="21">
        <f>-VLookups!$D$60</f>
        <v>-400</v>
      </c>
      <c r="X465" s="21">
        <f>-VLookups!$D$62</f>
        <v>-175</v>
      </c>
      <c r="Y465" s="36">
        <f>Y464*(1+VLookups!$D$57/12)</f>
        <v>-763.59018042106084</v>
      </c>
      <c r="Z465" s="19">
        <f>-E465*VLookups!$J$3</f>
        <v>-1293.6039603355434</v>
      </c>
      <c r="AA465" s="19">
        <v>0</v>
      </c>
      <c r="AB465" s="20">
        <f t="shared" si="21"/>
        <v>10694.781907610501</v>
      </c>
      <c r="AC465" s="20">
        <f t="shared" si="22"/>
        <v>1785191.483368336</v>
      </c>
    </row>
    <row r="466" spans="2:29" x14ac:dyDescent="0.25">
      <c r="B466" s="9">
        <v>462</v>
      </c>
      <c r="C466" s="9">
        <f t="shared" si="23"/>
        <v>61</v>
      </c>
      <c r="D466" s="9">
        <v>6</v>
      </c>
      <c r="E466" s="20">
        <f>E454*(1+VLookups!$C$4)</f>
        <v>32340.099008388584</v>
      </c>
      <c r="F466" s="20">
        <f>$E466*-VLookups!$D$10*2</f>
        <v>-1940.4059405033149</v>
      </c>
      <c r="G466" s="19">
        <v>0</v>
      </c>
      <c r="H466" s="20">
        <f>(-VLookups!$D$13)*(E466+F466/2)</f>
        <v>-10195.216212394502</v>
      </c>
      <c r="I466" s="19">
        <v>0</v>
      </c>
      <c r="J466" s="19">
        <v>0</v>
      </c>
      <c r="K466" s="19">
        <v>0</v>
      </c>
      <c r="L466" s="19">
        <v>0</v>
      </c>
      <c r="M466" s="19">
        <v>0</v>
      </c>
      <c r="N466" s="20" t="s">
        <v>36</v>
      </c>
      <c r="O466" s="19">
        <v>0</v>
      </c>
      <c r="P466" s="20">
        <f>P465-VLookups!$D$42</f>
        <v>-456.5</v>
      </c>
      <c r="Q466" s="22">
        <v>222</v>
      </c>
      <c r="R466" s="19">
        <v>0</v>
      </c>
      <c r="S466" s="20">
        <f>VLookups!$D$50</f>
        <v>-4487.7037773753191</v>
      </c>
      <c r="T466" s="19">
        <v>0</v>
      </c>
      <c r="U466" s="9">
        <v>318</v>
      </c>
      <c r="V466" s="21">
        <f>V465-VLookups!$D$54</f>
        <v>-2910</v>
      </c>
      <c r="W466" s="21">
        <f>-VLookups!$D$60</f>
        <v>-400</v>
      </c>
      <c r="X466" s="21">
        <f>-VLookups!$D$62</f>
        <v>-175</v>
      </c>
      <c r="Y466" s="36">
        <f>Y465*(1+VLookups!$D$57/12)</f>
        <v>-765.81731844728893</v>
      </c>
      <c r="Z466" s="19">
        <f>-E466*VLookups!$J$3</f>
        <v>-1293.6039603355434</v>
      </c>
      <c r="AA466" s="19">
        <v>0</v>
      </c>
      <c r="AB466" s="20">
        <f t="shared" si="21"/>
        <v>10686.054769584272</v>
      </c>
      <c r="AC466" s="20">
        <f t="shared" si="22"/>
        <v>1798852.8572768676</v>
      </c>
    </row>
    <row r="467" spans="2:29" x14ac:dyDescent="0.25">
      <c r="B467" s="9">
        <v>463</v>
      </c>
      <c r="C467" s="9">
        <f t="shared" si="23"/>
        <v>61</v>
      </c>
      <c r="D467" s="9">
        <v>7</v>
      </c>
      <c r="E467" s="20">
        <f>E455*(1+VLookups!$C$4)</f>
        <v>32340.099008388584</v>
      </c>
      <c r="F467" s="20">
        <f>$E467*-VLookups!$D$10*2</f>
        <v>-1940.4059405033149</v>
      </c>
      <c r="G467" s="19">
        <v>0</v>
      </c>
      <c r="H467" s="20">
        <f>(-VLookups!$D$13)*(E467+F467/2)</f>
        <v>-10195.216212394502</v>
      </c>
      <c r="I467" s="19">
        <v>0</v>
      </c>
      <c r="J467" s="19">
        <v>0</v>
      </c>
      <c r="K467" s="19">
        <v>0</v>
      </c>
      <c r="L467" s="19">
        <v>0</v>
      </c>
      <c r="M467" s="19">
        <v>0</v>
      </c>
      <c r="N467" s="20" t="s">
        <v>36</v>
      </c>
      <c r="O467" s="19">
        <v>0</v>
      </c>
      <c r="P467" s="20">
        <f>P466-VLookups!$D$42</f>
        <v>-458</v>
      </c>
      <c r="Q467" s="22">
        <v>223</v>
      </c>
      <c r="R467" s="19">
        <v>0</v>
      </c>
      <c r="S467" s="20">
        <f>VLookups!$D$50</f>
        <v>-4487.7037773753191</v>
      </c>
      <c r="T467" s="19">
        <v>0</v>
      </c>
      <c r="U467" s="9">
        <v>319</v>
      </c>
      <c r="V467" s="21">
        <f>V466-VLookups!$D$54</f>
        <v>-2915</v>
      </c>
      <c r="W467" s="21">
        <f>-VLookups!$D$60</f>
        <v>-400</v>
      </c>
      <c r="X467" s="21">
        <f>-VLookups!$D$62</f>
        <v>-175</v>
      </c>
      <c r="Y467" s="36">
        <f>Y466*(1+VLookups!$D$57/12)</f>
        <v>-768.05095229276014</v>
      </c>
      <c r="Z467" s="19">
        <f>-E467*VLookups!$J$3</f>
        <v>-1293.6039603355434</v>
      </c>
      <c r="AA467" s="19">
        <v>0</v>
      </c>
      <c r="AB467" s="20">
        <f t="shared" si="21"/>
        <v>10677.321135738801</v>
      </c>
      <c r="AC467" s="20">
        <f t="shared" si="22"/>
        <v>1812528.266508068</v>
      </c>
    </row>
    <row r="468" spans="2:29" x14ac:dyDescent="0.25">
      <c r="B468" s="9">
        <v>464</v>
      </c>
      <c r="C468" s="9">
        <f t="shared" si="23"/>
        <v>61</v>
      </c>
      <c r="D468" s="9">
        <v>8</v>
      </c>
      <c r="E468" s="20">
        <f>E456*(1+VLookups!$C$4)</f>
        <v>32340.099008388584</v>
      </c>
      <c r="F468" s="20">
        <f>$E468*-VLookups!$D$10*2</f>
        <v>-1940.4059405033149</v>
      </c>
      <c r="G468" s="19">
        <v>0</v>
      </c>
      <c r="H468" s="20">
        <f>(-VLookups!$D$13)*(E468+F468/2)</f>
        <v>-10195.216212394502</v>
      </c>
      <c r="I468" s="19">
        <v>0</v>
      </c>
      <c r="J468" s="19">
        <v>0</v>
      </c>
      <c r="K468" s="19">
        <v>0</v>
      </c>
      <c r="L468" s="19">
        <v>0</v>
      </c>
      <c r="M468" s="19">
        <v>0</v>
      </c>
      <c r="N468" s="20" t="s">
        <v>36</v>
      </c>
      <c r="O468" s="19">
        <v>0</v>
      </c>
      <c r="P468" s="20">
        <f>P467-VLookups!$D$42</f>
        <v>-459.5</v>
      </c>
      <c r="Q468" s="22">
        <v>224</v>
      </c>
      <c r="R468" s="19">
        <v>0</v>
      </c>
      <c r="S468" s="20">
        <f>VLookups!$D$50</f>
        <v>-4487.7037773753191</v>
      </c>
      <c r="T468" s="19">
        <v>0</v>
      </c>
      <c r="U468" s="9">
        <v>320</v>
      </c>
      <c r="V468" s="21">
        <f>V467-VLookups!$D$54</f>
        <v>-2920</v>
      </c>
      <c r="W468" s="21">
        <f>-VLookups!$D$60</f>
        <v>-400</v>
      </c>
      <c r="X468" s="21">
        <f>-VLookups!$D$62</f>
        <v>-175</v>
      </c>
      <c r="Y468" s="36">
        <f>Y467*(1+VLookups!$D$57/12)</f>
        <v>-770.29110090361405</v>
      </c>
      <c r="Z468" s="19">
        <f>-E468*VLookups!$J$3</f>
        <v>-1293.6039603355434</v>
      </c>
      <c r="AA468" s="19">
        <v>0</v>
      </c>
      <c r="AB468" s="20">
        <f t="shared" si="21"/>
        <v>10668.580987127947</v>
      </c>
      <c r="AC468" s="20">
        <f t="shared" si="22"/>
        <v>1826217.7279393761</v>
      </c>
    </row>
    <row r="469" spans="2:29" x14ac:dyDescent="0.25">
      <c r="B469" s="9">
        <v>465</v>
      </c>
      <c r="C469" s="9">
        <f t="shared" si="23"/>
        <v>61</v>
      </c>
      <c r="D469" s="9">
        <v>9</v>
      </c>
      <c r="E469" s="20">
        <f>E457*(1+VLookups!$C$4)</f>
        <v>32340.099008388584</v>
      </c>
      <c r="F469" s="20">
        <f>$E469*-VLookups!$D$10*2</f>
        <v>-1940.4059405033149</v>
      </c>
      <c r="G469" s="19">
        <v>0</v>
      </c>
      <c r="H469" s="20">
        <f>(-VLookups!$D$13)*(E469+F469/2)</f>
        <v>-10195.216212394502</v>
      </c>
      <c r="I469" s="19">
        <v>0</v>
      </c>
      <c r="J469" s="19">
        <v>0</v>
      </c>
      <c r="K469" s="19">
        <v>0</v>
      </c>
      <c r="L469" s="19">
        <v>0</v>
      </c>
      <c r="M469" s="19">
        <v>0</v>
      </c>
      <c r="N469" s="20" t="s">
        <v>36</v>
      </c>
      <c r="O469" s="19">
        <v>0</v>
      </c>
      <c r="P469" s="20">
        <f>P468-VLookups!$D$42</f>
        <v>-461</v>
      </c>
      <c r="Q469" s="22">
        <v>225</v>
      </c>
      <c r="R469" s="19">
        <v>0</v>
      </c>
      <c r="S469" s="20">
        <f>VLookups!$D$50</f>
        <v>-4487.7037773753191</v>
      </c>
      <c r="T469" s="19">
        <v>0</v>
      </c>
      <c r="U469" s="9">
        <v>321</v>
      </c>
      <c r="V469" s="21">
        <f>V468-VLookups!$D$54</f>
        <v>-2925</v>
      </c>
      <c r="W469" s="21">
        <f>-VLookups!$D$60</f>
        <v>-400</v>
      </c>
      <c r="X469" s="21">
        <f>-VLookups!$D$62</f>
        <v>-175</v>
      </c>
      <c r="Y469" s="36">
        <f>Y468*(1+VLookups!$D$57/12)</f>
        <v>-772.53778328124963</v>
      </c>
      <c r="Z469" s="19">
        <f>-E469*VLookups!$J$3</f>
        <v>-1293.6039603355434</v>
      </c>
      <c r="AA469" s="19">
        <v>0</v>
      </c>
      <c r="AB469" s="20">
        <f t="shared" si="21"/>
        <v>10659.834304750311</v>
      </c>
      <c r="AC469" s="20">
        <f t="shared" si="22"/>
        <v>1839921.2584573587</v>
      </c>
    </row>
    <row r="470" spans="2:29" x14ac:dyDescent="0.25">
      <c r="B470" s="9">
        <v>466</v>
      </c>
      <c r="C470" s="9">
        <f t="shared" si="23"/>
        <v>61</v>
      </c>
      <c r="D470" s="9">
        <v>10</v>
      </c>
      <c r="E470" s="20">
        <f>E458*(1+VLookups!$C$4)</f>
        <v>32340.099008388584</v>
      </c>
      <c r="F470" s="20">
        <f>$E470*-VLookups!$D$10*2</f>
        <v>-1940.4059405033149</v>
      </c>
      <c r="G470" s="19">
        <v>0</v>
      </c>
      <c r="H470" s="20">
        <f>(-VLookups!$D$13)*(E470+F470/2)</f>
        <v>-10195.216212394502</v>
      </c>
      <c r="I470" s="19">
        <v>0</v>
      </c>
      <c r="J470" s="19">
        <v>0</v>
      </c>
      <c r="K470" s="19">
        <v>0</v>
      </c>
      <c r="L470" s="19">
        <v>0</v>
      </c>
      <c r="M470" s="19">
        <v>0</v>
      </c>
      <c r="N470" s="20" t="s">
        <v>36</v>
      </c>
      <c r="O470" s="19">
        <v>0</v>
      </c>
      <c r="P470" s="20">
        <f>P469-VLookups!$D$42</f>
        <v>-462.5</v>
      </c>
      <c r="Q470" s="22">
        <v>226</v>
      </c>
      <c r="R470" s="19">
        <v>0</v>
      </c>
      <c r="S470" s="20">
        <f>VLookups!$D$50</f>
        <v>-4487.7037773753191</v>
      </c>
      <c r="T470" s="19">
        <v>0</v>
      </c>
      <c r="U470" s="9">
        <v>322</v>
      </c>
      <c r="V470" s="21">
        <f>V469-VLookups!$D$54</f>
        <v>-2930</v>
      </c>
      <c r="W470" s="21">
        <f>-VLookups!$D$60</f>
        <v>-400</v>
      </c>
      <c r="X470" s="21">
        <f>-VLookups!$D$62</f>
        <v>-175</v>
      </c>
      <c r="Y470" s="36">
        <f>Y469*(1+VLookups!$D$57/12)</f>
        <v>-774.79101848248661</v>
      </c>
      <c r="Z470" s="19">
        <f>-E470*VLookups!$J$3</f>
        <v>-1293.6039603355434</v>
      </c>
      <c r="AA470" s="19">
        <v>0</v>
      </c>
      <c r="AB470" s="20">
        <f t="shared" si="21"/>
        <v>10651.081069549075</v>
      </c>
      <c r="AC470" s="20">
        <f t="shared" si="22"/>
        <v>1853638.8749576702</v>
      </c>
    </row>
    <row r="471" spans="2:29" x14ac:dyDescent="0.25">
      <c r="B471" s="9">
        <v>467</v>
      </c>
      <c r="C471" s="9">
        <f t="shared" si="23"/>
        <v>61</v>
      </c>
      <c r="D471" s="9">
        <v>11</v>
      </c>
      <c r="E471" s="20">
        <f>E459*(1+VLookups!$C$4)</f>
        <v>32340.099008388584</v>
      </c>
      <c r="F471" s="20">
        <f>$E471*-VLookups!$D$10*2</f>
        <v>-1940.4059405033149</v>
      </c>
      <c r="G471" s="19">
        <v>0</v>
      </c>
      <c r="H471" s="20">
        <f>(-VLookups!$D$13)*(E471+F471/2)</f>
        <v>-10195.216212394502</v>
      </c>
      <c r="I471" s="19">
        <v>0</v>
      </c>
      <c r="J471" s="19">
        <v>0</v>
      </c>
      <c r="K471" s="19">
        <v>0</v>
      </c>
      <c r="L471" s="19">
        <v>0</v>
      </c>
      <c r="M471" s="19">
        <v>0</v>
      </c>
      <c r="N471" s="20" t="s">
        <v>36</v>
      </c>
      <c r="O471" s="19">
        <v>0</v>
      </c>
      <c r="P471" s="20">
        <f>P470-VLookups!$D$42</f>
        <v>-464</v>
      </c>
      <c r="Q471" s="22">
        <v>227</v>
      </c>
      <c r="R471" s="19">
        <v>0</v>
      </c>
      <c r="S471" s="20">
        <f>VLookups!$D$50</f>
        <v>-4487.7037773753191</v>
      </c>
      <c r="T471" s="19">
        <v>0</v>
      </c>
      <c r="U471" s="9">
        <v>323</v>
      </c>
      <c r="V471" s="21">
        <f>V470-VLookups!$D$54</f>
        <v>-2935</v>
      </c>
      <c r="W471" s="21">
        <f>-VLookups!$D$60</f>
        <v>-400</v>
      </c>
      <c r="X471" s="21">
        <f>-VLookups!$D$62</f>
        <v>-175</v>
      </c>
      <c r="Y471" s="36">
        <f>Y470*(1+VLookups!$D$57/12)</f>
        <v>-777.05082561972722</v>
      </c>
      <c r="Z471" s="19">
        <f>-E471*VLookups!$J$3</f>
        <v>-1293.6039603355434</v>
      </c>
      <c r="AA471" s="19">
        <v>0</v>
      </c>
      <c r="AB471" s="20">
        <f t="shared" si="21"/>
        <v>10642.321262411833</v>
      </c>
      <c r="AC471" s="20">
        <f t="shared" si="22"/>
        <v>1867370.5943450115</v>
      </c>
    </row>
    <row r="472" spans="2:29" x14ac:dyDescent="0.25">
      <c r="B472" s="9">
        <v>468</v>
      </c>
      <c r="C472" s="9">
        <f t="shared" si="23"/>
        <v>62</v>
      </c>
      <c r="D472" s="9">
        <v>0</v>
      </c>
      <c r="E472" s="20">
        <f>E460*(1+VLookups!$C$4)</f>
        <v>33472.00247368218</v>
      </c>
      <c r="F472" s="20">
        <f>$E472*-VLookups!$D$10*2</f>
        <v>-2008.3201484209308</v>
      </c>
      <c r="G472" s="19">
        <v>0</v>
      </c>
      <c r="H472" s="20">
        <f>(-VLookups!$D$13)*(E472+F472/2)</f>
        <v>-10552.048779828308</v>
      </c>
      <c r="I472" s="19">
        <v>0</v>
      </c>
      <c r="J472" s="19">
        <v>0</v>
      </c>
      <c r="K472" s="19">
        <v>0</v>
      </c>
      <c r="L472" s="19">
        <v>0</v>
      </c>
      <c r="M472" s="19">
        <v>0</v>
      </c>
      <c r="N472" s="20" t="s">
        <v>36</v>
      </c>
      <c r="O472" s="19">
        <v>0</v>
      </c>
      <c r="P472" s="20">
        <f>P471-VLookups!$D$42</f>
        <v>-465.5</v>
      </c>
      <c r="Q472" s="22">
        <v>228</v>
      </c>
      <c r="R472" s="19">
        <v>0</v>
      </c>
      <c r="S472" s="20">
        <f>VLookups!$D$50</f>
        <v>-4487.7037773753191</v>
      </c>
      <c r="T472" s="19">
        <v>0</v>
      </c>
      <c r="U472" s="9">
        <v>324</v>
      </c>
      <c r="V472" s="21">
        <f>V471-VLookups!$D$54</f>
        <v>-2940</v>
      </c>
      <c r="W472" s="21">
        <f>-VLookups!$D$60</f>
        <v>-400</v>
      </c>
      <c r="X472" s="21">
        <f>-VLookups!$D$62</f>
        <v>-175</v>
      </c>
      <c r="Y472" s="36">
        <f>Y471*(1+VLookups!$D$57/12)</f>
        <v>-779.31722386111812</v>
      </c>
      <c r="Z472" s="19">
        <f>-E472*VLookups!$J$3</f>
        <v>-1338.8800989472873</v>
      </c>
      <c r="AA472" s="19">
        <v>0</v>
      </c>
      <c r="AB472" s="20">
        <f t="shared" si="21"/>
        <v>11329.392519459685</v>
      </c>
      <c r="AC472" s="20">
        <f t="shared" si="22"/>
        <v>1881812.2711883795</v>
      </c>
    </row>
    <row r="473" spans="2:29" x14ac:dyDescent="0.25">
      <c r="B473" s="9">
        <v>469</v>
      </c>
      <c r="C473" s="9">
        <f t="shared" si="23"/>
        <v>62</v>
      </c>
      <c r="D473" s="9">
        <v>1</v>
      </c>
      <c r="E473" s="20">
        <f>E461*(1+VLookups!$C$4)</f>
        <v>33472.00247368218</v>
      </c>
      <c r="F473" s="20">
        <f>$E473*-VLookups!$D$10*2</f>
        <v>-2008.3201484209308</v>
      </c>
      <c r="G473" s="19">
        <v>0</v>
      </c>
      <c r="H473" s="20">
        <f>(-VLookups!$D$13)*(E473+F473/2)</f>
        <v>-10552.048779828308</v>
      </c>
      <c r="I473" s="19">
        <v>0</v>
      </c>
      <c r="J473" s="19">
        <v>0</v>
      </c>
      <c r="K473" s="19">
        <v>0</v>
      </c>
      <c r="L473" s="19">
        <v>0</v>
      </c>
      <c r="M473" s="19">
        <v>0</v>
      </c>
      <c r="N473" s="20" t="s">
        <v>36</v>
      </c>
      <c r="O473" s="19">
        <v>0</v>
      </c>
      <c r="P473" s="20">
        <f>P472-VLookups!$D$42</f>
        <v>-467</v>
      </c>
      <c r="Q473" s="22">
        <v>229</v>
      </c>
      <c r="R473" s="19">
        <v>0</v>
      </c>
      <c r="S473" s="20">
        <f>VLookups!$D$50</f>
        <v>-4487.7037773753191</v>
      </c>
      <c r="T473" s="19">
        <v>0</v>
      </c>
      <c r="U473" s="9">
        <v>325</v>
      </c>
      <c r="V473" s="21">
        <f>V472-VLookups!$D$54</f>
        <v>-2945</v>
      </c>
      <c r="W473" s="21">
        <f>-VLookups!$D$60</f>
        <v>-400</v>
      </c>
      <c r="X473" s="21">
        <f>-VLookups!$D$62</f>
        <v>-175</v>
      </c>
      <c r="Y473" s="36">
        <f>Y472*(1+VLookups!$D$57/12)</f>
        <v>-781.59023243071306</v>
      </c>
      <c r="Z473" s="19">
        <f>-E473*VLookups!$J$3</f>
        <v>-1338.8800989472873</v>
      </c>
      <c r="AA473" s="19">
        <v>0</v>
      </c>
      <c r="AB473" s="20">
        <f t="shared" si="21"/>
        <v>11320.61951089009</v>
      </c>
      <c r="AC473" s="20">
        <f t="shared" si="22"/>
        <v>1896269.2444845836</v>
      </c>
    </row>
    <row r="474" spans="2:29" x14ac:dyDescent="0.25">
      <c r="B474" s="9">
        <v>470</v>
      </c>
      <c r="C474" s="9">
        <f t="shared" si="23"/>
        <v>62</v>
      </c>
      <c r="D474" s="9">
        <v>2</v>
      </c>
      <c r="E474" s="20">
        <f>E462*(1+VLookups!$C$4)</f>
        <v>33472.00247368218</v>
      </c>
      <c r="F474" s="20">
        <f>$E474*-VLookups!$D$10*2</f>
        <v>-2008.3201484209308</v>
      </c>
      <c r="G474" s="19">
        <v>0</v>
      </c>
      <c r="H474" s="20">
        <f>(-VLookups!$D$13)*(E474+F474/2)</f>
        <v>-10552.048779828308</v>
      </c>
      <c r="I474" s="19">
        <v>0</v>
      </c>
      <c r="J474" s="19">
        <v>0</v>
      </c>
      <c r="K474" s="19">
        <v>0</v>
      </c>
      <c r="L474" s="19">
        <v>0</v>
      </c>
      <c r="M474" s="19">
        <v>0</v>
      </c>
      <c r="N474" s="20" t="s">
        <v>36</v>
      </c>
      <c r="O474" s="19">
        <v>0</v>
      </c>
      <c r="P474" s="20">
        <f>P473-VLookups!$D$42</f>
        <v>-468.5</v>
      </c>
      <c r="Q474" s="22">
        <v>230</v>
      </c>
      <c r="R474" s="19">
        <v>0</v>
      </c>
      <c r="S474" s="20">
        <f>VLookups!$D$50</f>
        <v>-4487.7037773753191</v>
      </c>
      <c r="T474" s="19">
        <v>0</v>
      </c>
      <c r="U474" s="9">
        <v>326</v>
      </c>
      <c r="V474" s="21">
        <f>V473-VLookups!$D$54</f>
        <v>-2950</v>
      </c>
      <c r="W474" s="21">
        <f>-VLookups!$D$60</f>
        <v>-400</v>
      </c>
      <c r="X474" s="21">
        <f>-VLookups!$D$62</f>
        <v>-175</v>
      </c>
      <c r="Y474" s="36">
        <f>Y473*(1+VLookups!$D$57/12)</f>
        <v>-783.86987060863601</v>
      </c>
      <c r="Z474" s="19">
        <f>-E474*VLookups!$J$3</f>
        <v>-1338.8800989472873</v>
      </c>
      <c r="AA474" s="19">
        <v>0</v>
      </c>
      <c r="AB474" s="20">
        <f t="shared" si="21"/>
        <v>11311.839872712168</v>
      </c>
      <c r="AC474" s="20">
        <f t="shared" si="22"/>
        <v>1910741.5330981037</v>
      </c>
    </row>
    <row r="475" spans="2:29" x14ac:dyDescent="0.25">
      <c r="B475" s="9">
        <v>471</v>
      </c>
      <c r="C475" s="9">
        <f t="shared" si="23"/>
        <v>62</v>
      </c>
      <c r="D475" s="9">
        <v>3</v>
      </c>
      <c r="E475" s="20">
        <f>E463*(1+VLookups!$C$4)</f>
        <v>33472.00247368218</v>
      </c>
      <c r="F475" s="20">
        <f>$E475*-VLookups!$D$10*2</f>
        <v>-2008.3201484209308</v>
      </c>
      <c r="G475" s="19">
        <v>0</v>
      </c>
      <c r="H475" s="20">
        <f>(-VLookups!$D$13)*(E475+F475/2)</f>
        <v>-10552.048779828308</v>
      </c>
      <c r="I475" s="19">
        <v>0</v>
      </c>
      <c r="J475" s="19">
        <v>0</v>
      </c>
      <c r="K475" s="19">
        <v>0</v>
      </c>
      <c r="L475" s="19">
        <v>0</v>
      </c>
      <c r="M475" s="19">
        <v>0</v>
      </c>
      <c r="N475" s="20" t="s">
        <v>36</v>
      </c>
      <c r="O475" s="19">
        <v>0</v>
      </c>
      <c r="P475" s="20">
        <f>P474-VLookups!$D$42</f>
        <v>-470</v>
      </c>
      <c r="Q475" s="22">
        <v>231</v>
      </c>
      <c r="R475" s="19">
        <v>0</v>
      </c>
      <c r="S475" s="20">
        <f>VLookups!$D$50</f>
        <v>-4487.7037773753191</v>
      </c>
      <c r="T475" s="19">
        <v>0</v>
      </c>
      <c r="U475" s="9">
        <v>327</v>
      </c>
      <c r="V475" s="21">
        <f>V474-VLookups!$D$54</f>
        <v>-2955</v>
      </c>
      <c r="W475" s="21">
        <f>-VLookups!$D$60</f>
        <v>-400</v>
      </c>
      <c r="X475" s="21">
        <f>-VLookups!$D$62</f>
        <v>-175</v>
      </c>
      <c r="Y475" s="36">
        <f>Y474*(1+VLookups!$D$57/12)</f>
        <v>-786.15615773124455</v>
      </c>
      <c r="Z475" s="19">
        <f>-E475*VLookups!$J$3</f>
        <v>-1338.8800989472873</v>
      </c>
      <c r="AA475" s="19">
        <v>0</v>
      </c>
      <c r="AB475" s="20">
        <f t="shared" si="21"/>
        <v>11303.05358558956</v>
      </c>
      <c r="AC475" s="20">
        <f t="shared" si="22"/>
        <v>1925229.1559055236</v>
      </c>
    </row>
    <row r="476" spans="2:29" x14ac:dyDescent="0.25">
      <c r="B476" s="9">
        <v>472</v>
      </c>
      <c r="C476" s="9">
        <f t="shared" si="23"/>
        <v>62</v>
      </c>
      <c r="D476" s="9">
        <v>4</v>
      </c>
      <c r="E476" s="20">
        <f>E464*(1+VLookups!$C$4)</f>
        <v>33472.00247368218</v>
      </c>
      <c r="F476" s="20">
        <f>$E476*-VLookups!$D$10*2</f>
        <v>-2008.3201484209308</v>
      </c>
      <c r="G476" s="19">
        <v>0</v>
      </c>
      <c r="H476" s="20">
        <f>(-VLookups!$D$13)*(E476+F476/2)</f>
        <v>-10552.048779828308</v>
      </c>
      <c r="I476" s="19">
        <v>0</v>
      </c>
      <c r="J476" s="19">
        <v>0</v>
      </c>
      <c r="K476" s="19">
        <v>0</v>
      </c>
      <c r="L476" s="19">
        <v>0</v>
      </c>
      <c r="M476" s="19">
        <v>0</v>
      </c>
      <c r="N476" s="20" t="s">
        <v>36</v>
      </c>
      <c r="O476" s="19">
        <v>0</v>
      </c>
      <c r="P476" s="20">
        <f>P475-VLookups!$D$42</f>
        <v>-471.5</v>
      </c>
      <c r="Q476" s="22">
        <v>232</v>
      </c>
      <c r="R476" s="19">
        <v>0</v>
      </c>
      <c r="S476" s="20">
        <f>VLookups!$D$50</f>
        <v>-4487.7037773753191</v>
      </c>
      <c r="T476" s="19">
        <v>0</v>
      </c>
      <c r="U476" s="9">
        <v>328</v>
      </c>
      <c r="V476" s="21">
        <f>V475-VLookups!$D$54</f>
        <v>-2960</v>
      </c>
      <c r="W476" s="21">
        <f>-VLookups!$D$60</f>
        <v>-400</v>
      </c>
      <c r="X476" s="21">
        <f>-VLookups!$D$62</f>
        <v>-175</v>
      </c>
      <c r="Y476" s="36">
        <f>Y475*(1+VLookups!$D$57/12)</f>
        <v>-788.44911319129403</v>
      </c>
      <c r="Z476" s="19">
        <f>-E476*VLookups!$J$3</f>
        <v>-1338.8800989472873</v>
      </c>
      <c r="AA476" s="19">
        <v>0</v>
      </c>
      <c r="AB476" s="20">
        <f t="shared" si="21"/>
        <v>11294.260630129509</v>
      </c>
      <c r="AC476" s="20">
        <f t="shared" si="22"/>
        <v>1939732.1317954957</v>
      </c>
    </row>
    <row r="477" spans="2:29" x14ac:dyDescent="0.25">
      <c r="B477" s="9">
        <v>473</v>
      </c>
      <c r="C477" s="9">
        <f t="shared" si="23"/>
        <v>62</v>
      </c>
      <c r="D477" s="9">
        <v>5</v>
      </c>
      <c r="E477" s="20">
        <f>E465*(1+VLookups!$C$4)</f>
        <v>33472.00247368218</v>
      </c>
      <c r="F477" s="20">
        <f>$E477*-VLookups!$D$10*2</f>
        <v>-2008.3201484209308</v>
      </c>
      <c r="G477" s="19">
        <v>0</v>
      </c>
      <c r="H477" s="20">
        <f>(-VLookups!$D$13)*(E477+F477/2)</f>
        <v>-10552.048779828308</v>
      </c>
      <c r="I477" s="19">
        <v>0</v>
      </c>
      <c r="J477" s="19">
        <v>0</v>
      </c>
      <c r="K477" s="19">
        <v>0</v>
      </c>
      <c r="L477" s="19">
        <v>0</v>
      </c>
      <c r="M477" s="19">
        <v>0</v>
      </c>
      <c r="N477" s="20" t="s">
        <v>36</v>
      </c>
      <c r="O477" s="19">
        <v>0</v>
      </c>
      <c r="P477" s="20">
        <f>P476-VLookups!$D$42</f>
        <v>-473</v>
      </c>
      <c r="Q477" s="22">
        <v>233</v>
      </c>
      <c r="R477" s="19">
        <v>0</v>
      </c>
      <c r="S477" s="20">
        <f>VLookups!$D$50</f>
        <v>-4487.7037773753191</v>
      </c>
      <c r="T477" s="19">
        <v>0</v>
      </c>
      <c r="U477" s="9">
        <v>329</v>
      </c>
      <c r="V477" s="21">
        <f>V476-VLookups!$D$54</f>
        <v>-2965</v>
      </c>
      <c r="W477" s="21">
        <f>-VLookups!$D$60</f>
        <v>-400</v>
      </c>
      <c r="X477" s="21">
        <f>-VLookups!$D$62</f>
        <v>-175</v>
      </c>
      <c r="Y477" s="36">
        <f>Y476*(1+VLookups!$D$57/12)</f>
        <v>-790.74875643810196</v>
      </c>
      <c r="Z477" s="19">
        <f>-E477*VLookups!$J$3</f>
        <v>-1338.8800989472873</v>
      </c>
      <c r="AA477" s="19">
        <v>0</v>
      </c>
      <c r="AB477" s="20">
        <f t="shared" si="21"/>
        <v>11285.460986882701</v>
      </c>
      <c r="AC477" s="20">
        <f t="shared" si="22"/>
        <v>1954250.4796687043</v>
      </c>
    </row>
    <row r="478" spans="2:29" x14ac:dyDescent="0.25">
      <c r="B478" s="9">
        <v>474</v>
      </c>
      <c r="C478" s="9">
        <f t="shared" si="23"/>
        <v>62</v>
      </c>
      <c r="D478" s="9">
        <v>6</v>
      </c>
      <c r="E478" s="20">
        <f>E466*(1+VLookups!$C$4)</f>
        <v>33472.00247368218</v>
      </c>
      <c r="F478" s="20">
        <f>$E478*-VLookups!$D$10*2</f>
        <v>-2008.3201484209308</v>
      </c>
      <c r="G478" s="19">
        <v>0</v>
      </c>
      <c r="H478" s="20">
        <f>(-VLookups!$D$13)*(E478+F478/2)</f>
        <v>-10552.048779828308</v>
      </c>
      <c r="I478" s="19">
        <v>0</v>
      </c>
      <c r="J478" s="19">
        <v>0</v>
      </c>
      <c r="K478" s="19">
        <v>0</v>
      </c>
      <c r="L478" s="19">
        <v>0</v>
      </c>
      <c r="M478" s="19">
        <v>0</v>
      </c>
      <c r="N478" s="20" t="s">
        <v>36</v>
      </c>
      <c r="O478" s="19">
        <v>0</v>
      </c>
      <c r="P478" s="20">
        <f>P477-VLookups!$D$42</f>
        <v>-474.5</v>
      </c>
      <c r="Q478" s="22">
        <v>234</v>
      </c>
      <c r="R478" s="19">
        <v>0</v>
      </c>
      <c r="S478" s="20">
        <f>VLookups!$D$50</f>
        <v>-4487.7037773753191</v>
      </c>
      <c r="T478" s="19">
        <v>0</v>
      </c>
      <c r="U478" s="9">
        <v>330</v>
      </c>
      <c r="V478" s="21">
        <f>V477-VLookups!$D$54</f>
        <v>-2970</v>
      </c>
      <c r="W478" s="21">
        <f>-VLookups!$D$60</f>
        <v>-400</v>
      </c>
      <c r="X478" s="21">
        <f>-VLookups!$D$62</f>
        <v>-175</v>
      </c>
      <c r="Y478" s="36">
        <f>Y477*(1+VLookups!$D$57/12)</f>
        <v>-793.05510697771308</v>
      </c>
      <c r="Z478" s="19">
        <f>-E478*VLookups!$J$3</f>
        <v>-1338.8800989472873</v>
      </c>
      <c r="AA478" s="19">
        <v>0</v>
      </c>
      <c r="AB478" s="20">
        <f t="shared" si="21"/>
        <v>11276.65463634309</v>
      </c>
      <c r="AC478" s="20">
        <f t="shared" si="22"/>
        <v>1968784.2184378286</v>
      </c>
    </row>
    <row r="479" spans="2:29" x14ac:dyDescent="0.25">
      <c r="B479" s="9">
        <v>475</v>
      </c>
      <c r="C479" s="9">
        <f t="shared" si="23"/>
        <v>62</v>
      </c>
      <c r="D479" s="9">
        <v>7</v>
      </c>
      <c r="E479" s="20">
        <f>E467*(1+VLookups!$C$4)</f>
        <v>33472.00247368218</v>
      </c>
      <c r="F479" s="20">
        <f>$E479*-VLookups!$D$10*2</f>
        <v>-2008.3201484209308</v>
      </c>
      <c r="G479" s="19">
        <v>0</v>
      </c>
      <c r="H479" s="20">
        <f>(-VLookups!$D$13)*(E479+F479/2)</f>
        <v>-10552.048779828308</v>
      </c>
      <c r="I479" s="19">
        <v>0</v>
      </c>
      <c r="J479" s="19">
        <v>0</v>
      </c>
      <c r="K479" s="19">
        <v>0</v>
      </c>
      <c r="L479" s="19">
        <v>0</v>
      </c>
      <c r="M479" s="19">
        <v>0</v>
      </c>
      <c r="N479" s="20" t="s">
        <v>36</v>
      </c>
      <c r="O479" s="19">
        <v>0</v>
      </c>
      <c r="P479" s="20">
        <f>P478-VLookups!$D$42</f>
        <v>-476</v>
      </c>
      <c r="Q479" s="22">
        <v>235</v>
      </c>
      <c r="R479" s="19">
        <v>0</v>
      </c>
      <c r="S479" s="20">
        <f>VLookups!$D$50</f>
        <v>-4487.7037773753191</v>
      </c>
      <c r="T479" s="19">
        <v>0</v>
      </c>
      <c r="U479" s="9">
        <v>331</v>
      </c>
      <c r="V479" s="21">
        <f>V478-VLookups!$D$54</f>
        <v>-2975</v>
      </c>
      <c r="W479" s="21">
        <f>-VLookups!$D$60</f>
        <v>-400</v>
      </c>
      <c r="X479" s="21">
        <f>-VLookups!$D$62</f>
        <v>-175</v>
      </c>
      <c r="Y479" s="36">
        <f>Y478*(1+VLookups!$D$57/12)</f>
        <v>-795.36818437306476</v>
      </c>
      <c r="Z479" s="19">
        <f>-E479*VLookups!$J$3</f>
        <v>-1338.8800989472873</v>
      </c>
      <c r="AA479" s="19">
        <v>0</v>
      </c>
      <c r="AB479" s="20">
        <f t="shared" si="21"/>
        <v>11267.841558947739</v>
      </c>
      <c r="AC479" s="20">
        <f t="shared" si="22"/>
        <v>1983333.367027506</v>
      </c>
    </row>
    <row r="480" spans="2:29" x14ac:dyDescent="0.25">
      <c r="B480" s="9">
        <v>476</v>
      </c>
      <c r="C480" s="9">
        <f t="shared" si="23"/>
        <v>62</v>
      </c>
      <c r="D480" s="9">
        <v>8</v>
      </c>
      <c r="E480" s="20">
        <f>E468*(1+VLookups!$C$4)</f>
        <v>33472.00247368218</v>
      </c>
      <c r="F480" s="20">
        <f>$E480*-VLookups!$D$10*2</f>
        <v>-2008.3201484209308</v>
      </c>
      <c r="G480" s="19">
        <v>0</v>
      </c>
      <c r="H480" s="20">
        <f>(-VLookups!$D$13)*(E480+F480/2)</f>
        <v>-10552.048779828308</v>
      </c>
      <c r="I480" s="19">
        <v>0</v>
      </c>
      <c r="J480" s="19">
        <v>0</v>
      </c>
      <c r="K480" s="19">
        <v>0</v>
      </c>
      <c r="L480" s="19">
        <v>0</v>
      </c>
      <c r="M480" s="19">
        <v>0</v>
      </c>
      <c r="N480" s="20" t="s">
        <v>36</v>
      </c>
      <c r="O480" s="19">
        <v>0</v>
      </c>
      <c r="P480" s="20">
        <f>P479-VLookups!$D$42</f>
        <v>-477.5</v>
      </c>
      <c r="Q480" s="22">
        <v>236</v>
      </c>
      <c r="R480" s="19">
        <v>0</v>
      </c>
      <c r="S480" s="20">
        <f>VLookups!$D$50</f>
        <v>-4487.7037773753191</v>
      </c>
      <c r="T480" s="19">
        <v>0</v>
      </c>
      <c r="U480" s="9">
        <v>332</v>
      </c>
      <c r="V480" s="21">
        <f>V479-VLookups!$D$54</f>
        <v>-2980</v>
      </c>
      <c r="W480" s="21">
        <f>-VLookups!$D$60</f>
        <v>-400</v>
      </c>
      <c r="X480" s="21">
        <f>-VLookups!$D$62</f>
        <v>-175</v>
      </c>
      <c r="Y480" s="36">
        <f>Y479*(1+VLookups!$D$57/12)</f>
        <v>-797.68800824415291</v>
      </c>
      <c r="Z480" s="19">
        <f>-E480*VLookups!$J$3</f>
        <v>-1338.8800989472873</v>
      </c>
      <c r="AA480" s="19">
        <v>0</v>
      </c>
      <c r="AB480" s="20">
        <f t="shared" si="21"/>
        <v>11259.021735076651</v>
      </c>
      <c r="AC480" s="20">
        <f t="shared" si="22"/>
        <v>1997897.9443742952</v>
      </c>
    </row>
    <row r="481" spans="2:29" x14ac:dyDescent="0.25">
      <c r="B481" s="9">
        <v>477</v>
      </c>
      <c r="C481" s="9">
        <f t="shared" si="23"/>
        <v>62</v>
      </c>
      <c r="D481" s="9">
        <v>9</v>
      </c>
      <c r="E481" s="20">
        <f>E469*(1+VLookups!$C$4)</f>
        <v>33472.00247368218</v>
      </c>
      <c r="F481" s="20">
        <f>$E481*-VLookups!$D$10*2</f>
        <v>-2008.3201484209308</v>
      </c>
      <c r="G481" s="19">
        <v>0</v>
      </c>
      <c r="H481" s="20">
        <f>(-VLookups!$D$13)*(E481+F481/2)</f>
        <v>-10552.048779828308</v>
      </c>
      <c r="I481" s="19">
        <v>0</v>
      </c>
      <c r="J481" s="19">
        <v>0</v>
      </c>
      <c r="K481" s="19">
        <v>0</v>
      </c>
      <c r="L481" s="19">
        <v>0</v>
      </c>
      <c r="M481" s="19">
        <v>0</v>
      </c>
      <c r="N481" s="20" t="s">
        <v>36</v>
      </c>
      <c r="O481" s="19">
        <v>0</v>
      </c>
      <c r="P481" s="20">
        <f>P480-VLookups!$D$42</f>
        <v>-479</v>
      </c>
      <c r="Q481" s="22">
        <v>237</v>
      </c>
      <c r="R481" s="19">
        <v>0</v>
      </c>
      <c r="S481" s="20">
        <f>VLookups!$D$50</f>
        <v>-4487.7037773753191</v>
      </c>
      <c r="T481" s="19">
        <v>0</v>
      </c>
      <c r="U481" s="9">
        <v>333</v>
      </c>
      <c r="V481" s="21">
        <f>V480-VLookups!$D$54</f>
        <v>-2985</v>
      </c>
      <c r="W481" s="21">
        <f>-VLookups!$D$60</f>
        <v>-400</v>
      </c>
      <c r="X481" s="21">
        <f>-VLookups!$D$62</f>
        <v>-175</v>
      </c>
      <c r="Y481" s="36">
        <f>Y480*(1+VLookups!$D$57/12)</f>
        <v>-800.01459826819837</v>
      </c>
      <c r="Z481" s="19">
        <f>-E481*VLookups!$J$3</f>
        <v>-1338.8800989472873</v>
      </c>
      <c r="AA481" s="19">
        <v>0</v>
      </c>
      <c r="AB481" s="20">
        <f t="shared" si="21"/>
        <v>11250.195145052605</v>
      </c>
      <c r="AC481" s="20">
        <f t="shared" si="22"/>
        <v>2012477.9694266384</v>
      </c>
    </row>
    <row r="482" spans="2:29" x14ac:dyDescent="0.25">
      <c r="B482" s="9">
        <v>478</v>
      </c>
      <c r="C482" s="9">
        <f t="shared" si="23"/>
        <v>62</v>
      </c>
      <c r="D482" s="9">
        <v>10</v>
      </c>
      <c r="E482" s="20">
        <f>E470*(1+VLookups!$C$4)</f>
        <v>33472.00247368218</v>
      </c>
      <c r="F482" s="20">
        <f>$E482*-VLookups!$D$10*2</f>
        <v>-2008.3201484209308</v>
      </c>
      <c r="G482" s="19">
        <v>0</v>
      </c>
      <c r="H482" s="20">
        <f>(-VLookups!$D$13)*(E482+F482/2)</f>
        <v>-10552.048779828308</v>
      </c>
      <c r="I482" s="19">
        <v>0</v>
      </c>
      <c r="J482" s="19">
        <v>0</v>
      </c>
      <c r="K482" s="19">
        <v>0</v>
      </c>
      <c r="L482" s="19">
        <v>0</v>
      </c>
      <c r="M482" s="19">
        <v>0</v>
      </c>
      <c r="N482" s="20" t="s">
        <v>36</v>
      </c>
      <c r="O482" s="19">
        <v>0</v>
      </c>
      <c r="P482" s="20">
        <f>P481-VLookups!$D$42</f>
        <v>-480.5</v>
      </c>
      <c r="Q482" s="22">
        <v>238</v>
      </c>
      <c r="R482" s="19">
        <v>0</v>
      </c>
      <c r="S482" s="20">
        <f>VLookups!$D$50</f>
        <v>-4487.7037773753191</v>
      </c>
      <c r="T482" s="19">
        <v>0</v>
      </c>
      <c r="U482" s="9">
        <v>334</v>
      </c>
      <c r="V482" s="21">
        <f>V481-VLookups!$D$54</f>
        <v>-2990</v>
      </c>
      <c r="W482" s="21">
        <f>-VLookups!$D$60</f>
        <v>-400</v>
      </c>
      <c r="X482" s="21">
        <f>-VLookups!$D$62</f>
        <v>-175</v>
      </c>
      <c r="Y482" s="36">
        <f>Y481*(1+VLookups!$D$57/12)</f>
        <v>-802.34797417981395</v>
      </c>
      <c r="Z482" s="19">
        <f>-E482*VLookups!$J$3</f>
        <v>-1338.8800989472873</v>
      </c>
      <c r="AA482" s="19">
        <v>0</v>
      </c>
      <c r="AB482" s="20">
        <f t="shared" si="21"/>
        <v>11241.361769140989</v>
      </c>
      <c r="AC482" s="20">
        <f t="shared" si="22"/>
        <v>2027073.4611448238</v>
      </c>
    </row>
    <row r="483" spans="2:29" x14ac:dyDescent="0.25">
      <c r="B483" s="9">
        <v>479</v>
      </c>
      <c r="C483" s="9">
        <f t="shared" si="23"/>
        <v>62</v>
      </c>
      <c r="D483" s="9">
        <v>11</v>
      </c>
      <c r="E483" s="20">
        <f>E471*(1+VLookups!$C$4)</f>
        <v>33472.00247368218</v>
      </c>
      <c r="F483" s="20">
        <f>$E483*-VLookups!$D$10*2</f>
        <v>-2008.3201484209308</v>
      </c>
      <c r="G483" s="19">
        <v>0</v>
      </c>
      <c r="H483" s="20">
        <f>(-VLookups!$D$13)*(E483+F483/2)</f>
        <v>-10552.048779828308</v>
      </c>
      <c r="I483" s="19">
        <v>0</v>
      </c>
      <c r="J483" s="19">
        <v>0</v>
      </c>
      <c r="K483" s="19">
        <v>0</v>
      </c>
      <c r="L483" s="19">
        <v>0</v>
      </c>
      <c r="M483" s="19">
        <v>0</v>
      </c>
      <c r="N483" s="20" t="s">
        <v>36</v>
      </c>
      <c r="O483" s="19">
        <v>0</v>
      </c>
      <c r="P483" s="20">
        <f>P482-VLookups!$D$42</f>
        <v>-482</v>
      </c>
      <c r="Q483" s="22">
        <v>239</v>
      </c>
      <c r="R483" s="19">
        <v>0</v>
      </c>
      <c r="S483" s="20">
        <f>VLookups!$D$50</f>
        <v>-4487.7037773753191</v>
      </c>
      <c r="T483" s="19">
        <v>0</v>
      </c>
      <c r="U483" s="9">
        <v>335</v>
      </c>
      <c r="V483" s="21">
        <f>V482-VLookups!$D$54</f>
        <v>-2995</v>
      </c>
      <c r="W483" s="21">
        <f>-VLookups!$D$60</f>
        <v>-400</v>
      </c>
      <c r="X483" s="21">
        <f>-VLookups!$D$62</f>
        <v>-175</v>
      </c>
      <c r="Y483" s="36">
        <f>Y482*(1+VLookups!$D$57/12)</f>
        <v>-804.68815577117175</v>
      </c>
      <c r="Z483" s="19">
        <f>-E483*VLookups!$J$3</f>
        <v>-1338.8800989472873</v>
      </c>
      <c r="AA483" s="19">
        <v>0</v>
      </c>
      <c r="AB483" s="20">
        <f t="shared" si="21"/>
        <v>11232.521587549632</v>
      </c>
      <c r="AC483" s="20">
        <f t="shared" si="22"/>
        <v>2041684.4385009483</v>
      </c>
    </row>
    <row r="484" spans="2:29" x14ac:dyDescent="0.25">
      <c r="B484" s="9">
        <v>480</v>
      </c>
      <c r="C484" s="9">
        <f t="shared" si="23"/>
        <v>63</v>
      </c>
      <c r="D484" s="9">
        <v>0</v>
      </c>
      <c r="E484" s="20">
        <f>E472*(1+VLookups!$C$4)</f>
        <v>34643.522560261052</v>
      </c>
      <c r="F484" s="20">
        <f>$E484*-VLookups!$D$10*2</f>
        <v>-2078.6113536156631</v>
      </c>
      <c r="G484" s="19">
        <v>0</v>
      </c>
      <c r="H484" s="20">
        <f>(-VLookups!$D$13)*(E484+F484/2)</f>
        <v>-10921.370487122296</v>
      </c>
      <c r="I484" s="19">
        <v>0</v>
      </c>
      <c r="J484" s="19">
        <v>0</v>
      </c>
      <c r="K484" s="19">
        <v>0</v>
      </c>
      <c r="L484" s="19">
        <v>0</v>
      </c>
      <c r="M484" s="19">
        <v>0</v>
      </c>
      <c r="N484" s="20" t="s">
        <v>36</v>
      </c>
      <c r="O484" s="19">
        <v>0</v>
      </c>
      <c r="P484" s="20">
        <f>P483-VLookups!$D$42</f>
        <v>-483.5</v>
      </c>
      <c r="Q484" s="22">
        <v>240</v>
      </c>
      <c r="R484" s="19">
        <v>0</v>
      </c>
      <c r="S484" s="20">
        <f>VLookups!$D$50</f>
        <v>-4487.7037773753191</v>
      </c>
      <c r="T484" s="19">
        <v>0</v>
      </c>
      <c r="U484" s="9">
        <v>336</v>
      </c>
      <c r="V484" s="21">
        <f>V483-VLookups!$D$54</f>
        <v>-3000</v>
      </c>
      <c r="W484" s="21">
        <f>-VLookups!$D$60</f>
        <v>-400</v>
      </c>
      <c r="X484" s="21">
        <f>-VLookups!$D$62</f>
        <v>-175</v>
      </c>
      <c r="Y484" s="36">
        <f>Y483*(1+VLookups!$D$57/12)</f>
        <v>-807.035162892171</v>
      </c>
      <c r="Z484" s="19">
        <f>-E484*VLookups!$J$3</f>
        <v>-1385.740902410442</v>
      </c>
      <c r="AA484" s="19">
        <v>0</v>
      </c>
      <c r="AB484" s="20">
        <f t="shared" si="21"/>
        <v>11943.866553652995</v>
      </c>
      <c r="AC484" s="20">
        <f t="shared" si="22"/>
        <v>2057031.1124521028</v>
      </c>
    </row>
    <row r="485" spans="2:29" x14ac:dyDescent="0.25">
      <c r="B485" s="9">
        <v>481</v>
      </c>
      <c r="C485" s="9">
        <f t="shared" si="23"/>
        <v>63</v>
      </c>
      <c r="D485" s="9">
        <v>1</v>
      </c>
      <c r="E485" s="20">
        <f>E473*(1+VLookups!$C$4)</f>
        <v>34643.522560261052</v>
      </c>
      <c r="F485" s="20">
        <f>$E485*-VLookups!$D$10*2</f>
        <v>-2078.6113536156631</v>
      </c>
      <c r="G485" s="19">
        <v>0</v>
      </c>
      <c r="H485" s="20">
        <f>(-VLookups!$D$13)*(E485+F485/2)</f>
        <v>-10921.370487122296</v>
      </c>
      <c r="I485" s="19">
        <v>0</v>
      </c>
      <c r="J485" s="19">
        <v>0</v>
      </c>
      <c r="K485" s="19">
        <v>0</v>
      </c>
      <c r="L485" s="19">
        <v>0</v>
      </c>
      <c r="M485" s="19">
        <v>0</v>
      </c>
      <c r="N485" s="20" t="s">
        <v>36</v>
      </c>
      <c r="O485" s="19">
        <v>0</v>
      </c>
      <c r="P485" s="20">
        <f>P484-VLookups!$D$42</f>
        <v>-485</v>
      </c>
      <c r="Q485" s="22">
        <v>241</v>
      </c>
      <c r="R485" s="19">
        <v>0</v>
      </c>
      <c r="S485" s="20">
        <f>VLookups!$D$50</f>
        <v>-4487.7037773753191</v>
      </c>
      <c r="T485" s="19">
        <v>0</v>
      </c>
      <c r="U485" s="9">
        <v>337</v>
      </c>
      <c r="V485" s="21">
        <f>V484-VLookups!$D$54</f>
        <v>-3005</v>
      </c>
      <c r="W485" s="21">
        <f>-VLookups!$D$60</f>
        <v>-400</v>
      </c>
      <c r="X485" s="21">
        <f>-VLookups!$D$62</f>
        <v>-175</v>
      </c>
      <c r="Y485" s="36">
        <f>Y484*(1+VLookups!$D$57/12)</f>
        <v>-809.38901545060651</v>
      </c>
      <c r="Z485" s="19">
        <f>-E485*VLookups!$J$3</f>
        <v>-1385.740902410442</v>
      </c>
      <c r="AA485" s="19">
        <v>0</v>
      </c>
      <c r="AB485" s="20">
        <f t="shared" si="21"/>
        <v>11935.01270109456</v>
      </c>
      <c r="AC485" s="20">
        <f t="shared" si="22"/>
        <v>2072394.5103406177</v>
      </c>
    </row>
    <row r="486" spans="2:29" x14ac:dyDescent="0.25">
      <c r="B486" s="9">
        <v>482</v>
      </c>
      <c r="C486" s="9">
        <f t="shared" si="23"/>
        <v>63</v>
      </c>
      <c r="D486" s="9">
        <v>2</v>
      </c>
      <c r="E486" s="20">
        <f>E474*(1+VLookups!$C$4)</f>
        <v>34643.522560261052</v>
      </c>
      <c r="F486" s="20">
        <f>$E486*-VLookups!$D$10*2</f>
        <v>-2078.6113536156631</v>
      </c>
      <c r="G486" s="19">
        <v>0</v>
      </c>
      <c r="H486" s="20">
        <f>(-VLookups!$D$13)*(E486+F486/2)</f>
        <v>-10921.370487122296</v>
      </c>
      <c r="I486" s="19">
        <v>0</v>
      </c>
      <c r="J486" s="19">
        <v>0</v>
      </c>
      <c r="K486" s="19">
        <v>0</v>
      </c>
      <c r="L486" s="19">
        <v>0</v>
      </c>
      <c r="M486" s="19">
        <v>0</v>
      </c>
      <c r="N486" s="20" t="s">
        <v>36</v>
      </c>
      <c r="O486" s="19">
        <v>0</v>
      </c>
      <c r="P486" s="20">
        <f>P485-VLookups!$D$42</f>
        <v>-486.5</v>
      </c>
      <c r="Q486" s="22">
        <v>242</v>
      </c>
      <c r="R486" s="19">
        <v>0</v>
      </c>
      <c r="S486" s="20">
        <f>VLookups!$D$50</f>
        <v>-4487.7037773753191</v>
      </c>
      <c r="T486" s="19">
        <v>0</v>
      </c>
      <c r="U486" s="9">
        <v>338</v>
      </c>
      <c r="V486" s="21">
        <f>V485-VLookups!$D$54</f>
        <v>-3010</v>
      </c>
      <c r="W486" s="21">
        <f>-VLookups!$D$60</f>
        <v>-400</v>
      </c>
      <c r="X486" s="21">
        <f>-VLookups!$D$62</f>
        <v>-175</v>
      </c>
      <c r="Y486" s="36">
        <f>Y485*(1+VLookups!$D$57/12)</f>
        <v>-811.74973341233749</v>
      </c>
      <c r="Z486" s="19">
        <f>-E486*VLookups!$J$3</f>
        <v>-1385.740902410442</v>
      </c>
      <c r="AA486" s="19">
        <v>0</v>
      </c>
      <c r="AB486" s="20">
        <f t="shared" si="21"/>
        <v>11926.151983132828</v>
      </c>
      <c r="AC486" s="20">
        <f t="shared" si="22"/>
        <v>2087774.6531743184</v>
      </c>
    </row>
    <row r="487" spans="2:29" x14ac:dyDescent="0.25">
      <c r="B487" s="9">
        <v>483</v>
      </c>
      <c r="C487" s="9">
        <f t="shared" si="23"/>
        <v>63</v>
      </c>
      <c r="D487" s="9">
        <v>3</v>
      </c>
      <c r="E487" s="20">
        <f>E475*(1+VLookups!$C$4)</f>
        <v>34643.522560261052</v>
      </c>
      <c r="F487" s="20">
        <f>$E487*-VLookups!$D$10*2</f>
        <v>-2078.6113536156631</v>
      </c>
      <c r="G487" s="19">
        <v>0</v>
      </c>
      <c r="H487" s="20">
        <f>(-VLookups!$D$13)*(E487+F487/2)</f>
        <v>-10921.370487122296</v>
      </c>
      <c r="I487" s="19">
        <v>0</v>
      </c>
      <c r="J487" s="19">
        <v>0</v>
      </c>
      <c r="K487" s="19">
        <v>0</v>
      </c>
      <c r="L487" s="19">
        <v>0</v>
      </c>
      <c r="M487" s="19">
        <v>0</v>
      </c>
      <c r="N487" s="20" t="s">
        <v>36</v>
      </c>
      <c r="O487" s="19">
        <v>0</v>
      </c>
      <c r="P487" s="20">
        <f>P486-VLookups!$D$42</f>
        <v>-488</v>
      </c>
      <c r="Q487" s="22">
        <v>243</v>
      </c>
      <c r="R487" s="19">
        <v>0</v>
      </c>
      <c r="S487" s="20">
        <f>VLookups!$D$50</f>
        <v>-4487.7037773753191</v>
      </c>
      <c r="T487" s="19">
        <v>0</v>
      </c>
      <c r="U487" s="9">
        <v>339</v>
      </c>
      <c r="V487" s="21">
        <f>V486-VLookups!$D$54</f>
        <v>-3015</v>
      </c>
      <c r="W487" s="21">
        <f>-VLookups!$D$60</f>
        <v>-400</v>
      </c>
      <c r="X487" s="21">
        <f>-VLookups!$D$62</f>
        <v>-175</v>
      </c>
      <c r="Y487" s="36">
        <f>Y486*(1+VLookups!$D$57/12)</f>
        <v>-814.11733680145687</v>
      </c>
      <c r="Z487" s="19">
        <f>-E487*VLookups!$J$3</f>
        <v>-1385.740902410442</v>
      </c>
      <c r="AA487" s="19">
        <v>0</v>
      </c>
      <c r="AB487" s="20">
        <f t="shared" si="21"/>
        <v>11917.284379743709</v>
      </c>
      <c r="AC487" s="20">
        <f t="shared" si="22"/>
        <v>2103171.5619760193</v>
      </c>
    </row>
    <row r="488" spans="2:29" x14ac:dyDescent="0.25">
      <c r="B488" s="9">
        <v>484</v>
      </c>
      <c r="C488" s="9">
        <f t="shared" si="23"/>
        <v>63</v>
      </c>
      <c r="D488" s="9">
        <v>4</v>
      </c>
      <c r="E488" s="20">
        <f>E476*(1+VLookups!$C$4)</f>
        <v>34643.522560261052</v>
      </c>
      <c r="F488" s="20">
        <f>$E488*-VLookups!$D$10*2</f>
        <v>-2078.6113536156631</v>
      </c>
      <c r="G488" s="19">
        <v>0</v>
      </c>
      <c r="H488" s="20">
        <f>(-VLookups!$D$13)*(E488+F488/2)</f>
        <v>-10921.370487122296</v>
      </c>
      <c r="I488" s="19">
        <v>0</v>
      </c>
      <c r="J488" s="19">
        <v>0</v>
      </c>
      <c r="K488" s="19">
        <v>0</v>
      </c>
      <c r="L488" s="19">
        <v>0</v>
      </c>
      <c r="M488" s="19">
        <v>0</v>
      </c>
      <c r="N488" s="20" t="s">
        <v>36</v>
      </c>
      <c r="O488" s="19">
        <v>0</v>
      </c>
      <c r="P488" s="20">
        <f>P487-VLookups!$D$42</f>
        <v>-489.5</v>
      </c>
      <c r="Q488" s="22">
        <v>244</v>
      </c>
      <c r="R488" s="19">
        <v>0</v>
      </c>
      <c r="S488" s="20">
        <f>VLookups!$D$50</f>
        <v>-4487.7037773753191</v>
      </c>
      <c r="T488" s="19">
        <v>0</v>
      </c>
      <c r="U488" s="9">
        <v>340</v>
      </c>
      <c r="V488" s="21">
        <f>V487-VLookups!$D$54</f>
        <v>-3020</v>
      </c>
      <c r="W488" s="21">
        <f>-VLookups!$D$60</f>
        <v>-400</v>
      </c>
      <c r="X488" s="21">
        <f>-VLookups!$D$62</f>
        <v>-175</v>
      </c>
      <c r="Y488" s="36">
        <f>Y487*(1+VLookups!$D$57/12)</f>
        <v>-816.49184570046111</v>
      </c>
      <c r="Z488" s="19">
        <f>-E488*VLookups!$J$3</f>
        <v>-1385.740902410442</v>
      </c>
      <c r="AA488" s="19">
        <v>0</v>
      </c>
      <c r="AB488" s="20">
        <f t="shared" si="21"/>
        <v>11908.409870844705</v>
      </c>
      <c r="AC488" s="20">
        <f t="shared" si="22"/>
        <v>2118585.2577834907</v>
      </c>
    </row>
    <row r="489" spans="2:29" x14ac:dyDescent="0.25">
      <c r="B489" s="9">
        <v>485</v>
      </c>
      <c r="C489" s="9">
        <f t="shared" si="23"/>
        <v>63</v>
      </c>
      <c r="D489" s="9">
        <v>5</v>
      </c>
      <c r="E489" s="20">
        <f>E477*(1+VLookups!$C$4)</f>
        <v>34643.522560261052</v>
      </c>
      <c r="F489" s="20">
        <f>$E489*-VLookups!$D$10*2</f>
        <v>-2078.6113536156631</v>
      </c>
      <c r="G489" s="19">
        <v>0</v>
      </c>
      <c r="H489" s="20">
        <f>(-VLookups!$D$13)*(E489+F489/2)</f>
        <v>-10921.370487122296</v>
      </c>
      <c r="I489" s="19">
        <v>0</v>
      </c>
      <c r="J489" s="19">
        <v>0</v>
      </c>
      <c r="K489" s="19">
        <v>0</v>
      </c>
      <c r="L489" s="19">
        <v>0</v>
      </c>
      <c r="M489" s="19">
        <v>0</v>
      </c>
      <c r="N489" s="20" t="s">
        <v>36</v>
      </c>
      <c r="O489" s="19">
        <v>0</v>
      </c>
      <c r="P489" s="20">
        <f>P488-VLookups!$D$42</f>
        <v>-491</v>
      </c>
      <c r="Q489" s="22">
        <v>245</v>
      </c>
      <c r="R489" s="19">
        <v>0</v>
      </c>
      <c r="S489" s="20">
        <f>VLookups!$D$50</f>
        <v>-4487.7037773753191</v>
      </c>
      <c r="T489" s="19">
        <v>0</v>
      </c>
      <c r="U489" s="9">
        <v>341</v>
      </c>
      <c r="V489" s="21">
        <f>V488-VLookups!$D$54</f>
        <v>-3025</v>
      </c>
      <c r="W489" s="21">
        <f>-VLookups!$D$60</f>
        <v>-400</v>
      </c>
      <c r="X489" s="21">
        <f>-VLookups!$D$62</f>
        <v>-175</v>
      </c>
      <c r="Y489" s="36">
        <f>Y488*(1+VLookups!$D$57/12)</f>
        <v>-818.87328025042075</v>
      </c>
      <c r="Z489" s="19">
        <f>-E489*VLookups!$J$3</f>
        <v>-1385.740902410442</v>
      </c>
      <c r="AA489" s="19">
        <v>0</v>
      </c>
      <c r="AB489" s="20">
        <f t="shared" si="21"/>
        <v>11899.528436294746</v>
      </c>
      <c r="AC489" s="20">
        <f t="shared" si="22"/>
        <v>2134015.7616494247</v>
      </c>
    </row>
    <row r="490" spans="2:29" x14ac:dyDescent="0.25">
      <c r="B490" s="9">
        <v>486</v>
      </c>
      <c r="C490" s="9">
        <f t="shared" si="23"/>
        <v>63</v>
      </c>
      <c r="D490" s="9">
        <v>6</v>
      </c>
      <c r="E490" s="20">
        <f>E478*(1+VLookups!$C$4)</f>
        <v>34643.522560261052</v>
      </c>
      <c r="F490" s="20">
        <f>$E490*-VLookups!$D$10*2</f>
        <v>-2078.6113536156631</v>
      </c>
      <c r="G490" s="19">
        <v>0</v>
      </c>
      <c r="H490" s="20">
        <f>(-VLookups!$D$13)*(E490+F490/2)</f>
        <v>-10921.370487122296</v>
      </c>
      <c r="I490" s="19">
        <v>0</v>
      </c>
      <c r="J490" s="19">
        <v>0</v>
      </c>
      <c r="K490" s="19">
        <v>0</v>
      </c>
      <c r="L490" s="19">
        <v>0</v>
      </c>
      <c r="M490" s="19">
        <v>0</v>
      </c>
      <c r="N490" s="20" t="s">
        <v>36</v>
      </c>
      <c r="O490" s="19">
        <v>0</v>
      </c>
      <c r="P490" s="20">
        <f>P489-VLookups!$D$42</f>
        <v>-492.5</v>
      </c>
      <c r="Q490" s="22">
        <v>246</v>
      </c>
      <c r="R490" s="19">
        <v>0</v>
      </c>
      <c r="S490" s="20">
        <f>VLookups!$D$50</f>
        <v>-4487.7037773753191</v>
      </c>
      <c r="T490" s="19">
        <v>0</v>
      </c>
      <c r="U490" s="9">
        <v>342</v>
      </c>
      <c r="V490" s="21">
        <f>V489-VLookups!$D$54</f>
        <v>-3030</v>
      </c>
      <c r="W490" s="21">
        <f>-VLookups!$D$60</f>
        <v>-400</v>
      </c>
      <c r="X490" s="21">
        <f>-VLookups!$D$62</f>
        <v>-175</v>
      </c>
      <c r="Y490" s="36">
        <f>Y489*(1+VLookups!$D$57/12)</f>
        <v>-821.26166065115115</v>
      </c>
      <c r="Z490" s="19">
        <f>-E490*VLookups!$J$3</f>
        <v>-1385.740902410442</v>
      </c>
      <c r="AA490" s="19">
        <v>0</v>
      </c>
      <c r="AB490" s="20">
        <f t="shared" si="21"/>
        <v>11890.640055894015</v>
      </c>
      <c r="AC490" s="20">
        <f t="shared" si="22"/>
        <v>2149463.094641401</v>
      </c>
    </row>
    <row r="491" spans="2:29" x14ac:dyDescent="0.25">
      <c r="B491" s="9">
        <v>487</v>
      </c>
      <c r="C491" s="9">
        <f t="shared" si="23"/>
        <v>63</v>
      </c>
      <c r="D491" s="9">
        <v>7</v>
      </c>
      <c r="E491" s="20">
        <f>E479*(1+VLookups!$C$4)</f>
        <v>34643.522560261052</v>
      </c>
      <c r="F491" s="20">
        <f>$E491*-VLookups!$D$10*2</f>
        <v>-2078.6113536156631</v>
      </c>
      <c r="G491" s="19">
        <v>0</v>
      </c>
      <c r="H491" s="20">
        <f>(-VLookups!$D$13)*(E491+F491/2)</f>
        <v>-10921.370487122296</v>
      </c>
      <c r="I491" s="19">
        <v>0</v>
      </c>
      <c r="J491" s="19">
        <v>0</v>
      </c>
      <c r="K491" s="19">
        <v>0</v>
      </c>
      <c r="L491" s="19">
        <v>0</v>
      </c>
      <c r="M491" s="19">
        <v>0</v>
      </c>
      <c r="N491" s="20" t="s">
        <v>36</v>
      </c>
      <c r="O491" s="19">
        <v>0</v>
      </c>
      <c r="P491" s="20">
        <f>P490-VLookups!$D$42</f>
        <v>-494</v>
      </c>
      <c r="Q491" s="22">
        <v>247</v>
      </c>
      <c r="R491" s="19">
        <v>0</v>
      </c>
      <c r="S491" s="20">
        <f>VLookups!$D$50</f>
        <v>-4487.7037773753191</v>
      </c>
      <c r="T491" s="19">
        <v>0</v>
      </c>
      <c r="U491" s="9">
        <v>343</v>
      </c>
      <c r="V491" s="21">
        <f>V490-VLookups!$D$54</f>
        <v>-3035</v>
      </c>
      <c r="W491" s="21">
        <f>-VLookups!$D$60</f>
        <v>-400</v>
      </c>
      <c r="X491" s="21">
        <f>-VLookups!$D$62</f>
        <v>-175</v>
      </c>
      <c r="Y491" s="36">
        <f>Y490*(1+VLookups!$D$57/12)</f>
        <v>-823.65700716138372</v>
      </c>
      <c r="Z491" s="19">
        <f>-E491*VLookups!$J$3</f>
        <v>-1385.740902410442</v>
      </c>
      <c r="AA491" s="19">
        <v>0</v>
      </c>
      <c r="AB491" s="20">
        <f t="shared" si="21"/>
        <v>11881.744709383782</v>
      </c>
      <c r="AC491" s="20">
        <f t="shared" si="22"/>
        <v>2164927.2778418539</v>
      </c>
    </row>
    <row r="492" spans="2:29" x14ac:dyDescent="0.25">
      <c r="B492" s="9">
        <v>488</v>
      </c>
      <c r="C492" s="9">
        <f t="shared" si="23"/>
        <v>63</v>
      </c>
      <c r="D492" s="9">
        <v>8</v>
      </c>
      <c r="E492" s="20">
        <f>E480*(1+VLookups!$C$4)</f>
        <v>34643.522560261052</v>
      </c>
      <c r="F492" s="20">
        <f>$E492*-VLookups!$D$10*2</f>
        <v>-2078.6113536156631</v>
      </c>
      <c r="G492" s="19">
        <v>0</v>
      </c>
      <c r="H492" s="20">
        <f>(-VLookups!$D$13)*(E492+F492/2)</f>
        <v>-10921.370487122296</v>
      </c>
      <c r="I492" s="19">
        <v>0</v>
      </c>
      <c r="J492" s="19">
        <v>0</v>
      </c>
      <c r="K492" s="19">
        <v>0</v>
      </c>
      <c r="L492" s="19">
        <v>0</v>
      </c>
      <c r="M492" s="19">
        <v>0</v>
      </c>
      <c r="N492" s="20" t="s">
        <v>36</v>
      </c>
      <c r="O492" s="19">
        <v>0</v>
      </c>
      <c r="P492" s="20">
        <f>P491-VLookups!$D$42</f>
        <v>-495.5</v>
      </c>
      <c r="Q492" s="22">
        <v>248</v>
      </c>
      <c r="R492" s="19">
        <v>0</v>
      </c>
      <c r="S492" s="20">
        <f>VLookups!$D$50</f>
        <v>-4487.7037773753191</v>
      </c>
      <c r="T492" s="19">
        <v>0</v>
      </c>
      <c r="U492" s="9">
        <v>344</v>
      </c>
      <c r="V492" s="21">
        <f>V491-VLookups!$D$54</f>
        <v>-3040</v>
      </c>
      <c r="W492" s="21">
        <f>-VLookups!$D$60</f>
        <v>-400</v>
      </c>
      <c r="X492" s="21">
        <f>-VLookups!$D$62</f>
        <v>-175</v>
      </c>
      <c r="Y492" s="36">
        <f>Y491*(1+VLookups!$D$57/12)</f>
        <v>-826.05934009893781</v>
      </c>
      <c r="Z492" s="19">
        <f>-E492*VLookups!$J$3</f>
        <v>-1385.740902410442</v>
      </c>
      <c r="AA492" s="19">
        <v>0</v>
      </c>
      <c r="AB492" s="20">
        <f t="shared" si="21"/>
        <v>11872.842376446228</v>
      </c>
      <c r="AC492" s="20">
        <f t="shared" si="22"/>
        <v>2180408.3323480366</v>
      </c>
    </row>
    <row r="493" spans="2:29" x14ac:dyDescent="0.25">
      <c r="B493" s="9">
        <v>489</v>
      </c>
      <c r="C493" s="9">
        <f t="shared" si="23"/>
        <v>63</v>
      </c>
      <c r="D493" s="9">
        <v>9</v>
      </c>
      <c r="E493" s="20">
        <f>E481*(1+VLookups!$C$4)</f>
        <v>34643.522560261052</v>
      </c>
      <c r="F493" s="20">
        <f>$E493*-VLookups!$D$10*2</f>
        <v>-2078.6113536156631</v>
      </c>
      <c r="G493" s="19">
        <v>0</v>
      </c>
      <c r="H493" s="20">
        <f>(-VLookups!$D$13)*(E493+F493/2)</f>
        <v>-10921.370487122296</v>
      </c>
      <c r="I493" s="19">
        <v>0</v>
      </c>
      <c r="J493" s="19">
        <v>0</v>
      </c>
      <c r="K493" s="19">
        <v>0</v>
      </c>
      <c r="L493" s="19">
        <v>0</v>
      </c>
      <c r="M493" s="19">
        <v>0</v>
      </c>
      <c r="N493" s="20" t="s">
        <v>36</v>
      </c>
      <c r="O493" s="19">
        <v>0</v>
      </c>
      <c r="P493" s="20">
        <f>P492-VLookups!$D$42</f>
        <v>-497</v>
      </c>
      <c r="Q493" s="22">
        <v>249</v>
      </c>
      <c r="R493" s="19">
        <v>0</v>
      </c>
      <c r="S493" s="20">
        <f>VLookups!$D$50</f>
        <v>-4487.7037773753191</v>
      </c>
      <c r="T493" s="19">
        <v>0</v>
      </c>
      <c r="U493" s="9">
        <v>345</v>
      </c>
      <c r="V493" s="21">
        <f>V492-VLookups!$D$54</f>
        <v>-3045</v>
      </c>
      <c r="W493" s="21">
        <f>-VLookups!$D$60</f>
        <v>-400</v>
      </c>
      <c r="X493" s="21">
        <f>-VLookups!$D$62</f>
        <v>-175</v>
      </c>
      <c r="Y493" s="36">
        <f>Y492*(1+VLookups!$D$57/12)</f>
        <v>-828.46867984089306</v>
      </c>
      <c r="Z493" s="19">
        <f>-E493*VLookups!$J$3</f>
        <v>-1385.740902410442</v>
      </c>
      <c r="AA493" s="19">
        <v>0</v>
      </c>
      <c r="AB493" s="20">
        <f t="shared" si="21"/>
        <v>11863.933036704273</v>
      </c>
      <c r="AC493" s="20">
        <f t="shared" si="22"/>
        <v>2195906.2792719873</v>
      </c>
    </row>
    <row r="494" spans="2:29" x14ac:dyDescent="0.25">
      <c r="B494" s="9">
        <v>490</v>
      </c>
      <c r="C494" s="9">
        <f t="shared" si="23"/>
        <v>63</v>
      </c>
      <c r="D494" s="9">
        <v>10</v>
      </c>
      <c r="E494" s="20">
        <f>E482*(1+VLookups!$C$4)</f>
        <v>34643.522560261052</v>
      </c>
      <c r="F494" s="20">
        <f>$E494*-VLookups!$D$10*2</f>
        <v>-2078.6113536156631</v>
      </c>
      <c r="G494" s="19">
        <v>0</v>
      </c>
      <c r="H494" s="20">
        <f>(-VLookups!$D$13)*(E494+F494/2)</f>
        <v>-10921.370487122296</v>
      </c>
      <c r="I494" s="19">
        <v>0</v>
      </c>
      <c r="J494" s="19">
        <v>0</v>
      </c>
      <c r="K494" s="19">
        <v>0</v>
      </c>
      <c r="L494" s="19">
        <v>0</v>
      </c>
      <c r="M494" s="19">
        <v>0</v>
      </c>
      <c r="N494" s="20" t="s">
        <v>36</v>
      </c>
      <c r="O494" s="19">
        <v>0</v>
      </c>
      <c r="P494" s="20">
        <f>P493-VLookups!$D$42</f>
        <v>-498.5</v>
      </c>
      <c r="Q494" s="22">
        <v>250</v>
      </c>
      <c r="R494" s="19">
        <v>0</v>
      </c>
      <c r="S494" s="20">
        <f>VLookups!$D$50</f>
        <v>-4487.7037773753191</v>
      </c>
      <c r="T494" s="19">
        <v>0</v>
      </c>
      <c r="U494" s="9">
        <v>346</v>
      </c>
      <c r="V494" s="21">
        <f>V493-VLookups!$D$54</f>
        <v>-3050</v>
      </c>
      <c r="W494" s="21">
        <f>-VLookups!$D$60</f>
        <v>-400</v>
      </c>
      <c r="X494" s="21">
        <f>-VLookups!$D$62</f>
        <v>-175</v>
      </c>
      <c r="Y494" s="36">
        <f>Y493*(1+VLookups!$D$57/12)</f>
        <v>-830.88504682376231</v>
      </c>
      <c r="Z494" s="19">
        <f>-E494*VLookups!$J$3</f>
        <v>-1385.740902410442</v>
      </c>
      <c r="AA494" s="19">
        <v>0</v>
      </c>
      <c r="AB494" s="20">
        <f t="shared" si="21"/>
        <v>11855.016669721404</v>
      </c>
      <c r="AC494" s="20">
        <f t="shared" si="22"/>
        <v>2211421.1397404955</v>
      </c>
    </row>
    <row r="495" spans="2:29" x14ac:dyDescent="0.25">
      <c r="B495" s="9">
        <v>491</v>
      </c>
      <c r="C495" s="9">
        <f t="shared" si="23"/>
        <v>63</v>
      </c>
      <c r="D495" s="9">
        <v>11</v>
      </c>
      <c r="E495" s="20">
        <f>E483*(1+VLookups!$C$4)</f>
        <v>34643.522560261052</v>
      </c>
      <c r="F495" s="20">
        <f>$E495*-VLookups!$D$10*2</f>
        <v>-2078.6113536156631</v>
      </c>
      <c r="G495" s="19">
        <v>0</v>
      </c>
      <c r="H495" s="20">
        <f>(-VLookups!$D$13)*(E495+F495/2)</f>
        <v>-10921.370487122296</v>
      </c>
      <c r="I495" s="19">
        <v>0</v>
      </c>
      <c r="J495" s="19">
        <v>0</v>
      </c>
      <c r="K495" s="19">
        <v>0</v>
      </c>
      <c r="L495" s="19">
        <v>0</v>
      </c>
      <c r="M495" s="19">
        <v>0</v>
      </c>
      <c r="N495" s="20" t="s">
        <v>36</v>
      </c>
      <c r="O495" s="19">
        <v>0</v>
      </c>
      <c r="P495" s="20">
        <f>P494-VLookups!$D$42</f>
        <v>-500</v>
      </c>
      <c r="Q495" s="22">
        <v>251</v>
      </c>
      <c r="R495" s="19">
        <v>0</v>
      </c>
      <c r="S495" s="20">
        <f>VLookups!$D$50</f>
        <v>-4487.7037773753191</v>
      </c>
      <c r="T495" s="19">
        <v>0</v>
      </c>
      <c r="U495" s="9">
        <v>347</v>
      </c>
      <c r="V495" s="21">
        <f>V494-VLookups!$D$54</f>
        <v>-3055</v>
      </c>
      <c r="W495" s="21">
        <f>-VLookups!$D$60</f>
        <v>-400</v>
      </c>
      <c r="X495" s="21">
        <f>-VLookups!$D$62</f>
        <v>-175</v>
      </c>
      <c r="Y495" s="36">
        <f>Y494*(1+VLookups!$D$57/12)</f>
        <v>-833.30846154366498</v>
      </c>
      <c r="Z495" s="19">
        <f>-E495*VLookups!$J$3</f>
        <v>-1385.740902410442</v>
      </c>
      <c r="AA495" s="19">
        <v>0</v>
      </c>
      <c r="AB495" s="20">
        <f t="shared" si="21"/>
        <v>11846.0932550015</v>
      </c>
      <c r="AC495" s="20">
        <f t="shared" si="22"/>
        <v>2226952.9348950647</v>
      </c>
    </row>
    <row r="496" spans="2:29" x14ac:dyDescent="0.25">
      <c r="B496" s="9">
        <v>492</v>
      </c>
      <c r="C496" s="9">
        <f t="shared" si="23"/>
        <v>64</v>
      </c>
      <c r="D496" s="9">
        <v>0</v>
      </c>
      <c r="E496" s="20">
        <f>E484*(1+VLookups!$C$4)</f>
        <v>35856.045849870185</v>
      </c>
      <c r="F496" s="20">
        <f>$E496*-VLookups!$D$10*2</f>
        <v>-2151.3627509922112</v>
      </c>
      <c r="G496" s="19">
        <v>0</v>
      </c>
      <c r="H496" s="20">
        <f>(-VLookups!$D$13)*(E496+F496/2)</f>
        <v>-11303.618454171577</v>
      </c>
      <c r="I496" s="19">
        <v>0</v>
      </c>
      <c r="J496" s="19">
        <v>0</v>
      </c>
      <c r="K496" s="19">
        <v>0</v>
      </c>
      <c r="L496" s="19">
        <v>0</v>
      </c>
      <c r="M496" s="19">
        <v>0</v>
      </c>
      <c r="N496" s="20" t="s">
        <v>36</v>
      </c>
      <c r="O496" s="19">
        <v>0</v>
      </c>
      <c r="P496" s="20">
        <f>P495-VLookups!$D$42</f>
        <v>-501.5</v>
      </c>
      <c r="Q496" s="22">
        <v>252</v>
      </c>
      <c r="R496" s="19">
        <v>0</v>
      </c>
      <c r="S496" s="20">
        <f>VLookups!$D$50</f>
        <v>-4487.7037773753191</v>
      </c>
      <c r="T496" s="19">
        <v>0</v>
      </c>
      <c r="U496" s="9">
        <v>348</v>
      </c>
      <c r="V496" s="21">
        <f>V495-VLookups!$D$54</f>
        <v>-3060</v>
      </c>
      <c r="W496" s="21">
        <f>-VLookups!$D$60</f>
        <v>-400</v>
      </c>
      <c r="X496" s="21">
        <f>-VLookups!$D$62</f>
        <v>-175</v>
      </c>
      <c r="Y496" s="36">
        <f>Y495*(1+VLookups!$D$57/12)</f>
        <v>-835.73894455650066</v>
      </c>
      <c r="Z496" s="19">
        <f>-E496*VLookups!$J$3</f>
        <v>-1434.2418339948074</v>
      </c>
      <c r="AA496" s="19">
        <v>0</v>
      </c>
      <c r="AB496" s="20">
        <f t="shared" si="21"/>
        <v>12582.561464275877</v>
      </c>
      <c r="AC496" s="20">
        <f t="shared" si="22"/>
        <v>2243247.0845841654</v>
      </c>
    </row>
    <row r="497" spans="2:29" x14ac:dyDescent="0.25">
      <c r="B497" s="9">
        <v>493</v>
      </c>
      <c r="C497" s="9">
        <f t="shared" si="23"/>
        <v>64</v>
      </c>
      <c r="D497" s="9">
        <v>1</v>
      </c>
      <c r="E497" s="20">
        <f>E485*(1+VLookups!$C$4)</f>
        <v>35856.045849870185</v>
      </c>
      <c r="F497" s="20">
        <f>$E497*-VLookups!$D$10*2</f>
        <v>-2151.3627509922112</v>
      </c>
      <c r="G497" s="19">
        <v>0</v>
      </c>
      <c r="H497" s="20">
        <f>(-VLookups!$D$13)*(E497+F497/2)</f>
        <v>-11303.618454171577</v>
      </c>
      <c r="I497" s="19">
        <v>0</v>
      </c>
      <c r="J497" s="19">
        <v>0</v>
      </c>
      <c r="K497" s="19">
        <v>0</v>
      </c>
      <c r="L497" s="19">
        <v>0</v>
      </c>
      <c r="M497" s="19">
        <v>0</v>
      </c>
      <c r="N497" s="20" t="s">
        <v>36</v>
      </c>
      <c r="O497" s="19">
        <v>0</v>
      </c>
      <c r="P497" s="20">
        <f>P496-VLookups!$D$42</f>
        <v>-503</v>
      </c>
      <c r="Q497" s="22">
        <v>253</v>
      </c>
      <c r="R497" s="19">
        <v>0</v>
      </c>
      <c r="S497" s="20">
        <f>VLookups!$D$50</f>
        <v>-4487.7037773753191</v>
      </c>
      <c r="T497" s="19">
        <v>0</v>
      </c>
      <c r="U497" s="9">
        <v>349</v>
      </c>
      <c r="V497" s="21">
        <f>V496-VLookups!$D$54</f>
        <v>-3065</v>
      </c>
      <c r="W497" s="21">
        <f>-VLookups!$D$60</f>
        <v>-400</v>
      </c>
      <c r="X497" s="21">
        <f>-VLookups!$D$62</f>
        <v>-175</v>
      </c>
      <c r="Y497" s="36">
        <f>Y496*(1+VLookups!$D$57/12)</f>
        <v>-838.17651647812374</v>
      </c>
      <c r="Z497" s="19">
        <f>-E497*VLookups!$J$3</f>
        <v>-1434.2418339948074</v>
      </c>
      <c r="AA497" s="19">
        <v>0</v>
      </c>
      <c r="AB497" s="20">
        <f t="shared" si="21"/>
        <v>12573.623892354253</v>
      </c>
      <c r="AC497" s="20">
        <f t="shared" si="22"/>
        <v>2259559.4536174932</v>
      </c>
    </row>
    <row r="498" spans="2:29" x14ac:dyDescent="0.25">
      <c r="B498" s="9">
        <v>494</v>
      </c>
      <c r="C498" s="9">
        <f t="shared" si="23"/>
        <v>64</v>
      </c>
      <c r="D498" s="9">
        <v>2</v>
      </c>
      <c r="E498" s="20">
        <f>E486*(1+VLookups!$C$4)</f>
        <v>35856.045849870185</v>
      </c>
      <c r="F498" s="20">
        <f>$E498*-VLookups!$D$10*2</f>
        <v>-2151.3627509922112</v>
      </c>
      <c r="G498" s="19">
        <v>0</v>
      </c>
      <c r="H498" s="20">
        <f>(-VLookups!$D$13)*(E498+F498/2)</f>
        <v>-11303.618454171577</v>
      </c>
      <c r="I498" s="19">
        <v>0</v>
      </c>
      <c r="J498" s="19">
        <v>0</v>
      </c>
      <c r="K498" s="19">
        <v>0</v>
      </c>
      <c r="L498" s="19">
        <v>0</v>
      </c>
      <c r="M498" s="19">
        <v>0</v>
      </c>
      <c r="N498" s="20" t="s">
        <v>36</v>
      </c>
      <c r="O498" s="19">
        <v>0</v>
      </c>
      <c r="P498" s="20">
        <f>P497-VLookups!$D$42</f>
        <v>-504.5</v>
      </c>
      <c r="Q498" s="22">
        <v>254</v>
      </c>
      <c r="R498" s="19">
        <v>0</v>
      </c>
      <c r="S498" s="20">
        <f>VLookups!$D$50</f>
        <v>-4487.7037773753191</v>
      </c>
      <c r="T498" s="19">
        <v>0</v>
      </c>
      <c r="U498" s="9">
        <v>350</v>
      </c>
      <c r="V498" s="21">
        <f>V497-VLookups!$D$54</f>
        <v>-3070</v>
      </c>
      <c r="W498" s="21">
        <f>-VLookups!$D$60</f>
        <v>-400</v>
      </c>
      <c r="X498" s="21">
        <f>-VLookups!$D$62</f>
        <v>-175</v>
      </c>
      <c r="Y498" s="36">
        <f>Y497*(1+VLookups!$D$57/12)</f>
        <v>-840.62119798451829</v>
      </c>
      <c r="Z498" s="19">
        <f>-E498*VLookups!$J$3</f>
        <v>-1434.2418339948074</v>
      </c>
      <c r="AA498" s="19">
        <v>0</v>
      </c>
      <c r="AB498" s="20">
        <f t="shared" si="21"/>
        <v>12564.67921084786</v>
      </c>
      <c r="AC498" s="20">
        <f t="shared" si="22"/>
        <v>2275890.0652510365</v>
      </c>
    </row>
    <row r="499" spans="2:29" x14ac:dyDescent="0.25">
      <c r="B499" s="9">
        <v>495</v>
      </c>
      <c r="C499" s="9">
        <f t="shared" si="23"/>
        <v>64</v>
      </c>
      <c r="D499" s="9">
        <v>3</v>
      </c>
      <c r="E499" s="20">
        <f>E487*(1+VLookups!$C$4)</f>
        <v>35856.045849870185</v>
      </c>
      <c r="F499" s="20">
        <f>$E499*-VLookups!$D$10*2</f>
        <v>-2151.3627509922112</v>
      </c>
      <c r="G499" s="19">
        <v>0</v>
      </c>
      <c r="H499" s="20">
        <f>(-VLookups!$D$13)*(E499+F499/2)</f>
        <v>-11303.618454171577</v>
      </c>
      <c r="I499" s="19">
        <v>0</v>
      </c>
      <c r="J499" s="19">
        <v>0</v>
      </c>
      <c r="K499" s="19">
        <v>0</v>
      </c>
      <c r="L499" s="19">
        <v>0</v>
      </c>
      <c r="M499" s="19">
        <v>0</v>
      </c>
      <c r="N499" s="20" t="s">
        <v>36</v>
      </c>
      <c r="O499" s="19">
        <v>0</v>
      </c>
      <c r="P499" s="20">
        <f>P498-VLookups!$D$42</f>
        <v>-506</v>
      </c>
      <c r="Q499" s="22">
        <v>255</v>
      </c>
      <c r="R499" s="19">
        <v>0</v>
      </c>
      <c r="S499" s="20">
        <f>VLookups!$D$50</f>
        <v>-4487.7037773753191</v>
      </c>
      <c r="T499" s="19">
        <v>0</v>
      </c>
      <c r="U499" s="9">
        <v>351</v>
      </c>
      <c r="V499" s="21">
        <f>V498-VLookups!$D$54</f>
        <v>-3075</v>
      </c>
      <c r="W499" s="21">
        <f>-VLookups!$D$60</f>
        <v>-400</v>
      </c>
      <c r="X499" s="21">
        <f>-VLookups!$D$62</f>
        <v>-175</v>
      </c>
      <c r="Y499" s="36">
        <f>Y498*(1+VLookups!$D$57/12)</f>
        <v>-843.07300981197318</v>
      </c>
      <c r="Z499" s="19">
        <f>-E499*VLookups!$J$3</f>
        <v>-1434.2418339948074</v>
      </c>
      <c r="AA499" s="19">
        <v>0</v>
      </c>
      <c r="AB499" s="20">
        <f t="shared" si="21"/>
        <v>12555.727399020405</v>
      </c>
      <c r="AC499" s="20">
        <f t="shared" si="22"/>
        <v>2292238.9427588088</v>
      </c>
    </row>
    <row r="500" spans="2:29" x14ac:dyDescent="0.25">
      <c r="B500" s="9">
        <v>496</v>
      </c>
      <c r="C500" s="9">
        <f t="shared" si="23"/>
        <v>64</v>
      </c>
      <c r="D500" s="9">
        <v>4</v>
      </c>
      <c r="E500" s="20">
        <f>E488*(1+VLookups!$C$4)</f>
        <v>35856.045849870185</v>
      </c>
      <c r="F500" s="20">
        <f>$E500*-VLookups!$D$10*2</f>
        <v>-2151.3627509922112</v>
      </c>
      <c r="G500" s="19">
        <v>0</v>
      </c>
      <c r="H500" s="20">
        <f>(-VLookups!$D$13)*(E500+F500/2)</f>
        <v>-11303.618454171577</v>
      </c>
      <c r="I500" s="19">
        <v>0</v>
      </c>
      <c r="J500" s="19">
        <v>0</v>
      </c>
      <c r="K500" s="19">
        <v>0</v>
      </c>
      <c r="L500" s="19">
        <v>0</v>
      </c>
      <c r="M500" s="19">
        <v>0</v>
      </c>
      <c r="N500" s="20" t="s">
        <v>36</v>
      </c>
      <c r="O500" s="19">
        <v>0</v>
      </c>
      <c r="P500" s="20">
        <f>P499-VLookups!$D$42</f>
        <v>-507.5</v>
      </c>
      <c r="Q500" s="22">
        <v>256</v>
      </c>
      <c r="R500" s="19">
        <v>0</v>
      </c>
      <c r="S500" s="20">
        <f>VLookups!$D$50</f>
        <v>-4487.7037773753191</v>
      </c>
      <c r="T500" s="19">
        <v>0</v>
      </c>
      <c r="U500" s="9">
        <v>352</v>
      </c>
      <c r="V500" s="21">
        <f>V499-VLookups!$D$54</f>
        <v>-3080</v>
      </c>
      <c r="W500" s="21">
        <f>-VLookups!$D$60</f>
        <v>-400</v>
      </c>
      <c r="X500" s="21">
        <f>-VLookups!$D$62</f>
        <v>-175</v>
      </c>
      <c r="Y500" s="36">
        <f>Y499*(1+VLookups!$D$57/12)</f>
        <v>-845.53197275725813</v>
      </c>
      <c r="Z500" s="19">
        <f>-E500*VLookups!$J$3</f>
        <v>-1434.2418339948074</v>
      </c>
      <c r="AA500" s="19">
        <v>0</v>
      </c>
      <c r="AB500" s="20">
        <f t="shared" si="21"/>
        <v>12546.768436075119</v>
      </c>
      <c r="AC500" s="20">
        <f t="shared" si="22"/>
        <v>2308606.1094328156</v>
      </c>
    </row>
    <row r="501" spans="2:29" x14ac:dyDescent="0.25">
      <c r="B501" s="9">
        <v>497</v>
      </c>
      <c r="C501" s="9">
        <f t="shared" si="23"/>
        <v>64</v>
      </c>
      <c r="D501" s="9">
        <v>5</v>
      </c>
      <c r="E501" s="20">
        <f>E489*(1+VLookups!$C$4)</f>
        <v>35856.045849870185</v>
      </c>
      <c r="F501" s="20">
        <f>$E501*-VLookups!$D$10*2</f>
        <v>-2151.3627509922112</v>
      </c>
      <c r="G501" s="19">
        <v>0</v>
      </c>
      <c r="H501" s="20">
        <f>(-VLookups!$D$13)*(E501+F501/2)</f>
        <v>-11303.618454171577</v>
      </c>
      <c r="I501" s="19">
        <v>0</v>
      </c>
      <c r="J501" s="19">
        <v>0</v>
      </c>
      <c r="K501" s="19">
        <v>0</v>
      </c>
      <c r="L501" s="19">
        <v>0</v>
      </c>
      <c r="M501" s="19">
        <v>0</v>
      </c>
      <c r="N501" s="20" t="s">
        <v>36</v>
      </c>
      <c r="O501" s="19">
        <v>0</v>
      </c>
      <c r="P501" s="20">
        <f>P500-VLookups!$D$42</f>
        <v>-509</v>
      </c>
      <c r="Q501" s="22">
        <v>257</v>
      </c>
      <c r="R501" s="19">
        <v>0</v>
      </c>
      <c r="S501" s="20">
        <f>VLookups!$D$50</f>
        <v>-4487.7037773753191</v>
      </c>
      <c r="T501" s="19">
        <v>0</v>
      </c>
      <c r="U501" s="9">
        <v>353</v>
      </c>
      <c r="V501" s="21">
        <f>V500-VLookups!$D$54</f>
        <v>-3085</v>
      </c>
      <c r="W501" s="21">
        <f>-VLookups!$D$60</f>
        <v>-400</v>
      </c>
      <c r="X501" s="21">
        <f>-VLookups!$D$62</f>
        <v>-175</v>
      </c>
      <c r="Y501" s="36">
        <f>Y500*(1+VLookups!$D$57/12)</f>
        <v>-847.99810767780014</v>
      </c>
      <c r="Z501" s="19">
        <f>-E501*VLookups!$J$3</f>
        <v>-1434.2418339948074</v>
      </c>
      <c r="AA501" s="19">
        <v>0</v>
      </c>
      <c r="AB501" s="20">
        <f t="shared" si="21"/>
        <v>12537.802301154577</v>
      </c>
      <c r="AC501" s="20">
        <f t="shared" si="22"/>
        <v>2324991.5885830247</v>
      </c>
    </row>
    <row r="502" spans="2:29" x14ac:dyDescent="0.25">
      <c r="B502" s="9">
        <v>498</v>
      </c>
      <c r="C502" s="9">
        <f t="shared" si="23"/>
        <v>64</v>
      </c>
      <c r="D502" s="9">
        <v>6</v>
      </c>
      <c r="E502" s="20">
        <f>E490*(1+VLookups!$C$4)</f>
        <v>35856.045849870185</v>
      </c>
      <c r="F502" s="20">
        <f>$E502*-VLookups!$D$10*2</f>
        <v>-2151.3627509922112</v>
      </c>
      <c r="G502" s="19">
        <v>0</v>
      </c>
      <c r="H502" s="20">
        <f>(-VLookups!$D$13)*(E502+F502/2)</f>
        <v>-11303.618454171577</v>
      </c>
      <c r="I502" s="19">
        <v>0</v>
      </c>
      <c r="J502" s="19">
        <v>0</v>
      </c>
      <c r="K502" s="19">
        <v>0</v>
      </c>
      <c r="L502" s="19">
        <v>0</v>
      </c>
      <c r="M502" s="19">
        <v>0</v>
      </c>
      <c r="N502" s="20" t="s">
        <v>36</v>
      </c>
      <c r="O502" s="19">
        <v>0</v>
      </c>
      <c r="P502" s="20">
        <f>P501-VLookups!$D$42</f>
        <v>-510.5</v>
      </c>
      <c r="Q502" s="22">
        <v>258</v>
      </c>
      <c r="R502" s="19">
        <v>0</v>
      </c>
      <c r="S502" s="20">
        <f>VLookups!$D$50</f>
        <v>-4487.7037773753191</v>
      </c>
      <c r="T502" s="19">
        <v>0</v>
      </c>
      <c r="U502" s="9">
        <v>354</v>
      </c>
      <c r="V502" s="21">
        <f>V501-VLookups!$D$54</f>
        <v>-3090</v>
      </c>
      <c r="W502" s="21">
        <f>-VLookups!$D$60</f>
        <v>-400</v>
      </c>
      <c r="X502" s="21">
        <f>-VLookups!$D$62</f>
        <v>-175</v>
      </c>
      <c r="Y502" s="36">
        <f>Y501*(1+VLookups!$D$57/12)</f>
        <v>-850.47143549186035</v>
      </c>
      <c r="Z502" s="19">
        <f>-E502*VLookups!$J$3</f>
        <v>-1434.2418339948074</v>
      </c>
      <c r="AA502" s="19">
        <v>0</v>
      </c>
      <c r="AB502" s="20">
        <f t="shared" si="21"/>
        <v>12528.828973340518</v>
      </c>
      <c r="AC502" s="20">
        <f t="shared" si="22"/>
        <v>2341395.4035373367</v>
      </c>
    </row>
    <row r="503" spans="2:29" x14ac:dyDescent="0.25">
      <c r="B503" s="9">
        <v>499</v>
      </c>
      <c r="C503" s="9">
        <f t="shared" si="23"/>
        <v>64</v>
      </c>
      <c r="D503" s="9">
        <v>7</v>
      </c>
      <c r="E503" s="20">
        <f>E491*(1+VLookups!$C$4)</f>
        <v>35856.045849870185</v>
      </c>
      <c r="F503" s="20">
        <f>$E503*-VLookups!$D$10*2</f>
        <v>-2151.3627509922112</v>
      </c>
      <c r="G503" s="19">
        <v>0</v>
      </c>
      <c r="H503" s="20">
        <f>(-VLookups!$D$13)*(E503+F503/2)</f>
        <v>-11303.618454171577</v>
      </c>
      <c r="I503" s="19">
        <v>0</v>
      </c>
      <c r="J503" s="19">
        <v>0</v>
      </c>
      <c r="K503" s="19">
        <v>0</v>
      </c>
      <c r="L503" s="19">
        <v>0</v>
      </c>
      <c r="M503" s="19">
        <v>0</v>
      </c>
      <c r="N503" s="20" t="s">
        <v>36</v>
      </c>
      <c r="O503" s="19">
        <v>0</v>
      </c>
      <c r="P503" s="20">
        <f>P502-VLookups!$D$42</f>
        <v>-512</v>
      </c>
      <c r="Q503" s="22">
        <v>259</v>
      </c>
      <c r="R503" s="19">
        <v>0</v>
      </c>
      <c r="S503" s="20">
        <f>VLookups!$D$50</f>
        <v>-4487.7037773753191</v>
      </c>
      <c r="T503" s="19">
        <v>0</v>
      </c>
      <c r="U503" s="9">
        <v>355</v>
      </c>
      <c r="V503" s="21">
        <f>V502-VLookups!$D$54</f>
        <v>-3095</v>
      </c>
      <c r="W503" s="21">
        <f>-VLookups!$D$60</f>
        <v>-400</v>
      </c>
      <c r="X503" s="21">
        <f>-VLookups!$D$62</f>
        <v>-175</v>
      </c>
      <c r="Y503" s="36">
        <f>Y502*(1+VLookups!$D$57/12)</f>
        <v>-852.95197717871167</v>
      </c>
      <c r="Z503" s="19">
        <f>-E503*VLookups!$J$3</f>
        <v>-1434.2418339948074</v>
      </c>
      <c r="AA503" s="19">
        <v>0</v>
      </c>
      <c r="AB503" s="20">
        <f t="shared" si="21"/>
        <v>12519.848431653667</v>
      </c>
      <c r="AC503" s="20">
        <f t="shared" si="22"/>
        <v>2357817.5776415528</v>
      </c>
    </row>
    <row r="504" spans="2:29" x14ac:dyDescent="0.25">
      <c r="B504" s="9">
        <v>500</v>
      </c>
      <c r="C504" s="9">
        <f t="shared" si="23"/>
        <v>64</v>
      </c>
      <c r="D504" s="9">
        <v>8</v>
      </c>
      <c r="E504" s="20">
        <f>E492*(1+VLookups!$C$4)</f>
        <v>35856.045849870185</v>
      </c>
      <c r="F504" s="20">
        <f>$E504*-VLookups!$D$10*2</f>
        <v>-2151.3627509922112</v>
      </c>
      <c r="G504" s="19">
        <v>0</v>
      </c>
      <c r="H504" s="20">
        <f>(-VLookups!$D$13)*(E504+F504/2)</f>
        <v>-11303.618454171577</v>
      </c>
      <c r="I504" s="19">
        <v>0</v>
      </c>
      <c r="J504" s="19">
        <v>0</v>
      </c>
      <c r="K504" s="19">
        <v>0</v>
      </c>
      <c r="L504" s="19">
        <v>0</v>
      </c>
      <c r="M504" s="19">
        <v>0</v>
      </c>
      <c r="N504" s="20" t="s">
        <v>36</v>
      </c>
      <c r="O504" s="19">
        <v>0</v>
      </c>
      <c r="P504" s="20">
        <f>P503-VLookups!$D$42</f>
        <v>-513.5</v>
      </c>
      <c r="Q504" s="22">
        <v>260</v>
      </c>
      <c r="R504" s="19">
        <v>0</v>
      </c>
      <c r="S504" s="20">
        <f>VLookups!$D$50</f>
        <v>-4487.7037773753191</v>
      </c>
      <c r="T504" s="19">
        <v>0</v>
      </c>
      <c r="U504" s="9">
        <v>356</v>
      </c>
      <c r="V504" s="21">
        <f>V503-VLookups!$D$54</f>
        <v>-3100</v>
      </c>
      <c r="W504" s="21">
        <f>-VLookups!$D$60</f>
        <v>-400</v>
      </c>
      <c r="X504" s="21">
        <f>-VLookups!$D$62</f>
        <v>-175</v>
      </c>
      <c r="Y504" s="36">
        <f>Y503*(1+VLookups!$D$57/12)</f>
        <v>-855.43975377881623</v>
      </c>
      <c r="Z504" s="19">
        <f>-E504*VLookups!$J$3</f>
        <v>-1434.2418339948074</v>
      </c>
      <c r="AA504" s="19">
        <v>0</v>
      </c>
      <c r="AB504" s="20">
        <f t="shared" si="21"/>
        <v>12510.860655053562</v>
      </c>
      <c r="AC504" s="20">
        <f t="shared" si="22"/>
        <v>2374258.1342593422</v>
      </c>
    </row>
    <row r="505" spans="2:29" x14ac:dyDescent="0.25">
      <c r="B505" s="9">
        <v>501</v>
      </c>
      <c r="C505" s="9">
        <f t="shared" si="23"/>
        <v>64</v>
      </c>
      <c r="D505" s="9">
        <v>9</v>
      </c>
      <c r="E505" s="20">
        <f>E493*(1+VLookups!$C$4)</f>
        <v>35856.045849870185</v>
      </c>
      <c r="F505" s="20">
        <f>$E505*-VLookups!$D$10*2</f>
        <v>-2151.3627509922112</v>
      </c>
      <c r="G505" s="19">
        <v>0</v>
      </c>
      <c r="H505" s="20">
        <f>(-VLookups!$D$13)*(E505+F505/2)</f>
        <v>-11303.618454171577</v>
      </c>
      <c r="I505" s="19">
        <v>0</v>
      </c>
      <c r="J505" s="19">
        <v>0</v>
      </c>
      <c r="K505" s="19">
        <v>0</v>
      </c>
      <c r="L505" s="19">
        <v>0</v>
      </c>
      <c r="M505" s="19">
        <v>0</v>
      </c>
      <c r="N505" s="20" t="s">
        <v>36</v>
      </c>
      <c r="O505" s="19">
        <v>0</v>
      </c>
      <c r="P505" s="20">
        <f>P504-VLookups!$D$42</f>
        <v>-515</v>
      </c>
      <c r="Q505" s="22">
        <v>261</v>
      </c>
      <c r="R505" s="19">
        <v>0</v>
      </c>
      <c r="S505" s="20">
        <f>VLookups!$D$50</f>
        <v>-4487.7037773753191</v>
      </c>
      <c r="T505" s="19">
        <v>0</v>
      </c>
      <c r="U505" s="9">
        <v>357</v>
      </c>
      <c r="V505" s="21">
        <f>V504-VLookups!$D$54</f>
        <v>-3105</v>
      </c>
      <c r="W505" s="21">
        <f>-VLookups!$D$60</f>
        <v>-400</v>
      </c>
      <c r="X505" s="21">
        <f>-VLookups!$D$62</f>
        <v>-175</v>
      </c>
      <c r="Y505" s="36">
        <f>Y504*(1+VLookups!$D$57/12)</f>
        <v>-857.9347863940045</v>
      </c>
      <c r="Z505" s="19">
        <f>-E505*VLookups!$J$3</f>
        <v>-1434.2418339948074</v>
      </c>
      <c r="AA505" s="19">
        <v>0</v>
      </c>
      <c r="AB505" s="20">
        <f t="shared" si="21"/>
        <v>12501.865622438374</v>
      </c>
      <c r="AC505" s="20">
        <f t="shared" si="22"/>
        <v>2390717.096772213</v>
      </c>
    </row>
    <row r="506" spans="2:29" x14ac:dyDescent="0.25">
      <c r="B506" s="9">
        <v>502</v>
      </c>
      <c r="C506" s="9">
        <f t="shared" si="23"/>
        <v>64</v>
      </c>
      <c r="D506" s="9">
        <v>10</v>
      </c>
      <c r="E506" s="20">
        <f>E494*(1+VLookups!$C$4)</f>
        <v>35856.045849870185</v>
      </c>
      <c r="F506" s="20">
        <f>$E506*-VLookups!$D$10*2</f>
        <v>-2151.3627509922112</v>
      </c>
      <c r="G506" s="19">
        <v>0</v>
      </c>
      <c r="H506" s="20">
        <f>(-VLookups!$D$13)*(E506+F506/2)</f>
        <v>-11303.618454171577</v>
      </c>
      <c r="I506" s="19">
        <v>0</v>
      </c>
      <c r="J506" s="19">
        <v>0</v>
      </c>
      <c r="K506" s="19">
        <v>0</v>
      </c>
      <c r="L506" s="19">
        <v>0</v>
      </c>
      <c r="M506" s="19">
        <v>0</v>
      </c>
      <c r="N506" s="20" t="s">
        <v>36</v>
      </c>
      <c r="O506" s="19">
        <v>0</v>
      </c>
      <c r="P506" s="20">
        <f>P505-VLookups!$D$42</f>
        <v>-516.5</v>
      </c>
      <c r="Q506" s="22">
        <v>262</v>
      </c>
      <c r="R506" s="19">
        <v>0</v>
      </c>
      <c r="S506" s="20">
        <f>VLookups!$D$50</f>
        <v>-4487.7037773753191</v>
      </c>
      <c r="T506" s="19">
        <v>0</v>
      </c>
      <c r="U506" s="9">
        <v>358</v>
      </c>
      <c r="V506" s="21">
        <f>V505-VLookups!$D$54</f>
        <v>-3110</v>
      </c>
      <c r="W506" s="21">
        <f>-VLookups!$D$60</f>
        <v>-400</v>
      </c>
      <c r="X506" s="21">
        <f>-VLookups!$D$62</f>
        <v>-175</v>
      </c>
      <c r="Y506" s="36">
        <f>Y505*(1+VLookups!$D$57/12)</f>
        <v>-860.43709618765365</v>
      </c>
      <c r="Z506" s="19">
        <f>-E506*VLookups!$J$3</f>
        <v>-1434.2418339948074</v>
      </c>
      <c r="AA506" s="19">
        <v>0</v>
      </c>
      <c r="AB506" s="20">
        <f t="shared" si="21"/>
        <v>12492.863312644724</v>
      </c>
      <c r="AC506" s="20">
        <f t="shared" si="22"/>
        <v>2407194.4885794781</v>
      </c>
    </row>
    <row r="507" spans="2:29" x14ac:dyDescent="0.25">
      <c r="B507" s="9">
        <v>503</v>
      </c>
      <c r="C507" s="9">
        <f t="shared" si="23"/>
        <v>64</v>
      </c>
      <c r="D507" s="9">
        <v>11</v>
      </c>
      <c r="E507" s="20">
        <f>E495*(1+VLookups!$C$4)</f>
        <v>35856.045849870185</v>
      </c>
      <c r="F507" s="20">
        <f>$E507*-VLookups!$D$10*2</f>
        <v>-2151.3627509922112</v>
      </c>
      <c r="G507" s="19">
        <v>0</v>
      </c>
      <c r="H507" s="20">
        <f>(-VLookups!$D$13)*(E507+F507/2)</f>
        <v>-11303.618454171577</v>
      </c>
      <c r="I507" s="19">
        <v>0</v>
      </c>
      <c r="J507" s="19">
        <v>0</v>
      </c>
      <c r="K507" s="19">
        <v>0</v>
      </c>
      <c r="L507" s="19">
        <v>0</v>
      </c>
      <c r="M507" s="19">
        <v>0</v>
      </c>
      <c r="N507" s="20" t="s">
        <v>36</v>
      </c>
      <c r="O507" s="19">
        <v>0</v>
      </c>
      <c r="P507" s="20">
        <f>P506-VLookups!$D$42</f>
        <v>-518</v>
      </c>
      <c r="Q507" s="22">
        <v>263</v>
      </c>
      <c r="R507" s="19">
        <v>0</v>
      </c>
      <c r="S507" s="20">
        <f>VLookups!$D$50</f>
        <v>-4487.7037773753191</v>
      </c>
      <c r="T507" s="19">
        <v>0</v>
      </c>
      <c r="U507" s="9">
        <v>359</v>
      </c>
      <c r="V507" s="21">
        <f>V506-VLookups!$D$54</f>
        <v>-3115</v>
      </c>
      <c r="W507" s="21">
        <f>-VLookups!$D$60</f>
        <v>-400</v>
      </c>
      <c r="X507" s="21">
        <f>-VLookups!$D$62</f>
        <v>-175</v>
      </c>
      <c r="Y507" s="36">
        <f>Y506*(1+VLookups!$D$57/12)</f>
        <v>-862.94670438486764</v>
      </c>
      <c r="Z507" s="19">
        <f>-E507*VLookups!$J$3</f>
        <v>-1434.2418339948074</v>
      </c>
      <c r="AA507" s="19">
        <v>0</v>
      </c>
      <c r="AB507" s="20">
        <f t="shared" si="21"/>
        <v>12483.853704447511</v>
      </c>
      <c r="AC507" s="20">
        <f t="shared" si="22"/>
        <v>2423690.3330982248</v>
      </c>
    </row>
    <row r="508" spans="2:29" x14ac:dyDescent="0.25">
      <c r="B508" s="9">
        <v>504</v>
      </c>
      <c r="C508" s="9">
        <f t="shared" si="23"/>
        <v>65</v>
      </c>
      <c r="D508" s="9">
        <v>0</v>
      </c>
      <c r="E508" s="20">
        <f>E496*(1+VLookups!$C$4)</f>
        <v>37111.007454615639</v>
      </c>
      <c r="F508" s="20">
        <f>$E508*-VLookups!$D$10*2</f>
        <v>-2226.6604472769382</v>
      </c>
      <c r="G508" s="20">
        <f>-FV(VLookups!$D$11/12,B508-B5,,-(NPV(VLookups!$D$11/12,F5:F508)))*(1-VLookups!$D$13)</f>
        <v>2218486.3046269626</v>
      </c>
      <c r="H508" s="20">
        <f>(-VLookups!$D$13)*(E508+F508/2)</f>
        <v>-11699.245100067581</v>
      </c>
      <c r="I508" s="19">
        <v>0</v>
      </c>
      <c r="J508" s="19">
        <v>0</v>
      </c>
      <c r="K508" s="19">
        <v>0</v>
      </c>
      <c r="L508" s="19">
        <v>0</v>
      </c>
      <c r="M508" s="19">
        <v>0</v>
      </c>
      <c r="N508" s="20" t="s">
        <v>36</v>
      </c>
      <c r="O508" s="21">
        <f>VLookups!$D$40</f>
        <v>7500</v>
      </c>
      <c r="P508" s="20">
        <f>P507-VLookups!$D$42</f>
        <v>-519.5</v>
      </c>
      <c r="Q508" s="22">
        <v>264</v>
      </c>
      <c r="R508" s="19">
        <v>0</v>
      </c>
      <c r="S508" s="20">
        <f>VLookups!$D$50</f>
        <v>-4487.7037773753191</v>
      </c>
      <c r="T508" s="19">
        <f>VLookups!$D$51</f>
        <v>5743491.1729132598</v>
      </c>
      <c r="U508" s="9">
        <v>360</v>
      </c>
      <c r="V508" s="21">
        <f>V507-VLookups!$D$54</f>
        <v>-3120</v>
      </c>
      <c r="W508" s="21">
        <f>-VLookups!$D$60</f>
        <v>-400</v>
      </c>
      <c r="X508" s="21">
        <f>-VLookups!$D$62</f>
        <v>-175</v>
      </c>
      <c r="Y508" s="36">
        <f>Y507*(1+VLookups!$D$57/12)</f>
        <v>-865.46363227265681</v>
      </c>
      <c r="Z508" s="19">
        <f>-E508*VLookups!$J$3</f>
        <v>-1484.4402981846256</v>
      </c>
      <c r="AA508" s="31">
        <f>FV(VLookups!$H$2/12,B508-B5,,NPV(VLookups!$H$2/12,Z5:Z508))*(1-VLookups!D14)</f>
        <v>7026803.2563262526</v>
      </c>
      <c r="AB508" s="20">
        <f t="shared" si="21"/>
        <v>15009527.058289552</v>
      </c>
      <c r="AC508" s="20">
        <f t="shared" si="22"/>
        <v>17437256.875276275</v>
      </c>
    </row>
    <row r="509" spans="2:29" x14ac:dyDescent="0.25">
      <c r="F509" s="3"/>
    </row>
    <row r="510" spans="2:29" x14ac:dyDescent="0.25">
      <c r="F510" s="3"/>
      <c r="AA510" s="9" t="s">
        <v>84</v>
      </c>
      <c r="AB510" s="36">
        <f>NPV(AC2/12,AB5:AB508)+AB4</f>
        <v>7533112.7788747801</v>
      </c>
    </row>
    <row r="511" spans="2:29" x14ac:dyDescent="0.25">
      <c r="AA511" s="9" t="s">
        <v>85</v>
      </c>
      <c r="AB511" s="20">
        <f>-FV(AC2/12,504,,AB510)</f>
        <v>17437256.875276566</v>
      </c>
    </row>
    <row r="515" spans="27:29" x14ac:dyDescent="0.25">
      <c r="AA515" s="9" t="s">
        <v>37</v>
      </c>
      <c r="AB515" s="9" t="s">
        <v>84</v>
      </c>
      <c r="AC515" s="9" t="s">
        <v>85</v>
      </c>
    </row>
    <row r="516" spans="27:29" x14ac:dyDescent="0.25">
      <c r="AA516" s="12">
        <v>0</v>
      </c>
      <c r="AB516" s="20">
        <f>NPV(AA516/12,$AB$5:$AB$508)+$AB$4</f>
        <v>16991447.996221051</v>
      </c>
      <c r="AC516" s="20">
        <f>FV(AA516/12,504,,-AB516)</f>
        <v>16991447.996221051</v>
      </c>
    </row>
    <row r="517" spans="27:29" x14ac:dyDescent="0.25">
      <c r="AA517" s="32">
        <v>0.01</v>
      </c>
      <c r="AB517" s="20">
        <f t="shared" ref="AB517:AB536" si="24">NPV(AA517/12,$AB$5:$AB$508)+$AB$4</f>
        <v>11300588.546108283</v>
      </c>
      <c r="AC517" s="20">
        <f t="shared" ref="AC517:AC536" si="25">FV(AA517/12,504,,-AB517)</f>
        <v>17196053.421448078</v>
      </c>
    </row>
    <row r="518" spans="27:29" x14ac:dyDescent="0.25">
      <c r="AA518" s="12">
        <v>0.02</v>
      </c>
      <c r="AB518" s="20">
        <f t="shared" si="24"/>
        <v>7533112.7788747801</v>
      </c>
      <c r="AC518" s="20">
        <f t="shared" si="25"/>
        <v>17437256.875276566</v>
      </c>
    </row>
    <row r="519" spans="27:29" x14ac:dyDescent="0.25">
      <c r="AA519" s="32">
        <v>0.03</v>
      </c>
      <c r="AB519" s="20">
        <f t="shared" si="24"/>
        <v>5035501.5653209882</v>
      </c>
      <c r="AC519" s="20">
        <f t="shared" si="25"/>
        <v>17724374.04617041</v>
      </c>
    </row>
    <row r="520" spans="27:29" x14ac:dyDescent="0.25">
      <c r="AA520" s="12">
        <v>0.04</v>
      </c>
      <c r="AB520" s="20">
        <f t="shared" si="24"/>
        <v>3377166.238375044</v>
      </c>
      <c r="AC520" s="20">
        <f t="shared" si="25"/>
        <v>18069820.546623584</v>
      </c>
    </row>
    <row r="521" spans="27:29" x14ac:dyDescent="0.25">
      <c r="AA521" s="32">
        <v>0.05</v>
      </c>
      <c r="AB521" s="20">
        <f t="shared" si="24"/>
        <v>2274162.3929740689</v>
      </c>
      <c r="AC521" s="20">
        <f t="shared" si="25"/>
        <v>18490349.006174341</v>
      </c>
    </row>
    <row r="522" spans="27:29" x14ac:dyDescent="0.25">
      <c r="AA522" s="12">
        <v>0.06</v>
      </c>
      <c r="AB522" s="20">
        <f t="shared" si="24"/>
        <v>1539077.0124743104</v>
      </c>
      <c r="AC522" s="20">
        <f t="shared" si="25"/>
        <v>19008833.948336616</v>
      </c>
    </row>
    <row r="523" spans="27:29" x14ac:dyDescent="0.25">
      <c r="AA523" s="32">
        <v>7.0000000000000007E-2</v>
      </c>
      <c r="AB523" s="20">
        <f t="shared" si="24"/>
        <v>1048088.6665605449</v>
      </c>
      <c r="AC523" s="20">
        <f t="shared" si="25"/>
        <v>19656860.059302278</v>
      </c>
    </row>
    <row r="524" spans="27:29" x14ac:dyDescent="0.25">
      <c r="AA524" s="12">
        <v>0.08</v>
      </c>
      <c r="AB524" s="20">
        <f t="shared" si="24"/>
        <v>719301.71177237143</v>
      </c>
      <c r="AC524" s="20">
        <f t="shared" si="25"/>
        <v>20478491.656469133</v>
      </c>
    </row>
    <row r="525" spans="27:29" x14ac:dyDescent="0.25">
      <c r="AA525" s="32">
        <v>0.09</v>
      </c>
      <c r="AB525" s="20">
        <f t="shared" si="24"/>
        <v>498486.0720307788</v>
      </c>
      <c r="AC525" s="20">
        <f t="shared" si="25"/>
        <v>21535782.390904956</v>
      </c>
    </row>
    <row r="526" spans="27:29" x14ac:dyDescent="0.25">
      <c r="AA526" s="12">
        <v>0.1</v>
      </c>
      <c r="AB526" s="20">
        <f t="shared" si="24"/>
        <v>349684.47324302071</v>
      </c>
      <c r="AC526" s="20">
        <f t="shared" si="25"/>
        <v>22916853.085549675</v>
      </c>
    </row>
    <row r="527" spans="27:29" x14ac:dyDescent="0.25">
      <c r="AA527" s="32">
        <v>0.11</v>
      </c>
      <c r="AB527" s="20">
        <f t="shared" si="24"/>
        <v>249020.92419322411</v>
      </c>
      <c r="AC527" s="20">
        <f t="shared" si="25"/>
        <v>24747764.617845532</v>
      </c>
    </row>
    <row r="528" spans="27:29" x14ac:dyDescent="0.25">
      <c r="AA528" s="12">
        <v>0.12</v>
      </c>
      <c r="AB528" s="20">
        <f t="shared" si="24"/>
        <v>180616.00636249286</v>
      </c>
      <c r="AC528" s="20">
        <f t="shared" si="25"/>
        <v>27210005.008864276</v>
      </c>
    </row>
    <row r="529" spans="21:42" x14ac:dyDescent="0.25">
      <c r="AA529" s="32">
        <v>0.13</v>
      </c>
      <c r="AB529" s="20">
        <f t="shared" si="24"/>
        <v>133889.67502006283</v>
      </c>
      <c r="AC529" s="20">
        <f t="shared" si="25"/>
        <v>30566289.084009778</v>
      </c>
    </row>
    <row r="530" spans="21:42" x14ac:dyDescent="0.25">
      <c r="AA530" s="12">
        <v>0.14000000000000001</v>
      </c>
      <c r="AB530" s="20">
        <f t="shared" si="24"/>
        <v>101778.53578360856</v>
      </c>
      <c r="AC530" s="20">
        <f t="shared" si="25"/>
        <v>35198674.337660797</v>
      </c>
    </row>
    <row r="531" spans="21:42" x14ac:dyDescent="0.25">
      <c r="AA531" s="32">
        <v>0.15</v>
      </c>
      <c r="AB531" s="20">
        <f t="shared" si="24"/>
        <v>79556.310159132132</v>
      </c>
      <c r="AC531" s="20">
        <f t="shared" si="25"/>
        <v>41664934.472523607</v>
      </c>
    </row>
    <row r="532" spans="21:42" x14ac:dyDescent="0.25">
      <c r="AA532" s="12">
        <v>0.16</v>
      </c>
      <c r="AB532" s="20">
        <f t="shared" si="24"/>
        <v>64052.50484161987</v>
      </c>
      <c r="AC532" s="20">
        <f t="shared" si="25"/>
        <v>50782008.994410098</v>
      </c>
    </row>
    <row r="533" spans="21:42" x14ac:dyDescent="0.25">
      <c r="AA533" s="32">
        <v>0.17</v>
      </c>
      <c r="AB533" s="20">
        <f t="shared" si="24"/>
        <v>53134.202582703838</v>
      </c>
      <c r="AC533" s="20">
        <f t="shared" si="25"/>
        <v>63749618.066722974</v>
      </c>
    </row>
    <row r="534" spans="21:42" x14ac:dyDescent="0.25">
      <c r="AA534" s="12">
        <v>0.18</v>
      </c>
      <c r="AB534" s="20">
        <f t="shared" si="24"/>
        <v>45361.889193301424</v>
      </c>
      <c r="AC534" s="20">
        <f t="shared" si="25"/>
        <v>82333471.434670404</v>
      </c>
    </row>
    <row r="535" spans="21:42" x14ac:dyDescent="0.25">
      <c r="AA535" s="32">
        <v>0.19</v>
      </c>
      <c r="AB535" s="20">
        <f t="shared" si="24"/>
        <v>39760.517553593818</v>
      </c>
      <c r="AC535" s="20">
        <f t="shared" si="25"/>
        <v>109136909.77909482</v>
      </c>
    </row>
    <row r="536" spans="21:42" x14ac:dyDescent="0.25">
      <c r="AA536" s="12">
        <v>0.2</v>
      </c>
      <c r="AB536" s="20">
        <f t="shared" si="24"/>
        <v>35666.965291521279</v>
      </c>
      <c r="AC536" s="20">
        <f t="shared" si="25"/>
        <v>148003781.31245095</v>
      </c>
    </row>
    <row r="539" spans="21:42" x14ac:dyDescent="0.25">
      <c r="U539" s="9" t="s">
        <v>37</v>
      </c>
      <c r="V539" s="12">
        <v>0</v>
      </c>
      <c r="W539" s="32">
        <v>0.01</v>
      </c>
      <c r="X539" s="12">
        <v>0.02</v>
      </c>
      <c r="Y539" s="32">
        <v>0.03</v>
      </c>
      <c r="Z539" s="12">
        <v>0.04</v>
      </c>
      <c r="AA539" s="32">
        <v>0.05</v>
      </c>
      <c r="AB539" s="12">
        <v>0.06</v>
      </c>
      <c r="AC539" s="32">
        <v>7.0000000000000007E-2</v>
      </c>
      <c r="AD539" s="12">
        <v>0.08</v>
      </c>
      <c r="AE539" s="32">
        <v>0.09</v>
      </c>
      <c r="AF539" s="12">
        <v>0.1</v>
      </c>
      <c r="AG539" s="32">
        <v>0.11</v>
      </c>
      <c r="AH539" s="12">
        <v>0.12</v>
      </c>
      <c r="AI539" s="32">
        <v>0.13</v>
      </c>
      <c r="AJ539" s="12">
        <v>0.14000000000000001</v>
      </c>
      <c r="AK539" s="32">
        <v>0.15</v>
      </c>
      <c r="AL539" s="12">
        <v>0.16</v>
      </c>
      <c r="AM539" s="32">
        <v>0.17</v>
      </c>
      <c r="AN539" s="12">
        <v>0.18</v>
      </c>
      <c r="AO539" s="32">
        <v>0.19</v>
      </c>
      <c r="AP539" s="12">
        <v>0.2</v>
      </c>
    </row>
    <row r="540" spans="21:42" x14ac:dyDescent="0.25">
      <c r="U540" s="9" t="s">
        <v>84</v>
      </c>
      <c r="V540" s="20">
        <f t="shared" ref="V540:AP540" si="26">NPV(V539/12,$AB$5:$AB$508)+$AB$4</f>
        <v>16991447.996221051</v>
      </c>
      <c r="W540" s="20">
        <f t="shared" si="26"/>
        <v>11300588.546108283</v>
      </c>
      <c r="X540" s="20">
        <f t="shared" si="26"/>
        <v>7533112.7788747801</v>
      </c>
      <c r="Y540" s="20">
        <f t="shared" si="26"/>
        <v>5035501.5653209882</v>
      </c>
      <c r="Z540" s="20">
        <f t="shared" si="26"/>
        <v>3377166.238375044</v>
      </c>
      <c r="AA540" s="20">
        <f t="shared" si="26"/>
        <v>2274162.3929740689</v>
      </c>
      <c r="AB540" s="20">
        <f t="shared" si="26"/>
        <v>1539077.0124743104</v>
      </c>
      <c r="AC540" s="20">
        <f t="shared" si="26"/>
        <v>1048088.6665605449</v>
      </c>
      <c r="AD540" s="20">
        <f t="shared" si="26"/>
        <v>719301.71177237143</v>
      </c>
      <c r="AE540" s="20">
        <f t="shared" si="26"/>
        <v>498486.0720307788</v>
      </c>
      <c r="AF540" s="20">
        <f t="shared" si="26"/>
        <v>349684.47324302071</v>
      </c>
      <c r="AG540" s="20">
        <f t="shared" si="26"/>
        <v>249020.92419322411</v>
      </c>
      <c r="AH540" s="20">
        <f t="shared" si="26"/>
        <v>180616.00636249286</v>
      </c>
      <c r="AI540" s="20">
        <f t="shared" si="26"/>
        <v>133889.67502006283</v>
      </c>
      <c r="AJ540" s="20">
        <f t="shared" si="26"/>
        <v>101778.53578360856</v>
      </c>
      <c r="AK540" s="20">
        <f t="shared" si="26"/>
        <v>79556.310159132132</v>
      </c>
      <c r="AL540" s="20">
        <f t="shared" si="26"/>
        <v>64052.50484161987</v>
      </c>
      <c r="AM540" s="20">
        <f t="shared" si="26"/>
        <v>53134.202582703838</v>
      </c>
      <c r="AN540" s="20">
        <f t="shared" si="26"/>
        <v>45361.889193301424</v>
      </c>
      <c r="AO540" s="20">
        <f t="shared" si="26"/>
        <v>39760.517553593818</v>
      </c>
      <c r="AP540" s="20">
        <f t="shared" si="26"/>
        <v>35666.965291521279</v>
      </c>
    </row>
    <row r="541" spans="21:42" x14ac:dyDescent="0.25">
      <c r="U541" s="9" t="s">
        <v>85</v>
      </c>
      <c r="V541" s="20">
        <f t="shared" ref="V541:AP541" si="27">FV(V539/12,504,,-V540)</f>
        <v>16991447.996221051</v>
      </c>
      <c r="W541" s="20">
        <f t="shared" si="27"/>
        <v>17196053.421448078</v>
      </c>
      <c r="X541" s="20">
        <f t="shared" si="27"/>
        <v>17437256.875276566</v>
      </c>
      <c r="Y541" s="20">
        <f t="shared" si="27"/>
        <v>17724374.04617041</v>
      </c>
      <c r="Z541" s="20">
        <f t="shared" si="27"/>
        <v>18069820.546623584</v>
      </c>
      <c r="AA541" s="20">
        <f t="shared" si="27"/>
        <v>18490349.006174341</v>
      </c>
      <c r="AB541" s="20">
        <f t="shared" si="27"/>
        <v>19008833.948336616</v>
      </c>
      <c r="AC541" s="20">
        <f t="shared" si="27"/>
        <v>19656860.059302278</v>
      </c>
      <c r="AD541" s="20">
        <f t="shared" si="27"/>
        <v>20478491.656469133</v>
      </c>
      <c r="AE541" s="20">
        <f t="shared" si="27"/>
        <v>21535782.390904956</v>
      </c>
      <c r="AF541" s="20">
        <f t="shared" si="27"/>
        <v>22916853.085549675</v>
      </c>
      <c r="AG541" s="20">
        <f t="shared" si="27"/>
        <v>24747764.617845532</v>
      </c>
      <c r="AH541" s="20">
        <f t="shared" si="27"/>
        <v>27210005.008864276</v>
      </c>
      <c r="AI541" s="20">
        <f t="shared" si="27"/>
        <v>30566289.084009778</v>
      </c>
      <c r="AJ541" s="20">
        <f t="shared" si="27"/>
        <v>35198674.337660797</v>
      </c>
      <c r="AK541" s="20">
        <f t="shared" si="27"/>
        <v>41664934.472523607</v>
      </c>
      <c r="AL541" s="20">
        <f t="shared" si="27"/>
        <v>50782008.994410098</v>
      </c>
      <c r="AM541" s="20">
        <f t="shared" si="27"/>
        <v>63749618.066722974</v>
      </c>
      <c r="AN541" s="20">
        <f t="shared" si="27"/>
        <v>82333471.434670404</v>
      </c>
      <c r="AO541" s="20">
        <f t="shared" si="27"/>
        <v>109136909.77909482</v>
      </c>
      <c r="AP541" s="20">
        <f t="shared" si="27"/>
        <v>148003781.31245095</v>
      </c>
    </row>
  </sheetData>
  <mergeCells count="6">
    <mergeCell ref="Z2:AA2"/>
    <mergeCell ref="F2:G2"/>
    <mergeCell ref="I2:J2"/>
    <mergeCell ref="K2:Q2"/>
    <mergeCell ref="R2:V2"/>
    <mergeCell ref="W2:Y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Q541"/>
  <sheetViews>
    <sheetView showOutlineSymbols="0" showWhiteSpace="0" workbookViewId="0">
      <pane xSplit="4" ySplit="3" topLeftCell="Z484" activePane="bottomRight" state="frozen"/>
      <selection pane="topRight" activeCell="E1" sqref="E1"/>
      <selection pane="bottomLeft" activeCell="A4" sqref="A4"/>
      <selection pane="bottomRight" activeCell="AB4" sqref="AB4:AB508"/>
    </sheetView>
  </sheetViews>
  <sheetFormatPr defaultRowHeight="15" x14ac:dyDescent="0.25"/>
  <cols>
    <col min="1" max="1" width="32.42578125" bestFit="1" customWidth="1"/>
    <col min="2" max="2" width="4" bestFit="1" customWidth="1"/>
    <col min="3" max="3" width="11" bestFit="1" customWidth="1"/>
    <col min="4" max="4" width="13.140625" bestFit="1" customWidth="1"/>
    <col min="5" max="5" width="10.85546875" bestFit="1" customWidth="1"/>
    <col min="6" max="6" width="17.42578125" bestFit="1" customWidth="1"/>
    <col min="7" max="7" width="13.5703125" bestFit="1" customWidth="1"/>
    <col min="8" max="8" width="11.5703125" bestFit="1" customWidth="1"/>
    <col min="9" max="9" width="14.42578125" bestFit="1" customWidth="1"/>
    <col min="11" max="11" width="14.140625" bestFit="1" customWidth="1"/>
    <col min="12" max="12" width="10.5703125" bestFit="1" customWidth="1"/>
    <col min="13" max="13" width="13.28515625" bestFit="1" customWidth="1"/>
    <col min="14" max="14" width="12" bestFit="1" customWidth="1"/>
    <col min="15" max="15" width="10.7109375" bestFit="1" customWidth="1"/>
    <col min="16" max="16" width="15.85546875" customWidth="1"/>
    <col min="17" max="17" width="14.7109375" bestFit="1" customWidth="1"/>
    <col min="18" max="18" width="15.28515625" bestFit="1" customWidth="1"/>
    <col min="19" max="19" width="10.5703125" bestFit="1" customWidth="1"/>
    <col min="20" max="20" width="15.7109375" bestFit="1" customWidth="1"/>
    <col min="21" max="21" width="12.7109375" bestFit="1" customWidth="1"/>
    <col min="22" max="22" width="22" bestFit="1" customWidth="1"/>
    <col min="23" max="28" width="15.5703125" bestFit="1" customWidth="1"/>
    <col min="29" max="29" width="16.5703125" bestFit="1" customWidth="1"/>
    <col min="30" max="42" width="15.5703125" bestFit="1" customWidth="1"/>
    <col min="43" max="43" width="16.5703125" bestFit="1" customWidth="1"/>
  </cols>
  <sheetData>
    <row r="1" spans="1:43" ht="30" x14ac:dyDescent="0.25">
      <c r="A1" s="35" t="s">
        <v>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6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</row>
    <row r="2" spans="1:43" s="33" customFormat="1" x14ac:dyDescent="0.25">
      <c r="A2" s="27" t="s">
        <v>91</v>
      </c>
      <c r="B2" s="23"/>
      <c r="C2" s="23"/>
      <c r="D2" s="23"/>
      <c r="E2" s="23"/>
      <c r="F2" s="71" t="s">
        <v>9</v>
      </c>
      <c r="G2" s="71"/>
      <c r="H2" s="23"/>
      <c r="I2" s="71" t="s">
        <v>10</v>
      </c>
      <c r="J2" s="71"/>
      <c r="K2" s="71" t="s">
        <v>18</v>
      </c>
      <c r="L2" s="71"/>
      <c r="M2" s="71"/>
      <c r="N2" s="71"/>
      <c r="O2" s="71"/>
      <c r="P2" s="71"/>
      <c r="Q2" s="71"/>
      <c r="R2" s="71" t="s">
        <v>28</v>
      </c>
      <c r="S2" s="71"/>
      <c r="T2" s="71"/>
      <c r="U2" s="71"/>
      <c r="V2" s="71"/>
      <c r="W2" s="71" t="s">
        <v>27</v>
      </c>
      <c r="X2" s="71"/>
      <c r="Y2" s="71"/>
      <c r="Z2" s="71" t="s">
        <v>31</v>
      </c>
      <c r="AA2" s="71"/>
      <c r="AB2" s="24" t="s">
        <v>37</v>
      </c>
      <c r="AC2" s="25">
        <v>0.02</v>
      </c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  <c r="AP2" s="27"/>
      <c r="AQ2" s="27"/>
    </row>
    <row r="3" spans="1:43" s="33" customFormat="1" ht="45" x14ac:dyDescent="0.25">
      <c r="A3" s="27" t="s">
        <v>97</v>
      </c>
      <c r="B3" s="23" t="s">
        <v>0</v>
      </c>
      <c r="C3" s="23" t="s">
        <v>1</v>
      </c>
      <c r="D3" s="23" t="s">
        <v>2</v>
      </c>
      <c r="E3" s="23" t="s">
        <v>3</v>
      </c>
      <c r="F3" s="37" t="s">
        <v>104</v>
      </c>
      <c r="G3" s="23" t="s">
        <v>5</v>
      </c>
      <c r="H3" s="23" t="s">
        <v>6</v>
      </c>
      <c r="I3" s="23" t="s">
        <v>68</v>
      </c>
      <c r="J3" s="23" t="s">
        <v>96</v>
      </c>
      <c r="K3" s="23" t="s">
        <v>18</v>
      </c>
      <c r="L3" s="23" t="s">
        <v>11</v>
      </c>
      <c r="M3" s="23" t="s">
        <v>13</v>
      </c>
      <c r="N3" s="23" t="s">
        <v>14</v>
      </c>
      <c r="O3" s="23" t="s">
        <v>15</v>
      </c>
      <c r="P3" s="23" t="s">
        <v>16</v>
      </c>
      <c r="Q3" s="23" t="s">
        <v>17</v>
      </c>
      <c r="R3" s="23" t="s">
        <v>19</v>
      </c>
      <c r="S3" s="23" t="s">
        <v>20</v>
      </c>
      <c r="T3" s="23" t="s">
        <v>21</v>
      </c>
      <c r="U3" s="23" t="s">
        <v>22</v>
      </c>
      <c r="V3" s="23" t="s">
        <v>88</v>
      </c>
      <c r="W3" s="23" t="s">
        <v>25</v>
      </c>
      <c r="X3" s="23" t="s">
        <v>26</v>
      </c>
      <c r="Y3" s="23" t="s">
        <v>24</v>
      </c>
      <c r="Z3" s="23" t="s">
        <v>29</v>
      </c>
      <c r="AA3" s="23" t="s">
        <v>30</v>
      </c>
      <c r="AB3" s="24" t="s">
        <v>32</v>
      </c>
      <c r="AC3" s="23" t="s">
        <v>33</v>
      </c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  <c r="AP3" s="27"/>
      <c r="AQ3" s="27"/>
    </row>
    <row r="4" spans="1:43" x14ac:dyDescent="0.25">
      <c r="A4" s="27" t="s">
        <v>35</v>
      </c>
      <c r="B4" s="9">
        <v>0</v>
      </c>
      <c r="C4" s="9">
        <f>23</f>
        <v>23</v>
      </c>
      <c r="D4" s="9">
        <v>0</v>
      </c>
      <c r="E4" s="9">
        <f>VLookups!$D$64+VLookups!D66</f>
        <v>8500</v>
      </c>
      <c r="F4" s="19">
        <v>0</v>
      </c>
      <c r="G4" s="19">
        <v>0</v>
      </c>
      <c r="H4" s="19">
        <v>0</v>
      </c>
      <c r="I4" s="19">
        <v>0</v>
      </c>
      <c r="J4" s="19">
        <v>0</v>
      </c>
      <c r="K4" s="21">
        <f>-VLookups!$D$22</f>
        <v>-250</v>
      </c>
      <c r="L4" s="19">
        <v>0</v>
      </c>
      <c r="M4" s="19">
        <v>0</v>
      </c>
      <c r="N4" s="9" t="s">
        <v>36</v>
      </c>
      <c r="O4" s="19">
        <v>0</v>
      </c>
      <c r="P4" s="19">
        <v>0</v>
      </c>
      <c r="Q4" s="9" t="s">
        <v>36</v>
      </c>
      <c r="R4" s="21">
        <f>-VLookups!$D$44</f>
        <v>-2000</v>
      </c>
      <c r="S4" s="19">
        <v>0</v>
      </c>
      <c r="T4" s="19">
        <v>0</v>
      </c>
      <c r="U4" s="9" t="s">
        <v>36</v>
      </c>
      <c r="V4" s="21">
        <f>-VLookups!$D$53</f>
        <v>-600</v>
      </c>
      <c r="W4" s="19">
        <v>0</v>
      </c>
      <c r="X4" s="19">
        <v>0</v>
      </c>
      <c r="Y4" s="21"/>
      <c r="Z4" s="9" t="s">
        <v>36</v>
      </c>
      <c r="AA4" s="9" t="s">
        <v>36</v>
      </c>
      <c r="AB4" s="20">
        <f>SUM(E4,F4/2,H4,I4,K4,L4,M4,O4,P4,R4,S4,T4,V4,W4,X4,Y4,G4,J4,Z4,AA4)</f>
        <v>5650</v>
      </c>
      <c r="AC4" s="20">
        <f>AB4</f>
        <v>5650</v>
      </c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</row>
    <row r="5" spans="1:43" x14ac:dyDescent="0.25">
      <c r="A5" s="1"/>
      <c r="B5" s="9">
        <v>1</v>
      </c>
      <c r="C5" s="9">
        <f>23</f>
        <v>23</v>
      </c>
      <c r="D5" s="9">
        <v>1</v>
      </c>
      <c r="E5" s="9">
        <f>VLookups!$D$64</f>
        <v>3000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21">
        <f>-VLookups!$D$22</f>
        <v>-250</v>
      </c>
      <c r="L5" s="19">
        <v>0</v>
      </c>
      <c r="M5" s="19">
        <v>0</v>
      </c>
      <c r="N5" s="9" t="s">
        <v>36</v>
      </c>
      <c r="O5" s="19">
        <v>0</v>
      </c>
      <c r="P5" s="19">
        <v>0</v>
      </c>
      <c r="Q5" s="9" t="s">
        <v>36</v>
      </c>
      <c r="R5" s="21">
        <f>-VLookups!$D$44</f>
        <v>-2000</v>
      </c>
      <c r="S5" s="19">
        <v>0</v>
      </c>
      <c r="T5" s="19">
        <v>0</v>
      </c>
      <c r="U5" s="9" t="s">
        <v>36</v>
      </c>
      <c r="V5" s="21">
        <f>V4-VLookups!$D$54</f>
        <v>-605</v>
      </c>
      <c r="W5" s="19">
        <v>0</v>
      </c>
      <c r="X5" s="19">
        <v>0</v>
      </c>
      <c r="Y5" s="36"/>
      <c r="Z5" s="9" t="s">
        <v>36</v>
      </c>
      <c r="AA5" s="9" t="s">
        <v>36</v>
      </c>
      <c r="AB5" s="20">
        <f t="shared" ref="AB5:AB68" si="0">SUM(E5,F5/2,H5,I5,K5,L5,M5,O5,P5,R5,S5,T5,V5,W5,X5,Y5,G5,J5,Z5,AA5)</f>
        <v>145</v>
      </c>
      <c r="AC5" s="20">
        <f>AB5+AC4*(1+$AC$2/12)</f>
        <v>5804.416666666667</v>
      </c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</row>
    <row r="6" spans="1:43" x14ac:dyDescent="0.25">
      <c r="A6" s="1"/>
      <c r="B6" s="9">
        <v>2</v>
      </c>
      <c r="C6" s="9">
        <f>23</f>
        <v>23</v>
      </c>
      <c r="D6" s="9">
        <v>2</v>
      </c>
      <c r="E6" s="9">
        <f>VLookups!$D$64</f>
        <v>3000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21">
        <f>-VLookups!$D$22</f>
        <v>-250</v>
      </c>
      <c r="L6" s="19">
        <v>0</v>
      </c>
      <c r="M6" s="19">
        <v>0</v>
      </c>
      <c r="N6" s="9" t="s">
        <v>36</v>
      </c>
      <c r="O6" s="19">
        <v>0</v>
      </c>
      <c r="P6" s="19">
        <v>0</v>
      </c>
      <c r="Q6" s="9" t="s">
        <v>36</v>
      </c>
      <c r="R6" s="21">
        <f>-VLookups!$D$44</f>
        <v>-2000</v>
      </c>
      <c r="S6" s="19">
        <v>0</v>
      </c>
      <c r="T6" s="19">
        <v>0</v>
      </c>
      <c r="U6" s="9" t="s">
        <v>36</v>
      </c>
      <c r="V6" s="21">
        <f>V5-VLookups!$D$54</f>
        <v>-610</v>
      </c>
      <c r="W6" s="19">
        <v>0</v>
      </c>
      <c r="X6" s="19">
        <v>0</v>
      </c>
      <c r="Y6" s="36"/>
      <c r="Z6" s="9" t="s">
        <v>36</v>
      </c>
      <c r="AA6" s="9" t="s">
        <v>36</v>
      </c>
      <c r="AB6" s="20">
        <f t="shared" si="0"/>
        <v>140</v>
      </c>
      <c r="AC6" s="20">
        <f t="shared" ref="AC6:AC69" si="1">AB6+AC5*(1+$AC$2/12)</f>
        <v>5954.090694444445</v>
      </c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</row>
    <row r="7" spans="1:43" x14ac:dyDescent="0.25">
      <c r="A7" s="1"/>
      <c r="B7" s="9">
        <v>3</v>
      </c>
      <c r="C7" s="9">
        <f>23</f>
        <v>23</v>
      </c>
      <c r="D7" s="9">
        <v>3</v>
      </c>
      <c r="E7" s="9">
        <f>VLookups!$D$64</f>
        <v>3000</v>
      </c>
      <c r="F7" s="19">
        <v>0</v>
      </c>
      <c r="G7" s="19">
        <v>0</v>
      </c>
      <c r="H7" s="19">
        <v>0</v>
      </c>
      <c r="I7" s="19">
        <v>0</v>
      </c>
      <c r="J7" s="19">
        <v>0</v>
      </c>
      <c r="K7" s="21">
        <f>-VLookups!$D$22</f>
        <v>-250</v>
      </c>
      <c r="L7" s="19">
        <v>0</v>
      </c>
      <c r="M7" s="19">
        <v>0</v>
      </c>
      <c r="N7" s="9" t="s">
        <v>36</v>
      </c>
      <c r="O7" s="19">
        <v>0</v>
      </c>
      <c r="P7" s="19">
        <v>0</v>
      </c>
      <c r="Q7" s="9" t="s">
        <v>36</v>
      </c>
      <c r="R7" s="21">
        <f>-VLookups!$D$44</f>
        <v>-2000</v>
      </c>
      <c r="S7" s="19">
        <v>0</v>
      </c>
      <c r="T7" s="19">
        <v>0</v>
      </c>
      <c r="U7" s="9" t="s">
        <v>36</v>
      </c>
      <c r="V7" s="21">
        <f>V6-VLookups!$D$54</f>
        <v>-615</v>
      </c>
      <c r="W7" s="19">
        <v>0</v>
      </c>
      <c r="X7" s="19">
        <v>0</v>
      </c>
      <c r="Y7" s="36"/>
      <c r="Z7" s="9" t="s">
        <v>36</v>
      </c>
      <c r="AA7" s="9" t="s">
        <v>36</v>
      </c>
      <c r="AB7" s="20">
        <f t="shared" si="0"/>
        <v>135</v>
      </c>
      <c r="AC7" s="20">
        <f t="shared" si="1"/>
        <v>6099.0141789351856</v>
      </c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</row>
    <row r="8" spans="1:43" x14ac:dyDescent="0.25">
      <c r="A8" s="1"/>
      <c r="B8" s="9">
        <v>4</v>
      </c>
      <c r="C8" s="9">
        <f>23</f>
        <v>23</v>
      </c>
      <c r="D8" s="9">
        <v>4</v>
      </c>
      <c r="E8" s="9">
        <f>VLookups!$D$64</f>
        <v>3000</v>
      </c>
      <c r="F8" s="19">
        <v>0</v>
      </c>
      <c r="G8" s="19">
        <v>0</v>
      </c>
      <c r="H8" s="19">
        <v>0</v>
      </c>
      <c r="I8" s="19">
        <v>0</v>
      </c>
      <c r="J8" s="19">
        <v>0</v>
      </c>
      <c r="K8" s="21">
        <f>-VLookups!$D$22</f>
        <v>-250</v>
      </c>
      <c r="L8" s="19">
        <v>0</v>
      </c>
      <c r="M8" s="19">
        <v>0</v>
      </c>
      <c r="N8" s="9" t="s">
        <v>36</v>
      </c>
      <c r="O8" s="19">
        <v>0</v>
      </c>
      <c r="P8" s="19">
        <v>0</v>
      </c>
      <c r="Q8" s="9" t="s">
        <v>36</v>
      </c>
      <c r="R8" s="21">
        <f>-VLookups!$D$44</f>
        <v>-2000</v>
      </c>
      <c r="S8" s="19">
        <v>0</v>
      </c>
      <c r="T8" s="19">
        <v>0</v>
      </c>
      <c r="U8" s="9" t="s">
        <v>36</v>
      </c>
      <c r="V8" s="21">
        <f>V7-VLookups!$D$54</f>
        <v>-620</v>
      </c>
      <c r="W8" s="19">
        <v>0</v>
      </c>
      <c r="X8" s="19">
        <v>0</v>
      </c>
      <c r="Y8" s="36"/>
      <c r="Z8" s="9" t="s">
        <v>36</v>
      </c>
      <c r="AA8" s="9" t="s">
        <v>36</v>
      </c>
      <c r="AB8" s="20">
        <f t="shared" si="0"/>
        <v>130</v>
      </c>
      <c r="AC8" s="20">
        <f t="shared" si="1"/>
        <v>6239.1792025667446</v>
      </c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</row>
    <row r="9" spans="1:43" x14ac:dyDescent="0.25">
      <c r="A9" s="1"/>
      <c r="B9" s="9">
        <v>5</v>
      </c>
      <c r="C9" s="9">
        <f>23</f>
        <v>23</v>
      </c>
      <c r="D9" s="9">
        <v>5</v>
      </c>
      <c r="E9" s="9">
        <f>VLookups!$D$64</f>
        <v>3000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21">
        <f>-VLookups!$D$22</f>
        <v>-250</v>
      </c>
      <c r="L9" s="19">
        <v>0</v>
      </c>
      <c r="M9" s="19">
        <v>0</v>
      </c>
      <c r="N9" s="9" t="s">
        <v>36</v>
      </c>
      <c r="O9" s="19">
        <v>0</v>
      </c>
      <c r="P9" s="19">
        <v>0</v>
      </c>
      <c r="Q9" s="9" t="s">
        <v>36</v>
      </c>
      <c r="R9" s="21">
        <f>-VLookups!$D$44</f>
        <v>-2000</v>
      </c>
      <c r="S9" s="19">
        <v>0</v>
      </c>
      <c r="T9" s="19">
        <v>0</v>
      </c>
      <c r="U9" s="9" t="s">
        <v>36</v>
      </c>
      <c r="V9" s="21">
        <f>V8-VLookups!$D$54</f>
        <v>-625</v>
      </c>
      <c r="W9" s="19">
        <v>0</v>
      </c>
      <c r="X9" s="19">
        <v>0</v>
      </c>
      <c r="Y9" s="36"/>
      <c r="Z9" s="9" t="s">
        <v>36</v>
      </c>
      <c r="AA9" s="9" t="s">
        <v>36</v>
      </c>
      <c r="AB9" s="20">
        <f t="shared" si="0"/>
        <v>125</v>
      </c>
      <c r="AC9" s="20">
        <f t="shared" si="1"/>
        <v>6374.5778345710223</v>
      </c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</row>
    <row r="10" spans="1:43" x14ac:dyDescent="0.25">
      <c r="A10" s="1"/>
      <c r="B10" s="9">
        <v>6</v>
      </c>
      <c r="C10" s="9">
        <f>23</f>
        <v>23</v>
      </c>
      <c r="D10" s="9">
        <v>6</v>
      </c>
      <c r="E10" s="9">
        <f>VLookups!$D$64</f>
        <v>3000</v>
      </c>
      <c r="F10" s="19">
        <v>0</v>
      </c>
      <c r="G10" s="19">
        <v>0</v>
      </c>
      <c r="H10" s="19">
        <v>0</v>
      </c>
      <c r="I10" s="19">
        <v>0</v>
      </c>
      <c r="J10" s="19">
        <v>0</v>
      </c>
      <c r="K10" s="21">
        <f>-VLookups!$D$22</f>
        <v>-250</v>
      </c>
      <c r="L10" s="19">
        <v>0</v>
      </c>
      <c r="M10" s="19">
        <v>0</v>
      </c>
      <c r="N10" s="9" t="s">
        <v>36</v>
      </c>
      <c r="O10" s="19">
        <v>0</v>
      </c>
      <c r="P10" s="19">
        <v>0</v>
      </c>
      <c r="Q10" s="9" t="s">
        <v>36</v>
      </c>
      <c r="R10" s="21">
        <f>-VLookups!$D$44</f>
        <v>-2000</v>
      </c>
      <c r="S10" s="19">
        <v>0</v>
      </c>
      <c r="T10" s="19">
        <v>0</v>
      </c>
      <c r="U10" s="9" t="s">
        <v>36</v>
      </c>
      <c r="V10" s="21">
        <f>V9-VLookups!$D$54</f>
        <v>-630</v>
      </c>
      <c r="W10" s="19">
        <v>0</v>
      </c>
      <c r="X10" s="19">
        <v>0</v>
      </c>
      <c r="Y10" s="36"/>
      <c r="Z10" s="9" t="s">
        <v>36</v>
      </c>
      <c r="AA10" s="9" t="s">
        <v>36</v>
      </c>
      <c r="AB10" s="20">
        <f t="shared" si="0"/>
        <v>120</v>
      </c>
      <c r="AC10" s="20">
        <f t="shared" si="1"/>
        <v>6505.202130961974</v>
      </c>
      <c r="AD10" s="1"/>
      <c r="AE10" s="1"/>
      <c r="AF10" s="6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</row>
    <row r="11" spans="1:43" x14ac:dyDescent="0.25">
      <c r="A11" s="1"/>
      <c r="B11" s="9">
        <v>7</v>
      </c>
      <c r="C11" s="9">
        <f>23</f>
        <v>23</v>
      </c>
      <c r="D11" s="9">
        <v>7</v>
      </c>
      <c r="E11" s="9">
        <f>VLookups!$D$64</f>
        <v>3000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21">
        <f>-VLookups!$D$22</f>
        <v>-250</v>
      </c>
      <c r="L11" s="19">
        <v>0</v>
      </c>
      <c r="M11" s="19">
        <v>0</v>
      </c>
      <c r="N11" s="9" t="s">
        <v>36</v>
      </c>
      <c r="O11" s="19">
        <v>0</v>
      </c>
      <c r="P11" s="19">
        <v>0</v>
      </c>
      <c r="Q11" s="9" t="s">
        <v>36</v>
      </c>
      <c r="R11" s="21">
        <f>-VLookups!$D$44</f>
        <v>-2000</v>
      </c>
      <c r="S11" s="19">
        <v>0</v>
      </c>
      <c r="T11" s="19">
        <v>0</v>
      </c>
      <c r="U11" s="9" t="s">
        <v>36</v>
      </c>
      <c r="V11" s="21">
        <f>V10-VLookups!$D$54</f>
        <v>-635</v>
      </c>
      <c r="W11" s="19">
        <v>0</v>
      </c>
      <c r="X11" s="19">
        <v>0</v>
      </c>
      <c r="Y11" s="36"/>
      <c r="Z11" s="9" t="s">
        <v>36</v>
      </c>
      <c r="AA11" s="9" t="s">
        <v>36</v>
      </c>
      <c r="AB11" s="20">
        <f t="shared" si="0"/>
        <v>115</v>
      </c>
      <c r="AC11" s="20">
        <f t="shared" si="1"/>
        <v>6631.0441345135778</v>
      </c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</row>
    <row r="12" spans="1:43" x14ac:dyDescent="0.25">
      <c r="A12" s="1"/>
      <c r="B12" s="9">
        <v>8</v>
      </c>
      <c r="C12" s="9">
        <f>23</f>
        <v>23</v>
      </c>
      <c r="D12" s="9">
        <v>8</v>
      </c>
      <c r="E12" s="9">
        <f>VLookups!$D$64</f>
        <v>3000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21">
        <f>-VLookups!$D$22</f>
        <v>-250</v>
      </c>
      <c r="L12" s="19">
        <v>0</v>
      </c>
      <c r="M12" s="19">
        <v>0</v>
      </c>
      <c r="N12" s="9" t="s">
        <v>36</v>
      </c>
      <c r="O12" s="19">
        <v>0</v>
      </c>
      <c r="P12" s="19">
        <v>0</v>
      </c>
      <c r="Q12" s="9" t="s">
        <v>36</v>
      </c>
      <c r="R12" s="21">
        <f>-VLookups!$D$44</f>
        <v>-2000</v>
      </c>
      <c r="S12" s="19">
        <v>0</v>
      </c>
      <c r="T12" s="19">
        <v>0</v>
      </c>
      <c r="U12" s="9" t="s">
        <v>36</v>
      </c>
      <c r="V12" s="21">
        <f>V11-VLookups!$D$54</f>
        <v>-640</v>
      </c>
      <c r="W12" s="19">
        <v>0</v>
      </c>
      <c r="X12" s="19">
        <v>0</v>
      </c>
      <c r="Y12" s="36"/>
      <c r="Z12" s="9" t="s">
        <v>36</v>
      </c>
      <c r="AA12" s="9" t="s">
        <v>36</v>
      </c>
      <c r="AB12" s="20">
        <f t="shared" si="0"/>
        <v>110</v>
      </c>
      <c r="AC12" s="20">
        <f t="shared" si="1"/>
        <v>6752.0958747377672</v>
      </c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</row>
    <row r="13" spans="1:43" x14ac:dyDescent="0.25">
      <c r="A13" s="1"/>
      <c r="B13" s="9">
        <v>9</v>
      </c>
      <c r="C13" s="9">
        <f>23</f>
        <v>23</v>
      </c>
      <c r="D13" s="9">
        <v>9</v>
      </c>
      <c r="E13" s="9">
        <f>VLookups!$D$64</f>
        <v>3000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21">
        <f>-VLookups!$D$22</f>
        <v>-250</v>
      </c>
      <c r="L13" s="19">
        <v>0</v>
      </c>
      <c r="M13" s="19">
        <v>0</v>
      </c>
      <c r="N13" s="9" t="s">
        <v>36</v>
      </c>
      <c r="O13" s="19">
        <v>0</v>
      </c>
      <c r="P13" s="19">
        <v>0</v>
      </c>
      <c r="Q13" s="9" t="s">
        <v>36</v>
      </c>
      <c r="R13" s="21">
        <f>-VLookups!$D$44</f>
        <v>-2000</v>
      </c>
      <c r="S13" s="19">
        <v>0</v>
      </c>
      <c r="T13" s="19">
        <v>0</v>
      </c>
      <c r="U13" s="9" t="s">
        <v>36</v>
      </c>
      <c r="V13" s="21">
        <f>V12-VLookups!$D$54</f>
        <v>-645</v>
      </c>
      <c r="W13" s="19">
        <v>0</v>
      </c>
      <c r="X13" s="19">
        <v>0</v>
      </c>
      <c r="Y13" s="36"/>
      <c r="Z13" s="9" t="s">
        <v>36</v>
      </c>
      <c r="AA13" s="9" t="s">
        <v>36</v>
      </c>
      <c r="AB13" s="20">
        <f t="shared" si="0"/>
        <v>105</v>
      </c>
      <c r="AC13" s="20">
        <f t="shared" si="1"/>
        <v>6868.3493678623308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</row>
    <row r="14" spans="1:43" x14ac:dyDescent="0.25">
      <c r="A14" s="1"/>
      <c r="B14" s="9">
        <v>10</v>
      </c>
      <c r="C14" s="9">
        <f>23</f>
        <v>23</v>
      </c>
      <c r="D14" s="9">
        <v>10</v>
      </c>
      <c r="E14" s="9">
        <f>VLookups!$D$64</f>
        <v>3000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21">
        <f>-VLookups!$D$22</f>
        <v>-250</v>
      </c>
      <c r="L14" s="19">
        <v>0</v>
      </c>
      <c r="M14" s="19">
        <v>0</v>
      </c>
      <c r="N14" s="9" t="s">
        <v>36</v>
      </c>
      <c r="O14" s="19">
        <v>0</v>
      </c>
      <c r="P14" s="19">
        <v>0</v>
      </c>
      <c r="Q14" s="9" t="s">
        <v>36</v>
      </c>
      <c r="R14" s="21">
        <f>-VLookups!$D$44</f>
        <v>-2000</v>
      </c>
      <c r="S14" s="19">
        <v>0</v>
      </c>
      <c r="T14" s="19">
        <v>0</v>
      </c>
      <c r="U14" s="9" t="s">
        <v>36</v>
      </c>
      <c r="V14" s="21">
        <f>V13-VLookups!$D$54</f>
        <v>-650</v>
      </c>
      <c r="W14" s="19">
        <v>0</v>
      </c>
      <c r="X14" s="19">
        <v>0</v>
      </c>
      <c r="Y14" s="36"/>
      <c r="Z14" s="9" t="s">
        <v>36</v>
      </c>
      <c r="AA14" s="9" t="s">
        <v>36</v>
      </c>
      <c r="AB14" s="20">
        <f t="shared" si="0"/>
        <v>100</v>
      </c>
      <c r="AC14" s="20">
        <f t="shared" si="1"/>
        <v>6979.7966168087687</v>
      </c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</row>
    <row r="15" spans="1:43" x14ac:dyDescent="0.25">
      <c r="A15" s="1"/>
      <c r="B15" s="9">
        <v>11</v>
      </c>
      <c r="C15" s="9">
        <f>23</f>
        <v>23</v>
      </c>
      <c r="D15" s="9">
        <v>11</v>
      </c>
      <c r="E15" s="9">
        <f>VLookups!$D$64</f>
        <v>3000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21">
        <f>-VLookups!$D$22</f>
        <v>-250</v>
      </c>
      <c r="L15" s="19">
        <v>0</v>
      </c>
      <c r="M15" s="19">
        <v>0</v>
      </c>
      <c r="N15" s="9" t="s">
        <v>36</v>
      </c>
      <c r="O15" s="19">
        <v>0</v>
      </c>
      <c r="P15" s="19">
        <v>0</v>
      </c>
      <c r="Q15" s="9" t="s">
        <v>36</v>
      </c>
      <c r="R15" s="21">
        <f>-VLookups!$D$44</f>
        <v>-2000</v>
      </c>
      <c r="S15" s="19">
        <v>0</v>
      </c>
      <c r="T15" s="19">
        <v>0</v>
      </c>
      <c r="U15" s="9" t="s">
        <v>36</v>
      </c>
      <c r="V15" s="21">
        <f>V14-VLookups!$D$54</f>
        <v>-655</v>
      </c>
      <c r="W15" s="19">
        <v>0</v>
      </c>
      <c r="X15" s="19">
        <v>0</v>
      </c>
      <c r="Y15" s="36"/>
      <c r="Z15" s="9" t="s">
        <v>36</v>
      </c>
      <c r="AA15" s="9" t="s">
        <v>36</v>
      </c>
      <c r="AB15" s="20">
        <f t="shared" si="0"/>
        <v>95</v>
      </c>
      <c r="AC15" s="20">
        <f t="shared" si="1"/>
        <v>7086.4296111701169</v>
      </c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</row>
    <row r="16" spans="1:43" x14ac:dyDescent="0.25">
      <c r="A16" s="1"/>
      <c r="B16" s="9">
        <v>12</v>
      </c>
      <c r="C16" s="9">
        <f>C4+1</f>
        <v>24</v>
      </c>
      <c r="D16" s="9">
        <f>D4</f>
        <v>0</v>
      </c>
      <c r="E16" s="9">
        <f>VLookups!$D$64</f>
        <v>3000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21">
        <f>-VLookups!$D$22</f>
        <v>-250</v>
      </c>
      <c r="L16" s="19">
        <v>0</v>
      </c>
      <c r="M16" s="19">
        <v>0</v>
      </c>
      <c r="N16" s="9" t="s">
        <v>36</v>
      </c>
      <c r="O16" s="19">
        <v>0</v>
      </c>
      <c r="P16" s="19">
        <v>0</v>
      </c>
      <c r="Q16" s="9" t="s">
        <v>36</v>
      </c>
      <c r="R16" s="21">
        <f>R4*(1+VLookups!$D$45)</f>
        <v>-2122</v>
      </c>
      <c r="S16" s="19">
        <v>0</v>
      </c>
      <c r="T16" s="19">
        <v>0</v>
      </c>
      <c r="U16" s="9" t="s">
        <v>36</v>
      </c>
      <c r="V16" s="21">
        <f>V15-VLookups!$D$54</f>
        <v>-660</v>
      </c>
      <c r="W16" s="19">
        <v>0</v>
      </c>
      <c r="X16" s="19">
        <v>0</v>
      </c>
      <c r="Y16" s="36"/>
      <c r="Z16" s="9" t="s">
        <v>36</v>
      </c>
      <c r="AA16" s="9" t="s">
        <v>36</v>
      </c>
      <c r="AB16" s="20">
        <f t="shared" si="0"/>
        <v>-32</v>
      </c>
      <c r="AC16" s="20">
        <f t="shared" si="1"/>
        <v>7066.2403271887342</v>
      </c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</row>
    <row r="17" spans="1:43" x14ac:dyDescent="0.25">
      <c r="A17" s="1"/>
      <c r="B17" s="9">
        <v>13</v>
      </c>
      <c r="C17" s="9">
        <f t="shared" ref="C17:C80" si="2">C5+1</f>
        <v>24</v>
      </c>
      <c r="D17" s="9">
        <f>D5</f>
        <v>1</v>
      </c>
      <c r="E17" s="9">
        <f>VLookups!$D$64</f>
        <v>3000</v>
      </c>
      <c r="F17" s="19">
        <v>0</v>
      </c>
      <c r="G17" s="19">
        <v>0</v>
      </c>
      <c r="H17" s="19">
        <v>0</v>
      </c>
      <c r="I17" s="19">
        <v>0</v>
      </c>
      <c r="J17" s="19">
        <v>0</v>
      </c>
      <c r="K17" s="21">
        <f>-VLookups!$D$22</f>
        <v>-250</v>
      </c>
      <c r="L17" s="19">
        <v>0</v>
      </c>
      <c r="M17" s="19">
        <v>0</v>
      </c>
      <c r="N17" s="9" t="s">
        <v>36</v>
      </c>
      <c r="O17" s="19">
        <v>0</v>
      </c>
      <c r="P17" s="19">
        <v>0</v>
      </c>
      <c r="Q17" s="9" t="s">
        <v>36</v>
      </c>
      <c r="R17" s="21">
        <f>R5*(1+VLookups!$D$45)</f>
        <v>-2122</v>
      </c>
      <c r="S17" s="19">
        <v>0</v>
      </c>
      <c r="T17" s="19">
        <v>0</v>
      </c>
      <c r="U17" s="9" t="s">
        <v>36</v>
      </c>
      <c r="V17" s="21">
        <f>V16-VLookups!$D$54</f>
        <v>-665</v>
      </c>
      <c r="W17" s="19">
        <v>0</v>
      </c>
      <c r="X17" s="19">
        <v>0</v>
      </c>
      <c r="Y17" s="36"/>
      <c r="Z17" s="9" t="s">
        <v>36</v>
      </c>
      <c r="AA17" s="9" t="s">
        <v>36</v>
      </c>
      <c r="AB17" s="20">
        <f t="shared" si="0"/>
        <v>-37</v>
      </c>
      <c r="AC17" s="20">
        <f t="shared" si="1"/>
        <v>7041.0173944007156</v>
      </c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</row>
    <row r="18" spans="1:43" x14ac:dyDescent="0.25">
      <c r="A18" s="1"/>
      <c r="B18" s="9">
        <v>14</v>
      </c>
      <c r="C18" s="9">
        <f t="shared" si="2"/>
        <v>24</v>
      </c>
      <c r="D18" s="9">
        <f t="shared" ref="D18:D81" si="3">D6</f>
        <v>2</v>
      </c>
      <c r="E18" s="9">
        <f>VLookups!$D$64</f>
        <v>3000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21">
        <f>-VLookups!$D$22</f>
        <v>-250</v>
      </c>
      <c r="L18" s="19">
        <v>0</v>
      </c>
      <c r="M18" s="19">
        <v>0</v>
      </c>
      <c r="N18" s="9" t="s">
        <v>36</v>
      </c>
      <c r="O18" s="19">
        <v>0</v>
      </c>
      <c r="P18" s="19">
        <v>0</v>
      </c>
      <c r="Q18" s="9" t="s">
        <v>36</v>
      </c>
      <c r="R18" s="21">
        <f>R6*(1+VLookups!$D$45)</f>
        <v>-2122</v>
      </c>
      <c r="S18" s="19">
        <v>0</v>
      </c>
      <c r="T18" s="19">
        <v>0</v>
      </c>
      <c r="U18" s="9" t="s">
        <v>36</v>
      </c>
      <c r="V18" s="21">
        <f>V17-VLookups!$D$54</f>
        <v>-670</v>
      </c>
      <c r="W18" s="19">
        <v>0</v>
      </c>
      <c r="X18" s="19">
        <v>0</v>
      </c>
      <c r="Y18" s="36"/>
      <c r="Z18" s="9" t="s">
        <v>36</v>
      </c>
      <c r="AA18" s="9" t="s">
        <v>36</v>
      </c>
      <c r="AB18" s="20">
        <f t="shared" si="0"/>
        <v>-42</v>
      </c>
      <c r="AC18" s="20">
        <f t="shared" si="1"/>
        <v>7010.7524233913837</v>
      </c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</row>
    <row r="19" spans="1:43" x14ac:dyDescent="0.25">
      <c r="A19" s="1"/>
      <c r="B19" s="9">
        <v>15</v>
      </c>
      <c r="C19" s="9">
        <f t="shared" si="2"/>
        <v>24</v>
      </c>
      <c r="D19" s="9">
        <f t="shared" si="3"/>
        <v>3</v>
      </c>
      <c r="E19" s="9">
        <f>VLookups!$D$64</f>
        <v>3000</v>
      </c>
      <c r="F19" s="19">
        <v>0</v>
      </c>
      <c r="G19" s="19">
        <v>0</v>
      </c>
      <c r="H19" s="19">
        <v>0</v>
      </c>
      <c r="I19" s="19">
        <v>0</v>
      </c>
      <c r="J19" s="19">
        <v>0</v>
      </c>
      <c r="K19" s="21">
        <f>-VLookups!$D$22</f>
        <v>-250</v>
      </c>
      <c r="L19" s="19">
        <v>0</v>
      </c>
      <c r="M19" s="19">
        <v>0</v>
      </c>
      <c r="N19" s="9" t="s">
        <v>36</v>
      </c>
      <c r="O19" s="19">
        <v>0</v>
      </c>
      <c r="P19" s="19">
        <v>0</v>
      </c>
      <c r="Q19" s="9" t="s">
        <v>36</v>
      </c>
      <c r="R19" s="21">
        <f>R7*(1+VLookups!$D$45)</f>
        <v>-2122</v>
      </c>
      <c r="S19" s="19">
        <v>0</v>
      </c>
      <c r="T19" s="19">
        <v>0</v>
      </c>
      <c r="U19" s="9" t="s">
        <v>36</v>
      </c>
      <c r="V19" s="21">
        <f>V18-VLookups!$D$54</f>
        <v>-675</v>
      </c>
      <c r="W19" s="19">
        <v>0</v>
      </c>
      <c r="X19" s="19">
        <v>0</v>
      </c>
      <c r="Y19" s="36"/>
      <c r="Z19" s="9" t="s">
        <v>36</v>
      </c>
      <c r="AA19" s="9" t="s">
        <v>36</v>
      </c>
      <c r="AB19" s="20">
        <f t="shared" si="0"/>
        <v>-47</v>
      </c>
      <c r="AC19" s="20">
        <f t="shared" si="1"/>
        <v>6975.4370107637033</v>
      </c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</row>
    <row r="20" spans="1:43" x14ac:dyDescent="0.25">
      <c r="A20" s="1"/>
      <c r="B20" s="9">
        <v>16</v>
      </c>
      <c r="C20" s="9">
        <f t="shared" si="2"/>
        <v>24</v>
      </c>
      <c r="D20" s="9">
        <f t="shared" si="3"/>
        <v>4</v>
      </c>
      <c r="E20" s="9">
        <f>VLookups!$D$64</f>
        <v>3000</v>
      </c>
      <c r="F20" s="19">
        <v>0</v>
      </c>
      <c r="G20" s="19">
        <v>0</v>
      </c>
      <c r="H20" s="19">
        <v>0</v>
      </c>
      <c r="I20" s="19">
        <v>0</v>
      </c>
      <c r="J20" s="19">
        <v>0</v>
      </c>
      <c r="K20" s="21">
        <f>-VLookups!$D$22</f>
        <v>-250</v>
      </c>
      <c r="L20" s="19">
        <v>0</v>
      </c>
      <c r="M20" s="19">
        <v>0</v>
      </c>
      <c r="N20" s="9" t="s">
        <v>36</v>
      </c>
      <c r="O20" s="19">
        <v>0</v>
      </c>
      <c r="P20" s="19">
        <v>0</v>
      </c>
      <c r="Q20" s="9" t="s">
        <v>36</v>
      </c>
      <c r="R20" s="21">
        <f>R8*(1+VLookups!$D$45)</f>
        <v>-2122</v>
      </c>
      <c r="S20" s="19">
        <v>0</v>
      </c>
      <c r="T20" s="19">
        <v>0</v>
      </c>
      <c r="U20" s="9" t="s">
        <v>36</v>
      </c>
      <c r="V20" s="21">
        <f>V19-VLookups!$D$54</f>
        <v>-680</v>
      </c>
      <c r="W20" s="19">
        <v>0</v>
      </c>
      <c r="X20" s="19">
        <v>0</v>
      </c>
      <c r="Y20" s="36"/>
      <c r="Z20" s="9" t="s">
        <v>36</v>
      </c>
      <c r="AA20" s="9" t="s">
        <v>36</v>
      </c>
      <c r="AB20" s="20">
        <f t="shared" si="0"/>
        <v>-52</v>
      </c>
      <c r="AC20" s="20">
        <f t="shared" si="1"/>
        <v>6935.0627391149765</v>
      </c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</row>
    <row r="21" spans="1:43" x14ac:dyDescent="0.25">
      <c r="A21" s="1"/>
      <c r="B21" s="9">
        <v>17</v>
      </c>
      <c r="C21" s="9">
        <f t="shared" si="2"/>
        <v>24</v>
      </c>
      <c r="D21" s="9">
        <f t="shared" si="3"/>
        <v>5</v>
      </c>
      <c r="E21" s="9">
        <f>VLookups!$D$64</f>
        <v>3000</v>
      </c>
      <c r="F21" s="19">
        <v>0</v>
      </c>
      <c r="G21" s="19">
        <v>0</v>
      </c>
      <c r="H21" s="19">
        <v>0</v>
      </c>
      <c r="I21" s="19">
        <v>0</v>
      </c>
      <c r="J21" s="19">
        <v>0</v>
      </c>
      <c r="K21" s="21">
        <f>-VLookups!$D$22</f>
        <v>-250</v>
      </c>
      <c r="L21" s="19">
        <v>0</v>
      </c>
      <c r="M21" s="19">
        <v>0</v>
      </c>
      <c r="N21" s="9" t="s">
        <v>36</v>
      </c>
      <c r="O21" s="19">
        <v>0</v>
      </c>
      <c r="P21" s="19">
        <v>0</v>
      </c>
      <c r="Q21" s="9" t="s">
        <v>36</v>
      </c>
      <c r="R21" s="21">
        <f>R9*(1+VLookups!$D$45)</f>
        <v>-2122</v>
      </c>
      <c r="S21" s="19">
        <v>0</v>
      </c>
      <c r="T21" s="19">
        <v>0</v>
      </c>
      <c r="U21" s="9" t="s">
        <v>36</v>
      </c>
      <c r="V21" s="21">
        <f>V20-VLookups!$D$54</f>
        <v>-685</v>
      </c>
      <c r="W21" s="19">
        <v>0</v>
      </c>
      <c r="X21" s="19">
        <v>0</v>
      </c>
      <c r="Y21" s="36"/>
      <c r="Z21" s="9" t="s">
        <v>36</v>
      </c>
      <c r="AA21" s="9" t="s">
        <v>36</v>
      </c>
      <c r="AB21" s="20">
        <f t="shared" si="0"/>
        <v>-57</v>
      </c>
      <c r="AC21" s="20">
        <f t="shared" si="1"/>
        <v>6889.6211770135014</v>
      </c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</row>
    <row r="22" spans="1:43" x14ac:dyDescent="0.25">
      <c r="A22" s="1"/>
      <c r="B22" s="9">
        <v>18</v>
      </c>
      <c r="C22" s="9">
        <f t="shared" si="2"/>
        <v>24</v>
      </c>
      <c r="D22" s="9">
        <f t="shared" si="3"/>
        <v>6</v>
      </c>
      <c r="E22" s="9">
        <f>VLookups!$D$64</f>
        <v>3000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21">
        <f>-VLookups!$D$22</f>
        <v>-250</v>
      </c>
      <c r="L22" s="19">
        <v>0</v>
      </c>
      <c r="M22" s="19">
        <v>0</v>
      </c>
      <c r="N22" s="9" t="s">
        <v>36</v>
      </c>
      <c r="O22" s="19">
        <v>0</v>
      </c>
      <c r="P22" s="19">
        <v>0</v>
      </c>
      <c r="Q22" s="9" t="s">
        <v>36</v>
      </c>
      <c r="R22" s="21">
        <f>R10*(1+VLookups!$D$45)</f>
        <v>-2122</v>
      </c>
      <c r="S22" s="19">
        <v>0</v>
      </c>
      <c r="T22" s="19">
        <v>0</v>
      </c>
      <c r="U22" s="9" t="s">
        <v>36</v>
      </c>
      <c r="V22" s="21">
        <f>V21-VLookups!$D$54</f>
        <v>-690</v>
      </c>
      <c r="W22" s="19">
        <v>0</v>
      </c>
      <c r="X22" s="19">
        <v>0</v>
      </c>
      <c r="Y22" s="36"/>
      <c r="Z22" s="9" t="s">
        <v>36</v>
      </c>
      <c r="AA22" s="9" t="s">
        <v>36</v>
      </c>
      <c r="AB22" s="20">
        <f t="shared" si="0"/>
        <v>-62</v>
      </c>
      <c r="AC22" s="20">
        <f t="shared" si="1"/>
        <v>6839.103878975191</v>
      </c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</row>
    <row r="23" spans="1:43" x14ac:dyDescent="0.25">
      <c r="A23" s="1"/>
      <c r="B23" s="9">
        <v>19</v>
      </c>
      <c r="C23" s="9">
        <f t="shared" si="2"/>
        <v>24</v>
      </c>
      <c r="D23" s="9">
        <f t="shared" si="3"/>
        <v>7</v>
      </c>
      <c r="E23" s="9">
        <f>VLookups!$D$64</f>
        <v>3000</v>
      </c>
      <c r="F23" s="19">
        <v>0</v>
      </c>
      <c r="G23" s="19">
        <v>0</v>
      </c>
      <c r="H23" s="19">
        <v>0</v>
      </c>
      <c r="I23" s="19">
        <v>0</v>
      </c>
      <c r="J23" s="19">
        <v>0</v>
      </c>
      <c r="K23" s="21">
        <f>-VLookups!$D$22</f>
        <v>-250</v>
      </c>
      <c r="L23" s="19">
        <v>0</v>
      </c>
      <c r="M23" s="19">
        <v>0</v>
      </c>
      <c r="N23" s="9" t="s">
        <v>36</v>
      </c>
      <c r="O23" s="19">
        <v>0</v>
      </c>
      <c r="P23" s="19">
        <v>0</v>
      </c>
      <c r="Q23" s="9" t="s">
        <v>36</v>
      </c>
      <c r="R23" s="21">
        <f>R11*(1+VLookups!$D$45)</f>
        <v>-2122</v>
      </c>
      <c r="S23" s="19">
        <v>0</v>
      </c>
      <c r="T23" s="19">
        <v>0</v>
      </c>
      <c r="U23" s="9" t="s">
        <v>36</v>
      </c>
      <c r="V23" s="21">
        <f>V22-VLookups!$D$54</f>
        <v>-695</v>
      </c>
      <c r="W23" s="19">
        <v>0</v>
      </c>
      <c r="X23" s="19">
        <v>0</v>
      </c>
      <c r="Y23" s="36"/>
      <c r="Z23" s="9" t="s">
        <v>36</v>
      </c>
      <c r="AA23" s="9" t="s">
        <v>36</v>
      </c>
      <c r="AB23" s="20">
        <f t="shared" si="0"/>
        <v>-67</v>
      </c>
      <c r="AC23" s="20">
        <f t="shared" si="1"/>
        <v>6783.5023854401497</v>
      </c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</row>
    <row r="24" spans="1:43" x14ac:dyDescent="0.25">
      <c r="A24" s="1"/>
      <c r="B24" s="9">
        <v>20</v>
      </c>
      <c r="C24" s="9">
        <f t="shared" si="2"/>
        <v>24</v>
      </c>
      <c r="D24" s="9">
        <f t="shared" si="3"/>
        <v>8</v>
      </c>
      <c r="E24" s="9">
        <f>VLookups!$D$64</f>
        <v>3000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21">
        <f>-VLookups!$D$22</f>
        <v>-250</v>
      </c>
      <c r="L24" s="19">
        <v>0</v>
      </c>
      <c r="M24" s="19">
        <v>0</v>
      </c>
      <c r="N24" s="9" t="s">
        <v>36</v>
      </c>
      <c r="O24" s="19">
        <v>0</v>
      </c>
      <c r="P24" s="19">
        <v>0</v>
      </c>
      <c r="Q24" s="9" t="s">
        <v>36</v>
      </c>
      <c r="R24" s="21">
        <f>R12*(1+VLookups!$D$45)</f>
        <v>-2122</v>
      </c>
      <c r="S24" s="19">
        <v>0</v>
      </c>
      <c r="T24" s="19">
        <v>0</v>
      </c>
      <c r="U24" s="9" t="s">
        <v>36</v>
      </c>
      <c r="V24" s="21">
        <f>V23-VLookups!$D$54</f>
        <v>-700</v>
      </c>
      <c r="W24" s="19">
        <v>0</v>
      </c>
      <c r="X24" s="19">
        <v>0</v>
      </c>
      <c r="Y24" s="36"/>
      <c r="Z24" s="9" t="s">
        <v>36</v>
      </c>
      <c r="AA24" s="9" t="s">
        <v>36</v>
      </c>
      <c r="AB24" s="20">
        <f t="shared" si="0"/>
        <v>-72</v>
      </c>
      <c r="AC24" s="20">
        <f t="shared" si="1"/>
        <v>6722.8082227492168</v>
      </c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</row>
    <row r="25" spans="1:43" x14ac:dyDescent="0.25">
      <c r="A25" s="1"/>
      <c r="B25" s="9">
        <v>21</v>
      </c>
      <c r="C25" s="9">
        <f t="shared" si="2"/>
        <v>24</v>
      </c>
      <c r="D25" s="9">
        <f t="shared" si="3"/>
        <v>9</v>
      </c>
      <c r="E25" s="9">
        <f>VLookups!$D$64</f>
        <v>3000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21">
        <f>-VLookups!$D$22</f>
        <v>-250</v>
      </c>
      <c r="L25" s="19">
        <v>0</v>
      </c>
      <c r="M25" s="19">
        <v>0</v>
      </c>
      <c r="N25" s="9" t="s">
        <v>36</v>
      </c>
      <c r="O25" s="19">
        <v>0</v>
      </c>
      <c r="P25" s="19">
        <v>0</v>
      </c>
      <c r="Q25" s="9" t="s">
        <v>36</v>
      </c>
      <c r="R25" s="21">
        <f>R13*(1+VLookups!$D$45)</f>
        <v>-2122</v>
      </c>
      <c r="S25" s="19">
        <v>0</v>
      </c>
      <c r="T25" s="19">
        <v>0</v>
      </c>
      <c r="U25" s="9" t="s">
        <v>36</v>
      </c>
      <c r="V25" s="21">
        <f>V24-VLookups!$D$54</f>
        <v>-705</v>
      </c>
      <c r="W25" s="19">
        <v>0</v>
      </c>
      <c r="X25" s="19">
        <v>0</v>
      </c>
      <c r="Y25" s="36"/>
      <c r="Z25" s="9" t="s">
        <v>36</v>
      </c>
      <c r="AA25" s="9" t="s">
        <v>36</v>
      </c>
      <c r="AB25" s="20">
        <f t="shared" si="0"/>
        <v>-77</v>
      </c>
      <c r="AC25" s="20">
        <f t="shared" si="1"/>
        <v>6657.012903120466</v>
      </c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</row>
    <row r="26" spans="1:43" x14ac:dyDescent="0.25">
      <c r="A26" s="1"/>
      <c r="B26" s="9">
        <v>22</v>
      </c>
      <c r="C26" s="9">
        <f t="shared" si="2"/>
        <v>24</v>
      </c>
      <c r="D26" s="9">
        <f t="shared" si="3"/>
        <v>10</v>
      </c>
      <c r="E26" s="9">
        <f>VLookups!$D$64</f>
        <v>3000</v>
      </c>
      <c r="F26" s="19">
        <v>0</v>
      </c>
      <c r="G26" s="19">
        <v>0</v>
      </c>
      <c r="H26" s="19">
        <v>0</v>
      </c>
      <c r="I26" s="19">
        <v>0</v>
      </c>
      <c r="J26" s="19">
        <v>0</v>
      </c>
      <c r="K26" s="21">
        <f>-VLookups!$D$22</f>
        <v>-250</v>
      </c>
      <c r="L26" s="19">
        <v>0</v>
      </c>
      <c r="M26" s="19">
        <v>0</v>
      </c>
      <c r="N26" s="9" t="s">
        <v>36</v>
      </c>
      <c r="O26" s="19">
        <v>0</v>
      </c>
      <c r="P26" s="19">
        <v>0</v>
      </c>
      <c r="Q26" s="9" t="s">
        <v>36</v>
      </c>
      <c r="R26" s="21">
        <f>R14*(1+VLookups!$D$45)</f>
        <v>-2122</v>
      </c>
      <c r="S26" s="19">
        <v>0</v>
      </c>
      <c r="T26" s="19">
        <v>0</v>
      </c>
      <c r="U26" s="9" t="s">
        <v>36</v>
      </c>
      <c r="V26" s="21">
        <f>V25-VLookups!$D$54</f>
        <v>-710</v>
      </c>
      <c r="W26" s="19">
        <v>0</v>
      </c>
      <c r="X26" s="19">
        <v>0</v>
      </c>
      <c r="Y26" s="36"/>
      <c r="Z26" s="9" t="s">
        <v>36</v>
      </c>
      <c r="AA26" s="9" t="s">
        <v>36</v>
      </c>
      <c r="AB26" s="20">
        <f t="shared" si="0"/>
        <v>-82</v>
      </c>
      <c r="AC26" s="20">
        <f t="shared" si="1"/>
        <v>6586.1079246256668</v>
      </c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</row>
    <row r="27" spans="1:43" x14ac:dyDescent="0.25">
      <c r="A27" s="1"/>
      <c r="B27" s="9">
        <v>23</v>
      </c>
      <c r="C27" s="9">
        <f t="shared" si="2"/>
        <v>24</v>
      </c>
      <c r="D27" s="9">
        <f t="shared" si="3"/>
        <v>11</v>
      </c>
      <c r="E27" s="9">
        <f>VLookups!$D$64</f>
        <v>3000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21">
        <f>-VLookups!$D$22</f>
        <v>-250</v>
      </c>
      <c r="L27" s="19">
        <v>0</v>
      </c>
      <c r="M27" s="19">
        <v>0</v>
      </c>
      <c r="N27" s="9" t="s">
        <v>36</v>
      </c>
      <c r="O27" s="19">
        <v>0</v>
      </c>
      <c r="P27" s="19">
        <v>0</v>
      </c>
      <c r="Q27" s="9" t="s">
        <v>36</v>
      </c>
      <c r="R27" s="21">
        <f>R15*(1+VLookups!$D$45)</f>
        <v>-2122</v>
      </c>
      <c r="S27" s="19">
        <v>0</v>
      </c>
      <c r="T27" s="19">
        <v>0</v>
      </c>
      <c r="U27" s="9" t="s">
        <v>36</v>
      </c>
      <c r="V27" s="21">
        <f>V26-VLookups!$D$54</f>
        <v>-715</v>
      </c>
      <c r="W27" s="19">
        <v>0</v>
      </c>
      <c r="X27" s="19">
        <v>0</v>
      </c>
      <c r="Y27" s="36"/>
      <c r="Z27" s="9" t="s">
        <v>36</v>
      </c>
      <c r="AA27" s="9" t="s">
        <v>36</v>
      </c>
      <c r="AB27" s="20">
        <f t="shared" si="0"/>
        <v>-87</v>
      </c>
      <c r="AC27" s="20">
        <f t="shared" si="1"/>
        <v>6510.0847711667102</v>
      </c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</row>
    <row r="28" spans="1:43" x14ac:dyDescent="0.25">
      <c r="A28" s="1"/>
      <c r="B28" s="9">
        <v>24</v>
      </c>
      <c r="C28" s="9">
        <f t="shared" si="2"/>
        <v>25</v>
      </c>
      <c r="D28" s="9">
        <f t="shared" si="3"/>
        <v>0</v>
      </c>
      <c r="E28" s="9">
        <f>VLookups!D9</f>
        <v>11249.999999999998</v>
      </c>
      <c r="F28" s="19">
        <v>0</v>
      </c>
      <c r="G28" s="19">
        <v>0</v>
      </c>
      <c r="H28" s="20">
        <f>(-VLookups!$D$13)*(E28+F28/2)</f>
        <v>-3656.2499999999995</v>
      </c>
      <c r="I28" s="19">
        <v>0</v>
      </c>
      <c r="J28" s="19">
        <v>0</v>
      </c>
      <c r="K28" s="21">
        <f>-VLookups!D23</f>
        <v>-500</v>
      </c>
      <c r="L28" s="19">
        <v>0</v>
      </c>
      <c r="M28" s="19">
        <v>0</v>
      </c>
      <c r="N28" s="9" t="s">
        <v>36</v>
      </c>
      <c r="O28" s="19">
        <v>0</v>
      </c>
      <c r="P28" s="19">
        <v>0</v>
      </c>
      <c r="Q28" s="9" t="s">
        <v>36</v>
      </c>
      <c r="R28" s="21">
        <f>R16*(1+VLookups!$D$45)</f>
        <v>-2251.442</v>
      </c>
      <c r="S28" s="19">
        <v>0</v>
      </c>
      <c r="T28" s="19">
        <v>0</v>
      </c>
      <c r="U28" s="9" t="s">
        <v>36</v>
      </c>
      <c r="V28" s="21">
        <f>V27-VLookups!$D$54</f>
        <v>-720</v>
      </c>
      <c r="W28" s="19">
        <v>0</v>
      </c>
      <c r="X28" s="19">
        <v>0</v>
      </c>
      <c r="Y28" s="36"/>
      <c r="Z28" s="9" t="s">
        <v>36</v>
      </c>
      <c r="AA28" s="9" t="s">
        <v>36</v>
      </c>
      <c r="AB28" s="20">
        <f t="shared" si="0"/>
        <v>4122.3079999999982</v>
      </c>
      <c r="AC28" s="20">
        <f t="shared" si="1"/>
        <v>10643.242912451988</v>
      </c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</row>
    <row r="29" spans="1:43" x14ac:dyDescent="0.25">
      <c r="A29" s="1"/>
      <c r="B29" s="9">
        <v>25</v>
      </c>
      <c r="C29" s="9">
        <f t="shared" si="2"/>
        <v>25</v>
      </c>
      <c r="D29" s="9">
        <f t="shared" si="3"/>
        <v>1</v>
      </c>
      <c r="E29" s="20">
        <f>VLookups!$D$7</f>
        <v>10416.666666666666</v>
      </c>
      <c r="F29" s="20">
        <f>-E29*VLookups!$D$10*2</f>
        <v>-624.99999999999989</v>
      </c>
      <c r="G29" s="19">
        <v>0</v>
      </c>
      <c r="H29" s="20">
        <f>(-VLookups!$D$13)*(E29+F29/2)</f>
        <v>-3283.8541666666665</v>
      </c>
      <c r="I29" s="20">
        <f>-PMT(VLookups!$D$16/12,180,-FV(VLookups!$D$16/12,72,,-VLookups!$D$15))</f>
        <v>-1492.92953188151</v>
      </c>
      <c r="J29" s="21">
        <f>-PMT(VLookups!$D$20/12,180,-FV(VLookups!$D$20/12,24,,-VLookups!$D$19))</f>
        <v>-624.95374865778945</v>
      </c>
      <c r="K29" s="21">
        <f>K28-VLookups!$D$24</f>
        <v>-503</v>
      </c>
      <c r="L29" s="19">
        <v>0</v>
      </c>
      <c r="M29" s="19">
        <v>0</v>
      </c>
      <c r="N29" s="9" t="s">
        <v>36</v>
      </c>
      <c r="O29" s="19">
        <v>0</v>
      </c>
      <c r="P29" s="19">
        <v>0</v>
      </c>
      <c r="Q29" s="9" t="s">
        <v>36</v>
      </c>
      <c r="R29" s="21">
        <f>R17*(1+VLookups!$D$45)</f>
        <v>-2251.442</v>
      </c>
      <c r="S29" s="19">
        <v>0</v>
      </c>
      <c r="T29" s="19">
        <v>0</v>
      </c>
      <c r="U29" s="9" t="s">
        <v>36</v>
      </c>
      <c r="V29" s="21">
        <f>V28-VLookups!$D$54</f>
        <v>-725</v>
      </c>
      <c r="W29" s="19">
        <v>0</v>
      </c>
      <c r="X29" s="19">
        <v>0</v>
      </c>
      <c r="Y29" s="36">
        <f>-VLookups!D56</f>
        <v>-200</v>
      </c>
      <c r="Z29" s="9" t="s">
        <v>36</v>
      </c>
      <c r="AA29" s="9" t="s">
        <v>36</v>
      </c>
      <c r="AB29" s="20">
        <f t="shared" si="0"/>
        <v>1022.9872194607003</v>
      </c>
      <c r="AC29" s="20">
        <f t="shared" si="1"/>
        <v>11683.968870100107</v>
      </c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</row>
    <row r="30" spans="1:43" x14ac:dyDescent="0.25">
      <c r="A30" s="1"/>
      <c r="B30" s="9">
        <v>26</v>
      </c>
      <c r="C30" s="9">
        <f t="shared" si="2"/>
        <v>25</v>
      </c>
      <c r="D30" s="9">
        <f t="shared" si="3"/>
        <v>2</v>
      </c>
      <c r="E30" s="20">
        <f>VLookups!$D$7</f>
        <v>10416.666666666666</v>
      </c>
      <c r="F30" s="20">
        <f>-E30*VLookups!$D$10*2</f>
        <v>-624.99999999999989</v>
      </c>
      <c r="G30" s="19">
        <v>0</v>
      </c>
      <c r="H30" s="20">
        <f>(-VLookups!$D$13)*(E30+F30/2)</f>
        <v>-3283.8541666666665</v>
      </c>
      <c r="I30" s="20">
        <f>-PMT(VLookups!$D$16/12,180,-FV(VLookups!$D$16/12,72,,-VLookups!$D$15))</f>
        <v>-1492.92953188151</v>
      </c>
      <c r="J30" s="21">
        <f>-PMT(VLookups!$D$20/12,180,-FV(VLookups!$D$20/12,24,,-VLookups!$D$19))</f>
        <v>-624.95374865778945</v>
      </c>
      <c r="K30" s="21">
        <f>K29-VLookups!$D$24</f>
        <v>-506</v>
      </c>
      <c r="L30" s="19">
        <v>0</v>
      </c>
      <c r="M30" s="19">
        <v>0</v>
      </c>
      <c r="N30" s="9" t="s">
        <v>36</v>
      </c>
      <c r="O30" s="19">
        <v>0</v>
      </c>
      <c r="P30" s="19">
        <v>0</v>
      </c>
      <c r="Q30" s="9" t="s">
        <v>36</v>
      </c>
      <c r="R30" s="21">
        <f>R18*(1+VLookups!$D$45)</f>
        <v>-2251.442</v>
      </c>
      <c r="S30" s="19">
        <v>0</v>
      </c>
      <c r="T30" s="19">
        <v>0</v>
      </c>
      <c r="U30" s="9" t="s">
        <v>36</v>
      </c>
      <c r="V30" s="21">
        <f>V29-VLookups!$D$54</f>
        <v>-730</v>
      </c>
      <c r="W30" s="19">
        <v>0</v>
      </c>
      <c r="X30" s="19">
        <v>0</v>
      </c>
      <c r="Y30" s="36">
        <f>Y29*(1+VLookups!$D$57/12)</f>
        <v>-200.58333333333334</v>
      </c>
      <c r="Z30" s="9" t="s">
        <v>36</v>
      </c>
      <c r="AA30" s="9" t="s">
        <v>36</v>
      </c>
      <c r="AB30" s="20">
        <f t="shared" si="0"/>
        <v>1014.4038861273671</v>
      </c>
      <c r="AC30" s="20">
        <f t="shared" si="1"/>
        <v>12717.846037677642</v>
      </c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</row>
    <row r="31" spans="1:43" x14ac:dyDescent="0.25">
      <c r="A31" s="1"/>
      <c r="B31" s="9">
        <v>27</v>
      </c>
      <c r="C31" s="9">
        <f t="shared" si="2"/>
        <v>25</v>
      </c>
      <c r="D31" s="9">
        <f t="shared" si="3"/>
        <v>3</v>
      </c>
      <c r="E31" s="20">
        <f>VLookups!$D$7</f>
        <v>10416.666666666666</v>
      </c>
      <c r="F31" s="20">
        <f>-E31*VLookups!$D$10*2</f>
        <v>-624.99999999999989</v>
      </c>
      <c r="G31" s="19">
        <v>0</v>
      </c>
      <c r="H31" s="20">
        <f>(-VLookups!$D$13)*(E31+F31/2)</f>
        <v>-3283.8541666666665</v>
      </c>
      <c r="I31" s="20">
        <f>-PMT(VLookups!$D$16/12,180,-FV(VLookups!$D$16/12,72,,-VLookups!$D$15))</f>
        <v>-1492.92953188151</v>
      </c>
      <c r="J31" s="21">
        <f>-PMT(VLookups!$D$20/12,180,-FV(VLookups!$D$20/12,24,,-VLookups!$D$19))</f>
        <v>-624.95374865778945</v>
      </c>
      <c r="K31" s="21">
        <f>K30-VLookups!$D$24</f>
        <v>-509</v>
      </c>
      <c r="L31" s="19">
        <v>0</v>
      </c>
      <c r="M31" s="19">
        <v>0</v>
      </c>
      <c r="N31" s="9" t="s">
        <v>36</v>
      </c>
      <c r="O31" s="19">
        <v>0</v>
      </c>
      <c r="P31" s="19">
        <v>0</v>
      </c>
      <c r="Q31" s="9" t="s">
        <v>36</v>
      </c>
      <c r="R31" s="21">
        <f>R19*(1+VLookups!$D$45)</f>
        <v>-2251.442</v>
      </c>
      <c r="S31" s="19">
        <v>0</v>
      </c>
      <c r="T31" s="19">
        <v>0</v>
      </c>
      <c r="U31" s="9" t="s">
        <v>36</v>
      </c>
      <c r="V31" s="21">
        <f>V30-VLookups!$D$54</f>
        <v>-735</v>
      </c>
      <c r="W31" s="19">
        <v>0</v>
      </c>
      <c r="X31" s="19">
        <v>0</v>
      </c>
      <c r="Y31" s="36">
        <f>Y30*(1+VLookups!$D$57/12)</f>
        <v>-201.16836805555556</v>
      </c>
      <c r="Z31" s="9" t="s">
        <v>36</v>
      </c>
      <c r="AA31" s="9" t="s">
        <v>36</v>
      </c>
      <c r="AB31" s="20">
        <f t="shared" si="0"/>
        <v>1005.8188514051446</v>
      </c>
      <c r="AC31" s="20">
        <f t="shared" si="1"/>
        <v>13744.861299145585</v>
      </c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</row>
    <row r="32" spans="1:43" x14ac:dyDescent="0.25">
      <c r="A32" s="1"/>
      <c r="B32" s="9">
        <v>28</v>
      </c>
      <c r="C32" s="9">
        <f t="shared" si="2"/>
        <v>25</v>
      </c>
      <c r="D32" s="9">
        <f t="shared" si="3"/>
        <v>4</v>
      </c>
      <c r="E32" s="20">
        <f>VLookups!$D$7</f>
        <v>10416.666666666666</v>
      </c>
      <c r="F32" s="20">
        <f>-E32*VLookups!$D$10*2</f>
        <v>-624.99999999999989</v>
      </c>
      <c r="G32" s="19">
        <v>0</v>
      </c>
      <c r="H32" s="20">
        <f>(-VLookups!$D$13)*(E32+F32/2)</f>
        <v>-3283.8541666666665</v>
      </c>
      <c r="I32" s="20">
        <f>-PMT(VLookups!$D$16/12,180,-FV(VLookups!$D$16/12,72,,-VLookups!$D$15))</f>
        <v>-1492.92953188151</v>
      </c>
      <c r="J32" s="21">
        <f>-PMT(VLookups!$D$20/12,180,-FV(VLookups!$D$20/12,24,,-VLookups!$D$19))</f>
        <v>-624.95374865778945</v>
      </c>
      <c r="K32" s="21">
        <f>K31-VLookups!$D$24</f>
        <v>-512</v>
      </c>
      <c r="L32" s="19">
        <v>0</v>
      </c>
      <c r="M32" s="19">
        <v>0</v>
      </c>
      <c r="N32" s="9" t="s">
        <v>36</v>
      </c>
      <c r="O32" s="19">
        <v>0</v>
      </c>
      <c r="P32" s="19">
        <v>0</v>
      </c>
      <c r="Q32" s="9" t="s">
        <v>36</v>
      </c>
      <c r="R32" s="21">
        <f>R20*(1+VLookups!$D$45)</f>
        <v>-2251.442</v>
      </c>
      <c r="S32" s="19">
        <v>0</v>
      </c>
      <c r="T32" s="19">
        <v>0</v>
      </c>
      <c r="U32" s="9" t="s">
        <v>36</v>
      </c>
      <c r="V32" s="21">
        <f>V31-VLookups!$D$54</f>
        <v>-740</v>
      </c>
      <c r="W32" s="19">
        <v>0</v>
      </c>
      <c r="X32" s="19">
        <v>0</v>
      </c>
      <c r="Y32" s="36">
        <f>Y31*(1+VLookups!$D$57/12)</f>
        <v>-201.75510912905094</v>
      </c>
      <c r="Z32" s="9" t="s">
        <v>36</v>
      </c>
      <c r="AA32" s="9" t="s">
        <v>36</v>
      </c>
      <c r="AB32" s="20">
        <f t="shared" si="0"/>
        <v>997.23211033164944</v>
      </c>
      <c r="AC32" s="20">
        <f t="shared" si="1"/>
        <v>14765.001511642478</v>
      </c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</row>
    <row r="33" spans="1:43" x14ac:dyDescent="0.25">
      <c r="A33" s="1"/>
      <c r="B33" s="9">
        <v>29</v>
      </c>
      <c r="C33" s="9">
        <f t="shared" si="2"/>
        <v>25</v>
      </c>
      <c r="D33" s="9">
        <f t="shared" si="3"/>
        <v>5</v>
      </c>
      <c r="E33" s="20">
        <f>VLookups!$D$7</f>
        <v>10416.666666666666</v>
      </c>
      <c r="F33" s="20">
        <f>-E33*VLookups!$D$10*2</f>
        <v>-624.99999999999989</v>
      </c>
      <c r="G33" s="19">
        <v>0</v>
      </c>
      <c r="H33" s="20">
        <f>(-VLookups!$D$13)*(E33+F33/2)</f>
        <v>-3283.8541666666665</v>
      </c>
      <c r="I33" s="20">
        <f>-PMT(VLookups!$D$16/12,180,-FV(VLookups!$D$16/12,72,,-VLookups!$D$15))</f>
        <v>-1492.92953188151</v>
      </c>
      <c r="J33" s="21">
        <f>-PMT(VLookups!$D$20/12,180,-FV(VLookups!$D$20/12,24,,-VLookups!$D$19))</f>
        <v>-624.95374865778945</v>
      </c>
      <c r="K33" s="21">
        <f>K32-VLookups!$D$24</f>
        <v>-515</v>
      </c>
      <c r="L33" s="19">
        <v>0</v>
      </c>
      <c r="M33" s="19">
        <v>0</v>
      </c>
      <c r="N33" s="9" t="s">
        <v>36</v>
      </c>
      <c r="O33" s="19">
        <v>0</v>
      </c>
      <c r="P33" s="19">
        <v>0</v>
      </c>
      <c r="Q33" s="9" t="s">
        <v>36</v>
      </c>
      <c r="R33" s="21">
        <f>R21*(1+VLookups!$D$45)</f>
        <v>-2251.442</v>
      </c>
      <c r="S33" s="19">
        <v>0</v>
      </c>
      <c r="T33" s="19">
        <v>0</v>
      </c>
      <c r="U33" s="9" t="s">
        <v>36</v>
      </c>
      <c r="V33" s="21">
        <f>V32-VLookups!$D$54</f>
        <v>-745</v>
      </c>
      <c r="W33" s="19">
        <v>0</v>
      </c>
      <c r="X33" s="19">
        <v>0</v>
      </c>
      <c r="Y33" s="36">
        <f>Y32*(1+VLookups!$D$57/12)</f>
        <v>-202.34356153067733</v>
      </c>
      <c r="Z33" s="9" t="s">
        <v>36</v>
      </c>
      <c r="AA33" s="9" t="s">
        <v>36</v>
      </c>
      <c r="AB33" s="20">
        <f t="shared" si="0"/>
        <v>988.64365793002298</v>
      </c>
      <c r="AC33" s="20">
        <f t="shared" si="1"/>
        <v>15778.253505425238</v>
      </c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</row>
    <row r="34" spans="1:43" x14ac:dyDescent="0.25">
      <c r="A34" s="1"/>
      <c r="B34" s="9">
        <v>30</v>
      </c>
      <c r="C34" s="9">
        <f t="shared" si="2"/>
        <v>25</v>
      </c>
      <c r="D34" s="9">
        <f t="shared" si="3"/>
        <v>6</v>
      </c>
      <c r="E34" s="20">
        <f>VLookups!$D$7</f>
        <v>10416.666666666666</v>
      </c>
      <c r="F34" s="20">
        <f>-E34*VLookups!$D$10*2</f>
        <v>-624.99999999999989</v>
      </c>
      <c r="G34" s="19">
        <v>0</v>
      </c>
      <c r="H34" s="20">
        <f>(-VLookups!$D$13)*(E34+F34/2)</f>
        <v>-3283.8541666666665</v>
      </c>
      <c r="I34" s="20">
        <f>-PMT(VLookups!$D$16/12,180,-FV(VLookups!$D$16/12,72,,-VLookups!$D$15))</f>
        <v>-1492.92953188151</v>
      </c>
      <c r="J34" s="21">
        <f>-PMT(VLookups!$D$20/12,180,-FV(VLookups!$D$20/12,24,,-VLookups!$D$19))</f>
        <v>-624.95374865778945</v>
      </c>
      <c r="K34" s="21">
        <f>K33-VLookups!$D$24</f>
        <v>-518</v>
      </c>
      <c r="L34" s="19">
        <v>0</v>
      </c>
      <c r="M34" s="19">
        <v>0</v>
      </c>
      <c r="N34" s="9" t="s">
        <v>36</v>
      </c>
      <c r="O34" s="19">
        <v>0</v>
      </c>
      <c r="P34" s="19">
        <v>0</v>
      </c>
      <c r="Q34" s="9" t="s">
        <v>36</v>
      </c>
      <c r="R34" s="21">
        <f>R22*(1+VLookups!$D$45)</f>
        <v>-2251.442</v>
      </c>
      <c r="S34" s="19">
        <v>0</v>
      </c>
      <c r="T34" s="19">
        <v>0</v>
      </c>
      <c r="U34" s="9" t="s">
        <v>36</v>
      </c>
      <c r="V34" s="21">
        <f>V33-VLookups!$D$54</f>
        <v>-750</v>
      </c>
      <c r="W34" s="19">
        <v>0</v>
      </c>
      <c r="X34" s="19">
        <v>0</v>
      </c>
      <c r="Y34" s="36">
        <f>Y33*(1+VLookups!$D$57/12)</f>
        <v>-202.93373025180847</v>
      </c>
      <c r="Z34" s="9" t="s">
        <v>36</v>
      </c>
      <c r="AA34" s="9" t="s">
        <v>36</v>
      </c>
      <c r="AB34" s="20">
        <f t="shared" si="0"/>
        <v>980.05348920889196</v>
      </c>
      <c r="AC34" s="20">
        <f t="shared" si="1"/>
        <v>16784.604083809838</v>
      </c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</row>
    <row r="35" spans="1:43" x14ac:dyDescent="0.25">
      <c r="A35" s="1"/>
      <c r="B35" s="9">
        <v>31</v>
      </c>
      <c r="C35" s="9">
        <f t="shared" si="2"/>
        <v>25</v>
      </c>
      <c r="D35" s="9">
        <f t="shared" si="3"/>
        <v>7</v>
      </c>
      <c r="E35" s="20">
        <f>VLookups!$D$7</f>
        <v>10416.666666666666</v>
      </c>
      <c r="F35" s="20">
        <f>-E35*VLookups!$D$10*2</f>
        <v>-624.99999999999989</v>
      </c>
      <c r="G35" s="19">
        <v>0</v>
      </c>
      <c r="H35" s="20">
        <f>(-VLookups!$D$13)*(E35+F35/2)</f>
        <v>-3283.8541666666665</v>
      </c>
      <c r="I35" s="20">
        <f>-PMT(VLookups!$D$16/12,180,-FV(VLookups!$D$16/12,72,,-VLookups!$D$15))</f>
        <v>-1492.92953188151</v>
      </c>
      <c r="J35" s="21">
        <f>-PMT(VLookups!$D$20/12,180,-FV(VLookups!$D$20/12,24,,-VLookups!$D$19))</f>
        <v>-624.95374865778945</v>
      </c>
      <c r="K35" s="21">
        <f>K34-VLookups!$D$24</f>
        <v>-521</v>
      </c>
      <c r="L35" s="19">
        <v>0</v>
      </c>
      <c r="M35" s="19">
        <v>0</v>
      </c>
      <c r="N35" s="9" t="s">
        <v>36</v>
      </c>
      <c r="O35" s="19">
        <v>0</v>
      </c>
      <c r="P35" s="19">
        <v>0</v>
      </c>
      <c r="Q35" s="9" t="s">
        <v>36</v>
      </c>
      <c r="R35" s="21">
        <f>R23*(1+VLookups!$D$45)</f>
        <v>-2251.442</v>
      </c>
      <c r="S35" s="19">
        <v>0</v>
      </c>
      <c r="T35" s="19">
        <v>0</v>
      </c>
      <c r="U35" s="9" t="s">
        <v>36</v>
      </c>
      <c r="V35" s="21">
        <f>V34-VLookups!$D$54</f>
        <v>-755</v>
      </c>
      <c r="W35" s="19">
        <v>0</v>
      </c>
      <c r="X35" s="19">
        <v>0</v>
      </c>
      <c r="Y35" s="36">
        <f>Y34*(1+VLookups!$D$57/12)</f>
        <v>-203.52562029837625</v>
      </c>
      <c r="Z35" s="9" t="s">
        <v>36</v>
      </c>
      <c r="AA35" s="9" t="s">
        <v>36</v>
      </c>
      <c r="AB35" s="20">
        <f t="shared" si="0"/>
        <v>971.46159916232409</v>
      </c>
      <c r="AC35" s="20">
        <f t="shared" si="1"/>
        <v>17784.040023111847</v>
      </c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</row>
    <row r="36" spans="1:43" x14ac:dyDescent="0.25">
      <c r="A36" s="1"/>
      <c r="B36" s="9">
        <v>32</v>
      </c>
      <c r="C36" s="9">
        <f t="shared" si="2"/>
        <v>25</v>
      </c>
      <c r="D36" s="9">
        <f t="shared" si="3"/>
        <v>8</v>
      </c>
      <c r="E36" s="20">
        <f>VLookups!$D$7</f>
        <v>10416.666666666666</v>
      </c>
      <c r="F36" s="20">
        <f>-E36*VLookups!$D$10*2</f>
        <v>-624.99999999999989</v>
      </c>
      <c r="G36" s="19">
        <v>0</v>
      </c>
      <c r="H36" s="20">
        <f>(-VLookups!$D$13)*(E36+F36/2)</f>
        <v>-3283.8541666666665</v>
      </c>
      <c r="I36" s="20">
        <f>-PMT(VLookups!$D$16/12,180,-FV(VLookups!$D$16/12,72,,-VLookups!$D$15))</f>
        <v>-1492.92953188151</v>
      </c>
      <c r="J36" s="21">
        <f>-PMT(VLookups!$D$20/12,180,-FV(VLookups!$D$20/12,24,,-VLookups!$D$19))</f>
        <v>-624.95374865778945</v>
      </c>
      <c r="K36" s="21">
        <f>K35-VLookups!$D$24</f>
        <v>-524</v>
      </c>
      <c r="L36" s="19">
        <v>0</v>
      </c>
      <c r="M36" s="19">
        <v>0</v>
      </c>
      <c r="N36" s="9" t="s">
        <v>36</v>
      </c>
      <c r="O36" s="19">
        <v>0</v>
      </c>
      <c r="P36" s="19">
        <v>0</v>
      </c>
      <c r="Q36" s="9" t="s">
        <v>36</v>
      </c>
      <c r="R36" s="21">
        <f>R24*(1+VLookups!$D$45)</f>
        <v>-2251.442</v>
      </c>
      <c r="S36" s="19">
        <v>0</v>
      </c>
      <c r="T36" s="19">
        <v>0</v>
      </c>
      <c r="U36" s="9" t="s">
        <v>36</v>
      </c>
      <c r="V36" s="21">
        <f>V35-VLookups!$D$54</f>
        <v>-760</v>
      </c>
      <c r="W36" s="19">
        <v>0</v>
      </c>
      <c r="X36" s="19">
        <v>0</v>
      </c>
      <c r="Y36" s="36">
        <f>Y35*(1+VLookups!$D$57/12)</f>
        <v>-204.1192366909132</v>
      </c>
      <c r="Z36" s="9" t="s">
        <v>36</v>
      </c>
      <c r="AA36" s="9" t="s">
        <v>36</v>
      </c>
      <c r="AB36" s="20">
        <f t="shared" si="0"/>
        <v>962.8679827697872</v>
      </c>
      <c r="AC36" s="20">
        <f t="shared" si="1"/>
        <v>18776.548072586822</v>
      </c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</row>
    <row r="37" spans="1:43" x14ac:dyDescent="0.25">
      <c r="A37" s="1"/>
      <c r="B37" s="9">
        <v>33</v>
      </c>
      <c r="C37" s="9">
        <f t="shared" si="2"/>
        <v>25</v>
      </c>
      <c r="D37" s="9">
        <f t="shared" si="3"/>
        <v>9</v>
      </c>
      <c r="E37" s="20">
        <f>VLookups!$D$7</f>
        <v>10416.666666666666</v>
      </c>
      <c r="F37" s="20">
        <f>-E37*VLookups!$D$10*2</f>
        <v>-624.99999999999989</v>
      </c>
      <c r="G37" s="19">
        <v>0</v>
      </c>
      <c r="H37" s="20">
        <f>(-VLookups!$D$13)*(E37+F37/2)</f>
        <v>-3283.8541666666665</v>
      </c>
      <c r="I37" s="20">
        <f>-PMT(VLookups!$D$16/12,180,-FV(VLookups!$D$16/12,72,,-VLookups!$D$15))</f>
        <v>-1492.92953188151</v>
      </c>
      <c r="J37" s="21">
        <f>-PMT(VLookups!$D$20/12,180,-FV(VLookups!$D$20/12,24,,-VLookups!$D$19))</f>
        <v>-624.95374865778945</v>
      </c>
      <c r="K37" s="21">
        <f>K36-VLookups!$D$24</f>
        <v>-527</v>
      </c>
      <c r="L37" s="19">
        <v>0</v>
      </c>
      <c r="M37" s="19">
        <v>0</v>
      </c>
      <c r="N37" s="9" t="s">
        <v>36</v>
      </c>
      <c r="O37" s="19">
        <v>0</v>
      </c>
      <c r="P37" s="19">
        <v>0</v>
      </c>
      <c r="Q37" s="9" t="s">
        <v>36</v>
      </c>
      <c r="R37" s="21">
        <f>R25*(1+VLookups!$D$45)</f>
        <v>-2251.442</v>
      </c>
      <c r="S37" s="19">
        <v>0</v>
      </c>
      <c r="T37" s="19">
        <v>0</v>
      </c>
      <c r="U37" s="9" t="s">
        <v>36</v>
      </c>
      <c r="V37" s="21">
        <f>V36-VLookups!$D$54</f>
        <v>-765</v>
      </c>
      <c r="W37" s="19">
        <v>0</v>
      </c>
      <c r="X37" s="19">
        <v>0</v>
      </c>
      <c r="Y37" s="36">
        <f>Y36*(1+VLookups!$D$57/12)</f>
        <v>-204.71458446459502</v>
      </c>
      <c r="Z37" s="9" t="s">
        <v>36</v>
      </c>
      <c r="AA37" s="9" t="s">
        <v>36</v>
      </c>
      <c r="AB37" s="20">
        <f t="shared" si="0"/>
        <v>954.27263499610535</v>
      </c>
      <c r="AC37" s="20">
        <f t="shared" si="1"/>
        <v>19762.114954370572</v>
      </c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</row>
    <row r="38" spans="1:43" x14ac:dyDescent="0.25">
      <c r="A38" s="1"/>
      <c r="B38" s="9">
        <v>34</v>
      </c>
      <c r="C38" s="9">
        <f t="shared" si="2"/>
        <v>25</v>
      </c>
      <c r="D38" s="9">
        <f t="shared" si="3"/>
        <v>10</v>
      </c>
      <c r="E38" s="20">
        <f>VLookups!$D$7</f>
        <v>10416.666666666666</v>
      </c>
      <c r="F38" s="20">
        <f>-E38*VLookups!$D$10*2</f>
        <v>-624.99999999999989</v>
      </c>
      <c r="G38" s="19">
        <v>0</v>
      </c>
      <c r="H38" s="20">
        <f>(-VLookups!$D$13)*(E38+F38/2)</f>
        <v>-3283.8541666666665</v>
      </c>
      <c r="I38" s="20">
        <f>-PMT(VLookups!$D$16/12,180,-FV(VLookups!$D$16/12,72,,-VLookups!$D$15))</f>
        <v>-1492.92953188151</v>
      </c>
      <c r="J38" s="21">
        <f>-PMT(VLookups!$D$20/12,180,-FV(VLookups!$D$20/12,24,,-VLookups!$D$19))</f>
        <v>-624.95374865778945</v>
      </c>
      <c r="K38" s="21">
        <f>K37-VLookups!$D$24</f>
        <v>-530</v>
      </c>
      <c r="L38" s="19">
        <v>0</v>
      </c>
      <c r="M38" s="19">
        <v>0</v>
      </c>
      <c r="N38" s="9" t="s">
        <v>36</v>
      </c>
      <c r="O38" s="19">
        <v>0</v>
      </c>
      <c r="P38" s="19">
        <v>0</v>
      </c>
      <c r="Q38" s="9" t="s">
        <v>36</v>
      </c>
      <c r="R38" s="21">
        <f>R26*(1+VLookups!$D$45)</f>
        <v>-2251.442</v>
      </c>
      <c r="S38" s="19">
        <v>0</v>
      </c>
      <c r="T38" s="19">
        <v>0</v>
      </c>
      <c r="U38" s="9" t="s">
        <v>36</v>
      </c>
      <c r="V38" s="21">
        <f>V37-VLookups!$D$54</f>
        <v>-770</v>
      </c>
      <c r="W38" s="19">
        <v>0</v>
      </c>
      <c r="X38" s="19">
        <v>0</v>
      </c>
      <c r="Y38" s="36">
        <f>Y37*(1+VLookups!$D$57/12)</f>
        <v>-205.31166866928342</v>
      </c>
      <c r="Z38" s="9" t="s">
        <v>36</v>
      </c>
      <c r="AA38" s="9" t="s">
        <v>36</v>
      </c>
      <c r="AB38" s="20">
        <f t="shared" si="0"/>
        <v>945.67555079141698</v>
      </c>
      <c r="AC38" s="20">
        <f t="shared" si="1"/>
        <v>20740.727363419275</v>
      </c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</row>
    <row r="39" spans="1:43" x14ac:dyDescent="0.25">
      <c r="A39" s="1"/>
      <c r="B39" s="9">
        <v>35</v>
      </c>
      <c r="C39" s="9">
        <f t="shared" si="2"/>
        <v>25</v>
      </c>
      <c r="D39" s="9">
        <f t="shared" si="3"/>
        <v>11</v>
      </c>
      <c r="E39" s="20">
        <f>VLookups!$D$7</f>
        <v>10416.666666666666</v>
      </c>
      <c r="F39" s="20">
        <f>-E39*VLookups!$D$10*2</f>
        <v>-624.99999999999989</v>
      </c>
      <c r="G39" s="19">
        <v>0</v>
      </c>
      <c r="H39" s="20">
        <f>(-VLookups!$D$13)*(E39+F39/2)</f>
        <v>-3283.8541666666665</v>
      </c>
      <c r="I39" s="20">
        <f>-PMT(VLookups!$D$16/12,180,-FV(VLookups!$D$16/12,72,,-VLookups!$D$15))</f>
        <v>-1492.92953188151</v>
      </c>
      <c r="J39" s="21">
        <f>-PMT(VLookups!$D$20/12,180,-FV(VLookups!$D$20/12,24,,-VLookups!$D$19))</f>
        <v>-624.95374865778945</v>
      </c>
      <c r="K39" s="21">
        <f>K38-VLookups!$D$24</f>
        <v>-533</v>
      </c>
      <c r="L39" s="19">
        <v>0</v>
      </c>
      <c r="M39" s="19">
        <v>0</v>
      </c>
      <c r="N39" s="9" t="s">
        <v>36</v>
      </c>
      <c r="O39" s="19">
        <v>0</v>
      </c>
      <c r="P39" s="19">
        <v>0</v>
      </c>
      <c r="Q39" s="9" t="s">
        <v>36</v>
      </c>
      <c r="R39" s="21">
        <f>R27*(1+VLookups!$D$45)</f>
        <v>-2251.442</v>
      </c>
      <c r="S39" s="19">
        <v>0</v>
      </c>
      <c r="T39" s="19">
        <v>0</v>
      </c>
      <c r="U39" s="9" t="s">
        <v>36</v>
      </c>
      <c r="V39" s="21">
        <f>V38-VLookups!$D$54</f>
        <v>-775</v>
      </c>
      <c r="W39" s="19">
        <v>0</v>
      </c>
      <c r="X39" s="19">
        <v>0</v>
      </c>
      <c r="Y39" s="36">
        <f>Y38*(1+VLookups!$D$57/12)</f>
        <v>-205.91049436956882</v>
      </c>
      <c r="Z39" s="9" t="s">
        <v>36</v>
      </c>
      <c r="AA39" s="9" t="s">
        <v>36</v>
      </c>
      <c r="AB39" s="20">
        <f t="shared" si="0"/>
        <v>937.07672509113149</v>
      </c>
      <c r="AC39" s="20">
        <f t="shared" si="1"/>
        <v>21712.371967449439</v>
      </c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</row>
    <row r="40" spans="1:43" x14ac:dyDescent="0.25">
      <c r="A40" s="1"/>
      <c r="B40" s="9">
        <v>36</v>
      </c>
      <c r="C40" s="9">
        <f t="shared" si="2"/>
        <v>26</v>
      </c>
      <c r="D40" s="9">
        <f t="shared" si="3"/>
        <v>0</v>
      </c>
      <c r="E40" s="20">
        <f>E29*(1+VLookups!$C$8)</f>
        <v>10781.249999999998</v>
      </c>
      <c r="F40" s="20">
        <f>-E40*VLookups!$D$10*2</f>
        <v>-646.87499999999989</v>
      </c>
      <c r="G40" s="19">
        <v>0</v>
      </c>
      <c r="H40" s="20">
        <f>(-VLookups!$D$13)*(E40+F40/2)</f>
        <v>-3398.7890624999995</v>
      </c>
      <c r="I40" s="20">
        <f>-PMT(VLookups!$D$16/12,180,-FV(VLookups!$D$16/12,72,,-VLookups!$D$15))</f>
        <v>-1492.92953188151</v>
      </c>
      <c r="J40" s="21">
        <f>-PMT(VLookups!$D$20/12,180,-FV(VLookups!$D$20/12,24,,-VLookups!$D$19))</f>
        <v>-624.95374865778945</v>
      </c>
      <c r="K40" s="21">
        <f>K39-VLookups!$D$24</f>
        <v>-536</v>
      </c>
      <c r="L40" s="19">
        <v>0</v>
      </c>
      <c r="M40" s="19">
        <v>0</v>
      </c>
      <c r="N40" s="9" t="s">
        <v>36</v>
      </c>
      <c r="O40" s="19">
        <v>0</v>
      </c>
      <c r="P40" s="19">
        <v>0</v>
      </c>
      <c r="Q40" s="9" t="s">
        <v>36</v>
      </c>
      <c r="R40" s="21">
        <f>R28*(1+VLookups!$D$45)</f>
        <v>-2388.7799620000001</v>
      </c>
      <c r="S40" s="19">
        <v>0</v>
      </c>
      <c r="T40" s="19">
        <v>0</v>
      </c>
      <c r="U40" s="9" t="s">
        <v>36</v>
      </c>
      <c r="V40" s="21">
        <f>V39-VLookups!$D$54</f>
        <v>-780</v>
      </c>
      <c r="W40" s="19">
        <v>0</v>
      </c>
      <c r="X40" s="19">
        <v>0</v>
      </c>
      <c r="Y40" s="36">
        <f>Y39*(1+VLookups!$D$57/12)</f>
        <v>-206.51106664481341</v>
      </c>
      <c r="Z40" s="9" t="s">
        <v>36</v>
      </c>
      <c r="AA40" s="9" t="s">
        <v>36</v>
      </c>
      <c r="AB40" s="20">
        <f t="shared" si="0"/>
        <v>1029.8491283158851</v>
      </c>
      <c r="AC40" s="20">
        <f t="shared" si="1"/>
        <v>22778.40838237774</v>
      </c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</row>
    <row r="41" spans="1:43" x14ac:dyDescent="0.25">
      <c r="A41" s="1"/>
      <c r="B41" s="9">
        <v>37</v>
      </c>
      <c r="C41" s="9">
        <f t="shared" si="2"/>
        <v>26</v>
      </c>
      <c r="D41" s="9">
        <f t="shared" si="3"/>
        <v>1</v>
      </c>
      <c r="E41" s="20">
        <f>E30*(1+VLookups!$C$8)</f>
        <v>10781.249999999998</v>
      </c>
      <c r="F41" s="20">
        <f>-E41*VLookups!$D$10*2</f>
        <v>-646.87499999999989</v>
      </c>
      <c r="G41" s="19">
        <v>0</v>
      </c>
      <c r="H41" s="20">
        <f>(-VLookups!$D$13)*(E41+F41/2)</f>
        <v>-3398.7890624999995</v>
      </c>
      <c r="I41" s="20">
        <f>-PMT(VLookups!$D$16/12,180,-FV(VLookups!$D$16/12,72,,-VLookups!$D$15))</f>
        <v>-1492.92953188151</v>
      </c>
      <c r="J41" s="21">
        <f>-PMT(VLookups!$D$20/12,180,-FV(VLookups!$D$20/12,24,,-VLookups!$D$19))</f>
        <v>-624.95374865778945</v>
      </c>
      <c r="K41" s="21">
        <f>K40-VLookups!$D$24</f>
        <v>-539</v>
      </c>
      <c r="L41" s="19">
        <v>0</v>
      </c>
      <c r="M41" s="19">
        <v>0</v>
      </c>
      <c r="N41" s="9" t="s">
        <v>36</v>
      </c>
      <c r="O41" s="19">
        <v>0</v>
      </c>
      <c r="P41" s="19">
        <v>0</v>
      </c>
      <c r="Q41" s="9" t="s">
        <v>36</v>
      </c>
      <c r="R41" s="21">
        <f>R29*(1+VLookups!$D$45)</f>
        <v>-2388.7799620000001</v>
      </c>
      <c r="S41" s="19">
        <v>0</v>
      </c>
      <c r="T41" s="19">
        <v>0</v>
      </c>
      <c r="U41" s="9" t="s">
        <v>36</v>
      </c>
      <c r="V41" s="21">
        <f>V40-VLookups!$D$54</f>
        <v>-785</v>
      </c>
      <c r="W41" s="19">
        <v>0</v>
      </c>
      <c r="X41" s="19">
        <v>0</v>
      </c>
      <c r="Y41" s="36">
        <f>Y40*(1+VLookups!$D$57/12)</f>
        <v>-207.11339058919413</v>
      </c>
      <c r="Z41" s="9" t="s">
        <v>36</v>
      </c>
      <c r="AA41" s="9" t="s">
        <v>36</v>
      </c>
      <c r="AB41" s="20">
        <f t="shared" si="0"/>
        <v>1021.2468043715044</v>
      </c>
      <c r="AC41" s="20">
        <f t="shared" si="1"/>
        <v>23837.619200719877</v>
      </c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</row>
    <row r="42" spans="1:43" x14ac:dyDescent="0.25">
      <c r="A42" s="1"/>
      <c r="B42" s="9">
        <v>38</v>
      </c>
      <c r="C42" s="9">
        <f t="shared" si="2"/>
        <v>26</v>
      </c>
      <c r="D42" s="9">
        <f t="shared" si="3"/>
        <v>2</v>
      </c>
      <c r="E42" s="20">
        <f>E31*(1+VLookups!$C$8)</f>
        <v>10781.249999999998</v>
      </c>
      <c r="F42" s="20">
        <f>-E42*VLookups!$D$10*2</f>
        <v>-646.87499999999989</v>
      </c>
      <c r="G42" s="19">
        <v>0</v>
      </c>
      <c r="H42" s="20">
        <f>(-VLookups!$D$13)*(E42+F42/2)</f>
        <v>-3398.7890624999995</v>
      </c>
      <c r="I42" s="20">
        <f>-PMT(VLookups!$D$16/12,180,-FV(VLookups!$D$16/12,72,,-VLookups!$D$15))</f>
        <v>-1492.92953188151</v>
      </c>
      <c r="J42" s="21">
        <f>-PMT(VLookups!$D$20/12,180,-FV(VLookups!$D$20/12,24,,-VLookups!$D$19))</f>
        <v>-624.95374865778945</v>
      </c>
      <c r="K42" s="21">
        <f>K41-VLookups!$D$24</f>
        <v>-542</v>
      </c>
      <c r="L42" s="19">
        <v>0</v>
      </c>
      <c r="M42" s="19">
        <v>0</v>
      </c>
      <c r="N42" s="9" t="s">
        <v>36</v>
      </c>
      <c r="O42" s="19">
        <v>0</v>
      </c>
      <c r="P42" s="19">
        <v>0</v>
      </c>
      <c r="Q42" s="9" t="s">
        <v>36</v>
      </c>
      <c r="R42" s="21">
        <f>R30*(1+VLookups!$D$45)</f>
        <v>-2388.7799620000001</v>
      </c>
      <c r="S42" s="19">
        <v>0</v>
      </c>
      <c r="T42" s="19">
        <v>0</v>
      </c>
      <c r="U42" s="9" t="s">
        <v>36</v>
      </c>
      <c r="V42" s="21">
        <f>V41-VLookups!$D$54</f>
        <v>-790</v>
      </c>
      <c r="W42" s="19">
        <v>0</v>
      </c>
      <c r="X42" s="19">
        <v>0</v>
      </c>
      <c r="Y42" s="36">
        <f>Y41*(1+VLookups!$D$57/12)</f>
        <v>-207.71747131174595</v>
      </c>
      <c r="Z42" s="9" t="s">
        <v>36</v>
      </c>
      <c r="AA42" s="9" t="s">
        <v>36</v>
      </c>
      <c r="AB42" s="20">
        <f t="shared" si="0"/>
        <v>1012.6427236489524</v>
      </c>
      <c r="AC42" s="20">
        <f t="shared" si="1"/>
        <v>24889.991289703361</v>
      </c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</row>
    <row r="43" spans="1:43" x14ac:dyDescent="0.25">
      <c r="A43" s="1"/>
      <c r="B43" s="9">
        <v>39</v>
      </c>
      <c r="C43" s="9">
        <f t="shared" si="2"/>
        <v>26</v>
      </c>
      <c r="D43" s="9">
        <f t="shared" si="3"/>
        <v>3</v>
      </c>
      <c r="E43" s="20">
        <f>E32*(1+VLookups!$C$8)</f>
        <v>10781.249999999998</v>
      </c>
      <c r="F43" s="20">
        <f>-E43*VLookups!$D$10*2</f>
        <v>-646.87499999999989</v>
      </c>
      <c r="G43" s="19">
        <v>0</v>
      </c>
      <c r="H43" s="20">
        <f>(-VLookups!$D$13)*(E43+F43/2)</f>
        <v>-3398.7890624999995</v>
      </c>
      <c r="I43" s="20">
        <f>-PMT(VLookups!$D$16/12,180,-FV(VLookups!$D$16/12,72,,-VLookups!$D$15))</f>
        <v>-1492.92953188151</v>
      </c>
      <c r="J43" s="21">
        <f>-PMT(VLookups!$D$20/12,180,-FV(VLookups!$D$20/12,24,,-VLookups!$D$19))</f>
        <v>-624.95374865778945</v>
      </c>
      <c r="K43" s="21">
        <f>K42-VLookups!$D$24</f>
        <v>-545</v>
      </c>
      <c r="L43" s="19">
        <v>0</v>
      </c>
      <c r="M43" s="19">
        <v>0</v>
      </c>
      <c r="N43" s="9" t="s">
        <v>36</v>
      </c>
      <c r="O43" s="19">
        <v>0</v>
      </c>
      <c r="P43" s="19">
        <v>0</v>
      </c>
      <c r="Q43" s="9" t="s">
        <v>36</v>
      </c>
      <c r="R43" s="21">
        <f>R31*(1+VLookups!$D$45)</f>
        <v>-2388.7799620000001</v>
      </c>
      <c r="S43" s="19">
        <v>0</v>
      </c>
      <c r="T43" s="19">
        <v>0</v>
      </c>
      <c r="U43" s="9" t="s">
        <v>36</v>
      </c>
      <c r="V43" s="21">
        <f>V42-VLookups!$D$54</f>
        <v>-795</v>
      </c>
      <c r="W43" s="19">
        <v>0</v>
      </c>
      <c r="X43" s="19">
        <v>0</v>
      </c>
      <c r="Y43" s="36">
        <f>Y42*(1+VLookups!$D$57/12)</f>
        <v>-208.32331393640521</v>
      </c>
      <c r="Z43" s="9" t="s">
        <v>36</v>
      </c>
      <c r="AA43" s="9" t="s">
        <v>36</v>
      </c>
      <c r="AB43" s="20">
        <f t="shared" si="0"/>
        <v>1004.0368810242933</v>
      </c>
      <c r="AC43" s="20">
        <f t="shared" si="1"/>
        <v>25935.511489543827</v>
      </c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</row>
    <row r="44" spans="1:43" x14ac:dyDescent="0.25">
      <c r="A44" s="1"/>
      <c r="B44" s="9">
        <v>40</v>
      </c>
      <c r="C44" s="9">
        <f t="shared" si="2"/>
        <v>26</v>
      </c>
      <c r="D44" s="9">
        <f t="shared" si="3"/>
        <v>4</v>
      </c>
      <c r="E44" s="20">
        <f>E33*(1+VLookups!$C$8)</f>
        <v>10781.249999999998</v>
      </c>
      <c r="F44" s="20">
        <f>-E44*VLookups!$D$10*2</f>
        <v>-646.87499999999989</v>
      </c>
      <c r="G44" s="19">
        <v>0</v>
      </c>
      <c r="H44" s="20">
        <f>(-VLookups!$D$13)*(E44+F44/2)</f>
        <v>-3398.7890624999995</v>
      </c>
      <c r="I44" s="20">
        <f>-PMT(VLookups!$D$16/12,180,-FV(VLookups!$D$16/12,72,,-VLookups!$D$15))</f>
        <v>-1492.92953188151</v>
      </c>
      <c r="J44" s="21">
        <f>-PMT(VLookups!$D$20/12,180,-FV(VLookups!$D$20/12,24,,-VLookups!$D$19))</f>
        <v>-624.95374865778945</v>
      </c>
      <c r="K44" s="21">
        <f>K43-VLookups!$D$24</f>
        <v>-548</v>
      </c>
      <c r="L44" s="19">
        <v>0</v>
      </c>
      <c r="M44" s="19">
        <v>0</v>
      </c>
      <c r="N44" s="9" t="s">
        <v>36</v>
      </c>
      <c r="O44" s="19">
        <v>0</v>
      </c>
      <c r="P44" s="19">
        <v>0</v>
      </c>
      <c r="Q44" s="9" t="s">
        <v>36</v>
      </c>
      <c r="R44" s="21">
        <f>R32*(1+VLookups!$D$45)</f>
        <v>-2388.7799620000001</v>
      </c>
      <c r="S44" s="19">
        <v>0</v>
      </c>
      <c r="T44" s="19">
        <v>0</v>
      </c>
      <c r="U44" s="9" t="s">
        <v>36</v>
      </c>
      <c r="V44" s="21">
        <f>V43-VLookups!$D$54</f>
        <v>-800</v>
      </c>
      <c r="W44" s="19">
        <v>0</v>
      </c>
      <c r="X44" s="19">
        <v>0</v>
      </c>
      <c r="Y44" s="36">
        <f>Y43*(1+VLookups!$D$57/12)</f>
        <v>-208.93092360205307</v>
      </c>
      <c r="Z44" s="9" t="s">
        <v>36</v>
      </c>
      <c r="AA44" s="9" t="s">
        <v>36</v>
      </c>
      <c r="AB44" s="20">
        <f t="shared" si="0"/>
        <v>995.42927135864534</v>
      </c>
      <c r="AC44" s="20">
        <f t="shared" si="1"/>
        <v>26974.166613385045</v>
      </c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</row>
    <row r="45" spans="1:43" x14ac:dyDescent="0.25">
      <c r="A45" s="1"/>
      <c r="B45" s="9">
        <v>41</v>
      </c>
      <c r="C45" s="9">
        <f t="shared" si="2"/>
        <v>26</v>
      </c>
      <c r="D45" s="9">
        <f t="shared" si="3"/>
        <v>5</v>
      </c>
      <c r="E45" s="20">
        <f>E34*(1+VLookups!$C$8)</f>
        <v>10781.249999999998</v>
      </c>
      <c r="F45" s="20">
        <f>-E45*VLookups!$D$10*2</f>
        <v>-646.87499999999989</v>
      </c>
      <c r="G45" s="19">
        <v>0</v>
      </c>
      <c r="H45" s="20">
        <f>(-VLookups!$D$13)*(E45+F45/2)</f>
        <v>-3398.7890624999995</v>
      </c>
      <c r="I45" s="20">
        <f>-PMT(VLookups!$D$16/12,180,-FV(VLookups!$D$16/12,72,,-VLookups!$D$15))</f>
        <v>-1492.92953188151</v>
      </c>
      <c r="J45" s="21">
        <f>-PMT(VLookups!$D$20/12,180,-FV(VLookups!$D$20/12,24,,-VLookups!$D$19))</f>
        <v>-624.95374865778945</v>
      </c>
      <c r="K45" s="21">
        <f>K44-VLookups!$D$24</f>
        <v>-551</v>
      </c>
      <c r="L45" s="19">
        <v>0</v>
      </c>
      <c r="M45" s="19">
        <v>0</v>
      </c>
      <c r="N45" s="9" t="s">
        <v>36</v>
      </c>
      <c r="O45" s="19">
        <v>0</v>
      </c>
      <c r="P45" s="19">
        <v>0</v>
      </c>
      <c r="Q45" s="9" t="s">
        <v>36</v>
      </c>
      <c r="R45" s="21">
        <f>R33*(1+VLookups!$D$45)</f>
        <v>-2388.7799620000001</v>
      </c>
      <c r="S45" s="19">
        <v>0</v>
      </c>
      <c r="T45" s="19">
        <v>0</v>
      </c>
      <c r="U45" s="9" t="s">
        <v>36</v>
      </c>
      <c r="V45" s="21">
        <f>V44-VLookups!$D$54</f>
        <v>-805</v>
      </c>
      <c r="W45" s="19">
        <v>0</v>
      </c>
      <c r="X45" s="19">
        <v>0</v>
      </c>
      <c r="Y45" s="36">
        <f>Y44*(1+VLookups!$D$57/12)</f>
        <v>-209.54030546255905</v>
      </c>
      <c r="Z45" s="9" t="s">
        <v>36</v>
      </c>
      <c r="AA45" s="9" t="s">
        <v>36</v>
      </c>
      <c r="AB45" s="20">
        <f t="shared" si="0"/>
        <v>986.81988949813945</v>
      </c>
      <c r="AC45" s="20">
        <f t="shared" si="1"/>
        <v>28005.943447238828</v>
      </c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</row>
    <row r="46" spans="1:43" x14ac:dyDescent="0.25">
      <c r="A46" s="1"/>
      <c r="B46" s="9">
        <v>42</v>
      </c>
      <c r="C46" s="9">
        <f t="shared" si="2"/>
        <v>26</v>
      </c>
      <c r="D46" s="9">
        <f t="shared" si="3"/>
        <v>6</v>
      </c>
      <c r="E46" s="20">
        <f>E35*(1+VLookups!$C$8)</f>
        <v>10781.249999999998</v>
      </c>
      <c r="F46" s="20">
        <f>-E46*VLookups!$D$10*2</f>
        <v>-646.87499999999989</v>
      </c>
      <c r="G46" s="19">
        <v>0</v>
      </c>
      <c r="H46" s="20">
        <f>(-VLookups!$D$13)*(E46+F46/2)</f>
        <v>-3398.7890624999995</v>
      </c>
      <c r="I46" s="20">
        <f>-PMT(VLookups!$D$16/12,180,-FV(VLookups!$D$16/12,72,,-VLookups!$D$15))</f>
        <v>-1492.92953188151</v>
      </c>
      <c r="J46" s="21">
        <f>-PMT(VLookups!$D$20/12,180,-FV(VLookups!$D$20/12,24,,-VLookups!$D$19))</f>
        <v>-624.95374865778945</v>
      </c>
      <c r="K46" s="21">
        <f>K45-VLookups!$D$24</f>
        <v>-554</v>
      </c>
      <c r="L46" s="19">
        <v>0</v>
      </c>
      <c r="M46" s="19">
        <v>0</v>
      </c>
      <c r="N46" s="9" t="s">
        <v>36</v>
      </c>
      <c r="O46" s="19">
        <v>0</v>
      </c>
      <c r="P46" s="19">
        <v>0</v>
      </c>
      <c r="Q46" s="9" t="s">
        <v>36</v>
      </c>
      <c r="R46" s="21">
        <f>R34*(1+VLookups!$D$45)</f>
        <v>-2388.7799620000001</v>
      </c>
      <c r="S46" s="19">
        <v>0</v>
      </c>
      <c r="T46" s="19">
        <v>0</v>
      </c>
      <c r="U46" s="9" t="s">
        <v>36</v>
      </c>
      <c r="V46" s="21">
        <f>V45-VLookups!$D$54</f>
        <v>-810</v>
      </c>
      <c r="W46" s="19">
        <v>0</v>
      </c>
      <c r="X46" s="19">
        <v>0</v>
      </c>
      <c r="Y46" s="36">
        <f>Y45*(1+VLookups!$D$57/12)</f>
        <v>-210.15146468682485</v>
      </c>
      <c r="Z46" s="9" t="s">
        <v>36</v>
      </c>
      <c r="AA46" s="9" t="s">
        <v>36</v>
      </c>
      <c r="AB46" s="20">
        <f t="shared" si="0"/>
        <v>978.20873027387347</v>
      </c>
      <c r="AC46" s="20">
        <f t="shared" si="1"/>
        <v>29030.828749924767</v>
      </c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</row>
    <row r="47" spans="1:43" x14ac:dyDescent="0.25">
      <c r="A47" s="1"/>
      <c r="B47" s="9">
        <v>43</v>
      </c>
      <c r="C47" s="9">
        <f t="shared" si="2"/>
        <v>26</v>
      </c>
      <c r="D47" s="9">
        <f t="shared" si="3"/>
        <v>7</v>
      </c>
      <c r="E47" s="20">
        <f>E36*(1+VLookups!$C$8)</f>
        <v>10781.249999999998</v>
      </c>
      <c r="F47" s="20">
        <f>-E47*VLookups!$D$10*2</f>
        <v>-646.87499999999989</v>
      </c>
      <c r="G47" s="19">
        <v>0</v>
      </c>
      <c r="H47" s="20">
        <f>(-VLookups!$D$13)*(E47+F47/2)</f>
        <v>-3398.7890624999995</v>
      </c>
      <c r="I47" s="20">
        <f>-PMT(VLookups!$D$16/12,180,-FV(VLookups!$D$16/12,72,,-VLookups!$D$15))</f>
        <v>-1492.92953188151</v>
      </c>
      <c r="J47" s="21">
        <f>-PMT(VLookups!$D$20/12,180,-FV(VLookups!$D$20/12,24,,-VLookups!$D$19))</f>
        <v>-624.95374865778945</v>
      </c>
      <c r="K47" s="21">
        <f>K46-VLookups!$D$24</f>
        <v>-557</v>
      </c>
      <c r="L47" s="19">
        <v>0</v>
      </c>
      <c r="M47" s="19">
        <v>0</v>
      </c>
      <c r="N47" s="9" t="s">
        <v>36</v>
      </c>
      <c r="O47" s="19">
        <v>0</v>
      </c>
      <c r="P47" s="19">
        <v>0</v>
      </c>
      <c r="Q47" s="9" t="s">
        <v>36</v>
      </c>
      <c r="R47" s="21">
        <f>R35*(1+VLookups!$D$45)</f>
        <v>-2388.7799620000001</v>
      </c>
      <c r="S47" s="19">
        <v>0</v>
      </c>
      <c r="T47" s="19">
        <v>0</v>
      </c>
      <c r="U47" s="9" t="s">
        <v>36</v>
      </c>
      <c r="V47" s="21">
        <f>V46-VLookups!$D$54</f>
        <v>-815</v>
      </c>
      <c r="W47" s="19">
        <v>0</v>
      </c>
      <c r="X47" s="19">
        <v>0</v>
      </c>
      <c r="Y47" s="36">
        <f>Y46*(1+VLookups!$D$57/12)</f>
        <v>-210.76440645882809</v>
      </c>
      <c r="Z47" s="9" t="s">
        <v>36</v>
      </c>
      <c r="AA47" s="9" t="s">
        <v>36</v>
      </c>
      <c r="AB47" s="20">
        <f t="shared" si="0"/>
        <v>969.5957885018704</v>
      </c>
      <c r="AC47" s="20">
        <f t="shared" si="1"/>
        <v>30048.809253009844</v>
      </c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</row>
    <row r="48" spans="1:43" x14ac:dyDescent="0.25">
      <c r="A48" s="1"/>
      <c r="B48" s="9">
        <v>44</v>
      </c>
      <c r="C48" s="9">
        <f t="shared" si="2"/>
        <v>26</v>
      </c>
      <c r="D48" s="9">
        <f t="shared" si="3"/>
        <v>8</v>
      </c>
      <c r="E48" s="20">
        <f>E37*(1+VLookups!$C$8)</f>
        <v>10781.249999999998</v>
      </c>
      <c r="F48" s="20">
        <f>-E48*VLookups!$D$10*2</f>
        <v>-646.87499999999989</v>
      </c>
      <c r="G48" s="19">
        <v>0</v>
      </c>
      <c r="H48" s="20">
        <f>(-VLookups!$D$13)*(E48+F48/2)</f>
        <v>-3398.7890624999995</v>
      </c>
      <c r="I48" s="20">
        <f>-PMT(VLookups!$D$16/12,180,-FV(VLookups!$D$16/12,72,,-VLookups!$D$15))</f>
        <v>-1492.92953188151</v>
      </c>
      <c r="J48" s="21">
        <f>-PMT(VLookups!$D$20/12,180,-FV(VLookups!$D$20/12,24,,-VLookups!$D$19))</f>
        <v>-624.95374865778945</v>
      </c>
      <c r="K48" s="21">
        <f>K47-VLookups!$D$24</f>
        <v>-560</v>
      </c>
      <c r="L48" s="19">
        <v>0</v>
      </c>
      <c r="M48" s="19">
        <v>0</v>
      </c>
      <c r="N48" s="9" t="s">
        <v>36</v>
      </c>
      <c r="O48" s="19">
        <v>0</v>
      </c>
      <c r="P48" s="19">
        <v>0</v>
      </c>
      <c r="Q48" s="9" t="s">
        <v>36</v>
      </c>
      <c r="R48" s="21">
        <f>R36*(1+VLookups!$D$45)</f>
        <v>-2388.7799620000001</v>
      </c>
      <c r="S48" s="19">
        <v>0</v>
      </c>
      <c r="T48" s="19">
        <v>0</v>
      </c>
      <c r="U48" s="9" t="s">
        <v>36</v>
      </c>
      <c r="V48" s="21">
        <f>V47-VLookups!$D$54</f>
        <v>-820</v>
      </c>
      <c r="W48" s="19">
        <v>0</v>
      </c>
      <c r="X48" s="19">
        <v>0</v>
      </c>
      <c r="Y48" s="36">
        <f>Y47*(1+VLookups!$D$57/12)</f>
        <v>-211.37913597766635</v>
      </c>
      <c r="Z48" s="9" t="s">
        <v>36</v>
      </c>
      <c r="AA48" s="9" t="s">
        <v>36</v>
      </c>
      <c r="AB48" s="20">
        <f t="shared" si="0"/>
        <v>960.98105898303197</v>
      </c>
      <c r="AC48" s="20">
        <f t="shared" si="1"/>
        <v>31059.871660747893</v>
      </c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</row>
    <row r="49" spans="1:43" x14ac:dyDescent="0.25">
      <c r="A49" s="1"/>
      <c r="B49" s="9">
        <v>45</v>
      </c>
      <c r="C49" s="9">
        <f t="shared" si="2"/>
        <v>26</v>
      </c>
      <c r="D49" s="9">
        <f t="shared" si="3"/>
        <v>9</v>
      </c>
      <c r="E49" s="20">
        <f>E38*(1+VLookups!$C$8)</f>
        <v>10781.249999999998</v>
      </c>
      <c r="F49" s="20">
        <f>-E49*VLookups!$D$10*2</f>
        <v>-646.87499999999989</v>
      </c>
      <c r="G49" s="19">
        <v>0</v>
      </c>
      <c r="H49" s="20">
        <f>(-VLookups!$D$13)*(E49+F49/2)</f>
        <v>-3398.7890624999995</v>
      </c>
      <c r="I49" s="20">
        <f>-PMT(VLookups!$D$16/12,180,-FV(VLookups!$D$16/12,72,,-VLookups!$D$15))</f>
        <v>-1492.92953188151</v>
      </c>
      <c r="J49" s="21">
        <f>-PMT(VLookups!$D$20/12,180,-FV(VLookups!$D$20/12,24,,-VLookups!$D$19))</f>
        <v>-624.95374865778945</v>
      </c>
      <c r="K49" s="21">
        <f>K48-VLookups!$D$24</f>
        <v>-563</v>
      </c>
      <c r="L49" s="19">
        <v>0</v>
      </c>
      <c r="M49" s="19">
        <v>0</v>
      </c>
      <c r="N49" s="9" t="s">
        <v>36</v>
      </c>
      <c r="O49" s="19">
        <v>0</v>
      </c>
      <c r="P49" s="19">
        <v>0</v>
      </c>
      <c r="Q49" s="9" t="s">
        <v>36</v>
      </c>
      <c r="R49" s="21">
        <f>R37*(1+VLookups!$D$45)</f>
        <v>-2388.7799620000001</v>
      </c>
      <c r="S49" s="19">
        <v>0</v>
      </c>
      <c r="T49" s="19">
        <v>0</v>
      </c>
      <c r="U49" s="9" t="s">
        <v>36</v>
      </c>
      <c r="V49" s="21">
        <f>V48-VLookups!$D$54</f>
        <v>-825</v>
      </c>
      <c r="W49" s="19">
        <v>0</v>
      </c>
      <c r="X49" s="19">
        <v>0</v>
      </c>
      <c r="Y49" s="36">
        <f>Y48*(1+VLookups!$D$57/12)</f>
        <v>-211.99565845760122</v>
      </c>
      <c r="Z49" s="9" t="s">
        <v>36</v>
      </c>
      <c r="AA49" s="9" t="s">
        <v>36</v>
      </c>
      <c r="AB49" s="20">
        <f t="shared" si="0"/>
        <v>952.36453650309727</v>
      </c>
      <c r="AC49" s="20">
        <f t="shared" si="1"/>
        <v>32064.002650018905</v>
      </c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</row>
    <row r="50" spans="1:43" x14ac:dyDescent="0.25">
      <c r="A50" s="1"/>
      <c r="B50" s="9">
        <v>46</v>
      </c>
      <c r="C50" s="9">
        <f t="shared" si="2"/>
        <v>26</v>
      </c>
      <c r="D50" s="9">
        <f t="shared" si="3"/>
        <v>10</v>
      </c>
      <c r="E50" s="20">
        <f>E39*(1+VLookups!$C$8)</f>
        <v>10781.249999999998</v>
      </c>
      <c r="F50" s="20">
        <f>-E50*VLookups!$D$10*2</f>
        <v>-646.87499999999989</v>
      </c>
      <c r="G50" s="19">
        <v>0</v>
      </c>
      <c r="H50" s="20">
        <f>(-VLookups!$D$13)*(E50+F50/2)</f>
        <v>-3398.7890624999995</v>
      </c>
      <c r="I50" s="20">
        <f>-PMT(VLookups!$D$16/12,180,-FV(VLookups!$D$16/12,72,,-VLookups!$D$15))</f>
        <v>-1492.92953188151</v>
      </c>
      <c r="J50" s="21">
        <f>-PMT(VLookups!$D$20/12,180,-FV(VLookups!$D$20/12,24,,-VLookups!$D$19))</f>
        <v>-624.95374865778945</v>
      </c>
      <c r="K50" s="21">
        <f>K49-VLookups!$D$24</f>
        <v>-566</v>
      </c>
      <c r="L50" s="19">
        <v>0</v>
      </c>
      <c r="M50" s="19">
        <v>0</v>
      </c>
      <c r="N50" s="9" t="s">
        <v>36</v>
      </c>
      <c r="O50" s="19">
        <v>0</v>
      </c>
      <c r="P50" s="19">
        <v>0</v>
      </c>
      <c r="Q50" s="9" t="s">
        <v>36</v>
      </c>
      <c r="R50" s="21">
        <f>R38*(1+VLookups!$D$45)</f>
        <v>-2388.7799620000001</v>
      </c>
      <c r="S50" s="19">
        <v>0</v>
      </c>
      <c r="T50" s="19">
        <v>0</v>
      </c>
      <c r="U50" s="9" t="s">
        <v>36</v>
      </c>
      <c r="V50" s="21">
        <f>V49-VLookups!$D$54</f>
        <v>-830</v>
      </c>
      <c r="W50" s="19">
        <v>0</v>
      </c>
      <c r="X50" s="19">
        <v>0</v>
      </c>
      <c r="Y50" s="36">
        <f>Y49*(1+VLookups!$D$57/12)</f>
        <v>-212.61397912810256</v>
      </c>
      <c r="Z50" s="9" t="s">
        <v>36</v>
      </c>
      <c r="AA50" s="9" t="s">
        <v>36</v>
      </c>
      <c r="AB50" s="20">
        <f t="shared" si="0"/>
        <v>943.74621583259591</v>
      </c>
      <c r="AC50" s="20">
        <f t="shared" si="1"/>
        <v>33061.188870268197</v>
      </c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</row>
    <row r="51" spans="1:43" x14ac:dyDescent="0.25">
      <c r="A51" s="1"/>
      <c r="B51" s="9">
        <v>47</v>
      </c>
      <c r="C51" s="9">
        <f t="shared" si="2"/>
        <v>26</v>
      </c>
      <c r="D51" s="9">
        <f t="shared" si="3"/>
        <v>11</v>
      </c>
      <c r="E51" s="20">
        <v>10781.249999999998</v>
      </c>
      <c r="F51" s="20">
        <f>-E51*VLookups!$D$10*2</f>
        <v>-646.87499999999989</v>
      </c>
      <c r="G51" s="19">
        <v>0</v>
      </c>
      <c r="H51" s="20">
        <f>(-VLookups!$D$13)*(E51+F51/2)</f>
        <v>-3398.7890624999995</v>
      </c>
      <c r="I51" s="20">
        <f>-PMT(VLookups!$D$16/12,180,-FV(VLookups!$D$16/12,72,,-VLookups!$D$15))</f>
        <v>-1492.92953188151</v>
      </c>
      <c r="J51" s="21">
        <f>-PMT(VLookups!$D$20/12,180,-FV(VLookups!$D$20/12,24,,-VLookups!$D$19))</f>
        <v>-624.95374865778945</v>
      </c>
      <c r="K51" s="21">
        <f>K50-VLookups!$D$24</f>
        <v>-569</v>
      </c>
      <c r="L51" s="19">
        <v>0</v>
      </c>
      <c r="M51" s="19">
        <v>0</v>
      </c>
      <c r="N51" s="9" t="s">
        <v>36</v>
      </c>
      <c r="O51" s="19">
        <v>0</v>
      </c>
      <c r="P51" s="19">
        <v>0</v>
      </c>
      <c r="Q51" s="9" t="s">
        <v>36</v>
      </c>
      <c r="R51" s="21">
        <f>R39*(1+VLookups!$D$45)</f>
        <v>-2388.7799620000001</v>
      </c>
      <c r="S51" s="19">
        <v>0</v>
      </c>
      <c r="T51" s="19">
        <v>0</v>
      </c>
      <c r="U51" s="9" t="s">
        <v>36</v>
      </c>
      <c r="V51" s="21">
        <f>V50-VLookups!$D$54</f>
        <v>-835</v>
      </c>
      <c r="W51" s="19">
        <v>0</v>
      </c>
      <c r="X51" s="19">
        <v>0</v>
      </c>
      <c r="Y51" s="36">
        <f>Y50*(1+VLookups!$D$57/12)</f>
        <v>-213.23410323389285</v>
      </c>
      <c r="Z51" s="9" t="s">
        <v>36</v>
      </c>
      <c r="AA51" s="9" t="s">
        <v>36</v>
      </c>
      <c r="AB51" s="20">
        <f>SUM(E51,F51/2,H51,I51,K51,L51,M51,O51,P51,R51,S51,T51,V51,W51,X51,Y51,G51,J51,Z51,AA51)</f>
        <v>935.1260917268055</v>
      </c>
      <c r="AC51" s="20">
        <f t="shared" si="1"/>
        <v>34051.416943445452</v>
      </c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</row>
    <row r="52" spans="1:43" x14ac:dyDescent="0.25">
      <c r="A52" s="1"/>
      <c r="B52" s="9">
        <v>48</v>
      </c>
      <c r="C52" s="9">
        <f t="shared" si="2"/>
        <v>27</v>
      </c>
      <c r="D52" s="9">
        <f t="shared" si="3"/>
        <v>0</v>
      </c>
      <c r="E52" s="20">
        <f>E40*(1+VLookups!$C$8)</f>
        <v>11158.593749999996</v>
      </c>
      <c r="F52" s="20">
        <f>-E52*VLookups!$D$10*2</f>
        <v>-669.51562499999977</v>
      </c>
      <c r="G52" s="19">
        <v>0</v>
      </c>
      <c r="H52" s="20">
        <f>(-VLookups!$D$13)*(E52+F52/2)</f>
        <v>-3517.7466796874987</v>
      </c>
      <c r="I52" s="20">
        <f>-PMT(VLookups!$D$16/12,180,-FV(VLookups!$D$16/12,72,,-VLookups!$D$15))</f>
        <v>-1492.92953188151</v>
      </c>
      <c r="J52" s="21">
        <f>-PMT(VLookups!$D$20/12,180,-FV(VLookups!$D$20/12,24,,-VLookups!$D$19))</f>
        <v>-624.95374865778945</v>
      </c>
      <c r="K52" s="21">
        <f>K51-VLookups!$D$24</f>
        <v>-572</v>
      </c>
      <c r="L52" s="19">
        <v>0</v>
      </c>
      <c r="M52" s="19">
        <v>0</v>
      </c>
      <c r="N52" s="9" t="s">
        <v>36</v>
      </c>
      <c r="O52" s="19">
        <v>0</v>
      </c>
      <c r="P52" s="19">
        <v>0</v>
      </c>
      <c r="Q52" s="9" t="s">
        <v>36</v>
      </c>
      <c r="R52" s="21">
        <f>R40*(1+VLookups!$D$45)</f>
        <v>-2534.4955396820001</v>
      </c>
      <c r="S52" s="19">
        <v>0</v>
      </c>
      <c r="T52" s="19">
        <v>0</v>
      </c>
      <c r="U52" s="9" t="s">
        <v>36</v>
      </c>
      <c r="V52" s="21">
        <f>V51-VLookups!$D$54</f>
        <v>-840</v>
      </c>
      <c r="W52" s="19">
        <v>0</v>
      </c>
      <c r="X52" s="19">
        <v>0</v>
      </c>
      <c r="Y52" s="36">
        <f>Y51*(1+VLookups!$D$57/12)</f>
        <v>-213.85603603499172</v>
      </c>
      <c r="Z52" s="9" t="s">
        <v>36</v>
      </c>
      <c r="AA52" s="9" t="s">
        <v>36</v>
      </c>
      <c r="AB52" s="20">
        <f t="shared" si="0"/>
        <v>1027.8544015562061</v>
      </c>
      <c r="AC52" s="20">
        <f t="shared" si="1"/>
        <v>35136.023706574073</v>
      </c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</row>
    <row r="53" spans="1:43" x14ac:dyDescent="0.25">
      <c r="A53" s="1"/>
      <c r="B53" s="9">
        <v>49</v>
      </c>
      <c r="C53" s="9">
        <f t="shared" si="2"/>
        <v>27</v>
      </c>
      <c r="D53" s="9">
        <f t="shared" si="3"/>
        <v>1</v>
      </c>
      <c r="E53" s="20">
        <f>E41*(1+VLookups!$C$8)</f>
        <v>11158.593749999996</v>
      </c>
      <c r="F53" s="20">
        <f>-E53*VLookups!$D$10*2</f>
        <v>-669.51562499999977</v>
      </c>
      <c r="G53" s="19">
        <v>0</v>
      </c>
      <c r="H53" s="20">
        <f>(-VLookups!$D$13)*(E53+F53/2)</f>
        <v>-3517.7466796874987</v>
      </c>
      <c r="I53" s="20">
        <f>-PMT(VLookups!$D$16/12,180,-FV(VLookups!$D$16/12,72,,-VLookups!$D$15))</f>
        <v>-1492.92953188151</v>
      </c>
      <c r="J53" s="21">
        <f>-PMT(VLookups!$D$20/12,180,-FV(VLookups!$D$20/12,24,,-VLookups!$D$19))</f>
        <v>-624.95374865778945</v>
      </c>
      <c r="K53" s="21">
        <f>K52-VLookups!$D$24</f>
        <v>-575</v>
      </c>
      <c r="L53" s="19">
        <v>0</v>
      </c>
      <c r="M53" s="19">
        <v>0</v>
      </c>
      <c r="N53" s="9" t="s">
        <v>36</v>
      </c>
      <c r="O53" s="19">
        <v>0</v>
      </c>
      <c r="P53" s="19">
        <v>0</v>
      </c>
      <c r="Q53" s="9" t="s">
        <v>36</v>
      </c>
      <c r="R53" s="21">
        <f>R41*(1+VLookups!$D$45)</f>
        <v>-2534.4955396820001</v>
      </c>
      <c r="S53" s="19">
        <v>0</v>
      </c>
      <c r="T53" s="19">
        <v>0</v>
      </c>
      <c r="U53" s="9" t="s">
        <v>36</v>
      </c>
      <c r="V53" s="21">
        <f>V52-VLookups!$D$54</f>
        <v>-845</v>
      </c>
      <c r="W53" s="19">
        <v>0</v>
      </c>
      <c r="X53" s="19">
        <v>0</v>
      </c>
      <c r="Y53" s="36">
        <f>Y52*(1+VLookups!$D$57/12)</f>
        <v>-214.47978280676045</v>
      </c>
      <c r="Z53" s="9" t="s">
        <v>36</v>
      </c>
      <c r="AA53" s="9" t="s">
        <v>36</v>
      </c>
      <c r="AB53" s="20">
        <f t="shared" si="0"/>
        <v>1019.2306547844375</v>
      </c>
      <c r="AC53" s="20">
        <f t="shared" si="1"/>
        <v>36213.814400869465</v>
      </c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</row>
    <row r="54" spans="1:43" x14ac:dyDescent="0.25">
      <c r="A54" s="1"/>
      <c r="B54" s="9">
        <v>50</v>
      </c>
      <c r="C54" s="9">
        <f t="shared" si="2"/>
        <v>27</v>
      </c>
      <c r="D54" s="9">
        <f t="shared" si="3"/>
        <v>2</v>
      </c>
      <c r="E54" s="20">
        <f>E42*(1+VLookups!$C$8)</f>
        <v>11158.593749999996</v>
      </c>
      <c r="F54" s="20">
        <f>-E54*VLookups!$D$10*2</f>
        <v>-669.51562499999977</v>
      </c>
      <c r="G54" s="19">
        <v>0</v>
      </c>
      <c r="H54" s="20">
        <f>(-VLookups!$D$13)*(E54+F54/2)</f>
        <v>-3517.7466796874987</v>
      </c>
      <c r="I54" s="20">
        <f>-PMT(VLookups!$D$16/12,180,-FV(VLookups!$D$16/12,72,,-VLookups!$D$15))</f>
        <v>-1492.92953188151</v>
      </c>
      <c r="J54" s="21">
        <f>-PMT(VLookups!$D$20/12,180,-FV(VLookups!$D$20/12,24,,-VLookups!$D$19))</f>
        <v>-624.95374865778945</v>
      </c>
      <c r="K54" s="21">
        <f>K53-VLookups!$D$24</f>
        <v>-578</v>
      </c>
      <c r="L54" s="19">
        <v>0</v>
      </c>
      <c r="M54" s="19">
        <v>0</v>
      </c>
      <c r="N54" s="9" t="s">
        <v>36</v>
      </c>
      <c r="O54" s="19">
        <v>0</v>
      </c>
      <c r="P54" s="19">
        <v>0</v>
      </c>
      <c r="Q54" s="9" t="s">
        <v>36</v>
      </c>
      <c r="R54" s="21">
        <f>R42*(1+VLookups!$D$45)</f>
        <v>-2534.4955396820001</v>
      </c>
      <c r="S54" s="19">
        <v>0</v>
      </c>
      <c r="T54" s="19">
        <v>0</v>
      </c>
      <c r="U54" s="9" t="s">
        <v>36</v>
      </c>
      <c r="V54" s="21">
        <f>V53-VLookups!$D$54</f>
        <v>-850</v>
      </c>
      <c r="W54" s="19">
        <v>0</v>
      </c>
      <c r="X54" s="19">
        <v>0</v>
      </c>
      <c r="Y54" s="36">
        <f>Y53*(1+VLookups!$D$57/12)</f>
        <v>-215.10534883994683</v>
      </c>
      <c r="Z54" s="9" t="s">
        <v>36</v>
      </c>
      <c r="AA54" s="9" t="s">
        <v>36</v>
      </c>
      <c r="AB54" s="20">
        <f t="shared" si="0"/>
        <v>1010.6050887512511</v>
      </c>
      <c r="AC54" s="20">
        <f t="shared" si="1"/>
        <v>37284.775846955505</v>
      </c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</row>
    <row r="55" spans="1:43" x14ac:dyDescent="0.25">
      <c r="A55" s="1"/>
      <c r="B55" s="9">
        <v>51</v>
      </c>
      <c r="C55" s="9">
        <f t="shared" si="2"/>
        <v>27</v>
      </c>
      <c r="D55" s="9">
        <f t="shared" si="3"/>
        <v>3</v>
      </c>
      <c r="E55" s="20">
        <f>E43*(1+VLookups!$C$8)</f>
        <v>11158.593749999996</v>
      </c>
      <c r="F55" s="20">
        <f>-E55*VLookups!$D$10*2</f>
        <v>-669.51562499999977</v>
      </c>
      <c r="G55" s="19">
        <v>0</v>
      </c>
      <c r="H55" s="20">
        <f>(-VLookups!$D$13)*(E55+F55/2)</f>
        <v>-3517.7466796874987</v>
      </c>
      <c r="I55" s="20">
        <f>-PMT(VLookups!$D$16/12,180,-FV(VLookups!$D$16/12,72,,-VLookups!$D$15))</f>
        <v>-1492.92953188151</v>
      </c>
      <c r="J55" s="21">
        <f>-PMT(VLookups!$D$20/12,180,-FV(VLookups!$D$20/12,24,,-VLookups!$D$19))</f>
        <v>-624.95374865778945</v>
      </c>
      <c r="K55" s="21">
        <f>K54-VLookups!$D$24</f>
        <v>-581</v>
      </c>
      <c r="L55" s="19">
        <v>0</v>
      </c>
      <c r="M55" s="19">
        <v>0</v>
      </c>
      <c r="N55" s="9" t="s">
        <v>36</v>
      </c>
      <c r="O55" s="19">
        <v>0</v>
      </c>
      <c r="P55" s="19">
        <v>0</v>
      </c>
      <c r="Q55" s="9" t="s">
        <v>36</v>
      </c>
      <c r="R55" s="21">
        <f>R43*(1+VLookups!$D$45)</f>
        <v>-2534.4955396820001</v>
      </c>
      <c r="S55" s="19">
        <v>0</v>
      </c>
      <c r="T55" s="19">
        <v>0</v>
      </c>
      <c r="U55" s="9" t="s">
        <v>36</v>
      </c>
      <c r="V55" s="21">
        <f>V54-VLookups!$D$54</f>
        <v>-855</v>
      </c>
      <c r="W55" s="19">
        <v>0</v>
      </c>
      <c r="X55" s="19">
        <v>0</v>
      </c>
      <c r="Y55" s="36">
        <f>Y54*(1+VLookups!$D$57/12)</f>
        <v>-215.73273944073</v>
      </c>
      <c r="Z55" s="9" t="s">
        <v>36</v>
      </c>
      <c r="AA55" s="9" t="s">
        <v>36</v>
      </c>
      <c r="AB55" s="20">
        <f t="shared" si="0"/>
        <v>1001.9776981504679</v>
      </c>
      <c r="AC55" s="20">
        <f t="shared" si="1"/>
        <v>38348.894838184235</v>
      </c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</row>
    <row r="56" spans="1:43" x14ac:dyDescent="0.25">
      <c r="A56" s="1"/>
      <c r="B56" s="9">
        <v>52</v>
      </c>
      <c r="C56" s="9">
        <f t="shared" si="2"/>
        <v>27</v>
      </c>
      <c r="D56" s="9">
        <f t="shared" si="3"/>
        <v>4</v>
      </c>
      <c r="E56" s="20">
        <f>E44*(1+VLookups!$C$8)</f>
        <v>11158.593749999996</v>
      </c>
      <c r="F56" s="20">
        <f>-E56*VLookups!$D$10*2</f>
        <v>-669.51562499999977</v>
      </c>
      <c r="G56" s="19">
        <v>0</v>
      </c>
      <c r="H56" s="20">
        <f>(-VLookups!$D$13)*(E56+F56/2)</f>
        <v>-3517.7466796874987</v>
      </c>
      <c r="I56" s="20">
        <f>-PMT(VLookups!$D$16/12,180,-FV(VLookups!$D$16/12,72,,-VLookups!$D$15))</f>
        <v>-1492.92953188151</v>
      </c>
      <c r="J56" s="21">
        <f>-PMT(VLookups!$D$20/12,180,-FV(VLookups!$D$20/12,24,,-VLookups!$D$19))</f>
        <v>-624.95374865778945</v>
      </c>
      <c r="K56" s="21">
        <f>K55-VLookups!$D$24</f>
        <v>-584</v>
      </c>
      <c r="L56" s="19">
        <v>0</v>
      </c>
      <c r="M56" s="19">
        <v>0</v>
      </c>
      <c r="N56" s="9" t="s">
        <v>36</v>
      </c>
      <c r="O56" s="19">
        <v>0</v>
      </c>
      <c r="P56" s="19">
        <v>0</v>
      </c>
      <c r="Q56" s="9" t="s">
        <v>36</v>
      </c>
      <c r="R56" s="21">
        <f>R44*(1+VLookups!$D$45)</f>
        <v>-2534.4955396820001</v>
      </c>
      <c r="S56" s="19">
        <v>0</v>
      </c>
      <c r="T56" s="19">
        <v>0</v>
      </c>
      <c r="U56" s="9" t="s">
        <v>36</v>
      </c>
      <c r="V56" s="21">
        <f>V55-VLookups!$D$54</f>
        <v>-860</v>
      </c>
      <c r="W56" s="19">
        <v>0</v>
      </c>
      <c r="X56" s="19">
        <v>0</v>
      </c>
      <c r="Y56" s="36">
        <f>Y55*(1+VLookups!$D$57/12)</f>
        <v>-216.36195993076547</v>
      </c>
      <c r="Z56" s="9" t="s">
        <v>36</v>
      </c>
      <c r="AA56" s="9" t="s">
        <v>36</v>
      </c>
      <c r="AB56" s="20">
        <f t="shared" si="0"/>
        <v>993.34847766043254</v>
      </c>
      <c r="AC56" s="20">
        <f t="shared" si="1"/>
        <v>39406.158140574975</v>
      </c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</row>
    <row r="57" spans="1:43" x14ac:dyDescent="0.25">
      <c r="A57" s="1"/>
      <c r="B57" s="9">
        <v>53</v>
      </c>
      <c r="C57" s="9">
        <f t="shared" si="2"/>
        <v>27</v>
      </c>
      <c r="D57" s="9">
        <f t="shared" si="3"/>
        <v>5</v>
      </c>
      <c r="E57" s="20">
        <f>E45*(1+VLookups!$C$8)</f>
        <v>11158.593749999996</v>
      </c>
      <c r="F57" s="20">
        <f>-E57*VLookups!$D$10*2</f>
        <v>-669.51562499999977</v>
      </c>
      <c r="G57" s="19">
        <v>0</v>
      </c>
      <c r="H57" s="20">
        <f>(-VLookups!$D$13)*(E57+F57/2)</f>
        <v>-3517.7466796874987</v>
      </c>
      <c r="I57" s="20">
        <f>-PMT(VLookups!$D$16/12,180,-FV(VLookups!$D$16/12,72,,-VLookups!$D$15))</f>
        <v>-1492.92953188151</v>
      </c>
      <c r="J57" s="21">
        <f>-PMT(VLookups!$D$20/12,180,-FV(VLookups!$D$20/12,24,,-VLookups!$D$19))</f>
        <v>-624.95374865778945</v>
      </c>
      <c r="K57" s="21">
        <f>K56-VLookups!$D$24</f>
        <v>-587</v>
      </c>
      <c r="L57" s="19">
        <v>0</v>
      </c>
      <c r="M57" s="19">
        <v>0</v>
      </c>
      <c r="N57" s="9" t="s">
        <v>36</v>
      </c>
      <c r="O57" s="19">
        <v>0</v>
      </c>
      <c r="P57" s="19">
        <v>0</v>
      </c>
      <c r="Q57" s="9" t="s">
        <v>36</v>
      </c>
      <c r="R57" s="21">
        <f>R45*(1+VLookups!$D$45)</f>
        <v>-2534.4955396820001</v>
      </c>
      <c r="S57" s="19">
        <v>0</v>
      </c>
      <c r="T57" s="19">
        <v>0</v>
      </c>
      <c r="U57" s="9" t="s">
        <v>36</v>
      </c>
      <c r="V57" s="21">
        <f>V56-VLookups!$D$54</f>
        <v>-865</v>
      </c>
      <c r="W57" s="19">
        <v>0</v>
      </c>
      <c r="X57" s="19">
        <v>0</v>
      </c>
      <c r="Y57" s="36">
        <f>Y56*(1+VLookups!$D$57/12)</f>
        <v>-216.99301564723021</v>
      </c>
      <c r="Z57" s="9" t="s">
        <v>36</v>
      </c>
      <c r="AA57" s="9" t="s">
        <v>36</v>
      </c>
      <c r="AB57" s="20">
        <f t="shared" si="0"/>
        <v>984.71742194396779</v>
      </c>
      <c r="AC57" s="20">
        <f t="shared" si="1"/>
        <v>40456.552492753239</v>
      </c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</row>
    <row r="58" spans="1:43" x14ac:dyDescent="0.25">
      <c r="A58" s="1"/>
      <c r="B58" s="9">
        <v>54</v>
      </c>
      <c r="C58" s="9">
        <f t="shared" si="2"/>
        <v>27</v>
      </c>
      <c r="D58" s="9">
        <f t="shared" si="3"/>
        <v>6</v>
      </c>
      <c r="E58" s="20">
        <f>E46*(1+VLookups!$C$8)</f>
        <v>11158.593749999996</v>
      </c>
      <c r="F58" s="20">
        <f>-E58*VLookups!$D$10*2</f>
        <v>-669.51562499999977</v>
      </c>
      <c r="G58" s="19">
        <v>0</v>
      </c>
      <c r="H58" s="20">
        <f>(-VLookups!$D$13)*(E58+F58/2)</f>
        <v>-3517.7466796874987</v>
      </c>
      <c r="I58" s="20">
        <f>-PMT(VLookups!$D$16/12,180,-FV(VLookups!$D$16/12,72,,-VLookups!$D$15))</f>
        <v>-1492.92953188151</v>
      </c>
      <c r="J58" s="21">
        <f>-PMT(VLookups!$D$20/12,180,-FV(VLookups!$D$20/12,24,,-VLookups!$D$19))</f>
        <v>-624.95374865778945</v>
      </c>
      <c r="K58" s="21">
        <f>K57-VLookups!$D$24</f>
        <v>-590</v>
      </c>
      <c r="L58" s="19">
        <v>0</v>
      </c>
      <c r="M58" s="19">
        <v>0</v>
      </c>
      <c r="N58" s="9" t="s">
        <v>36</v>
      </c>
      <c r="O58" s="19">
        <v>0</v>
      </c>
      <c r="P58" s="19">
        <v>0</v>
      </c>
      <c r="Q58" s="9" t="s">
        <v>36</v>
      </c>
      <c r="R58" s="21">
        <f>R46*(1+VLookups!$D$45)</f>
        <v>-2534.4955396820001</v>
      </c>
      <c r="S58" s="19">
        <v>0</v>
      </c>
      <c r="T58" s="19">
        <v>0</v>
      </c>
      <c r="U58" s="9" t="s">
        <v>36</v>
      </c>
      <c r="V58" s="21">
        <f>V57-VLookups!$D$54</f>
        <v>-870</v>
      </c>
      <c r="W58" s="19">
        <v>0</v>
      </c>
      <c r="X58" s="19">
        <v>0</v>
      </c>
      <c r="Y58" s="36">
        <f>Y57*(1+VLookups!$D$57/12)</f>
        <v>-217.62591194286796</v>
      </c>
      <c r="Z58" s="9" t="s">
        <v>36</v>
      </c>
      <c r="AA58" s="9" t="s">
        <v>36</v>
      </c>
      <c r="AB58" s="20">
        <f t="shared" si="0"/>
        <v>976.08452564832987</v>
      </c>
      <c r="AC58" s="20">
        <f t="shared" si="1"/>
        <v>41500.064605889493</v>
      </c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</row>
    <row r="59" spans="1:43" x14ac:dyDescent="0.25">
      <c r="A59" s="1"/>
      <c r="B59" s="9">
        <v>55</v>
      </c>
      <c r="C59" s="9">
        <f t="shared" si="2"/>
        <v>27</v>
      </c>
      <c r="D59" s="9">
        <f t="shared" si="3"/>
        <v>7</v>
      </c>
      <c r="E59" s="20">
        <f>E47*(1+VLookups!$C$8)</f>
        <v>11158.593749999996</v>
      </c>
      <c r="F59" s="20">
        <f>-E59*VLookups!$D$10*2</f>
        <v>-669.51562499999977</v>
      </c>
      <c r="G59" s="19">
        <v>0</v>
      </c>
      <c r="H59" s="20">
        <f>(-VLookups!$D$13)*(E59+F59/2)</f>
        <v>-3517.7466796874987</v>
      </c>
      <c r="I59" s="20">
        <f>-PMT(VLookups!$D$16/12,180,-FV(VLookups!$D$16/12,72,,-VLookups!$D$15))</f>
        <v>-1492.92953188151</v>
      </c>
      <c r="J59" s="21">
        <f>-PMT(VLookups!$D$20/12,180,-FV(VLookups!$D$20/12,24,,-VLookups!$D$19))</f>
        <v>-624.95374865778945</v>
      </c>
      <c r="K59" s="21">
        <f>K58-VLookups!$D$24</f>
        <v>-593</v>
      </c>
      <c r="L59" s="19">
        <v>0</v>
      </c>
      <c r="M59" s="19">
        <v>0</v>
      </c>
      <c r="N59" s="9" t="s">
        <v>36</v>
      </c>
      <c r="O59" s="19">
        <v>0</v>
      </c>
      <c r="P59" s="19">
        <v>0</v>
      </c>
      <c r="Q59" s="9" t="s">
        <v>36</v>
      </c>
      <c r="R59" s="21">
        <f>R47*(1+VLookups!$D$45)</f>
        <v>-2534.4955396820001</v>
      </c>
      <c r="S59" s="19">
        <v>0</v>
      </c>
      <c r="T59" s="19">
        <v>0</v>
      </c>
      <c r="U59" s="9" t="s">
        <v>36</v>
      </c>
      <c r="V59" s="21">
        <f>V58-VLookups!$D$54</f>
        <v>-875</v>
      </c>
      <c r="W59" s="19">
        <v>0</v>
      </c>
      <c r="X59" s="19">
        <v>0</v>
      </c>
      <c r="Y59" s="36">
        <f>Y58*(1+VLookups!$D$57/12)</f>
        <v>-218.26065418603466</v>
      </c>
      <c r="Z59" s="9" t="s">
        <v>36</v>
      </c>
      <c r="AA59" s="9" t="s">
        <v>36</v>
      </c>
      <c r="AB59" s="20">
        <f t="shared" si="0"/>
        <v>967.44978340516332</v>
      </c>
      <c r="AC59" s="20">
        <f t="shared" si="1"/>
        <v>42536.681163637812</v>
      </c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</row>
    <row r="60" spans="1:43" x14ac:dyDescent="0.25">
      <c r="A60" s="1"/>
      <c r="B60" s="9">
        <v>56</v>
      </c>
      <c r="C60" s="9">
        <f t="shared" si="2"/>
        <v>27</v>
      </c>
      <c r="D60" s="9">
        <f t="shared" si="3"/>
        <v>8</v>
      </c>
      <c r="E60" s="20">
        <f>E48*(1+VLookups!$C$8)</f>
        <v>11158.593749999996</v>
      </c>
      <c r="F60" s="20">
        <f>-E60*VLookups!$D$10*2</f>
        <v>-669.51562499999977</v>
      </c>
      <c r="G60" s="19">
        <v>0</v>
      </c>
      <c r="H60" s="20">
        <f>(-VLookups!$D$13)*(E60+F60/2)</f>
        <v>-3517.7466796874987</v>
      </c>
      <c r="I60" s="20">
        <f>-PMT(VLookups!$D$16/12,180,-FV(VLookups!$D$16/12,72,,-VLookups!$D$15))</f>
        <v>-1492.92953188151</v>
      </c>
      <c r="J60" s="21">
        <f>-PMT(VLookups!$D$20/12,180,-FV(VLookups!$D$20/12,24,,-VLookups!$D$19))</f>
        <v>-624.95374865778945</v>
      </c>
      <c r="K60" s="21">
        <f>K59-VLookups!$D$24</f>
        <v>-596</v>
      </c>
      <c r="L60" s="19">
        <v>0</v>
      </c>
      <c r="M60" s="19">
        <v>0</v>
      </c>
      <c r="N60" s="9" t="s">
        <v>36</v>
      </c>
      <c r="O60" s="19">
        <v>0</v>
      </c>
      <c r="P60" s="19">
        <v>0</v>
      </c>
      <c r="Q60" s="9" t="s">
        <v>36</v>
      </c>
      <c r="R60" s="21">
        <f>R48*(1+VLookups!$D$45)</f>
        <v>-2534.4955396820001</v>
      </c>
      <c r="S60" s="19">
        <v>0</v>
      </c>
      <c r="T60" s="19">
        <v>0</v>
      </c>
      <c r="U60" s="9" t="s">
        <v>36</v>
      </c>
      <c r="V60" s="21">
        <f>V59-VLookups!$D$54</f>
        <v>-880</v>
      </c>
      <c r="W60" s="19">
        <v>0</v>
      </c>
      <c r="X60" s="19">
        <v>0</v>
      </c>
      <c r="Y60" s="36">
        <f>Y59*(1+VLookups!$D$57/12)</f>
        <v>-218.89724776074394</v>
      </c>
      <c r="Z60" s="9" t="s">
        <v>36</v>
      </c>
      <c r="AA60" s="9" t="s">
        <v>36</v>
      </c>
      <c r="AB60" s="20">
        <f t="shared" si="0"/>
        <v>958.81318983045389</v>
      </c>
      <c r="AC60" s="20">
        <f t="shared" si="1"/>
        <v>43566.388822074332</v>
      </c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</row>
    <row r="61" spans="1:43" x14ac:dyDescent="0.25">
      <c r="A61" s="1"/>
      <c r="B61" s="9">
        <v>57</v>
      </c>
      <c r="C61" s="9">
        <f t="shared" si="2"/>
        <v>27</v>
      </c>
      <c r="D61" s="9">
        <f t="shared" si="3"/>
        <v>9</v>
      </c>
      <c r="E61" s="20">
        <f>E49*(1+VLookups!$C$8)</f>
        <v>11158.593749999996</v>
      </c>
      <c r="F61" s="20">
        <f>-E61*VLookups!$D$10*2</f>
        <v>-669.51562499999977</v>
      </c>
      <c r="G61" s="19">
        <v>0</v>
      </c>
      <c r="H61" s="20">
        <f>(-VLookups!$D$13)*(E61+F61/2)</f>
        <v>-3517.7466796874987</v>
      </c>
      <c r="I61" s="20">
        <f>-PMT(VLookups!$D$16/12,180,-FV(VLookups!$D$16/12,72,,-VLookups!$D$15))</f>
        <v>-1492.92953188151</v>
      </c>
      <c r="J61" s="21">
        <f>-PMT(VLookups!$D$20/12,180,-FV(VLookups!$D$20/12,24,,-VLookups!$D$19))</f>
        <v>-624.95374865778945</v>
      </c>
      <c r="K61" s="21">
        <f>K60-VLookups!$D$24</f>
        <v>-599</v>
      </c>
      <c r="L61" s="19">
        <v>0</v>
      </c>
      <c r="M61" s="19">
        <v>0</v>
      </c>
      <c r="N61" s="9" t="s">
        <v>36</v>
      </c>
      <c r="O61" s="19">
        <v>0</v>
      </c>
      <c r="P61" s="19">
        <v>0</v>
      </c>
      <c r="Q61" s="9" t="s">
        <v>36</v>
      </c>
      <c r="R61" s="21">
        <f>R49*(1+VLookups!$D$45)</f>
        <v>-2534.4955396820001</v>
      </c>
      <c r="S61" s="19">
        <v>0</v>
      </c>
      <c r="T61" s="19">
        <v>0</v>
      </c>
      <c r="U61" s="9" t="s">
        <v>36</v>
      </c>
      <c r="V61" s="21">
        <f>V60-VLookups!$D$54</f>
        <v>-885</v>
      </c>
      <c r="W61" s="19">
        <v>0</v>
      </c>
      <c r="X61" s="19">
        <v>0</v>
      </c>
      <c r="Y61" s="36">
        <f>Y60*(1+VLookups!$D$57/12)</f>
        <v>-219.53569806671277</v>
      </c>
      <c r="Z61" s="9" t="s">
        <v>36</v>
      </c>
      <c r="AA61" s="9" t="s">
        <v>36</v>
      </c>
      <c r="AB61" s="20">
        <f t="shared" si="0"/>
        <v>950.17473952448518</v>
      </c>
      <c r="AC61" s="20">
        <f t="shared" si="1"/>
        <v>44589.174209635603</v>
      </c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</row>
    <row r="62" spans="1:43" x14ac:dyDescent="0.25">
      <c r="A62" s="1"/>
      <c r="B62" s="9">
        <v>58</v>
      </c>
      <c r="C62" s="9">
        <f t="shared" si="2"/>
        <v>27</v>
      </c>
      <c r="D62" s="9">
        <f t="shared" si="3"/>
        <v>10</v>
      </c>
      <c r="E62" s="20">
        <f>E50*(1+VLookups!$C$8)</f>
        <v>11158.593749999996</v>
      </c>
      <c r="F62" s="20">
        <f>-E62*VLookups!$D$10*2</f>
        <v>-669.51562499999977</v>
      </c>
      <c r="G62" s="19">
        <v>0</v>
      </c>
      <c r="H62" s="20">
        <f>(-VLookups!$D$13)*(E62+F62/2)</f>
        <v>-3517.7466796874987</v>
      </c>
      <c r="I62" s="20">
        <f>-PMT(VLookups!$D$16/12,180,-FV(VLookups!$D$16/12,72,,-VLookups!$D$15))</f>
        <v>-1492.92953188151</v>
      </c>
      <c r="J62" s="21">
        <f>-PMT(VLookups!$D$20/12,180,-FV(VLookups!$D$20/12,24,,-VLookups!$D$19))</f>
        <v>-624.95374865778945</v>
      </c>
      <c r="K62" s="21">
        <f>K61-VLookups!$D$24</f>
        <v>-602</v>
      </c>
      <c r="L62" s="19">
        <v>0</v>
      </c>
      <c r="M62" s="19">
        <v>0</v>
      </c>
      <c r="N62" s="9" t="s">
        <v>36</v>
      </c>
      <c r="O62" s="19">
        <v>0</v>
      </c>
      <c r="P62" s="19">
        <v>0</v>
      </c>
      <c r="Q62" s="9" t="s">
        <v>36</v>
      </c>
      <c r="R62" s="21">
        <f>R50*(1+VLookups!$D$45)</f>
        <v>-2534.4955396820001</v>
      </c>
      <c r="S62" s="19">
        <v>0</v>
      </c>
      <c r="T62" s="19">
        <v>0</v>
      </c>
      <c r="U62" s="9" t="s">
        <v>36</v>
      </c>
      <c r="V62" s="21">
        <f>V61-VLookups!$D$54</f>
        <v>-890</v>
      </c>
      <c r="W62" s="19">
        <v>0</v>
      </c>
      <c r="X62" s="19">
        <v>0</v>
      </c>
      <c r="Y62" s="36">
        <f>Y61*(1+VLookups!$D$57/12)</f>
        <v>-220.17601051940736</v>
      </c>
      <c r="Z62" s="9" t="s">
        <v>36</v>
      </c>
      <c r="AA62" s="9" t="s">
        <v>36</v>
      </c>
      <c r="AB62" s="20">
        <f t="shared" si="0"/>
        <v>941.53442707179056</v>
      </c>
      <c r="AC62" s="20">
        <f t="shared" si="1"/>
        <v>45605.023927056791</v>
      </c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</row>
    <row r="63" spans="1:43" x14ac:dyDescent="0.25">
      <c r="A63" s="1"/>
      <c r="B63" s="9">
        <v>59</v>
      </c>
      <c r="C63" s="9">
        <f t="shared" si="2"/>
        <v>27</v>
      </c>
      <c r="D63" s="9">
        <f t="shared" si="3"/>
        <v>11</v>
      </c>
      <c r="E63" s="20">
        <f>E51*(1+VLookups!$C$8)</f>
        <v>11158.593749999996</v>
      </c>
      <c r="F63" s="20">
        <f>-E63*VLookups!$D$10*2</f>
        <v>-669.51562499999977</v>
      </c>
      <c r="G63" s="19">
        <v>0</v>
      </c>
      <c r="H63" s="20">
        <f>(-VLookups!$D$13)*(E63+F63/2)</f>
        <v>-3517.7466796874987</v>
      </c>
      <c r="I63" s="20">
        <f>-PMT(VLookups!$D$16/12,180,-FV(VLookups!$D$16/12,72,,-VLookups!$D$15))</f>
        <v>-1492.92953188151</v>
      </c>
      <c r="J63" s="21">
        <f>-PMT(VLookups!$D$20/12,180,-FV(VLookups!$D$20/12,24,,-VLookups!$D$19))</f>
        <v>-624.95374865778945</v>
      </c>
      <c r="K63" s="21">
        <f>K62-VLookups!$D$24</f>
        <v>-605</v>
      </c>
      <c r="L63" s="19">
        <v>0</v>
      </c>
      <c r="M63" s="19">
        <v>0</v>
      </c>
      <c r="N63" s="9" t="s">
        <v>36</v>
      </c>
      <c r="O63" s="19">
        <v>0</v>
      </c>
      <c r="P63" s="19">
        <v>0</v>
      </c>
      <c r="Q63" s="9" t="s">
        <v>36</v>
      </c>
      <c r="R63" s="21">
        <f>R51*(1+VLookups!$D$45)</f>
        <v>-2534.4955396820001</v>
      </c>
      <c r="S63" s="19">
        <v>0</v>
      </c>
      <c r="T63" s="19">
        <v>0</v>
      </c>
      <c r="U63" s="9" t="s">
        <v>36</v>
      </c>
      <c r="V63" s="21">
        <f>V62-VLookups!$D$54</f>
        <v>-895</v>
      </c>
      <c r="W63" s="19">
        <v>0</v>
      </c>
      <c r="X63" s="19">
        <v>0</v>
      </c>
      <c r="Y63" s="36">
        <f>Y62*(1+VLookups!$D$57/12)</f>
        <v>-220.81819055008896</v>
      </c>
      <c r="Z63" s="9" t="s">
        <v>36</v>
      </c>
      <c r="AA63" s="9" t="s">
        <v>36</v>
      </c>
      <c r="AB63" s="20">
        <f t="shared" si="0"/>
        <v>932.89224704110893</v>
      </c>
      <c r="AC63" s="20">
        <f t="shared" si="1"/>
        <v>46613.924547309667</v>
      </c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</row>
    <row r="64" spans="1:43" x14ac:dyDescent="0.25">
      <c r="A64" s="1"/>
      <c r="B64" s="9">
        <v>60</v>
      </c>
      <c r="C64" s="9">
        <f t="shared" si="2"/>
        <v>28</v>
      </c>
      <c r="D64" s="9">
        <f t="shared" si="3"/>
        <v>0</v>
      </c>
      <c r="E64" s="20">
        <f>E52*(1+VLookups!$C$8)</f>
        <v>11549.144531249995</v>
      </c>
      <c r="F64" s="20">
        <f>-E64*VLookups!$D$10*2</f>
        <v>-692.9486718749996</v>
      </c>
      <c r="G64" s="19">
        <v>0</v>
      </c>
      <c r="H64" s="20">
        <f>(-VLookups!$D$13)*(E64+F64/2)</f>
        <v>-3640.8678134765605</v>
      </c>
      <c r="I64" s="20">
        <f>-PMT(VLookups!$D$16/12,180,-FV(VLookups!$D$16/12,72,,-VLookups!$D$15))</f>
        <v>-1492.92953188151</v>
      </c>
      <c r="J64" s="21">
        <f>-PMT(VLookups!$D$20/12,180,-FV(VLookups!$D$20/12,24,,-VLookups!$D$19))</f>
        <v>-624.95374865778945</v>
      </c>
      <c r="K64" s="19">
        <v>0</v>
      </c>
      <c r="L64" s="20">
        <f>-VLookups!$D$27</f>
        <v>-6000</v>
      </c>
      <c r="M64" s="19">
        <v>0</v>
      </c>
      <c r="N64" s="22">
        <v>0</v>
      </c>
      <c r="O64" s="19">
        <v>0</v>
      </c>
      <c r="P64" s="19">
        <v>0</v>
      </c>
      <c r="Q64" s="9" t="s">
        <v>36</v>
      </c>
      <c r="R64" s="21">
        <f>R52*(1+VLookups!$D$45)</f>
        <v>-2689.0997676026018</v>
      </c>
      <c r="S64" s="19">
        <v>0</v>
      </c>
      <c r="T64" s="19">
        <v>0</v>
      </c>
      <c r="U64" s="9" t="s">
        <v>36</v>
      </c>
      <c r="V64" s="21">
        <f>V63-VLookups!$D$54</f>
        <v>-900</v>
      </c>
      <c r="W64" s="21">
        <f>-VLookups!$D$59</f>
        <v>-250</v>
      </c>
      <c r="X64" s="19">
        <v>0</v>
      </c>
      <c r="Y64" s="36">
        <f>Y63*(1+VLookups!$D$57/12)</f>
        <v>-221.46224360586004</v>
      </c>
      <c r="Z64" s="9" t="s">
        <v>36</v>
      </c>
      <c r="AA64" s="9" t="s">
        <v>36</v>
      </c>
      <c r="AB64" s="20">
        <f t="shared" si="0"/>
        <v>-4616.6429099118277</v>
      </c>
      <c r="AC64" s="20">
        <f t="shared" si="1"/>
        <v>42074.971511643358</v>
      </c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</row>
    <row r="65" spans="1:43" x14ac:dyDescent="0.25">
      <c r="A65" s="1"/>
      <c r="B65" s="9">
        <v>61</v>
      </c>
      <c r="C65" s="9">
        <f t="shared" si="2"/>
        <v>28</v>
      </c>
      <c r="D65" s="9">
        <f t="shared" si="3"/>
        <v>1</v>
      </c>
      <c r="E65" s="20">
        <f>E53*(1+VLookups!$C$8)</f>
        <v>11549.144531249995</v>
      </c>
      <c r="F65" s="20">
        <f>-E65*VLookups!$D$10*2</f>
        <v>-692.9486718749996</v>
      </c>
      <c r="G65" s="19">
        <v>0</v>
      </c>
      <c r="H65" s="20">
        <f>(-VLookups!$D$13)*(E65+F65/2)</f>
        <v>-3640.8678134765605</v>
      </c>
      <c r="I65" s="20">
        <f>-PMT(VLookups!$D$16/12,180,-FV(VLookups!$D$16/12,72,,-VLookups!$D$15))</f>
        <v>-1492.92953188151</v>
      </c>
      <c r="J65" s="21">
        <f>-PMT(VLookups!$D$20/12,180,-FV(VLookups!$D$20/12,24,,-VLookups!$D$19))</f>
        <v>-624.95374865778945</v>
      </c>
      <c r="K65" s="19">
        <v>0</v>
      </c>
      <c r="L65" s="20">
        <f>VLookups!$D$30</f>
        <v>-641.6219438963717</v>
      </c>
      <c r="M65" s="20">
        <f>-VLookups!$D$32</f>
        <v>-80</v>
      </c>
      <c r="N65" s="22">
        <v>1</v>
      </c>
      <c r="O65" s="19">
        <v>0</v>
      </c>
      <c r="P65" s="19">
        <v>0</v>
      </c>
      <c r="Q65" s="9" t="s">
        <v>36</v>
      </c>
      <c r="R65" s="21">
        <f>R53*(1+VLookups!$D$45)</f>
        <v>-2689.0997676026018</v>
      </c>
      <c r="S65" s="19">
        <v>0</v>
      </c>
      <c r="T65" s="19">
        <v>0</v>
      </c>
      <c r="U65" s="9" t="s">
        <v>36</v>
      </c>
      <c r="V65" s="21">
        <f>V64-VLookups!$D$54</f>
        <v>-905</v>
      </c>
      <c r="W65" s="21">
        <f>-VLookups!$D$59</f>
        <v>-250</v>
      </c>
      <c r="X65" s="19">
        <v>0</v>
      </c>
      <c r="Y65" s="36">
        <f>Y64*(1+VLookups!$D$57/12)</f>
        <v>-222.10817514971046</v>
      </c>
      <c r="Z65" s="9" t="s">
        <v>36</v>
      </c>
      <c r="AA65" s="9" t="s">
        <v>36</v>
      </c>
      <c r="AB65" s="20">
        <f t="shared" si="0"/>
        <v>656.0892146479498</v>
      </c>
      <c r="AC65" s="20">
        <f t="shared" si="1"/>
        <v>42801.185678810718</v>
      </c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</row>
    <row r="66" spans="1:43" x14ac:dyDescent="0.25">
      <c r="A66" s="1"/>
      <c r="B66" s="9">
        <v>62</v>
      </c>
      <c r="C66" s="9">
        <f t="shared" si="2"/>
        <v>28</v>
      </c>
      <c r="D66" s="9">
        <f t="shared" si="3"/>
        <v>2</v>
      </c>
      <c r="E66" s="20">
        <f>E54*(1+VLookups!$C$8)</f>
        <v>11549.144531249995</v>
      </c>
      <c r="F66" s="20">
        <f>-E66*VLookups!$D$10*2</f>
        <v>-692.9486718749996</v>
      </c>
      <c r="G66" s="19">
        <v>0</v>
      </c>
      <c r="H66" s="20">
        <f>(-VLookups!$D$13)*(E66+F66/2)</f>
        <v>-3640.8678134765605</v>
      </c>
      <c r="I66" s="20">
        <f>-PMT(VLookups!$D$16/12,180,-FV(VLookups!$D$16/12,72,,-VLookups!$D$15))</f>
        <v>-1492.92953188151</v>
      </c>
      <c r="J66" s="21">
        <f>-PMT(VLookups!$D$20/12,180,-FV(VLookups!$D$20/12,24,,-VLookups!$D$19))</f>
        <v>-624.95374865778945</v>
      </c>
      <c r="K66" s="19">
        <v>0</v>
      </c>
      <c r="L66" s="20">
        <f>VLookups!$D$30</f>
        <v>-641.6219438963717</v>
      </c>
      <c r="M66" s="20">
        <f>M65-VLookups!$D$33</f>
        <v>-81</v>
      </c>
      <c r="N66" s="22">
        <v>2</v>
      </c>
      <c r="O66" s="19">
        <v>0</v>
      </c>
      <c r="P66" s="19">
        <v>0</v>
      </c>
      <c r="Q66" s="9" t="s">
        <v>36</v>
      </c>
      <c r="R66" s="21">
        <f>R54*(1+VLookups!$D$45)</f>
        <v>-2689.0997676026018</v>
      </c>
      <c r="S66" s="19">
        <v>0</v>
      </c>
      <c r="T66" s="19">
        <v>0</v>
      </c>
      <c r="U66" s="9" t="s">
        <v>36</v>
      </c>
      <c r="V66" s="21">
        <f>V65-VLookups!$D$54</f>
        <v>-910</v>
      </c>
      <c r="W66" s="21">
        <f>-VLookups!$D$59</f>
        <v>-250</v>
      </c>
      <c r="X66" s="19">
        <v>0</v>
      </c>
      <c r="Y66" s="36">
        <f>Y65*(1+VLookups!$D$57/12)</f>
        <v>-222.75599066056378</v>
      </c>
      <c r="Z66" s="9" t="s">
        <v>36</v>
      </c>
      <c r="AA66" s="9" t="s">
        <v>36</v>
      </c>
      <c r="AB66" s="20">
        <f t="shared" si="0"/>
        <v>649.44139913709637</v>
      </c>
      <c r="AC66" s="20">
        <f t="shared" si="1"/>
        <v>43521.962387412503</v>
      </c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</row>
    <row r="67" spans="1:43" x14ac:dyDescent="0.25">
      <c r="A67" s="1"/>
      <c r="B67" s="9">
        <v>63</v>
      </c>
      <c r="C67" s="9">
        <f t="shared" si="2"/>
        <v>28</v>
      </c>
      <c r="D67" s="9">
        <f t="shared" si="3"/>
        <v>3</v>
      </c>
      <c r="E67" s="20">
        <f>E55*(1+VLookups!$C$8)</f>
        <v>11549.144531249995</v>
      </c>
      <c r="F67" s="20">
        <f>-E67*VLookups!$D$10*2</f>
        <v>-692.9486718749996</v>
      </c>
      <c r="G67" s="19">
        <v>0</v>
      </c>
      <c r="H67" s="20">
        <f>(-VLookups!$D$13)*(E67+F67/2)</f>
        <v>-3640.8678134765605</v>
      </c>
      <c r="I67" s="20">
        <f>-PMT(VLookups!$D$16/12,180,-FV(VLookups!$D$16/12,72,,-VLookups!$D$15))</f>
        <v>-1492.92953188151</v>
      </c>
      <c r="J67" s="21">
        <f>-PMT(VLookups!$D$20/12,180,-FV(VLookups!$D$20/12,24,,-VLookups!$D$19))</f>
        <v>-624.95374865778945</v>
      </c>
      <c r="K67" s="19">
        <v>0</v>
      </c>
      <c r="L67" s="20">
        <f>VLookups!$D$30</f>
        <v>-641.6219438963717</v>
      </c>
      <c r="M67" s="20">
        <f>M66-VLookups!$D$33</f>
        <v>-82</v>
      </c>
      <c r="N67" s="22">
        <v>3</v>
      </c>
      <c r="O67" s="19">
        <v>0</v>
      </c>
      <c r="P67" s="19">
        <v>0</v>
      </c>
      <c r="Q67" s="9" t="s">
        <v>36</v>
      </c>
      <c r="R67" s="21">
        <f>R55*(1+VLookups!$D$45)</f>
        <v>-2689.0997676026018</v>
      </c>
      <c r="S67" s="19">
        <v>0</v>
      </c>
      <c r="T67" s="19">
        <v>0</v>
      </c>
      <c r="U67" s="9" t="s">
        <v>36</v>
      </c>
      <c r="V67" s="21">
        <f>V66-VLookups!$D$54</f>
        <v>-915</v>
      </c>
      <c r="W67" s="21">
        <f>-VLookups!$D$59</f>
        <v>-250</v>
      </c>
      <c r="X67" s="19">
        <v>0</v>
      </c>
      <c r="Y67" s="36">
        <f>Y66*(1+VLookups!$D$57/12)</f>
        <v>-223.40569563332377</v>
      </c>
      <c r="Z67" s="9" t="s">
        <v>36</v>
      </c>
      <c r="AA67" s="9" t="s">
        <v>36</v>
      </c>
      <c r="AB67" s="20">
        <f t="shared" si="0"/>
        <v>642.79169416433638</v>
      </c>
      <c r="AC67" s="20">
        <f t="shared" si="1"/>
        <v>44237.290685555861</v>
      </c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</row>
    <row r="68" spans="1:43" x14ac:dyDescent="0.25">
      <c r="A68" s="1"/>
      <c r="B68" s="9">
        <v>64</v>
      </c>
      <c r="C68" s="9">
        <f t="shared" si="2"/>
        <v>28</v>
      </c>
      <c r="D68" s="9">
        <f t="shared" si="3"/>
        <v>4</v>
      </c>
      <c r="E68" s="20">
        <f>E56*(1+VLookups!$C$8)</f>
        <v>11549.144531249995</v>
      </c>
      <c r="F68" s="20">
        <f>-E68*VLookups!$D$10*2</f>
        <v>-692.9486718749996</v>
      </c>
      <c r="G68" s="19">
        <v>0</v>
      </c>
      <c r="H68" s="20">
        <f>(-VLookups!$D$13)*(E68+F68/2)</f>
        <v>-3640.8678134765605</v>
      </c>
      <c r="I68" s="20">
        <f>-PMT(VLookups!$D$16/12,180,-FV(VLookups!$D$16/12,72,,-VLookups!$D$15))</f>
        <v>-1492.92953188151</v>
      </c>
      <c r="J68" s="21">
        <f>-PMT(VLookups!$D$20/12,180,-FV(VLookups!$D$20/12,24,,-VLookups!$D$19))</f>
        <v>-624.95374865778945</v>
      </c>
      <c r="K68" s="19">
        <v>0</v>
      </c>
      <c r="L68" s="20">
        <f>VLookups!$D$30</f>
        <v>-641.6219438963717</v>
      </c>
      <c r="M68" s="20">
        <f>M67-VLookups!$D$33</f>
        <v>-83</v>
      </c>
      <c r="N68" s="22">
        <v>4</v>
      </c>
      <c r="O68" s="19">
        <v>0</v>
      </c>
      <c r="P68" s="19">
        <v>0</v>
      </c>
      <c r="Q68" s="9" t="s">
        <v>36</v>
      </c>
      <c r="R68" s="21">
        <f>R56*(1+VLookups!$D$45)</f>
        <v>-2689.0997676026018</v>
      </c>
      <c r="S68" s="19">
        <v>0</v>
      </c>
      <c r="T68" s="19">
        <v>0</v>
      </c>
      <c r="U68" s="9" t="s">
        <v>36</v>
      </c>
      <c r="V68" s="21">
        <f>V67-VLookups!$D$54</f>
        <v>-920</v>
      </c>
      <c r="W68" s="21">
        <f>-VLookups!$D$59</f>
        <v>-250</v>
      </c>
      <c r="X68" s="19">
        <v>0</v>
      </c>
      <c r="Y68" s="36">
        <f>Y67*(1+VLookups!$D$57/12)</f>
        <v>-224.05729557892096</v>
      </c>
      <c r="Z68" s="9" t="s">
        <v>36</v>
      </c>
      <c r="AA68" s="9" t="s">
        <v>36</v>
      </c>
      <c r="AB68" s="20">
        <f t="shared" si="0"/>
        <v>636.14009421873925</v>
      </c>
      <c r="AC68" s="20">
        <f t="shared" si="1"/>
        <v>44947.159597583865</v>
      </c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</row>
    <row r="69" spans="1:43" x14ac:dyDescent="0.25">
      <c r="A69" s="1"/>
      <c r="B69" s="9">
        <v>65</v>
      </c>
      <c r="C69" s="9">
        <f t="shared" si="2"/>
        <v>28</v>
      </c>
      <c r="D69" s="9">
        <f t="shared" si="3"/>
        <v>5</v>
      </c>
      <c r="E69" s="20">
        <f>E57*(1+VLookups!$C$8)</f>
        <v>11549.144531249995</v>
      </c>
      <c r="F69" s="20">
        <f>-E69*VLookups!$D$10*2</f>
        <v>-692.9486718749996</v>
      </c>
      <c r="G69" s="19">
        <v>0</v>
      </c>
      <c r="H69" s="20">
        <f>(-VLookups!$D$13)*(E69+F69/2)</f>
        <v>-3640.8678134765605</v>
      </c>
      <c r="I69" s="20">
        <f>-PMT(VLookups!$D$16/12,180,-FV(VLookups!$D$16/12,72,,-VLookups!$D$15))</f>
        <v>-1492.92953188151</v>
      </c>
      <c r="J69" s="21">
        <f>-PMT(VLookups!$D$20/12,180,-FV(VLookups!$D$20/12,24,,-VLookups!$D$19))</f>
        <v>-624.95374865778945</v>
      </c>
      <c r="K69" s="19">
        <v>0</v>
      </c>
      <c r="L69" s="20">
        <f>VLookups!$D$30</f>
        <v>-641.6219438963717</v>
      </c>
      <c r="M69" s="20">
        <f>M68-VLookups!$D$33</f>
        <v>-84</v>
      </c>
      <c r="N69" s="22">
        <v>5</v>
      </c>
      <c r="O69" s="19">
        <v>0</v>
      </c>
      <c r="P69" s="19">
        <v>0</v>
      </c>
      <c r="Q69" s="9" t="s">
        <v>36</v>
      </c>
      <c r="R69" s="21">
        <f>R57*(1+VLookups!$D$45)</f>
        <v>-2689.0997676026018</v>
      </c>
      <c r="S69" s="19">
        <v>0</v>
      </c>
      <c r="T69" s="19">
        <v>0</v>
      </c>
      <c r="U69" s="9" t="s">
        <v>36</v>
      </c>
      <c r="V69" s="21">
        <f>V68-VLookups!$D$54</f>
        <v>-925</v>
      </c>
      <c r="W69" s="21">
        <f>-VLookups!$D$59</f>
        <v>-250</v>
      </c>
      <c r="X69" s="19">
        <v>0</v>
      </c>
      <c r="Y69" s="36">
        <f>Y68*(1+VLookups!$D$57/12)</f>
        <v>-224.71079602435947</v>
      </c>
      <c r="Z69" s="9" t="s">
        <v>36</v>
      </c>
      <c r="AA69" s="9" t="s">
        <v>36</v>
      </c>
      <c r="AB69" s="20">
        <f t="shared" ref="AB69:AB132" si="4">SUM(E69,F69/2,H69,I69,K69,L69,M69,O69,P69,R69,S69,T69,V69,W69,X69,Y69,G69,J69,Z69,AA69)</f>
        <v>629.48659377330068</v>
      </c>
      <c r="AC69" s="20">
        <f t="shared" si="1"/>
        <v>45651.558124019801</v>
      </c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</row>
    <row r="70" spans="1:43" x14ac:dyDescent="0.25">
      <c r="A70" s="1"/>
      <c r="B70" s="9">
        <v>66</v>
      </c>
      <c r="C70" s="9">
        <f t="shared" si="2"/>
        <v>28</v>
      </c>
      <c r="D70" s="9">
        <f t="shared" si="3"/>
        <v>6</v>
      </c>
      <c r="E70" s="20">
        <f>E58*(1+VLookups!$C$8)</f>
        <v>11549.144531249995</v>
      </c>
      <c r="F70" s="20">
        <f>-E70*VLookups!$D$10*2</f>
        <v>-692.9486718749996</v>
      </c>
      <c r="G70" s="19">
        <v>0</v>
      </c>
      <c r="H70" s="20">
        <f>(-VLookups!$D$13)*(E70+F70/2)</f>
        <v>-3640.8678134765605</v>
      </c>
      <c r="I70" s="20">
        <f>-PMT(VLookups!$D$16/12,180,-FV(VLookups!$D$16/12,72,,-VLookups!$D$15))</f>
        <v>-1492.92953188151</v>
      </c>
      <c r="J70" s="21">
        <f>-PMT(VLookups!$D$20/12,180,-FV(VLookups!$D$20/12,24,,-VLookups!$D$19))</f>
        <v>-624.95374865778945</v>
      </c>
      <c r="K70" s="19">
        <v>0</v>
      </c>
      <c r="L70" s="20">
        <f>VLookups!$D$30</f>
        <v>-641.6219438963717</v>
      </c>
      <c r="M70" s="20">
        <f>M69-VLookups!$D$33</f>
        <v>-85</v>
      </c>
      <c r="N70" s="22">
        <v>6</v>
      </c>
      <c r="O70" s="19">
        <v>0</v>
      </c>
      <c r="P70" s="19">
        <v>0</v>
      </c>
      <c r="Q70" s="9" t="s">
        <v>36</v>
      </c>
      <c r="R70" s="21">
        <f>R58*(1+VLookups!$D$45)</f>
        <v>-2689.0997676026018</v>
      </c>
      <c r="S70" s="19">
        <v>0</v>
      </c>
      <c r="T70" s="19">
        <v>0</v>
      </c>
      <c r="U70" s="9" t="s">
        <v>36</v>
      </c>
      <c r="V70" s="21">
        <f>V69-VLookups!$D$54</f>
        <v>-930</v>
      </c>
      <c r="W70" s="21">
        <f>-VLookups!$D$59</f>
        <v>-250</v>
      </c>
      <c r="X70" s="19">
        <v>0</v>
      </c>
      <c r="Y70" s="36">
        <f>Y69*(1+VLookups!$D$57/12)</f>
        <v>-225.36620251276386</v>
      </c>
      <c r="Z70" s="9" t="s">
        <v>36</v>
      </c>
      <c r="AA70" s="9" t="s">
        <v>36</v>
      </c>
      <c r="AB70" s="20">
        <f t="shared" si="4"/>
        <v>622.83118728489626</v>
      </c>
      <c r="AC70" s="20">
        <f t="shared" ref="AC70:AC133" si="5">AB70+AC69*(1+$AC$2/12)</f>
        <v>46350.475241511398</v>
      </c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spans="1:43" x14ac:dyDescent="0.25">
      <c r="A71" s="1"/>
      <c r="B71" s="9">
        <v>67</v>
      </c>
      <c r="C71" s="9">
        <f t="shared" si="2"/>
        <v>28</v>
      </c>
      <c r="D71" s="9">
        <f t="shared" si="3"/>
        <v>7</v>
      </c>
      <c r="E71" s="20">
        <f>E59*(1+VLookups!$C$8)</f>
        <v>11549.144531249995</v>
      </c>
      <c r="F71" s="20">
        <f>-E71*VLookups!$D$10*2</f>
        <v>-692.9486718749996</v>
      </c>
      <c r="G71" s="19">
        <v>0</v>
      </c>
      <c r="H71" s="20">
        <f>(-VLookups!$D$13)*(E71+F71/2)</f>
        <v>-3640.8678134765605</v>
      </c>
      <c r="I71" s="20">
        <f>-PMT(VLookups!$D$16/12,180,-FV(VLookups!$D$16/12,72,,-VLookups!$D$15))</f>
        <v>-1492.92953188151</v>
      </c>
      <c r="J71" s="21">
        <f>-PMT(VLookups!$D$20/12,180,-FV(VLookups!$D$20/12,24,,-VLookups!$D$19))</f>
        <v>-624.95374865778945</v>
      </c>
      <c r="K71" s="19">
        <v>0</v>
      </c>
      <c r="L71" s="20">
        <f>VLookups!$D$30</f>
        <v>-641.6219438963717</v>
      </c>
      <c r="M71" s="20">
        <f>M70-VLookups!$D$33</f>
        <v>-86</v>
      </c>
      <c r="N71" s="22">
        <v>7</v>
      </c>
      <c r="O71" s="19">
        <v>0</v>
      </c>
      <c r="P71" s="19">
        <v>0</v>
      </c>
      <c r="Q71" s="9" t="s">
        <v>36</v>
      </c>
      <c r="R71" s="21">
        <f>R59*(1+VLookups!$D$45)</f>
        <v>-2689.0997676026018</v>
      </c>
      <c r="S71" s="19">
        <v>0</v>
      </c>
      <c r="T71" s="19">
        <v>0</v>
      </c>
      <c r="U71" s="9" t="s">
        <v>36</v>
      </c>
      <c r="V71" s="21">
        <f>V70-VLookups!$D$54</f>
        <v>-935</v>
      </c>
      <c r="W71" s="21">
        <f>-VLookups!$D$59</f>
        <v>-250</v>
      </c>
      <c r="X71" s="19">
        <v>0</v>
      </c>
      <c r="Y71" s="36">
        <f>Y70*(1+VLookups!$D$57/12)</f>
        <v>-226.02352060342611</v>
      </c>
      <c r="Z71" s="9" t="s">
        <v>36</v>
      </c>
      <c r="AA71" s="9" t="s">
        <v>36</v>
      </c>
      <c r="AB71" s="20">
        <f t="shared" si="4"/>
        <v>616.17386919423416</v>
      </c>
      <c r="AC71" s="20">
        <f t="shared" si="5"/>
        <v>47043.899902774821</v>
      </c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</row>
    <row r="72" spans="1:43" x14ac:dyDescent="0.25">
      <c r="A72" s="1"/>
      <c r="B72" s="9">
        <v>68</v>
      </c>
      <c r="C72" s="9">
        <f t="shared" si="2"/>
        <v>28</v>
      </c>
      <c r="D72" s="9">
        <f t="shared" si="3"/>
        <v>8</v>
      </c>
      <c r="E72" s="20">
        <f>E60*(1+VLookups!$C$8)</f>
        <v>11549.144531249995</v>
      </c>
      <c r="F72" s="20">
        <f>-E72*VLookups!$D$10*2</f>
        <v>-692.9486718749996</v>
      </c>
      <c r="G72" s="19">
        <v>0</v>
      </c>
      <c r="H72" s="20">
        <f>(-VLookups!$D$13)*(E72+F72/2)</f>
        <v>-3640.8678134765605</v>
      </c>
      <c r="I72" s="20">
        <f>-PMT(VLookups!$D$16/12,180,-FV(VLookups!$D$16/12,72,,-VLookups!$D$15))</f>
        <v>-1492.92953188151</v>
      </c>
      <c r="J72" s="21">
        <f>-PMT(VLookups!$D$20/12,180,-FV(VLookups!$D$20/12,24,,-VLookups!$D$19))</f>
        <v>-624.95374865778945</v>
      </c>
      <c r="K72" s="19">
        <v>0</v>
      </c>
      <c r="L72" s="20">
        <f>VLookups!$D$30</f>
        <v>-641.6219438963717</v>
      </c>
      <c r="M72" s="20">
        <f>M71-VLookups!$D$33</f>
        <v>-87</v>
      </c>
      <c r="N72" s="22">
        <v>8</v>
      </c>
      <c r="O72" s="19">
        <v>0</v>
      </c>
      <c r="P72" s="19">
        <v>0</v>
      </c>
      <c r="Q72" s="9" t="s">
        <v>36</v>
      </c>
      <c r="R72" s="21">
        <f>R60*(1+VLookups!$D$45)</f>
        <v>-2689.0997676026018</v>
      </c>
      <c r="S72" s="19">
        <v>0</v>
      </c>
      <c r="T72" s="19">
        <v>0</v>
      </c>
      <c r="U72" s="9" t="s">
        <v>36</v>
      </c>
      <c r="V72" s="21">
        <f>V71-VLookups!$D$54</f>
        <v>-940</v>
      </c>
      <c r="W72" s="21">
        <f>-VLookups!$D$59</f>
        <v>-250</v>
      </c>
      <c r="X72" s="19">
        <v>0</v>
      </c>
      <c r="Y72" s="36">
        <f>Y71*(1+VLookups!$D$57/12)</f>
        <v>-226.68275587185278</v>
      </c>
      <c r="Z72" s="9" t="s">
        <v>36</v>
      </c>
      <c r="AA72" s="9" t="s">
        <v>36</v>
      </c>
      <c r="AB72" s="20">
        <f t="shared" si="4"/>
        <v>609.5146339258074</v>
      </c>
      <c r="AC72" s="20">
        <f t="shared" si="5"/>
        <v>47731.821036538589</v>
      </c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</row>
    <row r="73" spans="1:43" x14ac:dyDescent="0.25">
      <c r="A73" s="1"/>
      <c r="B73" s="9">
        <v>69</v>
      </c>
      <c r="C73" s="9">
        <f t="shared" si="2"/>
        <v>28</v>
      </c>
      <c r="D73" s="9">
        <f t="shared" si="3"/>
        <v>9</v>
      </c>
      <c r="E73" s="20">
        <f>E61*(1+VLookups!$C$8)</f>
        <v>11549.144531249995</v>
      </c>
      <c r="F73" s="20">
        <f>-E73*VLookups!$D$10*2</f>
        <v>-692.9486718749996</v>
      </c>
      <c r="G73" s="19">
        <v>0</v>
      </c>
      <c r="H73" s="20">
        <f>(-VLookups!$D$13)*(E73+F73/2)</f>
        <v>-3640.8678134765605</v>
      </c>
      <c r="I73" s="20">
        <f>-PMT(VLookups!$D$16/12,180,-FV(VLookups!$D$16/12,72,,-VLookups!$D$15))</f>
        <v>-1492.92953188151</v>
      </c>
      <c r="J73" s="21">
        <f>-PMT(VLookups!$D$20/12,180,-FV(VLookups!$D$20/12,24,,-VLookups!$D$19))</f>
        <v>-624.95374865778945</v>
      </c>
      <c r="K73" s="19">
        <v>0</v>
      </c>
      <c r="L73" s="20">
        <f>VLookups!$D$30</f>
        <v>-641.6219438963717</v>
      </c>
      <c r="M73" s="20">
        <f>M72-VLookups!$D$33</f>
        <v>-88</v>
      </c>
      <c r="N73" s="22">
        <v>9</v>
      </c>
      <c r="O73" s="19">
        <v>0</v>
      </c>
      <c r="P73" s="19">
        <v>0</v>
      </c>
      <c r="Q73" s="9" t="s">
        <v>36</v>
      </c>
      <c r="R73" s="21">
        <f>R61*(1+VLookups!$D$45)</f>
        <v>-2689.0997676026018</v>
      </c>
      <c r="S73" s="19">
        <v>0</v>
      </c>
      <c r="T73" s="19">
        <v>0</v>
      </c>
      <c r="U73" s="9" t="s">
        <v>36</v>
      </c>
      <c r="V73" s="21">
        <f>V72-VLookups!$D$54</f>
        <v>-945</v>
      </c>
      <c r="W73" s="21">
        <f>-VLookups!$D$59</f>
        <v>-250</v>
      </c>
      <c r="X73" s="19">
        <v>0</v>
      </c>
      <c r="Y73" s="36">
        <f>Y72*(1+VLookups!$D$57/12)</f>
        <v>-227.34391390981236</v>
      </c>
      <c r="Z73" s="9" t="s">
        <v>36</v>
      </c>
      <c r="AA73" s="9" t="s">
        <v>36</v>
      </c>
      <c r="AB73" s="20">
        <f t="shared" si="4"/>
        <v>602.85347588784794</v>
      </c>
      <c r="AC73" s="20">
        <f t="shared" si="5"/>
        <v>48414.227547487331</v>
      </c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</row>
    <row r="74" spans="1:43" x14ac:dyDescent="0.25">
      <c r="A74" s="1"/>
      <c r="B74" s="9">
        <v>70</v>
      </c>
      <c r="C74" s="9">
        <f t="shared" si="2"/>
        <v>28</v>
      </c>
      <c r="D74" s="9">
        <f t="shared" si="3"/>
        <v>10</v>
      </c>
      <c r="E74" s="20">
        <f>E62*(1+VLookups!$C$8)</f>
        <v>11549.144531249995</v>
      </c>
      <c r="F74" s="20">
        <f>-E74*VLookups!$D$10*2</f>
        <v>-692.9486718749996</v>
      </c>
      <c r="G74" s="19">
        <v>0</v>
      </c>
      <c r="H74" s="20">
        <f>(-VLookups!$D$13)*(E74+F74/2)</f>
        <v>-3640.8678134765605</v>
      </c>
      <c r="I74" s="20">
        <f>-PMT(VLookups!$D$16/12,180,-FV(VLookups!$D$16/12,72,,-VLookups!$D$15))</f>
        <v>-1492.92953188151</v>
      </c>
      <c r="J74" s="21">
        <f>-PMT(VLookups!$D$20/12,180,-FV(VLookups!$D$20/12,24,,-VLookups!$D$19))</f>
        <v>-624.95374865778945</v>
      </c>
      <c r="K74" s="19">
        <v>0</v>
      </c>
      <c r="L74" s="20">
        <f>VLookups!$D$30</f>
        <v>-641.6219438963717</v>
      </c>
      <c r="M74" s="20">
        <f>M73-VLookups!$D$33</f>
        <v>-89</v>
      </c>
      <c r="N74" s="22">
        <v>10</v>
      </c>
      <c r="O74" s="19">
        <v>0</v>
      </c>
      <c r="P74" s="19">
        <v>0</v>
      </c>
      <c r="Q74" s="9" t="s">
        <v>36</v>
      </c>
      <c r="R74" s="21">
        <f>R62*(1+VLookups!$D$45)</f>
        <v>-2689.0997676026018</v>
      </c>
      <c r="S74" s="19">
        <v>0</v>
      </c>
      <c r="T74" s="19">
        <v>0</v>
      </c>
      <c r="U74" s="9" t="s">
        <v>36</v>
      </c>
      <c r="V74" s="21">
        <f>V73-VLookups!$D$54</f>
        <v>-950</v>
      </c>
      <c r="W74" s="21">
        <f>-VLookups!$D$59</f>
        <v>-250</v>
      </c>
      <c r="X74" s="19">
        <v>0</v>
      </c>
      <c r="Y74" s="36">
        <f>Y73*(1+VLookups!$D$57/12)</f>
        <v>-228.00700032538265</v>
      </c>
      <c r="Z74" s="9" t="s">
        <v>36</v>
      </c>
      <c r="AA74" s="9" t="s">
        <v>36</v>
      </c>
      <c r="AB74" s="20">
        <f t="shared" si="4"/>
        <v>596.1903894722775</v>
      </c>
      <c r="AC74" s="20">
        <f t="shared" si="5"/>
        <v>49091.10831620542</v>
      </c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</row>
    <row r="75" spans="1:43" x14ac:dyDescent="0.25">
      <c r="A75" s="1"/>
      <c r="B75" s="9">
        <v>71</v>
      </c>
      <c r="C75" s="9">
        <f t="shared" si="2"/>
        <v>28</v>
      </c>
      <c r="D75" s="9">
        <f t="shared" si="3"/>
        <v>11</v>
      </c>
      <c r="E75" s="20">
        <f>E63*(1+VLookups!$C$8)</f>
        <v>11549.144531249995</v>
      </c>
      <c r="F75" s="20">
        <f>-E75*VLookups!$D$10*2</f>
        <v>-692.9486718749996</v>
      </c>
      <c r="G75" s="19">
        <v>0</v>
      </c>
      <c r="H75" s="20">
        <f>(-VLookups!$D$13)*(E75+F75/2)</f>
        <v>-3640.8678134765605</v>
      </c>
      <c r="I75" s="20">
        <f>-PMT(VLookups!$D$16/12,180,-FV(VLookups!$D$16/12,72,,-VLookups!$D$15))</f>
        <v>-1492.92953188151</v>
      </c>
      <c r="J75" s="21">
        <f>-PMT(VLookups!$D$20/12,180,-FV(VLookups!$D$20/12,24,,-VLookups!$D$19))</f>
        <v>-624.95374865778945</v>
      </c>
      <c r="K75" s="19">
        <v>0</v>
      </c>
      <c r="L75" s="20">
        <f>VLookups!$D$30</f>
        <v>-641.6219438963717</v>
      </c>
      <c r="M75" s="20">
        <f>M74-VLookups!$D$33</f>
        <v>-90</v>
      </c>
      <c r="N75" s="22">
        <v>11</v>
      </c>
      <c r="O75" s="19">
        <v>0</v>
      </c>
      <c r="P75" s="19">
        <v>0</v>
      </c>
      <c r="Q75" s="9" t="s">
        <v>36</v>
      </c>
      <c r="R75" s="21">
        <f>R63*(1+VLookups!$D$45)</f>
        <v>-2689.0997676026018</v>
      </c>
      <c r="S75" s="19">
        <v>0</v>
      </c>
      <c r="T75" s="19">
        <v>0</v>
      </c>
      <c r="U75" s="9" t="s">
        <v>36</v>
      </c>
      <c r="V75" s="21">
        <f>V74-VLookups!$D$54</f>
        <v>-955</v>
      </c>
      <c r="W75" s="21">
        <f>-VLookups!$D$59</f>
        <v>-250</v>
      </c>
      <c r="X75" s="19">
        <v>0</v>
      </c>
      <c r="Y75" s="36">
        <f>Y74*(1+VLookups!$D$57/12)</f>
        <v>-228.67202074299834</v>
      </c>
      <c r="Z75" s="9" t="s">
        <v>36</v>
      </c>
      <c r="AA75" s="9" t="s">
        <v>36</v>
      </c>
      <c r="AB75" s="20">
        <f t="shared" si="4"/>
        <v>589.52536905466195</v>
      </c>
      <c r="AC75" s="20">
        <f t="shared" si="5"/>
        <v>49762.452199120424</v>
      </c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</row>
    <row r="76" spans="1:43" x14ac:dyDescent="0.25">
      <c r="A76" s="1"/>
      <c r="B76" s="9">
        <v>72</v>
      </c>
      <c r="C76" s="9">
        <f t="shared" si="2"/>
        <v>29</v>
      </c>
      <c r="D76" s="9">
        <f t="shared" si="3"/>
        <v>0</v>
      </c>
      <c r="E76" s="20">
        <f>E64*(1+VLookups!$C$8)</f>
        <v>11953.364589843743</v>
      </c>
      <c r="F76" s="20">
        <f>-E76*VLookups!$D$10*2</f>
        <v>-717.20187539062454</v>
      </c>
      <c r="G76" s="19">
        <v>0</v>
      </c>
      <c r="H76" s="20">
        <f>(-VLookups!$D$13)*(E76+F76/2)</f>
        <v>-3768.2981869482401</v>
      </c>
      <c r="I76" s="20">
        <f>-PMT(VLookups!$D$16/12,180,-FV(VLookups!$D$16/12,72,,-VLookups!$D$15))</f>
        <v>-1492.92953188151</v>
      </c>
      <c r="J76" s="21">
        <f>-PMT(VLookups!$D$20/12,180,-FV(VLookups!$D$20/12,24,,-VLookups!$D$19))</f>
        <v>-624.95374865778945</v>
      </c>
      <c r="K76" s="19">
        <v>0</v>
      </c>
      <c r="L76" s="20">
        <f>VLookups!$D$30</f>
        <v>-641.6219438963717</v>
      </c>
      <c r="M76" s="20">
        <f>M75-VLookups!$D$33</f>
        <v>-91</v>
      </c>
      <c r="N76" s="22">
        <v>12</v>
      </c>
      <c r="O76" s="19">
        <v>0</v>
      </c>
      <c r="P76" s="19">
        <v>0</v>
      </c>
      <c r="Q76" s="9" t="s">
        <v>36</v>
      </c>
      <c r="R76" s="21">
        <f>R64*(1+VLookups!$D$45)</f>
        <v>-2853.1348534263602</v>
      </c>
      <c r="S76" s="19">
        <v>0</v>
      </c>
      <c r="T76" s="19">
        <v>0</v>
      </c>
      <c r="U76" s="9" t="s">
        <v>36</v>
      </c>
      <c r="V76" s="21">
        <f>V75-VLookups!$D$54</f>
        <v>-960</v>
      </c>
      <c r="W76" s="21">
        <f>-VLookups!$D$59</f>
        <v>-250</v>
      </c>
      <c r="X76" s="19">
        <v>0</v>
      </c>
      <c r="Y76" s="36">
        <f>Y75*(1+VLookups!$D$57/12)</f>
        <v>-229.33898080349874</v>
      </c>
      <c r="Z76" s="9" t="s">
        <v>36</v>
      </c>
      <c r="AA76" s="9" t="s">
        <v>36</v>
      </c>
      <c r="AB76" s="20">
        <f t="shared" si="4"/>
        <v>683.48640653466055</v>
      </c>
      <c r="AC76" s="20">
        <f t="shared" si="5"/>
        <v>50528.876025986952</v>
      </c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</row>
    <row r="77" spans="1:43" x14ac:dyDescent="0.25">
      <c r="A77" s="1"/>
      <c r="B77" s="9">
        <v>73</v>
      </c>
      <c r="C77" s="9">
        <f t="shared" si="2"/>
        <v>29</v>
      </c>
      <c r="D77" s="9">
        <f t="shared" si="3"/>
        <v>1</v>
      </c>
      <c r="E77" s="20">
        <f>E65*(1+VLookups!$C$8)</f>
        <v>11953.364589843743</v>
      </c>
      <c r="F77" s="20">
        <f>-E77*VLookups!$D$10*2</f>
        <v>-717.20187539062454</v>
      </c>
      <c r="G77" s="19">
        <v>0</v>
      </c>
      <c r="H77" s="20">
        <f>(-VLookups!$D$13)*(E77+F77/2)</f>
        <v>-3768.2981869482401</v>
      </c>
      <c r="I77" s="20">
        <f>-PMT(VLookups!$D$16/12,180,-FV(VLookups!$D$16/12,72,,-VLookups!$D$15))</f>
        <v>-1492.92953188151</v>
      </c>
      <c r="J77" s="21">
        <f>-PMT(VLookups!$D$20/12,180,-FV(VLookups!$D$20/12,24,,-VLookups!$D$19))</f>
        <v>-624.95374865778945</v>
      </c>
      <c r="K77" s="19">
        <v>0</v>
      </c>
      <c r="L77" s="20">
        <f>VLookups!$D$30</f>
        <v>-641.6219438963717</v>
      </c>
      <c r="M77" s="20">
        <f>M76-VLookups!$D$33</f>
        <v>-92</v>
      </c>
      <c r="N77" s="22">
        <v>13</v>
      </c>
      <c r="O77" s="19">
        <v>0</v>
      </c>
      <c r="P77" s="19">
        <v>0</v>
      </c>
      <c r="Q77" s="9" t="s">
        <v>36</v>
      </c>
      <c r="R77" s="21">
        <f>R65*(1+VLookups!$D$45)</f>
        <v>-2853.1348534263602</v>
      </c>
      <c r="S77" s="19">
        <v>0</v>
      </c>
      <c r="T77" s="19">
        <v>0</v>
      </c>
      <c r="U77" s="9" t="s">
        <v>36</v>
      </c>
      <c r="V77" s="21">
        <f>V76-VLookups!$D$54</f>
        <v>-965</v>
      </c>
      <c r="W77" s="21">
        <f>-VLookups!$D$59</f>
        <v>-250</v>
      </c>
      <c r="X77" s="19">
        <v>0</v>
      </c>
      <c r="Y77" s="36">
        <f>Y76*(1+VLookups!$D$57/12)</f>
        <v>-230.00788616417563</v>
      </c>
      <c r="Z77" s="9" t="s">
        <v>36</v>
      </c>
      <c r="AA77" s="9" t="s">
        <v>36</v>
      </c>
      <c r="AB77" s="20">
        <f t="shared" si="4"/>
        <v>676.8175011739836</v>
      </c>
      <c r="AC77" s="20">
        <f t="shared" si="5"/>
        <v>51289.908320537579</v>
      </c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</row>
    <row r="78" spans="1:43" x14ac:dyDescent="0.25">
      <c r="A78" s="1"/>
      <c r="B78" s="9">
        <v>74</v>
      </c>
      <c r="C78" s="9">
        <f t="shared" si="2"/>
        <v>29</v>
      </c>
      <c r="D78" s="9">
        <f t="shared" si="3"/>
        <v>2</v>
      </c>
      <c r="E78" s="20">
        <f>E66*(1+VLookups!$C$8)</f>
        <v>11953.364589843743</v>
      </c>
      <c r="F78" s="20">
        <f>-E78*VLookups!$D$10*2</f>
        <v>-717.20187539062454</v>
      </c>
      <c r="G78" s="19">
        <v>0</v>
      </c>
      <c r="H78" s="20">
        <f>(-VLookups!$D$13)*(E78+F78/2)</f>
        <v>-3768.2981869482401</v>
      </c>
      <c r="I78" s="20">
        <f>-PMT(VLookups!$D$16/12,180,-FV(VLookups!$D$16/12,72,,-VLookups!$D$15))</f>
        <v>-1492.92953188151</v>
      </c>
      <c r="J78" s="21">
        <f>-PMT(VLookups!$D$20/12,180,-FV(VLookups!$D$20/12,24,,-VLookups!$D$19))</f>
        <v>-624.95374865778945</v>
      </c>
      <c r="K78" s="19">
        <v>0</v>
      </c>
      <c r="L78" s="20">
        <f>VLookups!$D$30</f>
        <v>-641.6219438963717</v>
      </c>
      <c r="M78" s="20">
        <f>M77-VLookups!$D$33</f>
        <v>-93</v>
      </c>
      <c r="N78" s="22">
        <v>14</v>
      </c>
      <c r="O78" s="19">
        <v>0</v>
      </c>
      <c r="P78" s="19">
        <v>0</v>
      </c>
      <c r="Q78" s="9" t="s">
        <v>36</v>
      </c>
      <c r="R78" s="21">
        <f>R66*(1+VLookups!$D$45)</f>
        <v>-2853.1348534263602</v>
      </c>
      <c r="S78" s="19">
        <v>0</v>
      </c>
      <c r="T78" s="19">
        <v>0</v>
      </c>
      <c r="U78" s="9" t="s">
        <v>36</v>
      </c>
      <c r="V78" s="21">
        <f>V77-VLookups!$D$54</f>
        <v>-970</v>
      </c>
      <c r="W78" s="21">
        <f>-VLookups!$D$59</f>
        <v>-250</v>
      </c>
      <c r="X78" s="19">
        <v>0</v>
      </c>
      <c r="Y78" s="36">
        <f>Y77*(1+VLookups!$D$57/12)</f>
        <v>-230.67874249882115</v>
      </c>
      <c r="Z78" s="9" t="s">
        <v>36</v>
      </c>
      <c r="AA78" s="9" t="s">
        <v>36</v>
      </c>
      <c r="AB78" s="20">
        <f t="shared" si="4"/>
        <v>670.14664483933825</v>
      </c>
      <c r="AC78" s="20">
        <f t="shared" si="5"/>
        <v>52045.538145911152</v>
      </c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</row>
    <row r="79" spans="1:43" x14ac:dyDescent="0.25">
      <c r="A79" s="1"/>
      <c r="B79" s="9">
        <v>75</v>
      </c>
      <c r="C79" s="9">
        <f t="shared" si="2"/>
        <v>29</v>
      </c>
      <c r="D79" s="9">
        <f t="shared" si="3"/>
        <v>3</v>
      </c>
      <c r="E79" s="20">
        <f>E67*(1+VLookups!$C$8)</f>
        <v>11953.364589843743</v>
      </c>
      <c r="F79" s="20">
        <f>-E79*VLookups!$D$10*2</f>
        <v>-717.20187539062454</v>
      </c>
      <c r="G79" s="19">
        <v>0</v>
      </c>
      <c r="H79" s="20">
        <f>(-VLookups!$D$13)*(E79+F79/2)</f>
        <v>-3768.2981869482401</v>
      </c>
      <c r="I79" s="20">
        <f>-PMT(VLookups!$D$16/12,180,-FV(VLookups!$D$16/12,72,,-VLookups!$D$15))</f>
        <v>-1492.92953188151</v>
      </c>
      <c r="J79" s="21">
        <f>-PMT(VLookups!$D$20/12,180,-FV(VLookups!$D$20/12,24,,-VLookups!$D$19))</f>
        <v>-624.95374865778945</v>
      </c>
      <c r="K79" s="19">
        <v>0</v>
      </c>
      <c r="L79" s="20">
        <f>VLookups!$D$30</f>
        <v>-641.6219438963717</v>
      </c>
      <c r="M79" s="20">
        <f>M78-VLookups!$D$33</f>
        <v>-94</v>
      </c>
      <c r="N79" s="22">
        <v>15</v>
      </c>
      <c r="O79" s="19">
        <v>0</v>
      </c>
      <c r="P79" s="19">
        <v>0</v>
      </c>
      <c r="Q79" s="9" t="s">
        <v>36</v>
      </c>
      <c r="R79" s="21">
        <f>R67*(1+VLookups!$D$45)</f>
        <v>-2853.1348534263602</v>
      </c>
      <c r="S79" s="19">
        <v>0</v>
      </c>
      <c r="T79" s="19">
        <v>0</v>
      </c>
      <c r="U79" s="9" t="s">
        <v>36</v>
      </c>
      <c r="V79" s="21">
        <f>V78-VLookups!$D$54</f>
        <v>-975</v>
      </c>
      <c r="W79" s="21">
        <f>-VLookups!$D$59</f>
        <v>-250</v>
      </c>
      <c r="X79" s="19">
        <v>0</v>
      </c>
      <c r="Y79" s="36">
        <f>Y78*(1+VLookups!$D$57/12)</f>
        <v>-231.35155549777605</v>
      </c>
      <c r="Z79" s="9" t="s">
        <v>36</v>
      </c>
      <c r="AA79" s="9" t="s">
        <v>36</v>
      </c>
      <c r="AB79" s="20">
        <f t="shared" si="4"/>
        <v>663.47383184038335</v>
      </c>
      <c r="AC79" s="20">
        <f t="shared" si="5"/>
        <v>52795.754541328053</v>
      </c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</row>
    <row r="80" spans="1:43" x14ac:dyDescent="0.25">
      <c r="A80" s="1"/>
      <c r="B80" s="9">
        <v>76</v>
      </c>
      <c r="C80" s="9">
        <f t="shared" si="2"/>
        <v>29</v>
      </c>
      <c r="D80" s="9">
        <f t="shared" si="3"/>
        <v>4</v>
      </c>
      <c r="E80" s="20">
        <f>E68*(1+VLookups!$C$8)</f>
        <v>11953.364589843743</v>
      </c>
      <c r="F80" s="20">
        <f>-E80*VLookups!$D$10*2</f>
        <v>-717.20187539062454</v>
      </c>
      <c r="G80" s="19">
        <v>0</v>
      </c>
      <c r="H80" s="20">
        <f>(-VLookups!$D$13)*(E80+F80/2)</f>
        <v>-3768.2981869482401</v>
      </c>
      <c r="I80" s="20">
        <f>-PMT(VLookups!$D$16/12,180,-FV(VLookups!$D$16/12,72,,-VLookups!$D$15))</f>
        <v>-1492.92953188151</v>
      </c>
      <c r="J80" s="21">
        <f>-PMT(VLookups!$D$20/12,180,-FV(VLookups!$D$20/12,24,,-VLookups!$D$19))</f>
        <v>-624.95374865778945</v>
      </c>
      <c r="K80" s="19">
        <v>0</v>
      </c>
      <c r="L80" s="20">
        <f>VLookups!$D$30</f>
        <v>-641.6219438963717</v>
      </c>
      <c r="M80" s="20">
        <f>M79-VLookups!$D$33</f>
        <v>-95</v>
      </c>
      <c r="N80" s="22">
        <v>16</v>
      </c>
      <c r="O80" s="19">
        <v>0</v>
      </c>
      <c r="P80" s="19">
        <v>0</v>
      </c>
      <c r="Q80" s="9" t="s">
        <v>36</v>
      </c>
      <c r="R80" s="21">
        <f>R68*(1+VLookups!$D$45)</f>
        <v>-2853.1348534263602</v>
      </c>
      <c r="S80" s="19">
        <v>0</v>
      </c>
      <c r="T80" s="19">
        <v>0</v>
      </c>
      <c r="U80" s="9" t="s">
        <v>36</v>
      </c>
      <c r="V80" s="21">
        <f>V79-VLookups!$D$54</f>
        <v>-980</v>
      </c>
      <c r="W80" s="21">
        <f>-VLookups!$D$59</f>
        <v>-250</v>
      </c>
      <c r="X80" s="19">
        <v>0</v>
      </c>
      <c r="Y80" s="36">
        <f>Y79*(1+VLookups!$D$57/12)</f>
        <v>-232.02633086797789</v>
      </c>
      <c r="Z80" s="9" t="s">
        <v>36</v>
      </c>
      <c r="AA80" s="9" t="s">
        <v>36</v>
      </c>
      <c r="AB80" s="20">
        <f t="shared" si="4"/>
        <v>656.79905647018154</v>
      </c>
      <c r="AC80" s="20">
        <f t="shared" si="5"/>
        <v>53540.546522033786</v>
      </c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</row>
    <row r="81" spans="1:43" x14ac:dyDescent="0.25">
      <c r="A81" s="1"/>
      <c r="B81" s="9">
        <v>77</v>
      </c>
      <c r="C81" s="9">
        <f t="shared" ref="C81:C144" si="6">C69+1</f>
        <v>29</v>
      </c>
      <c r="D81" s="9">
        <f t="shared" si="3"/>
        <v>5</v>
      </c>
      <c r="E81" s="20">
        <f>E69*(1+VLookups!$C$8)</f>
        <v>11953.364589843743</v>
      </c>
      <c r="F81" s="20">
        <f>-E81*VLookups!$D$10*2</f>
        <v>-717.20187539062454</v>
      </c>
      <c r="G81" s="19">
        <v>0</v>
      </c>
      <c r="H81" s="20">
        <f>(-VLookups!$D$13)*(E81+F81/2)</f>
        <v>-3768.2981869482401</v>
      </c>
      <c r="I81" s="20">
        <f>-PMT(VLookups!$D$16/12,180,-FV(VLookups!$D$16/12,72,,-VLookups!$D$15))</f>
        <v>-1492.92953188151</v>
      </c>
      <c r="J81" s="21">
        <f>-PMT(VLookups!$D$20/12,180,-FV(VLookups!$D$20/12,24,,-VLookups!$D$19))</f>
        <v>-624.95374865778945</v>
      </c>
      <c r="K81" s="19">
        <v>0</v>
      </c>
      <c r="L81" s="20">
        <f>VLookups!$D$30</f>
        <v>-641.6219438963717</v>
      </c>
      <c r="M81" s="20">
        <f>M80-VLookups!$D$33</f>
        <v>-96</v>
      </c>
      <c r="N81" s="22">
        <v>17</v>
      </c>
      <c r="O81" s="19">
        <v>0</v>
      </c>
      <c r="P81" s="19">
        <v>0</v>
      </c>
      <c r="Q81" s="9" t="s">
        <v>36</v>
      </c>
      <c r="R81" s="21">
        <f>R69*(1+VLookups!$D$45)</f>
        <v>-2853.1348534263602</v>
      </c>
      <c r="S81" s="19">
        <v>0</v>
      </c>
      <c r="T81" s="19">
        <v>0</v>
      </c>
      <c r="U81" s="9" t="s">
        <v>36</v>
      </c>
      <c r="V81" s="21">
        <f>V80-VLookups!$D$54</f>
        <v>-985</v>
      </c>
      <c r="W81" s="21">
        <f>-VLookups!$D$59</f>
        <v>-250</v>
      </c>
      <c r="X81" s="19">
        <v>0</v>
      </c>
      <c r="Y81" s="36">
        <f>Y80*(1+VLookups!$D$57/12)</f>
        <v>-232.70307433300948</v>
      </c>
      <c r="Z81" s="9" t="s">
        <v>36</v>
      </c>
      <c r="AA81" s="9" t="s">
        <v>36</v>
      </c>
      <c r="AB81" s="20">
        <f t="shared" si="4"/>
        <v>650.12231300514986</v>
      </c>
      <c r="AC81" s="20">
        <f t="shared" si="5"/>
        <v>54279.903079242329</v>
      </c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</row>
    <row r="82" spans="1:43" x14ac:dyDescent="0.25">
      <c r="A82" s="1"/>
      <c r="B82" s="9">
        <v>78</v>
      </c>
      <c r="C82" s="9">
        <f t="shared" si="6"/>
        <v>29</v>
      </c>
      <c r="D82" s="9">
        <f t="shared" ref="D82:D145" si="7">D70</f>
        <v>6</v>
      </c>
      <c r="E82" s="20">
        <f>E70*(1+VLookups!$C$8)</f>
        <v>11953.364589843743</v>
      </c>
      <c r="F82" s="20">
        <f>-E82*VLookups!$D$10*2</f>
        <v>-717.20187539062454</v>
      </c>
      <c r="G82" s="19">
        <v>0</v>
      </c>
      <c r="H82" s="20">
        <f>(-VLookups!$D$13)*(E82+F82/2)</f>
        <v>-3768.2981869482401</v>
      </c>
      <c r="I82" s="20">
        <f>-PMT(VLookups!$D$16/12,180,-FV(VLookups!$D$16/12,72,,-VLookups!$D$15))</f>
        <v>-1492.92953188151</v>
      </c>
      <c r="J82" s="21">
        <f>-PMT(VLookups!$D$20/12,180,-FV(VLookups!$D$20/12,24,,-VLookups!$D$19))</f>
        <v>-624.95374865778945</v>
      </c>
      <c r="K82" s="19">
        <v>0</v>
      </c>
      <c r="L82" s="20">
        <f>VLookups!$D$30</f>
        <v>-641.6219438963717</v>
      </c>
      <c r="M82" s="20">
        <f>M81-VLookups!$D$33</f>
        <v>-97</v>
      </c>
      <c r="N82" s="22">
        <v>18</v>
      </c>
      <c r="O82" s="19">
        <v>0</v>
      </c>
      <c r="P82" s="19">
        <v>0</v>
      </c>
      <c r="Q82" s="9" t="s">
        <v>36</v>
      </c>
      <c r="R82" s="21">
        <f>R70*(1+VLookups!$D$45)</f>
        <v>-2853.1348534263602</v>
      </c>
      <c r="S82" s="19">
        <v>0</v>
      </c>
      <c r="T82" s="19">
        <v>0</v>
      </c>
      <c r="U82" s="9" t="s">
        <v>36</v>
      </c>
      <c r="V82" s="21">
        <f>V81-VLookups!$D$54</f>
        <v>-990</v>
      </c>
      <c r="W82" s="21">
        <f>-VLookups!$D$59</f>
        <v>-250</v>
      </c>
      <c r="X82" s="19">
        <v>0</v>
      </c>
      <c r="Y82" s="36">
        <f>Y81*(1+VLookups!$D$57/12)</f>
        <v>-233.38179163314743</v>
      </c>
      <c r="Z82" s="9" t="s">
        <v>36</v>
      </c>
      <c r="AA82" s="9" t="s">
        <v>36</v>
      </c>
      <c r="AB82" s="20">
        <f t="shared" si="4"/>
        <v>643.44359570501183</v>
      </c>
      <c r="AC82" s="20">
        <f t="shared" si="5"/>
        <v>55013.813180079407</v>
      </c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</row>
    <row r="83" spans="1:43" x14ac:dyDescent="0.25">
      <c r="A83" s="1"/>
      <c r="B83" s="9">
        <v>79</v>
      </c>
      <c r="C83" s="9">
        <f t="shared" si="6"/>
        <v>29</v>
      </c>
      <c r="D83" s="9">
        <f t="shared" si="7"/>
        <v>7</v>
      </c>
      <c r="E83" s="20">
        <f>E71*(1+VLookups!$C$8)</f>
        <v>11953.364589843743</v>
      </c>
      <c r="F83" s="20">
        <f>-E83*VLookups!$D$10*2</f>
        <v>-717.20187539062454</v>
      </c>
      <c r="G83" s="19">
        <v>0</v>
      </c>
      <c r="H83" s="20">
        <f>(-VLookups!$D$13)*(E83+F83/2)</f>
        <v>-3768.2981869482401</v>
      </c>
      <c r="I83" s="20">
        <f>-PMT(VLookups!$D$16/12,180,-FV(VLookups!$D$16/12,72,,-VLookups!$D$15))</f>
        <v>-1492.92953188151</v>
      </c>
      <c r="J83" s="21">
        <f>-PMT(VLookups!$D$20/12,180,-FV(VLookups!$D$20/12,24,,-VLookups!$D$19))</f>
        <v>-624.95374865778945</v>
      </c>
      <c r="K83" s="19">
        <v>0</v>
      </c>
      <c r="L83" s="20">
        <f>VLookups!$D$30</f>
        <v>-641.6219438963717</v>
      </c>
      <c r="M83" s="20">
        <f>M82-VLookups!$D$33</f>
        <v>-98</v>
      </c>
      <c r="N83" s="22">
        <v>19</v>
      </c>
      <c r="O83" s="19">
        <v>0</v>
      </c>
      <c r="P83" s="19">
        <v>0</v>
      </c>
      <c r="Q83" s="9" t="s">
        <v>36</v>
      </c>
      <c r="R83" s="21">
        <f>R71*(1+VLookups!$D$45)</f>
        <v>-2853.1348534263602</v>
      </c>
      <c r="S83" s="19">
        <v>0</v>
      </c>
      <c r="T83" s="19">
        <v>0</v>
      </c>
      <c r="U83" s="9" t="s">
        <v>36</v>
      </c>
      <c r="V83" s="21">
        <f>V82-VLookups!$D$54</f>
        <v>-995</v>
      </c>
      <c r="W83" s="21">
        <f>-VLookups!$D$59</f>
        <v>-250</v>
      </c>
      <c r="X83" s="19">
        <v>0</v>
      </c>
      <c r="Y83" s="36">
        <f>Y82*(1+VLookups!$D$57/12)</f>
        <v>-234.06248852541077</v>
      </c>
      <c r="Z83" s="9" t="s">
        <v>36</v>
      </c>
      <c r="AA83" s="9" t="s">
        <v>36</v>
      </c>
      <c r="AB83" s="20">
        <f t="shared" si="4"/>
        <v>636.76289881274852</v>
      </c>
      <c r="AC83" s="20">
        <f t="shared" si="5"/>
        <v>55742.26576752562</v>
      </c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</row>
    <row r="84" spans="1:43" x14ac:dyDescent="0.25">
      <c r="A84" s="1"/>
      <c r="B84" s="9">
        <v>80</v>
      </c>
      <c r="C84" s="9">
        <f t="shared" si="6"/>
        <v>29</v>
      </c>
      <c r="D84" s="9">
        <f t="shared" si="7"/>
        <v>8</v>
      </c>
      <c r="E84" s="20">
        <f>E72*(1+VLookups!$C$8)</f>
        <v>11953.364589843743</v>
      </c>
      <c r="F84" s="20">
        <f>-E84*VLookups!$D$10*2</f>
        <v>-717.20187539062454</v>
      </c>
      <c r="G84" s="19">
        <v>0</v>
      </c>
      <c r="H84" s="20">
        <f>(-VLookups!$D$13)*(E84+F84/2)</f>
        <v>-3768.2981869482401</v>
      </c>
      <c r="I84" s="20">
        <f>-PMT(VLookups!$D$16/12,180,-FV(VLookups!$D$16/12,72,,-VLookups!$D$15))</f>
        <v>-1492.92953188151</v>
      </c>
      <c r="J84" s="21">
        <f>-PMT(VLookups!$D$20/12,180,-FV(VLookups!$D$20/12,24,,-VLookups!$D$19))</f>
        <v>-624.95374865778945</v>
      </c>
      <c r="K84" s="19">
        <v>0</v>
      </c>
      <c r="L84" s="20">
        <f>VLookups!$D$30</f>
        <v>-641.6219438963717</v>
      </c>
      <c r="M84" s="20">
        <f>M83-VLookups!$D$33</f>
        <v>-99</v>
      </c>
      <c r="N84" s="22">
        <v>20</v>
      </c>
      <c r="O84" s="19">
        <v>0</v>
      </c>
      <c r="P84" s="19">
        <v>0</v>
      </c>
      <c r="Q84" s="9" t="s">
        <v>36</v>
      </c>
      <c r="R84" s="21">
        <f>R72*(1+VLookups!$D$45)</f>
        <v>-2853.1348534263602</v>
      </c>
      <c r="S84" s="19">
        <v>0</v>
      </c>
      <c r="T84" s="19">
        <v>0</v>
      </c>
      <c r="U84" s="9" t="s">
        <v>36</v>
      </c>
      <c r="V84" s="21">
        <f>V83-VLookups!$D$54</f>
        <v>-1000</v>
      </c>
      <c r="W84" s="21">
        <f>-VLookups!$D$59</f>
        <v>-250</v>
      </c>
      <c r="X84" s="19">
        <v>0</v>
      </c>
      <c r="Y84" s="36">
        <f>Y83*(1+VLookups!$D$57/12)</f>
        <v>-234.74517078360989</v>
      </c>
      <c r="Z84" s="9" t="s">
        <v>36</v>
      </c>
      <c r="AA84" s="9" t="s">
        <v>36</v>
      </c>
      <c r="AB84" s="20">
        <f t="shared" si="4"/>
        <v>630.08021655454945</v>
      </c>
      <c r="AC84" s="20">
        <f t="shared" si="5"/>
        <v>56465.24976035938</v>
      </c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</row>
    <row r="85" spans="1:43" x14ac:dyDescent="0.25">
      <c r="A85" s="1"/>
      <c r="B85" s="9">
        <v>81</v>
      </c>
      <c r="C85" s="9">
        <f t="shared" si="6"/>
        <v>29</v>
      </c>
      <c r="D85" s="9">
        <f t="shared" si="7"/>
        <v>9</v>
      </c>
      <c r="E85" s="20">
        <f>E73*(1+VLookups!$C$8)</f>
        <v>11953.364589843743</v>
      </c>
      <c r="F85" s="20">
        <f>-E85*VLookups!$D$10*2</f>
        <v>-717.20187539062454</v>
      </c>
      <c r="G85" s="19">
        <v>0</v>
      </c>
      <c r="H85" s="20">
        <f>(-VLookups!$D$13)*(E85+F85/2)</f>
        <v>-3768.2981869482401</v>
      </c>
      <c r="I85" s="20">
        <f>-PMT(VLookups!$D$16/12,180,-FV(VLookups!$D$16/12,72,,-VLookups!$D$15))</f>
        <v>-1492.92953188151</v>
      </c>
      <c r="J85" s="21">
        <f>-PMT(VLookups!$D$20/12,180,-FV(VLookups!$D$20/12,24,,-VLookups!$D$19))</f>
        <v>-624.95374865778945</v>
      </c>
      <c r="K85" s="19">
        <v>0</v>
      </c>
      <c r="L85" s="20">
        <f>VLookups!$D$30</f>
        <v>-641.6219438963717</v>
      </c>
      <c r="M85" s="20">
        <f>M84-VLookups!$D$33</f>
        <v>-100</v>
      </c>
      <c r="N85" s="22">
        <v>21</v>
      </c>
      <c r="O85" s="19">
        <v>0</v>
      </c>
      <c r="P85" s="19">
        <v>0</v>
      </c>
      <c r="Q85" s="9" t="s">
        <v>36</v>
      </c>
      <c r="R85" s="21">
        <f>R73*(1+VLookups!$D$45)</f>
        <v>-2853.1348534263602</v>
      </c>
      <c r="S85" s="19">
        <v>0</v>
      </c>
      <c r="T85" s="19">
        <v>0</v>
      </c>
      <c r="U85" s="9" t="s">
        <v>36</v>
      </c>
      <c r="V85" s="21">
        <f>V84-VLookups!$D$54</f>
        <v>-1005</v>
      </c>
      <c r="W85" s="21">
        <f>-VLookups!$D$59</f>
        <v>-250</v>
      </c>
      <c r="X85" s="19">
        <v>0</v>
      </c>
      <c r="Y85" s="36">
        <f>Y84*(1+VLookups!$D$57/12)</f>
        <v>-235.42984419839541</v>
      </c>
      <c r="Z85" s="9" t="s">
        <v>36</v>
      </c>
      <c r="AA85" s="9" t="s">
        <v>36</v>
      </c>
      <c r="AB85" s="20">
        <f t="shared" si="4"/>
        <v>623.39554313976396</v>
      </c>
      <c r="AC85" s="20">
        <f t="shared" si="5"/>
        <v>57182.754053099743</v>
      </c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</row>
    <row r="86" spans="1:43" x14ac:dyDescent="0.25">
      <c r="A86" s="1"/>
      <c r="B86" s="9">
        <v>82</v>
      </c>
      <c r="C86" s="9">
        <f t="shared" si="6"/>
        <v>29</v>
      </c>
      <c r="D86" s="9">
        <f t="shared" si="7"/>
        <v>10</v>
      </c>
      <c r="E86" s="20">
        <f>E74*(1+VLookups!$C$8)</f>
        <v>11953.364589843743</v>
      </c>
      <c r="F86" s="20">
        <f>-E86*VLookups!$D$10*2</f>
        <v>-717.20187539062454</v>
      </c>
      <c r="G86" s="19">
        <v>0</v>
      </c>
      <c r="H86" s="20">
        <f>(-VLookups!$D$13)*(E86+F86/2)</f>
        <v>-3768.2981869482401</v>
      </c>
      <c r="I86" s="20">
        <f>-PMT(VLookups!$D$16/12,180,-FV(VLookups!$D$16/12,72,,-VLookups!$D$15))</f>
        <v>-1492.92953188151</v>
      </c>
      <c r="J86" s="21">
        <f>-PMT(VLookups!$D$20/12,180,-FV(VLookups!$D$20/12,24,,-VLookups!$D$19))</f>
        <v>-624.95374865778945</v>
      </c>
      <c r="K86" s="19">
        <v>0</v>
      </c>
      <c r="L86" s="20">
        <f>VLookups!$D$30</f>
        <v>-641.6219438963717</v>
      </c>
      <c r="M86" s="20">
        <f>M85-VLookups!$D$33</f>
        <v>-101</v>
      </c>
      <c r="N86" s="22">
        <v>22</v>
      </c>
      <c r="O86" s="19">
        <v>0</v>
      </c>
      <c r="P86" s="19">
        <v>0</v>
      </c>
      <c r="Q86" s="9" t="s">
        <v>36</v>
      </c>
      <c r="R86" s="21">
        <f>R74*(1+VLookups!$D$45)</f>
        <v>-2853.1348534263602</v>
      </c>
      <c r="S86" s="19">
        <v>0</v>
      </c>
      <c r="T86" s="19">
        <v>0</v>
      </c>
      <c r="U86" s="9" t="s">
        <v>36</v>
      </c>
      <c r="V86" s="21">
        <f>V85-VLookups!$D$54</f>
        <v>-1010</v>
      </c>
      <c r="W86" s="21">
        <f>-VLookups!$D$59</f>
        <v>-250</v>
      </c>
      <c r="X86" s="19">
        <v>0</v>
      </c>
      <c r="Y86" s="36">
        <f>Y85*(1+VLookups!$D$57/12)</f>
        <v>-236.11651457730741</v>
      </c>
      <c r="Z86" s="9" t="s">
        <v>36</v>
      </c>
      <c r="AA86" s="9" t="s">
        <v>36</v>
      </c>
      <c r="AB86" s="20">
        <f t="shared" si="4"/>
        <v>616.70887276085182</v>
      </c>
      <c r="AC86" s="20">
        <f t="shared" si="5"/>
        <v>57894.767515949097</v>
      </c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</row>
    <row r="87" spans="1:43" x14ac:dyDescent="0.25">
      <c r="A87" s="1"/>
      <c r="B87" s="9">
        <v>83</v>
      </c>
      <c r="C87" s="9">
        <f t="shared" si="6"/>
        <v>29</v>
      </c>
      <c r="D87" s="9">
        <f t="shared" si="7"/>
        <v>11</v>
      </c>
      <c r="E87" s="20">
        <f>E75*(1+VLookups!$C$8)</f>
        <v>11953.364589843743</v>
      </c>
      <c r="F87" s="20">
        <f>-E87*VLookups!$D$10*2</f>
        <v>-717.20187539062454</v>
      </c>
      <c r="G87" s="19">
        <v>0</v>
      </c>
      <c r="H87" s="20">
        <f>(-VLookups!$D$13)*(E87+F87/2)</f>
        <v>-3768.2981869482401</v>
      </c>
      <c r="I87" s="20">
        <f>-PMT(VLookups!$D$16/12,180,-FV(VLookups!$D$16/12,72,,-VLookups!$D$15))</f>
        <v>-1492.92953188151</v>
      </c>
      <c r="J87" s="21">
        <f>-PMT(VLookups!$D$20/12,180,-FV(VLookups!$D$20/12,24,,-VLookups!$D$19))</f>
        <v>-624.95374865778945</v>
      </c>
      <c r="K87" s="19">
        <v>0</v>
      </c>
      <c r="L87" s="20">
        <f>VLookups!$D$30</f>
        <v>-641.6219438963717</v>
      </c>
      <c r="M87" s="20">
        <f>M86-VLookups!$D$33</f>
        <v>-102</v>
      </c>
      <c r="N87" s="22">
        <v>23</v>
      </c>
      <c r="O87" s="19">
        <v>0</v>
      </c>
      <c r="P87" s="19">
        <v>0</v>
      </c>
      <c r="Q87" s="9" t="s">
        <v>36</v>
      </c>
      <c r="R87" s="21">
        <f>R75*(1+VLookups!$D$45)</f>
        <v>-2853.1348534263602</v>
      </c>
      <c r="S87" s="19">
        <v>0</v>
      </c>
      <c r="T87" s="19">
        <v>0</v>
      </c>
      <c r="U87" s="9" t="s">
        <v>36</v>
      </c>
      <c r="V87" s="21">
        <f>V86-VLookups!$D$54</f>
        <v>-1015</v>
      </c>
      <c r="W87" s="21">
        <f>-VLookups!$D$59</f>
        <v>-250</v>
      </c>
      <c r="X87" s="19">
        <v>0</v>
      </c>
      <c r="Y87" s="36">
        <f>Y86*(1+VLookups!$D$57/12)</f>
        <v>-236.80518774482456</v>
      </c>
      <c r="Z87" s="9" t="s">
        <v>36</v>
      </c>
      <c r="AA87" s="9" t="s">
        <v>36</v>
      </c>
      <c r="AB87" s="20">
        <f t="shared" si="4"/>
        <v>610.02019959333484</v>
      </c>
      <c r="AC87" s="20">
        <f t="shared" si="5"/>
        <v>58601.27899473568</v>
      </c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</row>
    <row r="88" spans="1:43" x14ac:dyDescent="0.25">
      <c r="A88" s="1"/>
      <c r="B88" s="9">
        <v>84</v>
      </c>
      <c r="C88" s="9">
        <f t="shared" si="6"/>
        <v>30</v>
      </c>
      <c r="D88" s="9">
        <f t="shared" si="7"/>
        <v>0</v>
      </c>
      <c r="E88" s="20">
        <f>E76*(1+VLookups!$C$8)</f>
        <v>12371.732350488273</v>
      </c>
      <c r="F88" s="20">
        <f>-E88*VLookups!$D$10*2</f>
        <v>-742.30394102929642</v>
      </c>
      <c r="G88" s="19">
        <v>0</v>
      </c>
      <c r="H88" s="20">
        <f>(-VLookups!$D$13)*(E88+F88/2)</f>
        <v>-3900.1886234914286</v>
      </c>
      <c r="I88" s="20">
        <f>-PMT(VLookups!$D$16/12,180,-FV(VLookups!$D$16/12,72,,-VLookups!$D$15))</f>
        <v>-1492.92953188151</v>
      </c>
      <c r="J88" s="21">
        <f>-PMT(VLookups!$D$20/12,180,-FV(VLookups!$D$20/12,24,,-VLookups!$D$19))</f>
        <v>-624.95374865778945</v>
      </c>
      <c r="K88" s="19">
        <v>0</v>
      </c>
      <c r="L88" s="20">
        <f>VLookups!$D$30</f>
        <v>-641.6219438963717</v>
      </c>
      <c r="M88" s="20">
        <f>M87-VLookups!$D$33</f>
        <v>-103</v>
      </c>
      <c r="N88" s="22">
        <v>24</v>
      </c>
      <c r="O88" s="19">
        <v>0</v>
      </c>
      <c r="P88" s="19">
        <v>0</v>
      </c>
      <c r="Q88" s="9" t="s">
        <v>36</v>
      </c>
      <c r="R88" s="21">
        <f>R76*(1+VLookups!$D$45)</f>
        <v>-3027.1760794853681</v>
      </c>
      <c r="S88" s="19">
        <v>0</v>
      </c>
      <c r="T88" s="19">
        <v>0</v>
      </c>
      <c r="U88" s="9" t="s">
        <v>36</v>
      </c>
      <c r="V88" s="21">
        <f>V87-VLookups!$D$54</f>
        <v>-1020</v>
      </c>
      <c r="W88" s="21">
        <f>-VLookups!$D$59</f>
        <v>-250</v>
      </c>
      <c r="X88" s="19">
        <v>0</v>
      </c>
      <c r="Y88" s="36">
        <f>Y87*(1+VLookups!$D$57/12)</f>
        <v>-237.49586954241363</v>
      </c>
      <c r="Z88" s="9" t="s">
        <v>36</v>
      </c>
      <c r="AA88" s="9" t="s">
        <v>36</v>
      </c>
      <c r="AB88" s="20">
        <f t="shared" si="4"/>
        <v>703.21458301874372</v>
      </c>
      <c r="AC88" s="20">
        <f t="shared" si="5"/>
        <v>59402.162376078988</v>
      </c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</row>
    <row r="89" spans="1:43" x14ac:dyDescent="0.25">
      <c r="A89" s="1"/>
      <c r="B89" s="9">
        <v>85</v>
      </c>
      <c r="C89" s="9">
        <f t="shared" si="6"/>
        <v>30</v>
      </c>
      <c r="D89" s="9">
        <f t="shared" si="7"/>
        <v>1</v>
      </c>
      <c r="E89" s="20">
        <f>E77*(1+VLookups!$C$8)</f>
        <v>12371.732350488273</v>
      </c>
      <c r="F89" s="20">
        <f>-E89*VLookups!$D$10*2</f>
        <v>-742.30394102929642</v>
      </c>
      <c r="G89" s="19">
        <v>0</v>
      </c>
      <c r="H89" s="20">
        <f>(-VLookups!$D$13)*(E89+F89/2)</f>
        <v>-3900.1886234914286</v>
      </c>
      <c r="I89" s="20">
        <f>-PMT(VLookups!$D$16/12,180,-FV(VLookups!$D$16/12,72,,-VLookups!$D$15))</f>
        <v>-1492.92953188151</v>
      </c>
      <c r="J89" s="21">
        <f>-PMT(VLookups!$D$20/12,180,-FV(VLookups!$D$20/12,24,,-VLookups!$D$19))</f>
        <v>-624.95374865778945</v>
      </c>
      <c r="K89" s="19">
        <v>0</v>
      </c>
      <c r="L89" s="20">
        <f>VLookups!$D$30</f>
        <v>-641.6219438963717</v>
      </c>
      <c r="M89" s="20">
        <f>M88-VLookups!$D$33</f>
        <v>-104</v>
      </c>
      <c r="N89" s="22">
        <v>25</v>
      </c>
      <c r="O89" s="19">
        <v>0</v>
      </c>
      <c r="P89" s="19">
        <v>0</v>
      </c>
      <c r="Q89" s="9" t="s">
        <v>36</v>
      </c>
      <c r="R89" s="21">
        <f>R77*(1+VLookups!$D$45)</f>
        <v>-3027.1760794853681</v>
      </c>
      <c r="S89" s="19">
        <v>0</v>
      </c>
      <c r="T89" s="19">
        <v>0</v>
      </c>
      <c r="U89" s="9" t="s">
        <v>36</v>
      </c>
      <c r="V89" s="21">
        <f>V88-VLookups!$D$54</f>
        <v>-1025</v>
      </c>
      <c r="W89" s="21">
        <f>-VLookups!$D$59</f>
        <v>-250</v>
      </c>
      <c r="X89" s="19">
        <v>0</v>
      </c>
      <c r="Y89" s="36">
        <f>Y88*(1+VLookups!$D$57/12)</f>
        <v>-238.18856582857902</v>
      </c>
      <c r="Z89" s="9" t="s">
        <v>36</v>
      </c>
      <c r="AA89" s="9" t="s">
        <v>36</v>
      </c>
      <c r="AB89" s="20">
        <f t="shared" si="4"/>
        <v>696.52188673257842</v>
      </c>
      <c r="AC89" s="20">
        <f t="shared" si="5"/>
        <v>60197.687866771696</v>
      </c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</row>
    <row r="90" spans="1:43" x14ac:dyDescent="0.25">
      <c r="A90" s="1"/>
      <c r="B90" s="9">
        <v>86</v>
      </c>
      <c r="C90" s="9">
        <f t="shared" si="6"/>
        <v>30</v>
      </c>
      <c r="D90" s="9">
        <f t="shared" si="7"/>
        <v>2</v>
      </c>
      <c r="E90" s="20">
        <f>E78*(1+VLookups!$C$8)</f>
        <v>12371.732350488273</v>
      </c>
      <c r="F90" s="20">
        <f>-E90*VLookups!$D$10*2</f>
        <v>-742.30394102929642</v>
      </c>
      <c r="G90" s="19">
        <v>0</v>
      </c>
      <c r="H90" s="20">
        <f>(-VLookups!$D$13)*(E90+F90/2)</f>
        <v>-3900.1886234914286</v>
      </c>
      <c r="I90" s="20">
        <f>-PMT(VLookups!$D$16/12,180,-FV(VLookups!$D$16/12,72,,-VLookups!$D$15))</f>
        <v>-1492.92953188151</v>
      </c>
      <c r="J90" s="21">
        <f>-PMT(VLookups!$D$20/12,180,-FV(VLookups!$D$20/12,24,,-VLookups!$D$19))</f>
        <v>-624.95374865778945</v>
      </c>
      <c r="K90" s="19">
        <v>0</v>
      </c>
      <c r="L90" s="20">
        <f>VLookups!$D$30</f>
        <v>-641.6219438963717</v>
      </c>
      <c r="M90" s="20">
        <f>M89-VLookups!$D$33</f>
        <v>-105</v>
      </c>
      <c r="N90" s="22">
        <v>26</v>
      </c>
      <c r="O90" s="19">
        <v>0</v>
      </c>
      <c r="P90" s="19">
        <v>0</v>
      </c>
      <c r="Q90" s="9" t="s">
        <v>36</v>
      </c>
      <c r="R90" s="21">
        <f>R78*(1+VLookups!$D$45)</f>
        <v>-3027.1760794853681</v>
      </c>
      <c r="S90" s="19">
        <v>0</v>
      </c>
      <c r="T90" s="19">
        <v>0</v>
      </c>
      <c r="U90" s="9" t="s">
        <v>36</v>
      </c>
      <c r="V90" s="21">
        <f>V89-VLookups!$D$54</f>
        <v>-1030</v>
      </c>
      <c r="W90" s="21">
        <f>-VLookups!$D$59</f>
        <v>-250</v>
      </c>
      <c r="X90" s="19">
        <v>0</v>
      </c>
      <c r="Y90" s="36">
        <f>Y89*(1+VLookups!$D$57/12)</f>
        <v>-238.88328247891238</v>
      </c>
      <c r="Z90" s="9" t="s">
        <v>36</v>
      </c>
      <c r="AA90" s="9" t="s">
        <v>36</v>
      </c>
      <c r="AB90" s="20">
        <f t="shared" si="4"/>
        <v>689.82717008224495</v>
      </c>
      <c r="AC90" s="20">
        <f t="shared" si="5"/>
        <v>60987.844516631892</v>
      </c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</row>
    <row r="91" spans="1:43" x14ac:dyDescent="0.25">
      <c r="A91" s="1"/>
      <c r="B91" s="9">
        <v>87</v>
      </c>
      <c r="C91" s="9">
        <f t="shared" si="6"/>
        <v>30</v>
      </c>
      <c r="D91" s="9">
        <f t="shared" si="7"/>
        <v>3</v>
      </c>
      <c r="E91" s="20">
        <f>E79*(1+VLookups!$C$8)</f>
        <v>12371.732350488273</v>
      </c>
      <c r="F91" s="20">
        <f>-E91*VLookups!$D$10*2</f>
        <v>-742.30394102929642</v>
      </c>
      <c r="G91" s="19">
        <v>0</v>
      </c>
      <c r="H91" s="20">
        <f>(-VLookups!$D$13)*(E91+F91/2)</f>
        <v>-3900.1886234914286</v>
      </c>
      <c r="I91" s="20">
        <f>-PMT(VLookups!$D$16/12,180,-FV(VLookups!$D$16/12,72,,-VLookups!$D$15))</f>
        <v>-1492.92953188151</v>
      </c>
      <c r="J91" s="21">
        <f>-PMT(VLookups!$D$20/12,180,-FV(VLookups!$D$20/12,24,,-VLookups!$D$19))</f>
        <v>-624.95374865778945</v>
      </c>
      <c r="K91" s="19">
        <v>0</v>
      </c>
      <c r="L91" s="20">
        <f>VLookups!$D$30</f>
        <v>-641.6219438963717</v>
      </c>
      <c r="M91" s="20">
        <f>M90-VLookups!$D$33</f>
        <v>-106</v>
      </c>
      <c r="N91" s="22">
        <v>27</v>
      </c>
      <c r="O91" s="19">
        <v>0</v>
      </c>
      <c r="P91" s="19">
        <v>0</v>
      </c>
      <c r="Q91" s="9" t="s">
        <v>36</v>
      </c>
      <c r="R91" s="21">
        <f>R79*(1+VLookups!$D$45)</f>
        <v>-3027.1760794853681</v>
      </c>
      <c r="S91" s="19">
        <v>0</v>
      </c>
      <c r="T91" s="19">
        <v>0</v>
      </c>
      <c r="U91" s="9" t="s">
        <v>36</v>
      </c>
      <c r="V91" s="21">
        <f>V90-VLookups!$D$54</f>
        <v>-1035</v>
      </c>
      <c r="W91" s="21">
        <f>-VLookups!$D$59</f>
        <v>-250</v>
      </c>
      <c r="X91" s="19">
        <v>0</v>
      </c>
      <c r="Y91" s="36">
        <f>Y90*(1+VLookups!$D$57/12)</f>
        <v>-239.58002538614255</v>
      </c>
      <c r="Z91" s="9" t="s">
        <v>36</v>
      </c>
      <c r="AA91" s="9" t="s">
        <v>36</v>
      </c>
      <c r="AB91" s="20">
        <f t="shared" si="4"/>
        <v>683.1304271750148</v>
      </c>
      <c r="AC91" s="20">
        <f t="shared" si="5"/>
        <v>61772.62135133463</v>
      </c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</row>
    <row r="92" spans="1:43" x14ac:dyDescent="0.25">
      <c r="A92" s="1"/>
      <c r="B92" s="9">
        <v>88</v>
      </c>
      <c r="C92" s="9">
        <f t="shared" si="6"/>
        <v>30</v>
      </c>
      <c r="D92" s="9">
        <f t="shared" si="7"/>
        <v>4</v>
      </c>
      <c r="E92" s="20">
        <f>E80*(1+VLookups!$C$8)</f>
        <v>12371.732350488273</v>
      </c>
      <c r="F92" s="20">
        <f>-E92*VLookups!$D$10*2</f>
        <v>-742.30394102929642</v>
      </c>
      <c r="G92" s="19">
        <v>0</v>
      </c>
      <c r="H92" s="20">
        <f>(-VLookups!$D$13)*(E92+F92/2)</f>
        <v>-3900.1886234914286</v>
      </c>
      <c r="I92" s="20">
        <f>-PMT(VLookups!$D$16/12,180,-FV(VLookups!$D$16/12,72,,-VLookups!$D$15))</f>
        <v>-1492.92953188151</v>
      </c>
      <c r="J92" s="21">
        <f>-PMT(VLookups!$D$20/12,180,-FV(VLookups!$D$20/12,24,,-VLookups!$D$19))</f>
        <v>-624.95374865778945</v>
      </c>
      <c r="K92" s="19">
        <v>0</v>
      </c>
      <c r="L92" s="20">
        <f>VLookups!$D$30</f>
        <v>-641.6219438963717</v>
      </c>
      <c r="M92" s="20">
        <f>M91-VLookups!$D$33</f>
        <v>-107</v>
      </c>
      <c r="N92" s="22">
        <v>28</v>
      </c>
      <c r="O92" s="19">
        <v>0</v>
      </c>
      <c r="P92" s="19">
        <v>0</v>
      </c>
      <c r="Q92" s="9" t="s">
        <v>36</v>
      </c>
      <c r="R92" s="21">
        <f>R80*(1+VLookups!$D$45)</f>
        <v>-3027.1760794853681</v>
      </c>
      <c r="S92" s="19">
        <v>0</v>
      </c>
      <c r="T92" s="19">
        <v>0</v>
      </c>
      <c r="U92" s="9" t="s">
        <v>36</v>
      </c>
      <c r="V92" s="21">
        <f>V91-VLookups!$D$54</f>
        <v>-1040</v>
      </c>
      <c r="W92" s="21">
        <f>-VLookups!$D$59</f>
        <v>-250</v>
      </c>
      <c r="X92" s="19">
        <v>0</v>
      </c>
      <c r="Y92" s="36">
        <f>Y91*(1+VLookups!$D$57/12)</f>
        <v>-240.27880046018547</v>
      </c>
      <c r="Z92" s="9" t="s">
        <v>36</v>
      </c>
      <c r="AA92" s="9" t="s">
        <v>36</v>
      </c>
      <c r="AB92" s="20">
        <f t="shared" si="4"/>
        <v>676.43165210097186</v>
      </c>
      <c r="AC92" s="20">
        <f t="shared" si="5"/>
        <v>62552.007372354499</v>
      </c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</row>
    <row r="93" spans="1:43" x14ac:dyDescent="0.25">
      <c r="A93" s="1"/>
      <c r="B93" s="9">
        <v>89</v>
      </c>
      <c r="C93" s="9">
        <f t="shared" si="6"/>
        <v>30</v>
      </c>
      <c r="D93" s="9">
        <f t="shared" si="7"/>
        <v>5</v>
      </c>
      <c r="E93" s="20">
        <f>E81*(1+VLookups!$C$8)</f>
        <v>12371.732350488273</v>
      </c>
      <c r="F93" s="20">
        <f>-E93*VLookups!$D$10*2</f>
        <v>-742.30394102929642</v>
      </c>
      <c r="G93" s="19">
        <v>0</v>
      </c>
      <c r="H93" s="20">
        <f>(-VLookups!$D$13)*(E93+F93/2)</f>
        <v>-3900.1886234914286</v>
      </c>
      <c r="I93" s="20">
        <f>-PMT(VLookups!$D$16/12,180,-FV(VLookups!$D$16/12,72,,-VLookups!$D$15))</f>
        <v>-1492.92953188151</v>
      </c>
      <c r="J93" s="21">
        <f>-PMT(VLookups!$D$20/12,180,-FV(VLookups!$D$20/12,24,,-VLookups!$D$19))</f>
        <v>-624.95374865778945</v>
      </c>
      <c r="K93" s="19">
        <v>0</v>
      </c>
      <c r="L93" s="20">
        <f>VLookups!$D$30</f>
        <v>-641.6219438963717</v>
      </c>
      <c r="M93" s="20">
        <f>M92-VLookups!$D$33</f>
        <v>-108</v>
      </c>
      <c r="N93" s="22">
        <v>29</v>
      </c>
      <c r="O93" s="19">
        <v>0</v>
      </c>
      <c r="P93" s="19">
        <v>0</v>
      </c>
      <c r="Q93" s="9" t="s">
        <v>36</v>
      </c>
      <c r="R93" s="21">
        <f>R81*(1+VLookups!$D$45)</f>
        <v>-3027.1760794853681</v>
      </c>
      <c r="S93" s="19">
        <v>0</v>
      </c>
      <c r="T93" s="19">
        <v>0</v>
      </c>
      <c r="U93" s="9" t="s">
        <v>36</v>
      </c>
      <c r="V93" s="21">
        <f>V92-VLookups!$D$54</f>
        <v>-1045</v>
      </c>
      <c r="W93" s="21">
        <f>-VLookups!$D$59</f>
        <v>-250</v>
      </c>
      <c r="X93" s="19">
        <v>0</v>
      </c>
      <c r="Y93" s="36">
        <f>Y92*(1+VLookups!$D$57/12)</f>
        <v>-240.97961362819433</v>
      </c>
      <c r="Z93" s="9" t="s">
        <v>36</v>
      </c>
      <c r="AA93" s="9" t="s">
        <v>36</v>
      </c>
      <c r="AB93" s="20">
        <f t="shared" si="4"/>
        <v>669.73083893296302</v>
      </c>
      <c r="AC93" s="20">
        <f t="shared" si="5"/>
        <v>63325.991556908055</v>
      </c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</row>
    <row r="94" spans="1:43" x14ac:dyDescent="0.25">
      <c r="A94" s="1"/>
      <c r="B94" s="9">
        <v>90</v>
      </c>
      <c r="C94" s="9">
        <f t="shared" si="6"/>
        <v>30</v>
      </c>
      <c r="D94" s="9">
        <f t="shared" si="7"/>
        <v>6</v>
      </c>
      <c r="E94" s="20">
        <f>E82*(1+VLookups!$C$8)</f>
        <v>12371.732350488273</v>
      </c>
      <c r="F94" s="20">
        <f>-E94*VLookups!$D$10*2</f>
        <v>-742.30394102929642</v>
      </c>
      <c r="G94" s="19">
        <v>0</v>
      </c>
      <c r="H94" s="20">
        <f>(-VLookups!$D$13)*(E94+F94/2)</f>
        <v>-3900.1886234914286</v>
      </c>
      <c r="I94" s="20">
        <f>-PMT(VLookups!$D$16/12,180,-FV(VLookups!$D$16/12,72,,-VLookups!$D$15))</f>
        <v>-1492.92953188151</v>
      </c>
      <c r="J94" s="21">
        <f>-PMT(VLookups!$D$20/12,180,-FV(VLookups!$D$20/12,24,,-VLookups!$D$19))</f>
        <v>-624.95374865778945</v>
      </c>
      <c r="K94" s="19">
        <v>0</v>
      </c>
      <c r="L94" s="20">
        <f>VLookups!$D$30</f>
        <v>-641.6219438963717</v>
      </c>
      <c r="M94" s="20">
        <f>M93-VLookups!$D$33</f>
        <v>-109</v>
      </c>
      <c r="N94" s="22">
        <v>30</v>
      </c>
      <c r="O94" s="19">
        <v>0</v>
      </c>
      <c r="P94" s="19">
        <v>0</v>
      </c>
      <c r="Q94" s="9" t="s">
        <v>36</v>
      </c>
      <c r="R94" s="21">
        <f>R82*(1+VLookups!$D$45)</f>
        <v>-3027.1760794853681</v>
      </c>
      <c r="S94" s="19">
        <v>0</v>
      </c>
      <c r="T94" s="19">
        <v>0</v>
      </c>
      <c r="U94" s="9" t="s">
        <v>36</v>
      </c>
      <c r="V94" s="21">
        <f>V93-VLookups!$D$54</f>
        <v>-1050</v>
      </c>
      <c r="W94" s="21">
        <f>-VLookups!$D$59</f>
        <v>-250</v>
      </c>
      <c r="X94" s="19">
        <v>0</v>
      </c>
      <c r="Y94" s="36">
        <f>Y93*(1+VLookups!$D$57/12)</f>
        <v>-241.68247083460989</v>
      </c>
      <c r="Z94" s="9" t="s">
        <v>36</v>
      </c>
      <c r="AA94" s="9" t="s">
        <v>36</v>
      </c>
      <c r="AB94" s="20">
        <f t="shared" si="4"/>
        <v>663.02798172654752</v>
      </c>
      <c r="AC94" s="20">
        <f t="shared" si="5"/>
        <v>64094.562857896119</v>
      </c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</row>
    <row r="95" spans="1:43" x14ac:dyDescent="0.25">
      <c r="A95" s="1"/>
      <c r="B95" s="9">
        <v>91</v>
      </c>
      <c r="C95" s="9">
        <f t="shared" si="6"/>
        <v>30</v>
      </c>
      <c r="D95" s="9">
        <f t="shared" si="7"/>
        <v>7</v>
      </c>
      <c r="E95" s="20">
        <f>E83*(1+VLookups!$C$8)</f>
        <v>12371.732350488273</v>
      </c>
      <c r="F95" s="20">
        <f>-E95*VLookups!$D$10*2</f>
        <v>-742.30394102929642</v>
      </c>
      <c r="G95" s="19">
        <v>0</v>
      </c>
      <c r="H95" s="20">
        <f>(-VLookups!$D$13)*(E95+F95/2)</f>
        <v>-3900.1886234914286</v>
      </c>
      <c r="I95" s="20">
        <f>-PMT(VLookups!$D$16/12,180,-FV(VLookups!$D$16/12,72,,-VLookups!$D$15))</f>
        <v>-1492.92953188151</v>
      </c>
      <c r="J95" s="21">
        <f>-PMT(VLookups!$D$20/12,180,-FV(VLookups!$D$20/12,24,,-VLookups!$D$19))</f>
        <v>-624.95374865778945</v>
      </c>
      <c r="K95" s="19">
        <v>0</v>
      </c>
      <c r="L95" s="20">
        <f>VLookups!$D$30</f>
        <v>-641.6219438963717</v>
      </c>
      <c r="M95" s="20">
        <f>M94-VLookups!$D$33</f>
        <v>-110</v>
      </c>
      <c r="N95" s="22">
        <v>31</v>
      </c>
      <c r="O95" s="19">
        <v>0</v>
      </c>
      <c r="P95" s="19">
        <v>0</v>
      </c>
      <c r="Q95" s="9" t="s">
        <v>36</v>
      </c>
      <c r="R95" s="21">
        <f>R83*(1+VLookups!$D$45)</f>
        <v>-3027.1760794853681</v>
      </c>
      <c r="S95" s="19">
        <v>0</v>
      </c>
      <c r="T95" s="19">
        <v>0</v>
      </c>
      <c r="U95" s="9" t="s">
        <v>36</v>
      </c>
      <c r="V95" s="21">
        <f>V94-VLookups!$D$54</f>
        <v>-1055</v>
      </c>
      <c r="W95" s="21">
        <f>-VLookups!$D$59</f>
        <v>-250</v>
      </c>
      <c r="X95" s="19">
        <v>0</v>
      </c>
      <c r="Y95" s="36">
        <f>Y94*(1+VLookups!$D$57/12)</f>
        <v>-242.38737804121084</v>
      </c>
      <c r="Z95" s="9" t="s">
        <v>36</v>
      </c>
      <c r="AA95" s="9" t="s">
        <v>36</v>
      </c>
      <c r="AB95" s="20">
        <f t="shared" si="4"/>
        <v>656.32307451994643</v>
      </c>
      <c r="AC95" s="20">
        <f t="shared" si="5"/>
        <v>64857.710203845898</v>
      </c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</row>
    <row r="96" spans="1:43" x14ac:dyDescent="0.25">
      <c r="A96" s="1"/>
      <c r="B96" s="9">
        <v>92</v>
      </c>
      <c r="C96" s="9">
        <f t="shared" si="6"/>
        <v>30</v>
      </c>
      <c r="D96" s="9">
        <f t="shared" si="7"/>
        <v>8</v>
      </c>
      <c r="E96" s="20">
        <f>E84*(1+VLookups!$C$8)</f>
        <v>12371.732350488273</v>
      </c>
      <c r="F96" s="20">
        <f>-E96*VLookups!$D$10*2</f>
        <v>-742.30394102929642</v>
      </c>
      <c r="G96" s="19">
        <v>0</v>
      </c>
      <c r="H96" s="20">
        <f>(-VLookups!$D$13)*(E96+F96/2)</f>
        <v>-3900.1886234914286</v>
      </c>
      <c r="I96" s="20">
        <f>-PMT(VLookups!$D$16/12,180,-FV(VLookups!$D$16/12,72,,-VLookups!$D$15))</f>
        <v>-1492.92953188151</v>
      </c>
      <c r="J96" s="21">
        <f>-PMT(VLookups!$D$20/12,180,-FV(VLookups!$D$20/12,24,,-VLookups!$D$19))</f>
        <v>-624.95374865778945</v>
      </c>
      <c r="K96" s="19">
        <v>0</v>
      </c>
      <c r="L96" s="20">
        <f>VLookups!$D$30</f>
        <v>-641.6219438963717</v>
      </c>
      <c r="M96" s="20">
        <f>M95-VLookups!$D$33</f>
        <v>-111</v>
      </c>
      <c r="N96" s="22">
        <v>32</v>
      </c>
      <c r="O96" s="19">
        <v>0</v>
      </c>
      <c r="P96" s="19">
        <v>0</v>
      </c>
      <c r="Q96" s="9" t="s">
        <v>36</v>
      </c>
      <c r="R96" s="21">
        <f>R84*(1+VLookups!$D$45)</f>
        <v>-3027.1760794853681</v>
      </c>
      <c r="S96" s="19">
        <v>0</v>
      </c>
      <c r="T96" s="19">
        <v>0</v>
      </c>
      <c r="U96" s="9" t="s">
        <v>36</v>
      </c>
      <c r="V96" s="21">
        <f>V95-VLookups!$D$54</f>
        <v>-1060</v>
      </c>
      <c r="W96" s="21">
        <f>-VLookups!$D$59</f>
        <v>-250</v>
      </c>
      <c r="X96" s="19">
        <v>0</v>
      </c>
      <c r="Y96" s="36">
        <f>Y95*(1+VLookups!$D$57/12)</f>
        <v>-243.09434122716436</v>
      </c>
      <c r="Z96" s="9" t="s">
        <v>36</v>
      </c>
      <c r="AA96" s="9" t="s">
        <v>36</v>
      </c>
      <c r="AB96" s="20">
        <f t="shared" si="4"/>
        <v>649.61611133399288</v>
      </c>
      <c r="AC96" s="20">
        <f t="shared" si="5"/>
        <v>65615.422498852975</v>
      </c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</row>
    <row r="97" spans="1:43" x14ac:dyDescent="0.25">
      <c r="A97" s="1"/>
      <c r="B97" s="9">
        <v>93</v>
      </c>
      <c r="C97" s="9">
        <f t="shared" si="6"/>
        <v>30</v>
      </c>
      <c r="D97" s="9">
        <f t="shared" si="7"/>
        <v>9</v>
      </c>
      <c r="E97" s="20">
        <f>E85*(1+VLookups!$C$8)</f>
        <v>12371.732350488273</v>
      </c>
      <c r="F97" s="20">
        <f>-E97*VLookups!$D$10*2</f>
        <v>-742.30394102929642</v>
      </c>
      <c r="G97" s="19">
        <v>0</v>
      </c>
      <c r="H97" s="20">
        <f>(-VLookups!$D$13)*(E97+F97/2)</f>
        <v>-3900.1886234914286</v>
      </c>
      <c r="I97" s="20">
        <f>-PMT(VLookups!$D$16/12,180,-FV(VLookups!$D$16/12,72,,-VLookups!$D$15))</f>
        <v>-1492.92953188151</v>
      </c>
      <c r="J97" s="21">
        <f>-PMT(VLookups!$D$20/12,180,-FV(VLookups!$D$20/12,24,,-VLookups!$D$19))</f>
        <v>-624.95374865778945</v>
      </c>
      <c r="K97" s="19">
        <v>0</v>
      </c>
      <c r="L97" s="20">
        <f>VLookups!$D$30</f>
        <v>-641.6219438963717</v>
      </c>
      <c r="M97" s="20">
        <f>M96-VLookups!$D$33</f>
        <v>-112</v>
      </c>
      <c r="N97" s="22">
        <v>33</v>
      </c>
      <c r="O97" s="19">
        <v>0</v>
      </c>
      <c r="P97" s="19">
        <v>0</v>
      </c>
      <c r="Q97" s="9" t="s">
        <v>36</v>
      </c>
      <c r="R97" s="21">
        <f>R85*(1+VLookups!$D$45)</f>
        <v>-3027.1760794853681</v>
      </c>
      <c r="S97" s="19">
        <v>0</v>
      </c>
      <c r="T97" s="19">
        <v>0</v>
      </c>
      <c r="U97" s="9" t="s">
        <v>36</v>
      </c>
      <c r="V97" s="21">
        <f>V96-VLookups!$D$54</f>
        <v>-1065</v>
      </c>
      <c r="W97" s="21">
        <f>-VLookups!$D$59</f>
        <v>-250</v>
      </c>
      <c r="X97" s="19">
        <v>0</v>
      </c>
      <c r="Y97" s="36">
        <f>Y96*(1+VLookups!$D$57/12)</f>
        <v>-243.80336638907693</v>
      </c>
      <c r="Z97" s="9" t="s">
        <v>36</v>
      </c>
      <c r="AA97" s="9" t="s">
        <v>36</v>
      </c>
      <c r="AB97" s="20">
        <f t="shared" si="4"/>
        <v>642.90708617208043</v>
      </c>
      <c r="AC97" s="20">
        <f t="shared" si="5"/>
        <v>66367.688622523143</v>
      </c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</row>
    <row r="98" spans="1:43" x14ac:dyDescent="0.25">
      <c r="A98" s="1"/>
      <c r="B98" s="9">
        <v>94</v>
      </c>
      <c r="C98" s="9">
        <f t="shared" si="6"/>
        <v>30</v>
      </c>
      <c r="D98" s="9">
        <f t="shared" si="7"/>
        <v>10</v>
      </c>
      <c r="E98" s="20">
        <f>E86*(1+VLookups!$C$8)</f>
        <v>12371.732350488273</v>
      </c>
      <c r="F98" s="20">
        <f>-E98*VLookups!$D$10*2</f>
        <v>-742.30394102929642</v>
      </c>
      <c r="G98" s="19">
        <v>0</v>
      </c>
      <c r="H98" s="20">
        <f>(-VLookups!$D$13)*(E98+F98/2)</f>
        <v>-3900.1886234914286</v>
      </c>
      <c r="I98" s="20">
        <f>-PMT(VLookups!$D$16/12,180,-FV(VLookups!$D$16/12,72,,-VLookups!$D$15))</f>
        <v>-1492.92953188151</v>
      </c>
      <c r="J98" s="21">
        <f>-PMT(VLookups!$D$20/12,180,-FV(VLookups!$D$20/12,24,,-VLookups!$D$19))</f>
        <v>-624.95374865778945</v>
      </c>
      <c r="K98" s="19">
        <v>0</v>
      </c>
      <c r="L98" s="20">
        <f>VLookups!$D$30</f>
        <v>-641.6219438963717</v>
      </c>
      <c r="M98" s="20">
        <f>M97-VLookups!$D$33</f>
        <v>-113</v>
      </c>
      <c r="N98" s="22">
        <v>34</v>
      </c>
      <c r="O98" s="19">
        <v>0</v>
      </c>
      <c r="P98" s="19">
        <v>0</v>
      </c>
      <c r="Q98" s="9" t="s">
        <v>36</v>
      </c>
      <c r="R98" s="21">
        <f>R86*(1+VLookups!$D$45)</f>
        <v>-3027.1760794853681</v>
      </c>
      <c r="S98" s="19">
        <v>0</v>
      </c>
      <c r="T98" s="19">
        <v>0</v>
      </c>
      <c r="U98" s="9" t="s">
        <v>36</v>
      </c>
      <c r="V98" s="21">
        <f>V97-VLookups!$D$54</f>
        <v>-1070</v>
      </c>
      <c r="W98" s="21">
        <f>-VLookups!$D$59</f>
        <v>-250</v>
      </c>
      <c r="X98" s="19">
        <v>0</v>
      </c>
      <c r="Y98" s="36">
        <f>Y97*(1+VLookups!$D$57/12)</f>
        <v>-244.51445954104508</v>
      </c>
      <c r="Z98" s="9" t="s">
        <v>36</v>
      </c>
      <c r="AA98" s="9" t="s">
        <v>36</v>
      </c>
      <c r="AB98" s="20">
        <f t="shared" si="4"/>
        <v>636.19599302011216</v>
      </c>
      <c r="AC98" s="20">
        <f t="shared" si="5"/>
        <v>67114.497429914132</v>
      </c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</row>
    <row r="99" spans="1:43" x14ac:dyDescent="0.25">
      <c r="A99" s="1"/>
      <c r="B99" s="9">
        <v>95</v>
      </c>
      <c r="C99" s="9">
        <f t="shared" si="6"/>
        <v>30</v>
      </c>
      <c r="D99" s="9">
        <f t="shared" si="7"/>
        <v>11</v>
      </c>
      <c r="E99" s="20">
        <f>E87*(1+VLookups!$C$8)</f>
        <v>12371.732350488273</v>
      </c>
      <c r="F99" s="20">
        <f>-E99*VLookups!$D$10*2</f>
        <v>-742.30394102929642</v>
      </c>
      <c r="G99" s="19">
        <v>0</v>
      </c>
      <c r="H99" s="20">
        <f>(-VLookups!$D$13)*(E99+F99/2)</f>
        <v>-3900.1886234914286</v>
      </c>
      <c r="I99" s="20">
        <f>-PMT(VLookups!$D$16/12,180,-FV(VLookups!$D$16/12,72,,-VLookups!$D$15))</f>
        <v>-1492.92953188151</v>
      </c>
      <c r="J99" s="21">
        <f>-PMT(VLookups!$D$20/12,180,-FV(VLookups!$D$20/12,24,,-VLookups!$D$19))</f>
        <v>-624.95374865778945</v>
      </c>
      <c r="K99" s="19">
        <v>0</v>
      </c>
      <c r="L99" s="20">
        <f>VLookups!$D$30</f>
        <v>-641.6219438963717</v>
      </c>
      <c r="M99" s="20">
        <f>M98-VLookups!$D$33</f>
        <v>-114</v>
      </c>
      <c r="N99" s="22">
        <v>35</v>
      </c>
      <c r="O99" s="19">
        <v>0</v>
      </c>
      <c r="P99" s="19">
        <v>0</v>
      </c>
      <c r="Q99" s="9" t="s">
        <v>36</v>
      </c>
      <c r="R99" s="21">
        <f>R87*(1+VLookups!$D$45)</f>
        <v>-3027.1760794853681</v>
      </c>
      <c r="S99" s="19">
        <v>0</v>
      </c>
      <c r="T99" s="19">
        <v>0</v>
      </c>
      <c r="U99" s="9" t="s">
        <v>36</v>
      </c>
      <c r="V99" s="21">
        <f>V98-VLookups!$D$54</f>
        <v>-1075</v>
      </c>
      <c r="W99" s="21">
        <f>-VLookups!$D$59</f>
        <v>-250</v>
      </c>
      <c r="X99" s="19">
        <v>0</v>
      </c>
      <c r="Y99" s="36">
        <f>Y98*(1+VLookups!$D$57/12)</f>
        <v>-245.22762671470647</v>
      </c>
      <c r="Z99" s="9" t="s">
        <v>36</v>
      </c>
      <c r="AA99" s="9" t="s">
        <v>36</v>
      </c>
      <c r="AB99" s="20">
        <f t="shared" si="4"/>
        <v>629.48282584645085</v>
      </c>
      <c r="AC99" s="20">
        <f t="shared" si="5"/>
        <v>67855.837751477113</v>
      </c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</row>
    <row r="100" spans="1:43" x14ac:dyDescent="0.25">
      <c r="A100" s="1"/>
      <c r="B100" s="9">
        <v>96</v>
      </c>
      <c r="C100" s="9">
        <f t="shared" si="6"/>
        <v>31</v>
      </c>
      <c r="D100" s="9">
        <f t="shared" si="7"/>
        <v>0</v>
      </c>
      <c r="E100" s="20">
        <f>E88*(1+VLookups!$C$8)</f>
        <v>12804.742982755362</v>
      </c>
      <c r="F100" s="20">
        <f>-E100*VLookups!$D$10*2</f>
        <v>-768.28457896532177</v>
      </c>
      <c r="G100" s="19">
        <v>0</v>
      </c>
      <c r="H100" s="20">
        <f>(-VLookups!$D$13)*(E100+F100/2)</f>
        <v>-4036.6952253136283</v>
      </c>
      <c r="I100" s="20">
        <f>-PMT(VLookups!$D$16/12,180,-FV(VLookups!$D$16/12,72,,-VLookups!$D$15))</f>
        <v>-1492.92953188151</v>
      </c>
      <c r="J100" s="21">
        <f>-PMT(VLookups!$D$20/12,180,-FV(VLookups!$D$20/12,24,,-VLookups!$D$19))</f>
        <v>-624.95374865778945</v>
      </c>
      <c r="K100" s="19">
        <v>0</v>
      </c>
      <c r="L100" s="20">
        <f>VLookups!$D$30</f>
        <v>-641.6219438963717</v>
      </c>
      <c r="M100" s="20">
        <f>M99-VLookups!$D$33</f>
        <v>-115</v>
      </c>
      <c r="N100" s="22">
        <v>36</v>
      </c>
      <c r="O100" s="19">
        <v>0</v>
      </c>
      <c r="P100" s="19">
        <v>0</v>
      </c>
      <c r="Q100" s="9" t="s">
        <v>36</v>
      </c>
      <c r="R100" s="21">
        <f>R88*(1+VLookups!$D$45)</f>
        <v>-3211.8338203339754</v>
      </c>
      <c r="S100" s="19">
        <v>0</v>
      </c>
      <c r="T100" s="19">
        <v>0</v>
      </c>
      <c r="U100" s="9" t="s">
        <v>36</v>
      </c>
      <c r="V100" s="21">
        <f>V99-VLookups!$D$54</f>
        <v>-1080</v>
      </c>
      <c r="W100" s="21">
        <f>-VLookups!$D$59</f>
        <v>-250</v>
      </c>
      <c r="X100" s="19">
        <v>0</v>
      </c>
      <c r="Y100" s="36">
        <f>Y99*(1+VLookups!$D$57/12)</f>
        <v>-245.94287395929103</v>
      </c>
      <c r="Z100" s="9" t="s">
        <v>36</v>
      </c>
      <c r="AA100" s="9" t="s">
        <v>36</v>
      </c>
      <c r="AB100" s="20">
        <f t="shared" si="4"/>
        <v>721.62354923013572</v>
      </c>
      <c r="AC100" s="20">
        <f t="shared" si="5"/>
        <v>68690.554363626376</v>
      </c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</row>
    <row r="101" spans="1:43" x14ac:dyDescent="0.25">
      <c r="A101" s="1"/>
      <c r="B101" s="9">
        <v>97</v>
      </c>
      <c r="C101" s="9">
        <f t="shared" si="6"/>
        <v>31</v>
      </c>
      <c r="D101" s="9">
        <f t="shared" si="7"/>
        <v>1</v>
      </c>
      <c r="E101" s="20">
        <f>E89*(1+VLookups!$C$8)</f>
        <v>12804.742982755362</v>
      </c>
      <c r="F101" s="20">
        <f>-E101*VLookups!$D$10*2</f>
        <v>-768.28457896532177</v>
      </c>
      <c r="G101" s="19">
        <v>0</v>
      </c>
      <c r="H101" s="20">
        <f>(-VLookups!$D$13)*(E101+F101/2)</f>
        <v>-4036.6952253136283</v>
      </c>
      <c r="I101" s="20">
        <f>-PMT(VLookups!$D$16/12,180,-FV(VLookups!$D$16/12,72,,-VLookups!$D$15))</f>
        <v>-1492.92953188151</v>
      </c>
      <c r="J101" s="21">
        <f>-PMT(VLookups!$D$20/12,180,-FV(VLookups!$D$20/12,24,,-VLookups!$D$19))</f>
        <v>-624.95374865778945</v>
      </c>
      <c r="K101" s="19">
        <v>0</v>
      </c>
      <c r="L101" s="20">
        <f>VLookups!$D$30</f>
        <v>-641.6219438963717</v>
      </c>
      <c r="M101" s="20">
        <f>M100-VLookups!$D$33</f>
        <v>-116</v>
      </c>
      <c r="N101" s="22">
        <v>37</v>
      </c>
      <c r="O101" s="19">
        <v>0</v>
      </c>
      <c r="P101" s="19">
        <v>0</v>
      </c>
      <c r="Q101" s="9" t="s">
        <v>36</v>
      </c>
      <c r="R101" s="21">
        <f>R89*(1+VLookups!$D$45)</f>
        <v>-3211.8338203339754</v>
      </c>
      <c r="S101" s="19">
        <v>0</v>
      </c>
      <c r="T101" s="19">
        <v>0</v>
      </c>
      <c r="U101" s="9" t="s">
        <v>36</v>
      </c>
      <c r="V101" s="21">
        <f>V100-VLookups!$D$54</f>
        <v>-1085</v>
      </c>
      <c r="W101" s="21">
        <f>-VLookups!$D$59</f>
        <v>-250</v>
      </c>
      <c r="X101" s="19">
        <v>0</v>
      </c>
      <c r="Y101" s="36">
        <f>Y100*(1+VLookups!$D$57/12)</f>
        <v>-246.6602073416723</v>
      </c>
      <c r="Z101" s="9" t="s">
        <v>36</v>
      </c>
      <c r="AA101" s="9" t="s">
        <v>36</v>
      </c>
      <c r="AB101" s="20">
        <f t="shared" si="4"/>
        <v>714.90621584775454</v>
      </c>
      <c r="AC101" s="20">
        <f t="shared" si="5"/>
        <v>69519.944836746843</v>
      </c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</row>
    <row r="102" spans="1:43" x14ac:dyDescent="0.25">
      <c r="A102" s="1"/>
      <c r="B102" s="9">
        <v>98</v>
      </c>
      <c r="C102" s="9">
        <f t="shared" si="6"/>
        <v>31</v>
      </c>
      <c r="D102" s="9">
        <f t="shared" si="7"/>
        <v>2</v>
      </c>
      <c r="E102" s="20">
        <f>E90*(1+VLookups!$C$8)</f>
        <v>12804.742982755362</v>
      </c>
      <c r="F102" s="20">
        <f>-E102*VLookups!$D$10*2</f>
        <v>-768.28457896532177</v>
      </c>
      <c r="G102" s="19">
        <v>0</v>
      </c>
      <c r="H102" s="20">
        <f>(-VLookups!$D$13)*(E102+F102/2)</f>
        <v>-4036.6952253136283</v>
      </c>
      <c r="I102" s="20">
        <f>-PMT(VLookups!$D$16/12,180,-FV(VLookups!$D$16/12,72,,-VLookups!$D$15))</f>
        <v>-1492.92953188151</v>
      </c>
      <c r="J102" s="21">
        <f>-PMT(VLookups!$D$20/12,180,-FV(VLookups!$D$20/12,24,,-VLookups!$D$19))</f>
        <v>-624.95374865778945</v>
      </c>
      <c r="K102" s="19">
        <v>0</v>
      </c>
      <c r="L102" s="20">
        <f>VLookups!$D$30</f>
        <v>-641.6219438963717</v>
      </c>
      <c r="M102" s="20">
        <f>M101-VLookups!$D$33</f>
        <v>-117</v>
      </c>
      <c r="N102" s="22">
        <v>38</v>
      </c>
      <c r="O102" s="19">
        <v>0</v>
      </c>
      <c r="P102" s="19">
        <v>0</v>
      </c>
      <c r="Q102" s="9" t="s">
        <v>36</v>
      </c>
      <c r="R102" s="21">
        <f>R90*(1+VLookups!$D$45)</f>
        <v>-3211.8338203339754</v>
      </c>
      <c r="S102" s="19">
        <v>0</v>
      </c>
      <c r="T102" s="19">
        <v>0</v>
      </c>
      <c r="U102" s="9" t="s">
        <v>36</v>
      </c>
      <c r="V102" s="21">
        <f>V101-VLookups!$D$54</f>
        <v>-1090</v>
      </c>
      <c r="W102" s="21">
        <f>-VLookups!$D$59</f>
        <v>-250</v>
      </c>
      <c r="X102" s="19">
        <v>0</v>
      </c>
      <c r="Y102" s="36">
        <f>Y101*(1+VLookups!$D$57/12)</f>
        <v>-247.37963294641884</v>
      </c>
      <c r="Z102" s="9" t="s">
        <v>36</v>
      </c>
      <c r="AA102" s="9" t="s">
        <v>36</v>
      </c>
      <c r="AB102" s="20">
        <f t="shared" si="4"/>
        <v>708.18679024300786</v>
      </c>
      <c r="AC102" s="20">
        <f t="shared" si="5"/>
        <v>70343.998201717768</v>
      </c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</row>
    <row r="103" spans="1:43" x14ac:dyDescent="0.25">
      <c r="A103" s="1"/>
      <c r="B103" s="9">
        <v>99</v>
      </c>
      <c r="C103" s="9">
        <f t="shared" si="6"/>
        <v>31</v>
      </c>
      <c r="D103" s="9">
        <f t="shared" si="7"/>
        <v>3</v>
      </c>
      <c r="E103" s="20">
        <f>E91*(1+VLookups!$C$8)</f>
        <v>12804.742982755362</v>
      </c>
      <c r="F103" s="20">
        <f>-E103*VLookups!$D$10*2</f>
        <v>-768.28457896532177</v>
      </c>
      <c r="G103" s="19">
        <v>0</v>
      </c>
      <c r="H103" s="20">
        <f>(-VLookups!$D$13)*(E103+F103/2)</f>
        <v>-4036.6952253136283</v>
      </c>
      <c r="I103" s="20">
        <f>-PMT(VLookups!$D$16/12,180,-FV(VLookups!$D$16/12,72,,-VLookups!$D$15))</f>
        <v>-1492.92953188151</v>
      </c>
      <c r="J103" s="21">
        <f>-PMT(VLookups!$D$20/12,180,-FV(VLookups!$D$20/12,24,,-VLookups!$D$19))</f>
        <v>-624.95374865778945</v>
      </c>
      <c r="K103" s="19">
        <v>0</v>
      </c>
      <c r="L103" s="20">
        <f>VLookups!$D$30</f>
        <v>-641.6219438963717</v>
      </c>
      <c r="M103" s="20">
        <f>M102-VLookups!$D$33</f>
        <v>-118</v>
      </c>
      <c r="N103" s="22">
        <v>39</v>
      </c>
      <c r="O103" s="19">
        <v>0</v>
      </c>
      <c r="P103" s="19">
        <v>0</v>
      </c>
      <c r="Q103" s="9" t="s">
        <v>36</v>
      </c>
      <c r="R103" s="21">
        <f>R91*(1+VLookups!$D$45)</f>
        <v>-3211.8338203339754</v>
      </c>
      <c r="S103" s="19">
        <v>0</v>
      </c>
      <c r="T103" s="19">
        <v>0</v>
      </c>
      <c r="U103" s="9" t="s">
        <v>36</v>
      </c>
      <c r="V103" s="21">
        <f>V102-VLookups!$D$54</f>
        <v>-1095</v>
      </c>
      <c r="W103" s="21">
        <f>-VLookups!$D$59</f>
        <v>-250</v>
      </c>
      <c r="X103" s="19">
        <v>0</v>
      </c>
      <c r="Y103" s="36">
        <f>Y102*(1+VLookups!$D$57/12)</f>
        <v>-248.1011568758459</v>
      </c>
      <c r="Z103" s="9" t="s">
        <v>36</v>
      </c>
      <c r="AA103" s="9" t="s">
        <v>36</v>
      </c>
      <c r="AB103" s="20">
        <f t="shared" si="4"/>
        <v>701.46526631358097</v>
      </c>
      <c r="AC103" s="20">
        <f t="shared" si="5"/>
        <v>71162.70346503421</v>
      </c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</row>
    <row r="104" spans="1:43" x14ac:dyDescent="0.25">
      <c r="A104" s="1"/>
      <c r="B104" s="9">
        <v>100</v>
      </c>
      <c r="C104" s="9">
        <f t="shared" si="6"/>
        <v>31</v>
      </c>
      <c r="D104" s="9">
        <f t="shared" si="7"/>
        <v>4</v>
      </c>
      <c r="E104" s="20">
        <f>E92*(1+VLookups!$C$8)</f>
        <v>12804.742982755362</v>
      </c>
      <c r="F104" s="20">
        <f>-E104*VLookups!$D$10*2</f>
        <v>-768.28457896532177</v>
      </c>
      <c r="G104" s="19">
        <v>0</v>
      </c>
      <c r="H104" s="20">
        <f>(-VLookups!$D$13)*(E104+F104/2)</f>
        <v>-4036.6952253136283</v>
      </c>
      <c r="I104" s="20">
        <f>-PMT(VLookups!$D$16/12,180,-FV(VLookups!$D$16/12,72,,-VLookups!$D$15))</f>
        <v>-1492.92953188151</v>
      </c>
      <c r="J104" s="21">
        <f>-PMT(VLookups!$D$20/12,180,-FV(VLookups!$D$20/12,24,,-VLookups!$D$19))</f>
        <v>-624.95374865778945</v>
      </c>
      <c r="K104" s="19">
        <v>0</v>
      </c>
      <c r="L104" s="20">
        <f>VLookups!$D$30</f>
        <v>-641.6219438963717</v>
      </c>
      <c r="M104" s="20">
        <f>M103-VLookups!$D$33</f>
        <v>-119</v>
      </c>
      <c r="N104" s="22">
        <v>40</v>
      </c>
      <c r="O104" s="19">
        <v>0</v>
      </c>
      <c r="P104" s="19">
        <v>0</v>
      </c>
      <c r="Q104" s="9" t="s">
        <v>36</v>
      </c>
      <c r="R104" s="21">
        <f>R92*(1+VLookups!$D$45)</f>
        <v>-3211.8338203339754</v>
      </c>
      <c r="S104" s="19">
        <v>0</v>
      </c>
      <c r="T104" s="19">
        <v>0</v>
      </c>
      <c r="U104" s="9" t="s">
        <v>36</v>
      </c>
      <c r="V104" s="21">
        <f>V103-VLookups!$D$54</f>
        <v>-1100</v>
      </c>
      <c r="W104" s="21">
        <f>-VLookups!$D$59</f>
        <v>-250</v>
      </c>
      <c r="X104" s="19">
        <v>0</v>
      </c>
      <c r="Y104" s="36">
        <f>Y103*(1+VLookups!$D$57/12)</f>
        <v>-248.82478525006712</v>
      </c>
      <c r="Z104" s="9" t="s">
        <v>36</v>
      </c>
      <c r="AA104" s="9" t="s">
        <v>36</v>
      </c>
      <c r="AB104" s="20">
        <f t="shared" si="4"/>
        <v>694.74163793935963</v>
      </c>
      <c r="AC104" s="20">
        <f t="shared" si="5"/>
        <v>71976.049608748624</v>
      </c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</row>
    <row r="105" spans="1:43" x14ac:dyDescent="0.25">
      <c r="A105" s="1"/>
      <c r="B105" s="9">
        <v>101</v>
      </c>
      <c r="C105" s="9">
        <f t="shared" si="6"/>
        <v>31</v>
      </c>
      <c r="D105" s="9">
        <f t="shared" si="7"/>
        <v>5</v>
      </c>
      <c r="E105" s="20">
        <f>E93*(1+VLookups!$C$8)</f>
        <v>12804.742982755362</v>
      </c>
      <c r="F105" s="20">
        <f>-E105*VLookups!$D$10*2</f>
        <v>-768.28457896532177</v>
      </c>
      <c r="G105" s="19">
        <v>0</v>
      </c>
      <c r="H105" s="20">
        <f>(-VLookups!$D$13)*(E105+F105/2)</f>
        <v>-4036.6952253136283</v>
      </c>
      <c r="I105" s="20">
        <f>-PMT(VLookups!$D$16/12,180,-FV(VLookups!$D$16/12,72,,-VLookups!$D$15))</f>
        <v>-1492.92953188151</v>
      </c>
      <c r="J105" s="21">
        <f>-PMT(VLookups!$D$20/12,180,-FV(VLookups!$D$20/12,24,,-VLookups!$D$19))</f>
        <v>-624.95374865778945</v>
      </c>
      <c r="K105" s="19">
        <v>0</v>
      </c>
      <c r="L105" s="20">
        <f>VLookups!$D$30</f>
        <v>-641.6219438963717</v>
      </c>
      <c r="M105" s="20">
        <f>M104-VLookups!$D$33</f>
        <v>-120</v>
      </c>
      <c r="N105" s="22">
        <v>41</v>
      </c>
      <c r="O105" s="19">
        <v>0</v>
      </c>
      <c r="P105" s="19">
        <v>0</v>
      </c>
      <c r="Q105" s="9" t="s">
        <v>36</v>
      </c>
      <c r="R105" s="21">
        <f>R93*(1+VLookups!$D$45)</f>
        <v>-3211.8338203339754</v>
      </c>
      <c r="S105" s="19">
        <v>0</v>
      </c>
      <c r="T105" s="19">
        <v>0</v>
      </c>
      <c r="U105" s="9" t="s">
        <v>36</v>
      </c>
      <c r="V105" s="21">
        <f>V104-VLookups!$D$54</f>
        <v>-1105</v>
      </c>
      <c r="W105" s="21">
        <f>-VLookups!$D$59</f>
        <v>-250</v>
      </c>
      <c r="X105" s="19">
        <v>0</v>
      </c>
      <c r="Y105" s="36">
        <f>Y104*(1+VLookups!$D$57/12)</f>
        <v>-249.55052420704649</v>
      </c>
      <c r="Z105" s="9" t="s">
        <v>36</v>
      </c>
      <c r="AA105" s="9" t="s">
        <v>36</v>
      </c>
      <c r="AB105" s="20">
        <f t="shared" si="4"/>
        <v>688.01589898238035</v>
      </c>
      <c r="AC105" s="20">
        <f t="shared" si="5"/>
        <v>72784.02559041226</v>
      </c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</row>
    <row r="106" spans="1:43" x14ac:dyDescent="0.25">
      <c r="A106" s="1"/>
      <c r="B106" s="9">
        <v>102</v>
      </c>
      <c r="C106" s="9">
        <f t="shared" si="6"/>
        <v>31</v>
      </c>
      <c r="D106" s="9">
        <f t="shared" si="7"/>
        <v>6</v>
      </c>
      <c r="E106" s="20">
        <f>E94*(1+VLookups!$C$8)</f>
        <v>12804.742982755362</v>
      </c>
      <c r="F106" s="20">
        <f>-E106*VLookups!$D$10*2</f>
        <v>-768.28457896532177</v>
      </c>
      <c r="G106" s="19">
        <v>0</v>
      </c>
      <c r="H106" s="20">
        <f>(-VLookups!$D$13)*(E106+F106/2)</f>
        <v>-4036.6952253136283</v>
      </c>
      <c r="I106" s="20">
        <f>-PMT(VLookups!$D$16/12,180,-FV(VLookups!$D$16/12,72,,-VLookups!$D$15))</f>
        <v>-1492.92953188151</v>
      </c>
      <c r="J106" s="21">
        <f>-PMT(VLookups!$D$20/12,180,-FV(VLookups!$D$20/12,24,,-VLookups!$D$19))</f>
        <v>-624.95374865778945</v>
      </c>
      <c r="K106" s="19">
        <v>0</v>
      </c>
      <c r="L106" s="20">
        <f>VLookups!$D$30</f>
        <v>-641.6219438963717</v>
      </c>
      <c r="M106" s="20">
        <f>M105-VLookups!$D$33</f>
        <v>-121</v>
      </c>
      <c r="N106" s="22">
        <v>42</v>
      </c>
      <c r="O106" s="19">
        <v>0</v>
      </c>
      <c r="P106" s="19">
        <v>0</v>
      </c>
      <c r="Q106" s="9" t="s">
        <v>36</v>
      </c>
      <c r="R106" s="21">
        <f>R94*(1+VLookups!$D$45)</f>
        <v>-3211.8338203339754</v>
      </c>
      <c r="S106" s="19">
        <v>0</v>
      </c>
      <c r="T106" s="19">
        <v>0</v>
      </c>
      <c r="U106" s="9" t="s">
        <v>36</v>
      </c>
      <c r="V106" s="21">
        <f>V105-VLookups!$D$54</f>
        <v>-1110</v>
      </c>
      <c r="W106" s="21">
        <f>-VLookups!$D$59</f>
        <v>-250</v>
      </c>
      <c r="X106" s="19">
        <v>0</v>
      </c>
      <c r="Y106" s="36">
        <f>Y105*(1+VLookups!$D$57/12)</f>
        <v>-250.27837990265039</v>
      </c>
      <c r="Z106" s="9" t="s">
        <v>36</v>
      </c>
      <c r="AA106" s="9" t="s">
        <v>36</v>
      </c>
      <c r="AB106" s="20">
        <f t="shared" si="4"/>
        <v>681.28804328677643</v>
      </c>
      <c r="AC106" s="20">
        <f t="shared" si="5"/>
        <v>73586.620343016402</v>
      </c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</row>
    <row r="107" spans="1:43" x14ac:dyDescent="0.25">
      <c r="A107" s="1"/>
      <c r="B107" s="9">
        <v>103</v>
      </c>
      <c r="C107" s="9">
        <f t="shared" si="6"/>
        <v>31</v>
      </c>
      <c r="D107" s="9">
        <f t="shared" si="7"/>
        <v>7</v>
      </c>
      <c r="E107" s="20">
        <f>E95*(1+VLookups!$C$8)</f>
        <v>12804.742982755362</v>
      </c>
      <c r="F107" s="20">
        <f>-E107*VLookups!$D$10*2</f>
        <v>-768.28457896532177</v>
      </c>
      <c r="G107" s="19">
        <v>0</v>
      </c>
      <c r="H107" s="20">
        <f>(-VLookups!$D$13)*(E107+F107/2)</f>
        <v>-4036.6952253136283</v>
      </c>
      <c r="I107" s="20">
        <f>-PMT(VLookups!$D$16/12,180,-FV(VLookups!$D$16/12,72,,-VLookups!$D$15))</f>
        <v>-1492.92953188151</v>
      </c>
      <c r="J107" s="21">
        <f>-PMT(VLookups!$D$20/12,180,-FV(VLookups!$D$20/12,24,,-VLookups!$D$19))</f>
        <v>-624.95374865778945</v>
      </c>
      <c r="K107" s="19">
        <v>0</v>
      </c>
      <c r="L107" s="20">
        <f>VLookups!$D$30</f>
        <v>-641.6219438963717</v>
      </c>
      <c r="M107" s="20">
        <f>M106-VLookups!$D$33</f>
        <v>-122</v>
      </c>
      <c r="N107" s="22">
        <v>43</v>
      </c>
      <c r="O107" s="19">
        <v>0</v>
      </c>
      <c r="P107" s="19">
        <v>0</v>
      </c>
      <c r="Q107" s="9" t="s">
        <v>36</v>
      </c>
      <c r="R107" s="21">
        <f>R95*(1+VLookups!$D$45)</f>
        <v>-3211.8338203339754</v>
      </c>
      <c r="S107" s="19">
        <v>0</v>
      </c>
      <c r="T107" s="19">
        <v>0</v>
      </c>
      <c r="U107" s="9" t="s">
        <v>36</v>
      </c>
      <c r="V107" s="21">
        <f>V106-VLookups!$D$54</f>
        <v>-1115</v>
      </c>
      <c r="W107" s="21">
        <f>-VLookups!$D$59</f>
        <v>-250</v>
      </c>
      <c r="X107" s="19">
        <v>0</v>
      </c>
      <c r="Y107" s="36">
        <f>Y106*(1+VLookups!$D$57/12)</f>
        <v>-251.00835851069979</v>
      </c>
      <c r="Z107" s="9" t="s">
        <v>36</v>
      </c>
      <c r="AA107" s="9" t="s">
        <v>36</v>
      </c>
      <c r="AB107" s="20">
        <f t="shared" si="4"/>
        <v>674.55806467872708</v>
      </c>
      <c r="AC107" s="20">
        <f t="shared" si="5"/>
        <v>74383.822774933491</v>
      </c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</row>
    <row r="108" spans="1:43" x14ac:dyDescent="0.25">
      <c r="A108" s="1"/>
      <c r="B108" s="9">
        <v>104</v>
      </c>
      <c r="C108" s="9">
        <f t="shared" si="6"/>
        <v>31</v>
      </c>
      <c r="D108" s="9">
        <f t="shared" si="7"/>
        <v>8</v>
      </c>
      <c r="E108" s="20">
        <f>E96*(1+VLookups!$C$8)</f>
        <v>12804.742982755362</v>
      </c>
      <c r="F108" s="20">
        <f>-E108*VLookups!$D$10*2</f>
        <v>-768.28457896532177</v>
      </c>
      <c r="G108" s="19">
        <v>0</v>
      </c>
      <c r="H108" s="20">
        <f>(-VLookups!$D$13)*(E108+F108/2)</f>
        <v>-4036.6952253136283</v>
      </c>
      <c r="I108" s="20">
        <f>-PMT(VLookups!$D$16/12,180,-FV(VLookups!$D$16/12,72,,-VLookups!$D$15))</f>
        <v>-1492.92953188151</v>
      </c>
      <c r="J108" s="21">
        <f>-PMT(VLookups!$D$20/12,180,-FV(VLookups!$D$20/12,24,,-VLookups!$D$19))</f>
        <v>-624.95374865778945</v>
      </c>
      <c r="K108" s="19">
        <v>0</v>
      </c>
      <c r="L108" s="20">
        <f>VLookups!$D$30</f>
        <v>-641.6219438963717</v>
      </c>
      <c r="M108" s="20">
        <f>M107-VLookups!$D$33</f>
        <v>-123</v>
      </c>
      <c r="N108" s="22">
        <v>44</v>
      </c>
      <c r="O108" s="19">
        <v>0</v>
      </c>
      <c r="P108" s="19">
        <v>0</v>
      </c>
      <c r="Q108" s="9" t="s">
        <v>36</v>
      </c>
      <c r="R108" s="21">
        <f>R96*(1+VLookups!$D$45)</f>
        <v>-3211.8338203339754</v>
      </c>
      <c r="S108" s="19">
        <v>0</v>
      </c>
      <c r="T108" s="19">
        <v>0</v>
      </c>
      <c r="U108" s="9" t="s">
        <v>36</v>
      </c>
      <c r="V108" s="21">
        <f>V107-VLookups!$D$54</f>
        <v>-1120</v>
      </c>
      <c r="W108" s="21">
        <f>-VLookups!$D$59</f>
        <v>-250</v>
      </c>
      <c r="X108" s="19">
        <v>0</v>
      </c>
      <c r="Y108" s="36">
        <f>Y107*(1+VLookups!$D$57/12)</f>
        <v>-251.74046622302268</v>
      </c>
      <c r="Z108" s="9" t="s">
        <v>36</v>
      </c>
      <c r="AA108" s="9" t="s">
        <v>36</v>
      </c>
      <c r="AB108" s="20">
        <f t="shared" si="4"/>
        <v>667.82595696640419</v>
      </c>
      <c r="AC108" s="20">
        <f t="shared" si="5"/>
        <v>75175.621769858131</v>
      </c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</row>
    <row r="109" spans="1:43" x14ac:dyDescent="0.25">
      <c r="A109" s="1"/>
      <c r="B109" s="9">
        <v>105</v>
      </c>
      <c r="C109" s="9">
        <f t="shared" si="6"/>
        <v>31</v>
      </c>
      <c r="D109" s="9">
        <f t="shared" si="7"/>
        <v>9</v>
      </c>
      <c r="E109" s="20">
        <f>E97*(1+VLookups!$C$8)</f>
        <v>12804.742982755362</v>
      </c>
      <c r="F109" s="20">
        <f>-E109*VLookups!$D$10*2</f>
        <v>-768.28457896532177</v>
      </c>
      <c r="G109" s="19">
        <v>0</v>
      </c>
      <c r="H109" s="20">
        <f>(-VLookups!$D$13)*(E109+F109/2)</f>
        <v>-4036.6952253136283</v>
      </c>
      <c r="I109" s="20">
        <f>-PMT(VLookups!$D$16/12,180,-FV(VLookups!$D$16/12,72,,-VLookups!$D$15))</f>
        <v>-1492.92953188151</v>
      </c>
      <c r="J109" s="21">
        <f>-PMT(VLookups!$D$20/12,180,-FV(VLookups!$D$20/12,24,,-VLookups!$D$19))</f>
        <v>-624.95374865778945</v>
      </c>
      <c r="K109" s="19">
        <v>0</v>
      </c>
      <c r="L109" s="20">
        <f>VLookups!$D$30</f>
        <v>-641.6219438963717</v>
      </c>
      <c r="M109" s="20">
        <f>M108-VLookups!$D$33</f>
        <v>-124</v>
      </c>
      <c r="N109" s="22">
        <v>45</v>
      </c>
      <c r="O109" s="19">
        <v>0</v>
      </c>
      <c r="P109" s="19">
        <v>0</v>
      </c>
      <c r="Q109" s="9" t="s">
        <v>36</v>
      </c>
      <c r="R109" s="21">
        <f>R97*(1+VLookups!$D$45)</f>
        <v>-3211.8338203339754</v>
      </c>
      <c r="S109" s="19">
        <v>0</v>
      </c>
      <c r="T109" s="19">
        <v>0</v>
      </c>
      <c r="U109" s="9" t="s">
        <v>36</v>
      </c>
      <c r="V109" s="21">
        <f>V108-VLookups!$D$54</f>
        <v>-1125</v>
      </c>
      <c r="W109" s="21">
        <f>-VLookups!$D$59</f>
        <v>-250</v>
      </c>
      <c r="X109" s="19">
        <v>0</v>
      </c>
      <c r="Y109" s="36">
        <f>Y108*(1+VLookups!$D$57/12)</f>
        <v>-252.4747092495065</v>
      </c>
      <c r="Z109" s="9" t="s">
        <v>36</v>
      </c>
      <c r="AA109" s="9" t="s">
        <v>36</v>
      </c>
      <c r="AB109" s="20">
        <f t="shared" si="4"/>
        <v>661.09171393992028</v>
      </c>
      <c r="AC109" s="20">
        <f t="shared" si="5"/>
        <v>75962.006186747822</v>
      </c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</row>
    <row r="110" spans="1:43" x14ac:dyDescent="0.25">
      <c r="A110" s="1"/>
      <c r="B110" s="9">
        <v>106</v>
      </c>
      <c r="C110" s="9">
        <f t="shared" si="6"/>
        <v>31</v>
      </c>
      <c r="D110" s="9">
        <f t="shared" si="7"/>
        <v>10</v>
      </c>
      <c r="E110" s="20">
        <f>E98*(1+VLookups!$C$8)</f>
        <v>12804.742982755362</v>
      </c>
      <c r="F110" s="20">
        <f>-E110*VLookups!$D$10*2</f>
        <v>-768.28457896532177</v>
      </c>
      <c r="G110" s="19">
        <v>0</v>
      </c>
      <c r="H110" s="20">
        <f>(-VLookups!$D$13)*(E110+F110/2)</f>
        <v>-4036.6952253136283</v>
      </c>
      <c r="I110" s="20">
        <f>-PMT(VLookups!$D$16/12,180,-FV(VLookups!$D$16/12,72,,-VLookups!$D$15))</f>
        <v>-1492.92953188151</v>
      </c>
      <c r="J110" s="21">
        <f>-PMT(VLookups!$D$20/12,180,-FV(VLookups!$D$20/12,24,,-VLookups!$D$19))</f>
        <v>-624.95374865778945</v>
      </c>
      <c r="K110" s="19">
        <v>0</v>
      </c>
      <c r="L110" s="20">
        <f>VLookups!$D$30</f>
        <v>-641.6219438963717</v>
      </c>
      <c r="M110" s="20">
        <f>M109-VLookups!$D$33</f>
        <v>-125</v>
      </c>
      <c r="N110" s="22">
        <v>46</v>
      </c>
      <c r="O110" s="19">
        <v>0</v>
      </c>
      <c r="P110" s="19">
        <v>0</v>
      </c>
      <c r="Q110" s="9" t="s">
        <v>36</v>
      </c>
      <c r="R110" s="21">
        <f>R98*(1+VLookups!$D$45)</f>
        <v>-3211.8338203339754</v>
      </c>
      <c r="S110" s="19">
        <v>0</v>
      </c>
      <c r="T110" s="19">
        <v>0</v>
      </c>
      <c r="U110" s="9" t="s">
        <v>36</v>
      </c>
      <c r="V110" s="21">
        <f>V109-VLookups!$D$54</f>
        <v>-1130</v>
      </c>
      <c r="W110" s="21">
        <f>-VLookups!$D$59</f>
        <v>-250</v>
      </c>
      <c r="X110" s="19">
        <v>0</v>
      </c>
      <c r="Y110" s="36">
        <f>Y109*(1+VLookups!$D$57/12)</f>
        <v>-253.21109381815091</v>
      </c>
      <c r="Z110" s="9" t="s">
        <v>36</v>
      </c>
      <c r="AA110" s="9" t="s">
        <v>36</v>
      </c>
      <c r="AB110" s="20">
        <f t="shared" si="4"/>
        <v>654.35532937127596</v>
      </c>
      <c r="AC110" s="20">
        <f t="shared" si="5"/>
        <v>76742.964859763684</v>
      </c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</row>
    <row r="111" spans="1:43" x14ac:dyDescent="0.25">
      <c r="A111" s="1"/>
      <c r="B111" s="9">
        <v>107</v>
      </c>
      <c r="C111" s="9">
        <f t="shared" si="6"/>
        <v>31</v>
      </c>
      <c r="D111" s="9">
        <f t="shared" si="7"/>
        <v>11</v>
      </c>
      <c r="E111" s="20">
        <f>E99*(1+VLookups!$C$8)</f>
        <v>12804.742982755362</v>
      </c>
      <c r="F111" s="20">
        <f>-E111*VLookups!$D$10*2</f>
        <v>-768.28457896532177</v>
      </c>
      <c r="G111" s="19">
        <v>0</v>
      </c>
      <c r="H111" s="20">
        <f>(-VLookups!$D$13)*(E111+F111/2)</f>
        <v>-4036.6952253136283</v>
      </c>
      <c r="I111" s="20">
        <f>-PMT(VLookups!$D$16/12,180,-FV(VLookups!$D$16/12,72,,-VLookups!$D$15))</f>
        <v>-1492.92953188151</v>
      </c>
      <c r="J111" s="21">
        <f>-PMT(VLookups!$D$20/12,180,-FV(VLookups!$D$20/12,24,,-VLookups!$D$19))</f>
        <v>-624.95374865778945</v>
      </c>
      <c r="K111" s="19">
        <v>0</v>
      </c>
      <c r="L111" s="20">
        <f>VLookups!$D$30</f>
        <v>-641.6219438963717</v>
      </c>
      <c r="M111" s="20">
        <f>M110-VLookups!$D$33</f>
        <v>-126</v>
      </c>
      <c r="N111" s="22">
        <v>47</v>
      </c>
      <c r="O111" s="19">
        <v>0</v>
      </c>
      <c r="P111" s="19">
        <v>0</v>
      </c>
      <c r="Q111" s="9" t="s">
        <v>36</v>
      </c>
      <c r="R111" s="21">
        <f>R99*(1+VLookups!$D$45)</f>
        <v>-3211.8338203339754</v>
      </c>
      <c r="S111" s="19">
        <v>0</v>
      </c>
      <c r="T111" s="19">
        <v>0</v>
      </c>
      <c r="U111" s="9" t="s">
        <v>36</v>
      </c>
      <c r="V111" s="21">
        <f>V110-VLookups!$D$54</f>
        <v>-1135</v>
      </c>
      <c r="W111" s="21">
        <f>-VLookups!$D$59</f>
        <v>-250</v>
      </c>
      <c r="X111" s="19">
        <v>0</v>
      </c>
      <c r="Y111" s="36">
        <f>Y110*(1+VLookups!$D$57/12)</f>
        <v>-253.94962617512053</v>
      </c>
      <c r="Z111" s="9" t="s">
        <v>36</v>
      </c>
      <c r="AA111" s="9" t="s">
        <v>36</v>
      </c>
      <c r="AB111" s="20">
        <f t="shared" si="4"/>
        <v>647.61679701430626</v>
      </c>
      <c r="AC111" s="20">
        <f t="shared" si="5"/>
        <v>77518.486598210933</v>
      </c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</row>
    <row r="112" spans="1:43" x14ac:dyDescent="0.25">
      <c r="A112" s="1"/>
      <c r="B112" s="9">
        <v>108</v>
      </c>
      <c r="C112" s="9">
        <f t="shared" si="6"/>
        <v>32</v>
      </c>
      <c r="D112" s="9">
        <f t="shared" si="7"/>
        <v>0</v>
      </c>
      <c r="E112" s="20">
        <f>E100*(1+VLookups!$C$8)</f>
        <v>13252.908987151799</v>
      </c>
      <c r="F112" s="20">
        <f>-E112*VLookups!$D$10*2</f>
        <v>-795.17453922910795</v>
      </c>
      <c r="G112" s="19">
        <v>0</v>
      </c>
      <c r="H112" s="20">
        <f>(-VLookups!$D$13)*(E112+F112/2)</f>
        <v>-4177.979558199605</v>
      </c>
      <c r="I112" s="20">
        <f>-PMT(VLookups!$D$16/12,180,-FV(VLookups!$D$16/12,72,,-VLookups!$D$15))</f>
        <v>-1492.92953188151</v>
      </c>
      <c r="J112" s="21">
        <f>-PMT(VLookups!$D$20/12,180,-FV(VLookups!$D$20/12,24,,-VLookups!$D$19))</f>
        <v>-624.95374865778945</v>
      </c>
      <c r="K112" s="19">
        <v>0</v>
      </c>
      <c r="L112" s="20">
        <f>VLookups!$D$30</f>
        <v>-641.6219438963717</v>
      </c>
      <c r="M112" s="20">
        <f>M111-VLookups!$D$33</f>
        <v>-127</v>
      </c>
      <c r="N112" s="22">
        <v>48</v>
      </c>
      <c r="O112" s="19">
        <v>0</v>
      </c>
      <c r="P112" s="19">
        <v>0</v>
      </c>
      <c r="Q112" s="9" t="s">
        <v>36</v>
      </c>
      <c r="R112" s="21">
        <f>R100*(1+VLookups!$D$45)</f>
        <v>-3407.7556833743479</v>
      </c>
      <c r="S112" s="19">
        <v>0</v>
      </c>
      <c r="T112" s="19">
        <v>0</v>
      </c>
      <c r="U112" s="9" t="s">
        <v>36</v>
      </c>
      <c r="V112" s="21">
        <f>V111-VLookups!$D$54</f>
        <v>-1140</v>
      </c>
      <c r="W112" s="21">
        <f>-VLookups!$D$59</f>
        <v>-250</v>
      </c>
      <c r="X112" s="19">
        <v>0</v>
      </c>
      <c r="Y112" s="36">
        <f>Y111*(1+VLookups!$D$57/12)</f>
        <v>-254.69031258479797</v>
      </c>
      <c r="Z112" s="9" t="s">
        <v>36</v>
      </c>
      <c r="AA112" s="9" t="s">
        <v>36</v>
      </c>
      <c r="AB112" s="20">
        <f t="shared" si="4"/>
        <v>738.39093894282337</v>
      </c>
      <c r="AC112" s="20">
        <f t="shared" si="5"/>
        <v>78386.075014817456</v>
      </c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</row>
    <row r="113" spans="1:43" x14ac:dyDescent="0.25">
      <c r="A113" s="1"/>
      <c r="B113" s="9">
        <v>109</v>
      </c>
      <c r="C113" s="9">
        <f t="shared" si="6"/>
        <v>32</v>
      </c>
      <c r="D113" s="9">
        <f t="shared" si="7"/>
        <v>1</v>
      </c>
      <c r="E113" s="20">
        <f>E101*(1+VLookups!$C$8)</f>
        <v>13252.908987151799</v>
      </c>
      <c r="F113" s="20">
        <f>-E113*VLookups!$D$10*2</f>
        <v>-795.17453922910795</v>
      </c>
      <c r="G113" s="19">
        <v>0</v>
      </c>
      <c r="H113" s="20">
        <f>(-VLookups!$D$13)*(E113+F113/2)</f>
        <v>-4177.979558199605</v>
      </c>
      <c r="I113" s="20">
        <f>-PMT(VLookups!$D$16/12,180,-FV(VLookups!$D$16/12,72,,-VLookups!$D$15))</f>
        <v>-1492.92953188151</v>
      </c>
      <c r="J113" s="21">
        <f>-PMT(VLookups!$D$20/12,180,-FV(VLookups!$D$20/12,24,,-VLookups!$D$19))</f>
        <v>-624.95374865778945</v>
      </c>
      <c r="K113" s="19">
        <v>0</v>
      </c>
      <c r="L113" s="20">
        <f>VLookups!$D$30</f>
        <v>-641.6219438963717</v>
      </c>
      <c r="M113" s="20">
        <f>M112-VLookups!$D$33</f>
        <v>-128</v>
      </c>
      <c r="N113" s="22">
        <v>49</v>
      </c>
      <c r="O113" s="19">
        <v>0</v>
      </c>
      <c r="P113" s="19">
        <v>0</v>
      </c>
      <c r="Q113" s="9" t="s">
        <v>36</v>
      </c>
      <c r="R113" s="21">
        <f>R101*(1+VLookups!$D$45)</f>
        <v>-3407.7556833743479</v>
      </c>
      <c r="S113" s="19">
        <v>0</v>
      </c>
      <c r="T113" s="19">
        <v>0</v>
      </c>
      <c r="U113" s="9" t="s">
        <v>36</v>
      </c>
      <c r="V113" s="21">
        <f>V112-VLookups!$D$54</f>
        <v>-1145</v>
      </c>
      <c r="W113" s="21">
        <f>-VLookups!$D$59</f>
        <v>-250</v>
      </c>
      <c r="X113" s="19">
        <v>0</v>
      </c>
      <c r="Y113" s="36">
        <f>Y112*(1+VLookups!$D$57/12)</f>
        <v>-255.43315932983697</v>
      </c>
      <c r="Z113" s="9" t="s">
        <v>36</v>
      </c>
      <c r="AA113" s="9" t="s">
        <v>36</v>
      </c>
      <c r="AB113" s="20">
        <f t="shared" si="4"/>
        <v>731.64809219778431</v>
      </c>
      <c r="AC113" s="20">
        <f t="shared" si="5"/>
        <v>79248.366565373261</v>
      </c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</row>
    <row r="114" spans="1:43" x14ac:dyDescent="0.25">
      <c r="A114" s="1"/>
      <c r="B114" s="9">
        <v>110</v>
      </c>
      <c r="C114" s="9">
        <f t="shared" si="6"/>
        <v>32</v>
      </c>
      <c r="D114" s="9">
        <f t="shared" si="7"/>
        <v>2</v>
      </c>
      <c r="E114" s="20">
        <f>E102*(1+VLookups!$C$8)</f>
        <v>13252.908987151799</v>
      </c>
      <c r="F114" s="20">
        <f>-E114*VLookups!$D$10*2</f>
        <v>-795.17453922910795</v>
      </c>
      <c r="G114" s="19">
        <v>0</v>
      </c>
      <c r="H114" s="20">
        <f>(-VLookups!$D$13)*(E114+F114/2)</f>
        <v>-4177.979558199605</v>
      </c>
      <c r="I114" s="20">
        <f>-PMT(VLookups!$D$16/12,180,-FV(VLookups!$D$16/12,72,,-VLookups!$D$15))</f>
        <v>-1492.92953188151</v>
      </c>
      <c r="J114" s="21">
        <f>-PMT(VLookups!$D$20/12,180,-FV(VLookups!$D$20/12,24,,-VLookups!$D$19))</f>
        <v>-624.95374865778945</v>
      </c>
      <c r="K114" s="19">
        <v>0</v>
      </c>
      <c r="L114" s="20">
        <f>VLookups!$D$30</f>
        <v>-641.6219438963717</v>
      </c>
      <c r="M114" s="20">
        <f>M113-VLookups!$D$33</f>
        <v>-129</v>
      </c>
      <c r="N114" s="22">
        <v>50</v>
      </c>
      <c r="O114" s="19">
        <v>0</v>
      </c>
      <c r="P114" s="19">
        <v>0</v>
      </c>
      <c r="Q114" s="9" t="s">
        <v>36</v>
      </c>
      <c r="R114" s="21">
        <f>R102*(1+VLookups!$D$45)</f>
        <v>-3407.7556833743479</v>
      </c>
      <c r="S114" s="19">
        <v>0</v>
      </c>
      <c r="T114" s="19">
        <v>0</v>
      </c>
      <c r="U114" s="9" t="s">
        <v>36</v>
      </c>
      <c r="V114" s="21">
        <f>V113-VLookups!$D$54</f>
        <v>-1150</v>
      </c>
      <c r="W114" s="21">
        <f>-VLookups!$D$59</f>
        <v>-250</v>
      </c>
      <c r="X114" s="19">
        <v>0</v>
      </c>
      <c r="Y114" s="36">
        <f>Y113*(1+VLookups!$D$57/12)</f>
        <v>-256.17817271121567</v>
      </c>
      <c r="Z114" s="9" t="s">
        <v>36</v>
      </c>
      <c r="AA114" s="9" t="s">
        <v>36</v>
      </c>
      <c r="AB114" s="20">
        <f t="shared" si="4"/>
        <v>724.9030788164057</v>
      </c>
      <c r="AC114" s="20">
        <f t="shared" si="5"/>
        <v>80105.350255131954</v>
      </c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</row>
    <row r="115" spans="1:43" x14ac:dyDescent="0.25">
      <c r="A115" s="1"/>
      <c r="B115" s="9">
        <v>111</v>
      </c>
      <c r="C115" s="9">
        <f t="shared" si="6"/>
        <v>32</v>
      </c>
      <c r="D115" s="9">
        <f t="shared" si="7"/>
        <v>3</v>
      </c>
      <c r="E115" s="20">
        <f>E103*(1+VLookups!$C$8)</f>
        <v>13252.908987151799</v>
      </c>
      <c r="F115" s="20">
        <f>-E115*VLookups!$D$10*2</f>
        <v>-795.17453922910795</v>
      </c>
      <c r="G115" s="19">
        <v>0</v>
      </c>
      <c r="H115" s="20">
        <f>(-VLookups!$D$13)*(E115+F115/2)</f>
        <v>-4177.979558199605</v>
      </c>
      <c r="I115" s="20">
        <f>-PMT(VLookups!$D$16/12,180,-FV(VLookups!$D$16/12,72,,-VLookups!$D$15))</f>
        <v>-1492.92953188151</v>
      </c>
      <c r="J115" s="21">
        <f>-PMT(VLookups!$D$20/12,180,-FV(VLookups!$D$20/12,24,,-VLookups!$D$19))</f>
        <v>-624.95374865778945</v>
      </c>
      <c r="K115" s="19">
        <v>0</v>
      </c>
      <c r="L115" s="20">
        <f>VLookups!$D$30</f>
        <v>-641.6219438963717</v>
      </c>
      <c r="M115" s="20">
        <f>M114-VLookups!$D$33</f>
        <v>-130</v>
      </c>
      <c r="N115" s="22">
        <v>51</v>
      </c>
      <c r="O115" s="19">
        <v>0</v>
      </c>
      <c r="P115" s="19">
        <v>0</v>
      </c>
      <c r="Q115" s="9" t="s">
        <v>36</v>
      </c>
      <c r="R115" s="21">
        <f>R103*(1+VLookups!$D$45)</f>
        <v>-3407.7556833743479</v>
      </c>
      <c r="S115" s="19">
        <v>0</v>
      </c>
      <c r="T115" s="19">
        <v>0</v>
      </c>
      <c r="U115" s="9" t="s">
        <v>36</v>
      </c>
      <c r="V115" s="21">
        <f>V114-VLookups!$D$54</f>
        <v>-1155</v>
      </c>
      <c r="W115" s="21">
        <f>-VLookups!$D$59</f>
        <v>-250</v>
      </c>
      <c r="X115" s="19">
        <v>0</v>
      </c>
      <c r="Y115" s="36">
        <f>Y114*(1+VLookups!$D$57/12)</f>
        <v>-256.92535904829003</v>
      </c>
      <c r="Z115" s="9" t="s">
        <v>36</v>
      </c>
      <c r="AA115" s="9" t="s">
        <v>36</v>
      </c>
      <c r="AB115" s="20">
        <f t="shared" si="4"/>
        <v>718.15589247933144</v>
      </c>
      <c r="AC115" s="20">
        <f t="shared" si="5"/>
        <v>80957.015064703184</v>
      </c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</row>
    <row r="116" spans="1:43" x14ac:dyDescent="0.25">
      <c r="A116" s="1"/>
      <c r="B116" s="9">
        <v>112</v>
      </c>
      <c r="C116" s="9">
        <f t="shared" si="6"/>
        <v>32</v>
      </c>
      <c r="D116" s="9">
        <f t="shared" si="7"/>
        <v>4</v>
      </c>
      <c r="E116" s="20">
        <f>E104*(1+VLookups!$C$8)</f>
        <v>13252.908987151799</v>
      </c>
      <c r="F116" s="20">
        <f>-E116*VLookups!$D$10*2</f>
        <v>-795.17453922910795</v>
      </c>
      <c r="G116" s="19">
        <v>0</v>
      </c>
      <c r="H116" s="20">
        <f>(-VLookups!$D$13)*(E116+F116/2)</f>
        <v>-4177.979558199605</v>
      </c>
      <c r="I116" s="20">
        <f>-PMT(VLookups!$D$16/12,180,-FV(VLookups!$D$16/12,72,,-VLookups!$D$15))</f>
        <v>-1492.92953188151</v>
      </c>
      <c r="J116" s="21">
        <f>-PMT(VLookups!$D$20/12,180,-FV(VLookups!$D$20/12,24,,-VLookups!$D$19))</f>
        <v>-624.95374865778945</v>
      </c>
      <c r="K116" s="19">
        <v>0</v>
      </c>
      <c r="L116" s="20">
        <f>VLookups!$D$30</f>
        <v>-641.6219438963717</v>
      </c>
      <c r="M116" s="20">
        <f>M115-VLookups!$D$33</f>
        <v>-131</v>
      </c>
      <c r="N116" s="22">
        <v>52</v>
      </c>
      <c r="O116" s="19">
        <v>0</v>
      </c>
      <c r="P116" s="19">
        <v>0</v>
      </c>
      <c r="Q116" s="9" t="s">
        <v>36</v>
      </c>
      <c r="R116" s="21">
        <f>R104*(1+VLookups!$D$45)</f>
        <v>-3407.7556833743479</v>
      </c>
      <c r="S116" s="19">
        <v>0</v>
      </c>
      <c r="T116" s="19">
        <v>0</v>
      </c>
      <c r="U116" s="9" t="s">
        <v>36</v>
      </c>
      <c r="V116" s="21">
        <f>V115-VLookups!$D$54</f>
        <v>-1160</v>
      </c>
      <c r="W116" s="21">
        <f>-VLookups!$D$59</f>
        <v>-250</v>
      </c>
      <c r="X116" s="19">
        <v>0</v>
      </c>
      <c r="Y116" s="36">
        <f>Y115*(1+VLookups!$D$57/12)</f>
        <v>-257.67472467884755</v>
      </c>
      <c r="Z116" s="9" t="s">
        <v>36</v>
      </c>
      <c r="AA116" s="9" t="s">
        <v>36</v>
      </c>
      <c r="AB116" s="20">
        <f t="shared" si="4"/>
        <v>711.40652684877386</v>
      </c>
      <c r="AC116" s="20">
        <f t="shared" si="5"/>
        <v>81803.349949993135</v>
      </c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</row>
    <row r="117" spans="1:43" x14ac:dyDescent="0.25">
      <c r="A117" s="1"/>
      <c r="B117" s="9">
        <v>113</v>
      </c>
      <c r="C117" s="9">
        <f t="shared" si="6"/>
        <v>32</v>
      </c>
      <c r="D117" s="9">
        <f t="shared" si="7"/>
        <v>5</v>
      </c>
      <c r="E117" s="20">
        <f>E105*(1+VLookups!$C$8)</f>
        <v>13252.908987151799</v>
      </c>
      <c r="F117" s="20">
        <f>-E117*VLookups!$D$10*2</f>
        <v>-795.17453922910795</v>
      </c>
      <c r="G117" s="19">
        <v>0</v>
      </c>
      <c r="H117" s="20">
        <f>(-VLookups!$D$13)*(E117+F117/2)</f>
        <v>-4177.979558199605</v>
      </c>
      <c r="I117" s="20">
        <f>-PMT(VLookups!$D$16/12,180,-FV(VLookups!$D$16/12,72,,-VLookups!$D$15))</f>
        <v>-1492.92953188151</v>
      </c>
      <c r="J117" s="21">
        <f>-PMT(VLookups!$D$20/12,180,-FV(VLookups!$D$20/12,24,,-VLookups!$D$19))</f>
        <v>-624.95374865778945</v>
      </c>
      <c r="K117" s="19">
        <v>0</v>
      </c>
      <c r="L117" s="20">
        <f>VLookups!$D$30</f>
        <v>-641.6219438963717</v>
      </c>
      <c r="M117" s="20">
        <f>M116-VLookups!$D$33</f>
        <v>-132</v>
      </c>
      <c r="N117" s="22">
        <v>53</v>
      </c>
      <c r="O117" s="19">
        <v>0</v>
      </c>
      <c r="P117" s="19">
        <v>0</v>
      </c>
      <c r="Q117" s="9" t="s">
        <v>36</v>
      </c>
      <c r="R117" s="21">
        <f>R105*(1+VLookups!$D$45)</f>
        <v>-3407.7556833743479</v>
      </c>
      <c r="S117" s="19">
        <v>0</v>
      </c>
      <c r="T117" s="19">
        <v>0</v>
      </c>
      <c r="U117" s="9" t="s">
        <v>36</v>
      </c>
      <c r="V117" s="21">
        <f>V116-VLookups!$D$54</f>
        <v>-1165</v>
      </c>
      <c r="W117" s="21">
        <f>-VLookups!$D$59</f>
        <v>-250</v>
      </c>
      <c r="X117" s="19">
        <v>0</v>
      </c>
      <c r="Y117" s="36">
        <f>Y116*(1+VLookups!$D$57/12)</f>
        <v>-258.42627595916088</v>
      </c>
      <c r="Z117" s="9" t="s">
        <v>36</v>
      </c>
      <c r="AA117" s="9" t="s">
        <v>36</v>
      </c>
      <c r="AB117" s="20">
        <f t="shared" si="4"/>
        <v>704.65497556846049</v>
      </c>
      <c r="AC117" s="20">
        <f t="shared" si="5"/>
        <v>82644.34384214491</v>
      </c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</row>
    <row r="118" spans="1:43" x14ac:dyDescent="0.25">
      <c r="A118" s="1"/>
      <c r="B118" s="9">
        <v>114</v>
      </c>
      <c r="C118" s="9">
        <f t="shared" si="6"/>
        <v>32</v>
      </c>
      <c r="D118" s="9">
        <f t="shared" si="7"/>
        <v>6</v>
      </c>
      <c r="E118" s="20">
        <f>E106*(1+VLookups!$C$8)</f>
        <v>13252.908987151799</v>
      </c>
      <c r="F118" s="20">
        <f>-E118*VLookups!$D$10*2</f>
        <v>-795.17453922910795</v>
      </c>
      <c r="G118" s="19">
        <v>0</v>
      </c>
      <c r="H118" s="20">
        <f>(-VLookups!$D$13)*(E118+F118/2)</f>
        <v>-4177.979558199605</v>
      </c>
      <c r="I118" s="20">
        <f>-PMT(VLookups!$D$16/12,180,-FV(VLookups!$D$16/12,72,,-VLookups!$D$15))</f>
        <v>-1492.92953188151</v>
      </c>
      <c r="J118" s="21">
        <f>-PMT(VLookups!$D$20/12,180,-FV(VLookups!$D$20/12,24,,-VLookups!$D$19))</f>
        <v>-624.95374865778945</v>
      </c>
      <c r="K118" s="19">
        <v>0</v>
      </c>
      <c r="L118" s="20">
        <f>VLookups!$D$30</f>
        <v>-641.6219438963717</v>
      </c>
      <c r="M118" s="20">
        <f>M117-VLookups!$D$33</f>
        <v>-133</v>
      </c>
      <c r="N118" s="22">
        <v>54</v>
      </c>
      <c r="O118" s="19">
        <v>0</v>
      </c>
      <c r="P118" s="19">
        <v>0</v>
      </c>
      <c r="Q118" s="9" t="s">
        <v>36</v>
      </c>
      <c r="R118" s="21">
        <f>R106*(1+VLookups!$D$45)</f>
        <v>-3407.7556833743479</v>
      </c>
      <c r="S118" s="19">
        <v>0</v>
      </c>
      <c r="T118" s="19">
        <v>0</v>
      </c>
      <c r="U118" s="9" t="s">
        <v>36</v>
      </c>
      <c r="V118" s="21">
        <f>V117-VLookups!$D$54</f>
        <v>-1170</v>
      </c>
      <c r="W118" s="21">
        <f>-VLookups!$D$59</f>
        <v>-250</v>
      </c>
      <c r="X118" s="19">
        <v>0</v>
      </c>
      <c r="Y118" s="36">
        <f>Y117*(1+VLookups!$D$57/12)</f>
        <v>-259.18001926404179</v>
      </c>
      <c r="Z118" s="9" t="s">
        <v>36</v>
      </c>
      <c r="AA118" s="9" t="s">
        <v>36</v>
      </c>
      <c r="AB118" s="20">
        <f t="shared" si="4"/>
        <v>697.90123226357969</v>
      </c>
      <c r="AC118" s="20">
        <f t="shared" si="5"/>
        <v>83479.985647478738</v>
      </c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</row>
    <row r="119" spans="1:43" x14ac:dyDescent="0.25">
      <c r="A119" s="1"/>
      <c r="B119" s="9">
        <v>115</v>
      </c>
      <c r="C119" s="9">
        <f t="shared" si="6"/>
        <v>32</v>
      </c>
      <c r="D119" s="9">
        <f t="shared" si="7"/>
        <v>7</v>
      </c>
      <c r="E119" s="20">
        <f>E107*(1+VLookups!$C$8)</f>
        <v>13252.908987151799</v>
      </c>
      <c r="F119" s="20">
        <f>-E119*VLookups!$D$10*2</f>
        <v>-795.17453922910795</v>
      </c>
      <c r="G119" s="19">
        <v>0</v>
      </c>
      <c r="H119" s="20">
        <f>(-VLookups!$D$13)*(E119+F119/2)</f>
        <v>-4177.979558199605</v>
      </c>
      <c r="I119" s="20">
        <f>-PMT(VLookups!$D$16/12,180,-FV(VLookups!$D$16/12,72,,-VLookups!$D$15))</f>
        <v>-1492.92953188151</v>
      </c>
      <c r="J119" s="21">
        <f>-PMT(VLookups!$D$20/12,180,-FV(VLookups!$D$20/12,24,,-VLookups!$D$19))</f>
        <v>-624.95374865778945</v>
      </c>
      <c r="K119" s="19">
        <v>0</v>
      </c>
      <c r="L119" s="20">
        <f>VLookups!$D$30</f>
        <v>-641.6219438963717</v>
      </c>
      <c r="M119" s="20">
        <f>M118-VLookups!$D$33</f>
        <v>-134</v>
      </c>
      <c r="N119" s="22">
        <v>55</v>
      </c>
      <c r="O119" s="19">
        <v>0</v>
      </c>
      <c r="P119" s="19">
        <v>0</v>
      </c>
      <c r="Q119" s="9" t="s">
        <v>36</v>
      </c>
      <c r="R119" s="21">
        <f>R107*(1+VLookups!$D$45)</f>
        <v>-3407.7556833743479</v>
      </c>
      <c r="S119" s="19">
        <v>0</v>
      </c>
      <c r="T119" s="19">
        <v>0</v>
      </c>
      <c r="U119" s="9" t="s">
        <v>36</v>
      </c>
      <c r="V119" s="21">
        <f>V118-VLookups!$D$54</f>
        <v>-1175</v>
      </c>
      <c r="W119" s="21">
        <f>-VLookups!$D$59</f>
        <v>-250</v>
      </c>
      <c r="X119" s="19">
        <v>0</v>
      </c>
      <c r="Y119" s="36">
        <f>Y118*(1+VLookups!$D$57/12)</f>
        <v>-259.93596098689522</v>
      </c>
      <c r="Z119" s="9" t="s">
        <v>36</v>
      </c>
      <c r="AA119" s="9" t="s">
        <v>36</v>
      </c>
      <c r="AB119" s="20">
        <f t="shared" si="4"/>
        <v>691.14529054072614</v>
      </c>
      <c r="AC119" s="20">
        <f t="shared" si="5"/>
        <v>84310.264247431929</v>
      </c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</row>
    <row r="120" spans="1:43" x14ac:dyDescent="0.25">
      <c r="A120" s="1"/>
      <c r="B120" s="9">
        <v>116</v>
      </c>
      <c r="C120" s="9">
        <f t="shared" si="6"/>
        <v>32</v>
      </c>
      <c r="D120" s="9">
        <f t="shared" si="7"/>
        <v>8</v>
      </c>
      <c r="E120" s="20">
        <f>E108*(1+VLookups!$C$8)</f>
        <v>13252.908987151799</v>
      </c>
      <c r="F120" s="20">
        <f>-E120*VLookups!$D$10*2</f>
        <v>-795.17453922910795</v>
      </c>
      <c r="G120" s="19">
        <v>0</v>
      </c>
      <c r="H120" s="20">
        <f>(-VLookups!$D$13)*(E120+F120/2)</f>
        <v>-4177.979558199605</v>
      </c>
      <c r="I120" s="20">
        <f>-PMT(VLookups!$D$16/12,180,-FV(VLookups!$D$16/12,72,,-VLookups!$D$15))</f>
        <v>-1492.92953188151</v>
      </c>
      <c r="J120" s="21">
        <f>-PMT(VLookups!$D$20/12,180,-FV(VLookups!$D$20/12,24,,-VLookups!$D$19))</f>
        <v>-624.95374865778945</v>
      </c>
      <c r="K120" s="19">
        <v>0</v>
      </c>
      <c r="L120" s="20">
        <f>VLookups!$D$30</f>
        <v>-641.6219438963717</v>
      </c>
      <c r="M120" s="20">
        <f>M119-VLookups!$D$33</f>
        <v>-135</v>
      </c>
      <c r="N120" s="22">
        <v>56</v>
      </c>
      <c r="O120" s="19">
        <v>0</v>
      </c>
      <c r="P120" s="19">
        <v>0</v>
      </c>
      <c r="Q120" s="9" t="s">
        <v>36</v>
      </c>
      <c r="R120" s="21">
        <f>R108*(1+VLookups!$D$45)</f>
        <v>-3407.7556833743479</v>
      </c>
      <c r="S120" s="19">
        <v>0</v>
      </c>
      <c r="T120" s="19">
        <v>0</v>
      </c>
      <c r="U120" s="9" t="s">
        <v>36</v>
      </c>
      <c r="V120" s="21">
        <f>V119-VLookups!$D$54</f>
        <v>-1180</v>
      </c>
      <c r="W120" s="21">
        <f>-VLookups!$D$59</f>
        <v>-250</v>
      </c>
      <c r="X120" s="19">
        <v>0</v>
      </c>
      <c r="Y120" s="36">
        <f>Y119*(1+VLookups!$D$57/12)</f>
        <v>-260.69410753977365</v>
      </c>
      <c r="Z120" s="9" t="s">
        <v>36</v>
      </c>
      <c r="AA120" s="9" t="s">
        <v>36</v>
      </c>
      <c r="AB120" s="20">
        <f t="shared" si="4"/>
        <v>684.38714398784782</v>
      </c>
      <c r="AC120" s="20">
        <f t="shared" si="5"/>
        <v>85135.168498498824</v>
      </c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</row>
    <row r="121" spans="1:43" x14ac:dyDescent="0.25">
      <c r="A121" s="1"/>
      <c r="B121" s="9">
        <v>117</v>
      </c>
      <c r="C121" s="9">
        <f t="shared" si="6"/>
        <v>32</v>
      </c>
      <c r="D121" s="9">
        <f t="shared" si="7"/>
        <v>9</v>
      </c>
      <c r="E121" s="20">
        <f>E109*(1+VLookups!$C$8)</f>
        <v>13252.908987151799</v>
      </c>
      <c r="F121" s="20">
        <f>-E121*VLookups!$D$10*2</f>
        <v>-795.17453922910795</v>
      </c>
      <c r="G121" s="19">
        <v>0</v>
      </c>
      <c r="H121" s="20">
        <f>(-VLookups!$D$13)*(E121+F121/2)</f>
        <v>-4177.979558199605</v>
      </c>
      <c r="I121" s="20">
        <f>-PMT(VLookups!$D$16/12,180,-FV(VLookups!$D$16/12,72,,-VLookups!$D$15))</f>
        <v>-1492.92953188151</v>
      </c>
      <c r="J121" s="21">
        <f>-PMT(VLookups!$D$20/12,180,-FV(VLookups!$D$20/12,24,,-VLookups!$D$19))</f>
        <v>-624.95374865778945</v>
      </c>
      <c r="K121" s="19">
        <v>0</v>
      </c>
      <c r="L121" s="20">
        <f>VLookups!$D$30</f>
        <v>-641.6219438963717</v>
      </c>
      <c r="M121" s="20">
        <f>M120-VLookups!$D$33</f>
        <v>-136</v>
      </c>
      <c r="N121" s="22">
        <v>57</v>
      </c>
      <c r="O121" s="19">
        <v>0</v>
      </c>
      <c r="P121" s="19">
        <v>0</v>
      </c>
      <c r="Q121" s="9" t="s">
        <v>36</v>
      </c>
      <c r="R121" s="21">
        <f>R109*(1+VLookups!$D$45)</f>
        <v>-3407.7556833743479</v>
      </c>
      <c r="S121" s="19">
        <v>0</v>
      </c>
      <c r="T121" s="19">
        <v>0</v>
      </c>
      <c r="U121" s="9" t="s">
        <v>36</v>
      </c>
      <c r="V121" s="21">
        <f>V120-VLookups!$D$54</f>
        <v>-1185</v>
      </c>
      <c r="W121" s="21">
        <f>-VLookups!$D$59</f>
        <v>-250</v>
      </c>
      <c r="X121" s="19">
        <v>0</v>
      </c>
      <c r="Y121" s="36">
        <f>Y120*(1+VLookups!$D$57/12)</f>
        <v>-261.45446535343132</v>
      </c>
      <c r="Z121" s="9" t="s">
        <v>36</v>
      </c>
      <c r="AA121" s="9" t="s">
        <v>36</v>
      </c>
      <c r="AB121" s="20">
        <f t="shared" si="4"/>
        <v>677.6267861741901</v>
      </c>
      <c r="AC121" s="20">
        <f t="shared" si="5"/>
        <v>85954.687232170516</v>
      </c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spans="1:43" x14ac:dyDescent="0.25">
      <c r="A122" s="1"/>
      <c r="B122" s="9">
        <v>118</v>
      </c>
      <c r="C122" s="9">
        <f t="shared" si="6"/>
        <v>32</v>
      </c>
      <c r="D122" s="9">
        <f t="shared" si="7"/>
        <v>10</v>
      </c>
      <c r="E122" s="20">
        <f>E110*(1+VLookups!$C$8)</f>
        <v>13252.908987151799</v>
      </c>
      <c r="F122" s="20">
        <f>-E122*VLookups!$D$10*2</f>
        <v>-795.17453922910795</v>
      </c>
      <c r="G122" s="19">
        <v>0</v>
      </c>
      <c r="H122" s="20">
        <f>(-VLookups!$D$13)*(E122+F122/2)</f>
        <v>-4177.979558199605</v>
      </c>
      <c r="I122" s="20">
        <f>-PMT(VLookups!$D$16/12,180,-FV(VLookups!$D$16/12,72,,-VLookups!$D$15))</f>
        <v>-1492.92953188151</v>
      </c>
      <c r="J122" s="21">
        <f>-PMT(VLookups!$D$20/12,180,-FV(VLookups!$D$20/12,24,,-VLookups!$D$19))</f>
        <v>-624.95374865778945</v>
      </c>
      <c r="K122" s="19">
        <v>0</v>
      </c>
      <c r="L122" s="20">
        <f>VLookups!$D$30</f>
        <v>-641.6219438963717</v>
      </c>
      <c r="M122" s="20">
        <f>M121-VLookups!$D$33</f>
        <v>-137</v>
      </c>
      <c r="N122" s="22">
        <v>58</v>
      </c>
      <c r="O122" s="19">
        <v>0</v>
      </c>
      <c r="P122" s="19">
        <v>0</v>
      </c>
      <c r="Q122" s="9" t="s">
        <v>36</v>
      </c>
      <c r="R122" s="21">
        <f>R110*(1+VLookups!$D$45)</f>
        <v>-3407.7556833743479</v>
      </c>
      <c r="S122" s="19">
        <v>0</v>
      </c>
      <c r="T122" s="19">
        <v>0</v>
      </c>
      <c r="U122" s="9" t="s">
        <v>36</v>
      </c>
      <c r="V122" s="21">
        <f>V121-VLookups!$D$54</f>
        <v>-1190</v>
      </c>
      <c r="W122" s="21">
        <f>-VLookups!$D$59</f>
        <v>-250</v>
      </c>
      <c r="X122" s="19">
        <v>0</v>
      </c>
      <c r="Y122" s="36">
        <f>Y121*(1+VLookups!$D$57/12)</f>
        <v>-262.21704087737885</v>
      </c>
      <c r="Z122" s="9" t="s">
        <v>36</v>
      </c>
      <c r="AA122" s="9" t="s">
        <v>36</v>
      </c>
      <c r="AB122" s="20">
        <f t="shared" si="4"/>
        <v>670.86421065024251</v>
      </c>
      <c r="AC122" s="20">
        <f t="shared" si="5"/>
        <v>86768.809254874373</v>
      </c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spans="1:43" x14ac:dyDescent="0.25">
      <c r="A123" s="1"/>
      <c r="B123" s="9">
        <v>119</v>
      </c>
      <c r="C123" s="9">
        <f t="shared" si="6"/>
        <v>32</v>
      </c>
      <c r="D123" s="9">
        <f t="shared" si="7"/>
        <v>11</v>
      </c>
      <c r="E123" s="20">
        <f>E111*(1+VLookups!$C$8)</f>
        <v>13252.908987151799</v>
      </c>
      <c r="F123" s="20">
        <f>-E123*VLookups!$D$10*2</f>
        <v>-795.17453922910795</v>
      </c>
      <c r="G123" s="19">
        <v>0</v>
      </c>
      <c r="H123" s="20">
        <f>(-VLookups!$D$13)*(E123+F123/2)</f>
        <v>-4177.979558199605</v>
      </c>
      <c r="I123" s="20">
        <f>-PMT(VLookups!$D$16/12,180,-FV(VLookups!$D$16/12,72,,-VLookups!$D$15))</f>
        <v>-1492.92953188151</v>
      </c>
      <c r="J123" s="21">
        <f>-PMT(VLookups!$D$20/12,180,-FV(VLookups!$D$20/12,24,,-VLookups!$D$19))</f>
        <v>-624.95374865778945</v>
      </c>
      <c r="K123" s="19">
        <v>0</v>
      </c>
      <c r="L123" s="20">
        <f>VLookups!$D$30</f>
        <v>-641.6219438963717</v>
      </c>
      <c r="M123" s="20">
        <f>M122-VLookups!$D$33</f>
        <v>-138</v>
      </c>
      <c r="N123" s="22">
        <v>59</v>
      </c>
      <c r="O123" s="19">
        <v>0</v>
      </c>
      <c r="P123" s="19">
        <v>0</v>
      </c>
      <c r="Q123" s="9" t="s">
        <v>36</v>
      </c>
      <c r="R123" s="21">
        <f>R111*(1+VLookups!$D$45)</f>
        <v>-3407.7556833743479</v>
      </c>
      <c r="S123" s="19">
        <v>0</v>
      </c>
      <c r="T123" s="19">
        <v>0</v>
      </c>
      <c r="U123" s="9" t="s">
        <v>36</v>
      </c>
      <c r="V123" s="21">
        <f>V122-VLookups!$D$54</f>
        <v>-1195</v>
      </c>
      <c r="W123" s="21">
        <f>-VLookups!$D$59</f>
        <v>-250</v>
      </c>
      <c r="X123" s="19">
        <v>0</v>
      </c>
      <c r="Y123" s="36">
        <f>Y122*(1+VLookups!$D$57/12)</f>
        <v>-262.98184057993785</v>
      </c>
      <c r="Z123" s="9" t="s">
        <v>36</v>
      </c>
      <c r="AA123" s="9" t="s">
        <v>36</v>
      </c>
      <c r="AB123" s="20">
        <f t="shared" si="4"/>
        <v>664.09941094768351</v>
      </c>
      <c r="AC123" s="20">
        <f t="shared" si="5"/>
        <v>87577.52334791352</v>
      </c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</row>
    <row r="124" spans="1:43" x14ac:dyDescent="0.25">
      <c r="A124" s="1"/>
      <c r="B124" s="9">
        <v>120</v>
      </c>
      <c r="C124" s="9">
        <f t="shared" si="6"/>
        <v>33</v>
      </c>
      <c r="D124" s="9">
        <f t="shared" si="7"/>
        <v>0</v>
      </c>
      <c r="E124" s="20">
        <f>E112*(1+VLookups!$C$8)</f>
        <v>13716.76080170211</v>
      </c>
      <c r="F124" s="20">
        <f>-E124*VLookups!$D$10*2</f>
        <v>-823.00564810212654</v>
      </c>
      <c r="G124" s="19">
        <v>0</v>
      </c>
      <c r="H124" s="20">
        <f>(-VLookups!$D$13)*(E124+F124/2)</f>
        <v>-4324.2088427365907</v>
      </c>
      <c r="I124" s="20">
        <f>-PMT(VLookups!$D$16/12,180,-FV(VLookups!$D$16/12,72,,-VLookups!$D$15))</f>
        <v>-1492.92953188151</v>
      </c>
      <c r="J124" s="21">
        <f>-PMT(VLookups!$D$20/12,180,-FV(VLookups!$D$20/12,24,,-VLookups!$D$19))</f>
        <v>-624.95374865778945</v>
      </c>
      <c r="K124" s="19">
        <v>0</v>
      </c>
      <c r="L124" s="20">
        <f>VLookups!$D$30</f>
        <v>-641.6219438963717</v>
      </c>
      <c r="M124" s="20">
        <f>M123-VLookups!$D$33</f>
        <v>-139</v>
      </c>
      <c r="N124" s="22">
        <v>60</v>
      </c>
      <c r="O124" s="19">
        <v>0</v>
      </c>
      <c r="P124" s="19">
        <v>0</v>
      </c>
      <c r="Q124" s="9" t="s">
        <v>36</v>
      </c>
      <c r="R124" s="21">
        <f>R112*(1+VLookups!$D$45)</f>
        <v>-3615.6287800601831</v>
      </c>
      <c r="S124" s="19">
        <v>0</v>
      </c>
      <c r="T124" s="19">
        <v>0</v>
      </c>
      <c r="U124" s="9" t="s">
        <v>36</v>
      </c>
      <c r="V124" s="21">
        <f>V123-VLookups!$D$54</f>
        <v>-1200</v>
      </c>
      <c r="W124" s="21">
        <f>-VLookups!$D$59</f>
        <v>-250</v>
      </c>
      <c r="X124" s="19">
        <v>0</v>
      </c>
      <c r="Y124" s="36">
        <f>Y123*(1+VLookups!$D$57/12)</f>
        <v>-263.74887094829603</v>
      </c>
      <c r="Z124" s="9" t="s">
        <v>36</v>
      </c>
      <c r="AA124" s="9" t="s">
        <v>36</v>
      </c>
      <c r="AB124" s="20">
        <f t="shared" si="4"/>
        <v>753.16625947030548</v>
      </c>
      <c r="AC124" s="20">
        <f t="shared" si="5"/>
        <v>88476.652146297027</v>
      </c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</row>
    <row r="125" spans="1:43" x14ac:dyDescent="0.25">
      <c r="A125" s="1"/>
      <c r="B125" s="9">
        <v>121</v>
      </c>
      <c r="C125" s="9">
        <f t="shared" si="6"/>
        <v>33</v>
      </c>
      <c r="D125" s="9">
        <f t="shared" si="7"/>
        <v>1</v>
      </c>
      <c r="E125" s="20">
        <f>E113*(1+VLookups!$C$8)</f>
        <v>13716.76080170211</v>
      </c>
      <c r="F125" s="20">
        <f>-E125*VLookups!$D$10*2</f>
        <v>-823.00564810212654</v>
      </c>
      <c r="G125" s="19">
        <v>0</v>
      </c>
      <c r="H125" s="20">
        <f>(-VLookups!$D$13)*(E125+F125/2)</f>
        <v>-4324.2088427365907</v>
      </c>
      <c r="I125" s="20">
        <f>-PMT(VLookups!$D$16/12,180,-FV(VLookups!$D$16/12,72,,-VLookups!$D$15))</f>
        <v>-1492.92953188151</v>
      </c>
      <c r="J125" s="21">
        <f>-PMT(VLookups!$D$20/12,180,-FV(VLookups!$D$20/12,24,,-VLookups!$D$19))</f>
        <v>-624.95374865778945</v>
      </c>
      <c r="K125" s="19">
        <v>0</v>
      </c>
      <c r="L125" s="19">
        <v>0</v>
      </c>
      <c r="M125" s="20">
        <f>M124-VLookups!$D$33</f>
        <v>-140</v>
      </c>
      <c r="N125" s="22">
        <v>61</v>
      </c>
      <c r="O125" s="19">
        <v>0</v>
      </c>
      <c r="P125" s="19">
        <v>0</v>
      </c>
      <c r="Q125" s="9" t="s">
        <v>36</v>
      </c>
      <c r="R125" s="21">
        <f>R113*(1+VLookups!$D$45)</f>
        <v>-3615.6287800601831</v>
      </c>
      <c r="S125" s="19">
        <v>0</v>
      </c>
      <c r="T125" s="19">
        <v>0</v>
      </c>
      <c r="U125" s="9" t="s">
        <v>36</v>
      </c>
      <c r="V125" s="21">
        <f>V124-VLookups!$D$54</f>
        <v>-1205</v>
      </c>
      <c r="W125" s="21">
        <f>-VLookups!$D$59</f>
        <v>-250</v>
      </c>
      <c r="X125" s="19">
        <v>0</v>
      </c>
      <c r="Y125" s="36">
        <f>Y124*(1+VLookups!$D$57/12)</f>
        <v>-264.51813848856187</v>
      </c>
      <c r="Z125" s="9" t="s">
        <v>36</v>
      </c>
      <c r="AA125" s="9" t="s">
        <v>36</v>
      </c>
      <c r="AB125" s="20">
        <f t="shared" si="4"/>
        <v>1388.0189358264113</v>
      </c>
      <c r="AC125" s="20">
        <f t="shared" si="5"/>
        <v>90012.132169033939</v>
      </c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</row>
    <row r="126" spans="1:43" x14ac:dyDescent="0.25">
      <c r="A126" s="1"/>
      <c r="B126" s="9">
        <v>122</v>
      </c>
      <c r="C126" s="9">
        <f t="shared" si="6"/>
        <v>33</v>
      </c>
      <c r="D126" s="9">
        <f t="shared" si="7"/>
        <v>2</v>
      </c>
      <c r="E126" s="20">
        <f>E114*(1+VLookups!$C$8)</f>
        <v>13716.76080170211</v>
      </c>
      <c r="F126" s="20">
        <f>-E126*VLookups!$D$10*2</f>
        <v>-823.00564810212654</v>
      </c>
      <c r="G126" s="19">
        <v>0</v>
      </c>
      <c r="H126" s="20">
        <f>(-VLookups!$D$13)*(E126+F126/2)</f>
        <v>-4324.2088427365907</v>
      </c>
      <c r="I126" s="20">
        <f>-PMT(VLookups!$D$16/12,180,-FV(VLookups!$D$16/12,72,,-VLookups!$D$15))</f>
        <v>-1492.92953188151</v>
      </c>
      <c r="J126" s="21">
        <f>-PMT(VLookups!$D$20/12,180,-FV(VLookups!$D$20/12,24,,-VLookups!$D$19))</f>
        <v>-624.95374865778945</v>
      </c>
      <c r="K126" s="19">
        <v>0</v>
      </c>
      <c r="L126" s="19">
        <v>0</v>
      </c>
      <c r="M126" s="20">
        <f>M125-VLookups!$D$33</f>
        <v>-141</v>
      </c>
      <c r="N126" s="22">
        <v>62</v>
      </c>
      <c r="O126" s="19">
        <v>0</v>
      </c>
      <c r="P126" s="19">
        <v>0</v>
      </c>
      <c r="Q126" s="9" t="s">
        <v>36</v>
      </c>
      <c r="R126" s="21">
        <f>R114*(1+VLookups!$D$45)</f>
        <v>-3615.6287800601831</v>
      </c>
      <c r="S126" s="19">
        <v>0</v>
      </c>
      <c r="T126" s="19">
        <v>0</v>
      </c>
      <c r="U126" s="9" t="s">
        <v>36</v>
      </c>
      <c r="V126" s="21">
        <f>V125-VLookups!$D$54</f>
        <v>-1210</v>
      </c>
      <c r="W126" s="21">
        <f>-VLookups!$D$59</f>
        <v>-250</v>
      </c>
      <c r="X126" s="19">
        <v>0</v>
      </c>
      <c r="Y126" s="36">
        <f>Y125*(1+VLookups!$D$57/12)</f>
        <v>-265.2896497258202</v>
      </c>
      <c r="Z126" s="9" t="s">
        <v>36</v>
      </c>
      <c r="AA126" s="9" t="s">
        <v>36</v>
      </c>
      <c r="AB126" s="20">
        <f t="shared" si="4"/>
        <v>1381.2474245891528</v>
      </c>
      <c r="AC126" s="20">
        <f t="shared" si="5"/>
        <v>91543.39981390482</v>
      </c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</row>
    <row r="127" spans="1:43" x14ac:dyDescent="0.25">
      <c r="A127" s="1"/>
      <c r="B127" s="9">
        <v>123</v>
      </c>
      <c r="C127" s="9">
        <f t="shared" si="6"/>
        <v>33</v>
      </c>
      <c r="D127" s="9">
        <f t="shared" si="7"/>
        <v>3</v>
      </c>
      <c r="E127" s="20">
        <f>E115*(1+VLookups!$C$8)</f>
        <v>13716.76080170211</v>
      </c>
      <c r="F127" s="20">
        <f>-E127*VLookups!$D$10*2</f>
        <v>-823.00564810212654</v>
      </c>
      <c r="G127" s="19">
        <v>0</v>
      </c>
      <c r="H127" s="20">
        <f>(-VLookups!$D$13)*(E127+F127/2)</f>
        <v>-4324.2088427365907</v>
      </c>
      <c r="I127" s="20">
        <f>-PMT(VLookups!$D$16/12,180,-FV(VLookups!$D$16/12,72,,-VLookups!$D$15))</f>
        <v>-1492.92953188151</v>
      </c>
      <c r="J127" s="21">
        <f>-PMT(VLookups!$D$20/12,180,-FV(VLookups!$D$20/12,24,,-VLookups!$D$19))</f>
        <v>-624.95374865778945</v>
      </c>
      <c r="K127" s="19">
        <v>0</v>
      </c>
      <c r="L127" s="19">
        <v>0</v>
      </c>
      <c r="M127" s="20">
        <f>M126-VLookups!$D$33</f>
        <v>-142</v>
      </c>
      <c r="N127" s="22">
        <v>63</v>
      </c>
      <c r="O127" s="19">
        <v>0</v>
      </c>
      <c r="P127" s="19">
        <v>0</v>
      </c>
      <c r="Q127" s="9" t="s">
        <v>36</v>
      </c>
      <c r="R127" s="21">
        <f>R115*(1+VLookups!$D$45)</f>
        <v>-3615.6287800601831</v>
      </c>
      <c r="S127" s="19">
        <v>0</v>
      </c>
      <c r="T127" s="19">
        <v>0</v>
      </c>
      <c r="U127" s="9" t="s">
        <v>36</v>
      </c>
      <c r="V127" s="21">
        <f>V126-VLookups!$D$54</f>
        <v>-1215</v>
      </c>
      <c r="W127" s="21">
        <f>-VLookups!$D$59</f>
        <v>-250</v>
      </c>
      <c r="X127" s="19">
        <v>0</v>
      </c>
      <c r="Y127" s="36">
        <f>Y126*(1+VLookups!$D$57/12)</f>
        <v>-266.06341120418716</v>
      </c>
      <c r="Z127" s="9" t="s">
        <v>36</v>
      </c>
      <c r="AA127" s="9" t="s">
        <v>36</v>
      </c>
      <c r="AB127" s="20">
        <f t="shared" si="4"/>
        <v>1374.473663110786</v>
      </c>
      <c r="AC127" s="20">
        <f t="shared" si="5"/>
        <v>93070.445810038786</v>
      </c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 x14ac:dyDescent="0.25">
      <c r="A128" s="1"/>
      <c r="B128" s="9">
        <v>124</v>
      </c>
      <c r="C128" s="9">
        <f t="shared" si="6"/>
        <v>33</v>
      </c>
      <c r="D128" s="9">
        <f t="shared" si="7"/>
        <v>4</v>
      </c>
      <c r="E128" s="20">
        <f>E116*(1+VLookups!$C$8)</f>
        <v>13716.76080170211</v>
      </c>
      <c r="F128" s="20">
        <f>-E128*VLookups!$D$10*2</f>
        <v>-823.00564810212654</v>
      </c>
      <c r="G128" s="19">
        <v>0</v>
      </c>
      <c r="H128" s="20">
        <f>(-VLookups!$D$13)*(E128+F128/2)</f>
        <v>-4324.2088427365907</v>
      </c>
      <c r="I128" s="20">
        <f>-PMT(VLookups!$D$16/12,180,-FV(VLookups!$D$16/12,72,,-VLookups!$D$15))</f>
        <v>-1492.92953188151</v>
      </c>
      <c r="J128" s="21">
        <f>-PMT(VLookups!$D$20/12,180,-FV(VLookups!$D$20/12,24,,-VLookups!$D$19))</f>
        <v>-624.95374865778945</v>
      </c>
      <c r="K128" s="19">
        <v>0</v>
      </c>
      <c r="L128" s="19">
        <v>0</v>
      </c>
      <c r="M128" s="20">
        <f>M127-VLookups!$D$33</f>
        <v>-143</v>
      </c>
      <c r="N128" s="22">
        <v>64</v>
      </c>
      <c r="O128" s="19">
        <v>0</v>
      </c>
      <c r="P128" s="19">
        <v>0</v>
      </c>
      <c r="Q128" s="9" t="s">
        <v>36</v>
      </c>
      <c r="R128" s="21">
        <f>R116*(1+VLookups!$D$45)</f>
        <v>-3615.6287800601831</v>
      </c>
      <c r="S128" s="19">
        <v>0</v>
      </c>
      <c r="T128" s="19">
        <v>0</v>
      </c>
      <c r="U128" s="9" t="s">
        <v>36</v>
      </c>
      <c r="V128" s="21">
        <f>V127-VLookups!$D$54</f>
        <v>-1220</v>
      </c>
      <c r="W128" s="21">
        <f>-VLookups!$D$59</f>
        <v>-250</v>
      </c>
      <c r="X128" s="19">
        <v>0</v>
      </c>
      <c r="Y128" s="36">
        <f>Y127*(1+VLookups!$D$57/12)</f>
        <v>-266.83942948686604</v>
      </c>
      <c r="Z128" s="9" t="s">
        <v>36</v>
      </c>
      <c r="AA128" s="9" t="s">
        <v>36</v>
      </c>
      <c r="AB128" s="20">
        <f t="shared" si="4"/>
        <v>1367.6976448281071</v>
      </c>
      <c r="AC128" s="20">
        <f t="shared" si="5"/>
        <v>94593.260864550291</v>
      </c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 x14ac:dyDescent="0.25">
      <c r="A129" s="1"/>
      <c r="B129" s="9">
        <v>125</v>
      </c>
      <c r="C129" s="9">
        <f t="shared" si="6"/>
        <v>33</v>
      </c>
      <c r="D129" s="9">
        <f t="shared" si="7"/>
        <v>5</v>
      </c>
      <c r="E129" s="20">
        <f>E117*(1+VLookups!$C$8)</f>
        <v>13716.76080170211</v>
      </c>
      <c r="F129" s="20">
        <f>-E129*VLookups!$D$10*2</f>
        <v>-823.00564810212654</v>
      </c>
      <c r="G129" s="19">
        <v>0</v>
      </c>
      <c r="H129" s="20">
        <f>(-VLookups!$D$13)*(E129+F129/2)</f>
        <v>-4324.2088427365907</v>
      </c>
      <c r="I129" s="20">
        <f>-PMT(VLookups!$D$16/12,180,-FV(VLookups!$D$16/12,72,,-VLookups!$D$15))</f>
        <v>-1492.92953188151</v>
      </c>
      <c r="J129" s="21">
        <f>-PMT(VLookups!$D$20/12,180,-FV(VLookups!$D$20/12,24,,-VLookups!$D$19))</f>
        <v>-624.95374865778945</v>
      </c>
      <c r="K129" s="19">
        <v>0</v>
      </c>
      <c r="L129" s="19">
        <v>0</v>
      </c>
      <c r="M129" s="20">
        <f>M128-VLookups!$D$33</f>
        <v>-144</v>
      </c>
      <c r="N129" s="22">
        <v>65</v>
      </c>
      <c r="O129" s="19">
        <v>0</v>
      </c>
      <c r="P129" s="19">
        <v>0</v>
      </c>
      <c r="Q129" s="9" t="s">
        <v>36</v>
      </c>
      <c r="R129" s="21">
        <f>R117*(1+VLookups!$D$45)</f>
        <v>-3615.6287800601831</v>
      </c>
      <c r="S129" s="19">
        <v>0</v>
      </c>
      <c r="T129" s="19">
        <v>0</v>
      </c>
      <c r="U129" s="9" t="s">
        <v>36</v>
      </c>
      <c r="V129" s="21">
        <f>V128-VLookups!$D$54</f>
        <v>-1225</v>
      </c>
      <c r="W129" s="21">
        <f>-VLookups!$D$59</f>
        <v>-250</v>
      </c>
      <c r="X129" s="19">
        <v>0</v>
      </c>
      <c r="Y129" s="36">
        <f>Y128*(1+VLookups!$D$57/12)</f>
        <v>-267.61771115620274</v>
      </c>
      <c r="Z129" s="9" t="s">
        <v>36</v>
      </c>
      <c r="AA129" s="9" t="s">
        <v>36</v>
      </c>
      <c r="AB129" s="20">
        <f t="shared" si="4"/>
        <v>1360.9193631587702</v>
      </c>
      <c r="AC129" s="20">
        <f t="shared" si="5"/>
        <v>96111.83566248331</v>
      </c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 x14ac:dyDescent="0.25">
      <c r="A130" s="1"/>
      <c r="B130" s="9">
        <v>126</v>
      </c>
      <c r="C130" s="9">
        <f t="shared" si="6"/>
        <v>33</v>
      </c>
      <c r="D130" s="9">
        <f t="shared" si="7"/>
        <v>6</v>
      </c>
      <c r="E130" s="20">
        <f>E118*(1+VLookups!$C$8)</f>
        <v>13716.76080170211</v>
      </c>
      <c r="F130" s="20">
        <f>-E130*VLookups!$D$10*2</f>
        <v>-823.00564810212654</v>
      </c>
      <c r="G130" s="19">
        <v>0</v>
      </c>
      <c r="H130" s="20">
        <f>(-VLookups!$D$13)*(E130+F130/2)</f>
        <v>-4324.2088427365907</v>
      </c>
      <c r="I130" s="20">
        <f>-PMT(VLookups!$D$16/12,180,-FV(VLookups!$D$16/12,72,,-VLookups!$D$15))</f>
        <v>-1492.92953188151</v>
      </c>
      <c r="J130" s="21">
        <f>-PMT(VLookups!$D$20/12,180,-FV(VLookups!$D$20/12,24,,-VLookups!$D$19))</f>
        <v>-624.95374865778945</v>
      </c>
      <c r="K130" s="19">
        <v>0</v>
      </c>
      <c r="L130" s="19">
        <v>0</v>
      </c>
      <c r="M130" s="20">
        <f>M129-VLookups!$D$33</f>
        <v>-145</v>
      </c>
      <c r="N130" s="22">
        <v>66</v>
      </c>
      <c r="O130" s="19">
        <v>0</v>
      </c>
      <c r="P130" s="19">
        <v>0</v>
      </c>
      <c r="Q130" s="9" t="s">
        <v>36</v>
      </c>
      <c r="R130" s="21">
        <f>R118*(1+VLookups!$D$45)</f>
        <v>-3615.6287800601831</v>
      </c>
      <c r="S130" s="19">
        <v>0</v>
      </c>
      <c r="T130" s="19">
        <v>0</v>
      </c>
      <c r="U130" s="9" t="s">
        <v>36</v>
      </c>
      <c r="V130" s="21">
        <f>V129-VLookups!$D$54</f>
        <v>-1230</v>
      </c>
      <c r="W130" s="21">
        <f>-VLookups!$D$59</f>
        <v>-250</v>
      </c>
      <c r="X130" s="19">
        <v>0</v>
      </c>
      <c r="Y130" s="36">
        <f>Y129*(1+VLookups!$D$57/12)</f>
        <v>-268.39826281374167</v>
      </c>
      <c r="Z130" s="9" t="s">
        <v>36</v>
      </c>
      <c r="AA130" s="9" t="s">
        <v>36</v>
      </c>
      <c r="AB130" s="20">
        <f t="shared" si="4"/>
        <v>1354.1388115012314</v>
      </c>
      <c r="AC130" s="20">
        <f t="shared" si="5"/>
        <v>97626.160866755352</v>
      </c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 x14ac:dyDescent="0.25">
      <c r="A131" s="1"/>
      <c r="B131" s="9">
        <v>127</v>
      </c>
      <c r="C131" s="9">
        <f t="shared" si="6"/>
        <v>33</v>
      </c>
      <c r="D131" s="9">
        <f t="shared" si="7"/>
        <v>7</v>
      </c>
      <c r="E131" s="20">
        <f>E119*(1+VLookups!$C$8)</f>
        <v>13716.76080170211</v>
      </c>
      <c r="F131" s="20">
        <f>-E131*VLookups!$D$10*2</f>
        <v>-823.00564810212654</v>
      </c>
      <c r="G131" s="19">
        <v>0</v>
      </c>
      <c r="H131" s="20">
        <f>(-VLookups!$D$13)*(E131+F131/2)</f>
        <v>-4324.2088427365907</v>
      </c>
      <c r="I131" s="20">
        <f>-PMT(VLookups!$D$16/12,180,-FV(VLookups!$D$16/12,72,,-VLookups!$D$15))</f>
        <v>-1492.92953188151</v>
      </c>
      <c r="J131" s="21">
        <f>-PMT(VLookups!$D$20/12,180,-FV(VLookups!$D$20/12,24,,-VLookups!$D$19))</f>
        <v>-624.95374865778945</v>
      </c>
      <c r="K131" s="19">
        <v>0</v>
      </c>
      <c r="L131" s="19">
        <v>0</v>
      </c>
      <c r="M131" s="20">
        <f>M130-VLookups!$D$33</f>
        <v>-146</v>
      </c>
      <c r="N131" s="22">
        <v>67</v>
      </c>
      <c r="O131" s="19">
        <v>0</v>
      </c>
      <c r="P131" s="19">
        <v>0</v>
      </c>
      <c r="Q131" s="9" t="s">
        <v>36</v>
      </c>
      <c r="R131" s="21">
        <f>R119*(1+VLookups!$D$45)</f>
        <v>-3615.6287800601831</v>
      </c>
      <c r="S131" s="19">
        <v>0</v>
      </c>
      <c r="T131" s="19">
        <v>0</v>
      </c>
      <c r="U131" s="9" t="s">
        <v>36</v>
      </c>
      <c r="V131" s="21">
        <f>V130-VLookups!$D$54</f>
        <v>-1235</v>
      </c>
      <c r="W131" s="21">
        <f>-VLookups!$D$59</f>
        <v>-250</v>
      </c>
      <c r="X131" s="19">
        <v>0</v>
      </c>
      <c r="Y131" s="36">
        <f>Y130*(1+VLookups!$D$57/12)</f>
        <v>-269.18109108028176</v>
      </c>
      <c r="Z131" s="9" t="s">
        <v>36</v>
      </c>
      <c r="AA131" s="9" t="s">
        <v>36</v>
      </c>
      <c r="AB131" s="20">
        <f t="shared" si="4"/>
        <v>1347.3559832346914</v>
      </c>
      <c r="AC131" s="20">
        <f t="shared" si="5"/>
        <v>99136.227118101306</v>
      </c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 x14ac:dyDescent="0.25">
      <c r="A132" s="1"/>
      <c r="B132" s="9">
        <v>128</v>
      </c>
      <c r="C132" s="9">
        <f t="shared" si="6"/>
        <v>33</v>
      </c>
      <c r="D132" s="9">
        <f t="shared" si="7"/>
        <v>8</v>
      </c>
      <c r="E132" s="20">
        <f>E120*(1+VLookups!$C$8)</f>
        <v>13716.76080170211</v>
      </c>
      <c r="F132" s="20">
        <f>-E132*VLookups!$D$10*2</f>
        <v>-823.00564810212654</v>
      </c>
      <c r="G132" s="19">
        <v>0</v>
      </c>
      <c r="H132" s="20">
        <f>(-VLookups!$D$13)*(E132+F132/2)</f>
        <v>-4324.2088427365907</v>
      </c>
      <c r="I132" s="20">
        <f>-PMT(VLookups!$D$16/12,180,-FV(VLookups!$D$16/12,72,,-VLookups!$D$15))</f>
        <v>-1492.92953188151</v>
      </c>
      <c r="J132" s="21">
        <f>-PMT(VLookups!$D$20/12,180,-FV(VLookups!$D$20/12,24,,-VLookups!$D$19))</f>
        <v>-624.95374865778945</v>
      </c>
      <c r="K132" s="19">
        <v>0</v>
      </c>
      <c r="L132" s="19">
        <v>0</v>
      </c>
      <c r="M132" s="20">
        <f>M131-VLookups!$D$33</f>
        <v>-147</v>
      </c>
      <c r="N132" s="22">
        <v>68</v>
      </c>
      <c r="O132" s="19">
        <v>0</v>
      </c>
      <c r="P132" s="19">
        <v>0</v>
      </c>
      <c r="Q132" s="9" t="s">
        <v>36</v>
      </c>
      <c r="R132" s="21">
        <f>R120*(1+VLookups!$D$45)</f>
        <v>-3615.6287800601831</v>
      </c>
      <c r="S132" s="19">
        <v>0</v>
      </c>
      <c r="T132" s="19">
        <v>0</v>
      </c>
      <c r="U132" s="9" t="s">
        <v>36</v>
      </c>
      <c r="V132" s="21">
        <f>V131-VLookups!$D$54</f>
        <v>-1240</v>
      </c>
      <c r="W132" s="21">
        <f>-VLookups!$D$59</f>
        <v>-250</v>
      </c>
      <c r="X132" s="19">
        <v>0</v>
      </c>
      <c r="Y132" s="36">
        <f>Y131*(1+VLookups!$D$57/12)</f>
        <v>-269.9662025959326</v>
      </c>
      <c r="Z132" s="9" t="s">
        <v>36</v>
      </c>
      <c r="AA132" s="9" t="s">
        <v>36</v>
      </c>
      <c r="AB132" s="20">
        <f t="shared" si="4"/>
        <v>1340.5708717190405</v>
      </c>
      <c r="AC132" s="20">
        <f t="shared" si="5"/>
        <v>100642.02503501718</v>
      </c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</row>
    <row r="133" spans="1:43" x14ac:dyDescent="0.25">
      <c r="A133" s="1"/>
      <c r="B133" s="9">
        <v>129</v>
      </c>
      <c r="C133" s="9">
        <f t="shared" si="6"/>
        <v>33</v>
      </c>
      <c r="D133" s="9">
        <f t="shared" si="7"/>
        <v>9</v>
      </c>
      <c r="E133" s="20">
        <f>E121*(1+VLookups!$C$8)</f>
        <v>13716.76080170211</v>
      </c>
      <c r="F133" s="20">
        <f>-E133*VLookups!$D$10*2</f>
        <v>-823.00564810212654</v>
      </c>
      <c r="G133" s="19">
        <v>0</v>
      </c>
      <c r="H133" s="20">
        <f>(-VLookups!$D$13)*(E133+F133/2)</f>
        <v>-4324.2088427365907</v>
      </c>
      <c r="I133" s="20">
        <f>-PMT(VLookups!$D$16/12,180,-FV(VLookups!$D$16/12,72,,-VLookups!$D$15))</f>
        <v>-1492.92953188151</v>
      </c>
      <c r="J133" s="21">
        <f>-PMT(VLookups!$D$20/12,180,-FV(VLookups!$D$20/12,24,,-VLookups!$D$19))</f>
        <v>-624.95374865778945</v>
      </c>
      <c r="K133" s="19">
        <v>0</v>
      </c>
      <c r="L133" s="19">
        <v>0</v>
      </c>
      <c r="M133" s="20">
        <f>M132-VLookups!$D$33</f>
        <v>-148</v>
      </c>
      <c r="N133" s="22">
        <v>69</v>
      </c>
      <c r="O133" s="19">
        <v>0</v>
      </c>
      <c r="P133" s="19">
        <v>0</v>
      </c>
      <c r="Q133" s="9" t="s">
        <v>36</v>
      </c>
      <c r="R133" s="21">
        <f>R121*(1+VLookups!$D$45)</f>
        <v>-3615.6287800601831</v>
      </c>
      <c r="S133" s="19">
        <v>0</v>
      </c>
      <c r="T133" s="19">
        <v>0</v>
      </c>
      <c r="U133" s="9" t="s">
        <v>36</v>
      </c>
      <c r="V133" s="21">
        <f>V132-VLookups!$D$54</f>
        <v>-1245</v>
      </c>
      <c r="W133" s="21">
        <f>-VLookups!$D$59</f>
        <v>-250</v>
      </c>
      <c r="X133" s="19">
        <v>0</v>
      </c>
      <c r="Y133" s="36">
        <f>Y132*(1+VLookups!$D$57/12)</f>
        <v>-270.75360402017071</v>
      </c>
      <c r="Z133" s="9" t="s">
        <v>36</v>
      </c>
      <c r="AA133" s="9" t="s">
        <v>36</v>
      </c>
      <c r="AB133" s="20">
        <f t="shared" ref="AB133:AB196" si="8">SUM(E133,F133/2,H133,I133,K133,L133,M133,O133,P133,R133,S133,T133,V133,W133,X133,Y133,G133,J133,Z133,AA133)</f>
        <v>1333.7834702948023</v>
      </c>
      <c r="AC133" s="20">
        <f t="shared" si="5"/>
        <v>102143.54521370369</v>
      </c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</row>
    <row r="134" spans="1:43" x14ac:dyDescent="0.25">
      <c r="A134" s="1"/>
      <c r="B134" s="9">
        <v>130</v>
      </c>
      <c r="C134" s="9">
        <f t="shared" si="6"/>
        <v>33</v>
      </c>
      <c r="D134" s="9">
        <f t="shared" si="7"/>
        <v>10</v>
      </c>
      <c r="E134" s="20">
        <f>E122*(1+VLookups!$C$8)</f>
        <v>13716.76080170211</v>
      </c>
      <c r="F134" s="20">
        <f>-E134*VLookups!$D$10*2</f>
        <v>-823.00564810212654</v>
      </c>
      <c r="G134" s="19">
        <v>0</v>
      </c>
      <c r="H134" s="20">
        <f>(-VLookups!$D$13)*(E134+F134/2)</f>
        <v>-4324.2088427365907</v>
      </c>
      <c r="I134" s="20">
        <f>-PMT(VLookups!$D$16/12,180,-FV(VLookups!$D$16/12,72,,-VLookups!$D$15))</f>
        <v>-1492.92953188151</v>
      </c>
      <c r="J134" s="21">
        <f>-PMT(VLookups!$D$20/12,180,-FV(VLookups!$D$20/12,24,,-VLookups!$D$19))</f>
        <v>-624.95374865778945</v>
      </c>
      <c r="K134" s="19">
        <v>0</v>
      </c>
      <c r="L134" s="19">
        <v>0</v>
      </c>
      <c r="M134" s="20">
        <f>M133-VLookups!$D$33</f>
        <v>-149</v>
      </c>
      <c r="N134" s="22">
        <v>70</v>
      </c>
      <c r="O134" s="19">
        <v>0</v>
      </c>
      <c r="P134" s="19">
        <v>0</v>
      </c>
      <c r="Q134" s="9" t="s">
        <v>36</v>
      </c>
      <c r="R134" s="21">
        <f>R122*(1+VLookups!$D$45)</f>
        <v>-3615.6287800601831</v>
      </c>
      <c r="S134" s="19">
        <v>0</v>
      </c>
      <c r="T134" s="19">
        <v>0</v>
      </c>
      <c r="U134" s="9" t="s">
        <v>36</v>
      </c>
      <c r="V134" s="21">
        <f>V133-VLookups!$D$54</f>
        <v>-1250</v>
      </c>
      <c r="W134" s="21">
        <f>-VLookups!$D$59</f>
        <v>-250</v>
      </c>
      <c r="X134" s="19">
        <v>0</v>
      </c>
      <c r="Y134" s="36">
        <f>Y133*(1+VLookups!$D$57/12)</f>
        <v>-271.54330203189619</v>
      </c>
      <c r="Z134" s="9" t="s">
        <v>36</v>
      </c>
      <c r="AA134" s="9" t="s">
        <v>36</v>
      </c>
      <c r="AB134" s="20">
        <f t="shared" si="8"/>
        <v>1326.9937722830769</v>
      </c>
      <c r="AC134" s="20">
        <f t="shared" ref="AC134:AC197" si="9">AB134+AC133*(1+$AC$2/12)</f>
        <v>103640.77822800961</v>
      </c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</row>
    <row r="135" spans="1:43" x14ac:dyDescent="0.25">
      <c r="A135" s="1"/>
      <c r="B135" s="9">
        <v>131</v>
      </c>
      <c r="C135" s="9">
        <f t="shared" si="6"/>
        <v>33</v>
      </c>
      <c r="D135" s="9">
        <f t="shared" si="7"/>
        <v>11</v>
      </c>
      <c r="E135" s="20">
        <f>E123*(1+VLookups!$C$8)</f>
        <v>13716.76080170211</v>
      </c>
      <c r="F135" s="20">
        <f>-E135*VLookups!$D$10*2</f>
        <v>-823.00564810212654</v>
      </c>
      <c r="G135" s="19">
        <v>0</v>
      </c>
      <c r="H135" s="20">
        <f>(-VLookups!$D$13)*(E135+F135/2)</f>
        <v>-4324.2088427365907</v>
      </c>
      <c r="I135" s="20">
        <f>-PMT(VLookups!$D$16/12,180,-FV(VLookups!$D$16/12,72,,-VLookups!$D$15))</f>
        <v>-1492.92953188151</v>
      </c>
      <c r="J135" s="21">
        <f>-PMT(VLookups!$D$20/12,180,-FV(VLookups!$D$20/12,24,,-VLookups!$D$19))</f>
        <v>-624.95374865778945</v>
      </c>
      <c r="K135" s="19">
        <v>0</v>
      </c>
      <c r="L135" s="19">
        <v>0</v>
      </c>
      <c r="M135" s="20">
        <f>M134-VLookups!$D$33</f>
        <v>-150</v>
      </c>
      <c r="N135" s="22">
        <v>71</v>
      </c>
      <c r="O135" s="19">
        <v>0</v>
      </c>
      <c r="P135" s="19">
        <v>0</v>
      </c>
      <c r="Q135" s="9" t="s">
        <v>36</v>
      </c>
      <c r="R135" s="21">
        <f>R123*(1+VLookups!$D$45)</f>
        <v>-3615.6287800601831</v>
      </c>
      <c r="S135" s="19">
        <v>0</v>
      </c>
      <c r="T135" s="19">
        <v>0</v>
      </c>
      <c r="U135" s="9" t="s">
        <v>36</v>
      </c>
      <c r="V135" s="21">
        <f>V134-VLookups!$D$54</f>
        <v>-1255</v>
      </c>
      <c r="W135" s="21">
        <f>-VLookups!$D$59</f>
        <v>-250</v>
      </c>
      <c r="X135" s="19">
        <v>0</v>
      </c>
      <c r="Y135" s="36">
        <f>Y134*(1+VLookups!$D$57/12)</f>
        <v>-272.33530332948925</v>
      </c>
      <c r="Z135" s="9" t="s">
        <v>36</v>
      </c>
      <c r="AA135" s="9" t="s">
        <v>36</v>
      </c>
      <c r="AB135" s="20">
        <f t="shared" si="8"/>
        <v>1320.2017709854838</v>
      </c>
      <c r="AC135" s="20">
        <f t="shared" si="9"/>
        <v>105133.71462937511</v>
      </c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</row>
    <row r="136" spans="1:43" x14ac:dyDescent="0.25">
      <c r="A136" s="1"/>
      <c r="B136" s="9">
        <v>132</v>
      </c>
      <c r="C136" s="9">
        <f t="shared" si="6"/>
        <v>34</v>
      </c>
      <c r="D136" s="9">
        <f t="shared" si="7"/>
        <v>0</v>
      </c>
      <c r="E136" s="20">
        <f>E124*(1+VLookups!$C$8)</f>
        <v>14196.847429761683</v>
      </c>
      <c r="F136" s="20">
        <f>-E136*VLookups!$D$10*2</f>
        <v>-851.81084578570096</v>
      </c>
      <c r="G136" s="19">
        <v>0</v>
      </c>
      <c r="H136" s="20">
        <f>(-VLookups!$D$13)*(E136+F136/2)</f>
        <v>-4475.5561522323706</v>
      </c>
      <c r="I136" s="20">
        <f>-PMT(VLookups!$D$16/12,180,-FV(VLookups!$D$16/12,72,,-VLookups!$D$15))</f>
        <v>-1492.92953188151</v>
      </c>
      <c r="J136" s="21">
        <f>-PMT(VLookups!$D$20/12,180,-FV(VLookups!$D$20/12,24,,-VLookups!$D$19))</f>
        <v>-624.95374865778945</v>
      </c>
      <c r="K136" s="19">
        <v>0</v>
      </c>
      <c r="L136" s="19">
        <v>0</v>
      </c>
      <c r="M136" s="20">
        <f>M135-VLookups!$D$33</f>
        <v>-151</v>
      </c>
      <c r="N136" s="22">
        <v>72</v>
      </c>
      <c r="O136" s="19">
        <v>0</v>
      </c>
      <c r="P136" s="19">
        <v>0</v>
      </c>
      <c r="Q136" s="9" t="s">
        <v>36</v>
      </c>
      <c r="R136" s="21">
        <f>R124*(1+VLookups!$D$45)</f>
        <v>-3836.1821356438541</v>
      </c>
      <c r="S136" s="19">
        <v>0</v>
      </c>
      <c r="T136" s="19">
        <v>0</v>
      </c>
      <c r="U136" s="9" t="s">
        <v>36</v>
      </c>
      <c r="V136" s="21">
        <f>V135-VLookups!$D$54</f>
        <v>-1260</v>
      </c>
      <c r="W136" s="21">
        <f>-VLookups!$D$59</f>
        <v>-250</v>
      </c>
      <c r="X136" s="19">
        <v>0</v>
      </c>
      <c r="Y136" s="36">
        <f>Y135*(1+VLookups!$D$57/12)</f>
        <v>-273.12961463086691</v>
      </c>
      <c r="Z136" s="9" t="s">
        <v>36</v>
      </c>
      <c r="AA136" s="9" t="s">
        <v>36</v>
      </c>
      <c r="AB136" s="20">
        <f t="shared" si="8"/>
        <v>1407.1908238224403</v>
      </c>
      <c r="AC136" s="20">
        <f t="shared" si="9"/>
        <v>106716.12831091319</v>
      </c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</row>
    <row r="137" spans="1:43" x14ac:dyDescent="0.25">
      <c r="A137" s="1"/>
      <c r="B137" s="9">
        <v>133</v>
      </c>
      <c r="C137" s="9">
        <f t="shared" si="6"/>
        <v>34</v>
      </c>
      <c r="D137" s="9">
        <f t="shared" si="7"/>
        <v>1</v>
      </c>
      <c r="E137" s="20">
        <f>E125*(1+VLookups!$C$8)</f>
        <v>14196.847429761683</v>
      </c>
      <c r="F137" s="20">
        <f>-E137*VLookups!$D$10*2</f>
        <v>-851.81084578570096</v>
      </c>
      <c r="G137" s="19">
        <v>0</v>
      </c>
      <c r="H137" s="20">
        <f>(-VLookups!$D$13)*(E137+F137/2)</f>
        <v>-4475.5561522323706</v>
      </c>
      <c r="I137" s="20">
        <f>-PMT(VLookups!$D$16/12,180,-FV(VLookups!$D$16/12,72,,-VLookups!$D$15))</f>
        <v>-1492.92953188151</v>
      </c>
      <c r="J137" s="21">
        <f>-PMT(VLookups!$D$20/12,180,-FV(VLookups!$D$20/12,24,,-VLookups!$D$19))</f>
        <v>-624.95374865778945</v>
      </c>
      <c r="K137" s="19">
        <v>0</v>
      </c>
      <c r="L137" s="19">
        <v>0</v>
      </c>
      <c r="M137" s="20">
        <f>M136-VLookups!$D$33</f>
        <v>-152</v>
      </c>
      <c r="N137" s="22">
        <v>73</v>
      </c>
      <c r="O137" s="19">
        <v>0</v>
      </c>
      <c r="P137" s="19">
        <v>0</v>
      </c>
      <c r="Q137" s="9" t="s">
        <v>36</v>
      </c>
      <c r="R137" s="21">
        <f>R125*(1+VLookups!$D$45)</f>
        <v>-3836.1821356438541</v>
      </c>
      <c r="S137" s="19">
        <v>0</v>
      </c>
      <c r="T137" s="19">
        <v>0</v>
      </c>
      <c r="U137" s="9" t="s">
        <v>36</v>
      </c>
      <c r="V137" s="21">
        <f>V136-VLookups!$D$54</f>
        <v>-1265</v>
      </c>
      <c r="W137" s="21">
        <f>-VLookups!$D$59</f>
        <v>-250</v>
      </c>
      <c r="X137" s="19">
        <v>0</v>
      </c>
      <c r="Y137" s="36">
        <f>Y136*(1+VLookups!$D$57/12)</f>
        <v>-273.92624267354029</v>
      </c>
      <c r="Z137" s="9" t="s">
        <v>36</v>
      </c>
      <c r="AA137" s="9" t="s">
        <v>36</v>
      </c>
      <c r="AB137" s="20">
        <f t="shared" si="8"/>
        <v>1400.3941957797667</v>
      </c>
      <c r="AC137" s="20">
        <f t="shared" si="9"/>
        <v>108294.38272054448</v>
      </c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</row>
    <row r="138" spans="1:43" x14ac:dyDescent="0.25">
      <c r="A138" s="1"/>
      <c r="B138" s="9">
        <v>134</v>
      </c>
      <c r="C138" s="9">
        <f t="shared" si="6"/>
        <v>34</v>
      </c>
      <c r="D138" s="9">
        <f t="shared" si="7"/>
        <v>2</v>
      </c>
      <c r="E138" s="20">
        <f>E126*(1+VLookups!$C$8)</f>
        <v>14196.847429761683</v>
      </c>
      <c r="F138" s="20">
        <f>-E138*VLookups!$D$10*2</f>
        <v>-851.81084578570096</v>
      </c>
      <c r="G138" s="19">
        <v>0</v>
      </c>
      <c r="H138" s="20">
        <f>(-VLookups!$D$13)*(E138+F138/2)</f>
        <v>-4475.5561522323706</v>
      </c>
      <c r="I138" s="20">
        <f>-PMT(VLookups!$D$16/12,180,-FV(VLookups!$D$16/12,72,,-VLookups!$D$15))</f>
        <v>-1492.92953188151</v>
      </c>
      <c r="J138" s="21">
        <f>-PMT(VLookups!$D$20/12,180,-FV(VLookups!$D$20/12,24,,-VLookups!$D$19))</f>
        <v>-624.95374865778945</v>
      </c>
      <c r="K138" s="19">
        <v>0</v>
      </c>
      <c r="L138" s="19">
        <v>0</v>
      </c>
      <c r="M138" s="20">
        <f>M137-VLookups!$D$33</f>
        <v>-153</v>
      </c>
      <c r="N138" s="22">
        <v>74</v>
      </c>
      <c r="O138" s="19">
        <v>0</v>
      </c>
      <c r="P138" s="19">
        <v>0</v>
      </c>
      <c r="Q138" s="9" t="s">
        <v>36</v>
      </c>
      <c r="R138" s="21">
        <f>R126*(1+VLookups!$D$45)</f>
        <v>-3836.1821356438541</v>
      </c>
      <c r="S138" s="19">
        <v>0</v>
      </c>
      <c r="T138" s="19">
        <v>0</v>
      </c>
      <c r="U138" s="9" t="s">
        <v>36</v>
      </c>
      <c r="V138" s="21">
        <f>V137-VLookups!$D$54</f>
        <v>-1270</v>
      </c>
      <c r="W138" s="21">
        <f>-VLookups!$D$59</f>
        <v>-250</v>
      </c>
      <c r="X138" s="19">
        <v>0</v>
      </c>
      <c r="Y138" s="36">
        <f>Y137*(1+VLookups!$D$57/12)</f>
        <v>-274.72519421467143</v>
      </c>
      <c r="Z138" s="9" t="s">
        <v>36</v>
      </c>
      <c r="AA138" s="9" t="s">
        <v>36</v>
      </c>
      <c r="AB138" s="20">
        <f t="shared" si="8"/>
        <v>1393.5952442386358</v>
      </c>
      <c r="AC138" s="20">
        <f t="shared" si="9"/>
        <v>109868.4686026507</v>
      </c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</row>
    <row r="139" spans="1:43" x14ac:dyDescent="0.25">
      <c r="A139" s="1"/>
      <c r="B139" s="9">
        <v>135</v>
      </c>
      <c r="C139" s="9">
        <f t="shared" si="6"/>
        <v>34</v>
      </c>
      <c r="D139" s="9">
        <f t="shared" si="7"/>
        <v>3</v>
      </c>
      <c r="E139" s="20">
        <f>E127*(1+VLookups!$C$8)</f>
        <v>14196.847429761683</v>
      </c>
      <c r="F139" s="20">
        <f>-E139*VLookups!$D$10*2</f>
        <v>-851.81084578570096</v>
      </c>
      <c r="G139" s="19">
        <v>0</v>
      </c>
      <c r="H139" s="20">
        <f>(-VLookups!$D$13)*(E139+F139/2)</f>
        <v>-4475.5561522323706</v>
      </c>
      <c r="I139" s="20">
        <f>-PMT(VLookups!$D$16/12,180,-FV(VLookups!$D$16/12,72,,-VLookups!$D$15))</f>
        <v>-1492.92953188151</v>
      </c>
      <c r="J139" s="21">
        <f>-PMT(VLookups!$D$20/12,180,-FV(VLookups!$D$20/12,24,,-VLookups!$D$19))</f>
        <v>-624.95374865778945</v>
      </c>
      <c r="K139" s="19">
        <v>0</v>
      </c>
      <c r="L139" s="19">
        <v>0</v>
      </c>
      <c r="M139" s="20">
        <f>M138-VLookups!$D$33</f>
        <v>-154</v>
      </c>
      <c r="N139" s="22">
        <v>75</v>
      </c>
      <c r="O139" s="19">
        <v>0</v>
      </c>
      <c r="P139" s="19">
        <v>0</v>
      </c>
      <c r="Q139" s="9" t="s">
        <v>36</v>
      </c>
      <c r="R139" s="21">
        <f>R127*(1+VLookups!$D$45)</f>
        <v>-3836.1821356438541</v>
      </c>
      <c r="S139" s="19">
        <v>0</v>
      </c>
      <c r="T139" s="19">
        <v>0</v>
      </c>
      <c r="U139" s="9" t="s">
        <v>36</v>
      </c>
      <c r="V139" s="21">
        <f>V138-VLookups!$D$54</f>
        <v>-1275</v>
      </c>
      <c r="W139" s="21">
        <f>-VLookups!$D$59</f>
        <v>-250</v>
      </c>
      <c r="X139" s="19">
        <v>0</v>
      </c>
      <c r="Y139" s="36">
        <f>Y138*(1+VLookups!$D$57/12)</f>
        <v>-275.52647603113087</v>
      </c>
      <c r="Z139" s="9" t="s">
        <v>36</v>
      </c>
      <c r="AA139" s="9" t="s">
        <v>36</v>
      </c>
      <c r="AB139" s="20">
        <f t="shared" si="8"/>
        <v>1386.7939624221763</v>
      </c>
      <c r="AC139" s="20">
        <f t="shared" si="9"/>
        <v>111438.37667941063</v>
      </c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</row>
    <row r="140" spans="1:43" x14ac:dyDescent="0.25">
      <c r="A140" s="1"/>
      <c r="B140" s="9">
        <v>136</v>
      </c>
      <c r="C140" s="9">
        <f t="shared" si="6"/>
        <v>34</v>
      </c>
      <c r="D140" s="9">
        <f t="shared" si="7"/>
        <v>4</v>
      </c>
      <c r="E140" s="20">
        <f>E128*(1+VLookups!$C$8)</f>
        <v>14196.847429761683</v>
      </c>
      <c r="F140" s="20">
        <f>-E140*VLookups!$D$10*2</f>
        <v>-851.81084578570096</v>
      </c>
      <c r="G140" s="19">
        <v>0</v>
      </c>
      <c r="H140" s="20">
        <f>(-VLookups!$D$13)*(E140+F140/2)</f>
        <v>-4475.5561522323706</v>
      </c>
      <c r="I140" s="20">
        <f>-PMT(VLookups!$D$16/12,180,-FV(VLookups!$D$16/12,72,,-VLookups!$D$15))</f>
        <v>-1492.92953188151</v>
      </c>
      <c r="J140" s="21">
        <f>-PMT(VLookups!$D$20/12,180,-FV(VLookups!$D$20/12,24,,-VLookups!$D$19))</f>
        <v>-624.95374865778945</v>
      </c>
      <c r="K140" s="19">
        <v>0</v>
      </c>
      <c r="L140" s="19">
        <v>0</v>
      </c>
      <c r="M140" s="20">
        <f>M139-VLookups!$D$33</f>
        <v>-155</v>
      </c>
      <c r="N140" s="22">
        <v>76</v>
      </c>
      <c r="O140" s="19">
        <v>0</v>
      </c>
      <c r="P140" s="19">
        <v>0</v>
      </c>
      <c r="Q140" s="9" t="s">
        <v>36</v>
      </c>
      <c r="R140" s="21">
        <f>R128*(1+VLookups!$D$45)</f>
        <v>-3836.1821356438541</v>
      </c>
      <c r="S140" s="19">
        <v>0</v>
      </c>
      <c r="T140" s="19">
        <v>0</v>
      </c>
      <c r="U140" s="9" t="s">
        <v>36</v>
      </c>
      <c r="V140" s="21">
        <f>V139-VLookups!$D$54</f>
        <v>-1280</v>
      </c>
      <c r="W140" s="21">
        <f>-VLookups!$D$59</f>
        <v>-250</v>
      </c>
      <c r="X140" s="19">
        <v>0</v>
      </c>
      <c r="Y140" s="36">
        <f>Y139*(1+VLookups!$D$57/12)</f>
        <v>-276.33009491955499</v>
      </c>
      <c r="Z140" s="9" t="s">
        <v>36</v>
      </c>
      <c r="AA140" s="9" t="s">
        <v>36</v>
      </c>
      <c r="AB140" s="20">
        <f t="shared" si="8"/>
        <v>1379.9903435337521</v>
      </c>
      <c r="AC140" s="20">
        <f t="shared" si="9"/>
        <v>113004.09765074341</v>
      </c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</row>
    <row r="141" spans="1:43" x14ac:dyDescent="0.25">
      <c r="A141" s="1"/>
      <c r="B141" s="9">
        <v>137</v>
      </c>
      <c r="C141" s="9">
        <f t="shared" si="6"/>
        <v>34</v>
      </c>
      <c r="D141" s="9">
        <f t="shared" si="7"/>
        <v>5</v>
      </c>
      <c r="E141" s="20">
        <f>E129*(1+VLookups!$C$8)</f>
        <v>14196.847429761683</v>
      </c>
      <c r="F141" s="20">
        <f>-E141*VLookups!$D$10*2</f>
        <v>-851.81084578570096</v>
      </c>
      <c r="G141" s="19">
        <v>0</v>
      </c>
      <c r="H141" s="20">
        <f>(-VLookups!$D$13)*(E141+F141/2)</f>
        <v>-4475.5561522323706</v>
      </c>
      <c r="I141" s="20">
        <f>-PMT(VLookups!$D$16/12,180,-FV(VLookups!$D$16/12,72,,-VLookups!$D$15))</f>
        <v>-1492.92953188151</v>
      </c>
      <c r="J141" s="21">
        <f>-PMT(VLookups!$D$20/12,180,-FV(VLookups!$D$20/12,24,,-VLookups!$D$19))</f>
        <v>-624.95374865778945</v>
      </c>
      <c r="K141" s="19">
        <v>0</v>
      </c>
      <c r="L141" s="19">
        <v>0</v>
      </c>
      <c r="M141" s="20">
        <f>M140-VLookups!$D$33</f>
        <v>-156</v>
      </c>
      <c r="N141" s="22">
        <v>77</v>
      </c>
      <c r="O141" s="19">
        <v>0</v>
      </c>
      <c r="P141" s="19">
        <v>0</v>
      </c>
      <c r="Q141" s="9" t="s">
        <v>36</v>
      </c>
      <c r="R141" s="21">
        <f>R129*(1+VLookups!$D$45)</f>
        <v>-3836.1821356438541</v>
      </c>
      <c r="S141" s="19">
        <v>0</v>
      </c>
      <c r="T141" s="19">
        <v>0</v>
      </c>
      <c r="U141" s="9" t="s">
        <v>36</v>
      </c>
      <c r="V141" s="21">
        <f>V140-VLookups!$D$54</f>
        <v>-1285</v>
      </c>
      <c r="W141" s="21">
        <f>-VLookups!$D$59</f>
        <v>-250</v>
      </c>
      <c r="X141" s="19">
        <v>0</v>
      </c>
      <c r="Y141" s="36">
        <f>Y140*(1+VLookups!$D$57/12)</f>
        <v>-277.13605769640373</v>
      </c>
      <c r="Z141" s="9" t="s">
        <v>36</v>
      </c>
      <c r="AA141" s="9" t="s">
        <v>36</v>
      </c>
      <c r="AB141" s="20">
        <f t="shared" si="8"/>
        <v>1373.1843807569035</v>
      </c>
      <c r="AC141" s="20">
        <f t="shared" si="9"/>
        <v>114565.62219425157</v>
      </c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</row>
    <row r="142" spans="1:43" x14ac:dyDescent="0.25">
      <c r="A142" s="1"/>
      <c r="B142" s="9">
        <v>138</v>
      </c>
      <c r="C142" s="9">
        <f t="shared" si="6"/>
        <v>34</v>
      </c>
      <c r="D142" s="9">
        <f t="shared" si="7"/>
        <v>6</v>
      </c>
      <c r="E142" s="20">
        <f>E130*(1+VLookups!$C$8)</f>
        <v>14196.847429761683</v>
      </c>
      <c r="F142" s="20">
        <f>-E142*VLookups!$D$10*2</f>
        <v>-851.81084578570096</v>
      </c>
      <c r="G142" s="19">
        <v>0</v>
      </c>
      <c r="H142" s="20">
        <f>(-VLookups!$D$13)*(E142+F142/2)</f>
        <v>-4475.5561522323706</v>
      </c>
      <c r="I142" s="20">
        <f>-PMT(VLookups!$D$16/12,180,-FV(VLookups!$D$16/12,72,,-VLookups!$D$15))</f>
        <v>-1492.92953188151</v>
      </c>
      <c r="J142" s="21">
        <f>-PMT(VLookups!$D$20/12,180,-FV(VLookups!$D$20/12,24,,-VLookups!$D$19))</f>
        <v>-624.95374865778945</v>
      </c>
      <c r="K142" s="19">
        <v>0</v>
      </c>
      <c r="L142" s="19">
        <v>0</v>
      </c>
      <c r="M142" s="20">
        <f>M141-VLookups!$D$33</f>
        <v>-157</v>
      </c>
      <c r="N142" s="22">
        <v>78</v>
      </c>
      <c r="O142" s="19">
        <v>0</v>
      </c>
      <c r="P142" s="19">
        <v>0</v>
      </c>
      <c r="Q142" s="9" t="s">
        <v>36</v>
      </c>
      <c r="R142" s="21">
        <f>R130*(1+VLookups!$D$45)</f>
        <v>-3836.1821356438541</v>
      </c>
      <c r="S142" s="19">
        <v>0</v>
      </c>
      <c r="T142" s="19">
        <v>0</v>
      </c>
      <c r="U142" s="9" t="s">
        <v>36</v>
      </c>
      <c r="V142" s="21">
        <f>V141-VLookups!$D$54</f>
        <v>-1290</v>
      </c>
      <c r="W142" s="21">
        <f>-VLookups!$D$59</f>
        <v>-250</v>
      </c>
      <c r="X142" s="19">
        <v>0</v>
      </c>
      <c r="Y142" s="36">
        <f>Y141*(1+VLookups!$D$57/12)</f>
        <v>-277.94437119801825</v>
      </c>
      <c r="Z142" s="9" t="s">
        <v>36</v>
      </c>
      <c r="AA142" s="9" t="s">
        <v>36</v>
      </c>
      <c r="AB142" s="20">
        <f t="shared" si="8"/>
        <v>1366.3760672552889</v>
      </c>
      <c r="AC142" s="20">
        <f t="shared" si="9"/>
        <v>116122.94096516394</v>
      </c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 x14ac:dyDescent="0.25">
      <c r="A143" s="1"/>
      <c r="B143" s="9">
        <v>139</v>
      </c>
      <c r="C143" s="9">
        <f t="shared" si="6"/>
        <v>34</v>
      </c>
      <c r="D143" s="9">
        <f t="shared" si="7"/>
        <v>7</v>
      </c>
      <c r="E143" s="20">
        <f>E131*(1+VLookups!$C$8)</f>
        <v>14196.847429761683</v>
      </c>
      <c r="F143" s="20">
        <f>-E143*VLookups!$D$10*2</f>
        <v>-851.81084578570096</v>
      </c>
      <c r="G143" s="19">
        <v>0</v>
      </c>
      <c r="H143" s="20">
        <f>(-VLookups!$D$13)*(E143+F143/2)</f>
        <v>-4475.5561522323706</v>
      </c>
      <c r="I143" s="20">
        <f>-PMT(VLookups!$D$16/12,180,-FV(VLookups!$D$16/12,72,,-VLookups!$D$15))</f>
        <v>-1492.92953188151</v>
      </c>
      <c r="J143" s="21">
        <f>-PMT(VLookups!$D$20/12,180,-FV(VLookups!$D$20/12,24,,-VLookups!$D$19))</f>
        <v>-624.95374865778945</v>
      </c>
      <c r="K143" s="19">
        <v>0</v>
      </c>
      <c r="L143" s="19">
        <v>0</v>
      </c>
      <c r="M143" s="20">
        <f>M142-VLookups!$D$33</f>
        <v>-158</v>
      </c>
      <c r="N143" s="22">
        <v>79</v>
      </c>
      <c r="O143" s="19">
        <v>0</v>
      </c>
      <c r="P143" s="19">
        <v>0</v>
      </c>
      <c r="Q143" s="9" t="s">
        <v>36</v>
      </c>
      <c r="R143" s="21">
        <f>R131*(1+VLookups!$D$45)</f>
        <v>-3836.1821356438541</v>
      </c>
      <c r="S143" s="19">
        <v>0</v>
      </c>
      <c r="T143" s="19">
        <v>0</v>
      </c>
      <c r="U143" s="9" t="s">
        <v>36</v>
      </c>
      <c r="V143" s="21">
        <f>V142-VLookups!$D$54</f>
        <v>-1295</v>
      </c>
      <c r="W143" s="21">
        <f>-VLookups!$D$59</f>
        <v>-250</v>
      </c>
      <c r="X143" s="19">
        <v>0</v>
      </c>
      <c r="Y143" s="36">
        <f>Y142*(1+VLookups!$D$57/12)</f>
        <v>-278.75504228067916</v>
      </c>
      <c r="Z143" s="9" t="s">
        <v>36</v>
      </c>
      <c r="AA143" s="9" t="s">
        <v>36</v>
      </c>
      <c r="AB143" s="20">
        <f t="shared" si="8"/>
        <v>1359.565396172628</v>
      </c>
      <c r="AC143" s="20">
        <f t="shared" si="9"/>
        <v>117676.04459627852</v>
      </c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 x14ac:dyDescent="0.25">
      <c r="A144" s="1"/>
      <c r="B144" s="9">
        <v>140</v>
      </c>
      <c r="C144" s="9">
        <f t="shared" si="6"/>
        <v>34</v>
      </c>
      <c r="D144" s="9">
        <f t="shared" si="7"/>
        <v>8</v>
      </c>
      <c r="E144" s="20">
        <f>E132*(1+VLookups!$C$8)</f>
        <v>14196.847429761683</v>
      </c>
      <c r="F144" s="20">
        <f>-E144*VLookups!$D$10*2</f>
        <v>-851.81084578570096</v>
      </c>
      <c r="G144" s="19">
        <v>0</v>
      </c>
      <c r="H144" s="20">
        <f>(-VLookups!$D$13)*(E144+F144/2)</f>
        <v>-4475.5561522323706</v>
      </c>
      <c r="I144" s="20">
        <f>-PMT(VLookups!$D$16/12,180,-FV(VLookups!$D$16/12,72,,-VLookups!$D$15))</f>
        <v>-1492.92953188151</v>
      </c>
      <c r="J144" s="21">
        <f>-PMT(VLookups!$D$20/12,180,-FV(VLookups!$D$20/12,24,,-VLookups!$D$19))</f>
        <v>-624.95374865778945</v>
      </c>
      <c r="K144" s="19">
        <v>0</v>
      </c>
      <c r="L144" s="19">
        <v>0</v>
      </c>
      <c r="M144" s="20">
        <f>M143-VLookups!$D$33</f>
        <v>-159</v>
      </c>
      <c r="N144" s="22">
        <v>80</v>
      </c>
      <c r="O144" s="19">
        <v>0</v>
      </c>
      <c r="P144" s="19">
        <v>0</v>
      </c>
      <c r="Q144" s="9" t="s">
        <v>36</v>
      </c>
      <c r="R144" s="21">
        <f>R132*(1+VLookups!$D$45)</f>
        <v>-3836.1821356438541</v>
      </c>
      <c r="S144" s="19">
        <v>0</v>
      </c>
      <c r="T144" s="19">
        <v>0</v>
      </c>
      <c r="U144" s="9" t="s">
        <v>36</v>
      </c>
      <c r="V144" s="21">
        <f>V143-VLookups!$D$54</f>
        <v>-1300</v>
      </c>
      <c r="W144" s="21">
        <f>-VLookups!$D$59</f>
        <v>-250</v>
      </c>
      <c r="X144" s="19">
        <v>0</v>
      </c>
      <c r="Y144" s="36">
        <f>Y143*(1+VLookups!$D$57/12)</f>
        <v>-279.56807782066448</v>
      </c>
      <c r="Z144" s="9" t="s">
        <v>36</v>
      </c>
      <c r="AA144" s="9" t="s">
        <v>36</v>
      </c>
      <c r="AB144" s="20">
        <f t="shared" si="8"/>
        <v>1352.7523606326426</v>
      </c>
      <c r="AC144" s="20">
        <f t="shared" si="9"/>
        <v>119224.92369790496</v>
      </c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1:43" x14ac:dyDescent="0.25">
      <c r="A145" s="1"/>
      <c r="B145" s="9">
        <v>141</v>
      </c>
      <c r="C145" s="9">
        <f t="shared" ref="C145:C208" si="10">C133+1</f>
        <v>34</v>
      </c>
      <c r="D145" s="9">
        <f t="shared" si="7"/>
        <v>9</v>
      </c>
      <c r="E145" s="20">
        <f>E133*(1+VLookups!$C$8)</f>
        <v>14196.847429761683</v>
      </c>
      <c r="F145" s="20">
        <f>-E145*VLookups!$D$10*2</f>
        <v>-851.81084578570096</v>
      </c>
      <c r="G145" s="19">
        <v>0</v>
      </c>
      <c r="H145" s="20">
        <f>(-VLookups!$D$13)*(E145+F145/2)</f>
        <v>-4475.5561522323706</v>
      </c>
      <c r="I145" s="20">
        <f>-PMT(VLookups!$D$16/12,180,-FV(VLookups!$D$16/12,72,,-VLookups!$D$15))</f>
        <v>-1492.92953188151</v>
      </c>
      <c r="J145" s="21">
        <f>-PMT(VLookups!$D$20/12,180,-FV(VLookups!$D$20/12,24,,-VLookups!$D$19))</f>
        <v>-624.95374865778945</v>
      </c>
      <c r="K145" s="19">
        <v>0</v>
      </c>
      <c r="L145" s="19">
        <v>0</v>
      </c>
      <c r="M145" s="20">
        <f>M144-VLookups!$D$33</f>
        <v>-160</v>
      </c>
      <c r="N145" s="22">
        <v>81</v>
      </c>
      <c r="O145" s="19">
        <v>0</v>
      </c>
      <c r="P145" s="19">
        <v>0</v>
      </c>
      <c r="Q145" s="9" t="s">
        <v>36</v>
      </c>
      <c r="R145" s="21">
        <f>R133*(1+VLookups!$D$45)</f>
        <v>-3836.1821356438541</v>
      </c>
      <c r="S145" s="19">
        <v>0</v>
      </c>
      <c r="T145" s="19">
        <v>0</v>
      </c>
      <c r="U145" s="9" t="s">
        <v>36</v>
      </c>
      <c r="V145" s="21">
        <f>V144-VLookups!$D$54</f>
        <v>-1305</v>
      </c>
      <c r="W145" s="21">
        <f>-VLookups!$D$59</f>
        <v>-250</v>
      </c>
      <c r="X145" s="19">
        <v>0</v>
      </c>
      <c r="Y145" s="36">
        <f>Y144*(1+VLookups!$D$57/12)</f>
        <v>-280.38348471430811</v>
      </c>
      <c r="Z145" s="9" t="s">
        <v>36</v>
      </c>
      <c r="AA145" s="9" t="s">
        <v>36</v>
      </c>
      <c r="AB145" s="20">
        <f t="shared" si="8"/>
        <v>1345.9369537389991</v>
      </c>
      <c r="AC145" s="20">
        <f t="shared" si="9"/>
        <v>120769.56885780714</v>
      </c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</row>
    <row r="146" spans="1:43" x14ac:dyDescent="0.25">
      <c r="A146" s="1"/>
      <c r="B146" s="9">
        <v>142</v>
      </c>
      <c r="C146" s="9">
        <f t="shared" si="10"/>
        <v>34</v>
      </c>
      <c r="D146" s="9">
        <f t="shared" ref="D146:D209" si="11">D134</f>
        <v>10</v>
      </c>
      <c r="E146" s="20">
        <f>E134*(1+VLookups!$C$8)</f>
        <v>14196.847429761683</v>
      </c>
      <c r="F146" s="20">
        <f>-E146*VLookups!$D$10*2</f>
        <v>-851.81084578570096</v>
      </c>
      <c r="G146" s="19">
        <v>0</v>
      </c>
      <c r="H146" s="20">
        <f>(-VLookups!$D$13)*(E146+F146/2)</f>
        <v>-4475.5561522323706</v>
      </c>
      <c r="I146" s="20">
        <f>-PMT(VLookups!$D$16/12,180,-FV(VLookups!$D$16/12,72,,-VLookups!$D$15))</f>
        <v>-1492.92953188151</v>
      </c>
      <c r="J146" s="21">
        <f>-PMT(VLookups!$D$20/12,180,-FV(VLookups!$D$20/12,24,,-VLookups!$D$19))</f>
        <v>-624.95374865778945</v>
      </c>
      <c r="K146" s="19">
        <v>0</v>
      </c>
      <c r="L146" s="19">
        <v>0</v>
      </c>
      <c r="M146" s="20">
        <f>M145-VLookups!$D$33</f>
        <v>-161</v>
      </c>
      <c r="N146" s="22">
        <v>82</v>
      </c>
      <c r="O146" s="19">
        <v>0</v>
      </c>
      <c r="P146" s="19">
        <v>0</v>
      </c>
      <c r="Q146" s="9" t="s">
        <v>36</v>
      </c>
      <c r="R146" s="21">
        <f>R134*(1+VLookups!$D$45)</f>
        <v>-3836.1821356438541</v>
      </c>
      <c r="S146" s="19">
        <v>0</v>
      </c>
      <c r="T146" s="19">
        <v>0</v>
      </c>
      <c r="U146" s="9" t="s">
        <v>36</v>
      </c>
      <c r="V146" s="21">
        <f>V145-VLookups!$D$54</f>
        <v>-1310</v>
      </c>
      <c r="W146" s="21">
        <f>-VLookups!$D$59</f>
        <v>-250</v>
      </c>
      <c r="X146" s="19">
        <v>0</v>
      </c>
      <c r="Y146" s="36">
        <f>Y145*(1+VLookups!$D$57/12)</f>
        <v>-281.20126987805816</v>
      </c>
      <c r="Z146" s="9" t="s">
        <v>36</v>
      </c>
      <c r="AA146" s="9" t="s">
        <v>36</v>
      </c>
      <c r="AB146" s="20">
        <f t="shared" si="8"/>
        <v>1339.119168575249</v>
      </c>
      <c r="AC146" s="20">
        <f t="shared" si="9"/>
        <v>122309.9706411454</v>
      </c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</row>
    <row r="147" spans="1:43" x14ac:dyDescent="0.25">
      <c r="A147" s="1"/>
      <c r="B147" s="9">
        <v>143</v>
      </c>
      <c r="C147" s="9">
        <f t="shared" si="10"/>
        <v>34</v>
      </c>
      <c r="D147" s="9">
        <f t="shared" si="11"/>
        <v>11</v>
      </c>
      <c r="E147" s="20">
        <f>E135*(1+VLookups!$C$8)</f>
        <v>14196.847429761683</v>
      </c>
      <c r="F147" s="20">
        <f>-E147*VLookups!$D$10*2</f>
        <v>-851.81084578570096</v>
      </c>
      <c r="G147" s="19">
        <v>0</v>
      </c>
      <c r="H147" s="20">
        <f>(-VLookups!$D$13)*(E147+F147/2)</f>
        <v>-4475.5561522323706</v>
      </c>
      <c r="I147" s="20">
        <f>-PMT(VLookups!$D$16/12,180,-FV(VLookups!$D$16/12,72,,-VLookups!$D$15))</f>
        <v>-1492.92953188151</v>
      </c>
      <c r="J147" s="21">
        <f>-PMT(VLookups!$D$20/12,180,-FV(VLookups!$D$20/12,24,,-VLookups!$D$19))</f>
        <v>-624.95374865778945</v>
      </c>
      <c r="K147" s="19">
        <v>0</v>
      </c>
      <c r="L147" s="19">
        <v>0</v>
      </c>
      <c r="M147" s="20">
        <f>M146-VLookups!$D$33</f>
        <v>-162</v>
      </c>
      <c r="N147" s="22">
        <v>83</v>
      </c>
      <c r="O147" s="19">
        <v>0</v>
      </c>
      <c r="P147" s="19">
        <v>0</v>
      </c>
      <c r="Q147" s="9" t="s">
        <v>36</v>
      </c>
      <c r="R147" s="21">
        <f>R135*(1+VLookups!$D$45)</f>
        <v>-3836.1821356438541</v>
      </c>
      <c r="S147" s="19">
        <v>0</v>
      </c>
      <c r="T147" s="19">
        <v>0</v>
      </c>
      <c r="U147" s="9" t="s">
        <v>36</v>
      </c>
      <c r="V147" s="21">
        <f>V146-VLookups!$D$54</f>
        <v>-1315</v>
      </c>
      <c r="W147" s="21">
        <f>-VLookups!$D$59</f>
        <v>-250</v>
      </c>
      <c r="X147" s="21">
        <f>-VLookups!$D$62</f>
        <v>-175</v>
      </c>
      <c r="Y147" s="36">
        <f>Y146*(1+VLookups!$D$57/12)</f>
        <v>-282.02144024853584</v>
      </c>
      <c r="Z147" s="9" t="s">
        <v>36</v>
      </c>
      <c r="AA147" s="9" t="s">
        <v>36</v>
      </c>
      <c r="AB147" s="20">
        <f t="shared" si="8"/>
        <v>1157.2989982047714</v>
      </c>
      <c r="AC147" s="20">
        <f t="shared" si="9"/>
        <v>123671.11959041875</v>
      </c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</row>
    <row r="148" spans="1:43" x14ac:dyDescent="0.25">
      <c r="A148" s="1"/>
      <c r="B148" s="9">
        <v>144</v>
      </c>
      <c r="C148" s="9">
        <f t="shared" si="10"/>
        <v>35</v>
      </c>
      <c r="D148" s="9">
        <f t="shared" si="11"/>
        <v>0</v>
      </c>
      <c r="E148" s="20">
        <f>E136*(1+VLookups!$C$8)</f>
        <v>14693.73708980334</v>
      </c>
      <c r="F148" s="20">
        <f>-E148*VLookups!$D$10*2</f>
        <v>-881.62422538820044</v>
      </c>
      <c r="G148" s="19">
        <v>0</v>
      </c>
      <c r="H148" s="20">
        <f>(-VLookups!$D$13)*(E148+F148/2)</f>
        <v>-4632.2006175605029</v>
      </c>
      <c r="I148" s="20">
        <f>-PMT(VLookups!$D$16/12,180,-FV(VLookups!$D$16/12,72,,-VLookups!$D$15))</f>
        <v>-1492.92953188151</v>
      </c>
      <c r="J148" s="21">
        <f>-PMT(VLookups!$D$20/12,180,-FV(VLookups!$D$20/12,24,,-VLookups!$D$19))</f>
        <v>-624.95374865778945</v>
      </c>
      <c r="K148" s="19">
        <v>0</v>
      </c>
      <c r="L148" s="19">
        <v>0</v>
      </c>
      <c r="M148" s="20">
        <f>M147-VLookups!$D$33</f>
        <v>-163</v>
      </c>
      <c r="N148" s="22">
        <v>84</v>
      </c>
      <c r="O148" s="19">
        <v>0</v>
      </c>
      <c r="P148" s="19">
        <v>0</v>
      </c>
      <c r="Q148" s="9" t="s">
        <v>36</v>
      </c>
      <c r="R148" s="21">
        <f>R136*(1+VLookups!$D$45)</f>
        <v>-4070.189245918129</v>
      </c>
      <c r="S148" s="21">
        <f>-VLookups!$D$47</f>
        <v>-60000</v>
      </c>
      <c r="T148" s="19">
        <v>0</v>
      </c>
      <c r="U148" s="9">
        <v>0</v>
      </c>
      <c r="V148" s="21">
        <f>V147-VLookups!$D$54</f>
        <v>-1320</v>
      </c>
      <c r="W148" s="21">
        <f>-VLookups!$D$59</f>
        <v>-250</v>
      </c>
      <c r="X148" s="21">
        <f>-VLookups!$D$62</f>
        <v>-175</v>
      </c>
      <c r="Y148" s="36">
        <f>Y147*(1+VLookups!$D$57/12)</f>
        <v>-282.84400278259409</v>
      </c>
      <c r="Z148" s="9" t="s">
        <v>36</v>
      </c>
      <c r="AA148" s="9" t="s">
        <v>36</v>
      </c>
      <c r="AB148" s="20">
        <f t="shared" si="8"/>
        <v>-58758.192169691283</v>
      </c>
      <c r="AC148" s="20">
        <f t="shared" si="9"/>
        <v>65119.045953378161</v>
      </c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</row>
    <row r="149" spans="1:43" x14ac:dyDescent="0.25">
      <c r="A149" s="1"/>
      <c r="B149" s="9">
        <v>145</v>
      </c>
      <c r="C149" s="9">
        <f t="shared" si="10"/>
        <v>35</v>
      </c>
      <c r="D149" s="9">
        <f t="shared" si="11"/>
        <v>1</v>
      </c>
      <c r="E149" s="20">
        <f>E137*(1+VLookups!$C$8)</f>
        <v>14693.73708980334</v>
      </c>
      <c r="F149" s="20">
        <f>-E149*VLookups!$D$10*2</f>
        <v>-881.62422538820044</v>
      </c>
      <c r="G149" s="19">
        <v>0</v>
      </c>
      <c r="H149" s="20">
        <f>(-VLookups!$D$13)*(E149+F149/2)</f>
        <v>-4632.2006175605029</v>
      </c>
      <c r="I149" s="20">
        <f>-PMT(VLookups!$D$16/12,180,-FV(VLookups!$D$16/12,72,,-VLookups!$D$15))</f>
        <v>-1492.92953188151</v>
      </c>
      <c r="J149" s="21">
        <f>-PMT(VLookups!$D$20/12,180,-FV(VLookups!$D$20/12,24,,-VLookups!$D$19))</f>
        <v>-624.95374865778945</v>
      </c>
      <c r="K149" s="19">
        <v>0</v>
      </c>
      <c r="L149" s="19">
        <v>0</v>
      </c>
      <c r="M149" s="20">
        <f>M148-VLookups!$D$33</f>
        <v>-164</v>
      </c>
      <c r="N149" s="22">
        <v>85</v>
      </c>
      <c r="O149" s="19">
        <v>0</v>
      </c>
      <c r="P149" s="19">
        <v>0</v>
      </c>
      <c r="Q149" s="9" t="s">
        <v>36</v>
      </c>
      <c r="R149" s="19">
        <v>0</v>
      </c>
      <c r="S149" s="20">
        <f>VLookups!$D$50</f>
        <v>-4487.7037773753191</v>
      </c>
      <c r="T149" s="19">
        <v>0</v>
      </c>
      <c r="U149" s="9">
        <v>1</v>
      </c>
      <c r="V149" s="21">
        <f>V148-VLookups!$D$54</f>
        <v>-1325</v>
      </c>
      <c r="W149" s="21">
        <f>-VLookups!$D$59</f>
        <v>-250</v>
      </c>
      <c r="X149" s="21">
        <f>-VLookups!$D$62</f>
        <v>-175</v>
      </c>
      <c r="Y149" s="36">
        <f>Y148*(1+VLookups!$D$57/12)</f>
        <v>-283.66896445737666</v>
      </c>
      <c r="Z149" s="9" t="s">
        <v>36</v>
      </c>
      <c r="AA149" s="9" t="s">
        <v>36</v>
      </c>
      <c r="AB149" s="20">
        <f t="shared" si="8"/>
        <v>817.46833717674258</v>
      </c>
      <c r="AC149" s="20">
        <f t="shared" si="9"/>
        <v>66045.046033810533</v>
      </c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</row>
    <row r="150" spans="1:43" x14ac:dyDescent="0.25">
      <c r="A150" s="1"/>
      <c r="B150" s="9">
        <v>146</v>
      </c>
      <c r="C150" s="9">
        <f t="shared" si="10"/>
        <v>35</v>
      </c>
      <c r="D150" s="9">
        <f t="shared" si="11"/>
        <v>2</v>
      </c>
      <c r="E150" s="20">
        <f>E138*(1+VLookups!$C$8)</f>
        <v>14693.73708980334</v>
      </c>
      <c r="F150" s="20">
        <f>-E150*VLookups!$D$10*2</f>
        <v>-881.62422538820044</v>
      </c>
      <c r="G150" s="19">
        <v>0</v>
      </c>
      <c r="H150" s="20">
        <f>(-VLookups!$D$13)*(E150+F150/2)</f>
        <v>-4632.2006175605029</v>
      </c>
      <c r="I150" s="20">
        <f>-PMT(VLookups!$D$16/12,180,-FV(VLookups!$D$16/12,72,,-VLookups!$D$15))</f>
        <v>-1492.92953188151</v>
      </c>
      <c r="J150" s="21">
        <f>-PMT(VLookups!$D$20/12,180,-FV(VLookups!$D$20/12,24,,-VLookups!$D$19))</f>
        <v>-624.95374865778945</v>
      </c>
      <c r="K150" s="19">
        <v>0</v>
      </c>
      <c r="L150" s="19">
        <v>0</v>
      </c>
      <c r="M150" s="20">
        <f>M149-VLookups!$D$33</f>
        <v>-165</v>
      </c>
      <c r="N150" s="22">
        <v>86</v>
      </c>
      <c r="O150" s="19">
        <v>0</v>
      </c>
      <c r="P150" s="19">
        <v>0</v>
      </c>
      <c r="Q150" s="9" t="s">
        <v>36</v>
      </c>
      <c r="R150" s="19">
        <v>0</v>
      </c>
      <c r="S150" s="20">
        <f>VLookups!$D$50</f>
        <v>-4487.7037773753191</v>
      </c>
      <c r="T150" s="19">
        <v>0</v>
      </c>
      <c r="U150" s="9">
        <v>2</v>
      </c>
      <c r="V150" s="21">
        <f>V149-VLookups!$D$54</f>
        <v>-1330</v>
      </c>
      <c r="W150" s="21">
        <f>-VLookups!$D$59</f>
        <v>-250</v>
      </c>
      <c r="X150" s="21">
        <f>-VLookups!$D$62</f>
        <v>-175</v>
      </c>
      <c r="Y150" s="36">
        <f>Y149*(1+VLookups!$D$57/12)</f>
        <v>-284.49633227037737</v>
      </c>
      <c r="Z150" s="9" t="s">
        <v>36</v>
      </c>
      <c r="AA150" s="9" t="s">
        <v>36</v>
      </c>
      <c r="AB150" s="20">
        <f t="shared" si="8"/>
        <v>810.64096936374176</v>
      </c>
      <c r="AC150" s="20">
        <f t="shared" si="9"/>
        <v>66965.762079897293</v>
      </c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</row>
    <row r="151" spans="1:43" x14ac:dyDescent="0.25">
      <c r="A151" s="1"/>
      <c r="B151" s="9">
        <v>147</v>
      </c>
      <c r="C151" s="9">
        <f t="shared" si="10"/>
        <v>35</v>
      </c>
      <c r="D151" s="9">
        <f t="shared" si="11"/>
        <v>3</v>
      </c>
      <c r="E151" s="20">
        <f>E139*(1+VLookups!$C$8)</f>
        <v>14693.73708980334</v>
      </c>
      <c r="F151" s="20">
        <f>-E151*VLookups!$D$10*2</f>
        <v>-881.62422538820044</v>
      </c>
      <c r="G151" s="19">
        <v>0</v>
      </c>
      <c r="H151" s="20">
        <f>(-VLookups!$D$13)*(E151+F151/2)</f>
        <v>-4632.2006175605029</v>
      </c>
      <c r="I151" s="20">
        <f>-PMT(VLookups!$D$16/12,180,-FV(VLookups!$D$16/12,72,,-VLookups!$D$15))</f>
        <v>-1492.92953188151</v>
      </c>
      <c r="J151" s="21">
        <f>-PMT(VLookups!$D$20/12,180,-FV(VLookups!$D$20/12,24,,-VLookups!$D$19))</f>
        <v>-624.95374865778945</v>
      </c>
      <c r="K151" s="19">
        <v>0</v>
      </c>
      <c r="L151" s="19">
        <v>0</v>
      </c>
      <c r="M151" s="20">
        <f>M150-VLookups!$D$33</f>
        <v>-166</v>
      </c>
      <c r="N151" s="22">
        <v>87</v>
      </c>
      <c r="O151" s="19">
        <v>0</v>
      </c>
      <c r="P151" s="19">
        <v>0</v>
      </c>
      <c r="Q151" s="9" t="s">
        <v>36</v>
      </c>
      <c r="R151" s="19">
        <v>0</v>
      </c>
      <c r="S151" s="20">
        <f>VLookups!$D$50</f>
        <v>-4487.7037773753191</v>
      </c>
      <c r="T151" s="19">
        <v>0</v>
      </c>
      <c r="U151" s="9">
        <v>3</v>
      </c>
      <c r="V151" s="21">
        <f>V150-VLookups!$D$54</f>
        <v>-1335</v>
      </c>
      <c r="W151" s="21">
        <f>-VLookups!$D$59</f>
        <v>-250</v>
      </c>
      <c r="X151" s="21">
        <f>-VLookups!$D$62</f>
        <v>-175</v>
      </c>
      <c r="Y151" s="36">
        <f>Y150*(1+VLookups!$D$57/12)</f>
        <v>-285.32611323949931</v>
      </c>
      <c r="Z151" s="9" t="s">
        <v>36</v>
      </c>
      <c r="AA151" s="9" t="s">
        <v>36</v>
      </c>
      <c r="AB151" s="20">
        <f t="shared" si="8"/>
        <v>803.81118839461988</v>
      </c>
      <c r="AC151" s="20">
        <f t="shared" si="9"/>
        <v>67881.182871758414</v>
      </c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</row>
    <row r="152" spans="1:43" x14ac:dyDescent="0.25">
      <c r="A152" s="1"/>
      <c r="B152" s="9">
        <v>148</v>
      </c>
      <c r="C152" s="9">
        <f t="shared" si="10"/>
        <v>35</v>
      </c>
      <c r="D152" s="9">
        <f t="shared" si="11"/>
        <v>4</v>
      </c>
      <c r="E152" s="20">
        <f>E140*(1+VLookups!$C$8)</f>
        <v>14693.73708980334</v>
      </c>
      <c r="F152" s="20">
        <f>-E152*VLookups!$D$10*2</f>
        <v>-881.62422538820044</v>
      </c>
      <c r="G152" s="19">
        <v>0</v>
      </c>
      <c r="H152" s="20">
        <f>(-VLookups!$D$13)*(E152+F152/2)</f>
        <v>-4632.2006175605029</v>
      </c>
      <c r="I152" s="20">
        <f>-PMT(VLookups!$D$16/12,180,-FV(VLookups!$D$16/12,72,,-VLookups!$D$15))</f>
        <v>-1492.92953188151</v>
      </c>
      <c r="J152" s="21">
        <f>-PMT(VLookups!$D$20/12,180,-FV(VLookups!$D$20/12,24,,-VLookups!$D$19))</f>
        <v>-624.95374865778945</v>
      </c>
      <c r="K152" s="19">
        <v>0</v>
      </c>
      <c r="L152" s="19">
        <v>0</v>
      </c>
      <c r="M152" s="20">
        <f>M151-VLookups!$D$33</f>
        <v>-167</v>
      </c>
      <c r="N152" s="22">
        <v>88</v>
      </c>
      <c r="O152" s="19">
        <v>0</v>
      </c>
      <c r="P152" s="19">
        <v>0</v>
      </c>
      <c r="Q152" s="9" t="s">
        <v>36</v>
      </c>
      <c r="R152" s="19">
        <v>0</v>
      </c>
      <c r="S152" s="20">
        <f>VLookups!$D$50</f>
        <v>-4487.7037773753191</v>
      </c>
      <c r="T152" s="19">
        <v>0</v>
      </c>
      <c r="U152" s="9">
        <v>4</v>
      </c>
      <c r="V152" s="21">
        <f>V151-VLookups!$D$54</f>
        <v>-1340</v>
      </c>
      <c r="W152" s="21">
        <f>-VLookups!$D$59</f>
        <v>-250</v>
      </c>
      <c r="X152" s="21">
        <f>-VLookups!$D$62</f>
        <v>-175</v>
      </c>
      <c r="Y152" s="36">
        <f>Y151*(1+VLookups!$D$57/12)</f>
        <v>-286.1583144031145</v>
      </c>
      <c r="Z152" s="9" t="s">
        <v>36</v>
      </c>
      <c r="AA152" s="9" t="s">
        <v>36</v>
      </c>
      <c r="AB152" s="20">
        <f t="shared" si="8"/>
        <v>796.97898723100479</v>
      </c>
      <c r="AC152" s="20">
        <f t="shared" si="9"/>
        <v>68791.297163775685</v>
      </c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</row>
    <row r="153" spans="1:43" x14ac:dyDescent="0.25">
      <c r="A153" s="1"/>
      <c r="B153" s="9">
        <v>149</v>
      </c>
      <c r="C153" s="9">
        <f t="shared" si="10"/>
        <v>35</v>
      </c>
      <c r="D153" s="9">
        <f t="shared" si="11"/>
        <v>5</v>
      </c>
      <c r="E153" s="20">
        <f>E141*(1+VLookups!$C$8)</f>
        <v>14693.73708980334</v>
      </c>
      <c r="F153" s="20">
        <f>-E153*VLookups!$D$10*2</f>
        <v>-881.62422538820044</v>
      </c>
      <c r="G153" s="19">
        <v>0</v>
      </c>
      <c r="H153" s="20">
        <f>(-VLookups!$D$13)*(E153+F153/2)</f>
        <v>-4632.2006175605029</v>
      </c>
      <c r="I153" s="20">
        <f>-PMT(VLookups!$D$16/12,180,-FV(VLookups!$D$16/12,72,,-VLookups!$D$15))</f>
        <v>-1492.92953188151</v>
      </c>
      <c r="J153" s="21">
        <f>-PMT(VLookups!$D$20/12,180,-FV(VLookups!$D$20/12,24,,-VLookups!$D$19))</f>
        <v>-624.95374865778945</v>
      </c>
      <c r="K153" s="19">
        <v>0</v>
      </c>
      <c r="L153" s="19">
        <v>0</v>
      </c>
      <c r="M153" s="20">
        <f>M152-VLookups!$D$33</f>
        <v>-168</v>
      </c>
      <c r="N153" s="22">
        <v>89</v>
      </c>
      <c r="O153" s="19">
        <v>0</v>
      </c>
      <c r="P153" s="19">
        <v>0</v>
      </c>
      <c r="Q153" s="9" t="s">
        <v>36</v>
      </c>
      <c r="R153" s="19">
        <v>0</v>
      </c>
      <c r="S153" s="20">
        <f>VLookups!$D$50</f>
        <v>-4487.7037773753191</v>
      </c>
      <c r="T153" s="19">
        <v>0</v>
      </c>
      <c r="U153" s="9">
        <v>5</v>
      </c>
      <c r="V153" s="21">
        <f>V152-VLookups!$D$54</f>
        <v>-1345</v>
      </c>
      <c r="W153" s="21">
        <f>-VLookups!$D$59</f>
        <v>-250</v>
      </c>
      <c r="X153" s="21">
        <f>-VLookups!$D$62</f>
        <v>-175</v>
      </c>
      <c r="Y153" s="36">
        <f>Y152*(1+VLookups!$D$57/12)</f>
        <v>-286.99294282012357</v>
      </c>
      <c r="Z153" s="9" t="s">
        <v>36</v>
      </c>
      <c r="AA153" s="9" t="s">
        <v>36</v>
      </c>
      <c r="AB153" s="20">
        <f t="shared" si="8"/>
        <v>790.14435881399572</v>
      </c>
      <c r="AC153" s="20">
        <f t="shared" si="9"/>
        <v>69696.093684529304</v>
      </c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</row>
    <row r="154" spans="1:43" x14ac:dyDescent="0.25">
      <c r="A154" s="1"/>
      <c r="B154" s="9">
        <v>150</v>
      </c>
      <c r="C154" s="9">
        <f t="shared" si="10"/>
        <v>35</v>
      </c>
      <c r="D154" s="9">
        <f t="shared" si="11"/>
        <v>6</v>
      </c>
      <c r="E154" s="20">
        <f>E142*(1+VLookups!$C$8)</f>
        <v>14693.73708980334</v>
      </c>
      <c r="F154" s="20">
        <f>-E154*VLookups!$D$10*2</f>
        <v>-881.62422538820044</v>
      </c>
      <c r="G154" s="19">
        <v>0</v>
      </c>
      <c r="H154" s="20">
        <f>(-VLookups!$D$13)*(E154+F154/2)</f>
        <v>-4632.2006175605029</v>
      </c>
      <c r="I154" s="20">
        <f>-PMT(VLookups!$D$16/12,180,-FV(VLookups!$D$16/12,72,,-VLookups!$D$15))</f>
        <v>-1492.92953188151</v>
      </c>
      <c r="J154" s="21">
        <f>-PMT(VLookups!$D$20/12,180,-FV(VLookups!$D$20/12,24,,-VLookups!$D$19))</f>
        <v>-624.95374865778945</v>
      </c>
      <c r="K154" s="19">
        <v>0</v>
      </c>
      <c r="L154" s="19">
        <v>0</v>
      </c>
      <c r="M154" s="20">
        <f>M153-VLookups!$D$33</f>
        <v>-169</v>
      </c>
      <c r="N154" s="22">
        <v>90</v>
      </c>
      <c r="O154" s="19">
        <v>0</v>
      </c>
      <c r="P154" s="19">
        <v>0</v>
      </c>
      <c r="Q154" s="9" t="s">
        <v>36</v>
      </c>
      <c r="R154" s="19">
        <v>0</v>
      </c>
      <c r="S154" s="20">
        <f>VLookups!$D$50</f>
        <v>-4487.7037773753191</v>
      </c>
      <c r="T154" s="19">
        <v>0</v>
      </c>
      <c r="U154" s="9">
        <v>6</v>
      </c>
      <c r="V154" s="21">
        <f>V153-VLookups!$D$54</f>
        <v>-1350</v>
      </c>
      <c r="W154" s="21">
        <f>-VLookups!$D$59</f>
        <v>-250</v>
      </c>
      <c r="X154" s="21">
        <f>-VLookups!$D$62</f>
        <v>-175</v>
      </c>
      <c r="Y154" s="36">
        <f>Y153*(1+VLookups!$D$57/12)</f>
        <v>-287.8300055700156</v>
      </c>
      <c r="Z154" s="9" t="s">
        <v>36</v>
      </c>
      <c r="AA154" s="9" t="s">
        <v>36</v>
      </c>
      <c r="AB154" s="20">
        <f t="shared" si="8"/>
        <v>783.30729606410364</v>
      </c>
      <c r="AC154" s="20">
        <f t="shared" si="9"/>
        <v>70595.561136734294</v>
      </c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</row>
    <row r="155" spans="1:43" x14ac:dyDescent="0.25">
      <c r="A155" s="1"/>
      <c r="B155" s="9">
        <v>151</v>
      </c>
      <c r="C155" s="9">
        <f t="shared" si="10"/>
        <v>35</v>
      </c>
      <c r="D155" s="9">
        <f t="shared" si="11"/>
        <v>7</v>
      </c>
      <c r="E155" s="20">
        <f>E143*(1+VLookups!$C$8)</f>
        <v>14693.73708980334</v>
      </c>
      <c r="F155" s="20">
        <f>-E155*VLookups!$D$10*2</f>
        <v>-881.62422538820044</v>
      </c>
      <c r="G155" s="19">
        <v>0</v>
      </c>
      <c r="H155" s="20">
        <f>(-VLookups!$D$13)*(E155+F155/2)</f>
        <v>-4632.2006175605029</v>
      </c>
      <c r="I155" s="20">
        <f>-PMT(VLookups!$D$16/12,180,-FV(VLookups!$D$16/12,72,,-VLookups!$D$15))</f>
        <v>-1492.92953188151</v>
      </c>
      <c r="J155" s="21">
        <f>-PMT(VLookups!$D$20/12,180,-FV(VLookups!$D$20/12,24,,-VLookups!$D$19))</f>
        <v>-624.95374865778945</v>
      </c>
      <c r="K155" s="19">
        <v>0</v>
      </c>
      <c r="L155" s="19">
        <v>0</v>
      </c>
      <c r="M155" s="20">
        <f>M154-VLookups!$D$33</f>
        <v>-170</v>
      </c>
      <c r="N155" s="22">
        <v>91</v>
      </c>
      <c r="O155" s="19">
        <v>0</v>
      </c>
      <c r="P155" s="19">
        <v>0</v>
      </c>
      <c r="Q155" s="9" t="s">
        <v>36</v>
      </c>
      <c r="R155" s="19">
        <v>0</v>
      </c>
      <c r="S155" s="20">
        <f>VLookups!$D$50</f>
        <v>-4487.7037773753191</v>
      </c>
      <c r="T155" s="19">
        <v>0</v>
      </c>
      <c r="U155" s="9">
        <v>7</v>
      </c>
      <c r="V155" s="21">
        <f>V154-VLookups!$D$54</f>
        <v>-1355</v>
      </c>
      <c r="W155" s="21">
        <f>-VLookups!$D$59</f>
        <v>-250</v>
      </c>
      <c r="X155" s="21">
        <f>-VLookups!$D$62</f>
        <v>-175</v>
      </c>
      <c r="Y155" s="36">
        <f>Y154*(1+VLookups!$D$57/12)</f>
        <v>-288.66950975292815</v>
      </c>
      <c r="Z155" s="9" t="s">
        <v>36</v>
      </c>
      <c r="AA155" s="9" t="s">
        <v>36</v>
      </c>
      <c r="AB155" s="20">
        <f t="shared" si="8"/>
        <v>776.46779188119103</v>
      </c>
      <c r="AC155" s="20">
        <f t="shared" si="9"/>
        <v>71489.688197176714</v>
      </c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</row>
    <row r="156" spans="1:43" x14ac:dyDescent="0.25">
      <c r="A156" s="1"/>
      <c r="B156" s="9">
        <v>152</v>
      </c>
      <c r="C156" s="9">
        <f t="shared" si="10"/>
        <v>35</v>
      </c>
      <c r="D156" s="9">
        <f t="shared" si="11"/>
        <v>8</v>
      </c>
      <c r="E156" s="20">
        <f>E144*(1+VLookups!$C$8)</f>
        <v>14693.73708980334</v>
      </c>
      <c r="F156" s="20">
        <f>-E156*VLookups!$D$10*2</f>
        <v>-881.62422538820044</v>
      </c>
      <c r="G156" s="19">
        <v>0</v>
      </c>
      <c r="H156" s="20">
        <f>(-VLookups!$D$13)*(E156+F156/2)</f>
        <v>-4632.2006175605029</v>
      </c>
      <c r="I156" s="20">
        <f>-PMT(VLookups!$D$16/12,180,-FV(VLookups!$D$16/12,72,,-VLookups!$D$15))</f>
        <v>-1492.92953188151</v>
      </c>
      <c r="J156" s="21">
        <f>-PMT(VLookups!$D$20/12,180,-FV(VLookups!$D$20/12,24,,-VLookups!$D$19))</f>
        <v>-624.95374865778945</v>
      </c>
      <c r="K156" s="19">
        <v>0</v>
      </c>
      <c r="L156" s="19">
        <v>0</v>
      </c>
      <c r="M156" s="20">
        <f>M155-VLookups!$D$33</f>
        <v>-171</v>
      </c>
      <c r="N156" s="22">
        <v>92</v>
      </c>
      <c r="O156" s="19">
        <v>0</v>
      </c>
      <c r="P156" s="19">
        <v>0</v>
      </c>
      <c r="Q156" s="9" t="s">
        <v>36</v>
      </c>
      <c r="R156" s="19">
        <v>0</v>
      </c>
      <c r="S156" s="20">
        <f>VLookups!$D$50</f>
        <v>-4487.7037773753191</v>
      </c>
      <c r="T156" s="19">
        <v>0</v>
      </c>
      <c r="U156" s="9">
        <v>8</v>
      </c>
      <c r="V156" s="21">
        <f>V155-VLookups!$D$54</f>
        <v>-1360</v>
      </c>
      <c r="W156" s="21">
        <f>-VLookups!$D$59</f>
        <v>-250</v>
      </c>
      <c r="X156" s="21">
        <f>-VLookups!$D$62</f>
        <v>-175</v>
      </c>
      <c r="Y156" s="36">
        <f>Y155*(1+VLookups!$D$57/12)</f>
        <v>-289.51146248970753</v>
      </c>
      <c r="Z156" s="9" t="s">
        <v>36</v>
      </c>
      <c r="AA156" s="9" t="s">
        <v>36</v>
      </c>
      <c r="AB156" s="20">
        <f t="shared" si="8"/>
        <v>769.62583914441166</v>
      </c>
      <c r="AC156" s="20">
        <f t="shared" si="9"/>
        <v>72378.463516649761</v>
      </c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</row>
    <row r="157" spans="1:43" x14ac:dyDescent="0.25">
      <c r="A157" s="1"/>
      <c r="B157" s="9">
        <v>153</v>
      </c>
      <c r="C157" s="9">
        <f t="shared" si="10"/>
        <v>35</v>
      </c>
      <c r="D157" s="9">
        <f t="shared" si="11"/>
        <v>9</v>
      </c>
      <c r="E157" s="20">
        <f>E145*(1+VLookups!$C$8)</f>
        <v>14693.73708980334</v>
      </c>
      <c r="F157" s="20">
        <f>-E157*VLookups!$D$10*2</f>
        <v>-881.62422538820044</v>
      </c>
      <c r="G157" s="19">
        <v>0</v>
      </c>
      <c r="H157" s="20">
        <f>(-VLookups!$D$13)*(E157+F157/2)</f>
        <v>-4632.2006175605029</v>
      </c>
      <c r="I157" s="20">
        <f>-PMT(VLookups!$D$16/12,180,-FV(VLookups!$D$16/12,72,,-VLookups!$D$15))</f>
        <v>-1492.92953188151</v>
      </c>
      <c r="J157" s="21">
        <f>-PMT(VLookups!$D$20/12,180,-FV(VLookups!$D$20/12,24,,-VLookups!$D$19))</f>
        <v>-624.95374865778945</v>
      </c>
      <c r="K157" s="19">
        <v>0</v>
      </c>
      <c r="L157" s="19">
        <v>0</v>
      </c>
      <c r="M157" s="20">
        <f>M156-VLookups!$D$33</f>
        <v>-172</v>
      </c>
      <c r="N157" s="22">
        <v>93</v>
      </c>
      <c r="O157" s="19">
        <v>0</v>
      </c>
      <c r="P157" s="19">
        <v>0</v>
      </c>
      <c r="Q157" s="9" t="s">
        <v>36</v>
      </c>
      <c r="R157" s="19">
        <v>0</v>
      </c>
      <c r="S157" s="20">
        <f>VLookups!$D$50</f>
        <v>-4487.7037773753191</v>
      </c>
      <c r="T157" s="19">
        <v>0</v>
      </c>
      <c r="U157" s="9">
        <v>9</v>
      </c>
      <c r="V157" s="21">
        <f>V156-VLookups!$D$54</f>
        <v>-1365</v>
      </c>
      <c r="W157" s="21">
        <f>-VLookups!$D$59</f>
        <v>-250</v>
      </c>
      <c r="X157" s="21">
        <f>-VLookups!$D$62</f>
        <v>-175</v>
      </c>
      <c r="Y157" s="36">
        <f>Y156*(1+VLookups!$D$57/12)</f>
        <v>-290.3558709219692</v>
      </c>
      <c r="Z157" s="9" t="s">
        <v>36</v>
      </c>
      <c r="AA157" s="9" t="s">
        <v>36</v>
      </c>
      <c r="AB157" s="20">
        <f t="shared" si="8"/>
        <v>762.78143071215004</v>
      </c>
      <c r="AC157" s="20">
        <f t="shared" si="9"/>
        <v>73261.875719889664</v>
      </c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</row>
    <row r="158" spans="1:43" x14ac:dyDescent="0.25">
      <c r="A158" s="1"/>
      <c r="B158" s="9">
        <v>154</v>
      </c>
      <c r="C158" s="9">
        <f t="shared" si="10"/>
        <v>35</v>
      </c>
      <c r="D158" s="9">
        <f t="shared" si="11"/>
        <v>10</v>
      </c>
      <c r="E158" s="20">
        <f>E146*(1+VLookups!$C$8)</f>
        <v>14693.73708980334</v>
      </c>
      <c r="F158" s="20">
        <f>-E158*VLookups!$D$10*2</f>
        <v>-881.62422538820044</v>
      </c>
      <c r="G158" s="19">
        <v>0</v>
      </c>
      <c r="H158" s="20">
        <f>(-VLookups!$D$13)*(E158+F158/2)</f>
        <v>-4632.2006175605029</v>
      </c>
      <c r="I158" s="20">
        <f>-PMT(VLookups!$D$16/12,180,-FV(VLookups!$D$16/12,72,,-VLookups!$D$15))</f>
        <v>-1492.92953188151</v>
      </c>
      <c r="J158" s="21">
        <f>-PMT(VLookups!$D$20/12,180,-FV(VLookups!$D$20/12,24,,-VLookups!$D$19))</f>
        <v>-624.95374865778945</v>
      </c>
      <c r="K158" s="19">
        <v>0</v>
      </c>
      <c r="L158" s="19">
        <v>0</v>
      </c>
      <c r="M158" s="20">
        <f>M157-VLookups!$D$33</f>
        <v>-173</v>
      </c>
      <c r="N158" s="22">
        <v>94</v>
      </c>
      <c r="O158" s="19">
        <v>0</v>
      </c>
      <c r="P158" s="19">
        <v>0</v>
      </c>
      <c r="Q158" s="9" t="s">
        <v>36</v>
      </c>
      <c r="R158" s="19">
        <v>0</v>
      </c>
      <c r="S158" s="20">
        <f>VLookups!$D$50</f>
        <v>-4487.7037773753191</v>
      </c>
      <c r="T158" s="19">
        <v>0</v>
      </c>
      <c r="U158" s="9">
        <v>10</v>
      </c>
      <c r="V158" s="21">
        <f>V157-VLookups!$D$54</f>
        <v>-1370</v>
      </c>
      <c r="W158" s="21">
        <f>-VLookups!$D$59</f>
        <v>-250</v>
      </c>
      <c r="X158" s="21">
        <f>-VLookups!$D$62</f>
        <v>-175</v>
      </c>
      <c r="Y158" s="36">
        <f>Y157*(1+VLookups!$D$57/12)</f>
        <v>-291.20274221215828</v>
      </c>
      <c r="Z158" s="9" t="s">
        <v>36</v>
      </c>
      <c r="AA158" s="9" t="s">
        <v>36</v>
      </c>
      <c r="AB158" s="20">
        <f t="shared" si="8"/>
        <v>755.93455942196101</v>
      </c>
      <c r="AC158" s="20">
        <f t="shared" si="9"/>
        <v>74139.913405511441</v>
      </c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</row>
    <row r="159" spans="1:43" x14ac:dyDescent="0.25">
      <c r="A159" s="1"/>
      <c r="B159" s="9">
        <v>155</v>
      </c>
      <c r="C159" s="9">
        <f t="shared" si="10"/>
        <v>35</v>
      </c>
      <c r="D159" s="9">
        <f t="shared" si="11"/>
        <v>11</v>
      </c>
      <c r="E159" s="20">
        <f>E147*(1+VLookups!$C$8)</f>
        <v>14693.73708980334</v>
      </c>
      <c r="F159" s="20">
        <f>-E159*VLookups!$D$10*2</f>
        <v>-881.62422538820044</v>
      </c>
      <c r="G159" s="19">
        <v>0</v>
      </c>
      <c r="H159" s="20">
        <f>(-VLookups!$D$13)*(E159+F159/2)</f>
        <v>-4632.2006175605029</v>
      </c>
      <c r="I159" s="20">
        <f>-PMT(VLookups!$D$16/12,180,-FV(VLookups!$D$16/12,72,,-VLookups!$D$15))</f>
        <v>-1492.92953188151</v>
      </c>
      <c r="J159" s="21">
        <f>-PMT(VLookups!$D$20/12,180,-FV(VLookups!$D$20/12,24,,-VLookups!$D$19))</f>
        <v>-624.95374865778945</v>
      </c>
      <c r="K159" s="19">
        <v>0</v>
      </c>
      <c r="L159" s="19">
        <v>0</v>
      </c>
      <c r="M159" s="20">
        <f>M158-VLookups!$D$33</f>
        <v>-174</v>
      </c>
      <c r="N159" s="22">
        <v>95</v>
      </c>
      <c r="O159" s="19">
        <v>0</v>
      </c>
      <c r="P159" s="19">
        <v>0</v>
      </c>
      <c r="Q159" s="9" t="s">
        <v>36</v>
      </c>
      <c r="R159" s="19">
        <v>0</v>
      </c>
      <c r="S159" s="20">
        <f>VLookups!$D$50</f>
        <v>-4487.7037773753191</v>
      </c>
      <c r="T159" s="19">
        <v>0</v>
      </c>
      <c r="U159" s="9">
        <v>11</v>
      </c>
      <c r="V159" s="21">
        <f>V158-VLookups!$D$54</f>
        <v>-1375</v>
      </c>
      <c r="W159" s="21">
        <f>-VLookups!$D$59</f>
        <v>-250</v>
      </c>
      <c r="X159" s="21">
        <f>-VLookups!$D$62</f>
        <v>-175</v>
      </c>
      <c r="Y159" s="36">
        <f>Y158*(1+VLookups!$D$57/12)</f>
        <v>-292.05208354361042</v>
      </c>
      <c r="Z159" s="9" t="s">
        <v>36</v>
      </c>
      <c r="AA159" s="9" t="s">
        <v>36</v>
      </c>
      <c r="AB159" s="20">
        <f t="shared" si="8"/>
        <v>749.08521809050876</v>
      </c>
      <c r="AC159" s="20">
        <f t="shared" si="9"/>
        <v>75012.565145944463</v>
      </c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</row>
    <row r="160" spans="1:43" x14ac:dyDescent="0.25">
      <c r="A160" s="1"/>
      <c r="B160" s="9">
        <v>156</v>
      </c>
      <c r="C160" s="9">
        <f t="shared" si="10"/>
        <v>36</v>
      </c>
      <c r="D160" s="9">
        <f t="shared" si="11"/>
        <v>0</v>
      </c>
      <c r="E160" s="20">
        <f>E148*(1+VLookups!$C$8)</f>
        <v>15208.017887946457</v>
      </c>
      <c r="F160" s="20">
        <f>-E160*VLookups!$D$10*2</f>
        <v>-912.48107327678736</v>
      </c>
      <c r="G160" s="19">
        <v>0</v>
      </c>
      <c r="H160" s="20">
        <f>(-VLookups!$D$13)*(E160+F160/2)</f>
        <v>-4794.3276391751206</v>
      </c>
      <c r="I160" s="20">
        <f>-PMT(VLookups!$D$16/12,180,-FV(VLookups!$D$16/12,72,,-VLookups!$D$15))</f>
        <v>-1492.92953188151</v>
      </c>
      <c r="J160" s="21">
        <f>-PMT(VLookups!$D$20/12,180,-FV(VLookups!$D$20/12,24,,-VLookups!$D$19))</f>
        <v>-624.95374865778945</v>
      </c>
      <c r="K160" s="19">
        <v>0</v>
      </c>
      <c r="L160" s="19">
        <v>0</v>
      </c>
      <c r="M160" s="20">
        <f>M159-VLookups!$D$33</f>
        <v>-175</v>
      </c>
      <c r="N160" s="22">
        <v>96</v>
      </c>
      <c r="O160" s="19">
        <v>0</v>
      </c>
      <c r="P160" s="19">
        <v>0</v>
      </c>
      <c r="Q160" s="9" t="s">
        <v>36</v>
      </c>
      <c r="R160" s="19">
        <v>0</v>
      </c>
      <c r="S160" s="20">
        <f>VLookups!$D$50</f>
        <v>-4487.7037773753191</v>
      </c>
      <c r="T160" s="19">
        <v>0</v>
      </c>
      <c r="U160" s="9">
        <v>12</v>
      </c>
      <c r="V160" s="21">
        <f>V159-VLookups!$D$54</f>
        <v>-1380</v>
      </c>
      <c r="W160" s="21">
        <f>-VLookups!$D$59</f>
        <v>-250</v>
      </c>
      <c r="X160" s="21">
        <f>-VLookups!$D$62</f>
        <v>-175</v>
      </c>
      <c r="Y160" s="36">
        <f>Y159*(1+VLookups!$D$57/12)</f>
        <v>-292.9039021206126</v>
      </c>
      <c r="Z160" s="9" t="s">
        <v>36</v>
      </c>
      <c r="AA160" s="9" t="s">
        <v>36</v>
      </c>
      <c r="AB160" s="20">
        <f t="shared" si="8"/>
        <v>1078.9587520977118</v>
      </c>
      <c r="AC160" s="20">
        <f t="shared" si="9"/>
        <v>76216.544839952083</v>
      </c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</row>
    <row r="161" spans="1:43" x14ac:dyDescent="0.25">
      <c r="A161" s="1"/>
      <c r="B161" s="9">
        <v>157</v>
      </c>
      <c r="C161" s="9">
        <f t="shared" si="10"/>
        <v>36</v>
      </c>
      <c r="D161" s="9">
        <f t="shared" si="11"/>
        <v>1</v>
      </c>
      <c r="E161" s="20">
        <f>E149*(1+VLookups!$C$8)</f>
        <v>15208.017887946457</v>
      </c>
      <c r="F161" s="20">
        <f>-E161*VLookups!$D$10*2</f>
        <v>-912.48107327678736</v>
      </c>
      <c r="G161" s="19">
        <v>0</v>
      </c>
      <c r="H161" s="20">
        <f>(-VLookups!$D$13)*(E161+F161/2)</f>
        <v>-4794.3276391751206</v>
      </c>
      <c r="I161" s="20">
        <f>-PMT(VLookups!$D$16/12,180,-FV(VLookups!$D$16/12,72,,-VLookups!$D$15))</f>
        <v>-1492.92953188151</v>
      </c>
      <c r="J161" s="21">
        <f>-PMT(VLookups!$D$20/12,180,-FV(VLookups!$D$20/12,24,,-VLookups!$D$19))</f>
        <v>-624.95374865778945</v>
      </c>
      <c r="K161" s="19">
        <v>0</v>
      </c>
      <c r="L161" s="19">
        <v>0</v>
      </c>
      <c r="M161" s="20">
        <f>M160-VLookups!$D$33</f>
        <v>-176</v>
      </c>
      <c r="N161" s="22">
        <v>97</v>
      </c>
      <c r="O161" s="19">
        <v>0</v>
      </c>
      <c r="P161" s="19">
        <v>0</v>
      </c>
      <c r="Q161" s="9" t="s">
        <v>36</v>
      </c>
      <c r="R161" s="19">
        <v>0</v>
      </c>
      <c r="S161" s="20">
        <f>VLookups!$D$50</f>
        <v>-4487.7037773753191</v>
      </c>
      <c r="T161" s="19">
        <v>0</v>
      </c>
      <c r="U161" s="9">
        <v>13</v>
      </c>
      <c r="V161" s="21">
        <f>V160-VLookups!$D$54</f>
        <v>-1385</v>
      </c>
      <c r="W161" s="21">
        <f>-VLookups!$D$59</f>
        <v>-250</v>
      </c>
      <c r="X161" s="21">
        <f>-VLookups!$D$62</f>
        <v>-175</v>
      </c>
      <c r="Y161" s="36">
        <f>Y160*(1+VLookups!$D$57/12)</f>
        <v>-293.75820516846437</v>
      </c>
      <c r="Z161" s="9" t="s">
        <v>36</v>
      </c>
      <c r="AA161" s="9" t="s">
        <v>36</v>
      </c>
      <c r="AB161" s="20">
        <f t="shared" si="8"/>
        <v>1072.10444904986</v>
      </c>
      <c r="AC161" s="20">
        <f t="shared" si="9"/>
        <v>77415.676863735207</v>
      </c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</row>
    <row r="162" spans="1:43" x14ac:dyDescent="0.25">
      <c r="A162" s="1"/>
      <c r="B162" s="9">
        <v>158</v>
      </c>
      <c r="C162" s="9">
        <f t="shared" si="10"/>
        <v>36</v>
      </c>
      <c r="D162" s="9">
        <f t="shared" si="11"/>
        <v>2</v>
      </c>
      <c r="E162" s="20">
        <f>E150*(1+VLookups!$C$8)</f>
        <v>15208.017887946457</v>
      </c>
      <c r="F162" s="20">
        <f>-E162*VLookups!$D$10*2</f>
        <v>-912.48107327678736</v>
      </c>
      <c r="G162" s="19">
        <v>0</v>
      </c>
      <c r="H162" s="20">
        <f>(-VLookups!$D$13)*(E162+F162/2)</f>
        <v>-4794.3276391751206</v>
      </c>
      <c r="I162" s="20">
        <f>-PMT(VLookups!$D$16/12,180,-FV(VLookups!$D$16/12,72,,-VLookups!$D$15))</f>
        <v>-1492.92953188151</v>
      </c>
      <c r="J162" s="21">
        <f>-PMT(VLookups!$D$20/12,180,-FV(VLookups!$D$20/12,24,,-VLookups!$D$19))</f>
        <v>-624.95374865778945</v>
      </c>
      <c r="K162" s="19">
        <v>0</v>
      </c>
      <c r="L162" s="19">
        <v>0</v>
      </c>
      <c r="M162" s="20">
        <f>M161-VLookups!$D$33</f>
        <v>-177</v>
      </c>
      <c r="N162" s="22">
        <v>98</v>
      </c>
      <c r="O162" s="19">
        <v>0</v>
      </c>
      <c r="P162" s="19">
        <v>0</v>
      </c>
      <c r="Q162" s="9" t="s">
        <v>36</v>
      </c>
      <c r="R162" s="19">
        <v>0</v>
      </c>
      <c r="S162" s="20">
        <f>VLookups!$D$50</f>
        <v>-4487.7037773753191</v>
      </c>
      <c r="T162" s="19">
        <v>0</v>
      </c>
      <c r="U162" s="9">
        <v>14</v>
      </c>
      <c r="V162" s="21">
        <f>V161-VLookups!$D$54</f>
        <v>-1390</v>
      </c>
      <c r="W162" s="21">
        <f>-VLookups!$D$59</f>
        <v>-250</v>
      </c>
      <c r="X162" s="21">
        <f>-VLookups!$D$62</f>
        <v>-175</v>
      </c>
      <c r="Y162" s="36">
        <f>Y161*(1+VLookups!$D$57/12)</f>
        <v>-294.61499993353908</v>
      </c>
      <c r="Z162" s="9" t="s">
        <v>36</v>
      </c>
      <c r="AA162" s="9" t="s">
        <v>36</v>
      </c>
      <c r="AB162" s="20">
        <f t="shared" si="8"/>
        <v>1065.2476542847853</v>
      </c>
      <c r="AC162" s="20">
        <f t="shared" si="9"/>
        <v>78609.950646126221</v>
      </c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</row>
    <row r="163" spans="1:43" x14ac:dyDescent="0.25">
      <c r="A163" s="1"/>
      <c r="B163" s="9">
        <v>159</v>
      </c>
      <c r="C163" s="9">
        <f t="shared" si="10"/>
        <v>36</v>
      </c>
      <c r="D163" s="9">
        <f t="shared" si="11"/>
        <v>3</v>
      </c>
      <c r="E163" s="20">
        <f>E151*(1+VLookups!$C$8)</f>
        <v>15208.017887946457</v>
      </c>
      <c r="F163" s="20">
        <f>-E163*VLookups!$D$10*2</f>
        <v>-912.48107327678736</v>
      </c>
      <c r="G163" s="19">
        <v>0</v>
      </c>
      <c r="H163" s="20">
        <f>(-VLookups!$D$13)*(E163+F163/2)</f>
        <v>-4794.3276391751206</v>
      </c>
      <c r="I163" s="20">
        <f>-PMT(VLookups!$D$16/12,180,-FV(VLookups!$D$16/12,72,,-VLookups!$D$15))</f>
        <v>-1492.92953188151</v>
      </c>
      <c r="J163" s="21">
        <f>-PMT(VLookups!$D$20/12,180,-FV(VLookups!$D$20/12,24,,-VLookups!$D$19))</f>
        <v>-624.95374865778945</v>
      </c>
      <c r="K163" s="19">
        <v>0</v>
      </c>
      <c r="L163" s="19">
        <v>0</v>
      </c>
      <c r="M163" s="20">
        <f>M162-VLookups!$D$33</f>
        <v>-178</v>
      </c>
      <c r="N163" s="22">
        <v>99</v>
      </c>
      <c r="O163" s="19">
        <v>0</v>
      </c>
      <c r="P163" s="19">
        <v>0</v>
      </c>
      <c r="Q163" s="9" t="s">
        <v>36</v>
      </c>
      <c r="R163" s="19">
        <v>0</v>
      </c>
      <c r="S163" s="20">
        <f>VLookups!$D$50</f>
        <v>-4487.7037773753191</v>
      </c>
      <c r="T163" s="19">
        <v>0</v>
      </c>
      <c r="U163" s="9">
        <v>15</v>
      </c>
      <c r="V163" s="21">
        <f>V162-VLookups!$D$54</f>
        <v>-1395</v>
      </c>
      <c r="W163" s="21">
        <f>-VLookups!$D$59</f>
        <v>-250</v>
      </c>
      <c r="X163" s="21">
        <f>-VLookups!$D$62</f>
        <v>-175</v>
      </c>
      <c r="Y163" s="36">
        <f>Y162*(1+VLookups!$D$57/12)</f>
        <v>-295.47429368334525</v>
      </c>
      <c r="Z163" s="9" t="s">
        <v>36</v>
      </c>
      <c r="AA163" s="9" t="s">
        <v>36</v>
      </c>
      <c r="AB163" s="20">
        <f t="shared" si="8"/>
        <v>1058.3883605349793</v>
      </c>
      <c r="AC163" s="20">
        <f t="shared" si="9"/>
        <v>79799.35559107142</v>
      </c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</row>
    <row r="164" spans="1:43" x14ac:dyDescent="0.25">
      <c r="A164" s="1"/>
      <c r="B164" s="9">
        <v>160</v>
      </c>
      <c r="C164" s="9">
        <f t="shared" si="10"/>
        <v>36</v>
      </c>
      <c r="D164" s="9">
        <f t="shared" si="11"/>
        <v>4</v>
      </c>
      <c r="E164" s="20">
        <f>E152*(1+VLookups!$C$8)</f>
        <v>15208.017887946457</v>
      </c>
      <c r="F164" s="20">
        <f>-E164*VLookups!$D$10*2</f>
        <v>-912.48107327678736</v>
      </c>
      <c r="G164" s="19">
        <v>0</v>
      </c>
      <c r="H164" s="20">
        <f>(-VLookups!$D$13)*(E164+F164/2)</f>
        <v>-4794.3276391751206</v>
      </c>
      <c r="I164" s="20">
        <f>-PMT(VLookups!$D$16/12,180,-FV(VLookups!$D$16/12,72,,-VLookups!$D$15))</f>
        <v>-1492.92953188151</v>
      </c>
      <c r="J164" s="21">
        <f>-PMT(VLookups!$D$20/12,180,-FV(VLookups!$D$20/12,24,,-VLookups!$D$19))</f>
        <v>-624.95374865778945</v>
      </c>
      <c r="K164" s="19">
        <v>0</v>
      </c>
      <c r="L164" s="19">
        <v>0</v>
      </c>
      <c r="M164" s="20">
        <f>M163-VLookups!$D$33</f>
        <v>-179</v>
      </c>
      <c r="N164" s="22">
        <v>100</v>
      </c>
      <c r="O164" s="19">
        <v>0</v>
      </c>
      <c r="P164" s="19">
        <v>0</v>
      </c>
      <c r="Q164" s="9" t="s">
        <v>36</v>
      </c>
      <c r="R164" s="19">
        <v>0</v>
      </c>
      <c r="S164" s="20">
        <f>VLookups!$D$50</f>
        <v>-4487.7037773753191</v>
      </c>
      <c r="T164" s="19">
        <v>0</v>
      </c>
      <c r="U164" s="9">
        <v>16</v>
      </c>
      <c r="V164" s="21">
        <f>V163-VLookups!$D$54</f>
        <v>-1400</v>
      </c>
      <c r="W164" s="21">
        <f>-VLookups!$D$59</f>
        <v>-250</v>
      </c>
      <c r="X164" s="21">
        <f>-VLookups!$D$62</f>
        <v>-175</v>
      </c>
      <c r="Y164" s="36">
        <f>Y163*(1+VLookups!$D$57/12)</f>
        <v>-296.33609370658837</v>
      </c>
      <c r="Z164" s="9" t="s">
        <v>36</v>
      </c>
      <c r="AA164" s="9" t="s">
        <v>36</v>
      </c>
      <c r="AB164" s="20">
        <f t="shared" si="8"/>
        <v>1051.5265605117361</v>
      </c>
      <c r="AC164" s="20">
        <f t="shared" si="9"/>
        <v>80983.88107756828</v>
      </c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</row>
    <row r="165" spans="1:43" x14ac:dyDescent="0.25">
      <c r="A165" s="1"/>
      <c r="B165" s="9">
        <v>161</v>
      </c>
      <c r="C165" s="9">
        <f t="shared" si="10"/>
        <v>36</v>
      </c>
      <c r="D165" s="9">
        <f t="shared" si="11"/>
        <v>5</v>
      </c>
      <c r="E165" s="20">
        <f>E153*(1+VLookups!$C$8)</f>
        <v>15208.017887946457</v>
      </c>
      <c r="F165" s="20">
        <f>-E165*VLookups!$D$10*2</f>
        <v>-912.48107327678736</v>
      </c>
      <c r="G165" s="19">
        <v>0</v>
      </c>
      <c r="H165" s="20">
        <f>(-VLookups!$D$13)*(E165+F165/2)</f>
        <v>-4794.3276391751206</v>
      </c>
      <c r="I165" s="20">
        <f>-PMT(VLookups!$D$16/12,180,-FV(VLookups!$D$16/12,72,,-VLookups!$D$15))</f>
        <v>-1492.92953188151</v>
      </c>
      <c r="J165" s="21">
        <f>-PMT(VLookups!$D$20/12,180,-FV(VLookups!$D$20/12,24,,-VLookups!$D$19))</f>
        <v>-624.95374865778945</v>
      </c>
      <c r="K165" s="19">
        <v>0</v>
      </c>
      <c r="L165" s="19">
        <v>0</v>
      </c>
      <c r="M165" s="20">
        <f>M164-VLookups!$D$33</f>
        <v>-180</v>
      </c>
      <c r="N165" s="22">
        <v>101</v>
      </c>
      <c r="O165" s="19">
        <v>0</v>
      </c>
      <c r="P165" s="19">
        <v>0</v>
      </c>
      <c r="Q165" s="9" t="s">
        <v>36</v>
      </c>
      <c r="R165" s="19">
        <v>0</v>
      </c>
      <c r="S165" s="20">
        <f>VLookups!$D$50</f>
        <v>-4487.7037773753191</v>
      </c>
      <c r="T165" s="19">
        <v>0</v>
      </c>
      <c r="U165" s="9">
        <v>17</v>
      </c>
      <c r="V165" s="21">
        <f>V164-VLookups!$D$54</f>
        <v>-1405</v>
      </c>
      <c r="W165" s="21">
        <f>-VLookups!$D$59</f>
        <v>-250</v>
      </c>
      <c r="X165" s="21">
        <f>-VLookups!$D$62</f>
        <v>-175</v>
      </c>
      <c r="Y165" s="36">
        <f>Y164*(1+VLookups!$D$57/12)</f>
        <v>-297.20040731323257</v>
      </c>
      <c r="Z165" s="9" t="s">
        <v>36</v>
      </c>
      <c r="AA165" s="9" t="s">
        <v>36</v>
      </c>
      <c r="AB165" s="20">
        <f t="shared" si="8"/>
        <v>1044.6622469050919</v>
      </c>
      <c r="AC165" s="20">
        <f t="shared" si="9"/>
        <v>82163.516459602659</v>
      </c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</row>
    <row r="166" spans="1:43" x14ac:dyDescent="0.25">
      <c r="A166" s="1"/>
      <c r="B166" s="9">
        <v>162</v>
      </c>
      <c r="C166" s="9">
        <f t="shared" si="10"/>
        <v>36</v>
      </c>
      <c r="D166" s="9">
        <f t="shared" si="11"/>
        <v>6</v>
      </c>
      <c r="E166" s="20">
        <f>E154*(1+VLookups!$C$8)</f>
        <v>15208.017887946457</v>
      </c>
      <c r="F166" s="20">
        <f>-E166*VLookups!$D$10*2</f>
        <v>-912.48107327678736</v>
      </c>
      <c r="G166" s="19">
        <v>0</v>
      </c>
      <c r="H166" s="20">
        <f>(-VLookups!$D$13)*(E166+F166/2)</f>
        <v>-4794.3276391751206</v>
      </c>
      <c r="I166" s="20">
        <f>-PMT(VLookups!$D$16/12,180,-FV(VLookups!$D$16/12,72,,-VLookups!$D$15))</f>
        <v>-1492.92953188151</v>
      </c>
      <c r="J166" s="21">
        <f>-PMT(VLookups!$D$20/12,180,-FV(VLookups!$D$20/12,24,,-VLookups!$D$19))</f>
        <v>-624.95374865778945</v>
      </c>
      <c r="K166" s="19">
        <v>0</v>
      </c>
      <c r="L166" s="19">
        <v>0</v>
      </c>
      <c r="M166" s="20">
        <f>M165-VLookups!$D$33</f>
        <v>-181</v>
      </c>
      <c r="N166" s="22">
        <v>102</v>
      </c>
      <c r="O166" s="19">
        <v>0</v>
      </c>
      <c r="P166" s="19">
        <v>0</v>
      </c>
      <c r="Q166" s="9" t="s">
        <v>36</v>
      </c>
      <c r="R166" s="19">
        <v>0</v>
      </c>
      <c r="S166" s="20">
        <f>VLookups!$D$50</f>
        <v>-4487.7037773753191</v>
      </c>
      <c r="T166" s="19">
        <v>0</v>
      </c>
      <c r="U166" s="9">
        <v>18</v>
      </c>
      <c r="V166" s="21">
        <f>V165-VLookups!$D$54</f>
        <v>-1410</v>
      </c>
      <c r="W166" s="21">
        <f>-VLookups!$D$59</f>
        <v>-250</v>
      </c>
      <c r="X166" s="21">
        <f>-VLookups!$D$62</f>
        <v>-175</v>
      </c>
      <c r="Y166" s="36">
        <f>Y165*(1+VLookups!$D$57/12)</f>
        <v>-298.06724183456282</v>
      </c>
      <c r="Z166" s="9" t="s">
        <v>36</v>
      </c>
      <c r="AA166" s="9" t="s">
        <v>36</v>
      </c>
      <c r="AB166" s="20">
        <f t="shared" si="8"/>
        <v>1037.7954123837617</v>
      </c>
      <c r="AC166" s="20">
        <f t="shared" si="9"/>
        <v>83338.251066085752</v>
      </c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</row>
    <row r="167" spans="1:43" x14ac:dyDescent="0.25">
      <c r="A167" s="1"/>
      <c r="B167" s="9">
        <v>163</v>
      </c>
      <c r="C167" s="9">
        <f t="shared" si="10"/>
        <v>36</v>
      </c>
      <c r="D167" s="9">
        <f t="shared" si="11"/>
        <v>7</v>
      </c>
      <c r="E167" s="20">
        <f>E155*(1+VLookups!$C$8)</f>
        <v>15208.017887946457</v>
      </c>
      <c r="F167" s="20">
        <f>-E167*VLookups!$D$10*2</f>
        <v>-912.48107327678736</v>
      </c>
      <c r="G167" s="19">
        <v>0</v>
      </c>
      <c r="H167" s="20">
        <f>(-VLookups!$D$13)*(E167+F167/2)</f>
        <v>-4794.3276391751206</v>
      </c>
      <c r="I167" s="20">
        <f>-PMT(VLookups!$D$16/12,180,-FV(VLookups!$D$16/12,72,,-VLookups!$D$15))</f>
        <v>-1492.92953188151</v>
      </c>
      <c r="J167" s="21">
        <f>-PMT(VLookups!$D$20/12,180,-FV(VLookups!$D$20/12,24,,-VLookups!$D$19))</f>
        <v>-624.95374865778945</v>
      </c>
      <c r="K167" s="19">
        <v>0</v>
      </c>
      <c r="L167" s="19">
        <v>0</v>
      </c>
      <c r="M167" s="20">
        <f>M166-VLookups!$D$33</f>
        <v>-182</v>
      </c>
      <c r="N167" s="22">
        <v>103</v>
      </c>
      <c r="O167" s="19">
        <v>0</v>
      </c>
      <c r="P167" s="19">
        <v>0</v>
      </c>
      <c r="Q167" s="9" t="s">
        <v>36</v>
      </c>
      <c r="R167" s="19">
        <v>0</v>
      </c>
      <c r="S167" s="20">
        <f>VLookups!$D$50</f>
        <v>-4487.7037773753191</v>
      </c>
      <c r="T167" s="19">
        <v>0</v>
      </c>
      <c r="U167" s="9">
        <v>19</v>
      </c>
      <c r="V167" s="21">
        <f>V166-VLookups!$D$54</f>
        <v>-1415</v>
      </c>
      <c r="W167" s="21">
        <f>-VLookups!$D$59</f>
        <v>-250</v>
      </c>
      <c r="X167" s="21">
        <f>-VLookups!$D$62</f>
        <v>-175</v>
      </c>
      <c r="Y167" s="36">
        <f>Y166*(1+VLookups!$D$57/12)</f>
        <v>-298.93660462324698</v>
      </c>
      <c r="Z167" s="9" t="s">
        <v>36</v>
      </c>
      <c r="AA167" s="9" t="s">
        <v>36</v>
      </c>
      <c r="AB167" s="20">
        <f t="shared" si="8"/>
        <v>1030.9260495950775</v>
      </c>
      <c r="AC167" s="20">
        <f t="shared" si="9"/>
        <v>84508.074200790972</v>
      </c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</row>
    <row r="168" spans="1:43" x14ac:dyDescent="0.25">
      <c r="A168" s="1"/>
      <c r="B168" s="9">
        <v>164</v>
      </c>
      <c r="C168" s="9">
        <f t="shared" si="10"/>
        <v>36</v>
      </c>
      <c r="D168" s="9">
        <f t="shared" si="11"/>
        <v>8</v>
      </c>
      <c r="E168" s="20">
        <f>E156*(1+VLookups!$C$8)</f>
        <v>15208.017887946457</v>
      </c>
      <c r="F168" s="20">
        <f>-E168*VLookups!$D$10*2</f>
        <v>-912.48107327678736</v>
      </c>
      <c r="G168" s="19">
        <v>0</v>
      </c>
      <c r="H168" s="20">
        <f>(-VLookups!$D$13)*(E168+F168/2)</f>
        <v>-4794.3276391751206</v>
      </c>
      <c r="I168" s="20">
        <f>-PMT(VLookups!$D$16/12,180,-FV(VLookups!$D$16/12,72,,-VLookups!$D$15))</f>
        <v>-1492.92953188151</v>
      </c>
      <c r="J168" s="21">
        <f>-PMT(VLookups!$D$20/12,180,-FV(VLookups!$D$20/12,24,,-VLookups!$D$19))</f>
        <v>-624.95374865778945</v>
      </c>
      <c r="K168" s="19">
        <v>0</v>
      </c>
      <c r="L168" s="19">
        <v>0</v>
      </c>
      <c r="M168" s="20">
        <f>M167-VLookups!$D$33</f>
        <v>-183</v>
      </c>
      <c r="N168" s="22">
        <v>104</v>
      </c>
      <c r="O168" s="19">
        <v>0</v>
      </c>
      <c r="P168" s="19">
        <v>0</v>
      </c>
      <c r="Q168" s="9" t="s">
        <v>36</v>
      </c>
      <c r="R168" s="19">
        <v>0</v>
      </c>
      <c r="S168" s="20">
        <f>VLookups!$D$50</f>
        <v>-4487.7037773753191</v>
      </c>
      <c r="T168" s="19">
        <v>0</v>
      </c>
      <c r="U168" s="9">
        <v>20</v>
      </c>
      <c r="V168" s="21">
        <f>V167-VLookups!$D$54</f>
        <v>-1420</v>
      </c>
      <c r="W168" s="21">
        <f>-VLookups!$D$59</f>
        <v>-250</v>
      </c>
      <c r="X168" s="21">
        <f>-VLookups!$D$62</f>
        <v>-175</v>
      </c>
      <c r="Y168" s="36">
        <f>Y167*(1+VLookups!$D$57/12)</f>
        <v>-299.80850305339811</v>
      </c>
      <c r="Z168" s="9" t="s">
        <v>36</v>
      </c>
      <c r="AA168" s="9" t="s">
        <v>36</v>
      </c>
      <c r="AB168" s="20">
        <f t="shared" si="8"/>
        <v>1024.0541511649265</v>
      </c>
      <c r="AC168" s="20">
        <f t="shared" si="9"/>
        <v>85672.975142290554</v>
      </c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</row>
    <row r="169" spans="1:43" x14ac:dyDescent="0.25">
      <c r="A169" s="1"/>
      <c r="B169" s="9">
        <v>165</v>
      </c>
      <c r="C169" s="9">
        <f t="shared" si="10"/>
        <v>36</v>
      </c>
      <c r="D169" s="9">
        <f t="shared" si="11"/>
        <v>9</v>
      </c>
      <c r="E169" s="20">
        <f>E157*(1+VLookups!$C$8)</f>
        <v>15208.017887946457</v>
      </c>
      <c r="F169" s="20">
        <f>-E169*VLookups!$D$10*2</f>
        <v>-912.48107327678736</v>
      </c>
      <c r="G169" s="19">
        <v>0</v>
      </c>
      <c r="H169" s="20">
        <f>(-VLookups!$D$13)*(E169+F169/2)</f>
        <v>-4794.3276391751206</v>
      </c>
      <c r="I169" s="20">
        <f>-PMT(VLookups!$D$16/12,180,-FV(VLookups!$D$16/12,72,,-VLookups!$D$15))</f>
        <v>-1492.92953188151</v>
      </c>
      <c r="J169" s="21">
        <f>-PMT(VLookups!$D$20/12,180,-FV(VLookups!$D$20/12,24,,-VLookups!$D$19))</f>
        <v>-624.95374865778945</v>
      </c>
      <c r="K169" s="19">
        <v>0</v>
      </c>
      <c r="L169" s="19">
        <v>0</v>
      </c>
      <c r="M169" s="20">
        <f>M168-VLookups!$D$33</f>
        <v>-184</v>
      </c>
      <c r="N169" s="22">
        <v>105</v>
      </c>
      <c r="O169" s="19">
        <v>0</v>
      </c>
      <c r="P169" s="19">
        <v>0</v>
      </c>
      <c r="Q169" s="9" t="s">
        <v>36</v>
      </c>
      <c r="R169" s="19">
        <v>0</v>
      </c>
      <c r="S169" s="20">
        <f>VLookups!$D$50</f>
        <v>-4487.7037773753191</v>
      </c>
      <c r="T169" s="19">
        <v>0</v>
      </c>
      <c r="U169" s="9">
        <v>21</v>
      </c>
      <c r="V169" s="21">
        <f>V168-VLookups!$D$54</f>
        <v>-1425</v>
      </c>
      <c r="W169" s="21">
        <f>-VLookups!$D$59</f>
        <v>-250</v>
      </c>
      <c r="X169" s="21">
        <f>-VLookups!$D$62</f>
        <v>-175</v>
      </c>
      <c r="Y169" s="36">
        <f>Y168*(1+VLookups!$D$57/12)</f>
        <v>-300.68294452063719</v>
      </c>
      <c r="Z169" s="9" t="s">
        <v>36</v>
      </c>
      <c r="AA169" s="9" t="s">
        <v>36</v>
      </c>
      <c r="AB169" s="20">
        <f t="shared" si="8"/>
        <v>1017.1797096976873</v>
      </c>
      <c r="AC169" s="20">
        <f t="shared" si="9"/>
        <v>86832.943143892058</v>
      </c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</row>
    <row r="170" spans="1:43" x14ac:dyDescent="0.25">
      <c r="A170" s="1"/>
      <c r="B170" s="9">
        <v>166</v>
      </c>
      <c r="C170" s="9">
        <f t="shared" si="10"/>
        <v>36</v>
      </c>
      <c r="D170" s="9">
        <f t="shared" si="11"/>
        <v>10</v>
      </c>
      <c r="E170" s="20">
        <f>E158*(1+VLookups!$C$8)</f>
        <v>15208.017887946457</v>
      </c>
      <c r="F170" s="20">
        <f>-E170*VLookups!$D$10*2</f>
        <v>-912.48107327678736</v>
      </c>
      <c r="G170" s="19">
        <v>0</v>
      </c>
      <c r="H170" s="20">
        <f>(-VLookups!$D$13)*(E170+F170/2)</f>
        <v>-4794.3276391751206</v>
      </c>
      <c r="I170" s="20">
        <f>-PMT(VLookups!$D$16/12,180,-FV(VLookups!$D$16/12,72,,-VLookups!$D$15))</f>
        <v>-1492.92953188151</v>
      </c>
      <c r="J170" s="21">
        <f>-PMT(VLookups!$D$20/12,180,-FV(VLookups!$D$20/12,24,,-VLookups!$D$19))</f>
        <v>-624.95374865778945</v>
      </c>
      <c r="K170" s="19">
        <v>0</v>
      </c>
      <c r="L170" s="19">
        <v>0</v>
      </c>
      <c r="M170" s="20">
        <f>M169-VLookups!$D$33</f>
        <v>-185</v>
      </c>
      <c r="N170" s="22">
        <v>106</v>
      </c>
      <c r="O170" s="19">
        <v>0</v>
      </c>
      <c r="P170" s="19">
        <v>0</v>
      </c>
      <c r="Q170" s="9" t="s">
        <v>36</v>
      </c>
      <c r="R170" s="19">
        <v>0</v>
      </c>
      <c r="S170" s="20">
        <f>VLookups!$D$50</f>
        <v>-4487.7037773753191</v>
      </c>
      <c r="T170" s="19">
        <v>0</v>
      </c>
      <c r="U170" s="9">
        <v>22</v>
      </c>
      <c r="V170" s="21">
        <f>V169-VLookups!$D$54</f>
        <v>-1430</v>
      </c>
      <c r="W170" s="21">
        <f>-VLookups!$D$59</f>
        <v>-250</v>
      </c>
      <c r="X170" s="21">
        <f>-VLookups!$D$62</f>
        <v>-175</v>
      </c>
      <c r="Y170" s="36">
        <f>Y169*(1+VLookups!$D$57/12)</f>
        <v>-301.55993644215573</v>
      </c>
      <c r="Z170" s="9" t="s">
        <v>36</v>
      </c>
      <c r="AA170" s="9" t="s">
        <v>36</v>
      </c>
      <c r="AB170" s="20">
        <f t="shared" si="8"/>
        <v>1010.3027177761687</v>
      </c>
      <c r="AC170" s="20">
        <f t="shared" si="9"/>
        <v>87987.967433574711</v>
      </c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</row>
    <row r="171" spans="1:43" x14ac:dyDescent="0.25">
      <c r="A171" s="1"/>
      <c r="B171" s="9">
        <v>167</v>
      </c>
      <c r="C171" s="9">
        <f t="shared" si="10"/>
        <v>36</v>
      </c>
      <c r="D171" s="9">
        <f t="shared" si="11"/>
        <v>11</v>
      </c>
      <c r="E171" s="20">
        <f>E159*(1+VLookups!$C$8)</f>
        <v>15208.017887946457</v>
      </c>
      <c r="F171" s="20">
        <f>-E171*VLookups!$D$10*2</f>
        <v>-912.48107327678736</v>
      </c>
      <c r="G171" s="19">
        <v>0</v>
      </c>
      <c r="H171" s="20">
        <f>(-VLookups!$D$13)*(E171+F171/2)</f>
        <v>-4794.3276391751206</v>
      </c>
      <c r="I171" s="20">
        <f>-PMT(VLookups!$D$16/12,180,-FV(VLookups!$D$16/12,72,,-VLookups!$D$15))</f>
        <v>-1492.92953188151</v>
      </c>
      <c r="J171" s="21">
        <f>-PMT(VLookups!$D$20/12,180,-FV(VLookups!$D$20/12,24,,-VLookups!$D$19))</f>
        <v>-624.95374865778945</v>
      </c>
      <c r="K171" s="19">
        <v>0</v>
      </c>
      <c r="L171" s="19">
        <v>0</v>
      </c>
      <c r="M171" s="20">
        <f>M170-VLookups!$D$33</f>
        <v>-186</v>
      </c>
      <c r="N171" s="22">
        <v>107</v>
      </c>
      <c r="O171" s="19">
        <v>0</v>
      </c>
      <c r="P171" s="19">
        <v>0</v>
      </c>
      <c r="Q171" s="9" t="s">
        <v>36</v>
      </c>
      <c r="R171" s="19">
        <v>0</v>
      </c>
      <c r="S171" s="20">
        <f>VLookups!$D$50</f>
        <v>-4487.7037773753191</v>
      </c>
      <c r="T171" s="19">
        <v>0</v>
      </c>
      <c r="U171" s="9">
        <v>23</v>
      </c>
      <c r="V171" s="21">
        <f>V170-VLookups!$D$54</f>
        <v>-1435</v>
      </c>
      <c r="W171" s="21">
        <f>-VLookups!$D$59</f>
        <v>-250</v>
      </c>
      <c r="X171" s="21">
        <f>-VLookups!$D$62</f>
        <v>-175</v>
      </c>
      <c r="Y171" s="36">
        <f>Y170*(1+VLookups!$D$57/12)</f>
        <v>-302.43948625677871</v>
      </c>
      <c r="Z171" s="9" t="s">
        <v>36</v>
      </c>
      <c r="AA171" s="9" t="s">
        <v>36</v>
      </c>
      <c r="AB171" s="20">
        <f t="shared" si="8"/>
        <v>1003.4231679615457</v>
      </c>
      <c r="AC171" s="20">
        <f t="shared" si="9"/>
        <v>89138.037213925549</v>
      </c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</row>
    <row r="172" spans="1:43" x14ac:dyDescent="0.25">
      <c r="A172" s="1"/>
      <c r="B172" s="9">
        <v>168</v>
      </c>
      <c r="C172" s="9">
        <f t="shared" si="10"/>
        <v>37</v>
      </c>
      <c r="D172" s="9">
        <f t="shared" si="11"/>
        <v>0</v>
      </c>
      <c r="E172" s="20">
        <f>E160*(1+VLookups!$C$8)</f>
        <v>15740.298514024582</v>
      </c>
      <c r="F172" s="20">
        <f>-E172*VLookups!$D$10*2</f>
        <v>-944.41791084147485</v>
      </c>
      <c r="G172" s="19">
        <v>0</v>
      </c>
      <c r="H172" s="20">
        <f>(-VLookups!$D$13)*(E172+F172/2)</f>
        <v>-4962.1291065462492</v>
      </c>
      <c r="I172" s="20">
        <f>-PMT(VLookups!$D$16/12,180,-FV(VLookups!$D$16/12,72,,-VLookups!$D$15))</f>
        <v>-1492.92953188151</v>
      </c>
      <c r="J172" s="21">
        <f>-PMT(VLookups!$D$20/12,180,-FV(VLookups!$D$20/12,24,,-VLookups!$D$19))</f>
        <v>-624.95374865778945</v>
      </c>
      <c r="K172" s="19">
        <v>0</v>
      </c>
      <c r="L172" s="19">
        <v>0</v>
      </c>
      <c r="M172" s="20">
        <f>M171-VLookups!$D$33</f>
        <v>-187</v>
      </c>
      <c r="N172" s="22">
        <v>108</v>
      </c>
      <c r="O172" s="19">
        <v>0</v>
      </c>
      <c r="P172" s="19">
        <v>0</v>
      </c>
      <c r="Q172" s="9" t="s">
        <v>36</v>
      </c>
      <c r="R172" s="19">
        <v>0</v>
      </c>
      <c r="S172" s="20">
        <f>VLookups!$D$50</f>
        <v>-4487.7037773753191</v>
      </c>
      <c r="T172" s="19">
        <v>0</v>
      </c>
      <c r="U172" s="9">
        <v>24</v>
      </c>
      <c r="V172" s="21">
        <f>V171-VLookups!$D$54</f>
        <v>-1440</v>
      </c>
      <c r="W172" s="21">
        <f>-VLookups!$D$59</f>
        <v>-250</v>
      </c>
      <c r="X172" s="21">
        <f>-VLookups!$D$62</f>
        <v>-175</v>
      </c>
      <c r="Y172" s="36">
        <f>Y171*(1+VLookups!$D$57/12)</f>
        <v>-303.32160142502767</v>
      </c>
      <c r="Z172" s="9" t="s">
        <v>36</v>
      </c>
      <c r="AA172" s="9" t="s">
        <v>36</v>
      </c>
      <c r="AB172" s="20">
        <f t="shared" si="8"/>
        <v>1345.0517927179503</v>
      </c>
      <c r="AC172" s="20">
        <f t="shared" si="9"/>
        <v>90631.652402000036</v>
      </c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</row>
    <row r="173" spans="1:43" x14ac:dyDescent="0.25">
      <c r="A173" s="1"/>
      <c r="B173" s="9">
        <v>169</v>
      </c>
      <c r="C173" s="9">
        <f t="shared" si="10"/>
        <v>37</v>
      </c>
      <c r="D173" s="9">
        <f t="shared" si="11"/>
        <v>1</v>
      </c>
      <c r="E173" s="20">
        <f>E161*(1+VLookups!$C$8)</f>
        <v>15740.298514024582</v>
      </c>
      <c r="F173" s="20">
        <f>-E173*VLookups!$D$10*2</f>
        <v>-944.41791084147485</v>
      </c>
      <c r="G173" s="19">
        <v>0</v>
      </c>
      <c r="H173" s="20">
        <f>(-VLookups!$D$13)*(E173+F173/2)</f>
        <v>-4962.1291065462492</v>
      </c>
      <c r="I173" s="20">
        <f>-PMT(VLookups!$D$16/12,180,-FV(VLookups!$D$16/12,72,,-VLookups!$D$15))</f>
        <v>-1492.92953188151</v>
      </c>
      <c r="J173" s="21">
        <f>-PMT(VLookups!$D$20/12,180,-FV(VLookups!$D$20/12,24,,-VLookups!$D$19))</f>
        <v>-624.95374865778945</v>
      </c>
      <c r="K173" s="19">
        <v>0</v>
      </c>
      <c r="L173" s="19">
        <v>0</v>
      </c>
      <c r="M173" s="20">
        <f>M172-VLookups!$D$33</f>
        <v>-188</v>
      </c>
      <c r="N173" s="22">
        <v>109</v>
      </c>
      <c r="O173" s="19">
        <v>0</v>
      </c>
      <c r="P173" s="19">
        <v>0</v>
      </c>
      <c r="Q173" s="9" t="s">
        <v>36</v>
      </c>
      <c r="R173" s="19">
        <v>0</v>
      </c>
      <c r="S173" s="20">
        <f>VLookups!$D$50</f>
        <v>-4487.7037773753191</v>
      </c>
      <c r="T173" s="19">
        <v>0</v>
      </c>
      <c r="U173" s="9">
        <v>25</v>
      </c>
      <c r="V173" s="21">
        <f>V172-VLookups!$D$54</f>
        <v>-1445</v>
      </c>
      <c r="W173" s="21">
        <f>-VLookups!$D$59</f>
        <v>-250</v>
      </c>
      <c r="X173" s="21">
        <f>-VLookups!$D$62</f>
        <v>-175</v>
      </c>
      <c r="Y173" s="36">
        <f>Y172*(1+VLookups!$D$57/12)</f>
        <v>-304.20628942918398</v>
      </c>
      <c r="Z173" s="9" t="s">
        <v>36</v>
      </c>
      <c r="AA173" s="9" t="s">
        <v>36</v>
      </c>
      <c r="AB173" s="20">
        <f t="shared" si="8"/>
        <v>1338.1671047137941</v>
      </c>
      <c r="AC173" s="20">
        <f t="shared" si="9"/>
        <v>92120.872260717166</v>
      </c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</row>
    <row r="174" spans="1:43" x14ac:dyDescent="0.25">
      <c r="A174" s="1"/>
      <c r="B174" s="9">
        <v>170</v>
      </c>
      <c r="C174" s="9">
        <f t="shared" si="10"/>
        <v>37</v>
      </c>
      <c r="D174" s="9">
        <f t="shared" si="11"/>
        <v>2</v>
      </c>
      <c r="E174" s="20">
        <f>E162*(1+VLookups!$C$8)</f>
        <v>15740.298514024582</v>
      </c>
      <c r="F174" s="20">
        <f>-E174*VLookups!$D$10*2</f>
        <v>-944.41791084147485</v>
      </c>
      <c r="G174" s="19">
        <v>0</v>
      </c>
      <c r="H174" s="20">
        <f>(-VLookups!$D$13)*(E174+F174/2)</f>
        <v>-4962.1291065462492</v>
      </c>
      <c r="I174" s="20">
        <f>-PMT(VLookups!$D$16/12,180,-FV(VLookups!$D$16/12,72,,-VLookups!$D$15))</f>
        <v>-1492.92953188151</v>
      </c>
      <c r="J174" s="21">
        <f>-PMT(VLookups!$D$20/12,180,-FV(VLookups!$D$20/12,24,,-VLookups!$D$19))</f>
        <v>-624.95374865778945</v>
      </c>
      <c r="K174" s="19">
        <v>0</v>
      </c>
      <c r="L174" s="19">
        <v>0</v>
      </c>
      <c r="M174" s="20">
        <f>M173-VLookups!$D$33</f>
        <v>-189</v>
      </c>
      <c r="N174" s="22">
        <v>110</v>
      </c>
      <c r="O174" s="19">
        <v>0</v>
      </c>
      <c r="P174" s="19">
        <v>0</v>
      </c>
      <c r="Q174" s="9" t="s">
        <v>36</v>
      </c>
      <c r="R174" s="19">
        <v>0</v>
      </c>
      <c r="S174" s="20">
        <f>VLookups!$D$50</f>
        <v>-4487.7037773753191</v>
      </c>
      <c r="T174" s="19">
        <v>0</v>
      </c>
      <c r="U174" s="9">
        <v>26</v>
      </c>
      <c r="V174" s="21">
        <f>V173-VLookups!$D$54</f>
        <v>-1450</v>
      </c>
      <c r="W174" s="21">
        <f>-VLookups!$D$59</f>
        <v>-250</v>
      </c>
      <c r="X174" s="21">
        <f>-VLookups!$D$62</f>
        <v>-175</v>
      </c>
      <c r="Y174" s="36">
        <f>Y173*(1+VLookups!$D$57/12)</f>
        <v>-305.09355777335242</v>
      </c>
      <c r="Z174" s="9" t="s">
        <v>36</v>
      </c>
      <c r="AA174" s="9" t="s">
        <v>36</v>
      </c>
      <c r="AB174" s="20">
        <f t="shared" si="8"/>
        <v>1331.2798363696256</v>
      </c>
      <c r="AC174" s="20">
        <f t="shared" si="9"/>
        <v>93605.686884187991</v>
      </c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</row>
    <row r="175" spans="1:43" x14ac:dyDescent="0.25">
      <c r="A175" s="1"/>
      <c r="B175" s="9">
        <v>171</v>
      </c>
      <c r="C175" s="9">
        <f t="shared" si="10"/>
        <v>37</v>
      </c>
      <c r="D175" s="9">
        <f t="shared" si="11"/>
        <v>3</v>
      </c>
      <c r="E175" s="20">
        <f>E163*(1+VLookups!$C$8)</f>
        <v>15740.298514024582</v>
      </c>
      <c r="F175" s="20">
        <f>-E175*VLookups!$D$10*2</f>
        <v>-944.41791084147485</v>
      </c>
      <c r="G175" s="19">
        <v>0</v>
      </c>
      <c r="H175" s="20">
        <f>(-VLookups!$D$13)*(E175+F175/2)</f>
        <v>-4962.1291065462492</v>
      </c>
      <c r="I175" s="20">
        <f>-PMT(VLookups!$D$16/12,180,-FV(VLookups!$D$16/12,72,,-VLookups!$D$15))</f>
        <v>-1492.92953188151</v>
      </c>
      <c r="J175" s="21">
        <f>-PMT(VLookups!$D$20/12,180,-FV(VLookups!$D$20/12,24,,-VLookups!$D$19))</f>
        <v>-624.95374865778945</v>
      </c>
      <c r="K175" s="19">
        <v>0</v>
      </c>
      <c r="L175" s="19">
        <v>0</v>
      </c>
      <c r="M175" s="20">
        <f>M174-VLookups!$D$33</f>
        <v>-190</v>
      </c>
      <c r="N175" s="22">
        <v>111</v>
      </c>
      <c r="O175" s="19">
        <v>0</v>
      </c>
      <c r="P175" s="19">
        <v>0</v>
      </c>
      <c r="Q175" s="9" t="s">
        <v>36</v>
      </c>
      <c r="R175" s="19">
        <v>0</v>
      </c>
      <c r="S175" s="20">
        <f>VLookups!$D$50</f>
        <v>-4487.7037773753191</v>
      </c>
      <c r="T175" s="19">
        <v>0</v>
      </c>
      <c r="U175" s="9">
        <v>27</v>
      </c>
      <c r="V175" s="21">
        <f>V174-VLookups!$D$54</f>
        <v>-1455</v>
      </c>
      <c r="W175" s="21">
        <f>-VLookups!$D$59</f>
        <v>-250</v>
      </c>
      <c r="X175" s="21">
        <f>-VLookups!$D$62</f>
        <v>-175</v>
      </c>
      <c r="Y175" s="36">
        <f>Y174*(1+VLookups!$D$57/12)</f>
        <v>-305.98341398352471</v>
      </c>
      <c r="Z175" s="9" t="s">
        <v>36</v>
      </c>
      <c r="AA175" s="9" t="s">
        <v>36</v>
      </c>
      <c r="AB175" s="20">
        <f t="shared" si="8"/>
        <v>1324.3899801594532</v>
      </c>
      <c r="AC175" s="20">
        <f t="shared" si="9"/>
        <v>95086.086342487761</v>
      </c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</row>
    <row r="176" spans="1:43" x14ac:dyDescent="0.25">
      <c r="A176" s="1"/>
      <c r="B176" s="9">
        <v>172</v>
      </c>
      <c r="C176" s="9">
        <f t="shared" si="10"/>
        <v>37</v>
      </c>
      <c r="D176" s="9">
        <f t="shared" si="11"/>
        <v>4</v>
      </c>
      <c r="E176" s="20">
        <f>E164*(1+VLookups!$C$8)</f>
        <v>15740.298514024582</v>
      </c>
      <c r="F176" s="20">
        <f>-E176*VLookups!$D$10*2</f>
        <v>-944.41791084147485</v>
      </c>
      <c r="G176" s="19">
        <v>0</v>
      </c>
      <c r="H176" s="20">
        <f>(-VLookups!$D$13)*(E176+F176/2)</f>
        <v>-4962.1291065462492</v>
      </c>
      <c r="I176" s="20">
        <f>-PMT(VLookups!$D$16/12,180,-FV(VLookups!$D$16/12,72,,-VLookups!$D$15))</f>
        <v>-1492.92953188151</v>
      </c>
      <c r="J176" s="21">
        <f>-PMT(VLookups!$D$20/12,180,-FV(VLookups!$D$20/12,24,,-VLookups!$D$19))</f>
        <v>-624.95374865778945</v>
      </c>
      <c r="K176" s="19">
        <v>0</v>
      </c>
      <c r="L176" s="19">
        <v>0</v>
      </c>
      <c r="M176" s="20">
        <f>M175-VLookups!$D$33</f>
        <v>-191</v>
      </c>
      <c r="N176" s="22">
        <v>112</v>
      </c>
      <c r="O176" s="19">
        <v>0</v>
      </c>
      <c r="P176" s="19">
        <v>0</v>
      </c>
      <c r="Q176" s="9" t="s">
        <v>36</v>
      </c>
      <c r="R176" s="19">
        <v>0</v>
      </c>
      <c r="S176" s="20">
        <f>VLookups!$D$50</f>
        <v>-4487.7037773753191</v>
      </c>
      <c r="T176" s="19">
        <v>0</v>
      </c>
      <c r="U176" s="9">
        <v>28</v>
      </c>
      <c r="V176" s="21">
        <f>V175-VLookups!$D$54</f>
        <v>-1460</v>
      </c>
      <c r="W176" s="21">
        <f>-VLookups!$D$59</f>
        <v>-250</v>
      </c>
      <c r="X176" s="21">
        <f>-VLookups!$D$62</f>
        <v>-175</v>
      </c>
      <c r="Y176" s="36">
        <f>Y175*(1+VLookups!$D$57/12)</f>
        <v>-306.87586560764333</v>
      </c>
      <c r="Z176" s="9" t="s">
        <v>36</v>
      </c>
      <c r="AA176" s="9" t="s">
        <v>36</v>
      </c>
      <c r="AB176" s="20">
        <f t="shared" si="8"/>
        <v>1317.4975285353346</v>
      </c>
      <c r="AC176" s="20">
        <f t="shared" si="9"/>
        <v>96562.06068159391</v>
      </c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</row>
    <row r="177" spans="1:43" x14ac:dyDescent="0.25">
      <c r="A177" s="1"/>
      <c r="B177" s="9">
        <v>173</v>
      </c>
      <c r="C177" s="9">
        <f t="shared" si="10"/>
        <v>37</v>
      </c>
      <c r="D177" s="9">
        <f t="shared" si="11"/>
        <v>5</v>
      </c>
      <c r="E177" s="20">
        <f>E165*(1+VLookups!$C$8)</f>
        <v>15740.298514024582</v>
      </c>
      <c r="F177" s="20">
        <f>-E177*VLookups!$D$10*2</f>
        <v>-944.41791084147485</v>
      </c>
      <c r="G177" s="19">
        <v>0</v>
      </c>
      <c r="H177" s="20">
        <f>(-VLookups!$D$13)*(E177+F177/2)</f>
        <v>-4962.1291065462492</v>
      </c>
      <c r="I177" s="20">
        <f>-PMT(VLookups!$D$16/12,180,-FV(VLookups!$D$16/12,72,,-VLookups!$D$15))</f>
        <v>-1492.92953188151</v>
      </c>
      <c r="J177" s="21">
        <f>-PMT(VLookups!$D$20/12,180,-FV(VLookups!$D$20/12,24,,-VLookups!$D$19))</f>
        <v>-624.95374865778945</v>
      </c>
      <c r="K177" s="19">
        <v>0</v>
      </c>
      <c r="L177" s="19">
        <v>0</v>
      </c>
      <c r="M177" s="20">
        <f>M176-VLookups!$D$33</f>
        <v>-192</v>
      </c>
      <c r="N177" s="22">
        <v>113</v>
      </c>
      <c r="O177" s="19">
        <v>0</v>
      </c>
      <c r="P177" s="19">
        <v>0</v>
      </c>
      <c r="Q177" s="9" t="s">
        <v>36</v>
      </c>
      <c r="R177" s="19">
        <v>0</v>
      </c>
      <c r="S177" s="20">
        <f>VLookups!$D$50</f>
        <v>-4487.7037773753191</v>
      </c>
      <c r="T177" s="19">
        <v>0</v>
      </c>
      <c r="U177" s="9">
        <v>29</v>
      </c>
      <c r="V177" s="21">
        <f>V176-VLookups!$D$54</f>
        <v>-1465</v>
      </c>
      <c r="W177" s="21">
        <f>-VLookups!$D$59</f>
        <v>-250</v>
      </c>
      <c r="X177" s="21">
        <f>-VLookups!$D$62</f>
        <v>-175</v>
      </c>
      <c r="Y177" s="36">
        <f>Y176*(1+VLookups!$D$57/12)</f>
        <v>-307.77092021566563</v>
      </c>
      <c r="Z177" s="9" t="s">
        <v>36</v>
      </c>
      <c r="AA177" s="9" t="s">
        <v>36</v>
      </c>
      <c r="AB177" s="20">
        <f t="shared" si="8"/>
        <v>1310.6024739273123</v>
      </c>
      <c r="AC177" s="20">
        <f t="shared" si="9"/>
        <v>98033.599923323884</v>
      </c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</row>
    <row r="178" spans="1:43" x14ac:dyDescent="0.25">
      <c r="A178" s="1"/>
      <c r="B178" s="9">
        <v>174</v>
      </c>
      <c r="C178" s="9">
        <f t="shared" si="10"/>
        <v>37</v>
      </c>
      <c r="D178" s="9">
        <f t="shared" si="11"/>
        <v>6</v>
      </c>
      <c r="E178" s="20">
        <f>E166*(1+VLookups!$C$8)</f>
        <v>15740.298514024582</v>
      </c>
      <c r="F178" s="20">
        <f>-E178*VLookups!$D$10*2</f>
        <v>-944.41791084147485</v>
      </c>
      <c r="G178" s="19">
        <v>0</v>
      </c>
      <c r="H178" s="20">
        <f>(-VLookups!$D$13)*(E178+F178/2)</f>
        <v>-4962.1291065462492</v>
      </c>
      <c r="I178" s="20">
        <f>-PMT(VLookups!$D$16/12,180,-FV(VLookups!$D$16/12,72,,-VLookups!$D$15))</f>
        <v>-1492.92953188151</v>
      </c>
      <c r="J178" s="21">
        <f>-PMT(VLookups!$D$20/12,180,-FV(VLookups!$D$20/12,24,,-VLookups!$D$19))</f>
        <v>-624.95374865778945</v>
      </c>
      <c r="K178" s="19">
        <v>0</v>
      </c>
      <c r="L178" s="19">
        <v>0</v>
      </c>
      <c r="M178" s="20">
        <f>M177-VLookups!$D$33</f>
        <v>-193</v>
      </c>
      <c r="N178" s="22">
        <v>114</v>
      </c>
      <c r="O178" s="19">
        <v>0</v>
      </c>
      <c r="P178" s="19">
        <v>0</v>
      </c>
      <c r="Q178" s="9" t="s">
        <v>36</v>
      </c>
      <c r="R178" s="19">
        <v>0</v>
      </c>
      <c r="S178" s="20">
        <f>VLookups!$D$50</f>
        <v>-4487.7037773753191</v>
      </c>
      <c r="T178" s="19">
        <v>0</v>
      </c>
      <c r="U178" s="9">
        <v>30</v>
      </c>
      <c r="V178" s="21">
        <f>V177-VLookups!$D$54</f>
        <v>-1470</v>
      </c>
      <c r="W178" s="21">
        <f>-VLookups!$D$59</f>
        <v>-250</v>
      </c>
      <c r="X178" s="21">
        <f>-VLookups!$D$62</f>
        <v>-175</v>
      </c>
      <c r="Y178" s="36">
        <f>Y177*(1+VLookups!$D$57/12)</f>
        <v>-308.668585399628</v>
      </c>
      <c r="Z178" s="9" t="s">
        <v>36</v>
      </c>
      <c r="AA178" s="9" t="s">
        <v>36</v>
      </c>
      <c r="AB178" s="20">
        <f t="shared" si="8"/>
        <v>1303.70480874335</v>
      </c>
      <c r="AC178" s="20">
        <f t="shared" si="9"/>
        <v>99500.694065272779</v>
      </c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</row>
    <row r="179" spans="1:43" x14ac:dyDescent="0.25">
      <c r="A179" s="1"/>
      <c r="B179" s="9">
        <v>175</v>
      </c>
      <c r="C179" s="9">
        <f t="shared" si="10"/>
        <v>37</v>
      </c>
      <c r="D179" s="9">
        <f t="shared" si="11"/>
        <v>7</v>
      </c>
      <c r="E179" s="20">
        <f>E167*(1+VLookups!$C$8)</f>
        <v>15740.298514024582</v>
      </c>
      <c r="F179" s="20">
        <f>-E179*VLookups!$D$10*2</f>
        <v>-944.41791084147485</v>
      </c>
      <c r="G179" s="19">
        <v>0</v>
      </c>
      <c r="H179" s="20">
        <f>(-VLookups!$D$13)*(E179+F179/2)</f>
        <v>-4962.1291065462492</v>
      </c>
      <c r="I179" s="20">
        <f>-PMT(VLookups!$D$16/12,180,-FV(VLookups!$D$16/12,72,,-VLookups!$D$15))</f>
        <v>-1492.92953188151</v>
      </c>
      <c r="J179" s="21">
        <f>-PMT(VLookups!$D$20/12,180,-FV(VLookups!$D$20/12,24,,-VLookups!$D$19))</f>
        <v>-624.95374865778945</v>
      </c>
      <c r="K179" s="19">
        <v>0</v>
      </c>
      <c r="L179" s="19">
        <v>0</v>
      </c>
      <c r="M179" s="20">
        <f>M178-VLookups!$D$33</f>
        <v>-194</v>
      </c>
      <c r="N179" s="22">
        <v>115</v>
      </c>
      <c r="O179" s="19">
        <v>0</v>
      </c>
      <c r="P179" s="19">
        <v>0</v>
      </c>
      <c r="Q179" s="9" t="s">
        <v>36</v>
      </c>
      <c r="R179" s="19">
        <v>0</v>
      </c>
      <c r="S179" s="20">
        <f>VLookups!$D$50</f>
        <v>-4487.7037773753191</v>
      </c>
      <c r="T179" s="19">
        <v>0</v>
      </c>
      <c r="U179" s="9">
        <v>31</v>
      </c>
      <c r="V179" s="21">
        <f>V178-VLookups!$D$54</f>
        <v>-1475</v>
      </c>
      <c r="W179" s="21">
        <f>-VLookups!$D$59</f>
        <v>-250</v>
      </c>
      <c r="X179" s="21">
        <f>-VLookups!$D$62</f>
        <v>-175</v>
      </c>
      <c r="Y179" s="36">
        <f>Y178*(1+VLookups!$D$57/12)</f>
        <v>-309.56886877371028</v>
      </c>
      <c r="Z179" s="9" t="s">
        <v>36</v>
      </c>
      <c r="AA179" s="9" t="s">
        <v>36</v>
      </c>
      <c r="AB179" s="20">
        <f t="shared" si="8"/>
        <v>1296.8045253692678</v>
      </c>
      <c r="AC179" s="20">
        <f t="shared" si="9"/>
        <v>100963.33308075085</v>
      </c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</row>
    <row r="180" spans="1:43" x14ac:dyDescent="0.25">
      <c r="A180" s="1"/>
      <c r="B180" s="9">
        <v>176</v>
      </c>
      <c r="C180" s="9">
        <f t="shared" si="10"/>
        <v>37</v>
      </c>
      <c r="D180" s="9">
        <f t="shared" si="11"/>
        <v>8</v>
      </c>
      <c r="E180" s="20">
        <f>E168*(1+VLookups!$C$8)</f>
        <v>15740.298514024582</v>
      </c>
      <c r="F180" s="20">
        <f>-E180*VLookups!$D$10*2</f>
        <v>-944.41791084147485</v>
      </c>
      <c r="G180" s="19">
        <v>0</v>
      </c>
      <c r="H180" s="20">
        <f>(-VLookups!$D$13)*(E180+F180/2)</f>
        <v>-4962.1291065462492</v>
      </c>
      <c r="I180" s="20">
        <f>-PMT(VLookups!$D$16/12,180,-FV(VLookups!$D$16/12,72,,-VLookups!$D$15))</f>
        <v>-1492.92953188151</v>
      </c>
      <c r="J180" s="21">
        <f>-PMT(VLookups!$D$20/12,180,-FV(VLookups!$D$20/12,24,,-VLookups!$D$19))</f>
        <v>-624.95374865778945</v>
      </c>
      <c r="K180" s="19">
        <v>0</v>
      </c>
      <c r="L180" s="19">
        <v>0</v>
      </c>
      <c r="M180" s="20">
        <f>M179-VLookups!$D$33</f>
        <v>-195</v>
      </c>
      <c r="N180" s="22">
        <v>116</v>
      </c>
      <c r="O180" s="19">
        <v>0</v>
      </c>
      <c r="P180" s="19">
        <v>0</v>
      </c>
      <c r="Q180" s="9" t="s">
        <v>36</v>
      </c>
      <c r="R180" s="19">
        <v>0</v>
      </c>
      <c r="S180" s="20">
        <f>VLookups!$D$50</f>
        <v>-4487.7037773753191</v>
      </c>
      <c r="T180" s="19">
        <v>0</v>
      </c>
      <c r="U180" s="9">
        <v>32</v>
      </c>
      <c r="V180" s="21">
        <f>V179-VLookups!$D$54</f>
        <v>-1480</v>
      </c>
      <c r="W180" s="21">
        <f>-VLookups!$D$59</f>
        <v>-250</v>
      </c>
      <c r="X180" s="21">
        <f>-VLookups!$D$62</f>
        <v>-175</v>
      </c>
      <c r="Y180" s="36">
        <f>Y179*(1+VLookups!$D$57/12)</f>
        <v>-310.47177797430027</v>
      </c>
      <c r="Z180" s="9" t="s">
        <v>36</v>
      </c>
      <c r="AA180" s="9" t="s">
        <v>36</v>
      </c>
      <c r="AB180" s="20">
        <f t="shared" si="8"/>
        <v>1289.9016161686777</v>
      </c>
      <c r="AC180" s="20">
        <f t="shared" si="9"/>
        <v>102421.50691872077</v>
      </c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</row>
    <row r="181" spans="1:43" x14ac:dyDescent="0.25">
      <c r="A181" s="1"/>
      <c r="B181" s="9">
        <v>177</v>
      </c>
      <c r="C181" s="9">
        <f t="shared" si="10"/>
        <v>37</v>
      </c>
      <c r="D181" s="9">
        <f t="shared" si="11"/>
        <v>9</v>
      </c>
      <c r="E181" s="20">
        <f>E169*(1+VLookups!$C$8)</f>
        <v>15740.298514024582</v>
      </c>
      <c r="F181" s="20">
        <f>-E181*VLookups!$D$10*2</f>
        <v>-944.41791084147485</v>
      </c>
      <c r="G181" s="19">
        <v>0</v>
      </c>
      <c r="H181" s="20">
        <f>(-VLookups!$D$13)*(E181+F181/2)</f>
        <v>-4962.1291065462492</v>
      </c>
      <c r="I181" s="20">
        <f>-PMT(VLookups!$D$16/12,180,-FV(VLookups!$D$16/12,72,,-VLookups!$D$15))</f>
        <v>-1492.92953188151</v>
      </c>
      <c r="J181" s="21">
        <f>-PMT(VLookups!$D$20/12,180,-FV(VLookups!$D$20/12,24,,-VLookups!$D$19))</f>
        <v>-624.95374865778945</v>
      </c>
      <c r="K181" s="19">
        <v>0</v>
      </c>
      <c r="L181" s="19">
        <v>0</v>
      </c>
      <c r="M181" s="20">
        <f>M180-VLookups!$D$33</f>
        <v>-196</v>
      </c>
      <c r="N181" s="22">
        <v>117</v>
      </c>
      <c r="O181" s="19">
        <v>0</v>
      </c>
      <c r="P181" s="19">
        <v>0</v>
      </c>
      <c r="Q181" s="9" t="s">
        <v>36</v>
      </c>
      <c r="R181" s="19">
        <v>0</v>
      </c>
      <c r="S181" s="20">
        <f>VLookups!$D$50</f>
        <v>-4487.7037773753191</v>
      </c>
      <c r="T181" s="19">
        <v>0</v>
      </c>
      <c r="U181" s="9">
        <v>33</v>
      </c>
      <c r="V181" s="21">
        <f>V180-VLookups!$D$54</f>
        <v>-1485</v>
      </c>
      <c r="W181" s="21">
        <f>-VLookups!$D$59</f>
        <v>-250</v>
      </c>
      <c r="X181" s="21">
        <f>-VLookups!$D$62</f>
        <v>-175</v>
      </c>
      <c r="Y181" s="36">
        <f>Y180*(1+VLookups!$D$57/12)</f>
        <v>-311.37732066005867</v>
      </c>
      <c r="Z181" s="9" t="s">
        <v>36</v>
      </c>
      <c r="AA181" s="9" t="s">
        <v>36</v>
      </c>
      <c r="AB181" s="20">
        <f t="shared" si="8"/>
        <v>1282.9960734829194</v>
      </c>
      <c r="AC181" s="20">
        <f t="shared" si="9"/>
        <v>103875.20550373489</v>
      </c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</row>
    <row r="182" spans="1:43" x14ac:dyDescent="0.25">
      <c r="A182" s="1"/>
      <c r="B182" s="9">
        <v>178</v>
      </c>
      <c r="C182" s="9">
        <f t="shared" si="10"/>
        <v>37</v>
      </c>
      <c r="D182" s="9">
        <f t="shared" si="11"/>
        <v>10</v>
      </c>
      <c r="E182" s="20">
        <f>E170*(1+VLookups!$C$8)</f>
        <v>15740.298514024582</v>
      </c>
      <c r="F182" s="20">
        <f>-E182*VLookups!$D$10*2</f>
        <v>-944.41791084147485</v>
      </c>
      <c r="G182" s="19">
        <v>0</v>
      </c>
      <c r="H182" s="20">
        <f>(-VLookups!$D$13)*(E182+F182/2)</f>
        <v>-4962.1291065462492</v>
      </c>
      <c r="I182" s="20">
        <f>-PMT(VLookups!$D$16/12,180,-FV(VLookups!$D$16/12,72,,-VLookups!$D$15))</f>
        <v>-1492.92953188151</v>
      </c>
      <c r="J182" s="21">
        <f>-PMT(VLookups!$D$20/12,180,-FV(VLookups!$D$20/12,24,,-VLookups!$D$19))</f>
        <v>-624.95374865778945</v>
      </c>
      <c r="K182" s="19">
        <v>0</v>
      </c>
      <c r="L182" s="19">
        <v>0</v>
      </c>
      <c r="M182" s="20">
        <f>M181-VLookups!$D$33</f>
        <v>-197</v>
      </c>
      <c r="N182" s="22">
        <v>118</v>
      </c>
      <c r="O182" s="19">
        <v>0</v>
      </c>
      <c r="P182" s="19">
        <v>0</v>
      </c>
      <c r="Q182" s="9" t="s">
        <v>36</v>
      </c>
      <c r="R182" s="19">
        <v>0</v>
      </c>
      <c r="S182" s="20">
        <f>VLookups!$D$50</f>
        <v>-4487.7037773753191</v>
      </c>
      <c r="T182" s="19">
        <v>0</v>
      </c>
      <c r="U182" s="9">
        <v>34</v>
      </c>
      <c r="V182" s="21">
        <f>V181-VLookups!$D$54</f>
        <v>-1490</v>
      </c>
      <c r="W182" s="21">
        <f>-VLookups!$D$59</f>
        <v>-250</v>
      </c>
      <c r="X182" s="21">
        <f>-VLookups!$D$62</f>
        <v>-175</v>
      </c>
      <c r="Y182" s="36">
        <f>Y181*(1+VLookups!$D$57/12)</f>
        <v>-312.28550451198385</v>
      </c>
      <c r="Z182" s="9" t="s">
        <v>36</v>
      </c>
      <c r="AA182" s="9" t="s">
        <v>36</v>
      </c>
      <c r="AB182" s="20">
        <f t="shared" si="8"/>
        <v>1276.0878896309941</v>
      </c>
      <c r="AC182" s="20">
        <f t="shared" si="9"/>
        <v>105324.41873587211</v>
      </c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</row>
    <row r="183" spans="1:43" x14ac:dyDescent="0.25">
      <c r="A183" s="1"/>
      <c r="B183" s="9">
        <v>179</v>
      </c>
      <c r="C183" s="9">
        <f t="shared" si="10"/>
        <v>37</v>
      </c>
      <c r="D183" s="9">
        <f t="shared" si="11"/>
        <v>11</v>
      </c>
      <c r="E183" s="20">
        <f>E171*(1+VLookups!$C$8)</f>
        <v>15740.298514024582</v>
      </c>
      <c r="F183" s="20">
        <f>-E183*VLookups!$D$10*2</f>
        <v>-944.41791084147485</v>
      </c>
      <c r="G183" s="19">
        <v>0</v>
      </c>
      <c r="H183" s="20">
        <f>(-VLookups!$D$13)*(E183+F183/2)</f>
        <v>-4962.1291065462492</v>
      </c>
      <c r="I183" s="20">
        <f>-PMT(VLookups!$D$16/12,180,-FV(VLookups!$D$16/12,72,,-VLookups!$D$15))</f>
        <v>-1492.92953188151</v>
      </c>
      <c r="J183" s="21">
        <f>-PMT(VLookups!$D$20/12,180,-FV(VLookups!$D$20/12,24,,-VLookups!$D$19))</f>
        <v>-624.95374865778945</v>
      </c>
      <c r="K183" s="19">
        <v>0</v>
      </c>
      <c r="L183" s="19">
        <v>0</v>
      </c>
      <c r="M183" s="20">
        <f>M182-VLookups!$D$33</f>
        <v>-198</v>
      </c>
      <c r="N183" s="22">
        <v>119</v>
      </c>
      <c r="O183" s="19">
        <v>0</v>
      </c>
      <c r="P183" s="19">
        <v>0</v>
      </c>
      <c r="Q183" s="9" t="s">
        <v>36</v>
      </c>
      <c r="R183" s="19">
        <v>0</v>
      </c>
      <c r="S183" s="20">
        <f>VLookups!$D$50</f>
        <v>-4487.7037773753191</v>
      </c>
      <c r="T183" s="19">
        <v>0</v>
      </c>
      <c r="U183" s="9">
        <v>35</v>
      </c>
      <c r="V183" s="21">
        <f>V182-VLookups!$D$54</f>
        <v>-1495</v>
      </c>
      <c r="W183" s="21">
        <f>-VLookups!$D$59</f>
        <v>-250</v>
      </c>
      <c r="X183" s="21">
        <f>-VLookups!$D$62</f>
        <v>-175</v>
      </c>
      <c r="Y183" s="36">
        <f>Y182*(1+VLookups!$D$57/12)</f>
        <v>-313.19633723347715</v>
      </c>
      <c r="Z183" s="9" t="s">
        <v>36</v>
      </c>
      <c r="AA183" s="9" t="s">
        <v>36</v>
      </c>
      <c r="AB183" s="20">
        <f t="shared" si="8"/>
        <v>1269.1770569095008</v>
      </c>
      <c r="AC183" s="20">
        <f t="shared" si="9"/>
        <v>106769.13649067473</v>
      </c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</row>
    <row r="184" spans="1:43" x14ac:dyDescent="0.25">
      <c r="A184" s="1"/>
      <c r="B184" s="9">
        <v>180</v>
      </c>
      <c r="C184" s="9">
        <f t="shared" si="10"/>
        <v>38</v>
      </c>
      <c r="D184" s="9">
        <f t="shared" si="11"/>
        <v>0</v>
      </c>
      <c r="E184" s="20">
        <f>E172*(1+VLookups!$C$8)</f>
        <v>16291.20896201544</v>
      </c>
      <c r="F184" s="20">
        <f>-E184*VLookups!$D$10*2</f>
        <v>-977.47253772092643</v>
      </c>
      <c r="G184" s="19">
        <v>0</v>
      </c>
      <c r="H184" s="20">
        <f>(-VLookups!$D$13)*(E184+F184/2)</f>
        <v>-5135.8036252753682</v>
      </c>
      <c r="I184" s="20">
        <f>-PMT(VLookups!$D$16/12,180,-FV(VLookups!$D$16/12,72,,-VLookups!$D$15))</f>
        <v>-1492.92953188151</v>
      </c>
      <c r="J184" s="21">
        <f>-PMT(VLookups!$D$20/12,180,-FV(VLookups!$D$20/12,24,,-VLookups!$D$19))</f>
        <v>-624.95374865778945</v>
      </c>
      <c r="K184" s="19">
        <v>0</v>
      </c>
      <c r="L184" s="19">
        <v>0</v>
      </c>
      <c r="M184" s="20">
        <f>M183-VLookups!$D$33</f>
        <v>-199</v>
      </c>
      <c r="N184" s="22">
        <v>120</v>
      </c>
      <c r="O184" s="19">
        <v>0</v>
      </c>
      <c r="P184" s="19">
        <v>0</v>
      </c>
      <c r="Q184" s="9" t="s">
        <v>36</v>
      </c>
      <c r="R184" s="19">
        <v>0</v>
      </c>
      <c r="S184" s="20">
        <f>VLookups!$D$50</f>
        <v>-4487.7037773753191</v>
      </c>
      <c r="T184" s="19">
        <v>0</v>
      </c>
      <c r="U184" s="9">
        <v>36</v>
      </c>
      <c r="V184" s="21">
        <f>V183-VLookups!$D$54</f>
        <v>-1500</v>
      </c>
      <c r="W184" s="21">
        <f>-VLookups!$D$59</f>
        <v>-250</v>
      </c>
      <c r="X184" s="21">
        <f>-VLookups!$D$62</f>
        <v>-175</v>
      </c>
      <c r="Y184" s="36">
        <f>Y183*(1+VLookups!$D$57/12)</f>
        <v>-314.10982655040812</v>
      </c>
      <c r="Z184" s="9" t="s">
        <v>36</v>
      </c>
      <c r="AA184" s="9" t="s">
        <v>36</v>
      </c>
      <c r="AB184" s="20">
        <f t="shared" si="8"/>
        <v>1622.9721834145837</v>
      </c>
      <c r="AC184" s="20">
        <f t="shared" si="9"/>
        <v>108570.05723490712</v>
      </c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</row>
    <row r="185" spans="1:43" x14ac:dyDescent="0.25">
      <c r="A185" s="1"/>
      <c r="B185" s="9">
        <v>181</v>
      </c>
      <c r="C185" s="9">
        <f t="shared" si="10"/>
        <v>38</v>
      </c>
      <c r="D185" s="9">
        <f t="shared" si="11"/>
        <v>1</v>
      </c>
      <c r="E185" s="20">
        <f>E173*(1+VLookups!$C$8)</f>
        <v>16291.20896201544</v>
      </c>
      <c r="F185" s="20">
        <f>-E185*VLookups!$D$10*2</f>
        <v>-977.47253772092643</v>
      </c>
      <c r="G185" s="19">
        <v>0</v>
      </c>
      <c r="H185" s="20">
        <f>(-VLookups!$D$13)*(E185+F185/2)</f>
        <v>-5135.8036252753682</v>
      </c>
      <c r="I185" s="20">
        <f>-PMT(VLookups!$D$16/12,180,-FV(VLookups!$D$16/12,72,,-VLookups!$D$15))</f>
        <v>-1492.92953188151</v>
      </c>
      <c r="J185" s="21">
        <f>-PMT(VLookups!$D$20/12,180,-FV(VLookups!$D$20/12,24,,-VLookups!$D$19))</f>
        <v>-624.95374865778945</v>
      </c>
      <c r="K185" s="19">
        <v>0</v>
      </c>
      <c r="L185" s="19">
        <v>0</v>
      </c>
      <c r="M185" s="20">
        <f>M184-VLookups!$D$33</f>
        <v>-200</v>
      </c>
      <c r="N185" s="22">
        <v>121</v>
      </c>
      <c r="O185" s="19">
        <v>0</v>
      </c>
      <c r="P185" s="19">
        <v>0</v>
      </c>
      <c r="Q185" s="9" t="s">
        <v>36</v>
      </c>
      <c r="R185" s="19">
        <v>0</v>
      </c>
      <c r="S185" s="20">
        <f>VLookups!$D$50</f>
        <v>-4487.7037773753191</v>
      </c>
      <c r="T185" s="19">
        <v>0</v>
      </c>
      <c r="U185" s="9">
        <v>37</v>
      </c>
      <c r="V185" s="21">
        <f>V184-VLookups!$D$54</f>
        <v>-1505</v>
      </c>
      <c r="W185" s="21">
        <f>-VLookups!$D$59</f>
        <v>-250</v>
      </c>
      <c r="X185" s="21">
        <f>-VLookups!$D$62</f>
        <v>-175</v>
      </c>
      <c r="Y185" s="36">
        <f>Y184*(1+VLookups!$D$57/12)</f>
        <v>-315.02598021118013</v>
      </c>
      <c r="Z185" s="9" t="s">
        <v>36</v>
      </c>
      <c r="AA185" s="9" t="s">
        <v>36</v>
      </c>
      <c r="AB185" s="20">
        <f t="shared" si="8"/>
        <v>1616.0560297538116</v>
      </c>
      <c r="AC185" s="20">
        <f t="shared" si="9"/>
        <v>110367.06336005245</v>
      </c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</row>
    <row r="186" spans="1:43" x14ac:dyDescent="0.25">
      <c r="A186" s="1"/>
      <c r="B186" s="9">
        <v>182</v>
      </c>
      <c r="C186" s="9">
        <f t="shared" si="10"/>
        <v>38</v>
      </c>
      <c r="D186" s="9">
        <f t="shared" si="11"/>
        <v>2</v>
      </c>
      <c r="E186" s="20">
        <f>E174*(1+VLookups!$C$8)</f>
        <v>16291.20896201544</v>
      </c>
      <c r="F186" s="20">
        <f>-E186*VLookups!$D$10*2</f>
        <v>-977.47253772092643</v>
      </c>
      <c r="G186" s="19">
        <v>0</v>
      </c>
      <c r="H186" s="20">
        <f>(-VLookups!$D$13)*(E186+F186/2)</f>
        <v>-5135.8036252753682</v>
      </c>
      <c r="I186" s="20">
        <f>-PMT(VLookups!$D$16/12,180,-FV(VLookups!$D$16/12,72,,-VLookups!$D$15))</f>
        <v>-1492.92953188151</v>
      </c>
      <c r="J186" s="21">
        <f>-PMT(VLookups!$D$20/12,180,-FV(VLookups!$D$20/12,24,,-VLookups!$D$19))</f>
        <v>-624.95374865778945</v>
      </c>
      <c r="K186" s="19">
        <v>0</v>
      </c>
      <c r="L186" s="19">
        <v>0</v>
      </c>
      <c r="M186" s="20">
        <f>M185-VLookups!$D$33</f>
        <v>-201</v>
      </c>
      <c r="N186" s="22">
        <v>122</v>
      </c>
      <c r="O186" s="19">
        <v>0</v>
      </c>
      <c r="P186" s="19">
        <v>0</v>
      </c>
      <c r="Q186" s="9" t="s">
        <v>36</v>
      </c>
      <c r="R186" s="19">
        <v>0</v>
      </c>
      <c r="S186" s="20">
        <f>VLookups!$D$50</f>
        <v>-4487.7037773753191</v>
      </c>
      <c r="T186" s="19">
        <v>0</v>
      </c>
      <c r="U186" s="9">
        <v>38</v>
      </c>
      <c r="V186" s="21">
        <f>V185-VLookups!$D$54</f>
        <v>-1510</v>
      </c>
      <c r="W186" s="21">
        <f>-VLookups!$D$59</f>
        <v>-250</v>
      </c>
      <c r="X186" s="21">
        <f>-VLookups!$D$62</f>
        <v>-175</v>
      </c>
      <c r="Y186" s="36">
        <f>Y185*(1+VLookups!$D$57/12)</f>
        <v>-315.9448059867961</v>
      </c>
      <c r="Z186" s="9" t="s">
        <v>36</v>
      </c>
      <c r="AA186" s="9" t="s">
        <v>36</v>
      </c>
      <c r="AB186" s="20">
        <f t="shared" si="8"/>
        <v>1609.1372039781957</v>
      </c>
      <c r="AC186" s="20">
        <f t="shared" si="9"/>
        <v>112160.14566963074</v>
      </c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</row>
    <row r="187" spans="1:43" x14ac:dyDescent="0.25">
      <c r="A187" s="1"/>
      <c r="B187" s="9">
        <v>183</v>
      </c>
      <c r="C187" s="9">
        <f t="shared" si="10"/>
        <v>38</v>
      </c>
      <c r="D187" s="9">
        <f t="shared" si="11"/>
        <v>3</v>
      </c>
      <c r="E187" s="20">
        <f>E175*(1+VLookups!$C$8)</f>
        <v>16291.20896201544</v>
      </c>
      <c r="F187" s="20">
        <f>-E187*VLookups!$D$10*2</f>
        <v>-977.47253772092643</v>
      </c>
      <c r="G187" s="19">
        <v>0</v>
      </c>
      <c r="H187" s="20">
        <f>(-VLookups!$D$13)*(E187+F187/2)</f>
        <v>-5135.8036252753682</v>
      </c>
      <c r="I187" s="20">
        <f>-PMT(VLookups!$D$16/12,180,-FV(VLookups!$D$16/12,72,,-VLookups!$D$15))</f>
        <v>-1492.92953188151</v>
      </c>
      <c r="J187" s="21">
        <f>-PMT(VLookups!$D$20/12,180,-FV(VLookups!$D$20/12,24,,-VLookups!$D$19))</f>
        <v>-624.95374865778945</v>
      </c>
      <c r="K187" s="19">
        <v>0</v>
      </c>
      <c r="L187" s="19">
        <v>0</v>
      </c>
      <c r="M187" s="20">
        <f>M186-VLookups!$D$33</f>
        <v>-202</v>
      </c>
      <c r="N187" s="22">
        <v>123</v>
      </c>
      <c r="O187" s="19">
        <v>0</v>
      </c>
      <c r="P187" s="19">
        <v>0</v>
      </c>
      <c r="Q187" s="9" t="s">
        <v>36</v>
      </c>
      <c r="R187" s="19">
        <v>0</v>
      </c>
      <c r="S187" s="20">
        <f>VLookups!$D$50</f>
        <v>-4487.7037773753191</v>
      </c>
      <c r="T187" s="19">
        <v>0</v>
      </c>
      <c r="U187" s="9">
        <v>39</v>
      </c>
      <c r="V187" s="21">
        <f>V186-VLookups!$D$54</f>
        <v>-1515</v>
      </c>
      <c r="W187" s="21">
        <f>-VLookups!$D$59</f>
        <v>-250</v>
      </c>
      <c r="X187" s="21">
        <f>-VLookups!$D$62</f>
        <v>-175</v>
      </c>
      <c r="Y187" s="36">
        <f>Y186*(1+VLookups!$D$57/12)</f>
        <v>-316.86631167092423</v>
      </c>
      <c r="Z187" s="9" t="s">
        <v>36</v>
      </c>
      <c r="AA187" s="9" t="s">
        <v>36</v>
      </c>
      <c r="AB187" s="20">
        <f t="shared" si="8"/>
        <v>1602.2156982940676</v>
      </c>
      <c r="AC187" s="20">
        <f t="shared" si="9"/>
        <v>113949.29494404087</v>
      </c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</row>
    <row r="188" spans="1:43" x14ac:dyDescent="0.25">
      <c r="A188" s="1"/>
      <c r="B188" s="9">
        <v>184</v>
      </c>
      <c r="C188" s="9">
        <f t="shared" si="10"/>
        <v>38</v>
      </c>
      <c r="D188" s="9">
        <f t="shared" si="11"/>
        <v>4</v>
      </c>
      <c r="E188" s="20">
        <f>E176*(1+VLookups!$C$8)</f>
        <v>16291.20896201544</v>
      </c>
      <c r="F188" s="20">
        <f>-E188*VLookups!$D$10*2</f>
        <v>-977.47253772092643</v>
      </c>
      <c r="G188" s="19">
        <v>0</v>
      </c>
      <c r="H188" s="20">
        <f>(-VLookups!$D$13)*(E188+F188/2)</f>
        <v>-5135.8036252753682</v>
      </c>
      <c r="I188" s="20">
        <f>-PMT(VLookups!$D$16/12,180,-FV(VLookups!$D$16/12,72,,-VLookups!$D$15))</f>
        <v>-1492.92953188151</v>
      </c>
      <c r="J188" s="21">
        <f>-PMT(VLookups!$D$20/12,180,-FV(VLookups!$D$20/12,24,,-VLookups!$D$19))</f>
        <v>-624.95374865778945</v>
      </c>
      <c r="K188" s="19">
        <v>0</v>
      </c>
      <c r="L188" s="19">
        <v>0</v>
      </c>
      <c r="M188" s="20">
        <f>M187-VLookups!$D$33</f>
        <v>-203</v>
      </c>
      <c r="N188" s="22">
        <v>124</v>
      </c>
      <c r="O188" s="19">
        <v>0</v>
      </c>
      <c r="P188" s="19">
        <v>0</v>
      </c>
      <c r="Q188" s="9" t="s">
        <v>36</v>
      </c>
      <c r="R188" s="19">
        <v>0</v>
      </c>
      <c r="S188" s="20">
        <f>VLookups!$D$50</f>
        <v>-4487.7037773753191</v>
      </c>
      <c r="T188" s="19">
        <v>0</v>
      </c>
      <c r="U188" s="9">
        <v>40</v>
      </c>
      <c r="V188" s="21">
        <f>V187-VLookups!$D$54</f>
        <v>-1520</v>
      </c>
      <c r="W188" s="21">
        <f>-VLookups!$D$59</f>
        <v>-250</v>
      </c>
      <c r="X188" s="21">
        <f>-VLookups!$D$62</f>
        <v>-175</v>
      </c>
      <c r="Y188" s="36">
        <f>Y187*(1+VLookups!$D$57/12)</f>
        <v>-317.79050507996442</v>
      </c>
      <c r="Z188" s="9" t="s">
        <v>36</v>
      </c>
      <c r="AA188" s="9" t="s">
        <v>36</v>
      </c>
      <c r="AB188" s="20">
        <f t="shared" si="8"/>
        <v>1595.2915048850271</v>
      </c>
      <c r="AC188" s="20">
        <f t="shared" si="9"/>
        <v>115734.50194049931</v>
      </c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</row>
    <row r="189" spans="1:43" x14ac:dyDescent="0.25">
      <c r="A189" s="1"/>
      <c r="B189" s="9">
        <v>185</v>
      </c>
      <c r="C189" s="9">
        <f t="shared" si="10"/>
        <v>38</v>
      </c>
      <c r="D189" s="9">
        <f t="shared" si="11"/>
        <v>5</v>
      </c>
      <c r="E189" s="20">
        <f>E177*(1+VLookups!$C$8)</f>
        <v>16291.20896201544</v>
      </c>
      <c r="F189" s="20">
        <f>-E189*VLookups!$D$10*2</f>
        <v>-977.47253772092643</v>
      </c>
      <c r="G189" s="19">
        <v>0</v>
      </c>
      <c r="H189" s="20">
        <f>(-VLookups!$D$13)*(E189+F189/2)</f>
        <v>-5135.8036252753682</v>
      </c>
      <c r="I189" s="20">
        <f>-PMT(VLookups!$D$16/12,180,-FV(VLookups!$D$16/12,72,,-VLookups!$D$15))</f>
        <v>-1492.92953188151</v>
      </c>
      <c r="J189" s="21">
        <f>-PMT(VLookups!$D$20/12,180,-FV(VLookups!$D$20/12,24,,-VLookups!$D$19))</f>
        <v>-624.95374865778945</v>
      </c>
      <c r="K189" s="19">
        <v>0</v>
      </c>
      <c r="L189" s="19">
        <v>0</v>
      </c>
      <c r="M189" s="20">
        <f>M188-VLookups!$D$33</f>
        <v>-204</v>
      </c>
      <c r="N189" s="22">
        <v>125</v>
      </c>
      <c r="O189" s="19">
        <v>0</v>
      </c>
      <c r="P189" s="19">
        <v>0</v>
      </c>
      <c r="Q189" s="9" t="s">
        <v>36</v>
      </c>
      <c r="R189" s="19">
        <v>0</v>
      </c>
      <c r="S189" s="20">
        <f>VLookups!$D$50</f>
        <v>-4487.7037773753191</v>
      </c>
      <c r="T189" s="19">
        <v>0</v>
      </c>
      <c r="U189" s="9">
        <v>41</v>
      </c>
      <c r="V189" s="21">
        <f>V188-VLookups!$D$54</f>
        <v>-1525</v>
      </c>
      <c r="W189" s="21">
        <f>-VLookups!$D$59</f>
        <v>-250</v>
      </c>
      <c r="X189" s="21">
        <f>-VLookups!$D$62</f>
        <v>-175</v>
      </c>
      <c r="Y189" s="36">
        <f>Y188*(1+VLookups!$D$57/12)</f>
        <v>-318.71739405311433</v>
      </c>
      <c r="Z189" s="9" t="s">
        <v>36</v>
      </c>
      <c r="AA189" s="9" t="s">
        <v>36</v>
      </c>
      <c r="AB189" s="20">
        <f t="shared" si="8"/>
        <v>1588.3646159118773</v>
      </c>
      <c r="AC189" s="20">
        <f t="shared" si="9"/>
        <v>117515.75739297869</v>
      </c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</row>
    <row r="190" spans="1:43" x14ac:dyDescent="0.25">
      <c r="A190" s="1"/>
      <c r="B190" s="9">
        <v>186</v>
      </c>
      <c r="C190" s="9">
        <f t="shared" si="10"/>
        <v>38</v>
      </c>
      <c r="D190" s="9">
        <f t="shared" si="11"/>
        <v>6</v>
      </c>
      <c r="E190" s="20">
        <f>E178*(1+VLookups!$C$8)</f>
        <v>16291.20896201544</v>
      </c>
      <c r="F190" s="20">
        <f>-E190*VLookups!$D$10*2</f>
        <v>-977.47253772092643</v>
      </c>
      <c r="G190" s="19">
        <v>0</v>
      </c>
      <c r="H190" s="20">
        <f>(-VLookups!$D$13)*(E190+F190/2)</f>
        <v>-5135.8036252753682</v>
      </c>
      <c r="I190" s="20">
        <f>-PMT(VLookups!$D$16/12,180,-FV(VLookups!$D$16/12,72,,-VLookups!$D$15))</f>
        <v>-1492.92953188151</v>
      </c>
      <c r="J190" s="21">
        <f>-PMT(VLookups!$D$20/12,180,-FV(VLookups!$D$20/12,24,,-VLookups!$D$19))</f>
        <v>-624.95374865778945</v>
      </c>
      <c r="K190" s="19">
        <v>0</v>
      </c>
      <c r="L190" s="19">
        <v>0</v>
      </c>
      <c r="M190" s="20">
        <f>M189-VLookups!$D$33</f>
        <v>-205</v>
      </c>
      <c r="N190" s="22">
        <v>126</v>
      </c>
      <c r="O190" s="19">
        <v>0</v>
      </c>
      <c r="P190" s="19">
        <v>0</v>
      </c>
      <c r="Q190" s="9" t="s">
        <v>36</v>
      </c>
      <c r="R190" s="19">
        <v>0</v>
      </c>
      <c r="S190" s="20">
        <f>VLookups!$D$50</f>
        <v>-4487.7037773753191</v>
      </c>
      <c r="T190" s="19">
        <v>0</v>
      </c>
      <c r="U190" s="9">
        <v>42</v>
      </c>
      <c r="V190" s="21">
        <f>V189-VLookups!$D$54</f>
        <v>-1530</v>
      </c>
      <c r="W190" s="21">
        <f>-VLookups!$D$59</f>
        <v>-250</v>
      </c>
      <c r="X190" s="21">
        <f>-VLookups!$D$62</f>
        <v>-175</v>
      </c>
      <c r="Y190" s="36">
        <f>Y189*(1+VLookups!$D$57/12)</f>
        <v>-319.6469864524359</v>
      </c>
      <c r="Z190" s="9" t="s">
        <v>36</v>
      </c>
      <c r="AA190" s="9" t="s">
        <v>36</v>
      </c>
      <c r="AB190" s="20">
        <f t="shared" si="8"/>
        <v>1581.4350235125555</v>
      </c>
      <c r="AC190" s="20">
        <f t="shared" si="9"/>
        <v>119293.05201214622</v>
      </c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</row>
    <row r="191" spans="1:43" x14ac:dyDescent="0.25">
      <c r="A191" s="1"/>
      <c r="B191" s="9">
        <v>187</v>
      </c>
      <c r="C191" s="9">
        <f t="shared" si="10"/>
        <v>38</v>
      </c>
      <c r="D191" s="9">
        <f t="shared" si="11"/>
        <v>7</v>
      </c>
      <c r="E191" s="20">
        <f>E179*(1+VLookups!$C$8)</f>
        <v>16291.20896201544</v>
      </c>
      <c r="F191" s="20">
        <f>-E191*VLookups!$D$10*2</f>
        <v>-977.47253772092643</v>
      </c>
      <c r="G191" s="19">
        <v>0</v>
      </c>
      <c r="H191" s="20">
        <f>(-VLookups!$D$13)*(E191+F191/2)</f>
        <v>-5135.8036252753682</v>
      </c>
      <c r="I191" s="20">
        <f>-PMT(VLookups!$D$16/12,180,-FV(VLookups!$D$16/12,72,,-VLookups!$D$15))</f>
        <v>-1492.92953188151</v>
      </c>
      <c r="J191" s="21">
        <f>-PMT(VLookups!$D$20/12,180,-FV(VLookups!$D$20/12,24,,-VLookups!$D$19))</f>
        <v>-624.95374865778945</v>
      </c>
      <c r="K191" s="19">
        <v>0</v>
      </c>
      <c r="L191" s="19">
        <v>0</v>
      </c>
      <c r="M191" s="20">
        <f>M190-VLookups!$D$33</f>
        <v>-206</v>
      </c>
      <c r="N191" s="22">
        <v>127</v>
      </c>
      <c r="O191" s="19">
        <v>0</v>
      </c>
      <c r="P191" s="19">
        <v>0</v>
      </c>
      <c r="Q191" s="9" t="s">
        <v>36</v>
      </c>
      <c r="R191" s="19">
        <v>0</v>
      </c>
      <c r="S191" s="20">
        <f>VLookups!$D$50</f>
        <v>-4487.7037773753191</v>
      </c>
      <c r="T191" s="19">
        <v>0</v>
      </c>
      <c r="U191" s="9">
        <v>43</v>
      </c>
      <c r="V191" s="21">
        <f>V190-VLookups!$D$54</f>
        <v>-1535</v>
      </c>
      <c r="W191" s="21">
        <f>-VLookups!$D$59</f>
        <v>-250</v>
      </c>
      <c r="X191" s="21">
        <f>-VLookups!$D$62</f>
        <v>-175</v>
      </c>
      <c r="Y191" s="36">
        <f>Y190*(1+VLookups!$D$57/12)</f>
        <v>-320.57929016292218</v>
      </c>
      <c r="Z191" s="9" t="s">
        <v>36</v>
      </c>
      <c r="AA191" s="9" t="s">
        <v>36</v>
      </c>
      <c r="AB191" s="20">
        <f t="shared" si="8"/>
        <v>1574.5027198020696</v>
      </c>
      <c r="AC191" s="20">
        <f t="shared" si="9"/>
        <v>121066.37648530187</v>
      </c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</row>
    <row r="192" spans="1:43" x14ac:dyDescent="0.25">
      <c r="A192" s="1"/>
      <c r="B192" s="9">
        <v>188</v>
      </c>
      <c r="C192" s="9">
        <f t="shared" si="10"/>
        <v>38</v>
      </c>
      <c r="D192" s="9">
        <f t="shared" si="11"/>
        <v>8</v>
      </c>
      <c r="E192" s="20">
        <f>E180*(1+VLookups!$C$8)</f>
        <v>16291.20896201544</v>
      </c>
      <c r="F192" s="20">
        <f>-E192*VLookups!$D$10*2</f>
        <v>-977.47253772092643</v>
      </c>
      <c r="G192" s="19">
        <v>0</v>
      </c>
      <c r="H192" s="20">
        <f>(-VLookups!$D$13)*(E192+F192/2)</f>
        <v>-5135.8036252753682</v>
      </c>
      <c r="I192" s="20">
        <f>-PMT(VLookups!$D$16/12,180,-FV(VLookups!$D$16/12,72,,-VLookups!$D$15))</f>
        <v>-1492.92953188151</v>
      </c>
      <c r="J192" s="21">
        <f>-PMT(VLookups!$D$20/12,180,-FV(VLookups!$D$20/12,24,,-VLookups!$D$19))</f>
        <v>-624.95374865778945</v>
      </c>
      <c r="K192" s="19">
        <v>0</v>
      </c>
      <c r="L192" s="19">
        <v>0</v>
      </c>
      <c r="M192" s="20">
        <f>M191-VLookups!$D$33</f>
        <v>-207</v>
      </c>
      <c r="N192" s="22">
        <v>128</v>
      </c>
      <c r="O192" s="19">
        <v>0</v>
      </c>
      <c r="P192" s="19">
        <v>0</v>
      </c>
      <c r="Q192" s="9" t="s">
        <v>36</v>
      </c>
      <c r="R192" s="19">
        <v>0</v>
      </c>
      <c r="S192" s="20">
        <f>VLookups!$D$50</f>
        <v>-4487.7037773753191</v>
      </c>
      <c r="T192" s="19">
        <v>0</v>
      </c>
      <c r="U192" s="9">
        <v>44</v>
      </c>
      <c r="V192" s="21">
        <f>V191-VLookups!$D$54</f>
        <v>-1540</v>
      </c>
      <c r="W192" s="21">
        <f>-VLookups!$D$59</f>
        <v>-250</v>
      </c>
      <c r="X192" s="21">
        <f>-VLookups!$D$62</f>
        <v>-175</v>
      </c>
      <c r="Y192" s="36">
        <f>Y191*(1+VLookups!$D$57/12)</f>
        <v>-321.51431309256401</v>
      </c>
      <c r="Z192" s="9" t="s">
        <v>36</v>
      </c>
      <c r="AA192" s="9" t="s">
        <v>36</v>
      </c>
      <c r="AB192" s="20">
        <f t="shared" si="8"/>
        <v>1567.5676968724276</v>
      </c>
      <c r="AC192" s="20">
        <f t="shared" si="9"/>
        <v>122835.72147631647</v>
      </c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</row>
    <row r="193" spans="1:43" x14ac:dyDescent="0.25">
      <c r="A193" s="1"/>
      <c r="B193" s="9">
        <v>189</v>
      </c>
      <c r="C193" s="9">
        <f t="shared" si="10"/>
        <v>38</v>
      </c>
      <c r="D193" s="9">
        <f t="shared" si="11"/>
        <v>9</v>
      </c>
      <c r="E193" s="20">
        <f>E181*(1+VLookups!$C$8)</f>
        <v>16291.20896201544</v>
      </c>
      <c r="F193" s="20">
        <f>-E193*VLookups!$D$10*2</f>
        <v>-977.47253772092643</v>
      </c>
      <c r="G193" s="19">
        <v>0</v>
      </c>
      <c r="H193" s="20">
        <f>(-VLookups!$D$13)*(E193+F193/2)</f>
        <v>-5135.8036252753682</v>
      </c>
      <c r="I193" s="20">
        <f>-PMT(VLookups!$D$16/12,180,-FV(VLookups!$D$16/12,72,,-VLookups!$D$15))</f>
        <v>-1492.92953188151</v>
      </c>
      <c r="J193" s="21">
        <f>-PMT(VLookups!$D$20/12,180,-FV(VLookups!$D$20/12,24,,-VLookups!$D$19))</f>
        <v>-624.95374865778945</v>
      </c>
      <c r="K193" s="19">
        <v>0</v>
      </c>
      <c r="L193" s="19">
        <v>0</v>
      </c>
      <c r="M193" s="20">
        <f>M192-VLookups!$D$33</f>
        <v>-208</v>
      </c>
      <c r="N193" s="22">
        <v>129</v>
      </c>
      <c r="O193" s="19">
        <v>0</v>
      </c>
      <c r="P193" s="19">
        <v>0</v>
      </c>
      <c r="Q193" s="9" t="s">
        <v>36</v>
      </c>
      <c r="R193" s="19">
        <v>0</v>
      </c>
      <c r="S193" s="20">
        <f>VLookups!$D$50</f>
        <v>-4487.7037773753191</v>
      </c>
      <c r="T193" s="19">
        <v>0</v>
      </c>
      <c r="U193" s="9">
        <v>45</v>
      </c>
      <c r="V193" s="21">
        <f>V192-VLookups!$D$54</f>
        <v>-1545</v>
      </c>
      <c r="W193" s="21">
        <f>-VLookups!$D$59</f>
        <v>-250</v>
      </c>
      <c r="X193" s="21">
        <f>-VLookups!$D$62</f>
        <v>-175</v>
      </c>
      <c r="Y193" s="36">
        <f>Y192*(1+VLookups!$D$57/12)</f>
        <v>-322.4520631724173</v>
      </c>
      <c r="Z193" s="9" t="s">
        <v>36</v>
      </c>
      <c r="AA193" s="9" t="s">
        <v>36</v>
      </c>
      <c r="AB193" s="20">
        <f t="shared" si="8"/>
        <v>1560.6299467925744</v>
      </c>
      <c r="AC193" s="20">
        <f t="shared" si="9"/>
        <v>124601.07762556957</v>
      </c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</row>
    <row r="194" spans="1:43" x14ac:dyDescent="0.25">
      <c r="A194" s="1"/>
      <c r="B194" s="9">
        <v>190</v>
      </c>
      <c r="C194" s="9">
        <f t="shared" si="10"/>
        <v>38</v>
      </c>
      <c r="D194" s="9">
        <f t="shared" si="11"/>
        <v>10</v>
      </c>
      <c r="E194" s="20">
        <f>E182*(1+VLookups!$C$8)</f>
        <v>16291.20896201544</v>
      </c>
      <c r="F194" s="20">
        <f>-E194*VLookups!$D$10*2</f>
        <v>-977.47253772092643</v>
      </c>
      <c r="G194" s="19">
        <v>0</v>
      </c>
      <c r="H194" s="20">
        <f>(-VLookups!$D$13)*(E194+F194/2)</f>
        <v>-5135.8036252753682</v>
      </c>
      <c r="I194" s="20">
        <f>-PMT(VLookups!$D$16/12,180,-FV(VLookups!$D$16/12,72,,-VLookups!$D$15))</f>
        <v>-1492.92953188151</v>
      </c>
      <c r="J194" s="21">
        <f>-PMT(VLookups!$D$20/12,180,-FV(VLookups!$D$20/12,24,,-VLookups!$D$19))</f>
        <v>-624.95374865778945</v>
      </c>
      <c r="K194" s="19">
        <v>0</v>
      </c>
      <c r="L194" s="19">
        <v>0</v>
      </c>
      <c r="M194" s="20">
        <f>M193-VLookups!$D$33</f>
        <v>-209</v>
      </c>
      <c r="N194" s="22">
        <v>130</v>
      </c>
      <c r="O194" s="19">
        <v>0</v>
      </c>
      <c r="P194" s="19">
        <v>0</v>
      </c>
      <c r="Q194" s="9" t="s">
        <v>36</v>
      </c>
      <c r="R194" s="19">
        <v>0</v>
      </c>
      <c r="S194" s="20">
        <f>VLookups!$D$50</f>
        <v>-4487.7037773753191</v>
      </c>
      <c r="T194" s="19">
        <v>0</v>
      </c>
      <c r="U194" s="9">
        <v>46</v>
      </c>
      <c r="V194" s="21">
        <f>V193-VLookups!$D$54</f>
        <v>-1550</v>
      </c>
      <c r="W194" s="21">
        <f>-VLookups!$D$59</f>
        <v>-250</v>
      </c>
      <c r="X194" s="21">
        <f>-VLookups!$D$62</f>
        <v>-175</v>
      </c>
      <c r="Y194" s="36">
        <f>Y193*(1+VLookups!$D$57/12)</f>
        <v>-323.3925483566702</v>
      </c>
      <c r="Z194" s="9" t="s">
        <v>36</v>
      </c>
      <c r="AA194" s="9" t="s">
        <v>36</v>
      </c>
      <c r="AB194" s="20">
        <f t="shared" si="8"/>
        <v>1553.6894616083216</v>
      </c>
      <c r="AC194" s="20">
        <f t="shared" si="9"/>
        <v>126362.43554988717</v>
      </c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</row>
    <row r="195" spans="1:43" x14ac:dyDescent="0.25">
      <c r="A195" s="1"/>
      <c r="B195" s="9">
        <v>191</v>
      </c>
      <c r="C195" s="9">
        <f t="shared" si="10"/>
        <v>38</v>
      </c>
      <c r="D195" s="9">
        <f t="shared" si="11"/>
        <v>11</v>
      </c>
      <c r="E195" s="20">
        <f>E183*(1+VLookups!$C$8)</f>
        <v>16291.20896201544</v>
      </c>
      <c r="F195" s="20">
        <f>-E195*VLookups!$D$10*2</f>
        <v>-977.47253772092643</v>
      </c>
      <c r="G195" s="19">
        <v>0</v>
      </c>
      <c r="H195" s="20">
        <f>(-VLookups!$D$13)*(E195+F195/2)</f>
        <v>-5135.8036252753682</v>
      </c>
      <c r="I195" s="20">
        <f>-PMT(VLookups!$D$16/12,180,-FV(VLookups!$D$16/12,72,,-VLookups!$D$15))</f>
        <v>-1492.92953188151</v>
      </c>
      <c r="J195" s="21">
        <f>-PMT(VLookups!$D$20/12,180,-FV(VLookups!$D$20/12,24,,-VLookups!$D$19))</f>
        <v>-624.95374865778945</v>
      </c>
      <c r="K195" s="19">
        <v>0</v>
      </c>
      <c r="L195" s="19">
        <v>0</v>
      </c>
      <c r="M195" s="20">
        <f>M194-VLookups!$D$33</f>
        <v>-210</v>
      </c>
      <c r="N195" s="22">
        <v>131</v>
      </c>
      <c r="O195" s="19">
        <v>0</v>
      </c>
      <c r="P195" s="19">
        <v>0</v>
      </c>
      <c r="Q195" s="9" t="s">
        <v>36</v>
      </c>
      <c r="R195" s="19">
        <v>0</v>
      </c>
      <c r="S195" s="20">
        <f>VLookups!$D$50</f>
        <v>-4487.7037773753191</v>
      </c>
      <c r="T195" s="19">
        <v>0</v>
      </c>
      <c r="U195" s="9">
        <v>47</v>
      </c>
      <c r="V195" s="21">
        <f>V194-VLookups!$D$54</f>
        <v>-1555</v>
      </c>
      <c r="W195" s="21">
        <f>-VLookups!$D$59</f>
        <v>-250</v>
      </c>
      <c r="X195" s="21">
        <f>-VLookups!$D$62</f>
        <v>-175</v>
      </c>
      <c r="Y195" s="36">
        <f>Y194*(1+VLookups!$D$57/12)</f>
        <v>-324.33577662271051</v>
      </c>
      <c r="Z195" s="9" t="s">
        <v>36</v>
      </c>
      <c r="AA195" s="9" t="s">
        <v>36</v>
      </c>
      <c r="AB195" s="20">
        <f t="shared" si="8"/>
        <v>1546.7462333422811</v>
      </c>
      <c r="AC195" s="20">
        <f t="shared" si="9"/>
        <v>128119.78584247928</v>
      </c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</row>
    <row r="196" spans="1:43" x14ac:dyDescent="0.25">
      <c r="A196" s="1"/>
      <c r="B196" s="9">
        <v>192</v>
      </c>
      <c r="C196" s="9">
        <f t="shared" si="10"/>
        <v>39</v>
      </c>
      <c r="D196" s="9">
        <f t="shared" si="11"/>
        <v>0</v>
      </c>
      <c r="E196" s="20">
        <f>E184*(1+VLookups!$C$8)</f>
        <v>16861.401275685981</v>
      </c>
      <c r="F196" s="20">
        <f>-E196*VLookups!$D$10*2</f>
        <v>-1011.6840765411588</v>
      </c>
      <c r="G196" s="19">
        <v>0</v>
      </c>
      <c r="H196" s="20">
        <f>(-VLookups!$D$13)*(E196+F196/2)</f>
        <v>-5315.556752160006</v>
      </c>
      <c r="I196" s="20">
        <f>-PMT(VLookups!$D$16/12,180,-FV(VLookups!$D$16/12,72,,-VLookups!$D$15))</f>
        <v>-1492.92953188151</v>
      </c>
      <c r="J196" s="21">
        <f>-PMT(VLookups!$D$20/12,180,-FV(VLookups!$D$20/12,24,,-VLookups!$D$19))</f>
        <v>-624.95374865778945</v>
      </c>
      <c r="K196" s="19">
        <v>0</v>
      </c>
      <c r="L196" s="19">
        <v>0</v>
      </c>
      <c r="M196" s="20">
        <f>M195-VLookups!$D$33</f>
        <v>-211</v>
      </c>
      <c r="N196" s="22">
        <v>132</v>
      </c>
      <c r="O196" s="19">
        <v>0</v>
      </c>
      <c r="P196" s="19">
        <v>0</v>
      </c>
      <c r="Q196" s="9" t="s">
        <v>36</v>
      </c>
      <c r="R196" s="19">
        <v>0</v>
      </c>
      <c r="S196" s="20">
        <f>VLookups!$D$50</f>
        <v>-4487.7037773753191</v>
      </c>
      <c r="T196" s="19">
        <v>0</v>
      </c>
      <c r="U196" s="9">
        <v>48</v>
      </c>
      <c r="V196" s="21">
        <f>V195-VLookups!$D$54</f>
        <v>-1560</v>
      </c>
      <c r="W196" s="21">
        <f>-VLookups!$D$59</f>
        <v>-250</v>
      </c>
      <c r="X196" s="21">
        <f>-VLookups!$D$62</f>
        <v>-175</v>
      </c>
      <c r="Y196" s="36">
        <f>Y195*(1+VLookups!$D$57/12)</f>
        <v>-325.28175597119343</v>
      </c>
      <c r="Z196" s="9" t="s">
        <v>36</v>
      </c>
      <c r="AA196" s="9" t="s">
        <v>36</v>
      </c>
      <c r="AB196" s="20">
        <f t="shared" si="8"/>
        <v>1913.1336713695848</v>
      </c>
      <c r="AC196" s="20">
        <f t="shared" si="9"/>
        <v>130246.452490253</v>
      </c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</row>
    <row r="197" spans="1:43" x14ac:dyDescent="0.25">
      <c r="A197" s="1"/>
      <c r="B197" s="9">
        <v>193</v>
      </c>
      <c r="C197" s="9">
        <f t="shared" si="10"/>
        <v>39</v>
      </c>
      <c r="D197" s="9">
        <f t="shared" si="11"/>
        <v>1</v>
      </c>
      <c r="E197" s="20">
        <f>E185*(1+VLookups!$C$8)</f>
        <v>16861.401275685981</v>
      </c>
      <c r="F197" s="20">
        <f>-E197*VLookups!$D$10*2</f>
        <v>-1011.6840765411588</v>
      </c>
      <c r="G197" s="19">
        <v>0</v>
      </c>
      <c r="H197" s="20">
        <f>(-VLookups!$D$13)*(E197+F197/2)</f>
        <v>-5315.556752160006</v>
      </c>
      <c r="I197" s="20">
        <f>-PMT(VLookups!$D$16/12,180,-FV(VLookups!$D$16/12,72,,-VLookups!$D$15))</f>
        <v>-1492.92953188151</v>
      </c>
      <c r="J197" s="21">
        <f>-PMT(VLookups!$D$20/12,180,-FV(VLookups!$D$20/12,24,,-VLookups!$D$19))</f>
        <v>-624.95374865778945</v>
      </c>
      <c r="K197" s="19">
        <v>0</v>
      </c>
      <c r="L197" s="19">
        <v>0</v>
      </c>
      <c r="M197" s="20">
        <f>M196-VLookups!$D$33</f>
        <v>-212</v>
      </c>
      <c r="N197" s="22">
        <v>133</v>
      </c>
      <c r="O197" s="19">
        <v>0</v>
      </c>
      <c r="P197" s="19">
        <v>0</v>
      </c>
      <c r="Q197" s="9" t="s">
        <v>36</v>
      </c>
      <c r="R197" s="19">
        <v>0</v>
      </c>
      <c r="S197" s="20">
        <f>VLookups!$D$50</f>
        <v>-4487.7037773753191</v>
      </c>
      <c r="T197" s="19">
        <v>0</v>
      </c>
      <c r="U197" s="9">
        <v>49</v>
      </c>
      <c r="V197" s="21">
        <f>V196-VLookups!$D$54</f>
        <v>-1565</v>
      </c>
      <c r="W197" s="21">
        <f>-VLookups!$D$59</f>
        <v>-250</v>
      </c>
      <c r="X197" s="21">
        <f>-VLookups!$D$62</f>
        <v>-175</v>
      </c>
      <c r="Y197" s="36">
        <f>Y196*(1+VLookups!$D$57/12)</f>
        <v>-326.23049442610943</v>
      </c>
      <c r="Z197" s="9" t="s">
        <v>36</v>
      </c>
      <c r="AA197" s="9" t="s">
        <v>36</v>
      </c>
      <c r="AB197" s="20">
        <f t="shared" ref="AB197:AB260" si="12">SUM(E197,F197/2,H197,I197,K197,L197,M197,O197,P197,R197,S197,T197,V197,W197,X197,Y197,G197,J197,Z197,AA197)</f>
        <v>1906.1849329146687</v>
      </c>
      <c r="AC197" s="20">
        <f t="shared" si="9"/>
        <v>132369.71484398475</v>
      </c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</row>
    <row r="198" spans="1:43" x14ac:dyDescent="0.25">
      <c r="A198" s="1"/>
      <c r="B198" s="9">
        <v>194</v>
      </c>
      <c r="C198" s="9">
        <f t="shared" si="10"/>
        <v>39</v>
      </c>
      <c r="D198" s="9">
        <f t="shared" si="11"/>
        <v>2</v>
      </c>
      <c r="E198" s="20">
        <f>E186*(1+VLookups!$C$8)</f>
        <v>16861.401275685981</v>
      </c>
      <c r="F198" s="20">
        <f>-E198*VLookups!$D$10*2</f>
        <v>-1011.6840765411588</v>
      </c>
      <c r="G198" s="19">
        <v>0</v>
      </c>
      <c r="H198" s="20">
        <f>(-VLookups!$D$13)*(E198+F198/2)</f>
        <v>-5315.556752160006</v>
      </c>
      <c r="I198" s="20">
        <f>-PMT(VLookups!$D$16/12,180,-FV(VLookups!$D$16/12,72,,-VLookups!$D$15))</f>
        <v>-1492.92953188151</v>
      </c>
      <c r="J198" s="21">
        <f>-PMT(VLookups!$D$20/12,180,-FV(VLookups!$D$20/12,24,,-VLookups!$D$19))</f>
        <v>-624.95374865778945</v>
      </c>
      <c r="K198" s="19">
        <v>0</v>
      </c>
      <c r="L198" s="19">
        <v>0</v>
      </c>
      <c r="M198" s="20">
        <f>M197-VLookups!$D$33</f>
        <v>-213</v>
      </c>
      <c r="N198" s="22">
        <v>134</v>
      </c>
      <c r="O198" s="19">
        <v>0</v>
      </c>
      <c r="P198" s="19">
        <v>0</v>
      </c>
      <c r="Q198" s="9" t="s">
        <v>36</v>
      </c>
      <c r="R198" s="19">
        <v>0</v>
      </c>
      <c r="S198" s="20">
        <f>VLookups!$D$50</f>
        <v>-4487.7037773753191</v>
      </c>
      <c r="T198" s="19">
        <v>0</v>
      </c>
      <c r="U198" s="9">
        <v>50</v>
      </c>
      <c r="V198" s="21">
        <f>V197-VLookups!$D$54</f>
        <v>-1570</v>
      </c>
      <c r="W198" s="21">
        <f>-VLookups!$D$59</f>
        <v>-250</v>
      </c>
      <c r="X198" s="21">
        <f>-VLookups!$D$62</f>
        <v>-175</v>
      </c>
      <c r="Y198" s="36">
        <f>Y197*(1+VLookups!$D$57/12)</f>
        <v>-327.18200003485225</v>
      </c>
      <c r="Z198" s="9" t="s">
        <v>36</v>
      </c>
      <c r="AA198" s="9" t="s">
        <v>36</v>
      </c>
      <c r="AB198" s="20">
        <f t="shared" si="12"/>
        <v>1899.2334273059262</v>
      </c>
      <c r="AC198" s="20">
        <f t="shared" ref="AC198:AC261" si="13">AB198+AC197*(1+$AC$2/12)</f>
        <v>134489.56446269734</v>
      </c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spans="1:43" x14ac:dyDescent="0.25">
      <c r="A199" s="1"/>
      <c r="B199" s="9">
        <v>195</v>
      </c>
      <c r="C199" s="9">
        <f t="shared" si="10"/>
        <v>39</v>
      </c>
      <c r="D199" s="9">
        <f t="shared" si="11"/>
        <v>3</v>
      </c>
      <c r="E199" s="20">
        <f>E187*(1+VLookups!$C$8)</f>
        <v>16861.401275685981</v>
      </c>
      <c r="F199" s="20">
        <f>-E199*VLookups!$D$10*2</f>
        <v>-1011.6840765411588</v>
      </c>
      <c r="G199" s="19">
        <v>0</v>
      </c>
      <c r="H199" s="20">
        <f>(-VLookups!$D$13)*(E199+F199/2)</f>
        <v>-5315.556752160006</v>
      </c>
      <c r="I199" s="20">
        <f>-PMT(VLookups!$D$16/12,180,-FV(VLookups!$D$16/12,72,,-VLookups!$D$15))</f>
        <v>-1492.92953188151</v>
      </c>
      <c r="J199" s="21">
        <f>-PMT(VLookups!$D$20/12,180,-FV(VLookups!$D$20/12,24,,-VLookups!$D$19))</f>
        <v>-624.95374865778945</v>
      </c>
      <c r="K199" s="19">
        <v>0</v>
      </c>
      <c r="L199" s="19">
        <v>0</v>
      </c>
      <c r="M199" s="20">
        <f>M198-VLookups!$D$33</f>
        <v>-214</v>
      </c>
      <c r="N199" s="22">
        <v>135</v>
      </c>
      <c r="O199" s="19">
        <v>0</v>
      </c>
      <c r="P199" s="19">
        <v>0</v>
      </c>
      <c r="Q199" s="9" t="s">
        <v>36</v>
      </c>
      <c r="R199" s="19">
        <v>0</v>
      </c>
      <c r="S199" s="20">
        <f>VLookups!$D$50</f>
        <v>-4487.7037773753191</v>
      </c>
      <c r="T199" s="19">
        <v>0</v>
      </c>
      <c r="U199" s="9">
        <v>51</v>
      </c>
      <c r="V199" s="21">
        <f>V198-VLookups!$D$54</f>
        <v>-1575</v>
      </c>
      <c r="W199" s="21">
        <f>-VLookups!$D$59</f>
        <v>-250</v>
      </c>
      <c r="X199" s="21">
        <f>-VLookups!$D$62</f>
        <v>-175</v>
      </c>
      <c r="Y199" s="36">
        <f>Y198*(1+VLookups!$D$57/12)</f>
        <v>-328.13628086828726</v>
      </c>
      <c r="Z199" s="9" t="s">
        <v>36</v>
      </c>
      <c r="AA199" s="9" t="s">
        <v>36</v>
      </c>
      <c r="AB199" s="20">
        <f t="shared" si="12"/>
        <v>1892.2791464724912</v>
      </c>
      <c r="AC199" s="20">
        <f t="shared" si="13"/>
        <v>136605.99288327433</v>
      </c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spans="1:43" x14ac:dyDescent="0.25">
      <c r="A200" s="1"/>
      <c r="B200" s="9">
        <v>196</v>
      </c>
      <c r="C200" s="9">
        <f t="shared" si="10"/>
        <v>39</v>
      </c>
      <c r="D200" s="9">
        <f t="shared" si="11"/>
        <v>4</v>
      </c>
      <c r="E200" s="20">
        <f>E188*(1+VLookups!$C$8)</f>
        <v>16861.401275685981</v>
      </c>
      <c r="F200" s="20">
        <f>-E200*VLookups!$D$10*2</f>
        <v>-1011.6840765411588</v>
      </c>
      <c r="G200" s="19">
        <v>0</v>
      </c>
      <c r="H200" s="20">
        <f>(-VLookups!$D$13)*(E200+F200/2)</f>
        <v>-5315.556752160006</v>
      </c>
      <c r="I200" s="20">
        <f>-PMT(VLookups!$D$16/12,180,-FV(VLookups!$D$16/12,72,,-VLookups!$D$15))</f>
        <v>-1492.92953188151</v>
      </c>
      <c r="J200" s="21">
        <f>-PMT(VLookups!$D$20/12,180,-FV(VLookups!$D$20/12,24,,-VLookups!$D$19))</f>
        <v>-624.95374865778945</v>
      </c>
      <c r="K200" s="19">
        <v>0</v>
      </c>
      <c r="L200" s="19">
        <v>0</v>
      </c>
      <c r="M200" s="20">
        <f>M199-VLookups!$D$33</f>
        <v>-215</v>
      </c>
      <c r="N200" s="22">
        <v>136</v>
      </c>
      <c r="O200" s="19">
        <v>0</v>
      </c>
      <c r="P200" s="19">
        <v>0</v>
      </c>
      <c r="Q200" s="9" t="s">
        <v>36</v>
      </c>
      <c r="R200" s="19">
        <v>0</v>
      </c>
      <c r="S200" s="20">
        <f>VLookups!$D$50</f>
        <v>-4487.7037773753191</v>
      </c>
      <c r="T200" s="19">
        <v>0</v>
      </c>
      <c r="U200" s="9">
        <v>52</v>
      </c>
      <c r="V200" s="21">
        <f>V199-VLookups!$D$54</f>
        <v>-1580</v>
      </c>
      <c r="W200" s="21">
        <f>-VLookups!$D$59</f>
        <v>-250</v>
      </c>
      <c r="X200" s="21">
        <f>-VLookups!$D$62</f>
        <v>-175</v>
      </c>
      <c r="Y200" s="36">
        <f>Y199*(1+VLookups!$D$57/12)</f>
        <v>-329.09334502081975</v>
      </c>
      <c r="Z200" s="9" t="s">
        <v>36</v>
      </c>
      <c r="AA200" s="9" t="s">
        <v>36</v>
      </c>
      <c r="AB200" s="20">
        <f t="shared" si="12"/>
        <v>1885.3220823199583</v>
      </c>
      <c r="AC200" s="20">
        <f t="shared" si="13"/>
        <v>138718.99162039976</v>
      </c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</row>
    <row r="201" spans="1:43" x14ac:dyDescent="0.25">
      <c r="A201" s="1"/>
      <c r="B201" s="9">
        <v>197</v>
      </c>
      <c r="C201" s="9">
        <f t="shared" si="10"/>
        <v>39</v>
      </c>
      <c r="D201" s="9">
        <f t="shared" si="11"/>
        <v>5</v>
      </c>
      <c r="E201" s="20">
        <f>E189*(1+VLookups!$C$8)</f>
        <v>16861.401275685981</v>
      </c>
      <c r="F201" s="20">
        <f>-E201*VLookups!$D$10*2</f>
        <v>-1011.6840765411588</v>
      </c>
      <c r="G201" s="19">
        <v>0</v>
      </c>
      <c r="H201" s="20">
        <f>(-VLookups!$D$13)*(E201+F201/2)</f>
        <v>-5315.556752160006</v>
      </c>
      <c r="I201" s="20">
        <f>-PMT(VLookups!$D$16/12,180,-FV(VLookups!$D$16/12,72,,-VLookups!$D$15))</f>
        <v>-1492.92953188151</v>
      </c>
      <c r="J201" s="21">
        <f>-PMT(VLookups!$D$20/12,180,-FV(VLookups!$D$20/12,24,,-VLookups!$D$19))</f>
        <v>-624.95374865778945</v>
      </c>
      <c r="K201" s="19">
        <v>0</v>
      </c>
      <c r="L201" s="19">
        <v>0</v>
      </c>
      <c r="M201" s="20">
        <f>M200-VLookups!$D$33</f>
        <v>-216</v>
      </c>
      <c r="N201" s="22">
        <v>137</v>
      </c>
      <c r="O201" s="19">
        <v>0</v>
      </c>
      <c r="P201" s="19">
        <v>0</v>
      </c>
      <c r="Q201" s="9" t="s">
        <v>36</v>
      </c>
      <c r="R201" s="19">
        <v>0</v>
      </c>
      <c r="S201" s="20">
        <f>VLookups!$D$50</f>
        <v>-4487.7037773753191</v>
      </c>
      <c r="T201" s="19">
        <v>0</v>
      </c>
      <c r="U201" s="9">
        <v>53</v>
      </c>
      <c r="V201" s="21">
        <f>V200-VLookups!$D$54</f>
        <v>-1585</v>
      </c>
      <c r="W201" s="21">
        <f>-VLookups!$D$59</f>
        <v>-250</v>
      </c>
      <c r="X201" s="21">
        <f>-VLookups!$D$62</f>
        <v>-175</v>
      </c>
      <c r="Y201" s="36">
        <f>Y200*(1+VLookups!$D$57/12)</f>
        <v>-330.05320061046382</v>
      </c>
      <c r="Z201" s="9" t="s">
        <v>36</v>
      </c>
      <c r="AA201" s="9" t="s">
        <v>36</v>
      </c>
      <c r="AB201" s="20">
        <f t="shared" si="12"/>
        <v>1878.3622267303142</v>
      </c>
      <c r="AC201" s="20">
        <f t="shared" si="13"/>
        <v>140828.55216649739</v>
      </c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</row>
    <row r="202" spans="1:43" x14ac:dyDescent="0.25">
      <c r="A202" s="1"/>
      <c r="B202" s="9">
        <v>198</v>
      </c>
      <c r="C202" s="9">
        <f t="shared" si="10"/>
        <v>39</v>
      </c>
      <c r="D202" s="9">
        <f t="shared" si="11"/>
        <v>6</v>
      </c>
      <c r="E202" s="20">
        <f>E190*(1+VLookups!$C$8)</f>
        <v>16861.401275685981</v>
      </c>
      <c r="F202" s="20">
        <f>-E202*VLookups!$D$10*2</f>
        <v>-1011.6840765411588</v>
      </c>
      <c r="G202" s="19">
        <v>0</v>
      </c>
      <c r="H202" s="20">
        <f>(-VLookups!$D$13)*(E202+F202/2)</f>
        <v>-5315.556752160006</v>
      </c>
      <c r="I202" s="20">
        <f>-PMT(VLookups!$D$16/12,180,-FV(VLookups!$D$16/12,72,,-VLookups!$D$15))</f>
        <v>-1492.92953188151</v>
      </c>
      <c r="J202" s="21">
        <f>-PMT(VLookups!$D$20/12,180,-FV(VLookups!$D$20/12,24,,-VLookups!$D$19))</f>
        <v>-624.95374865778945</v>
      </c>
      <c r="K202" s="19">
        <v>0</v>
      </c>
      <c r="L202" s="19">
        <v>0</v>
      </c>
      <c r="M202" s="20">
        <f>M201-VLookups!$D$33</f>
        <v>-217</v>
      </c>
      <c r="N202" s="22">
        <v>138</v>
      </c>
      <c r="O202" s="19">
        <v>0</v>
      </c>
      <c r="P202" s="19">
        <v>0</v>
      </c>
      <c r="Q202" s="9" t="s">
        <v>36</v>
      </c>
      <c r="R202" s="19">
        <v>0</v>
      </c>
      <c r="S202" s="20">
        <f>VLookups!$D$50</f>
        <v>-4487.7037773753191</v>
      </c>
      <c r="T202" s="19">
        <v>0</v>
      </c>
      <c r="U202" s="9">
        <v>54</v>
      </c>
      <c r="V202" s="21">
        <f>V201-VLookups!$D$54</f>
        <v>-1590</v>
      </c>
      <c r="W202" s="21">
        <f>-VLookups!$D$59</f>
        <v>-250</v>
      </c>
      <c r="X202" s="21">
        <f>-VLookups!$D$62</f>
        <v>-175</v>
      </c>
      <c r="Y202" s="36">
        <f>Y201*(1+VLookups!$D$57/12)</f>
        <v>-331.01585577891103</v>
      </c>
      <c r="Z202" s="9" t="s">
        <v>36</v>
      </c>
      <c r="AA202" s="9" t="s">
        <v>36</v>
      </c>
      <c r="AB202" s="20">
        <f t="shared" si="12"/>
        <v>1871.3995715618673</v>
      </c>
      <c r="AC202" s="20">
        <f t="shared" si="13"/>
        <v>142934.6659916701</v>
      </c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</row>
    <row r="203" spans="1:43" x14ac:dyDescent="0.25">
      <c r="A203" s="1"/>
      <c r="B203" s="9">
        <v>199</v>
      </c>
      <c r="C203" s="9">
        <f t="shared" si="10"/>
        <v>39</v>
      </c>
      <c r="D203" s="9">
        <f t="shared" si="11"/>
        <v>7</v>
      </c>
      <c r="E203" s="20">
        <f>E191*(1+VLookups!$C$8)</f>
        <v>16861.401275685981</v>
      </c>
      <c r="F203" s="20">
        <f>-E203*VLookups!$D$10*2</f>
        <v>-1011.6840765411588</v>
      </c>
      <c r="G203" s="19">
        <v>0</v>
      </c>
      <c r="H203" s="20">
        <f>(-VLookups!$D$13)*(E203+F203/2)</f>
        <v>-5315.556752160006</v>
      </c>
      <c r="I203" s="20">
        <f>-PMT(VLookups!$D$16/12,180,-FV(VLookups!$D$16/12,72,,-VLookups!$D$15))</f>
        <v>-1492.92953188151</v>
      </c>
      <c r="J203" s="21">
        <f>-PMT(VLookups!$D$20/12,180,-FV(VLookups!$D$20/12,24,,-VLookups!$D$19))</f>
        <v>-624.95374865778945</v>
      </c>
      <c r="K203" s="19">
        <v>0</v>
      </c>
      <c r="L203" s="19">
        <v>0</v>
      </c>
      <c r="M203" s="20">
        <f>M202-VLookups!$D$33</f>
        <v>-218</v>
      </c>
      <c r="N203" s="22">
        <v>139</v>
      </c>
      <c r="O203" s="19">
        <v>0</v>
      </c>
      <c r="P203" s="19">
        <v>0</v>
      </c>
      <c r="Q203" s="9" t="s">
        <v>36</v>
      </c>
      <c r="R203" s="19">
        <v>0</v>
      </c>
      <c r="S203" s="20">
        <f>VLookups!$D$50</f>
        <v>-4487.7037773753191</v>
      </c>
      <c r="T203" s="19">
        <v>0</v>
      </c>
      <c r="U203" s="9">
        <v>55</v>
      </c>
      <c r="V203" s="21">
        <f>V202-VLookups!$D$54</f>
        <v>-1595</v>
      </c>
      <c r="W203" s="21">
        <f>-VLookups!$D$59</f>
        <v>-250</v>
      </c>
      <c r="X203" s="21">
        <f>-VLookups!$D$62</f>
        <v>-175</v>
      </c>
      <c r="Y203" s="36">
        <f>Y202*(1+VLookups!$D$57/12)</f>
        <v>-331.98131869159954</v>
      </c>
      <c r="Z203" s="9" t="s">
        <v>36</v>
      </c>
      <c r="AA203" s="9" t="s">
        <v>36</v>
      </c>
      <c r="AB203" s="20">
        <f t="shared" si="12"/>
        <v>1864.4341086491788</v>
      </c>
      <c r="AC203" s="20">
        <f t="shared" si="13"/>
        <v>145037.32454363874</v>
      </c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</row>
    <row r="204" spans="1:43" x14ac:dyDescent="0.25">
      <c r="A204" s="1"/>
      <c r="B204" s="9">
        <v>200</v>
      </c>
      <c r="C204" s="9">
        <f t="shared" si="10"/>
        <v>39</v>
      </c>
      <c r="D204" s="9">
        <f t="shared" si="11"/>
        <v>8</v>
      </c>
      <c r="E204" s="20">
        <f>E192*(1+VLookups!$C$8)</f>
        <v>16861.401275685981</v>
      </c>
      <c r="F204" s="20">
        <f>-E204*VLookups!$D$10*2</f>
        <v>-1011.6840765411588</v>
      </c>
      <c r="G204" s="19">
        <v>0</v>
      </c>
      <c r="H204" s="20">
        <f>(-VLookups!$D$13)*(E204+F204/2)</f>
        <v>-5315.556752160006</v>
      </c>
      <c r="I204" s="20">
        <f>-PMT(VLookups!$D$16/12,180,-FV(VLookups!$D$16/12,72,,-VLookups!$D$15))</f>
        <v>-1492.92953188151</v>
      </c>
      <c r="J204" s="21">
        <f>-PMT(VLookups!$D$20/12,180,-FV(VLookups!$D$20/12,24,,-VLookups!$D$19))</f>
        <v>-624.95374865778945</v>
      </c>
      <c r="K204" s="19">
        <v>0</v>
      </c>
      <c r="L204" s="19">
        <v>0</v>
      </c>
      <c r="M204" s="20">
        <f>M203-VLookups!$D$33</f>
        <v>-219</v>
      </c>
      <c r="N204" s="22">
        <v>140</v>
      </c>
      <c r="O204" s="19">
        <v>0</v>
      </c>
      <c r="P204" s="19">
        <v>0</v>
      </c>
      <c r="Q204" s="9" t="s">
        <v>36</v>
      </c>
      <c r="R204" s="19">
        <v>0</v>
      </c>
      <c r="S204" s="20">
        <f>VLookups!$D$50</f>
        <v>-4487.7037773753191</v>
      </c>
      <c r="T204" s="19">
        <v>0</v>
      </c>
      <c r="U204" s="9">
        <v>56</v>
      </c>
      <c r="V204" s="21">
        <f>V203-VLookups!$D$54</f>
        <v>-1600</v>
      </c>
      <c r="W204" s="21">
        <f>-VLookups!$D$59</f>
        <v>-250</v>
      </c>
      <c r="X204" s="21">
        <f>-VLookups!$D$62</f>
        <v>-175</v>
      </c>
      <c r="Y204" s="36">
        <f>Y203*(1+VLookups!$D$57/12)</f>
        <v>-332.9495975377834</v>
      </c>
      <c r="Z204" s="9" t="s">
        <v>36</v>
      </c>
      <c r="AA204" s="9" t="s">
        <v>36</v>
      </c>
      <c r="AB204" s="20">
        <f t="shared" si="12"/>
        <v>1857.4658298029947</v>
      </c>
      <c r="AC204" s="20">
        <f t="shared" si="13"/>
        <v>147136.51924768114</v>
      </c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</row>
    <row r="205" spans="1:43" x14ac:dyDescent="0.25">
      <c r="A205" s="1"/>
      <c r="B205" s="9">
        <v>201</v>
      </c>
      <c r="C205" s="9">
        <f t="shared" si="10"/>
        <v>39</v>
      </c>
      <c r="D205" s="9">
        <f t="shared" si="11"/>
        <v>9</v>
      </c>
      <c r="E205" s="20">
        <f>E193*(1+VLookups!$C$8)</f>
        <v>16861.401275685981</v>
      </c>
      <c r="F205" s="20">
        <f>-E205*VLookups!$D$10*2</f>
        <v>-1011.6840765411588</v>
      </c>
      <c r="G205" s="19">
        <v>0</v>
      </c>
      <c r="H205" s="20">
        <f>(-VLookups!$D$13)*(E205+F205/2)</f>
        <v>-5315.556752160006</v>
      </c>
      <c r="I205" s="20">
        <f>-PMT(VLookups!$D$16/12,180,-FV(VLookups!$D$16/12,72,,-VLookups!$D$15))</f>
        <v>-1492.92953188151</v>
      </c>
      <c r="J205" s="21">
        <f>-PMT(VLookups!$D$20/12,180,-FV(VLookups!$D$20/12,24,,-VLookups!$D$19))</f>
        <v>-624.95374865778945</v>
      </c>
      <c r="K205" s="19">
        <v>0</v>
      </c>
      <c r="L205" s="19">
        <v>0</v>
      </c>
      <c r="M205" s="20">
        <f>M204-VLookups!$D$33</f>
        <v>-220</v>
      </c>
      <c r="N205" s="22">
        <v>141</v>
      </c>
      <c r="O205" s="19">
        <v>0</v>
      </c>
      <c r="P205" s="19">
        <v>0</v>
      </c>
      <c r="Q205" s="9" t="s">
        <v>36</v>
      </c>
      <c r="R205" s="19">
        <v>0</v>
      </c>
      <c r="S205" s="20">
        <f>VLookups!$D$50</f>
        <v>-4487.7037773753191</v>
      </c>
      <c r="T205" s="19">
        <v>0</v>
      </c>
      <c r="U205" s="9">
        <v>57</v>
      </c>
      <c r="V205" s="21">
        <f>V204-VLookups!$D$54</f>
        <v>-1605</v>
      </c>
      <c r="W205" s="21">
        <f>-VLookups!$D$59</f>
        <v>-250</v>
      </c>
      <c r="X205" s="21">
        <f>-VLookups!$D$62</f>
        <v>-175</v>
      </c>
      <c r="Y205" s="36">
        <f>Y204*(1+VLookups!$D$57/12)</f>
        <v>-333.92070053060195</v>
      </c>
      <c r="Z205" s="9" t="s">
        <v>36</v>
      </c>
      <c r="AA205" s="9" t="s">
        <v>36</v>
      </c>
      <c r="AB205" s="20">
        <f t="shared" si="12"/>
        <v>1850.4947268101762</v>
      </c>
      <c r="AC205" s="20">
        <f t="shared" si="13"/>
        <v>149232.24150657078</v>
      </c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</row>
    <row r="206" spans="1:43" x14ac:dyDescent="0.25">
      <c r="A206" s="1"/>
      <c r="B206" s="9">
        <v>202</v>
      </c>
      <c r="C206" s="9">
        <f t="shared" si="10"/>
        <v>39</v>
      </c>
      <c r="D206" s="9">
        <f t="shared" si="11"/>
        <v>10</v>
      </c>
      <c r="E206" s="20">
        <f>E194*(1+VLookups!$C$8)</f>
        <v>16861.401275685981</v>
      </c>
      <c r="F206" s="20">
        <f>-E206*VLookups!$D$10*2</f>
        <v>-1011.6840765411588</v>
      </c>
      <c r="G206" s="19">
        <v>0</v>
      </c>
      <c r="H206" s="20">
        <f>(-VLookups!$D$13)*(E206+F206/2)</f>
        <v>-5315.556752160006</v>
      </c>
      <c r="I206" s="20">
        <f>-PMT(VLookups!$D$16/12,180,-FV(VLookups!$D$16/12,72,,-VLookups!$D$15))</f>
        <v>-1492.92953188151</v>
      </c>
      <c r="J206" s="21">
        <f>-PMT(VLookups!$D$20/12,180,-FV(VLookups!$D$20/12,24,,-VLookups!$D$19))</f>
        <v>-624.95374865778945</v>
      </c>
      <c r="K206" s="19">
        <v>0</v>
      </c>
      <c r="L206" s="19">
        <v>0</v>
      </c>
      <c r="M206" s="20">
        <f>M205-VLookups!$D$33</f>
        <v>-221</v>
      </c>
      <c r="N206" s="22">
        <v>142</v>
      </c>
      <c r="O206" s="19">
        <v>0</v>
      </c>
      <c r="P206" s="19">
        <v>0</v>
      </c>
      <c r="Q206" s="9" t="s">
        <v>36</v>
      </c>
      <c r="R206" s="19">
        <v>0</v>
      </c>
      <c r="S206" s="20">
        <f>VLookups!$D$50</f>
        <v>-4487.7037773753191</v>
      </c>
      <c r="T206" s="19">
        <v>0</v>
      </c>
      <c r="U206" s="9">
        <v>58</v>
      </c>
      <c r="V206" s="21">
        <f>V205-VLookups!$D$54</f>
        <v>-1610</v>
      </c>
      <c r="W206" s="21">
        <f>-VLookups!$D$59</f>
        <v>-250</v>
      </c>
      <c r="X206" s="21">
        <f>-VLookups!$D$62</f>
        <v>-175</v>
      </c>
      <c r="Y206" s="36">
        <f>Y205*(1+VLookups!$D$57/12)</f>
        <v>-334.89463590714956</v>
      </c>
      <c r="Z206" s="9" t="s">
        <v>36</v>
      </c>
      <c r="AA206" s="9" t="s">
        <v>36</v>
      </c>
      <c r="AB206" s="20">
        <f t="shared" si="12"/>
        <v>1843.5207914336286</v>
      </c>
      <c r="AC206" s="20">
        <f t="shared" si="13"/>
        <v>151324.48270051536</v>
      </c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</row>
    <row r="207" spans="1:43" x14ac:dyDescent="0.25">
      <c r="A207" s="1"/>
      <c r="B207" s="9">
        <v>203</v>
      </c>
      <c r="C207" s="9">
        <f t="shared" si="10"/>
        <v>39</v>
      </c>
      <c r="D207" s="9">
        <f t="shared" si="11"/>
        <v>11</v>
      </c>
      <c r="E207" s="20">
        <f>E195*(1+VLookups!$C$8)</f>
        <v>16861.401275685981</v>
      </c>
      <c r="F207" s="20">
        <f>-E207*VLookups!$D$10*2</f>
        <v>-1011.6840765411588</v>
      </c>
      <c r="G207" s="19">
        <v>0</v>
      </c>
      <c r="H207" s="20">
        <f>(-VLookups!$D$13)*(E207+F207/2)</f>
        <v>-5315.556752160006</v>
      </c>
      <c r="I207" s="20">
        <f>-PMT(VLookups!$D$16/12,180,-FV(VLookups!$D$16/12,72,,-VLookups!$D$15))</f>
        <v>-1492.92953188151</v>
      </c>
      <c r="J207" s="21">
        <f>-PMT(VLookups!$D$20/12,180,-FV(VLookups!$D$20/12,24,,-VLookups!$D$19))</f>
        <v>-624.95374865778945</v>
      </c>
      <c r="K207" s="19">
        <v>0</v>
      </c>
      <c r="L207" s="19">
        <v>0</v>
      </c>
      <c r="M207" s="20">
        <f>M206-VLookups!$D$33</f>
        <v>-222</v>
      </c>
      <c r="N207" s="22">
        <v>143</v>
      </c>
      <c r="O207" s="19">
        <v>0</v>
      </c>
      <c r="P207" s="19">
        <v>0</v>
      </c>
      <c r="Q207" s="9" t="s">
        <v>36</v>
      </c>
      <c r="R207" s="19">
        <v>0</v>
      </c>
      <c r="S207" s="20">
        <f>VLookups!$D$50</f>
        <v>-4487.7037773753191</v>
      </c>
      <c r="T207" s="19">
        <v>0</v>
      </c>
      <c r="U207" s="9">
        <v>59</v>
      </c>
      <c r="V207" s="21">
        <f>V206-VLookups!$D$54</f>
        <v>-1615</v>
      </c>
      <c r="W207" s="21">
        <f>-VLookups!$D$59</f>
        <v>-250</v>
      </c>
      <c r="X207" s="21">
        <f>-VLookups!$D$62</f>
        <v>-175</v>
      </c>
      <c r="Y207" s="36">
        <f>Y206*(1+VLookups!$D$57/12)</f>
        <v>-335.8714119285454</v>
      </c>
      <c r="Z207" s="9" t="s">
        <v>36</v>
      </c>
      <c r="AA207" s="9" t="s">
        <v>36</v>
      </c>
      <c r="AB207" s="20">
        <f t="shared" si="12"/>
        <v>1836.5440154122327</v>
      </c>
      <c r="AC207" s="20">
        <f t="shared" si="13"/>
        <v>153413.23418709511</v>
      </c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</row>
    <row r="208" spans="1:43" x14ac:dyDescent="0.25">
      <c r="A208" s="1"/>
      <c r="B208" s="9">
        <v>204</v>
      </c>
      <c r="C208" s="9">
        <f t="shared" si="10"/>
        <v>40</v>
      </c>
      <c r="D208" s="9">
        <f t="shared" si="11"/>
        <v>0</v>
      </c>
      <c r="E208" s="20">
        <f>E196*(1+VLookups!$C$8)</f>
        <v>17451.550320334991</v>
      </c>
      <c r="F208" s="20">
        <f>-E208*VLookups!$D$10*2</f>
        <v>-1047.0930192200994</v>
      </c>
      <c r="G208" s="19">
        <v>0</v>
      </c>
      <c r="H208" s="20">
        <f>(-VLookups!$D$13)*(E208+F208/2)</f>
        <v>-5501.6012384856067</v>
      </c>
      <c r="I208" s="20">
        <f>-PMT(VLookups!$D$16/12,180,-FV(VLookups!$D$16/12,72,,-VLookups!$D$15))</f>
        <v>-1492.92953188151</v>
      </c>
      <c r="J208" s="21">
        <f>-PMT(VLookups!$D$20/12,180,-FV(VLookups!$D$20/12,24,,-VLookups!$D$19))</f>
        <v>-624.95374865778945</v>
      </c>
      <c r="K208" s="19">
        <v>0</v>
      </c>
      <c r="L208" s="19">
        <v>0</v>
      </c>
      <c r="M208" s="20">
        <f>M207-VLookups!$D$33</f>
        <v>-223</v>
      </c>
      <c r="N208" s="22">
        <v>144</v>
      </c>
      <c r="O208" s="19">
        <v>0</v>
      </c>
      <c r="P208" s="19">
        <v>0</v>
      </c>
      <c r="Q208" s="9" t="s">
        <v>36</v>
      </c>
      <c r="R208" s="19">
        <v>0</v>
      </c>
      <c r="S208" s="20">
        <f>VLookups!$D$50</f>
        <v>-4487.7037773753191</v>
      </c>
      <c r="T208" s="19">
        <v>0</v>
      </c>
      <c r="U208" s="9">
        <v>60</v>
      </c>
      <c r="V208" s="21">
        <f>V207-VLookups!$D$54</f>
        <v>-1620</v>
      </c>
      <c r="W208" s="21">
        <f>-VLookups!$D$59</f>
        <v>-250</v>
      </c>
      <c r="X208" s="21">
        <f>-VLookups!$D$62</f>
        <v>-175</v>
      </c>
      <c r="Y208" s="36">
        <f>Y207*(1+VLookups!$D$57/12)</f>
        <v>-336.85103688000368</v>
      </c>
      <c r="Z208" s="9" t="s">
        <v>36</v>
      </c>
      <c r="AA208" s="9" t="s">
        <v>36</v>
      </c>
      <c r="AB208" s="20">
        <f t="shared" si="12"/>
        <v>2215.9644774447133</v>
      </c>
      <c r="AC208" s="20">
        <f t="shared" si="13"/>
        <v>155884.88738818499</v>
      </c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</row>
    <row r="209" spans="1:43" x14ac:dyDescent="0.25">
      <c r="A209" s="1"/>
      <c r="B209" s="9">
        <v>205</v>
      </c>
      <c r="C209" s="9">
        <f t="shared" ref="C209:C272" si="14">C197+1</f>
        <v>40</v>
      </c>
      <c r="D209" s="9">
        <f t="shared" si="11"/>
        <v>1</v>
      </c>
      <c r="E209" s="20">
        <f>E197*(1+VLookups!$C$8)</f>
        <v>17451.550320334991</v>
      </c>
      <c r="F209" s="20">
        <f>-E209*VLookups!$D$10*2</f>
        <v>-1047.0930192200994</v>
      </c>
      <c r="G209" s="19">
        <v>0</v>
      </c>
      <c r="H209" s="20">
        <f>(-VLookups!$D$13)*(E209+F209/2)</f>
        <v>-5501.6012384856067</v>
      </c>
      <c r="I209" s="19">
        <v>0</v>
      </c>
      <c r="J209" s="19">
        <v>0</v>
      </c>
      <c r="K209" s="19">
        <v>0</v>
      </c>
      <c r="L209" s="19">
        <v>0</v>
      </c>
      <c r="M209" s="20">
        <f>M208-VLookups!$D$33</f>
        <v>-224</v>
      </c>
      <c r="N209" s="22">
        <v>145</v>
      </c>
      <c r="O209" s="19">
        <v>0</v>
      </c>
      <c r="P209" s="19">
        <v>0</v>
      </c>
      <c r="Q209" s="9" t="s">
        <v>36</v>
      </c>
      <c r="R209" s="19">
        <v>0</v>
      </c>
      <c r="S209" s="20">
        <f>VLookups!$D$50</f>
        <v>-4487.7037773753191</v>
      </c>
      <c r="T209" s="19">
        <v>0</v>
      </c>
      <c r="U209" s="9">
        <v>61</v>
      </c>
      <c r="V209" s="21">
        <f>V208-VLookups!$D$54</f>
        <v>-1625</v>
      </c>
      <c r="W209" s="21">
        <f>-VLookups!$D$59</f>
        <v>-250</v>
      </c>
      <c r="X209" s="21">
        <f>-VLookups!$D$62</f>
        <v>-175</v>
      </c>
      <c r="Y209" s="36">
        <f>Y208*(1+VLookups!$D$57/12)</f>
        <v>-337.83351907090366</v>
      </c>
      <c r="Z209" s="9" t="s">
        <v>36</v>
      </c>
      <c r="AA209" s="9" t="s">
        <v>36</v>
      </c>
      <c r="AB209" s="20">
        <f t="shared" si="12"/>
        <v>4326.8652757931113</v>
      </c>
      <c r="AC209" s="20">
        <f t="shared" si="13"/>
        <v>160471.56080962508</v>
      </c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</row>
    <row r="210" spans="1:43" x14ac:dyDescent="0.25">
      <c r="A210" s="1"/>
      <c r="B210" s="9">
        <v>206</v>
      </c>
      <c r="C210" s="9">
        <f t="shared" si="14"/>
        <v>40</v>
      </c>
      <c r="D210" s="9">
        <f t="shared" ref="D210:D273" si="15">D198</f>
        <v>2</v>
      </c>
      <c r="E210" s="20">
        <f>E198*(1+VLookups!$C$8)</f>
        <v>17451.550320334991</v>
      </c>
      <c r="F210" s="20">
        <f>-E210*VLookups!$D$10*2</f>
        <v>-1047.0930192200994</v>
      </c>
      <c r="G210" s="19">
        <v>0</v>
      </c>
      <c r="H210" s="20">
        <f>(-VLookups!$D$13)*(E210+F210/2)</f>
        <v>-5501.6012384856067</v>
      </c>
      <c r="I210" s="19">
        <v>0</v>
      </c>
      <c r="J210" s="19">
        <v>0</v>
      </c>
      <c r="K210" s="19">
        <v>0</v>
      </c>
      <c r="L210" s="19">
        <v>0</v>
      </c>
      <c r="M210" s="20">
        <f>M209-VLookups!$D$33</f>
        <v>-225</v>
      </c>
      <c r="N210" s="22">
        <v>146</v>
      </c>
      <c r="O210" s="19">
        <v>0</v>
      </c>
      <c r="P210" s="19">
        <v>0</v>
      </c>
      <c r="Q210" s="9" t="s">
        <v>36</v>
      </c>
      <c r="R210" s="19">
        <v>0</v>
      </c>
      <c r="S210" s="20">
        <f>VLookups!$D$50</f>
        <v>-4487.7037773753191</v>
      </c>
      <c r="T210" s="19">
        <v>0</v>
      </c>
      <c r="U210" s="9">
        <v>62</v>
      </c>
      <c r="V210" s="21">
        <f>V209-VLookups!$D$54</f>
        <v>-1630</v>
      </c>
      <c r="W210" s="21">
        <f>-VLookups!$D$59</f>
        <v>-250</v>
      </c>
      <c r="X210" s="21">
        <f>-VLookups!$D$62</f>
        <v>-175</v>
      </c>
      <c r="Y210" s="36">
        <f>Y209*(1+VLookups!$D$57/12)</f>
        <v>-338.81886683486044</v>
      </c>
      <c r="Z210" s="9" t="s">
        <v>36</v>
      </c>
      <c r="AA210" s="9" t="s">
        <v>36</v>
      </c>
      <c r="AB210" s="20">
        <f t="shared" si="12"/>
        <v>4319.8799280291551</v>
      </c>
      <c r="AC210" s="20">
        <f t="shared" si="13"/>
        <v>165058.89333900361</v>
      </c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</row>
    <row r="211" spans="1:43" x14ac:dyDescent="0.25">
      <c r="A211" s="1"/>
      <c r="B211" s="9">
        <v>207</v>
      </c>
      <c r="C211" s="9">
        <f t="shared" si="14"/>
        <v>40</v>
      </c>
      <c r="D211" s="9">
        <f t="shared" si="15"/>
        <v>3</v>
      </c>
      <c r="E211" s="20">
        <f>E199*(1+VLookups!$C$8)</f>
        <v>17451.550320334991</v>
      </c>
      <c r="F211" s="20">
        <f>-E211*VLookups!$D$10*2</f>
        <v>-1047.0930192200994</v>
      </c>
      <c r="G211" s="19">
        <v>0</v>
      </c>
      <c r="H211" s="20">
        <f>(-VLookups!$D$13)*(E211+F211/2)</f>
        <v>-5501.6012384856067</v>
      </c>
      <c r="I211" s="19">
        <v>0</v>
      </c>
      <c r="J211" s="19">
        <v>0</v>
      </c>
      <c r="K211" s="19">
        <v>0</v>
      </c>
      <c r="L211" s="19">
        <v>0</v>
      </c>
      <c r="M211" s="20">
        <f>M210-VLookups!$D$33</f>
        <v>-226</v>
      </c>
      <c r="N211" s="22">
        <v>147</v>
      </c>
      <c r="O211" s="19">
        <v>0</v>
      </c>
      <c r="P211" s="19">
        <v>0</v>
      </c>
      <c r="Q211" s="9" t="s">
        <v>36</v>
      </c>
      <c r="R211" s="19">
        <v>0</v>
      </c>
      <c r="S211" s="20">
        <f>VLookups!$D$50</f>
        <v>-4487.7037773753191</v>
      </c>
      <c r="T211" s="19">
        <v>0</v>
      </c>
      <c r="U211" s="9">
        <v>63</v>
      </c>
      <c r="V211" s="21">
        <f>V210-VLookups!$D$54</f>
        <v>-1635</v>
      </c>
      <c r="W211" s="21">
        <f>-VLookups!$D$59</f>
        <v>-250</v>
      </c>
      <c r="X211" s="21">
        <f>-VLookups!$D$62</f>
        <v>-175</v>
      </c>
      <c r="Y211" s="36">
        <f>Y210*(1+VLookups!$D$57/12)</f>
        <v>-339.80708852979546</v>
      </c>
      <c r="Z211" s="9" t="s">
        <v>36</v>
      </c>
      <c r="AA211" s="9" t="s">
        <v>36</v>
      </c>
      <c r="AB211" s="20">
        <f t="shared" si="12"/>
        <v>4312.8917063342196</v>
      </c>
      <c r="AC211" s="20">
        <f t="shared" si="13"/>
        <v>169646.88320090284</v>
      </c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</row>
    <row r="212" spans="1:43" x14ac:dyDescent="0.25">
      <c r="A212" s="1"/>
      <c r="B212" s="9">
        <v>208</v>
      </c>
      <c r="C212" s="9">
        <f t="shared" si="14"/>
        <v>40</v>
      </c>
      <c r="D212" s="9">
        <f t="shared" si="15"/>
        <v>4</v>
      </c>
      <c r="E212" s="20">
        <f>E200*(1+VLookups!$C$8)</f>
        <v>17451.550320334991</v>
      </c>
      <c r="F212" s="20">
        <f>-E212*VLookups!$D$10*2</f>
        <v>-1047.0930192200994</v>
      </c>
      <c r="G212" s="19">
        <v>0</v>
      </c>
      <c r="H212" s="20">
        <f>(-VLookups!$D$13)*(E212+F212/2)</f>
        <v>-5501.6012384856067</v>
      </c>
      <c r="I212" s="19">
        <v>0</v>
      </c>
      <c r="J212" s="19">
        <v>0</v>
      </c>
      <c r="K212" s="19">
        <v>0</v>
      </c>
      <c r="L212" s="19">
        <v>0</v>
      </c>
      <c r="M212" s="20">
        <f>M211-VLookups!$D$33</f>
        <v>-227</v>
      </c>
      <c r="N212" s="22">
        <v>148</v>
      </c>
      <c r="O212" s="19">
        <v>0</v>
      </c>
      <c r="P212" s="19">
        <v>0</v>
      </c>
      <c r="Q212" s="9" t="s">
        <v>36</v>
      </c>
      <c r="R212" s="19">
        <v>0</v>
      </c>
      <c r="S212" s="20">
        <f>VLookups!$D$50</f>
        <v>-4487.7037773753191</v>
      </c>
      <c r="T212" s="19">
        <v>0</v>
      </c>
      <c r="U212" s="9">
        <v>64</v>
      </c>
      <c r="V212" s="21">
        <f>V211-VLookups!$D$54</f>
        <v>-1640</v>
      </c>
      <c r="W212" s="21">
        <f>-VLookups!$D$59</f>
        <v>-250</v>
      </c>
      <c r="X212" s="21">
        <f>-VLookups!$D$62</f>
        <v>-175</v>
      </c>
      <c r="Y212" s="36">
        <f>Y211*(1+VLookups!$D$57/12)</f>
        <v>-340.79819253800736</v>
      </c>
      <c r="Z212" s="9" t="s">
        <v>36</v>
      </c>
      <c r="AA212" s="9" t="s">
        <v>36</v>
      </c>
      <c r="AB212" s="20">
        <f t="shared" si="12"/>
        <v>4305.9006023260081</v>
      </c>
      <c r="AC212" s="20">
        <f t="shared" si="13"/>
        <v>174235.52860856368</v>
      </c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spans="1:43" x14ac:dyDescent="0.25">
      <c r="A213" s="1"/>
      <c r="B213" s="9">
        <v>209</v>
      </c>
      <c r="C213" s="9">
        <f t="shared" si="14"/>
        <v>40</v>
      </c>
      <c r="D213" s="9">
        <f t="shared" si="15"/>
        <v>5</v>
      </c>
      <c r="E213" s="20">
        <f>E201*(1+VLookups!$C$8)</f>
        <v>17451.550320334991</v>
      </c>
      <c r="F213" s="20">
        <f>-E213*VLookups!$D$10*2</f>
        <v>-1047.0930192200994</v>
      </c>
      <c r="G213" s="19">
        <v>0</v>
      </c>
      <c r="H213" s="20">
        <f>(-VLookups!$D$13)*(E213+F213/2)</f>
        <v>-5501.6012384856067</v>
      </c>
      <c r="I213" s="19">
        <v>0</v>
      </c>
      <c r="J213" s="19">
        <v>0</v>
      </c>
      <c r="K213" s="19">
        <v>0</v>
      </c>
      <c r="L213" s="19">
        <v>0</v>
      </c>
      <c r="M213" s="20">
        <f>M212-VLookups!$D$33</f>
        <v>-228</v>
      </c>
      <c r="N213" s="22">
        <v>149</v>
      </c>
      <c r="O213" s="19">
        <v>0</v>
      </c>
      <c r="P213" s="19">
        <v>0</v>
      </c>
      <c r="Q213" s="9" t="s">
        <v>36</v>
      </c>
      <c r="R213" s="19">
        <v>0</v>
      </c>
      <c r="S213" s="20">
        <f>VLookups!$D$50</f>
        <v>-4487.7037773753191</v>
      </c>
      <c r="T213" s="19">
        <v>0</v>
      </c>
      <c r="U213" s="9">
        <v>65</v>
      </c>
      <c r="V213" s="21">
        <f>V212-VLookups!$D$54</f>
        <v>-1645</v>
      </c>
      <c r="W213" s="21">
        <f>-VLookups!$D$59</f>
        <v>-250</v>
      </c>
      <c r="X213" s="21">
        <f>-VLookups!$D$62</f>
        <v>-175</v>
      </c>
      <c r="Y213" s="36">
        <f>Y212*(1+VLookups!$D$57/12)</f>
        <v>-341.79218726624322</v>
      </c>
      <c r="Z213" s="9" t="s">
        <v>36</v>
      </c>
      <c r="AA213" s="9" t="s">
        <v>36</v>
      </c>
      <c r="AB213" s="20">
        <f t="shared" si="12"/>
        <v>4298.9066075977717</v>
      </c>
      <c r="AC213" s="20">
        <f t="shared" si="13"/>
        <v>178824.82776384239</v>
      </c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</row>
    <row r="214" spans="1:43" x14ac:dyDescent="0.25">
      <c r="A214" s="1"/>
      <c r="B214" s="9">
        <v>210</v>
      </c>
      <c r="C214" s="9">
        <f t="shared" si="14"/>
        <v>40</v>
      </c>
      <c r="D214" s="9">
        <f t="shared" si="15"/>
        <v>6</v>
      </c>
      <c r="E214" s="20">
        <f>E202*(1+VLookups!$C$8)</f>
        <v>17451.550320334991</v>
      </c>
      <c r="F214" s="20">
        <f>-E214*VLookups!$D$10*2</f>
        <v>-1047.0930192200994</v>
      </c>
      <c r="G214" s="19">
        <v>0</v>
      </c>
      <c r="H214" s="20">
        <f>(-VLookups!$D$13)*(E214+F214/2)</f>
        <v>-5501.6012384856067</v>
      </c>
      <c r="I214" s="19">
        <v>0</v>
      </c>
      <c r="J214" s="19">
        <v>0</v>
      </c>
      <c r="K214" s="19">
        <v>0</v>
      </c>
      <c r="L214" s="19">
        <v>0</v>
      </c>
      <c r="M214" s="20">
        <f>M213-VLookups!$D$33</f>
        <v>-229</v>
      </c>
      <c r="N214" s="22">
        <v>150</v>
      </c>
      <c r="O214" s="19">
        <v>0</v>
      </c>
      <c r="P214" s="19">
        <v>0</v>
      </c>
      <c r="Q214" s="9" t="s">
        <v>36</v>
      </c>
      <c r="R214" s="19">
        <v>0</v>
      </c>
      <c r="S214" s="20">
        <f>VLookups!$D$50</f>
        <v>-4487.7037773753191</v>
      </c>
      <c r="T214" s="19">
        <v>0</v>
      </c>
      <c r="U214" s="9">
        <v>66</v>
      </c>
      <c r="V214" s="21">
        <f>V213-VLookups!$D$54</f>
        <v>-1650</v>
      </c>
      <c r="W214" s="21">
        <f>-VLookups!$D$59</f>
        <v>-250</v>
      </c>
      <c r="X214" s="21">
        <f>-VLookups!$D$62</f>
        <v>-175</v>
      </c>
      <c r="Y214" s="36">
        <f>Y213*(1+VLookups!$D$57/12)</f>
        <v>-342.78908114576979</v>
      </c>
      <c r="Z214" s="9" t="s">
        <v>36</v>
      </c>
      <c r="AA214" s="9" t="s">
        <v>36</v>
      </c>
      <c r="AB214" s="20">
        <f t="shared" si="12"/>
        <v>4291.9097137182453</v>
      </c>
      <c r="AC214" s="20">
        <f t="shared" si="13"/>
        <v>183414.77885716705</v>
      </c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</row>
    <row r="215" spans="1:43" x14ac:dyDescent="0.25">
      <c r="A215" s="1"/>
      <c r="B215" s="9">
        <v>211</v>
      </c>
      <c r="C215" s="9">
        <f t="shared" si="14"/>
        <v>40</v>
      </c>
      <c r="D215" s="9">
        <f t="shared" si="15"/>
        <v>7</v>
      </c>
      <c r="E215" s="20">
        <f>E203*(1+VLookups!$C$8)</f>
        <v>17451.550320334991</v>
      </c>
      <c r="F215" s="20">
        <f>-E215*VLookups!$D$10*2</f>
        <v>-1047.0930192200994</v>
      </c>
      <c r="G215" s="19">
        <v>0</v>
      </c>
      <c r="H215" s="20">
        <f>(-VLookups!$D$13)*(E215+F215/2)</f>
        <v>-5501.6012384856067</v>
      </c>
      <c r="I215" s="19">
        <v>0</v>
      </c>
      <c r="J215" s="19">
        <v>0</v>
      </c>
      <c r="K215" s="19">
        <v>0</v>
      </c>
      <c r="L215" s="19">
        <v>0</v>
      </c>
      <c r="M215" s="20">
        <f>M214-VLookups!$D$33</f>
        <v>-230</v>
      </c>
      <c r="N215" s="22">
        <v>151</v>
      </c>
      <c r="O215" s="19">
        <v>0</v>
      </c>
      <c r="P215" s="19">
        <v>0</v>
      </c>
      <c r="Q215" s="9" t="s">
        <v>36</v>
      </c>
      <c r="R215" s="19">
        <v>0</v>
      </c>
      <c r="S215" s="20">
        <f>VLookups!$D$50</f>
        <v>-4487.7037773753191</v>
      </c>
      <c r="T215" s="19">
        <v>0</v>
      </c>
      <c r="U215" s="9">
        <v>67</v>
      </c>
      <c r="V215" s="21">
        <f>V214-VLookups!$D$54</f>
        <v>-1655</v>
      </c>
      <c r="W215" s="21">
        <f>-VLookups!$D$59</f>
        <v>-250</v>
      </c>
      <c r="X215" s="21">
        <f>-VLookups!$D$62</f>
        <v>-175</v>
      </c>
      <c r="Y215" s="36">
        <f>Y214*(1+VLookups!$D$57/12)</f>
        <v>-343.78888263244494</v>
      </c>
      <c r="Z215" s="9" t="s">
        <v>36</v>
      </c>
      <c r="AA215" s="9" t="s">
        <v>36</v>
      </c>
      <c r="AB215" s="20">
        <f t="shared" si="12"/>
        <v>4284.9099122315702</v>
      </c>
      <c r="AC215" s="20">
        <f t="shared" si="13"/>
        <v>188005.38006749391</v>
      </c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</row>
    <row r="216" spans="1:43" x14ac:dyDescent="0.25">
      <c r="A216" s="1"/>
      <c r="B216" s="9">
        <v>212</v>
      </c>
      <c r="C216" s="9">
        <f t="shared" si="14"/>
        <v>40</v>
      </c>
      <c r="D216" s="9">
        <f t="shared" si="15"/>
        <v>8</v>
      </c>
      <c r="E216" s="20">
        <f>E204*(1+VLookups!$C$8)</f>
        <v>17451.550320334991</v>
      </c>
      <c r="F216" s="20">
        <f>-E216*VLookups!$D$10*2</f>
        <v>-1047.0930192200994</v>
      </c>
      <c r="G216" s="19">
        <v>0</v>
      </c>
      <c r="H216" s="20">
        <f>(-VLookups!$D$13)*(E216+F216/2)</f>
        <v>-5501.6012384856067</v>
      </c>
      <c r="I216" s="19">
        <v>0</v>
      </c>
      <c r="J216" s="19">
        <v>0</v>
      </c>
      <c r="K216" s="19">
        <v>0</v>
      </c>
      <c r="L216" s="19">
        <v>0</v>
      </c>
      <c r="M216" s="20">
        <f>M215-VLookups!$D$33</f>
        <v>-231</v>
      </c>
      <c r="N216" s="22">
        <v>152</v>
      </c>
      <c r="O216" s="19">
        <v>0</v>
      </c>
      <c r="P216" s="19">
        <v>0</v>
      </c>
      <c r="Q216" s="9" t="s">
        <v>36</v>
      </c>
      <c r="R216" s="19">
        <v>0</v>
      </c>
      <c r="S216" s="20">
        <f>VLookups!$D$50</f>
        <v>-4487.7037773753191</v>
      </c>
      <c r="T216" s="19">
        <v>0</v>
      </c>
      <c r="U216" s="9">
        <v>68</v>
      </c>
      <c r="V216" s="21">
        <f>V215-VLookups!$D$54</f>
        <v>-1660</v>
      </c>
      <c r="W216" s="21">
        <f>-VLookups!$D$59</f>
        <v>-250</v>
      </c>
      <c r="X216" s="21">
        <f>-VLookups!$D$62</f>
        <v>-175</v>
      </c>
      <c r="Y216" s="36">
        <f>Y215*(1+VLookups!$D$57/12)</f>
        <v>-344.79160020678955</v>
      </c>
      <c r="Z216" s="9" t="s">
        <v>36</v>
      </c>
      <c r="AA216" s="9" t="s">
        <v>36</v>
      </c>
      <c r="AB216" s="20">
        <f t="shared" si="12"/>
        <v>4277.9071946572258</v>
      </c>
      <c r="AC216" s="20">
        <f t="shared" si="13"/>
        <v>192596.62956226364</v>
      </c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</row>
    <row r="217" spans="1:43" x14ac:dyDescent="0.25">
      <c r="A217" s="1"/>
      <c r="B217" s="9">
        <v>213</v>
      </c>
      <c r="C217" s="9">
        <f t="shared" si="14"/>
        <v>40</v>
      </c>
      <c r="D217" s="9">
        <f t="shared" si="15"/>
        <v>9</v>
      </c>
      <c r="E217" s="20">
        <f>E205*(1+VLookups!$C$8)</f>
        <v>17451.550320334991</v>
      </c>
      <c r="F217" s="20">
        <f>-E217*VLookups!$D$10*2</f>
        <v>-1047.0930192200994</v>
      </c>
      <c r="G217" s="19">
        <v>0</v>
      </c>
      <c r="H217" s="20">
        <f>(-VLookups!$D$13)*(E217+F217/2)</f>
        <v>-5501.6012384856067</v>
      </c>
      <c r="I217" s="19">
        <v>0</v>
      </c>
      <c r="J217" s="19">
        <v>0</v>
      </c>
      <c r="K217" s="19">
        <v>0</v>
      </c>
      <c r="L217" s="19">
        <v>0</v>
      </c>
      <c r="M217" s="20">
        <f>M216-VLookups!$D$33</f>
        <v>-232</v>
      </c>
      <c r="N217" s="22">
        <v>153</v>
      </c>
      <c r="O217" s="19">
        <v>0</v>
      </c>
      <c r="P217" s="19">
        <v>0</v>
      </c>
      <c r="Q217" s="9" t="s">
        <v>36</v>
      </c>
      <c r="R217" s="19">
        <v>0</v>
      </c>
      <c r="S217" s="20">
        <f>VLookups!$D$50</f>
        <v>-4487.7037773753191</v>
      </c>
      <c r="T217" s="19">
        <v>0</v>
      </c>
      <c r="U217" s="9">
        <v>69</v>
      </c>
      <c r="V217" s="21">
        <f>V216-VLookups!$D$54</f>
        <v>-1665</v>
      </c>
      <c r="W217" s="21">
        <f>-VLookups!$D$59</f>
        <v>-250</v>
      </c>
      <c r="X217" s="21">
        <f>-VLookups!$D$62</f>
        <v>-175</v>
      </c>
      <c r="Y217" s="36">
        <f>Y216*(1+VLookups!$D$57/12)</f>
        <v>-345.79724237405935</v>
      </c>
      <c r="Z217" s="9" t="s">
        <v>36</v>
      </c>
      <c r="AA217" s="9" t="s">
        <v>36</v>
      </c>
      <c r="AB217" s="20">
        <f t="shared" si="12"/>
        <v>4270.901552489956</v>
      </c>
      <c r="AC217" s="20">
        <f t="shared" si="13"/>
        <v>197188.52549735739</v>
      </c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</row>
    <row r="218" spans="1:43" x14ac:dyDescent="0.25">
      <c r="A218" s="1"/>
      <c r="B218" s="9">
        <v>214</v>
      </c>
      <c r="C218" s="9">
        <f t="shared" si="14"/>
        <v>40</v>
      </c>
      <c r="D218" s="9">
        <f t="shared" si="15"/>
        <v>10</v>
      </c>
      <c r="E218" s="20">
        <f>E206*(1+VLookups!$C$8)</f>
        <v>17451.550320334991</v>
      </c>
      <c r="F218" s="20">
        <f>-E218*VLookups!$D$10*2</f>
        <v>-1047.0930192200994</v>
      </c>
      <c r="G218" s="19">
        <v>0</v>
      </c>
      <c r="H218" s="20">
        <f>(-VLookups!$D$13)*(E218+F218/2)</f>
        <v>-5501.6012384856067</v>
      </c>
      <c r="I218" s="19">
        <v>0</v>
      </c>
      <c r="J218" s="19">
        <v>0</v>
      </c>
      <c r="K218" s="19">
        <v>0</v>
      </c>
      <c r="L218" s="19">
        <v>0</v>
      </c>
      <c r="M218" s="20">
        <f>M217-VLookups!$D$33</f>
        <v>-233</v>
      </c>
      <c r="N218" s="22">
        <v>154</v>
      </c>
      <c r="O218" s="19">
        <v>0</v>
      </c>
      <c r="P218" s="19">
        <v>0</v>
      </c>
      <c r="Q218" s="9" t="s">
        <v>36</v>
      </c>
      <c r="R218" s="19">
        <v>0</v>
      </c>
      <c r="S218" s="20">
        <f>VLookups!$D$50</f>
        <v>-4487.7037773753191</v>
      </c>
      <c r="T218" s="19">
        <v>0</v>
      </c>
      <c r="U218" s="9">
        <v>70</v>
      </c>
      <c r="V218" s="21">
        <f>V217-VLookups!$D$54</f>
        <v>-1670</v>
      </c>
      <c r="W218" s="21">
        <f>-VLookups!$D$59</f>
        <v>-250</v>
      </c>
      <c r="X218" s="21">
        <f>-VLookups!$D$62</f>
        <v>-175</v>
      </c>
      <c r="Y218" s="36">
        <f>Y217*(1+VLookups!$D$57/12)</f>
        <v>-346.80581766431703</v>
      </c>
      <c r="Z218" s="9" t="s">
        <v>36</v>
      </c>
      <c r="AA218" s="9" t="s">
        <v>36</v>
      </c>
      <c r="AB218" s="20">
        <f t="shared" si="12"/>
        <v>4263.8929771996982</v>
      </c>
      <c r="AC218" s="20">
        <f t="shared" si="13"/>
        <v>201781.06601705268</v>
      </c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</row>
    <row r="219" spans="1:43" x14ac:dyDescent="0.25">
      <c r="A219" s="1"/>
      <c r="B219" s="9">
        <v>215</v>
      </c>
      <c r="C219" s="9">
        <f t="shared" si="14"/>
        <v>40</v>
      </c>
      <c r="D219" s="9">
        <f t="shared" si="15"/>
        <v>11</v>
      </c>
      <c r="E219" s="20">
        <f>E207*(1+VLookups!$C$8)</f>
        <v>17451.550320334991</v>
      </c>
      <c r="F219" s="20">
        <f>-E219*VLookups!$D$10*2</f>
        <v>-1047.0930192200994</v>
      </c>
      <c r="G219" s="19">
        <v>0</v>
      </c>
      <c r="H219" s="20">
        <f>(-VLookups!$D$13)*(E219+F219/2)</f>
        <v>-5501.6012384856067</v>
      </c>
      <c r="I219" s="19">
        <v>0</v>
      </c>
      <c r="J219" s="19">
        <v>0</v>
      </c>
      <c r="K219" s="19">
        <v>0</v>
      </c>
      <c r="L219" s="19">
        <v>0</v>
      </c>
      <c r="M219" s="20">
        <f>M218-VLookups!$D$33</f>
        <v>-234</v>
      </c>
      <c r="N219" s="22">
        <v>155</v>
      </c>
      <c r="O219" s="19">
        <v>0</v>
      </c>
      <c r="P219" s="19">
        <v>0</v>
      </c>
      <c r="Q219" s="9" t="s">
        <v>36</v>
      </c>
      <c r="R219" s="19">
        <v>0</v>
      </c>
      <c r="S219" s="20">
        <f>VLookups!$D$50</f>
        <v>-4487.7037773753191</v>
      </c>
      <c r="T219" s="19">
        <v>0</v>
      </c>
      <c r="U219" s="9">
        <v>71</v>
      </c>
      <c r="V219" s="21">
        <f>V218-VLookups!$D$54</f>
        <v>-1675</v>
      </c>
      <c r="W219" s="21">
        <f>-VLookups!$D$59</f>
        <v>-250</v>
      </c>
      <c r="X219" s="21">
        <f>-VLookups!$D$62</f>
        <v>-175</v>
      </c>
      <c r="Y219" s="36">
        <f>Y218*(1+VLookups!$D$57/12)</f>
        <v>-347.81733463250464</v>
      </c>
      <c r="Z219" s="9" t="s">
        <v>36</v>
      </c>
      <c r="AA219" s="9" t="s">
        <v>36</v>
      </c>
      <c r="AB219" s="20">
        <f t="shared" si="12"/>
        <v>4256.8814602315106</v>
      </c>
      <c r="AC219" s="20">
        <f t="shared" si="13"/>
        <v>206374.2492539793</v>
      </c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</row>
    <row r="220" spans="1:43" x14ac:dyDescent="0.25">
      <c r="A220" s="1"/>
      <c r="B220" s="9">
        <v>216</v>
      </c>
      <c r="C220" s="9">
        <f t="shared" si="14"/>
        <v>41</v>
      </c>
      <c r="D220" s="9">
        <f t="shared" si="15"/>
        <v>0</v>
      </c>
      <c r="E220" s="20">
        <f>E208*(1+VLookups!$C$8)</f>
        <v>18062.354581546715</v>
      </c>
      <c r="F220" s="20">
        <f>-E220*VLookups!$D$10*2</f>
        <v>-1083.7412748928029</v>
      </c>
      <c r="G220" s="19">
        <v>0</v>
      </c>
      <c r="H220" s="20">
        <f>(-VLookups!$D$13)*(E220+F220/2)</f>
        <v>-5694.1572818326022</v>
      </c>
      <c r="I220" s="19">
        <v>0</v>
      </c>
      <c r="J220" s="19">
        <v>0</v>
      </c>
      <c r="K220" s="19">
        <v>0</v>
      </c>
      <c r="L220" s="19">
        <v>0</v>
      </c>
      <c r="M220" s="20">
        <f>M219-VLookups!$D$33</f>
        <v>-235</v>
      </c>
      <c r="N220" s="22">
        <v>156</v>
      </c>
      <c r="O220" s="19">
        <v>0</v>
      </c>
      <c r="P220" s="19">
        <v>0</v>
      </c>
      <c r="Q220" s="9" t="s">
        <v>36</v>
      </c>
      <c r="R220" s="19">
        <v>0</v>
      </c>
      <c r="S220" s="20">
        <f>VLookups!$D$50</f>
        <v>-4487.7037773753191</v>
      </c>
      <c r="T220" s="19">
        <v>0</v>
      </c>
      <c r="U220" s="9">
        <v>72</v>
      </c>
      <c r="V220" s="21">
        <f>V219-VLookups!$D$54</f>
        <v>-1680</v>
      </c>
      <c r="W220" s="21">
        <f>-VLookups!$D$59</f>
        <v>-250</v>
      </c>
      <c r="X220" s="21">
        <f>-VLookups!$D$62</f>
        <v>-175</v>
      </c>
      <c r="Y220" s="36">
        <f>Y219*(1+VLookups!$D$57/12)</f>
        <v>-348.83180185851609</v>
      </c>
      <c r="Z220" s="9" t="s">
        <v>36</v>
      </c>
      <c r="AA220" s="9" t="s">
        <v>36</v>
      </c>
      <c r="AB220" s="20">
        <f t="shared" si="12"/>
        <v>4649.791083033876</v>
      </c>
      <c r="AC220" s="20">
        <f t="shared" si="13"/>
        <v>211367.99741910314</v>
      </c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</row>
    <row r="221" spans="1:43" x14ac:dyDescent="0.25">
      <c r="A221" s="1"/>
      <c r="B221" s="9">
        <v>217</v>
      </c>
      <c r="C221" s="9">
        <f t="shared" si="14"/>
        <v>41</v>
      </c>
      <c r="D221" s="9">
        <f t="shared" si="15"/>
        <v>1</v>
      </c>
      <c r="E221" s="20">
        <f>E209*(1+VLookups!$C$8)</f>
        <v>18062.354581546715</v>
      </c>
      <c r="F221" s="20">
        <f>-E221*VLookups!$D$10*2</f>
        <v>-1083.7412748928029</v>
      </c>
      <c r="G221" s="19">
        <v>0</v>
      </c>
      <c r="H221" s="20">
        <f>(-VLookups!$D$13)*(E221+F221/2)</f>
        <v>-5694.1572818326022</v>
      </c>
      <c r="I221" s="19">
        <v>0</v>
      </c>
      <c r="J221" s="19">
        <v>0</v>
      </c>
      <c r="K221" s="19">
        <v>0</v>
      </c>
      <c r="L221" s="19">
        <v>0</v>
      </c>
      <c r="M221" s="20">
        <f>M220-VLookups!$D$33</f>
        <v>-236</v>
      </c>
      <c r="N221" s="22">
        <v>157</v>
      </c>
      <c r="O221" s="19">
        <v>0</v>
      </c>
      <c r="P221" s="19">
        <v>0</v>
      </c>
      <c r="Q221" s="9" t="s">
        <v>36</v>
      </c>
      <c r="R221" s="19">
        <v>0</v>
      </c>
      <c r="S221" s="20">
        <f>VLookups!$D$50</f>
        <v>-4487.7037773753191</v>
      </c>
      <c r="T221" s="19">
        <v>0</v>
      </c>
      <c r="U221" s="9">
        <v>73</v>
      </c>
      <c r="V221" s="21">
        <f>V220-VLookups!$D$54</f>
        <v>-1685</v>
      </c>
      <c r="W221" s="21">
        <f>-VLookups!$D$59</f>
        <v>-250</v>
      </c>
      <c r="X221" s="21">
        <f>-VLookups!$D$62</f>
        <v>-175</v>
      </c>
      <c r="Y221" s="36">
        <f>Y220*(1+VLookups!$D$57/12)</f>
        <v>-349.84922794727009</v>
      </c>
      <c r="Z221" s="9" t="s">
        <v>36</v>
      </c>
      <c r="AA221" s="9" t="s">
        <v>36</v>
      </c>
      <c r="AB221" s="20">
        <f t="shared" si="12"/>
        <v>4642.7736569451217</v>
      </c>
      <c r="AC221" s="20">
        <f t="shared" si="13"/>
        <v>216363.05107174677</v>
      </c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</row>
    <row r="222" spans="1:43" x14ac:dyDescent="0.25">
      <c r="A222" s="1"/>
      <c r="B222" s="9">
        <v>218</v>
      </c>
      <c r="C222" s="9">
        <f t="shared" si="14"/>
        <v>41</v>
      </c>
      <c r="D222" s="9">
        <f t="shared" si="15"/>
        <v>2</v>
      </c>
      <c r="E222" s="20">
        <f>E210*(1+VLookups!$C$8)</f>
        <v>18062.354581546715</v>
      </c>
      <c r="F222" s="20">
        <f>-E222*VLookups!$D$10*2</f>
        <v>-1083.7412748928029</v>
      </c>
      <c r="G222" s="19">
        <v>0</v>
      </c>
      <c r="H222" s="20">
        <f>(-VLookups!$D$13)*(E222+F222/2)</f>
        <v>-5694.1572818326022</v>
      </c>
      <c r="I222" s="19">
        <v>0</v>
      </c>
      <c r="J222" s="19">
        <v>0</v>
      </c>
      <c r="K222" s="19">
        <v>0</v>
      </c>
      <c r="L222" s="19">
        <v>0</v>
      </c>
      <c r="M222" s="20">
        <f>M221-VLookups!$D$33</f>
        <v>-237</v>
      </c>
      <c r="N222" s="22">
        <v>158</v>
      </c>
      <c r="O222" s="19">
        <v>0</v>
      </c>
      <c r="P222" s="19">
        <v>0</v>
      </c>
      <c r="Q222" s="9" t="s">
        <v>36</v>
      </c>
      <c r="R222" s="19">
        <v>0</v>
      </c>
      <c r="S222" s="20">
        <f>VLookups!$D$50</f>
        <v>-4487.7037773753191</v>
      </c>
      <c r="T222" s="19">
        <v>0</v>
      </c>
      <c r="U222" s="9">
        <v>74</v>
      </c>
      <c r="V222" s="21">
        <f>V221-VLookups!$D$54</f>
        <v>-1690</v>
      </c>
      <c r="W222" s="21">
        <f>-VLookups!$D$59</f>
        <v>-250</v>
      </c>
      <c r="X222" s="21">
        <f>-VLookups!$D$62</f>
        <v>-175</v>
      </c>
      <c r="Y222" s="36">
        <f>Y221*(1+VLookups!$D$57/12)</f>
        <v>-350.86962152878294</v>
      </c>
      <c r="Z222" s="9" t="s">
        <v>36</v>
      </c>
      <c r="AA222" s="9" t="s">
        <v>36</v>
      </c>
      <c r="AB222" s="20">
        <f t="shared" si="12"/>
        <v>4635.7532633636092</v>
      </c>
      <c r="AC222" s="20">
        <f t="shared" si="13"/>
        <v>221359.40942022996</v>
      </c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 x14ac:dyDescent="0.25">
      <c r="A223" s="1"/>
      <c r="B223" s="9">
        <v>219</v>
      </c>
      <c r="C223" s="9">
        <f t="shared" si="14"/>
        <v>41</v>
      </c>
      <c r="D223" s="9">
        <f t="shared" si="15"/>
        <v>3</v>
      </c>
      <c r="E223" s="20">
        <f>E211*(1+VLookups!$C$8)</f>
        <v>18062.354581546715</v>
      </c>
      <c r="F223" s="20">
        <f>-E223*VLookups!$D$10*2</f>
        <v>-1083.7412748928029</v>
      </c>
      <c r="G223" s="19">
        <v>0</v>
      </c>
      <c r="H223" s="20">
        <f>(-VLookups!$D$13)*(E223+F223/2)</f>
        <v>-5694.1572818326022</v>
      </c>
      <c r="I223" s="19">
        <v>0</v>
      </c>
      <c r="J223" s="19">
        <v>0</v>
      </c>
      <c r="K223" s="19">
        <v>0</v>
      </c>
      <c r="L223" s="19">
        <v>0</v>
      </c>
      <c r="M223" s="20">
        <f>M222-VLookups!$D$33</f>
        <v>-238</v>
      </c>
      <c r="N223" s="22">
        <v>159</v>
      </c>
      <c r="O223" s="19">
        <v>0</v>
      </c>
      <c r="P223" s="19">
        <v>0</v>
      </c>
      <c r="Q223" s="9" t="s">
        <v>36</v>
      </c>
      <c r="R223" s="19">
        <v>0</v>
      </c>
      <c r="S223" s="20">
        <f>VLookups!$D$50</f>
        <v>-4487.7037773753191</v>
      </c>
      <c r="T223" s="19">
        <v>0</v>
      </c>
      <c r="U223" s="9">
        <v>75</v>
      </c>
      <c r="V223" s="21">
        <f>V222-VLookups!$D$54</f>
        <v>-1695</v>
      </c>
      <c r="W223" s="21">
        <f>-VLookups!$D$59</f>
        <v>-250</v>
      </c>
      <c r="X223" s="21">
        <f>-VLookups!$D$62</f>
        <v>-175</v>
      </c>
      <c r="Y223" s="36">
        <f>Y222*(1+VLookups!$D$57/12)</f>
        <v>-351.89299125824192</v>
      </c>
      <c r="Z223" s="9" t="s">
        <v>36</v>
      </c>
      <c r="AA223" s="9" t="s">
        <v>36</v>
      </c>
      <c r="AB223" s="20">
        <f t="shared" si="12"/>
        <v>4628.7298936341504</v>
      </c>
      <c r="AC223" s="20">
        <f t="shared" si="13"/>
        <v>226357.07166289783</v>
      </c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 x14ac:dyDescent="0.25">
      <c r="A224" s="1"/>
      <c r="B224" s="9">
        <v>220</v>
      </c>
      <c r="C224" s="9">
        <f t="shared" si="14"/>
        <v>41</v>
      </c>
      <c r="D224" s="9">
        <f t="shared" si="15"/>
        <v>4</v>
      </c>
      <c r="E224" s="20">
        <f>E212*(1+VLookups!$C$8)</f>
        <v>18062.354581546715</v>
      </c>
      <c r="F224" s="20">
        <f>-E224*VLookups!$D$10*2</f>
        <v>-1083.7412748928029</v>
      </c>
      <c r="G224" s="19">
        <v>0</v>
      </c>
      <c r="H224" s="20">
        <f>(-VLookups!$D$13)*(E224+F224/2)</f>
        <v>-5694.1572818326022</v>
      </c>
      <c r="I224" s="19">
        <v>0</v>
      </c>
      <c r="J224" s="19">
        <v>0</v>
      </c>
      <c r="K224" s="19">
        <v>0</v>
      </c>
      <c r="L224" s="19">
        <v>0</v>
      </c>
      <c r="M224" s="20">
        <f>M223-VLookups!$D$33</f>
        <v>-239</v>
      </c>
      <c r="N224" s="22">
        <v>160</v>
      </c>
      <c r="O224" s="19">
        <v>0</v>
      </c>
      <c r="P224" s="19">
        <v>0</v>
      </c>
      <c r="Q224" s="9" t="s">
        <v>36</v>
      </c>
      <c r="R224" s="19">
        <v>0</v>
      </c>
      <c r="S224" s="20">
        <f>VLookups!$D$50</f>
        <v>-4487.7037773753191</v>
      </c>
      <c r="T224" s="19">
        <v>0</v>
      </c>
      <c r="U224" s="9">
        <v>76</v>
      </c>
      <c r="V224" s="21">
        <f>V223-VLookups!$D$54</f>
        <v>-1700</v>
      </c>
      <c r="W224" s="21">
        <f>-VLookups!$D$59</f>
        <v>-250</v>
      </c>
      <c r="X224" s="21">
        <f>-VLookups!$D$62</f>
        <v>-175</v>
      </c>
      <c r="Y224" s="36">
        <f>Y223*(1+VLookups!$D$57/12)</f>
        <v>-352.91934581607848</v>
      </c>
      <c r="Z224" s="9" t="s">
        <v>36</v>
      </c>
      <c r="AA224" s="9" t="s">
        <v>36</v>
      </c>
      <c r="AB224" s="20">
        <f t="shared" si="12"/>
        <v>4621.703539076314</v>
      </c>
      <c r="AC224" s="20">
        <f t="shared" si="13"/>
        <v>231356.03698807899</v>
      </c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spans="1:43" x14ac:dyDescent="0.25">
      <c r="A225" s="1"/>
      <c r="B225" s="9">
        <v>221</v>
      </c>
      <c r="C225" s="9">
        <f t="shared" si="14"/>
        <v>41</v>
      </c>
      <c r="D225" s="9">
        <f t="shared" si="15"/>
        <v>5</v>
      </c>
      <c r="E225" s="20">
        <f>E213*(1+VLookups!$C$8)</f>
        <v>18062.354581546715</v>
      </c>
      <c r="F225" s="20">
        <f>-E225*VLookups!$D$10*2</f>
        <v>-1083.7412748928029</v>
      </c>
      <c r="G225" s="19">
        <v>0</v>
      </c>
      <c r="H225" s="20">
        <f>(-VLookups!$D$13)*(E225+F225/2)</f>
        <v>-5694.1572818326022</v>
      </c>
      <c r="I225" s="19">
        <v>0</v>
      </c>
      <c r="J225" s="19">
        <v>0</v>
      </c>
      <c r="K225" s="19">
        <v>0</v>
      </c>
      <c r="L225" s="19">
        <v>0</v>
      </c>
      <c r="M225" s="20">
        <f>M224-VLookups!$D$33</f>
        <v>-240</v>
      </c>
      <c r="N225" s="22">
        <v>161</v>
      </c>
      <c r="O225" s="19">
        <v>0</v>
      </c>
      <c r="P225" s="19">
        <v>0</v>
      </c>
      <c r="Q225" s="9" t="s">
        <v>36</v>
      </c>
      <c r="R225" s="19">
        <v>0</v>
      </c>
      <c r="S225" s="20">
        <f>VLookups!$D$50</f>
        <v>-4487.7037773753191</v>
      </c>
      <c r="T225" s="19">
        <v>0</v>
      </c>
      <c r="U225" s="9">
        <v>77</v>
      </c>
      <c r="V225" s="21">
        <f>V224-VLookups!$D$54</f>
        <v>-1705</v>
      </c>
      <c r="W225" s="21">
        <f>-VLookups!$D$59</f>
        <v>-250</v>
      </c>
      <c r="X225" s="21">
        <f>-VLookups!$D$62</f>
        <v>-175</v>
      </c>
      <c r="Y225" s="36">
        <f>Y224*(1+VLookups!$D$57/12)</f>
        <v>-353.94869390804206</v>
      </c>
      <c r="Z225" s="9" t="s">
        <v>36</v>
      </c>
      <c r="AA225" s="9" t="s">
        <v>36</v>
      </c>
      <c r="AB225" s="20">
        <f t="shared" si="12"/>
        <v>4614.6741909843495</v>
      </c>
      <c r="AC225" s="20">
        <f t="shared" si="13"/>
        <v>236356.30457404349</v>
      </c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</row>
    <row r="226" spans="1:43" x14ac:dyDescent="0.25">
      <c r="A226" s="1"/>
      <c r="B226" s="9">
        <v>222</v>
      </c>
      <c r="C226" s="9">
        <f t="shared" si="14"/>
        <v>41</v>
      </c>
      <c r="D226" s="9">
        <f t="shared" si="15"/>
        <v>6</v>
      </c>
      <c r="E226" s="20">
        <f>E214*(1+VLookups!$C$8)</f>
        <v>18062.354581546715</v>
      </c>
      <c r="F226" s="20">
        <f>-E226*VLookups!$D$10*2</f>
        <v>-1083.7412748928029</v>
      </c>
      <c r="G226" s="19">
        <v>0</v>
      </c>
      <c r="H226" s="20">
        <f>(-VLookups!$D$13)*(E226+F226/2)</f>
        <v>-5694.1572818326022</v>
      </c>
      <c r="I226" s="19">
        <v>0</v>
      </c>
      <c r="J226" s="19">
        <v>0</v>
      </c>
      <c r="K226" s="19">
        <v>0</v>
      </c>
      <c r="L226" s="19">
        <v>0</v>
      </c>
      <c r="M226" s="20">
        <f>M225-VLookups!$D$33</f>
        <v>-241</v>
      </c>
      <c r="N226" s="22">
        <v>162</v>
      </c>
      <c r="O226" s="19">
        <v>0</v>
      </c>
      <c r="P226" s="19">
        <v>0</v>
      </c>
      <c r="Q226" s="9" t="s">
        <v>36</v>
      </c>
      <c r="R226" s="19">
        <v>0</v>
      </c>
      <c r="S226" s="20">
        <f>VLookups!$D$50</f>
        <v>-4487.7037773753191</v>
      </c>
      <c r="T226" s="19">
        <v>0</v>
      </c>
      <c r="U226" s="9">
        <v>78</v>
      </c>
      <c r="V226" s="21">
        <f>V225-VLookups!$D$54</f>
        <v>-1710</v>
      </c>
      <c r="W226" s="21">
        <f>-VLookups!$D$59</f>
        <v>-250</v>
      </c>
      <c r="X226" s="21">
        <f>-VLookups!$D$62</f>
        <v>-175</v>
      </c>
      <c r="Y226" s="36">
        <f>Y225*(1+VLookups!$D$57/12)</f>
        <v>-354.98104426527385</v>
      </c>
      <c r="Z226" s="9" t="s">
        <v>36</v>
      </c>
      <c r="AA226" s="9" t="s">
        <v>36</v>
      </c>
      <c r="AB226" s="20">
        <f t="shared" si="12"/>
        <v>4607.6418406271177</v>
      </c>
      <c r="AC226" s="20">
        <f t="shared" si="13"/>
        <v>241357.87358896071</v>
      </c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</row>
    <row r="227" spans="1:43" x14ac:dyDescent="0.25">
      <c r="A227" s="1"/>
      <c r="B227" s="9">
        <v>223</v>
      </c>
      <c r="C227" s="9">
        <f t="shared" si="14"/>
        <v>41</v>
      </c>
      <c r="D227" s="9">
        <f t="shared" si="15"/>
        <v>7</v>
      </c>
      <c r="E227" s="20">
        <f>E215*(1+VLookups!$C$8)</f>
        <v>18062.354581546715</v>
      </c>
      <c r="F227" s="20">
        <f>-E227*VLookups!$D$10*2</f>
        <v>-1083.7412748928029</v>
      </c>
      <c r="G227" s="19">
        <v>0</v>
      </c>
      <c r="H227" s="20">
        <f>(-VLookups!$D$13)*(E227+F227/2)</f>
        <v>-5694.1572818326022</v>
      </c>
      <c r="I227" s="19">
        <v>0</v>
      </c>
      <c r="J227" s="19">
        <v>0</v>
      </c>
      <c r="K227" s="19">
        <v>0</v>
      </c>
      <c r="L227" s="19">
        <v>0</v>
      </c>
      <c r="M227" s="20">
        <f>M226-VLookups!$D$33</f>
        <v>-242</v>
      </c>
      <c r="N227" s="22">
        <v>163</v>
      </c>
      <c r="O227" s="19">
        <v>0</v>
      </c>
      <c r="P227" s="19">
        <v>0</v>
      </c>
      <c r="Q227" s="9" t="s">
        <v>36</v>
      </c>
      <c r="R227" s="19">
        <v>0</v>
      </c>
      <c r="S227" s="20">
        <f>VLookups!$D$50</f>
        <v>-4487.7037773753191</v>
      </c>
      <c r="T227" s="19">
        <v>0</v>
      </c>
      <c r="U227" s="9">
        <v>79</v>
      </c>
      <c r="V227" s="21">
        <f>V226-VLookups!$D$54</f>
        <v>-1715</v>
      </c>
      <c r="W227" s="21">
        <f>-VLookups!$D$59</f>
        <v>-250</v>
      </c>
      <c r="X227" s="21">
        <f>-VLookups!$D$62</f>
        <v>-175</v>
      </c>
      <c r="Y227" s="36">
        <f>Y226*(1+VLookups!$D$57/12)</f>
        <v>-356.01640564438088</v>
      </c>
      <c r="Z227" s="9" t="s">
        <v>36</v>
      </c>
      <c r="AA227" s="9" t="s">
        <v>36</v>
      </c>
      <c r="AB227" s="20">
        <f t="shared" si="12"/>
        <v>4600.6064792480111</v>
      </c>
      <c r="AC227" s="20">
        <f t="shared" si="13"/>
        <v>246360.74319085697</v>
      </c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 x14ac:dyDescent="0.25">
      <c r="A228" s="1"/>
      <c r="B228" s="9">
        <v>224</v>
      </c>
      <c r="C228" s="9">
        <f t="shared" si="14"/>
        <v>41</v>
      </c>
      <c r="D228" s="9">
        <f t="shared" si="15"/>
        <v>8</v>
      </c>
      <c r="E228" s="20">
        <f>E216*(1+VLookups!$C$8)</f>
        <v>18062.354581546715</v>
      </c>
      <c r="F228" s="20">
        <f>-E228*VLookups!$D$10*2</f>
        <v>-1083.7412748928029</v>
      </c>
      <c r="G228" s="19">
        <v>0</v>
      </c>
      <c r="H228" s="20">
        <f>(-VLookups!$D$13)*(E228+F228/2)</f>
        <v>-5694.1572818326022</v>
      </c>
      <c r="I228" s="19">
        <v>0</v>
      </c>
      <c r="J228" s="19">
        <v>0</v>
      </c>
      <c r="K228" s="19">
        <v>0</v>
      </c>
      <c r="L228" s="19">
        <v>0</v>
      </c>
      <c r="M228" s="20">
        <f>M227-VLookups!$D$33</f>
        <v>-243</v>
      </c>
      <c r="N228" s="22">
        <v>164</v>
      </c>
      <c r="O228" s="19">
        <v>0</v>
      </c>
      <c r="P228" s="19">
        <v>0</v>
      </c>
      <c r="Q228" s="9" t="s">
        <v>36</v>
      </c>
      <c r="R228" s="19">
        <v>0</v>
      </c>
      <c r="S228" s="20">
        <f>VLookups!$D$50</f>
        <v>-4487.7037773753191</v>
      </c>
      <c r="T228" s="19">
        <v>0</v>
      </c>
      <c r="U228" s="9">
        <v>80</v>
      </c>
      <c r="V228" s="21">
        <f>V227-VLookups!$D$54</f>
        <v>-1720</v>
      </c>
      <c r="W228" s="21">
        <f>-VLookups!$D$59</f>
        <v>-250</v>
      </c>
      <c r="X228" s="21">
        <f>-VLookups!$D$62</f>
        <v>-175</v>
      </c>
      <c r="Y228" s="36">
        <f>Y227*(1+VLookups!$D$57/12)</f>
        <v>-357.05478682751033</v>
      </c>
      <c r="Z228" s="9" t="s">
        <v>36</v>
      </c>
      <c r="AA228" s="9" t="s">
        <v>36</v>
      </c>
      <c r="AB228" s="20">
        <f t="shared" si="12"/>
        <v>4593.5680980648813</v>
      </c>
      <c r="AC228" s="20">
        <f t="shared" si="13"/>
        <v>251364.91252757329</v>
      </c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 x14ac:dyDescent="0.25">
      <c r="A229" s="1"/>
      <c r="B229" s="9">
        <v>225</v>
      </c>
      <c r="C229" s="9">
        <f t="shared" si="14"/>
        <v>41</v>
      </c>
      <c r="D229" s="9">
        <f t="shared" si="15"/>
        <v>9</v>
      </c>
      <c r="E229" s="20">
        <f>E217*(1+VLookups!$C$8)</f>
        <v>18062.354581546715</v>
      </c>
      <c r="F229" s="20">
        <f>-E229*VLookups!$D$10*2</f>
        <v>-1083.7412748928029</v>
      </c>
      <c r="G229" s="19">
        <v>0</v>
      </c>
      <c r="H229" s="20">
        <f>(-VLookups!$D$13)*(E229+F229/2)</f>
        <v>-5694.1572818326022</v>
      </c>
      <c r="I229" s="19">
        <v>0</v>
      </c>
      <c r="J229" s="19">
        <v>0</v>
      </c>
      <c r="K229" s="19">
        <v>0</v>
      </c>
      <c r="L229" s="19">
        <v>0</v>
      </c>
      <c r="M229" s="20">
        <f>M228-VLookups!$D$33</f>
        <v>-244</v>
      </c>
      <c r="N229" s="22">
        <v>165</v>
      </c>
      <c r="O229" s="19">
        <v>0</v>
      </c>
      <c r="P229" s="19">
        <v>0</v>
      </c>
      <c r="Q229" s="9" t="s">
        <v>36</v>
      </c>
      <c r="R229" s="19">
        <v>0</v>
      </c>
      <c r="S229" s="20">
        <f>VLookups!$D$50</f>
        <v>-4487.7037773753191</v>
      </c>
      <c r="T229" s="19">
        <v>0</v>
      </c>
      <c r="U229" s="9">
        <v>81</v>
      </c>
      <c r="V229" s="21">
        <f>V228-VLookups!$D$54</f>
        <v>-1725</v>
      </c>
      <c r="W229" s="21">
        <f>-VLookups!$D$59</f>
        <v>-250</v>
      </c>
      <c r="X229" s="21">
        <f>-VLookups!$D$62</f>
        <v>-175</v>
      </c>
      <c r="Y229" s="36">
        <f>Y228*(1+VLookups!$D$57/12)</f>
        <v>-358.09619662242392</v>
      </c>
      <c r="Z229" s="9" t="s">
        <v>36</v>
      </c>
      <c r="AA229" s="9" t="s">
        <v>36</v>
      </c>
      <c r="AB229" s="20">
        <f t="shared" si="12"/>
        <v>4586.526688269968</v>
      </c>
      <c r="AC229" s="20">
        <f t="shared" si="13"/>
        <v>256370.38073672258</v>
      </c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 x14ac:dyDescent="0.25">
      <c r="A230" s="1"/>
      <c r="B230" s="9">
        <v>226</v>
      </c>
      <c r="C230" s="9">
        <f t="shared" si="14"/>
        <v>41</v>
      </c>
      <c r="D230" s="9">
        <f t="shared" si="15"/>
        <v>10</v>
      </c>
      <c r="E230" s="20">
        <f>E218*(1+VLookups!$C$8)</f>
        <v>18062.354581546715</v>
      </c>
      <c r="F230" s="20">
        <f>-E230*VLookups!$D$10*2</f>
        <v>-1083.7412748928029</v>
      </c>
      <c r="G230" s="19">
        <v>0</v>
      </c>
      <c r="H230" s="20">
        <f>(-VLookups!$D$13)*(E230+F230/2)</f>
        <v>-5694.1572818326022</v>
      </c>
      <c r="I230" s="19">
        <v>0</v>
      </c>
      <c r="J230" s="19">
        <v>0</v>
      </c>
      <c r="K230" s="19">
        <v>0</v>
      </c>
      <c r="L230" s="19">
        <v>0</v>
      </c>
      <c r="M230" s="20">
        <f>M229-VLookups!$D$33</f>
        <v>-245</v>
      </c>
      <c r="N230" s="22">
        <v>166</v>
      </c>
      <c r="O230" s="19">
        <v>0</v>
      </c>
      <c r="P230" s="19">
        <v>0</v>
      </c>
      <c r="Q230" s="9" t="s">
        <v>36</v>
      </c>
      <c r="R230" s="19">
        <v>0</v>
      </c>
      <c r="S230" s="20">
        <f>VLookups!$D$50</f>
        <v>-4487.7037773753191</v>
      </c>
      <c r="T230" s="19">
        <v>0</v>
      </c>
      <c r="U230" s="9">
        <v>82</v>
      </c>
      <c r="V230" s="21">
        <f>V229-VLookups!$D$54</f>
        <v>-1730</v>
      </c>
      <c r="W230" s="21">
        <f>-VLookups!$D$59</f>
        <v>-250</v>
      </c>
      <c r="X230" s="21">
        <f>-VLookups!$D$62</f>
        <v>-175</v>
      </c>
      <c r="Y230" s="36">
        <f>Y229*(1+VLookups!$D$57/12)</f>
        <v>-359.14064386257263</v>
      </c>
      <c r="Z230" s="9" t="s">
        <v>36</v>
      </c>
      <c r="AA230" s="9" t="s">
        <v>36</v>
      </c>
      <c r="AB230" s="20">
        <f t="shared" si="12"/>
        <v>4579.4822410298193</v>
      </c>
      <c r="AC230" s="20">
        <f t="shared" si="13"/>
        <v>261377.14694564696</v>
      </c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</row>
    <row r="231" spans="1:43" x14ac:dyDescent="0.25">
      <c r="A231" s="1"/>
      <c r="B231" s="9">
        <v>227</v>
      </c>
      <c r="C231" s="9">
        <f t="shared" si="14"/>
        <v>41</v>
      </c>
      <c r="D231" s="9">
        <f t="shared" si="15"/>
        <v>11</v>
      </c>
      <c r="E231" s="20">
        <f>E219*(1+VLookups!$C$8)</f>
        <v>18062.354581546715</v>
      </c>
      <c r="F231" s="20">
        <f>-E231*VLookups!$D$10*2</f>
        <v>-1083.7412748928029</v>
      </c>
      <c r="G231" s="19">
        <v>0</v>
      </c>
      <c r="H231" s="20">
        <f>(-VLookups!$D$13)*(E231+F231/2)</f>
        <v>-5694.1572818326022</v>
      </c>
      <c r="I231" s="19">
        <v>0</v>
      </c>
      <c r="J231" s="19">
        <v>0</v>
      </c>
      <c r="K231" s="19">
        <v>0</v>
      </c>
      <c r="L231" s="19">
        <v>0</v>
      </c>
      <c r="M231" s="20">
        <f>M230-VLookups!$D$33</f>
        <v>-246</v>
      </c>
      <c r="N231" s="22">
        <v>167</v>
      </c>
      <c r="O231" s="19">
        <v>0</v>
      </c>
      <c r="P231" s="19">
        <v>0</v>
      </c>
      <c r="Q231" s="9" t="s">
        <v>36</v>
      </c>
      <c r="R231" s="19">
        <v>0</v>
      </c>
      <c r="S231" s="20">
        <f>VLookups!$D$50</f>
        <v>-4487.7037773753191</v>
      </c>
      <c r="T231" s="19">
        <v>0</v>
      </c>
      <c r="U231" s="9">
        <v>83</v>
      </c>
      <c r="V231" s="21">
        <f>V230-VLookups!$D$54</f>
        <v>-1735</v>
      </c>
      <c r="W231" s="21">
        <f>-VLookups!$D$59</f>
        <v>-250</v>
      </c>
      <c r="X231" s="21">
        <f>-VLookups!$D$62</f>
        <v>-175</v>
      </c>
      <c r="Y231" s="36">
        <f>Y230*(1+VLookups!$D$57/12)</f>
        <v>-360.18813740717178</v>
      </c>
      <c r="Z231" s="9" t="s">
        <v>36</v>
      </c>
      <c r="AA231" s="9" t="s">
        <v>36</v>
      </c>
      <c r="AB231" s="20">
        <f t="shared" si="12"/>
        <v>4572.4347474852202</v>
      </c>
      <c r="AC231" s="20">
        <f t="shared" si="13"/>
        <v>266385.21027137496</v>
      </c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</row>
    <row r="232" spans="1:43" x14ac:dyDescent="0.25">
      <c r="A232" s="1"/>
      <c r="B232" s="9">
        <v>228</v>
      </c>
      <c r="C232" s="9">
        <f t="shared" si="14"/>
        <v>42</v>
      </c>
      <c r="D232" s="9">
        <f t="shared" si="15"/>
        <v>0</v>
      </c>
      <c r="E232" s="20">
        <f>E220*(1+VLookups!$C$8)</f>
        <v>18694.536991900848</v>
      </c>
      <c r="F232" s="20">
        <f>-E232*VLookups!$D$10*2</f>
        <v>-1121.6722195140508</v>
      </c>
      <c r="G232" s="19">
        <v>0</v>
      </c>
      <c r="H232" s="20">
        <f>(-VLookups!$D$13)*(E232+F232/2)</f>
        <v>-5893.4527866967419</v>
      </c>
      <c r="I232" s="19">
        <v>0</v>
      </c>
      <c r="J232" s="19">
        <v>0</v>
      </c>
      <c r="K232" s="19">
        <v>0</v>
      </c>
      <c r="L232" s="19">
        <v>0</v>
      </c>
      <c r="M232" s="20">
        <f>M231-VLookups!$D$33</f>
        <v>-247</v>
      </c>
      <c r="N232" s="22">
        <v>168</v>
      </c>
      <c r="O232" s="19">
        <v>0</v>
      </c>
      <c r="P232" s="19">
        <v>0</v>
      </c>
      <c r="Q232" s="9" t="s">
        <v>36</v>
      </c>
      <c r="R232" s="19">
        <v>0</v>
      </c>
      <c r="S232" s="20">
        <f>VLookups!$D$50</f>
        <v>-4487.7037773753191</v>
      </c>
      <c r="T232" s="19">
        <v>0</v>
      </c>
      <c r="U232" s="9">
        <v>84</v>
      </c>
      <c r="V232" s="21">
        <f>V231-VLookups!$D$54</f>
        <v>-1740</v>
      </c>
      <c r="W232" s="21">
        <f>-VLookups!$D$59</f>
        <v>-250</v>
      </c>
      <c r="X232" s="21">
        <f>-VLookups!$D$62</f>
        <v>-175</v>
      </c>
      <c r="Y232" s="36">
        <f>Y231*(1+VLookups!$D$57/12)</f>
        <v>-361.23868614127605</v>
      </c>
      <c r="Z232" s="9" t="s">
        <v>36</v>
      </c>
      <c r="AA232" s="9" t="s">
        <v>36</v>
      </c>
      <c r="AB232" s="20">
        <f t="shared" si="12"/>
        <v>4979.3056319304842</v>
      </c>
      <c r="AC232" s="20">
        <f t="shared" si="13"/>
        <v>271808.49125375773</v>
      </c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</row>
    <row r="233" spans="1:43" x14ac:dyDescent="0.25">
      <c r="A233" s="1"/>
      <c r="B233" s="9">
        <v>229</v>
      </c>
      <c r="C233" s="9">
        <f t="shared" si="14"/>
        <v>42</v>
      </c>
      <c r="D233" s="9">
        <f t="shared" si="15"/>
        <v>1</v>
      </c>
      <c r="E233" s="20">
        <f>E221*(1+VLookups!$C$8)</f>
        <v>18694.536991900848</v>
      </c>
      <c r="F233" s="20">
        <f>-E233*VLookups!$D$10*2</f>
        <v>-1121.6722195140508</v>
      </c>
      <c r="G233" s="19">
        <v>0</v>
      </c>
      <c r="H233" s="20">
        <f>(-VLookups!$D$13)*(E233+F233/2)</f>
        <v>-5893.4527866967419</v>
      </c>
      <c r="I233" s="19">
        <v>0</v>
      </c>
      <c r="J233" s="19">
        <v>0</v>
      </c>
      <c r="K233" s="19">
        <v>0</v>
      </c>
      <c r="L233" s="19">
        <v>0</v>
      </c>
      <c r="M233" s="20">
        <f>M232-VLookups!$D$33</f>
        <v>-248</v>
      </c>
      <c r="N233" s="22">
        <v>169</v>
      </c>
      <c r="O233" s="19">
        <v>0</v>
      </c>
      <c r="P233" s="19">
        <v>0</v>
      </c>
      <c r="Q233" s="9" t="s">
        <v>36</v>
      </c>
      <c r="R233" s="19">
        <v>0</v>
      </c>
      <c r="S233" s="20">
        <f>VLookups!$D$50</f>
        <v>-4487.7037773753191</v>
      </c>
      <c r="T233" s="19">
        <v>0</v>
      </c>
      <c r="U233" s="9">
        <v>85</v>
      </c>
      <c r="V233" s="21">
        <f>V232-VLookups!$D$54</f>
        <v>-1745</v>
      </c>
      <c r="W233" s="21">
        <f>-VLookups!$D$59</f>
        <v>-250</v>
      </c>
      <c r="X233" s="21">
        <f>-VLookups!$D$62</f>
        <v>-175</v>
      </c>
      <c r="Y233" s="36">
        <f>Y232*(1+VLookups!$D$57/12)</f>
        <v>-362.29229897585475</v>
      </c>
      <c r="Z233" s="9" t="s">
        <v>36</v>
      </c>
      <c r="AA233" s="9" t="s">
        <v>36</v>
      </c>
      <c r="AB233" s="20">
        <f t="shared" si="12"/>
        <v>4972.2520190959058</v>
      </c>
      <c r="AC233" s="20">
        <f t="shared" si="13"/>
        <v>277233.75742494327</v>
      </c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</row>
    <row r="234" spans="1:43" x14ac:dyDescent="0.25">
      <c r="A234" s="1"/>
      <c r="B234" s="9">
        <v>230</v>
      </c>
      <c r="C234" s="9">
        <f t="shared" si="14"/>
        <v>42</v>
      </c>
      <c r="D234" s="9">
        <f t="shared" si="15"/>
        <v>2</v>
      </c>
      <c r="E234" s="20">
        <f>E222*(1+VLookups!$C$8)</f>
        <v>18694.536991900848</v>
      </c>
      <c r="F234" s="20">
        <f>-E234*VLookups!$D$10*2</f>
        <v>-1121.6722195140508</v>
      </c>
      <c r="G234" s="19">
        <v>0</v>
      </c>
      <c r="H234" s="20">
        <f>(-VLookups!$D$13)*(E234+F234/2)</f>
        <v>-5893.4527866967419</v>
      </c>
      <c r="I234" s="19">
        <v>0</v>
      </c>
      <c r="J234" s="19">
        <v>0</v>
      </c>
      <c r="K234" s="19">
        <v>0</v>
      </c>
      <c r="L234" s="19">
        <v>0</v>
      </c>
      <c r="M234" s="20">
        <f>M233-VLookups!$D$33</f>
        <v>-249</v>
      </c>
      <c r="N234" s="22">
        <v>170</v>
      </c>
      <c r="O234" s="19">
        <v>0</v>
      </c>
      <c r="P234" s="19">
        <v>0</v>
      </c>
      <c r="Q234" s="9" t="s">
        <v>36</v>
      </c>
      <c r="R234" s="19">
        <v>0</v>
      </c>
      <c r="S234" s="20">
        <f>VLookups!$D$50</f>
        <v>-4487.7037773753191</v>
      </c>
      <c r="T234" s="19">
        <v>0</v>
      </c>
      <c r="U234" s="9">
        <v>86</v>
      </c>
      <c r="V234" s="21">
        <f>V233-VLookups!$D$54</f>
        <v>-1750</v>
      </c>
      <c r="W234" s="21">
        <f>-VLookups!$D$59</f>
        <v>-250</v>
      </c>
      <c r="X234" s="21">
        <f>-VLookups!$D$62</f>
        <v>-175</v>
      </c>
      <c r="Y234" s="36">
        <f>Y233*(1+VLookups!$D$57/12)</f>
        <v>-363.34898484786765</v>
      </c>
      <c r="Z234" s="9" t="s">
        <v>36</v>
      </c>
      <c r="AA234" s="9" t="s">
        <v>36</v>
      </c>
      <c r="AB234" s="20">
        <f t="shared" si="12"/>
        <v>4965.1953332238927</v>
      </c>
      <c r="AC234" s="20">
        <f t="shared" si="13"/>
        <v>282661.00902054209</v>
      </c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</row>
    <row r="235" spans="1:43" x14ac:dyDescent="0.25">
      <c r="A235" s="1"/>
      <c r="B235" s="9">
        <v>231</v>
      </c>
      <c r="C235" s="9">
        <f t="shared" si="14"/>
        <v>42</v>
      </c>
      <c r="D235" s="9">
        <f t="shared" si="15"/>
        <v>3</v>
      </c>
      <c r="E235" s="20">
        <f>E223*(1+VLookups!$C$8)</f>
        <v>18694.536991900848</v>
      </c>
      <c r="F235" s="20">
        <f>-E235*VLookups!$D$10*2</f>
        <v>-1121.6722195140508</v>
      </c>
      <c r="G235" s="19">
        <v>0</v>
      </c>
      <c r="H235" s="20">
        <f>(-VLookups!$D$13)*(E235+F235/2)</f>
        <v>-5893.4527866967419</v>
      </c>
      <c r="I235" s="19">
        <v>0</v>
      </c>
      <c r="J235" s="19">
        <v>0</v>
      </c>
      <c r="K235" s="19">
        <v>0</v>
      </c>
      <c r="L235" s="19">
        <v>0</v>
      </c>
      <c r="M235" s="20">
        <f>M234-VLookups!$D$33</f>
        <v>-250</v>
      </c>
      <c r="N235" s="22">
        <v>171</v>
      </c>
      <c r="O235" s="19">
        <v>0</v>
      </c>
      <c r="P235" s="19">
        <v>0</v>
      </c>
      <c r="Q235" s="9" t="s">
        <v>36</v>
      </c>
      <c r="R235" s="19">
        <v>0</v>
      </c>
      <c r="S235" s="20">
        <f>VLookups!$D$50</f>
        <v>-4487.7037773753191</v>
      </c>
      <c r="T235" s="19">
        <v>0</v>
      </c>
      <c r="U235" s="9">
        <v>87</v>
      </c>
      <c r="V235" s="21">
        <f>V234-VLookups!$D$54</f>
        <v>-1755</v>
      </c>
      <c r="W235" s="21">
        <f>-VLookups!$D$59</f>
        <v>-250</v>
      </c>
      <c r="X235" s="21">
        <f>-VLookups!$D$62</f>
        <v>-175</v>
      </c>
      <c r="Y235" s="36">
        <f>Y234*(1+VLookups!$D$57/12)</f>
        <v>-364.4087527203406</v>
      </c>
      <c r="Z235" s="9" t="s">
        <v>36</v>
      </c>
      <c r="AA235" s="9" t="s">
        <v>36</v>
      </c>
      <c r="AB235" s="20">
        <f t="shared" si="12"/>
        <v>4958.1355653514192</v>
      </c>
      <c r="AC235" s="20">
        <f t="shared" si="13"/>
        <v>288090.2462675944</v>
      </c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</row>
    <row r="236" spans="1:43" x14ac:dyDescent="0.25">
      <c r="A236" s="1"/>
      <c r="B236" s="9">
        <v>232</v>
      </c>
      <c r="C236" s="9">
        <f t="shared" si="14"/>
        <v>42</v>
      </c>
      <c r="D236" s="9">
        <f t="shared" si="15"/>
        <v>4</v>
      </c>
      <c r="E236" s="20">
        <f>E224*(1+VLookups!$C$8)</f>
        <v>18694.536991900848</v>
      </c>
      <c r="F236" s="20">
        <f>-E236*VLookups!$D$10*2</f>
        <v>-1121.6722195140508</v>
      </c>
      <c r="G236" s="19">
        <v>0</v>
      </c>
      <c r="H236" s="20">
        <f>(-VLookups!$D$13)*(E236+F236/2)</f>
        <v>-5893.4527866967419</v>
      </c>
      <c r="I236" s="19">
        <v>0</v>
      </c>
      <c r="J236" s="19">
        <v>0</v>
      </c>
      <c r="K236" s="19">
        <v>0</v>
      </c>
      <c r="L236" s="19">
        <v>0</v>
      </c>
      <c r="M236" s="20">
        <f>M235-VLookups!$D$33</f>
        <v>-251</v>
      </c>
      <c r="N236" s="22">
        <v>172</v>
      </c>
      <c r="O236" s="19">
        <v>0</v>
      </c>
      <c r="P236" s="19">
        <v>0</v>
      </c>
      <c r="Q236" s="9" t="s">
        <v>36</v>
      </c>
      <c r="R236" s="19">
        <v>0</v>
      </c>
      <c r="S236" s="20">
        <f>VLookups!$D$50</f>
        <v>-4487.7037773753191</v>
      </c>
      <c r="T236" s="19">
        <v>0</v>
      </c>
      <c r="U236" s="9">
        <v>88</v>
      </c>
      <c r="V236" s="21">
        <f>V235-VLookups!$D$54</f>
        <v>-1760</v>
      </c>
      <c r="W236" s="21">
        <f>-VLookups!$D$59</f>
        <v>-250</v>
      </c>
      <c r="X236" s="21">
        <f>-VLookups!$D$62</f>
        <v>-175</v>
      </c>
      <c r="Y236" s="36">
        <f>Y235*(1+VLookups!$D$57/12)</f>
        <v>-365.4716115824416</v>
      </c>
      <c r="Z236" s="9" t="s">
        <v>36</v>
      </c>
      <c r="AA236" s="9" t="s">
        <v>36</v>
      </c>
      <c r="AB236" s="20">
        <f t="shared" si="12"/>
        <v>4951.072706489319</v>
      </c>
      <c r="AC236" s="20">
        <f t="shared" si="13"/>
        <v>293521.46938452969</v>
      </c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 x14ac:dyDescent="0.25">
      <c r="A237" s="1"/>
      <c r="B237" s="9">
        <v>233</v>
      </c>
      <c r="C237" s="9">
        <f t="shared" si="14"/>
        <v>42</v>
      </c>
      <c r="D237" s="9">
        <f t="shared" si="15"/>
        <v>5</v>
      </c>
      <c r="E237" s="20">
        <f>E225*(1+VLookups!$C$8)</f>
        <v>18694.536991900848</v>
      </c>
      <c r="F237" s="20">
        <f>-E237*VLookups!$D$10*2</f>
        <v>-1121.6722195140508</v>
      </c>
      <c r="G237" s="19">
        <v>0</v>
      </c>
      <c r="H237" s="20">
        <f>(-VLookups!$D$13)*(E237+F237/2)</f>
        <v>-5893.4527866967419</v>
      </c>
      <c r="I237" s="19">
        <v>0</v>
      </c>
      <c r="J237" s="19">
        <v>0</v>
      </c>
      <c r="K237" s="19">
        <v>0</v>
      </c>
      <c r="L237" s="19">
        <v>0</v>
      </c>
      <c r="M237" s="20">
        <f>M236-VLookups!$D$33</f>
        <v>-252</v>
      </c>
      <c r="N237" s="22">
        <v>173</v>
      </c>
      <c r="O237" s="19">
        <v>0</v>
      </c>
      <c r="P237" s="19">
        <v>0</v>
      </c>
      <c r="Q237" s="9" t="s">
        <v>36</v>
      </c>
      <c r="R237" s="19">
        <v>0</v>
      </c>
      <c r="S237" s="20">
        <f>VLookups!$D$50</f>
        <v>-4487.7037773753191</v>
      </c>
      <c r="T237" s="19">
        <v>0</v>
      </c>
      <c r="U237" s="9">
        <v>89</v>
      </c>
      <c r="V237" s="21">
        <f>V236-VLookups!$D$54</f>
        <v>-1765</v>
      </c>
      <c r="W237" s="21">
        <f>-VLookups!$D$59</f>
        <v>-250</v>
      </c>
      <c r="X237" s="21">
        <f>-VLookups!$D$62</f>
        <v>-175</v>
      </c>
      <c r="Y237" s="36">
        <f>Y236*(1+VLookups!$D$57/12)</f>
        <v>-366.53757044955705</v>
      </c>
      <c r="Z237" s="9" t="s">
        <v>36</v>
      </c>
      <c r="AA237" s="9" t="s">
        <v>36</v>
      </c>
      <c r="AB237" s="20">
        <f t="shared" si="12"/>
        <v>4944.006747622203</v>
      </c>
      <c r="AC237" s="20">
        <f t="shared" si="13"/>
        <v>298954.67858112615</v>
      </c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 x14ac:dyDescent="0.25">
      <c r="A238" s="1"/>
      <c r="B238" s="9">
        <v>234</v>
      </c>
      <c r="C238" s="9">
        <f t="shared" si="14"/>
        <v>42</v>
      </c>
      <c r="D238" s="9">
        <f t="shared" si="15"/>
        <v>6</v>
      </c>
      <c r="E238" s="20">
        <f>E226*(1+VLookups!$C$8)</f>
        <v>18694.536991900848</v>
      </c>
      <c r="F238" s="20">
        <f>-E238*VLookups!$D$10*2</f>
        <v>-1121.6722195140508</v>
      </c>
      <c r="G238" s="19">
        <v>0</v>
      </c>
      <c r="H238" s="20">
        <f>(-VLookups!$D$13)*(E238+F238/2)</f>
        <v>-5893.4527866967419</v>
      </c>
      <c r="I238" s="19">
        <v>0</v>
      </c>
      <c r="J238" s="19">
        <v>0</v>
      </c>
      <c r="K238" s="19">
        <v>0</v>
      </c>
      <c r="L238" s="19">
        <v>0</v>
      </c>
      <c r="M238" s="20">
        <f>M237-VLookups!$D$33</f>
        <v>-253</v>
      </c>
      <c r="N238" s="22">
        <v>174</v>
      </c>
      <c r="O238" s="19">
        <v>0</v>
      </c>
      <c r="P238" s="19">
        <v>0</v>
      </c>
      <c r="Q238" s="9" t="s">
        <v>36</v>
      </c>
      <c r="R238" s="19">
        <v>0</v>
      </c>
      <c r="S238" s="20">
        <f>VLookups!$D$50</f>
        <v>-4487.7037773753191</v>
      </c>
      <c r="T238" s="19">
        <v>0</v>
      </c>
      <c r="U238" s="9">
        <v>90</v>
      </c>
      <c r="V238" s="21">
        <f>V237-VLookups!$D$54</f>
        <v>-1770</v>
      </c>
      <c r="W238" s="21">
        <f>-VLookups!$D$59</f>
        <v>-250</v>
      </c>
      <c r="X238" s="21">
        <f>-VLookups!$D$62</f>
        <v>-175</v>
      </c>
      <c r="Y238" s="36">
        <f>Y237*(1+VLookups!$D$57/12)</f>
        <v>-367.60663836336829</v>
      </c>
      <c r="Z238" s="9" t="s">
        <v>36</v>
      </c>
      <c r="AA238" s="9" t="s">
        <v>36</v>
      </c>
      <c r="AB238" s="20">
        <f t="shared" si="12"/>
        <v>4936.9376797083924</v>
      </c>
      <c r="AC238" s="20">
        <f t="shared" si="13"/>
        <v>304389.87405846978</v>
      </c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 x14ac:dyDescent="0.25">
      <c r="A239" s="1"/>
      <c r="B239" s="9">
        <v>235</v>
      </c>
      <c r="C239" s="9">
        <f t="shared" si="14"/>
        <v>42</v>
      </c>
      <c r="D239" s="9">
        <f t="shared" si="15"/>
        <v>7</v>
      </c>
      <c r="E239" s="20">
        <f>E227*(1+VLookups!$C$8)</f>
        <v>18694.536991900848</v>
      </c>
      <c r="F239" s="20">
        <f>-E239*VLookups!$D$10*2</f>
        <v>-1121.6722195140508</v>
      </c>
      <c r="G239" s="19">
        <v>0</v>
      </c>
      <c r="H239" s="20">
        <f>(-VLookups!$D$13)*(E239+F239/2)</f>
        <v>-5893.4527866967419</v>
      </c>
      <c r="I239" s="19">
        <v>0</v>
      </c>
      <c r="J239" s="19">
        <v>0</v>
      </c>
      <c r="K239" s="19">
        <v>0</v>
      </c>
      <c r="L239" s="19">
        <v>0</v>
      </c>
      <c r="M239" s="20">
        <f>M238-VLookups!$D$33</f>
        <v>-254</v>
      </c>
      <c r="N239" s="22">
        <v>175</v>
      </c>
      <c r="O239" s="19">
        <v>0</v>
      </c>
      <c r="P239" s="19">
        <v>0</v>
      </c>
      <c r="Q239" s="9" t="s">
        <v>36</v>
      </c>
      <c r="R239" s="19">
        <v>0</v>
      </c>
      <c r="S239" s="20">
        <f>VLookups!$D$50</f>
        <v>-4487.7037773753191</v>
      </c>
      <c r="T239" s="19">
        <v>0</v>
      </c>
      <c r="U239" s="9">
        <v>91</v>
      </c>
      <c r="V239" s="21">
        <f>V238-VLookups!$D$54</f>
        <v>-1775</v>
      </c>
      <c r="W239" s="21">
        <f>-VLookups!$D$59</f>
        <v>-250</v>
      </c>
      <c r="X239" s="21">
        <f>-VLookups!$D$62</f>
        <v>-175</v>
      </c>
      <c r="Y239" s="36">
        <f>Y238*(1+VLookups!$D$57/12)</f>
        <v>-368.67882439192812</v>
      </c>
      <c r="Z239" s="9" t="s">
        <v>36</v>
      </c>
      <c r="AA239" s="9" t="s">
        <v>36</v>
      </c>
      <c r="AB239" s="20">
        <f t="shared" si="12"/>
        <v>4929.8654936798321</v>
      </c>
      <c r="AC239" s="20">
        <f t="shared" si="13"/>
        <v>309827.05600891373</v>
      </c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</row>
    <row r="240" spans="1:43" x14ac:dyDescent="0.25">
      <c r="A240" s="1"/>
      <c r="B240" s="9">
        <v>236</v>
      </c>
      <c r="C240" s="9">
        <f t="shared" si="14"/>
        <v>42</v>
      </c>
      <c r="D240" s="9">
        <f t="shared" si="15"/>
        <v>8</v>
      </c>
      <c r="E240" s="20">
        <f>E228*(1+VLookups!$C$8)</f>
        <v>18694.536991900848</v>
      </c>
      <c r="F240" s="20">
        <f>-E240*VLookups!$D$10*2</f>
        <v>-1121.6722195140508</v>
      </c>
      <c r="G240" s="19">
        <v>0</v>
      </c>
      <c r="H240" s="20">
        <f>(-VLookups!$D$13)*(E240+F240/2)</f>
        <v>-5893.4527866967419</v>
      </c>
      <c r="I240" s="19">
        <v>0</v>
      </c>
      <c r="J240" s="19">
        <v>0</v>
      </c>
      <c r="K240" s="19">
        <v>0</v>
      </c>
      <c r="L240" s="19">
        <v>0</v>
      </c>
      <c r="M240" s="20">
        <f>M239-VLookups!$D$33</f>
        <v>-255</v>
      </c>
      <c r="N240" s="22">
        <v>176</v>
      </c>
      <c r="O240" s="19">
        <v>0</v>
      </c>
      <c r="P240" s="19">
        <v>0</v>
      </c>
      <c r="Q240" s="9" t="s">
        <v>36</v>
      </c>
      <c r="R240" s="19">
        <v>0</v>
      </c>
      <c r="S240" s="20">
        <f>VLookups!$D$50</f>
        <v>-4487.7037773753191</v>
      </c>
      <c r="T240" s="19">
        <v>0</v>
      </c>
      <c r="U240" s="9">
        <v>92</v>
      </c>
      <c r="V240" s="21">
        <f>V239-VLookups!$D$54</f>
        <v>-1780</v>
      </c>
      <c r="W240" s="21">
        <f>-VLookups!$D$59</f>
        <v>-250</v>
      </c>
      <c r="X240" s="21">
        <f>-VLookups!$D$62</f>
        <v>-175</v>
      </c>
      <c r="Y240" s="36">
        <f>Y239*(1+VLookups!$D$57/12)</f>
        <v>-369.7541376297379</v>
      </c>
      <c r="Z240" s="9" t="s">
        <v>36</v>
      </c>
      <c r="AA240" s="9" t="s">
        <v>36</v>
      </c>
      <c r="AB240" s="20">
        <f t="shared" si="12"/>
        <v>4922.7901804420226</v>
      </c>
      <c r="AC240" s="20">
        <f t="shared" si="13"/>
        <v>315266.22461603733</v>
      </c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</row>
    <row r="241" spans="1:43" x14ac:dyDescent="0.25">
      <c r="A241" s="1"/>
      <c r="B241" s="9">
        <v>237</v>
      </c>
      <c r="C241" s="9">
        <f t="shared" si="14"/>
        <v>42</v>
      </c>
      <c r="D241" s="9">
        <f t="shared" si="15"/>
        <v>9</v>
      </c>
      <c r="E241" s="20">
        <f>E229*(1+VLookups!$C$8)</f>
        <v>18694.536991900848</v>
      </c>
      <c r="F241" s="20">
        <f>-E241*VLookups!$D$10*2</f>
        <v>-1121.6722195140508</v>
      </c>
      <c r="G241" s="19">
        <v>0</v>
      </c>
      <c r="H241" s="20">
        <f>(-VLookups!$D$13)*(E241+F241/2)</f>
        <v>-5893.4527866967419</v>
      </c>
      <c r="I241" s="19">
        <v>0</v>
      </c>
      <c r="J241" s="19">
        <v>0</v>
      </c>
      <c r="K241" s="19">
        <v>0</v>
      </c>
      <c r="L241" s="19">
        <v>0</v>
      </c>
      <c r="M241" s="20">
        <f>M240-VLookups!$D$33</f>
        <v>-256</v>
      </c>
      <c r="N241" s="22">
        <v>177</v>
      </c>
      <c r="O241" s="19">
        <v>0</v>
      </c>
      <c r="P241" s="19">
        <v>0</v>
      </c>
      <c r="Q241" s="9" t="s">
        <v>36</v>
      </c>
      <c r="R241" s="19">
        <v>0</v>
      </c>
      <c r="S241" s="20">
        <f>VLookups!$D$50</f>
        <v>-4487.7037773753191</v>
      </c>
      <c r="T241" s="19">
        <v>0</v>
      </c>
      <c r="U241" s="9">
        <v>93</v>
      </c>
      <c r="V241" s="21">
        <f>V240-VLookups!$D$54</f>
        <v>-1785</v>
      </c>
      <c r="W241" s="21">
        <f>-VLookups!$D$59</f>
        <v>-250</v>
      </c>
      <c r="X241" s="21">
        <f>-VLookups!$D$62</f>
        <v>-175</v>
      </c>
      <c r="Y241" s="36">
        <f>Y240*(1+VLookups!$D$57/12)</f>
        <v>-370.83258719782464</v>
      </c>
      <c r="Z241" s="9" t="s">
        <v>36</v>
      </c>
      <c r="AA241" s="9" t="s">
        <v>36</v>
      </c>
      <c r="AB241" s="20">
        <f t="shared" si="12"/>
        <v>4915.7117308739353</v>
      </c>
      <c r="AC241" s="20">
        <f t="shared" si="13"/>
        <v>320707.38005460467</v>
      </c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</row>
    <row r="242" spans="1:43" x14ac:dyDescent="0.25">
      <c r="A242" s="1"/>
      <c r="B242" s="9">
        <v>238</v>
      </c>
      <c r="C242" s="9">
        <f t="shared" si="14"/>
        <v>42</v>
      </c>
      <c r="D242" s="9">
        <f t="shared" si="15"/>
        <v>10</v>
      </c>
      <c r="E242" s="20">
        <f>E230*(1+VLookups!$C$8)</f>
        <v>18694.536991900848</v>
      </c>
      <c r="F242" s="20">
        <f>-E242*VLookups!$D$10*2</f>
        <v>-1121.6722195140508</v>
      </c>
      <c r="G242" s="19">
        <v>0</v>
      </c>
      <c r="H242" s="20">
        <f>(-VLookups!$D$13)*(E242+F242/2)</f>
        <v>-5893.4527866967419</v>
      </c>
      <c r="I242" s="19">
        <v>0</v>
      </c>
      <c r="J242" s="19">
        <v>0</v>
      </c>
      <c r="K242" s="19">
        <v>0</v>
      </c>
      <c r="L242" s="19">
        <v>0</v>
      </c>
      <c r="M242" s="20">
        <f>M241-VLookups!$D$33</f>
        <v>-257</v>
      </c>
      <c r="N242" s="22">
        <v>178</v>
      </c>
      <c r="O242" s="19">
        <v>0</v>
      </c>
      <c r="P242" s="19">
        <v>0</v>
      </c>
      <c r="Q242" s="9" t="s">
        <v>36</v>
      </c>
      <c r="R242" s="19">
        <v>0</v>
      </c>
      <c r="S242" s="20">
        <f>VLookups!$D$50</f>
        <v>-4487.7037773753191</v>
      </c>
      <c r="T242" s="19">
        <v>0</v>
      </c>
      <c r="U242" s="9">
        <v>94</v>
      </c>
      <c r="V242" s="21">
        <f>V241-VLookups!$D$54</f>
        <v>-1790</v>
      </c>
      <c r="W242" s="21">
        <f>-VLookups!$D$59</f>
        <v>-250</v>
      </c>
      <c r="X242" s="21">
        <f>-VLookups!$D$62</f>
        <v>-175</v>
      </c>
      <c r="Y242" s="36">
        <f>Y241*(1+VLookups!$D$57/12)</f>
        <v>-371.91418224381829</v>
      </c>
      <c r="Z242" s="9" t="s">
        <v>36</v>
      </c>
      <c r="AA242" s="9" t="s">
        <v>36</v>
      </c>
      <c r="AB242" s="20">
        <f t="shared" si="12"/>
        <v>4908.6301358279416</v>
      </c>
      <c r="AC242" s="20">
        <f t="shared" si="13"/>
        <v>326150.52249052364</v>
      </c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</row>
    <row r="243" spans="1:43" x14ac:dyDescent="0.25">
      <c r="A243" s="1"/>
      <c r="B243" s="9">
        <v>239</v>
      </c>
      <c r="C243" s="9">
        <f t="shared" si="14"/>
        <v>42</v>
      </c>
      <c r="D243" s="9">
        <f t="shared" si="15"/>
        <v>11</v>
      </c>
      <c r="E243" s="20">
        <f>E231*(1+VLookups!$C$8)</f>
        <v>18694.536991900848</v>
      </c>
      <c r="F243" s="20">
        <f>-E243*VLookups!$D$10*2</f>
        <v>-1121.6722195140508</v>
      </c>
      <c r="G243" s="19">
        <v>0</v>
      </c>
      <c r="H243" s="20">
        <f>(-VLookups!$D$13)*(E243+F243/2)</f>
        <v>-5893.4527866967419</v>
      </c>
      <c r="I243" s="19">
        <v>0</v>
      </c>
      <c r="J243" s="19">
        <v>0</v>
      </c>
      <c r="K243" s="19">
        <v>0</v>
      </c>
      <c r="L243" s="19">
        <v>0</v>
      </c>
      <c r="M243" s="20">
        <f>M242-VLookups!$D$33</f>
        <v>-258</v>
      </c>
      <c r="N243" s="22">
        <v>179</v>
      </c>
      <c r="O243" s="19">
        <v>0</v>
      </c>
      <c r="P243" s="19">
        <v>0</v>
      </c>
      <c r="Q243" s="9" t="s">
        <v>36</v>
      </c>
      <c r="R243" s="19">
        <v>0</v>
      </c>
      <c r="S243" s="20">
        <f>VLookups!$D$50</f>
        <v>-4487.7037773753191</v>
      </c>
      <c r="T243" s="19">
        <v>0</v>
      </c>
      <c r="U243" s="9">
        <v>95</v>
      </c>
      <c r="V243" s="21">
        <f>V242-VLookups!$D$54</f>
        <v>-1795</v>
      </c>
      <c r="W243" s="21">
        <f>-VLookups!$D$59</f>
        <v>-250</v>
      </c>
      <c r="X243" s="21">
        <f>-VLookups!$D$62</f>
        <v>-175</v>
      </c>
      <c r="Y243" s="36">
        <f>Y242*(1+VLookups!$D$57/12)</f>
        <v>-372.99893194202946</v>
      </c>
      <c r="Z243" s="9" t="s">
        <v>36</v>
      </c>
      <c r="AA243" s="9" t="s">
        <v>36</v>
      </c>
      <c r="AB243" s="20">
        <f t="shared" si="12"/>
        <v>4901.545386129731</v>
      </c>
      <c r="AC243" s="20">
        <f t="shared" si="13"/>
        <v>331595.65208080428</v>
      </c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</row>
    <row r="244" spans="1:43" x14ac:dyDescent="0.25">
      <c r="A244" s="1"/>
      <c r="B244" s="9">
        <v>240</v>
      </c>
      <c r="C244" s="9">
        <f t="shared" si="14"/>
        <v>43</v>
      </c>
      <c r="D244" s="9">
        <f t="shared" si="15"/>
        <v>0</v>
      </c>
      <c r="E244" s="20">
        <f>E232*(1+VLookups!$C$8)</f>
        <v>19348.845786617378</v>
      </c>
      <c r="F244" s="20">
        <f>-E244*VLookups!$D$10*2</f>
        <v>-1160.9307471970426</v>
      </c>
      <c r="G244" s="19">
        <v>0</v>
      </c>
      <c r="H244" s="20">
        <f>(-VLookups!$D$13)*(E244+F244/2)</f>
        <v>-6099.723634231128</v>
      </c>
      <c r="I244" s="19">
        <v>0</v>
      </c>
      <c r="J244" s="19">
        <v>0</v>
      </c>
      <c r="K244" s="19">
        <v>0</v>
      </c>
      <c r="L244" s="21">
        <f>VLookups!$D$31</f>
        <v>4500</v>
      </c>
      <c r="M244" s="20">
        <f>M243-VLookups!$D$33</f>
        <v>-259</v>
      </c>
      <c r="N244" s="22">
        <v>180</v>
      </c>
      <c r="O244" s="21">
        <f>-VLookups!$D$36</f>
        <v>-12000</v>
      </c>
      <c r="P244" s="19">
        <v>0</v>
      </c>
      <c r="Q244" s="22">
        <v>0</v>
      </c>
      <c r="R244" s="19">
        <v>0</v>
      </c>
      <c r="S244" s="20">
        <f>VLookups!$D$50</f>
        <v>-4487.7037773753191</v>
      </c>
      <c r="T244" s="19">
        <v>0</v>
      </c>
      <c r="U244" s="9">
        <v>96</v>
      </c>
      <c r="V244" s="21">
        <f>V243-VLookups!$D$54</f>
        <v>-1800</v>
      </c>
      <c r="W244" s="21">
        <f>-VLookups!$D$59</f>
        <v>-250</v>
      </c>
      <c r="X244" s="21">
        <f>-VLookups!$D$62</f>
        <v>-175</v>
      </c>
      <c r="Y244" s="36">
        <f>Y243*(1+VLookups!$D$57/12)</f>
        <v>-374.08684549352705</v>
      </c>
      <c r="Z244" s="9" t="s">
        <v>36</v>
      </c>
      <c r="AA244" s="9" t="s">
        <v>36</v>
      </c>
      <c r="AB244" s="20">
        <f t="shared" si="12"/>
        <v>-2177.1338440811178</v>
      </c>
      <c r="AC244" s="20">
        <f t="shared" si="13"/>
        <v>329971.17765685782</v>
      </c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</row>
    <row r="245" spans="1:43" x14ac:dyDescent="0.25">
      <c r="A245" s="1"/>
      <c r="B245" s="9">
        <v>241</v>
      </c>
      <c r="C245" s="9">
        <f t="shared" si="14"/>
        <v>43</v>
      </c>
      <c r="D245" s="9">
        <f t="shared" si="15"/>
        <v>1</v>
      </c>
      <c r="E245" s="20">
        <f>E233*(1+VLookups!$C$8)</f>
        <v>19348.845786617378</v>
      </c>
      <c r="F245" s="20">
        <f>-E245*VLookups!$D$10*2</f>
        <v>-1160.9307471970426</v>
      </c>
      <c r="G245" s="19">
        <v>0</v>
      </c>
      <c r="H245" s="20">
        <f>(-VLookups!$D$13)*(E245+F245/2)</f>
        <v>-6099.723634231128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20" t="s">
        <v>36</v>
      </c>
      <c r="O245" s="20">
        <f>VLookups!$D$39</f>
        <v>-1471.9562242328529</v>
      </c>
      <c r="P245" s="20">
        <f>-VLookups!$D$41</f>
        <v>-125</v>
      </c>
      <c r="Q245" s="22">
        <v>1</v>
      </c>
      <c r="R245" s="19">
        <v>0</v>
      </c>
      <c r="S245" s="20">
        <f>VLookups!$D$50</f>
        <v>-4487.7037773753191</v>
      </c>
      <c r="T245" s="19">
        <v>0</v>
      </c>
      <c r="U245" s="9">
        <v>97</v>
      </c>
      <c r="V245" s="21">
        <f>V244-VLookups!$D$54</f>
        <v>-1805</v>
      </c>
      <c r="W245" s="21">
        <f>-VLookups!$D$60</f>
        <v>-400</v>
      </c>
      <c r="X245" s="21">
        <f>-VLookups!$D$62</f>
        <v>-175</v>
      </c>
      <c r="Y245" s="36">
        <f>Y244*(1+VLookups!$D$57/12)</f>
        <v>-375.17793212621649</v>
      </c>
      <c r="Z245" s="9" t="s">
        <v>36</v>
      </c>
      <c r="AA245" s="9" t="s">
        <v>36</v>
      </c>
      <c r="AB245" s="20">
        <f t="shared" si="12"/>
        <v>3828.8188450533389</v>
      </c>
      <c r="AC245" s="20">
        <f t="shared" si="13"/>
        <v>334349.94846467261</v>
      </c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</row>
    <row r="246" spans="1:43" x14ac:dyDescent="0.25">
      <c r="A246" s="1"/>
      <c r="B246" s="9">
        <v>242</v>
      </c>
      <c r="C246" s="9">
        <f t="shared" si="14"/>
        <v>43</v>
      </c>
      <c r="D246" s="9">
        <f t="shared" si="15"/>
        <v>2</v>
      </c>
      <c r="E246" s="20">
        <f>E234*(1+VLookups!$C$8)</f>
        <v>19348.845786617378</v>
      </c>
      <c r="F246" s="20">
        <f>-E246*VLookups!$D$10*2</f>
        <v>-1160.9307471970426</v>
      </c>
      <c r="G246" s="19">
        <v>0</v>
      </c>
      <c r="H246" s="20">
        <f>(-VLookups!$D$13)*(E246+F246/2)</f>
        <v>-6099.723634231128</v>
      </c>
      <c r="I246" s="19">
        <v>0</v>
      </c>
      <c r="J246" s="19">
        <v>0</v>
      </c>
      <c r="K246" s="19">
        <v>0</v>
      </c>
      <c r="L246" s="19">
        <v>0</v>
      </c>
      <c r="M246" s="19">
        <v>0</v>
      </c>
      <c r="N246" s="20" t="s">
        <v>36</v>
      </c>
      <c r="O246" s="20">
        <f>VLookups!$D$39</f>
        <v>-1471.9562242328529</v>
      </c>
      <c r="P246" s="20">
        <f>P245-VLookups!$D$42</f>
        <v>-126.5</v>
      </c>
      <c r="Q246" s="22">
        <v>2</v>
      </c>
      <c r="R246" s="19">
        <v>0</v>
      </c>
      <c r="S246" s="20">
        <f>VLookups!$D$50</f>
        <v>-4487.7037773753191</v>
      </c>
      <c r="T246" s="19">
        <v>0</v>
      </c>
      <c r="U246" s="9">
        <v>98</v>
      </c>
      <c r="V246" s="21">
        <f>V245-VLookups!$D$54</f>
        <v>-1810</v>
      </c>
      <c r="W246" s="21">
        <f>-VLookups!$D$60</f>
        <v>-400</v>
      </c>
      <c r="X246" s="21">
        <f>-VLookups!$D$62</f>
        <v>-175</v>
      </c>
      <c r="Y246" s="36">
        <f>Y245*(1+VLookups!$D$57/12)</f>
        <v>-376.27220109491793</v>
      </c>
      <c r="Z246" s="9" t="s">
        <v>36</v>
      </c>
      <c r="AA246" s="9" t="s">
        <v>36</v>
      </c>
      <c r="AB246" s="20">
        <f t="shared" si="12"/>
        <v>3821.2245760846376</v>
      </c>
      <c r="AC246" s="20">
        <f t="shared" si="13"/>
        <v>338728.42295486503</v>
      </c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</row>
    <row r="247" spans="1:43" x14ac:dyDescent="0.25">
      <c r="A247" s="1"/>
      <c r="B247" s="9">
        <v>243</v>
      </c>
      <c r="C247" s="9">
        <f t="shared" si="14"/>
        <v>43</v>
      </c>
      <c r="D247" s="9">
        <f t="shared" si="15"/>
        <v>3</v>
      </c>
      <c r="E247" s="20">
        <f>E235*(1+VLookups!$C$8)</f>
        <v>19348.845786617378</v>
      </c>
      <c r="F247" s="20">
        <f>-E247*VLookups!$D$10*2</f>
        <v>-1160.9307471970426</v>
      </c>
      <c r="G247" s="19">
        <v>0</v>
      </c>
      <c r="H247" s="20">
        <f>(-VLookups!$D$13)*(E247+F247/2)</f>
        <v>-6099.723634231128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20" t="s">
        <v>36</v>
      </c>
      <c r="O247" s="20">
        <f>VLookups!$D$39</f>
        <v>-1471.9562242328529</v>
      </c>
      <c r="P247" s="20">
        <f>P246-VLookups!$D$42</f>
        <v>-128</v>
      </c>
      <c r="Q247" s="22">
        <v>3</v>
      </c>
      <c r="R247" s="19">
        <v>0</v>
      </c>
      <c r="S247" s="20">
        <f>VLookups!$D$50</f>
        <v>-4487.7037773753191</v>
      </c>
      <c r="T247" s="19">
        <v>0</v>
      </c>
      <c r="U247" s="9">
        <v>99</v>
      </c>
      <c r="V247" s="21">
        <f>V246-VLookups!$D$54</f>
        <v>-1815</v>
      </c>
      <c r="W247" s="21">
        <f>-VLookups!$D$60</f>
        <v>-400</v>
      </c>
      <c r="X247" s="21">
        <f>-VLookups!$D$62</f>
        <v>-175</v>
      </c>
      <c r="Y247" s="36">
        <f>Y246*(1+VLookups!$D$57/12)</f>
        <v>-377.36966168144477</v>
      </c>
      <c r="Z247" s="9" t="s">
        <v>36</v>
      </c>
      <c r="AA247" s="9" t="s">
        <v>36</v>
      </c>
      <c r="AB247" s="20">
        <f t="shared" si="12"/>
        <v>3813.6271154981105</v>
      </c>
      <c r="AC247" s="20">
        <f t="shared" si="13"/>
        <v>343106.5974419546</v>
      </c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</row>
    <row r="248" spans="1:43" x14ac:dyDescent="0.25">
      <c r="A248" s="1"/>
      <c r="B248" s="9">
        <v>244</v>
      </c>
      <c r="C248" s="9">
        <f t="shared" si="14"/>
        <v>43</v>
      </c>
      <c r="D248" s="9">
        <f t="shared" si="15"/>
        <v>4</v>
      </c>
      <c r="E248" s="20">
        <f>E236*(1+VLookups!$C$8)</f>
        <v>19348.845786617378</v>
      </c>
      <c r="F248" s="20">
        <f>-E248*VLookups!$D$10*2</f>
        <v>-1160.9307471970426</v>
      </c>
      <c r="G248" s="19">
        <v>0</v>
      </c>
      <c r="H248" s="20">
        <f>(-VLookups!$D$13)*(E248+F248/2)</f>
        <v>-6099.723634231128</v>
      </c>
      <c r="I248" s="19">
        <v>0</v>
      </c>
      <c r="J248" s="19">
        <v>0</v>
      </c>
      <c r="K248" s="19">
        <v>0</v>
      </c>
      <c r="L248" s="19">
        <v>0</v>
      </c>
      <c r="M248" s="19">
        <v>0</v>
      </c>
      <c r="N248" s="20" t="s">
        <v>36</v>
      </c>
      <c r="O248" s="20">
        <f>VLookups!$D$39</f>
        <v>-1471.9562242328529</v>
      </c>
      <c r="P248" s="20">
        <f>P247-VLookups!$D$42</f>
        <v>-129.5</v>
      </c>
      <c r="Q248" s="22">
        <v>4</v>
      </c>
      <c r="R248" s="19">
        <v>0</v>
      </c>
      <c r="S248" s="20">
        <f>VLookups!$D$50</f>
        <v>-4487.7037773753191</v>
      </c>
      <c r="T248" s="19">
        <v>0</v>
      </c>
      <c r="U248" s="9">
        <v>100</v>
      </c>
      <c r="V248" s="21">
        <f>V247-VLookups!$D$54</f>
        <v>-1820</v>
      </c>
      <c r="W248" s="21">
        <f>-VLookups!$D$60</f>
        <v>-400</v>
      </c>
      <c r="X248" s="21">
        <f>-VLookups!$D$62</f>
        <v>-175</v>
      </c>
      <c r="Y248" s="36">
        <f>Y247*(1+VLookups!$D$57/12)</f>
        <v>-378.47032319468229</v>
      </c>
      <c r="Z248" s="9" t="s">
        <v>36</v>
      </c>
      <c r="AA248" s="9" t="s">
        <v>36</v>
      </c>
      <c r="AB248" s="20">
        <f t="shared" si="12"/>
        <v>3806.0264539848731</v>
      </c>
      <c r="AC248" s="20">
        <f t="shared" si="13"/>
        <v>347484.46822500945</v>
      </c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</row>
    <row r="249" spans="1:43" x14ac:dyDescent="0.25">
      <c r="A249" s="1"/>
      <c r="B249" s="9">
        <v>245</v>
      </c>
      <c r="C249" s="9">
        <f t="shared" si="14"/>
        <v>43</v>
      </c>
      <c r="D249" s="9">
        <f t="shared" si="15"/>
        <v>5</v>
      </c>
      <c r="E249" s="20">
        <f>E237*(1+VLookups!$C$8)</f>
        <v>19348.845786617378</v>
      </c>
      <c r="F249" s="20">
        <f>-E249*VLookups!$D$10*2</f>
        <v>-1160.9307471970426</v>
      </c>
      <c r="G249" s="19">
        <v>0</v>
      </c>
      <c r="H249" s="20">
        <f>(-VLookups!$D$13)*(E249+F249/2)</f>
        <v>-6099.723634231128</v>
      </c>
      <c r="I249" s="19">
        <v>0</v>
      </c>
      <c r="J249" s="19">
        <v>0</v>
      </c>
      <c r="K249" s="19">
        <v>0</v>
      </c>
      <c r="L249" s="19">
        <v>0</v>
      </c>
      <c r="M249" s="19">
        <v>0</v>
      </c>
      <c r="N249" s="20" t="s">
        <v>36</v>
      </c>
      <c r="O249" s="20">
        <f>VLookups!$D$39</f>
        <v>-1471.9562242328529</v>
      </c>
      <c r="P249" s="20">
        <f>P248-VLookups!$D$42</f>
        <v>-131</v>
      </c>
      <c r="Q249" s="22">
        <v>5</v>
      </c>
      <c r="R249" s="19">
        <v>0</v>
      </c>
      <c r="S249" s="20">
        <f>VLookups!$D$50</f>
        <v>-4487.7037773753191</v>
      </c>
      <c r="T249" s="19">
        <v>0</v>
      </c>
      <c r="U249" s="9">
        <v>101</v>
      </c>
      <c r="V249" s="21">
        <f>V248-VLookups!$D$54</f>
        <v>-1825</v>
      </c>
      <c r="W249" s="21">
        <f>-VLookups!$D$60</f>
        <v>-400</v>
      </c>
      <c r="X249" s="21">
        <f>-VLookups!$D$62</f>
        <v>-175</v>
      </c>
      <c r="Y249" s="36">
        <f>Y248*(1+VLookups!$D$57/12)</f>
        <v>-379.57419497066678</v>
      </c>
      <c r="Z249" s="9" t="s">
        <v>36</v>
      </c>
      <c r="AA249" s="9" t="s">
        <v>36</v>
      </c>
      <c r="AB249" s="20">
        <f t="shared" si="12"/>
        <v>3798.4225822088888</v>
      </c>
      <c r="AC249" s="20">
        <f t="shared" si="13"/>
        <v>351862.03158759337</v>
      </c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</row>
    <row r="250" spans="1:43" x14ac:dyDescent="0.25">
      <c r="A250" s="1"/>
      <c r="B250" s="9">
        <v>246</v>
      </c>
      <c r="C250" s="9">
        <f t="shared" si="14"/>
        <v>43</v>
      </c>
      <c r="D250" s="9">
        <f t="shared" si="15"/>
        <v>6</v>
      </c>
      <c r="E250" s="20">
        <f>E238*(1+VLookups!$C$8)</f>
        <v>19348.845786617378</v>
      </c>
      <c r="F250" s="20">
        <f>-E250*VLookups!$D$10*2</f>
        <v>-1160.9307471970426</v>
      </c>
      <c r="G250" s="19">
        <v>0</v>
      </c>
      <c r="H250" s="20">
        <f>(-VLookups!$D$13)*(E250+F250/2)</f>
        <v>-6099.723634231128</v>
      </c>
      <c r="I250" s="19">
        <v>0</v>
      </c>
      <c r="J250" s="19">
        <v>0</v>
      </c>
      <c r="K250" s="19">
        <v>0</v>
      </c>
      <c r="L250" s="19">
        <v>0</v>
      </c>
      <c r="M250" s="19">
        <v>0</v>
      </c>
      <c r="N250" s="20" t="s">
        <v>36</v>
      </c>
      <c r="O250" s="20">
        <f>VLookups!$D$39</f>
        <v>-1471.9562242328529</v>
      </c>
      <c r="P250" s="20">
        <f>P249-VLookups!$D$42</f>
        <v>-132.5</v>
      </c>
      <c r="Q250" s="22">
        <v>6</v>
      </c>
      <c r="R250" s="19">
        <v>0</v>
      </c>
      <c r="S250" s="20">
        <f>VLookups!$D$50</f>
        <v>-4487.7037773753191</v>
      </c>
      <c r="T250" s="19">
        <v>0</v>
      </c>
      <c r="U250" s="9">
        <v>102</v>
      </c>
      <c r="V250" s="21">
        <f>V249-VLookups!$D$54</f>
        <v>-1830</v>
      </c>
      <c r="W250" s="21">
        <f>-VLookups!$D$60</f>
        <v>-400</v>
      </c>
      <c r="X250" s="21">
        <f>-VLookups!$D$62</f>
        <v>-175</v>
      </c>
      <c r="Y250" s="36">
        <f>Y249*(1+VLookups!$D$57/12)</f>
        <v>-380.68128637266454</v>
      </c>
      <c r="Z250" s="9" t="s">
        <v>36</v>
      </c>
      <c r="AA250" s="9" t="s">
        <v>36</v>
      </c>
      <c r="AB250" s="20">
        <f t="shared" si="12"/>
        <v>3790.8154908068909</v>
      </c>
      <c r="AC250" s="20">
        <f t="shared" si="13"/>
        <v>356239.28379771294</v>
      </c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</row>
    <row r="251" spans="1:43" x14ac:dyDescent="0.25">
      <c r="A251" s="1"/>
      <c r="B251" s="9">
        <v>247</v>
      </c>
      <c r="C251" s="9">
        <f t="shared" si="14"/>
        <v>43</v>
      </c>
      <c r="D251" s="9">
        <f t="shared" si="15"/>
        <v>7</v>
      </c>
      <c r="E251" s="20">
        <f>E239*(1+VLookups!$C$8)</f>
        <v>19348.845786617378</v>
      </c>
      <c r="F251" s="20">
        <f>-E251*VLookups!$D$10*2</f>
        <v>-1160.9307471970426</v>
      </c>
      <c r="G251" s="19">
        <v>0</v>
      </c>
      <c r="H251" s="20">
        <f>(-VLookups!$D$13)*(E251+F251/2)</f>
        <v>-6099.723634231128</v>
      </c>
      <c r="I251" s="19">
        <v>0</v>
      </c>
      <c r="J251" s="19">
        <v>0</v>
      </c>
      <c r="K251" s="19">
        <v>0</v>
      </c>
      <c r="L251" s="19">
        <v>0</v>
      </c>
      <c r="M251" s="19">
        <v>0</v>
      </c>
      <c r="N251" s="20" t="s">
        <v>36</v>
      </c>
      <c r="O251" s="20">
        <f>VLookups!$D$39</f>
        <v>-1471.9562242328529</v>
      </c>
      <c r="P251" s="20">
        <f>P250-VLookups!$D$42</f>
        <v>-134</v>
      </c>
      <c r="Q251" s="22">
        <v>7</v>
      </c>
      <c r="R251" s="19">
        <v>0</v>
      </c>
      <c r="S251" s="20">
        <f>VLookups!$D$50</f>
        <v>-4487.7037773753191</v>
      </c>
      <c r="T251" s="19">
        <v>0</v>
      </c>
      <c r="U251" s="9">
        <v>103</v>
      </c>
      <c r="V251" s="21">
        <f>V250-VLookups!$D$54</f>
        <v>-1835</v>
      </c>
      <c r="W251" s="21">
        <f>-VLookups!$D$60</f>
        <v>-400</v>
      </c>
      <c r="X251" s="21">
        <f>-VLookups!$D$62</f>
        <v>-175</v>
      </c>
      <c r="Y251" s="36">
        <f>Y250*(1+VLookups!$D$57/12)</f>
        <v>-381.79160679125147</v>
      </c>
      <c r="Z251" s="9" t="s">
        <v>36</v>
      </c>
      <c r="AA251" s="9" t="s">
        <v>36</v>
      </c>
      <c r="AB251" s="20">
        <f t="shared" si="12"/>
        <v>3783.2051703883039</v>
      </c>
      <c r="AC251" s="20">
        <f t="shared" si="13"/>
        <v>360616.22110776411</v>
      </c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</row>
    <row r="252" spans="1:43" x14ac:dyDescent="0.25">
      <c r="A252" s="1"/>
      <c r="B252" s="9">
        <v>248</v>
      </c>
      <c r="C252" s="9">
        <f t="shared" si="14"/>
        <v>43</v>
      </c>
      <c r="D252" s="9">
        <f t="shared" si="15"/>
        <v>8</v>
      </c>
      <c r="E252" s="20">
        <f>E240*(1+VLookups!$C$8)</f>
        <v>19348.845786617378</v>
      </c>
      <c r="F252" s="20">
        <f>-E252*VLookups!$D$10*2</f>
        <v>-1160.9307471970426</v>
      </c>
      <c r="G252" s="19">
        <v>0</v>
      </c>
      <c r="H252" s="20">
        <f>(-VLookups!$D$13)*(E252+F252/2)</f>
        <v>-6099.723634231128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20" t="s">
        <v>36</v>
      </c>
      <c r="O252" s="20">
        <f>VLookups!$D$39</f>
        <v>-1471.9562242328529</v>
      </c>
      <c r="P252" s="20">
        <f>P251-VLookups!$D$42</f>
        <v>-135.5</v>
      </c>
      <c r="Q252" s="22">
        <v>8</v>
      </c>
      <c r="R252" s="19">
        <v>0</v>
      </c>
      <c r="S252" s="20">
        <f>VLookups!$D$50</f>
        <v>-4487.7037773753191</v>
      </c>
      <c r="T252" s="19">
        <v>0</v>
      </c>
      <c r="U252" s="9">
        <v>104</v>
      </c>
      <c r="V252" s="21">
        <f>V251-VLookups!$D$54</f>
        <v>-1840</v>
      </c>
      <c r="W252" s="21">
        <f>-VLookups!$D$60</f>
        <v>-400</v>
      </c>
      <c r="X252" s="21">
        <f>-VLookups!$D$62</f>
        <v>-175</v>
      </c>
      <c r="Y252" s="36">
        <f>Y251*(1+VLookups!$D$57/12)</f>
        <v>-382.90516564439264</v>
      </c>
      <c r="Z252" s="9" t="s">
        <v>36</v>
      </c>
      <c r="AA252" s="9" t="s">
        <v>36</v>
      </c>
      <c r="AB252" s="20">
        <f t="shared" si="12"/>
        <v>3775.5916115351629</v>
      </c>
      <c r="AC252" s="20">
        <f t="shared" si="13"/>
        <v>364992.83975447889</v>
      </c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</row>
    <row r="253" spans="1:43" x14ac:dyDescent="0.25">
      <c r="A253" s="1"/>
      <c r="B253" s="9">
        <v>249</v>
      </c>
      <c r="C253" s="9">
        <f t="shared" si="14"/>
        <v>43</v>
      </c>
      <c r="D253" s="9">
        <f t="shared" si="15"/>
        <v>9</v>
      </c>
      <c r="E253" s="20">
        <f>E241*(1+VLookups!$C$8)</f>
        <v>19348.845786617378</v>
      </c>
      <c r="F253" s="20">
        <f>-E253*VLookups!$D$10*2</f>
        <v>-1160.9307471970426</v>
      </c>
      <c r="G253" s="19">
        <v>0</v>
      </c>
      <c r="H253" s="20">
        <f>(-VLookups!$D$13)*(E253+F253/2)</f>
        <v>-6099.723634231128</v>
      </c>
      <c r="I253" s="19">
        <v>0</v>
      </c>
      <c r="J253" s="19">
        <v>0</v>
      </c>
      <c r="K253" s="19">
        <v>0</v>
      </c>
      <c r="L253" s="19">
        <v>0</v>
      </c>
      <c r="M253" s="19">
        <v>0</v>
      </c>
      <c r="N253" s="20" t="s">
        <v>36</v>
      </c>
      <c r="O253" s="20">
        <f>VLookups!$D$39</f>
        <v>-1471.9562242328529</v>
      </c>
      <c r="P253" s="20">
        <f>P252-VLookups!$D$42</f>
        <v>-137</v>
      </c>
      <c r="Q253" s="22">
        <v>9</v>
      </c>
      <c r="R253" s="19">
        <v>0</v>
      </c>
      <c r="S253" s="20">
        <f>VLookups!$D$50</f>
        <v>-4487.7037773753191</v>
      </c>
      <c r="T253" s="19">
        <v>0</v>
      </c>
      <c r="U253" s="9">
        <v>105</v>
      </c>
      <c r="V253" s="21">
        <f>V252-VLookups!$D$54</f>
        <v>-1845</v>
      </c>
      <c r="W253" s="21">
        <f>-VLookups!$D$60</f>
        <v>-400</v>
      </c>
      <c r="X253" s="21">
        <f>-VLookups!$D$62</f>
        <v>-175</v>
      </c>
      <c r="Y253" s="36">
        <f>Y252*(1+VLookups!$D$57/12)</f>
        <v>-384.0219723775221</v>
      </c>
      <c r="Z253" s="9" t="s">
        <v>36</v>
      </c>
      <c r="AA253" s="9" t="s">
        <v>36</v>
      </c>
      <c r="AB253" s="20">
        <f t="shared" si="12"/>
        <v>3767.9748048020333</v>
      </c>
      <c r="AC253" s="20">
        <f t="shared" si="13"/>
        <v>369369.13595887175</v>
      </c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</row>
    <row r="254" spans="1:43" x14ac:dyDescent="0.25">
      <c r="A254" s="1"/>
      <c r="B254" s="9">
        <v>250</v>
      </c>
      <c r="C254" s="9">
        <f t="shared" si="14"/>
        <v>43</v>
      </c>
      <c r="D254" s="9">
        <f t="shared" si="15"/>
        <v>10</v>
      </c>
      <c r="E254" s="20">
        <f>E242*(1+VLookups!$C$8)</f>
        <v>19348.845786617378</v>
      </c>
      <c r="F254" s="20">
        <f>-E254*VLookups!$D$10*2</f>
        <v>-1160.9307471970426</v>
      </c>
      <c r="G254" s="19">
        <v>0</v>
      </c>
      <c r="H254" s="20">
        <f>(-VLookups!$D$13)*(E254+F254/2)</f>
        <v>-6099.723634231128</v>
      </c>
      <c r="I254" s="19">
        <v>0</v>
      </c>
      <c r="J254" s="19">
        <v>0</v>
      </c>
      <c r="K254" s="19">
        <v>0</v>
      </c>
      <c r="L254" s="19">
        <v>0</v>
      </c>
      <c r="M254" s="19">
        <v>0</v>
      </c>
      <c r="N254" s="20" t="s">
        <v>36</v>
      </c>
      <c r="O254" s="20">
        <f>VLookups!$D$39</f>
        <v>-1471.9562242328529</v>
      </c>
      <c r="P254" s="20">
        <f>P253-VLookups!$D$42</f>
        <v>-138.5</v>
      </c>
      <c r="Q254" s="22">
        <v>10</v>
      </c>
      <c r="R254" s="19">
        <v>0</v>
      </c>
      <c r="S254" s="20">
        <f>VLookups!$D$50</f>
        <v>-4487.7037773753191</v>
      </c>
      <c r="T254" s="19">
        <v>0</v>
      </c>
      <c r="U254" s="9">
        <v>106</v>
      </c>
      <c r="V254" s="21">
        <f>V253-VLookups!$D$54</f>
        <v>-1850</v>
      </c>
      <c r="W254" s="21">
        <f>-VLookups!$D$60</f>
        <v>-400</v>
      </c>
      <c r="X254" s="21">
        <f>-VLookups!$D$62</f>
        <v>-175</v>
      </c>
      <c r="Y254" s="36">
        <f>Y253*(1+VLookups!$D$57/12)</f>
        <v>-385.14203646362324</v>
      </c>
      <c r="Z254" s="9" t="s">
        <v>36</v>
      </c>
      <c r="AA254" s="9" t="s">
        <v>36</v>
      </c>
      <c r="AB254" s="20">
        <f t="shared" si="12"/>
        <v>3760.3547407159322</v>
      </c>
      <c r="AC254" s="20">
        <f t="shared" si="13"/>
        <v>373745.10592618579</v>
      </c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</row>
    <row r="255" spans="1:43" x14ac:dyDescent="0.25">
      <c r="A255" s="1"/>
      <c r="B255" s="9">
        <v>251</v>
      </c>
      <c r="C255" s="9">
        <f t="shared" si="14"/>
        <v>43</v>
      </c>
      <c r="D255" s="9">
        <f t="shared" si="15"/>
        <v>11</v>
      </c>
      <c r="E255" s="20">
        <f>E243*(1+VLookups!$C$8)</f>
        <v>19348.845786617378</v>
      </c>
      <c r="F255" s="20">
        <f>-E255*VLookups!$D$10*2</f>
        <v>-1160.9307471970426</v>
      </c>
      <c r="G255" s="19">
        <v>0</v>
      </c>
      <c r="H255" s="20">
        <f>(-VLookups!$D$13)*(E255+F255/2)</f>
        <v>-6099.723634231128</v>
      </c>
      <c r="I255" s="19">
        <v>0</v>
      </c>
      <c r="J255" s="19">
        <v>0</v>
      </c>
      <c r="K255" s="19">
        <v>0</v>
      </c>
      <c r="L255" s="19">
        <v>0</v>
      </c>
      <c r="M255" s="19">
        <v>0</v>
      </c>
      <c r="N255" s="20" t="s">
        <v>36</v>
      </c>
      <c r="O255" s="20">
        <f>VLookups!$D$39</f>
        <v>-1471.9562242328529</v>
      </c>
      <c r="P255" s="20">
        <f>P254-VLookups!$D$42</f>
        <v>-140</v>
      </c>
      <c r="Q255" s="22">
        <v>11</v>
      </c>
      <c r="R255" s="19">
        <v>0</v>
      </c>
      <c r="S255" s="20">
        <f>VLookups!$D$50</f>
        <v>-4487.7037773753191</v>
      </c>
      <c r="T255" s="19">
        <v>0</v>
      </c>
      <c r="U255" s="9">
        <v>107</v>
      </c>
      <c r="V255" s="21">
        <f>V254-VLookups!$D$54</f>
        <v>-1855</v>
      </c>
      <c r="W255" s="21">
        <f>-VLookups!$D$60</f>
        <v>-400</v>
      </c>
      <c r="X255" s="21">
        <f>-VLookups!$D$62</f>
        <v>-175</v>
      </c>
      <c r="Y255" s="36">
        <f>Y254*(1+VLookups!$D$57/12)</f>
        <v>-386.2653674033088</v>
      </c>
      <c r="Z255" s="9" t="s">
        <v>36</v>
      </c>
      <c r="AA255" s="9" t="s">
        <v>36</v>
      </c>
      <c r="AB255" s="20">
        <f t="shared" si="12"/>
        <v>3752.7314097762464</v>
      </c>
      <c r="AC255" s="20">
        <f t="shared" si="13"/>
        <v>378120.74584583903</v>
      </c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</row>
    <row r="256" spans="1:43" x14ac:dyDescent="0.25">
      <c r="A256" s="1"/>
      <c r="B256" s="9">
        <v>252</v>
      </c>
      <c r="C256" s="9">
        <f t="shared" si="14"/>
        <v>44</v>
      </c>
      <c r="D256" s="9">
        <f t="shared" si="15"/>
        <v>0</v>
      </c>
      <c r="E256" s="20">
        <f>E244*(1+VLookups!$C$8)</f>
        <v>20026.055389148984</v>
      </c>
      <c r="F256" s="20">
        <f>-E256*VLookups!$D$10*2</f>
        <v>-1201.5633233489389</v>
      </c>
      <c r="G256" s="19">
        <v>0</v>
      </c>
      <c r="H256" s="20">
        <f>(-VLookups!$D$13)*(E256+F256/2)</f>
        <v>-6313.2139614292182</v>
      </c>
      <c r="I256" s="19">
        <v>0</v>
      </c>
      <c r="J256" s="19">
        <v>0</v>
      </c>
      <c r="K256" s="19">
        <v>0</v>
      </c>
      <c r="L256" s="19">
        <v>0</v>
      </c>
      <c r="M256" s="19">
        <v>0</v>
      </c>
      <c r="N256" s="20" t="s">
        <v>36</v>
      </c>
      <c r="O256" s="20">
        <f>VLookups!$D$39</f>
        <v>-1471.9562242328529</v>
      </c>
      <c r="P256" s="20">
        <f>P255-VLookups!$D$42</f>
        <v>-141.5</v>
      </c>
      <c r="Q256" s="22">
        <v>12</v>
      </c>
      <c r="R256" s="19">
        <v>0</v>
      </c>
      <c r="S256" s="20">
        <f>VLookups!$D$50</f>
        <v>-4487.7037773753191</v>
      </c>
      <c r="T256" s="19">
        <v>0</v>
      </c>
      <c r="U256" s="9">
        <v>108</v>
      </c>
      <c r="V256" s="21">
        <f>V255-VLookups!$D$54</f>
        <v>-1860</v>
      </c>
      <c r="W256" s="21">
        <f>-VLookups!$D$60</f>
        <v>-400</v>
      </c>
      <c r="X256" s="21">
        <f>-VLookups!$D$62</f>
        <v>-175</v>
      </c>
      <c r="Y256" s="36">
        <f>Y255*(1+VLookups!$D$57/12)</f>
        <v>-387.39197472490179</v>
      </c>
      <c r="Z256" s="9" t="s">
        <v>36</v>
      </c>
      <c r="AA256" s="9" t="s">
        <v>36</v>
      </c>
      <c r="AB256" s="20">
        <f t="shared" si="12"/>
        <v>4188.5077897122237</v>
      </c>
      <c r="AC256" s="20">
        <f t="shared" si="13"/>
        <v>382939.45487862767</v>
      </c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</row>
    <row r="257" spans="1:43" x14ac:dyDescent="0.25">
      <c r="A257" s="1"/>
      <c r="B257" s="9">
        <v>253</v>
      </c>
      <c r="C257" s="9">
        <f t="shared" si="14"/>
        <v>44</v>
      </c>
      <c r="D257" s="9">
        <f t="shared" si="15"/>
        <v>1</v>
      </c>
      <c r="E257" s="20">
        <f>E245*(1+VLookups!$C$8)</f>
        <v>20026.055389148984</v>
      </c>
      <c r="F257" s="20">
        <f>-E257*VLookups!$D$10*2</f>
        <v>-1201.5633233489389</v>
      </c>
      <c r="G257" s="19">
        <v>0</v>
      </c>
      <c r="H257" s="20">
        <f>(-VLookups!$D$13)*(E257+F257/2)</f>
        <v>-6313.2139614292182</v>
      </c>
      <c r="I257" s="19">
        <v>0</v>
      </c>
      <c r="J257" s="19">
        <v>0</v>
      </c>
      <c r="K257" s="19">
        <v>0</v>
      </c>
      <c r="L257" s="19">
        <v>0</v>
      </c>
      <c r="M257" s="19">
        <v>0</v>
      </c>
      <c r="N257" s="20" t="s">
        <v>36</v>
      </c>
      <c r="O257" s="20">
        <f>VLookups!$D$39</f>
        <v>-1471.9562242328529</v>
      </c>
      <c r="P257" s="20">
        <f>P256-VLookups!$D$42</f>
        <v>-143</v>
      </c>
      <c r="Q257" s="22">
        <v>13</v>
      </c>
      <c r="R257" s="19">
        <v>0</v>
      </c>
      <c r="S257" s="20">
        <f>VLookups!$D$50</f>
        <v>-4487.7037773753191</v>
      </c>
      <c r="T257" s="19">
        <v>0</v>
      </c>
      <c r="U257" s="9">
        <v>109</v>
      </c>
      <c r="V257" s="21">
        <f>V256-VLookups!$D$54</f>
        <v>-1865</v>
      </c>
      <c r="W257" s="21">
        <f>-VLookups!$D$60</f>
        <v>-400</v>
      </c>
      <c r="X257" s="21">
        <f>-VLookups!$D$62</f>
        <v>-175</v>
      </c>
      <c r="Y257" s="36">
        <f>Y256*(1+VLookups!$D$57/12)</f>
        <v>-388.52186798451606</v>
      </c>
      <c r="Z257" s="9" t="s">
        <v>36</v>
      </c>
      <c r="AA257" s="9" t="s">
        <v>36</v>
      </c>
      <c r="AB257" s="20">
        <f t="shared" si="12"/>
        <v>4180.87789645261</v>
      </c>
      <c r="AC257" s="20">
        <f t="shared" si="13"/>
        <v>387758.56519987801</v>
      </c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</row>
    <row r="258" spans="1:43" x14ac:dyDescent="0.25">
      <c r="A258" s="1"/>
      <c r="B258" s="9">
        <v>254</v>
      </c>
      <c r="C258" s="9">
        <f t="shared" si="14"/>
        <v>44</v>
      </c>
      <c r="D258" s="9">
        <f t="shared" si="15"/>
        <v>2</v>
      </c>
      <c r="E258" s="20">
        <f>E246*(1+VLookups!$C$8)</f>
        <v>20026.055389148984</v>
      </c>
      <c r="F258" s="20">
        <f>-E258*VLookups!$D$10*2</f>
        <v>-1201.5633233489389</v>
      </c>
      <c r="G258" s="19">
        <v>0</v>
      </c>
      <c r="H258" s="20">
        <f>(-VLookups!$D$13)*(E258+F258/2)</f>
        <v>-6313.2139614292182</v>
      </c>
      <c r="I258" s="19">
        <v>0</v>
      </c>
      <c r="J258" s="19">
        <v>0</v>
      </c>
      <c r="K258" s="19">
        <v>0</v>
      </c>
      <c r="L258" s="19">
        <v>0</v>
      </c>
      <c r="M258" s="19">
        <v>0</v>
      </c>
      <c r="N258" s="20" t="s">
        <v>36</v>
      </c>
      <c r="O258" s="20">
        <f>VLookups!$D$39</f>
        <v>-1471.9562242328529</v>
      </c>
      <c r="P258" s="20">
        <f>P257-VLookups!$D$42</f>
        <v>-144.5</v>
      </c>
      <c r="Q258" s="22">
        <v>14</v>
      </c>
      <c r="R258" s="19">
        <v>0</v>
      </c>
      <c r="S258" s="20">
        <f>VLookups!$D$50</f>
        <v>-4487.7037773753191</v>
      </c>
      <c r="T258" s="19">
        <v>0</v>
      </c>
      <c r="U258" s="9">
        <v>110</v>
      </c>
      <c r="V258" s="21">
        <f>V257-VLookups!$D$54</f>
        <v>-1870</v>
      </c>
      <c r="W258" s="21">
        <f>-VLookups!$D$60</f>
        <v>-400</v>
      </c>
      <c r="X258" s="21">
        <f>-VLookups!$D$62</f>
        <v>-175</v>
      </c>
      <c r="Y258" s="36">
        <f>Y257*(1+VLookups!$D$57/12)</f>
        <v>-389.65505676613759</v>
      </c>
      <c r="Z258" s="9" t="s">
        <v>36</v>
      </c>
      <c r="AA258" s="9" t="s">
        <v>36</v>
      </c>
      <c r="AB258" s="20">
        <f t="shared" si="12"/>
        <v>4173.2447076709877</v>
      </c>
      <c r="AC258" s="20">
        <f t="shared" si="13"/>
        <v>392578.07418288215</v>
      </c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</row>
    <row r="259" spans="1:43" x14ac:dyDescent="0.25">
      <c r="A259" s="1"/>
      <c r="B259" s="9">
        <v>255</v>
      </c>
      <c r="C259" s="9">
        <f t="shared" si="14"/>
        <v>44</v>
      </c>
      <c r="D259" s="9">
        <f t="shared" si="15"/>
        <v>3</v>
      </c>
      <c r="E259" s="20">
        <f>E247*(1+VLookups!$C$8)</f>
        <v>20026.055389148984</v>
      </c>
      <c r="F259" s="20">
        <f>-E259*VLookups!$D$10*2</f>
        <v>-1201.5633233489389</v>
      </c>
      <c r="G259" s="19">
        <v>0</v>
      </c>
      <c r="H259" s="20">
        <f>(-VLookups!$D$13)*(E259+F259/2)</f>
        <v>-6313.2139614292182</v>
      </c>
      <c r="I259" s="19">
        <v>0</v>
      </c>
      <c r="J259" s="19">
        <v>0</v>
      </c>
      <c r="K259" s="19">
        <v>0</v>
      </c>
      <c r="L259" s="19">
        <v>0</v>
      </c>
      <c r="M259" s="19">
        <v>0</v>
      </c>
      <c r="N259" s="20" t="s">
        <v>36</v>
      </c>
      <c r="O259" s="20">
        <f>VLookups!$D$39</f>
        <v>-1471.9562242328529</v>
      </c>
      <c r="P259" s="20">
        <f>P258-VLookups!$D$42</f>
        <v>-146</v>
      </c>
      <c r="Q259" s="22">
        <v>15</v>
      </c>
      <c r="R259" s="19">
        <v>0</v>
      </c>
      <c r="S259" s="20">
        <f>VLookups!$D$50</f>
        <v>-4487.7037773753191</v>
      </c>
      <c r="T259" s="19">
        <v>0</v>
      </c>
      <c r="U259" s="9">
        <v>111</v>
      </c>
      <c r="V259" s="21">
        <f>V258-VLookups!$D$54</f>
        <v>-1875</v>
      </c>
      <c r="W259" s="21">
        <f>-VLookups!$D$60</f>
        <v>-400</v>
      </c>
      <c r="X259" s="21">
        <f>-VLookups!$D$62</f>
        <v>-175</v>
      </c>
      <c r="Y259" s="36">
        <f>Y258*(1+VLookups!$D$57/12)</f>
        <v>-390.79155068170547</v>
      </c>
      <c r="Z259" s="9" t="s">
        <v>36</v>
      </c>
      <c r="AA259" s="9" t="s">
        <v>36</v>
      </c>
      <c r="AB259" s="20">
        <f t="shared" si="12"/>
        <v>4165.6082137554204</v>
      </c>
      <c r="AC259" s="20">
        <f t="shared" si="13"/>
        <v>397397.97918694239</v>
      </c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</row>
    <row r="260" spans="1:43" x14ac:dyDescent="0.25">
      <c r="A260" s="1"/>
      <c r="B260" s="9">
        <v>256</v>
      </c>
      <c r="C260" s="9">
        <f t="shared" si="14"/>
        <v>44</v>
      </c>
      <c r="D260" s="9">
        <f t="shared" si="15"/>
        <v>4</v>
      </c>
      <c r="E260" s="20">
        <f>E248*(1+VLookups!$C$8)</f>
        <v>20026.055389148984</v>
      </c>
      <c r="F260" s="20">
        <f>-E260*VLookups!$D$10*2</f>
        <v>-1201.5633233489389</v>
      </c>
      <c r="G260" s="19">
        <v>0</v>
      </c>
      <c r="H260" s="20">
        <f>(-VLookups!$D$13)*(E260+F260/2)</f>
        <v>-6313.2139614292182</v>
      </c>
      <c r="I260" s="19">
        <v>0</v>
      </c>
      <c r="J260" s="19">
        <v>0</v>
      </c>
      <c r="K260" s="19">
        <v>0</v>
      </c>
      <c r="L260" s="19">
        <v>0</v>
      </c>
      <c r="M260" s="19">
        <v>0</v>
      </c>
      <c r="N260" s="20" t="s">
        <v>36</v>
      </c>
      <c r="O260" s="20">
        <f>VLookups!$D$39</f>
        <v>-1471.9562242328529</v>
      </c>
      <c r="P260" s="20">
        <f>P259-VLookups!$D$42</f>
        <v>-147.5</v>
      </c>
      <c r="Q260" s="22">
        <v>16</v>
      </c>
      <c r="R260" s="19">
        <v>0</v>
      </c>
      <c r="S260" s="20">
        <f>VLookups!$D$50</f>
        <v>-4487.7037773753191</v>
      </c>
      <c r="T260" s="19">
        <v>0</v>
      </c>
      <c r="U260" s="9">
        <v>112</v>
      </c>
      <c r="V260" s="21">
        <f>V259-VLookups!$D$54</f>
        <v>-1880</v>
      </c>
      <c r="W260" s="21">
        <f>-VLookups!$D$60</f>
        <v>-400</v>
      </c>
      <c r="X260" s="21">
        <f>-VLookups!$D$62</f>
        <v>-175</v>
      </c>
      <c r="Y260" s="36">
        <f>Y259*(1+VLookups!$D$57/12)</f>
        <v>-391.93135937119376</v>
      </c>
      <c r="Z260" s="9" t="s">
        <v>36</v>
      </c>
      <c r="AA260" s="9" t="s">
        <v>36</v>
      </c>
      <c r="AB260" s="20">
        <f t="shared" si="12"/>
        <v>4157.9684050659316</v>
      </c>
      <c r="AC260" s="20">
        <f t="shared" si="13"/>
        <v>402218.2775573199</v>
      </c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</row>
    <row r="261" spans="1:43" x14ac:dyDescent="0.25">
      <c r="A261" s="1"/>
      <c r="B261" s="9">
        <v>257</v>
      </c>
      <c r="C261" s="9">
        <f t="shared" si="14"/>
        <v>44</v>
      </c>
      <c r="D261" s="9">
        <f t="shared" si="15"/>
        <v>5</v>
      </c>
      <c r="E261" s="20">
        <f>E249*(1+VLookups!$C$8)</f>
        <v>20026.055389148984</v>
      </c>
      <c r="F261" s="20">
        <f>-E261*VLookups!$D$10*2</f>
        <v>-1201.5633233489389</v>
      </c>
      <c r="G261" s="19">
        <v>0</v>
      </c>
      <c r="H261" s="20">
        <f>(-VLookups!$D$13)*(E261+F261/2)</f>
        <v>-6313.2139614292182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20" t="s">
        <v>36</v>
      </c>
      <c r="O261" s="20">
        <f>VLookups!$D$39</f>
        <v>-1471.9562242328529</v>
      </c>
      <c r="P261" s="20">
        <f>P260-VLookups!$D$42</f>
        <v>-149</v>
      </c>
      <c r="Q261" s="22">
        <v>17</v>
      </c>
      <c r="R261" s="19">
        <v>0</v>
      </c>
      <c r="S261" s="20">
        <f>VLookups!$D$50</f>
        <v>-4487.7037773753191</v>
      </c>
      <c r="T261" s="19">
        <v>0</v>
      </c>
      <c r="U261" s="9">
        <v>113</v>
      </c>
      <c r="V261" s="21">
        <f>V260-VLookups!$D$54</f>
        <v>-1885</v>
      </c>
      <c r="W261" s="21">
        <f>-VLookups!$D$60</f>
        <v>-400</v>
      </c>
      <c r="X261" s="21">
        <f>-VLookups!$D$62</f>
        <v>-175</v>
      </c>
      <c r="Y261" s="36">
        <f>Y260*(1+VLookups!$D$57/12)</f>
        <v>-393.07449250269309</v>
      </c>
      <c r="Z261" s="9" t="s">
        <v>36</v>
      </c>
      <c r="AA261" s="9" t="s">
        <v>36</v>
      </c>
      <c r="AB261" s="20">
        <f t="shared" ref="AB261:AB324" si="16">SUM(E261,F261/2,H261,I261,K261,L261,M261,O261,P261,R261,S261,T261,V261,W261,X261,Y261,G261,J261,Z261,AA261)</f>
        <v>4150.3252719344327</v>
      </c>
      <c r="AC261" s="20">
        <f t="shared" si="13"/>
        <v>407038.96662518324</v>
      </c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</row>
    <row r="262" spans="1:43" x14ac:dyDescent="0.25">
      <c r="A262" s="1"/>
      <c r="B262" s="9">
        <v>258</v>
      </c>
      <c r="C262" s="9">
        <f t="shared" si="14"/>
        <v>44</v>
      </c>
      <c r="D262" s="9">
        <f t="shared" si="15"/>
        <v>6</v>
      </c>
      <c r="E262" s="20">
        <f>E250*(1+VLookups!$C$8)</f>
        <v>20026.055389148984</v>
      </c>
      <c r="F262" s="20">
        <f>-E262*VLookups!$D$10*2</f>
        <v>-1201.5633233489389</v>
      </c>
      <c r="G262" s="19">
        <v>0</v>
      </c>
      <c r="H262" s="20">
        <f>(-VLookups!$D$13)*(E262+F262/2)</f>
        <v>-6313.2139614292182</v>
      </c>
      <c r="I262" s="19">
        <v>0</v>
      </c>
      <c r="J262" s="19">
        <v>0</v>
      </c>
      <c r="K262" s="19">
        <v>0</v>
      </c>
      <c r="L262" s="19">
        <v>0</v>
      </c>
      <c r="M262" s="19">
        <v>0</v>
      </c>
      <c r="N262" s="20" t="s">
        <v>36</v>
      </c>
      <c r="O262" s="20">
        <f>VLookups!$D$39</f>
        <v>-1471.9562242328529</v>
      </c>
      <c r="P262" s="20">
        <f>P261-VLookups!$D$42</f>
        <v>-150.5</v>
      </c>
      <c r="Q262" s="22">
        <v>18</v>
      </c>
      <c r="R262" s="19">
        <v>0</v>
      </c>
      <c r="S262" s="20">
        <f>VLookups!$D$50</f>
        <v>-4487.7037773753191</v>
      </c>
      <c r="T262" s="19">
        <v>0</v>
      </c>
      <c r="U262" s="9">
        <v>114</v>
      </c>
      <c r="V262" s="21">
        <f>V261-VLookups!$D$54</f>
        <v>-1890</v>
      </c>
      <c r="W262" s="21">
        <f>-VLookups!$D$60</f>
        <v>-400</v>
      </c>
      <c r="X262" s="21">
        <f>-VLookups!$D$62</f>
        <v>-175</v>
      </c>
      <c r="Y262" s="36">
        <f>Y261*(1+VLookups!$D$57/12)</f>
        <v>-394.22095977249262</v>
      </c>
      <c r="Z262" s="9" t="s">
        <v>36</v>
      </c>
      <c r="AA262" s="9" t="s">
        <v>36</v>
      </c>
      <c r="AB262" s="20">
        <f t="shared" si="16"/>
        <v>4142.6788046646334</v>
      </c>
      <c r="AC262" s="20">
        <f t="shared" ref="AC262:AC325" si="17">AB262+AC261*(1+$AC$2/12)</f>
        <v>411860.04370755656</v>
      </c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</row>
    <row r="263" spans="1:43" x14ac:dyDescent="0.25">
      <c r="A263" s="1"/>
      <c r="B263" s="9">
        <v>259</v>
      </c>
      <c r="C263" s="9">
        <f t="shared" si="14"/>
        <v>44</v>
      </c>
      <c r="D263" s="9">
        <f t="shared" si="15"/>
        <v>7</v>
      </c>
      <c r="E263" s="20">
        <f>E251*(1+VLookups!$C$8)</f>
        <v>20026.055389148984</v>
      </c>
      <c r="F263" s="20">
        <f>-E263*VLookups!$D$10*2</f>
        <v>-1201.5633233489389</v>
      </c>
      <c r="G263" s="19">
        <v>0</v>
      </c>
      <c r="H263" s="20">
        <f>(-VLookups!$D$13)*(E263+F263/2)</f>
        <v>-6313.2139614292182</v>
      </c>
      <c r="I263" s="19">
        <v>0</v>
      </c>
      <c r="J263" s="19">
        <v>0</v>
      </c>
      <c r="K263" s="19">
        <v>0</v>
      </c>
      <c r="L263" s="19">
        <v>0</v>
      </c>
      <c r="M263" s="19">
        <v>0</v>
      </c>
      <c r="N263" s="20" t="s">
        <v>36</v>
      </c>
      <c r="O263" s="20">
        <f>VLookups!$D$39</f>
        <v>-1471.9562242328529</v>
      </c>
      <c r="P263" s="20">
        <f>P262-VLookups!$D$42</f>
        <v>-152</v>
      </c>
      <c r="Q263" s="22">
        <v>19</v>
      </c>
      <c r="R263" s="19">
        <v>0</v>
      </c>
      <c r="S263" s="20">
        <f>VLookups!$D$50</f>
        <v>-4487.7037773753191</v>
      </c>
      <c r="T263" s="19">
        <v>0</v>
      </c>
      <c r="U263" s="9">
        <v>115</v>
      </c>
      <c r="V263" s="21">
        <f>V262-VLookups!$D$54</f>
        <v>-1895</v>
      </c>
      <c r="W263" s="21">
        <f>-VLookups!$D$60</f>
        <v>-400</v>
      </c>
      <c r="X263" s="21">
        <f>-VLookups!$D$62</f>
        <v>-175</v>
      </c>
      <c r="Y263" s="36">
        <f>Y262*(1+VLookups!$D$57/12)</f>
        <v>-395.37077090516237</v>
      </c>
      <c r="Z263" s="9" t="s">
        <v>36</v>
      </c>
      <c r="AA263" s="9" t="s">
        <v>36</v>
      </c>
      <c r="AB263" s="20">
        <f t="shared" si="16"/>
        <v>4135.0289935319634</v>
      </c>
      <c r="AC263" s="20">
        <f t="shared" si="17"/>
        <v>416681.50610726781</v>
      </c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</row>
    <row r="264" spans="1:43" x14ac:dyDescent="0.25">
      <c r="A264" s="1"/>
      <c r="B264" s="9">
        <v>260</v>
      </c>
      <c r="C264" s="9">
        <f t="shared" si="14"/>
        <v>44</v>
      </c>
      <c r="D264" s="9">
        <f t="shared" si="15"/>
        <v>8</v>
      </c>
      <c r="E264" s="20">
        <f>E252*(1+VLookups!$C$8)</f>
        <v>20026.055389148984</v>
      </c>
      <c r="F264" s="20">
        <f>-E264*VLookups!$D$10*2</f>
        <v>-1201.5633233489389</v>
      </c>
      <c r="G264" s="19">
        <v>0</v>
      </c>
      <c r="H264" s="20">
        <f>(-VLookups!$D$13)*(E264+F264/2)</f>
        <v>-6313.2139614292182</v>
      </c>
      <c r="I264" s="19">
        <v>0</v>
      </c>
      <c r="J264" s="19">
        <v>0</v>
      </c>
      <c r="K264" s="19">
        <v>0</v>
      </c>
      <c r="L264" s="19">
        <v>0</v>
      </c>
      <c r="M264" s="19">
        <v>0</v>
      </c>
      <c r="N264" s="20" t="s">
        <v>36</v>
      </c>
      <c r="O264" s="20">
        <f>VLookups!$D$39</f>
        <v>-1471.9562242328529</v>
      </c>
      <c r="P264" s="20">
        <f>P263-VLookups!$D$42</f>
        <v>-153.5</v>
      </c>
      <c r="Q264" s="22">
        <v>20</v>
      </c>
      <c r="R264" s="19">
        <v>0</v>
      </c>
      <c r="S264" s="20">
        <f>VLookups!$D$50</f>
        <v>-4487.7037773753191</v>
      </c>
      <c r="T264" s="19">
        <v>0</v>
      </c>
      <c r="U264" s="9">
        <v>116</v>
      </c>
      <c r="V264" s="21">
        <f>V263-VLookups!$D$54</f>
        <v>-1900</v>
      </c>
      <c r="W264" s="21">
        <f>-VLookups!$D$60</f>
        <v>-400</v>
      </c>
      <c r="X264" s="21">
        <f>-VLookups!$D$62</f>
        <v>-175</v>
      </c>
      <c r="Y264" s="36">
        <f>Y263*(1+VLookups!$D$57/12)</f>
        <v>-396.52393565363576</v>
      </c>
      <c r="Z264" s="9" t="s">
        <v>36</v>
      </c>
      <c r="AA264" s="9" t="s">
        <v>36</v>
      </c>
      <c r="AB264" s="20">
        <f t="shared" si="16"/>
        <v>4127.3758287834899</v>
      </c>
      <c r="AC264" s="20">
        <f t="shared" si="17"/>
        <v>421503.35111289675</v>
      </c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</row>
    <row r="265" spans="1:43" x14ac:dyDescent="0.25">
      <c r="A265" s="1"/>
      <c r="B265" s="9">
        <v>261</v>
      </c>
      <c r="C265" s="9">
        <f t="shared" si="14"/>
        <v>44</v>
      </c>
      <c r="D265" s="9">
        <f t="shared" si="15"/>
        <v>9</v>
      </c>
      <c r="E265" s="20">
        <f>E253*(1+VLookups!$C$8)</f>
        <v>20026.055389148984</v>
      </c>
      <c r="F265" s="20">
        <f>-E265*VLookups!$D$10*2</f>
        <v>-1201.5633233489389</v>
      </c>
      <c r="G265" s="19">
        <v>0</v>
      </c>
      <c r="H265" s="20">
        <f>(-VLookups!$D$13)*(E265+F265/2)</f>
        <v>-6313.2139614292182</v>
      </c>
      <c r="I265" s="19">
        <v>0</v>
      </c>
      <c r="J265" s="19">
        <v>0</v>
      </c>
      <c r="K265" s="19">
        <v>0</v>
      </c>
      <c r="L265" s="19">
        <v>0</v>
      </c>
      <c r="M265" s="19">
        <v>0</v>
      </c>
      <c r="N265" s="20" t="s">
        <v>36</v>
      </c>
      <c r="O265" s="20">
        <f>VLookups!$D$39</f>
        <v>-1471.9562242328529</v>
      </c>
      <c r="P265" s="20">
        <f>P264-VLookups!$D$42</f>
        <v>-155</v>
      </c>
      <c r="Q265" s="22">
        <v>21</v>
      </c>
      <c r="R265" s="19">
        <v>0</v>
      </c>
      <c r="S265" s="20">
        <f>VLookups!$D$50</f>
        <v>-4487.7037773753191</v>
      </c>
      <c r="T265" s="19">
        <v>0</v>
      </c>
      <c r="U265" s="9">
        <v>117</v>
      </c>
      <c r="V265" s="21">
        <f>V264-VLookups!$D$54</f>
        <v>-1905</v>
      </c>
      <c r="W265" s="21">
        <f>-VLookups!$D$60</f>
        <v>-400</v>
      </c>
      <c r="X265" s="21">
        <f>-VLookups!$D$62</f>
        <v>-175</v>
      </c>
      <c r="Y265" s="36">
        <f>Y264*(1+VLookups!$D$57/12)</f>
        <v>-397.68046379929223</v>
      </c>
      <c r="Z265" s="9" t="s">
        <v>36</v>
      </c>
      <c r="AA265" s="9" t="s">
        <v>36</v>
      </c>
      <c r="AB265" s="20">
        <f t="shared" si="16"/>
        <v>4119.7193006378338</v>
      </c>
      <c r="AC265" s="20">
        <f t="shared" si="17"/>
        <v>426325.57599872275</v>
      </c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</row>
    <row r="266" spans="1:43" x14ac:dyDescent="0.25">
      <c r="A266" s="1"/>
      <c r="B266" s="9">
        <v>262</v>
      </c>
      <c r="C266" s="9">
        <f t="shared" si="14"/>
        <v>44</v>
      </c>
      <c r="D266" s="9">
        <f t="shared" si="15"/>
        <v>10</v>
      </c>
      <c r="E266" s="20">
        <f>E254*(1+VLookups!$C$8)</f>
        <v>20026.055389148984</v>
      </c>
      <c r="F266" s="20">
        <f>-E266*VLookups!$D$10*2</f>
        <v>-1201.5633233489389</v>
      </c>
      <c r="G266" s="19">
        <v>0</v>
      </c>
      <c r="H266" s="20">
        <f>(-VLookups!$D$13)*(E266+F266/2)</f>
        <v>-6313.2139614292182</v>
      </c>
      <c r="I266" s="19">
        <v>0</v>
      </c>
      <c r="J266" s="19">
        <v>0</v>
      </c>
      <c r="K266" s="19">
        <v>0</v>
      </c>
      <c r="L266" s="19">
        <v>0</v>
      </c>
      <c r="M266" s="19">
        <v>0</v>
      </c>
      <c r="N266" s="20" t="s">
        <v>36</v>
      </c>
      <c r="O266" s="20">
        <f>VLookups!$D$39</f>
        <v>-1471.9562242328529</v>
      </c>
      <c r="P266" s="20">
        <f>P265-VLookups!$D$42</f>
        <v>-156.5</v>
      </c>
      <c r="Q266" s="22">
        <v>22</v>
      </c>
      <c r="R266" s="19">
        <v>0</v>
      </c>
      <c r="S266" s="20">
        <f>VLookups!$D$50</f>
        <v>-4487.7037773753191</v>
      </c>
      <c r="T266" s="19">
        <v>0</v>
      </c>
      <c r="U266" s="9">
        <v>118</v>
      </c>
      <c r="V266" s="21">
        <f>V265-VLookups!$D$54</f>
        <v>-1910</v>
      </c>
      <c r="W266" s="21">
        <f>-VLookups!$D$60</f>
        <v>-400</v>
      </c>
      <c r="X266" s="21">
        <f>-VLookups!$D$62</f>
        <v>-175</v>
      </c>
      <c r="Y266" s="36">
        <f>Y265*(1+VLookups!$D$57/12)</f>
        <v>-398.84036515204019</v>
      </c>
      <c r="Z266" s="9" t="s">
        <v>36</v>
      </c>
      <c r="AA266" s="9" t="s">
        <v>36</v>
      </c>
      <c r="AB266" s="20">
        <f t="shared" si="16"/>
        <v>4112.0593992850854</v>
      </c>
      <c r="AC266" s="20">
        <f t="shared" si="17"/>
        <v>431148.17802467238</v>
      </c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</row>
    <row r="267" spans="1:43" x14ac:dyDescent="0.25">
      <c r="A267" s="1"/>
      <c r="B267" s="9">
        <v>263</v>
      </c>
      <c r="C267" s="9">
        <f t="shared" si="14"/>
        <v>44</v>
      </c>
      <c r="D267" s="9">
        <f t="shared" si="15"/>
        <v>11</v>
      </c>
      <c r="E267" s="20">
        <f>E255*(1+VLookups!$C$8)</f>
        <v>20026.055389148984</v>
      </c>
      <c r="F267" s="20">
        <f>-E267*VLookups!$D$10*2</f>
        <v>-1201.5633233489389</v>
      </c>
      <c r="G267" s="19">
        <v>0</v>
      </c>
      <c r="H267" s="20">
        <f>(-VLookups!$D$13)*(E267+F267/2)</f>
        <v>-6313.2139614292182</v>
      </c>
      <c r="I267" s="19">
        <v>0</v>
      </c>
      <c r="J267" s="19">
        <v>0</v>
      </c>
      <c r="K267" s="19">
        <v>0</v>
      </c>
      <c r="L267" s="19">
        <v>0</v>
      </c>
      <c r="M267" s="19">
        <v>0</v>
      </c>
      <c r="N267" s="20" t="s">
        <v>36</v>
      </c>
      <c r="O267" s="20">
        <f>VLookups!$D$39</f>
        <v>-1471.9562242328529</v>
      </c>
      <c r="P267" s="20">
        <f>P266-VLookups!$D$42</f>
        <v>-158</v>
      </c>
      <c r="Q267" s="22">
        <v>23</v>
      </c>
      <c r="R267" s="19">
        <v>0</v>
      </c>
      <c r="S267" s="20">
        <f>VLookups!$D$50</f>
        <v>-4487.7037773753191</v>
      </c>
      <c r="T267" s="19">
        <v>0</v>
      </c>
      <c r="U267" s="9">
        <v>119</v>
      </c>
      <c r="V267" s="21">
        <f>V266-VLookups!$D$54</f>
        <v>-1915</v>
      </c>
      <c r="W267" s="21">
        <f>-VLookups!$D$60</f>
        <v>-400</v>
      </c>
      <c r="X267" s="21">
        <f>-VLookups!$D$62</f>
        <v>-175</v>
      </c>
      <c r="Y267" s="36">
        <f>Y266*(1+VLookups!$D$57/12)</f>
        <v>-400.00364955040033</v>
      </c>
      <c r="Z267" s="9" t="s">
        <v>36</v>
      </c>
      <c r="AA267" s="9" t="s">
        <v>36</v>
      </c>
      <c r="AB267" s="20">
        <f t="shared" si="16"/>
        <v>4104.3961148867256</v>
      </c>
      <c r="AC267" s="20">
        <f t="shared" si="17"/>
        <v>435971.15443626692</v>
      </c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</row>
    <row r="268" spans="1:43" x14ac:dyDescent="0.25">
      <c r="A268" s="1"/>
      <c r="B268" s="9">
        <v>264</v>
      </c>
      <c r="C268" s="9">
        <f t="shared" si="14"/>
        <v>45</v>
      </c>
      <c r="D268" s="9">
        <f t="shared" si="15"/>
        <v>0</v>
      </c>
      <c r="E268" s="20">
        <f>E256*(1+VLookups!$C$8)</f>
        <v>20726.967327769198</v>
      </c>
      <c r="F268" s="20">
        <f>-E268*VLookups!$D$10*2</f>
        <v>-1243.6180396661518</v>
      </c>
      <c r="G268" s="19">
        <v>0</v>
      </c>
      <c r="H268" s="20">
        <f>(-VLookups!$D$13)*(E268+F268/2)</f>
        <v>-6534.1764500792397</v>
      </c>
      <c r="I268" s="19">
        <v>0</v>
      </c>
      <c r="J268" s="19">
        <v>0</v>
      </c>
      <c r="K268" s="19">
        <v>0</v>
      </c>
      <c r="L268" s="19">
        <v>0</v>
      </c>
      <c r="M268" s="19">
        <v>0</v>
      </c>
      <c r="N268" s="20" t="s">
        <v>36</v>
      </c>
      <c r="O268" s="20">
        <f>VLookups!$D$39</f>
        <v>-1471.9562242328529</v>
      </c>
      <c r="P268" s="20">
        <f>P267-VLookups!$D$42</f>
        <v>-159.5</v>
      </c>
      <c r="Q268" s="22">
        <v>24</v>
      </c>
      <c r="R268" s="19">
        <v>0</v>
      </c>
      <c r="S268" s="20">
        <f>VLookups!$D$50</f>
        <v>-4487.7037773753191</v>
      </c>
      <c r="T268" s="19">
        <v>0</v>
      </c>
      <c r="U268" s="9">
        <v>120</v>
      </c>
      <c r="V268" s="21">
        <f>V267-VLookups!$D$54</f>
        <v>-1920</v>
      </c>
      <c r="W268" s="21">
        <f>-VLookups!$D$60</f>
        <v>-400</v>
      </c>
      <c r="X268" s="21">
        <f>-VLookups!$D$62</f>
        <v>-175</v>
      </c>
      <c r="Y268" s="36">
        <f>Y267*(1+VLookups!$D$57/12)</f>
        <v>-401.17032686158899</v>
      </c>
      <c r="Z268" s="9" t="s">
        <v>36</v>
      </c>
      <c r="AA268" s="9" t="s">
        <v>36</v>
      </c>
      <c r="AB268" s="20">
        <f t="shared" si="16"/>
        <v>4555.6515293871225</v>
      </c>
      <c r="AC268" s="20">
        <f t="shared" si="17"/>
        <v>441253.42455638119</v>
      </c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</row>
    <row r="269" spans="1:43" x14ac:dyDescent="0.25">
      <c r="A269" s="1"/>
      <c r="B269" s="9">
        <v>265</v>
      </c>
      <c r="C269" s="9">
        <f t="shared" si="14"/>
        <v>45</v>
      </c>
      <c r="D269" s="9">
        <f t="shared" si="15"/>
        <v>1</v>
      </c>
      <c r="E269" s="20">
        <f>E257*(1+VLookups!$C$8)</f>
        <v>20726.967327769198</v>
      </c>
      <c r="F269" s="20">
        <f>-E269*VLookups!$D$10*2</f>
        <v>-1243.6180396661518</v>
      </c>
      <c r="G269" s="19">
        <v>0</v>
      </c>
      <c r="H269" s="20">
        <f>(-VLookups!$D$13)*(E269+F269/2)</f>
        <v>-6534.1764500792397</v>
      </c>
      <c r="I269" s="19">
        <v>0</v>
      </c>
      <c r="J269" s="19">
        <v>0</v>
      </c>
      <c r="K269" s="19">
        <v>0</v>
      </c>
      <c r="L269" s="19">
        <v>0</v>
      </c>
      <c r="M269" s="19">
        <v>0</v>
      </c>
      <c r="N269" s="20" t="s">
        <v>36</v>
      </c>
      <c r="O269" s="20">
        <f>VLookups!$D$39</f>
        <v>-1471.9562242328529</v>
      </c>
      <c r="P269" s="20">
        <f>P268-VLookups!$D$42</f>
        <v>-161</v>
      </c>
      <c r="Q269" s="22">
        <v>25</v>
      </c>
      <c r="R269" s="19">
        <v>0</v>
      </c>
      <c r="S269" s="20">
        <f>VLookups!$D$50</f>
        <v>-4487.7037773753191</v>
      </c>
      <c r="T269" s="19">
        <v>0</v>
      </c>
      <c r="U269" s="9">
        <v>121</v>
      </c>
      <c r="V269" s="21">
        <f>V268-VLookups!$D$54</f>
        <v>-1925</v>
      </c>
      <c r="W269" s="21">
        <f>-VLookups!$D$60</f>
        <v>-400</v>
      </c>
      <c r="X269" s="21">
        <f>-VLookups!$D$62</f>
        <v>-175</v>
      </c>
      <c r="Y269" s="36">
        <f>Y268*(1+VLookups!$D$57/12)</f>
        <v>-402.34040698160197</v>
      </c>
      <c r="Z269" s="9" t="s">
        <v>36</v>
      </c>
      <c r="AA269" s="9" t="s">
        <v>36</v>
      </c>
      <c r="AB269" s="20">
        <f t="shared" si="16"/>
        <v>4547.9814492671103</v>
      </c>
      <c r="AC269" s="20">
        <f t="shared" si="17"/>
        <v>446536.82837990898</v>
      </c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</row>
    <row r="270" spans="1:43" x14ac:dyDescent="0.25">
      <c r="A270" s="1"/>
      <c r="B270" s="9">
        <v>266</v>
      </c>
      <c r="C270" s="9">
        <f t="shared" si="14"/>
        <v>45</v>
      </c>
      <c r="D270" s="9">
        <f t="shared" si="15"/>
        <v>2</v>
      </c>
      <c r="E270" s="20">
        <f>E258*(1+VLookups!$C$8)</f>
        <v>20726.967327769198</v>
      </c>
      <c r="F270" s="20">
        <f>-E270*VLookups!$D$10*2</f>
        <v>-1243.6180396661518</v>
      </c>
      <c r="G270" s="19">
        <v>0</v>
      </c>
      <c r="H270" s="20">
        <f>(-VLookups!$D$13)*(E270+F270/2)</f>
        <v>-6534.1764500792397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20" t="s">
        <v>36</v>
      </c>
      <c r="O270" s="20">
        <f>VLookups!$D$39</f>
        <v>-1471.9562242328529</v>
      </c>
      <c r="P270" s="20">
        <f>P269-VLookups!$D$42</f>
        <v>-162.5</v>
      </c>
      <c r="Q270" s="22">
        <v>26</v>
      </c>
      <c r="R270" s="19">
        <v>0</v>
      </c>
      <c r="S270" s="20">
        <f>VLookups!$D$50</f>
        <v>-4487.7037773753191</v>
      </c>
      <c r="T270" s="19">
        <v>0</v>
      </c>
      <c r="U270" s="9">
        <v>122</v>
      </c>
      <c r="V270" s="21">
        <f>V269-VLookups!$D$54</f>
        <v>-1930</v>
      </c>
      <c r="W270" s="21">
        <f>-VLookups!$D$60</f>
        <v>-400</v>
      </c>
      <c r="X270" s="21">
        <f>-VLookups!$D$62</f>
        <v>-175</v>
      </c>
      <c r="Y270" s="36">
        <f>Y269*(1+VLookups!$D$57/12)</f>
        <v>-403.51389983529833</v>
      </c>
      <c r="Z270" s="9" t="s">
        <v>36</v>
      </c>
      <c r="AA270" s="9" t="s">
        <v>36</v>
      </c>
      <c r="AB270" s="20">
        <f t="shared" si="16"/>
        <v>4540.3079564134132</v>
      </c>
      <c r="AC270" s="20">
        <f t="shared" si="17"/>
        <v>451821.36438362225</v>
      </c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</row>
    <row r="271" spans="1:43" x14ac:dyDescent="0.25">
      <c r="A271" s="1"/>
      <c r="B271" s="9">
        <v>267</v>
      </c>
      <c r="C271" s="9">
        <f t="shared" si="14"/>
        <v>45</v>
      </c>
      <c r="D271" s="9">
        <f t="shared" si="15"/>
        <v>3</v>
      </c>
      <c r="E271" s="20">
        <f>E259*(1+VLookups!$C$8)</f>
        <v>20726.967327769198</v>
      </c>
      <c r="F271" s="20">
        <f>-E271*VLookups!$D$10*2</f>
        <v>-1243.6180396661518</v>
      </c>
      <c r="G271" s="19">
        <v>0</v>
      </c>
      <c r="H271" s="20">
        <f>(-VLookups!$D$13)*(E271+F271/2)</f>
        <v>-6534.1764500792397</v>
      </c>
      <c r="I271" s="19">
        <v>0</v>
      </c>
      <c r="J271" s="19">
        <v>0</v>
      </c>
      <c r="K271" s="19">
        <v>0</v>
      </c>
      <c r="L271" s="19">
        <v>0</v>
      </c>
      <c r="M271" s="19">
        <v>0</v>
      </c>
      <c r="N271" s="20" t="s">
        <v>36</v>
      </c>
      <c r="O271" s="20">
        <f>VLookups!$D$39</f>
        <v>-1471.9562242328529</v>
      </c>
      <c r="P271" s="20">
        <f>P270-VLookups!$D$42</f>
        <v>-164</v>
      </c>
      <c r="Q271" s="22">
        <v>27</v>
      </c>
      <c r="R271" s="19">
        <v>0</v>
      </c>
      <c r="S271" s="20">
        <f>VLookups!$D$50</f>
        <v>-4487.7037773753191</v>
      </c>
      <c r="T271" s="19">
        <v>0</v>
      </c>
      <c r="U271" s="9">
        <v>123</v>
      </c>
      <c r="V271" s="21">
        <f>V270-VLookups!$D$54</f>
        <v>-1935</v>
      </c>
      <c r="W271" s="21">
        <f>-VLookups!$D$60</f>
        <v>-400</v>
      </c>
      <c r="X271" s="21">
        <f>-VLookups!$D$62</f>
        <v>-175</v>
      </c>
      <c r="Y271" s="36">
        <f>Y270*(1+VLookups!$D$57/12)</f>
        <v>-404.69081537648464</v>
      </c>
      <c r="Z271" s="9" t="s">
        <v>36</v>
      </c>
      <c r="AA271" s="9" t="s">
        <v>36</v>
      </c>
      <c r="AB271" s="20">
        <f t="shared" si="16"/>
        <v>4532.6310408722275</v>
      </c>
      <c r="AC271" s="20">
        <f t="shared" si="17"/>
        <v>457107.03103180055</v>
      </c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</row>
    <row r="272" spans="1:43" x14ac:dyDescent="0.25">
      <c r="A272" s="1"/>
      <c r="B272" s="9">
        <v>268</v>
      </c>
      <c r="C272" s="9">
        <f t="shared" si="14"/>
        <v>45</v>
      </c>
      <c r="D272" s="9">
        <f t="shared" si="15"/>
        <v>4</v>
      </c>
      <c r="E272" s="20">
        <f>E260*(1+VLookups!$C$8)</f>
        <v>20726.967327769198</v>
      </c>
      <c r="F272" s="20">
        <f>-E272*VLookups!$D$10*2</f>
        <v>-1243.6180396661518</v>
      </c>
      <c r="G272" s="19">
        <v>0</v>
      </c>
      <c r="H272" s="20">
        <f>(-VLookups!$D$13)*(E272+F272/2)</f>
        <v>-6534.1764500792397</v>
      </c>
      <c r="I272" s="19">
        <v>0</v>
      </c>
      <c r="J272" s="19">
        <v>0</v>
      </c>
      <c r="K272" s="19">
        <v>0</v>
      </c>
      <c r="L272" s="19">
        <v>0</v>
      </c>
      <c r="M272" s="19">
        <v>0</v>
      </c>
      <c r="N272" s="20" t="s">
        <v>36</v>
      </c>
      <c r="O272" s="20">
        <f>VLookups!$D$39</f>
        <v>-1471.9562242328529</v>
      </c>
      <c r="P272" s="20">
        <f>P271-VLookups!$D$42</f>
        <v>-165.5</v>
      </c>
      <c r="Q272" s="22">
        <v>28</v>
      </c>
      <c r="R272" s="19">
        <v>0</v>
      </c>
      <c r="S272" s="20">
        <f>VLookups!$D$50</f>
        <v>-4487.7037773753191</v>
      </c>
      <c r="T272" s="19">
        <v>0</v>
      </c>
      <c r="U272" s="9">
        <v>124</v>
      </c>
      <c r="V272" s="21">
        <f>V271-VLookups!$D$54</f>
        <v>-1940</v>
      </c>
      <c r="W272" s="21">
        <f>-VLookups!$D$60</f>
        <v>-400</v>
      </c>
      <c r="X272" s="21">
        <f>-VLookups!$D$62</f>
        <v>-175</v>
      </c>
      <c r="Y272" s="36">
        <f>Y271*(1+VLookups!$D$57/12)</f>
        <v>-405.87116358799938</v>
      </c>
      <c r="Z272" s="9" t="s">
        <v>36</v>
      </c>
      <c r="AA272" s="9" t="s">
        <v>36</v>
      </c>
      <c r="AB272" s="20">
        <f t="shared" si="16"/>
        <v>4524.9506926607128</v>
      </c>
      <c r="AC272" s="20">
        <f t="shared" si="17"/>
        <v>462393.82677618094</v>
      </c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</row>
    <row r="273" spans="1:43" x14ac:dyDescent="0.25">
      <c r="A273" s="1"/>
      <c r="B273" s="9">
        <v>269</v>
      </c>
      <c r="C273" s="9">
        <f t="shared" ref="C273:C336" si="18">C261+1</f>
        <v>45</v>
      </c>
      <c r="D273" s="9">
        <f t="shared" si="15"/>
        <v>5</v>
      </c>
      <c r="E273" s="20">
        <f>E261*(1+VLookups!$C$8)</f>
        <v>20726.967327769198</v>
      </c>
      <c r="F273" s="20">
        <f>-E273*VLookups!$D$10*2</f>
        <v>-1243.6180396661518</v>
      </c>
      <c r="G273" s="19">
        <v>0</v>
      </c>
      <c r="H273" s="20">
        <f>(-VLookups!$D$13)*(E273+F273/2)</f>
        <v>-6534.1764500792397</v>
      </c>
      <c r="I273" s="19">
        <v>0</v>
      </c>
      <c r="J273" s="19">
        <v>0</v>
      </c>
      <c r="K273" s="19">
        <v>0</v>
      </c>
      <c r="L273" s="19">
        <v>0</v>
      </c>
      <c r="M273" s="19">
        <v>0</v>
      </c>
      <c r="N273" s="20" t="s">
        <v>36</v>
      </c>
      <c r="O273" s="20">
        <f>VLookups!$D$39</f>
        <v>-1471.9562242328529</v>
      </c>
      <c r="P273" s="20">
        <f>P272-VLookups!$D$42</f>
        <v>-167</v>
      </c>
      <c r="Q273" s="22">
        <v>29</v>
      </c>
      <c r="R273" s="19">
        <v>0</v>
      </c>
      <c r="S273" s="20">
        <f>VLookups!$D$50</f>
        <v>-4487.7037773753191</v>
      </c>
      <c r="T273" s="19">
        <v>0</v>
      </c>
      <c r="U273" s="9">
        <v>125</v>
      </c>
      <c r="V273" s="21">
        <f>V272-VLookups!$D$54</f>
        <v>-1945</v>
      </c>
      <c r="W273" s="21">
        <f>-VLookups!$D$60</f>
        <v>-400</v>
      </c>
      <c r="X273" s="21">
        <f>-VLookups!$D$62</f>
        <v>-175</v>
      </c>
      <c r="Y273" s="36">
        <f>Y272*(1+VLookups!$D$57/12)</f>
        <v>-407.05495448179772</v>
      </c>
      <c r="Z273" s="9" t="s">
        <v>36</v>
      </c>
      <c r="AA273" s="9" t="s">
        <v>36</v>
      </c>
      <c r="AB273" s="20">
        <f t="shared" si="16"/>
        <v>4517.2669017669141</v>
      </c>
      <c r="AC273" s="20">
        <f t="shared" si="17"/>
        <v>467681.75005590823</v>
      </c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</row>
    <row r="274" spans="1:43" x14ac:dyDescent="0.25">
      <c r="A274" s="1"/>
      <c r="B274" s="9">
        <v>270</v>
      </c>
      <c r="C274" s="9">
        <f t="shared" si="18"/>
        <v>45</v>
      </c>
      <c r="D274" s="9">
        <f t="shared" ref="D274:D337" si="19">D262</f>
        <v>6</v>
      </c>
      <c r="E274" s="20">
        <f>E262*(1+VLookups!$C$8)</f>
        <v>20726.967327769198</v>
      </c>
      <c r="F274" s="20">
        <f>-E274*VLookups!$D$10*2</f>
        <v>-1243.6180396661518</v>
      </c>
      <c r="G274" s="19">
        <v>0</v>
      </c>
      <c r="H274" s="20">
        <f>(-VLookups!$D$13)*(E274+F274/2)</f>
        <v>-6534.1764500792397</v>
      </c>
      <c r="I274" s="19">
        <v>0</v>
      </c>
      <c r="J274" s="19">
        <v>0</v>
      </c>
      <c r="K274" s="19">
        <v>0</v>
      </c>
      <c r="L274" s="19">
        <v>0</v>
      </c>
      <c r="M274" s="19">
        <v>0</v>
      </c>
      <c r="N274" s="20" t="s">
        <v>36</v>
      </c>
      <c r="O274" s="20">
        <f>VLookups!$D$39</f>
        <v>-1471.9562242328529</v>
      </c>
      <c r="P274" s="20">
        <f>P273-VLookups!$D$42</f>
        <v>-168.5</v>
      </c>
      <c r="Q274" s="22">
        <v>30</v>
      </c>
      <c r="R274" s="19">
        <v>0</v>
      </c>
      <c r="S274" s="20">
        <f>VLookups!$D$50</f>
        <v>-4487.7037773753191</v>
      </c>
      <c r="T274" s="19">
        <v>0</v>
      </c>
      <c r="U274" s="9">
        <v>126</v>
      </c>
      <c r="V274" s="21">
        <f>V273-VLookups!$D$54</f>
        <v>-1950</v>
      </c>
      <c r="W274" s="21">
        <f>-VLookups!$D$60</f>
        <v>-400</v>
      </c>
      <c r="X274" s="21">
        <f>-VLookups!$D$62</f>
        <v>-175</v>
      </c>
      <c r="Y274" s="36">
        <f>Y273*(1+VLookups!$D$57/12)</f>
        <v>-408.24219809903633</v>
      </c>
      <c r="Z274" s="9" t="s">
        <v>36</v>
      </c>
      <c r="AA274" s="9" t="s">
        <v>36</v>
      </c>
      <c r="AB274" s="20">
        <f t="shared" si="16"/>
        <v>4509.5796581496752</v>
      </c>
      <c r="AC274" s="20">
        <f t="shared" si="17"/>
        <v>472970.79929748445</v>
      </c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</row>
    <row r="275" spans="1:43" x14ac:dyDescent="0.25">
      <c r="A275" s="1"/>
      <c r="B275" s="9">
        <v>271</v>
      </c>
      <c r="C275" s="9">
        <f t="shared" si="18"/>
        <v>45</v>
      </c>
      <c r="D275" s="9">
        <f t="shared" si="19"/>
        <v>7</v>
      </c>
      <c r="E275" s="20">
        <f>E263*(1+VLookups!$C$8)</f>
        <v>20726.967327769198</v>
      </c>
      <c r="F275" s="20">
        <f>-E275*VLookups!$D$10*2</f>
        <v>-1243.6180396661518</v>
      </c>
      <c r="G275" s="19">
        <v>0</v>
      </c>
      <c r="H275" s="20">
        <f>(-VLookups!$D$13)*(E275+F275/2)</f>
        <v>-6534.1764500792397</v>
      </c>
      <c r="I275" s="19">
        <v>0</v>
      </c>
      <c r="J275" s="19">
        <v>0</v>
      </c>
      <c r="K275" s="19">
        <v>0</v>
      </c>
      <c r="L275" s="19">
        <v>0</v>
      </c>
      <c r="M275" s="19">
        <v>0</v>
      </c>
      <c r="N275" s="20" t="s">
        <v>36</v>
      </c>
      <c r="O275" s="20">
        <f>VLookups!$D$39</f>
        <v>-1471.9562242328529</v>
      </c>
      <c r="P275" s="20">
        <f>P274-VLookups!$D$42</f>
        <v>-170</v>
      </c>
      <c r="Q275" s="22">
        <v>31</v>
      </c>
      <c r="R275" s="19">
        <v>0</v>
      </c>
      <c r="S275" s="20">
        <f>VLookups!$D$50</f>
        <v>-4487.7037773753191</v>
      </c>
      <c r="T275" s="19">
        <v>0</v>
      </c>
      <c r="U275" s="9">
        <v>127</v>
      </c>
      <c r="V275" s="21">
        <f>V274-VLookups!$D$54</f>
        <v>-1955</v>
      </c>
      <c r="W275" s="21">
        <f>-VLookups!$D$60</f>
        <v>-400</v>
      </c>
      <c r="X275" s="21">
        <f>-VLookups!$D$62</f>
        <v>-175</v>
      </c>
      <c r="Y275" s="36">
        <f>Y274*(1+VLookups!$D$57/12)</f>
        <v>-409.43290451015855</v>
      </c>
      <c r="Z275" s="9" t="s">
        <v>36</v>
      </c>
      <c r="AA275" s="9" t="s">
        <v>36</v>
      </c>
      <c r="AB275" s="20">
        <f t="shared" si="16"/>
        <v>4501.8889517385533</v>
      </c>
      <c r="AC275" s="20">
        <f t="shared" si="17"/>
        <v>478260.97291471879</v>
      </c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</row>
    <row r="276" spans="1:43" x14ac:dyDescent="0.25">
      <c r="A276" s="1"/>
      <c r="B276" s="9">
        <v>272</v>
      </c>
      <c r="C276" s="9">
        <f t="shared" si="18"/>
        <v>45</v>
      </c>
      <c r="D276" s="9">
        <f t="shared" si="19"/>
        <v>8</v>
      </c>
      <c r="E276" s="20">
        <f>E264*(1+VLookups!$C$8)</f>
        <v>20726.967327769198</v>
      </c>
      <c r="F276" s="20">
        <f>-E276*VLookups!$D$10*2</f>
        <v>-1243.6180396661518</v>
      </c>
      <c r="G276" s="19">
        <v>0</v>
      </c>
      <c r="H276" s="20">
        <f>(-VLookups!$D$13)*(E276+F276/2)</f>
        <v>-6534.1764500792397</v>
      </c>
      <c r="I276" s="19">
        <v>0</v>
      </c>
      <c r="J276" s="19">
        <v>0</v>
      </c>
      <c r="K276" s="19">
        <v>0</v>
      </c>
      <c r="L276" s="19">
        <v>0</v>
      </c>
      <c r="M276" s="19">
        <v>0</v>
      </c>
      <c r="N276" s="20" t="s">
        <v>36</v>
      </c>
      <c r="O276" s="20">
        <f>VLookups!$D$39</f>
        <v>-1471.9562242328529</v>
      </c>
      <c r="P276" s="20">
        <f>P275-VLookups!$D$42</f>
        <v>-171.5</v>
      </c>
      <c r="Q276" s="22">
        <v>32</v>
      </c>
      <c r="R276" s="19">
        <v>0</v>
      </c>
      <c r="S276" s="20">
        <f>VLookups!$D$50</f>
        <v>-4487.7037773753191</v>
      </c>
      <c r="T276" s="19">
        <v>0</v>
      </c>
      <c r="U276" s="9">
        <v>128</v>
      </c>
      <c r="V276" s="21">
        <f>V275-VLookups!$D$54</f>
        <v>-1960</v>
      </c>
      <c r="W276" s="21">
        <f>-VLookups!$D$60</f>
        <v>-400</v>
      </c>
      <c r="X276" s="21">
        <f>-VLookups!$D$62</f>
        <v>-175</v>
      </c>
      <c r="Y276" s="36">
        <f>Y275*(1+VLookups!$D$57/12)</f>
        <v>-410.62708381497987</v>
      </c>
      <c r="Z276" s="9" t="s">
        <v>36</v>
      </c>
      <c r="AA276" s="9" t="s">
        <v>36</v>
      </c>
      <c r="AB276" s="20">
        <f t="shared" si="16"/>
        <v>4494.1947724337315</v>
      </c>
      <c r="AC276" s="20">
        <f t="shared" si="17"/>
        <v>483552.26930867706</v>
      </c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</row>
    <row r="277" spans="1:43" x14ac:dyDescent="0.25">
      <c r="A277" s="1"/>
      <c r="B277" s="9">
        <v>273</v>
      </c>
      <c r="C277" s="9">
        <f t="shared" si="18"/>
        <v>45</v>
      </c>
      <c r="D277" s="9">
        <f t="shared" si="19"/>
        <v>9</v>
      </c>
      <c r="E277" s="20">
        <f>E265*(1+VLookups!$C$8)</f>
        <v>20726.967327769198</v>
      </c>
      <c r="F277" s="20">
        <f>-E277*VLookups!$D$10*2</f>
        <v>-1243.6180396661518</v>
      </c>
      <c r="G277" s="19">
        <v>0</v>
      </c>
      <c r="H277" s="20">
        <f>(-VLookups!$D$13)*(E277+F277/2)</f>
        <v>-6534.1764500792397</v>
      </c>
      <c r="I277" s="19">
        <v>0</v>
      </c>
      <c r="J277" s="19">
        <v>0</v>
      </c>
      <c r="K277" s="19">
        <v>0</v>
      </c>
      <c r="L277" s="19">
        <v>0</v>
      </c>
      <c r="M277" s="19">
        <v>0</v>
      </c>
      <c r="N277" s="20" t="s">
        <v>36</v>
      </c>
      <c r="O277" s="20">
        <f>VLookups!$D$39</f>
        <v>-1471.9562242328529</v>
      </c>
      <c r="P277" s="20">
        <f>P276-VLookups!$D$42</f>
        <v>-173</v>
      </c>
      <c r="Q277" s="22">
        <v>33</v>
      </c>
      <c r="R277" s="19">
        <v>0</v>
      </c>
      <c r="S277" s="20">
        <f>VLookups!$D$50</f>
        <v>-4487.7037773753191</v>
      </c>
      <c r="T277" s="19">
        <v>0</v>
      </c>
      <c r="U277" s="9">
        <v>129</v>
      </c>
      <c r="V277" s="21">
        <f>V276-VLookups!$D$54</f>
        <v>-1965</v>
      </c>
      <c r="W277" s="21">
        <f>-VLookups!$D$60</f>
        <v>-400</v>
      </c>
      <c r="X277" s="21">
        <f>-VLookups!$D$62</f>
        <v>-175</v>
      </c>
      <c r="Y277" s="36">
        <f>Y276*(1+VLookups!$D$57/12)</f>
        <v>-411.82474614277356</v>
      </c>
      <c r="Z277" s="9" t="s">
        <v>36</v>
      </c>
      <c r="AA277" s="9" t="s">
        <v>36</v>
      </c>
      <c r="AB277" s="20">
        <f t="shared" si="16"/>
        <v>4486.4971101059382</v>
      </c>
      <c r="AC277" s="20">
        <f t="shared" si="17"/>
        <v>488844.68686763081</v>
      </c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</row>
    <row r="278" spans="1:43" x14ac:dyDescent="0.25">
      <c r="A278" s="1"/>
      <c r="B278" s="9">
        <v>274</v>
      </c>
      <c r="C278" s="9">
        <f t="shared" si="18"/>
        <v>45</v>
      </c>
      <c r="D278" s="9">
        <f t="shared" si="19"/>
        <v>10</v>
      </c>
      <c r="E278" s="20">
        <f>E266*(1+VLookups!$C$8)</f>
        <v>20726.967327769198</v>
      </c>
      <c r="F278" s="20">
        <f>-E278*VLookups!$D$10*2</f>
        <v>-1243.6180396661518</v>
      </c>
      <c r="G278" s="19">
        <v>0</v>
      </c>
      <c r="H278" s="20">
        <f>(-VLookups!$D$13)*(E278+F278/2)</f>
        <v>-6534.1764500792397</v>
      </c>
      <c r="I278" s="19">
        <v>0</v>
      </c>
      <c r="J278" s="19">
        <v>0</v>
      </c>
      <c r="K278" s="19">
        <v>0</v>
      </c>
      <c r="L278" s="19">
        <v>0</v>
      </c>
      <c r="M278" s="19">
        <v>0</v>
      </c>
      <c r="N278" s="20" t="s">
        <v>36</v>
      </c>
      <c r="O278" s="20">
        <f>VLookups!$D$39</f>
        <v>-1471.9562242328529</v>
      </c>
      <c r="P278" s="20">
        <f>P277-VLookups!$D$42</f>
        <v>-174.5</v>
      </c>
      <c r="Q278" s="22">
        <v>34</v>
      </c>
      <c r="R278" s="19">
        <v>0</v>
      </c>
      <c r="S278" s="20">
        <f>VLookups!$D$50</f>
        <v>-4487.7037773753191</v>
      </c>
      <c r="T278" s="19">
        <v>0</v>
      </c>
      <c r="U278" s="9">
        <v>130</v>
      </c>
      <c r="V278" s="21">
        <f>V277-VLookups!$D$54</f>
        <v>-1970</v>
      </c>
      <c r="W278" s="21">
        <f>-VLookups!$D$60</f>
        <v>-400</v>
      </c>
      <c r="X278" s="21">
        <f>-VLookups!$D$62</f>
        <v>-175</v>
      </c>
      <c r="Y278" s="36">
        <f>Y277*(1+VLookups!$D$57/12)</f>
        <v>-413.02590165235665</v>
      </c>
      <c r="Z278" s="9" t="s">
        <v>36</v>
      </c>
      <c r="AA278" s="9" t="s">
        <v>36</v>
      </c>
      <c r="AB278" s="20">
        <f t="shared" si="16"/>
        <v>4478.7959545963549</v>
      </c>
      <c r="AC278" s="20">
        <f t="shared" si="17"/>
        <v>494138.2239670066</v>
      </c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</row>
    <row r="279" spans="1:43" x14ac:dyDescent="0.25">
      <c r="A279" s="1"/>
      <c r="B279" s="9">
        <v>275</v>
      </c>
      <c r="C279" s="9">
        <f t="shared" si="18"/>
        <v>45</v>
      </c>
      <c r="D279" s="9">
        <f t="shared" si="19"/>
        <v>11</v>
      </c>
      <c r="E279" s="20">
        <f>E267*(1+VLookups!$C$8)</f>
        <v>20726.967327769198</v>
      </c>
      <c r="F279" s="20">
        <f>-E279*VLookups!$D$10*2</f>
        <v>-1243.6180396661518</v>
      </c>
      <c r="G279" s="19">
        <v>0</v>
      </c>
      <c r="H279" s="20">
        <f>(-VLookups!$D$13)*(E279+F279/2)</f>
        <v>-6534.1764500792397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20" t="s">
        <v>36</v>
      </c>
      <c r="O279" s="20">
        <f>VLookups!$D$39</f>
        <v>-1471.9562242328529</v>
      </c>
      <c r="P279" s="20">
        <f>P278-VLookups!$D$42</f>
        <v>-176</v>
      </c>
      <c r="Q279" s="22">
        <v>35</v>
      </c>
      <c r="R279" s="19">
        <v>0</v>
      </c>
      <c r="S279" s="20">
        <f>VLookups!$D$50</f>
        <v>-4487.7037773753191</v>
      </c>
      <c r="T279" s="19">
        <v>0</v>
      </c>
      <c r="U279" s="9">
        <v>131</v>
      </c>
      <c r="V279" s="21">
        <f>V278-VLookups!$D$54</f>
        <v>-1975</v>
      </c>
      <c r="W279" s="21">
        <f>-VLookups!$D$60</f>
        <v>-400</v>
      </c>
      <c r="X279" s="21">
        <f>-VLookups!$D$62</f>
        <v>-175</v>
      </c>
      <c r="Y279" s="36">
        <f>Y278*(1+VLookups!$D$57/12)</f>
        <v>-414.23056053217601</v>
      </c>
      <c r="Z279" s="9" t="s">
        <v>36</v>
      </c>
      <c r="AA279" s="9" t="s">
        <v>36</v>
      </c>
      <c r="AB279" s="20">
        <f t="shared" si="16"/>
        <v>4471.0912957165356</v>
      </c>
      <c r="AC279" s="20">
        <f t="shared" si="17"/>
        <v>499432.87896933482</v>
      </c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</row>
    <row r="280" spans="1:43" x14ac:dyDescent="0.25">
      <c r="A280" s="1"/>
      <c r="B280" s="9">
        <v>276</v>
      </c>
      <c r="C280" s="9">
        <f t="shared" si="18"/>
        <v>46</v>
      </c>
      <c r="D280" s="9">
        <f t="shared" si="19"/>
        <v>0</v>
      </c>
      <c r="E280" s="20">
        <f>E268*(1+VLookups!$C$8)</f>
        <v>21452.411184241118</v>
      </c>
      <c r="F280" s="20">
        <f>-E280*VLookups!$D$10*2</f>
        <v>-1287.1446710544672</v>
      </c>
      <c r="G280" s="19">
        <v>0</v>
      </c>
      <c r="H280" s="20">
        <f>(-VLookups!$D$13)*(E280+F280/2)</f>
        <v>-6762.8726258320121</v>
      </c>
      <c r="I280" s="19">
        <v>0</v>
      </c>
      <c r="J280" s="19">
        <v>0</v>
      </c>
      <c r="K280" s="19">
        <v>0</v>
      </c>
      <c r="L280" s="19">
        <v>0</v>
      </c>
      <c r="M280" s="19">
        <v>0</v>
      </c>
      <c r="N280" s="20" t="s">
        <v>36</v>
      </c>
      <c r="O280" s="20">
        <f>VLookups!$D$39</f>
        <v>-1471.9562242328529</v>
      </c>
      <c r="P280" s="20">
        <f>P279-VLookups!$D$42</f>
        <v>-177.5</v>
      </c>
      <c r="Q280" s="22">
        <v>36</v>
      </c>
      <c r="R280" s="19">
        <v>0</v>
      </c>
      <c r="S280" s="20">
        <f>VLookups!$D$50</f>
        <v>-4487.7037773753191</v>
      </c>
      <c r="T280" s="19">
        <v>0</v>
      </c>
      <c r="U280" s="9">
        <v>132</v>
      </c>
      <c r="V280" s="21">
        <f>V279-VLookups!$D$54</f>
        <v>-1980</v>
      </c>
      <c r="W280" s="21">
        <f>-VLookups!$D$60</f>
        <v>-400</v>
      </c>
      <c r="X280" s="21">
        <f>-VLookups!$D$62</f>
        <v>-175</v>
      </c>
      <c r="Y280" s="36">
        <f>Y279*(1+VLookups!$D$57/12)</f>
        <v>-415.43873300039485</v>
      </c>
      <c r="Z280" s="9" t="s">
        <v>36</v>
      </c>
      <c r="AA280" s="9" t="s">
        <v>36</v>
      </c>
      <c r="AB280" s="20">
        <f t="shared" si="16"/>
        <v>4938.367488273303</v>
      </c>
      <c r="AC280" s="20">
        <f t="shared" si="17"/>
        <v>505203.63458922372</v>
      </c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</row>
    <row r="281" spans="1:43" x14ac:dyDescent="0.25">
      <c r="A281" s="1"/>
      <c r="B281" s="9">
        <v>277</v>
      </c>
      <c r="C281" s="9">
        <f t="shared" si="18"/>
        <v>46</v>
      </c>
      <c r="D281" s="9">
        <f t="shared" si="19"/>
        <v>1</v>
      </c>
      <c r="E281" s="20">
        <f>E269*(1+VLookups!$C$8)</f>
        <v>21452.411184241118</v>
      </c>
      <c r="F281" s="20">
        <f>-E281*VLookups!$D$10*2</f>
        <v>-1287.1446710544672</v>
      </c>
      <c r="G281" s="19">
        <v>0</v>
      </c>
      <c r="H281" s="20">
        <f>(-VLookups!$D$13)*(E281+F281/2)</f>
        <v>-6762.8726258320121</v>
      </c>
      <c r="I281" s="19">
        <v>0</v>
      </c>
      <c r="J281" s="19">
        <v>0</v>
      </c>
      <c r="K281" s="19">
        <v>0</v>
      </c>
      <c r="L281" s="19">
        <v>0</v>
      </c>
      <c r="M281" s="19">
        <v>0</v>
      </c>
      <c r="N281" s="20" t="s">
        <v>36</v>
      </c>
      <c r="O281" s="20">
        <f>VLookups!$D$39</f>
        <v>-1471.9562242328529</v>
      </c>
      <c r="P281" s="20">
        <f>P280-VLookups!$D$42</f>
        <v>-179</v>
      </c>
      <c r="Q281" s="22">
        <v>37</v>
      </c>
      <c r="R281" s="19">
        <v>0</v>
      </c>
      <c r="S281" s="20">
        <f>VLookups!$D$50</f>
        <v>-4487.7037773753191</v>
      </c>
      <c r="T281" s="19">
        <v>0</v>
      </c>
      <c r="U281" s="9">
        <v>133</v>
      </c>
      <c r="V281" s="21">
        <f>V280-VLookups!$D$54</f>
        <v>-1985</v>
      </c>
      <c r="W281" s="21">
        <f>-VLookups!$D$60</f>
        <v>-400</v>
      </c>
      <c r="X281" s="21">
        <f>-VLookups!$D$62</f>
        <v>-175</v>
      </c>
      <c r="Y281" s="36">
        <f>Y280*(1+VLookups!$D$57/12)</f>
        <v>-416.65042930497935</v>
      </c>
      <c r="Z281" s="9" t="s">
        <v>36</v>
      </c>
      <c r="AA281" s="9" t="s">
        <v>36</v>
      </c>
      <c r="AB281" s="20">
        <f t="shared" si="16"/>
        <v>4930.6557919687184</v>
      </c>
      <c r="AC281" s="20">
        <f t="shared" si="17"/>
        <v>510976.29643884115</v>
      </c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</row>
    <row r="282" spans="1:43" x14ac:dyDescent="0.25">
      <c r="A282" s="1"/>
      <c r="B282" s="9">
        <v>278</v>
      </c>
      <c r="C282" s="9">
        <f t="shared" si="18"/>
        <v>46</v>
      </c>
      <c r="D282" s="9">
        <f t="shared" si="19"/>
        <v>2</v>
      </c>
      <c r="E282" s="20">
        <f>E270*(1+VLookups!$C$8)</f>
        <v>21452.411184241118</v>
      </c>
      <c r="F282" s="20">
        <f>-E282*VLookups!$D$10*2</f>
        <v>-1287.1446710544672</v>
      </c>
      <c r="G282" s="19">
        <v>0</v>
      </c>
      <c r="H282" s="20">
        <f>(-VLookups!$D$13)*(E282+F282/2)</f>
        <v>-6762.8726258320121</v>
      </c>
      <c r="I282" s="19">
        <v>0</v>
      </c>
      <c r="J282" s="19">
        <v>0</v>
      </c>
      <c r="K282" s="19">
        <v>0</v>
      </c>
      <c r="L282" s="19">
        <v>0</v>
      </c>
      <c r="M282" s="19">
        <v>0</v>
      </c>
      <c r="N282" s="20" t="s">
        <v>36</v>
      </c>
      <c r="O282" s="20">
        <f>VLookups!$D$39</f>
        <v>-1471.9562242328529</v>
      </c>
      <c r="P282" s="20">
        <f>P281-VLookups!$D$42</f>
        <v>-180.5</v>
      </c>
      <c r="Q282" s="22">
        <v>38</v>
      </c>
      <c r="R282" s="19">
        <v>0</v>
      </c>
      <c r="S282" s="20">
        <f>VLookups!$D$50</f>
        <v>-4487.7037773753191</v>
      </c>
      <c r="T282" s="19">
        <v>0</v>
      </c>
      <c r="U282" s="9">
        <v>134</v>
      </c>
      <c r="V282" s="21">
        <f>V281-VLookups!$D$54</f>
        <v>-1990</v>
      </c>
      <c r="W282" s="21">
        <f>-VLookups!$D$60</f>
        <v>-400</v>
      </c>
      <c r="X282" s="21">
        <f>-VLookups!$D$62</f>
        <v>-175</v>
      </c>
      <c r="Y282" s="36">
        <f>Y281*(1+VLookups!$D$57/12)</f>
        <v>-417.86565972378554</v>
      </c>
      <c r="Z282" s="9" t="s">
        <v>36</v>
      </c>
      <c r="AA282" s="9" t="s">
        <v>36</v>
      </c>
      <c r="AB282" s="20">
        <f t="shared" si="16"/>
        <v>4922.9405615499118</v>
      </c>
      <c r="AC282" s="20">
        <f t="shared" si="17"/>
        <v>516750.86416112247</v>
      </c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</row>
    <row r="283" spans="1:43" x14ac:dyDescent="0.25">
      <c r="A283" s="1"/>
      <c r="B283" s="9">
        <v>279</v>
      </c>
      <c r="C283" s="9">
        <f t="shared" si="18"/>
        <v>46</v>
      </c>
      <c r="D283" s="9">
        <f t="shared" si="19"/>
        <v>3</v>
      </c>
      <c r="E283" s="20">
        <f>E271*(1+VLookups!$C$8)</f>
        <v>21452.411184241118</v>
      </c>
      <c r="F283" s="20">
        <f>-E283*VLookups!$D$10*2</f>
        <v>-1287.1446710544672</v>
      </c>
      <c r="G283" s="19">
        <v>0</v>
      </c>
      <c r="H283" s="20">
        <f>(-VLookups!$D$13)*(E283+F283/2)</f>
        <v>-6762.8726258320121</v>
      </c>
      <c r="I283" s="19">
        <v>0</v>
      </c>
      <c r="J283" s="19">
        <v>0</v>
      </c>
      <c r="K283" s="19">
        <v>0</v>
      </c>
      <c r="L283" s="19">
        <v>0</v>
      </c>
      <c r="M283" s="19">
        <v>0</v>
      </c>
      <c r="N283" s="20" t="s">
        <v>36</v>
      </c>
      <c r="O283" s="20">
        <f>VLookups!$D$39</f>
        <v>-1471.9562242328529</v>
      </c>
      <c r="P283" s="20">
        <f>P282-VLookups!$D$42</f>
        <v>-182</v>
      </c>
      <c r="Q283" s="22">
        <v>39</v>
      </c>
      <c r="R283" s="19">
        <v>0</v>
      </c>
      <c r="S283" s="20">
        <f>VLookups!$D$50</f>
        <v>-4487.7037773753191</v>
      </c>
      <c r="T283" s="19">
        <v>0</v>
      </c>
      <c r="U283" s="9">
        <v>135</v>
      </c>
      <c r="V283" s="21">
        <f>V282-VLookups!$D$54</f>
        <v>-1995</v>
      </c>
      <c r="W283" s="21">
        <f>-VLookups!$D$60</f>
        <v>-400</v>
      </c>
      <c r="X283" s="21">
        <f>-VLookups!$D$62</f>
        <v>-175</v>
      </c>
      <c r="Y283" s="36">
        <f>Y282*(1+VLookups!$D$57/12)</f>
        <v>-419.08443456464659</v>
      </c>
      <c r="Z283" s="9" t="s">
        <v>36</v>
      </c>
      <c r="AA283" s="9" t="s">
        <v>36</v>
      </c>
      <c r="AB283" s="20">
        <f t="shared" si="16"/>
        <v>4915.2217867090512</v>
      </c>
      <c r="AC283" s="20">
        <f t="shared" si="17"/>
        <v>522527.33738810004</v>
      </c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</row>
    <row r="284" spans="1:43" x14ac:dyDescent="0.25">
      <c r="A284" s="1"/>
      <c r="B284" s="9">
        <v>280</v>
      </c>
      <c r="C284" s="9">
        <f t="shared" si="18"/>
        <v>46</v>
      </c>
      <c r="D284" s="9">
        <f t="shared" si="19"/>
        <v>4</v>
      </c>
      <c r="E284" s="20">
        <f>E272*(1+VLookups!$C$8)</f>
        <v>21452.411184241118</v>
      </c>
      <c r="F284" s="20">
        <f>-E284*VLookups!$D$10*2</f>
        <v>-1287.1446710544672</v>
      </c>
      <c r="G284" s="19">
        <v>0</v>
      </c>
      <c r="H284" s="20">
        <f>(-VLookups!$D$13)*(E284+F284/2)</f>
        <v>-6762.8726258320121</v>
      </c>
      <c r="I284" s="19">
        <v>0</v>
      </c>
      <c r="J284" s="19">
        <v>0</v>
      </c>
      <c r="K284" s="19">
        <v>0</v>
      </c>
      <c r="L284" s="19">
        <v>0</v>
      </c>
      <c r="M284" s="19">
        <v>0</v>
      </c>
      <c r="N284" s="20" t="s">
        <v>36</v>
      </c>
      <c r="O284" s="20">
        <f>VLookups!$D$39</f>
        <v>-1471.9562242328529</v>
      </c>
      <c r="P284" s="20">
        <f>P283-VLookups!$D$42</f>
        <v>-183.5</v>
      </c>
      <c r="Q284" s="22">
        <v>40</v>
      </c>
      <c r="R284" s="19">
        <v>0</v>
      </c>
      <c r="S284" s="20">
        <f>VLookups!$D$50</f>
        <v>-4487.7037773753191</v>
      </c>
      <c r="T284" s="19">
        <v>0</v>
      </c>
      <c r="U284" s="9">
        <v>136</v>
      </c>
      <c r="V284" s="21">
        <f>V283-VLookups!$D$54</f>
        <v>-2000</v>
      </c>
      <c r="W284" s="21">
        <f>-VLookups!$D$60</f>
        <v>-400</v>
      </c>
      <c r="X284" s="21">
        <f>-VLookups!$D$62</f>
        <v>-175</v>
      </c>
      <c r="Y284" s="36">
        <f>Y283*(1+VLookups!$D$57/12)</f>
        <v>-420.30676416546015</v>
      </c>
      <c r="Z284" s="9" t="s">
        <v>36</v>
      </c>
      <c r="AA284" s="9" t="s">
        <v>36</v>
      </c>
      <c r="AB284" s="20">
        <f t="shared" si="16"/>
        <v>4907.4994571082379</v>
      </c>
      <c r="AC284" s="20">
        <f t="shared" si="17"/>
        <v>528305.71574085508</v>
      </c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</row>
    <row r="285" spans="1:43" x14ac:dyDescent="0.25">
      <c r="A285" s="1"/>
      <c r="B285" s="9">
        <v>281</v>
      </c>
      <c r="C285" s="9">
        <f t="shared" si="18"/>
        <v>46</v>
      </c>
      <c r="D285" s="9">
        <f t="shared" si="19"/>
        <v>5</v>
      </c>
      <c r="E285" s="20">
        <f>E273*(1+VLookups!$C$8)</f>
        <v>21452.411184241118</v>
      </c>
      <c r="F285" s="20">
        <f>-E285*VLookups!$D$10*2</f>
        <v>-1287.1446710544672</v>
      </c>
      <c r="G285" s="19">
        <v>0</v>
      </c>
      <c r="H285" s="20">
        <f>(-VLookups!$D$13)*(E285+F285/2)</f>
        <v>-6762.8726258320121</v>
      </c>
      <c r="I285" s="19">
        <v>0</v>
      </c>
      <c r="J285" s="19">
        <v>0</v>
      </c>
      <c r="K285" s="19">
        <v>0</v>
      </c>
      <c r="L285" s="19">
        <v>0</v>
      </c>
      <c r="M285" s="19">
        <v>0</v>
      </c>
      <c r="N285" s="20" t="s">
        <v>36</v>
      </c>
      <c r="O285" s="20">
        <f>VLookups!$D$39</f>
        <v>-1471.9562242328529</v>
      </c>
      <c r="P285" s="20">
        <f>P284-VLookups!$D$42</f>
        <v>-185</v>
      </c>
      <c r="Q285" s="22">
        <v>41</v>
      </c>
      <c r="R285" s="19">
        <v>0</v>
      </c>
      <c r="S285" s="20">
        <f>VLookups!$D$50</f>
        <v>-4487.7037773753191</v>
      </c>
      <c r="T285" s="19">
        <v>0</v>
      </c>
      <c r="U285" s="9">
        <v>137</v>
      </c>
      <c r="V285" s="21">
        <f>V284-VLookups!$D$54</f>
        <v>-2005</v>
      </c>
      <c r="W285" s="21">
        <f>-VLookups!$D$60</f>
        <v>-400</v>
      </c>
      <c r="X285" s="21">
        <f>-VLookups!$D$62</f>
        <v>-175</v>
      </c>
      <c r="Y285" s="36">
        <f>Y284*(1+VLookups!$D$57/12)</f>
        <v>-421.5326588942761</v>
      </c>
      <c r="Z285" s="9" t="s">
        <v>36</v>
      </c>
      <c r="AA285" s="9" t="s">
        <v>36</v>
      </c>
      <c r="AB285" s="20">
        <f t="shared" si="16"/>
        <v>4899.7735623794215</v>
      </c>
      <c r="AC285" s="20">
        <f t="shared" si="17"/>
        <v>534085.99882946932</v>
      </c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</row>
    <row r="286" spans="1:43" x14ac:dyDescent="0.25">
      <c r="A286" s="1"/>
      <c r="B286" s="9">
        <v>282</v>
      </c>
      <c r="C286" s="9">
        <f t="shared" si="18"/>
        <v>46</v>
      </c>
      <c r="D286" s="9">
        <f t="shared" si="19"/>
        <v>6</v>
      </c>
      <c r="E286" s="20">
        <f>E274*(1+VLookups!$C$8)</f>
        <v>21452.411184241118</v>
      </c>
      <c r="F286" s="20">
        <f>-E286*VLookups!$D$10*2</f>
        <v>-1287.1446710544672</v>
      </c>
      <c r="G286" s="19">
        <v>0</v>
      </c>
      <c r="H286" s="20">
        <f>(-VLookups!$D$13)*(E286+F286/2)</f>
        <v>-6762.8726258320121</v>
      </c>
      <c r="I286" s="19">
        <v>0</v>
      </c>
      <c r="J286" s="19">
        <v>0</v>
      </c>
      <c r="K286" s="19">
        <v>0</v>
      </c>
      <c r="L286" s="19">
        <v>0</v>
      </c>
      <c r="M286" s="19">
        <v>0</v>
      </c>
      <c r="N286" s="20" t="s">
        <v>36</v>
      </c>
      <c r="O286" s="20">
        <f>VLookups!$D$39</f>
        <v>-1471.9562242328529</v>
      </c>
      <c r="P286" s="20">
        <f>P285-VLookups!$D$42</f>
        <v>-186.5</v>
      </c>
      <c r="Q286" s="22">
        <v>42</v>
      </c>
      <c r="R286" s="19">
        <v>0</v>
      </c>
      <c r="S286" s="20">
        <f>VLookups!$D$50</f>
        <v>-4487.7037773753191</v>
      </c>
      <c r="T286" s="19">
        <v>0</v>
      </c>
      <c r="U286" s="9">
        <v>138</v>
      </c>
      <c r="V286" s="21">
        <f>V285-VLookups!$D$54</f>
        <v>-2010</v>
      </c>
      <c r="W286" s="21">
        <f>-VLookups!$D$60</f>
        <v>-400</v>
      </c>
      <c r="X286" s="21">
        <f>-VLookups!$D$62</f>
        <v>-175</v>
      </c>
      <c r="Y286" s="36">
        <f>Y285*(1+VLookups!$D$57/12)</f>
        <v>-422.76212914938441</v>
      </c>
      <c r="Z286" s="9" t="s">
        <v>36</v>
      </c>
      <c r="AA286" s="9" t="s">
        <v>36</v>
      </c>
      <c r="AB286" s="20">
        <f t="shared" si="16"/>
        <v>4892.0440921243135</v>
      </c>
      <c r="AC286" s="20">
        <f t="shared" si="17"/>
        <v>539868.18625297607</v>
      </c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</row>
    <row r="287" spans="1:43" x14ac:dyDescent="0.25">
      <c r="A287" s="1"/>
      <c r="B287" s="9">
        <v>283</v>
      </c>
      <c r="C287" s="9">
        <f t="shared" si="18"/>
        <v>46</v>
      </c>
      <c r="D287" s="9">
        <f t="shared" si="19"/>
        <v>7</v>
      </c>
      <c r="E287" s="20">
        <f>E275*(1+VLookups!$C$8)</f>
        <v>21452.411184241118</v>
      </c>
      <c r="F287" s="20">
        <f>-E287*VLookups!$D$10*2</f>
        <v>-1287.1446710544672</v>
      </c>
      <c r="G287" s="19">
        <v>0</v>
      </c>
      <c r="H287" s="20">
        <f>(-VLookups!$D$13)*(E287+F287/2)</f>
        <v>-6762.8726258320121</v>
      </c>
      <c r="I287" s="19">
        <v>0</v>
      </c>
      <c r="J287" s="19">
        <v>0</v>
      </c>
      <c r="K287" s="19">
        <v>0</v>
      </c>
      <c r="L287" s="19">
        <v>0</v>
      </c>
      <c r="M287" s="19">
        <v>0</v>
      </c>
      <c r="N287" s="20" t="s">
        <v>36</v>
      </c>
      <c r="O287" s="20">
        <f>VLookups!$D$39</f>
        <v>-1471.9562242328529</v>
      </c>
      <c r="P287" s="20">
        <f>P286-VLookups!$D$42</f>
        <v>-188</v>
      </c>
      <c r="Q287" s="22">
        <v>43</v>
      </c>
      <c r="R287" s="19">
        <v>0</v>
      </c>
      <c r="S287" s="20">
        <f>VLookups!$D$50</f>
        <v>-4487.7037773753191</v>
      </c>
      <c r="T287" s="19">
        <v>0</v>
      </c>
      <c r="U287" s="9">
        <v>139</v>
      </c>
      <c r="V287" s="21">
        <f>V286-VLookups!$D$54</f>
        <v>-2015</v>
      </c>
      <c r="W287" s="21">
        <f>-VLookups!$D$60</f>
        <v>-400</v>
      </c>
      <c r="X287" s="21">
        <f>-VLookups!$D$62</f>
        <v>-175</v>
      </c>
      <c r="Y287" s="36">
        <f>Y286*(1+VLookups!$D$57/12)</f>
        <v>-423.99518535940342</v>
      </c>
      <c r="Z287" s="9" t="s">
        <v>36</v>
      </c>
      <c r="AA287" s="9" t="s">
        <v>36</v>
      </c>
      <c r="AB287" s="20">
        <f t="shared" si="16"/>
        <v>4884.3110359142938</v>
      </c>
      <c r="AC287" s="20">
        <f t="shared" si="17"/>
        <v>545652.27759931202</v>
      </c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</row>
    <row r="288" spans="1:43" x14ac:dyDescent="0.25">
      <c r="A288" s="1"/>
      <c r="B288" s="9">
        <v>284</v>
      </c>
      <c r="C288" s="9">
        <f t="shared" si="18"/>
        <v>46</v>
      </c>
      <c r="D288" s="9">
        <f t="shared" si="19"/>
        <v>8</v>
      </c>
      <c r="E288" s="20">
        <f>E276*(1+VLookups!$C$8)</f>
        <v>21452.411184241118</v>
      </c>
      <c r="F288" s="20">
        <f>-E288*VLookups!$D$10*2</f>
        <v>-1287.1446710544672</v>
      </c>
      <c r="G288" s="19">
        <v>0</v>
      </c>
      <c r="H288" s="20">
        <f>(-VLookups!$D$13)*(E288+F288/2)</f>
        <v>-6762.8726258320121</v>
      </c>
      <c r="I288" s="19">
        <v>0</v>
      </c>
      <c r="J288" s="19">
        <v>0</v>
      </c>
      <c r="K288" s="19">
        <v>0</v>
      </c>
      <c r="L288" s="19">
        <v>0</v>
      </c>
      <c r="M288" s="19">
        <v>0</v>
      </c>
      <c r="N288" s="20" t="s">
        <v>36</v>
      </c>
      <c r="O288" s="20">
        <f>VLookups!$D$39</f>
        <v>-1471.9562242328529</v>
      </c>
      <c r="P288" s="20">
        <f>P287-VLookups!$D$42</f>
        <v>-189.5</v>
      </c>
      <c r="Q288" s="22">
        <v>44</v>
      </c>
      <c r="R288" s="19">
        <v>0</v>
      </c>
      <c r="S288" s="20">
        <f>VLookups!$D$50</f>
        <v>-4487.7037773753191</v>
      </c>
      <c r="T288" s="19">
        <v>0</v>
      </c>
      <c r="U288" s="9">
        <v>140</v>
      </c>
      <c r="V288" s="21">
        <f>V287-VLookups!$D$54</f>
        <v>-2020</v>
      </c>
      <c r="W288" s="21">
        <f>-VLookups!$D$60</f>
        <v>-400</v>
      </c>
      <c r="X288" s="21">
        <f>-VLookups!$D$62</f>
        <v>-175</v>
      </c>
      <c r="Y288" s="36">
        <f>Y287*(1+VLookups!$D$57/12)</f>
        <v>-425.23183798336834</v>
      </c>
      <c r="Z288" s="9" t="s">
        <v>36</v>
      </c>
      <c r="AA288" s="9" t="s">
        <v>36</v>
      </c>
      <c r="AB288" s="20">
        <f t="shared" si="16"/>
        <v>4876.574383290329</v>
      </c>
      <c r="AC288" s="20">
        <f t="shared" si="17"/>
        <v>551438.27244526788</v>
      </c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</row>
    <row r="289" spans="1:43" x14ac:dyDescent="0.25">
      <c r="A289" s="1"/>
      <c r="B289" s="9">
        <v>285</v>
      </c>
      <c r="C289" s="9">
        <f t="shared" si="18"/>
        <v>46</v>
      </c>
      <c r="D289" s="9">
        <f t="shared" si="19"/>
        <v>9</v>
      </c>
      <c r="E289" s="20">
        <f>E277*(1+VLookups!$C$8)</f>
        <v>21452.411184241118</v>
      </c>
      <c r="F289" s="20">
        <f>-E289*VLookups!$D$10*2</f>
        <v>-1287.1446710544672</v>
      </c>
      <c r="G289" s="19">
        <v>0</v>
      </c>
      <c r="H289" s="20">
        <f>(-VLookups!$D$13)*(E289+F289/2)</f>
        <v>-6762.8726258320121</v>
      </c>
      <c r="I289" s="19">
        <v>0</v>
      </c>
      <c r="J289" s="19">
        <v>0</v>
      </c>
      <c r="K289" s="19">
        <v>0</v>
      </c>
      <c r="L289" s="19">
        <v>0</v>
      </c>
      <c r="M289" s="19">
        <v>0</v>
      </c>
      <c r="N289" s="20" t="s">
        <v>36</v>
      </c>
      <c r="O289" s="20">
        <f>VLookups!$D$39</f>
        <v>-1471.9562242328529</v>
      </c>
      <c r="P289" s="20">
        <f>P288-VLookups!$D$42</f>
        <v>-191</v>
      </c>
      <c r="Q289" s="22">
        <v>45</v>
      </c>
      <c r="R289" s="19">
        <v>0</v>
      </c>
      <c r="S289" s="20">
        <f>VLookups!$D$50</f>
        <v>-4487.7037773753191</v>
      </c>
      <c r="T289" s="19">
        <v>0</v>
      </c>
      <c r="U289" s="9">
        <v>141</v>
      </c>
      <c r="V289" s="21">
        <f>V288-VLookups!$D$54</f>
        <v>-2025</v>
      </c>
      <c r="W289" s="21">
        <f>-VLookups!$D$60</f>
        <v>-400</v>
      </c>
      <c r="X289" s="21">
        <f>-VLookups!$D$62</f>
        <v>-175</v>
      </c>
      <c r="Y289" s="36">
        <f>Y288*(1+VLookups!$D$57/12)</f>
        <v>-426.47209751081982</v>
      </c>
      <c r="Z289" s="9" t="s">
        <v>36</v>
      </c>
      <c r="AA289" s="9" t="s">
        <v>36</v>
      </c>
      <c r="AB289" s="20">
        <f t="shared" si="16"/>
        <v>4868.8341237628774</v>
      </c>
      <c r="AC289" s="20">
        <f t="shared" si="17"/>
        <v>557226.17035643954</v>
      </c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</row>
    <row r="290" spans="1:43" x14ac:dyDescent="0.25">
      <c r="A290" s="1"/>
      <c r="B290" s="9">
        <v>286</v>
      </c>
      <c r="C290" s="9">
        <f t="shared" si="18"/>
        <v>46</v>
      </c>
      <c r="D290" s="9">
        <f t="shared" si="19"/>
        <v>10</v>
      </c>
      <c r="E290" s="20">
        <f>E278*(1+VLookups!$C$8)</f>
        <v>21452.411184241118</v>
      </c>
      <c r="F290" s="20">
        <f>-E290*VLookups!$D$10*2</f>
        <v>-1287.1446710544672</v>
      </c>
      <c r="G290" s="19">
        <v>0</v>
      </c>
      <c r="H290" s="20">
        <f>(-VLookups!$D$13)*(E290+F290/2)</f>
        <v>-6762.8726258320121</v>
      </c>
      <c r="I290" s="19">
        <v>0</v>
      </c>
      <c r="J290" s="19">
        <v>0</v>
      </c>
      <c r="K290" s="19">
        <v>0</v>
      </c>
      <c r="L290" s="19">
        <v>0</v>
      </c>
      <c r="M290" s="19">
        <v>0</v>
      </c>
      <c r="N290" s="20" t="s">
        <v>36</v>
      </c>
      <c r="O290" s="20">
        <f>VLookups!$D$39</f>
        <v>-1471.9562242328529</v>
      </c>
      <c r="P290" s="20">
        <f>P289-VLookups!$D$42</f>
        <v>-192.5</v>
      </c>
      <c r="Q290" s="22">
        <v>46</v>
      </c>
      <c r="R290" s="19">
        <v>0</v>
      </c>
      <c r="S290" s="20">
        <f>VLookups!$D$50</f>
        <v>-4487.7037773753191</v>
      </c>
      <c r="T290" s="19">
        <v>0</v>
      </c>
      <c r="U290" s="9">
        <v>142</v>
      </c>
      <c r="V290" s="21">
        <f>V289-VLookups!$D$54</f>
        <v>-2030</v>
      </c>
      <c r="W290" s="21">
        <f>-VLookups!$D$60</f>
        <v>-400</v>
      </c>
      <c r="X290" s="21">
        <f>-VLookups!$D$62</f>
        <v>-175</v>
      </c>
      <c r="Y290" s="36">
        <f>Y289*(1+VLookups!$D$57/12)</f>
        <v>-427.71597446189304</v>
      </c>
      <c r="Z290" s="9" t="s">
        <v>36</v>
      </c>
      <c r="AA290" s="9" t="s">
        <v>36</v>
      </c>
      <c r="AB290" s="20">
        <f t="shared" si="16"/>
        <v>4861.0902468118047</v>
      </c>
      <c r="AC290" s="20">
        <f t="shared" si="17"/>
        <v>563015.97088717879</v>
      </c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spans="1:43" x14ac:dyDescent="0.25">
      <c r="A291" s="1"/>
      <c r="B291" s="9">
        <v>287</v>
      </c>
      <c r="C291" s="9">
        <f t="shared" si="18"/>
        <v>46</v>
      </c>
      <c r="D291" s="9">
        <f t="shared" si="19"/>
        <v>11</v>
      </c>
      <c r="E291" s="20">
        <f>E279*(1+VLookups!$C$8)</f>
        <v>21452.411184241118</v>
      </c>
      <c r="F291" s="20">
        <f>-E291*VLookups!$D$10*2</f>
        <v>-1287.1446710544672</v>
      </c>
      <c r="G291" s="19">
        <v>0</v>
      </c>
      <c r="H291" s="20">
        <f>(-VLookups!$D$13)*(E291+F291/2)</f>
        <v>-6762.8726258320121</v>
      </c>
      <c r="I291" s="19">
        <v>0</v>
      </c>
      <c r="J291" s="19">
        <v>0</v>
      </c>
      <c r="K291" s="19">
        <v>0</v>
      </c>
      <c r="L291" s="19">
        <v>0</v>
      </c>
      <c r="M291" s="19">
        <v>0</v>
      </c>
      <c r="N291" s="20" t="s">
        <v>36</v>
      </c>
      <c r="O291" s="20">
        <f>VLookups!$D$39</f>
        <v>-1471.9562242328529</v>
      </c>
      <c r="P291" s="20">
        <f>P290-VLookups!$D$42</f>
        <v>-194</v>
      </c>
      <c r="Q291" s="22">
        <v>47</v>
      </c>
      <c r="R291" s="19">
        <v>0</v>
      </c>
      <c r="S291" s="20">
        <f>VLookups!$D$50</f>
        <v>-4487.7037773753191</v>
      </c>
      <c r="T291" s="19">
        <v>0</v>
      </c>
      <c r="U291" s="9">
        <v>143</v>
      </c>
      <c r="V291" s="21">
        <f>V290-VLookups!$D$54</f>
        <v>-2035</v>
      </c>
      <c r="W291" s="21">
        <f>-VLookups!$D$60</f>
        <v>-400</v>
      </c>
      <c r="X291" s="21">
        <f>-VLookups!$D$62</f>
        <v>-175</v>
      </c>
      <c r="Y291" s="36">
        <f>Y290*(1+VLookups!$D$57/12)</f>
        <v>-428.96347938740689</v>
      </c>
      <c r="Z291" s="9" t="s">
        <v>36</v>
      </c>
      <c r="AA291" s="9" t="s">
        <v>36</v>
      </c>
      <c r="AB291" s="20">
        <f t="shared" si="16"/>
        <v>4853.3427418862912</v>
      </c>
      <c r="AC291" s="20">
        <f t="shared" si="17"/>
        <v>568807.67358054372</v>
      </c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spans="1:43" x14ac:dyDescent="0.25">
      <c r="A292" s="1"/>
      <c r="B292" s="9">
        <v>288</v>
      </c>
      <c r="C292" s="9">
        <f t="shared" si="18"/>
        <v>47</v>
      </c>
      <c r="D292" s="9">
        <f t="shared" si="19"/>
        <v>0</v>
      </c>
      <c r="E292" s="20">
        <f>E280*(1+VLookups!$C$8)</f>
        <v>22203.245575689554</v>
      </c>
      <c r="F292" s="20">
        <f>-E292*VLookups!$D$10*2</f>
        <v>-1332.1947345413732</v>
      </c>
      <c r="G292" s="19">
        <v>0</v>
      </c>
      <c r="H292" s="20">
        <f>(-VLookups!$D$13)*(E292+F292/2)</f>
        <v>-6999.5731677361327</v>
      </c>
      <c r="I292" s="19">
        <v>0</v>
      </c>
      <c r="J292" s="19">
        <v>0</v>
      </c>
      <c r="K292" s="19">
        <v>0</v>
      </c>
      <c r="L292" s="19">
        <v>0</v>
      </c>
      <c r="M292" s="19">
        <v>0</v>
      </c>
      <c r="N292" s="20" t="s">
        <v>36</v>
      </c>
      <c r="O292" s="20">
        <f>VLookups!$D$39</f>
        <v>-1471.9562242328529</v>
      </c>
      <c r="P292" s="20">
        <f>P291-VLookups!$D$42</f>
        <v>-195.5</v>
      </c>
      <c r="Q292" s="22">
        <v>48</v>
      </c>
      <c r="R292" s="19">
        <v>0</v>
      </c>
      <c r="S292" s="20">
        <f>VLookups!$D$50</f>
        <v>-4487.7037773753191</v>
      </c>
      <c r="T292" s="19">
        <v>0</v>
      </c>
      <c r="U292" s="9">
        <v>144</v>
      </c>
      <c r="V292" s="21">
        <f>V291-VLookups!$D$54</f>
        <v>-2040</v>
      </c>
      <c r="W292" s="21">
        <f>-VLookups!$D$60</f>
        <v>-400</v>
      </c>
      <c r="X292" s="21">
        <f>-VLookups!$D$62</f>
        <v>-175</v>
      </c>
      <c r="Y292" s="36">
        <f>Y291*(1+VLookups!$D$57/12)</f>
        <v>-430.21462286895348</v>
      </c>
      <c r="Z292" s="9" t="s">
        <v>36</v>
      </c>
      <c r="AA292" s="9" t="s">
        <v>36</v>
      </c>
      <c r="AB292" s="20">
        <f t="shared" si="16"/>
        <v>5337.2004162056101</v>
      </c>
      <c r="AC292" s="20">
        <f t="shared" si="17"/>
        <v>575092.88678605016</v>
      </c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</row>
    <row r="293" spans="1:43" x14ac:dyDescent="0.25">
      <c r="A293" s="1"/>
      <c r="B293" s="9">
        <v>289</v>
      </c>
      <c r="C293" s="9">
        <f t="shared" si="18"/>
        <v>47</v>
      </c>
      <c r="D293" s="9">
        <f t="shared" si="19"/>
        <v>1</v>
      </c>
      <c r="E293" s="20">
        <f>E281*(1+VLookups!$C$8)</f>
        <v>22203.245575689554</v>
      </c>
      <c r="F293" s="20">
        <f>-E293*VLookups!$D$10*2</f>
        <v>-1332.1947345413732</v>
      </c>
      <c r="G293" s="19">
        <v>0</v>
      </c>
      <c r="H293" s="20">
        <f>(-VLookups!$D$13)*(E293+F293/2)</f>
        <v>-6999.5731677361327</v>
      </c>
      <c r="I293" s="19">
        <v>0</v>
      </c>
      <c r="J293" s="19">
        <v>0</v>
      </c>
      <c r="K293" s="19">
        <v>0</v>
      </c>
      <c r="L293" s="19">
        <v>0</v>
      </c>
      <c r="M293" s="19">
        <v>0</v>
      </c>
      <c r="N293" s="20" t="s">
        <v>36</v>
      </c>
      <c r="O293" s="20">
        <f>VLookups!$D$39</f>
        <v>-1471.9562242328529</v>
      </c>
      <c r="P293" s="20">
        <f>P292-VLookups!$D$42</f>
        <v>-197</v>
      </c>
      <c r="Q293" s="22">
        <v>49</v>
      </c>
      <c r="R293" s="19">
        <v>0</v>
      </c>
      <c r="S293" s="20">
        <f>VLookups!$D$50</f>
        <v>-4487.7037773753191</v>
      </c>
      <c r="T293" s="19">
        <v>0</v>
      </c>
      <c r="U293" s="9">
        <v>145</v>
      </c>
      <c r="V293" s="21">
        <f>V292-VLookups!$D$54</f>
        <v>-2045</v>
      </c>
      <c r="W293" s="21">
        <f>-VLookups!$D$60</f>
        <v>-400</v>
      </c>
      <c r="X293" s="21">
        <f>-VLookups!$D$62</f>
        <v>-175</v>
      </c>
      <c r="Y293" s="36">
        <f>Y292*(1+VLookups!$D$57/12)</f>
        <v>-431.46941551898794</v>
      </c>
      <c r="Z293" s="9" t="s">
        <v>36</v>
      </c>
      <c r="AA293" s="9" t="s">
        <v>36</v>
      </c>
      <c r="AB293" s="20">
        <f t="shared" si="16"/>
        <v>5329.4456235555754</v>
      </c>
      <c r="AC293" s="20">
        <f t="shared" si="17"/>
        <v>581380.82055424922</v>
      </c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</row>
    <row r="294" spans="1:43" x14ac:dyDescent="0.25">
      <c r="A294" s="1"/>
      <c r="B294" s="9">
        <v>290</v>
      </c>
      <c r="C294" s="9">
        <f t="shared" si="18"/>
        <v>47</v>
      </c>
      <c r="D294" s="9">
        <f t="shared" si="19"/>
        <v>2</v>
      </c>
      <c r="E294" s="20">
        <f>E282*(1+VLookups!$C$8)</f>
        <v>22203.245575689554</v>
      </c>
      <c r="F294" s="20">
        <f>-E294*VLookups!$D$10*2</f>
        <v>-1332.1947345413732</v>
      </c>
      <c r="G294" s="19">
        <v>0</v>
      </c>
      <c r="H294" s="20">
        <f>(-VLookups!$D$13)*(E294+F294/2)</f>
        <v>-6999.5731677361327</v>
      </c>
      <c r="I294" s="19">
        <v>0</v>
      </c>
      <c r="J294" s="19">
        <v>0</v>
      </c>
      <c r="K294" s="19">
        <v>0</v>
      </c>
      <c r="L294" s="19">
        <v>0</v>
      </c>
      <c r="M294" s="19">
        <v>0</v>
      </c>
      <c r="N294" s="20" t="s">
        <v>36</v>
      </c>
      <c r="O294" s="20">
        <f>VLookups!$D$39</f>
        <v>-1471.9562242328529</v>
      </c>
      <c r="P294" s="20">
        <f>P293-VLookups!$D$42</f>
        <v>-198.5</v>
      </c>
      <c r="Q294" s="22">
        <v>50</v>
      </c>
      <c r="R294" s="19">
        <v>0</v>
      </c>
      <c r="S294" s="20">
        <f>VLookups!$D$50</f>
        <v>-4487.7037773753191</v>
      </c>
      <c r="T294" s="19">
        <v>0</v>
      </c>
      <c r="U294" s="9">
        <v>146</v>
      </c>
      <c r="V294" s="21">
        <f>V293-VLookups!$D$54</f>
        <v>-2050</v>
      </c>
      <c r="W294" s="21">
        <f>-VLookups!$D$60</f>
        <v>-400</v>
      </c>
      <c r="X294" s="21">
        <f>-VLookups!$D$62</f>
        <v>-175</v>
      </c>
      <c r="Y294" s="36">
        <f>Y293*(1+VLookups!$D$57/12)</f>
        <v>-432.72786798091835</v>
      </c>
      <c r="Z294" s="9" t="s">
        <v>36</v>
      </c>
      <c r="AA294" s="9" t="s">
        <v>36</v>
      </c>
      <c r="AB294" s="20">
        <f t="shared" si="16"/>
        <v>5321.6871710936448</v>
      </c>
      <c r="AC294" s="20">
        <f t="shared" si="17"/>
        <v>587671.47575959994</v>
      </c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</row>
    <row r="295" spans="1:43" x14ac:dyDescent="0.25">
      <c r="A295" s="1"/>
      <c r="B295" s="9">
        <v>291</v>
      </c>
      <c r="C295" s="9">
        <f t="shared" si="18"/>
        <v>47</v>
      </c>
      <c r="D295" s="9">
        <f t="shared" si="19"/>
        <v>3</v>
      </c>
      <c r="E295" s="20">
        <f>E283*(1+VLookups!$C$8)</f>
        <v>22203.245575689554</v>
      </c>
      <c r="F295" s="20">
        <f>-E295*VLookups!$D$10*2</f>
        <v>-1332.1947345413732</v>
      </c>
      <c r="G295" s="19">
        <v>0</v>
      </c>
      <c r="H295" s="20">
        <f>(-VLookups!$D$13)*(E295+F295/2)</f>
        <v>-6999.5731677361327</v>
      </c>
      <c r="I295" s="19">
        <v>0</v>
      </c>
      <c r="J295" s="19">
        <v>0</v>
      </c>
      <c r="K295" s="19">
        <v>0</v>
      </c>
      <c r="L295" s="19">
        <v>0</v>
      </c>
      <c r="M295" s="19">
        <v>0</v>
      </c>
      <c r="N295" s="20" t="s">
        <v>36</v>
      </c>
      <c r="O295" s="20">
        <f>VLookups!$D$39</f>
        <v>-1471.9562242328529</v>
      </c>
      <c r="P295" s="20">
        <f>P294-VLookups!$D$42</f>
        <v>-200</v>
      </c>
      <c r="Q295" s="22">
        <v>51</v>
      </c>
      <c r="R295" s="19">
        <v>0</v>
      </c>
      <c r="S295" s="20">
        <f>VLookups!$D$50</f>
        <v>-4487.7037773753191</v>
      </c>
      <c r="T295" s="19">
        <v>0</v>
      </c>
      <c r="U295" s="9">
        <v>147</v>
      </c>
      <c r="V295" s="21">
        <f>V294-VLookups!$D$54</f>
        <v>-2055</v>
      </c>
      <c r="W295" s="21">
        <f>-VLookups!$D$60</f>
        <v>-400</v>
      </c>
      <c r="X295" s="21">
        <f>-VLookups!$D$62</f>
        <v>-175</v>
      </c>
      <c r="Y295" s="36">
        <f>Y294*(1+VLookups!$D$57/12)</f>
        <v>-433.98999092919604</v>
      </c>
      <c r="Z295" s="9" t="s">
        <v>36</v>
      </c>
      <c r="AA295" s="9" t="s">
        <v>36</v>
      </c>
      <c r="AB295" s="20">
        <f t="shared" si="16"/>
        <v>5313.9250481453673</v>
      </c>
      <c r="AC295" s="20">
        <f t="shared" si="17"/>
        <v>593964.85326734465</v>
      </c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</row>
    <row r="296" spans="1:43" x14ac:dyDescent="0.25">
      <c r="A296" s="1"/>
      <c r="B296" s="9">
        <v>292</v>
      </c>
      <c r="C296" s="9">
        <f t="shared" si="18"/>
        <v>47</v>
      </c>
      <c r="D296" s="9">
        <f t="shared" si="19"/>
        <v>4</v>
      </c>
      <c r="E296" s="20">
        <f>E284*(1+VLookups!$C$8)</f>
        <v>22203.245575689554</v>
      </c>
      <c r="F296" s="20">
        <f>-E296*VLookups!$D$10*2</f>
        <v>-1332.1947345413732</v>
      </c>
      <c r="G296" s="19">
        <v>0</v>
      </c>
      <c r="H296" s="20">
        <f>(-VLookups!$D$13)*(E296+F296/2)</f>
        <v>-6999.5731677361327</v>
      </c>
      <c r="I296" s="19">
        <v>0</v>
      </c>
      <c r="J296" s="19">
        <v>0</v>
      </c>
      <c r="K296" s="19">
        <v>0</v>
      </c>
      <c r="L296" s="19">
        <v>0</v>
      </c>
      <c r="M296" s="19">
        <v>0</v>
      </c>
      <c r="N296" s="20" t="s">
        <v>36</v>
      </c>
      <c r="O296" s="20">
        <f>VLookups!$D$39</f>
        <v>-1471.9562242328529</v>
      </c>
      <c r="P296" s="20">
        <f>P295-VLookups!$D$42</f>
        <v>-201.5</v>
      </c>
      <c r="Q296" s="22">
        <v>52</v>
      </c>
      <c r="R296" s="19">
        <v>0</v>
      </c>
      <c r="S296" s="20">
        <f>VLookups!$D$50</f>
        <v>-4487.7037773753191</v>
      </c>
      <c r="T296" s="19">
        <v>0</v>
      </c>
      <c r="U296" s="9">
        <v>148</v>
      </c>
      <c r="V296" s="21">
        <f>V295-VLookups!$D$54</f>
        <v>-2060</v>
      </c>
      <c r="W296" s="21">
        <f>-VLookups!$D$60</f>
        <v>-400</v>
      </c>
      <c r="X296" s="21">
        <f>-VLookups!$D$62</f>
        <v>-175</v>
      </c>
      <c r="Y296" s="36">
        <f>Y295*(1+VLookups!$D$57/12)</f>
        <v>-435.25579506940619</v>
      </c>
      <c r="Z296" s="9" t="s">
        <v>36</v>
      </c>
      <c r="AA296" s="9" t="s">
        <v>36</v>
      </c>
      <c r="AB296" s="20">
        <f t="shared" si="16"/>
        <v>5306.1592440051572</v>
      </c>
      <c r="AC296" s="20">
        <f t="shared" si="17"/>
        <v>600260.95393346203</v>
      </c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</row>
    <row r="297" spans="1:43" x14ac:dyDescent="0.25">
      <c r="A297" s="1"/>
      <c r="B297" s="9">
        <v>293</v>
      </c>
      <c r="C297" s="9">
        <f t="shared" si="18"/>
        <v>47</v>
      </c>
      <c r="D297" s="9">
        <f t="shared" si="19"/>
        <v>5</v>
      </c>
      <c r="E297" s="20">
        <f>E285*(1+VLookups!$C$8)</f>
        <v>22203.245575689554</v>
      </c>
      <c r="F297" s="20">
        <f>-E297*VLookups!$D$10*2</f>
        <v>-1332.1947345413732</v>
      </c>
      <c r="G297" s="19">
        <v>0</v>
      </c>
      <c r="H297" s="20">
        <f>(-VLookups!$D$13)*(E297+F297/2)</f>
        <v>-6999.5731677361327</v>
      </c>
      <c r="I297" s="19">
        <v>0</v>
      </c>
      <c r="J297" s="19">
        <v>0</v>
      </c>
      <c r="K297" s="19">
        <v>0</v>
      </c>
      <c r="L297" s="19">
        <v>0</v>
      </c>
      <c r="M297" s="19">
        <v>0</v>
      </c>
      <c r="N297" s="20" t="s">
        <v>36</v>
      </c>
      <c r="O297" s="20">
        <f>VLookups!$D$39</f>
        <v>-1471.9562242328529</v>
      </c>
      <c r="P297" s="20">
        <f>P296-VLookups!$D$42</f>
        <v>-203</v>
      </c>
      <c r="Q297" s="22">
        <v>53</v>
      </c>
      <c r="R297" s="19">
        <v>0</v>
      </c>
      <c r="S297" s="20">
        <f>VLookups!$D$50</f>
        <v>-4487.7037773753191</v>
      </c>
      <c r="T297" s="19">
        <v>0</v>
      </c>
      <c r="U297" s="9">
        <v>149</v>
      </c>
      <c r="V297" s="21">
        <f>V296-VLookups!$D$54</f>
        <v>-2065</v>
      </c>
      <c r="W297" s="21">
        <f>-VLookups!$D$60</f>
        <v>-400</v>
      </c>
      <c r="X297" s="21">
        <f>-VLookups!$D$62</f>
        <v>-175</v>
      </c>
      <c r="Y297" s="36">
        <f>Y296*(1+VLookups!$D$57/12)</f>
        <v>-436.52529113835863</v>
      </c>
      <c r="Z297" s="9" t="s">
        <v>36</v>
      </c>
      <c r="AA297" s="9" t="s">
        <v>36</v>
      </c>
      <c r="AB297" s="20">
        <f t="shared" si="16"/>
        <v>5298.3897479362049</v>
      </c>
      <c r="AC297" s="20">
        <f t="shared" si="17"/>
        <v>606559.7786046206</v>
      </c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</row>
    <row r="298" spans="1:43" x14ac:dyDescent="0.25">
      <c r="A298" s="1"/>
      <c r="B298" s="9">
        <v>294</v>
      </c>
      <c r="C298" s="9">
        <f t="shared" si="18"/>
        <v>47</v>
      </c>
      <c r="D298" s="9">
        <f t="shared" si="19"/>
        <v>6</v>
      </c>
      <c r="E298" s="20">
        <f>E286*(1+VLookups!$C$8)</f>
        <v>22203.245575689554</v>
      </c>
      <c r="F298" s="20">
        <f>-E298*VLookups!$D$10*2</f>
        <v>-1332.1947345413732</v>
      </c>
      <c r="G298" s="19">
        <v>0</v>
      </c>
      <c r="H298" s="20">
        <f>(-VLookups!$D$13)*(E298+F298/2)</f>
        <v>-6999.5731677361327</v>
      </c>
      <c r="I298" s="19">
        <v>0</v>
      </c>
      <c r="J298" s="19">
        <v>0</v>
      </c>
      <c r="K298" s="19">
        <v>0</v>
      </c>
      <c r="L298" s="19">
        <v>0</v>
      </c>
      <c r="M298" s="19">
        <v>0</v>
      </c>
      <c r="N298" s="20" t="s">
        <v>36</v>
      </c>
      <c r="O298" s="20">
        <f>VLookups!$D$39</f>
        <v>-1471.9562242328529</v>
      </c>
      <c r="P298" s="20">
        <f>P297-VLookups!$D$42</f>
        <v>-204.5</v>
      </c>
      <c r="Q298" s="22">
        <v>54</v>
      </c>
      <c r="R298" s="19">
        <v>0</v>
      </c>
      <c r="S298" s="20">
        <f>VLookups!$D$50</f>
        <v>-4487.7037773753191</v>
      </c>
      <c r="T298" s="19">
        <v>0</v>
      </c>
      <c r="U298" s="9">
        <v>150</v>
      </c>
      <c r="V298" s="21">
        <f>V297-VLookups!$D$54</f>
        <v>-2070</v>
      </c>
      <c r="W298" s="21">
        <f>-VLookups!$D$60</f>
        <v>-400</v>
      </c>
      <c r="X298" s="21">
        <f>-VLookups!$D$62</f>
        <v>-175</v>
      </c>
      <c r="Y298" s="36">
        <f>Y297*(1+VLookups!$D$57/12)</f>
        <v>-437.79848990417884</v>
      </c>
      <c r="Z298" s="9" t="s">
        <v>36</v>
      </c>
      <c r="AA298" s="9" t="s">
        <v>36</v>
      </c>
      <c r="AB298" s="20">
        <f t="shared" si="16"/>
        <v>5290.616549170385</v>
      </c>
      <c r="AC298" s="20">
        <f t="shared" si="17"/>
        <v>612861.32811813196</v>
      </c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</row>
    <row r="299" spans="1:43" x14ac:dyDescent="0.25">
      <c r="A299" s="1"/>
      <c r="B299" s="9">
        <v>295</v>
      </c>
      <c r="C299" s="9">
        <f t="shared" si="18"/>
        <v>47</v>
      </c>
      <c r="D299" s="9">
        <f t="shared" si="19"/>
        <v>7</v>
      </c>
      <c r="E299" s="20">
        <f>E287*(1+VLookups!$C$8)</f>
        <v>22203.245575689554</v>
      </c>
      <c r="F299" s="20">
        <f>-E299*VLookups!$D$10*2</f>
        <v>-1332.1947345413732</v>
      </c>
      <c r="G299" s="19">
        <v>0</v>
      </c>
      <c r="H299" s="20">
        <f>(-VLookups!$D$13)*(E299+F299/2)</f>
        <v>-6999.5731677361327</v>
      </c>
      <c r="I299" s="19">
        <v>0</v>
      </c>
      <c r="J299" s="19">
        <v>0</v>
      </c>
      <c r="K299" s="19">
        <v>0</v>
      </c>
      <c r="L299" s="19">
        <v>0</v>
      </c>
      <c r="M299" s="19">
        <v>0</v>
      </c>
      <c r="N299" s="20" t="s">
        <v>36</v>
      </c>
      <c r="O299" s="20">
        <f>VLookups!$D$39</f>
        <v>-1471.9562242328529</v>
      </c>
      <c r="P299" s="20">
        <f>P298-VLookups!$D$42</f>
        <v>-206</v>
      </c>
      <c r="Q299" s="22">
        <v>55</v>
      </c>
      <c r="R299" s="19">
        <v>0</v>
      </c>
      <c r="S299" s="20">
        <f>VLookups!$D$50</f>
        <v>-4487.7037773753191</v>
      </c>
      <c r="T299" s="19">
        <v>0</v>
      </c>
      <c r="U299" s="9">
        <v>151</v>
      </c>
      <c r="V299" s="21">
        <f>V298-VLookups!$D$54</f>
        <v>-2075</v>
      </c>
      <c r="W299" s="21">
        <f>-VLookups!$D$60</f>
        <v>-400</v>
      </c>
      <c r="X299" s="21">
        <f>-VLookups!$D$62</f>
        <v>-175</v>
      </c>
      <c r="Y299" s="36">
        <f>Y298*(1+VLookups!$D$57/12)</f>
        <v>-439.07540216639939</v>
      </c>
      <c r="Z299" s="9" t="s">
        <v>36</v>
      </c>
      <c r="AA299" s="9" t="s">
        <v>36</v>
      </c>
      <c r="AB299" s="20">
        <f t="shared" si="16"/>
        <v>5282.8396369081638</v>
      </c>
      <c r="AC299" s="20">
        <f t="shared" si="17"/>
        <v>619165.6033019037</v>
      </c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</row>
    <row r="300" spans="1:43" x14ac:dyDescent="0.25">
      <c r="A300" s="1"/>
      <c r="B300" s="9">
        <v>296</v>
      </c>
      <c r="C300" s="9">
        <f t="shared" si="18"/>
        <v>47</v>
      </c>
      <c r="D300" s="9">
        <f t="shared" si="19"/>
        <v>8</v>
      </c>
      <c r="E300" s="20">
        <f>E288*(1+VLookups!$C$8)</f>
        <v>22203.245575689554</v>
      </c>
      <c r="F300" s="20">
        <f>-E300*VLookups!$D$10*2</f>
        <v>-1332.1947345413732</v>
      </c>
      <c r="G300" s="19">
        <v>0</v>
      </c>
      <c r="H300" s="20">
        <f>(-VLookups!$D$13)*(E300+F300/2)</f>
        <v>-6999.5731677361327</v>
      </c>
      <c r="I300" s="19">
        <v>0</v>
      </c>
      <c r="J300" s="19">
        <v>0</v>
      </c>
      <c r="K300" s="19">
        <v>0</v>
      </c>
      <c r="L300" s="19">
        <v>0</v>
      </c>
      <c r="M300" s="19">
        <v>0</v>
      </c>
      <c r="N300" s="20" t="s">
        <v>36</v>
      </c>
      <c r="O300" s="20">
        <f>VLookups!$D$39</f>
        <v>-1471.9562242328529</v>
      </c>
      <c r="P300" s="20">
        <f>P299-VLookups!$D$42</f>
        <v>-207.5</v>
      </c>
      <c r="Q300" s="22">
        <v>56</v>
      </c>
      <c r="R300" s="19">
        <v>0</v>
      </c>
      <c r="S300" s="20">
        <f>VLookups!$D$50</f>
        <v>-4487.7037773753191</v>
      </c>
      <c r="T300" s="19">
        <v>0</v>
      </c>
      <c r="U300" s="9">
        <v>152</v>
      </c>
      <c r="V300" s="21">
        <f>V299-VLookups!$D$54</f>
        <v>-2080</v>
      </c>
      <c r="W300" s="21">
        <f>-VLookups!$D$60</f>
        <v>-400</v>
      </c>
      <c r="X300" s="21">
        <f>-VLookups!$D$62</f>
        <v>-175</v>
      </c>
      <c r="Y300" s="36">
        <f>Y299*(1+VLookups!$D$57/12)</f>
        <v>-440.35603875605136</v>
      </c>
      <c r="Z300" s="9" t="s">
        <v>36</v>
      </c>
      <c r="AA300" s="9" t="s">
        <v>36</v>
      </c>
      <c r="AB300" s="20">
        <f t="shared" si="16"/>
        <v>5275.0590003185125</v>
      </c>
      <c r="AC300" s="20">
        <f t="shared" si="17"/>
        <v>625472.6049743921</v>
      </c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</row>
    <row r="301" spans="1:43" x14ac:dyDescent="0.25">
      <c r="A301" s="1"/>
      <c r="B301" s="9">
        <v>297</v>
      </c>
      <c r="C301" s="9">
        <f t="shared" si="18"/>
        <v>47</v>
      </c>
      <c r="D301" s="9">
        <f t="shared" si="19"/>
        <v>9</v>
      </c>
      <c r="E301" s="20">
        <f>E289*(1+VLookups!$C$8)</f>
        <v>22203.245575689554</v>
      </c>
      <c r="F301" s="20">
        <f>-E301*VLookups!$D$10*2</f>
        <v>-1332.1947345413732</v>
      </c>
      <c r="G301" s="19">
        <v>0</v>
      </c>
      <c r="H301" s="20">
        <f>(-VLookups!$D$13)*(E301+F301/2)</f>
        <v>-6999.5731677361327</v>
      </c>
      <c r="I301" s="19">
        <v>0</v>
      </c>
      <c r="J301" s="19">
        <v>0</v>
      </c>
      <c r="K301" s="19">
        <v>0</v>
      </c>
      <c r="L301" s="19">
        <v>0</v>
      </c>
      <c r="M301" s="19">
        <v>0</v>
      </c>
      <c r="N301" s="20" t="s">
        <v>36</v>
      </c>
      <c r="O301" s="20">
        <f>VLookups!$D$39</f>
        <v>-1471.9562242328529</v>
      </c>
      <c r="P301" s="20">
        <f>P300-VLookups!$D$42</f>
        <v>-209</v>
      </c>
      <c r="Q301" s="22">
        <v>57</v>
      </c>
      <c r="R301" s="19">
        <v>0</v>
      </c>
      <c r="S301" s="20">
        <f>VLookups!$D$50</f>
        <v>-4487.7037773753191</v>
      </c>
      <c r="T301" s="19">
        <v>0</v>
      </c>
      <c r="U301" s="9">
        <v>153</v>
      </c>
      <c r="V301" s="21">
        <f>V300-VLookups!$D$54</f>
        <v>-2085</v>
      </c>
      <c r="W301" s="21">
        <f>-VLookups!$D$60</f>
        <v>-400</v>
      </c>
      <c r="X301" s="21">
        <f>-VLookups!$D$62</f>
        <v>-175</v>
      </c>
      <c r="Y301" s="36">
        <f>Y300*(1+VLookups!$D$57/12)</f>
        <v>-441.64041053575653</v>
      </c>
      <c r="Z301" s="9" t="s">
        <v>36</v>
      </c>
      <c r="AA301" s="9" t="s">
        <v>36</v>
      </c>
      <c r="AB301" s="20">
        <f t="shared" si="16"/>
        <v>5267.2746285388066</v>
      </c>
      <c r="AC301" s="20">
        <f t="shared" si="17"/>
        <v>631782.33394455491</v>
      </c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</row>
    <row r="302" spans="1:43" x14ac:dyDescent="0.25">
      <c r="A302" s="1"/>
      <c r="B302" s="9">
        <v>298</v>
      </c>
      <c r="C302" s="9">
        <f t="shared" si="18"/>
        <v>47</v>
      </c>
      <c r="D302" s="9">
        <f t="shared" si="19"/>
        <v>10</v>
      </c>
      <c r="E302" s="20">
        <f>E290*(1+VLookups!$C$8)</f>
        <v>22203.245575689554</v>
      </c>
      <c r="F302" s="20">
        <f>-E302*VLookups!$D$10*2</f>
        <v>-1332.1947345413732</v>
      </c>
      <c r="G302" s="19">
        <v>0</v>
      </c>
      <c r="H302" s="20">
        <f>(-VLookups!$D$13)*(E302+F302/2)</f>
        <v>-6999.5731677361327</v>
      </c>
      <c r="I302" s="19">
        <v>0</v>
      </c>
      <c r="J302" s="19">
        <v>0</v>
      </c>
      <c r="K302" s="19">
        <v>0</v>
      </c>
      <c r="L302" s="19">
        <v>0</v>
      </c>
      <c r="M302" s="19">
        <v>0</v>
      </c>
      <c r="N302" s="20" t="s">
        <v>36</v>
      </c>
      <c r="O302" s="20">
        <f>VLookups!$D$39</f>
        <v>-1471.9562242328529</v>
      </c>
      <c r="P302" s="20">
        <f>P301-VLookups!$D$42</f>
        <v>-210.5</v>
      </c>
      <c r="Q302" s="22">
        <v>58</v>
      </c>
      <c r="R302" s="19">
        <v>0</v>
      </c>
      <c r="S302" s="20">
        <f>VLookups!$D$50</f>
        <v>-4487.7037773753191</v>
      </c>
      <c r="T302" s="19">
        <v>0</v>
      </c>
      <c r="U302" s="9">
        <v>154</v>
      </c>
      <c r="V302" s="21">
        <f>V301-VLookups!$D$54</f>
        <v>-2090</v>
      </c>
      <c r="W302" s="21">
        <f>-VLookups!$D$60</f>
        <v>-400</v>
      </c>
      <c r="X302" s="21">
        <f>-VLookups!$D$62</f>
        <v>-175</v>
      </c>
      <c r="Y302" s="36">
        <f>Y301*(1+VLookups!$D$57/12)</f>
        <v>-442.92852839981919</v>
      </c>
      <c r="Z302" s="9" t="s">
        <v>36</v>
      </c>
      <c r="AA302" s="9" t="s">
        <v>36</v>
      </c>
      <c r="AB302" s="20">
        <f t="shared" si="16"/>
        <v>5259.4865106747447</v>
      </c>
      <c r="AC302" s="20">
        <f t="shared" si="17"/>
        <v>638094.7910118039</v>
      </c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</row>
    <row r="303" spans="1:43" x14ac:dyDescent="0.25">
      <c r="A303" s="1"/>
      <c r="B303" s="9">
        <v>299</v>
      </c>
      <c r="C303" s="9">
        <f t="shared" si="18"/>
        <v>47</v>
      </c>
      <c r="D303" s="9">
        <f t="shared" si="19"/>
        <v>11</v>
      </c>
      <c r="E303" s="20">
        <f>E291*(1+VLookups!$C$8)</f>
        <v>22203.245575689554</v>
      </c>
      <c r="F303" s="20">
        <f>-E303*VLookups!$D$10*2</f>
        <v>-1332.1947345413732</v>
      </c>
      <c r="G303" s="19">
        <v>0</v>
      </c>
      <c r="H303" s="20">
        <f>(-VLookups!$D$13)*(E303+F303/2)</f>
        <v>-6999.5731677361327</v>
      </c>
      <c r="I303" s="19">
        <v>0</v>
      </c>
      <c r="J303" s="19">
        <v>0</v>
      </c>
      <c r="K303" s="19">
        <v>0</v>
      </c>
      <c r="L303" s="19">
        <v>0</v>
      </c>
      <c r="M303" s="19">
        <v>0</v>
      </c>
      <c r="N303" s="20" t="s">
        <v>36</v>
      </c>
      <c r="O303" s="20">
        <f>VLookups!$D$39</f>
        <v>-1471.9562242328529</v>
      </c>
      <c r="P303" s="20">
        <f>P302-VLookups!$D$42</f>
        <v>-212</v>
      </c>
      <c r="Q303" s="22">
        <v>59</v>
      </c>
      <c r="R303" s="19">
        <v>0</v>
      </c>
      <c r="S303" s="20">
        <f>VLookups!$D$50</f>
        <v>-4487.7037773753191</v>
      </c>
      <c r="T303" s="19">
        <v>0</v>
      </c>
      <c r="U303" s="9">
        <v>155</v>
      </c>
      <c r="V303" s="21">
        <f>V302-VLookups!$D$54</f>
        <v>-2095</v>
      </c>
      <c r="W303" s="21">
        <f>-VLookups!$D$60</f>
        <v>-400</v>
      </c>
      <c r="X303" s="21">
        <f>-VLookups!$D$62</f>
        <v>-175</v>
      </c>
      <c r="Y303" s="36">
        <f>Y302*(1+VLookups!$D$57/12)</f>
        <v>-444.22040327431864</v>
      </c>
      <c r="Z303" s="9" t="s">
        <v>36</v>
      </c>
      <c r="AA303" s="9" t="s">
        <v>36</v>
      </c>
      <c r="AB303" s="20">
        <f t="shared" si="16"/>
        <v>5251.6946358002451</v>
      </c>
      <c r="AC303" s="20">
        <f t="shared" si="17"/>
        <v>644409.97696595709</v>
      </c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</row>
    <row r="304" spans="1:43" x14ac:dyDescent="0.25">
      <c r="A304" s="1"/>
      <c r="B304" s="9">
        <v>300</v>
      </c>
      <c r="C304" s="9">
        <f t="shared" si="18"/>
        <v>48</v>
      </c>
      <c r="D304" s="9">
        <f t="shared" si="19"/>
        <v>0</v>
      </c>
      <c r="E304" s="20">
        <f>E292*(1+VLookups!$C$8)</f>
        <v>22980.359170838688</v>
      </c>
      <c r="F304" s="20">
        <f>-E304*VLookups!$D$10*2</f>
        <v>-1378.8215502503213</v>
      </c>
      <c r="G304" s="19">
        <v>0</v>
      </c>
      <c r="H304" s="20">
        <f>(-VLookups!$D$13)*(E304+F304/2)</f>
        <v>-7244.5582286068966</v>
      </c>
      <c r="I304" s="19">
        <v>0</v>
      </c>
      <c r="J304" s="19">
        <v>0</v>
      </c>
      <c r="K304" s="19">
        <v>0</v>
      </c>
      <c r="L304" s="19">
        <v>0</v>
      </c>
      <c r="M304" s="19">
        <v>0</v>
      </c>
      <c r="N304" s="20" t="s">
        <v>36</v>
      </c>
      <c r="O304" s="20">
        <f>VLookups!$D$39</f>
        <v>-1471.9562242328529</v>
      </c>
      <c r="P304" s="20">
        <f>P303-VLookups!$D$42</f>
        <v>-213.5</v>
      </c>
      <c r="Q304" s="22">
        <v>60</v>
      </c>
      <c r="R304" s="19">
        <v>0</v>
      </c>
      <c r="S304" s="20">
        <f>VLookups!$D$50</f>
        <v>-4487.7037773753191</v>
      </c>
      <c r="T304" s="19">
        <v>0</v>
      </c>
      <c r="U304" s="9">
        <v>156</v>
      </c>
      <c r="V304" s="21">
        <f>V303-VLookups!$D$54</f>
        <v>-2100</v>
      </c>
      <c r="W304" s="21">
        <f>-VLookups!$D$60</f>
        <v>-400</v>
      </c>
      <c r="X304" s="21">
        <f>-VLookups!$D$62</f>
        <v>-175</v>
      </c>
      <c r="Y304" s="36">
        <f>Y303*(1+VLookups!$D$57/12)</f>
        <v>-445.51604611720205</v>
      </c>
      <c r="Z304" s="9" t="s">
        <v>36</v>
      </c>
      <c r="AA304" s="9" t="s">
        <v>36</v>
      </c>
      <c r="AB304" s="20">
        <f t="shared" si="16"/>
        <v>5752.7141193812568</v>
      </c>
      <c r="AC304" s="20">
        <f t="shared" si="17"/>
        <v>651236.70771361503</v>
      </c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spans="1:43" x14ac:dyDescent="0.25">
      <c r="A305" s="1"/>
      <c r="B305" s="9">
        <v>301</v>
      </c>
      <c r="C305" s="9">
        <f t="shared" si="18"/>
        <v>48</v>
      </c>
      <c r="D305" s="9">
        <f t="shared" si="19"/>
        <v>1</v>
      </c>
      <c r="E305" s="20">
        <f>E293*(1+VLookups!$C$8)</f>
        <v>22980.359170838688</v>
      </c>
      <c r="F305" s="20">
        <f>-E305*VLookups!$D$10*2</f>
        <v>-1378.8215502503213</v>
      </c>
      <c r="G305" s="19">
        <v>0</v>
      </c>
      <c r="H305" s="20">
        <f>(-VLookups!$D$13)*(E305+F305/2)</f>
        <v>-7244.5582286068966</v>
      </c>
      <c r="I305" s="19">
        <v>0</v>
      </c>
      <c r="J305" s="19">
        <v>0</v>
      </c>
      <c r="K305" s="19">
        <v>0</v>
      </c>
      <c r="L305" s="19">
        <v>0</v>
      </c>
      <c r="M305" s="19">
        <v>0</v>
      </c>
      <c r="N305" s="20" t="s">
        <v>36</v>
      </c>
      <c r="O305" s="19">
        <v>0</v>
      </c>
      <c r="P305" s="20">
        <f>P304-VLookups!$D$42</f>
        <v>-215</v>
      </c>
      <c r="Q305" s="22">
        <v>61</v>
      </c>
      <c r="R305" s="19">
        <v>0</v>
      </c>
      <c r="S305" s="20">
        <f>VLookups!$D$50</f>
        <v>-4487.7037773753191</v>
      </c>
      <c r="T305" s="19">
        <v>0</v>
      </c>
      <c r="U305" s="9">
        <v>157</v>
      </c>
      <c r="V305" s="21">
        <f>V304-VLookups!$D$54</f>
        <v>-2105</v>
      </c>
      <c r="W305" s="21">
        <f>-VLookups!$D$60</f>
        <v>-400</v>
      </c>
      <c r="X305" s="21">
        <f>-VLookups!$D$62</f>
        <v>-175</v>
      </c>
      <c r="Y305" s="36">
        <f>Y304*(1+VLookups!$D$57/12)</f>
        <v>-446.81546791837724</v>
      </c>
      <c r="Z305" s="9" t="s">
        <v>36</v>
      </c>
      <c r="AA305" s="9" t="s">
        <v>36</v>
      </c>
      <c r="AB305" s="20">
        <f t="shared" si="16"/>
        <v>7216.8709218129352</v>
      </c>
      <c r="AC305" s="20">
        <f t="shared" si="17"/>
        <v>659538.97314828401</v>
      </c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</row>
    <row r="306" spans="1:43" x14ac:dyDescent="0.25">
      <c r="A306" s="1"/>
      <c r="B306" s="9">
        <v>302</v>
      </c>
      <c r="C306" s="9">
        <f t="shared" si="18"/>
        <v>48</v>
      </c>
      <c r="D306" s="9">
        <f t="shared" si="19"/>
        <v>2</v>
      </c>
      <c r="E306" s="20">
        <f>E294*(1+VLookups!$C$8)</f>
        <v>22980.359170838688</v>
      </c>
      <c r="F306" s="20">
        <f>-E306*VLookups!$D$10*2</f>
        <v>-1378.8215502503213</v>
      </c>
      <c r="G306" s="19">
        <v>0</v>
      </c>
      <c r="H306" s="20">
        <f>(-VLookups!$D$13)*(E306+F306/2)</f>
        <v>-7244.5582286068966</v>
      </c>
      <c r="I306" s="19">
        <v>0</v>
      </c>
      <c r="J306" s="19">
        <v>0</v>
      </c>
      <c r="K306" s="19">
        <v>0</v>
      </c>
      <c r="L306" s="19">
        <v>0</v>
      </c>
      <c r="M306" s="19">
        <v>0</v>
      </c>
      <c r="N306" s="20" t="s">
        <v>36</v>
      </c>
      <c r="O306" s="19">
        <v>0</v>
      </c>
      <c r="P306" s="20">
        <f>P305-VLookups!$D$42</f>
        <v>-216.5</v>
      </c>
      <c r="Q306" s="22">
        <v>62</v>
      </c>
      <c r="R306" s="19">
        <v>0</v>
      </c>
      <c r="S306" s="20">
        <f>VLookups!$D$50</f>
        <v>-4487.7037773753191</v>
      </c>
      <c r="T306" s="19">
        <v>0</v>
      </c>
      <c r="U306" s="9">
        <v>158</v>
      </c>
      <c r="V306" s="21">
        <f>V305-VLookups!$D$54</f>
        <v>-2110</v>
      </c>
      <c r="W306" s="21">
        <f>-VLookups!$D$60</f>
        <v>-400</v>
      </c>
      <c r="X306" s="21">
        <f>-VLookups!$D$62</f>
        <v>-175</v>
      </c>
      <c r="Y306" s="36">
        <f>Y305*(1+VLookups!$D$57/12)</f>
        <v>-448.11867969980585</v>
      </c>
      <c r="Z306" s="9" t="s">
        <v>36</v>
      </c>
      <c r="AA306" s="9" t="s">
        <v>36</v>
      </c>
      <c r="AB306" s="20">
        <f t="shared" si="16"/>
        <v>7209.0677100315061</v>
      </c>
      <c r="AC306" s="20">
        <f t="shared" si="17"/>
        <v>667847.27248022938</v>
      </c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</row>
    <row r="307" spans="1:43" x14ac:dyDescent="0.25">
      <c r="A307" s="1"/>
      <c r="B307" s="9">
        <v>303</v>
      </c>
      <c r="C307" s="9">
        <f t="shared" si="18"/>
        <v>48</v>
      </c>
      <c r="D307" s="9">
        <f t="shared" si="19"/>
        <v>3</v>
      </c>
      <c r="E307" s="20">
        <f>E295*(1+VLookups!$C$8)</f>
        <v>22980.359170838688</v>
      </c>
      <c r="F307" s="20">
        <f>-E307*VLookups!$D$10*2</f>
        <v>-1378.8215502503213</v>
      </c>
      <c r="G307" s="19">
        <v>0</v>
      </c>
      <c r="H307" s="20">
        <f>(-VLookups!$D$13)*(E307+F307/2)</f>
        <v>-7244.5582286068966</v>
      </c>
      <c r="I307" s="19">
        <v>0</v>
      </c>
      <c r="J307" s="19">
        <v>0</v>
      </c>
      <c r="K307" s="19">
        <v>0</v>
      </c>
      <c r="L307" s="19">
        <v>0</v>
      </c>
      <c r="M307" s="19">
        <v>0</v>
      </c>
      <c r="N307" s="20" t="s">
        <v>36</v>
      </c>
      <c r="O307" s="19">
        <v>0</v>
      </c>
      <c r="P307" s="20">
        <f>P306-VLookups!$D$42</f>
        <v>-218</v>
      </c>
      <c r="Q307" s="22">
        <v>63</v>
      </c>
      <c r="R307" s="19">
        <v>0</v>
      </c>
      <c r="S307" s="20">
        <f>VLookups!$D$50</f>
        <v>-4487.7037773753191</v>
      </c>
      <c r="T307" s="19">
        <v>0</v>
      </c>
      <c r="U307" s="9">
        <v>159</v>
      </c>
      <c r="V307" s="21">
        <f>V306-VLookups!$D$54</f>
        <v>-2115</v>
      </c>
      <c r="W307" s="21">
        <f>-VLookups!$D$60</f>
        <v>-400</v>
      </c>
      <c r="X307" s="21">
        <f>-VLookups!$D$62</f>
        <v>-175</v>
      </c>
      <c r="Y307" s="36">
        <f>Y306*(1+VLookups!$D$57/12)</f>
        <v>-449.42569251559695</v>
      </c>
      <c r="Z307" s="9" t="s">
        <v>36</v>
      </c>
      <c r="AA307" s="9" t="s">
        <v>36</v>
      </c>
      <c r="AB307" s="20">
        <f t="shared" si="16"/>
        <v>7201.2606972157155</v>
      </c>
      <c r="AC307" s="20">
        <f t="shared" si="17"/>
        <v>676161.61196491215</v>
      </c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</row>
    <row r="308" spans="1:43" x14ac:dyDescent="0.25">
      <c r="A308" s="1"/>
      <c r="B308" s="9">
        <v>304</v>
      </c>
      <c r="C308" s="9">
        <f t="shared" si="18"/>
        <v>48</v>
      </c>
      <c r="D308" s="9">
        <f t="shared" si="19"/>
        <v>4</v>
      </c>
      <c r="E308" s="20">
        <f>E296*(1+VLookups!$C$8)</f>
        <v>22980.359170838688</v>
      </c>
      <c r="F308" s="20">
        <f>-E308*VLookups!$D$10*2</f>
        <v>-1378.8215502503213</v>
      </c>
      <c r="G308" s="19">
        <v>0</v>
      </c>
      <c r="H308" s="20">
        <f>(-VLookups!$D$13)*(E308+F308/2)</f>
        <v>-7244.5582286068966</v>
      </c>
      <c r="I308" s="19">
        <v>0</v>
      </c>
      <c r="J308" s="19">
        <v>0</v>
      </c>
      <c r="K308" s="19">
        <v>0</v>
      </c>
      <c r="L308" s="19">
        <v>0</v>
      </c>
      <c r="M308" s="19">
        <v>0</v>
      </c>
      <c r="N308" s="20" t="s">
        <v>36</v>
      </c>
      <c r="O308" s="19">
        <v>0</v>
      </c>
      <c r="P308" s="20">
        <f>P307-VLookups!$D$42</f>
        <v>-219.5</v>
      </c>
      <c r="Q308" s="22">
        <v>64</v>
      </c>
      <c r="R308" s="19">
        <v>0</v>
      </c>
      <c r="S308" s="20">
        <f>VLookups!$D$50</f>
        <v>-4487.7037773753191</v>
      </c>
      <c r="T308" s="19">
        <v>0</v>
      </c>
      <c r="U308" s="9">
        <v>160</v>
      </c>
      <c r="V308" s="21">
        <f>V307-VLookups!$D$54</f>
        <v>-2120</v>
      </c>
      <c r="W308" s="21">
        <f>-VLookups!$D$60</f>
        <v>-400</v>
      </c>
      <c r="X308" s="21">
        <f>-VLookups!$D$62</f>
        <v>-175</v>
      </c>
      <c r="Y308" s="36">
        <f>Y307*(1+VLookups!$D$57/12)</f>
        <v>-450.73651745210077</v>
      </c>
      <c r="Z308" s="9" t="s">
        <v>36</v>
      </c>
      <c r="AA308" s="9" t="s">
        <v>36</v>
      </c>
      <c r="AB308" s="20">
        <f t="shared" si="16"/>
        <v>7193.4498722792114</v>
      </c>
      <c r="AC308" s="20">
        <f t="shared" si="17"/>
        <v>684481.99785713293</v>
      </c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</row>
    <row r="309" spans="1:43" x14ac:dyDescent="0.25">
      <c r="A309" s="1"/>
      <c r="B309" s="9">
        <v>305</v>
      </c>
      <c r="C309" s="9">
        <f t="shared" si="18"/>
        <v>48</v>
      </c>
      <c r="D309" s="9">
        <f t="shared" si="19"/>
        <v>5</v>
      </c>
      <c r="E309" s="20">
        <f>E297*(1+VLookups!$C$8)</f>
        <v>22980.359170838688</v>
      </c>
      <c r="F309" s="20">
        <f>-E309*VLookups!$D$10*2</f>
        <v>-1378.8215502503213</v>
      </c>
      <c r="G309" s="19">
        <v>0</v>
      </c>
      <c r="H309" s="20">
        <f>(-VLookups!$D$13)*(E309+F309/2)</f>
        <v>-7244.5582286068966</v>
      </c>
      <c r="I309" s="19">
        <v>0</v>
      </c>
      <c r="J309" s="19">
        <v>0</v>
      </c>
      <c r="K309" s="19">
        <v>0</v>
      </c>
      <c r="L309" s="19">
        <v>0</v>
      </c>
      <c r="M309" s="19">
        <v>0</v>
      </c>
      <c r="N309" s="20" t="s">
        <v>36</v>
      </c>
      <c r="O309" s="19">
        <v>0</v>
      </c>
      <c r="P309" s="20">
        <f>P308-VLookups!$D$42</f>
        <v>-221</v>
      </c>
      <c r="Q309" s="22">
        <v>65</v>
      </c>
      <c r="R309" s="19">
        <v>0</v>
      </c>
      <c r="S309" s="20">
        <f>VLookups!$D$50</f>
        <v>-4487.7037773753191</v>
      </c>
      <c r="T309" s="19">
        <v>0</v>
      </c>
      <c r="U309" s="9">
        <v>161</v>
      </c>
      <c r="V309" s="21">
        <f>V308-VLookups!$D$54</f>
        <v>-2125</v>
      </c>
      <c r="W309" s="21">
        <f>-VLookups!$D$60</f>
        <v>-400</v>
      </c>
      <c r="X309" s="21">
        <f>-VLookups!$D$62</f>
        <v>-175</v>
      </c>
      <c r="Y309" s="36">
        <f>Y308*(1+VLookups!$D$57/12)</f>
        <v>-452.05116562800276</v>
      </c>
      <c r="Z309" s="9" t="s">
        <v>36</v>
      </c>
      <c r="AA309" s="9" t="s">
        <v>36</v>
      </c>
      <c r="AB309" s="20">
        <f t="shared" si="16"/>
        <v>7185.6352241033092</v>
      </c>
      <c r="AC309" s="20">
        <f t="shared" si="17"/>
        <v>692808.43641099823</v>
      </c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</row>
    <row r="310" spans="1:43" x14ac:dyDescent="0.25">
      <c r="A310" s="1"/>
      <c r="B310" s="9">
        <v>306</v>
      </c>
      <c r="C310" s="9">
        <f t="shared" si="18"/>
        <v>48</v>
      </c>
      <c r="D310" s="9">
        <f t="shared" si="19"/>
        <v>6</v>
      </c>
      <c r="E310" s="20">
        <f>E298*(1+VLookups!$C$8)</f>
        <v>22980.359170838688</v>
      </c>
      <c r="F310" s="20">
        <f>-E310*VLookups!$D$10*2</f>
        <v>-1378.8215502503213</v>
      </c>
      <c r="G310" s="19">
        <v>0</v>
      </c>
      <c r="H310" s="20">
        <f>(-VLookups!$D$13)*(E310+F310/2)</f>
        <v>-7244.5582286068966</v>
      </c>
      <c r="I310" s="19">
        <v>0</v>
      </c>
      <c r="J310" s="19">
        <v>0</v>
      </c>
      <c r="K310" s="19">
        <v>0</v>
      </c>
      <c r="L310" s="19">
        <v>0</v>
      </c>
      <c r="M310" s="19">
        <v>0</v>
      </c>
      <c r="N310" s="20" t="s">
        <v>36</v>
      </c>
      <c r="O310" s="19">
        <v>0</v>
      </c>
      <c r="P310" s="20">
        <f>P309-VLookups!$D$42</f>
        <v>-222.5</v>
      </c>
      <c r="Q310" s="22">
        <v>66</v>
      </c>
      <c r="R310" s="19">
        <v>0</v>
      </c>
      <c r="S310" s="20">
        <f>VLookups!$D$50</f>
        <v>-4487.7037773753191</v>
      </c>
      <c r="T310" s="19">
        <v>0</v>
      </c>
      <c r="U310" s="9">
        <v>162</v>
      </c>
      <c r="V310" s="21">
        <f>V309-VLookups!$D$54</f>
        <v>-2130</v>
      </c>
      <c r="W310" s="21">
        <f>-VLookups!$D$60</f>
        <v>-400</v>
      </c>
      <c r="X310" s="21">
        <f>-VLookups!$D$62</f>
        <v>-175</v>
      </c>
      <c r="Y310" s="36">
        <f>Y309*(1+VLookups!$D$57/12)</f>
        <v>-453.36964819441778</v>
      </c>
      <c r="Z310" s="9" t="s">
        <v>36</v>
      </c>
      <c r="AA310" s="9" t="s">
        <v>36</v>
      </c>
      <c r="AB310" s="20">
        <f t="shared" si="16"/>
        <v>7177.8167415368944</v>
      </c>
      <c r="AC310" s="20">
        <f t="shared" si="17"/>
        <v>701140.93387988675</v>
      </c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</row>
    <row r="311" spans="1:43" x14ac:dyDescent="0.25">
      <c r="A311" s="1"/>
      <c r="B311" s="9">
        <v>307</v>
      </c>
      <c r="C311" s="9">
        <f t="shared" si="18"/>
        <v>48</v>
      </c>
      <c r="D311" s="9">
        <f t="shared" si="19"/>
        <v>7</v>
      </c>
      <c r="E311" s="20">
        <f>E299*(1+VLookups!$C$8)</f>
        <v>22980.359170838688</v>
      </c>
      <c r="F311" s="20">
        <f>-E311*VLookups!$D$10*2</f>
        <v>-1378.8215502503213</v>
      </c>
      <c r="G311" s="19">
        <v>0</v>
      </c>
      <c r="H311" s="20">
        <f>(-VLookups!$D$13)*(E311+F311/2)</f>
        <v>-7244.5582286068966</v>
      </c>
      <c r="I311" s="19">
        <v>0</v>
      </c>
      <c r="J311" s="19">
        <v>0</v>
      </c>
      <c r="K311" s="19">
        <v>0</v>
      </c>
      <c r="L311" s="19">
        <v>0</v>
      </c>
      <c r="M311" s="19">
        <v>0</v>
      </c>
      <c r="N311" s="20" t="s">
        <v>36</v>
      </c>
      <c r="O311" s="19">
        <v>0</v>
      </c>
      <c r="P311" s="20">
        <f>P310-VLookups!$D$42</f>
        <v>-224</v>
      </c>
      <c r="Q311" s="22">
        <v>67</v>
      </c>
      <c r="R311" s="19">
        <v>0</v>
      </c>
      <c r="S311" s="20">
        <f>VLookups!$D$50</f>
        <v>-4487.7037773753191</v>
      </c>
      <c r="T311" s="19">
        <v>0</v>
      </c>
      <c r="U311" s="9">
        <v>163</v>
      </c>
      <c r="V311" s="21">
        <f>V310-VLookups!$D$54</f>
        <v>-2135</v>
      </c>
      <c r="W311" s="21">
        <f>-VLookups!$D$60</f>
        <v>-400</v>
      </c>
      <c r="X311" s="21">
        <f>-VLookups!$D$62</f>
        <v>-175</v>
      </c>
      <c r="Y311" s="36">
        <f>Y310*(1+VLookups!$D$57/12)</f>
        <v>-454.69197633498482</v>
      </c>
      <c r="Z311" s="9" t="s">
        <v>36</v>
      </c>
      <c r="AA311" s="9" t="s">
        <v>36</v>
      </c>
      <c r="AB311" s="20">
        <f t="shared" si="16"/>
        <v>7169.9944133963272</v>
      </c>
      <c r="AC311" s="20">
        <f t="shared" si="17"/>
        <v>709479.49651641631</v>
      </c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</row>
    <row r="312" spans="1:43" x14ac:dyDescent="0.25">
      <c r="A312" s="1"/>
      <c r="B312" s="9">
        <v>308</v>
      </c>
      <c r="C312" s="9">
        <f t="shared" si="18"/>
        <v>48</v>
      </c>
      <c r="D312" s="9">
        <f t="shared" si="19"/>
        <v>8</v>
      </c>
      <c r="E312" s="20">
        <f>E300*(1+VLookups!$C$8)</f>
        <v>22980.359170838688</v>
      </c>
      <c r="F312" s="20">
        <f>-E312*VLookups!$D$10*2</f>
        <v>-1378.8215502503213</v>
      </c>
      <c r="G312" s="19">
        <v>0</v>
      </c>
      <c r="H312" s="20">
        <f>(-VLookups!$D$13)*(E312+F312/2)</f>
        <v>-7244.5582286068966</v>
      </c>
      <c r="I312" s="19">
        <v>0</v>
      </c>
      <c r="J312" s="19">
        <v>0</v>
      </c>
      <c r="K312" s="19">
        <v>0</v>
      </c>
      <c r="L312" s="19">
        <v>0</v>
      </c>
      <c r="M312" s="19">
        <v>0</v>
      </c>
      <c r="N312" s="20" t="s">
        <v>36</v>
      </c>
      <c r="O312" s="19">
        <v>0</v>
      </c>
      <c r="P312" s="20">
        <f>P311-VLookups!$D$42</f>
        <v>-225.5</v>
      </c>
      <c r="Q312" s="22">
        <v>68</v>
      </c>
      <c r="R312" s="19">
        <v>0</v>
      </c>
      <c r="S312" s="20">
        <f>VLookups!$D$50</f>
        <v>-4487.7037773753191</v>
      </c>
      <c r="T312" s="19">
        <v>0</v>
      </c>
      <c r="U312" s="9">
        <v>164</v>
      </c>
      <c r="V312" s="21">
        <f>V311-VLookups!$D$54</f>
        <v>-2140</v>
      </c>
      <c r="W312" s="21">
        <f>-VLookups!$D$60</f>
        <v>-400</v>
      </c>
      <c r="X312" s="21">
        <f>-VLookups!$D$62</f>
        <v>-175</v>
      </c>
      <c r="Y312" s="36">
        <f>Y311*(1+VLookups!$D$57/12)</f>
        <v>-456.01816126596185</v>
      </c>
      <c r="Z312" s="9" t="s">
        <v>36</v>
      </c>
      <c r="AA312" s="9" t="s">
        <v>36</v>
      </c>
      <c r="AB312" s="20">
        <f t="shared" si="16"/>
        <v>7162.1682284653507</v>
      </c>
      <c r="AC312" s="20">
        <f t="shared" si="17"/>
        <v>717824.13057240902</v>
      </c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</row>
    <row r="313" spans="1:43" x14ac:dyDescent="0.25">
      <c r="A313" s="1"/>
      <c r="B313" s="9">
        <v>309</v>
      </c>
      <c r="C313" s="9">
        <f t="shared" si="18"/>
        <v>48</v>
      </c>
      <c r="D313" s="9">
        <f t="shared" si="19"/>
        <v>9</v>
      </c>
      <c r="E313" s="20">
        <f>E301*(1+VLookups!$C$8)</f>
        <v>22980.359170838688</v>
      </c>
      <c r="F313" s="20">
        <f>-E313*VLookups!$D$10*2</f>
        <v>-1378.8215502503213</v>
      </c>
      <c r="G313" s="19">
        <v>0</v>
      </c>
      <c r="H313" s="20">
        <f>(-VLookups!$D$13)*(E313+F313/2)</f>
        <v>-7244.5582286068966</v>
      </c>
      <c r="I313" s="19">
        <v>0</v>
      </c>
      <c r="J313" s="19">
        <v>0</v>
      </c>
      <c r="K313" s="19">
        <v>0</v>
      </c>
      <c r="L313" s="19">
        <v>0</v>
      </c>
      <c r="M313" s="19">
        <v>0</v>
      </c>
      <c r="N313" s="20" t="s">
        <v>36</v>
      </c>
      <c r="O313" s="19">
        <v>0</v>
      </c>
      <c r="P313" s="20">
        <f>P312-VLookups!$D$42</f>
        <v>-227</v>
      </c>
      <c r="Q313" s="22">
        <v>69</v>
      </c>
      <c r="R313" s="19">
        <v>0</v>
      </c>
      <c r="S313" s="20">
        <f>VLookups!$D$50</f>
        <v>-4487.7037773753191</v>
      </c>
      <c r="T313" s="19">
        <v>0</v>
      </c>
      <c r="U313" s="9">
        <v>165</v>
      </c>
      <c r="V313" s="21">
        <f>V312-VLookups!$D$54</f>
        <v>-2145</v>
      </c>
      <c r="W313" s="21">
        <f>-VLookups!$D$60</f>
        <v>-400</v>
      </c>
      <c r="X313" s="21">
        <f>-VLookups!$D$62</f>
        <v>-175</v>
      </c>
      <c r="Y313" s="36">
        <f>Y312*(1+VLookups!$D$57/12)</f>
        <v>-457.34821423632093</v>
      </c>
      <c r="Z313" s="9" t="s">
        <v>36</v>
      </c>
      <c r="AA313" s="9" t="s">
        <v>36</v>
      </c>
      <c r="AB313" s="20">
        <f t="shared" si="16"/>
        <v>7154.3381754949914</v>
      </c>
      <c r="AC313" s="20">
        <f t="shared" si="17"/>
        <v>726174.8422988581</v>
      </c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</row>
    <row r="314" spans="1:43" x14ac:dyDescent="0.25">
      <c r="A314" s="1"/>
      <c r="B314" s="9">
        <v>310</v>
      </c>
      <c r="C314" s="9">
        <f t="shared" si="18"/>
        <v>48</v>
      </c>
      <c r="D314" s="9">
        <f t="shared" si="19"/>
        <v>10</v>
      </c>
      <c r="E314" s="20">
        <f>E302*(1+VLookups!$C$8)</f>
        <v>22980.359170838688</v>
      </c>
      <c r="F314" s="20">
        <f>-E314*VLookups!$D$10*2</f>
        <v>-1378.8215502503213</v>
      </c>
      <c r="G314" s="19">
        <v>0</v>
      </c>
      <c r="H314" s="20">
        <f>(-VLookups!$D$13)*(E314+F314/2)</f>
        <v>-7244.5582286068966</v>
      </c>
      <c r="I314" s="19">
        <v>0</v>
      </c>
      <c r="J314" s="19">
        <v>0</v>
      </c>
      <c r="K314" s="19">
        <v>0</v>
      </c>
      <c r="L314" s="19">
        <v>0</v>
      </c>
      <c r="M314" s="19">
        <v>0</v>
      </c>
      <c r="N314" s="20" t="s">
        <v>36</v>
      </c>
      <c r="O314" s="19">
        <v>0</v>
      </c>
      <c r="P314" s="20">
        <f>P313-VLookups!$D$42</f>
        <v>-228.5</v>
      </c>
      <c r="Q314" s="22">
        <v>70</v>
      </c>
      <c r="R314" s="19">
        <v>0</v>
      </c>
      <c r="S314" s="20">
        <f>VLookups!$D$50</f>
        <v>-4487.7037773753191</v>
      </c>
      <c r="T314" s="19">
        <v>0</v>
      </c>
      <c r="U314" s="9">
        <v>166</v>
      </c>
      <c r="V314" s="21">
        <f>V313-VLookups!$D$54</f>
        <v>-2150</v>
      </c>
      <c r="W314" s="21">
        <f>-VLookups!$D$60</f>
        <v>-400</v>
      </c>
      <c r="X314" s="21">
        <f>-VLookups!$D$62</f>
        <v>-175</v>
      </c>
      <c r="Y314" s="36">
        <f>Y313*(1+VLookups!$D$57/12)</f>
        <v>-458.68214652784354</v>
      </c>
      <c r="Z314" s="9" t="s">
        <v>36</v>
      </c>
      <c r="AA314" s="9" t="s">
        <v>36</v>
      </c>
      <c r="AB314" s="20">
        <f t="shared" si="16"/>
        <v>7146.5042432034688</v>
      </c>
      <c r="AC314" s="20">
        <f t="shared" si="17"/>
        <v>734531.63794589299</v>
      </c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 x14ac:dyDescent="0.25">
      <c r="A315" s="1"/>
      <c r="B315" s="9">
        <v>311</v>
      </c>
      <c r="C315" s="9">
        <f t="shared" si="18"/>
        <v>48</v>
      </c>
      <c r="D315" s="9">
        <f t="shared" si="19"/>
        <v>11</v>
      </c>
      <c r="E315" s="20">
        <f>E303*(1+VLookups!$C$8)</f>
        <v>22980.359170838688</v>
      </c>
      <c r="F315" s="20">
        <f>-E315*VLookups!$D$10*2</f>
        <v>-1378.8215502503213</v>
      </c>
      <c r="G315" s="19">
        <v>0</v>
      </c>
      <c r="H315" s="20">
        <f>(-VLookups!$D$13)*(E315+F315/2)</f>
        <v>-7244.5582286068966</v>
      </c>
      <c r="I315" s="19">
        <v>0</v>
      </c>
      <c r="J315" s="19">
        <v>0</v>
      </c>
      <c r="K315" s="19">
        <v>0</v>
      </c>
      <c r="L315" s="19">
        <v>0</v>
      </c>
      <c r="M315" s="19">
        <v>0</v>
      </c>
      <c r="N315" s="20" t="s">
        <v>36</v>
      </c>
      <c r="O315" s="19">
        <v>0</v>
      </c>
      <c r="P315" s="20">
        <f>P314-VLookups!$D$42</f>
        <v>-230</v>
      </c>
      <c r="Q315" s="22">
        <v>71</v>
      </c>
      <c r="R315" s="19">
        <v>0</v>
      </c>
      <c r="S315" s="20">
        <f>VLookups!$D$50</f>
        <v>-4487.7037773753191</v>
      </c>
      <c r="T315" s="19">
        <v>0</v>
      </c>
      <c r="U315" s="9">
        <v>167</v>
      </c>
      <c r="V315" s="21">
        <f>V314-VLookups!$D$54</f>
        <v>-2155</v>
      </c>
      <c r="W315" s="21">
        <f>-VLookups!$D$60</f>
        <v>-400</v>
      </c>
      <c r="X315" s="21">
        <f>-VLookups!$D$62</f>
        <v>-175</v>
      </c>
      <c r="Y315" s="36">
        <f>Y314*(1+VLookups!$D$57/12)</f>
        <v>-460.01996945521643</v>
      </c>
      <c r="Z315" s="9" t="s">
        <v>36</v>
      </c>
      <c r="AA315" s="9" t="s">
        <v>36</v>
      </c>
      <c r="AB315" s="20">
        <f t="shared" si="16"/>
        <v>7138.6664202760958</v>
      </c>
      <c r="AC315" s="20">
        <f t="shared" si="17"/>
        <v>742894.52376274555</v>
      </c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 x14ac:dyDescent="0.25">
      <c r="A316" s="1"/>
      <c r="B316" s="9">
        <v>312</v>
      </c>
      <c r="C316" s="9">
        <f t="shared" si="18"/>
        <v>49</v>
      </c>
      <c r="D316" s="9">
        <f t="shared" si="19"/>
        <v>0</v>
      </c>
      <c r="E316" s="20">
        <f>E304*(1+VLookups!$C$8)</f>
        <v>23784.671741818041</v>
      </c>
      <c r="F316" s="20">
        <f>-E316*VLookups!$D$10*2</f>
        <v>-1427.0803045090825</v>
      </c>
      <c r="G316" s="19">
        <v>0</v>
      </c>
      <c r="H316" s="20">
        <f>(-VLookups!$D$13)*(E316+F316/2)</f>
        <v>-7498.1177666081385</v>
      </c>
      <c r="I316" s="19">
        <v>0</v>
      </c>
      <c r="J316" s="19">
        <v>0</v>
      </c>
      <c r="K316" s="19">
        <v>0</v>
      </c>
      <c r="L316" s="19">
        <v>0</v>
      </c>
      <c r="M316" s="19">
        <v>0</v>
      </c>
      <c r="N316" s="20" t="s">
        <v>36</v>
      </c>
      <c r="O316" s="19">
        <v>0</v>
      </c>
      <c r="P316" s="20">
        <f>P315-VLookups!$D$42</f>
        <v>-231.5</v>
      </c>
      <c r="Q316" s="22">
        <v>72</v>
      </c>
      <c r="R316" s="19">
        <v>0</v>
      </c>
      <c r="S316" s="20">
        <f>VLookups!$D$50</f>
        <v>-4487.7037773753191</v>
      </c>
      <c r="T316" s="19">
        <v>0</v>
      </c>
      <c r="U316" s="9">
        <v>168</v>
      </c>
      <c r="V316" s="21">
        <f>V315-VLookups!$D$54</f>
        <v>-2160</v>
      </c>
      <c r="W316" s="21">
        <f>-VLookups!$D$60</f>
        <v>-400</v>
      </c>
      <c r="X316" s="21">
        <f>-VLookups!$D$62</f>
        <v>-175</v>
      </c>
      <c r="Y316" s="36">
        <f>Y315*(1+VLookups!$D$57/12)</f>
        <v>-461.36169436612749</v>
      </c>
      <c r="Z316" s="9" t="s">
        <v>36</v>
      </c>
      <c r="AA316" s="9" t="s">
        <v>36</v>
      </c>
      <c r="AB316" s="20">
        <f t="shared" si="16"/>
        <v>7657.4483512139177</v>
      </c>
      <c r="AC316" s="20">
        <f t="shared" si="17"/>
        <v>751790.12965356407</v>
      </c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spans="1:43" x14ac:dyDescent="0.25">
      <c r="A317" s="1"/>
      <c r="B317" s="9">
        <v>313</v>
      </c>
      <c r="C317" s="9">
        <f t="shared" si="18"/>
        <v>49</v>
      </c>
      <c r="D317" s="9">
        <f t="shared" si="19"/>
        <v>1</v>
      </c>
      <c r="E317" s="20">
        <f>E305*(1+VLookups!$C$8)</f>
        <v>23784.671741818041</v>
      </c>
      <c r="F317" s="20">
        <f>-E317*VLookups!$D$10*2</f>
        <v>-1427.0803045090825</v>
      </c>
      <c r="G317" s="19">
        <v>0</v>
      </c>
      <c r="H317" s="20">
        <f>(-VLookups!$D$13)*(E317+F317/2)</f>
        <v>-7498.1177666081385</v>
      </c>
      <c r="I317" s="19">
        <v>0</v>
      </c>
      <c r="J317" s="19">
        <v>0</v>
      </c>
      <c r="K317" s="19">
        <v>0</v>
      </c>
      <c r="L317" s="19">
        <v>0</v>
      </c>
      <c r="M317" s="19">
        <v>0</v>
      </c>
      <c r="N317" s="20" t="s">
        <v>36</v>
      </c>
      <c r="O317" s="19">
        <v>0</v>
      </c>
      <c r="P317" s="20">
        <f>P316-VLookups!$D$42</f>
        <v>-233</v>
      </c>
      <c r="Q317" s="22">
        <v>73</v>
      </c>
      <c r="R317" s="19">
        <v>0</v>
      </c>
      <c r="S317" s="20">
        <f>VLookups!$D$50</f>
        <v>-4487.7037773753191</v>
      </c>
      <c r="T317" s="19">
        <v>0</v>
      </c>
      <c r="U317" s="9">
        <v>169</v>
      </c>
      <c r="V317" s="21">
        <f>V316-VLookups!$D$54</f>
        <v>-2165</v>
      </c>
      <c r="W317" s="21">
        <f>-VLookups!$D$60</f>
        <v>-400</v>
      </c>
      <c r="X317" s="21">
        <f>-VLookups!$D$62</f>
        <v>-175</v>
      </c>
      <c r="Y317" s="36">
        <f>Y316*(1+VLookups!$D$57/12)</f>
        <v>-462.70733264136203</v>
      </c>
      <c r="Z317" s="9" t="s">
        <v>36</v>
      </c>
      <c r="AA317" s="9" t="s">
        <v>36</v>
      </c>
      <c r="AB317" s="20">
        <f t="shared" si="16"/>
        <v>7649.602712938683</v>
      </c>
      <c r="AC317" s="20">
        <f t="shared" si="17"/>
        <v>760692.71591592534</v>
      </c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</row>
    <row r="318" spans="1:43" x14ac:dyDescent="0.25">
      <c r="A318" s="1"/>
      <c r="B318" s="9">
        <v>314</v>
      </c>
      <c r="C318" s="9">
        <f t="shared" si="18"/>
        <v>49</v>
      </c>
      <c r="D318" s="9">
        <f t="shared" si="19"/>
        <v>2</v>
      </c>
      <c r="E318" s="20">
        <f>E306*(1+VLookups!$C$8)</f>
        <v>23784.671741818041</v>
      </c>
      <c r="F318" s="20">
        <f>-E318*VLookups!$D$10*2</f>
        <v>-1427.0803045090825</v>
      </c>
      <c r="G318" s="19">
        <v>0</v>
      </c>
      <c r="H318" s="20">
        <f>(-VLookups!$D$13)*(E318+F318/2)</f>
        <v>-7498.1177666081385</v>
      </c>
      <c r="I318" s="19">
        <v>0</v>
      </c>
      <c r="J318" s="19">
        <v>0</v>
      </c>
      <c r="K318" s="19">
        <v>0</v>
      </c>
      <c r="L318" s="19">
        <v>0</v>
      </c>
      <c r="M318" s="19">
        <v>0</v>
      </c>
      <c r="N318" s="20" t="s">
        <v>36</v>
      </c>
      <c r="O318" s="19">
        <v>0</v>
      </c>
      <c r="P318" s="20">
        <f>P317-VLookups!$D$42</f>
        <v>-234.5</v>
      </c>
      <c r="Q318" s="22">
        <v>74</v>
      </c>
      <c r="R318" s="19">
        <v>0</v>
      </c>
      <c r="S318" s="20">
        <f>VLookups!$D$50</f>
        <v>-4487.7037773753191</v>
      </c>
      <c r="T318" s="19">
        <v>0</v>
      </c>
      <c r="U318" s="9">
        <v>170</v>
      </c>
      <c r="V318" s="21">
        <f>V317-VLookups!$D$54</f>
        <v>-2170</v>
      </c>
      <c r="W318" s="21">
        <f>-VLookups!$D$60</f>
        <v>-400</v>
      </c>
      <c r="X318" s="21">
        <f>-VLookups!$D$62</f>
        <v>-175</v>
      </c>
      <c r="Y318" s="36">
        <f>Y317*(1+VLookups!$D$57/12)</f>
        <v>-464.05689569489937</v>
      </c>
      <c r="Z318" s="9" t="s">
        <v>36</v>
      </c>
      <c r="AA318" s="9" t="s">
        <v>36</v>
      </c>
      <c r="AB318" s="20">
        <f t="shared" si="16"/>
        <v>7641.7531498851458</v>
      </c>
      <c r="AC318" s="20">
        <f t="shared" si="17"/>
        <v>769602.29025900364</v>
      </c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</row>
    <row r="319" spans="1:43" x14ac:dyDescent="0.25">
      <c r="A319" s="1"/>
      <c r="B319" s="9">
        <v>315</v>
      </c>
      <c r="C319" s="9">
        <f t="shared" si="18"/>
        <v>49</v>
      </c>
      <c r="D319" s="9">
        <f t="shared" si="19"/>
        <v>3</v>
      </c>
      <c r="E319" s="20">
        <f>E307*(1+VLookups!$C$8)</f>
        <v>23784.671741818041</v>
      </c>
      <c r="F319" s="20">
        <f>-E319*VLookups!$D$10*2</f>
        <v>-1427.0803045090825</v>
      </c>
      <c r="G319" s="19">
        <v>0</v>
      </c>
      <c r="H319" s="20">
        <f>(-VLookups!$D$13)*(E319+F319/2)</f>
        <v>-7498.1177666081385</v>
      </c>
      <c r="I319" s="19">
        <v>0</v>
      </c>
      <c r="J319" s="19">
        <v>0</v>
      </c>
      <c r="K319" s="19">
        <v>0</v>
      </c>
      <c r="L319" s="19">
        <v>0</v>
      </c>
      <c r="M319" s="19">
        <v>0</v>
      </c>
      <c r="N319" s="20" t="s">
        <v>36</v>
      </c>
      <c r="O319" s="19">
        <v>0</v>
      </c>
      <c r="P319" s="20">
        <f>P318-VLookups!$D$42</f>
        <v>-236</v>
      </c>
      <c r="Q319" s="22">
        <v>75</v>
      </c>
      <c r="R319" s="19">
        <v>0</v>
      </c>
      <c r="S319" s="20">
        <f>VLookups!$D$50</f>
        <v>-4487.7037773753191</v>
      </c>
      <c r="T319" s="19">
        <v>0</v>
      </c>
      <c r="U319" s="9">
        <v>171</v>
      </c>
      <c r="V319" s="21">
        <f>V318-VLookups!$D$54</f>
        <v>-2175</v>
      </c>
      <c r="W319" s="21">
        <f>-VLookups!$D$60</f>
        <v>-400</v>
      </c>
      <c r="X319" s="21">
        <f>-VLookups!$D$62</f>
        <v>-175</v>
      </c>
      <c r="Y319" s="36">
        <f>Y318*(1+VLookups!$D$57/12)</f>
        <v>-465.41039497400948</v>
      </c>
      <c r="Z319" s="9" t="s">
        <v>36</v>
      </c>
      <c r="AA319" s="9" t="s">
        <v>36</v>
      </c>
      <c r="AB319" s="20">
        <f t="shared" si="16"/>
        <v>7633.8996506060357</v>
      </c>
      <c r="AC319" s="20">
        <f t="shared" si="17"/>
        <v>778518.86039337469</v>
      </c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 x14ac:dyDescent="0.25">
      <c r="A320" s="1"/>
      <c r="B320" s="9">
        <v>316</v>
      </c>
      <c r="C320" s="9">
        <f t="shared" si="18"/>
        <v>49</v>
      </c>
      <c r="D320" s="9">
        <f t="shared" si="19"/>
        <v>4</v>
      </c>
      <c r="E320" s="20">
        <f>E308*(1+VLookups!$C$8)</f>
        <v>23784.671741818041</v>
      </c>
      <c r="F320" s="20">
        <f>-E320*VLookups!$D$10*2</f>
        <v>-1427.0803045090825</v>
      </c>
      <c r="G320" s="19">
        <v>0</v>
      </c>
      <c r="H320" s="20">
        <f>(-VLookups!$D$13)*(E320+F320/2)</f>
        <v>-7498.1177666081385</v>
      </c>
      <c r="I320" s="19">
        <v>0</v>
      </c>
      <c r="J320" s="19">
        <v>0</v>
      </c>
      <c r="K320" s="19">
        <v>0</v>
      </c>
      <c r="L320" s="19">
        <v>0</v>
      </c>
      <c r="M320" s="19">
        <v>0</v>
      </c>
      <c r="N320" s="20" t="s">
        <v>36</v>
      </c>
      <c r="O320" s="19">
        <v>0</v>
      </c>
      <c r="P320" s="20">
        <f>P319-VLookups!$D$42</f>
        <v>-237.5</v>
      </c>
      <c r="Q320" s="22">
        <v>76</v>
      </c>
      <c r="R320" s="19">
        <v>0</v>
      </c>
      <c r="S320" s="20">
        <f>VLookups!$D$50</f>
        <v>-4487.7037773753191</v>
      </c>
      <c r="T320" s="19">
        <v>0</v>
      </c>
      <c r="U320" s="9">
        <v>172</v>
      </c>
      <c r="V320" s="21">
        <f>V319-VLookups!$D$54</f>
        <v>-2180</v>
      </c>
      <c r="W320" s="21">
        <f>-VLookups!$D$60</f>
        <v>-400</v>
      </c>
      <c r="X320" s="21">
        <f>-VLookups!$D$62</f>
        <v>-175</v>
      </c>
      <c r="Y320" s="36">
        <f>Y319*(1+VLookups!$D$57/12)</f>
        <v>-466.76784195935033</v>
      </c>
      <c r="Z320" s="9" t="s">
        <v>36</v>
      </c>
      <c r="AA320" s="9" t="s">
        <v>36</v>
      </c>
      <c r="AB320" s="20">
        <f t="shared" si="16"/>
        <v>7626.0422036206946</v>
      </c>
      <c r="AC320" s="20">
        <f t="shared" si="17"/>
        <v>787442.4340309843</v>
      </c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 x14ac:dyDescent="0.25">
      <c r="A321" s="1"/>
      <c r="B321" s="9">
        <v>317</v>
      </c>
      <c r="C321" s="9">
        <f t="shared" si="18"/>
        <v>49</v>
      </c>
      <c r="D321" s="9">
        <f t="shared" si="19"/>
        <v>5</v>
      </c>
      <c r="E321" s="20">
        <f>E309*(1+VLookups!$C$8)</f>
        <v>23784.671741818041</v>
      </c>
      <c r="F321" s="20">
        <f>-E321*VLookups!$D$10*2</f>
        <v>-1427.0803045090825</v>
      </c>
      <c r="G321" s="19">
        <v>0</v>
      </c>
      <c r="H321" s="20">
        <f>(-VLookups!$D$13)*(E321+F321/2)</f>
        <v>-7498.1177666081385</v>
      </c>
      <c r="I321" s="19">
        <v>0</v>
      </c>
      <c r="J321" s="19">
        <v>0</v>
      </c>
      <c r="K321" s="19">
        <v>0</v>
      </c>
      <c r="L321" s="19">
        <v>0</v>
      </c>
      <c r="M321" s="19">
        <v>0</v>
      </c>
      <c r="N321" s="20" t="s">
        <v>36</v>
      </c>
      <c r="O321" s="19">
        <v>0</v>
      </c>
      <c r="P321" s="20">
        <f>P320-VLookups!$D$42</f>
        <v>-239</v>
      </c>
      <c r="Q321" s="22">
        <v>77</v>
      </c>
      <c r="R321" s="19">
        <v>0</v>
      </c>
      <c r="S321" s="20">
        <f>VLookups!$D$50</f>
        <v>-4487.7037773753191</v>
      </c>
      <c r="T321" s="19">
        <v>0</v>
      </c>
      <c r="U321" s="9">
        <v>173</v>
      </c>
      <c r="V321" s="21">
        <f>V320-VLookups!$D$54</f>
        <v>-2185</v>
      </c>
      <c r="W321" s="21">
        <f>-VLookups!$D$60</f>
        <v>-400</v>
      </c>
      <c r="X321" s="21">
        <f>-VLookups!$D$62</f>
        <v>-175</v>
      </c>
      <c r="Y321" s="36">
        <f>Y320*(1+VLookups!$D$57/12)</f>
        <v>-468.12924816506512</v>
      </c>
      <c r="Z321" s="9" t="s">
        <v>36</v>
      </c>
      <c r="AA321" s="9" t="s">
        <v>36</v>
      </c>
      <c r="AB321" s="20">
        <f t="shared" si="16"/>
        <v>7618.1807974149797</v>
      </c>
      <c r="AC321" s="20">
        <f t="shared" si="17"/>
        <v>796373.01888511761</v>
      </c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 x14ac:dyDescent="0.25">
      <c r="A322" s="1"/>
      <c r="B322" s="9">
        <v>318</v>
      </c>
      <c r="C322" s="9">
        <f t="shared" si="18"/>
        <v>49</v>
      </c>
      <c r="D322" s="9">
        <f t="shared" si="19"/>
        <v>6</v>
      </c>
      <c r="E322" s="20">
        <f>E310*(1+VLookups!$C$8)</f>
        <v>23784.671741818041</v>
      </c>
      <c r="F322" s="20">
        <f>-E322*VLookups!$D$10*2</f>
        <v>-1427.0803045090825</v>
      </c>
      <c r="G322" s="19">
        <v>0</v>
      </c>
      <c r="H322" s="20">
        <f>(-VLookups!$D$13)*(E322+F322/2)</f>
        <v>-7498.1177666081385</v>
      </c>
      <c r="I322" s="19">
        <v>0</v>
      </c>
      <c r="J322" s="19">
        <v>0</v>
      </c>
      <c r="K322" s="19">
        <v>0</v>
      </c>
      <c r="L322" s="19">
        <v>0</v>
      </c>
      <c r="M322" s="19">
        <v>0</v>
      </c>
      <c r="N322" s="20" t="s">
        <v>36</v>
      </c>
      <c r="O322" s="19">
        <v>0</v>
      </c>
      <c r="P322" s="20">
        <f>P321-VLookups!$D$42</f>
        <v>-240.5</v>
      </c>
      <c r="Q322" s="22">
        <v>78</v>
      </c>
      <c r="R322" s="19">
        <v>0</v>
      </c>
      <c r="S322" s="20">
        <f>VLookups!$D$50</f>
        <v>-4487.7037773753191</v>
      </c>
      <c r="T322" s="19">
        <v>0</v>
      </c>
      <c r="U322" s="9">
        <v>174</v>
      </c>
      <c r="V322" s="21">
        <f>V321-VLookups!$D$54</f>
        <v>-2190</v>
      </c>
      <c r="W322" s="21">
        <f>-VLookups!$D$60</f>
        <v>-400</v>
      </c>
      <c r="X322" s="21">
        <f>-VLookups!$D$62</f>
        <v>-175</v>
      </c>
      <c r="Y322" s="36">
        <f>Y321*(1+VLookups!$D$57/12)</f>
        <v>-469.49462513887988</v>
      </c>
      <c r="Z322" s="9" t="s">
        <v>36</v>
      </c>
      <c r="AA322" s="9" t="s">
        <v>36</v>
      </c>
      <c r="AB322" s="20">
        <f t="shared" si="16"/>
        <v>7610.3154204411649</v>
      </c>
      <c r="AC322" s="20">
        <f t="shared" si="17"/>
        <v>805310.62267036736</v>
      </c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</row>
    <row r="323" spans="1:43" x14ac:dyDescent="0.25">
      <c r="A323" s="1"/>
      <c r="B323" s="9">
        <v>319</v>
      </c>
      <c r="C323" s="9">
        <f t="shared" si="18"/>
        <v>49</v>
      </c>
      <c r="D323" s="9">
        <f t="shared" si="19"/>
        <v>7</v>
      </c>
      <c r="E323" s="20">
        <f>E311*(1+VLookups!$C$8)</f>
        <v>23784.671741818041</v>
      </c>
      <c r="F323" s="20">
        <f>-E323*VLookups!$D$10*2</f>
        <v>-1427.0803045090825</v>
      </c>
      <c r="G323" s="19">
        <v>0</v>
      </c>
      <c r="H323" s="20">
        <f>(-VLookups!$D$13)*(E323+F323/2)</f>
        <v>-7498.1177666081385</v>
      </c>
      <c r="I323" s="19">
        <v>0</v>
      </c>
      <c r="J323" s="19">
        <v>0</v>
      </c>
      <c r="K323" s="19">
        <v>0</v>
      </c>
      <c r="L323" s="19">
        <v>0</v>
      </c>
      <c r="M323" s="19">
        <v>0</v>
      </c>
      <c r="N323" s="20" t="s">
        <v>36</v>
      </c>
      <c r="O323" s="19">
        <v>0</v>
      </c>
      <c r="P323" s="20">
        <f>P322-VLookups!$D$42</f>
        <v>-242</v>
      </c>
      <c r="Q323" s="22">
        <v>79</v>
      </c>
      <c r="R323" s="19">
        <v>0</v>
      </c>
      <c r="S323" s="20">
        <f>VLookups!$D$50</f>
        <v>-4487.7037773753191</v>
      </c>
      <c r="T323" s="19">
        <v>0</v>
      </c>
      <c r="U323" s="9">
        <v>175</v>
      </c>
      <c r="V323" s="21">
        <f>V322-VLookups!$D$54</f>
        <v>-2195</v>
      </c>
      <c r="W323" s="21">
        <f>-VLookups!$D$60</f>
        <v>-400</v>
      </c>
      <c r="X323" s="21">
        <f>-VLookups!$D$62</f>
        <v>-175</v>
      </c>
      <c r="Y323" s="36">
        <f>Y322*(1+VLookups!$D$57/12)</f>
        <v>-470.86398446220164</v>
      </c>
      <c r="Z323" s="9" t="s">
        <v>36</v>
      </c>
      <c r="AA323" s="9" t="s">
        <v>36</v>
      </c>
      <c r="AB323" s="20">
        <f t="shared" si="16"/>
        <v>7602.4460611178438</v>
      </c>
      <c r="AC323" s="20">
        <f t="shared" si="17"/>
        <v>814255.25310260244</v>
      </c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</row>
    <row r="324" spans="1:43" x14ac:dyDescent="0.25">
      <c r="A324" s="1"/>
      <c r="B324" s="9">
        <v>320</v>
      </c>
      <c r="C324" s="9">
        <f t="shared" si="18"/>
        <v>49</v>
      </c>
      <c r="D324" s="9">
        <f t="shared" si="19"/>
        <v>8</v>
      </c>
      <c r="E324" s="20">
        <f>E312*(1+VLookups!$C$8)</f>
        <v>23784.671741818041</v>
      </c>
      <c r="F324" s="20">
        <f>-E324*VLookups!$D$10*2</f>
        <v>-1427.0803045090825</v>
      </c>
      <c r="G324" s="19">
        <v>0</v>
      </c>
      <c r="H324" s="20">
        <f>(-VLookups!$D$13)*(E324+F324/2)</f>
        <v>-7498.1177666081385</v>
      </c>
      <c r="I324" s="19">
        <v>0</v>
      </c>
      <c r="J324" s="19">
        <v>0</v>
      </c>
      <c r="K324" s="19">
        <v>0</v>
      </c>
      <c r="L324" s="19">
        <v>0</v>
      </c>
      <c r="M324" s="19">
        <v>0</v>
      </c>
      <c r="N324" s="20" t="s">
        <v>36</v>
      </c>
      <c r="O324" s="19">
        <v>0</v>
      </c>
      <c r="P324" s="20">
        <f>P323-VLookups!$D$42</f>
        <v>-243.5</v>
      </c>
      <c r="Q324" s="22">
        <v>80</v>
      </c>
      <c r="R324" s="19">
        <v>0</v>
      </c>
      <c r="S324" s="20">
        <f>VLookups!$D$50</f>
        <v>-4487.7037773753191</v>
      </c>
      <c r="T324" s="19">
        <v>0</v>
      </c>
      <c r="U324" s="9">
        <v>176</v>
      </c>
      <c r="V324" s="21">
        <f>V323-VLookups!$D$54</f>
        <v>-2200</v>
      </c>
      <c r="W324" s="21">
        <f>-VLookups!$D$60</f>
        <v>-400</v>
      </c>
      <c r="X324" s="21">
        <f>-VLookups!$D$62</f>
        <v>-175</v>
      </c>
      <c r="Y324" s="36">
        <f>Y323*(1+VLookups!$D$57/12)</f>
        <v>-472.2373377502164</v>
      </c>
      <c r="Z324" s="9" t="s">
        <v>36</v>
      </c>
      <c r="AA324" s="9" t="s">
        <v>36</v>
      </c>
      <c r="AB324" s="20">
        <f t="shared" si="16"/>
        <v>7594.5727078298287</v>
      </c>
      <c r="AC324" s="20">
        <f t="shared" si="17"/>
        <v>823206.91789893666</v>
      </c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</row>
    <row r="325" spans="1:43" x14ac:dyDescent="0.25">
      <c r="A325" s="1"/>
      <c r="B325" s="9">
        <v>321</v>
      </c>
      <c r="C325" s="9">
        <f t="shared" si="18"/>
        <v>49</v>
      </c>
      <c r="D325" s="9">
        <f t="shared" si="19"/>
        <v>9</v>
      </c>
      <c r="E325" s="20">
        <f>E313*(1+VLookups!$C$8)</f>
        <v>23784.671741818041</v>
      </c>
      <c r="F325" s="20">
        <f>-E325*VLookups!$D$10*2</f>
        <v>-1427.0803045090825</v>
      </c>
      <c r="G325" s="19">
        <v>0</v>
      </c>
      <c r="H325" s="20">
        <f>(-VLookups!$D$13)*(E325+F325/2)</f>
        <v>-7498.1177666081385</v>
      </c>
      <c r="I325" s="19">
        <v>0</v>
      </c>
      <c r="J325" s="19">
        <v>0</v>
      </c>
      <c r="K325" s="19">
        <v>0</v>
      </c>
      <c r="L325" s="19">
        <v>0</v>
      </c>
      <c r="M325" s="19">
        <v>0</v>
      </c>
      <c r="N325" s="20" t="s">
        <v>36</v>
      </c>
      <c r="O325" s="19">
        <v>0</v>
      </c>
      <c r="P325" s="20">
        <f>P324-VLookups!$D$42</f>
        <v>-245</v>
      </c>
      <c r="Q325" s="22">
        <v>81</v>
      </c>
      <c r="R325" s="19">
        <v>0</v>
      </c>
      <c r="S325" s="20">
        <f>VLookups!$D$50</f>
        <v>-4487.7037773753191</v>
      </c>
      <c r="T325" s="19">
        <v>0</v>
      </c>
      <c r="U325" s="9">
        <v>177</v>
      </c>
      <c r="V325" s="21">
        <f>V324-VLookups!$D$54</f>
        <v>-2205</v>
      </c>
      <c r="W325" s="21">
        <f>-VLookups!$D$60</f>
        <v>-400</v>
      </c>
      <c r="X325" s="21">
        <f>-VLookups!$D$62</f>
        <v>-175</v>
      </c>
      <c r="Y325" s="36">
        <f>Y324*(1+VLookups!$D$57/12)</f>
        <v>-473.61469665198786</v>
      </c>
      <c r="Z325" s="9" t="s">
        <v>36</v>
      </c>
      <c r="AA325" s="9" t="s">
        <v>36</v>
      </c>
      <c r="AB325" s="20">
        <f t="shared" ref="AB325:AB388" si="20">SUM(E325,F325/2,H325,I325,K325,L325,M325,O325,P325,R325,S325,T325,V325,W325,X325,Y325,G325,J325,Z325,AA325)</f>
        <v>7586.6953489280568</v>
      </c>
      <c r="AC325" s="20">
        <f t="shared" si="17"/>
        <v>832165.62477769633</v>
      </c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</row>
    <row r="326" spans="1:43" x14ac:dyDescent="0.25">
      <c r="A326" s="1"/>
      <c r="B326" s="9">
        <v>322</v>
      </c>
      <c r="C326" s="9">
        <f t="shared" si="18"/>
        <v>49</v>
      </c>
      <c r="D326" s="9">
        <f t="shared" si="19"/>
        <v>10</v>
      </c>
      <c r="E326" s="20">
        <f>E314*(1+VLookups!$C$8)</f>
        <v>23784.671741818041</v>
      </c>
      <c r="F326" s="20">
        <f>-E326*VLookups!$D$10*2</f>
        <v>-1427.0803045090825</v>
      </c>
      <c r="G326" s="19">
        <v>0</v>
      </c>
      <c r="H326" s="20">
        <f>(-VLookups!$D$13)*(E326+F326/2)</f>
        <v>-7498.1177666081385</v>
      </c>
      <c r="I326" s="19">
        <v>0</v>
      </c>
      <c r="J326" s="19">
        <v>0</v>
      </c>
      <c r="K326" s="19">
        <v>0</v>
      </c>
      <c r="L326" s="19">
        <v>0</v>
      </c>
      <c r="M326" s="19">
        <v>0</v>
      </c>
      <c r="N326" s="20" t="s">
        <v>36</v>
      </c>
      <c r="O326" s="19">
        <v>0</v>
      </c>
      <c r="P326" s="20">
        <f>P325-VLookups!$D$42</f>
        <v>-246.5</v>
      </c>
      <c r="Q326" s="22">
        <v>82</v>
      </c>
      <c r="R326" s="19">
        <v>0</v>
      </c>
      <c r="S326" s="20">
        <f>VLookups!$D$50</f>
        <v>-4487.7037773753191</v>
      </c>
      <c r="T326" s="19">
        <v>0</v>
      </c>
      <c r="U326" s="9">
        <v>178</v>
      </c>
      <c r="V326" s="21">
        <f>V325-VLookups!$D$54</f>
        <v>-2210</v>
      </c>
      <c r="W326" s="21">
        <f>-VLookups!$D$60</f>
        <v>-400</v>
      </c>
      <c r="X326" s="21">
        <f>-VLookups!$D$62</f>
        <v>-175</v>
      </c>
      <c r="Y326" s="36">
        <f>Y325*(1+VLookups!$D$57/12)</f>
        <v>-474.99607285055617</v>
      </c>
      <c r="Z326" s="9" t="s">
        <v>36</v>
      </c>
      <c r="AA326" s="9" t="s">
        <v>36</v>
      </c>
      <c r="AB326" s="20">
        <f t="shared" si="20"/>
        <v>7578.8139727294893</v>
      </c>
      <c r="AC326" s="20">
        <f t="shared" ref="AC326:AC389" si="21">AB326+AC325*(1+$AC$2/12)</f>
        <v>841131.38145838864</v>
      </c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</row>
    <row r="327" spans="1:43" x14ac:dyDescent="0.25">
      <c r="A327" s="1"/>
      <c r="B327" s="9">
        <v>323</v>
      </c>
      <c r="C327" s="9">
        <f t="shared" si="18"/>
        <v>49</v>
      </c>
      <c r="D327" s="9">
        <f t="shared" si="19"/>
        <v>11</v>
      </c>
      <c r="E327" s="20">
        <f>E315*(1+VLookups!$C$8)</f>
        <v>23784.671741818041</v>
      </c>
      <c r="F327" s="20">
        <f>-E327*VLookups!$D$10*2</f>
        <v>-1427.0803045090825</v>
      </c>
      <c r="G327" s="19">
        <v>0</v>
      </c>
      <c r="H327" s="20">
        <f>(-VLookups!$D$13)*(E327+F327/2)</f>
        <v>-7498.1177666081385</v>
      </c>
      <c r="I327" s="19">
        <v>0</v>
      </c>
      <c r="J327" s="19">
        <v>0</v>
      </c>
      <c r="K327" s="19">
        <v>0</v>
      </c>
      <c r="L327" s="19">
        <v>0</v>
      </c>
      <c r="M327" s="19">
        <v>0</v>
      </c>
      <c r="N327" s="20" t="s">
        <v>36</v>
      </c>
      <c r="O327" s="19">
        <v>0</v>
      </c>
      <c r="P327" s="20">
        <f>P326-VLookups!$D$42</f>
        <v>-248</v>
      </c>
      <c r="Q327" s="22">
        <v>83</v>
      </c>
      <c r="R327" s="19">
        <v>0</v>
      </c>
      <c r="S327" s="20">
        <f>VLookups!$D$50</f>
        <v>-4487.7037773753191</v>
      </c>
      <c r="T327" s="19">
        <v>0</v>
      </c>
      <c r="U327" s="9">
        <v>179</v>
      </c>
      <c r="V327" s="21">
        <f>V326-VLookups!$D$54</f>
        <v>-2215</v>
      </c>
      <c r="W327" s="21">
        <f>-VLookups!$D$60</f>
        <v>-400</v>
      </c>
      <c r="X327" s="21">
        <f>-VLookups!$D$62</f>
        <v>-175</v>
      </c>
      <c r="Y327" s="36">
        <f>Y326*(1+VLookups!$D$57/12)</f>
        <v>-476.38147806303698</v>
      </c>
      <c r="Z327" s="9" t="s">
        <v>36</v>
      </c>
      <c r="AA327" s="9" t="s">
        <v>36</v>
      </c>
      <c r="AB327" s="20">
        <f t="shared" si="20"/>
        <v>7570.9285675170077</v>
      </c>
      <c r="AC327" s="20">
        <f t="shared" si="21"/>
        <v>850104.1956616696</v>
      </c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</row>
    <row r="328" spans="1:43" x14ac:dyDescent="0.25">
      <c r="A328" s="1"/>
      <c r="B328" s="9">
        <v>324</v>
      </c>
      <c r="C328" s="9">
        <f t="shared" si="18"/>
        <v>50</v>
      </c>
      <c r="D328" s="9">
        <f t="shared" si="19"/>
        <v>0</v>
      </c>
      <c r="E328" s="20">
        <f>E316*(1+VLookups!$C$8)</f>
        <v>24617.135252781671</v>
      </c>
      <c r="F328" s="20">
        <f>-E328*VLookups!$D$10*2</f>
        <v>-1477.0281151669001</v>
      </c>
      <c r="G328" s="19">
        <v>0</v>
      </c>
      <c r="H328" s="20">
        <f>(-VLookups!$D$13)*(E328+F328/2)</f>
        <v>-7760.5518884394223</v>
      </c>
      <c r="I328" s="19">
        <v>0</v>
      </c>
      <c r="J328" s="19">
        <v>0</v>
      </c>
      <c r="K328" s="19">
        <v>0</v>
      </c>
      <c r="L328" s="19">
        <v>0</v>
      </c>
      <c r="M328" s="19">
        <v>0</v>
      </c>
      <c r="N328" s="20" t="s">
        <v>36</v>
      </c>
      <c r="O328" s="19">
        <v>0</v>
      </c>
      <c r="P328" s="20">
        <f>P327-VLookups!$D$42</f>
        <v>-249.5</v>
      </c>
      <c r="Q328" s="22">
        <v>84</v>
      </c>
      <c r="R328" s="19">
        <v>0</v>
      </c>
      <c r="S328" s="20">
        <f>VLookups!$D$50</f>
        <v>-4487.7037773753191</v>
      </c>
      <c r="T328" s="19">
        <v>0</v>
      </c>
      <c r="U328" s="9">
        <v>180</v>
      </c>
      <c r="V328" s="21">
        <f>V327-VLookups!$D$54</f>
        <v>-2220</v>
      </c>
      <c r="W328" s="21">
        <f>-VLookups!$D$60</f>
        <v>-400</v>
      </c>
      <c r="X328" s="21">
        <f>-VLookups!$D$62</f>
        <v>-175</v>
      </c>
      <c r="Y328" s="36">
        <f>Y327*(1+VLookups!$D$57/12)</f>
        <v>-477.77092404072084</v>
      </c>
      <c r="Z328" s="9" t="s">
        <v>36</v>
      </c>
      <c r="AA328" s="9" t="s">
        <v>36</v>
      </c>
      <c r="AB328" s="20">
        <f t="shared" si="20"/>
        <v>8108.0946053427606</v>
      </c>
      <c r="AC328" s="20">
        <f t="shared" si="21"/>
        <v>859629.13059311511</v>
      </c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 x14ac:dyDescent="0.25">
      <c r="A329" s="1"/>
      <c r="B329" s="9">
        <v>325</v>
      </c>
      <c r="C329" s="9">
        <f t="shared" si="18"/>
        <v>50</v>
      </c>
      <c r="D329" s="9">
        <f t="shared" si="19"/>
        <v>1</v>
      </c>
      <c r="E329" s="20">
        <f>E317*(1+VLookups!$C$8)</f>
        <v>24617.135252781671</v>
      </c>
      <c r="F329" s="20">
        <f>-E329*VLookups!$D$10*2</f>
        <v>-1477.0281151669001</v>
      </c>
      <c r="G329" s="19">
        <v>0</v>
      </c>
      <c r="H329" s="20">
        <f>(-VLookups!$D$13)*(E329+F329/2)</f>
        <v>-7760.5518884394223</v>
      </c>
      <c r="I329" s="19">
        <v>0</v>
      </c>
      <c r="J329" s="19">
        <v>0</v>
      </c>
      <c r="K329" s="19">
        <v>0</v>
      </c>
      <c r="L329" s="19">
        <v>0</v>
      </c>
      <c r="M329" s="19">
        <v>0</v>
      </c>
      <c r="N329" s="20" t="s">
        <v>36</v>
      </c>
      <c r="O329" s="19">
        <v>0</v>
      </c>
      <c r="P329" s="20">
        <f>P328-VLookups!$D$42</f>
        <v>-251</v>
      </c>
      <c r="Q329" s="22">
        <v>85</v>
      </c>
      <c r="R329" s="19">
        <v>0</v>
      </c>
      <c r="S329" s="20">
        <f>VLookups!$D$50</f>
        <v>-4487.7037773753191</v>
      </c>
      <c r="T329" s="19">
        <v>0</v>
      </c>
      <c r="U329" s="9">
        <v>181</v>
      </c>
      <c r="V329" s="21">
        <f>V328-VLookups!$D$54</f>
        <v>-2225</v>
      </c>
      <c r="W329" s="21">
        <f>-VLookups!$D$60</f>
        <v>-400</v>
      </c>
      <c r="X329" s="21">
        <f>-VLookups!$D$62</f>
        <v>-175</v>
      </c>
      <c r="Y329" s="36">
        <f>Y328*(1+VLookups!$D$57/12)</f>
        <v>-479.16442256917293</v>
      </c>
      <c r="Z329" s="9" t="s">
        <v>36</v>
      </c>
      <c r="AA329" s="9" t="s">
        <v>36</v>
      </c>
      <c r="AB329" s="20">
        <f t="shared" si="20"/>
        <v>8100.2011068143092</v>
      </c>
      <c r="AC329" s="20">
        <f t="shared" si="21"/>
        <v>869162.04691758461</v>
      </c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 x14ac:dyDescent="0.25">
      <c r="A330" s="1"/>
      <c r="B330" s="9">
        <v>326</v>
      </c>
      <c r="C330" s="9">
        <f t="shared" si="18"/>
        <v>50</v>
      </c>
      <c r="D330" s="9">
        <f t="shared" si="19"/>
        <v>2</v>
      </c>
      <c r="E330" s="20">
        <f>E318*(1+VLookups!$C$8)</f>
        <v>24617.135252781671</v>
      </c>
      <c r="F330" s="20">
        <f>-E330*VLookups!$D$10*2</f>
        <v>-1477.0281151669001</v>
      </c>
      <c r="G330" s="19">
        <v>0</v>
      </c>
      <c r="H330" s="20">
        <f>(-VLookups!$D$13)*(E330+F330/2)</f>
        <v>-7760.5518884394223</v>
      </c>
      <c r="I330" s="19">
        <v>0</v>
      </c>
      <c r="J330" s="19">
        <v>0</v>
      </c>
      <c r="K330" s="19">
        <v>0</v>
      </c>
      <c r="L330" s="19">
        <v>0</v>
      </c>
      <c r="M330" s="19">
        <v>0</v>
      </c>
      <c r="N330" s="20" t="s">
        <v>36</v>
      </c>
      <c r="O330" s="19">
        <v>0</v>
      </c>
      <c r="P330" s="20">
        <f>P329-VLookups!$D$42</f>
        <v>-252.5</v>
      </c>
      <c r="Q330" s="22">
        <v>86</v>
      </c>
      <c r="R330" s="19">
        <v>0</v>
      </c>
      <c r="S330" s="20">
        <f>VLookups!$D$50</f>
        <v>-4487.7037773753191</v>
      </c>
      <c r="T330" s="19">
        <v>0</v>
      </c>
      <c r="U330" s="9">
        <v>182</v>
      </c>
      <c r="V330" s="21">
        <f>V329-VLookups!$D$54</f>
        <v>-2230</v>
      </c>
      <c r="W330" s="21">
        <f>-VLookups!$D$60</f>
        <v>-400</v>
      </c>
      <c r="X330" s="21">
        <f>-VLookups!$D$62</f>
        <v>-175</v>
      </c>
      <c r="Y330" s="36">
        <f>Y329*(1+VLookups!$D$57/12)</f>
        <v>-480.56198546833303</v>
      </c>
      <c r="Z330" s="9" t="s">
        <v>36</v>
      </c>
      <c r="AA330" s="9" t="s">
        <v>36</v>
      </c>
      <c r="AB330" s="20">
        <f t="shared" si="20"/>
        <v>8092.303543915149</v>
      </c>
      <c r="AC330" s="20">
        <f t="shared" si="21"/>
        <v>878702.9538730291</v>
      </c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 x14ac:dyDescent="0.25">
      <c r="A331" s="1"/>
      <c r="B331" s="9">
        <v>327</v>
      </c>
      <c r="C331" s="9">
        <f t="shared" si="18"/>
        <v>50</v>
      </c>
      <c r="D331" s="9">
        <f t="shared" si="19"/>
        <v>3</v>
      </c>
      <c r="E331" s="20">
        <f>E319*(1+VLookups!$C$8)</f>
        <v>24617.135252781671</v>
      </c>
      <c r="F331" s="20">
        <f>-E331*VLookups!$D$10*2</f>
        <v>-1477.0281151669001</v>
      </c>
      <c r="G331" s="19">
        <v>0</v>
      </c>
      <c r="H331" s="20">
        <f>(-VLookups!$D$13)*(E331+F331/2)</f>
        <v>-7760.5518884394223</v>
      </c>
      <c r="I331" s="19">
        <v>0</v>
      </c>
      <c r="J331" s="19">
        <v>0</v>
      </c>
      <c r="K331" s="19">
        <v>0</v>
      </c>
      <c r="L331" s="19">
        <v>0</v>
      </c>
      <c r="M331" s="19">
        <v>0</v>
      </c>
      <c r="N331" s="20" t="s">
        <v>36</v>
      </c>
      <c r="O331" s="19">
        <v>0</v>
      </c>
      <c r="P331" s="20">
        <f>P330-VLookups!$D$42</f>
        <v>-254</v>
      </c>
      <c r="Q331" s="22">
        <v>87</v>
      </c>
      <c r="R331" s="19">
        <v>0</v>
      </c>
      <c r="S331" s="20">
        <f>VLookups!$D$50</f>
        <v>-4487.7037773753191</v>
      </c>
      <c r="T331" s="19">
        <v>0</v>
      </c>
      <c r="U331" s="9">
        <v>183</v>
      </c>
      <c r="V331" s="21">
        <f>V330-VLookups!$D$54</f>
        <v>-2235</v>
      </c>
      <c r="W331" s="21">
        <f>-VLookups!$D$60</f>
        <v>-400</v>
      </c>
      <c r="X331" s="21">
        <f>-VLookups!$D$62</f>
        <v>-175</v>
      </c>
      <c r="Y331" s="36">
        <f>Y330*(1+VLookups!$D$57/12)</f>
        <v>-481.9636245926157</v>
      </c>
      <c r="Z331" s="9" t="s">
        <v>36</v>
      </c>
      <c r="AA331" s="9" t="s">
        <v>36</v>
      </c>
      <c r="AB331" s="20">
        <f t="shared" si="20"/>
        <v>8084.401904790866</v>
      </c>
      <c r="AC331" s="20">
        <f t="shared" si="21"/>
        <v>888251.86070094176</v>
      </c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</row>
    <row r="332" spans="1:43" x14ac:dyDescent="0.25">
      <c r="A332" s="1"/>
      <c r="B332" s="9">
        <v>328</v>
      </c>
      <c r="C332" s="9">
        <f t="shared" si="18"/>
        <v>50</v>
      </c>
      <c r="D332" s="9">
        <f t="shared" si="19"/>
        <v>4</v>
      </c>
      <c r="E332" s="20">
        <f>E320*(1+VLookups!$C$8)</f>
        <v>24617.135252781671</v>
      </c>
      <c r="F332" s="20">
        <f>-E332*VLookups!$D$10*2</f>
        <v>-1477.0281151669001</v>
      </c>
      <c r="G332" s="19">
        <v>0</v>
      </c>
      <c r="H332" s="20">
        <f>(-VLookups!$D$13)*(E332+F332/2)</f>
        <v>-7760.5518884394223</v>
      </c>
      <c r="I332" s="19">
        <v>0</v>
      </c>
      <c r="J332" s="19">
        <v>0</v>
      </c>
      <c r="K332" s="19">
        <v>0</v>
      </c>
      <c r="L332" s="19">
        <v>0</v>
      </c>
      <c r="M332" s="19">
        <v>0</v>
      </c>
      <c r="N332" s="20" t="s">
        <v>36</v>
      </c>
      <c r="O332" s="19">
        <v>0</v>
      </c>
      <c r="P332" s="20">
        <f>P331-VLookups!$D$42</f>
        <v>-255.5</v>
      </c>
      <c r="Q332" s="22">
        <v>88</v>
      </c>
      <c r="R332" s="19">
        <v>0</v>
      </c>
      <c r="S332" s="20">
        <f>VLookups!$D$50</f>
        <v>-4487.7037773753191</v>
      </c>
      <c r="T332" s="19">
        <v>0</v>
      </c>
      <c r="U332" s="9">
        <v>184</v>
      </c>
      <c r="V332" s="21">
        <f>V331-VLookups!$D$54</f>
        <v>-2240</v>
      </c>
      <c r="W332" s="21">
        <f>-VLookups!$D$60</f>
        <v>-400</v>
      </c>
      <c r="X332" s="21">
        <f>-VLookups!$D$62</f>
        <v>-175</v>
      </c>
      <c r="Y332" s="36">
        <f>Y331*(1+VLookups!$D$57/12)</f>
        <v>-483.36935183101082</v>
      </c>
      <c r="Z332" s="9" t="s">
        <v>36</v>
      </c>
      <c r="AA332" s="9" t="s">
        <v>36</v>
      </c>
      <c r="AB332" s="20">
        <f t="shared" si="20"/>
        <v>8076.4961775524707</v>
      </c>
      <c r="AC332" s="20">
        <f t="shared" si="21"/>
        <v>897808.77664632921</v>
      </c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</row>
    <row r="333" spans="1:43" x14ac:dyDescent="0.25">
      <c r="A333" s="1"/>
      <c r="B333" s="9">
        <v>329</v>
      </c>
      <c r="C333" s="9">
        <f t="shared" si="18"/>
        <v>50</v>
      </c>
      <c r="D333" s="9">
        <f t="shared" si="19"/>
        <v>5</v>
      </c>
      <c r="E333" s="20">
        <f>E321*(1+VLookups!$C$8)</f>
        <v>24617.135252781671</v>
      </c>
      <c r="F333" s="20">
        <f>-E333*VLookups!$D$10*2</f>
        <v>-1477.0281151669001</v>
      </c>
      <c r="G333" s="19">
        <v>0</v>
      </c>
      <c r="H333" s="20">
        <f>(-VLookups!$D$13)*(E333+F333/2)</f>
        <v>-7760.5518884394223</v>
      </c>
      <c r="I333" s="19">
        <v>0</v>
      </c>
      <c r="J333" s="19">
        <v>0</v>
      </c>
      <c r="K333" s="19">
        <v>0</v>
      </c>
      <c r="L333" s="19">
        <v>0</v>
      </c>
      <c r="M333" s="19">
        <v>0</v>
      </c>
      <c r="N333" s="20" t="s">
        <v>36</v>
      </c>
      <c r="O333" s="19">
        <v>0</v>
      </c>
      <c r="P333" s="20">
        <f>P332-VLookups!$D$42</f>
        <v>-257</v>
      </c>
      <c r="Q333" s="22">
        <v>89</v>
      </c>
      <c r="R333" s="19">
        <v>0</v>
      </c>
      <c r="S333" s="20">
        <f>VLookups!$D$50</f>
        <v>-4487.7037773753191</v>
      </c>
      <c r="T333" s="19">
        <v>0</v>
      </c>
      <c r="U333" s="9">
        <v>185</v>
      </c>
      <c r="V333" s="21">
        <f>V332-VLookups!$D$54</f>
        <v>-2245</v>
      </c>
      <c r="W333" s="21">
        <f>-VLookups!$D$60</f>
        <v>-400</v>
      </c>
      <c r="X333" s="21">
        <f>-VLookups!$D$62</f>
        <v>-175</v>
      </c>
      <c r="Y333" s="36">
        <f>Y332*(1+VLookups!$D$57/12)</f>
        <v>-484.77917910718463</v>
      </c>
      <c r="Z333" s="9" t="s">
        <v>36</v>
      </c>
      <c r="AA333" s="9" t="s">
        <v>36</v>
      </c>
      <c r="AB333" s="20">
        <f t="shared" si="20"/>
        <v>8068.5863502762968</v>
      </c>
      <c r="AC333" s="20">
        <f t="shared" si="21"/>
        <v>907373.71095768269</v>
      </c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</row>
    <row r="334" spans="1:43" x14ac:dyDescent="0.25">
      <c r="A334" s="1"/>
      <c r="B334" s="9">
        <v>330</v>
      </c>
      <c r="C334" s="9">
        <f t="shared" si="18"/>
        <v>50</v>
      </c>
      <c r="D334" s="9">
        <f t="shared" si="19"/>
        <v>6</v>
      </c>
      <c r="E334" s="20">
        <f>E322*(1+VLookups!$C$8)</f>
        <v>24617.135252781671</v>
      </c>
      <c r="F334" s="20">
        <f>-E334*VLookups!$D$10*2</f>
        <v>-1477.0281151669001</v>
      </c>
      <c r="G334" s="19">
        <v>0</v>
      </c>
      <c r="H334" s="20">
        <f>(-VLookups!$D$13)*(E334+F334/2)</f>
        <v>-7760.5518884394223</v>
      </c>
      <c r="I334" s="19">
        <v>0</v>
      </c>
      <c r="J334" s="19">
        <v>0</v>
      </c>
      <c r="K334" s="19">
        <v>0</v>
      </c>
      <c r="L334" s="19">
        <v>0</v>
      </c>
      <c r="M334" s="19">
        <v>0</v>
      </c>
      <c r="N334" s="20" t="s">
        <v>36</v>
      </c>
      <c r="O334" s="19">
        <v>0</v>
      </c>
      <c r="P334" s="20">
        <f>P333-VLookups!$D$42</f>
        <v>-258.5</v>
      </c>
      <c r="Q334" s="22">
        <v>90</v>
      </c>
      <c r="R334" s="19">
        <v>0</v>
      </c>
      <c r="S334" s="20">
        <f>VLookups!$D$50</f>
        <v>-4487.7037773753191</v>
      </c>
      <c r="T334" s="19">
        <v>0</v>
      </c>
      <c r="U334" s="9">
        <v>186</v>
      </c>
      <c r="V334" s="21">
        <f>V333-VLookups!$D$54</f>
        <v>-2250</v>
      </c>
      <c r="W334" s="21">
        <f>-VLookups!$D$60</f>
        <v>-400</v>
      </c>
      <c r="X334" s="21">
        <f>-VLookups!$D$62</f>
        <v>-175</v>
      </c>
      <c r="Y334" s="36">
        <f>Y333*(1+VLookups!$D$57/12)</f>
        <v>-486.1931183795806</v>
      </c>
      <c r="Z334" s="9" t="s">
        <v>36</v>
      </c>
      <c r="AA334" s="9" t="s">
        <v>36</v>
      </c>
      <c r="AB334" s="20">
        <f t="shared" si="20"/>
        <v>8060.6724110039013</v>
      </c>
      <c r="AC334" s="20">
        <f t="shared" si="21"/>
        <v>916946.67288694938</v>
      </c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</row>
    <row r="335" spans="1:43" x14ac:dyDescent="0.25">
      <c r="A335" s="1"/>
      <c r="B335" s="9">
        <v>331</v>
      </c>
      <c r="C335" s="9">
        <f t="shared" si="18"/>
        <v>50</v>
      </c>
      <c r="D335" s="9">
        <f t="shared" si="19"/>
        <v>7</v>
      </c>
      <c r="E335" s="20">
        <f>E323*(1+VLookups!$C$8)</f>
        <v>24617.135252781671</v>
      </c>
      <c r="F335" s="20">
        <f>-E335*VLookups!$D$10*2</f>
        <v>-1477.0281151669001</v>
      </c>
      <c r="G335" s="19">
        <v>0</v>
      </c>
      <c r="H335" s="20">
        <f>(-VLookups!$D$13)*(E335+F335/2)</f>
        <v>-7760.5518884394223</v>
      </c>
      <c r="I335" s="19">
        <v>0</v>
      </c>
      <c r="J335" s="19">
        <v>0</v>
      </c>
      <c r="K335" s="19">
        <v>0</v>
      </c>
      <c r="L335" s="19">
        <v>0</v>
      </c>
      <c r="M335" s="19">
        <v>0</v>
      </c>
      <c r="N335" s="20" t="s">
        <v>36</v>
      </c>
      <c r="O335" s="19">
        <v>0</v>
      </c>
      <c r="P335" s="20">
        <f>P334-VLookups!$D$42</f>
        <v>-260</v>
      </c>
      <c r="Q335" s="22">
        <v>91</v>
      </c>
      <c r="R335" s="19">
        <v>0</v>
      </c>
      <c r="S335" s="20">
        <f>VLookups!$D$50</f>
        <v>-4487.7037773753191</v>
      </c>
      <c r="T335" s="19">
        <v>0</v>
      </c>
      <c r="U335" s="9">
        <v>187</v>
      </c>
      <c r="V335" s="21">
        <f>V334-VLookups!$D$54</f>
        <v>-2255</v>
      </c>
      <c r="W335" s="21">
        <f>-VLookups!$D$60</f>
        <v>-400</v>
      </c>
      <c r="X335" s="21">
        <f>-VLookups!$D$62</f>
        <v>-175</v>
      </c>
      <c r="Y335" s="36">
        <f>Y334*(1+VLookups!$D$57/12)</f>
        <v>-487.61118164152106</v>
      </c>
      <c r="Z335" s="9" t="s">
        <v>36</v>
      </c>
      <c r="AA335" s="9" t="s">
        <v>36</v>
      </c>
      <c r="AB335" s="20">
        <f t="shared" si="20"/>
        <v>8052.7543477419604</v>
      </c>
      <c r="AC335" s="20">
        <f t="shared" si="21"/>
        <v>926527.67168950289</v>
      </c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</row>
    <row r="336" spans="1:43" x14ac:dyDescent="0.25">
      <c r="A336" s="1"/>
      <c r="B336" s="9">
        <v>332</v>
      </c>
      <c r="C336" s="9">
        <f t="shared" si="18"/>
        <v>50</v>
      </c>
      <c r="D336" s="9">
        <f t="shared" si="19"/>
        <v>8</v>
      </c>
      <c r="E336" s="20">
        <f>E324*(1+VLookups!$C$8)</f>
        <v>24617.135252781671</v>
      </c>
      <c r="F336" s="20">
        <f>-E336*VLookups!$D$10*2</f>
        <v>-1477.0281151669001</v>
      </c>
      <c r="G336" s="19">
        <v>0</v>
      </c>
      <c r="H336" s="20">
        <f>(-VLookups!$D$13)*(E336+F336/2)</f>
        <v>-7760.5518884394223</v>
      </c>
      <c r="I336" s="19">
        <v>0</v>
      </c>
      <c r="J336" s="19">
        <v>0</v>
      </c>
      <c r="K336" s="19">
        <v>0</v>
      </c>
      <c r="L336" s="19">
        <v>0</v>
      </c>
      <c r="M336" s="19">
        <v>0</v>
      </c>
      <c r="N336" s="20" t="s">
        <v>36</v>
      </c>
      <c r="O336" s="19">
        <v>0</v>
      </c>
      <c r="P336" s="20">
        <f>P335-VLookups!$D$42</f>
        <v>-261.5</v>
      </c>
      <c r="Q336" s="22">
        <v>92</v>
      </c>
      <c r="R336" s="19">
        <v>0</v>
      </c>
      <c r="S336" s="20">
        <f>VLookups!$D$50</f>
        <v>-4487.7037773753191</v>
      </c>
      <c r="T336" s="19">
        <v>0</v>
      </c>
      <c r="U336" s="9">
        <v>188</v>
      </c>
      <c r="V336" s="21">
        <f>V335-VLookups!$D$54</f>
        <v>-2260</v>
      </c>
      <c r="W336" s="21">
        <f>-VLookups!$D$60</f>
        <v>-400</v>
      </c>
      <c r="X336" s="21">
        <f>-VLookups!$D$62</f>
        <v>-175</v>
      </c>
      <c r="Y336" s="36">
        <f>Y335*(1+VLookups!$D$57/12)</f>
        <v>-489.03338092130883</v>
      </c>
      <c r="Z336" s="9" t="s">
        <v>36</v>
      </c>
      <c r="AA336" s="9" t="s">
        <v>36</v>
      </c>
      <c r="AB336" s="20">
        <f t="shared" si="20"/>
        <v>8044.8321484621729</v>
      </c>
      <c r="AC336" s="20">
        <f t="shared" si="21"/>
        <v>936116.71662411431</v>
      </c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</row>
    <row r="337" spans="1:43" x14ac:dyDescent="0.25">
      <c r="A337" s="1"/>
      <c r="B337" s="9">
        <v>333</v>
      </c>
      <c r="C337" s="9">
        <f t="shared" ref="C337:C400" si="22">C325+1</f>
        <v>50</v>
      </c>
      <c r="D337" s="9">
        <f t="shared" si="19"/>
        <v>9</v>
      </c>
      <c r="E337" s="20">
        <f>E325*(1+VLookups!$C$8)</f>
        <v>24617.135252781671</v>
      </c>
      <c r="F337" s="20">
        <f>-E337*VLookups!$D$10*2</f>
        <v>-1477.0281151669001</v>
      </c>
      <c r="G337" s="19">
        <v>0</v>
      </c>
      <c r="H337" s="20">
        <f>(-VLookups!$D$13)*(E337+F337/2)</f>
        <v>-7760.5518884394223</v>
      </c>
      <c r="I337" s="19">
        <v>0</v>
      </c>
      <c r="J337" s="19">
        <v>0</v>
      </c>
      <c r="K337" s="19">
        <v>0</v>
      </c>
      <c r="L337" s="19">
        <v>0</v>
      </c>
      <c r="M337" s="19">
        <v>0</v>
      </c>
      <c r="N337" s="20" t="s">
        <v>36</v>
      </c>
      <c r="O337" s="19">
        <v>0</v>
      </c>
      <c r="P337" s="20">
        <f>P336-VLookups!$D$42</f>
        <v>-263</v>
      </c>
      <c r="Q337" s="22">
        <v>93</v>
      </c>
      <c r="R337" s="19">
        <v>0</v>
      </c>
      <c r="S337" s="20">
        <f>VLookups!$D$50</f>
        <v>-4487.7037773753191</v>
      </c>
      <c r="T337" s="19">
        <v>0</v>
      </c>
      <c r="U337" s="9">
        <v>189</v>
      </c>
      <c r="V337" s="21">
        <f>V336-VLookups!$D$54</f>
        <v>-2265</v>
      </c>
      <c r="W337" s="21">
        <f>-VLookups!$D$60</f>
        <v>-400</v>
      </c>
      <c r="X337" s="21">
        <f>-VLookups!$D$62</f>
        <v>-175</v>
      </c>
      <c r="Y337" s="36">
        <f>Y336*(1+VLookups!$D$57/12)</f>
        <v>-490.45972828232931</v>
      </c>
      <c r="Z337" s="9" t="s">
        <v>36</v>
      </c>
      <c r="AA337" s="9" t="s">
        <v>36</v>
      </c>
      <c r="AB337" s="20">
        <f t="shared" si="20"/>
        <v>8036.9058011011521</v>
      </c>
      <c r="AC337" s="20">
        <f t="shared" si="21"/>
        <v>945713.81695292238</v>
      </c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</row>
    <row r="338" spans="1:43" x14ac:dyDescent="0.25">
      <c r="A338" s="1"/>
      <c r="B338" s="9">
        <v>334</v>
      </c>
      <c r="C338" s="9">
        <f t="shared" si="22"/>
        <v>50</v>
      </c>
      <c r="D338" s="9">
        <f t="shared" ref="D338:D401" si="23">D326</f>
        <v>10</v>
      </c>
      <c r="E338" s="20">
        <f>E326*(1+VLookups!$C$8)</f>
        <v>24617.135252781671</v>
      </c>
      <c r="F338" s="20">
        <f>-E338*VLookups!$D$10*2</f>
        <v>-1477.0281151669001</v>
      </c>
      <c r="G338" s="19">
        <v>0</v>
      </c>
      <c r="H338" s="20">
        <f>(-VLookups!$D$13)*(E338+F338/2)</f>
        <v>-7760.5518884394223</v>
      </c>
      <c r="I338" s="19">
        <v>0</v>
      </c>
      <c r="J338" s="19">
        <v>0</v>
      </c>
      <c r="K338" s="19">
        <v>0</v>
      </c>
      <c r="L338" s="19">
        <v>0</v>
      </c>
      <c r="M338" s="19">
        <v>0</v>
      </c>
      <c r="N338" s="20" t="s">
        <v>36</v>
      </c>
      <c r="O338" s="19">
        <v>0</v>
      </c>
      <c r="P338" s="20">
        <f>P337-VLookups!$D$42</f>
        <v>-264.5</v>
      </c>
      <c r="Q338" s="22">
        <v>94</v>
      </c>
      <c r="R338" s="19">
        <v>0</v>
      </c>
      <c r="S338" s="20">
        <f>VLookups!$D$50</f>
        <v>-4487.7037773753191</v>
      </c>
      <c r="T338" s="19">
        <v>0</v>
      </c>
      <c r="U338" s="9">
        <v>190</v>
      </c>
      <c r="V338" s="21">
        <f>V337-VLookups!$D$54</f>
        <v>-2270</v>
      </c>
      <c r="W338" s="21">
        <f>-VLookups!$D$60</f>
        <v>-400</v>
      </c>
      <c r="X338" s="21">
        <f>-VLookups!$D$62</f>
        <v>-175</v>
      </c>
      <c r="Y338" s="36">
        <f>Y337*(1+VLookups!$D$57/12)</f>
        <v>-491.89023582315275</v>
      </c>
      <c r="Z338" s="9" t="s">
        <v>36</v>
      </c>
      <c r="AA338" s="9" t="s">
        <v>36</v>
      </c>
      <c r="AB338" s="20">
        <f t="shared" si="20"/>
        <v>8028.9752935603292</v>
      </c>
      <c r="AC338" s="20">
        <f t="shared" si="21"/>
        <v>955318.98194140429</v>
      </c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</row>
    <row r="339" spans="1:43" x14ac:dyDescent="0.25">
      <c r="A339" s="1"/>
      <c r="B339" s="9">
        <v>335</v>
      </c>
      <c r="C339" s="9">
        <f t="shared" si="22"/>
        <v>50</v>
      </c>
      <c r="D339" s="9">
        <f t="shared" si="23"/>
        <v>11</v>
      </c>
      <c r="E339" s="20">
        <f>E327*(1+VLookups!$C$8)</f>
        <v>24617.135252781671</v>
      </c>
      <c r="F339" s="20">
        <f>-E339*VLookups!$D$10*2</f>
        <v>-1477.0281151669001</v>
      </c>
      <c r="G339" s="19">
        <v>0</v>
      </c>
      <c r="H339" s="20">
        <f>(-VLookups!$D$13)*(E339+F339/2)</f>
        <v>-7760.5518884394223</v>
      </c>
      <c r="I339" s="19">
        <v>0</v>
      </c>
      <c r="J339" s="19">
        <v>0</v>
      </c>
      <c r="K339" s="19">
        <v>0</v>
      </c>
      <c r="L339" s="19">
        <v>0</v>
      </c>
      <c r="M339" s="19">
        <v>0</v>
      </c>
      <c r="N339" s="20" t="s">
        <v>36</v>
      </c>
      <c r="O339" s="19">
        <v>0</v>
      </c>
      <c r="P339" s="20">
        <f>P338-VLookups!$D$42</f>
        <v>-266</v>
      </c>
      <c r="Q339" s="22">
        <v>95</v>
      </c>
      <c r="R339" s="19">
        <v>0</v>
      </c>
      <c r="S339" s="20">
        <f>VLookups!$D$50</f>
        <v>-4487.7037773753191</v>
      </c>
      <c r="T339" s="19">
        <v>0</v>
      </c>
      <c r="U339" s="9">
        <v>191</v>
      </c>
      <c r="V339" s="21">
        <f>V338-VLookups!$D$54</f>
        <v>-2275</v>
      </c>
      <c r="W339" s="21">
        <f>-VLookups!$D$60</f>
        <v>-400</v>
      </c>
      <c r="X339" s="21">
        <f>-VLookups!$D$62</f>
        <v>-175</v>
      </c>
      <c r="Y339" s="36">
        <f>Y338*(1+VLookups!$D$57/12)</f>
        <v>-493.32491567763697</v>
      </c>
      <c r="Z339" s="9" t="s">
        <v>36</v>
      </c>
      <c r="AA339" s="9" t="s">
        <v>36</v>
      </c>
      <c r="AB339" s="20">
        <f t="shared" si="20"/>
        <v>8021.0406137058444</v>
      </c>
      <c r="AC339" s="20">
        <f t="shared" si="21"/>
        <v>964932.22085834586</v>
      </c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</row>
    <row r="340" spans="1:43" x14ac:dyDescent="0.25">
      <c r="A340" s="1"/>
      <c r="B340" s="9">
        <v>336</v>
      </c>
      <c r="C340" s="9">
        <f t="shared" si="22"/>
        <v>51</v>
      </c>
      <c r="D340" s="9">
        <f t="shared" si="23"/>
        <v>0</v>
      </c>
      <c r="E340" s="20">
        <f>E328*(1+VLookups!$C$8)</f>
        <v>25478.734986629028</v>
      </c>
      <c r="F340" s="20">
        <f>-E340*VLookups!$D$10*2</f>
        <v>-1528.7240991977417</v>
      </c>
      <c r="G340" s="19">
        <v>0</v>
      </c>
      <c r="H340" s="20">
        <f>(-VLookups!$D$13)*(E340+F340/2)</f>
        <v>-8032.1712045348004</v>
      </c>
      <c r="I340" s="19">
        <v>0</v>
      </c>
      <c r="J340" s="19">
        <v>0</v>
      </c>
      <c r="K340" s="19">
        <v>0</v>
      </c>
      <c r="L340" s="19">
        <v>0</v>
      </c>
      <c r="M340" s="19">
        <v>0</v>
      </c>
      <c r="N340" s="20" t="s">
        <v>36</v>
      </c>
      <c r="O340" s="19">
        <v>0</v>
      </c>
      <c r="P340" s="20">
        <f>P339-VLookups!$D$42</f>
        <v>-267.5</v>
      </c>
      <c r="Q340" s="22">
        <v>96</v>
      </c>
      <c r="R340" s="19">
        <v>0</v>
      </c>
      <c r="S340" s="20">
        <f>VLookups!$D$50</f>
        <v>-4487.7037773753191</v>
      </c>
      <c r="T340" s="19">
        <v>0</v>
      </c>
      <c r="U340" s="9">
        <v>192</v>
      </c>
      <c r="V340" s="21">
        <f>V339-VLookups!$D$54</f>
        <v>-2280</v>
      </c>
      <c r="W340" s="21">
        <f>-VLookups!$D$60</f>
        <v>-400</v>
      </c>
      <c r="X340" s="21">
        <f>-VLookups!$D$62</f>
        <v>-175</v>
      </c>
      <c r="Y340" s="36">
        <f>Y339*(1+VLookups!$D$57/12)</f>
        <v>-494.76378001503008</v>
      </c>
      <c r="Z340" s="9" t="s">
        <v>36</v>
      </c>
      <c r="AA340" s="9" t="s">
        <v>36</v>
      </c>
      <c r="AB340" s="20">
        <f t="shared" si="20"/>
        <v>8577.234175105008</v>
      </c>
      <c r="AC340" s="20">
        <f t="shared" si="21"/>
        <v>975117.67540154816</v>
      </c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</row>
    <row r="341" spans="1:43" x14ac:dyDescent="0.25">
      <c r="A341" s="1"/>
      <c r="B341" s="9">
        <v>337</v>
      </c>
      <c r="C341" s="9">
        <f t="shared" si="22"/>
        <v>51</v>
      </c>
      <c r="D341" s="9">
        <f t="shared" si="23"/>
        <v>1</v>
      </c>
      <c r="E341" s="20">
        <f>E329*(1+VLookups!$C$8)</f>
        <v>25478.734986629028</v>
      </c>
      <c r="F341" s="20">
        <f>-E341*VLookups!$D$10*2</f>
        <v>-1528.7240991977417</v>
      </c>
      <c r="G341" s="19">
        <v>0</v>
      </c>
      <c r="H341" s="20">
        <f>(-VLookups!$D$13)*(E341+F341/2)</f>
        <v>-8032.1712045348004</v>
      </c>
      <c r="I341" s="19">
        <v>0</v>
      </c>
      <c r="J341" s="19">
        <v>0</v>
      </c>
      <c r="K341" s="19">
        <v>0</v>
      </c>
      <c r="L341" s="19">
        <v>0</v>
      </c>
      <c r="M341" s="19">
        <v>0</v>
      </c>
      <c r="N341" s="20" t="s">
        <v>36</v>
      </c>
      <c r="O341" s="19">
        <v>0</v>
      </c>
      <c r="P341" s="20">
        <f>P340-VLookups!$D$42</f>
        <v>-269</v>
      </c>
      <c r="Q341" s="22">
        <v>97</v>
      </c>
      <c r="R341" s="19">
        <v>0</v>
      </c>
      <c r="S341" s="20">
        <f>VLookups!$D$50</f>
        <v>-4487.7037773753191</v>
      </c>
      <c r="T341" s="19">
        <v>0</v>
      </c>
      <c r="U341" s="9">
        <v>193</v>
      </c>
      <c r="V341" s="21">
        <f>V340-VLookups!$D$54</f>
        <v>-2285</v>
      </c>
      <c r="W341" s="21">
        <f>-VLookups!$D$60</f>
        <v>-400</v>
      </c>
      <c r="X341" s="21">
        <f>-VLookups!$D$62</f>
        <v>-175</v>
      </c>
      <c r="Y341" s="36">
        <f>Y340*(1+VLookups!$D$57/12)</f>
        <v>-496.20684104007393</v>
      </c>
      <c r="Z341" s="9" t="s">
        <v>36</v>
      </c>
      <c r="AA341" s="9" t="s">
        <v>36</v>
      </c>
      <c r="AB341" s="20">
        <f t="shared" si="20"/>
        <v>8569.2911140799642</v>
      </c>
      <c r="AC341" s="20">
        <f t="shared" si="21"/>
        <v>985312.16264129744</v>
      </c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</row>
    <row r="342" spans="1:43" x14ac:dyDescent="0.25">
      <c r="A342" s="1"/>
      <c r="B342" s="9">
        <v>338</v>
      </c>
      <c r="C342" s="9">
        <f t="shared" si="22"/>
        <v>51</v>
      </c>
      <c r="D342" s="9">
        <f t="shared" si="23"/>
        <v>2</v>
      </c>
      <c r="E342" s="20">
        <f>E330*(1+VLookups!$C$8)</f>
        <v>25478.734986629028</v>
      </c>
      <c r="F342" s="20">
        <f>-E342*VLookups!$D$10*2</f>
        <v>-1528.7240991977417</v>
      </c>
      <c r="G342" s="19">
        <v>0</v>
      </c>
      <c r="H342" s="20">
        <f>(-VLookups!$D$13)*(E342+F342/2)</f>
        <v>-8032.1712045348004</v>
      </c>
      <c r="I342" s="19">
        <v>0</v>
      </c>
      <c r="J342" s="19">
        <v>0</v>
      </c>
      <c r="K342" s="19">
        <v>0</v>
      </c>
      <c r="L342" s="19">
        <v>0</v>
      </c>
      <c r="M342" s="19">
        <v>0</v>
      </c>
      <c r="N342" s="20" t="s">
        <v>36</v>
      </c>
      <c r="O342" s="19">
        <v>0</v>
      </c>
      <c r="P342" s="20">
        <f>P341-VLookups!$D$42</f>
        <v>-270.5</v>
      </c>
      <c r="Q342" s="22">
        <v>98</v>
      </c>
      <c r="R342" s="19">
        <v>0</v>
      </c>
      <c r="S342" s="20">
        <f>VLookups!$D$50</f>
        <v>-4487.7037773753191</v>
      </c>
      <c r="T342" s="19">
        <v>0</v>
      </c>
      <c r="U342" s="9">
        <v>194</v>
      </c>
      <c r="V342" s="21">
        <f>V341-VLookups!$D$54</f>
        <v>-2290</v>
      </c>
      <c r="W342" s="21">
        <f>-VLookups!$D$60</f>
        <v>-400</v>
      </c>
      <c r="X342" s="21">
        <f>-VLookups!$D$62</f>
        <v>-175</v>
      </c>
      <c r="Y342" s="36">
        <f>Y341*(1+VLookups!$D$57/12)</f>
        <v>-497.65411099310751</v>
      </c>
      <c r="Z342" s="9" t="s">
        <v>36</v>
      </c>
      <c r="AA342" s="9" t="s">
        <v>36</v>
      </c>
      <c r="AB342" s="20">
        <f t="shared" si="20"/>
        <v>8561.34384412693</v>
      </c>
      <c r="AC342" s="20">
        <f t="shared" si="21"/>
        <v>995515.69342315989</v>
      </c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</row>
    <row r="343" spans="1:43" x14ac:dyDescent="0.25">
      <c r="A343" s="1"/>
      <c r="B343" s="9">
        <v>339</v>
      </c>
      <c r="C343" s="9">
        <f t="shared" si="22"/>
        <v>51</v>
      </c>
      <c r="D343" s="9">
        <f t="shared" si="23"/>
        <v>3</v>
      </c>
      <c r="E343" s="20">
        <f>E331*(1+VLookups!$C$8)</f>
        <v>25478.734986629028</v>
      </c>
      <c r="F343" s="20">
        <f>-E343*VLookups!$D$10*2</f>
        <v>-1528.7240991977417</v>
      </c>
      <c r="G343" s="19">
        <v>0</v>
      </c>
      <c r="H343" s="20">
        <f>(-VLookups!$D$13)*(E343+F343/2)</f>
        <v>-8032.1712045348004</v>
      </c>
      <c r="I343" s="19">
        <v>0</v>
      </c>
      <c r="J343" s="19">
        <v>0</v>
      </c>
      <c r="K343" s="19">
        <v>0</v>
      </c>
      <c r="L343" s="19">
        <v>0</v>
      </c>
      <c r="M343" s="19">
        <v>0</v>
      </c>
      <c r="N343" s="20" t="s">
        <v>36</v>
      </c>
      <c r="O343" s="19">
        <v>0</v>
      </c>
      <c r="P343" s="20">
        <f>P342-VLookups!$D$42</f>
        <v>-272</v>
      </c>
      <c r="Q343" s="22">
        <v>99</v>
      </c>
      <c r="R343" s="19">
        <v>0</v>
      </c>
      <c r="S343" s="20">
        <f>VLookups!$D$50</f>
        <v>-4487.7037773753191</v>
      </c>
      <c r="T343" s="19">
        <v>0</v>
      </c>
      <c r="U343" s="9">
        <v>195</v>
      </c>
      <c r="V343" s="21">
        <f>V342-VLookups!$D$54</f>
        <v>-2295</v>
      </c>
      <c r="W343" s="21">
        <f>-VLookups!$D$60</f>
        <v>-400</v>
      </c>
      <c r="X343" s="21">
        <f>-VLookups!$D$62</f>
        <v>-175</v>
      </c>
      <c r="Y343" s="36">
        <f>Y342*(1+VLookups!$D$57/12)</f>
        <v>-499.10560215017074</v>
      </c>
      <c r="Z343" s="9" t="s">
        <v>36</v>
      </c>
      <c r="AA343" s="9" t="s">
        <v>36</v>
      </c>
      <c r="AB343" s="20">
        <f t="shared" si="20"/>
        <v>8553.3923529698677</v>
      </c>
      <c r="AC343" s="20">
        <f t="shared" si="21"/>
        <v>1005728.2785985017</v>
      </c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</row>
    <row r="344" spans="1:43" x14ac:dyDescent="0.25">
      <c r="A344" s="1"/>
      <c r="B344" s="9">
        <v>340</v>
      </c>
      <c r="C344" s="9">
        <f t="shared" si="22"/>
        <v>51</v>
      </c>
      <c r="D344" s="9">
        <f t="shared" si="23"/>
        <v>4</v>
      </c>
      <c r="E344" s="20">
        <f>E332*(1+VLookups!$C$8)</f>
        <v>25478.734986629028</v>
      </c>
      <c r="F344" s="20">
        <f>-E344*VLookups!$D$10*2</f>
        <v>-1528.7240991977417</v>
      </c>
      <c r="G344" s="19">
        <v>0</v>
      </c>
      <c r="H344" s="20">
        <f>(-VLookups!$D$13)*(E344+F344/2)</f>
        <v>-8032.1712045348004</v>
      </c>
      <c r="I344" s="19">
        <v>0</v>
      </c>
      <c r="J344" s="19">
        <v>0</v>
      </c>
      <c r="K344" s="19">
        <v>0</v>
      </c>
      <c r="L344" s="19">
        <v>0</v>
      </c>
      <c r="M344" s="19">
        <v>0</v>
      </c>
      <c r="N344" s="20" t="s">
        <v>36</v>
      </c>
      <c r="O344" s="19">
        <v>0</v>
      </c>
      <c r="P344" s="20">
        <f>P343-VLookups!$D$42</f>
        <v>-273.5</v>
      </c>
      <c r="Q344" s="22">
        <v>100</v>
      </c>
      <c r="R344" s="19">
        <v>0</v>
      </c>
      <c r="S344" s="20">
        <f>VLookups!$D$50</f>
        <v>-4487.7037773753191</v>
      </c>
      <c r="T344" s="19">
        <v>0</v>
      </c>
      <c r="U344" s="9">
        <v>196</v>
      </c>
      <c r="V344" s="21">
        <f>V343-VLookups!$D$54</f>
        <v>-2300</v>
      </c>
      <c r="W344" s="21">
        <f>-VLookups!$D$60</f>
        <v>-400</v>
      </c>
      <c r="X344" s="21">
        <f>-VLookups!$D$62</f>
        <v>-175</v>
      </c>
      <c r="Y344" s="36">
        <f>Y343*(1+VLookups!$D$57/12)</f>
        <v>-500.56132682310874</v>
      </c>
      <c r="Z344" s="9" t="s">
        <v>36</v>
      </c>
      <c r="AA344" s="9" t="s">
        <v>36</v>
      </c>
      <c r="AB344" s="20">
        <f t="shared" si="20"/>
        <v>8545.4366282969295</v>
      </c>
      <c r="AC344" s="20">
        <f t="shared" si="21"/>
        <v>1015949.9290244628</v>
      </c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</row>
    <row r="345" spans="1:43" x14ac:dyDescent="0.25">
      <c r="A345" s="1"/>
      <c r="B345" s="9">
        <v>341</v>
      </c>
      <c r="C345" s="9">
        <f t="shared" si="22"/>
        <v>51</v>
      </c>
      <c r="D345" s="9">
        <f t="shared" si="23"/>
        <v>5</v>
      </c>
      <c r="E345" s="20">
        <f>E333*(1+VLookups!$C$8)</f>
        <v>25478.734986629028</v>
      </c>
      <c r="F345" s="20">
        <f>-E345*VLookups!$D$10*2</f>
        <v>-1528.7240991977417</v>
      </c>
      <c r="G345" s="19">
        <v>0</v>
      </c>
      <c r="H345" s="20">
        <f>(-VLookups!$D$13)*(E345+F345/2)</f>
        <v>-8032.1712045348004</v>
      </c>
      <c r="I345" s="19">
        <v>0</v>
      </c>
      <c r="J345" s="19">
        <v>0</v>
      </c>
      <c r="K345" s="19">
        <v>0</v>
      </c>
      <c r="L345" s="19">
        <v>0</v>
      </c>
      <c r="M345" s="19">
        <v>0</v>
      </c>
      <c r="N345" s="20" t="s">
        <v>36</v>
      </c>
      <c r="O345" s="19">
        <v>0</v>
      </c>
      <c r="P345" s="20">
        <f>P344-VLookups!$D$42</f>
        <v>-275</v>
      </c>
      <c r="Q345" s="22">
        <v>101</v>
      </c>
      <c r="R345" s="19">
        <v>0</v>
      </c>
      <c r="S345" s="20">
        <f>VLookups!$D$50</f>
        <v>-4487.7037773753191</v>
      </c>
      <c r="T345" s="19">
        <v>0</v>
      </c>
      <c r="U345" s="9">
        <v>197</v>
      </c>
      <c r="V345" s="21">
        <f>V344-VLookups!$D$54</f>
        <v>-2305</v>
      </c>
      <c r="W345" s="21">
        <f>-VLookups!$D$60</f>
        <v>-400</v>
      </c>
      <c r="X345" s="21">
        <f>-VLookups!$D$62</f>
        <v>-175</v>
      </c>
      <c r="Y345" s="36">
        <f>Y344*(1+VLookups!$D$57/12)</f>
        <v>-502.02129735967617</v>
      </c>
      <c r="Z345" s="9" t="s">
        <v>36</v>
      </c>
      <c r="AA345" s="9" t="s">
        <v>36</v>
      </c>
      <c r="AB345" s="20">
        <f t="shared" si="20"/>
        <v>8537.4766577603623</v>
      </c>
      <c r="AC345" s="20">
        <f t="shared" si="21"/>
        <v>1026180.6555639306</v>
      </c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</row>
    <row r="346" spans="1:43" x14ac:dyDescent="0.25">
      <c r="A346" s="1"/>
      <c r="B346" s="9">
        <v>342</v>
      </c>
      <c r="C346" s="9">
        <f t="shared" si="22"/>
        <v>51</v>
      </c>
      <c r="D346" s="9">
        <f t="shared" si="23"/>
        <v>6</v>
      </c>
      <c r="E346" s="20">
        <f>E334*(1+VLookups!$C$8)</f>
        <v>25478.734986629028</v>
      </c>
      <c r="F346" s="20">
        <f>-E346*VLookups!$D$10*2</f>
        <v>-1528.7240991977417</v>
      </c>
      <c r="G346" s="19">
        <v>0</v>
      </c>
      <c r="H346" s="20">
        <f>(-VLookups!$D$13)*(E346+F346/2)</f>
        <v>-8032.1712045348004</v>
      </c>
      <c r="I346" s="19">
        <v>0</v>
      </c>
      <c r="J346" s="19">
        <v>0</v>
      </c>
      <c r="K346" s="19">
        <v>0</v>
      </c>
      <c r="L346" s="19">
        <v>0</v>
      </c>
      <c r="M346" s="19">
        <v>0</v>
      </c>
      <c r="N346" s="20" t="s">
        <v>36</v>
      </c>
      <c r="O346" s="19">
        <v>0</v>
      </c>
      <c r="P346" s="20">
        <f>P345-VLookups!$D$42</f>
        <v>-276.5</v>
      </c>
      <c r="Q346" s="22">
        <v>102</v>
      </c>
      <c r="R346" s="19">
        <v>0</v>
      </c>
      <c r="S346" s="20">
        <f>VLookups!$D$50</f>
        <v>-4487.7037773753191</v>
      </c>
      <c r="T346" s="19">
        <v>0</v>
      </c>
      <c r="U346" s="9">
        <v>198</v>
      </c>
      <c r="V346" s="21">
        <f>V345-VLookups!$D$54</f>
        <v>-2310</v>
      </c>
      <c r="W346" s="21">
        <f>-VLookups!$D$60</f>
        <v>-400</v>
      </c>
      <c r="X346" s="21">
        <f>-VLookups!$D$62</f>
        <v>-175</v>
      </c>
      <c r="Y346" s="36">
        <f>Y345*(1+VLookups!$D$57/12)</f>
        <v>-503.48552614364189</v>
      </c>
      <c r="Z346" s="9" t="s">
        <v>36</v>
      </c>
      <c r="AA346" s="9" t="s">
        <v>36</v>
      </c>
      <c r="AB346" s="20">
        <f t="shared" si="20"/>
        <v>8529.5124289763953</v>
      </c>
      <c r="AC346" s="20">
        <f t="shared" si="21"/>
        <v>1036420.4690855136</v>
      </c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</row>
    <row r="347" spans="1:43" x14ac:dyDescent="0.25">
      <c r="A347" s="1"/>
      <c r="B347" s="9">
        <v>343</v>
      </c>
      <c r="C347" s="9">
        <f t="shared" si="22"/>
        <v>51</v>
      </c>
      <c r="D347" s="9">
        <f t="shared" si="23"/>
        <v>7</v>
      </c>
      <c r="E347" s="20">
        <f>E335*(1+VLookups!$C$8)</f>
        <v>25478.734986629028</v>
      </c>
      <c r="F347" s="20">
        <f>-E347*VLookups!$D$10*2</f>
        <v>-1528.7240991977417</v>
      </c>
      <c r="G347" s="19">
        <v>0</v>
      </c>
      <c r="H347" s="20">
        <f>(-VLookups!$D$13)*(E347+F347/2)</f>
        <v>-8032.1712045348004</v>
      </c>
      <c r="I347" s="19">
        <v>0</v>
      </c>
      <c r="J347" s="19">
        <v>0</v>
      </c>
      <c r="K347" s="19">
        <v>0</v>
      </c>
      <c r="L347" s="19">
        <v>0</v>
      </c>
      <c r="M347" s="19">
        <v>0</v>
      </c>
      <c r="N347" s="20" t="s">
        <v>36</v>
      </c>
      <c r="O347" s="19">
        <v>0</v>
      </c>
      <c r="P347" s="20">
        <f>P346-VLookups!$D$42</f>
        <v>-278</v>
      </c>
      <c r="Q347" s="22">
        <v>103</v>
      </c>
      <c r="R347" s="19">
        <v>0</v>
      </c>
      <c r="S347" s="20">
        <f>VLookups!$D$50</f>
        <v>-4487.7037773753191</v>
      </c>
      <c r="T347" s="19">
        <v>0</v>
      </c>
      <c r="U347" s="9">
        <v>199</v>
      </c>
      <c r="V347" s="21">
        <f>V346-VLookups!$D$54</f>
        <v>-2315</v>
      </c>
      <c r="W347" s="21">
        <f>-VLookups!$D$60</f>
        <v>-400</v>
      </c>
      <c r="X347" s="21">
        <f>-VLookups!$D$62</f>
        <v>-175</v>
      </c>
      <c r="Y347" s="36">
        <f>Y346*(1+VLookups!$D$57/12)</f>
        <v>-504.95402559489418</v>
      </c>
      <c r="Z347" s="9" t="s">
        <v>36</v>
      </c>
      <c r="AA347" s="9" t="s">
        <v>36</v>
      </c>
      <c r="AB347" s="20">
        <f t="shared" si="20"/>
        <v>8521.5439295251435</v>
      </c>
      <c r="AC347" s="20">
        <f t="shared" si="21"/>
        <v>1046669.3804635147</v>
      </c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</row>
    <row r="348" spans="1:43" x14ac:dyDescent="0.25">
      <c r="A348" s="1"/>
      <c r="B348" s="9">
        <v>344</v>
      </c>
      <c r="C348" s="9">
        <f t="shared" si="22"/>
        <v>51</v>
      </c>
      <c r="D348" s="9">
        <f t="shared" si="23"/>
        <v>8</v>
      </c>
      <c r="E348" s="20">
        <f>E336*(1+VLookups!$C$8)</f>
        <v>25478.734986629028</v>
      </c>
      <c r="F348" s="20">
        <f>-E348*VLookups!$D$10*2</f>
        <v>-1528.7240991977417</v>
      </c>
      <c r="G348" s="19">
        <v>0</v>
      </c>
      <c r="H348" s="20">
        <f>(-VLookups!$D$13)*(E348+F348/2)</f>
        <v>-8032.1712045348004</v>
      </c>
      <c r="I348" s="19">
        <v>0</v>
      </c>
      <c r="J348" s="19">
        <v>0</v>
      </c>
      <c r="K348" s="19">
        <v>0</v>
      </c>
      <c r="L348" s="19">
        <v>0</v>
      </c>
      <c r="M348" s="19">
        <v>0</v>
      </c>
      <c r="N348" s="20" t="s">
        <v>36</v>
      </c>
      <c r="O348" s="19">
        <v>0</v>
      </c>
      <c r="P348" s="20">
        <f>P347-VLookups!$D$42</f>
        <v>-279.5</v>
      </c>
      <c r="Q348" s="22">
        <v>104</v>
      </c>
      <c r="R348" s="19">
        <v>0</v>
      </c>
      <c r="S348" s="20">
        <f>VLookups!$D$50</f>
        <v>-4487.7037773753191</v>
      </c>
      <c r="T348" s="19">
        <v>0</v>
      </c>
      <c r="U348" s="9">
        <v>200</v>
      </c>
      <c r="V348" s="21">
        <f>V347-VLookups!$D$54</f>
        <v>-2320</v>
      </c>
      <c r="W348" s="21">
        <f>-VLookups!$D$60</f>
        <v>-400</v>
      </c>
      <c r="X348" s="21">
        <f>-VLookups!$D$62</f>
        <v>-175</v>
      </c>
      <c r="Y348" s="36">
        <f>Y347*(1+VLookups!$D$57/12)</f>
        <v>-506.42680816954595</v>
      </c>
      <c r="Z348" s="9" t="s">
        <v>36</v>
      </c>
      <c r="AA348" s="9" t="s">
        <v>36</v>
      </c>
      <c r="AB348" s="20">
        <f t="shared" si="20"/>
        <v>8513.5711469504913</v>
      </c>
      <c r="AC348" s="20">
        <f t="shared" si="21"/>
        <v>1056927.4005779044</v>
      </c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</row>
    <row r="349" spans="1:43" x14ac:dyDescent="0.25">
      <c r="A349" s="1"/>
      <c r="B349" s="9">
        <v>345</v>
      </c>
      <c r="C349" s="9">
        <f t="shared" si="22"/>
        <v>51</v>
      </c>
      <c r="D349" s="9">
        <f t="shared" si="23"/>
        <v>9</v>
      </c>
      <c r="E349" s="20">
        <f>E337*(1+VLookups!$C$8)</f>
        <v>25478.734986629028</v>
      </c>
      <c r="F349" s="20">
        <f>-E349*VLookups!$D$10*2</f>
        <v>-1528.7240991977417</v>
      </c>
      <c r="G349" s="19">
        <v>0</v>
      </c>
      <c r="H349" s="20">
        <f>(-VLookups!$D$13)*(E349+F349/2)</f>
        <v>-8032.1712045348004</v>
      </c>
      <c r="I349" s="19">
        <v>0</v>
      </c>
      <c r="J349" s="19">
        <v>0</v>
      </c>
      <c r="K349" s="19">
        <v>0</v>
      </c>
      <c r="L349" s="19">
        <v>0</v>
      </c>
      <c r="M349" s="19">
        <v>0</v>
      </c>
      <c r="N349" s="20" t="s">
        <v>36</v>
      </c>
      <c r="O349" s="19">
        <v>0</v>
      </c>
      <c r="P349" s="20">
        <f>P348-VLookups!$D$42</f>
        <v>-281</v>
      </c>
      <c r="Q349" s="22">
        <v>105</v>
      </c>
      <c r="R349" s="19">
        <v>0</v>
      </c>
      <c r="S349" s="20">
        <f>VLookups!$D$50</f>
        <v>-4487.7037773753191</v>
      </c>
      <c r="T349" s="19">
        <v>0</v>
      </c>
      <c r="U349" s="9">
        <v>201</v>
      </c>
      <c r="V349" s="21">
        <f>V348-VLookups!$D$54</f>
        <v>-2325</v>
      </c>
      <c r="W349" s="21">
        <f>-VLookups!$D$60</f>
        <v>-400</v>
      </c>
      <c r="X349" s="21">
        <f>-VLookups!$D$62</f>
        <v>-175</v>
      </c>
      <c r="Y349" s="36">
        <f>Y348*(1+VLookups!$D$57/12)</f>
        <v>-507.90388636004047</v>
      </c>
      <c r="Z349" s="9" t="s">
        <v>36</v>
      </c>
      <c r="AA349" s="9" t="s">
        <v>36</v>
      </c>
      <c r="AB349" s="20">
        <f t="shared" si="20"/>
        <v>8505.5940687599978</v>
      </c>
      <c r="AC349" s="20">
        <f t="shared" si="21"/>
        <v>1067194.5403142944</v>
      </c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</row>
    <row r="350" spans="1:43" x14ac:dyDescent="0.25">
      <c r="A350" s="1"/>
      <c r="B350" s="9">
        <v>346</v>
      </c>
      <c r="C350" s="9">
        <f t="shared" si="22"/>
        <v>51</v>
      </c>
      <c r="D350" s="9">
        <f t="shared" si="23"/>
        <v>10</v>
      </c>
      <c r="E350" s="20">
        <f>E338*(1+VLookups!$C$8)</f>
        <v>25478.734986629028</v>
      </c>
      <c r="F350" s="20">
        <f>-E350*VLookups!$D$10*2</f>
        <v>-1528.7240991977417</v>
      </c>
      <c r="G350" s="19">
        <v>0</v>
      </c>
      <c r="H350" s="20">
        <f>(-VLookups!$D$13)*(E350+F350/2)</f>
        <v>-8032.1712045348004</v>
      </c>
      <c r="I350" s="19">
        <v>0</v>
      </c>
      <c r="J350" s="19">
        <v>0</v>
      </c>
      <c r="K350" s="19">
        <v>0</v>
      </c>
      <c r="L350" s="19">
        <v>0</v>
      </c>
      <c r="M350" s="19">
        <v>0</v>
      </c>
      <c r="N350" s="20" t="s">
        <v>36</v>
      </c>
      <c r="O350" s="19">
        <v>0</v>
      </c>
      <c r="P350" s="20">
        <f>P349-VLookups!$D$42</f>
        <v>-282.5</v>
      </c>
      <c r="Q350" s="22">
        <v>106</v>
      </c>
      <c r="R350" s="19">
        <v>0</v>
      </c>
      <c r="S350" s="20">
        <f>VLookups!$D$50</f>
        <v>-4487.7037773753191</v>
      </c>
      <c r="T350" s="19">
        <v>0</v>
      </c>
      <c r="U350" s="9">
        <v>202</v>
      </c>
      <c r="V350" s="21">
        <f>V349-VLookups!$D$54</f>
        <v>-2330</v>
      </c>
      <c r="W350" s="21">
        <f>-VLookups!$D$60</f>
        <v>-400</v>
      </c>
      <c r="X350" s="21">
        <f>-VLookups!$D$62</f>
        <v>-175</v>
      </c>
      <c r="Y350" s="36">
        <f>Y349*(1+VLookups!$D$57/12)</f>
        <v>-509.38527269525724</v>
      </c>
      <c r="Z350" s="9" t="s">
        <v>36</v>
      </c>
      <c r="AA350" s="9" t="s">
        <v>36</v>
      </c>
      <c r="AB350" s="20">
        <f t="shared" si="20"/>
        <v>8497.6126824247804</v>
      </c>
      <c r="AC350" s="20">
        <f t="shared" si="21"/>
        <v>1077470.8105639096</v>
      </c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</row>
    <row r="351" spans="1:43" x14ac:dyDescent="0.25">
      <c r="A351" s="1"/>
      <c r="B351" s="9">
        <v>347</v>
      </c>
      <c r="C351" s="9">
        <f t="shared" si="22"/>
        <v>51</v>
      </c>
      <c r="D351" s="9">
        <f t="shared" si="23"/>
        <v>11</v>
      </c>
      <c r="E351" s="20">
        <f>E339*(1+VLookups!$C$8)</f>
        <v>25478.734986629028</v>
      </c>
      <c r="F351" s="20">
        <f>-E351*VLookups!$D$10*2</f>
        <v>-1528.7240991977417</v>
      </c>
      <c r="G351" s="19">
        <v>0</v>
      </c>
      <c r="H351" s="20">
        <f>(-VLookups!$D$13)*(E351+F351/2)</f>
        <v>-8032.1712045348004</v>
      </c>
      <c r="I351" s="19">
        <v>0</v>
      </c>
      <c r="J351" s="19">
        <v>0</v>
      </c>
      <c r="K351" s="19">
        <v>0</v>
      </c>
      <c r="L351" s="19">
        <v>0</v>
      </c>
      <c r="M351" s="19">
        <v>0</v>
      </c>
      <c r="N351" s="20" t="s">
        <v>36</v>
      </c>
      <c r="O351" s="19">
        <v>0</v>
      </c>
      <c r="P351" s="20">
        <f>P350-VLookups!$D$42</f>
        <v>-284</v>
      </c>
      <c r="Q351" s="22">
        <v>107</v>
      </c>
      <c r="R351" s="19">
        <v>0</v>
      </c>
      <c r="S351" s="20">
        <f>VLookups!$D$50</f>
        <v>-4487.7037773753191</v>
      </c>
      <c r="T351" s="19">
        <v>0</v>
      </c>
      <c r="U351" s="9">
        <v>203</v>
      </c>
      <c r="V351" s="21">
        <f>V350-VLookups!$D$54</f>
        <v>-2335</v>
      </c>
      <c r="W351" s="21">
        <f>-VLookups!$D$60</f>
        <v>-400</v>
      </c>
      <c r="X351" s="21">
        <f>-VLookups!$D$62</f>
        <v>-175</v>
      </c>
      <c r="Y351" s="36">
        <f>Y350*(1+VLookups!$D$57/12)</f>
        <v>-510.8709797406184</v>
      </c>
      <c r="Z351" s="9" t="s">
        <v>36</v>
      </c>
      <c r="AA351" s="9" t="s">
        <v>36</v>
      </c>
      <c r="AB351" s="20">
        <f t="shared" si="20"/>
        <v>8489.6269753794186</v>
      </c>
      <c r="AC351" s="20">
        <f t="shared" si="21"/>
        <v>1087756.2222235622</v>
      </c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</row>
    <row r="352" spans="1:43" x14ac:dyDescent="0.25">
      <c r="A352" s="1"/>
      <c r="B352" s="9">
        <v>348</v>
      </c>
      <c r="C352" s="9">
        <f t="shared" si="22"/>
        <v>52</v>
      </c>
      <c r="D352" s="9">
        <f t="shared" si="23"/>
        <v>0</v>
      </c>
      <c r="E352" s="20">
        <f>E340*(1+VLookups!$C$8)</f>
        <v>26370.490711161041</v>
      </c>
      <c r="F352" s="20">
        <f>-E352*VLookups!$D$10*2</f>
        <v>-1582.2294426696624</v>
      </c>
      <c r="G352" s="19">
        <v>0</v>
      </c>
      <c r="H352" s="20">
        <f>(-VLookups!$D$13)*(E352+F352/2)</f>
        <v>-8313.2971966935183</v>
      </c>
      <c r="I352" s="19">
        <v>0</v>
      </c>
      <c r="J352" s="19">
        <v>0</v>
      </c>
      <c r="K352" s="19">
        <v>0</v>
      </c>
      <c r="L352" s="19">
        <v>0</v>
      </c>
      <c r="M352" s="19">
        <v>0</v>
      </c>
      <c r="N352" s="20" t="s">
        <v>36</v>
      </c>
      <c r="O352" s="19">
        <v>0</v>
      </c>
      <c r="P352" s="20">
        <f>P351-VLookups!$D$42</f>
        <v>-285.5</v>
      </c>
      <c r="Q352" s="22">
        <v>108</v>
      </c>
      <c r="R352" s="19">
        <v>0</v>
      </c>
      <c r="S352" s="20">
        <f>VLookups!$D$50</f>
        <v>-4487.7037773753191</v>
      </c>
      <c r="T352" s="19">
        <v>0</v>
      </c>
      <c r="U352" s="9">
        <v>204</v>
      </c>
      <c r="V352" s="21">
        <f>V351-VLookups!$D$54</f>
        <v>-2340</v>
      </c>
      <c r="W352" s="21">
        <f>-VLookups!$D$60</f>
        <v>-400</v>
      </c>
      <c r="X352" s="21">
        <f>-VLookups!$D$62</f>
        <v>-175</v>
      </c>
      <c r="Y352" s="36">
        <f>Y351*(1+VLookups!$D$57/12)</f>
        <v>-512.36102009819524</v>
      </c>
      <c r="Z352" s="9" t="s">
        <v>36</v>
      </c>
      <c r="AA352" s="9" t="s">
        <v>36</v>
      </c>
      <c r="AB352" s="20">
        <f t="shared" si="20"/>
        <v>9065.5139956591793</v>
      </c>
      <c r="AC352" s="20">
        <f t="shared" si="21"/>
        <v>1098634.6632562606</v>
      </c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</row>
    <row r="353" spans="1:43" x14ac:dyDescent="0.25">
      <c r="A353" s="1"/>
      <c r="B353" s="9">
        <v>349</v>
      </c>
      <c r="C353" s="9">
        <f t="shared" si="22"/>
        <v>52</v>
      </c>
      <c r="D353" s="9">
        <f t="shared" si="23"/>
        <v>1</v>
      </c>
      <c r="E353" s="20">
        <f>E341*(1+VLookups!$C$8)</f>
        <v>26370.490711161041</v>
      </c>
      <c r="F353" s="20">
        <f>-E353*VLookups!$D$10*2</f>
        <v>-1582.2294426696624</v>
      </c>
      <c r="G353" s="19">
        <v>0</v>
      </c>
      <c r="H353" s="20">
        <f>(-VLookups!$D$13)*(E353+F353/2)</f>
        <v>-8313.2971966935183</v>
      </c>
      <c r="I353" s="19">
        <v>0</v>
      </c>
      <c r="J353" s="19">
        <v>0</v>
      </c>
      <c r="K353" s="19">
        <v>0</v>
      </c>
      <c r="L353" s="19">
        <v>0</v>
      </c>
      <c r="M353" s="19">
        <v>0</v>
      </c>
      <c r="N353" s="20" t="s">
        <v>36</v>
      </c>
      <c r="O353" s="19">
        <v>0</v>
      </c>
      <c r="P353" s="20">
        <f>P352-VLookups!$D$42</f>
        <v>-287</v>
      </c>
      <c r="Q353" s="22">
        <v>109</v>
      </c>
      <c r="R353" s="19">
        <v>0</v>
      </c>
      <c r="S353" s="20">
        <f>VLookups!$D$50</f>
        <v>-4487.7037773753191</v>
      </c>
      <c r="T353" s="19">
        <v>0</v>
      </c>
      <c r="U353" s="9">
        <v>205</v>
      </c>
      <c r="V353" s="21">
        <f>V352-VLookups!$D$54</f>
        <v>-2345</v>
      </c>
      <c r="W353" s="21">
        <f>-VLookups!$D$60</f>
        <v>-400</v>
      </c>
      <c r="X353" s="21">
        <f>-VLookups!$D$62</f>
        <v>-175</v>
      </c>
      <c r="Y353" s="36">
        <f>Y352*(1+VLookups!$D$57/12)</f>
        <v>-513.85540640681495</v>
      </c>
      <c r="Z353" s="9" t="s">
        <v>36</v>
      </c>
      <c r="AA353" s="9" t="s">
        <v>36</v>
      </c>
      <c r="AB353" s="20">
        <f t="shared" si="20"/>
        <v>9057.5196093505583</v>
      </c>
      <c r="AC353" s="20">
        <f t="shared" si="21"/>
        <v>1109523.240637705</v>
      </c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</row>
    <row r="354" spans="1:43" x14ac:dyDescent="0.25">
      <c r="A354" s="1"/>
      <c r="B354" s="9">
        <v>350</v>
      </c>
      <c r="C354" s="9">
        <f t="shared" si="22"/>
        <v>52</v>
      </c>
      <c r="D354" s="9">
        <f t="shared" si="23"/>
        <v>2</v>
      </c>
      <c r="E354" s="20">
        <f>E342*(1+VLookups!$C$8)</f>
        <v>26370.490711161041</v>
      </c>
      <c r="F354" s="20">
        <f>-E354*VLookups!$D$10*2</f>
        <v>-1582.2294426696624</v>
      </c>
      <c r="G354" s="19">
        <v>0</v>
      </c>
      <c r="H354" s="20">
        <f>(-VLookups!$D$13)*(E354+F354/2)</f>
        <v>-8313.2971966935183</v>
      </c>
      <c r="I354" s="19">
        <v>0</v>
      </c>
      <c r="J354" s="19">
        <v>0</v>
      </c>
      <c r="K354" s="19">
        <v>0</v>
      </c>
      <c r="L354" s="19">
        <v>0</v>
      </c>
      <c r="M354" s="19">
        <v>0</v>
      </c>
      <c r="N354" s="20" t="s">
        <v>36</v>
      </c>
      <c r="O354" s="19">
        <v>0</v>
      </c>
      <c r="P354" s="20">
        <f>P353-VLookups!$D$42</f>
        <v>-288.5</v>
      </c>
      <c r="Q354" s="22">
        <v>110</v>
      </c>
      <c r="R354" s="19">
        <v>0</v>
      </c>
      <c r="S354" s="20">
        <f>VLookups!$D$50</f>
        <v>-4487.7037773753191</v>
      </c>
      <c r="T354" s="19">
        <v>0</v>
      </c>
      <c r="U354" s="9">
        <v>206</v>
      </c>
      <c r="V354" s="21">
        <f>V353-VLookups!$D$54</f>
        <v>-2350</v>
      </c>
      <c r="W354" s="21">
        <f>-VLookups!$D$60</f>
        <v>-400</v>
      </c>
      <c r="X354" s="21">
        <f>-VLookups!$D$62</f>
        <v>-175</v>
      </c>
      <c r="Y354" s="36">
        <f>Y353*(1+VLookups!$D$57/12)</f>
        <v>-515.35415134216817</v>
      </c>
      <c r="Z354" s="9" t="s">
        <v>36</v>
      </c>
      <c r="AA354" s="9" t="s">
        <v>36</v>
      </c>
      <c r="AB354" s="20">
        <f t="shared" si="20"/>
        <v>9049.5208644152062</v>
      </c>
      <c r="AC354" s="20">
        <f t="shared" si="21"/>
        <v>1120421.9669031831</v>
      </c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</row>
    <row r="355" spans="1:43" x14ac:dyDescent="0.25">
      <c r="A355" s="1"/>
      <c r="B355" s="9">
        <v>351</v>
      </c>
      <c r="C355" s="9">
        <f t="shared" si="22"/>
        <v>52</v>
      </c>
      <c r="D355" s="9">
        <f t="shared" si="23"/>
        <v>3</v>
      </c>
      <c r="E355" s="20">
        <f>E343*(1+VLookups!$C$8)</f>
        <v>26370.490711161041</v>
      </c>
      <c r="F355" s="20">
        <f>-E355*VLookups!$D$10*2</f>
        <v>-1582.2294426696624</v>
      </c>
      <c r="G355" s="19">
        <v>0</v>
      </c>
      <c r="H355" s="20">
        <f>(-VLookups!$D$13)*(E355+F355/2)</f>
        <v>-8313.2971966935183</v>
      </c>
      <c r="I355" s="19">
        <v>0</v>
      </c>
      <c r="J355" s="19">
        <v>0</v>
      </c>
      <c r="K355" s="19">
        <v>0</v>
      </c>
      <c r="L355" s="19">
        <v>0</v>
      </c>
      <c r="M355" s="19">
        <v>0</v>
      </c>
      <c r="N355" s="20" t="s">
        <v>36</v>
      </c>
      <c r="O355" s="19">
        <v>0</v>
      </c>
      <c r="P355" s="20">
        <f>P354-VLookups!$D$42</f>
        <v>-290</v>
      </c>
      <c r="Q355" s="22">
        <v>111</v>
      </c>
      <c r="R355" s="19">
        <v>0</v>
      </c>
      <c r="S355" s="20">
        <f>VLookups!$D$50</f>
        <v>-4487.7037773753191</v>
      </c>
      <c r="T355" s="19">
        <v>0</v>
      </c>
      <c r="U355" s="9">
        <v>207</v>
      </c>
      <c r="V355" s="21">
        <f>V354-VLookups!$D$54</f>
        <v>-2355</v>
      </c>
      <c r="W355" s="21">
        <f>-VLookups!$D$60</f>
        <v>-400</v>
      </c>
      <c r="X355" s="21">
        <f>-VLookups!$D$62</f>
        <v>-175</v>
      </c>
      <c r="Y355" s="36">
        <f>Y354*(1+VLookups!$D$57/12)</f>
        <v>-516.85726761691615</v>
      </c>
      <c r="Z355" s="9" t="s">
        <v>36</v>
      </c>
      <c r="AA355" s="9" t="s">
        <v>36</v>
      </c>
      <c r="AB355" s="20">
        <f t="shared" si="20"/>
        <v>9041.5177481404571</v>
      </c>
      <c r="AC355" s="20">
        <f t="shared" si="21"/>
        <v>1131330.8545961622</v>
      </c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</row>
    <row r="356" spans="1:43" x14ac:dyDescent="0.25">
      <c r="A356" s="1"/>
      <c r="B356" s="9">
        <v>352</v>
      </c>
      <c r="C356" s="9">
        <f t="shared" si="22"/>
        <v>52</v>
      </c>
      <c r="D356" s="9">
        <f t="shared" si="23"/>
        <v>4</v>
      </c>
      <c r="E356" s="20">
        <f>E344*(1+VLookups!$C$8)</f>
        <v>26370.490711161041</v>
      </c>
      <c r="F356" s="20">
        <f>-E356*VLookups!$D$10*2</f>
        <v>-1582.2294426696624</v>
      </c>
      <c r="G356" s="19">
        <v>0</v>
      </c>
      <c r="H356" s="20">
        <f>(-VLookups!$D$13)*(E356+F356/2)</f>
        <v>-8313.2971966935183</v>
      </c>
      <c r="I356" s="19">
        <v>0</v>
      </c>
      <c r="J356" s="19">
        <v>0</v>
      </c>
      <c r="K356" s="19">
        <v>0</v>
      </c>
      <c r="L356" s="19">
        <v>0</v>
      </c>
      <c r="M356" s="19">
        <v>0</v>
      </c>
      <c r="N356" s="20" t="s">
        <v>36</v>
      </c>
      <c r="O356" s="19">
        <v>0</v>
      </c>
      <c r="P356" s="20">
        <f>P355-VLookups!$D$42</f>
        <v>-291.5</v>
      </c>
      <c r="Q356" s="22">
        <v>112</v>
      </c>
      <c r="R356" s="19">
        <v>0</v>
      </c>
      <c r="S356" s="20">
        <f>VLookups!$D$50</f>
        <v>-4487.7037773753191</v>
      </c>
      <c r="T356" s="19">
        <v>0</v>
      </c>
      <c r="U356" s="9">
        <v>208</v>
      </c>
      <c r="V356" s="21">
        <f>V355-VLookups!$D$54</f>
        <v>-2360</v>
      </c>
      <c r="W356" s="21">
        <f>-VLookups!$D$60</f>
        <v>-400</v>
      </c>
      <c r="X356" s="21">
        <f>-VLookups!$D$62</f>
        <v>-175</v>
      </c>
      <c r="Y356" s="36">
        <f>Y355*(1+VLookups!$D$57/12)</f>
        <v>-518.36476798079877</v>
      </c>
      <c r="Z356" s="9" t="s">
        <v>36</v>
      </c>
      <c r="AA356" s="9" t="s">
        <v>36</v>
      </c>
      <c r="AB356" s="20">
        <f t="shared" si="20"/>
        <v>9033.5102477765759</v>
      </c>
      <c r="AC356" s="20">
        <f t="shared" si="21"/>
        <v>1142249.9162682658</v>
      </c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</row>
    <row r="357" spans="1:43" x14ac:dyDescent="0.25">
      <c r="A357" s="1"/>
      <c r="B357" s="9">
        <v>353</v>
      </c>
      <c r="C357" s="9">
        <f t="shared" si="22"/>
        <v>52</v>
      </c>
      <c r="D357" s="9">
        <f t="shared" si="23"/>
        <v>5</v>
      </c>
      <c r="E357" s="20">
        <f>E345*(1+VLookups!$C$8)</f>
        <v>26370.490711161041</v>
      </c>
      <c r="F357" s="20">
        <f>-E357*VLookups!$D$10*2</f>
        <v>-1582.2294426696624</v>
      </c>
      <c r="G357" s="19">
        <v>0</v>
      </c>
      <c r="H357" s="20">
        <f>(-VLookups!$D$13)*(E357+F357/2)</f>
        <v>-8313.2971966935183</v>
      </c>
      <c r="I357" s="19">
        <v>0</v>
      </c>
      <c r="J357" s="19">
        <v>0</v>
      </c>
      <c r="K357" s="19">
        <v>0</v>
      </c>
      <c r="L357" s="19">
        <v>0</v>
      </c>
      <c r="M357" s="19">
        <v>0</v>
      </c>
      <c r="N357" s="20" t="s">
        <v>36</v>
      </c>
      <c r="O357" s="19">
        <v>0</v>
      </c>
      <c r="P357" s="20">
        <f>P356-VLookups!$D$42</f>
        <v>-293</v>
      </c>
      <c r="Q357" s="22">
        <v>113</v>
      </c>
      <c r="R357" s="19">
        <v>0</v>
      </c>
      <c r="S357" s="20">
        <f>VLookups!$D$50</f>
        <v>-4487.7037773753191</v>
      </c>
      <c r="T357" s="19">
        <v>0</v>
      </c>
      <c r="U357" s="9">
        <v>209</v>
      </c>
      <c r="V357" s="21">
        <f>V356-VLookups!$D$54</f>
        <v>-2365</v>
      </c>
      <c r="W357" s="21">
        <f>-VLookups!$D$60</f>
        <v>-400</v>
      </c>
      <c r="X357" s="21">
        <f>-VLookups!$D$62</f>
        <v>-175</v>
      </c>
      <c r="Y357" s="36">
        <f>Y356*(1+VLookups!$D$57/12)</f>
        <v>-519.87666522074278</v>
      </c>
      <c r="Z357" s="9" t="s">
        <v>36</v>
      </c>
      <c r="AA357" s="9" t="s">
        <v>36</v>
      </c>
      <c r="AB357" s="20">
        <f t="shared" si="20"/>
        <v>9025.4983505366308</v>
      </c>
      <c r="AC357" s="20">
        <f t="shared" si="21"/>
        <v>1153179.1644792496</v>
      </c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</row>
    <row r="358" spans="1:43" x14ac:dyDescent="0.25">
      <c r="A358" s="1"/>
      <c r="B358" s="9">
        <v>354</v>
      </c>
      <c r="C358" s="9">
        <f t="shared" si="22"/>
        <v>52</v>
      </c>
      <c r="D358" s="9">
        <f t="shared" si="23"/>
        <v>6</v>
      </c>
      <c r="E358" s="20">
        <f>E346*(1+VLookups!$C$8)</f>
        <v>26370.490711161041</v>
      </c>
      <c r="F358" s="20">
        <f>-E358*VLookups!$D$10*2</f>
        <v>-1582.2294426696624</v>
      </c>
      <c r="G358" s="19">
        <v>0</v>
      </c>
      <c r="H358" s="20">
        <f>(-VLookups!$D$13)*(E358+F358/2)</f>
        <v>-8313.2971966935183</v>
      </c>
      <c r="I358" s="19">
        <v>0</v>
      </c>
      <c r="J358" s="19">
        <v>0</v>
      </c>
      <c r="K358" s="19">
        <v>0</v>
      </c>
      <c r="L358" s="19">
        <v>0</v>
      </c>
      <c r="M358" s="19">
        <v>0</v>
      </c>
      <c r="N358" s="20" t="s">
        <v>36</v>
      </c>
      <c r="O358" s="19">
        <v>0</v>
      </c>
      <c r="P358" s="20">
        <f>P357-VLookups!$D$42</f>
        <v>-294.5</v>
      </c>
      <c r="Q358" s="22">
        <v>114</v>
      </c>
      <c r="R358" s="19">
        <v>0</v>
      </c>
      <c r="S358" s="20">
        <f>VLookups!$D$50</f>
        <v>-4487.7037773753191</v>
      </c>
      <c r="T358" s="19">
        <v>0</v>
      </c>
      <c r="U358" s="9">
        <v>210</v>
      </c>
      <c r="V358" s="21">
        <f>V357-VLookups!$D$54</f>
        <v>-2370</v>
      </c>
      <c r="W358" s="21">
        <f>-VLookups!$D$60</f>
        <v>-400</v>
      </c>
      <c r="X358" s="21">
        <f>-VLookups!$D$62</f>
        <v>-175</v>
      </c>
      <c r="Y358" s="36">
        <f>Y357*(1+VLookups!$D$57/12)</f>
        <v>-521.39297216096998</v>
      </c>
      <c r="Z358" s="9" t="s">
        <v>36</v>
      </c>
      <c r="AA358" s="9" t="s">
        <v>36</v>
      </c>
      <c r="AB358" s="20">
        <f t="shared" si="20"/>
        <v>9017.4820435964048</v>
      </c>
      <c r="AC358" s="20">
        <f t="shared" si="21"/>
        <v>1164118.6117969782</v>
      </c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</row>
    <row r="359" spans="1:43" x14ac:dyDescent="0.25">
      <c r="A359" s="1"/>
      <c r="B359" s="9">
        <v>355</v>
      </c>
      <c r="C359" s="9">
        <f t="shared" si="22"/>
        <v>52</v>
      </c>
      <c r="D359" s="9">
        <f t="shared" si="23"/>
        <v>7</v>
      </c>
      <c r="E359" s="20">
        <f>E347*(1+VLookups!$C$8)</f>
        <v>26370.490711161041</v>
      </c>
      <c r="F359" s="20">
        <f>-E359*VLookups!$D$10*2</f>
        <v>-1582.2294426696624</v>
      </c>
      <c r="G359" s="19">
        <v>0</v>
      </c>
      <c r="H359" s="20">
        <f>(-VLookups!$D$13)*(E359+F359/2)</f>
        <v>-8313.2971966935183</v>
      </c>
      <c r="I359" s="19">
        <v>0</v>
      </c>
      <c r="J359" s="19">
        <v>0</v>
      </c>
      <c r="K359" s="19">
        <v>0</v>
      </c>
      <c r="L359" s="19">
        <v>0</v>
      </c>
      <c r="M359" s="19">
        <v>0</v>
      </c>
      <c r="N359" s="20" t="s">
        <v>36</v>
      </c>
      <c r="O359" s="19">
        <v>0</v>
      </c>
      <c r="P359" s="20">
        <f>P358-VLookups!$D$42</f>
        <v>-296</v>
      </c>
      <c r="Q359" s="22">
        <v>115</v>
      </c>
      <c r="R359" s="19">
        <v>0</v>
      </c>
      <c r="S359" s="20">
        <f>VLookups!$D$50</f>
        <v>-4487.7037773753191</v>
      </c>
      <c r="T359" s="19">
        <v>0</v>
      </c>
      <c r="U359" s="9">
        <v>211</v>
      </c>
      <c r="V359" s="21">
        <f>V358-VLookups!$D$54</f>
        <v>-2375</v>
      </c>
      <c r="W359" s="21">
        <f>-VLookups!$D$60</f>
        <v>-400</v>
      </c>
      <c r="X359" s="21">
        <f>-VLookups!$D$62</f>
        <v>-175</v>
      </c>
      <c r="Y359" s="36">
        <f>Y358*(1+VLookups!$D$57/12)</f>
        <v>-522.91370166310617</v>
      </c>
      <c r="Z359" s="9" t="s">
        <v>36</v>
      </c>
      <c r="AA359" s="9" t="s">
        <v>36</v>
      </c>
      <c r="AB359" s="20">
        <f t="shared" si="20"/>
        <v>9009.4613140942674</v>
      </c>
      <c r="AC359" s="20">
        <f t="shared" si="21"/>
        <v>1175068.2707974007</v>
      </c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</row>
    <row r="360" spans="1:43" x14ac:dyDescent="0.25">
      <c r="A360" s="1"/>
      <c r="B360" s="9">
        <v>356</v>
      </c>
      <c r="C360" s="9">
        <f t="shared" si="22"/>
        <v>52</v>
      </c>
      <c r="D360" s="9">
        <f t="shared" si="23"/>
        <v>8</v>
      </c>
      <c r="E360" s="20">
        <f>E348*(1+VLookups!$C$8)</f>
        <v>26370.490711161041</v>
      </c>
      <c r="F360" s="20">
        <f>-E360*VLookups!$D$10*2</f>
        <v>-1582.2294426696624</v>
      </c>
      <c r="G360" s="19">
        <v>0</v>
      </c>
      <c r="H360" s="20">
        <f>(-VLookups!$D$13)*(E360+F360/2)</f>
        <v>-8313.2971966935183</v>
      </c>
      <c r="I360" s="19">
        <v>0</v>
      </c>
      <c r="J360" s="19">
        <v>0</v>
      </c>
      <c r="K360" s="19">
        <v>0</v>
      </c>
      <c r="L360" s="19">
        <v>0</v>
      </c>
      <c r="M360" s="19">
        <v>0</v>
      </c>
      <c r="N360" s="20" t="s">
        <v>36</v>
      </c>
      <c r="O360" s="19">
        <v>0</v>
      </c>
      <c r="P360" s="20">
        <f>P359-VLookups!$D$42</f>
        <v>-297.5</v>
      </c>
      <c r="Q360" s="22">
        <v>116</v>
      </c>
      <c r="R360" s="19">
        <v>0</v>
      </c>
      <c r="S360" s="20">
        <f>VLookups!$D$50</f>
        <v>-4487.7037773753191</v>
      </c>
      <c r="T360" s="19">
        <v>0</v>
      </c>
      <c r="U360" s="9">
        <v>212</v>
      </c>
      <c r="V360" s="21">
        <f>V359-VLookups!$D$54</f>
        <v>-2380</v>
      </c>
      <c r="W360" s="21">
        <f>-VLookups!$D$60</f>
        <v>-400</v>
      </c>
      <c r="X360" s="21">
        <f>-VLookups!$D$62</f>
        <v>-175</v>
      </c>
      <c r="Y360" s="36">
        <f>Y359*(1+VLookups!$D$57/12)</f>
        <v>-524.43886662629018</v>
      </c>
      <c r="Z360" s="9" t="s">
        <v>36</v>
      </c>
      <c r="AA360" s="9" t="s">
        <v>36</v>
      </c>
      <c r="AB360" s="20">
        <f t="shared" si="20"/>
        <v>9001.4361491310847</v>
      </c>
      <c r="AC360" s="20">
        <f t="shared" si="21"/>
        <v>1186028.1540645275</v>
      </c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</row>
    <row r="361" spans="1:43" x14ac:dyDescent="0.25">
      <c r="A361" s="1"/>
      <c r="B361" s="9">
        <v>357</v>
      </c>
      <c r="C361" s="9">
        <f t="shared" si="22"/>
        <v>52</v>
      </c>
      <c r="D361" s="9">
        <f t="shared" si="23"/>
        <v>9</v>
      </c>
      <c r="E361" s="20">
        <f>E349*(1+VLookups!$C$8)</f>
        <v>26370.490711161041</v>
      </c>
      <c r="F361" s="20">
        <f>-E361*VLookups!$D$10*2</f>
        <v>-1582.2294426696624</v>
      </c>
      <c r="G361" s="19">
        <v>0</v>
      </c>
      <c r="H361" s="20">
        <f>(-VLookups!$D$13)*(E361+F361/2)</f>
        <v>-8313.2971966935183</v>
      </c>
      <c r="I361" s="19">
        <v>0</v>
      </c>
      <c r="J361" s="19">
        <v>0</v>
      </c>
      <c r="K361" s="19">
        <v>0</v>
      </c>
      <c r="L361" s="19">
        <v>0</v>
      </c>
      <c r="M361" s="19">
        <v>0</v>
      </c>
      <c r="N361" s="20" t="s">
        <v>36</v>
      </c>
      <c r="O361" s="19">
        <v>0</v>
      </c>
      <c r="P361" s="20">
        <f>P360-VLookups!$D$42</f>
        <v>-299</v>
      </c>
      <c r="Q361" s="22">
        <v>117</v>
      </c>
      <c r="R361" s="19">
        <v>0</v>
      </c>
      <c r="S361" s="20">
        <f>VLookups!$D$50</f>
        <v>-4487.7037773753191</v>
      </c>
      <c r="T361" s="19">
        <v>0</v>
      </c>
      <c r="U361" s="9">
        <v>213</v>
      </c>
      <c r="V361" s="21">
        <f>V360-VLookups!$D$54</f>
        <v>-2385</v>
      </c>
      <c r="W361" s="21">
        <f>-VLookups!$D$60</f>
        <v>-400</v>
      </c>
      <c r="X361" s="21">
        <f>-VLookups!$D$62</f>
        <v>-175</v>
      </c>
      <c r="Y361" s="36">
        <f>Y360*(1+VLookups!$D$57/12)</f>
        <v>-525.96847998728356</v>
      </c>
      <c r="Z361" s="9" t="s">
        <v>36</v>
      </c>
      <c r="AA361" s="9" t="s">
        <v>36</v>
      </c>
      <c r="AB361" s="20">
        <f t="shared" si="20"/>
        <v>8993.4065357700911</v>
      </c>
      <c r="AC361" s="20">
        <f t="shared" si="21"/>
        <v>1196998.2741904052</v>
      </c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</row>
    <row r="362" spans="1:43" x14ac:dyDescent="0.25">
      <c r="A362" s="1"/>
      <c r="B362" s="9">
        <v>358</v>
      </c>
      <c r="C362" s="9">
        <f t="shared" si="22"/>
        <v>52</v>
      </c>
      <c r="D362" s="9">
        <f t="shared" si="23"/>
        <v>10</v>
      </c>
      <c r="E362" s="20">
        <f>E350*(1+VLookups!$C$8)</f>
        <v>26370.490711161041</v>
      </c>
      <c r="F362" s="20">
        <f>-E362*VLookups!$D$10*2</f>
        <v>-1582.2294426696624</v>
      </c>
      <c r="G362" s="19">
        <v>0</v>
      </c>
      <c r="H362" s="20">
        <f>(-VLookups!$D$13)*(E362+F362/2)</f>
        <v>-8313.2971966935183</v>
      </c>
      <c r="I362" s="19">
        <v>0</v>
      </c>
      <c r="J362" s="19">
        <v>0</v>
      </c>
      <c r="K362" s="19">
        <v>0</v>
      </c>
      <c r="L362" s="19">
        <v>0</v>
      </c>
      <c r="M362" s="19">
        <v>0</v>
      </c>
      <c r="N362" s="20" t="s">
        <v>36</v>
      </c>
      <c r="O362" s="19">
        <v>0</v>
      </c>
      <c r="P362" s="20">
        <f>P361-VLookups!$D$42</f>
        <v>-300.5</v>
      </c>
      <c r="Q362" s="22">
        <v>118</v>
      </c>
      <c r="R362" s="19">
        <v>0</v>
      </c>
      <c r="S362" s="20">
        <f>VLookups!$D$50</f>
        <v>-4487.7037773753191</v>
      </c>
      <c r="T362" s="19">
        <v>0</v>
      </c>
      <c r="U362" s="9">
        <v>214</v>
      </c>
      <c r="V362" s="21">
        <f>V361-VLookups!$D$54</f>
        <v>-2390</v>
      </c>
      <c r="W362" s="21">
        <f>-VLookups!$D$60</f>
        <v>-400</v>
      </c>
      <c r="X362" s="21">
        <f>-VLookups!$D$62</f>
        <v>-175</v>
      </c>
      <c r="Y362" s="36">
        <f>Y361*(1+VLookups!$D$57/12)</f>
        <v>-527.50255472057984</v>
      </c>
      <c r="Z362" s="9" t="s">
        <v>36</v>
      </c>
      <c r="AA362" s="9" t="s">
        <v>36</v>
      </c>
      <c r="AB362" s="20">
        <f t="shared" si="20"/>
        <v>8985.3724610367935</v>
      </c>
      <c r="AC362" s="20">
        <f t="shared" si="21"/>
        <v>1207978.6437750927</v>
      </c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</row>
    <row r="363" spans="1:43" x14ac:dyDescent="0.25">
      <c r="A363" s="1"/>
      <c r="B363" s="9">
        <v>359</v>
      </c>
      <c r="C363" s="9">
        <f t="shared" si="22"/>
        <v>52</v>
      </c>
      <c r="D363" s="9">
        <f t="shared" si="23"/>
        <v>11</v>
      </c>
      <c r="E363" s="20">
        <f>E351*(1+VLookups!$C$8)</f>
        <v>26370.490711161041</v>
      </c>
      <c r="F363" s="20">
        <f>-E363*VLookups!$D$10*2</f>
        <v>-1582.2294426696624</v>
      </c>
      <c r="G363" s="19">
        <v>0</v>
      </c>
      <c r="H363" s="20">
        <f>(-VLookups!$D$13)*(E363+F363/2)</f>
        <v>-8313.2971966935183</v>
      </c>
      <c r="I363" s="19">
        <v>0</v>
      </c>
      <c r="J363" s="19">
        <v>0</v>
      </c>
      <c r="K363" s="19">
        <v>0</v>
      </c>
      <c r="L363" s="19">
        <v>0</v>
      </c>
      <c r="M363" s="19">
        <v>0</v>
      </c>
      <c r="N363" s="20" t="s">
        <v>36</v>
      </c>
      <c r="O363" s="19">
        <v>0</v>
      </c>
      <c r="P363" s="20">
        <f>P362-VLookups!$D$42</f>
        <v>-302</v>
      </c>
      <c r="Q363" s="22">
        <v>119</v>
      </c>
      <c r="R363" s="19">
        <v>0</v>
      </c>
      <c r="S363" s="20">
        <f>VLookups!$D$50</f>
        <v>-4487.7037773753191</v>
      </c>
      <c r="T363" s="19">
        <v>0</v>
      </c>
      <c r="U363" s="9">
        <v>215</v>
      </c>
      <c r="V363" s="21">
        <f>V362-VLookups!$D$54</f>
        <v>-2395</v>
      </c>
      <c r="W363" s="21">
        <f>-VLookups!$D$60</f>
        <v>-400</v>
      </c>
      <c r="X363" s="21">
        <f>-VLookups!$D$62</f>
        <v>-175</v>
      </c>
      <c r="Y363" s="36">
        <f>Y362*(1+VLookups!$D$57/12)</f>
        <v>-529.04110383851491</v>
      </c>
      <c r="Z363" s="9" t="s">
        <v>36</v>
      </c>
      <c r="AA363" s="9" t="s">
        <v>36</v>
      </c>
      <c r="AB363" s="20">
        <f t="shared" si="20"/>
        <v>8977.3339119188586</v>
      </c>
      <c r="AC363" s="20">
        <f t="shared" si="21"/>
        <v>1218969.2754266367</v>
      </c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</row>
    <row r="364" spans="1:43" x14ac:dyDescent="0.25">
      <c r="A364" s="1"/>
      <c r="B364" s="9">
        <v>360</v>
      </c>
      <c r="C364" s="9">
        <f t="shared" si="22"/>
        <v>53</v>
      </c>
      <c r="D364" s="9">
        <f t="shared" si="23"/>
        <v>0</v>
      </c>
      <c r="E364" s="20">
        <f>E352*(1+VLookups!$C$8)</f>
        <v>27293.457886051674</v>
      </c>
      <c r="F364" s="20">
        <f>-E364*VLookups!$D$10*2</f>
        <v>-1637.6074731631004</v>
      </c>
      <c r="G364" s="19">
        <v>0</v>
      </c>
      <c r="H364" s="20">
        <f>(-VLookups!$D$13)*(E364+F364/2)</f>
        <v>-8604.2625985777904</v>
      </c>
      <c r="I364" s="19">
        <v>0</v>
      </c>
      <c r="J364" s="19">
        <v>0</v>
      </c>
      <c r="K364" s="19">
        <v>0</v>
      </c>
      <c r="L364" s="19">
        <v>0</v>
      </c>
      <c r="M364" s="19">
        <v>0</v>
      </c>
      <c r="N364" s="20" t="s">
        <v>36</v>
      </c>
      <c r="O364" s="19">
        <v>0</v>
      </c>
      <c r="P364" s="20">
        <f>P363-VLookups!$D$42</f>
        <v>-303.5</v>
      </c>
      <c r="Q364" s="22">
        <v>120</v>
      </c>
      <c r="R364" s="19">
        <v>0</v>
      </c>
      <c r="S364" s="20">
        <f>VLookups!$D$50</f>
        <v>-4487.7037773753191</v>
      </c>
      <c r="T364" s="19">
        <v>0</v>
      </c>
      <c r="U364" s="9">
        <v>216</v>
      </c>
      <c r="V364" s="21">
        <f>V363-VLookups!$D$54</f>
        <v>-2400</v>
      </c>
      <c r="W364" s="21">
        <f>-VLookups!$D$60</f>
        <v>-400</v>
      </c>
      <c r="X364" s="21">
        <f>-VLookups!$D$62</f>
        <v>-175</v>
      </c>
      <c r="Y364" s="36">
        <f>Y363*(1+VLookups!$D$57/12)</f>
        <v>-530.58414039137722</v>
      </c>
      <c r="Z364" s="9" t="s">
        <v>36</v>
      </c>
      <c r="AA364" s="9" t="s">
        <v>36</v>
      </c>
      <c r="AB364" s="20">
        <f t="shared" si="20"/>
        <v>9573.6036331256364</v>
      </c>
      <c r="AC364" s="20">
        <f t="shared" si="21"/>
        <v>1230574.4945188067</v>
      </c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</row>
    <row r="365" spans="1:43" x14ac:dyDescent="0.25">
      <c r="A365" s="1"/>
      <c r="B365" s="9">
        <v>361</v>
      </c>
      <c r="C365" s="9">
        <f t="shared" si="22"/>
        <v>53</v>
      </c>
      <c r="D365" s="9">
        <f t="shared" si="23"/>
        <v>1</v>
      </c>
      <c r="E365" s="20">
        <f>E353*(1+VLookups!$C$8)</f>
        <v>27293.457886051674</v>
      </c>
      <c r="F365" s="20">
        <f>-E365*VLookups!$D$10*2</f>
        <v>-1637.6074731631004</v>
      </c>
      <c r="G365" s="19">
        <v>0</v>
      </c>
      <c r="H365" s="20">
        <f>(-VLookups!$D$13)*(E365+F365/2)</f>
        <v>-8604.2625985777904</v>
      </c>
      <c r="I365" s="19">
        <v>0</v>
      </c>
      <c r="J365" s="19">
        <v>0</v>
      </c>
      <c r="K365" s="19">
        <v>0</v>
      </c>
      <c r="L365" s="19">
        <v>0</v>
      </c>
      <c r="M365" s="19">
        <v>0</v>
      </c>
      <c r="N365" s="20" t="s">
        <v>36</v>
      </c>
      <c r="O365" s="19">
        <v>0</v>
      </c>
      <c r="P365" s="20">
        <f>P364-VLookups!$D$42</f>
        <v>-305</v>
      </c>
      <c r="Q365" s="22">
        <v>121</v>
      </c>
      <c r="R365" s="19">
        <v>0</v>
      </c>
      <c r="S365" s="20">
        <f>VLookups!$D$50</f>
        <v>-4487.7037773753191</v>
      </c>
      <c r="T365" s="19">
        <v>0</v>
      </c>
      <c r="U365" s="9">
        <v>217</v>
      </c>
      <c r="V365" s="21">
        <f>V364-VLookups!$D$54</f>
        <v>-2405</v>
      </c>
      <c r="W365" s="21">
        <f>-VLookups!$D$60</f>
        <v>-400</v>
      </c>
      <c r="X365" s="21">
        <f>-VLookups!$D$62</f>
        <v>-175</v>
      </c>
      <c r="Y365" s="36">
        <f>Y364*(1+VLookups!$D$57/12)</f>
        <v>-532.13167746751878</v>
      </c>
      <c r="Z365" s="9" t="s">
        <v>36</v>
      </c>
      <c r="AA365" s="9" t="s">
        <v>36</v>
      </c>
      <c r="AB365" s="20">
        <f t="shared" si="20"/>
        <v>9565.556096049495</v>
      </c>
      <c r="AC365" s="20">
        <f t="shared" si="21"/>
        <v>1242191.0081057209</v>
      </c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</row>
    <row r="366" spans="1:43" x14ac:dyDescent="0.25">
      <c r="A366" s="1"/>
      <c r="B366" s="9">
        <v>362</v>
      </c>
      <c r="C366" s="9">
        <f t="shared" si="22"/>
        <v>53</v>
      </c>
      <c r="D366" s="9">
        <f t="shared" si="23"/>
        <v>2</v>
      </c>
      <c r="E366" s="20">
        <f>E354*(1+VLookups!$C$8)</f>
        <v>27293.457886051674</v>
      </c>
      <c r="F366" s="20">
        <f>-E366*VLookups!$D$10*2</f>
        <v>-1637.6074731631004</v>
      </c>
      <c r="G366" s="19">
        <v>0</v>
      </c>
      <c r="H366" s="20">
        <f>(-VLookups!$D$13)*(E366+F366/2)</f>
        <v>-8604.2625985777904</v>
      </c>
      <c r="I366" s="19">
        <v>0</v>
      </c>
      <c r="J366" s="19">
        <v>0</v>
      </c>
      <c r="K366" s="19">
        <v>0</v>
      </c>
      <c r="L366" s="19">
        <v>0</v>
      </c>
      <c r="M366" s="19">
        <v>0</v>
      </c>
      <c r="N366" s="20" t="s">
        <v>36</v>
      </c>
      <c r="O366" s="19">
        <v>0</v>
      </c>
      <c r="P366" s="20">
        <f>P365-VLookups!$D$42</f>
        <v>-306.5</v>
      </c>
      <c r="Q366" s="22">
        <v>122</v>
      </c>
      <c r="R366" s="19">
        <v>0</v>
      </c>
      <c r="S366" s="20">
        <f>VLookups!$D$50</f>
        <v>-4487.7037773753191</v>
      </c>
      <c r="T366" s="19">
        <v>0</v>
      </c>
      <c r="U366" s="9">
        <v>218</v>
      </c>
      <c r="V366" s="21">
        <f>V365-VLookups!$D$54</f>
        <v>-2410</v>
      </c>
      <c r="W366" s="21">
        <f>-VLookups!$D$60</f>
        <v>-400</v>
      </c>
      <c r="X366" s="21">
        <f>-VLookups!$D$62</f>
        <v>-175</v>
      </c>
      <c r="Y366" s="36">
        <f>Y365*(1+VLookups!$D$57/12)</f>
        <v>-533.68372819346575</v>
      </c>
      <c r="Z366" s="9" t="s">
        <v>36</v>
      </c>
      <c r="AA366" s="9" t="s">
        <v>36</v>
      </c>
      <c r="AB366" s="20">
        <f t="shared" si="20"/>
        <v>9557.504045323547</v>
      </c>
      <c r="AC366" s="20">
        <f t="shared" si="21"/>
        <v>1253818.8304978872</v>
      </c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</row>
    <row r="367" spans="1:43" x14ac:dyDescent="0.25">
      <c r="A367" s="1"/>
      <c r="B367" s="9">
        <v>363</v>
      </c>
      <c r="C367" s="9">
        <f t="shared" si="22"/>
        <v>53</v>
      </c>
      <c r="D367" s="9">
        <f t="shared" si="23"/>
        <v>3</v>
      </c>
      <c r="E367" s="20">
        <f>E355*(1+VLookups!$C$8)</f>
        <v>27293.457886051674</v>
      </c>
      <c r="F367" s="20">
        <f>-E367*VLookups!$D$10*2</f>
        <v>-1637.6074731631004</v>
      </c>
      <c r="G367" s="19">
        <v>0</v>
      </c>
      <c r="H367" s="20">
        <f>(-VLookups!$D$13)*(E367+F367/2)</f>
        <v>-8604.2625985777904</v>
      </c>
      <c r="I367" s="19">
        <v>0</v>
      </c>
      <c r="J367" s="19">
        <v>0</v>
      </c>
      <c r="K367" s="19">
        <v>0</v>
      </c>
      <c r="L367" s="19">
        <v>0</v>
      </c>
      <c r="M367" s="19">
        <v>0</v>
      </c>
      <c r="N367" s="20" t="s">
        <v>36</v>
      </c>
      <c r="O367" s="19">
        <v>0</v>
      </c>
      <c r="P367" s="20">
        <f>P366-VLookups!$D$42</f>
        <v>-308</v>
      </c>
      <c r="Q367" s="22">
        <v>123</v>
      </c>
      <c r="R367" s="19">
        <v>0</v>
      </c>
      <c r="S367" s="20">
        <f>VLookups!$D$50</f>
        <v>-4487.7037773753191</v>
      </c>
      <c r="T367" s="19">
        <v>0</v>
      </c>
      <c r="U367" s="9">
        <v>219</v>
      </c>
      <c r="V367" s="21">
        <f>V366-VLookups!$D$54</f>
        <v>-2415</v>
      </c>
      <c r="W367" s="21">
        <f>-VLookups!$D$60</f>
        <v>-400</v>
      </c>
      <c r="X367" s="21">
        <f>-VLookups!$D$62</f>
        <v>-175</v>
      </c>
      <c r="Y367" s="36">
        <f>Y366*(1+VLookups!$D$57/12)</f>
        <v>-535.24030573403002</v>
      </c>
      <c r="Z367" s="9" t="s">
        <v>36</v>
      </c>
      <c r="AA367" s="9" t="s">
        <v>36</v>
      </c>
      <c r="AB367" s="20">
        <f t="shared" si="20"/>
        <v>9549.4474677829821</v>
      </c>
      <c r="AC367" s="20">
        <f t="shared" si="21"/>
        <v>1265457.9760165</v>
      </c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</row>
    <row r="368" spans="1:43" x14ac:dyDescent="0.25">
      <c r="A368" s="1"/>
      <c r="B368" s="9">
        <v>364</v>
      </c>
      <c r="C368" s="9">
        <f t="shared" si="22"/>
        <v>53</v>
      </c>
      <c r="D368" s="9">
        <f t="shared" si="23"/>
        <v>4</v>
      </c>
      <c r="E368" s="20">
        <f>E356*(1+VLookups!$C$8)</f>
        <v>27293.457886051674</v>
      </c>
      <c r="F368" s="20">
        <f>-E368*VLookups!$D$10*2</f>
        <v>-1637.6074731631004</v>
      </c>
      <c r="G368" s="19">
        <v>0</v>
      </c>
      <c r="H368" s="20">
        <f>(-VLookups!$D$13)*(E368+F368/2)</f>
        <v>-8604.2625985777904</v>
      </c>
      <c r="I368" s="19">
        <v>0</v>
      </c>
      <c r="J368" s="19">
        <v>0</v>
      </c>
      <c r="K368" s="19">
        <v>0</v>
      </c>
      <c r="L368" s="19">
        <v>0</v>
      </c>
      <c r="M368" s="19">
        <v>0</v>
      </c>
      <c r="N368" s="20" t="s">
        <v>36</v>
      </c>
      <c r="O368" s="19">
        <v>0</v>
      </c>
      <c r="P368" s="20">
        <f>P367-VLookups!$D$42</f>
        <v>-309.5</v>
      </c>
      <c r="Q368" s="22">
        <v>124</v>
      </c>
      <c r="R368" s="19">
        <v>0</v>
      </c>
      <c r="S368" s="20">
        <f>VLookups!$D$50</f>
        <v>-4487.7037773753191</v>
      </c>
      <c r="T368" s="19">
        <v>0</v>
      </c>
      <c r="U368" s="9">
        <v>220</v>
      </c>
      <c r="V368" s="21">
        <f>V367-VLookups!$D$54</f>
        <v>-2420</v>
      </c>
      <c r="W368" s="21">
        <f>-VLookups!$D$60</f>
        <v>-400</v>
      </c>
      <c r="X368" s="21">
        <f>-VLookups!$D$62</f>
        <v>-175</v>
      </c>
      <c r="Y368" s="36">
        <f>Y367*(1+VLookups!$D$57/12)</f>
        <v>-536.80142329242096</v>
      </c>
      <c r="Z368" s="9" t="s">
        <v>36</v>
      </c>
      <c r="AA368" s="9" t="s">
        <v>36</v>
      </c>
      <c r="AB368" s="20">
        <f t="shared" si="20"/>
        <v>9541.3863502245913</v>
      </c>
      <c r="AC368" s="20">
        <f t="shared" si="21"/>
        <v>1277108.4589934188</v>
      </c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</row>
    <row r="369" spans="1:43" x14ac:dyDescent="0.25">
      <c r="A369" s="1"/>
      <c r="B369" s="9">
        <v>365</v>
      </c>
      <c r="C369" s="9">
        <f t="shared" si="22"/>
        <v>53</v>
      </c>
      <c r="D369" s="9">
        <f t="shared" si="23"/>
        <v>5</v>
      </c>
      <c r="E369" s="20">
        <f>E357*(1+VLookups!$C$8)</f>
        <v>27293.457886051674</v>
      </c>
      <c r="F369" s="20">
        <f>-E369*VLookups!$D$10*2</f>
        <v>-1637.6074731631004</v>
      </c>
      <c r="G369" s="19">
        <v>0</v>
      </c>
      <c r="H369" s="20">
        <f>(-VLookups!$D$13)*(E369+F369/2)</f>
        <v>-8604.2625985777904</v>
      </c>
      <c r="I369" s="19">
        <v>0</v>
      </c>
      <c r="J369" s="19">
        <v>0</v>
      </c>
      <c r="K369" s="19">
        <v>0</v>
      </c>
      <c r="L369" s="19">
        <v>0</v>
      </c>
      <c r="M369" s="19">
        <v>0</v>
      </c>
      <c r="N369" s="20" t="s">
        <v>36</v>
      </c>
      <c r="O369" s="19">
        <v>0</v>
      </c>
      <c r="P369" s="20">
        <f>P368-VLookups!$D$42</f>
        <v>-311</v>
      </c>
      <c r="Q369" s="22">
        <v>125</v>
      </c>
      <c r="R369" s="19">
        <v>0</v>
      </c>
      <c r="S369" s="20">
        <f>VLookups!$D$50</f>
        <v>-4487.7037773753191</v>
      </c>
      <c r="T369" s="19">
        <v>0</v>
      </c>
      <c r="U369" s="9">
        <v>221</v>
      </c>
      <c r="V369" s="21">
        <f>V368-VLookups!$D$54</f>
        <v>-2425</v>
      </c>
      <c r="W369" s="21">
        <f>-VLookups!$D$60</f>
        <v>-400</v>
      </c>
      <c r="X369" s="21">
        <f>-VLookups!$D$62</f>
        <v>-175</v>
      </c>
      <c r="Y369" s="36">
        <f>Y368*(1+VLookups!$D$57/12)</f>
        <v>-538.36709411035724</v>
      </c>
      <c r="Z369" s="9" t="s">
        <v>36</v>
      </c>
      <c r="AA369" s="9" t="s">
        <v>36</v>
      </c>
      <c r="AB369" s="20">
        <f t="shared" si="20"/>
        <v>9533.3206794066555</v>
      </c>
      <c r="AC369" s="20">
        <f t="shared" si="21"/>
        <v>1288770.293771148</v>
      </c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</row>
    <row r="370" spans="1:43" x14ac:dyDescent="0.25">
      <c r="A370" s="1"/>
      <c r="B370" s="9">
        <v>366</v>
      </c>
      <c r="C370" s="9">
        <f t="shared" si="22"/>
        <v>53</v>
      </c>
      <c r="D370" s="9">
        <f t="shared" si="23"/>
        <v>6</v>
      </c>
      <c r="E370" s="20">
        <f>E358*(1+VLookups!$C$8)</f>
        <v>27293.457886051674</v>
      </c>
      <c r="F370" s="20">
        <f>-E370*VLookups!$D$10*2</f>
        <v>-1637.6074731631004</v>
      </c>
      <c r="G370" s="19">
        <v>0</v>
      </c>
      <c r="H370" s="20">
        <f>(-VLookups!$D$13)*(E370+F370/2)</f>
        <v>-8604.2625985777904</v>
      </c>
      <c r="I370" s="19">
        <v>0</v>
      </c>
      <c r="J370" s="19">
        <v>0</v>
      </c>
      <c r="K370" s="19">
        <v>0</v>
      </c>
      <c r="L370" s="19">
        <v>0</v>
      </c>
      <c r="M370" s="19">
        <v>0</v>
      </c>
      <c r="N370" s="20" t="s">
        <v>36</v>
      </c>
      <c r="O370" s="19">
        <v>0</v>
      </c>
      <c r="P370" s="20">
        <f>P369-VLookups!$D$42</f>
        <v>-312.5</v>
      </c>
      <c r="Q370" s="22">
        <v>126</v>
      </c>
      <c r="R370" s="19">
        <v>0</v>
      </c>
      <c r="S370" s="20">
        <f>VLookups!$D$50</f>
        <v>-4487.7037773753191</v>
      </c>
      <c r="T370" s="19">
        <v>0</v>
      </c>
      <c r="U370" s="9">
        <v>222</v>
      </c>
      <c r="V370" s="21">
        <f>V369-VLookups!$D$54</f>
        <v>-2430</v>
      </c>
      <c r="W370" s="21">
        <f>-VLookups!$D$60</f>
        <v>-400</v>
      </c>
      <c r="X370" s="21">
        <f>-VLookups!$D$62</f>
        <v>-175</v>
      </c>
      <c r="Y370" s="36">
        <f>Y369*(1+VLookups!$D$57/12)</f>
        <v>-539.93733146817908</v>
      </c>
      <c r="Z370" s="9" t="s">
        <v>36</v>
      </c>
      <c r="AA370" s="9" t="s">
        <v>36</v>
      </c>
      <c r="AB370" s="20">
        <f t="shared" si="20"/>
        <v>9525.2504420488331</v>
      </c>
      <c r="AC370" s="20">
        <f t="shared" si="21"/>
        <v>1300443.4947028153</v>
      </c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</row>
    <row r="371" spans="1:43" x14ac:dyDescent="0.25">
      <c r="A371" s="1"/>
      <c r="B371" s="9">
        <v>367</v>
      </c>
      <c r="C371" s="9">
        <f t="shared" si="22"/>
        <v>53</v>
      </c>
      <c r="D371" s="9">
        <f t="shared" si="23"/>
        <v>7</v>
      </c>
      <c r="E371" s="20">
        <f>E359*(1+VLookups!$C$8)</f>
        <v>27293.457886051674</v>
      </c>
      <c r="F371" s="20">
        <f>-E371*VLookups!$D$10*2</f>
        <v>-1637.6074731631004</v>
      </c>
      <c r="G371" s="19">
        <v>0</v>
      </c>
      <c r="H371" s="20">
        <f>(-VLookups!$D$13)*(E371+F371/2)</f>
        <v>-8604.2625985777904</v>
      </c>
      <c r="I371" s="19">
        <v>0</v>
      </c>
      <c r="J371" s="19">
        <v>0</v>
      </c>
      <c r="K371" s="19">
        <v>0</v>
      </c>
      <c r="L371" s="19">
        <v>0</v>
      </c>
      <c r="M371" s="19">
        <v>0</v>
      </c>
      <c r="N371" s="20" t="s">
        <v>36</v>
      </c>
      <c r="O371" s="19">
        <v>0</v>
      </c>
      <c r="P371" s="20">
        <f>P370-VLookups!$D$42</f>
        <v>-314</v>
      </c>
      <c r="Q371" s="22">
        <v>127</v>
      </c>
      <c r="R371" s="19">
        <v>0</v>
      </c>
      <c r="S371" s="20">
        <f>VLookups!$D$50</f>
        <v>-4487.7037773753191</v>
      </c>
      <c r="T371" s="19">
        <v>0</v>
      </c>
      <c r="U371" s="9">
        <v>223</v>
      </c>
      <c r="V371" s="21">
        <f>V370-VLookups!$D$54</f>
        <v>-2435</v>
      </c>
      <c r="W371" s="21">
        <f>-VLookups!$D$60</f>
        <v>-400</v>
      </c>
      <c r="X371" s="21">
        <f>-VLookups!$D$62</f>
        <v>-175</v>
      </c>
      <c r="Y371" s="36">
        <f>Y370*(1+VLookups!$D$57/12)</f>
        <v>-541.51214868496129</v>
      </c>
      <c r="Z371" s="9" t="s">
        <v>36</v>
      </c>
      <c r="AA371" s="9" t="s">
        <v>36</v>
      </c>
      <c r="AB371" s="20">
        <f t="shared" si="20"/>
        <v>9517.1756248320507</v>
      </c>
      <c r="AC371" s="20">
        <f t="shared" si="21"/>
        <v>1312128.0761521521</v>
      </c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</row>
    <row r="372" spans="1:43" x14ac:dyDescent="0.25">
      <c r="A372" s="1"/>
      <c r="B372" s="9">
        <v>368</v>
      </c>
      <c r="C372" s="9">
        <f t="shared" si="22"/>
        <v>53</v>
      </c>
      <c r="D372" s="9">
        <f t="shared" si="23"/>
        <v>8</v>
      </c>
      <c r="E372" s="20">
        <f>E360*(1+VLookups!$C$8)</f>
        <v>27293.457886051674</v>
      </c>
      <c r="F372" s="20">
        <f>-E372*VLookups!$D$10*2</f>
        <v>-1637.6074731631004</v>
      </c>
      <c r="G372" s="19">
        <v>0</v>
      </c>
      <c r="H372" s="20">
        <f>(-VLookups!$D$13)*(E372+F372/2)</f>
        <v>-8604.2625985777904</v>
      </c>
      <c r="I372" s="19">
        <v>0</v>
      </c>
      <c r="J372" s="19">
        <v>0</v>
      </c>
      <c r="K372" s="19">
        <v>0</v>
      </c>
      <c r="L372" s="19">
        <v>0</v>
      </c>
      <c r="M372" s="19">
        <v>0</v>
      </c>
      <c r="N372" s="20" t="s">
        <v>36</v>
      </c>
      <c r="O372" s="19">
        <v>0</v>
      </c>
      <c r="P372" s="20">
        <f>P371-VLookups!$D$42</f>
        <v>-315.5</v>
      </c>
      <c r="Q372" s="22">
        <v>128</v>
      </c>
      <c r="R372" s="19">
        <v>0</v>
      </c>
      <c r="S372" s="20">
        <f>VLookups!$D$50</f>
        <v>-4487.7037773753191</v>
      </c>
      <c r="T372" s="19">
        <v>0</v>
      </c>
      <c r="U372" s="9">
        <v>224</v>
      </c>
      <c r="V372" s="21">
        <f>V371-VLookups!$D$54</f>
        <v>-2440</v>
      </c>
      <c r="W372" s="21">
        <f>-VLookups!$D$60</f>
        <v>-400</v>
      </c>
      <c r="X372" s="21">
        <f>-VLookups!$D$62</f>
        <v>-175</v>
      </c>
      <c r="Y372" s="36">
        <f>Y371*(1+VLookups!$D$57/12)</f>
        <v>-543.09155911862581</v>
      </c>
      <c r="Z372" s="9" t="s">
        <v>36</v>
      </c>
      <c r="AA372" s="9" t="s">
        <v>36</v>
      </c>
      <c r="AB372" s="20">
        <f t="shared" si="20"/>
        <v>9509.096214398387</v>
      </c>
      <c r="AC372" s="20">
        <f t="shared" si="21"/>
        <v>1323824.0524934707</v>
      </c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</row>
    <row r="373" spans="1:43" x14ac:dyDescent="0.25">
      <c r="A373" s="1"/>
      <c r="B373" s="9">
        <v>369</v>
      </c>
      <c r="C373" s="9">
        <f t="shared" si="22"/>
        <v>53</v>
      </c>
      <c r="D373" s="9">
        <f t="shared" si="23"/>
        <v>9</v>
      </c>
      <c r="E373" s="20">
        <f>E361*(1+VLookups!$C$8)</f>
        <v>27293.457886051674</v>
      </c>
      <c r="F373" s="20">
        <f>-E373*VLookups!$D$10*2</f>
        <v>-1637.6074731631004</v>
      </c>
      <c r="G373" s="19">
        <v>0</v>
      </c>
      <c r="H373" s="20">
        <f>(-VLookups!$D$13)*(E373+F373/2)</f>
        <v>-8604.2625985777904</v>
      </c>
      <c r="I373" s="19">
        <v>0</v>
      </c>
      <c r="J373" s="19">
        <v>0</v>
      </c>
      <c r="K373" s="19">
        <v>0</v>
      </c>
      <c r="L373" s="19">
        <v>0</v>
      </c>
      <c r="M373" s="19">
        <v>0</v>
      </c>
      <c r="N373" s="20" t="s">
        <v>36</v>
      </c>
      <c r="O373" s="19">
        <v>0</v>
      </c>
      <c r="P373" s="20">
        <f>P372-VLookups!$D$42</f>
        <v>-317</v>
      </c>
      <c r="Q373" s="22">
        <v>129</v>
      </c>
      <c r="R373" s="19">
        <v>0</v>
      </c>
      <c r="S373" s="20">
        <f>VLookups!$D$50</f>
        <v>-4487.7037773753191</v>
      </c>
      <c r="T373" s="19">
        <v>0</v>
      </c>
      <c r="U373" s="9">
        <v>225</v>
      </c>
      <c r="V373" s="21">
        <f>V372-VLookups!$D$54</f>
        <v>-2445</v>
      </c>
      <c r="W373" s="21">
        <f>-VLookups!$D$60</f>
        <v>-400</v>
      </c>
      <c r="X373" s="21">
        <f>-VLookups!$D$62</f>
        <v>-175</v>
      </c>
      <c r="Y373" s="36">
        <f>Y372*(1+VLookups!$D$57/12)</f>
        <v>-544.67557616605518</v>
      </c>
      <c r="Z373" s="9" t="s">
        <v>36</v>
      </c>
      <c r="AA373" s="9" t="s">
        <v>36</v>
      </c>
      <c r="AB373" s="20">
        <f t="shared" si="20"/>
        <v>9501.0121973509576</v>
      </c>
      <c r="AC373" s="20">
        <f t="shared" si="21"/>
        <v>1335531.438111644</v>
      </c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</row>
    <row r="374" spans="1:43" x14ac:dyDescent="0.25">
      <c r="A374" s="1"/>
      <c r="B374" s="9">
        <v>370</v>
      </c>
      <c r="C374" s="9">
        <f t="shared" si="22"/>
        <v>53</v>
      </c>
      <c r="D374" s="9">
        <f t="shared" si="23"/>
        <v>10</v>
      </c>
      <c r="E374" s="20">
        <f>E362*(1+VLookups!$C$8)</f>
        <v>27293.457886051674</v>
      </c>
      <c r="F374" s="20">
        <f>-E374*VLookups!$D$10*2</f>
        <v>-1637.6074731631004</v>
      </c>
      <c r="G374" s="19">
        <v>0</v>
      </c>
      <c r="H374" s="20">
        <f>(-VLookups!$D$13)*(E374+F374/2)</f>
        <v>-8604.2625985777904</v>
      </c>
      <c r="I374" s="19">
        <v>0</v>
      </c>
      <c r="J374" s="19">
        <v>0</v>
      </c>
      <c r="K374" s="19">
        <v>0</v>
      </c>
      <c r="L374" s="19">
        <v>0</v>
      </c>
      <c r="M374" s="19">
        <v>0</v>
      </c>
      <c r="N374" s="20" t="s">
        <v>36</v>
      </c>
      <c r="O374" s="19">
        <v>0</v>
      </c>
      <c r="P374" s="20">
        <f>P373-VLookups!$D$42</f>
        <v>-318.5</v>
      </c>
      <c r="Q374" s="22">
        <v>130</v>
      </c>
      <c r="R374" s="19">
        <v>0</v>
      </c>
      <c r="S374" s="20">
        <f>VLookups!$D$50</f>
        <v>-4487.7037773753191</v>
      </c>
      <c r="T374" s="19">
        <v>0</v>
      </c>
      <c r="U374" s="9">
        <v>226</v>
      </c>
      <c r="V374" s="21">
        <f>V373-VLookups!$D$54</f>
        <v>-2450</v>
      </c>
      <c r="W374" s="21">
        <f>-VLookups!$D$60</f>
        <v>-400</v>
      </c>
      <c r="X374" s="21">
        <f>-VLookups!$D$62</f>
        <v>-175</v>
      </c>
      <c r="Y374" s="36">
        <f>Y373*(1+VLookups!$D$57/12)</f>
        <v>-546.26421326320622</v>
      </c>
      <c r="Z374" s="9" t="s">
        <v>36</v>
      </c>
      <c r="AA374" s="9" t="s">
        <v>36</v>
      </c>
      <c r="AB374" s="20">
        <f t="shared" si="20"/>
        <v>9492.9235602538065</v>
      </c>
      <c r="AC374" s="20">
        <f t="shared" si="21"/>
        <v>1347250.2474020838</v>
      </c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</row>
    <row r="375" spans="1:43" x14ac:dyDescent="0.25">
      <c r="A375" s="1"/>
      <c r="B375" s="9">
        <v>371</v>
      </c>
      <c r="C375" s="9">
        <f t="shared" si="22"/>
        <v>53</v>
      </c>
      <c r="D375" s="9">
        <f t="shared" si="23"/>
        <v>11</v>
      </c>
      <c r="E375" s="20">
        <f>E363*(1+VLookups!$C$8)</f>
        <v>27293.457886051674</v>
      </c>
      <c r="F375" s="20">
        <f>-E375*VLookups!$D$10*2</f>
        <v>-1637.6074731631004</v>
      </c>
      <c r="G375" s="19">
        <v>0</v>
      </c>
      <c r="H375" s="20">
        <f>(-VLookups!$D$13)*(E375+F375/2)</f>
        <v>-8604.2625985777904</v>
      </c>
      <c r="I375" s="19">
        <v>0</v>
      </c>
      <c r="J375" s="19">
        <v>0</v>
      </c>
      <c r="K375" s="19">
        <v>0</v>
      </c>
      <c r="L375" s="19">
        <v>0</v>
      </c>
      <c r="M375" s="19">
        <v>0</v>
      </c>
      <c r="N375" s="20" t="s">
        <v>36</v>
      </c>
      <c r="O375" s="19">
        <v>0</v>
      </c>
      <c r="P375" s="20">
        <f>P374-VLookups!$D$42</f>
        <v>-320</v>
      </c>
      <c r="Q375" s="22">
        <v>131</v>
      </c>
      <c r="R375" s="19">
        <v>0</v>
      </c>
      <c r="S375" s="20">
        <f>VLookups!$D$50</f>
        <v>-4487.7037773753191</v>
      </c>
      <c r="T375" s="19">
        <v>0</v>
      </c>
      <c r="U375" s="9">
        <v>227</v>
      </c>
      <c r="V375" s="21">
        <f>V374-VLookups!$D$54</f>
        <v>-2455</v>
      </c>
      <c r="W375" s="21">
        <f>-VLookups!$D$60</f>
        <v>-400</v>
      </c>
      <c r="X375" s="21">
        <f>-VLookups!$D$62</f>
        <v>-175</v>
      </c>
      <c r="Y375" s="36">
        <f>Y374*(1+VLookups!$D$57/12)</f>
        <v>-547.85748388522393</v>
      </c>
      <c r="Z375" s="9" t="s">
        <v>36</v>
      </c>
      <c r="AA375" s="9" t="s">
        <v>36</v>
      </c>
      <c r="AB375" s="20">
        <f t="shared" si="20"/>
        <v>9484.8302896317891</v>
      </c>
      <c r="AC375" s="20">
        <f t="shared" si="21"/>
        <v>1358980.4947707192</v>
      </c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</row>
    <row r="376" spans="1:43" x14ac:dyDescent="0.25">
      <c r="A376" s="1"/>
      <c r="B376" s="9">
        <v>372</v>
      </c>
      <c r="C376" s="9">
        <f t="shared" si="22"/>
        <v>54</v>
      </c>
      <c r="D376" s="9">
        <f t="shared" si="23"/>
        <v>0</v>
      </c>
      <c r="E376" s="20">
        <f>E364*(1+VLookups!$C$8)</f>
        <v>28248.728912063481</v>
      </c>
      <c r="F376" s="20">
        <f>-E376*VLookups!$D$10*2</f>
        <v>-1694.9237347238088</v>
      </c>
      <c r="G376" s="19">
        <v>0</v>
      </c>
      <c r="H376" s="20">
        <f>(-VLookups!$D$13)*(E376+F376/2)</f>
        <v>-8905.4117895280124</v>
      </c>
      <c r="I376" s="19">
        <v>0</v>
      </c>
      <c r="J376" s="19">
        <v>0</v>
      </c>
      <c r="K376" s="19">
        <v>0</v>
      </c>
      <c r="L376" s="19">
        <v>0</v>
      </c>
      <c r="M376" s="19">
        <v>0</v>
      </c>
      <c r="N376" s="20" t="s">
        <v>36</v>
      </c>
      <c r="O376" s="19">
        <v>0</v>
      </c>
      <c r="P376" s="20">
        <f>P375-VLookups!$D$42</f>
        <v>-321.5</v>
      </c>
      <c r="Q376" s="22">
        <v>132</v>
      </c>
      <c r="R376" s="19">
        <v>0</v>
      </c>
      <c r="S376" s="20">
        <f>VLookups!$D$50</f>
        <v>-4487.7037773753191</v>
      </c>
      <c r="T376" s="19">
        <v>0</v>
      </c>
      <c r="U376" s="9">
        <v>228</v>
      </c>
      <c r="V376" s="21">
        <f>V375-VLookups!$D$54</f>
        <v>-2460</v>
      </c>
      <c r="W376" s="21">
        <f>-VLookups!$D$60</f>
        <v>-400</v>
      </c>
      <c r="X376" s="21">
        <f>-VLookups!$D$62</f>
        <v>-175</v>
      </c>
      <c r="Y376" s="36">
        <f>Y375*(1+VLookups!$D$57/12)</f>
        <v>-549.45540154655589</v>
      </c>
      <c r="Z376" s="9" t="s">
        <v>36</v>
      </c>
      <c r="AA376" s="9" t="s">
        <v>36</v>
      </c>
      <c r="AB376" s="20">
        <f t="shared" si="20"/>
        <v>10102.196076251688</v>
      </c>
      <c r="AC376" s="20">
        <f t="shared" si="21"/>
        <v>1371347.6583382555</v>
      </c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</row>
    <row r="377" spans="1:43" x14ac:dyDescent="0.25">
      <c r="A377" s="1"/>
      <c r="B377" s="9">
        <v>373</v>
      </c>
      <c r="C377" s="9">
        <f t="shared" si="22"/>
        <v>54</v>
      </c>
      <c r="D377" s="9">
        <f t="shared" si="23"/>
        <v>1</v>
      </c>
      <c r="E377" s="20">
        <f>E365*(1+VLookups!$C$8)</f>
        <v>28248.728912063481</v>
      </c>
      <c r="F377" s="20">
        <f>-E377*VLookups!$D$10*2</f>
        <v>-1694.9237347238088</v>
      </c>
      <c r="G377" s="19">
        <v>0</v>
      </c>
      <c r="H377" s="20">
        <f>(-VLookups!$D$13)*(E377+F377/2)</f>
        <v>-8905.4117895280124</v>
      </c>
      <c r="I377" s="19">
        <v>0</v>
      </c>
      <c r="J377" s="19">
        <v>0</v>
      </c>
      <c r="K377" s="19">
        <v>0</v>
      </c>
      <c r="L377" s="19">
        <v>0</v>
      </c>
      <c r="M377" s="19">
        <v>0</v>
      </c>
      <c r="N377" s="20" t="s">
        <v>36</v>
      </c>
      <c r="O377" s="19">
        <v>0</v>
      </c>
      <c r="P377" s="20">
        <f>P376-VLookups!$D$42</f>
        <v>-323</v>
      </c>
      <c r="Q377" s="22">
        <v>133</v>
      </c>
      <c r="R377" s="19">
        <v>0</v>
      </c>
      <c r="S377" s="20">
        <f>VLookups!$D$50</f>
        <v>-4487.7037773753191</v>
      </c>
      <c r="T377" s="19">
        <v>0</v>
      </c>
      <c r="U377" s="9">
        <v>229</v>
      </c>
      <c r="V377" s="21">
        <f>V376-VLookups!$D$54</f>
        <v>-2465</v>
      </c>
      <c r="W377" s="21">
        <f>-VLookups!$D$60</f>
        <v>-400</v>
      </c>
      <c r="X377" s="21">
        <f>-VLookups!$D$62</f>
        <v>-175</v>
      </c>
      <c r="Y377" s="36">
        <f>Y376*(1+VLookups!$D$57/12)</f>
        <v>-551.05797980106672</v>
      </c>
      <c r="Z377" s="9" t="s">
        <v>36</v>
      </c>
      <c r="AA377" s="9" t="s">
        <v>36</v>
      </c>
      <c r="AB377" s="20">
        <f t="shared" si="20"/>
        <v>10094.093497997179</v>
      </c>
      <c r="AC377" s="20">
        <f t="shared" si="21"/>
        <v>1383727.3312668165</v>
      </c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spans="1:43" x14ac:dyDescent="0.25">
      <c r="A378" s="1"/>
      <c r="B378" s="9">
        <v>374</v>
      </c>
      <c r="C378" s="9">
        <f t="shared" si="22"/>
        <v>54</v>
      </c>
      <c r="D378" s="9">
        <f t="shared" si="23"/>
        <v>2</v>
      </c>
      <c r="E378" s="20">
        <f>E366*(1+VLookups!$C$8)</f>
        <v>28248.728912063481</v>
      </c>
      <c r="F378" s="20">
        <f>-E378*VLookups!$D$10*2</f>
        <v>-1694.9237347238088</v>
      </c>
      <c r="G378" s="19">
        <v>0</v>
      </c>
      <c r="H378" s="20">
        <f>(-VLookups!$D$13)*(E378+F378/2)</f>
        <v>-8905.4117895280124</v>
      </c>
      <c r="I378" s="19">
        <v>0</v>
      </c>
      <c r="J378" s="19">
        <v>0</v>
      </c>
      <c r="K378" s="19">
        <v>0</v>
      </c>
      <c r="L378" s="19">
        <v>0</v>
      </c>
      <c r="M378" s="19">
        <v>0</v>
      </c>
      <c r="N378" s="20" t="s">
        <v>36</v>
      </c>
      <c r="O378" s="19">
        <v>0</v>
      </c>
      <c r="P378" s="20">
        <f>P377-VLookups!$D$42</f>
        <v>-324.5</v>
      </c>
      <c r="Q378" s="22">
        <v>134</v>
      </c>
      <c r="R378" s="19">
        <v>0</v>
      </c>
      <c r="S378" s="20">
        <f>VLookups!$D$50</f>
        <v>-4487.7037773753191</v>
      </c>
      <c r="T378" s="19">
        <v>0</v>
      </c>
      <c r="U378" s="9">
        <v>230</v>
      </c>
      <c r="V378" s="21">
        <f>V377-VLookups!$D$54</f>
        <v>-2470</v>
      </c>
      <c r="W378" s="21">
        <f>-VLookups!$D$60</f>
        <v>-400</v>
      </c>
      <c r="X378" s="21">
        <f>-VLookups!$D$62</f>
        <v>-175</v>
      </c>
      <c r="Y378" s="36">
        <f>Y377*(1+VLookups!$D$57/12)</f>
        <v>-552.66523224215314</v>
      </c>
      <c r="Z378" s="9" t="s">
        <v>36</v>
      </c>
      <c r="AA378" s="9" t="s">
        <v>36</v>
      </c>
      <c r="AB378" s="20">
        <f t="shared" si="20"/>
        <v>10085.986245556092</v>
      </c>
      <c r="AC378" s="20">
        <f t="shared" si="21"/>
        <v>1396119.5297311505</v>
      </c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spans="1:43" x14ac:dyDescent="0.25">
      <c r="A379" s="1"/>
      <c r="B379" s="9">
        <v>375</v>
      </c>
      <c r="C379" s="9">
        <f t="shared" si="22"/>
        <v>54</v>
      </c>
      <c r="D379" s="9">
        <f t="shared" si="23"/>
        <v>3</v>
      </c>
      <c r="E379" s="20">
        <f>E367*(1+VLookups!$C$8)</f>
        <v>28248.728912063481</v>
      </c>
      <c r="F379" s="20">
        <f>-E379*VLookups!$D$10*2</f>
        <v>-1694.9237347238088</v>
      </c>
      <c r="G379" s="19">
        <v>0</v>
      </c>
      <c r="H379" s="20">
        <f>(-VLookups!$D$13)*(E379+F379/2)</f>
        <v>-8905.4117895280124</v>
      </c>
      <c r="I379" s="19">
        <v>0</v>
      </c>
      <c r="J379" s="19">
        <v>0</v>
      </c>
      <c r="K379" s="19">
        <v>0</v>
      </c>
      <c r="L379" s="19">
        <v>0</v>
      </c>
      <c r="M379" s="19">
        <v>0</v>
      </c>
      <c r="N379" s="20" t="s">
        <v>36</v>
      </c>
      <c r="O379" s="19">
        <v>0</v>
      </c>
      <c r="P379" s="20">
        <f>P378-VLookups!$D$42</f>
        <v>-326</v>
      </c>
      <c r="Q379" s="22">
        <v>135</v>
      </c>
      <c r="R379" s="19">
        <v>0</v>
      </c>
      <c r="S379" s="20">
        <f>VLookups!$D$50</f>
        <v>-4487.7037773753191</v>
      </c>
      <c r="T379" s="19">
        <v>0</v>
      </c>
      <c r="U379" s="9">
        <v>231</v>
      </c>
      <c r="V379" s="21">
        <f>V378-VLookups!$D$54</f>
        <v>-2475</v>
      </c>
      <c r="W379" s="21">
        <f>-VLookups!$D$60</f>
        <v>-400</v>
      </c>
      <c r="X379" s="21">
        <f>-VLookups!$D$62</f>
        <v>-175</v>
      </c>
      <c r="Y379" s="36">
        <f>Y378*(1+VLookups!$D$57/12)</f>
        <v>-554.27717250285946</v>
      </c>
      <c r="Z379" s="9" t="s">
        <v>36</v>
      </c>
      <c r="AA379" s="9" t="s">
        <v>36</v>
      </c>
      <c r="AB379" s="20">
        <f t="shared" si="20"/>
        <v>10077.874305295385</v>
      </c>
      <c r="AC379" s="20">
        <f t="shared" si="21"/>
        <v>1408524.2699193312</v>
      </c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</row>
    <row r="380" spans="1:43" x14ac:dyDescent="0.25">
      <c r="A380" s="1"/>
      <c r="B380" s="9">
        <v>376</v>
      </c>
      <c r="C380" s="9">
        <f t="shared" si="22"/>
        <v>54</v>
      </c>
      <c r="D380" s="9">
        <f t="shared" si="23"/>
        <v>4</v>
      </c>
      <c r="E380" s="20">
        <f>E368*(1+VLookups!$C$8)</f>
        <v>28248.728912063481</v>
      </c>
      <c r="F380" s="20">
        <f>-E380*VLookups!$D$10*2</f>
        <v>-1694.9237347238088</v>
      </c>
      <c r="G380" s="19">
        <v>0</v>
      </c>
      <c r="H380" s="20">
        <f>(-VLookups!$D$13)*(E380+F380/2)</f>
        <v>-8905.4117895280124</v>
      </c>
      <c r="I380" s="19">
        <v>0</v>
      </c>
      <c r="J380" s="19">
        <v>0</v>
      </c>
      <c r="K380" s="19">
        <v>0</v>
      </c>
      <c r="L380" s="19">
        <v>0</v>
      </c>
      <c r="M380" s="19">
        <v>0</v>
      </c>
      <c r="N380" s="20" t="s">
        <v>36</v>
      </c>
      <c r="O380" s="19">
        <v>0</v>
      </c>
      <c r="P380" s="20">
        <f>P379-VLookups!$D$42</f>
        <v>-327.5</v>
      </c>
      <c r="Q380" s="22">
        <v>136</v>
      </c>
      <c r="R380" s="19">
        <v>0</v>
      </c>
      <c r="S380" s="20">
        <f>VLookups!$D$50</f>
        <v>-4487.7037773753191</v>
      </c>
      <c r="T380" s="19">
        <v>0</v>
      </c>
      <c r="U380" s="9">
        <v>232</v>
      </c>
      <c r="V380" s="21">
        <f>V379-VLookups!$D$54</f>
        <v>-2480</v>
      </c>
      <c r="W380" s="21">
        <f>-VLookups!$D$60</f>
        <v>-400</v>
      </c>
      <c r="X380" s="21">
        <f>-VLookups!$D$62</f>
        <v>-175</v>
      </c>
      <c r="Y380" s="36">
        <f>Y379*(1+VLookups!$D$57/12)</f>
        <v>-555.89381425599277</v>
      </c>
      <c r="Z380" s="9" t="s">
        <v>36</v>
      </c>
      <c r="AA380" s="9" t="s">
        <v>36</v>
      </c>
      <c r="AB380" s="20">
        <f t="shared" si="20"/>
        <v>10069.757663542252</v>
      </c>
      <c r="AC380" s="20">
        <f t="shared" si="21"/>
        <v>1420941.568032739</v>
      </c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</row>
    <row r="381" spans="1:43" x14ac:dyDescent="0.25">
      <c r="A381" s="1"/>
      <c r="B381" s="9">
        <v>377</v>
      </c>
      <c r="C381" s="9">
        <f t="shared" si="22"/>
        <v>54</v>
      </c>
      <c r="D381" s="9">
        <f t="shared" si="23"/>
        <v>5</v>
      </c>
      <c r="E381" s="20">
        <f>E369*(1+VLookups!$C$8)</f>
        <v>28248.728912063481</v>
      </c>
      <c r="F381" s="20">
        <f>-E381*VLookups!$D$10*2</f>
        <v>-1694.9237347238088</v>
      </c>
      <c r="G381" s="19">
        <v>0</v>
      </c>
      <c r="H381" s="20">
        <f>(-VLookups!$D$13)*(E381+F381/2)</f>
        <v>-8905.4117895280124</v>
      </c>
      <c r="I381" s="19">
        <v>0</v>
      </c>
      <c r="J381" s="19">
        <v>0</v>
      </c>
      <c r="K381" s="19">
        <v>0</v>
      </c>
      <c r="L381" s="19">
        <v>0</v>
      </c>
      <c r="M381" s="19">
        <v>0</v>
      </c>
      <c r="N381" s="20" t="s">
        <v>36</v>
      </c>
      <c r="O381" s="19">
        <v>0</v>
      </c>
      <c r="P381" s="20">
        <f>P380-VLookups!$D$42</f>
        <v>-329</v>
      </c>
      <c r="Q381" s="22">
        <v>137</v>
      </c>
      <c r="R381" s="19">
        <v>0</v>
      </c>
      <c r="S381" s="20">
        <f>VLookups!$D$50</f>
        <v>-4487.7037773753191</v>
      </c>
      <c r="T381" s="19">
        <v>0</v>
      </c>
      <c r="U381" s="9">
        <v>233</v>
      </c>
      <c r="V381" s="21">
        <f>V380-VLookups!$D$54</f>
        <v>-2485</v>
      </c>
      <c r="W381" s="21">
        <f>-VLookups!$D$60</f>
        <v>-400</v>
      </c>
      <c r="X381" s="21">
        <f>-VLookups!$D$62</f>
        <v>-175</v>
      </c>
      <c r="Y381" s="36">
        <f>Y380*(1+VLookups!$D$57/12)</f>
        <v>-557.51517121423944</v>
      </c>
      <c r="Z381" s="9" t="s">
        <v>36</v>
      </c>
      <c r="AA381" s="9" t="s">
        <v>36</v>
      </c>
      <c r="AB381" s="20">
        <f t="shared" si="20"/>
        <v>10061.636306584005</v>
      </c>
      <c r="AC381" s="20">
        <f t="shared" si="21"/>
        <v>1433371.4402860445</v>
      </c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</row>
    <row r="382" spans="1:43" x14ac:dyDescent="0.25">
      <c r="A382" s="1"/>
      <c r="B382" s="9">
        <v>378</v>
      </c>
      <c r="C382" s="9">
        <f t="shared" si="22"/>
        <v>54</v>
      </c>
      <c r="D382" s="9">
        <f t="shared" si="23"/>
        <v>6</v>
      </c>
      <c r="E382" s="20">
        <f>E370*(1+VLookups!$C$8)</f>
        <v>28248.728912063481</v>
      </c>
      <c r="F382" s="20">
        <f>-E382*VLookups!$D$10*2</f>
        <v>-1694.9237347238088</v>
      </c>
      <c r="G382" s="19">
        <v>0</v>
      </c>
      <c r="H382" s="20">
        <f>(-VLookups!$D$13)*(E382+F382/2)</f>
        <v>-8905.4117895280124</v>
      </c>
      <c r="I382" s="19">
        <v>0</v>
      </c>
      <c r="J382" s="19">
        <v>0</v>
      </c>
      <c r="K382" s="19">
        <v>0</v>
      </c>
      <c r="L382" s="19">
        <v>0</v>
      </c>
      <c r="M382" s="19">
        <v>0</v>
      </c>
      <c r="N382" s="20" t="s">
        <v>36</v>
      </c>
      <c r="O382" s="19">
        <v>0</v>
      </c>
      <c r="P382" s="20">
        <f>P381-VLookups!$D$42</f>
        <v>-330.5</v>
      </c>
      <c r="Q382" s="22">
        <v>138</v>
      </c>
      <c r="R382" s="19">
        <v>0</v>
      </c>
      <c r="S382" s="20">
        <f>VLookups!$D$50</f>
        <v>-4487.7037773753191</v>
      </c>
      <c r="T382" s="19">
        <v>0</v>
      </c>
      <c r="U382" s="9">
        <v>234</v>
      </c>
      <c r="V382" s="21">
        <f>V381-VLookups!$D$54</f>
        <v>-2490</v>
      </c>
      <c r="W382" s="21">
        <f>-VLookups!$D$60</f>
        <v>-400</v>
      </c>
      <c r="X382" s="21">
        <f>-VLookups!$D$62</f>
        <v>-175</v>
      </c>
      <c r="Y382" s="36">
        <f>Y381*(1+VLookups!$D$57/12)</f>
        <v>-559.14125713028102</v>
      </c>
      <c r="Z382" s="9" t="s">
        <v>36</v>
      </c>
      <c r="AA382" s="9" t="s">
        <v>36</v>
      </c>
      <c r="AB382" s="20">
        <f t="shared" si="20"/>
        <v>10053.510220667964</v>
      </c>
      <c r="AC382" s="20">
        <f t="shared" si="21"/>
        <v>1445813.9029071894</v>
      </c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</row>
    <row r="383" spans="1:43" x14ac:dyDescent="0.25">
      <c r="A383" s="1"/>
      <c r="B383" s="9">
        <v>379</v>
      </c>
      <c r="C383" s="9">
        <f t="shared" si="22"/>
        <v>54</v>
      </c>
      <c r="D383" s="9">
        <f t="shared" si="23"/>
        <v>7</v>
      </c>
      <c r="E383" s="20">
        <f>E371*(1+VLookups!$C$8)</f>
        <v>28248.728912063481</v>
      </c>
      <c r="F383" s="20">
        <f>-E383*VLookups!$D$10*2</f>
        <v>-1694.9237347238088</v>
      </c>
      <c r="G383" s="19">
        <v>0</v>
      </c>
      <c r="H383" s="20">
        <f>(-VLookups!$D$13)*(E383+F383/2)</f>
        <v>-8905.4117895280124</v>
      </c>
      <c r="I383" s="19">
        <v>0</v>
      </c>
      <c r="J383" s="19">
        <v>0</v>
      </c>
      <c r="K383" s="19">
        <v>0</v>
      </c>
      <c r="L383" s="19">
        <v>0</v>
      </c>
      <c r="M383" s="19">
        <v>0</v>
      </c>
      <c r="N383" s="20" t="s">
        <v>36</v>
      </c>
      <c r="O383" s="19">
        <v>0</v>
      </c>
      <c r="P383" s="20">
        <f>P382-VLookups!$D$42</f>
        <v>-332</v>
      </c>
      <c r="Q383" s="22">
        <v>139</v>
      </c>
      <c r="R383" s="19">
        <v>0</v>
      </c>
      <c r="S383" s="20">
        <f>VLookups!$D$50</f>
        <v>-4487.7037773753191</v>
      </c>
      <c r="T383" s="19">
        <v>0</v>
      </c>
      <c r="U383" s="9">
        <v>235</v>
      </c>
      <c r="V383" s="21">
        <f>V382-VLookups!$D$54</f>
        <v>-2495</v>
      </c>
      <c r="W383" s="21">
        <f>-VLookups!$D$60</f>
        <v>-400</v>
      </c>
      <c r="X383" s="21">
        <f>-VLookups!$D$62</f>
        <v>-175</v>
      </c>
      <c r="Y383" s="36">
        <f>Y382*(1+VLookups!$D$57/12)</f>
        <v>-560.77208579691103</v>
      </c>
      <c r="Z383" s="9" t="s">
        <v>36</v>
      </c>
      <c r="AA383" s="9" t="s">
        <v>36</v>
      </c>
      <c r="AB383" s="20">
        <f t="shared" si="20"/>
        <v>10045.379392001334</v>
      </c>
      <c r="AC383" s="20">
        <f t="shared" si="21"/>
        <v>1458268.9721373694</v>
      </c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</row>
    <row r="384" spans="1:43" x14ac:dyDescent="0.25">
      <c r="A384" s="1"/>
      <c r="B384" s="9">
        <v>380</v>
      </c>
      <c r="C384" s="9">
        <f t="shared" si="22"/>
        <v>54</v>
      </c>
      <c r="D384" s="9">
        <f t="shared" si="23"/>
        <v>8</v>
      </c>
      <c r="E384" s="20">
        <f>E372*(1+VLookups!$C$8)</f>
        <v>28248.728912063481</v>
      </c>
      <c r="F384" s="20">
        <f>-E384*VLookups!$D$10*2</f>
        <v>-1694.9237347238088</v>
      </c>
      <c r="G384" s="19">
        <v>0</v>
      </c>
      <c r="H384" s="20">
        <f>(-VLookups!$D$13)*(E384+F384/2)</f>
        <v>-8905.4117895280124</v>
      </c>
      <c r="I384" s="19">
        <v>0</v>
      </c>
      <c r="J384" s="19">
        <v>0</v>
      </c>
      <c r="K384" s="19">
        <v>0</v>
      </c>
      <c r="L384" s="19">
        <v>0</v>
      </c>
      <c r="M384" s="19">
        <v>0</v>
      </c>
      <c r="N384" s="20" t="s">
        <v>36</v>
      </c>
      <c r="O384" s="19">
        <v>0</v>
      </c>
      <c r="P384" s="20">
        <f>P383-VLookups!$D$42</f>
        <v>-333.5</v>
      </c>
      <c r="Q384" s="22">
        <v>140</v>
      </c>
      <c r="R384" s="19">
        <v>0</v>
      </c>
      <c r="S384" s="20">
        <f>VLookups!$D$50</f>
        <v>-4487.7037773753191</v>
      </c>
      <c r="T384" s="19">
        <v>0</v>
      </c>
      <c r="U384" s="9">
        <v>236</v>
      </c>
      <c r="V384" s="21">
        <f>V383-VLookups!$D$54</f>
        <v>-2500</v>
      </c>
      <c r="W384" s="21">
        <f>-VLookups!$D$60</f>
        <v>-400</v>
      </c>
      <c r="X384" s="21">
        <f>-VLookups!$D$62</f>
        <v>-175</v>
      </c>
      <c r="Y384" s="36">
        <f>Y383*(1+VLookups!$D$57/12)</f>
        <v>-562.40767104715201</v>
      </c>
      <c r="Z384" s="9" t="s">
        <v>36</v>
      </c>
      <c r="AA384" s="9" t="s">
        <v>36</v>
      </c>
      <c r="AB384" s="20">
        <f t="shared" si="20"/>
        <v>10037.243806751092</v>
      </c>
      <c r="AC384" s="20">
        <f t="shared" si="21"/>
        <v>1470736.6642310161</v>
      </c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</row>
    <row r="385" spans="1:43" x14ac:dyDescent="0.25">
      <c r="A385" s="1"/>
      <c r="B385" s="9">
        <v>381</v>
      </c>
      <c r="C385" s="9">
        <f t="shared" si="22"/>
        <v>54</v>
      </c>
      <c r="D385" s="9">
        <f t="shared" si="23"/>
        <v>9</v>
      </c>
      <c r="E385" s="20">
        <f>E373*(1+VLookups!$C$8)</f>
        <v>28248.728912063481</v>
      </c>
      <c r="F385" s="20">
        <f>-E385*VLookups!$D$10*2</f>
        <v>-1694.9237347238088</v>
      </c>
      <c r="G385" s="19">
        <v>0</v>
      </c>
      <c r="H385" s="20">
        <f>(-VLookups!$D$13)*(E385+F385/2)</f>
        <v>-8905.4117895280124</v>
      </c>
      <c r="I385" s="19">
        <v>0</v>
      </c>
      <c r="J385" s="19">
        <v>0</v>
      </c>
      <c r="K385" s="19">
        <v>0</v>
      </c>
      <c r="L385" s="19">
        <v>0</v>
      </c>
      <c r="M385" s="19">
        <v>0</v>
      </c>
      <c r="N385" s="20" t="s">
        <v>36</v>
      </c>
      <c r="O385" s="19">
        <v>0</v>
      </c>
      <c r="P385" s="20">
        <f>P384-VLookups!$D$42</f>
        <v>-335</v>
      </c>
      <c r="Q385" s="22">
        <v>141</v>
      </c>
      <c r="R385" s="19">
        <v>0</v>
      </c>
      <c r="S385" s="20">
        <f>VLookups!$D$50</f>
        <v>-4487.7037773753191</v>
      </c>
      <c r="T385" s="19">
        <v>0</v>
      </c>
      <c r="U385" s="9">
        <v>237</v>
      </c>
      <c r="V385" s="21">
        <f>V384-VLookups!$D$54</f>
        <v>-2505</v>
      </c>
      <c r="W385" s="21">
        <f>-VLookups!$D$60</f>
        <v>-400</v>
      </c>
      <c r="X385" s="21">
        <f>-VLookups!$D$62</f>
        <v>-175</v>
      </c>
      <c r="Y385" s="36">
        <f>Y384*(1+VLookups!$D$57/12)</f>
        <v>-564.04802675437293</v>
      </c>
      <c r="Z385" s="9" t="s">
        <v>36</v>
      </c>
      <c r="AA385" s="9" t="s">
        <v>36</v>
      </c>
      <c r="AB385" s="20">
        <f t="shared" si="20"/>
        <v>10029.103451043871</v>
      </c>
      <c r="AC385" s="20">
        <f t="shared" si="21"/>
        <v>1483216.9954557782</v>
      </c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</row>
    <row r="386" spans="1:43" x14ac:dyDescent="0.25">
      <c r="A386" s="1"/>
      <c r="B386" s="9">
        <v>382</v>
      </c>
      <c r="C386" s="9">
        <f t="shared" si="22"/>
        <v>54</v>
      </c>
      <c r="D386" s="9">
        <f t="shared" si="23"/>
        <v>10</v>
      </c>
      <c r="E386" s="20">
        <f>E374*(1+VLookups!$C$8)</f>
        <v>28248.728912063481</v>
      </c>
      <c r="F386" s="20">
        <f>-E386*VLookups!$D$10*2</f>
        <v>-1694.9237347238088</v>
      </c>
      <c r="G386" s="19">
        <v>0</v>
      </c>
      <c r="H386" s="20">
        <f>(-VLookups!$D$13)*(E386+F386/2)</f>
        <v>-8905.4117895280124</v>
      </c>
      <c r="I386" s="19">
        <v>0</v>
      </c>
      <c r="J386" s="19">
        <v>0</v>
      </c>
      <c r="K386" s="19">
        <v>0</v>
      </c>
      <c r="L386" s="19">
        <v>0</v>
      </c>
      <c r="M386" s="19">
        <v>0</v>
      </c>
      <c r="N386" s="20" t="s">
        <v>36</v>
      </c>
      <c r="O386" s="19">
        <v>0</v>
      </c>
      <c r="P386" s="20">
        <f>P385-VLookups!$D$42</f>
        <v>-336.5</v>
      </c>
      <c r="Q386" s="22">
        <v>142</v>
      </c>
      <c r="R386" s="19">
        <v>0</v>
      </c>
      <c r="S386" s="20">
        <f>VLookups!$D$50</f>
        <v>-4487.7037773753191</v>
      </c>
      <c r="T386" s="19">
        <v>0</v>
      </c>
      <c r="U386" s="9">
        <v>238</v>
      </c>
      <c r="V386" s="21">
        <f>V385-VLookups!$D$54</f>
        <v>-2510</v>
      </c>
      <c r="W386" s="21">
        <f>-VLookups!$D$60</f>
        <v>-400</v>
      </c>
      <c r="X386" s="21">
        <f>-VLookups!$D$62</f>
        <v>-175</v>
      </c>
      <c r="Y386" s="36">
        <f>Y385*(1+VLookups!$D$57/12)</f>
        <v>-565.69316683240652</v>
      </c>
      <c r="Z386" s="9" t="s">
        <v>36</v>
      </c>
      <c r="AA386" s="9" t="s">
        <v>36</v>
      </c>
      <c r="AB386" s="20">
        <f t="shared" si="20"/>
        <v>10020.958310965838</v>
      </c>
      <c r="AC386" s="20">
        <f t="shared" si="21"/>
        <v>1495709.9820925037</v>
      </c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</row>
    <row r="387" spans="1:43" x14ac:dyDescent="0.25">
      <c r="A387" s="1"/>
      <c r="B387" s="9">
        <v>383</v>
      </c>
      <c r="C387" s="9">
        <f t="shared" si="22"/>
        <v>54</v>
      </c>
      <c r="D387" s="9">
        <f t="shared" si="23"/>
        <v>11</v>
      </c>
      <c r="E387" s="20">
        <f>E375*(1+VLookups!$C$8)</f>
        <v>28248.728912063481</v>
      </c>
      <c r="F387" s="20">
        <f>-E387*VLookups!$D$10*2</f>
        <v>-1694.9237347238088</v>
      </c>
      <c r="G387" s="19">
        <v>0</v>
      </c>
      <c r="H387" s="20">
        <f>(-VLookups!$D$13)*(E387+F387/2)</f>
        <v>-8905.4117895280124</v>
      </c>
      <c r="I387" s="19">
        <v>0</v>
      </c>
      <c r="J387" s="19">
        <v>0</v>
      </c>
      <c r="K387" s="19">
        <v>0</v>
      </c>
      <c r="L387" s="19">
        <v>0</v>
      </c>
      <c r="M387" s="19">
        <v>0</v>
      </c>
      <c r="N387" s="20" t="s">
        <v>36</v>
      </c>
      <c r="O387" s="19">
        <v>0</v>
      </c>
      <c r="P387" s="20">
        <f>P386-VLookups!$D$42</f>
        <v>-338</v>
      </c>
      <c r="Q387" s="22">
        <v>143</v>
      </c>
      <c r="R387" s="19">
        <v>0</v>
      </c>
      <c r="S387" s="20">
        <f>VLookups!$D$50</f>
        <v>-4487.7037773753191</v>
      </c>
      <c r="T387" s="19">
        <v>0</v>
      </c>
      <c r="U387" s="9">
        <v>239</v>
      </c>
      <c r="V387" s="21">
        <f>V386-VLookups!$D$54</f>
        <v>-2515</v>
      </c>
      <c r="W387" s="21">
        <f>-VLookups!$D$60</f>
        <v>-400</v>
      </c>
      <c r="X387" s="21">
        <f>-VLookups!$D$62</f>
        <v>-175</v>
      </c>
      <c r="Y387" s="36">
        <f>Y386*(1+VLookups!$D$57/12)</f>
        <v>-567.34310523566774</v>
      </c>
      <c r="Z387" s="9" t="s">
        <v>36</v>
      </c>
      <c r="AA387" s="9" t="s">
        <v>36</v>
      </c>
      <c r="AB387" s="20">
        <f t="shared" si="20"/>
        <v>10012.808372562577</v>
      </c>
      <c r="AC387" s="20">
        <f t="shared" si="21"/>
        <v>1508215.6404352204</v>
      </c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</row>
    <row r="388" spans="1:43" x14ac:dyDescent="0.25">
      <c r="A388" s="1"/>
      <c r="B388" s="9">
        <v>384</v>
      </c>
      <c r="C388" s="9">
        <f t="shared" si="22"/>
        <v>55</v>
      </c>
      <c r="D388" s="9">
        <f t="shared" si="23"/>
        <v>0</v>
      </c>
      <c r="E388" s="20">
        <f>E376*(1+VLookups!$C$8)</f>
        <v>29237.434423985702</v>
      </c>
      <c r="F388" s="20">
        <f>-E388*VLookups!$D$10*2</f>
        <v>-1754.2460654391421</v>
      </c>
      <c r="G388" s="19">
        <v>0</v>
      </c>
      <c r="H388" s="20">
        <f>(-VLookups!$D$13)*(E388+F388/2)</f>
        <v>-9217.1012021614933</v>
      </c>
      <c r="I388" s="19">
        <v>0</v>
      </c>
      <c r="J388" s="19">
        <v>0</v>
      </c>
      <c r="K388" s="19">
        <v>0</v>
      </c>
      <c r="L388" s="19">
        <v>0</v>
      </c>
      <c r="M388" s="19">
        <v>0</v>
      </c>
      <c r="N388" s="20" t="s">
        <v>36</v>
      </c>
      <c r="O388" s="19">
        <v>0</v>
      </c>
      <c r="P388" s="20">
        <f>P387-VLookups!$D$42</f>
        <v>-339.5</v>
      </c>
      <c r="Q388" s="22">
        <v>144</v>
      </c>
      <c r="R388" s="19">
        <v>0</v>
      </c>
      <c r="S388" s="20">
        <f>VLookups!$D$50</f>
        <v>-4487.7037773753191</v>
      </c>
      <c r="T388" s="19">
        <v>0</v>
      </c>
      <c r="U388" s="9">
        <v>240</v>
      </c>
      <c r="V388" s="21">
        <f>V387-VLookups!$D$54</f>
        <v>-2520</v>
      </c>
      <c r="W388" s="21">
        <f>-VLookups!$D$60</f>
        <v>-400</v>
      </c>
      <c r="X388" s="21">
        <f>-VLookups!$D$62</f>
        <v>-175</v>
      </c>
      <c r="Y388" s="36">
        <f>Y387*(1+VLookups!$D$57/12)</f>
        <v>-568.99785595927176</v>
      </c>
      <c r="Z388" s="9" t="s">
        <v>36</v>
      </c>
      <c r="AA388" s="9" t="s">
        <v>36</v>
      </c>
      <c r="AB388" s="20">
        <f t="shared" si="20"/>
        <v>10652.008555770051</v>
      </c>
      <c r="AC388" s="20">
        <f t="shared" si="21"/>
        <v>1521381.3417250493</v>
      </c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spans="1:43" x14ac:dyDescent="0.25">
      <c r="A389" s="1"/>
      <c r="B389" s="9">
        <v>385</v>
      </c>
      <c r="C389" s="9">
        <f t="shared" si="22"/>
        <v>55</v>
      </c>
      <c r="D389" s="9">
        <f t="shared" si="23"/>
        <v>1</v>
      </c>
      <c r="E389" s="20">
        <f>E377*(1+VLookups!$C$8)</f>
        <v>29237.434423985702</v>
      </c>
      <c r="F389" s="20">
        <f>-E389*VLookups!$D$10*2</f>
        <v>-1754.2460654391421</v>
      </c>
      <c r="G389" s="19">
        <v>0</v>
      </c>
      <c r="H389" s="20">
        <f>(-VLookups!$D$13)*(E389+F389/2)</f>
        <v>-9217.1012021614933</v>
      </c>
      <c r="I389" s="19">
        <v>0</v>
      </c>
      <c r="J389" s="19">
        <v>0</v>
      </c>
      <c r="K389" s="19">
        <v>0</v>
      </c>
      <c r="L389" s="19">
        <v>0</v>
      </c>
      <c r="M389" s="19">
        <v>0</v>
      </c>
      <c r="N389" s="20" t="s">
        <v>36</v>
      </c>
      <c r="O389" s="19">
        <v>0</v>
      </c>
      <c r="P389" s="20">
        <f>P388-VLookups!$D$42</f>
        <v>-341</v>
      </c>
      <c r="Q389" s="22">
        <v>145</v>
      </c>
      <c r="R389" s="19">
        <v>0</v>
      </c>
      <c r="S389" s="20">
        <f>VLookups!$D$50</f>
        <v>-4487.7037773753191</v>
      </c>
      <c r="T389" s="19">
        <v>0</v>
      </c>
      <c r="U389" s="9">
        <v>241</v>
      </c>
      <c r="V389" s="21">
        <f>V388-VLookups!$D$54</f>
        <v>-2525</v>
      </c>
      <c r="W389" s="21">
        <f>-VLookups!$D$60</f>
        <v>-400</v>
      </c>
      <c r="X389" s="21">
        <f>-VLookups!$D$62</f>
        <v>-175</v>
      </c>
      <c r="Y389" s="36">
        <f>Y388*(1+VLookups!$D$57/12)</f>
        <v>-570.65743303915292</v>
      </c>
      <c r="Z389" s="9" t="s">
        <v>36</v>
      </c>
      <c r="AA389" s="9" t="s">
        <v>36</v>
      </c>
      <c r="AB389" s="20">
        <f t="shared" ref="AB389:AB452" si="24">SUM(E389,F389/2,H389,I389,K389,L389,M389,O389,P389,R389,S389,T389,V389,W389,X389,Y389,G389,J389,Z389,AA389)</f>
        <v>10643.84897869017</v>
      </c>
      <c r="AC389" s="20">
        <f t="shared" si="21"/>
        <v>1534560.8262732811</v>
      </c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spans="1:43" x14ac:dyDescent="0.25">
      <c r="A390" s="1"/>
      <c r="B390" s="9">
        <v>386</v>
      </c>
      <c r="C390" s="9">
        <f t="shared" si="22"/>
        <v>55</v>
      </c>
      <c r="D390" s="9">
        <f t="shared" si="23"/>
        <v>2</v>
      </c>
      <c r="E390" s="20">
        <f>E378*(1+VLookups!$C$8)</f>
        <v>29237.434423985702</v>
      </c>
      <c r="F390" s="20">
        <f>-E390*VLookups!$D$10*2</f>
        <v>-1754.2460654391421</v>
      </c>
      <c r="G390" s="19">
        <v>0</v>
      </c>
      <c r="H390" s="20">
        <f>(-VLookups!$D$13)*(E390+F390/2)</f>
        <v>-9217.1012021614933</v>
      </c>
      <c r="I390" s="19">
        <v>0</v>
      </c>
      <c r="J390" s="19">
        <v>0</v>
      </c>
      <c r="K390" s="19">
        <v>0</v>
      </c>
      <c r="L390" s="19">
        <v>0</v>
      </c>
      <c r="M390" s="19">
        <v>0</v>
      </c>
      <c r="N390" s="20" t="s">
        <v>36</v>
      </c>
      <c r="O390" s="19">
        <v>0</v>
      </c>
      <c r="P390" s="20">
        <f>P389-VLookups!$D$42</f>
        <v>-342.5</v>
      </c>
      <c r="Q390" s="22">
        <v>146</v>
      </c>
      <c r="R390" s="19">
        <v>0</v>
      </c>
      <c r="S390" s="20">
        <f>VLookups!$D$50</f>
        <v>-4487.7037773753191</v>
      </c>
      <c r="T390" s="19">
        <v>0</v>
      </c>
      <c r="U390" s="9">
        <v>242</v>
      </c>
      <c r="V390" s="21">
        <f>V389-VLookups!$D$54</f>
        <v>-2530</v>
      </c>
      <c r="W390" s="21">
        <f>-VLookups!$D$60</f>
        <v>-400</v>
      </c>
      <c r="X390" s="21">
        <f>-VLookups!$D$62</f>
        <v>-175</v>
      </c>
      <c r="Y390" s="36">
        <f>Y389*(1+VLookups!$D$57/12)</f>
        <v>-572.32185055218383</v>
      </c>
      <c r="Z390" s="9" t="s">
        <v>36</v>
      </c>
      <c r="AA390" s="9" t="s">
        <v>36</v>
      </c>
      <c r="AB390" s="20">
        <f t="shared" si="24"/>
        <v>10635.684561177139</v>
      </c>
      <c r="AC390" s="20">
        <f t="shared" ref="AC390:AC453" si="25">AB390+AC389*(1+$AC$2/12)</f>
        <v>1547754.1122115804</v>
      </c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spans="1:43" x14ac:dyDescent="0.25">
      <c r="A391" s="1"/>
      <c r="B391" s="9">
        <v>387</v>
      </c>
      <c r="C391" s="9">
        <f t="shared" si="22"/>
        <v>55</v>
      </c>
      <c r="D391" s="9">
        <f t="shared" si="23"/>
        <v>3</v>
      </c>
      <c r="E391" s="20">
        <f>E379*(1+VLookups!$C$8)</f>
        <v>29237.434423985702</v>
      </c>
      <c r="F391" s="20">
        <f>-E391*VLookups!$D$10*2</f>
        <v>-1754.2460654391421</v>
      </c>
      <c r="G391" s="19">
        <v>0</v>
      </c>
      <c r="H391" s="20">
        <f>(-VLookups!$D$13)*(E391+F391/2)</f>
        <v>-9217.1012021614933</v>
      </c>
      <c r="I391" s="19">
        <v>0</v>
      </c>
      <c r="J391" s="19">
        <v>0</v>
      </c>
      <c r="K391" s="19">
        <v>0</v>
      </c>
      <c r="L391" s="19">
        <v>0</v>
      </c>
      <c r="M391" s="19">
        <v>0</v>
      </c>
      <c r="N391" s="20" t="s">
        <v>36</v>
      </c>
      <c r="O391" s="19">
        <v>0</v>
      </c>
      <c r="P391" s="20">
        <f>P390-VLookups!$D$42</f>
        <v>-344</v>
      </c>
      <c r="Q391" s="22">
        <v>147</v>
      </c>
      <c r="R391" s="19">
        <v>0</v>
      </c>
      <c r="S391" s="20">
        <f>VLookups!$D$50</f>
        <v>-4487.7037773753191</v>
      </c>
      <c r="T391" s="19">
        <v>0</v>
      </c>
      <c r="U391" s="9">
        <v>243</v>
      </c>
      <c r="V391" s="21">
        <f>V390-VLookups!$D$54</f>
        <v>-2535</v>
      </c>
      <c r="W391" s="21">
        <f>-VLookups!$D$60</f>
        <v>-400</v>
      </c>
      <c r="X391" s="21">
        <f>-VLookups!$D$62</f>
        <v>-175</v>
      </c>
      <c r="Y391" s="36">
        <f>Y390*(1+VLookups!$D$57/12)</f>
        <v>-573.99112261629432</v>
      </c>
      <c r="Z391" s="9" t="s">
        <v>36</v>
      </c>
      <c r="AA391" s="9" t="s">
        <v>36</v>
      </c>
      <c r="AB391" s="20">
        <f t="shared" si="24"/>
        <v>10627.515289113027</v>
      </c>
      <c r="AC391" s="20">
        <f t="shared" si="25"/>
        <v>1560961.2176877127</v>
      </c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</row>
    <row r="392" spans="1:43" x14ac:dyDescent="0.25">
      <c r="A392" s="1"/>
      <c r="B392" s="9">
        <v>388</v>
      </c>
      <c r="C392" s="9">
        <f t="shared" si="22"/>
        <v>55</v>
      </c>
      <c r="D392" s="9">
        <f t="shared" si="23"/>
        <v>4</v>
      </c>
      <c r="E392" s="20">
        <f>E380*(1+VLookups!$C$8)</f>
        <v>29237.434423985702</v>
      </c>
      <c r="F392" s="20">
        <f>-E392*VLookups!$D$10*2</f>
        <v>-1754.2460654391421</v>
      </c>
      <c r="G392" s="19">
        <v>0</v>
      </c>
      <c r="H392" s="20">
        <f>(-VLookups!$D$13)*(E392+F392/2)</f>
        <v>-9217.1012021614933</v>
      </c>
      <c r="I392" s="19">
        <v>0</v>
      </c>
      <c r="J392" s="19">
        <v>0</v>
      </c>
      <c r="K392" s="19">
        <v>0</v>
      </c>
      <c r="L392" s="19">
        <v>0</v>
      </c>
      <c r="M392" s="19">
        <v>0</v>
      </c>
      <c r="N392" s="20" t="s">
        <v>36</v>
      </c>
      <c r="O392" s="19">
        <v>0</v>
      </c>
      <c r="P392" s="20">
        <f>P391-VLookups!$D$42</f>
        <v>-345.5</v>
      </c>
      <c r="Q392" s="22">
        <v>148</v>
      </c>
      <c r="R392" s="19">
        <v>0</v>
      </c>
      <c r="S392" s="20">
        <f>VLookups!$D$50</f>
        <v>-4487.7037773753191</v>
      </c>
      <c r="T392" s="19">
        <v>0</v>
      </c>
      <c r="U392" s="9">
        <v>244</v>
      </c>
      <c r="V392" s="21">
        <f>V391-VLookups!$D$54</f>
        <v>-2540</v>
      </c>
      <c r="W392" s="21">
        <f>-VLookups!$D$60</f>
        <v>-400</v>
      </c>
      <c r="X392" s="21">
        <f>-VLookups!$D$62</f>
        <v>-175</v>
      </c>
      <c r="Y392" s="36">
        <f>Y391*(1+VLookups!$D$57/12)</f>
        <v>-575.6652633905918</v>
      </c>
      <c r="Z392" s="9" t="s">
        <v>36</v>
      </c>
      <c r="AA392" s="9" t="s">
        <v>36</v>
      </c>
      <c r="AB392" s="20">
        <f t="shared" si="24"/>
        <v>10619.34114833873</v>
      </c>
      <c r="AC392" s="20">
        <f t="shared" si="25"/>
        <v>1574182.1608655311</v>
      </c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</row>
    <row r="393" spans="1:43" x14ac:dyDescent="0.25">
      <c r="A393" s="1"/>
      <c r="B393" s="9">
        <v>389</v>
      </c>
      <c r="C393" s="9">
        <f t="shared" si="22"/>
        <v>55</v>
      </c>
      <c r="D393" s="9">
        <f t="shared" si="23"/>
        <v>5</v>
      </c>
      <c r="E393" s="20">
        <f>E381*(1+VLookups!$C$8)</f>
        <v>29237.434423985702</v>
      </c>
      <c r="F393" s="20">
        <f>-E393*VLookups!$D$10*2</f>
        <v>-1754.2460654391421</v>
      </c>
      <c r="G393" s="19">
        <v>0</v>
      </c>
      <c r="H393" s="20">
        <f>(-VLookups!$D$13)*(E393+F393/2)</f>
        <v>-9217.1012021614933</v>
      </c>
      <c r="I393" s="19">
        <v>0</v>
      </c>
      <c r="J393" s="19">
        <v>0</v>
      </c>
      <c r="K393" s="19">
        <v>0</v>
      </c>
      <c r="L393" s="19">
        <v>0</v>
      </c>
      <c r="M393" s="19">
        <v>0</v>
      </c>
      <c r="N393" s="20" t="s">
        <v>36</v>
      </c>
      <c r="O393" s="19">
        <v>0</v>
      </c>
      <c r="P393" s="20">
        <f>P392-VLookups!$D$42</f>
        <v>-347</v>
      </c>
      <c r="Q393" s="22">
        <v>149</v>
      </c>
      <c r="R393" s="19">
        <v>0</v>
      </c>
      <c r="S393" s="20">
        <f>VLookups!$D$50</f>
        <v>-4487.7037773753191</v>
      </c>
      <c r="T393" s="19">
        <v>0</v>
      </c>
      <c r="U393" s="9">
        <v>245</v>
      </c>
      <c r="V393" s="21">
        <f>V392-VLookups!$D$54</f>
        <v>-2545</v>
      </c>
      <c r="W393" s="21">
        <f>-VLookups!$D$60</f>
        <v>-400</v>
      </c>
      <c r="X393" s="21">
        <f>-VLookups!$D$62</f>
        <v>-175</v>
      </c>
      <c r="Y393" s="36">
        <f>Y392*(1+VLookups!$D$57/12)</f>
        <v>-577.34428707548102</v>
      </c>
      <c r="Z393" s="9" t="s">
        <v>36</v>
      </c>
      <c r="AA393" s="9" t="s">
        <v>36</v>
      </c>
      <c r="AB393" s="20">
        <f t="shared" si="24"/>
        <v>10611.162124653842</v>
      </c>
      <c r="AC393" s="20">
        <f t="shared" si="25"/>
        <v>1587416.9599249607</v>
      </c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</row>
    <row r="394" spans="1:43" x14ac:dyDescent="0.25">
      <c r="A394" s="1"/>
      <c r="B394" s="9">
        <v>390</v>
      </c>
      <c r="C394" s="9">
        <f t="shared" si="22"/>
        <v>55</v>
      </c>
      <c r="D394" s="9">
        <f t="shared" si="23"/>
        <v>6</v>
      </c>
      <c r="E394" s="20">
        <f>E382*(1+VLookups!$C$8)</f>
        <v>29237.434423985702</v>
      </c>
      <c r="F394" s="20">
        <f>-E394*VLookups!$D$10*2</f>
        <v>-1754.2460654391421</v>
      </c>
      <c r="G394" s="19">
        <v>0</v>
      </c>
      <c r="H394" s="20">
        <f>(-VLookups!$D$13)*(E394+F394/2)</f>
        <v>-9217.1012021614933</v>
      </c>
      <c r="I394" s="19">
        <v>0</v>
      </c>
      <c r="J394" s="19">
        <v>0</v>
      </c>
      <c r="K394" s="19">
        <v>0</v>
      </c>
      <c r="L394" s="19">
        <v>0</v>
      </c>
      <c r="M394" s="19">
        <v>0</v>
      </c>
      <c r="N394" s="20" t="s">
        <v>36</v>
      </c>
      <c r="O394" s="19">
        <v>0</v>
      </c>
      <c r="P394" s="20">
        <f>P393-VLookups!$D$42</f>
        <v>-348.5</v>
      </c>
      <c r="Q394" s="22">
        <v>150</v>
      </c>
      <c r="R394" s="19">
        <v>0</v>
      </c>
      <c r="S394" s="20">
        <f>VLookups!$D$50</f>
        <v>-4487.7037773753191</v>
      </c>
      <c r="T394" s="19">
        <v>0</v>
      </c>
      <c r="U394" s="9">
        <v>246</v>
      </c>
      <c r="V394" s="21">
        <f>V393-VLookups!$D$54</f>
        <v>-2550</v>
      </c>
      <c r="W394" s="21">
        <f>-VLookups!$D$60</f>
        <v>-400</v>
      </c>
      <c r="X394" s="21">
        <f>-VLookups!$D$62</f>
        <v>-175</v>
      </c>
      <c r="Y394" s="36">
        <f>Y393*(1+VLookups!$D$57/12)</f>
        <v>-579.02820791278452</v>
      </c>
      <c r="Z394" s="9" t="s">
        <v>36</v>
      </c>
      <c r="AA394" s="9" t="s">
        <v>36</v>
      </c>
      <c r="AB394" s="20">
        <f t="shared" si="24"/>
        <v>10602.978203816538</v>
      </c>
      <c r="AC394" s="20">
        <f t="shared" si="25"/>
        <v>1600665.6330619857</v>
      </c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</row>
    <row r="395" spans="1:43" x14ac:dyDescent="0.25">
      <c r="A395" s="1"/>
      <c r="B395" s="9">
        <v>391</v>
      </c>
      <c r="C395" s="9">
        <f t="shared" si="22"/>
        <v>55</v>
      </c>
      <c r="D395" s="9">
        <f t="shared" si="23"/>
        <v>7</v>
      </c>
      <c r="E395" s="20">
        <f>E383*(1+VLookups!$C$8)</f>
        <v>29237.434423985702</v>
      </c>
      <c r="F395" s="20">
        <f>-E395*VLookups!$D$10*2</f>
        <v>-1754.2460654391421</v>
      </c>
      <c r="G395" s="19">
        <v>0</v>
      </c>
      <c r="H395" s="20">
        <f>(-VLookups!$D$13)*(E395+F395/2)</f>
        <v>-9217.1012021614933</v>
      </c>
      <c r="I395" s="19">
        <v>0</v>
      </c>
      <c r="J395" s="19">
        <v>0</v>
      </c>
      <c r="K395" s="19">
        <v>0</v>
      </c>
      <c r="L395" s="19">
        <v>0</v>
      </c>
      <c r="M395" s="19">
        <v>0</v>
      </c>
      <c r="N395" s="20" t="s">
        <v>36</v>
      </c>
      <c r="O395" s="19">
        <v>0</v>
      </c>
      <c r="P395" s="20">
        <f>P394-VLookups!$D$42</f>
        <v>-350</v>
      </c>
      <c r="Q395" s="22">
        <v>151</v>
      </c>
      <c r="R395" s="19">
        <v>0</v>
      </c>
      <c r="S395" s="20">
        <f>VLookups!$D$50</f>
        <v>-4487.7037773753191</v>
      </c>
      <c r="T395" s="19">
        <v>0</v>
      </c>
      <c r="U395" s="9">
        <v>247</v>
      </c>
      <c r="V395" s="21">
        <f>V394-VLookups!$D$54</f>
        <v>-2555</v>
      </c>
      <c r="W395" s="21">
        <f>-VLookups!$D$60</f>
        <v>-400</v>
      </c>
      <c r="X395" s="21">
        <f>-VLookups!$D$62</f>
        <v>-175</v>
      </c>
      <c r="Y395" s="36">
        <f>Y394*(1+VLookups!$D$57/12)</f>
        <v>-580.71704018586354</v>
      </c>
      <c r="Z395" s="9" t="s">
        <v>36</v>
      </c>
      <c r="AA395" s="9" t="s">
        <v>36</v>
      </c>
      <c r="AB395" s="20">
        <f t="shared" si="24"/>
        <v>10594.789371543458</v>
      </c>
      <c r="AC395" s="20">
        <f t="shared" si="25"/>
        <v>1613928.1984886327</v>
      </c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</row>
    <row r="396" spans="1:43" x14ac:dyDescent="0.25">
      <c r="A396" s="1"/>
      <c r="B396" s="9">
        <v>392</v>
      </c>
      <c r="C396" s="9">
        <f t="shared" si="22"/>
        <v>55</v>
      </c>
      <c r="D396" s="9">
        <f t="shared" si="23"/>
        <v>8</v>
      </c>
      <c r="E396" s="20">
        <f>E384*(1+VLookups!$C$8)</f>
        <v>29237.434423985702</v>
      </c>
      <c r="F396" s="20">
        <f>-E396*VLookups!$D$10*2</f>
        <v>-1754.2460654391421</v>
      </c>
      <c r="G396" s="19">
        <v>0</v>
      </c>
      <c r="H396" s="20">
        <f>(-VLookups!$D$13)*(E396+F396/2)</f>
        <v>-9217.1012021614933</v>
      </c>
      <c r="I396" s="19">
        <v>0</v>
      </c>
      <c r="J396" s="19">
        <v>0</v>
      </c>
      <c r="K396" s="19">
        <v>0</v>
      </c>
      <c r="L396" s="19">
        <v>0</v>
      </c>
      <c r="M396" s="19">
        <v>0</v>
      </c>
      <c r="N396" s="20" t="s">
        <v>36</v>
      </c>
      <c r="O396" s="19">
        <v>0</v>
      </c>
      <c r="P396" s="20">
        <f>P395-VLookups!$D$42</f>
        <v>-351.5</v>
      </c>
      <c r="Q396" s="22">
        <v>152</v>
      </c>
      <c r="R396" s="19">
        <v>0</v>
      </c>
      <c r="S396" s="20">
        <f>VLookups!$D$50</f>
        <v>-4487.7037773753191</v>
      </c>
      <c r="T396" s="19">
        <v>0</v>
      </c>
      <c r="U396" s="9">
        <v>248</v>
      </c>
      <c r="V396" s="21">
        <f>V395-VLookups!$D$54</f>
        <v>-2560</v>
      </c>
      <c r="W396" s="21">
        <f>-VLookups!$D$60</f>
        <v>-400</v>
      </c>
      <c r="X396" s="21">
        <f>-VLookups!$D$62</f>
        <v>-175</v>
      </c>
      <c r="Y396" s="36">
        <f>Y395*(1+VLookups!$D$57/12)</f>
        <v>-582.41079821973904</v>
      </c>
      <c r="Z396" s="9" t="s">
        <v>36</v>
      </c>
      <c r="AA396" s="9" t="s">
        <v>36</v>
      </c>
      <c r="AB396" s="20">
        <f t="shared" si="24"/>
        <v>10586.595613509584</v>
      </c>
      <c r="AC396" s="20">
        <f t="shared" si="25"/>
        <v>1627204.6744329568</v>
      </c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</row>
    <row r="397" spans="1:43" x14ac:dyDescent="0.25">
      <c r="A397" s="1"/>
      <c r="B397" s="9">
        <v>393</v>
      </c>
      <c r="C397" s="9">
        <f t="shared" si="22"/>
        <v>55</v>
      </c>
      <c r="D397" s="9">
        <f t="shared" si="23"/>
        <v>9</v>
      </c>
      <c r="E397" s="20">
        <f>E385*(1+VLookups!$C$8)</f>
        <v>29237.434423985702</v>
      </c>
      <c r="F397" s="20">
        <f>-E397*VLookups!$D$10*2</f>
        <v>-1754.2460654391421</v>
      </c>
      <c r="G397" s="19">
        <v>0</v>
      </c>
      <c r="H397" s="20">
        <f>(-VLookups!$D$13)*(E397+F397/2)</f>
        <v>-9217.1012021614933</v>
      </c>
      <c r="I397" s="19">
        <v>0</v>
      </c>
      <c r="J397" s="19">
        <v>0</v>
      </c>
      <c r="K397" s="19">
        <v>0</v>
      </c>
      <c r="L397" s="19">
        <v>0</v>
      </c>
      <c r="M397" s="19">
        <v>0</v>
      </c>
      <c r="N397" s="20" t="s">
        <v>36</v>
      </c>
      <c r="O397" s="19">
        <v>0</v>
      </c>
      <c r="P397" s="20">
        <f>P396-VLookups!$D$42</f>
        <v>-353</v>
      </c>
      <c r="Q397" s="22">
        <v>153</v>
      </c>
      <c r="R397" s="19">
        <v>0</v>
      </c>
      <c r="S397" s="20">
        <f>VLookups!$D$50</f>
        <v>-4487.7037773753191</v>
      </c>
      <c r="T397" s="19">
        <v>0</v>
      </c>
      <c r="U397" s="9">
        <v>249</v>
      </c>
      <c r="V397" s="21">
        <f>V396-VLookups!$D$54</f>
        <v>-2565</v>
      </c>
      <c r="W397" s="21">
        <f>-VLookups!$D$60</f>
        <v>-400</v>
      </c>
      <c r="X397" s="21">
        <f>-VLookups!$D$62</f>
        <v>-175</v>
      </c>
      <c r="Y397" s="36">
        <f>Y396*(1+VLookups!$D$57/12)</f>
        <v>-584.10949638121326</v>
      </c>
      <c r="Z397" s="9" t="s">
        <v>36</v>
      </c>
      <c r="AA397" s="9" t="s">
        <v>36</v>
      </c>
      <c r="AB397" s="20">
        <f t="shared" si="24"/>
        <v>10578.396915348108</v>
      </c>
      <c r="AC397" s="20">
        <f t="shared" si="25"/>
        <v>1640495.0791390266</v>
      </c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</row>
    <row r="398" spans="1:43" x14ac:dyDescent="0.25">
      <c r="A398" s="1"/>
      <c r="B398" s="9">
        <v>394</v>
      </c>
      <c r="C398" s="9">
        <f t="shared" si="22"/>
        <v>55</v>
      </c>
      <c r="D398" s="9">
        <f t="shared" si="23"/>
        <v>10</v>
      </c>
      <c r="E398" s="20">
        <f>E386*(1+VLookups!$C$8)</f>
        <v>29237.434423985702</v>
      </c>
      <c r="F398" s="20">
        <f>-E398*VLookups!$D$10*2</f>
        <v>-1754.2460654391421</v>
      </c>
      <c r="G398" s="19">
        <v>0</v>
      </c>
      <c r="H398" s="20">
        <f>(-VLookups!$D$13)*(E398+F398/2)</f>
        <v>-9217.1012021614933</v>
      </c>
      <c r="I398" s="19">
        <v>0</v>
      </c>
      <c r="J398" s="19">
        <v>0</v>
      </c>
      <c r="K398" s="19">
        <v>0</v>
      </c>
      <c r="L398" s="19">
        <v>0</v>
      </c>
      <c r="M398" s="19">
        <v>0</v>
      </c>
      <c r="N398" s="20" t="s">
        <v>36</v>
      </c>
      <c r="O398" s="19">
        <v>0</v>
      </c>
      <c r="P398" s="20">
        <f>P397-VLookups!$D$42</f>
        <v>-354.5</v>
      </c>
      <c r="Q398" s="22">
        <v>154</v>
      </c>
      <c r="R398" s="19">
        <v>0</v>
      </c>
      <c r="S398" s="20">
        <f>VLookups!$D$50</f>
        <v>-4487.7037773753191</v>
      </c>
      <c r="T398" s="19">
        <v>0</v>
      </c>
      <c r="U398" s="9">
        <v>250</v>
      </c>
      <c r="V398" s="21">
        <f>V397-VLookups!$D$54</f>
        <v>-2570</v>
      </c>
      <c r="W398" s="21">
        <f>-VLookups!$D$60</f>
        <v>-400</v>
      </c>
      <c r="X398" s="21">
        <f>-VLookups!$D$62</f>
        <v>-175</v>
      </c>
      <c r="Y398" s="36">
        <f>Y397*(1+VLookups!$D$57/12)</f>
        <v>-585.81314907899184</v>
      </c>
      <c r="Z398" s="9" t="s">
        <v>36</v>
      </c>
      <c r="AA398" s="9" t="s">
        <v>36</v>
      </c>
      <c r="AB398" s="20">
        <f t="shared" si="24"/>
        <v>10570.193262650331</v>
      </c>
      <c r="AC398" s="20">
        <f t="shared" si="25"/>
        <v>1653799.4308669087</v>
      </c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</row>
    <row r="399" spans="1:43" x14ac:dyDescent="0.25">
      <c r="A399" s="1"/>
      <c r="B399" s="9">
        <v>395</v>
      </c>
      <c r="C399" s="9">
        <f t="shared" si="22"/>
        <v>55</v>
      </c>
      <c r="D399" s="9">
        <f t="shared" si="23"/>
        <v>11</v>
      </c>
      <c r="E399" s="20">
        <f>E387*(1+VLookups!$C$8)</f>
        <v>29237.434423985702</v>
      </c>
      <c r="F399" s="20">
        <f>-E399*VLookups!$D$10*2</f>
        <v>-1754.2460654391421</v>
      </c>
      <c r="G399" s="19">
        <v>0</v>
      </c>
      <c r="H399" s="20">
        <f>(-VLookups!$D$13)*(E399+F399/2)</f>
        <v>-9217.1012021614933</v>
      </c>
      <c r="I399" s="19">
        <v>0</v>
      </c>
      <c r="J399" s="19">
        <v>0</v>
      </c>
      <c r="K399" s="19">
        <v>0</v>
      </c>
      <c r="L399" s="19">
        <v>0</v>
      </c>
      <c r="M399" s="19">
        <v>0</v>
      </c>
      <c r="N399" s="20" t="s">
        <v>36</v>
      </c>
      <c r="O399" s="19">
        <v>0</v>
      </c>
      <c r="P399" s="20">
        <f>P398-VLookups!$D$42</f>
        <v>-356</v>
      </c>
      <c r="Q399" s="22">
        <v>155</v>
      </c>
      <c r="R399" s="19">
        <v>0</v>
      </c>
      <c r="S399" s="20">
        <f>VLookups!$D$50</f>
        <v>-4487.7037773753191</v>
      </c>
      <c r="T399" s="19">
        <v>0</v>
      </c>
      <c r="U399" s="9">
        <v>251</v>
      </c>
      <c r="V399" s="21">
        <f>V398-VLookups!$D$54</f>
        <v>-2575</v>
      </c>
      <c r="W399" s="21">
        <f>-VLookups!$D$60</f>
        <v>-400</v>
      </c>
      <c r="X399" s="21">
        <f>-VLookups!$D$62</f>
        <v>-175</v>
      </c>
      <c r="Y399" s="36">
        <f>Y398*(1+VLookups!$D$57/12)</f>
        <v>-587.52177076380553</v>
      </c>
      <c r="Z399" s="9" t="s">
        <v>36</v>
      </c>
      <c r="AA399" s="9" t="s">
        <v>36</v>
      </c>
      <c r="AB399" s="20">
        <f t="shared" si="24"/>
        <v>10561.984640965517</v>
      </c>
      <c r="AC399" s="20">
        <f t="shared" si="25"/>
        <v>1667117.7478926524</v>
      </c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</row>
    <row r="400" spans="1:43" x14ac:dyDescent="0.25">
      <c r="A400" s="1"/>
      <c r="B400" s="9">
        <v>396</v>
      </c>
      <c r="C400" s="9">
        <f t="shared" si="22"/>
        <v>56</v>
      </c>
      <c r="D400" s="9">
        <f t="shared" si="23"/>
        <v>0</v>
      </c>
      <c r="E400" s="20">
        <f>E388*(1+VLookups!$C$8)</f>
        <v>30260.744628825199</v>
      </c>
      <c r="F400" s="20">
        <f>-E400*VLookups!$D$10*2</f>
        <v>-1815.6446777295118</v>
      </c>
      <c r="G400" s="19">
        <v>0</v>
      </c>
      <c r="H400" s="20">
        <f>(-VLookups!$D$13)*(E400+F400/2)</f>
        <v>-9539.6997442371448</v>
      </c>
      <c r="I400" s="19">
        <v>0</v>
      </c>
      <c r="J400" s="19">
        <v>0</v>
      </c>
      <c r="K400" s="19">
        <v>0</v>
      </c>
      <c r="L400" s="19">
        <v>0</v>
      </c>
      <c r="M400" s="19">
        <v>0</v>
      </c>
      <c r="N400" s="20" t="s">
        <v>36</v>
      </c>
      <c r="O400" s="19">
        <v>0</v>
      </c>
      <c r="P400" s="20">
        <f>P399-VLookups!$D$42</f>
        <v>-357.5</v>
      </c>
      <c r="Q400" s="22">
        <v>156</v>
      </c>
      <c r="R400" s="19">
        <v>0</v>
      </c>
      <c r="S400" s="20">
        <f>VLookups!$D$50</f>
        <v>-4487.7037773753191</v>
      </c>
      <c r="T400" s="19">
        <v>0</v>
      </c>
      <c r="U400" s="9">
        <v>252</v>
      </c>
      <c r="V400" s="21">
        <f>V399-VLookups!$D$54</f>
        <v>-2580</v>
      </c>
      <c r="W400" s="21">
        <f>-VLookups!$D$60</f>
        <v>-400</v>
      </c>
      <c r="X400" s="21">
        <f>-VLookups!$D$62</f>
        <v>-175</v>
      </c>
      <c r="Y400" s="36">
        <f>Y399*(1+VLookups!$D$57/12)</f>
        <v>-589.23537592853336</v>
      </c>
      <c r="Z400" s="9" t="s">
        <v>36</v>
      </c>
      <c r="AA400" s="9" t="s">
        <v>36</v>
      </c>
      <c r="AB400" s="20">
        <f t="shared" si="24"/>
        <v>11223.783392419449</v>
      </c>
      <c r="AC400" s="20">
        <f t="shared" si="25"/>
        <v>1681120.0608648928</v>
      </c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</row>
    <row r="401" spans="1:43" x14ac:dyDescent="0.25">
      <c r="A401" s="1"/>
      <c r="B401" s="9">
        <v>397</v>
      </c>
      <c r="C401" s="9">
        <f t="shared" ref="C401:C464" si="26">C389+1</f>
        <v>56</v>
      </c>
      <c r="D401" s="9">
        <f t="shared" si="23"/>
        <v>1</v>
      </c>
      <c r="E401" s="20">
        <f>E389*(1+VLookups!$C$8)</f>
        <v>30260.744628825199</v>
      </c>
      <c r="F401" s="20">
        <f>-E401*VLookups!$D$10*2</f>
        <v>-1815.6446777295118</v>
      </c>
      <c r="G401" s="19">
        <v>0</v>
      </c>
      <c r="H401" s="20">
        <f>(-VLookups!$D$13)*(E401+F401/2)</f>
        <v>-9539.6997442371448</v>
      </c>
      <c r="I401" s="19">
        <v>0</v>
      </c>
      <c r="J401" s="19">
        <v>0</v>
      </c>
      <c r="K401" s="19">
        <v>0</v>
      </c>
      <c r="L401" s="19">
        <v>0</v>
      </c>
      <c r="M401" s="19">
        <v>0</v>
      </c>
      <c r="N401" s="20" t="s">
        <v>36</v>
      </c>
      <c r="O401" s="19">
        <v>0</v>
      </c>
      <c r="P401" s="20">
        <f>P400-VLookups!$D$42</f>
        <v>-359</v>
      </c>
      <c r="Q401" s="22">
        <v>157</v>
      </c>
      <c r="R401" s="19">
        <v>0</v>
      </c>
      <c r="S401" s="20">
        <f>VLookups!$D$50</f>
        <v>-4487.7037773753191</v>
      </c>
      <c r="T401" s="19">
        <v>0</v>
      </c>
      <c r="U401" s="9">
        <v>253</v>
      </c>
      <c r="V401" s="21">
        <f>V400-VLookups!$D$54</f>
        <v>-2585</v>
      </c>
      <c r="W401" s="21">
        <f>-VLookups!$D$60</f>
        <v>-400</v>
      </c>
      <c r="X401" s="21">
        <f>-VLookups!$D$62</f>
        <v>-175</v>
      </c>
      <c r="Y401" s="36">
        <f>Y400*(1+VLookups!$D$57/12)</f>
        <v>-590.95397910832492</v>
      </c>
      <c r="Z401" s="9" t="s">
        <v>36</v>
      </c>
      <c r="AA401" s="9" t="s">
        <v>36</v>
      </c>
      <c r="AB401" s="20">
        <f t="shared" si="24"/>
        <v>11215.564789239657</v>
      </c>
      <c r="AC401" s="20">
        <f t="shared" si="25"/>
        <v>1695137.4924222406</v>
      </c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</row>
    <row r="402" spans="1:43" x14ac:dyDescent="0.25">
      <c r="A402" s="1"/>
      <c r="B402" s="9">
        <v>398</v>
      </c>
      <c r="C402" s="9">
        <f t="shared" si="26"/>
        <v>56</v>
      </c>
      <c r="D402" s="9">
        <f t="shared" ref="D402:D465" si="27">D390</f>
        <v>2</v>
      </c>
      <c r="E402" s="20">
        <f>E390*(1+VLookups!$C$8)</f>
        <v>30260.744628825199</v>
      </c>
      <c r="F402" s="20">
        <f>-E402*VLookups!$D$10*2</f>
        <v>-1815.6446777295118</v>
      </c>
      <c r="G402" s="19">
        <v>0</v>
      </c>
      <c r="H402" s="20">
        <f>(-VLookups!$D$13)*(E402+F402/2)</f>
        <v>-9539.6997442371448</v>
      </c>
      <c r="I402" s="19">
        <v>0</v>
      </c>
      <c r="J402" s="19">
        <v>0</v>
      </c>
      <c r="K402" s="19">
        <v>0</v>
      </c>
      <c r="L402" s="19">
        <v>0</v>
      </c>
      <c r="M402" s="19">
        <v>0</v>
      </c>
      <c r="N402" s="20" t="s">
        <v>36</v>
      </c>
      <c r="O402" s="19">
        <v>0</v>
      </c>
      <c r="P402" s="20">
        <f>P401-VLookups!$D$42</f>
        <v>-360.5</v>
      </c>
      <c r="Q402" s="22">
        <v>158</v>
      </c>
      <c r="R402" s="19">
        <v>0</v>
      </c>
      <c r="S402" s="20">
        <f>VLookups!$D$50</f>
        <v>-4487.7037773753191</v>
      </c>
      <c r="T402" s="19">
        <v>0</v>
      </c>
      <c r="U402" s="9">
        <v>254</v>
      </c>
      <c r="V402" s="21">
        <f>V401-VLookups!$D$54</f>
        <v>-2590</v>
      </c>
      <c r="W402" s="21">
        <f>-VLookups!$D$60</f>
        <v>-400</v>
      </c>
      <c r="X402" s="21">
        <f>-VLookups!$D$62</f>
        <v>-175</v>
      </c>
      <c r="Y402" s="36">
        <f>Y401*(1+VLookups!$D$57/12)</f>
        <v>-592.6775948807242</v>
      </c>
      <c r="Z402" s="9" t="s">
        <v>36</v>
      </c>
      <c r="AA402" s="9" t="s">
        <v>36</v>
      </c>
      <c r="AB402" s="20">
        <f t="shared" si="24"/>
        <v>11207.341173467257</v>
      </c>
      <c r="AC402" s="20">
        <f t="shared" si="25"/>
        <v>1709170.0627497449</v>
      </c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</row>
    <row r="403" spans="1:43" x14ac:dyDescent="0.25">
      <c r="A403" s="1"/>
      <c r="B403" s="9">
        <v>399</v>
      </c>
      <c r="C403" s="9">
        <f t="shared" si="26"/>
        <v>56</v>
      </c>
      <c r="D403" s="9">
        <f t="shared" si="27"/>
        <v>3</v>
      </c>
      <c r="E403" s="20">
        <f>E391*(1+VLookups!$C$8)</f>
        <v>30260.744628825199</v>
      </c>
      <c r="F403" s="20">
        <f>-E403*VLookups!$D$10*2</f>
        <v>-1815.6446777295118</v>
      </c>
      <c r="G403" s="19">
        <v>0</v>
      </c>
      <c r="H403" s="20">
        <f>(-VLookups!$D$13)*(E403+F403/2)</f>
        <v>-9539.6997442371448</v>
      </c>
      <c r="I403" s="19">
        <v>0</v>
      </c>
      <c r="J403" s="19">
        <v>0</v>
      </c>
      <c r="K403" s="19">
        <v>0</v>
      </c>
      <c r="L403" s="19">
        <v>0</v>
      </c>
      <c r="M403" s="19">
        <v>0</v>
      </c>
      <c r="N403" s="20" t="s">
        <v>36</v>
      </c>
      <c r="O403" s="19">
        <v>0</v>
      </c>
      <c r="P403" s="20">
        <f>P402-VLookups!$D$42</f>
        <v>-362</v>
      </c>
      <c r="Q403" s="22">
        <v>159</v>
      </c>
      <c r="R403" s="19">
        <v>0</v>
      </c>
      <c r="S403" s="20">
        <f>VLookups!$D$50</f>
        <v>-4487.7037773753191</v>
      </c>
      <c r="T403" s="19">
        <v>0</v>
      </c>
      <c r="U403" s="9">
        <v>255</v>
      </c>
      <c r="V403" s="21">
        <f>V402-VLookups!$D$54</f>
        <v>-2595</v>
      </c>
      <c r="W403" s="21">
        <f>-VLookups!$D$60</f>
        <v>-400</v>
      </c>
      <c r="X403" s="21">
        <f>-VLookups!$D$62</f>
        <v>-175</v>
      </c>
      <c r="Y403" s="36">
        <f>Y402*(1+VLookups!$D$57/12)</f>
        <v>-594.40623786579295</v>
      </c>
      <c r="Z403" s="9" t="s">
        <v>36</v>
      </c>
      <c r="AA403" s="9" t="s">
        <v>36</v>
      </c>
      <c r="AB403" s="20">
        <f t="shared" si="24"/>
        <v>11199.112530482189</v>
      </c>
      <c r="AC403" s="20">
        <f t="shared" si="25"/>
        <v>1723217.7920514767</v>
      </c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</row>
    <row r="404" spans="1:43" x14ac:dyDescent="0.25">
      <c r="A404" s="1"/>
      <c r="B404" s="9">
        <v>400</v>
      </c>
      <c r="C404" s="9">
        <f t="shared" si="26"/>
        <v>56</v>
      </c>
      <c r="D404" s="9">
        <f t="shared" si="27"/>
        <v>4</v>
      </c>
      <c r="E404" s="20">
        <f>E392*(1+VLookups!$C$8)</f>
        <v>30260.744628825199</v>
      </c>
      <c r="F404" s="20">
        <f>-E404*VLookups!$D$10*2</f>
        <v>-1815.6446777295118</v>
      </c>
      <c r="G404" s="19">
        <v>0</v>
      </c>
      <c r="H404" s="20">
        <f>(-VLookups!$D$13)*(E404+F404/2)</f>
        <v>-9539.6997442371448</v>
      </c>
      <c r="I404" s="19">
        <v>0</v>
      </c>
      <c r="J404" s="19">
        <v>0</v>
      </c>
      <c r="K404" s="19">
        <v>0</v>
      </c>
      <c r="L404" s="19">
        <v>0</v>
      </c>
      <c r="M404" s="19">
        <v>0</v>
      </c>
      <c r="N404" s="20" t="s">
        <v>36</v>
      </c>
      <c r="O404" s="19">
        <v>0</v>
      </c>
      <c r="P404" s="20">
        <f>P403-VLookups!$D$42</f>
        <v>-363.5</v>
      </c>
      <c r="Q404" s="22">
        <v>160</v>
      </c>
      <c r="R404" s="19">
        <v>0</v>
      </c>
      <c r="S404" s="20">
        <f>VLookups!$D$50</f>
        <v>-4487.7037773753191</v>
      </c>
      <c r="T404" s="19">
        <v>0</v>
      </c>
      <c r="U404" s="9">
        <v>256</v>
      </c>
      <c r="V404" s="21">
        <f>V403-VLookups!$D$54</f>
        <v>-2600</v>
      </c>
      <c r="W404" s="21">
        <f>-VLookups!$D$60</f>
        <v>-400</v>
      </c>
      <c r="X404" s="21">
        <f>-VLookups!$D$62</f>
        <v>-175</v>
      </c>
      <c r="Y404" s="36">
        <f>Y403*(1+VLookups!$D$57/12)</f>
        <v>-596.13992272623489</v>
      </c>
      <c r="Z404" s="9" t="s">
        <v>36</v>
      </c>
      <c r="AA404" s="9" t="s">
        <v>36</v>
      </c>
      <c r="AB404" s="20">
        <f t="shared" si="24"/>
        <v>11190.878845621746</v>
      </c>
      <c r="AC404" s="20">
        <f t="shared" si="25"/>
        <v>1737280.7005505178</v>
      </c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</row>
    <row r="405" spans="1:43" x14ac:dyDescent="0.25">
      <c r="A405" s="1"/>
      <c r="B405" s="9">
        <v>401</v>
      </c>
      <c r="C405" s="9">
        <f t="shared" si="26"/>
        <v>56</v>
      </c>
      <c r="D405" s="9">
        <f t="shared" si="27"/>
        <v>5</v>
      </c>
      <c r="E405" s="20">
        <f>E393*(1+VLookups!$C$8)</f>
        <v>30260.744628825199</v>
      </c>
      <c r="F405" s="20">
        <f>-E405*VLookups!$D$10*2</f>
        <v>-1815.6446777295118</v>
      </c>
      <c r="G405" s="19">
        <v>0</v>
      </c>
      <c r="H405" s="20">
        <f>(-VLookups!$D$13)*(E405+F405/2)</f>
        <v>-9539.6997442371448</v>
      </c>
      <c r="I405" s="19">
        <v>0</v>
      </c>
      <c r="J405" s="19">
        <v>0</v>
      </c>
      <c r="K405" s="19">
        <v>0</v>
      </c>
      <c r="L405" s="19">
        <v>0</v>
      </c>
      <c r="M405" s="19">
        <v>0</v>
      </c>
      <c r="N405" s="20" t="s">
        <v>36</v>
      </c>
      <c r="O405" s="19">
        <v>0</v>
      </c>
      <c r="P405" s="20">
        <f>P404-VLookups!$D$42</f>
        <v>-365</v>
      </c>
      <c r="Q405" s="22">
        <v>161</v>
      </c>
      <c r="R405" s="19">
        <v>0</v>
      </c>
      <c r="S405" s="20">
        <f>VLookups!$D$50</f>
        <v>-4487.7037773753191</v>
      </c>
      <c r="T405" s="19">
        <v>0</v>
      </c>
      <c r="U405" s="9">
        <v>257</v>
      </c>
      <c r="V405" s="21">
        <f>V404-VLookups!$D$54</f>
        <v>-2605</v>
      </c>
      <c r="W405" s="21">
        <f>-VLookups!$D$60</f>
        <v>-400</v>
      </c>
      <c r="X405" s="21">
        <f>-VLookups!$D$62</f>
        <v>-175</v>
      </c>
      <c r="Y405" s="36">
        <f>Y404*(1+VLookups!$D$57/12)</f>
        <v>-597.87866416751979</v>
      </c>
      <c r="Z405" s="9" t="s">
        <v>36</v>
      </c>
      <c r="AA405" s="9" t="s">
        <v>36</v>
      </c>
      <c r="AB405" s="20">
        <f t="shared" si="24"/>
        <v>11182.640104180462</v>
      </c>
      <c r="AC405" s="20">
        <f t="shared" si="25"/>
        <v>1751358.8084889492</v>
      </c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</row>
    <row r="406" spans="1:43" x14ac:dyDescent="0.25">
      <c r="A406" s="1"/>
      <c r="B406" s="9">
        <v>402</v>
      </c>
      <c r="C406" s="9">
        <f t="shared" si="26"/>
        <v>56</v>
      </c>
      <c r="D406" s="9">
        <f t="shared" si="27"/>
        <v>6</v>
      </c>
      <c r="E406" s="20">
        <f>E394*(1+VLookups!$C$8)</f>
        <v>30260.744628825199</v>
      </c>
      <c r="F406" s="20">
        <f>-E406*VLookups!$D$10*2</f>
        <v>-1815.6446777295118</v>
      </c>
      <c r="G406" s="19">
        <v>0</v>
      </c>
      <c r="H406" s="20">
        <f>(-VLookups!$D$13)*(E406+F406/2)</f>
        <v>-9539.6997442371448</v>
      </c>
      <c r="I406" s="19">
        <v>0</v>
      </c>
      <c r="J406" s="19">
        <v>0</v>
      </c>
      <c r="K406" s="19">
        <v>0</v>
      </c>
      <c r="L406" s="19">
        <v>0</v>
      </c>
      <c r="M406" s="19">
        <v>0</v>
      </c>
      <c r="N406" s="20" t="s">
        <v>36</v>
      </c>
      <c r="O406" s="19">
        <v>0</v>
      </c>
      <c r="P406" s="20">
        <f>P405-VLookups!$D$42</f>
        <v>-366.5</v>
      </c>
      <c r="Q406" s="22">
        <v>162</v>
      </c>
      <c r="R406" s="19">
        <v>0</v>
      </c>
      <c r="S406" s="20">
        <f>VLookups!$D$50</f>
        <v>-4487.7037773753191</v>
      </c>
      <c r="T406" s="19">
        <v>0</v>
      </c>
      <c r="U406" s="9">
        <v>258</v>
      </c>
      <c r="V406" s="21">
        <f>V405-VLookups!$D$54</f>
        <v>-2610</v>
      </c>
      <c r="W406" s="21">
        <f>-VLookups!$D$60</f>
        <v>-400</v>
      </c>
      <c r="X406" s="21">
        <f>-VLookups!$D$62</f>
        <v>-175</v>
      </c>
      <c r="Y406" s="36">
        <f>Y405*(1+VLookups!$D$57/12)</f>
        <v>-599.62247693800839</v>
      </c>
      <c r="Z406" s="9" t="s">
        <v>36</v>
      </c>
      <c r="AA406" s="9" t="s">
        <v>36</v>
      </c>
      <c r="AB406" s="20">
        <f t="shared" si="24"/>
        <v>11174.396291409974</v>
      </c>
      <c r="AC406" s="20">
        <f t="shared" si="25"/>
        <v>1765452.136127841</v>
      </c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 x14ac:dyDescent="0.25">
      <c r="A407" s="1"/>
      <c r="B407" s="9">
        <v>403</v>
      </c>
      <c r="C407" s="9">
        <f t="shared" si="26"/>
        <v>56</v>
      </c>
      <c r="D407" s="9">
        <f t="shared" si="27"/>
        <v>7</v>
      </c>
      <c r="E407" s="20">
        <f>E395*(1+VLookups!$C$8)</f>
        <v>30260.744628825199</v>
      </c>
      <c r="F407" s="20">
        <f>-E407*VLookups!$D$10*2</f>
        <v>-1815.6446777295118</v>
      </c>
      <c r="G407" s="19">
        <v>0</v>
      </c>
      <c r="H407" s="20">
        <f>(-VLookups!$D$13)*(E407+F407/2)</f>
        <v>-9539.6997442371448</v>
      </c>
      <c r="I407" s="19">
        <v>0</v>
      </c>
      <c r="J407" s="19">
        <v>0</v>
      </c>
      <c r="K407" s="19">
        <v>0</v>
      </c>
      <c r="L407" s="19">
        <v>0</v>
      </c>
      <c r="M407" s="19">
        <v>0</v>
      </c>
      <c r="N407" s="20" t="s">
        <v>36</v>
      </c>
      <c r="O407" s="19">
        <v>0</v>
      </c>
      <c r="P407" s="20">
        <f>P406-VLookups!$D$42</f>
        <v>-368</v>
      </c>
      <c r="Q407" s="22">
        <v>163</v>
      </c>
      <c r="R407" s="19">
        <v>0</v>
      </c>
      <c r="S407" s="20">
        <f>VLookups!$D$50</f>
        <v>-4487.7037773753191</v>
      </c>
      <c r="T407" s="19">
        <v>0</v>
      </c>
      <c r="U407" s="9">
        <v>259</v>
      </c>
      <c r="V407" s="21">
        <f>V406-VLookups!$D$54</f>
        <v>-2615</v>
      </c>
      <c r="W407" s="21">
        <f>-VLookups!$D$60</f>
        <v>-400</v>
      </c>
      <c r="X407" s="21">
        <f>-VLookups!$D$62</f>
        <v>-175</v>
      </c>
      <c r="Y407" s="36">
        <f>Y406*(1+VLookups!$D$57/12)</f>
        <v>-601.37137582907758</v>
      </c>
      <c r="Z407" s="9" t="s">
        <v>36</v>
      </c>
      <c r="AA407" s="9" t="s">
        <v>36</v>
      </c>
      <c r="AB407" s="20">
        <f t="shared" si="24"/>
        <v>11166.147392518904</v>
      </c>
      <c r="AC407" s="20">
        <f t="shared" si="25"/>
        <v>1779560.7037472397</v>
      </c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 x14ac:dyDescent="0.25">
      <c r="A408" s="1"/>
      <c r="B408" s="9">
        <v>404</v>
      </c>
      <c r="C408" s="9">
        <f t="shared" si="26"/>
        <v>56</v>
      </c>
      <c r="D408" s="9">
        <f t="shared" si="27"/>
        <v>8</v>
      </c>
      <c r="E408" s="20">
        <f>E396*(1+VLookups!$C$8)</f>
        <v>30260.744628825199</v>
      </c>
      <c r="F408" s="20">
        <f>-E408*VLookups!$D$10*2</f>
        <v>-1815.6446777295118</v>
      </c>
      <c r="G408" s="19">
        <v>0</v>
      </c>
      <c r="H408" s="20">
        <f>(-VLookups!$D$13)*(E408+F408/2)</f>
        <v>-9539.6997442371448</v>
      </c>
      <c r="I408" s="19">
        <v>0</v>
      </c>
      <c r="J408" s="19">
        <v>0</v>
      </c>
      <c r="K408" s="19">
        <v>0</v>
      </c>
      <c r="L408" s="19">
        <v>0</v>
      </c>
      <c r="M408" s="19">
        <v>0</v>
      </c>
      <c r="N408" s="20" t="s">
        <v>36</v>
      </c>
      <c r="O408" s="19">
        <v>0</v>
      </c>
      <c r="P408" s="20">
        <f>P407-VLookups!$D$42</f>
        <v>-369.5</v>
      </c>
      <c r="Q408" s="22">
        <v>164</v>
      </c>
      <c r="R408" s="19">
        <v>0</v>
      </c>
      <c r="S408" s="20">
        <f>VLookups!$D$50</f>
        <v>-4487.7037773753191</v>
      </c>
      <c r="T408" s="19">
        <v>0</v>
      </c>
      <c r="U408" s="9">
        <v>260</v>
      </c>
      <c r="V408" s="21">
        <f>V407-VLookups!$D$54</f>
        <v>-2620</v>
      </c>
      <c r="W408" s="21">
        <f>-VLookups!$D$60</f>
        <v>-400</v>
      </c>
      <c r="X408" s="21">
        <f>-VLookups!$D$62</f>
        <v>-175</v>
      </c>
      <c r="Y408" s="36">
        <f>Y407*(1+VLookups!$D$57/12)</f>
        <v>-603.12537567524578</v>
      </c>
      <c r="Z408" s="9" t="s">
        <v>36</v>
      </c>
      <c r="AA408" s="9" t="s">
        <v>36</v>
      </c>
      <c r="AB408" s="20">
        <f t="shared" si="24"/>
        <v>11157.893392672737</v>
      </c>
      <c r="AC408" s="20">
        <f t="shared" si="25"/>
        <v>1793684.5316461578</v>
      </c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 x14ac:dyDescent="0.25">
      <c r="A409" s="1"/>
      <c r="B409" s="9">
        <v>405</v>
      </c>
      <c r="C409" s="9">
        <f t="shared" si="26"/>
        <v>56</v>
      </c>
      <c r="D409" s="9">
        <f t="shared" si="27"/>
        <v>9</v>
      </c>
      <c r="E409" s="20">
        <f>E397*(1+VLookups!$C$8)</f>
        <v>30260.744628825199</v>
      </c>
      <c r="F409" s="20">
        <f>-E409*VLookups!$D$10*2</f>
        <v>-1815.6446777295118</v>
      </c>
      <c r="G409" s="19">
        <v>0</v>
      </c>
      <c r="H409" s="20">
        <f>(-VLookups!$D$13)*(E409+F409/2)</f>
        <v>-9539.6997442371448</v>
      </c>
      <c r="I409" s="19">
        <v>0</v>
      </c>
      <c r="J409" s="19">
        <v>0</v>
      </c>
      <c r="K409" s="19">
        <v>0</v>
      </c>
      <c r="L409" s="19">
        <v>0</v>
      </c>
      <c r="M409" s="19">
        <v>0</v>
      </c>
      <c r="N409" s="20" t="s">
        <v>36</v>
      </c>
      <c r="O409" s="19">
        <v>0</v>
      </c>
      <c r="P409" s="20">
        <f>P408-VLookups!$D$42</f>
        <v>-371</v>
      </c>
      <c r="Q409" s="22">
        <v>165</v>
      </c>
      <c r="R409" s="19">
        <v>0</v>
      </c>
      <c r="S409" s="20">
        <f>VLookups!$D$50</f>
        <v>-4487.7037773753191</v>
      </c>
      <c r="T409" s="19">
        <v>0</v>
      </c>
      <c r="U409" s="9">
        <v>261</v>
      </c>
      <c r="V409" s="21">
        <f>V408-VLookups!$D$54</f>
        <v>-2625</v>
      </c>
      <c r="W409" s="21">
        <f>-VLookups!$D$60</f>
        <v>-400</v>
      </c>
      <c r="X409" s="21">
        <f>-VLookups!$D$62</f>
        <v>-175</v>
      </c>
      <c r="Y409" s="36">
        <f>Y408*(1+VLookups!$D$57/12)</f>
        <v>-604.88449135429858</v>
      </c>
      <c r="Z409" s="9" t="s">
        <v>36</v>
      </c>
      <c r="AA409" s="9" t="s">
        <v>36</v>
      </c>
      <c r="AB409" s="20">
        <f t="shared" si="24"/>
        <v>11149.634276993684</v>
      </c>
      <c r="AC409" s="20">
        <f t="shared" si="25"/>
        <v>1807823.6401425619</v>
      </c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 x14ac:dyDescent="0.25">
      <c r="A410" s="1"/>
      <c r="B410" s="9">
        <v>406</v>
      </c>
      <c r="C410" s="9">
        <f t="shared" si="26"/>
        <v>56</v>
      </c>
      <c r="D410" s="9">
        <f t="shared" si="27"/>
        <v>10</v>
      </c>
      <c r="E410" s="20">
        <f>E398*(1+VLookups!$C$8)</f>
        <v>30260.744628825199</v>
      </c>
      <c r="F410" s="20">
        <f>-E410*VLookups!$D$10*2</f>
        <v>-1815.6446777295118</v>
      </c>
      <c r="G410" s="19">
        <v>0</v>
      </c>
      <c r="H410" s="20">
        <f>(-VLookups!$D$13)*(E410+F410/2)</f>
        <v>-9539.6997442371448</v>
      </c>
      <c r="I410" s="19">
        <v>0</v>
      </c>
      <c r="J410" s="19">
        <v>0</v>
      </c>
      <c r="K410" s="19">
        <v>0</v>
      </c>
      <c r="L410" s="19">
        <v>0</v>
      </c>
      <c r="M410" s="19">
        <v>0</v>
      </c>
      <c r="N410" s="20" t="s">
        <v>36</v>
      </c>
      <c r="O410" s="19">
        <v>0</v>
      </c>
      <c r="P410" s="20">
        <f>P409-VLookups!$D$42</f>
        <v>-372.5</v>
      </c>
      <c r="Q410" s="22">
        <v>166</v>
      </c>
      <c r="R410" s="19">
        <v>0</v>
      </c>
      <c r="S410" s="20">
        <f>VLookups!$D$50</f>
        <v>-4487.7037773753191</v>
      </c>
      <c r="T410" s="19">
        <v>0</v>
      </c>
      <c r="U410" s="9">
        <v>262</v>
      </c>
      <c r="V410" s="21">
        <f>V409-VLookups!$D$54</f>
        <v>-2630</v>
      </c>
      <c r="W410" s="21">
        <f>-VLookups!$D$60</f>
        <v>-400</v>
      </c>
      <c r="X410" s="21">
        <f>-VLookups!$D$62</f>
        <v>-175</v>
      </c>
      <c r="Y410" s="36">
        <f>Y409*(1+VLookups!$D$57/12)</f>
        <v>-606.64873778741526</v>
      </c>
      <c r="Z410" s="9" t="s">
        <v>36</v>
      </c>
      <c r="AA410" s="9" t="s">
        <v>36</v>
      </c>
      <c r="AB410" s="20">
        <f t="shared" si="24"/>
        <v>11141.370030560567</v>
      </c>
      <c r="AC410" s="20">
        <f t="shared" si="25"/>
        <v>1821978.04957336</v>
      </c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 x14ac:dyDescent="0.25">
      <c r="A411" s="1"/>
      <c r="B411" s="9">
        <v>407</v>
      </c>
      <c r="C411" s="9">
        <f t="shared" si="26"/>
        <v>56</v>
      </c>
      <c r="D411" s="9">
        <f t="shared" si="27"/>
        <v>11</v>
      </c>
      <c r="E411" s="20">
        <f>E399*(1+VLookups!$C$8)</f>
        <v>30260.744628825199</v>
      </c>
      <c r="F411" s="20">
        <f>-E411*VLookups!$D$10*2</f>
        <v>-1815.6446777295118</v>
      </c>
      <c r="G411" s="19">
        <v>0</v>
      </c>
      <c r="H411" s="20">
        <f>(-VLookups!$D$13)*(E411+F411/2)</f>
        <v>-9539.6997442371448</v>
      </c>
      <c r="I411" s="19">
        <v>0</v>
      </c>
      <c r="J411" s="19">
        <v>0</v>
      </c>
      <c r="K411" s="19">
        <v>0</v>
      </c>
      <c r="L411" s="19">
        <v>0</v>
      </c>
      <c r="M411" s="19">
        <v>0</v>
      </c>
      <c r="N411" s="20" t="s">
        <v>36</v>
      </c>
      <c r="O411" s="19">
        <v>0</v>
      </c>
      <c r="P411" s="20">
        <f>P410-VLookups!$D$42</f>
        <v>-374</v>
      </c>
      <c r="Q411" s="22">
        <v>167</v>
      </c>
      <c r="R411" s="19">
        <v>0</v>
      </c>
      <c r="S411" s="20">
        <f>VLookups!$D$50</f>
        <v>-4487.7037773753191</v>
      </c>
      <c r="T411" s="19">
        <v>0</v>
      </c>
      <c r="U411" s="9">
        <v>263</v>
      </c>
      <c r="V411" s="21">
        <f>V410-VLookups!$D$54</f>
        <v>-2635</v>
      </c>
      <c r="W411" s="21">
        <f>-VLookups!$D$60</f>
        <v>-400</v>
      </c>
      <c r="X411" s="21">
        <f>-VLookups!$D$62</f>
        <v>-175</v>
      </c>
      <c r="Y411" s="36">
        <f>Y410*(1+VLookups!$D$57/12)</f>
        <v>-608.41812993929523</v>
      </c>
      <c r="Z411" s="9" t="s">
        <v>36</v>
      </c>
      <c r="AA411" s="9" t="s">
        <v>36</v>
      </c>
      <c r="AB411" s="20">
        <f t="shared" si="24"/>
        <v>11133.100638408687</v>
      </c>
      <c r="AC411" s="20">
        <f t="shared" si="25"/>
        <v>1836147.7802943911</v>
      </c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 x14ac:dyDescent="0.25">
      <c r="A412" s="1"/>
      <c r="B412" s="9">
        <v>408</v>
      </c>
      <c r="C412" s="9">
        <f t="shared" si="26"/>
        <v>57</v>
      </c>
      <c r="D412" s="9">
        <f t="shared" si="27"/>
        <v>0</v>
      </c>
      <c r="E412" s="20">
        <f>E400*(1+VLookups!$C$8)</f>
        <v>31319.870690834079</v>
      </c>
      <c r="F412" s="20">
        <f>-E412*VLookups!$D$10*2</f>
        <v>-1879.1922414500448</v>
      </c>
      <c r="G412" s="19">
        <v>0</v>
      </c>
      <c r="H412" s="20">
        <f>(-VLookups!$D$13)*(E412+F412/2)</f>
        <v>-9873.5892352854444</v>
      </c>
      <c r="I412" s="19">
        <v>0</v>
      </c>
      <c r="J412" s="19">
        <v>0</v>
      </c>
      <c r="K412" s="19">
        <v>0</v>
      </c>
      <c r="L412" s="19">
        <v>0</v>
      </c>
      <c r="M412" s="19">
        <v>0</v>
      </c>
      <c r="N412" s="20" t="s">
        <v>36</v>
      </c>
      <c r="O412" s="19">
        <v>0</v>
      </c>
      <c r="P412" s="20">
        <f>P411-VLookups!$D$42</f>
        <v>-375.5</v>
      </c>
      <c r="Q412" s="22">
        <v>168</v>
      </c>
      <c r="R412" s="19">
        <v>0</v>
      </c>
      <c r="S412" s="20">
        <f>VLookups!$D$50</f>
        <v>-4487.7037773753191</v>
      </c>
      <c r="T412" s="19">
        <v>0</v>
      </c>
      <c r="U412" s="9">
        <v>264</v>
      </c>
      <c r="V412" s="21">
        <f>V411-VLookups!$D$54</f>
        <v>-2640</v>
      </c>
      <c r="W412" s="21">
        <f>-VLookups!$D$60</f>
        <v>-400</v>
      </c>
      <c r="X412" s="21">
        <f>-VLookups!$D$62</f>
        <v>-175</v>
      </c>
      <c r="Y412" s="36">
        <f>Y411*(1+VLookups!$D$57/12)</f>
        <v>-610.19268281828488</v>
      </c>
      <c r="Z412" s="9" t="s">
        <v>36</v>
      </c>
      <c r="AA412" s="9" t="s">
        <v>36</v>
      </c>
      <c r="AB412" s="20">
        <f t="shared" si="24"/>
        <v>11818.288874630009</v>
      </c>
      <c r="AC412" s="20">
        <f t="shared" si="25"/>
        <v>1851026.315469512</v>
      </c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 x14ac:dyDescent="0.25">
      <c r="A413" s="1"/>
      <c r="B413" s="9">
        <v>409</v>
      </c>
      <c r="C413" s="9">
        <f t="shared" si="26"/>
        <v>57</v>
      </c>
      <c r="D413" s="9">
        <f t="shared" si="27"/>
        <v>1</v>
      </c>
      <c r="E413" s="20">
        <f>E401*(1+VLookups!$C$8)</f>
        <v>31319.870690834079</v>
      </c>
      <c r="F413" s="20">
        <f>-E413*VLookups!$D$10*2</f>
        <v>-1879.1922414500448</v>
      </c>
      <c r="G413" s="19">
        <v>0</v>
      </c>
      <c r="H413" s="20">
        <f>(-VLookups!$D$13)*(E413+F413/2)</f>
        <v>-9873.5892352854444</v>
      </c>
      <c r="I413" s="19">
        <v>0</v>
      </c>
      <c r="J413" s="19">
        <v>0</v>
      </c>
      <c r="K413" s="19">
        <v>0</v>
      </c>
      <c r="L413" s="19">
        <v>0</v>
      </c>
      <c r="M413" s="19">
        <v>0</v>
      </c>
      <c r="N413" s="20" t="s">
        <v>36</v>
      </c>
      <c r="O413" s="19">
        <v>0</v>
      </c>
      <c r="P413" s="20">
        <f>P412-VLookups!$D$42</f>
        <v>-377</v>
      </c>
      <c r="Q413" s="22">
        <v>169</v>
      </c>
      <c r="R413" s="19">
        <v>0</v>
      </c>
      <c r="S413" s="20">
        <f>VLookups!$D$50</f>
        <v>-4487.7037773753191</v>
      </c>
      <c r="T413" s="19">
        <v>0</v>
      </c>
      <c r="U413" s="9">
        <v>265</v>
      </c>
      <c r="V413" s="21">
        <f>V412-VLookups!$D$54</f>
        <v>-2645</v>
      </c>
      <c r="W413" s="21">
        <f>-VLookups!$D$60</f>
        <v>-400</v>
      </c>
      <c r="X413" s="21">
        <f>-VLookups!$D$62</f>
        <v>-175</v>
      </c>
      <c r="Y413" s="36">
        <f>Y412*(1+VLookups!$D$57/12)</f>
        <v>-611.97241147650493</v>
      </c>
      <c r="Z413" s="9" t="s">
        <v>36</v>
      </c>
      <c r="AA413" s="9" t="s">
        <v>36</v>
      </c>
      <c r="AB413" s="20">
        <f t="shared" si="24"/>
        <v>11810.009145971788</v>
      </c>
      <c r="AC413" s="20">
        <f t="shared" si="25"/>
        <v>1865921.3684745999</v>
      </c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</row>
    <row r="414" spans="1:43" x14ac:dyDescent="0.25">
      <c r="A414" s="1"/>
      <c r="B414" s="9">
        <v>410</v>
      </c>
      <c r="C414" s="9">
        <f t="shared" si="26"/>
        <v>57</v>
      </c>
      <c r="D414" s="9">
        <f t="shared" si="27"/>
        <v>2</v>
      </c>
      <c r="E414" s="20">
        <f>E402*(1+VLookups!$C$8)</f>
        <v>31319.870690834079</v>
      </c>
      <c r="F414" s="20">
        <f>-E414*VLookups!$D$10*2</f>
        <v>-1879.1922414500448</v>
      </c>
      <c r="G414" s="19">
        <v>0</v>
      </c>
      <c r="H414" s="20">
        <f>(-VLookups!$D$13)*(E414+F414/2)</f>
        <v>-9873.5892352854444</v>
      </c>
      <c r="I414" s="19">
        <v>0</v>
      </c>
      <c r="J414" s="19">
        <v>0</v>
      </c>
      <c r="K414" s="19">
        <v>0</v>
      </c>
      <c r="L414" s="19">
        <v>0</v>
      </c>
      <c r="M414" s="19">
        <v>0</v>
      </c>
      <c r="N414" s="20" t="s">
        <v>36</v>
      </c>
      <c r="O414" s="19">
        <v>0</v>
      </c>
      <c r="P414" s="20">
        <f>P413-VLookups!$D$42</f>
        <v>-378.5</v>
      </c>
      <c r="Q414" s="22">
        <v>170</v>
      </c>
      <c r="R414" s="19">
        <v>0</v>
      </c>
      <c r="S414" s="20">
        <f>VLookups!$D$50</f>
        <v>-4487.7037773753191</v>
      </c>
      <c r="T414" s="19">
        <v>0</v>
      </c>
      <c r="U414" s="9">
        <v>266</v>
      </c>
      <c r="V414" s="21">
        <f>V413-VLookups!$D$54</f>
        <v>-2650</v>
      </c>
      <c r="W414" s="21">
        <f>-VLookups!$D$60</f>
        <v>-400</v>
      </c>
      <c r="X414" s="21">
        <f>-VLookups!$D$62</f>
        <v>-175</v>
      </c>
      <c r="Y414" s="36">
        <f>Y413*(1+VLookups!$D$57/12)</f>
        <v>-613.75733100997809</v>
      </c>
      <c r="Z414" s="9" t="s">
        <v>36</v>
      </c>
      <c r="AA414" s="9" t="s">
        <v>36</v>
      </c>
      <c r="AB414" s="20">
        <f t="shared" si="24"/>
        <v>11801.724226438315</v>
      </c>
      <c r="AC414" s="20">
        <f t="shared" si="25"/>
        <v>1880832.9616484959</v>
      </c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</row>
    <row r="415" spans="1:43" x14ac:dyDescent="0.25">
      <c r="A415" s="1"/>
      <c r="B415" s="9">
        <v>411</v>
      </c>
      <c r="C415" s="9">
        <f t="shared" si="26"/>
        <v>57</v>
      </c>
      <c r="D415" s="9">
        <f t="shared" si="27"/>
        <v>3</v>
      </c>
      <c r="E415" s="20">
        <f>E403*(1+VLookups!$C$8)</f>
        <v>31319.870690834079</v>
      </c>
      <c r="F415" s="20">
        <f>-E415*VLookups!$D$10*2</f>
        <v>-1879.1922414500448</v>
      </c>
      <c r="G415" s="19">
        <v>0</v>
      </c>
      <c r="H415" s="20">
        <f>(-VLookups!$D$13)*(E415+F415/2)</f>
        <v>-9873.5892352854444</v>
      </c>
      <c r="I415" s="19">
        <v>0</v>
      </c>
      <c r="J415" s="19">
        <v>0</v>
      </c>
      <c r="K415" s="19">
        <v>0</v>
      </c>
      <c r="L415" s="19">
        <v>0</v>
      </c>
      <c r="M415" s="19">
        <v>0</v>
      </c>
      <c r="N415" s="20" t="s">
        <v>36</v>
      </c>
      <c r="O415" s="19">
        <v>0</v>
      </c>
      <c r="P415" s="20">
        <f>P414-VLookups!$D$42</f>
        <v>-380</v>
      </c>
      <c r="Q415" s="22">
        <v>171</v>
      </c>
      <c r="R415" s="19">
        <v>0</v>
      </c>
      <c r="S415" s="20">
        <f>VLookups!$D$50</f>
        <v>-4487.7037773753191</v>
      </c>
      <c r="T415" s="19">
        <v>0</v>
      </c>
      <c r="U415" s="9">
        <v>267</v>
      </c>
      <c r="V415" s="21">
        <f>V414-VLookups!$D$54</f>
        <v>-2655</v>
      </c>
      <c r="W415" s="21">
        <f>-VLookups!$D$60</f>
        <v>-400</v>
      </c>
      <c r="X415" s="21">
        <f>-VLookups!$D$62</f>
        <v>-175</v>
      </c>
      <c r="Y415" s="36">
        <f>Y414*(1+VLookups!$D$57/12)</f>
        <v>-615.54745655875718</v>
      </c>
      <c r="Z415" s="9" t="s">
        <v>36</v>
      </c>
      <c r="AA415" s="9" t="s">
        <v>36</v>
      </c>
      <c r="AB415" s="20">
        <f t="shared" si="24"/>
        <v>11793.434100889535</v>
      </c>
      <c r="AC415" s="20">
        <f t="shared" si="25"/>
        <v>1895761.1173521329</v>
      </c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</row>
    <row r="416" spans="1:43" x14ac:dyDescent="0.25">
      <c r="A416" s="1"/>
      <c r="B416" s="9">
        <v>412</v>
      </c>
      <c r="C416" s="9">
        <f t="shared" si="26"/>
        <v>57</v>
      </c>
      <c r="D416" s="9">
        <f t="shared" si="27"/>
        <v>4</v>
      </c>
      <c r="E416" s="20">
        <f>E404*(1+VLookups!$C$8)</f>
        <v>31319.870690834079</v>
      </c>
      <c r="F416" s="20">
        <f>-E416*VLookups!$D$10*2</f>
        <v>-1879.1922414500448</v>
      </c>
      <c r="G416" s="19">
        <v>0</v>
      </c>
      <c r="H416" s="20">
        <f>(-VLookups!$D$13)*(E416+F416/2)</f>
        <v>-9873.5892352854444</v>
      </c>
      <c r="I416" s="19">
        <v>0</v>
      </c>
      <c r="J416" s="19">
        <v>0</v>
      </c>
      <c r="K416" s="19">
        <v>0</v>
      </c>
      <c r="L416" s="19">
        <v>0</v>
      </c>
      <c r="M416" s="19">
        <v>0</v>
      </c>
      <c r="N416" s="20" t="s">
        <v>36</v>
      </c>
      <c r="O416" s="19">
        <v>0</v>
      </c>
      <c r="P416" s="20">
        <f>P415-VLookups!$D$42</f>
        <v>-381.5</v>
      </c>
      <c r="Q416" s="22">
        <v>172</v>
      </c>
      <c r="R416" s="19">
        <v>0</v>
      </c>
      <c r="S416" s="20">
        <f>VLookups!$D$50</f>
        <v>-4487.7037773753191</v>
      </c>
      <c r="T416" s="19">
        <v>0</v>
      </c>
      <c r="U416" s="9">
        <v>268</v>
      </c>
      <c r="V416" s="21">
        <f>V415-VLookups!$D$54</f>
        <v>-2660</v>
      </c>
      <c r="W416" s="21">
        <f>-VLookups!$D$60</f>
        <v>-400</v>
      </c>
      <c r="X416" s="21">
        <f>-VLookups!$D$62</f>
        <v>-175</v>
      </c>
      <c r="Y416" s="36">
        <f>Y415*(1+VLookups!$D$57/12)</f>
        <v>-617.3428033070536</v>
      </c>
      <c r="Z416" s="9" t="s">
        <v>36</v>
      </c>
      <c r="AA416" s="9" t="s">
        <v>36</v>
      </c>
      <c r="AB416" s="20">
        <f t="shared" si="24"/>
        <v>11785.138754141239</v>
      </c>
      <c r="AC416" s="20">
        <f t="shared" si="25"/>
        <v>1910705.8579685278</v>
      </c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</row>
    <row r="417" spans="1:43" x14ac:dyDescent="0.25">
      <c r="A417" s="1"/>
      <c r="B417" s="9">
        <v>413</v>
      </c>
      <c r="C417" s="9">
        <f t="shared" si="26"/>
        <v>57</v>
      </c>
      <c r="D417" s="9">
        <f t="shared" si="27"/>
        <v>5</v>
      </c>
      <c r="E417" s="20">
        <f>E405*(1+VLookups!$C$8)</f>
        <v>31319.870690834079</v>
      </c>
      <c r="F417" s="20">
        <f>-E417*VLookups!$D$10*2</f>
        <v>-1879.1922414500448</v>
      </c>
      <c r="G417" s="19">
        <v>0</v>
      </c>
      <c r="H417" s="20">
        <f>(-VLookups!$D$13)*(E417+F417/2)</f>
        <v>-9873.5892352854444</v>
      </c>
      <c r="I417" s="19">
        <v>0</v>
      </c>
      <c r="J417" s="19">
        <v>0</v>
      </c>
      <c r="K417" s="19">
        <v>0</v>
      </c>
      <c r="L417" s="19">
        <v>0</v>
      </c>
      <c r="M417" s="19">
        <v>0</v>
      </c>
      <c r="N417" s="20" t="s">
        <v>36</v>
      </c>
      <c r="O417" s="19">
        <v>0</v>
      </c>
      <c r="P417" s="20">
        <f>P416-VLookups!$D$42</f>
        <v>-383</v>
      </c>
      <c r="Q417" s="22">
        <v>173</v>
      </c>
      <c r="R417" s="19">
        <v>0</v>
      </c>
      <c r="S417" s="20">
        <f>VLookups!$D$50</f>
        <v>-4487.7037773753191</v>
      </c>
      <c r="T417" s="19">
        <v>0</v>
      </c>
      <c r="U417" s="9">
        <v>269</v>
      </c>
      <c r="V417" s="21">
        <f>V416-VLookups!$D$54</f>
        <v>-2665</v>
      </c>
      <c r="W417" s="21">
        <f>-VLookups!$D$60</f>
        <v>-400</v>
      </c>
      <c r="X417" s="21">
        <f>-VLookups!$D$62</f>
        <v>-175</v>
      </c>
      <c r="Y417" s="36">
        <f>Y416*(1+VLookups!$D$57/12)</f>
        <v>-619.14338648336582</v>
      </c>
      <c r="Z417" s="9" t="s">
        <v>36</v>
      </c>
      <c r="AA417" s="9" t="s">
        <v>36</v>
      </c>
      <c r="AB417" s="20">
        <f t="shared" si="24"/>
        <v>11776.838170964927</v>
      </c>
      <c r="AC417" s="20">
        <f t="shared" si="25"/>
        <v>1925667.2059027737</v>
      </c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</row>
    <row r="418" spans="1:43" x14ac:dyDescent="0.25">
      <c r="A418" s="1"/>
      <c r="B418" s="9">
        <v>414</v>
      </c>
      <c r="C418" s="9">
        <f t="shared" si="26"/>
        <v>57</v>
      </c>
      <c r="D418" s="9">
        <f t="shared" si="27"/>
        <v>6</v>
      </c>
      <c r="E418" s="20">
        <f>E406*(1+VLookups!$C$8)</f>
        <v>31319.870690834079</v>
      </c>
      <c r="F418" s="20">
        <f>-E418*VLookups!$D$10*2</f>
        <v>-1879.1922414500448</v>
      </c>
      <c r="G418" s="19">
        <v>0</v>
      </c>
      <c r="H418" s="20">
        <f>(-VLookups!$D$13)*(E418+F418/2)</f>
        <v>-9873.5892352854444</v>
      </c>
      <c r="I418" s="19">
        <v>0</v>
      </c>
      <c r="J418" s="19">
        <v>0</v>
      </c>
      <c r="K418" s="19">
        <v>0</v>
      </c>
      <c r="L418" s="19">
        <v>0</v>
      </c>
      <c r="M418" s="19">
        <v>0</v>
      </c>
      <c r="N418" s="20" t="s">
        <v>36</v>
      </c>
      <c r="O418" s="19">
        <v>0</v>
      </c>
      <c r="P418" s="20">
        <f>P417-VLookups!$D$42</f>
        <v>-384.5</v>
      </c>
      <c r="Q418" s="22">
        <v>174</v>
      </c>
      <c r="R418" s="19">
        <v>0</v>
      </c>
      <c r="S418" s="20">
        <f>VLookups!$D$50</f>
        <v>-4487.7037773753191</v>
      </c>
      <c r="T418" s="19">
        <v>0</v>
      </c>
      <c r="U418" s="9">
        <v>270</v>
      </c>
      <c r="V418" s="21">
        <f>V417-VLookups!$D$54</f>
        <v>-2670</v>
      </c>
      <c r="W418" s="21">
        <f>-VLookups!$D$60</f>
        <v>-400</v>
      </c>
      <c r="X418" s="21">
        <f>-VLookups!$D$62</f>
        <v>-175</v>
      </c>
      <c r="Y418" s="36">
        <f>Y417*(1+VLookups!$D$57/12)</f>
        <v>-620.94922136060893</v>
      </c>
      <c r="Z418" s="9" t="s">
        <v>36</v>
      </c>
      <c r="AA418" s="9" t="s">
        <v>36</v>
      </c>
      <c r="AB418" s="20">
        <f t="shared" si="24"/>
        <v>11768.532336087685</v>
      </c>
      <c r="AC418" s="20">
        <f t="shared" si="25"/>
        <v>1940645.1835820328</v>
      </c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</row>
    <row r="419" spans="1:43" x14ac:dyDescent="0.25">
      <c r="A419" s="1"/>
      <c r="B419" s="9">
        <v>415</v>
      </c>
      <c r="C419" s="9">
        <f t="shared" si="26"/>
        <v>57</v>
      </c>
      <c r="D419" s="9">
        <f t="shared" si="27"/>
        <v>7</v>
      </c>
      <c r="E419" s="20">
        <f>E407*(1+VLookups!$C$8)</f>
        <v>31319.870690834079</v>
      </c>
      <c r="F419" s="20">
        <f>-E419*VLookups!$D$10*2</f>
        <v>-1879.1922414500448</v>
      </c>
      <c r="G419" s="19">
        <v>0</v>
      </c>
      <c r="H419" s="20">
        <f>(-VLookups!$D$13)*(E419+F419/2)</f>
        <v>-9873.5892352854444</v>
      </c>
      <c r="I419" s="19">
        <v>0</v>
      </c>
      <c r="J419" s="19">
        <v>0</v>
      </c>
      <c r="K419" s="19">
        <v>0</v>
      </c>
      <c r="L419" s="19">
        <v>0</v>
      </c>
      <c r="M419" s="19">
        <v>0</v>
      </c>
      <c r="N419" s="20" t="s">
        <v>36</v>
      </c>
      <c r="O419" s="19">
        <v>0</v>
      </c>
      <c r="P419" s="20">
        <f>P418-VLookups!$D$42</f>
        <v>-386</v>
      </c>
      <c r="Q419" s="22">
        <v>175</v>
      </c>
      <c r="R419" s="19">
        <v>0</v>
      </c>
      <c r="S419" s="20">
        <f>VLookups!$D$50</f>
        <v>-4487.7037773753191</v>
      </c>
      <c r="T419" s="19">
        <v>0</v>
      </c>
      <c r="U419" s="9">
        <v>271</v>
      </c>
      <c r="V419" s="21">
        <f>V418-VLookups!$D$54</f>
        <v>-2675</v>
      </c>
      <c r="W419" s="21">
        <f>-VLookups!$D$60</f>
        <v>-400</v>
      </c>
      <c r="X419" s="21">
        <f>-VLookups!$D$62</f>
        <v>-175</v>
      </c>
      <c r="Y419" s="36">
        <f>Y418*(1+VLookups!$D$57/12)</f>
        <v>-622.76032325624408</v>
      </c>
      <c r="Z419" s="9" t="s">
        <v>36</v>
      </c>
      <c r="AA419" s="9" t="s">
        <v>36</v>
      </c>
      <c r="AB419" s="20">
        <f t="shared" si="24"/>
        <v>11760.221234192049</v>
      </c>
      <c r="AC419" s="20">
        <f t="shared" si="25"/>
        <v>1955639.8134555283</v>
      </c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</row>
    <row r="420" spans="1:43" x14ac:dyDescent="0.25">
      <c r="A420" s="1"/>
      <c r="B420" s="9">
        <v>416</v>
      </c>
      <c r="C420" s="9">
        <f t="shared" si="26"/>
        <v>57</v>
      </c>
      <c r="D420" s="9">
        <f t="shared" si="27"/>
        <v>8</v>
      </c>
      <c r="E420" s="20">
        <f>E408*(1+VLookups!$C$8)</f>
        <v>31319.870690834079</v>
      </c>
      <c r="F420" s="20">
        <f>-E420*VLookups!$D$10*2</f>
        <v>-1879.1922414500448</v>
      </c>
      <c r="G420" s="19">
        <v>0</v>
      </c>
      <c r="H420" s="20">
        <f>(-VLookups!$D$13)*(E420+F420/2)</f>
        <v>-9873.5892352854444</v>
      </c>
      <c r="I420" s="19">
        <v>0</v>
      </c>
      <c r="J420" s="19">
        <v>0</v>
      </c>
      <c r="K420" s="19">
        <v>0</v>
      </c>
      <c r="L420" s="19">
        <v>0</v>
      </c>
      <c r="M420" s="19">
        <v>0</v>
      </c>
      <c r="N420" s="20" t="s">
        <v>36</v>
      </c>
      <c r="O420" s="19">
        <v>0</v>
      </c>
      <c r="P420" s="20">
        <f>P419-VLookups!$D$42</f>
        <v>-387.5</v>
      </c>
      <c r="Q420" s="22">
        <v>176</v>
      </c>
      <c r="R420" s="19">
        <v>0</v>
      </c>
      <c r="S420" s="20">
        <f>VLookups!$D$50</f>
        <v>-4487.7037773753191</v>
      </c>
      <c r="T420" s="19">
        <v>0</v>
      </c>
      <c r="U420" s="9">
        <v>272</v>
      </c>
      <c r="V420" s="21">
        <f>V419-VLookups!$D$54</f>
        <v>-2680</v>
      </c>
      <c r="W420" s="21">
        <f>-VLookups!$D$60</f>
        <v>-400</v>
      </c>
      <c r="X420" s="21">
        <f>-VLookups!$D$62</f>
        <v>-175</v>
      </c>
      <c r="Y420" s="36">
        <f>Y419*(1+VLookups!$D$57/12)</f>
        <v>-624.57670753240814</v>
      </c>
      <c r="Z420" s="9" t="s">
        <v>36</v>
      </c>
      <c r="AA420" s="9" t="s">
        <v>36</v>
      </c>
      <c r="AB420" s="20">
        <f t="shared" si="24"/>
        <v>11751.904849915885</v>
      </c>
      <c r="AC420" s="20">
        <f t="shared" si="25"/>
        <v>1970651.1179945369</v>
      </c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</row>
    <row r="421" spans="1:43" x14ac:dyDescent="0.25">
      <c r="A421" s="1"/>
      <c r="B421" s="9">
        <v>417</v>
      </c>
      <c r="C421" s="9">
        <f t="shared" si="26"/>
        <v>57</v>
      </c>
      <c r="D421" s="9">
        <f t="shared" si="27"/>
        <v>9</v>
      </c>
      <c r="E421" s="20">
        <f>E409*(1+VLookups!$C$8)</f>
        <v>31319.870690834079</v>
      </c>
      <c r="F421" s="20">
        <f>-E421*VLookups!$D$10*2</f>
        <v>-1879.1922414500448</v>
      </c>
      <c r="G421" s="19">
        <v>0</v>
      </c>
      <c r="H421" s="20">
        <f>(-VLookups!$D$13)*(E421+F421/2)</f>
        <v>-9873.5892352854444</v>
      </c>
      <c r="I421" s="19">
        <v>0</v>
      </c>
      <c r="J421" s="19">
        <v>0</v>
      </c>
      <c r="K421" s="19">
        <v>0</v>
      </c>
      <c r="L421" s="19">
        <v>0</v>
      </c>
      <c r="M421" s="19">
        <v>0</v>
      </c>
      <c r="N421" s="20" t="s">
        <v>36</v>
      </c>
      <c r="O421" s="19">
        <v>0</v>
      </c>
      <c r="P421" s="20">
        <f>P420-VLookups!$D$42</f>
        <v>-389</v>
      </c>
      <c r="Q421" s="22">
        <v>177</v>
      </c>
      <c r="R421" s="19">
        <v>0</v>
      </c>
      <c r="S421" s="20">
        <f>VLookups!$D$50</f>
        <v>-4487.7037773753191</v>
      </c>
      <c r="T421" s="19">
        <v>0</v>
      </c>
      <c r="U421" s="9">
        <v>273</v>
      </c>
      <c r="V421" s="21">
        <f>V420-VLookups!$D$54</f>
        <v>-2685</v>
      </c>
      <c r="W421" s="21">
        <f>-VLookups!$D$60</f>
        <v>-400</v>
      </c>
      <c r="X421" s="21">
        <f>-VLookups!$D$62</f>
        <v>-175</v>
      </c>
      <c r="Y421" s="36">
        <f>Y420*(1+VLookups!$D$57/12)</f>
        <v>-626.39838959604435</v>
      </c>
      <c r="Z421" s="9" t="s">
        <v>36</v>
      </c>
      <c r="AA421" s="9" t="s">
        <v>36</v>
      </c>
      <c r="AB421" s="20">
        <f t="shared" si="24"/>
        <v>11743.583167852248</v>
      </c>
      <c r="AC421" s="20">
        <f t="shared" si="25"/>
        <v>1985679.1196923801</v>
      </c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 x14ac:dyDescent="0.25">
      <c r="A422" s="1"/>
      <c r="B422" s="9">
        <v>418</v>
      </c>
      <c r="C422" s="9">
        <f t="shared" si="26"/>
        <v>57</v>
      </c>
      <c r="D422" s="9">
        <f t="shared" si="27"/>
        <v>10</v>
      </c>
      <c r="E422" s="20">
        <f>E410*(1+VLookups!$C$8)</f>
        <v>31319.870690834079</v>
      </c>
      <c r="F422" s="20">
        <f>-E422*VLookups!$D$10*2</f>
        <v>-1879.1922414500448</v>
      </c>
      <c r="G422" s="19">
        <v>0</v>
      </c>
      <c r="H422" s="20">
        <f>(-VLookups!$D$13)*(E422+F422/2)</f>
        <v>-9873.5892352854444</v>
      </c>
      <c r="I422" s="19">
        <v>0</v>
      </c>
      <c r="J422" s="19">
        <v>0</v>
      </c>
      <c r="K422" s="19">
        <v>0</v>
      </c>
      <c r="L422" s="19">
        <v>0</v>
      </c>
      <c r="M422" s="19">
        <v>0</v>
      </c>
      <c r="N422" s="20" t="s">
        <v>36</v>
      </c>
      <c r="O422" s="19">
        <v>0</v>
      </c>
      <c r="P422" s="20">
        <f>P421-VLookups!$D$42</f>
        <v>-390.5</v>
      </c>
      <c r="Q422" s="22">
        <v>178</v>
      </c>
      <c r="R422" s="19">
        <v>0</v>
      </c>
      <c r="S422" s="20">
        <f>VLookups!$D$50</f>
        <v>-4487.7037773753191</v>
      </c>
      <c r="T422" s="19">
        <v>0</v>
      </c>
      <c r="U422" s="9">
        <v>274</v>
      </c>
      <c r="V422" s="21">
        <f>V421-VLookups!$D$54</f>
        <v>-2690</v>
      </c>
      <c r="W422" s="21">
        <f>-VLookups!$D$60</f>
        <v>-400</v>
      </c>
      <c r="X422" s="21">
        <f>-VLookups!$D$62</f>
        <v>-175</v>
      </c>
      <c r="Y422" s="36">
        <f>Y421*(1+VLookups!$D$57/12)</f>
        <v>-628.22538489903286</v>
      </c>
      <c r="Z422" s="9" t="s">
        <v>36</v>
      </c>
      <c r="AA422" s="9" t="s">
        <v>36</v>
      </c>
      <c r="AB422" s="20">
        <f t="shared" si="24"/>
        <v>11735.25617254926</v>
      </c>
      <c r="AC422" s="20">
        <f t="shared" si="25"/>
        <v>2000723.8410644166</v>
      </c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 x14ac:dyDescent="0.25">
      <c r="A423" s="1"/>
      <c r="B423" s="9">
        <v>419</v>
      </c>
      <c r="C423" s="9">
        <f t="shared" si="26"/>
        <v>57</v>
      </c>
      <c r="D423" s="9">
        <f t="shared" si="27"/>
        <v>11</v>
      </c>
      <c r="E423" s="20">
        <f>E411*(1+VLookups!$C$8)</f>
        <v>31319.870690834079</v>
      </c>
      <c r="F423" s="20">
        <f>-E423*VLookups!$D$10*2</f>
        <v>-1879.1922414500448</v>
      </c>
      <c r="G423" s="19">
        <v>0</v>
      </c>
      <c r="H423" s="20">
        <f>(-VLookups!$D$13)*(E423+F423/2)</f>
        <v>-9873.5892352854444</v>
      </c>
      <c r="I423" s="19">
        <v>0</v>
      </c>
      <c r="J423" s="19">
        <v>0</v>
      </c>
      <c r="K423" s="19">
        <v>0</v>
      </c>
      <c r="L423" s="19">
        <v>0</v>
      </c>
      <c r="M423" s="19">
        <v>0</v>
      </c>
      <c r="N423" s="20" t="s">
        <v>36</v>
      </c>
      <c r="O423" s="19">
        <v>0</v>
      </c>
      <c r="P423" s="20">
        <f>P422-VLookups!$D$42</f>
        <v>-392</v>
      </c>
      <c r="Q423" s="22">
        <v>179</v>
      </c>
      <c r="R423" s="19">
        <v>0</v>
      </c>
      <c r="S423" s="20">
        <f>VLookups!$D$50</f>
        <v>-4487.7037773753191</v>
      </c>
      <c r="T423" s="19">
        <v>0</v>
      </c>
      <c r="U423" s="9">
        <v>275</v>
      </c>
      <c r="V423" s="21">
        <f>V422-VLookups!$D$54</f>
        <v>-2695</v>
      </c>
      <c r="W423" s="21">
        <f>-VLookups!$D$60</f>
        <v>-400</v>
      </c>
      <c r="X423" s="21">
        <f>-VLookups!$D$62</f>
        <v>-175</v>
      </c>
      <c r="Y423" s="36">
        <f>Y422*(1+VLookups!$D$57/12)</f>
        <v>-630.05770893832175</v>
      </c>
      <c r="Z423" s="9" t="s">
        <v>36</v>
      </c>
      <c r="AA423" s="9" t="s">
        <v>36</v>
      </c>
      <c r="AB423" s="20">
        <f t="shared" si="24"/>
        <v>11726.92384850997</v>
      </c>
      <c r="AC423" s="20">
        <f t="shared" si="25"/>
        <v>2015785.304648034</v>
      </c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 x14ac:dyDescent="0.25">
      <c r="A424" s="1"/>
      <c r="B424" s="9">
        <v>420</v>
      </c>
      <c r="C424" s="9">
        <f t="shared" si="26"/>
        <v>58</v>
      </c>
      <c r="D424" s="9">
        <f t="shared" si="27"/>
        <v>0</v>
      </c>
      <c r="E424" s="20">
        <f>E412*(1+VLookups!$C$8)</f>
        <v>32416.066165013268</v>
      </c>
      <c r="F424" s="20">
        <f>-E424*VLookups!$D$10*2</f>
        <v>-1944.963969900796</v>
      </c>
      <c r="G424" s="19">
        <v>0</v>
      </c>
      <c r="H424" s="20">
        <f>(-VLookups!$D$13)*(E424+F424/2)</f>
        <v>-10219.164858520433</v>
      </c>
      <c r="I424" s="19">
        <v>0</v>
      </c>
      <c r="J424" s="19">
        <v>0</v>
      </c>
      <c r="K424" s="19">
        <v>0</v>
      </c>
      <c r="L424" s="19">
        <v>0</v>
      </c>
      <c r="M424" s="19">
        <v>0</v>
      </c>
      <c r="N424" s="20" t="s">
        <v>36</v>
      </c>
      <c r="O424" s="19">
        <v>0</v>
      </c>
      <c r="P424" s="20">
        <f>P423-VLookups!$D$42</f>
        <v>-393.5</v>
      </c>
      <c r="Q424" s="22">
        <v>180</v>
      </c>
      <c r="R424" s="19">
        <v>0</v>
      </c>
      <c r="S424" s="20">
        <f>VLookups!$D$50</f>
        <v>-4487.7037773753191</v>
      </c>
      <c r="T424" s="19">
        <v>0</v>
      </c>
      <c r="U424" s="9">
        <v>276</v>
      </c>
      <c r="V424" s="21">
        <f>V423-VLookups!$D$54</f>
        <v>-2700</v>
      </c>
      <c r="W424" s="21">
        <f>-VLookups!$D$60</f>
        <v>-400</v>
      </c>
      <c r="X424" s="21">
        <f>-VLookups!$D$62</f>
        <v>-175</v>
      </c>
      <c r="Y424" s="36">
        <f>Y423*(1+VLookups!$D$57/12)</f>
        <v>-631.89537725605851</v>
      </c>
      <c r="Z424" s="9" t="s">
        <v>36</v>
      </c>
      <c r="AA424" s="9" t="s">
        <v>36</v>
      </c>
      <c r="AB424" s="20">
        <f t="shared" si="24"/>
        <v>12436.320166911062</v>
      </c>
      <c r="AC424" s="20">
        <f t="shared" si="25"/>
        <v>2031581.2669893585</v>
      </c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</row>
    <row r="425" spans="1:43" x14ac:dyDescent="0.25">
      <c r="A425" s="1"/>
      <c r="B425" s="9">
        <v>421</v>
      </c>
      <c r="C425" s="9">
        <f t="shared" si="26"/>
        <v>58</v>
      </c>
      <c r="D425" s="9">
        <f t="shared" si="27"/>
        <v>1</v>
      </c>
      <c r="E425" s="20">
        <f>E413*(1+VLookups!$C$8)</f>
        <v>32416.066165013268</v>
      </c>
      <c r="F425" s="20">
        <f>-E425*VLookups!$D$10*2</f>
        <v>-1944.963969900796</v>
      </c>
      <c r="G425" s="19">
        <v>0</v>
      </c>
      <c r="H425" s="20">
        <f>(-VLookups!$D$13)*(E425+F425/2)</f>
        <v>-10219.164858520433</v>
      </c>
      <c r="I425" s="19">
        <v>0</v>
      </c>
      <c r="J425" s="19">
        <v>0</v>
      </c>
      <c r="K425" s="19">
        <v>0</v>
      </c>
      <c r="L425" s="19">
        <v>0</v>
      </c>
      <c r="M425" s="19">
        <v>0</v>
      </c>
      <c r="N425" s="20" t="s">
        <v>36</v>
      </c>
      <c r="O425" s="19">
        <v>0</v>
      </c>
      <c r="P425" s="20">
        <f>P424-VLookups!$D$42</f>
        <v>-395</v>
      </c>
      <c r="Q425" s="22">
        <v>181</v>
      </c>
      <c r="R425" s="19">
        <v>0</v>
      </c>
      <c r="S425" s="20">
        <f>VLookups!$D$50</f>
        <v>-4487.7037773753191</v>
      </c>
      <c r="T425" s="19">
        <v>0</v>
      </c>
      <c r="U425" s="9">
        <v>277</v>
      </c>
      <c r="V425" s="21">
        <f>V424-VLookups!$D$54</f>
        <v>-2705</v>
      </c>
      <c r="W425" s="21">
        <f>-VLookups!$D$60</f>
        <v>-400</v>
      </c>
      <c r="X425" s="21">
        <f>-VLookups!$D$62</f>
        <v>-175</v>
      </c>
      <c r="Y425" s="36">
        <f>Y424*(1+VLookups!$D$57/12)</f>
        <v>-633.73840543972199</v>
      </c>
      <c r="Z425" s="9" t="s">
        <v>36</v>
      </c>
      <c r="AA425" s="9" t="s">
        <v>36</v>
      </c>
      <c r="AB425" s="20">
        <f t="shared" si="24"/>
        <v>12427.977138727398</v>
      </c>
      <c r="AC425" s="20">
        <f t="shared" si="25"/>
        <v>2047395.2129064016</v>
      </c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</row>
    <row r="426" spans="1:43" x14ac:dyDescent="0.25">
      <c r="A426" s="1"/>
      <c r="B426" s="9">
        <v>422</v>
      </c>
      <c r="C426" s="9">
        <f t="shared" si="26"/>
        <v>58</v>
      </c>
      <c r="D426" s="9">
        <f t="shared" si="27"/>
        <v>2</v>
      </c>
      <c r="E426" s="20">
        <f>E414*(1+VLookups!$C$8)</f>
        <v>32416.066165013268</v>
      </c>
      <c r="F426" s="20">
        <f>-E426*VLookups!$D$10*2</f>
        <v>-1944.963969900796</v>
      </c>
      <c r="G426" s="19">
        <v>0</v>
      </c>
      <c r="H426" s="20">
        <f>(-VLookups!$D$13)*(E426+F426/2)</f>
        <v>-10219.164858520433</v>
      </c>
      <c r="I426" s="19">
        <v>0</v>
      </c>
      <c r="J426" s="19">
        <v>0</v>
      </c>
      <c r="K426" s="19">
        <v>0</v>
      </c>
      <c r="L426" s="19">
        <v>0</v>
      </c>
      <c r="M426" s="19">
        <v>0</v>
      </c>
      <c r="N426" s="20" t="s">
        <v>36</v>
      </c>
      <c r="O426" s="19">
        <v>0</v>
      </c>
      <c r="P426" s="20">
        <f>P425-VLookups!$D$42</f>
        <v>-396.5</v>
      </c>
      <c r="Q426" s="22">
        <v>182</v>
      </c>
      <c r="R426" s="19">
        <v>0</v>
      </c>
      <c r="S426" s="20">
        <f>VLookups!$D$50</f>
        <v>-4487.7037773753191</v>
      </c>
      <c r="T426" s="19">
        <v>0</v>
      </c>
      <c r="U426" s="9">
        <v>278</v>
      </c>
      <c r="V426" s="21">
        <f>V425-VLookups!$D$54</f>
        <v>-2710</v>
      </c>
      <c r="W426" s="21">
        <f>-VLookups!$D$60</f>
        <v>-400</v>
      </c>
      <c r="X426" s="21">
        <f>-VLookups!$D$62</f>
        <v>-175</v>
      </c>
      <c r="Y426" s="36">
        <f>Y425*(1+VLookups!$D$57/12)</f>
        <v>-635.58680912225452</v>
      </c>
      <c r="Z426" s="9" t="s">
        <v>36</v>
      </c>
      <c r="AA426" s="9" t="s">
        <v>36</v>
      </c>
      <c r="AB426" s="20">
        <f t="shared" si="24"/>
        <v>12419.628735044866</v>
      </c>
      <c r="AC426" s="20">
        <f t="shared" si="25"/>
        <v>2063227.1669962907</v>
      </c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</row>
    <row r="427" spans="1:43" x14ac:dyDescent="0.25">
      <c r="A427" s="1"/>
      <c r="B427" s="9">
        <v>423</v>
      </c>
      <c r="C427" s="9">
        <f t="shared" si="26"/>
        <v>58</v>
      </c>
      <c r="D427" s="9">
        <f t="shared" si="27"/>
        <v>3</v>
      </c>
      <c r="E427" s="20">
        <f>E415*(1+VLookups!$C$8)</f>
        <v>32416.066165013268</v>
      </c>
      <c r="F427" s="20">
        <f>-E427*VLookups!$D$10*2</f>
        <v>-1944.963969900796</v>
      </c>
      <c r="G427" s="19">
        <v>0</v>
      </c>
      <c r="H427" s="20">
        <f>(-VLookups!$D$13)*(E427+F427/2)</f>
        <v>-10219.164858520433</v>
      </c>
      <c r="I427" s="19">
        <v>0</v>
      </c>
      <c r="J427" s="19">
        <v>0</v>
      </c>
      <c r="K427" s="19">
        <v>0</v>
      </c>
      <c r="L427" s="19">
        <v>0</v>
      </c>
      <c r="M427" s="19">
        <v>0</v>
      </c>
      <c r="N427" s="20" t="s">
        <v>36</v>
      </c>
      <c r="O427" s="19">
        <v>0</v>
      </c>
      <c r="P427" s="20">
        <f>P426-VLookups!$D$42</f>
        <v>-398</v>
      </c>
      <c r="Q427" s="22">
        <v>183</v>
      </c>
      <c r="R427" s="19">
        <v>0</v>
      </c>
      <c r="S427" s="20">
        <f>VLookups!$D$50</f>
        <v>-4487.7037773753191</v>
      </c>
      <c r="T427" s="19">
        <v>0</v>
      </c>
      <c r="U427" s="9">
        <v>279</v>
      </c>
      <c r="V427" s="21">
        <f>V426-VLookups!$D$54</f>
        <v>-2715</v>
      </c>
      <c r="W427" s="21">
        <f>-VLookups!$D$60</f>
        <v>-400</v>
      </c>
      <c r="X427" s="21">
        <f>-VLookups!$D$62</f>
        <v>-175</v>
      </c>
      <c r="Y427" s="36">
        <f>Y426*(1+VLookups!$D$57/12)</f>
        <v>-637.44060398219449</v>
      </c>
      <c r="Z427" s="9" t="s">
        <v>36</v>
      </c>
      <c r="AA427" s="9" t="s">
        <v>36</v>
      </c>
      <c r="AB427" s="20">
        <f t="shared" si="24"/>
        <v>12411.274940184925</v>
      </c>
      <c r="AC427" s="20">
        <f t="shared" si="25"/>
        <v>2079077.1538814695</v>
      </c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</row>
    <row r="428" spans="1:43" x14ac:dyDescent="0.25">
      <c r="A428" s="1"/>
      <c r="B428" s="9">
        <v>424</v>
      </c>
      <c r="C428" s="9">
        <f t="shared" si="26"/>
        <v>58</v>
      </c>
      <c r="D428" s="9">
        <f t="shared" si="27"/>
        <v>4</v>
      </c>
      <c r="E428" s="20">
        <f>E416*(1+VLookups!$C$8)</f>
        <v>32416.066165013268</v>
      </c>
      <c r="F428" s="20">
        <f>-E428*VLookups!$D$10*2</f>
        <v>-1944.963969900796</v>
      </c>
      <c r="G428" s="19">
        <v>0</v>
      </c>
      <c r="H428" s="20">
        <f>(-VLookups!$D$13)*(E428+F428/2)</f>
        <v>-10219.164858520433</v>
      </c>
      <c r="I428" s="19">
        <v>0</v>
      </c>
      <c r="J428" s="19">
        <v>0</v>
      </c>
      <c r="K428" s="19">
        <v>0</v>
      </c>
      <c r="L428" s="19">
        <v>0</v>
      </c>
      <c r="M428" s="19">
        <v>0</v>
      </c>
      <c r="N428" s="20" t="s">
        <v>36</v>
      </c>
      <c r="O428" s="19">
        <v>0</v>
      </c>
      <c r="P428" s="20">
        <f>P427-VLookups!$D$42</f>
        <v>-399.5</v>
      </c>
      <c r="Q428" s="22">
        <v>184</v>
      </c>
      <c r="R428" s="19">
        <v>0</v>
      </c>
      <c r="S428" s="20">
        <f>VLookups!$D$50</f>
        <v>-4487.7037773753191</v>
      </c>
      <c r="T428" s="19">
        <v>0</v>
      </c>
      <c r="U428" s="9">
        <v>280</v>
      </c>
      <c r="V428" s="21">
        <f>V427-VLookups!$D$54</f>
        <v>-2720</v>
      </c>
      <c r="W428" s="21">
        <f>-VLookups!$D$60</f>
        <v>-400</v>
      </c>
      <c r="X428" s="21">
        <f>-VLookups!$D$62</f>
        <v>-175</v>
      </c>
      <c r="Y428" s="36">
        <f>Y427*(1+VLookups!$D$57/12)</f>
        <v>-639.2998057438092</v>
      </c>
      <c r="Z428" s="9" t="s">
        <v>36</v>
      </c>
      <c r="AA428" s="9" t="s">
        <v>36</v>
      </c>
      <c r="AB428" s="20">
        <f t="shared" si="24"/>
        <v>12402.915738423311</v>
      </c>
      <c r="AC428" s="20">
        <f t="shared" si="25"/>
        <v>2094945.1982096953</v>
      </c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</row>
    <row r="429" spans="1:43" x14ac:dyDescent="0.25">
      <c r="A429" s="1"/>
      <c r="B429" s="9">
        <v>425</v>
      </c>
      <c r="C429" s="9">
        <f t="shared" si="26"/>
        <v>58</v>
      </c>
      <c r="D429" s="9">
        <f t="shared" si="27"/>
        <v>5</v>
      </c>
      <c r="E429" s="20">
        <f>E417*(1+VLookups!$C$8)</f>
        <v>32416.066165013268</v>
      </c>
      <c r="F429" s="20">
        <f>-E429*VLookups!$D$10*2</f>
        <v>-1944.963969900796</v>
      </c>
      <c r="G429" s="19">
        <v>0</v>
      </c>
      <c r="H429" s="20">
        <f>(-VLookups!$D$13)*(E429+F429/2)</f>
        <v>-10219.164858520433</v>
      </c>
      <c r="I429" s="19">
        <v>0</v>
      </c>
      <c r="J429" s="19">
        <v>0</v>
      </c>
      <c r="K429" s="19">
        <v>0</v>
      </c>
      <c r="L429" s="19">
        <v>0</v>
      </c>
      <c r="M429" s="19">
        <v>0</v>
      </c>
      <c r="N429" s="20" t="s">
        <v>36</v>
      </c>
      <c r="O429" s="19">
        <v>0</v>
      </c>
      <c r="P429" s="20">
        <f>P428-VLookups!$D$42</f>
        <v>-401</v>
      </c>
      <c r="Q429" s="22">
        <v>185</v>
      </c>
      <c r="R429" s="19">
        <v>0</v>
      </c>
      <c r="S429" s="20">
        <f>VLookups!$D$50</f>
        <v>-4487.7037773753191</v>
      </c>
      <c r="T429" s="19">
        <v>0</v>
      </c>
      <c r="U429" s="9">
        <v>281</v>
      </c>
      <c r="V429" s="21">
        <f>V428-VLookups!$D$54</f>
        <v>-2725</v>
      </c>
      <c r="W429" s="21">
        <f>-VLookups!$D$60</f>
        <v>-400</v>
      </c>
      <c r="X429" s="21">
        <f>-VLookups!$D$62</f>
        <v>-175</v>
      </c>
      <c r="Y429" s="36">
        <f>Y428*(1+VLookups!$D$57/12)</f>
        <v>-641.16443017722861</v>
      </c>
      <c r="Z429" s="9" t="s">
        <v>36</v>
      </c>
      <c r="AA429" s="9" t="s">
        <v>36</v>
      </c>
      <c r="AB429" s="20">
        <f t="shared" si="24"/>
        <v>12394.551113989892</v>
      </c>
      <c r="AC429" s="20">
        <f t="shared" si="25"/>
        <v>2110831.3246540343</v>
      </c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</row>
    <row r="430" spans="1:43" x14ac:dyDescent="0.25">
      <c r="A430" s="1"/>
      <c r="B430" s="9">
        <v>426</v>
      </c>
      <c r="C430" s="9">
        <f t="shared" si="26"/>
        <v>58</v>
      </c>
      <c r="D430" s="9">
        <f t="shared" si="27"/>
        <v>6</v>
      </c>
      <c r="E430" s="20">
        <f>E418*(1+VLookups!$C$8)</f>
        <v>32416.066165013268</v>
      </c>
      <c r="F430" s="20">
        <f>-E430*VLookups!$D$10*2</f>
        <v>-1944.963969900796</v>
      </c>
      <c r="G430" s="19">
        <v>0</v>
      </c>
      <c r="H430" s="20">
        <f>(-VLookups!$D$13)*(E430+F430/2)</f>
        <v>-10219.164858520433</v>
      </c>
      <c r="I430" s="19">
        <v>0</v>
      </c>
      <c r="J430" s="19">
        <v>0</v>
      </c>
      <c r="K430" s="19">
        <v>0</v>
      </c>
      <c r="L430" s="19">
        <v>0</v>
      </c>
      <c r="M430" s="19">
        <v>0</v>
      </c>
      <c r="N430" s="20" t="s">
        <v>36</v>
      </c>
      <c r="O430" s="19">
        <v>0</v>
      </c>
      <c r="P430" s="20">
        <f>P429-VLookups!$D$42</f>
        <v>-402.5</v>
      </c>
      <c r="Q430" s="22">
        <v>186</v>
      </c>
      <c r="R430" s="19">
        <v>0</v>
      </c>
      <c r="S430" s="20">
        <f>VLookups!$D$50</f>
        <v>-4487.7037773753191</v>
      </c>
      <c r="T430" s="19">
        <v>0</v>
      </c>
      <c r="U430" s="9">
        <v>282</v>
      </c>
      <c r="V430" s="21">
        <f>V429-VLookups!$D$54</f>
        <v>-2730</v>
      </c>
      <c r="W430" s="21">
        <f>-VLookups!$D$60</f>
        <v>-400</v>
      </c>
      <c r="X430" s="21">
        <f>-VLookups!$D$62</f>
        <v>-175</v>
      </c>
      <c r="Y430" s="36">
        <f>Y429*(1+VLookups!$D$57/12)</f>
        <v>-643.03449309857888</v>
      </c>
      <c r="Z430" s="9" t="s">
        <v>36</v>
      </c>
      <c r="AA430" s="9" t="s">
        <v>36</v>
      </c>
      <c r="AB430" s="20">
        <f t="shared" si="24"/>
        <v>12386.181051068541</v>
      </c>
      <c r="AC430" s="20">
        <f t="shared" si="25"/>
        <v>2126735.5579128596</v>
      </c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</row>
    <row r="431" spans="1:43" x14ac:dyDescent="0.25">
      <c r="A431" s="1"/>
      <c r="B431" s="9">
        <v>427</v>
      </c>
      <c r="C431" s="9">
        <f t="shared" si="26"/>
        <v>58</v>
      </c>
      <c r="D431" s="9">
        <f t="shared" si="27"/>
        <v>7</v>
      </c>
      <c r="E431" s="20">
        <f>E419*(1+VLookups!$C$8)</f>
        <v>32416.066165013268</v>
      </c>
      <c r="F431" s="20">
        <f>-E431*VLookups!$D$10*2</f>
        <v>-1944.963969900796</v>
      </c>
      <c r="G431" s="19">
        <v>0</v>
      </c>
      <c r="H431" s="20">
        <f>(-VLookups!$D$13)*(E431+F431/2)</f>
        <v>-10219.164858520433</v>
      </c>
      <c r="I431" s="19">
        <v>0</v>
      </c>
      <c r="J431" s="19">
        <v>0</v>
      </c>
      <c r="K431" s="19">
        <v>0</v>
      </c>
      <c r="L431" s="19">
        <v>0</v>
      </c>
      <c r="M431" s="19">
        <v>0</v>
      </c>
      <c r="N431" s="20" t="s">
        <v>36</v>
      </c>
      <c r="O431" s="19">
        <v>0</v>
      </c>
      <c r="P431" s="20">
        <f>P430-VLookups!$D$42</f>
        <v>-404</v>
      </c>
      <c r="Q431" s="22">
        <v>187</v>
      </c>
      <c r="R431" s="19">
        <v>0</v>
      </c>
      <c r="S431" s="20">
        <f>VLookups!$D$50</f>
        <v>-4487.7037773753191</v>
      </c>
      <c r="T431" s="19">
        <v>0</v>
      </c>
      <c r="U431" s="9">
        <v>283</v>
      </c>
      <c r="V431" s="21">
        <f>V430-VLookups!$D$54</f>
        <v>-2735</v>
      </c>
      <c r="W431" s="21">
        <f>-VLookups!$D$60</f>
        <v>-400</v>
      </c>
      <c r="X431" s="21">
        <f>-VLookups!$D$62</f>
        <v>-175</v>
      </c>
      <c r="Y431" s="36">
        <f>Y430*(1+VLookups!$D$57/12)</f>
        <v>-644.91001037011642</v>
      </c>
      <c r="Z431" s="9" t="s">
        <v>36</v>
      </c>
      <c r="AA431" s="9" t="s">
        <v>36</v>
      </c>
      <c r="AB431" s="20">
        <f t="shared" si="24"/>
        <v>12377.805533797004</v>
      </c>
      <c r="AC431" s="20">
        <f t="shared" si="25"/>
        <v>2142657.922709845</v>
      </c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</row>
    <row r="432" spans="1:43" x14ac:dyDescent="0.25">
      <c r="A432" s="1"/>
      <c r="B432" s="9">
        <v>428</v>
      </c>
      <c r="C432" s="9">
        <f t="shared" si="26"/>
        <v>58</v>
      </c>
      <c r="D432" s="9">
        <f t="shared" si="27"/>
        <v>8</v>
      </c>
      <c r="E432" s="20">
        <f>E420*(1+VLookups!$C$8)</f>
        <v>32416.066165013268</v>
      </c>
      <c r="F432" s="20">
        <f>-E432*VLookups!$D$10*2</f>
        <v>-1944.963969900796</v>
      </c>
      <c r="G432" s="19">
        <v>0</v>
      </c>
      <c r="H432" s="20">
        <f>(-VLookups!$D$13)*(E432+F432/2)</f>
        <v>-10219.164858520433</v>
      </c>
      <c r="I432" s="19">
        <v>0</v>
      </c>
      <c r="J432" s="19">
        <v>0</v>
      </c>
      <c r="K432" s="19">
        <v>0</v>
      </c>
      <c r="L432" s="19">
        <v>0</v>
      </c>
      <c r="M432" s="19">
        <v>0</v>
      </c>
      <c r="N432" s="20" t="s">
        <v>36</v>
      </c>
      <c r="O432" s="19">
        <v>0</v>
      </c>
      <c r="P432" s="20">
        <f>P431-VLookups!$D$42</f>
        <v>-405.5</v>
      </c>
      <c r="Q432" s="22">
        <v>188</v>
      </c>
      <c r="R432" s="19">
        <v>0</v>
      </c>
      <c r="S432" s="20">
        <f>VLookups!$D$50</f>
        <v>-4487.7037773753191</v>
      </c>
      <c r="T432" s="19">
        <v>0</v>
      </c>
      <c r="U432" s="9">
        <v>284</v>
      </c>
      <c r="V432" s="21">
        <f>V431-VLookups!$D$54</f>
        <v>-2740</v>
      </c>
      <c r="W432" s="21">
        <f>-VLookups!$D$60</f>
        <v>-400</v>
      </c>
      <c r="X432" s="21">
        <f>-VLookups!$D$62</f>
        <v>-175</v>
      </c>
      <c r="Y432" s="36">
        <f>Y431*(1+VLookups!$D$57/12)</f>
        <v>-646.79099790036264</v>
      </c>
      <c r="Z432" s="9" t="s">
        <v>36</v>
      </c>
      <c r="AA432" s="9" t="s">
        <v>36</v>
      </c>
      <c r="AB432" s="20">
        <f t="shared" si="24"/>
        <v>12369.424546266757</v>
      </c>
      <c r="AC432" s="20">
        <f t="shared" si="25"/>
        <v>2158598.4437939618</v>
      </c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</row>
    <row r="433" spans="1:43" x14ac:dyDescent="0.25">
      <c r="A433" s="1"/>
      <c r="B433" s="9">
        <v>429</v>
      </c>
      <c r="C433" s="9">
        <f t="shared" si="26"/>
        <v>58</v>
      </c>
      <c r="D433" s="9">
        <f t="shared" si="27"/>
        <v>9</v>
      </c>
      <c r="E433" s="20">
        <f>E421*(1+VLookups!$C$8)</f>
        <v>32416.066165013268</v>
      </c>
      <c r="F433" s="20">
        <f>-E433*VLookups!$D$10*2</f>
        <v>-1944.963969900796</v>
      </c>
      <c r="G433" s="19">
        <v>0</v>
      </c>
      <c r="H433" s="20">
        <f>(-VLookups!$D$13)*(E433+F433/2)</f>
        <v>-10219.164858520433</v>
      </c>
      <c r="I433" s="19">
        <v>0</v>
      </c>
      <c r="J433" s="19">
        <v>0</v>
      </c>
      <c r="K433" s="19">
        <v>0</v>
      </c>
      <c r="L433" s="19">
        <v>0</v>
      </c>
      <c r="M433" s="19">
        <v>0</v>
      </c>
      <c r="N433" s="20" t="s">
        <v>36</v>
      </c>
      <c r="O433" s="19">
        <v>0</v>
      </c>
      <c r="P433" s="20">
        <f>P432-VLookups!$D$42</f>
        <v>-407</v>
      </c>
      <c r="Q433" s="22">
        <v>189</v>
      </c>
      <c r="R433" s="19">
        <v>0</v>
      </c>
      <c r="S433" s="20">
        <f>VLookups!$D$50</f>
        <v>-4487.7037773753191</v>
      </c>
      <c r="T433" s="19">
        <v>0</v>
      </c>
      <c r="U433" s="9">
        <v>285</v>
      </c>
      <c r="V433" s="21">
        <f>V432-VLookups!$D$54</f>
        <v>-2745</v>
      </c>
      <c r="W433" s="21">
        <f>-VLookups!$D$60</f>
        <v>-400</v>
      </c>
      <c r="X433" s="21">
        <f>-VLookups!$D$62</f>
        <v>-175</v>
      </c>
      <c r="Y433" s="36">
        <f>Y432*(1+VLookups!$D$57/12)</f>
        <v>-648.67747164423872</v>
      </c>
      <c r="Z433" s="9" t="s">
        <v>36</v>
      </c>
      <c r="AA433" s="9" t="s">
        <v>36</v>
      </c>
      <c r="AB433" s="20">
        <f t="shared" si="24"/>
        <v>12361.038072522882</v>
      </c>
      <c r="AC433" s="20">
        <f t="shared" si="25"/>
        <v>2174557.1459394745</v>
      </c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</row>
    <row r="434" spans="1:43" x14ac:dyDescent="0.25">
      <c r="A434" s="1"/>
      <c r="B434" s="9">
        <v>430</v>
      </c>
      <c r="C434" s="9">
        <f t="shared" si="26"/>
        <v>58</v>
      </c>
      <c r="D434" s="9">
        <f t="shared" si="27"/>
        <v>10</v>
      </c>
      <c r="E434" s="20">
        <f>E422*(1+VLookups!$C$8)</f>
        <v>32416.066165013268</v>
      </c>
      <c r="F434" s="20">
        <f>-E434*VLookups!$D$10*2</f>
        <v>-1944.963969900796</v>
      </c>
      <c r="G434" s="19">
        <v>0</v>
      </c>
      <c r="H434" s="20">
        <f>(-VLookups!$D$13)*(E434+F434/2)</f>
        <v>-10219.164858520433</v>
      </c>
      <c r="I434" s="19">
        <v>0</v>
      </c>
      <c r="J434" s="19">
        <v>0</v>
      </c>
      <c r="K434" s="19">
        <v>0</v>
      </c>
      <c r="L434" s="19">
        <v>0</v>
      </c>
      <c r="M434" s="19">
        <v>0</v>
      </c>
      <c r="N434" s="20" t="s">
        <v>36</v>
      </c>
      <c r="O434" s="19">
        <v>0</v>
      </c>
      <c r="P434" s="20">
        <f>P433-VLookups!$D$42</f>
        <v>-408.5</v>
      </c>
      <c r="Q434" s="22">
        <v>190</v>
      </c>
      <c r="R434" s="19">
        <v>0</v>
      </c>
      <c r="S434" s="20">
        <f>VLookups!$D$50</f>
        <v>-4487.7037773753191</v>
      </c>
      <c r="T434" s="19">
        <v>0</v>
      </c>
      <c r="U434" s="9">
        <v>286</v>
      </c>
      <c r="V434" s="21">
        <f>V433-VLookups!$D$54</f>
        <v>-2750</v>
      </c>
      <c r="W434" s="21">
        <f>-VLookups!$D$60</f>
        <v>-400</v>
      </c>
      <c r="X434" s="21">
        <f>-VLookups!$D$62</f>
        <v>-175</v>
      </c>
      <c r="Y434" s="36">
        <f>Y433*(1+VLookups!$D$57/12)</f>
        <v>-650.56944760320107</v>
      </c>
      <c r="Z434" s="9" t="s">
        <v>36</v>
      </c>
      <c r="AA434" s="9" t="s">
        <v>36</v>
      </c>
      <c r="AB434" s="20">
        <f t="shared" si="24"/>
        <v>12352.64609656392</v>
      </c>
      <c r="AC434" s="20">
        <f t="shared" si="25"/>
        <v>2190534.0539459377</v>
      </c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</row>
    <row r="435" spans="1:43" x14ac:dyDescent="0.25">
      <c r="A435" s="1"/>
      <c r="B435" s="9">
        <v>431</v>
      </c>
      <c r="C435" s="9">
        <f t="shared" si="26"/>
        <v>58</v>
      </c>
      <c r="D435" s="9">
        <f t="shared" si="27"/>
        <v>11</v>
      </c>
      <c r="E435" s="20">
        <f>E423*(1+VLookups!$C$8)</f>
        <v>32416.066165013268</v>
      </c>
      <c r="F435" s="20">
        <f>-E435*VLookups!$D$10*2</f>
        <v>-1944.963969900796</v>
      </c>
      <c r="G435" s="19">
        <v>0</v>
      </c>
      <c r="H435" s="20">
        <f>(-VLookups!$D$13)*(E435+F435/2)</f>
        <v>-10219.164858520433</v>
      </c>
      <c r="I435" s="19">
        <v>0</v>
      </c>
      <c r="J435" s="19">
        <v>0</v>
      </c>
      <c r="K435" s="19">
        <v>0</v>
      </c>
      <c r="L435" s="19">
        <v>0</v>
      </c>
      <c r="M435" s="19">
        <v>0</v>
      </c>
      <c r="N435" s="20" t="s">
        <v>36</v>
      </c>
      <c r="O435" s="19">
        <v>0</v>
      </c>
      <c r="P435" s="20">
        <f>P434-VLookups!$D$42</f>
        <v>-410</v>
      </c>
      <c r="Q435" s="22">
        <v>191</v>
      </c>
      <c r="R435" s="19">
        <v>0</v>
      </c>
      <c r="S435" s="20">
        <f>VLookups!$D$50</f>
        <v>-4487.7037773753191</v>
      </c>
      <c r="T435" s="19">
        <v>0</v>
      </c>
      <c r="U435" s="9">
        <v>287</v>
      </c>
      <c r="V435" s="21">
        <f>V434-VLookups!$D$54</f>
        <v>-2755</v>
      </c>
      <c r="W435" s="21">
        <f>-VLookups!$D$60</f>
        <v>-400</v>
      </c>
      <c r="X435" s="21">
        <f>-VLookups!$D$62</f>
        <v>-175</v>
      </c>
      <c r="Y435" s="36">
        <f>Y434*(1+VLookups!$D$57/12)</f>
        <v>-652.46694182537703</v>
      </c>
      <c r="Z435" s="9" t="s">
        <v>36</v>
      </c>
      <c r="AA435" s="9" t="s">
        <v>36</v>
      </c>
      <c r="AB435" s="20">
        <f t="shared" si="24"/>
        <v>12344.248602341744</v>
      </c>
      <c r="AC435" s="20">
        <f t="shared" si="25"/>
        <v>2206529.1926381895</v>
      </c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</row>
    <row r="436" spans="1:43" x14ac:dyDescent="0.25">
      <c r="A436" s="1"/>
      <c r="B436" s="9">
        <v>432</v>
      </c>
      <c r="C436" s="9">
        <f t="shared" si="26"/>
        <v>59</v>
      </c>
      <c r="D436" s="9">
        <f t="shared" si="27"/>
        <v>0</v>
      </c>
      <c r="E436" s="20">
        <f>E424*(1+VLookups!$C$8)</f>
        <v>33550.628480788728</v>
      </c>
      <c r="F436" s="20">
        <f>-E436*VLookups!$D$10*2</f>
        <v>-2013.0377088473235</v>
      </c>
      <c r="G436" s="19">
        <v>0</v>
      </c>
      <c r="H436" s="20">
        <f>(-VLookups!$D$13)*(E436+F436/2)</f>
        <v>-10576.835628568646</v>
      </c>
      <c r="I436" s="19">
        <v>0</v>
      </c>
      <c r="J436" s="19">
        <v>0</v>
      </c>
      <c r="K436" s="19">
        <v>0</v>
      </c>
      <c r="L436" s="19">
        <v>0</v>
      </c>
      <c r="M436" s="19">
        <v>0</v>
      </c>
      <c r="N436" s="20" t="s">
        <v>36</v>
      </c>
      <c r="O436" s="19">
        <v>0</v>
      </c>
      <c r="P436" s="20">
        <f>P435-VLookups!$D$42</f>
        <v>-411.5</v>
      </c>
      <c r="Q436" s="22">
        <v>192</v>
      </c>
      <c r="R436" s="19">
        <v>0</v>
      </c>
      <c r="S436" s="20">
        <f>VLookups!$D$50</f>
        <v>-4487.7037773753191</v>
      </c>
      <c r="T436" s="19">
        <v>0</v>
      </c>
      <c r="U436" s="9">
        <v>288</v>
      </c>
      <c r="V436" s="21">
        <f>V435-VLookups!$D$54</f>
        <v>-2760</v>
      </c>
      <c r="W436" s="21">
        <f>-VLookups!$D$60</f>
        <v>-400</v>
      </c>
      <c r="X436" s="21">
        <f>-VLookups!$D$62</f>
        <v>-175</v>
      </c>
      <c r="Y436" s="36">
        <f>Y435*(1+VLookups!$D$57/12)</f>
        <v>-654.36997040570111</v>
      </c>
      <c r="Z436" s="9" t="s">
        <v>36</v>
      </c>
      <c r="AA436" s="9" t="s">
        <v>36</v>
      </c>
      <c r="AB436" s="20">
        <f t="shared" si="24"/>
        <v>13078.700250015399</v>
      </c>
      <c r="AC436" s="20">
        <f t="shared" si="25"/>
        <v>2223285.4415426021</v>
      </c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</row>
    <row r="437" spans="1:43" x14ac:dyDescent="0.25">
      <c r="A437" s="1"/>
      <c r="B437" s="9">
        <v>433</v>
      </c>
      <c r="C437" s="9">
        <f t="shared" si="26"/>
        <v>59</v>
      </c>
      <c r="D437" s="9">
        <f t="shared" si="27"/>
        <v>1</v>
      </c>
      <c r="E437" s="20">
        <f>E425*(1+VLookups!$C$8)</f>
        <v>33550.628480788728</v>
      </c>
      <c r="F437" s="20">
        <f>-E437*VLookups!$D$10*2</f>
        <v>-2013.0377088473235</v>
      </c>
      <c r="G437" s="19">
        <v>0</v>
      </c>
      <c r="H437" s="20">
        <f>(-VLookups!$D$13)*(E437+F437/2)</f>
        <v>-10576.835628568646</v>
      </c>
      <c r="I437" s="19">
        <v>0</v>
      </c>
      <c r="J437" s="19">
        <v>0</v>
      </c>
      <c r="K437" s="19">
        <v>0</v>
      </c>
      <c r="L437" s="19">
        <v>0</v>
      </c>
      <c r="M437" s="19">
        <v>0</v>
      </c>
      <c r="N437" s="20" t="s">
        <v>36</v>
      </c>
      <c r="O437" s="19">
        <v>0</v>
      </c>
      <c r="P437" s="20">
        <f>P436-VLookups!$D$42</f>
        <v>-413</v>
      </c>
      <c r="Q437" s="22">
        <v>193</v>
      </c>
      <c r="R437" s="19">
        <v>0</v>
      </c>
      <c r="S437" s="20">
        <f>VLookups!$D$50</f>
        <v>-4487.7037773753191</v>
      </c>
      <c r="T437" s="19">
        <v>0</v>
      </c>
      <c r="U437" s="9">
        <v>289</v>
      </c>
      <c r="V437" s="21">
        <f>V436-VLookups!$D$54</f>
        <v>-2765</v>
      </c>
      <c r="W437" s="21">
        <f>-VLookups!$D$60</f>
        <v>-400</v>
      </c>
      <c r="X437" s="21">
        <f>-VLookups!$D$62</f>
        <v>-175</v>
      </c>
      <c r="Y437" s="36">
        <f>Y436*(1+VLookups!$D$57/12)</f>
        <v>-656.27854948605113</v>
      </c>
      <c r="Z437" s="9" t="s">
        <v>36</v>
      </c>
      <c r="AA437" s="9" t="s">
        <v>36</v>
      </c>
      <c r="AB437" s="20">
        <f t="shared" si="24"/>
        <v>13070.29167093505</v>
      </c>
      <c r="AC437" s="20">
        <f t="shared" si="25"/>
        <v>2240061.208949442</v>
      </c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</row>
    <row r="438" spans="1:43" x14ac:dyDescent="0.25">
      <c r="A438" s="1"/>
      <c r="B438" s="9">
        <v>434</v>
      </c>
      <c r="C438" s="9">
        <f t="shared" si="26"/>
        <v>59</v>
      </c>
      <c r="D438" s="9">
        <f t="shared" si="27"/>
        <v>2</v>
      </c>
      <c r="E438" s="20">
        <f>E426*(1+VLookups!$C$8)</f>
        <v>33550.628480788728</v>
      </c>
      <c r="F438" s="20">
        <f>-E438*VLookups!$D$10*2</f>
        <v>-2013.0377088473235</v>
      </c>
      <c r="G438" s="19">
        <v>0</v>
      </c>
      <c r="H438" s="20">
        <f>(-VLookups!$D$13)*(E438+F438/2)</f>
        <v>-10576.835628568646</v>
      </c>
      <c r="I438" s="19">
        <v>0</v>
      </c>
      <c r="J438" s="19">
        <v>0</v>
      </c>
      <c r="K438" s="19">
        <v>0</v>
      </c>
      <c r="L438" s="19">
        <v>0</v>
      </c>
      <c r="M438" s="19">
        <v>0</v>
      </c>
      <c r="N438" s="20" t="s">
        <v>36</v>
      </c>
      <c r="O438" s="19">
        <v>0</v>
      </c>
      <c r="P438" s="20">
        <f>P437-VLookups!$D$42</f>
        <v>-414.5</v>
      </c>
      <c r="Q438" s="22">
        <v>194</v>
      </c>
      <c r="R438" s="19">
        <v>0</v>
      </c>
      <c r="S438" s="20">
        <f>VLookups!$D$50</f>
        <v>-4487.7037773753191</v>
      </c>
      <c r="T438" s="19">
        <v>0</v>
      </c>
      <c r="U438" s="9">
        <v>290</v>
      </c>
      <c r="V438" s="21">
        <f>V437-VLookups!$D$54</f>
        <v>-2770</v>
      </c>
      <c r="W438" s="21">
        <f>-VLookups!$D$60</f>
        <v>-400</v>
      </c>
      <c r="X438" s="21">
        <f>-VLookups!$D$62</f>
        <v>-175</v>
      </c>
      <c r="Y438" s="36">
        <f>Y437*(1+VLookups!$D$57/12)</f>
        <v>-658.1926952553855</v>
      </c>
      <c r="Z438" s="9" t="s">
        <v>36</v>
      </c>
      <c r="AA438" s="9" t="s">
        <v>36</v>
      </c>
      <c r="AB438" s="20">
        <f t="shared" si="24"/>
        <v>13061.877525165715</v>
      </c>
      <c r="AC438" s="20">
        <f t="shared" si="25"/>
        <v>2256856.5218228567</v>
      </c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</row>
    <row r="439" spans="1:43" x14ac:dyDescent="0.25">
      <c r="A439" s="1"/>
      <c r="B439" s="9">
        <v>435</v>
      </c>
      <c r="C439" s="9">
        <f t="shared" si="26"/>
        <v>59</v>
      </c>
      <c r="D439" s="9">
        <f t="shared" si="27"/>
        <v>3</v>
      </c>
      <c r="E439" s="20">
        <f>E427*(1+VLookups!$C$8)</f>
        <v>33550.628480788728</v>
      </c>
      <c r="F439" s="20">
        <f>-E439*VLookups!$D$10*2</f>
        <v>-2013.0377088473235</v>
      </c>
      <c r="G439" s="19">
        <v>0</v>
      </c>
      <c r="H439" s="20">
        <f>(-VLookups!$D$13)*(E439+F439/2)</f>
        <v>-10576.835628568646</v>
      </c>
      <c r="I439" s="19">
        <v>0</v>
      </c>
      <c r="J439" s="19">
        <v>0</v>
      </c>
      <c r="K439" s="19">
        <v>0</v>
      </c>
      <c r="L439" s="19">
        <v>0</v>
      </c>
      <c r="M439" s="19">
        <v>0</v>
      </c>
      <c r="N439" s="20" t="s">
        <v>36</v>
      </c>
      <c r="O439" s="19">
        <v>0</v>
      </c>
      <c r="P439" s="20">
        <f>P438-VLookups!$D$42</f>
        <v>-416</v>
      </c>
      <c r="Q439" s="22">
        <v>195</v>
      </c>
      <c r="R439" s="19">
        <v>0</v>
      </c>
      <c r="S439" s="20">
        <f>VLookups!$D$50</f>
        <v>-4487.7037773753191</v>
      </c>
      <c r="T439" s="19">
        <v>0</v>
      </c>
      <c r="U439" s="9">
        <v>291</v>
      </c>
      <c r="V439" s="21">
        <f>V438-VLookups!$D$54</f>
        <v>-2775</v>
      </c>
      <c r="W439" s="21">
        <f>-VLookups!$D$60</f>
        <v>-400</v>
      </c>
      <c r="X439" s="21">
        <f>-VLookups!$D$62</f>
        <v>-175</v>
      </c>
      <c r="Y439" s="36">
        <f>Y438*(1+VLookups!$D$57/12)</f>
        <v>-660.11242394988039</v>
      </c>
      <c r="Z439" s="9" t="s">
        <v>36</v>
      </c>
      <c r="AA439" s="9" t="s">
        <v>36</v>
      </c>
      <c r="AB439" s="20">
        <f t="shared" si="24"/>
        <v>13053.457796471221</v>
      </c>
      <c r="AC439" s="20">
        <f t="shared" si="25"/>
        <v>2273671.4071556996</v>
      </c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</row>
    <row r="440" spans="1:43" x14ac:dyDescent="0.25">
      <c r="A440" s="1"/>
      <c r="B440" s="9">
        <v>436</v>
      </c>
      <c r="C440" s="9">
        <f t="shared" si="26"/>
        <v>59</v>
      </c>
      <c r="D440" s="9">
        <f t="shared" si="27"/>
        <v>4</v>
      </c>
      <c r="E440" s="20">
        <f>E428*(1+VLookups!$C$8)</f>
        <v>33550.628480788728</v>
      </c>
      <c r="F440" s="20">
        <f>-E440*VLookups!$D$10*2</f>
        <v>-2013.0377088473235</v>
      </c>
      <c r="G440" s="19">
        <v>0</v>
      </c>
      <c r="H440" s="20">
        <f>(-VLookups!$D$13)*(E440+F440/2)</f>
        <v>-10576.835628568646</v>
      </c>
      <c r="I440" s="19">
        <v>0</v>
      </c>
      <c r="J440" s="19">
        <v>0</v>
      </c>
      <c r="K440" s="19">
        <v>0</v>
      </c>
      <c r="L440" s="19">
        <v>0</v>
      </c>
      <c r="M440" s="19">
        <v>0</v>
      </c>
      <c r="N440" s="20" t="s">
        <v>36</v>
      </c>
      <c r="O440" s="19">
        <v>0</v>
      </c>
      <c r="P440" s="20">
        <f>P439-VLookups!$D$42</f>
        <v>-417.5</v>
      </c>
      <c r="Q440" s="22">
        <v>196</v>
      </c>
      <c r="R440" s="19">
        <v>0</v>
      </c>
      <c r="S440" s="20">
        <f>VLookups!$D$50</f>
        <v>-4487.7037773753191</v>
      </c>
      <c r="T440" s="19">
        <v>0</v>
      </c>
      <c r="U440" s="9">
        <v>292</v>
      </c>
      <c r="V440" s="21">
        <f>V439-VLookups!$D$54</f>
        <v>-2780</v>
      </c>
      <c r="W440" s="21">
        <f>-VLookups!$D$60</f>
        <v>-400</v>
      </c>
      <c r="X440" s="21">
        <f>-VLookups!$D$62</f>
        <v>-175</v>
      </c>
      <c r="Y440" s="36">
        <f>Y439*(1+VLookups!$D$57/12)</f>
        <v>-662.03775185306756</v>
      </c>
      <c r="Z440" s="9" t="s">
        <v>36</v>
      </c>
      <c r="AA440" s="9" t="s">
        <v>36</v>
      </c>
      <c r="AB440" s="20">
        <f t="shared" si="24"/>
        <v>13045.032468568033</v>
      </c>
      <c r="AC440" s="20">
        <f t="shared" si="25"/>
        <v>2290505.8919695271</v>
      </c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</row>
    <row r="441" spans="1:43" x14ac:dyDescent="0.25">
      <c r="A441" s="1"/>
      <c r="B441" s="9">
        <v>437</v>
      </c>
      <c r="C441" s="9">
        <f t="shared" si="26"/>
        <v>59</v>
      </c>
      <c r="D441" s="9">
        <f t="shared" si="27"/>
        <v>5</v>
      </c>
      <c r="E441" s="20">
        <f>E429*(1+VLookups!$C$8)</f>
        <v>33550.628480788728</v>
      </c>
      <c r="F441" s="20">
        <f>-E441*VLookups!$D$10*2</f>
        <v>-2013.0377088473235</v>
      </c>
      <c r="G441" s="19">
        <v>0</v>
      </c>
      <c r="H441" s="20">
        <f>(-VLookups!$D$13)*(E441+F441/2)</f>
        <v>-10576.835628568646</v>
      </c>
      <c r="I441" s="19">
        <v>0</v>
      </c>
      <c r="J441" s="19">
        <v>0</v>
      </c>
      <c r="K441" s="19">
        <v>0</v>
      </c>
      <c r="L441" s="19">
        <v>0</v>
      </c>
      <c r="M441" s="19">
        <v>0</v>
      </c>
      <c r="N441" s="20" t="s">
        <v>36</v>
      </c>
      <c r="O441" s="19">
        <v>0</v>
      </c>
      <c r="P441" s="20">
        <f>P440-VLookups!$D$42</f>
        <v>-419</v>
      </c>
      <c r="Q441" s="22">
        <v>197</v>
      </c>
      <c r="R441" s="19">
        <v>0</v>
      </c>
      <c r="S441" s="20">
        <f>VLookups!$D$50</f>
        <v>-4487.7037773753191</v>
      </c>
      <c r="T441" s="19">
        <v>0</v>
      </c>
      <c r="U441" s="9">
        <v>293</v>
      </c>
      <c r="V441" s="21">
        <f>V440-VLookups!$D$54</f>
        <v>-2785</v>
      </c>
      <c r="W441" s="21">
        <f>-VLookups!$D$60</f>
        <v>-400</v>
      </c>
      <c r="X441" s="21">
        <f>-VLookups!$D$62</f>
        <v>-175</v>
      </c>
      <c r="Y441" s="36">
        <f>Y440*(1+VLookups!$D$57/12)</f>
        <v>-663.96869529597234</v>
      </c>
      <c r="Z441" s="9" t="s">
        <v>36</v>
      </c>
      <c r="AA441" s="9" t="s">
        <v>36</v>
      </c>
      <c r="AB441" s="20">
        <f t="shared" si="24"/>
        <v>13036.601525125128</v>
      </c>
      <c r="AC441" s="20">
        <f t="shared" si="25"/>
        <v>2307360.0033146017</v>
      </c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</row>
    <row r="442" spans="1:43" x14ac:dyDescent="0.25">
      <c r="A442" s="1"/>
      <c r="B442" s="9">
        <v>438</v>
      </c>
      <c r="C442" s="9">
        <f t="shared" si="26"/>
        <v>59</v>
      </c>
      <c r="D442" s="9">
        <f t="shared" si="27"/>
        <v>6</v>
      </c>
      <c r="E442" s="20">
        <f>E430*(1+VLookups!$C$8)</f>
        <v>33550.628480788728</v>
      </c>
      <c r="F442" s="20">
        <f>-E442*VLookups!$D$10*2</f>
        <v>-2013.0377088473235</v>
      </c>
      <c r="G442" s="19">
        <v>0</v>
      </c>
      <c r="H442" s="20">
        <f>(-VLookups!$D$13)*(E442+F442/2)</f>
        <v>-10576.835628568646</v>
      </c>
      <c r="I442" s="19">
        <v>0</v>
      </c>
      <c r="J442" s="19">
        <v>0</v>
      </c>
      <c r="K442" s="19">
        <v>0</v>
      </c>
      <c r="L442" s="19">
        <v>0</v>
      </c>
      <c r="M442" s="19">
        <v>0</v>
      </c>
      <c r="N442" s="20" t="s">
        <v>36</v>
      </c>
      <c r="O442" s="19">
        <v>0</v>
      </c>
      <c r="P442" s="20">
        <f>P441-VLookups!$D$42</f>
        <v>-420.5</v>
      </c>
      <c r="Q442" s="22">
        <v>198</v>
      </c>
      <c r="R442" s="19">
        <v>0</v>
      </c>
      <c r="S442" s="20">
        <f>VLookups!$D$50</f>
        <v>-4487.7037773753191</v>
      </c>
      <c r="T442" s="19">
        <v>0</v>
      </c>
      <c r="U442" s="9">
        <v>294</v>
      </c>
      <c r="V442" s="21">
        <f>V441-VLookups!$D$54</f>
        <v>-2790</v>
      </c>
      <c r="W442" s="21">
        <f>-VLookups!$D$60</f>
        <v>-400</v>
      </c>
      <c r="X442" s="21">
        <f>-VLookups!$D$62</f>
        <v>-175</v>
      </c>
      <c r="Y442" s="36">
        <f>Y441*(1+VLookups!$D$57/12)</f>
        <v>-665.90527065725223</v>
      </c>
      <c r="Z442" s="9" t="s">
        <v>36</v>
      </c>
      <c r="AA442" s="9" t="s">
        <v>36</v>
      </c>
      <c r="AB442" s="20">
        <f t="shared" si="24"/>
        <v>13028.164949763848</v>
      </c>
      <c r="AC442" s="20">
        <f t="shared" si="25"/>
        <v>2324233.76826989</v>
      </c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</row>
    <row r="443" spans="1:43" x14ac:dyDescent="0.25">
      <c r="A443" s="1"/>
      <c r="B443" s="9">
        <v>439</v>
      </c>
      <c r="C443" s="9">
        <f t="shared" si="26"/>
        <v>59</v>
      </c>
      <c r="D443" s="9">
        <f t="shared" si="27"/>
        <v>7</v>
      </c>
      <c r="E443" s="20">
        <f>E431*(1+VLookups!$C$8)</f>
        <v>33550.628480788728</v>
      </c>
      <c r="F443" s="20">
        <f>-E443*VLookups!$D$10*2</f>
        <v>-2013.0377088473235</v>
      </c>
      <c r="G443" s="19">
        <v>0</v>
      </c>
      <c r="H443" s="20">
        <f>(-VLookups!$D$13)*(E443+F443/2)</f>
        <v>-10576.835628568646</v>
      </c>
      <c r="I443" s="19">
        <v>0</v>
      </c>
      <c r="J443" s="19">
        <v>0</v>
      </c>
      <c r="K443" s="19">
        <v>0</v>
      </c>
      <c r="L443" s="19">
        <v>0</v>
      </c>
      <c r="M443" s="19">
        <v>0</v>
      </c>
      <c r="N443" s="20" t="s">
        <v>36</v>
      </c>
      <c r="O443" s="19">
        <v>0</v>
      </c>
      <c r="P443" s="20">
        <f>P442-VLookups!$D$42</f>
        <v>-422</v>
      </c>
      <c r="Q443" s="22">
        <v>199</v>
      </c>
      <c r="R443" s="19">
        <v>0</v>
      </c>
      <c r="S443" s="20">
        <f>VLookups!$D$50</f>
        <v>-4487.7037773753191</v>
      </c>
      <c r="T443" s="19">
        <v>0</v>
      </c>
      <c r="U443" s="9">
        <v>295</v>
      </c>
      <c r="V443" s="21">
        <f>V442-VLookups!$D$54</f>
        <v>-2795</v>
      </c>
      <c r="W443" s="21">
        <f>-VLookups!$D$60</f>
        <v>-400</v>
      </c>
      <c r="X443" s="21">
        <f>-VLookups!$D$62</f>
        <v>-175</v>
      </c>
      <c r="Y443" s="36">
        <f>Y442*(1+VLookups!$D$57/12)</f>
        <v>-667.84749436333584</v>
      </c>
      <c r="Z443" s="9" t="s">
        <v>36</v>
      </c>
      <c r="AA443" s="9" t="s">
        <v>36</v>
      </c>
      <c r="AB443" s="20">
        <f t="shared" si="24"/>
        <v>13019.722726057766</v>
      </c>
      <c r="AC443" s="20">
        <f t="shared" si="25"/>
        <v>2341127.2139430642</v>
      </c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</row>
    <row r="444" spans="1:43" x14ac:dyDescent="0.25">
      <c r="A444" s="1"/>
      <c r="B444" s="9">
        <v>440</v>
      </c>
      <c r="C444" s="9">
        <f t="shared" si="26"/>
        <v>59</v>
      </c>
      <c r="D444" s="9">
        <f t="shared" si="27"/>
        <v>8</v>
      </c>
      <c r="E444" s="20">
        <f>E432*(1+VLookups!$C$8)</f>
        <v>33550.628480788728</v>
      </c>
      <c r="F444" s="20">
        <f>-E444*VLookups!$D$10*2</f>
        <v>-2013.0377088473235</v>
      </c>
      <c r="G444" s="19">
        <v>0</v>
      </c>
      <c r="H444" s="20">
        <f>(-VLookups!$D$13)*(E444+F444/2)</f>
        <v>-10576.835628568646</v>
      </c>
      <c r="I444" s="19">
        <v>0</v>
      </c>
      <c r="J444" s="19">
        <v>0</v>
      </c>
      <c r="K444" s="19">
        <v>0</v>
      </c>
      <c r="L444" s="19">
        <v>0</v>
      </c>
      <c r="M444" s="19">
        <v>0</v>
      </c>
      <c r="N444" s="20" t="s">
        <v>36</v>
      </c>
      <c r="O444" s="19">
        <v>0</v>
      </c>
      <c r="P444" s="20">
        <f>P443-VLookups!$D$42</f>
        <v>-423.5</v>
      </c>
      <c r="Q444" s="22">
        <v>200</v>
      </c>
      <c r="R444" s="19">
        <v>0</v>
      </c>
      <c r="S444" s="20">
        <f>VLookups!$D$50</f>
        <v>-4487.7037773753191</v>
      </c>
      <c r="T444" s="19">
        <v>0</v>
      </c>
      <c r="U444" s="9">
        <v>296</v>
      </c>
      <c r="V444" s="21">
        <f>V443-VLookups!$D$54</f>
        <v>-2800</v>
      </c>
      <c r="W444" s="21">
        <f>-VLookups!$D$60</f>
        <v>-400</v>
      </c>
      <c r="X444" s="21">
        <f>-VLookups!$D$62</f>
        <v>-175</v>
      </c>
      <c r="Y444" s="36">
        <f>Y443*(1+VLookups!$D$57/12)</f>
        <v>-669.79538288856224</v>
      </c>
      <c r="Z444" s="9" t="s">
        <v>36</v>
      </c>
      <c r="AA444" s="9" t="s">
        <v>36</v>
      </c>
      <c r="AB444" s="20">
        <f t="shared" si="24"/>
        <v>13011.274837532539</v>
      </c>
      <c r="AC444" s="20">
        <f t="shared" si="25"/>
        <v>2358040.3674705019</v>
      </c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</row>
    <row r="445" spans="1:43" x14ac:dyDescent="0.25">
      <c r="A445" s="1"/>
      <c r="B445" s="9">
        <v>441</v>
      </c>
      <c r="C445" s="9">
        <f t="shared" si="26"/>
        <v>59</v>
      </c>
      <c r="D445" s="9">
        <f t="shared" si="27"/>
        <v>9</v>
      </c>
      <c r="E445" s="20">
        <f>E433*(1+VLookups!$C$8)</f>
        <v>33550.628480788728</v>
      </c>
      <c r="F445" s="20">
        <f>-E445*VLookups!$D$10*2</f>
        <v>-2013.0377088473235</v>
      </c>
      <c r="G445" s="19">
        <v>0</v>
      </c>
      <c r="H445" s="20">
        <f>(-VLookups!$D$13)*(E445+F445/2)</f>
        <v>-10576.835628568646</v>
      </c>
      <c r="I445" s="19">
        <v>0</v>
      </c>
      <c r="J445" s="19">
        <v>0</v>
      </c>
      <c r="K445" s="19">
        <v>0</v>
      </c>
      <c r="L445" s="19">
        <v>0</v>
      </c>
      <c r="M445" s="19">
        <v>0</v>
      </c>
      <c r="N445" s="20" t="s">
        <v>36</v>
      </c>
      <c r="O445" s="19">
        <v>0</v>
      </c>
      <c r="P445" s="20">
        <f>P444-VLookups!$D$42</f>
        <v>-425</v>
      </c>
      <c r="Q445" s="22">
        <v>201</v>
      </c>
      <c r="R445" s="19">
        <v>0</v>
      </c>
      <c r="S445" s="20">
        <f>VLookups!$D$50</f>
        <v>-4487.7037773753191</v>
      </c>
      <c r="T445" s="19">
        <v>0</v>
      </c>
      <c r="U445" s="9">
        <v>297</v>
      </c>
      <c r="V445" s="21">
        <f>V444-VLookups!$D$54</f>
        <v>-2805</v>
      </c>
      <c r="W445" s="21">
        <f>-VLookups!$D$60</f>
        <v>-400</v>
      </c>
      <c r="X445" s="21">
        <f>-VLookups!$D$62</f>
        <v>-175</v>
      </c>
      <c r="Y445" s="36">
        <f>Y444*(1+VLookups!$D$57/12)</f>
        <v>-671.7489527553206</v>
      </c>
      <c r="Z445" s="9" t="s">
        <v>36</v>
      </c>
      <c r="AA445" s="9" t="s">
        <v>36</v>
      </c>
      <c r="AB445" s="20">
        <f t="shared" si="24"/>
        <v>13002.82126766578</v>
      </c>
      <c r="AC445" s="20">
        <f t="shared" si="25"/>
        <v>2374973.2560172854</v>
      </c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</row>
    <row r="446" spans="1:43" x14ac:dyDescent="0.25">
      <c r="A446" s="1"/>
      <c r="B446" s="9">
        <v>442</v>
      </c>
      <c r="C446" s="9">
        <f t="shared" si="26"/>
        <v>59</v>
      </c>
      <c r="D446" s="9">
        <f t="shared" si="27"/>
        <v>10</v>
      </c>
      <c r="E446" s="20">
        <f>E434*(1+VLookups!$C$8)</f>
        <v>33550.628480788728</v>
      </c>
      <c r="F446" s="20">
        <f>-E446*VLookups!$D$10*2</f>
        <v>-2013.0377088473235</v>
      </c>
      <c r="G446" s="19">
        <v>0</v>
      </c>
      <c r="H446" s="20">
        <f>(-VLookups!$D$13)*(E446+F446/2)</f>
        <v>-10576.835628568646</v>
      </c>
      <c r="I446" s="19">
        <v>0</v>
      </c>
      <c r="J446" s="19">
        <v>0</v>
      </c>
      <c r="K446" s="19">
        <v>0</v>
      </c>
      <c r="L446" s="19">
        <v>0</v>
      </c>
      <c r="M446" s="19">
        <v>0</v>
      </c>
      <c r="N446" s="20" t="s">
        <v>36</v>
      </c>
      <c r="O446" s="19">
        <v>0</v>
      </c>
      <c r="P446" s="20">
        <f>P445-VLookups!$D$42</f>
        <v>-426.5</v>
      </c>
      <c r="Q446" s="22">
        <v>202</v>
      </c>
      <c r="R446" s="19">
        <v>0</v>
      </c>
      <c r="S446" s="20">
        <f>VLookups!$D$50</f>
        <v>-4487.7037773753191</v>
      </c>
      <c r="T446" s="19">
        <v>0</v>
      </c>
      <c r="U446" s="9">
        <v>298</v>
      </c>
      <c r="V446" s="21">
        <f>V445-VLookups!$D$54</f>
        <v>-2810</v>
      </c>
      <c r="W446" s="21">
        <f>-VLookups!$D$60</f>
        <v>-400</v>
      </c>
      <c r="X446" s="21">
        <f>-VLookups!$D$62</f>
        <v>-175</v>
      </c>
      <c r="Y446" s="36">
        <f>Y445*(1+VLookups!$D$57/12)</f>
        <v>-673.70822053419033</v>
      </c>
      <c r="Z446" s="9" t="s">
        <v>36</v>
      </c>
      <c r="AA446" s="9" t="s">
        <v>36</v>
      </c>
      <c r="AB446" s="20">
        <f t="shared" si="24"/>
        <v>12994.361999886911</v>
      </c>
      <c r="AC446" s="20">
        <f t="shared" si="25"/>
        <v>2391925.9067772012</v>
      </c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</row>
    <row r="447" spans="1:43" x14ac:dyDescent="0.25">
      <c r="A447" s="1"/>
      <c r="B447" s="9">
        <v>443</v>
      </c>
      <c r="C447" s="9">
        <f t="shared" si="26"/>
        <v>59</v>
      </c>
      <c r="D447" s="9">
        <f t="shared" si="27"/>
        <v>11</v>
      </c>
      <c r="E447" s="20">
        <f>E435*(1+VLookups!$C$8)</f>
        <v>33550.628480788728</v>
      </c>
      <c r="F447" s="20">
        <f>-E447*VLookups!$D$10*2</f>
        <v>-2013.0377088473235</v>
      </c>
      <c r="G447" s="19">
        <v>0</v>
      </c>
      <c r="H447" s="20">
        <f>(-VLookups!$D$13)*(E447+F447/2)</f>
        <v>-10576.835628568646</v>
      </c>
      <c r="I447" s="19">
        <v>0</v>
      </c>
      <c r="J447" s="19">
        <v>0</v>
      </c>
      <c r="K447" s="19">
        <v>0</v>
      </c>
      <c r="L447" s="19">
        <v>0</v>
      </c>
      <c r="M447" s="19">
        <v>0</v>
      </c>
      <c r="N447" s="20" t="s">
        <v>36</v>
      </c>
      <c r="O447" s="19">
        <v>0</v>
      </c>
      <c r="P447" s="20">
        <f>P446-VLookups!$D$42</f>
        <v>-428</v>
      </c>
      <c r="Q447" s="22">
        <v>203</v>
      </c>
      <c r="R447" s="19">
        <v>0</v>
      </c>
      <c r="S447" s="20">
        <f>VLookups!$D$50</f>
        <v>-4487.7037773753191</v>
      </c>
      <c r="T447" s="19">
        <v>0</v>
      </c>
      <c r="U447" s="9">
        <v>299</v>
      </c>
      <c r="V447" s="21">
        <f>V446-VLookups!$D$54</f>
        <v>-2815</v>
      </c>
      <c r="W447" s="21">
        <f>-VLookups!$D$60</f>
        <v>-400</v>
      </c>
      <c r="X447" s="21">
        <f>-VLookups!$D$62</f>
        <v>-175</v>
      </c>
      <c r="Y447" s="36">
        <f>Y446*(1+VLookups!$D$57/12)</f>
        <v>-675.67320284408174</v>
      </c>
      <c r="Z447" s="9" t="s">
        <v>36</v>
      </c>
      <c r="AA447" s="9" t="s">
        <v>36</v>
      </c>
      <c r="AB447" s="20">
        <f t="shared" si="24"/>
        <v>12985.897017577019</v>
      </c>
      <c r="AC447" s="20">
        <f t="shared" si="25"/>
        <v>2408898.3469727407</v>
      </c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</row>
    <row r="448" spans="1:43" x14ac:dyDescent="0.25">
      <c r="A448" s="1"/>
      <c r="B448" s="9">
        <v>444</v>
      </c>
      <c r="C448" s="9">
        <f t="shared" si="26"/>
        <v>60</v>
      </c>
      <c r="D448" s="9">
        <f t="shared" si="27"/>
        <v>0</v>
      </c>
      <c r="E448" s="20">
        <f>E436*(1+VLookups!$C$8)</f>
        <v>34724.900477616327</v>
      </c>
      <c r="F448" s="20">
        <f>-E448*VLookups!$D$10*2</f>
        <v>-2083.4940286569795</v>
      </c>
      <c r="G448" s="19">
        <v>0</v>
      </c>
      <c r="H448" s="20">
        <f>(-VLookups!$D$13)*(E448+F448/2)</f>
        <v>-10947.024875568548</v>
      </c>
      <c r="I448" s="19">
        <v>0</v>
      </c>
      <c r="J448" s="19">
        <v>0</v>
      </c>
      <c r="K448" s="19">
        <v>0</v>
      </c>
      <c r="L448" s="19">
        <v>0</v>
      </c>
      <c r="M448" s="19">
        <v>0</v>
      </c>
      <c r="N448" s="20" t="s">
        <v>36</v>
      </c>
      <c r="O448" s="19">
        <v>0</v>
      </c>
      <c r="P448" s="20">
        <f>P447-VLookups!$D$42</f>
        <v>-429.5</v>
      </c>
      <c r="Q448" s="22">
        <v>204</v>
      </c>
      <c r="R448" s="19">
        <v>0</v>
      </c>
      <c r="S448" s="20">
        <f>VLookups!$D$50</f>
        <v>-4487.7037773753191</v>
      </c>
      <c r="T448" s="19">
        <v>0</v>
      </c>
      <c r="U448" s="9">
        <v>300</v>
      </c>
      <c r="V448" s="21">
        <f>V447-VLookups!$D$54</f>
        <v>-2820</v>
      </c>
      <c r="W448" s="21">
        <f>-VLookups!$D$60</f>
        <v>-400</v>
      </c>
      <c r="X448" s="21">
        <f>-VLookups!$D$62</f>
        <v>-175</v>
      </c>
      <c r="Y448" s="36">
        <f>Y447*(1+VLookups!$D$57/12)</f>
        <v>-677.643916352377</v>
      </c>
      <c r="Z448" s="9" t="s">
        <v>36</v>
      </c>
      <c r="AA448" s="9" t="s">
        <v>36</v>
      </c>
      <c r="AB448" s="20">
        <f t="shared" si="24"/>
        <v>13746.280893991598</v>
      </c>
      <c r="AC448" s="20">
        <f t="shared" si="25"/>
        <v>2426659.4584450205</v>
      </c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</row>
    <row r="449" spans="1:43" x14ac:dyDescent="0.25">
      <c r="A449" s="1"/>
      <c r="B449" s="9">
        <v>445</v>
      </c>
      <c r="C449" s="9">
        <f t="shared" si="26"/>
        <v>60</v>
      </c>
      <c r="D449" s="9">
        <f t="shared" si="27"/>
        <v>1</v>
      </c>
      <c r="E449" s="20">
        <f>E437*(1+VLookups!$C$8)</f>
        <v>34724.900477616327</v>
      </c>
      <c r="F449" s="20">
        <f>-E449*VLookups!$D$10*2</f>
        <v>-2083.4940286569795</v>
      </c>
      <c r="G449" s="19">
        <v>0</v>
      </c>
      <c r="H449" s="20">
        <f>(-VLookups!$D$13)*(E449+F449/2)</f>
        <v>-10947.024875568548</v>
      </c>
      <c r="I449" s="19">
        <v>0</v>
      </c>
      <c r="J449" s="19">
        <v>0</v>
      </c>
      <c r="K449" s="19">
        <v>0</v>
      </c>
      <c r="L449" s="19">
        <v>0</v>
      </c>
      <c r="M449" s="19">
        <v>0</v>
      </c>
      <c r="N449" s="20" t="s">
        <v>36</v>
      </c>
      <c r="O449" s="19">
        <v>0</v>
      </c>
      <c r="P449" s="20">
        <f>P448-VLookups!$D$42</f>
        <v>-431</v>
      </c>
      <c r="Q449" s="22">
        <v>205</v>
      </c>
      <c r="R449" s="19">
        <v>0</v>
      </c>
      <c r="S449" s="20">
        <f>VLookups!$D$50</f>
        <v>-4487.7037773753191</v>
      </c>
      <c r="T449" s="19">
        <v>0</v>
      </c>
      <c r="U449" s="9">
        <v>301</v>
      </c>
      <c r="V449" s="21">
        <f>V448-VLookups!$D$54</f>
        <v>-2825</v>
      </c>
      <c r="W449" s="21">
        <f>-VLookups!$D$60</f>
        <v>-400</v>
      </c>
      <c r="X449" s="21">
        <f>-VLookups!$D$62</f>
        <v>-175</v>
      </c>
      <c r="Y449" s="36">
        <f>Y448*(1+VLookups!$D$57/12)</f>
        <v>-679.62037777507146</v>
      </c>
      <c r="Z449" s="9" t="s">
        <v>36</v>
      </c>
      <c r="AA449" s="9" t="s">
        <v>36</v>
      </c>
      <c r="AB449" s="20">
        <f t="shared" si="24"/>
        <v>13737.804432568904</v>
      </c>
      <c r="AC449" s="20">
        <f t="shared" si="25"/>
        <v>2444441.6953083314</v>
      </c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</row>
    <row r="450" spans="1:43" x14ac:dyDescent="0.25">
      <c r="A450" s="1"/>
      <c r="B450" s="9">
        <v>446</v>
      </c>
      <c r="C450" s="9">
        <f t="shared" si="26"/>
        <v>60</v>
      </c>
      <c r="D450" s="9">
        <f t="shared" si="27"/>
        <v>2</v>
      </c>
      <c r="E450" s="20">
        <f>E438*(1+VLookups!$C$8)</f>
        <v>34724.900477616327</v>
      </c>
      <c r="F450" s="20">
        <f>-E450*VLookups!$D$10*2</f>
        <v>-2083.4940286569795</v>
      </c>
      <c r="G450" s="19">
        <v>0</v>
      </c>
      <c r="H450" s="20">
        <f>(-VLookups!$D$13)*(E450+F450/2)</f>
        <v>-10947.024875568548</v>
      </c>
      <c r="I450" s="19">
        <v>0</v>
      </c>
      <c r="J450" s="19">
        <v>0</v>
      </c>
      <c r="K450" s="19">
        <v>0</v>
      </c>
      <c r="L450" s="19">
        <v>0</v>
      </c>
      <c r="M450" s="19">
        <v>0</v>
      </c>
      <c r="N450" s="20" t="s">
        <v>36</v>
      </c>
      <c r="O450" s="19">
        <v>0</v>
      </c>
      <c r="P450" s="20">
        <f>P449-VLookups!$D$42</f>
        <v>-432.5</v>
      </c>
      <c r="Q450" s="22">
        <v>206</v>
      </c>
      <c r="R450" s="19">
        <v>0</v>
      </c>
      <c r="S450" s="20">
        <f>VLookups!$D$50</f>
        <v>-4487.7037773753191</v>
      </c>
      <c r="T450" s="19">
        <v>0</v>
      </c>
      <c r="U450" s="9">
        <v>302</v>
      </c>
      <c r="V450" s="21">
        <f>V449-VLookups!$D$54</f>
        <v>-2830</v>
      </c>
      <c r="W450" s="21">
        <f>-VLookups!$D$60</f>
        <v>-400</v>
      </c>
      <c r="X450" s="21">
        <f>-VLookups!$D$62</f>
        <v>-175</v>
      </c>
      <c r="Y450" s="36">
        <f>Y449*(1+VLookups!$D$57/12)</f>
        <v>-681.6026038769154</v>
      </c>
      <c r="Z450" s="9" t="s">
        <v>36</v>
      </c>
      <c r="AA450" s="9" t="s">
        <v>36</v>
      </c>
      <c r="AB450" s="20">
        <f t="shared" si="24"/>
        <v>13729.322206467059</v>
      </c>
      <c r="AC450" s="20">
        <f t="shared" si="25"/>
        <v>2462245.0870069792</v>
      </c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</row>
    <row r="451" spans="1:43" x14ac:dyDescent="0.25">
      <c r="A451" s="1"/>
      <c r="B451" s="9">
        <v>447</v>
      </c>
      <c r="C451" s="9">
        <f t="shared" si="26"/>
        <v>60</v>
      </c>
      <c r="D451" s="9">
        <f t="shared" si="27"/>
        <v>3</v>
      </c>
      <c r="E451" s="20">
        <f>E439*(1+VLookups!$C$8)</f>
        <v>34724.900477616327</v>
      </c>
      <c r="F451" s="20">
        <f>-E451*VLookups!$D$10*2</f>
        <v>-2083.4940286569795</v>
      </c>
      <c r="G451" s="19">
        <v>0</v>
      </c>
      <c r="H451" s="20">
        <f>(-VLookups!$D$13)*(E451+F451/2)</f>
        <v>-10947.024875568548</v>
      </c>
      <c r="I451" s="19">
        <v>0</v>
      </c>
      <c r="J451" s="19">
        <v>0</v>
      </c>
      <c r="K451" s="19">
        <v>0</v>
      </c>
      <c r="L451" s="19">
        <v>0</v>
      </c>
      <c r="M451" s="19">
        <v>0</v>
      </c>
      <c r="N451" s="20" t="s">
        <v>36</v>
      </c>
      <c r="O451" s="19">
        <v>0</v>
      </c>
      <c r="P451" s="20">
        <f>P450-VLookups!$D$42</f>
        <v>-434</v>
      </c>
      <c r="Q451" s="22">
        <v>207</v>
      </c>
      <c r="R451" s="19">
        <v>0</v>
      </c>
      <c r="S451" s="20">
        <f>VLookups!$D$50</f>
        <v>-4487.7037773753191</v>
      </c>
      <c r="T451" s="19">
        <v>0</v>
      </c>
      <c r="U451" s="9">
        <v>303</v>
      </c>
      <c r="V451" s="21">
        <f>V450-VLookups!$D$54</f>
        <v>-2835</v>
      </c>
      <c r="W451" s="21">
        <f>-VLookups!$D$60</f>
        <v>-400</v>
      </c>
      <c r="X451" s="21">
        <f>-VLookups!$D$62</f>
        <v>-175</v>
      </c>
      <c r="Y451" s="36">
        <f>Y450*(1+VLookups!$D$57/12)</f>
        <v>-683.59061147155637</v>
      </c>
      <c r="Z451" s="9" t="s">
        <v>36</v>
      </c>
      <c r="AA451" s="9" t="s">
        <v>36</v>
      </c>
      <c r="AB451" s="20">
        <f t="shared" si="24"/>
        <v>13720.834198872419</v>
      </c>
      <c r="AC451" s="20">
        <f t="shared" si="25"/>
        <v>2480069.66301753</v>
      </c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</row>
    <row r="452" spans="1:43" x14ac:dyDescent="0.25">
      <c r="A452" s="1"/>
      <c r="B452" s="9">
        <v>448</v>
      </c>
      <c r="C452" s="9">
        <f t="shared" si="26"/>
        <v>60</v>
      </c>
      <c r="D452" s="9">
        <f t="shared" si="27"/>
        <v>4</v>
      </c>
      <c r="E452" s="20">
        <f>E440*(1+VLookups!$C$8)</f>
        <v>34724.900477616327</v>
      </c>
      <c r="F452" s="20">
        <f>-E452*VLookups!$D$10*2</f>
        <v>-2083.4940286569795</v>
      </c>
      <c r="G452" s="19">
        <v>0</v>
      </c>
      <c r="H452" s="20">
        <f>(-VLookups!$D$13)*(E452+F452/2)</f>
        <v>-10947.024875568548</v>
      </c>
      <c r="I452" s="19">
        <v>0</v>
      </c>
      <c r="J452" s="19">
        <v>0</v>
      </c>
      <c r="K452" s="19">
        <v>0</v>
      </c>
      <c r="L452" s="19">
        <v>0</v>
      </c>
      <c r="M452" s="19">
        <v>0</v>
      </c>
      <c r="N452" s="20" t="s">
        <v>36</v>
      </c>
      <c r="O452" s="19">
        <v>0</v>
      </c>
      <c r="P452" s="20">
        <f>P451-VLookups!$D$42</f>
        <v>-435.5</v>
      </c>
      <c r="Q452" s="22">
        <v>208</v>
      </c>
      <c r="R452" s="19">
        <v>0</v>
      </c>
      <c r="S452" s="20">
        <f>VLookups!$D$50</f>
        <v>-4487.7037773753191</v>
      </c>
      <c r="T452" s="19">
        <v>0</v>
      </c>
      <c r="U452" s="9">
        <v>304</v>
      </c>
      <c r="V452" s="21">
        <f>V451-VLookups!$D$54</f>
        <v>-2840</v>
      </c>
      <c r="W452" s="21">
        <f>-VLookups!$D$60</f>
        <v>-400</v>
      </c>
      <c r="X452" s="21">
        <f>-VLookups!$D$62</f>
        <v>-175</v>
      </c>
      <c r="Y452" s="36">
        <f>Y451*(1+VLookups!$D$57/12)</f>
        <v>-685.58441742168179</v>
      </c>
      <c r="Z452" s="9" t="s">
        <v>36</v>
      </c>
      <c r="AA452" s="9" t="s">
        <v>36</v>
      </c>
      <c r="AB452" s="20">
        <f t="shared" si="24"/>
        <v>13712.340392922293</v>
      </c>
      <c r="AC452" s="20">
        <f t="shared" si="25"/>
        <v>2497915.4528488154</v>
      </c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</row>
    <row r="453" spans="1:43" x14ac:dyDescent="0.25">
      <c r="A453" s="1"/>
      <c r="B453" s="9">
        <v>449</v>
      </c>
      <c r="C453" s="9">
        <f t="shared" si="26"/>
        <v>60</v>
      </c>
      <c r="D453" s="9">
        <f t="shared" si="27"/>
        <v>5</v>
      </c>
      <c r="E453" s="20">
        <f>E441*(1+VLookups!$C$8)</f>
        <v>34724.900477616327</v>
      </c>
      <c r="F453" s="20">
        <f>-E453*VLookups!$D$10*2</f>
        <v>-2083.4940286569795</v>
      </c>
      <c r="G453" s="19">
        <v>0</v>
      </c>
      <c r="H453" s="20">
        <f>(-VLookups!$D$13)*(E453+F453/2)</f>
        <v>-10947.024875568548</v>
      </c>
      <c r="I453" s="19">
        <v>0</v>
      </c>
      <c r="J453" s="19">
        <v>0</v>
      </c>
      <c r="K453" s="19">
        <v>0</v>
      </c>
      <c r="L453" s="19">
        <v>0</v>
      </c>
      <c r="M453" s="19">
        <v>0</v>
      </c>
      <c r="N453" s="20" t="s">
        <v>36</v>
      </c>
      <c r="O453" s="19">
        <v>0</v>
      </c>
      <c r="P453" s="20">
        <f>P452-VLookups!$D$42</f>
        <v>-437</v>
      </c>
      <c r="Q453" s="22">
        <v>209</v>
      </c>
      <c r="R453" s="19">
        <v>0</v>
      </c>
      <c r="S453" s="20">
        <f>VLookups!$D$50</f>
        <v>-4487.7037773753191</v>
      </c>
      <c r="T453" s="19">
        <v>0</v>
      </c>
      <c r="U453" s="9">
        <v>305</v>
      </c>
      <c r="V453" s="21">
        <f>V452-VLookups!$D$54</f>
        <v>-2845</v>
      </c>
      <c r="W453" s="21">
        <f>-VLookups!$D$60</f>
        <v>-400</v>
      </c>
      <c r="X453" s="21">
        <f>-VLookups!$D$62</f>
        <v>-175</v>
      </c>
      <c r="Y453" s="36">
        <f>Y452*(1+VLookups!$D$57/12)</f>
        <v>-687.58403863916169</v>
      </c>
      <c r="Z453" s="9" t="s">
        <v>36</v>
      </c>
      <c r="AA453" s="9" t="s">
        <v>36</v>
      </c>
      <c r="AB453" s="20">
        <f t="shared" ref="AB453:AB508" si="28">SUM(E453,F453/2,H453,I453,K453,L453,M453,O453,P453,R453,S453,T453,V453,W453,X453,Y453,G453,J453,Z453,AA453)</f>
        <v>13703.840771704814</v>
      </c>
      <c r="AC453" s="20">
        <f t="shared" si="25"/>
        <v>2515782.4860419352</v>
      </c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</row>
    <row r="454" spans="1:43" x14ac:dyDescent="0.25">
      <c r="A454" s="1"/>
      <c r="B454" s="9">
        <v>450</v>
      </c>
      <c r="C454" s="9">
        <f t="shared" si="26"/>
        <v>60</v>
      </c>
      <c r="D454" s="9">
        <f t="shared" si="27"/>
        <v>6</v>
      </c>
      <c r="E454" s="20">
        <f>E442*(1+VLookups!$C$8)</f>
        <v>34724.900477616327</v>
      </c>
      <c r="F454" s="20">
        <f>-E454*VLookups!$D$10*2</f>
        <v>-2083.4940286569795</v>
      </c>
      <c r="G454" s="19">
        <v>0</v>
      </c>
      <c r="H454" s="20">
        <f>(-VLookups!$D$13)*(E454+F454/2)</f>
        <v>-10947.024875568548</v>
      </c>
      <c r="I454" s="19">
        <v>0</v>
      </c>
      <c r="J454" s="19">
        <v>0</v>
      </c>
      <c r="K454" s="19">
        <v>0</v>
      </c>
      <c r="L454" s="19">
        <v>0</v>
      </c>
      <c r="M454" s="19">
        <v>0</v>
      </c>
      <c r="N454" s="20" t="s">
        <v>36</v>
      </c>
      <c r="O454" s="19">
        <v>0</v>
      </c>
      <c r="P454" s="20">
        <f>P453-VLookups!$D$42</f>
        <v>-438.5</v>
      </c>
      <c r="Q454" s="22">
        <v>210</v>
      </c>
      <c r="R454" s="19">
        <v>0</v>
      </c>
      <c r="S454" s="20">
        <f>VLookups!$D$50</f>
        <v>-4487.7037773753191</v>
      </c>
      <c r="T454" s="19">
        <v>0</v>
      </c>
      <c r="U454" s="9">
        <v>306</v>
      </c>
      <c r="V454" s="21">
        <f>V453-VLookups!$D$54</f>
        <v>-2850</v>
      </c>
      <c r="W454" s="21">
        <f>-VLookups!$D$60</f>
        <v>-400</v>
      </c>
      <c r="X454" s="21">
        <f>-VLookups!$D$62</f>
        <v>-175</v>
      </c>
      <c r="Y454" s="36">
        <f>Y453*(1+VLookups!$D$57/12)</f>
        <v>-689.58949208519255</v>
      </c>
      <c r="Z454" s="9" t="s">
        <v>36</v>
      </c>
      <c r="AA454" s="9" t="s">
        <v>36</v>
      </c>
      <c r="AB454" s="20">
        <f t="shared" si="28"/>
        <v>13695.335318258782</v>
      </c>
      <c r="AC454" s="20">
        <f t="shared" ref="AC454:AC508" si="29">AB454+AC453*(1+$AC$2/12)</f>
        <v>2533670.7921702643</v>
      </c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</row>
    <row r="455" spans="1:43" x14ac:dyDescent="0.25">
      <c r="A455" s="1"/>
      <c r="B455" s="9">
        <v>451</v>
      </c>
      <c r="C455" s="9">
        <f t="shared" si="26"/>
        <v>60</v>
      </c>
      <c r="D455" s="9">
        <f t="shared" si="27"/>
        <v>7</v>
      </c>
      <c r="E455" s="20">
        <f>E443*(1+VLookups!$C$8)</f>
        <v>34724.900477616327</v>
      </c>
      <c r="F455" s="20">
        <f>-E455*VLookups!$D$10*2</f>
        <v>-2083.4940286569795</v>
      </c>
      <c r="G455" s="19">
        <v>0</v>
      </c>
      <c r="H455" s="20">
        <f>(-VLookups!$D$13)*(E455+F455/2)</f>
        <v>-10947.024875568548</v>
      </c>
      <c r="I455" s="19">
        <v>0</v>
      </c>
      <c r="J455" s="19">
        <v>0</v>
      </c>
      <c r="K455" s="19">
        <v>0</v>
      </c>
      <c r="L455" s="19">
        <v>0</v>
      </c>
      <c r="M455" s="19">
        <v>0</v>
      </c>
      <c r="N455" s="20" t="s">
        <v>36</v>
      </c>
      <c r="O455" s="19">
        <v>0</v>
      </c>
      <c r="P455" s="20">
        <f>P454-VLookups!$D$42</f>
        <v>-440</v>
      </c>
      <c r="Q455" s="22">
        <v>211</v>
      </c>
      <c r="R455" s="19">
        <v>0</v>
      </c>
      <c r="S455" s="20">
        <f>VLookups!$D$50</f>
        <v>-4487.7037773753191</v>
      </c>
      <c r="T455" s="19">
        <v>0</v>
      </c>
      <c r="U455" s="9">
        <v>307</v>
      </c>
      <c r="V455" s="21">
        <f>V454-VLookups!$D$54</f>
        <v>-2855</v>
      </c>
      <c r="W455" s="21">
        <f>-VLookups!$D$60</f>
        <v>-400</v>
      </c>
      <c r="X455" s="21">
        <f>-VLookups!$D$62</f>
        <v>-175</v>
      </c>
      <c r="Y455" s="36">
        <f>Y454*(1+VLookups!$D$57/12)</f>
        <v>-691.60079477044098</v>
      </c>
      <c r="Z455" s="9" t="s">
        <v>36</v>
      </c>
      <c r="AA455" s="9" t="s">
        <v>36</v>
      </c>
      <c r="AB455" s="20">
        <f t="shared" si="28"/>
        <v>13686.824015573535</v>
      </c>
      <c r="AC455" s="20">
        <f t="shared" si="29"/>
        <v>2551580.400839455</v>
      </c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</row>
    <row r="456" spans="1:43" x14ac:dyDescent="0.25">
      <c r="A456" s="1"/>
      <c r="B456" s="9">
        <v>452</v>
      </c>
      <c r="C456" s="9">
        <f t="shared" si="26"/>
        <v>60</v>
      </c>
      <c r="D456" s="9">
        <f t="shared" si="27"/>
        <v>8</v>
      </c>
      <c r="E456" s="20">
        <f>E444*(1+VLookups!$C$8)</f>
        <v>34724.900477616327</v>
      </c>
      <c r="F456" s="20">
        <f>-E456*VLookups!$D$10*2</f>
        <v>-2083.4940286569795</v>
      </c>
      <c r="G456" s="19">
        <v>0</v>
      </c>
      <c r="H456" s="20">
        <f>(-VLookups!$D$13)*(E456+F456/2)</f>
        <v>-10947.024875568548</v>
      </c>
      <c r="I456" s="19">
        <v>0</v>
      </c>
      <c r="J456" s="19">
        <v>0</v>
      </c>
      <c r="K456" s="19">
        <v>0</v>
      </c>
      <c r="L456" s="19">
        <v>0</v>
      </c>
      <c r="M456" s="19">
        <v>0</v>
      </c>
      <c r="N456" s="20" t="s">
        <v>36</v>
      </c>
      <c r="O456" s="19">
        <v>0</v>
      </c>
      <c r="P456" s="20">
        <f>P455-VLookups!$D$42</f>
        <v>-441.5</v>
      </c>
      <c r="Q456" s="22">
        <v>212</v>
      </c>
      <c r="R456" s="19">
        <v>0</v>
      </c>
      <c r="S456" s="20">
        <f>VLookups!$D$50</f>
        <v>-4487.7037773753191</v>
      </c>
      <c r="T456" s="19">
        <v>0</v>
      </c>
      <c r="U456" s="9">
        <v>308</v>
      </c>
      <c r="V456" s="21">
        <f>V455-VLookups!$D$54</f>
        <v>-2860</v>
      </c>
      <c r="W456" s="21">
        <f>-VLookups!$D$60</f>
        <v>-400</v>
      </c>
      <c r="X456" s="21">
        <f>-VLookups!$D$62</f>
        <v>-175</v>
      </c>
      <c r="Y456" s="36">
        <f>Y455*(1+VLookups!$D$57/12)</f>
        <v>-693.61796375518816</v>
      </c>
      <c r="Z456" s="9" t="s">
        <v>36</v>
      </c>
      <c r="AA456" s="9" t="s">
        <v>36</v>
      </c>
      <c r="AB456" s="20">
        <f t="shared" si="28"/>
        <v>13678.306846588786</v>
      </c>
      <c r="AC456" s="20">
        <f t="shared" si="29"/>
        <v>2569511.3416874432</v>
      </c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</row>
    <row r="457" spans="1:43" x14ac:dyDescent="0.25">
      <c r="A457" s="1"/>
      <c r="B457" s="9">
        <v>453</v>
      </c>
      <c r="C457" s="9">
        <f t="shared" si="26"/>
        <v>60</v>
      </c>
      <c r="D457" s="9">
        <f t="shared" si="27"/>
        <v>9</v>
      </c>
      <c r="E457" s="20">
        <f>E445*(1+VLookups!$C$8)</f>
        <v>34724.900477616327</v>
      </c>
      <c r="F457" s="20">
        <f>-E457*VLookups!$D$10*2</f>
        <v>-2083.4940286569795</v>
      </c>
      <c r="G457" s="19">
        <v>0</v>
      </c>
      <c r="H457" s="20">
        <f>(-VLookups!$D$13)*(E457+F457/2)</f>
        <v>-10947.024875568548</v>
      </c>
      <c r="I457" s="19">
        <v>0</v>
      </c>
      <c r="J457" s="19">
        <v>0</v>
      </c>
      <c r="K457" s="19">
        <v>0</v>
      </c>
      <c r="L457" s="19">
        <v>0</v>
      </c>
      <c r="M457" s="19">
        <v>0</v>
      </c>
      <c r="N457" s="20" t="s">
        <v>36</v>
      </c>
      <c r="O457" s="19">
        <v>0</v>
      </c>
      <c r="P457" s="20">
        <f>P456-VLookups!$D$42</f>
        <v>-443</v>
      </c>
      <c r="Q457" s="22">
        <v>213</v>
      </c>
      <c r="R457" s="19">
        <v>0</v>
      </c>
      <c r="S457" s="20">
        <f>VLookups!$D$50</f>
        <v>-4487.7037773753191</v>
      </c>
      <c r="T457" s="19">
        <v>0</v>
      </c>
      <c r="U457" s="9">
        <v>309</v>
      </c>
      <c r="V457" s="21">
        <f>V456-VLookups!$D$54</f>
        <v>-2865</v>
      </c>
      <c r="W457" s="21">
        <f>-VLookups!$D$60</f>
        <v>-400</v>
      </c>
      <c r="X457" s="21">
        <f>-VLookups!$D$62</f>
        <v>-175</v>
      </c>
      <c r="Y457" s="36">
        <f>Y456*(1+VLookups!$D$57/12)</f>
        <v>-695.64101614947413</v>
      </c>
      <c r="Z457" s="9" t="s">
        <v>36</v>
      </c>
      <c r="AA457" s="9" t="s">
        <v>36</v>
      </c>
      <c r="AB457" s="20">
        <f t="shared" si="28"/>
        <v>13669.7837941945</v>
      </c>
      <c r="AC457" s="20">
        <f t="shared" si="29"/>
        <v>2587463.6443844503</v>
      </c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</row>
    <row r="458" spans="1:43" x14ac:dyDescent="0.25">
      <c r="A458" s="1"/>
      <c r="B458" s="9">
        <v>454</v>
      </c>
      <c r="C458" s="9">
        <f t="shared" si="26"/>
        <v>60</v>
      </c>
      <c r="D458" s="9">
        <f t="shared" si="27"/>
        <v>10</v>
      </c>
      <c r="E458" s="20">
        <f>E446*(1+VLookups!$C$8)</f>
        <v>34724.900477616327</v>
      </c>
      <c r="F458" s="20">
        <f>-E458*VLookups!$D$10*2</f>
        <v>-2083.4940286569795</v>
      </c>
      <c r="G458" s="19">
        <v>0</v>
      </c>
      <c r="H458" s="20">
        <f>(-VLookups!$D$13)*(E458+F458/2)</f>
        <v>-10947.024875568548</v>
      </c>
      <c r="I458" s="19">
        <v>0</v>
      </c>
      <c r="J458" s="19">
        <v>0</v>
      </c>
      <c r="K458" s="19">
        <v>0</v>
      </c>
      <c r="L458" s="19">
        <v>0</v>
      </c>
      <c r="M458" s="19">
        <v>0</v>
      </c>
      <c r="N458" s="20" t="s">
        <v>36</v>
      </c>
      <c r="O458" s="19">
        <v>0</v>
      </c>
      <c r="P458" s="20">
        <f>P457-VLookups!$D$42</f>
        <v>-444.5</v>
      </c>
      <c r="Q458" s="22">
        <v>214</v>
      </c>
      <c r="R458" s="19">
        <v>0</v>
      </c>
      <c r="S458" s="20">
        <f>VLookups!$D$50</f>
        <v>-4487.7037773753191</v>
      </c>
      <c r="T458" s="19">
        <v>0</v>
      </c>
      <c r="U458" s="9">
        <v>310</v>
      </c>
      <c r="V458" s="21">
        <f>V457-VLookups!$D$54</f>
        <v>-2870</v>
      </c>
      <c r="W458" s="21">
        <f>-VLookups!$D$60</f>
        <v>-400</v>
      </c>
      <c r="X458" s="21">
        <f>-VLookups!$D$62</f>
        <v>-175</v>
      </c>
      <c r="Y458" s="36">
        <f>Y457*(1+VLookups!$D$57/12)</f>
        <v>-697.66996911324338</v>
      </c>
      <c r="Z458" s="9" t="s">
        <v>36</v>
      </c>
      <c r="AA458" s="9" t="s">
        <v>36</v>
      </c>
      <c r="AB458" s="20">
        <f t="shared" si="28"/>
        <v>13661.254841230731</v>
      </c>
      <c r="AC458" s="20">
        <f t="shared" si="29"/>
        <v>2605437.3386329887</v>
      </c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</row>
    <row r="459" spans="1:43" x14ac:dyDescent="0.25">
      <c r="A459" s="1"/>
      <c r="B459" s="9">
        <v>455</v>
      </c>
      <c r="C459" s="9">
        <f t="shared" si="26"/>
        <v>60</v>
      </c>
      <c r="D459" s="9">
        <f t="shared" si="27"/>
        <v>11</v>
      </c>
      <c r="E459" s="20">
        <f>E447*(1+VLookups!$C$8)</f>
        <v>34724.900477616327</v>
      </c>
      <c r="F459" s="20">
        <f>-E459*VLookups!$D$10*2</f>
        <v>-2083.4940286569795</v>
      </c>
      <c r="G459" s="19">
        <v>0</v>
      </c>
      <c r="H459" s="20">
        <f>(-VLookups!$D$13)*(E459+F459/2)</f>
        <v>-10947.024875568548</v>
      </c>
      <c r="I459" s="19">
        <v>0</v>
      </c>
      <c r="J459" s="19">
        <v>0</v>
      </c>
      <c r="K459" s="19">
        <v>0</v>
      </c>
      <c r="L459" s="19">
        <v>0</v>
      </c>
      <c r="M459" s="19">
        <v>0</v>
      </c>
      <c r="N459" s="20" t="s">
        <v>36</v>
      </c>
      <c r="O459" s="19">
        <v>0</v>
      </c>
      <c r="P459" s="20">
        <f>P458-VLookups!$D$42</f>
        <v>-446</v>
      </c>
      <c r="Q459" s="22">
        <v>215</v>
      </c>
      <c r="R459" s="19">
        <v>0</v>
      </c>
      <c r="S459" s="20">
        <f>VLookups!$D$50</f>
        <v>-4487.7037773753191</v>
      </c>
      <c r="T459" s="19">
        <v>0</v>
      </c>
      <c r="U459" s="9">
        <v>311</v>
      </c>
      <c r="V459" s="21">
        <f>V458-VLookups!$D$54</f>
        <v>-2875</v>
      </c>
      <c r="W459" s="21">
        <f>-VLookups!$D$60</f>
        <v>-400</v>
      </c>
      <c r="X459" s="21">
        <f>-VLookups!$D$62</f>
        <v>-175</v>
      </c>
      <c r="Y459" s="36">
        <f>Y458*(1+VLookups!$D$57/12)</f>
        <v>-699.70483985649037</v>
      </c>
      <c r="Z459" s="9" t="s">
        <v>36</v>
      </c>
      <c r="AA459" s="9" t="s">
        <v>36</v>
      </c>
      <c r="AB459" s="20">
        <f t="shared" si="28"/>
        <v>13652.719970487484</v>
      </c>
      <c r="AC459" s="20">
        <f t="shared" si="29"/>
        <v>2623432.4541678648</v>
      </c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</row>
    <row r="460" spans="1:43" x14ac:dyDescent="0.25">
      <c r="A460" s="1"/>
      <c r="B460" s="9">
        <v>456</v>
      </c>
      <c r="C460" s="9">
        <f t="shared" si="26"/>
        <v>61</v>
      </c>
      <c r="D460" s="9">
        <f t="shared" si="27"/>
        <v>0</v>
      </c>
      <c r="E460" s="20">
        <f>E448*(1+VLookups!$C$8)</f>
        <v>35940.271994332899</v>
      </c>
      <c r="F460" s="20">
        <f>-E460*VLookups!$D$10*2</f>
        <v>-2156.4163196599739</v>
      </c>
      <c r="G460" s="19">
        <v>0</v>
      </c>
      <c r="H460" s="20">
        <f>(-VLookups!$D$13)*(E460+F460/2)</f>
        <v>-11330.170746213447</v>
      </c>
      <c r="I460" s="19">
        <v>0</v>
      </c>
      <c r="J460" s="19">
        <v>0</v>
      </c>
      <c r="K460" s="19">
        <v>0</v>
      </c>
      <c r="L460" s="19">
        <v>0</v>
      </c>
      <c r="M460" s="19">
        <v>0</v>
      </c>
      <c r="N460" s="20" t="s">
        <v>36</v>
      </c>
      <c r="O460" s="19">
        <v>0</v>
      </c>
      <c r="P460" s="20">
        <f>P459-VLookups!$D$42</f>
        <v>-447.5</v>
      </c>
      <c r="Q460" s="22">
        <v>216</v>
      </c>
      <c r="R460" s="19">
        <v>0</v>
      </c>
      <c r="S460" s="20">
        <f>VLookups!$D$50</f>
        <v>-4487.7037773753191</v>
      </c>
      <c r="T460" s="19">
        <v>0</v>
      </c>
      <c r="U460" s="9">
        <v>312</v>
      </c>
      <c r="V460" s="21">
        <f>V459-VLookups!$D$54</f>
        <v>-2880</v>
      </c>
      <c r="W460" s="21">
        <f>-VLookups!$D$60</f>
        <v>-400</v>
      </c>
      <c r="X460" s="21">
        <f>-VLookups!$D$62</f>
        <v>-175</v>
      </c>
      <c r="Y460" s="36">
        <f>Y459*(1+VLookups!$D$57/12)</f>
        <v>-701.7456456394051</v>
      </c>
      <c r="Z460" s="9" t="s">
        <v>36</v>
      </c>
      <c r="AA460" s="9" t="s">
        <v>36</v>
      </c>
      <c r="AB460" s="20">
        <f t="shared" si="28"/>
        <v>14439.943665274744</v>
      </c>
      <c r="AC460" s="20">
        <f t="shared" si="29"/>
        <v>2642244.7852567527</v>
      </c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</row>
    <row r="461" spans="1:43" x14ac:dyDescent="0.25">
      <c r="A461" s="1"/>
      <c r="B461" s="9">
        <v>457</v>
      </c>
      <c r="C461" s="9">
        <f t="shared" si="26"/>
        <v>61</v>
      </c>
      <c r="D461" s="9">
        <f t="shared" si="27"/>
        <v>1</v>
      </c>
      <c r="E461" s="20">
        <f>E449*(1+VLookups!$C$8)</f>
        <v>35940.271994332899</v>
      </c>
      <c r="F461" s="20">
        <f>-E461*VLookups!$D$10*2</f>
        <v>-2156.4163196599739</v>
      </c>
      <c r="G461" s="19">
        <v>0</v>
      </c>
      <c r="H461" s="20">
        <f>(-VLookups!$D$13)*(E461+F461/2)</f>
        <v>-11330.170746213447</v>
      </c>
      <c r="I461" s="19">
        <v>0</v>
      </c>
      <c r="J461" s="19">
        <v>0</v>
      </c>
      <c r="K461" s="19">
        <v>0</v>
      </c>
      <c r="L461" s="19">
        <v>0</v>
      </c>
      <c r="M461" s="19">
        <v>0</v>
      </c>
      <c r="N461" s="20" t="s">
        <v>36</v>
      </c>
      <c r="O461" s="19">
        <v>0</v>
      </c>
      <c r="P461" s="20">
        <f>P460-VLookups!$D$42</f>
        <v>-449</v>
      </c>
      <c r="Q461" s="22">
        <v>217</v>
      </c>
      <c r="R461" s="19">
        <v>0</v>
      </c>
      <c r="S461" s="20">
        <f>VLookups!$D$50</f>
        <v>-4487.7037773753191</v>
      </c>
      <c r="T461" s="19">
        <v>0</v>
      </c>
      <c r="U461" s="9">
        <v>313</v>
      </c>
      <c r="V461" s="21">
        <f>V460-VLookups!$D$54</f>
        <v>-2885</v>
      </c>
      <c r="W461" s="21">
        <f>-VLookups!$D$60</f>
        <v>-400</v>
      </c>
      <c r="X461" s="21">
        <f>-VLookups!$D$62</f>
        <v>-175</v>
      </c>
      <c r="Y461" s="36">
        <f>Y460*(1+VLookups!$D$57/12)</f>
        <v>-703.79240377252006</v>
      </c>
      <c r="Z461" s="9" t="s">
        <v>36</v>
      </c>
      <c r="AA461" s="9" t="s">
        <v>36</v>
      </c>
      <c r="AB461" s="20">
        <f t="shared" si="28"/>
        <v>14431.396907141629</v>
      </c>
      <c r="AC461" s="20">
        <f t="shared" si="29"/>
        <v>2661079.9234726555</v>
      </c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</row>
    <row r="462" spans="1:43" x14ac:dyDescent="0.25">
      <c r="A462" s="1"/>
      <c r="B462" s="9">
        <v>458</v>
      </c>
      <c r="C462" s="9">
        <f t="shared" si="26"/>
        <v>61</v>
      </c>
      <c r="D462" s="9">
        <f t="shared" si="27"/>
        <v>2</v>
      </c>
      <c r="E462" s="20">
        <f>E450*(1+VLookups!$C$8)</f>
        <v>35940.271994332899</v>
      </c>
      <c r="F462" s="20">
        <f>-E462*VLookups!$D$10*2</f>
        <v>-2156.4163196599739</v>
      </c>
      <c r="G462" s="19">
        <v>0</v>
      </c>
      <c r="H462" s="20">
        <f>(-VLookups!$D$13)*(E462+F462/2)</f>
        <v>-11330.170746213447</v>
      </c>
      <c r="I462" s="19">
        <v>0</v>
      </c>
      <c r="J462" s="19">
        <v>0</v>
      </c>
      <c r="K462" s="19">
        <v>0</v>
      </c>
      <c r="L462" s="19">
        <v>0</v>
      </c>
      <c r="M462" s="19">
        <v>0</v>
      </c>
      <c r="N462" s="20" t="s">
        <v>36</v>
      </c>
      <c r="O462" s="19">
        <v>0</v>
      </c>
      <c r="P462" s="20">
        <f>P461-VLookups!$D$42</f>
        <v>-450.5</v>
      </c>
      <c r="Q462" s="22">
        <v>218</v>
      </c>
      <c r="R462" s="19">
        <v>0</v>
      </c>
      <c r="S462" s="20">
        <f>VLookups!$D$50</f>
        <v>-4487.7037773753191</v>
      </c>
      <c r="T462" s="19">
        <v>0</v>
      </c>
      <c r="U462" s="9">
        <v>314</v>
      </c>
      <c r="V462" s="21">
        <f>V461-VLookups!$D$54</f>
        <v>-2890</v>
      </c>
      <c r="W462" s="21">
        <f>-VLookups!$D$60</f>
        <v>-400</v>
      </c>
      <c r="X462" s="21">
        <f>-VLookups!$D$62</f>
        <v>-175</v>
      </c>
      <c r="Y462" s="36">
        <f>Y461*(1+VLookups!$D$57/12)</f>
        <v>-705.84513161685663</v>
      </c>
      <c r="Z462" s="9" t="s">
        <v>36</v>
      </c>
      <c r="AA462" s="9" t="s">
        <v>36</v>
      </c>
      <c r="AB462" s="20">
        <f t="shared" si="28"/>
        <v>14422.844179297292</v>
      </c>
      <c r="AC462" s="20">
        <f t="shared" si="29"/>
        <v>2679937.9008577405</v>
      </c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 x14ac:dyDescent="0.25">
      <c r="A463" s="1"/>
      <c r="B463" s="9">
        <v>459</v>
      </c>
      <c r="C463" s="9">
        <f t="shared" si="26"/>
        <v>61</v>
      </c>
      <c r="D463" s="9">
        <f t="shared" si="27"/>
        <v>3</v>
      </c>
      <c r="E463" s="20">
        <f>E451*(1+VLookups!$C$8)</f>
        <v>35940.271994332899</v>
      </c>
      <c r="F463" s="20">
        <f>-E463*VLookups!$D$10*2</f>
        <v>-2156.4163196599739</v>
      </c>
      <c r="G463" s="19">
        <v>0</v>
      </c>
      <c r="H463" s="20">
        <f>(-VLookups!$D$13)*(E463+F463/2)</f>
        <v>-11330.170746213447</v>
      </c>
      <c r="I463" s="19">
        <v>0</v>
      </c>
      <c r="J463" s="19">
        <v>0</v>
      </c>
      <c r="K463" s="19">
        <v>0</v>
      </c>
      <c r="L463" s="19">
        <v>0</v>
      </c>
      <c r="M463" s="19">
        <v>0</v>
      </c>
      <c r="N463" s="20" t="s">
        <v>36</v>
      </c>
      <c r="O463" s="19">
        <v>0</v>
      </c>
      <c r="P463" s="20">
        <f>P462-VLookups!$D$42</f>
        <v>-452</v>
      </c>
      <c r="Q463" s="22">
        <v>219</v>
      </c>
      <c r="R463" s="19">
        <v>0</v>
      </c>
      <c r="S463" s="20">
        <f>VLookups!$D$50</f>
        <v>-4487.7037773753191</v>
      </c>
      <c r="T463" s="19">
        <v>0</v>
      </c>
      <c r="U463" s="9">
        <v>315</v>
      </c>
      <c r="V463" s="21">
        <f>V462-VLookups!$D$54</f>
        <v>-2895</v>
      </c>
      <c r="W463" s="21">
        <f>-VLookups!$D$60</f>
        <v>-400</v>
      </c>
      <c r="X463" s="21">
        <f>-VLookups!$D$62</f>
        <v>-175</v>
      </c>
      <c r="Y463" s="36">
        <f>Y462*(1+VLookups!$D$57/12)</f>
        <v>-707.90384658407243</v>
      </c>
      <c r="Z463" s="9" t="s">
        <v>36</v>
      </c>
      <c r="AA463" s="9" t="s">
        <v>36</v>
      </c>
      <c r="AB463" s="20">
        <f t="shared" si="28"/>
        <v>14414.285464330076</v>
      </c>
      <c r="AC463" s="20">
        <f t="shared" si="29"/>
        <v>2698818.749490167</v>
      </c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 x14ac:dyDescent="0.25">
      <c r="A464" s="1"/>
      <c r="B464" s="9">
        <v>460</v>
      </c>
      <c r="C464" s="9">
        <f t="shared" si="26"/>
        <v>61</v>
      </c>
      <c r="D464" s="9">
        <f t="shared" si="27"/>
        <v>4</v>
      </c>
      <c r="E464" s="20">
        <f>E452*(1+VLookups!$C$8)</f>
        <v>35940.271994332899</v>
      </c>
      <c r="F464" s="20">
        <f>-E464*VLookups!$D$10*2</f>
        <v>-2156.4163196599739</v>
      </c>
      <c r="G464" s="19">
        <v>0</v>
      </c>
      <c r="H464" s="20">
        <f>(-VLookups!$D$13)*(E464+F464/2)</f>
        <v>-11330.170746213447</v>
      </c>
      <c r="I464" s="19">
        <v>0</v>
      </c>
      <c r="J464" s="19">
        <v>0</v>
      </c>
      <c r="K464" s="19">
        <v>0</v>
      </c>
      <c r="L464" s="19">
        <v>0</v>
      </c>
      <c r="M464" s="19">
        <v>0</v>
      </c>
      <c r="N464" s="20" t="s">
        <v>36</v>
      </c>
      <c r="O464" s="19">
        <v>0</v>
      </c>
      <c r="P464" s="20">
        <f>P463-VLookups!$D$42</f>
        <v>-453.5</v>
      </c>
      <c r="Q464" s="22">
        <v>220</v>
      </c>
      <c r="R464" s="19">
        <v>0</v>
      </c>
      <c r="S464" s="20">
        <f>VLookups!$D$50</f>
        <v>-4487.7037773753191</v>
      </c>
      <c r="T464" s="19">
        <v>0</v>
      </c>
      <c r="U464" s="9">
        <v>316</v>
      </c>
      <c r="V464" s="21">
        <f>V463-VLookups!$D$54</f>
        <v>-2900</v>
      </c>
      <c r="W464" s="21">
        <f>-VLookups!$D$60</f>
        <v>-400</v>
      </c>
      <c r="X464" s="21">
        <f>-VLookups!$D$62</f>
        <v>-175</v>
      </c>
      <c r="Y464" s="36">
        <f>Y463*(1+VLookups!$D$57/12)</f>
        <v>-709.9685661366093</v>
      </c>
      <c r="Z464" s="9" t="s">
        <v>36</v>
      </c>
      <c r="AA464" s="9" t="s">
        <v>36</v>
      </c>
      <c r="AB464" s="20">
        <f t="shared" si="28"/>
        <v>14405.72074477754</v>
      </c>
      <c r="AC464" s="20">
        <f t="shared" si="29"/>
        <v>2717722.5014840947</v>
      </c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spans="1:43" x14ac:dyDescent="0.25">
      <c r="A465" s="1"/>
      <c r="B465" s="9">
        <v>461</v>
      </c>
      <c r="C465" s="9">
        <f t="shared" ref="C465:C508" si="30">C453+1</f>
        <v>61</v>
      </c>
      <c r="D465" s="9">
        <f t="shared" si="27"/>
        <v>5</v>
      </c>
      <c r="E465" s="20">
        <f>E453*(1+VLookups!$C$8)</f>
        <v>35940.271994332899</v>
      </c>
      <c r="F465" s="20">
        <f>-E465*VLookups!$D$10*2</f>
        <v>-2156.4163196599739</v>
      </c>
      <c r="G465" s="19">
        <v>0</v>
      </c>
      <c r="H465" s="20">
        <f>(-VLookups!$D$13)*(E465+F465/2)</f>
        <v>-11330.170746213447</v>
      </c>
      <c r="I465" s="19">
        <v>0</v>
      </c>
      <c r="J465" s="19">
        <v>0</v>
      </c>
      <c r="K465" s="19">
        <v>0</v>
      </c>
      <c r="L465" s="19">
        <v>0</v>
      </c>
      <c r="M465" s="19">
        <v>0</v>
      </c>
      <c r="N465" s="20" t="s">
        <v>36</v>
      </c>
      <c r="O465" s="19">
        <v>0</v>
      </c>
      <c r="P465" s="20">
        <f>P464-VLookups!$D$42</f>
        <v>-455</v>
      </c>
      <c r="Q465" s="22">
        <v>221</v>
      </c>
      <c r="R465" s="19">
        <v>0</v>
      </c>
      <c r="S465" s="20">
        <f>VLookups!$D$50</f>
        <v>-4487.7037773753191</v>
      </c>
      <c r="T465" s="19">
        <v>0</v>
      </c>
      <c r="U465" s="9">
        <v>317</v>
      </c>
      <c r="V465" s="21">
        <f>V464-VLookups!$D$54</f>
        <v>-2905</v>
      </c>
      <c r="W465" s="21">
        <f>-VLookups!$D$60</f>
        <v>-400</v>
      </c>
      <c r="X465" s="21">
        <f>-VLookups!$D$62</f>
        <v>-175</v>
      </c>
      <c r="Y465" s="36">
        <f>Y464*(1+VLookups!$D$57/12)</f>
        <v>-712.03930778784104</v>
      </c>
      <c r="Z465" s="9" t="s">
        <v>36</v>
      </c>
      <c r="AA465" s="9" t="s">
        <v>36</v>
      </c>
      <c r="AB465" s="20">
        <f t="shared" si="28"/>
        <v>14397.150003126308</v>
      </c>
      <c r="AC465" s="20">
        <f t="shared" si="29"/>
        <v>2736649.1889896947</v>
      </c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</row>
    <row r="466" spans="1:43" x14ac:dyDescent="0.25">
      <c r="A466" s="1"/>
      <c r="B466" s="9">
        <v>462</v>
      </c>
      <c r="C466" s="9">
        <f t="shared" si="30"/>
        <v>61</v>
      </c>
      <c r="D466" s="9">
        <f t="shared" ref="D466:D507" si="31">D454</f>
        <v>6</v>
      </c>
      <c r="E466" s="20">
        <f>E454*(1+VLookups!$C$8)</f>
        <v>35940.271994332899</v>
      </c>
      <c r="F466" s="20">
        <f>-E466*VLookups!$D$10*2</f>
        <v>-2156.4163196599739</v>
      </c>
      <c r="G466" s="19">
        <v>0</v>
      </c>
      <c r="H466" s="20">
        <f>(-VLookups!$D$13)*(E466+F466/2)</f>
        <v>-11330.170746213447</v>
      </c>
      <c r="I466" s="19">
        <v>0</v>
      </c>
      <c r="J466" s="19">
        <v>0</v>
      </c>
      <c r="K466" s="19">
        <v>0</v>
      </c>
      <c r="L466" s="19">
        <v>0</v>
      </c>
      <c r="M466" s="19">
        <v>0</v>
      </c>
      <c r="N466" s="20" t="s">
        <v>36</v>
      </c>
      <c r="O466" s="19">
        <v>0</v>
      </c>
      <c r="P466" s="20">
        <f>P465-VLookups!$D$42</f>
        <v>-456.5</v>
      </c>
      <c r="Q466" s="22">
        <v>222</v>
      </c>
      <c r="R466" s="19">
        <v>0</v>
      </c>
      <c r="S466" s="20">
        <f>VLookups!$D$50</f>
        <v>-4487.7037773753191</v>
      </c>
      <c r="T466" s="19">
        <v>0</v>
      </c>
      <c r="U466" s="9">
        <v>318</v>
      </c>
      <c r="V466" s="21">
        <f>V465-VLookups!$D$54</f>
        <v>-2910</v>
      </c>
      <c r="W466" s="21">
        <f>-VLookups!$D$60</f>
        <v>-400</v>
      </c>
      <c r="X466" s="21">
        <f>-VLookups!$D$62</f>
        <v>-175</v>
      </c>
      <c r="Y466" s="36">
        <f>Y465*(1+VLookups!$D$57/12)</f>
        <v>-714.1160891022223</v>
      </c>
      <c r="Z466" s="9" t="s">
        <v>36</v>
      </c>
      <c r="AA466" s="9" t="s">
        <v>36</v>
      </c>
      <c r="AB466" s="20">
        <f t="shared" si="28"/>
        <v>14388.573221811926</v>
      </c>
      <c r="AC466" s="20">
        <f t="shared" si="29"/>
        <v>2755598.8441931563</v>
      </c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</row>
    <row r="467" spans="1:43" x14ac:dyDescent="0.25">
      <c r="A467" s="1"/>
      <c r="B467" s="9">
        <v>463</v>
      </c>
      <c r="C467" s="9">
        <f t="shared" si="30"/>
        <v>61</v>
      </c>
      <c r="D467" s="9">
        <f t="shared" si="31"/>
        <v>7</v>
      </c>
      <c r="E467" s="20">
        <f>E455*(1+VLookups!$C$8)</f>
        <v>35940.271994332899</v>
      </c>
      <c r="F467" s="20">
        <f>-E467*VLookups!$D$10*2</f>
        <v>-2156.4163196599739</v>
      </c>
      <c r="G467" s="19">
        <v>0</v>
      </c>
      <c r="H467" s="20">
        <f>(-VLookups!$D$13)*(E467+F467/2)</f>
        <v>-11330.170746213447</v>
      </c>
      <c r="I467" s="19">
        <v>0</v>
      </c>
      <c r="J467" s="19">
        <v>0</v>
      </c>
      <c r="K467" s="19">
        <v>0</v>
      </c>
      <c r="L467" s="19">
        <v>0</v>
      </c>
      <c r="M467" s="19">
        <v>0</v>
      </c>
      <c r="N467" s="20" t="s">
        <v>36</v>
      </c>
      <c r="O467" s="19">
        <v>0</v>
      </c>
      <c r="P467" s="20">
        <f>P466-VLookups!$D$42</f>
        <v>-458</v>
      </c>
      <c r="Q467" s="22">
        <v>223</v>
      </c>
      <c r="R467" s="19">
        <v>0</v>
      </c>
      <c r="S467" s="20">
        <f>VLookups!$D$50</f>
        <v>-4487.7037773753191</v>
      </c>
      <c r="T467" s="19">
        <v>0</v>
      </c>
      <c r="U467" s="9">
        <v>319</v>
      </c>
      <c r="V467" s="21">
        <f>V466-VLookups!$D$54</f>
        <v>-2915</v>
      </c>
      <c r="W467" s="21">
        <f>-VLookups!$D$60</f>
        <v>-400</v>
      </c>
      <c r="X467" s="21">
        <f>-VLookups!$D$62</f>
        <v>-175</v>
      </c>
      <c r="Y467" s="36">
        <f>Y466*(1+VLookups!$D$57/12)</f>
        <v>-716.19892769543708</v>
      </c>
      <c r="Z467" s="9" t="s">
        <v>36</v>
      </c>
      <c r="AA467" s="9" t="s">
        <v>36</v>
      </c>
      <c r="AB467" s="20">
        <f t="shared" si="28"/>
        <v>14379.990383218712</v>
      </c>
      <c r="AC467" s="20">
        <f t="shared" si="29"/>
        <v>2774571.499316697</v>
      </c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</row>
    <row r="468" spans="1:43" x14ac:dyDescent="0.25">
      <c r="A468" s="1"/>
      <c r="B468" s="9">
        <v>464</v>
      </c>
      <c r="C468" s="9">
        <f t="shared" si="30"/>
        <v>61</v>
      </c>
      <c r="D468" s="9">
        <f t="shared" si="31"/>
        <v>8</v>
      </c>
      <c r="E468" s="20">
        <f>E456*(1+VLookups!$C$8)</f>
        <v>35940.271994332899</v>
      </c>
      <c r="F468" s="20">
        <f>-E468*VLookups!$D$10*2</f>
        <v>-2156.4163196599739</v>
      </c>
      <c r="G468" s="19">
        <v>0</v>
      </c>
      <c r="H468" s="20">
        <f>(-VLookups!$D$13)*(E468+F468/2)</f>
        <v>-11330.170746213447</v>
      </c>
      <c r="I468" s="19">
        <v>0</v>
      </c>
      <c r="J468" s="19">
        <v>0</v>
      </c>
      <c r="K468" s="19">
        <v>0</v>
      </c>
      <c r="L468" s="19">
        <v>0</v>
      </c>
      <c r="M468" s="19">
        <v>0</v>
      </c>
      <c r="N468" s="20" t="s">
        <v>36</v>
      </c>
      <c r="O468" s="19">
        <v>0</v>
      </c>
      <c r="P468" s="20">
        <f>P467-VLookups!$D$42</f>
        <v>-459.5</v>
      </c>
      <c r="Q468" s="22">
        <v>224</v>
      </c>
      <c r="R468" s="19">
        <v>0</v>
      </c>
      <c r="S468" s="20">
        <f>VLookups!$D$50</f>
        <v>-4487.7037773753191</v>
      </c>
      <c r="T468" s="19">
        <v>0</v>
      </c>
      <c r="U468" s="9">
        <v>320</v>
      </c>
      <c r="V468" s="21">
        <f>V467-VLookups!$D$54</f>
        <v>-2920</v>
      </c>
      <c r="W468" s="21">
        <f>-VLookups!$D$60</f>
        <v>-400</v>
      </c>
      <c r="X468" s="21">
        <f>-VLookups!$D$62</f>
        <v>-175</v>
      </c>
      <c r="Y468" s="36">
        <f>Y467*(1+VLookups!$D$57/12)</f>
        <v>-718.28784123454875</v>
      </c>
      <c r="Z468" s="9" t="s">
        <v>36</v>
      </c>
      <c r="AA468" s="9" t="s">
        <v>36</v>
      </c>
      <c r="AB468" s="20">
        <f t="shared" si="28"/>
        <v>14371.4014696796</v>
      </c>
      <c r="AC468" s="20">
        <f t="shared" si="29"/>
        <v>2793567.1866185712</v>
      </c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</row>
    <row r="469" spans="1:43" x14ac:dyDescent="0.25">
      <c r="A469" s="1"/>
      <c r="B469" s="9">
        <v>465</v>
      </c>
      <c r="C469" s="9">
        <f t="shared" si="30"/>
        <v>61</v>
      </c>
      <c r="D469" s="9">
        <f t="shared" si="31"/>
        <v>9</v>
      </c>
      <c r="E469" s="20">
        <f>E457*(1+VLookups!$C$8)</f>
        <v>35940.271994332899</v>
      </c>
      <c r="F469" s="20">
        <f>-E469*VLookups!$D$10*2</f>
        <v>-2156.4163196599739</v>
      </c>
      <c r="G469" s="19">
        <v>0</v>
      </c>
      <c r="H469" s="20">
        <f>(-VLookups!$D$13)*(E469+F469/2)</f>
        <v>-11330.170746213447</v>
      </c>
      <c r="I469" s="19">
        <v>0</v>
      </c>
      <c r="J469" s="19">
        <v>0</v>
      </c>
      <c r="K469" s="19">
        <v>0</v>
      </c>
      <c r="L469" s="19">
        <v>0</v>
      </c>
      <c r="M469" s="19">
        <v>0</v>
      </c>
      <c r="N469" s="20" t="s">
        <v>36</v>
      </c>
      <c r="O469" s="19">
        <v>0</v>
      </c>
      <c r="P469" s="20">
        <f>P468-VLookups!$D$42</f>
        <v>-461</v>
      </c>
      <c r="Q469" s="22">
        <v>225</v>
      </c>
      <c r="R469" s="19">
        <v>0</v>
      </c>
      <c r="S469" s="20">
        <f>VLookups!$D$50</f>
        <v>-4487.7037773753191</v>
      </c>
      <c r="T469" s="19">
        <v>0</v>
      </c>
      <c r="U469" s="9">
        <v>321</v>
      </c>
      <c r="V469" s="21">
        <f>V468-VLookups!$D$54</f>
        <v>-2925</v>
      </c>
      <c r="W469" s="21">
        <f>-VLookups!$D$60</f>
        <v>-400</v>
      </c>
      <c r="X469" s="21">
        <f>-VLookups!$D$62</f>
        <v>-175</v>
      </c>
      <c r="Y469" s="36">
        <f>Y468*(1+VLookups!$D$57/12)</f>
        <v>-720.3828474381495</v>
      </c>
      <c r="Z469" s="9" t="s">
        <v>36</v>
      </c>
      <c r="AA469" s="9" t="s">
        <v>36</v>
      </c>
      <c r="AB469" s="20">
        <f t="shared" si="28"/>
        <v>14362.806463475999</v>
      </c>
      <c r="AC469" s="20">
        <f t="shared" si="29"/>
        <v>2812585.9383930778</v>
      </c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</row>
    <row r="470" spans="1:43" x14ac:dyDescent="0.25">
      <c r="A470" s="1"/>
      <c r="B470" s="9">
        <v>466</v>
      </c>
      <c r="C470" s="9">
        <f t="shared" si="30"/>
        <v>61</v>
      </c>
      <c r="D470" s="9">
        <f t="shared" si="31"/>
        <v>10</v>
      </c>
      <c r="E470" s="20">
        <f>E458*(1+VLookups!$C$8)</f>
        <v>35940.271994332899</v>
      </c>
      <c r="F470" s="20">
        <f>-E470*VLookups!$D$10*2</f>
        <v>-2156.4163196599739</v>
      </c>
      <c r="G470" s="19">
        <v>0</v>
      </c>
      <c r="H470" s="20">
        <f>(-VLookups!$D$13)*(E470+F470/2)</f>
        <v>-11330.170746213447</v>
      </c>
      <c r="I470" s="19">
        <v>0</v>
      </c>
      <c r="J470" s="19">
        <v>0</v>
      </c>
      <c r="K470" s="19">
        <v>0</v>
      </c>
      <c r="L470" s="19">
        <v>0</v>
      </c>
      <c r="M470" s="19">
        <v>0</v>
      </c>
      <c r="N470" s="20" t="s">
        <v>36</v>
      </c>
      <c r="O470" s="19">
        <v>0</v>
      </c>
      <c r="P470" s="20">
        <f>P469-VLookups!$D$42</f>
        <v>-462.5</v>
      </c>
      <c r="Q470" s="22">
        <v>226</v>
      </c>
      <c r="R470" s="19">
        <v>0</v>
      </c>
      <c r="S470" s="20">
        <f>VLookups!$D$50</f>
        <v>-4487.7037773753191</v>
      </c>
      <c r="T470" s="19">
        <v>0</v>
      </c>
      <c r="U470" s="9">
        <v>322</v>
      </c>
      <c r="V470" s="21">
        <f>V469-VLookups!$D$54</f>
        <v>-2930</v>
      </c>
      <c r="W470" s="21">
        <f>-VLookups!$D$60</f>
        <v>-400</v>
      </c>
      <c r="X470" s="21">
        <f>-VLookups!$D$62</f>
        <v>-175</v>
      </c>
      <c r="Y470" s="36">
        <f>Y469*(1+VLookups!$D$57/12)</f>
        <v>-722.4839640765108</v>
      </c>
      <c r="Z470" s="9" t="s">
        <v>36</v>
      </c>
      <c r="AA470" s="9" t="s">
        <v>36</v>
      </c>
      <c r="AB470" s="20">
        <f t="shared" si="28"/>
        <v>14354.205346837638</v>
      </c>
      <c r="AC470" s="20">
        <f t="shared" si="29"/>
        <v>2831627.7869705707</v>
      </c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</row>
    <row r="471" spans="1:43" x14ac:dyDescent="0.25">
      <c r="A471" s="1"/>
      <c r="B471" s="9">
        <v>467</v>
      </c>
      <c r="C471" s="9">
        <f t="shared" si="30"/>
        <v>61</v>
      </c>
      <c r="D471" s="9">
        <f t="shared" si="31"/>
        <v>11</v>
      </c>
      <c r="E471" s="20">
        <f>E459*(1+VLookups!$C$8)</f>
        <v>35940.271994332899</v>
      </c>
      <c r="F471" s="20">
        <f>-E471*VLookups!$D$10*2</f>
        <v>-2156.4163196599739</v>
      </c>
      <c r="G471" s="19">
        <v>0</v>
      </c>
      <c r="H471" s="20">
        <f>(-VLookups!$D$13)*(E471+F471/2)</f>
        <v>-11330.170746213447</v>
      </c>
      <c r="I471" s="19">
        <v>0</v>
      </c>
      <c r="J471" s="19">
        <v>0</v>
      </c>
      <c r="K471" s="19">
        <v>0</v>
      </c>
      <c r="L471" s="19">
        <v>0</v>
      </c>
      <c r="M471" s="19">
        <v>0</v>
      </c>
      <c r="N471" s="20" t="s">
        <v>36</v>
      </c>
      <c r="O471" s="19">
        <v>0</v>
      </c>
      <c r="P471" s="20">
        <f>P470-VLookups!$D$42</f>
        <v>-464</v>
      </c>
      <c r="Q471" s="22">
        <v>227</v>
      </c>
      <c r="R471" s="19">
        <v>0</v>
      </c>
      <c r="S471" s="20">
        <f>VLookups!$D$50</f>
        <v>-4487.7037773753191</v>
      </c>
      <c r="T471" s="19">
        <v>0</v>
      </c>
      <c r="U471" s="9">
        <v>323</v>
      </c>
      <c r="V471" s="21">
        <f>V470-VLookups!$D$54</f>
        <v>-2935</v>
      </c>
      <c r="W471" s="21">
        <f>-VLookups!$D$60</f>
        <v>-400</v>
      </c>
      <c r="X471" s="21">
        <f>-VLookups!$D$62</f>
        <v>-175</v>
      </c>
      <c r="Y471" s="36">
        <f>Y470*(1+VLookups!$D$57/12)</f>
        <v>-724.59120897173398</v>
      </c>
      <c r="Z471" s="9" t="s">
        <v>36</v>
      </c>
      <c r="AA471" s="9" t="s">
        <v>36</v>
      </c>
      <c r="AB471" s="20">
        <f t="shared" si="28"/>
        <v>14345.598101942414</v>
      </c>
      <c r="AC471" s="20">
        <f t="shared" si="29"/>
        <v>2850692.7647174639</v>
      </c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</row>
    <row r="472" spans="1:43" x14ac:dyDescent="0.25">
      <c r="A472" s="1"/>
      <c r="B472" s="9">
        <v>468</v>
      </c>
      <c r="C472" s="9">
        <f t="shared" si="30"/>
        <v>62</v>
      </c>
      <c r="D472" s="9">
        <f t="shared" si="31"/>
        <v>0</v>
      </c>
      <c r="E472" s="20">
        <f>E460*(1+VLookups!$C$8)</f>
        <v>37198.181514134551</v>
      </c>
      <c r="F472" s="20">
        <f>-E472*VLookups!$D$10*2</f>
        <v>-2231.890890848073</v>
      </c>
      <c r="G472" s="19">
        <v>0</v>
      </c>
      <c r="H472" s="20">
        <f>(-VLookups!$D$13)*(E472+F472/2)</f>
        <v>-11726.726722330919</v>
      </c>
      <c r="I472" s="19">
        <v>0</v>
      </c>
      <c r="J472" s="19">
        <v>0</v>
      </c>
      <c r="K472" s="19">
        <v>0</v>
      </c>
      <c r="L472" s="19">
        <v>0</v>
      </c>
      <c r="M472" s="19">
        <v>0</v>
      </c>
      <c r="N472" s="20" t="s">
        <v>36</v>
      </c>
      <c r="O472" s="19">
        <v>0</v>
      </c>
      <c r="P472" s="20">
        <f>P471-VLookups!$D$42</f>
        <v>-465.5</v>
      </c>
      <c r="Q472" s="22">
        <v>228</v>
      </c>
      <c r="R472" s="19">
        <v>0</v>
      </c>
      <c r="S472" s="20">
        <f>VLookups!$D$50</f>
        <v>-4487.7037773753191</v>
      </c>
      <c r="T472" s="19">
        <v>0</v>
      </c>
      <c r="U472" s="9">
        <v>324</v>
      </c>
      <c r="V472" s="21">
        <f>V471-VLookups!$D$54</f>
        <v>-2940</v>
      </c>
      <c r="W472" s="21">
        <f>-VLookups!$D$60</f>
        <v>-400</v>
      </c>
      <c r="X472" s="21">
        <f>-VLookups!$D$62</f>
        <v>-175</v>
      </c>
      <c r="Y472" s="36">
        <f>Y471*(1+VLookups!$D$57/12)</f>
        <v>-726.7045999979016</v>
      </c>
      <c r="Z472" s="9" t="s">
        <v>36</v>
      </c>
      <c r="AA472" s="9" t="s">
        <v>36</v>
      </c>
      <c r="AB472" s="20">
        <f t="shared" si="28"/>
        <v>15160.60096900638</v>
      </c>
      <c r="AC472" s="20">
        <f t="shared" si="29"/>
        <v>2870604.5202943329</v>
      </c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</row>
    <row r="473" spans="1:43" x14ac:dyDescent="0.25">
      <c r="A473" s="1"/>
      <c r="B473" s="9">
        <v>469</v>
      </c>
      <c r="C473" s="9">
        <f t="shared" si="30"/>
        <v>62</v>
      </c>
      <c r="D473" s="9">
        <f t="shared" si="31"/>
        <v>1</v>
      </c>
      <c r="E473" s="20">
        <f>E461*(1+VLookups!$C$8)</f>
        <v>37198.181514134551</v>
      </c>
      <c r="F473" s="20">
        <f>-E473*VLookups!$D$10*2</f>
        <v>-2231.890890848073</v>
      </c>
      <c r="G473" s="19">
        <v>0</v>
      </c>
      <c r="H473" s="20">
        <f>(-VLookups!$D$13)*(E473+F473/2)</f>
        <v>-11726.726722330919</v>
      </c>
      <c r="I473" s="19">
        <v>0</v>
      </c>
      <c r="J473" s="19">
        <v>0</v>
      </c>
      <c r="K473" s="19">
        <v>0</v>
      </c>
      <c r="L473" s="19">
        <v>0</v>
      </c>
      <c r="M473" s="19">
        <v>0</v>
      </c>
      <c r="N473" s="20" t="s">
        <v>36</v>
      </c>
      <c r="O473" s="19">
        <v>0</v>
      </c>
      <c r="P473" s="20">
        <f>P472-VLookups!$D$42</f>
        <v>-467</v>
      </c>
      <c r="Q473" s="22">
        <v>229</v>
      </c>
      <c r="R473" s="19">
        <v>0</v>
      </c>
      <c r="S473" s="20">
        <f>VLookups!$D$50</f>
        <v>-4487.7037773753191</v>
      </c>
      <c r="T473" s="19">
        <v>0</v>
      </c>
      <c r="U473" s="9">
        <v>325</v>
      </c>
      <c r="V473" s="21">
        <f>V472-VLookups!$D$54</f>
        <v>-2945</v>
      </c>
      <c r="W473" s="21">
        <f>-VLookups!$D$60</f>
        <v>-400</v>
      </c>
      <c r="X473" s="21">
        <f>-VLookups!$D$62</f>
        <v>-175</v>
      </c>
      <c r="Y473" s="36">
        <f>Y472*(1+VLookups!$D$57/12)</f>
        <v>-728.82415508122881</v>
      </c>
      <c r="Z473" s="9" t="s">
        <v>36</v>
      </c>
      <c r="AA473" s="9" t="s">
        <v>36</v>
      </c>
      <c r="AB473" s="20">
        <f t="shared" si="28"/>
        <v>15151.981413923053</v>
      </c>
      <c r="AC473" s="20">
        <f t="shared" si="29"/>
        <v>2890540.8425754136</v>
      </c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</row>
    <row r="474" spans="1:43" x14ac:dyDescent="0.25">
      <c r="A474" s="1"/>
      <c r="B474" s="9">
        <v>470</v>
      </c>
      <c r="C474" s="9">
        <f t="shared" si="30"/>
        <v>62</v>
      </c>
      <c r="D474" s="9">
        <f t="shared" si="31"/>
        <v>2</v>
      </c>
      <c r="E474" s="20">
        <f>E462*(1+VLookups!$C$8)</f>
        <v>37198.181514134551</v>
      </c>
      <c r="F474" s="20">
        <f>-E474*VLookups!$D$10*2</f>
        <v>-2231.890890848073</v>
      </c>
      <c r="G474" s="19">
        <v>0</v>
      </c>
      <c r="H474" s="20">
        <f>(-VLookups!$D$13)*(E474+F474/2)</f>
        <v>-11726.726722330919</v>
      </c>
      <c r="I474" s="19">
        <v>0</v>
      </c>
      <c r="J474" s="19">
        <v>0</v>
      </c>
      <c r="K474" s="19">
        <v>0</v>
      </c>
      <c r="L474" s="19">
        <v>0</v>
      </c>
      <c r="M474" s="19">
        <v>0</v>
      </c>
      <c r="N474" s="20" t="s">
        <v>36</v>
      </c>
      <c r="O474" s="19">
        <v>0</v>
      </c>
      <c r="P474" s="20">
        <f>P473-VLookups!$D$42</f>
        <v>-468.5</v>
      </c>
      <c r="Q474" s="22">
        <v>230</v>
      </c>
      <c r="R474" s="19">
        <v>0</v>
      </c>
      <c r="S474" s="20">
        <f>VLookups!$D$50</f>
        <v>-4487.7037773753191</v>
      </c>
      <c r="T474" s="19">
        <v>0</v>
      </c>
      <c r="U474" s="9">
        <v>326</v>
      </c>
      <c r="V474" s="21">
        <f>V473-VLookups!$D$54</f>
        <v>-2950</v>
      </c>
      <c r="W474" s="21">
        <f>-VLookups!$D$60</f>
        <v>-400</v>
      </c>
      <c r="X474" s="21">
        <f>-VLookups!$D$62</f>
        <v>-175</v>
      </c>
      <c r="Y474" s="36">
        <f>Y473*(1+VLookups!$D$57/12)</f>
        <v>-730.94989220021569</v>
      </c>
      <c r="Z474" s="9" t="s">
        <v>36</v>
      </c>
      <c r="AA474" s="9" t="s">
        <v>36</v>
      </c>
      <c r="AB474" s="20">
        <f t="shared" si="28"/>
        <v>15143.355676804067</v>
      </c>
      <c r="AC474" s="20">
        <f t="shared" si="29"/>
        <v>2910501.7663231771</v>
      </c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</row>
    <row r="475" spans="1:43" x14ac:dyDescent="0.25">
      <c r="A475" s="1"/>
      <c r="B475" s="9">
        <v>471</v>
      </c>
      <c r="C475" s="9">
        <f t="shared" si="30"/>
        <v>62</v>
      </c>
      <c r="D475" s="9">
        <f t="shared" si="31"/>
        <v>3</v>
      </c>
      <c r="E475" s="20">
        <f>E463*(1+VLookups!$C$8)</f>
        <v>37198.181514134551</v>
      </c>
      <c r="F475" s="20">
        <f>-E475*VLookups!$D$10*2</f>
        <v>-2231.890890848073</v>
      </c>
      <c r="G475" s="19">
        <v>0</v>
      </c>
      <c r="H475" s="20">
        <f>(-VLookups!$D$13)*(E475+F475/2)</f>
        <v>-11726.726722330919</v>
      </c>
      <c r="I475" s="19">
        <v>0</v>
      </c>
      <c r="J475" s="19">
        <v>0</v>
      </c>
      <c r="K475" s="19">
        <v>0</v>
      </c>
      <c r="L475" s="19">
        <v>0</v>
      </c>
      <c r="M475" s="19">
        <v>0</v>
      </c>
      <c r="N475" s="20" t="s">
        <v>36</v>
      </c>
      <c r="O475" s="19">
        <v>0</v>
      </c>
      <c r="P475" s="20">
        <f>P474-VLookups!$D$42</f>
        <v>-470</v>
      </c>
      <c r="Q475" s="22">
        <v>231</v>
      </c>
      <c r="R475" s="19">
        <v>0</v>
      </c>
      <c r="S475" s="20">
        <f>VLookups!$D$50</f>
        <v>-4487.7037773753191</v>
      </c>
      <c r="T475" s="19">
        <v>0</v>
      </c>
      <c r="U475" s="9">
        <v>327</v>
      </c>
      <c r="V475" s="21">
        <f>V474-VLookups!$D$54</f>
        <v>-2955</v>
      </c>
      <c r="W475" s="21">
        <f>-VLookups!$D$60</f>
        <v>-400</v>
      </c>
      <c r="X475" s="21">
        <f>-VLookups!$D$62</f>
        <v>-175</v>
      </c>
      <c r="Y475" s="36">
        <f>Y474*(1+VLookups!$D$57/12)</f>
        <v>-733.08182938579967</v>
      </c>
      <c r="Z475" s="9" t="s">
        <v>36</v>
      </c>
      <c r="AA475" s="9" t="s">
        <v>36</v>
      </c>
      <c r="AB475" s="20">
        <f t="shared" si="28"/>
        <v>15134.723739618483</v>
      </c>
      <c r="AC475" s="20">
        <f t="shared" si="29"/>
        <v>2930487.3263400011</v>
      </c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</row>
    <row r="476" spans="1:43" x14ac:dyDescent="0.25">
      <c r="A476" s="1"/>
      <c r="B476" s="9">
        <v>472</v>
      </c>
      <c r="C476" s="9">
        <f t="shared" si="30"/>
        <v>62</v>
      </c>
      <c r="D476" s="9">
        <f t="shared" si="31"/>
        <v>4</v>
      </c>
      <c r="E476" s="20">
        <f>E464*(1+VLookups!$C$8)</f>
        <v>37198.181514134551</v>
      </c>
      <c r="F476" s="20">
        <f>-E476*VLookups!$D$10*2</f>
        <v>-2231.890890848073</v>
      </c>
      <c r="G476" s="19">
        <v>0</v>
      </c>
      <c r="H476" s="20">
        <f>(-VLookups!$D$13)*(E476+F476/2)</f>
        <v>-11726.726722330919</v>
      </c>
      <c r="I476" s="19">
        <v>0</v>
      </c>
      <c r="J476" s="19">
        <v>0</v>
      </c>
      <c r="K476" s="19">
        <v>0</v>
      </c>
      <c r="L476" s="19">
        <v>0</v>
      </c>
      <c r="M476" s="19">
        <v>0</v>
      </c>
      <c r="N476" s="20" t="s">
        <v>36</v>
      </c>
      <c r="O476" s="19">
        <v>0</v>
      </c>
      <c r="P476" s="20">
        <f>P475-VLookups!$D$42</f>
        <v>-471.5</v>
      </c>
      <c r="Q476" s="22">
        <v>232</v>
      </c>
      <c r="R476" s="19">
        <v>0</v>
      </c>
      <c r="S476" s="20">
        <f>VLookups!$D$50</f>
        <v>-4487.7037773753191</v>
      </c>
      <c r="T476" s="19">
        <v>0</v>
      </c>
      <c r="U476" s="9">
        <v>328</v>
      </c>
      <c r="V476" s="21">
        <f>V475-VLookups!$D$54</f>
        <v>-2960</v>
      </c>
      <c r="W476" s="21">
        <f>-VLookups!$D$60</f>
        <v>-400</v>
      </c>
      <c r="X476" s="21">
        <f>-VLookups!$D$62</f>
        <v>-175</v>
      </c>
      <c r="Y476" s="36">
        <f>Y475*(1+VLookups!$D$57/12)</f>
        <v>-735.21998472150824</v>
      </c>
      <c r="Z476" s="9" t="s">
        <v>36</v>
      </c>
      <c r="AA476" s="9" t="s">
        <v>36</v>
      </c>
      <c r="AB476" s="20">
        <f t="shared" si="28"/>
        <v>15126.085584282773</v>
      </c>
      <c r="AC476" s="20">
        <f t="shared" si="29"/>
        <v>2950497.5574681843</v>
      </c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</row>
    <row r="477" spans="1:43" x14ac:dyDescent="0.25">
      <c r="A477" s="1"/>
      <c r="B477" s="9">
        <v>473</v>
      </c>
      <c r="C477" s="9">
        <f t="shared" si="30"/>
        <v>62</v>
      </c>
      <c r="D477" s="9">
        <f t="shared" si="31"/>
        <v>5</v>
      </c>
      <c r="E477" s="20">
        <f>E465*(1+VLookups!$C$8)</f>
        <v>37198.181514134551</v>
      </c>
      <c r="F477" s="20">
        <f>-E477*VLookups!$D$10*2</f>
        <v>-2231.890890848073</v>
      </c>
      <c r="G477" s="19">
        <v>0</v>
      </c>
      <c r="H477" s="20">
        <f>(-VLookups!$D$13)*(E477+F477/2)</f>
        <v>-11726.726722330919</v>
      </c>
      <c r="I477" s="19">
        <v>0</v>
      </c>
      <c r="J477" s="19">
        <v>0</v>
      </c>
      <c r="K477" s="19">
        <v>0</v>
      </c>
      <c r="L477" s="19">
        <v>0</v>
      </c>
      <c r="M477" s="19">
        <v>0</v>
      </c>
      <c r="N477" s="20" t="s">
        <v>36</v>
      </c>
      <c r="O477" s="19">
        <v>0</v>
      </c>
      <c r="P477" s="20">
        <f>P476-VLookups!$D$42</f>
        <v>-473</v>
      </c>
      <c r="Q477" s="22">
        <v>233</v>
      </c>
      <c r="R477" s="19">
        <v>0</v>
      </c>
      <c r="S477" s="20">
        <f>VLookups!$D$50</f>
        <v>-4487.7037773753191</v>
      </c>
      <c r="T477" s="19">
        <v>0</v>
      </c>
      <c r="U477" s="9">
        <v>329</v>
      </c>
      <c r="V477" s="21">
        <f>V476-VLookups!$D$54</f>
        <v>-2965</v>
      </c>
      <c r="W477" s="21">
        <f>-VLookups!$D$60</f>
        <v>-400</v>
      </c>
      <c r="X477" s="21">
        <f>-VLookups!$D$62</f>
        <v>-175</v>
      </c>
      <c r="Y477" s="36">
        <f>Y476*(1+VLookups!$D$57/12)</f>
        <v>-737.36437634361266</v>
      </c>
      <c r="Z477" s="9" t="s">
        <v>36</v>
      </c>
      <c r="AA477" s="9" t="s">
        <v>36</v>
      </c>
      <c r="AB477" s="20">
        <f t="shared" si="28"/>
        <v>15117.44119266067</v>
      </c>
      <c r="AC477" s="20">
        <f t="shared" si="29"/>
        <v>2970532.4945899583</v>
      </c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</row>
    <row r="478" spans="1:43" x14ac:dyDescent="0.25">
      <c r="A478" s="1"/>
      <c r="B478" s="9">
        <v>474</v>
      </c>
      <c r="C478" s="9">
        <f t="shared" si="30"/>
        <v>62</v>
      </c>
      <c r="D478" s="9">
        <f t="shared" si="31"/>
        <v>6</v>
      </c>
      <c r="E478" s="20">
        <f>E466*(1+VLookups!$C$8)</f>
        <v>37198.181514134551</v>
      </c>
      <c r="F478" s="20">
        <f>-E478*VLookups!$D$10*2</f>
        <v>-2231.890890848073</v>
      </c>
      <c r="G478" s="19">
        <v>0</v>
      </c>
      <c r="H478" s="20">
        <f>(-VLookups!$D$13)*(E478+F478/2)</f>
        <v>-11726.726722330919</v>
      </c>
      <c r="I478" s="19">
        <v>0</v>
      </c>
      <c r="J478" s="19">
        <v>0</v>
      </c>
      <c r="K478" s="19">
        <v>0</v>
      </c>
      <c r="L478" s="19">
        <v>0</v>
      </c>
      <c r="M478" s="19">
        <v>0</v>
      </c>
      <c r="N478" s="20" t="s">
        <v>36</v>
      </c>
      <c r="O478" s="19">
        <v>0</v>
      </c>
      <c r="P478" s="20">
        <f>P477-VLookups!$D$42</f>
        <v>-474.5</v>
      </c>
      <c r="Q478" s="22">
        <v>234</v>
      </c>
      <c r="R478" s="19">
        <v>0</v>
      </c>
      <c r="S478" s="20">
        <f>VLookups!$D$50</f>
        <v>-4487.7037773753191</v>
      </c>
      <c r="T478" s="19">
        <v>0</v>
      </c>
      <c r="U478" s="9">
        <v>330</v>
      </c>
      <c r="V478" s="21">
        <f>V477-VLookups!$D$54</f>
        <v>-2970</v>
      </c>
      <c r="W478" s="21">
        <f>-VLookups!$D$60</f>
        <v>-400</v>
      </c>
      <c r="X478" s="21">
        <f>-VLookups!$D$62</f>
        <v>-175</v>
      </c>
      <c r="Y478" s="36">
        <f>Y477*(1+VLookups!$D$57/12)</f>
        <v>-739.51502244128153</v>
      </c>
      <c r="Z478" s="9" t="s">
        <v>36</v>
      </c>
      <c r="AA478" s="9" t="s">
        <v>36</v>
      </c>
      <c r="AB478" s="20">
        <f t="shared" si="28"/>
        <v>15108.790546563001</v>
      </c>
      <c r="AC478" s="20">
        <f t="shared" si="29"/>
        <v>2990592.1726275049</v>
      </c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</row>
    <row r="479" spans="1:43" x14ac:dyDescent="0.25">
      <c r="A479" s="1"/>
      <c r="B479" s="9">
        <v>475</v>
      </c>
      <c r="C479" s="9">
        <f t="shared" si="30"/>
        <v>62</v>
      </c>
      <c r="D479" s="9">
        <f t="shared" si="31"/>
        <v>7</v>
      </c>
      <c r="E479" s="20">
        <f>E467*(1+VLookups!$C$8)</f>
        <v>37198.181514134551</v>
      </c>
      <c r="F479" s="20">
        <f>-E479*VLookups!$D$10*2</f>
        <v>-2231.890890848073</v>
      </c>
      <c r="G479" s="19">
        <v>0</v>
      </c>
      <c r="H479" s="20">
        <f>(-VLookups!$D$13)*(E479+F479/2)</f>
        <v>-11726.726722330919</v>
      </c>
      <c r="I479" s="19">
        <v>0</v>
      </c>
      <c r="J479" s="19">
        <v>0</v>
      </c>
      <c r="K479" s="19">
        <v>0</v>
      </c>
      <c r="L479" s="19">
        <v>0</v>
      </c>
      <c r="M479" s="19">
        <v>0</v>
      </c>
      <c r="N479" s="20" t="s">
        <v>36</v>
      </c>
      <c r="O479" s="19">
        <v>0</v>
      </c>
      <c r="P479" s="20">
        <f>P478-VLookups!$D$42</f>
        <v>-476</v>
      </c>
      <c r="Q479" s="22">
        <v>235</v>
      </c>
      <c r="R479" s="19">
        <v>0</v>
      </c>
      <c r="S479" s="20">
        <f>VLookups!$D$50</f>
        <v>-4487.7037773753191</v>
      </c>
      <c r="T479" s="19">
        <v>0</v>
      </c>
      <c r="U479" s="9">
        <v>331</v>
      </c>
      <c r="V479" s="21">
        <f>V478-VLookups!$D$54</f>
        <v>-2975</v>
      </c>
      <c r="W479" s="21">
        <f>-VLookups!$D$60</f>
        <v>-400</v>
      </c>
      <c r="X479" s="21">
        <f>-VLookups!$D$62</f>
        <v>-175</v>
      </c>
      <c r="Y479" s="36">
        <f>Y478*(1+VLookups!$D$57/12)</f>
        <v>-741.67194125673529</v>
      </c>
      <c r="Z479" s="9" t="s">
        <v>36</v>
      </c>
      <c r="AA479" s="9" t="s">
        <v>36</v>
      </c>
      <c r="AB479" s="20">
        <f t="shared" si="28"/>
        <v>15100.133627747548</v>
      </c>
      <c r="AC479" s="20">
        <f t="shared" si="29"/>
        <v>3010676.6265429654</v>
      </c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</row>
    <row r="480" spans="1:43" x14ac:dyDescent="0.25">
      <c r="A480" s="1"/>
      <c r="B480" s="9">
        <v>476</v>
      </c>
      <c r="C480" s="9">
        <f t="shared" si="30"/>
        <v>62</v>
      </c>
      <c r="D480" s="9">
        <f t="shared" si="31"/>
        <v>8</v>
      </c>
      <c r="E480" s="20">
        <f>E468*(1+VLookups!$C$8)</f>
        <v>37198.181514134551</v>
      </c>
      <c r="F480" s="20">
        <f>-E480*VLookups!$D$10*2</f>
        <v>-2231.890890848073</v>
      </c>
      <c r="G480" s="19">
        <v>0</v>
      </c>
      <c r="H480" s="20">
        <f>(-VLookups!$D$13)*(E480+F480/2)</f>
        <v>-11726.726722330919</v>
      </c>
      <c r="I480" s="19">
        <v>0</v>
      </c>
      <c r="J480" s="19">
        <v>0</v>
      </c>
      <c r="K480" s="19">
        <v>0</v>
      </c>
      <c r="L480" s="19">
        <v>0</v>
      </c>
      <c r="M480" s="19">
        <v>0</v>
      </c>
      <c r="N480" s="20" t="s">
        <v>36</v>
      </c>
      <c r="O480" s="19">
        <v>0</v>
      </c>
      <c r="P480" s="20">
        <f>P479-VLookups!$D$42</f>
        <v>-477.5</v>
      </c>
      <c r="Q480" s="22">
        <v>236</v>
      </c>
      <c r="R480" s="19">
        <v>0</v>
      </c>
      <c r="S480" s="20">
        <f>VLookups!$D$50</f>
        <v>-4487.7037773753191</v>
      </c>
      <c r="T480" s="19">
        <v>0</v>
      </c>
      <c r="U480" s="9">
        <v>332</v>
      </c>
      <c r="V480" s="21">
        <f>V479-VLookups!$D$54</f>
        <v>-2980</v>
      </c>
      <c r="W480" s="21">
        <f>-VLookups!$D$60</f>
        <v>-400</v>
      </c>
      <c r="X480" s="21">
        <f>-VLookups!$D$62</f>
        <v>-175</v>
      </c>
      <c r="Y480" s="36">
        <f>Y479*(1+VLookups!$D$57/12)</f>
        <v>-743.83515108540075</v>
      </c>
      <c r="Z480" s="9" t="s">
        <v>36</v>
      </c>
      <c r="AA480" s="9" t="s">
        <v>36</v>
      </c>
      <c r="AB480" s="20">
        <f t="shared" si="28"/>
        <v>15091.470417918881</v>
      </c>
      <c r="AC480" s="20">
        <f t="shared" si="29"/>
        <v>3030785.8913384564</v>
      </c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</row>
    <row r="481" spans="1:43" x14ac:dyDescent="0.25">
      <c r="A481" s="1"/>
      <c r="B481" s="9">
        <v>477</v>
      </c>
      <c r="C481" s="9">
        <f t="shared" si="30"/>
        <v>62</v>
      </c>
      <c r="D481" s="9">
        <f t="shared" si="31"/>
        <v>9</v>
      </c>
      <c r="E481" s="20">
        <f>E469*(1+VLookups!$C$8)</f>
        <v>37198.181514134551</v>
      </c>
      <c r="F481" s="20">
        <f>-E481*VLookups!$D$10*2</f>
        <v>-2231.890890848073</v>
      </c>
      <c r="G481" s="19">
        <v>0</v>
      </c>
      <c r="H481" s="20">
        <f>(-VLookups!$D$13)*(E481+F481/2)</f>
        <v>-11726.726722330919</v>
      </c>
      <c r="I481" s="19">
        <v>0</v>
      </c>
      <c r="J481" s="19">
        <v>0</v>
      </c>
      <c r="K481" s="19">
        <v>0</v>
      </c>
      <c r="L481" s="19">
        <v>0</v>
      </c>
      <c r="M481" s="19">
        <v>0</v>
      </c>
      <c r="N481" s="20" t="s">
        <v>36</v>
      </c>
      <c r="O481" s="19">
        <v>0</v>
      </c>
      <c r="P481" s="20">
        <f>P480-VLookups!$D$42</f>
        <v>-479</v>
      </c>
      <c r="Q481" s="22">
        <v>237</v>
      </c>
      <c r="R481" s="19">
        <v>0</v>
      </c>
      <c r="S481" s="20">
        <f>VLookups!$D$50</f>
        <v>-4487.7037773753191</v>
      </c>
      <c r="T481" s="19">
        <v>0</v>
      </c>
      <c r="U481" s="9">
        <v>333</v>
      </c>
      <c r="V481" s="21">
        <f>V480-VLookups!$D$54</f>
        <v>-2985</v>
      </c>
      <c r="W481" s="21">
        <f>-VLookups!$D$60</f>
        <v>-400</v>
      </c>
      <c r="X481" s="21">
        <f>-VLookups!$D$62</f>
        <v>-175</v>
      </c>
      <c r="Y481" s="36">
        <f>Y480*(1+VLookups!$D$57/12)</f>
        <v>-746.00467027606646</v>
      </c>
      <c r="Z481" s="9" t="s">
        <v>36</v>
      </c>
      <c r="AA481" s="9" t="s">
        <v>36</v>
      </c>
      <c r="AB481" s="20">
        <f t="shared" si="28"/>
        <v>15082.800898728216</v>
      </c>
      <c r="AC481" s="20">
        <f t="shared" si="29"/>
        <v>3050920.0020560822</v>
      </c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</row>
    <row r="482" spans="1:43" x14ac:dyDescent="0.25">
      <c r="A482" s="1"/>
      <c r="B482" s="9">
        <v>478</v>
      </c>
      <c r="C482" s="9">
        <f t="shared" si="30"/>
        <v>62</v>
      </c>
      <c r="D482" s="9">
        <f t="shared" si="31"/>
        <v>10</v>
      </c>
      <c r="E482" s="20">
        <f>E470*(1+VLookups!$C$8)</f>
        <v>37198.181514134551</v>
      </c>
      <c r="F482" s="20">
        <f>-E482*VLookups!$D$10*2</f>
        <v>-2231.890890848073</v>
      </c>
      <c r="G482" s="19">
        <v>0</v>
      </c>
      <c r="H482" s="20">
        <f>(-VLookups!$D$13)*(E482+F482/2)</f>
        <v>-11726.726722330919</v>
      </c>
      <c r="I482" s="19">
        <v>0</v>
      </c>
      <c r="J482" s="19">
        <v>0</v>
      </c>
      <c r="K482" s="19">
        <v>0</v>
      </c>
      <c r="L482" s="19">
        <v>0</v>
      </c>
      <c r="M482" s="19">
        <v>0</v>
      </c>
      <c r="N482" s="20" t="s">
        <v>36</v>
      </c>
      <c r="O482" s="19">
        <v>0</v>
      </c>
      <c r="P482" s="20">
        <f>P481-VLookups!$D$42</f>
        <v>-480.5</v>
      </c>
      <c r="Q482" s="22">
        <v>238</v>
      </c>
      <c r="R482" s="19">
        <v>0</v>
      </c>
      <c r="S482" s="20">
        <f>VLookups!$D$50</f>
        <v>-4487.7037773753191</v>
      </c>
      <c r="T482" s="19">
        <v>0</v>
      </c>
      <c r="U482" s="9">
        <v>334</v>
      </c>
      <c r="V482" s="21">
        <f>V481-VLookups!$D$54</f>
        <v>-2990</v>
      </c>
      <c r="W482" s="21">
        <f>-VLookups!$D$60</f>
        <v>-400</v>
      </c>
      <c r="X482" s="21">
        <f>-VLookups!$D$62</f>
        <v>-175</v>
      </c>
      <c r="Y482" s="36">
        <f>Y481*(1+VLookups!$D$57/12)</f>
        <v>-748.18051723103838</v>
      </c>
      <c r="Z482" s="9" t="s">
        <v>36</v>
      </c>
      <c r="AA482" s="9" t="s">
        <v>36</v>
      </c>
      <c r="AB482" s="20">
        <f t="shared" si="28"/>
        <v>15074.125051773244</v>
      </c>
      <c r="AC482" s="20">
        <f t="shared" si="29"/>
        <v>3071078.9937779489</v>
      </c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</row>
    <row r="483" spans="1:43" x14ac:dyDescent="0.25">
      <c r="A483" s="1"/>
      <c r="B483" s="9">
        <v>479</v>
      </c>
      <c r="C483" s="9">
        <f t="shared" si="30"/>
        <v>62</v>
      </c>
      <c r="D483" s="9">
        <f t="shared" si="31"/>
        <v>11</v>
      </c>
      <c r="E483" s="20">
        <f>E471*(1+VLookups!$C$8)</f>
        <v>37198.181514134551</v>
      </c>
      <c r="F483" s="20">
        <f>-E483*VLookups!$D$10*2</f>
        <v>-2231.890890848073</v>
      </c>
      <c r="G483" s="19">
        <v>0</v>
      </c>
      <c r="H483" s="20">
        <f>(-VLookups!$D$13)*(E483+F483/2)</f>
        <v>-11726.726722330919</v>
      </c>
      <c r="I483" s="19">
        <v>0</v>
      </c>
      <c r="J483" s="19">
        <v>0</v>
      </c>
      <c r="K483" s="19">
        <v>0</v>
      </c>
      <c r="L483" s="19">
        <v>0</v>
      </c>
      <c r="M483" s="19">
        <v>0</v>
      </c>
      <c r="N483" s="20" t="s">
        <v>36</v>
      </c>
      <c r="O483" s="19">
        <v>0</v>
      </c>
      <c r="P483" s="20">
        <f>P482-VLookups!$D$42</f>
        <v>-482</v>
      </c>
      <c r="Q483" s="22">
        <v>239</v>
      </c>
      <c r="R483" s="19">
        <v>0</v>
      </c>
      <c r="S483" s="20">
        <f>VLookups!$D$50</f>
        <v>-4487.7037773753191</v>
      </c>
      <c r="T483" s="19">
        <v>0</v>
      </c>
      <c r="U483" s="9">
        <v>335</v>
      </c>
      <c r="V483" s="21">
        <f>V482-VLookups!$D$54</f>
        <v>-2995</v>
      </c>
      <c r="W483" s="21">
        <f>-VLookups!$D$60</f>
        <v>-400</v>
      </c>
      <c r="X483" s="21">
        <f>-VLookups!$D$62</f>
        <v>-175</v>
      </c>
      <c r="Y483" s="36">
        <f>Y482*(1+VLookups!$D$57/12)</f>
        <v>-750.36271040629561</v>
      </c>
      <c r="Z483" s="9" t="s">
        <v>36</v>
      </c>
      <c r="AA483" s="9" t="s">
        <v>36</v>
      </c>
      <c r="AB483" s="20">
        <f t="shared" si="28"/>
        <v>15065.442858597986</v>
      </c>
      <c r="AC483" s="20">
        <f t="shared" si="29"/>
        <v>3091262.9016261771</v>
      </c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</row>
    <row r="484" spans="1:43" x14ac:dyDescent="0.25">
      <c r="A484" s="1"/>
      <c r="B484" s="9">
        <v>480</v>
      </c>
      <c r="C484" s="9">
        <f t="shared" si="30"/>
        <v>63</v>
      </c>
      <c r="D484" s="9">
        <f t="shared" si="31"/>
        <v>0</v>
      </c>
      <c r="E484" s="20">
        <f>E472*(1+VLookups!$C$8)</f>
        <v>38500.117867129258</v>
      </c>
      <c r="F484" s="20">
        <f>-E484*VLookups!$D$10*2</f>
        <v>-2310.0070720277554</v>
      </c>
      <c r="G484" s="19">
        <v>0</v>
      </c>
      <c r="H484" s="20">
        <f>(-VLookups!$D$13)*(E484+F484/2)</f>
        <v>-12137.162157612498</v>
      </c>
      <c r="I484" s="19">
        <v>0</v>
      </c>
      <c r="J484" s="19">
        <v>0</v>
      </c>
      <c r="K484" s="19">
        <v>0</v>
      </c>
      <c r="L484" s="19">
        <v>0</v>
      </c>
      <c r="M484" s="19">
        <v>0</v>
      </c>
      <c r="N484" s="20" t="s">
        <v>36</v>
      </c>
      <c r="O484" s="19">
        <v>0</v>
      </c>
      <c r="P484" s="20">
        <f>P483-VLookups!$D$42</f>
        <v>-483.5</v>
      </c>
      <c r="Q484" s="22">
        <v>240</v>
      </c>
      <c r="R484" s="19">
        <v>0</v>
      </c>
      <c r="S484" s="20">
        <f>VLookups!$D$50</f>
        <v>-4487.7037773753191</v>
      </c>
      <c r="T484" s="19">
        <v>0</v>
      </c>
      <c r="U484" s="9">
        <v>336</v>
      </c>
      <c r="V484" s="21">
        <f>V483-VLookups!$D$54</f>
        <v>-3000</v>
      </c>
      <c r="W484" s="21">
        <f>-VLookups!$D$60</f>
        <v>-400</v>
      </c>
      <c r="X484" s="21">
        <f>-VLookups!$D$62</f>
        <v>-175</v>
      </c>
      <c r="Y484" s="36">
        <f>Y483*(1+VLookups!$D$57/12)</f>
        <v>-752.55126831164728</v>
      </c>
      <c r="Z484" s="9" t="s">
        <v>36</v>
      </c>
      <c r="AA484" s="9" t="s">
        <v>36</v>
      </c>
      <c r="AB484" s="20">
        <f t="shared" si="28"/>
        <v>15909.197127815918</v>
      </c>
      <c r="AC484" s="20">
        <f t="shared" si="29"/>
        <v>3112324.2035900368</v>
      </c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</row>
    <row r="485" spans="1:43" x14ac:dyDescent="0.25">
      <c r="A485" s="1"/>
      <c r="B485" s="9">
        <v>481</v>
      </c>
      <c r="C485" s="9">
        <f t="shared" si="30"/>
        <v>63</v>
      </c>
      <c r="D485" s="9">
        <f t="shared" si="31"/>
        <v>1</v>
      </c>
      <c r="E485" s="20">
        <f>E473*(1+VLookups!$C$8)</f>
        <v>38500.117867129258</v>
      </c>
      <c r="F485" s="20">
        <f>-E485*VLookups!$D$10*2</f>
        <v>-2310.0070720277554</v>
      </c>
      <c r="G485" s="19">
        <v>0</v>
      </c>
      <c r="H485" s="20">
        <f>(-VLookups!$D$13)*(E485+F485/2)</f>
        <v>-12137.162157612498</v>
      </c>
      <c r="I485" s="19">
        <v>0</v>
      </c>
      <c r="J485" s="19">
        <v>0</v>
      </c>
      <c r="K485" s="19">
        <v>0</v>
      </c>
      <c r="L485" s="19">
        <v>0</v>
      </c>
      <c r="M485" s="19">
        <v>0</v>
      </c>
      <c r="N485" s="20" t="s">
        <v>36</v>
      </c>
      <c r="O485" s="19">
        <v>0</v>
      </c>
      <c r="P485" s="20">
        <f>P484-VLookups!$D$42</f>
        <v>-485</v>
      </c>
      <c r="Q485" s="22">
        <v>241</v>
      </c>
      <c r="R485" s="19">
        <v>0</v>
      </c>
      <c r="S485" s="20">
        <f>VLookups!$D$50</f>
        <v>-4487.7037773753191</v>
      </c>
      <c r="T485" s="19">
        <v>0</v>
      </c>
      <c r="U485" s="9">
        <v>337</v>
      </c>
      <c r="V485" s="21">
        <f>V484-VLookups!$D$54</f>
        <v>-3005</v>
      </c>
      <c r="W485" s="21">
        <f>-VLookups!$D$60</f>
        <v>-400</v>
      </c>
      <c r="X485" s="21">
        <f>-VLookups!$D$62</f>
        <v>-175</v>
      </c>
      <c r="Y485" s="36">
        <f>Y484*(1+VLookups!$D$57/12)</f>
        <v>-754.74620951088957</v>
      </c>
      <c r="Z485" s="9" t="s">
        <v>36</v>
      </c>
      <c r="AA485" s="9" t="s">
        <v>36</v>
      </c>
      <c r="AB485" s="20">
        <f t="shared" si="28"/>
        <v>15900.502186616675</v>
      </c>
      <c r="AC485" s="20">
        <f t="shared" si="29"/>
        <v>3133411.9127826374</v>
      </c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</row>
    <row r="486" spans="1:43" x14ac:dyDescent="0.25">
      <c r="A486" s="1"/>
      <c r="B486" s="9">
        <v>482</v>
      </c>
      <c r="C486" s="9">
        <f t="shared" si="30"/>
        <v>63</v>
      </c>
      <c r="D486" s="9">
        <f t="shared" si="31"/>
        <v>2</v>
      </c>
      <c r="E486" s="20">
        <f>E474*(1+VLookups!$C$8)</f>
        <v>38500.117867129258</v>
      </c>
      <c r="F486" s="20">
        <f>-E486*VLookups!$D$10*2</f>
        <v>-2310.0070720277554</v>
      </c>
      <c r="G486" s="19">
        <v>0</v>
      </c>
      <c r="H486" s="20">
        <f>(-VLookups!$D$13)*(E486+F486/2)</f>
        <v>-12137.162157612498</v>
      </c>
      <c r="I486" s="19">
        <v>0</v>
      </c>
      <c r="J486" s="19">
        <v>0</v>
      </c>
      <c r="K486" s="19">
        <v>0</v>
      </c>
      <c r="L486" s="19">
        <v>0</v>
      </c>
      <c r="M486" s="19">
        <v>0</v>
      </c>
      <c r="N486" s="20" t="s">
        <v>36</v>
      </c>
      <c r="O486" s="19">
        <v>0</v>
      </c>
      <c r="P486" s="20">
        <f>P485-VLookups!$D$42</f>
        <v>-486.5</v>
      </c>
      <c r="Q486" s="22">
        <v>242</v>
      </c>
      <c r="R486" s="19">
        <v>0</v>
      </c>
      <c r="S486" s="20">
        <f>VLookups!$D$50</f>
        <v>-4487.7037773753191</v>
      </c>
      <c r="T486" s="19">
        <v>0</v>
      </c>
      <c r="U486" s="9">
        <v>338</v>
      </c>
      <c r="V486" s="21">
        <f>V485-VLookups!$D$54</f>
        <v>-3010</v>
      </c>
      <c r="W486" s="21">
        <f>-VLookups!$D$60</f>
        <v>-400</v>
      </c>
      <c r="X486" s="21">
        <f>-VLookups!$D$62</f>
        <v>-175</v>
      </c>
      <c r="Y486" s="36">
        <f>Y485*(1+VLookups!$D$57/12)</f>
        <v>-756.94755262196304</v>
      </c>
      <c r="Z486" s="9" t="s">
        <v>36</v>
      </c>
      <c r="AA486" s="9" t="s">
        <v>36</v>
      </c>
      <c r="AB486" s="20">
        <f t="shared" si="28"/>
        <v>15891.800843505602</v>
      </c>
      <c r="AC486" s="20">
        <f t="shared" si="29"/>
        <v>3154526.0668141143</v>
      </c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</row>
    <row r="487" spans="1:43" x14ac:dyDescent="0.25">
      <c r="A487" s="1"/>
      <c r="B487" s="9">
        <v>483</v>
      </c>
      <c r="C487" s="9">
        <f t="shared" si="30"/>
        <v>63</v>
      </c>
      <c r="D487" s="9">
        <f t="shared" si="31"/>
        <v>3</v>
      </c>
      <c r="E487" s="20">
        <f>E475*(1+VLookups!$C$8)</f>
        <v>38500.117867129258</v>
      </c>
      <c r="F487" s="20">
        <f>-E487*VLookups!$D$10*2</f>
        <v>-2310.0070720277554</v>
      </c>
      <c r="G487" s="19">
        <v>0</v>
      </c>
      <c r="H487" s="20">
        <f>(-VLookups!$D$13)*(E487+F487/2)</f>
        <v>-12137.162157612498</v>
      </c>
      <c r="I487" s="19">
        <v>0</v>
      </c>
      <c r="J487" s="19">
        <v>0</v>
      </c>
      <c r="K487" s="19">
        <v>0</v>
      </c>
      <c r="L487" s="19">
        <v>0</v>
      </c>
      <c r="M487" s="19">
        <v>0</v>
      </c>
      <c r="N487" s="20" t="s">
        <v>36</v>
      </c>
      <c r="O487" s="19">
        <v>0</v>
      </c>
      <c r="P487" s="20">
        <f>P486-VLookups!$D$42</f>
        <v>-488</v>
      </c>
      <c r="Q487" s="22">
        <v>243</v>
      </c>
      <c r="R487" s="19">
        <v>0</v>
      </c>
      <c r="S487" s="20">
        <f>VLookups!$D$50</f>
        <v>-4487.7037773753191</v>
      </c>
      <c r="T487" s="19">
        <v>0</v>
      </c>
      <c r="U487" s="9">
        <v>339</v>
      </c>
      <c r="V487" s="21">
        <f>V486-VLookups!$D$54</f>
        <v>-3015</v>
      </c>
      <c r="W487" s="21">
        <f>-VLookups!$D$60</f>
        <v>-400</v>
      </c>
      <c r="X487" s="21">
        <f>-VLookups!$D$62</f>
        <v>-175</v>
      </c>
      <c r="Y487" s="36">
        <f>Y486*(1+VLookups!$D$57/12)</f>
        <v>-759.15531631711042</v>
      </c>
      <c r="Z487" s="9" t="s">
        <v>36</v>
      </c>
      <c r="AA487" s="9" t="s">
        <v>36</v>
      </c>
      <c r="AB487" s="20">
        <f t="shared" si="28"/>
        <v>15883.093079810455</v>
      </c>
      <c r="AC487" s="20">
        <f t="shared" si="29"/>
        <v>3175666.7033386151</v>
      </c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</row>
    <row r="488" spans="1:43" x14ac:dyDescent="0.25">
      <c r="A488" s="1"/>
      <c r="B488" s="9">
        <v>484</v>
      </c>
      <c r="C488" s="9">
        <f t="shared" si="30"/>
        <v>63</v>
      </c>
      <c r="D488" s="9">
        <f t="shared" si="31"/>
        <v>4</v>
      </c>
      <c r="E488" s="20">
        <f>E476*(1+VLookups!$C$8)</f>
        <v>38500.117867129258</v>
      </c>
      <c r="F488" s="20">
        <f>-E488*VLookups!$D$10*2</f>
        <v>-2310.0070720277554</v>
      </c>
      <c r="G488" s="19">
        <v>0</v>
      </c>
      <c r="H488" s="20">
        <f>(-VLookups!$D$13)*(E488+F488/2)</f>
        <v>-12137.162157612498</v>
      </c>
      <c r="I488" s="19">
        <v>0</v>
      </c>
      <c r="J488" s="19">
        <v>0</v>
      </c>
      <c r="K488" s="19">
        <v>0</v>
      </c>
      <c r="L488" s="19">
        <v>0</v>
      </c>
      <c r="M488" s="19">
        <v>0</v>
      </c>
      <c r="N488" s="20" t="s">
        <v>36</v>
      </c>
      <c r="O488" s="19">
        <v>0</v>
      </c>
      <c r="P488" s="20">
        <f>P487-VLookups!$D$42</f>
        <v>-489.5</v>
      </c>
      <c r="Q488" s="22">
        <v>244</v>
      </c>
      <c r="R488" s="19">
        <v>0</v>
      </c>
      <c r="S488" s="20">
        <f>VLookups!$D$50</f>
        <v>-4487.7037773753191</v>
      </c>
      <c r="T488" s="19">
        <v>0</v>
      </c>
      <c r="U488" s="9">
        <v>340</v>
      </c>
      <c r="V488" s="21">
        <f>V487-VLookups!$D$54</f>
        <v>-3020</v>
      </c>
      <c r="W488" s="21">
        <f>-VLookups!$D$60</f>
        <v>-400</v>
      </c>
      <c r="X488" s="21">
        <f>-VLookups!$D$62</f>
        <v>-175</v>
      </c>
      <c r="Y488" s="36">
        <f>Y487*(1+VLookups!$D$57/12)</f>
        <v>-761.36951932303532</v>
      </c>
      <c r="Z488" s="9" t="s">
        <v>36</v>
      </c>
      <c r="AA488" s="9" t="s">
        <v>36</v>
      </c>
      <c r="AB488" s="20">
        <f t="shared" si="28"/>
        <v>15874.378876804529</v>
      </c>
      <c r="AC488" s="20">
        <f t="shared" si="29"/>
        <v>3196833.8600543174</v>
      </c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</row>
    <row r="489" spans="1:43" x14ac:dyDescent="0.25">
      <c r="A489" s="1"/>
      <c r="B489" s="9">
        <v>485</v>
      </c>
      <c r="C489" s="9">
        <f t="shared" si="30"/>
        <v>63</v>
      </c>
      <c r="D489" s="9">
        <f t="shared" si="31"/>
        <v>5</v>
      </c>
      <c r="E489" s="20">
        <f>E477*(1+VLookups!$C$8)</f>
        <v>38500.117867129258</v>
      </c>
      <c r="F489" s="20">
        <f>-E489*VLookups!$D$10*2</f>
        <v>-2310.0070720277554</v>
      </c>
      <c r="G489" s="19">
        <v>0</v>
      </c>
      <c r="H489" s="20">
        <f>(-VLookups!$D$13)*(E489+F489/2)</f>
        <v>-12137.162157612498</v>
      </c>
      <c r="I489" s="19">
        <v>0</v>
      </c>
      <c r="J489" s="19">
        <v>0</v>
      </c>
      <c r="K489" s="19">
        <v>0</v>
      </c>
      <c r="L489" s="19">
        <v>0</v>
      </c>
      <c r="M489" s="19">
        <v>0</v>
      </c>
      <c r="N489" s="20" t="s">
        <v>36</v>
      </c>
      <c r="O489" s="19">
        <v>0</v>
      </c>
      <c r="P489" s="20">
        <f>P488-VLookups!$D$42</f>
        <v>-491</v>
      </c>
      <c r="Q489" s="22">
        <v>245</v>
      </c>
      <c r="R489" s="19">
        <v>0</v>
      </c>
      <c r="S489" s="20">
        <f>VLookups!$D$50</f>
        <v>-4487.7037773753191</v>
      </c>
      <c r="T489" s="19">
        <v>0</v>
      </c>
      <c r="U489" s="9">
        <v>341</v>
      </c>
      <c r="V489" s="21">
        <f>V488-VLookups!$D$54</f>
        <v>-3025</v>
      </c>
      <c r="W489" s="21">
        <f>-VLookups!$D$60</f>
        <v>-400</v>
      </c>
      <c r="X489" s="21">
        <f>-VLookups!$D$62</f>
        <v>-175</v>
      </c>
      <c r="Y489" s="36">
        <f>Y488*(1+VLookups!$D$57/12)</f>
        <v>-763.59018042106084</v>
      </c>
      <c r="Z489" s="9" t="s">
        <v>36</v>
      </c>
      <c r="AA489" s="9" t="s">
        <v>36</v>
      </c>
      <c r="AB489" s="20">
        <f t="shared" si="28"/>
        <v>15865.658215706504</v>
      </c>
      <c r="AC489" s="20">
        <f t="shared" si="29"/>
        <v>3218027.574703448</v>
      </c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</row>
    <row r="490" spans="1:43" x14ac:dyDescent="0.25">
      <c r="A490" s="1"/>
      <c r="B490" s="9">
        <v>486</v>
      </c>
      <c r="C490" s="9">
        <f t="shared" si="30"/>
        <v>63</v>
      </c>
      <c r="D490" s="9">
        <f t="shared" si="31"/>
        <v>6</v>
      </c>
      <c r="E490" s="20">
        <f>E478*(1+VLookups!$C$8)</f>
        <v>38500.117867129258</v>
      </c>
      <c r="F490" s="20">
        <f>-E490*VLookups!$D$10*2</f>
        <v>-2310.0070720277554</v>
      </c>
      <c r="G490" s="19">
        <v>0</v>
      </c>
      <c r="H490" s="20">
        <f>(-VLookups!$D$13)*(E490+F490/2)</f>
        <v>-12137.162157612498</v>
      </c>
      <c r="I490" s="19">
        <v>0</v>
      </c>
      <c r="J490" s="19">
        <v>0</v>
      </c>
      <c r="K490" s="19">
        <v>0</v>
      </c>
      <c r="L490" s="19">
        <v>0</v>
      </c>
      <c r="M490" s="19">
        <v>0</v>
      </c>
      <c r="N490" s="20" t="s">
        <v>36</v>
      </c>
      <c r="O490" s="19">
        <v>0</v>
      </c>
      <c r="P490" s="20">
        <f>P489-VLookups!$D$42</f>
        <v>-492.5</v>
      </c>
      <c r="Q490" s="22">
        <v>246</v>
      </c>
      <c r="R490" s="19">
        <v>0</v>
      </c>
      <c r="S490" s="20">
        <f>VLookups!$D$50</f>
        <v>-4487.7037773753191</v>
      </c>
      <c r="T490" s="19">
        <v>0</v>
      </c>
      <c r="U490" s="9">
        <v>342</v>
      </c>
      <c r="V490" s="21">
        <f>V489-VLookups!$D$54</f>
        <v>-3030</v>
      </c>
      <c r="W490" s="21">
        <f>-VLookups!$D$60</f>
        <v>-400</v>
      </c>
      <c r="X490" s="21">
        <f>-VLookups!$D$62</f>
        <v>-175</v>
      </c>
      <c r="Y490" s="36">
        <f>Y489*(1+VLookups!$D$57/12)</f>
        <v>-765.81731844728893</v>
      </c>
      <c r="Z490" s="9" t="s">
        <v>36</v>
      </c>
      <c r="AA490" s="9" t="s">
        <v>36</v>
      </c>
      <c r="AB490" s="20">
        <f t="shared" si="28"/>
        <v>15856.931077680276</v>
      </c>
      <c r="AC490" s="20">
        <f t="shared" si="29"/>
        <v>3239247.8850723007</v>
      </c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</row>
    <row r="491" spans="1:43" x14ac:dyDescent="0.25">
      <c r="A491" s="1"/>
      <c r="B491" s="9">
        <v>487</v>
      </c>
      <c r="C491" s="9">
        <f t="shared" si="30"/>
        <v>63</v>
      </c>
      <c r="D491" s="9">
        <f t="shared" si="31"/>
        <v>7</v>
      </c>
      <c r="E491" s="20">
        <f>E479*(1+VLookups!$C$8)</f>
        <v>38500.117867129258</v>
      </c>
      <c r="F491" s="20">
        <f>-E491*VLookups!$D$10*2</f>
        <v>-2310.0070720277554</v>
      </c>
      <c r="G491" s="19">
        <v>0</v>
      </c>
      <c r="H491" s="20">
        <f>(-VLookups!$D$13)*(E491+F491/2)</f>
        <v>-12137.162157612498</v>
      </c>
      <c r="I491" s="19">
        <v>0</v>
      </c>
      <c r="J491" s="19">
        <v>0</v>
      </c>
      <c r="K491" s="19">
        <v>0</v>
      </c>
      <c r="L491" s="19">
        <v>0</v>
      </c>
      <c r="M491" s="19">
        <v>0</v>
      </c>
      <c r="N491" s="20" t="s">
        <v>36</v>
      </c>
      <c r="O491" s="19">
        <v>0</v>
      </c>
      <c r="P491" s="20">
        <f>P490-VLookups!$D$42</f>
        <v>-494</v>
      </c>
      <c r="Q491" s="22">
        <v>247</v>
      </c>
      <c r="R491" s="19">
        <v>0</v>
      </c>
      <c r="S491" s="20">
        <f>VLookups!$D$50</f>
        <v>-4487.7037773753191</v>
      </c>
      <c r="T491" s="19">
        <v>0</v>
      </c>
      <c r="U491" s="9">
        <v>343</v>
      </c>
      <c r="V491" s="21">
        <f>V490-VLookups!$D$54</f>
        <v>-3035</v>
      </c>
      <c r="W491" s="21">
        <f>-VLookups!$D$60</f>
        <v>-400</v>
      </c>
      <c r="X491" s="21">
        <f>-VLookups!$D$62</f>
        <v>-175</v>
      </c>
      <c r="Y491" s="36">
        <f>Y490*(1+VLookups!$D$57/12)</f>
        <v>-768.05095229276014</v>
      </c>
      <c r="Z491" s="9" t="s">
        <v>36</v>
      </c>
      <c r="AA491" s="9" t="s">
        <v>36</v>
      </c>
      <c r="AB491" s="20">
        <f t="shared" si="28"/>
        <v>15848.197443834804</v>
      </c>
      <c r="AC491" s="20">
        <f t="shared" si="29"/>
        <v>3260494.8289912562</v>
      </c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</row>
    <row r="492" spans="1:43" x14ac:dyDescent="0.25">
      <c r="A492" s="1"/>
      <c r="B492" s="9">
        <v>488</v>
      </c>
      <c r="C492" s="9">
        <f t="shared" si="30"/>
        <v>63</v>
      </c>
      <c r="D492" s="9">
        <f t="shared" si="31"/>
        <v>8</v>
      </c>
      <c r="E492" s="20">
        <f>E480*(1+VLookups!$C$8)</f>
        <v>38500.117867129258</v>
      </c>
      <c r="F492" s="20">
        <f>-E492*VLookups!$D$10*2</f>
        <v>-2310.0070720277554</v>
      </c>
      <c r="G492" s="19">
        <v>0</v>
      </c>
      <c r="H492" s="20">
        <f>(-VLookups!$D$13)*(E492+F492/2)</f>
        <v>-12137.162157612498</v>
      </c>
      <c r="I492" s="19">
        <v>0</v>
      </c>
      <c r="J492" s="19">
        <v>0</v>
      </c>
      <c r="K492" s="19">
        <v>0</v>
      </c>
      <c r="L492" s="19">
        <v>0</v>
      </c>
      <c r="M492" s="19">
        <v>0</v>
      </c>
      <c r="N492" s="20" t="s">
        <v>36</v>
      </c>
      <c r="O492" s="19">
        <v>0</v>
      </c>
      <c r="P492" s="20">
        <f>P491-VLookups!$D$42</f>
        <v>-495.5</v>
      </c>
      <c r="Q492" s="22">
        <v>248</v>
      </c>
      <c r="R492" s="19">
        <v>0</v>
      </c>
      <c r="S492" s="20">
        <f>VLookups!$D$50</f>
        <v>-4487.7037773753191</v>
      </c>
      <c r="T492" s="19">
        <v>0</v>
      </c>
      <c r="U492" s="9">
        <v>344</v>
      </c>
      <c r="V492" s="21">
        <f>V491-VLookups!$D$54</f>
        <v>-3040</v>
      </c>
      <c r="W492" s="21">
        <f>-VLookups!$D$60</f>
        <v>-400</v>
      </c>
      <c r="X492" s="21">
        <f>-VLookups!$D$62</f>
        <v>-175</v>
      </c>
      <c r="Y492" s="36">
        <f>Y491*(1+VLookups!$D$57/12)</f>
        <v>-770.29110090361405</v>
      </c>
      <c r="Z492" s="9" t="s">
        <v>36</v>
      </c>
      <c r="AA492" s="9" t="s">
        <v>36</v>
      </c>
      <c r="AB492" s="20">
        <f t="shared" si="28"/>
        <v>15839.45729522395</v>
      </c>
      <c r="AC492" s="20">
        <f t="shared" si="29"/>
        <v>3281768.444334799</v>
      </c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</row>
    <row r="493" spans="1:43" x14ac:dyDescent="0.25">
      <c r="A493" s="1"/>
      <c r="B493" s="9">
        <v>489</v>
      </c>
      <c r="C493" s="9">
        <f t="shared" si="30"/>
        <v>63</v>
      </c>
      <c r="D493" s="9">
        <f t="shared" si="31"/>
        <v>9</v>
      </c>
      <c r="E493" s="20">
        <f>E481*(1+VLookups!$C$8)</f>
        <v>38500.117867129258</v>
      </c>
      <c r="F493" s="20">
        <f>-E493*VLookups!$D$10*2</f>
        <v>-2310.0070720277554</v>
      </c>
      <c r="G493" s="19">
        <v>0</v>
      </c>
      <c r="H493" s="20">
        <f>(-VLookups!$D$13)*(E493+F493/2)</f>
        <v>-12137.162157612498</v>
      </c>
      <c r="I493" s="19">
        <v>0</v>
      </c>
      <c r="J493" s="19">
        <v>0</v>
      </c>
      <c r="K493" s="19">
        <v>0</v>
      </c>
      <c r="L493" s="19">
        <v>0</v>
      </c>
      <c r="M493" s="19">
        <v>0</v>
      </c>
      <c r="N493" s="20" t="s">
        <v>36</v>
      </c>
      <c r="O493" s="19">
        <v>0</v>
      </c>
      <c r="P493" s="20">
        <f>P492-VLookups!$D$42</f>
        <v>-497</v>
      </c>
      <c r="Q493" s="22">
        <v>249</v>
      </c>
      <c r="R493" s="19">
        <v>0</v>
      </c>
      <c r="S493" s="20">
        <f>VLookups!$D$50</f>
        <v>-4487.7037773753191</v>
      </c>
      <c r="T493" s="19">
        <v>0</v>
      </c>
      <c r="U493" s="9">
        <v>345</v>
      </c>
      <c r="V493" s="21">
        <f>V492-VLookups!$D$54</f>
        <v>-3045</v>
      </c>
      <c r="W493" s="21">
        <f>-VLookups!$D$60</f>
        <v>-400</v>
      </c>
      <c r="X493" s="21">
        <f>-VLookups!$D$62</f>
        <v>-175</v>
      </c>
      <c r="Y493" s="36">
        <f>Y492*(1+VLookups!$D$57/12)</f>
        <v>-772.53778328124963</v>
      </c>
      <c r="Z493" s="9" t="s">
        <v>36</v>
      </c>
      <c r="AA493" s="9" t="s">
        <v>36</v>
      </c>
      <c r="AB493" s="20">
        <f t="shared" si="28"/>
        <v>15830.710612846315</v>
      </c>
      <c r="AC493" s="20">
        <f t="shared" si="29"/>
        <v>3303068.7690215372</v>
      </c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</row>
    <row r="494" spans="1:43" x14ac:dyDescent="0.25">
      <c r="A494" s="1"/>
      <c r="B494" s="9">
        <v>490</v>
      </c>
      <c r="C494" s="9">
        <f t="shared" si="30"/>
        <v>63</v>
      </c>
      <c r="D494" s="9">
        <f t="shared" si="31"/>
        <v>10</v>
      </c>
      <c r="E494" s="20">
        <f>E482*(1+VLookups!$C$8)</f>
        <v>38500.117867129258</v>
      </c>
      <c r="F494" s="20">
        <f>-E494*VLookups!$D$10*2</f>
        <v>-2310.0070720277554</v>
      </c>
      <c r="G494" s="19">
        <v>0</v>
      </c>
      <c r="H494" s="20">
        <f>(-VLookups!$D$13)*(E494+F494/2)</f>
        <v>-12137.162157612498</v>
      </c>
      <c r="I494" s="19">
        <v>0</v>
      </c>
      <c r="J494" s="19">
        <v>0</v>
      </c>
      <c r="K494" s="19">
        <v>0</v>
      </c>
      <c r="L494" s="19">
        <v>0</v>
      </c>
      <c r="M494" s="19">
        <v>0</v>
      </c>
      <c r="N494" s="20" t="s">
        <v>36</v>
      </c>
      <c r="O494" s="19">
        <v>0</v>
      </c>
      <c r="P494" s="20">
        <f>P493-VLookups!$D$42</f>
        <v>-498.5</v>
      </c>
      <c r="Q494" s="22">
        <v>250</v>
      </c>
      <c r="R494" s="19">
        <v>0</v>
      </c>
      <c r="S494" s="20">
        <f>VLookups!$D$50</f>
        <v>-4487.7037773753191</v>
      </c>
      <c r="T494" s="19">
        <v>0</v>
      </c>
      <c r="U494" s="9">
        <v>346</v>
      </c>
      <c r="V494" s="21">
        <f>V493-VLookups!$D$54</f>
        <v>-3050</v>
      </c>
      <c r="W494" s="21">
        <f>-VLookups!$D$60</f>
        <v>-400</v>
      </c>
      <c r="X494" s="21">
        <f>-VLookups!$D$62</f>
        <v>-175</v>
      </c>
      <c r="Y494" s="36">
        <f>Y493*(1+VLookups!$D$57/12)</f>
        <v>-774.79101848248661</v>
      </c>
      <c r="Z494" s="9" t="s">
        <v>36</v>
      </c>
      <c r="AA494" s="9" t="s">
        <v>36</v>
      </c>
      <c r="AB494" s="20">
        <f t="shared" si="28"/>
        <v>15821.957377645078</v>
      </c>
      <c r="AC494" s="20">
        <f t="shared" si="29"/>
        <v>3324395.8410142185</v>
      </c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spans="1:43" x14ac:dyDescent="0.25">
      <c r="A495" s="1"/>
      <c r="B495" s="9">
        <v>491</v>
      </c>
      <c r="C495" s="9">
        <f t="shared" si="30"/>
        <v>63</v>
      </c>
      <c r="D495" s="9">
        <f t="shared" si="31"/>
        <v>11</v>
      </c>
      <c r="E495" s="20">
        <f>E483*(1+VLookups!$C$8)</f>
        <v>38500.117867129258</v>
      </c>
      <c r="F495" s="20">
        <f>-E495*VLookups!$D$10*2</f>
        <v>-2310.0070720277554</v>
      </c>
      <c r="G495" s="19">
        <v>0</v>
      </c>
      <c r="H495" s="20">
        <f>(-VLookups!$D$13)*(E495+F495/2)</f>
        <v>-12137.162157612498</v>
      </c>
      <c r="I495" s="19">
        <v>0</v>
      </c>
      <c r="J495" s="19">
        <v>0</v>
      </c>
      <c r="K495" s="19">
        <v>0</v>
      </c>
      <c r="L495" s="19">
        <v>0</v>
      </c>
      <c r="M495" s="19">
        <v>0</v>
      </c>
      <c r="N495" s="20" t="s">
        <v>36</v>
      </c>
      <c r="O495" s="19">
        <v>0</v>
      </c>
      <c r="P495" s="20">
        <f>P494-VLookups!$D$42</f>
        <v>-500</v>
      </c>
      <c r="Q495" s="22">
        <v>251</v>
      </c>
      <c r="R495" s="19">
        <v>0</v>
      </c>
      <c r="S495" s="20">
        <f>VLookups!$D$50</f>
        <v>-4487.7037773753191</v>
      </c>
      <c r="T495" s="19">
        <v>0</v>
      </c>
      <c r="U495" s="9">
        <v>347</v>
      </c>
      <c r="V495" s="21">
        <f>V494-VLookups!$D$54</f>
        <v>-3055</v>
      </c>
      <c r="W495" s="21">
        <f>-VLookups!$D$60</f>
        <v>-400</v>
      </c>
      <c r="X495" s="21">
        <f>-VLookups!$D$62</f>
        <v>-175</v>
      </c>
      <c r="Y495" s="36">
        <f>Y494*(1+VLookups!$D$57/12)</f>
        <v>-777.05082561972722</v>
      </c>
      <c r="Z495" s="9" t="s">
        <v>36</v>
      </c>
      <c r="AA495" s="9" t="s">
        <v>36</v>
      </c>
      <c r="AB495" s="20">
        <f t="shared" si="28"/>
        <v>15813.197570507837</v>
      </c>
      <c r="AC495" s="20">
        <f t="shared" si="29"/>
        <v>3345749.6983197504</v>
      </c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 x14ac:dyDescent="0.25">
      <c r="A496" s="1"/>
      <c r="B496" s="9">
        <v>492</v>
      </c>
      <c r="C496" s="9">
        <f t="shared" si="30"/>
        <v>64</v>
      </c>
      <c r="D496" s="9">
        <f t="shared" si="31"/>
        <v>0</v>
      </c>
      <c r="E496" s="20">
        <f>E484*(1+VLookups!$C$8)</f>
        <v>39847.62199247878</v>
      </c>
      <c r="F496" s="20">
        <f>-E496*VLookups!$D$10*2</f>
        <v>-2390.8573195487265</v>
      </c>
      <c r="G496" s="19">
        <v>0</v>
      </c>
      <c r="H496" s="20">
        <f>(-VLookups!$D$13)*(E496+F496/2)</f>
        <v>-12561.962833128937</v>
      </c>
      <c r="I496" s="19">
        <v>0</v>
      </c>
      <c r="J496" s="19">
        <v>0</v>
      </c>
      <c r="K496" s="19">
        <v>0</v>
      </c>
      <c r="L496" s="19">
        <v>0</v>
      </c>
      <c r="M496" s="19">
        <v>0</v>
      </c>
      <c r="N496" s="20" t="s">
        <v>36</v>
      </c>
      <c r="O496" s="19">
        <v>0</v>
      </c>
      <c r="P496" s="20">
        <f>P495-VLookups!$D$42</f>
        <v>-501.5</v>
      </c>
      <c r="Q496" s="22">
        <v>252</v>
      </c>
      <c r="R496" s="19">
        <v>0</v>
      </c>
      <c r="S496" s="20">
        <f>VLookups!$D$50</f>
        <v>-4487.7037773753191</v>
      </c>
      <c r="T496" s="19">
        <v>0</v>
      </c>
      <c r="U496" s="9">
        <v>348</v>
      </c>
      <c r="V496" s="21">
        <f>V495-VLookups!$D$54</f>
        <v>-3060</v>
      </c>
      <c r="W496" s="21">
        <f>-VLookups!$D$60</f>
        <v>-400</v>
      </c>
      <c r="X496" s="21">
        <f>-VLookups!$D$62</f>
        <v>-175</v>
      </c>
      <c r="Y496" s="36">
        <f>Y495*(1+VLookups!$D$57/12)</f>
        <v>-779.31722386111812</v>
      </c>
      <c r="Z496" s="9" t="s">
        <v>36</v>
      </c>
      <c r="AA496" s="9" t="s">
        <v>36</v>
      </c>
      <c r="AB496" s="20">
        <f t="shared" si="28"/>
        <v>16686.709498339045</v>
      </c>
      <c r="AC496" s="20">
        <f t="shared" si="29"/>
        <v>3368012.6573152891</v>
      </c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 x14ac:dyDescent="0.25">
      <c r="A497" s="1"/>
      <c r="B497" s="9">
        <v>493</v>
      </c>
      <c r="C497" s="9">
        <f t="shared" si="30"/>
        <v>64</v>
      </c>
      <c r="D497" s="9">
        <f t="shared" si="31"/>
        <v>1</v>
      </c>
      <c r="E497" s="20">
        <f>E485*(1+VLookups!$C$8)</f>
        <v>39847.62199247878</v>
      </c>
      <c r="F497" s="20">
        <f>-E497*VLookups!$D$10*2</f>
        <v>-2390.8573195487265</v>
      </c>
      <c r="G497" s="19">
        <v>0</v>
      </c>
      <c r="H497" s="20">
        <f>(-VLookups!$D$13)*(E497+F497/2)</f>
        <v>-12561.962833128937</v>
      </c>
      <c r="I497" s="19">
        <v>0</v>
      </c>
      <c r="J497" s="19">
        <v>0</v>
      </c>
      <c r="K497" s="19">
        <v>0</v>
      </c>
      <c r="L497" s="19">
        <v>0</v>
      </c>
      <c r="M497" s="19">
        <v>0</v>
      </c>
      <c r="N497" s="20" t="s">
        <v>36</v>
      </c>
      <c r="O497" s="19">
        <v>0</v>
      </c>
      <c r="P497" s="20">
        <f>P496-VLookups!$D$42</f>
        <v>-503</v>
      </c>
      <c r="Q497" s="22">
        <v>253</v>
      </c>
      <c r="R497" s="19">
        <v>0</v>
      </c>
      <c r="S497" s="20">
        <f>VLookups!$D$50</f>
        <v>-4487.7037773753191</v>
      </c>
      <c r="T497" s="19">
        <v>0</v>
      </c>
      <c r="U497" s="9">
        <v>349</v>
      </c>
      <c r="V497" s="21">
        <f>V496-VLookups!$D$54</f>
        <v>-3065</v>
      </c>
      <c r="W497" s="21">
        <f>-VLookups!$D$60</f>
        <v>-400</v>
      </c>
      <c r="X497" s="21">
        <f>-VLookups!$D$62</f>
        <v>-175</v>
      </c>
      <c r="Y497" s="36">
        <f>Y496*(1+VLookups!$D$57/12)</f>
        <v>-781.59023243071306</v>
      </c>
      <c r="Z497" s="9" t="s">
        <v>36</v>
      </c>
      <c r="AA497" s="9" t="s">
        <v>36</v>
      </c>
      <c r="AB497" s="20">
        <f t="shared" si="28"/>
        <v>16677.93648976945</v>
      </c>
      <c r="AC497" s="20">
        <f t="shared" si="29"/>
        <v>3390303.9482339174</v>
      </c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 x14ac:dyDescent="0.25">
      <c r="A498" s="1"/>
      <c r="B498" s="9">
        <v>494</v>
      </c>
      <c r="C498" s="9">
        <f t="shared" si="30"/>
        <v>64</v>
      </c>
      <c r="D498" s="9">
        <f t="shared" si="31"/>
        <v>2</v>
      </c>
      <c r="E498" s="20">
        <f>E486*(1+VLookups!$C$8)</f>
        <v>39847.62199247878</v>
      </c>
      <c r="F498" s="20">
        <f>-E498*VLookups!$D$10*2</f>
        <v>-2390.8573195487265</v>
      </c>
      <c r="G498" s="19">
        <v>0</v>
      </c>
      <c r="H498" s="20">
        <f>(-VLookups!$D$13)*(E498+F498/2)</f>
        <v>-12561.962833128937</v>
      </c>
      <c r="I498" s="19">
        <v>0</v>
      </c>
      <c r="J498" s="19">
        <v>0</v>
      </c>
      <c r="K498" s="19">
        <v>0</v>
      </c>
      <c r="L498" s="19">
        <v>0</v>
      </c>
      <c r="M498" s="19">
        <v>0</v>
      </c>
      <c r="N498" s="20" t="s">
        <v>36</v>
      </c>
      <c r="O498" s="19">
        <v>0</v>
      </c>
      <c r="P498" s="20">
        <f>P497-VLookups!$D$42</f>
        <v>-504.5</v>
      </c>
      <c r="Q498" s="22">
        <v>254</v>
      </c>
      <c r="R498" s="19">
        <v>0</v>
      </c>
      <c r="S498" s="20">
        <f>VLookups!$D$50</f>
        <v>-4487.7037773753191</v>
      </c>
      <c r="T498" s="19">
        <v>0</v>
      </c>
      <c r="U498" s="9">
        <v>350</v>
      </c>
      <c r="V498" s="21">
        <f>V497-VLookups!$D$54</f>
        <v>-3070</v>
      </c>
      <c r="W498" s="21">
        <f>-VLookups!$D$60</f>
        <v>-400</v>
      </c>
      <c r="X498" s="21">
        <f>-VLookups!$D$62</f>
        <v>-175</v>
      </c>
      <c r="Y498" s="36">
        <f>Y497*(1+VLookups!$D$57/12)</f>
        <v>-783.86987060863601</v>
      </c>
      <c r="Z498" s="9" t="s">
        <v>36</v>
      </c>
      <c r="AA498" s="9" t="s">
        <v>36</v>
      </c>
      <c r="AB498" s="20">
        <f t="shared" si="28"/>
        <v>16669.156851591528</v>
      </c>
      <c r="AC498" s="20">
        <f t="shared" si="29"/>
        <v>3412623.6116658989</v>
      </c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</row>
    <row r="499" spans="1:43" x14ac:dyDescent="0.25">
      <c r="A499" s="1"/>
      <c r="B499" s="9">
        <v>495</v>
      </c>
      <c r="C499" s="9">
        <f t="shared" si="30"/>
        <v>64</v>
      </c>
      <c r="D499" s="9">
        <f t="shared" si="31"/>
        <v>3</v>
      </c>
      <c r="E499" s="20">
        <f>E487*(1+VLookups!$C$8)</f>
        <v>39847.62199247878</v>
      </c>
      <c r="F499" s="20">
        <f>-E499*VLookups!$D$10*2</f>
        <v>-2390.8573195487265</v>
      </c>
      <c r="G499" s="19">
        <v>0</v>
      </c>
      <c r="H499" s="20">
        <f>(-VLookups!$D$13)*(E499+F499/2)</f>
        <v>-12561.962833128937</v>
      </c>
      <c r="I499" s="19">
        <v>0</v>
      </c>
      <c r="J499" s="19">
        <v>0</v>
      </c>
      <c r="K499" s="19">
        <v>0</v>
      </c>
      <c r="L499" s="19">
        <v>0</v>
      </c>
      <c r="M499" s="19">
        <v>0</v>
      </c>
      <c r="N499" s="20" t="s">
        <v>36</v>
      </c>
      <c r="O499" s="19">
        <v>0</v>
      </c>
      <c r="P499" s="20">
        <f>P498-VLookups!$D$42</f>
        <v>-506</v>
      </c>
      <c r="Q499" s="22">
        <v>255</v>
      </c>
      <c r="R499" s="19">
        <v>0</v>
      </c>
      <c r="S499" s="20">
        <f>VLookups!$D$50</f>
        <v>-4487.7037773753191</v>
      </c>
      <c r="T499" s="19">
        <v>0</v>
      </c>
      <c r="U499" s="9">
        <v>351</v>
      </c>
      <c r="V499" s="21">
        <f>V498-VLookups!$D$54</f>
        <v>-3075</v>
      </c>
      <c r="W499" s="21">
        <f>-VLookups!$D$60</f>
        <v>-400</v>
      </c>
      <c r="X499" s="21">
        <f>-VLookups!$D$62</f>
        <v>-175</v>
      </c>
      <c r="Y499" s="36">
        <f>Y498*(1+VLookups!$D$57/12)</f>
        <v>-786.15615773124455</v>
      </c>
      <c r="Z499" s="9" t="s">
        <v>36</v>
      </c>
      <c r="AA499" s="9" t="s">
        <v>36</v>
      </c>
      <c r="AB499" s="20">
        <f t="shared" si="28"/>
        <v>16660.370564468918</v>
      </c>
      <c r="AC499" s="20">
        <f t="shared" si="29"/>
        <v>3434971.6882498115</v>
      </c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</row>
    <row r="500" spans="1:43" x14ac:dyDescent="0.25">
      <c r="A500" s="1"/>
      <c r="B500" s="9">
        <v>496</v>
      </c>
      <c r="C500" s="9">
        <f t="shared" si="30"/>
        <v>64</v>
      </c>
      <c r="D500" s="9">
        <f t="shared" si="31"/>
        <v>4</v>
      </c>
      <c r="E500" s="20">
        <f>E488*(1+VLookups!$C$8)</f>
        <v>39847.62199247878</v>
      </c>
      <c r="F500" s="20">
        <f>-E500*VLookups!$D$10*2</f>
        <v>-2390.8573195487265</v>
      </c>
      <c r="G500" s="19">
        <v>0</v>
      </c>
      <c r="H500" s="20">
        <f>(-VLookups!$D$13)*(E500+F500/2)</f>
        <v>-12561.962833128937</v>
      </c>
      <c r="I500" s="19">
        <v>0</v>
      </c>
      <c r="J500" s="19">
        <v>0</v>
      </c>
      <c r="K500" s="19">
        <v>0</v>
      </c>
      <c r="L500" s="19">
        <v>0</v>
      </c>
      <c r="M500" s="19">
        <v>0</v>
      </c>
      <c r="N500" s="20" t="s">
        <v>36</v>
      </c>
      <c r="O500" s="19">
        <v>0</v>
      </c>
      <c r="P500" s="20">
        <f>P499-VLookups!$D$42</f>
        <v>-507.5</v>
      </c>
      <c r="Q500" s="22">
        <v>256</v>
      </c>
      <c r="R500" s="19">
        <v>0</v>
      </c>
      <c r="S500" s="20">
        <f>VLookups!$D$50</f>
        <v>-4487.7037773753191</v>
      </c>
      <c r="T500" s="19">
        <v>0</v>
      </c>
      <c r="U500" s="9">
        <v>352</v>
      </c>
      <c r="V500" s="21">
        <f>V499-VLookups!$D$54</f>
        <v>-3080</v>
      </c>
      <c r="W500" s="21">
        <f>-VLookups!$D$60</f>
        <v>-400</v>
      </c>
      <c r="X500" s="21">
        <f>-VLookups!$D$62</f>
        <v>-175</v>
      </c>
      <c r="Y500" s="36">
        <f>Y499*(1+VLookups!$D$57/12)</f>
        <v>-788.44911319129403</v>
      </c>
      <c r="Z500" s="9" t="s">
        <v>36</v>
      </c>
      <c r="AA500" s="9" t="s">
        <v>36</v>
      </c>
      <c r="AB500" s="20">
        <f t="shared" si="28"/>
        <v>16651.577609008869</v>
      </c>
      <c r="AC500" s="20">
        <f t="shared" si="29"/>
        <v>3457348.2186725698</v>
      </c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 x14ac:dyDescent="0.25">
      <c r="A501" s="1"/>
      <c r="B501" s="9">
        <v>497</v>
      </c>
      <c r="C501" s="9">
        <f t="shared" si="30"/>
        <v>64</v>
      </c>
      <c r="D501" s="9">
        <f t="shared" si="31"/>
        <v>5</v>
      </c>
      <c r="E501" s="20">
        <f>E489*(1+VLookups!$C$8)</f>
        <v>39847.62199247878</v>
      </c>
      <c r="F501" s="20">
        <f>-E501*VLookups!$D$10*2</f>
        <v>-2390.8573195487265</v>
      </c>
      <c r="G501" s="19">
        <v>0</v>
      </c>
      <c r="H501" s="20">
        <f>(-VLookups!$D$13)*(E501+F501/2)</f>
        <v>-12561.962833128937</v>
      </c>
      <c r="I501" s="19">
        <v>0</v>
      </c>
      <c r="J501" s="19">
        <v>0</v>
      </c>
      <c r="K501" s="19">
        <v>0</v>
      </c>
      <c r="L501" s="19">
        <v>0</v>
      </c>
      <c r="M501" s="19">
        <v>0</v>
      </c>
      <c r="N501" s="20" t="s">
        <v>36</v>
      </c>
      <c r="O501" s="19">
        <v>0</v>
      </c>
      <c r="P501" s="20">
        <f>P500-VLookups!$D$42</f>
        <v>-509</v>
      </c>
      <c r="Q501" s="22">
        <v>257</v>
      </c>
      <c r="R501" s="19">
        <v>0</v>
      </c>
      <c r="S501" s="20">
        <f>VLookups!$D$50</f>
        <v>-4487.7037773753191</v>
      </c>
      <c r="T501" s="19">
        <v>0</v>
      </c>
      <c r="U501" s="9">
        <v>353</v>
      </c>
      <c r="V501" s="21">
        <f>V500-VLookups!$D$54</f>
        <v>-3085</v>
      </c>
      <c r="W501" s="21">
        <f>-VLookups!$D$60</f>
        <v>-400</v>
      </c>
      <c r="X501" s="21">
        <f>-VLookups!$D$62</f>
        <v>-175</v>
      </c>
      <c r="Y501" s="36">
        <f>Y500*(1+VLookups!$D$57/12)</f>
        <v>-790.74875643810196</v>
      </c>
      <c r="Z501" s="9" t="s">
        <v>36</v>
      </c>
      <c r="AA501" s="9" t="s">
        <v>36</v>
      </c>
      <c r="AB501" s="20">
        <f t="shared" si="28"/>
        <v>16642.777965762063</v>
      </c>
      <c r="AC501" s="20">
        <f t="shared" si="29"/>
        <v>3479753.2436694531</v>
      </c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 x14ac:dyDescent="0.25">
      <c r="A502" s="1"/>
      <c r="B502" s="9">
        <v>498</v>
      </c>
      <c r="C502" s="9">
        <f t="shared" si="30"/>
        <v>64</v>
      </c>
      <c r="D502" s="9">
        <f t="shared" si="31"/>
        <v>6</v>
      </c>
      <c r="E502" s="20">
        <f>E490*(1+VLookups!$C$8)</f>
        <v>39847.62199247878</v>
      </c>
      <c r="F502" s="20">
        <f>-E502*VLookups!$D$10*2</f>
        <v>-2390.8573195487265</v>
      </c>
      <c r="G502" s="19">
        <v>0</v>
      </c>
      <c r="H502" s="20">
        <f>(-VLookups!$D$13)*(E502+F502/2)</f>
        <v>-12561.962833128937</v>
      </c>
      <c r="I502" s="19">
        <v>0</v>
      </c>
      <c r="J502" s="19">
        <v>0</v>
      </c>
      <c r="K502" s="19">
        <v>0</v>
      </c>
      <c r="L502" s="19">
        <v>0</v>
      </c>
      <c r="M502" s="19">
        <v>0</v>
      </c>
      <c r="N502" s="20" t="s">
        <v>36</v>
      </c>
      <c r="O502" s="19">
        <v>0</v>
      </c>
      <c r="P502" s="20">
        <f>P501-VLookups!$D$42</f>
        <v>-510.5</v>
      </c>
      <c r="Q502" s="22">
        <v>258</v>
      </c>
      <c r="R502" s="19">
        <v>0</v>
      </c>
      <c r="S502" s="20">
        <f>VLookups!$D$50</f>
        <v>-4487.7037773753191</v>
      </c>
      <c r="T502" s="19">
        <v>0</v>
      </c>
      <c r="U502" s="9">
        <v>354</v>
      </c>
      <c r="V502" s="21">
        <f>V501-VLookups!$D$54</f>
        <v>-3090</v>
      </c>
      <c r="W502" s="21">
        <f>-VLookups!$D$60</f>
        <v>-400</v>
      </c>
      <c r="X502" s="21">
        <f>-VLookups!$D$62</f>
        <v>-175</v>
      </c>
      <c r="Y502" s="36">
        <f>Y501*(1+VLookups!$D$57/12)</f>
        <v>-793.05510697771308</v>
      </c>
      <c r="Z502" s="9" t="s">
        <v>36</v>
      </c>
      <c r="AA502" s="9" t="s">
        <v>36</v>
      </c>
      <c r="AB502" s="20">
        <f t="shared" si="28"/>
        <v>16633.97161522245</v>
      </c>
      <c r="AC502" s="20">
        <f t="shared" si="29"/>
        <v>3502186.8040241245</v>
      </c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 x14ac:dyDescent="0.25">
      <c r="A503" s="1"/>
      <c r="B503" s="9">
        <v>499</v>
      </c>
      <c r="C503" s="9">
        <f t="shared" si="30"/>
        <v>64</v>
      </c>
      <c r="D503" s="9">
        <f t="shared" si="31"/>
        <v>7</v>
      </c>
      <c r="E503" s="20">
        <f>E491*(1+VLookups!$C$8)</f>
        <v>39847.62199247878</v>
      </c>
      <c r="F503" s="20">
        <f>-E503*VLookups!$D$10*2</f>
        <v>-2390.8573195487265</v>
      </c>
      <c r="G503" s="19">
        <v>0</v>
      </c>
      <c r="H503" s="20">
        <f>(-VLookups!$D$13)*(E503+F503/2)</f>
        <v>-12561.962833128937</v>
      </c>
      <c r="I503" s="19">
        <v>0</v>
      </c>
      <c r="J503" s="19">
        <v>0</v>
      </c>
      <c r="K503" s="19">
        <v>0</v>
      </c>
      <c r="L503" s="19">
        <v>0</v>
      </c>
      <c r="M503" s="19">
        <v>0</v>
      </c>
      <c r="N503" s="20" t="s">
        <v>36</v>
      </c>
      <c r="O503" s="19">
        <v>0</v>
      </c>
      <c r="P503" s="20">
        <f>P502-VLookups!$D$42</f>
        <v>-512</v>
      </c>
      <c r="Q503" s="22">
        <v>259</v>
      </c>
      <c r="R503" s="19">
        <v>0</v>
      </c>
      <c r="S503" s="20">
        <f>VLookups!$D$50</f>
        <v>-4487.7037773753191</v>
      </c>
      <c r="T503" s="19">
        <v>0</v>
      </c>
      <c r="U503" s="9">
        <v>355</v>
      </c>
      <c r="V503" s="21">
        <f>V502-VLookups!$D$54</f>
        <v>-3095</v>
      </c>
      <c r="W503" s="21">
        <f>-VLookups!$D$60</f>
        <v>-400</v>
      </c>
      <c r="X503" s="21">
        <f>-VLookups!$D$62</f>
        <v>-175</v>
      </c>
      <c r="Y503" s="36">
        <f>Y502*(1+VLookups!$D$57/12)</f>
        <v>-795.36818437306476</v>
      </c>
      <c r="Z503" s="9" t="s">
        <v>36</v>
      </c>
      <c r="AA503" s="9" t="s">
        <v>36</v>
      </c>
      <c r="AB503" s="20">
        <f t="shared" si="28"/>
        <v>16625.158537827097</v>
      </c>
      <c r="AC503" s="20">
        <f t="shared" si="29"/>
        <v>3524648.9405686585</v>
      </c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</row>
    <row r="504" spans="1:43" x14ac:dyDescent="0.25">
      <c r="A504" s="1"/>
      <c r="B504" s="9">
        <v>500</v>
      </c>
      <c r="C504" s="9">
        <f t="shared" si="30"/>
        <v>64</v>
      </c>
      <c r="D504" s="9">
        <f t="shared" si="31"/>
        <v>8</v>
      </c>
      <c r="E504" s="20">
        <f>E492*(1+VLookups!$C$8)</f>
        <v>39847.62199247878</v>
      </c>
      <c r="F504" s="20">
        <f>-E504*VLookups!$D$10*2</f>
        <v>-2390.8573195487265</v>
      </c>
      <c r="G504" s="19">
        <v>0</v>
      </c>
      <c r="H504" s="20">
        <f>(-VLookups!$D$13)*(E504+F504/2)</f>
        <v>-12561.962833128937</v>
      </c>
      <c r="I504" s="19">
        <v>0</v>
      </c>
      <c r="J504" s="19">
        <v>0</v>
      </c>
      <c r="K504" s="19">
        <v>0</v>
      </c>
      <c r="L504" s="19">
        <v>0</v>
      </c>
      <c r="M504" s="19">
        <v>0</v>
      </c>
      <c r="N504" s="20" t="s">
        <v>36</v>
      </c>
      <c r="O504" s="19">
        <v>0</v>
      </c>
      <c r="P504" s="20">
        <f>P503-VLookups!$D$42</f>
        <v>-513.5</v>
      </c>
      <c r="Q504" s="22">
        <v>260</v>
      </c>
      <c r="R504" s="19">
        <v>0</v>
      </c>
      <c r="S504" s="20">
        <f>VLookups!$D$50</f>
        <v>-4487.7037773753191</v>
      </c>
      <c r="T504" s="19">
        <v>0</v>
      </c>
      <c r="U504" s="9">
        <v>356</v>
      </c>
      <c r="V504" s="21">
        <f>V503-VLookups!$D$54</f>
        <v>-3100</v>
      </c>
      <c r="W504" s="21">
        <f>-VLookups!$D$60</f>
        <v>-400</v>
      </c>
      <c r="X504" s="21">
        <f>-VLookups!$D$62</f>
        <v>-175</v>
      </c>
      <c r="Y504" s="36">
        <f>Y503*(1+VLookups!$D$57/12)</f>
        <v>-797.68800824415291</v>
      </c>
      <c r="Z504" s="9" t="s">
        <v>36</v>
      </c>
      <c r="AA504" s="9" t="s">
        <v>36</v>
      </c>
      <c r="AB504" s="20">
        <f t="shared" si="28"/>
        <v>16616.338713956011</v>
      </c>
      <c r="AC504" s="20">
        <f t="shared" si="29"/>
        <v>3547139.6941835624</v>
      </c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</row>
    <row r="505" spans="1:43" x14ac:dyDescent="0.25">
      <c r="A505" s="1"/>
      <c r="B505" s="9">
        <v>501</v>
      </c>
      <c r="C505" s="9">
        <f t="shared" si="30"/>
        <v>64</v>
      </c>
      <c r="D505" s="9">
        <f t="shared" si="31"/>
        <v>9</v>
      </c>
      <c r="E505" s="20">
        <f>E493*(1+VLookups!$C$8)</f>
        <v>39847.62199247878</v>
      </c>
      <c r="F505" s="20">
        <f>-E505*VLookups!$D$10*2</f>
        <v>-2390.8573195487265</v>
      </c>
      <c r="G505" s="19">
        <v>0</v>
      </c>
      <c r="H505" s="20">
        <f>(-VLookups!$D$13)*(E505+F505/2)</f>
        <v>-12561.962833128937</v>
      </c>
      <c r="I505" s="19">
        <v>0</v>
      </c>
      <c r="J505" s="19">
        <v>0</v>
      </c>
      <c r="K505" s="19">
        <v>0</v>
      </c>
      <c r="L505" s="19">
        <v>0</v>
      </c>
      <c r="M505" s="19">
        <v>0</v>
      </c>
      <c r="N505" s="20" t="s">
        <v>36</v>
      </c>
      <c r="O505" s="19">
        <v>0</v>
      </c>
      <c r="P505" s="20">
        <f>P504-VLookups!$D$42</f>
        <v>-515</v>
      </c>
      <c r="Q505" s="22">
        <v>261</v>
      </c>
      <c r="R505" s="19">
        <v>0</v>
      </c>
      <c r="S505" s="20">
        <f>VLookups!$D$50</f>
        <v>-4487.7037773753191</v>
      </c>
      <c r="T505" s="19">
        <v>0</v>
      </c>
      <c r="U505" s="9">
        <v>357</v>
      </c>
      <c r="V505" s="21">
        <f>V504-VLookups!$D$54</f>
        <v>-3105</v>
      </c>
      <c r="W505" s="21">
        <f>-VLookups!$D$60</f>
        <v>-400</v>
      </c>
      <c r="X505" s="21">
        <f>-VLookups!$D$62</f>
        <v>-175</v>
      </c>
      <c r="Y505" s="36">
        <f>Y504*(1+VLookups!$D$57/12)</f>
        <v>-800.01459826819837</v>
      </c>
      <c r="Z505" s="9" t="s">
        <v>36</v>
      </c>
      <c r="AA505" s="9" t="s">
        <v>36</v>
      </c>
      <c r="AB505" s="20">
        <f t="shared" si="28"/>
        <v>16607.512123931967</v>
      </c>
      <c r="AC505" s="20">
        <f t="shared" si="29"/>
        <v>3569659.1057978007</v>
      </c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</row>
    <row r="506" spans="1:43" x14ac:dyDescent="0.25">
      <c r="A506" s="1"/>
      <c r="B506" s="9">
        <v>502</v>
      </c>
      <c r="C506" s="9">
        <f t="shared" si="30"/>
        <v>64</v>
      </c>
      <c r="D506" s="9">
        <f t="shared" si="31"/>
        <v>10</v>
      </c>
      <c r="E506" s="20">
        <f>E494*(1+VLookups!$C$8)</f>
        <v>39847.62199247878</v>
      </c>
      <c r="F506" s="20">
        <f>-E506*VLookups!$D$10*2</f>
        <v>-2390.8573195487265</v>
      </c>
      <c r="G506" s="19">
        <v>0</v>
      </c>
      <c r="H506" s="20">
        <f>(-VLookups!$D$13)*(E506+F506/2)</f>
        <v>-12561.962833128937</v>
      </c>
      <c r="I506" s="19">
        <v>0</v>
      </c>
      <c r="J506" s="19">
        <v>0</v>
      </c>
      <c r="K506" s="19">
        <v>0</v>
      </c>
      <c r="L506" s="19">
        <v>0</v>
      </c>
      <c r="M506" s="19">
        <v>0</v>
      </c>
      <c r="N506" s="20" t="s">
        <v>36</v>
      </c>
      <c r="O506" s="19">
        <v>0</v>
      </c>
      <c r="P506" s="20">
        <f>P505-VLookups!$D$42</f>
        <v>-516.5</v>
      </c>
      <c r="Q506" s="22">
        <v>262</v>
      </c>
      <c r="R506" s="19">
        <v>0</v>
      </c>
      <c r="S506" s="20">
        <f>VLookups!$D$50</f>
        <v>-4487.7037773753191</v>
      </c>
      <c r="T506" s="19">
        <v>0</v>
      </c>
      <c r="U506" s="9">
        <v>358</v>
      </c>
      <c r="V506" s="21">
        <f>V505-VLookups!$D$54</f>
        <v>-3110</v>
      </c>
      <c r="W506" s="21">
        <f>-VLookups!$D$60</f>
        <v>-400</v>
      </c>
      <c r="X506" s="21">
        <f>-VLookups!$D$62</f>
        <v>-175</v>
      </c>
      <c r="Y506" s="36">
        <f>Y505*(1+VLookups!$D$57/12)</f>
        <v>-802.34797417981395</v>
      </c>
      <c r="Z506" s="9" t="s">
        <v>36</v>
      </c>
      <c r="AA506" s="9" t="s">
        <v>36</v>
      </c>
      <c r="AB506" s="20">
        <f t="shared" si="28"/>
        <v>16598.678748020349</v>
      </c>
      <c r="AC506" s="20">
        <f t="shared" si="29"/>
        <v>3592207.2163888174</v>
      </c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</row>
    <row r="507" spans="1:43" x14ac:dyDescent="0.25">
      <c r="A507" s="1"/>
      <c r="B507" s="9">
        <v>503</v>
      </c>
      <c r="C507" s="9">
        <f t="shared" si="30"/>
        <v>64</v>
      </c>
      <c r="D507" s="9">
        <f t="shared" si="31"/>
        <v>11</v>
      </c>
      <c r="E507" s="20">
        <f>E495*(1+VLookups!$C$8)</f>
        <v>39847.62199247878</v>
      </c>
      <c r="F507" s="20">
        <f>-E507*VLookups!$D$10*2</f>
        <v>-2390.8573195487265</v>
      </c>
      <c r="G507" s="19">
        <v>0</v>
      </c>
      <c r="H507" s="20">
        <f>(-VLookups!$D$13)*(E507+F507/2)</f>
        <v>-12561.962833128937</v>
      </c>
      <c r="I507" s="19">
        <v>0</v>
      </c>
      <c r="J507" s="19">
        <v>0</v>
      </c>
      <c r="K507" s="19">
        <v>0</v>
      </c>
      <c r="L507" s="19">
        <v>0</v>
      </c>
      <c r="M507" s="19">
        <v>0</v>
      </c>
      <c r="N507" s="20" t="s">
        <v>36</v>
      </c>
      <c r="O507" s="19">
        <v>0</v>
      </c>
      <c r="P507" s="20">
        <f>P506-VLookups!$D$42</f>
        <v>-518</v>
      </c>
      <c r="Q507" s="22">
        <v>263</v>
      </c>
      <c r="R507" s="19">
        <v>0</v>
      </c>
      <c r="S507" s="20">
        <f>VLookups!$D$50</f>
        <v>-4487.7037773753191</v>
      </c>
      <c r="T507" s="19">
        <v>0</v>
      </c>
      <c r="U507" s="9">
        <v>359</v>
      </c>
      <c r="V507" s="21">
        <f>V506-VLookups!$D$54</f>
        <v>-3115</v>
      </c>
      <c r="W507" s="21">
        <f>-VLookups!$D$60</f>
        <v>-400</v>
      </c>
      <c r="X507" s="21">
        <f>-VLookups!$D$62</f>
        <v>-175</v>
      </c>
      <c r="Y507" s="36">
        <f>Y506*(1+VLookups!$D$57/12)</f>
        <v>-804.68815577117175</v>
      </c>
      <c r="Z507" s="9" t="s">
        <v>36</v>
      </c>
      <c r="AA507" s="9" t="s">
        <v>36</v>
      </c>
      <c r="AB507" s="20">
        <f t="shared" si="28"/>
        <v>16589.838566428993</v>
      </c>
      <c r="AC507" s="20">
        <f t="shared" si="29"/>
        <v>3614784.0669825613</v>
      </c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</row>
    <row r="508" spans="1:43" x14ac:dyDescent="0.25">
      <c r="A508" s="1"/>
      <c r="B508" s="9">
        <v>504</v>
      </c>
      <c r="C508" s="9">
        <f t="shared" si="30"/>
        <v>65</v>
      </c>
      <c r="D508" s="9">
        <f>D496</f>
        <v>0</v>
      </c>
      <c r="E508" s="20">
        <f>E496*(1+VLookups!$C$8)</f>
        <v>41242.288762215532</v>
      </c>
      <c r="F508" s="20">
        <f>-E508*VLookups!$D$10*2</f>
        <v>-2474.537325732932</v>
      </c>
      <c r="G508" s="20">
        <f>-FV(VLookups!$D$11/12,B508-B29,,-(NPV(VLookups!$D$11/12,F29:F508)))*(1-VLookups!$D$14)</f>
        <v>3280512.2619888489</v>
      </c>
      <c r="H508" s="20">
        <f>(-VLookups!$D$13)*(E508+F508/2)</f>
        <v>-13001.631532288447</v>
      </c>
      <c r="I508" s="19">
        <v>0</v>
      </c>
      <c r="J508" s="19">
        <v>0</v>
      </c>
      <c r="K508" s="19">
        <v>0</v>
      </c>
      <c r="L508" s="19">
        <v>0</v>
      </c>
      <c r="M508" s="19">
        <v>0</v>
      </c>
      <c r="N508" s="20" t="s">
        <v>36</v>
      </c>
      <c r="O508" s="21">
        <f>VLookups!$D$40</f>
        <v>7500</v>
      </c>
      <c r="P508" s="20">
        <f>P507-VLookups!$D$42</f>
        <v>-519.5</v>
      </c>
      <c r="Q508" s="22">
        <v>264</v>
      </c>
      <c r="R508" s="19">
        <v>0</v>
      </c>
      <c r="S508" s="20">
        <f>VLookups!$D$50</f>
        <v>-4487.7037773753191</v>
      </c>
      <c r="T508" s="19">
        <f>VLookups!D51</f>
        <v>5743491.1729132598</v>
      </c>
      <c r="U508" s="9">
        <v>360</v>
      </c>
      <c r="V508" s="21">
        <f>V507-VLookups!$D$54</f>
        <v>-3120</v>
      </c>
      <c r="W508" s="21">
        <f>-VLookups!$D$60</f>
        <v>-400</v>
      </c>
      <c r="X508" s="21">
        <f>-VLookups!$D$62</f>
        <v>-175</v>
      </c>
      <c r="Y508" s="36">
        <f>Y507*(1+VLookups!$D$57/12)</f>
        <v>-807.035162892171</v>
      </c>
      <c r="Z508" s="9" t="s">
        <v>36</v>
      </c>
      <c r="AA508" s="9" t="s">
        <v>36</v>
      </c>
      <c r="AB508" s="20">
        <f t="shared" si="28"/>
        <v>9048997.5845289025</v>
      </c>
      <c r="AC508" s="20">
        <f t="shared" si="29"/>
        <v>12669806.291623101</v>
      </c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</row>
    <row r="509" spans="1:4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</row>
    <row r="510" spans="1:4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</row>
    <row r="511" spans="1:4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9" t="s">
        <v>84</v>
      </c>
      <c r="AB511" s="20">
        <f>NPV(AC2/12,AB5:AB508)+AB4</f>
        <v>5473514.57651689</v>
      </c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</row>
    <row r="512" spans="1:4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9" t="s">
        <v>85</v>
      </c>
      <c r="AB512" s="20">
        <f>-FV(AC2/12,504,,AB511)</f>
        <v>12669806.291623309</v>
      </c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</row>
    <row r="513" spans="1:4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W513" s="1"/>
      <c r="X513" s="1"/>
      <c r="Y513" s="1"/>
      <c r="Z513" s="1"/>
      <c r="AA513" s="1"/>
      <c r="AB513" s="6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</row>
    <row r="514" spans="1:4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W514" s="1"/>
      <c r="X514" s="1"/>
      <c r="Y514" s="1"/>
      <c r="Z514" s="1"/>
      <c r="AA514" s="1"/>
      <c r="AB514" s="6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</row>
    <row r="515" spans="1:4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W515" s="1"/>
      <c r="X515" s="1"/>
      <c r="Y515" s="1"/>
      <c r="Z515" s="1"/>
      <c r="AA515" s="1"/>
      <c r="AB515" s="6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</row>
    <row r="516" spans="1:4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W516" s="1"/>
      <c r="X516" s="1"/>
      <c r="Y516" s="1"/>
      <c r="Z516" s="1"/>
      <c r="AA516" s="9" t="s">
        <v>37</v>
      </c>
      <c r="AB516" s="9" t="s">
        <v>84</v>
      </c>
      <c r="AC516" s="9" t="s">
        <v>85</v>
      </c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</row>
    <row r="517" spans="1:4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2">
        <v>0</v>
      </c>
      <c r="AB517" s="20">
        <f>NPV(AA517/12,$AB$5:$AB$508)+$AB$4</f>
        <v>11944357.105518883</v>
      </c>
      <c r="AC517" s="20">
        <f>FV(AA517/12,504,,-AB517)</f>
        <v>11944357.105518883</v>
      </c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</row>
    <row r="518" spans="1:4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2">
        <v>0.01</v>
      </c>
      <c r="AB518" s="20">
        <f t="shared" ref="AB518:AB537" si="32">NPV(AA518/12,$AB$5:$AB$508)+$AB$4</f>
        <v>8066685.6540426733</v>
      </c>
      <c r="AC518" s="20">
        <f t="shared" ref="AC518:AC537" si="33">FV(AA518/12,504,,-AB518)</f>
        <v>12275038.319903933</v>
      </c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</row>
    <row r="519" spans="1:4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2">
        <v>0.02</v>
      </c>
      <c r="AB519" s="20">
        <f t="shared" si="32"/>
        <v>5473514.57651689</v>
      </c>
      <c r="AC519" s="20">
        <f t="shared" si="33"/>
        <v>12669806.291623309</v>
      </c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</row>
    <row r="520" spans="1:4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2">
        <v>0.03</v>
      </c>
      <c r="AB520" s="20">
        <f t="shared" si="32"/>
        <v>3734624.2027177587</v>
      </c>
      <c r="AC520" s="20">
        <f t="shared" si="33"/>
        <v>13145438.529246286</v>
      </c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</row>
    <row r="521" spans="1:4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2">
        <v>0.04</v>
      </c>
      <c r="AB521" s="20">
        <f t="shared" si="32"/>
        <v>2564973.0096697556</v>
      </c>
      <c r="AC521" s="20">
        <f t="shared" si="33"/>
        <v>13724110.310295699</v>
      </c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</row>
    <row r="522" spans="1:4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2">
        <v>0.05</v>
      </c>
      <c r="AB522" s="20">
        <f t="shared" si="32"/>
        <v>1775435.8891824391</v>
      </c>
      <c r="AC522" s="20">
        <f t="shared" si="33"/>
        <v>14435393.589522388</v>
      </c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</row>
    <row r="523" spans="1:4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2">
        <v>0.06</v>
      </c>
      <c r="AB523" s="20">
        <f t="shared" si="32"/>
        <v>1240329.7786362118</v>
      </c>
      <c r="AC523" s="20">
        <f t="shared" si="33"/>
        <v>15319066.305440258</v>
      </c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</row>
    <row r="524" spans="1:4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2">
        <v>7.0000000000000007E-2</v>
      </c>
      <c r="AB524" s="20">
        <f t="shared" si="32"/>
        <v>875985.88425272983</v>
      </c>
      <c r="AC524" s="20">
        <f t="shared" si="33"/>
        <v>16429079.418621285</v>
      </c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</row>
    <row r="525" spans="1:4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2">
        <v>0.08</v>
      </c>
      <c r="AB525" s="20">
        <f t="shared" si="32"/>
        <v>626596.67730840202</v>
      </c>
      <c r="AC525" s="20">
        <f t="shared" si="33"/>
        <v>17839182.943988461</v>
      </c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</row>
    <row r="526" spans="1:4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2">
        <v>0.09</v>
      </c>
      <c r="AB526" s="20">
        <f t="shared" si="32"/>
        <v>454857.76229671948</v>
      </c>
      <c r="AC526" s="20">
        <f t="shared" si="33"/>
        <v>19650935.777863201</v>
      </c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</row>
    <row r="527" spans="1:4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2">
        <v>0.1</v>
      </c>
      <c r="AB527" s="20">
        <f t="shared" si="32"/>
        <v>335772.9334852465</v>
      </c>
      <c r="AC527" s="20">
        <f t="shared" si="33"/>
        <v>22005149.143232707</v>
      </c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</row>
    <row r="528" spans="1:4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2">
        <v>0.11</v>
      </c>
      <c r="AB528" s="20">
        <f t="shared" si="32"/>
        <v>252548.00237556419</v>
      </c>
      <c r="AC528" s="20">
        <f t="shared" si="33"/>
        <v>25098286.570681758</v>
      </c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</row>
    <row r="529" spans="1:4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2">
        <v>0.12</v>
      </c>
      <c r="AB529" s="20">
        <f t="shared" si="32"/>
        <v>193865.34373953505</v>
      </c>
      <c r="AC529" s="20">
        <f t="shared" si="33"/>
        <v>29206032.623769592</v>
      </c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</row>
    <row r="530" spans="1:4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2">
        <v>0.13</v>
      </c>
      <c r="AB530" s="20">
        <f t="shared" si="32"/>
        <v>152072.140799752</v>
      </c>
      <c r="AC530" s="20">
        <f t="shared" si="33"/>
        <v>34717247.73857978</v>
      </c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</row>
    <row r="531" spans="1:4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2">
        <v>0.14000000000000001</v>
      </c>
      <c r="AB531" s="20">
        <f t="shared" si="32"/>
        <v>121974.00586055887</v>
      </c>
      <c r="AC531" s="20">
        <f t="shared" si="33"/>
        <v>42182993.466066167</v>
      </c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</row>
    <row r="532" spans="1:4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2">
        <v>0.15</v>
      </c>
      <c r="AB532" s="20">
        <f t="shared" si="32"/>
        <v>100030.22079542725</v>
      </c>
      <c r="AC532" s="20">
        <f t="shared" si="33"/>
        <v>52387454.701921403</v>
      </c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</row>
    <row r="533" spans="1:4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2">
        <v>0.16</v>
      </c>
      <c r="AB533" s="20">
        <f t="shared" si="32"/>
        <v>83815.80203256612</v>
      </c>
      <c r="AC533" s="20">
        <f t="shared" si="33"/>
        <v>66450716.068262152</v>
      </c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</row>
    <row r="534" spans="1:4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2">
        <v>0.17</v>
      </c>
      <c r="AB534" s="20">
        <f t="shared" si="32"/>
        <v>71661.11307846375</v>
      </c>
      <c r="AC534" s="20">
        <f t="shared" si="33"/>
        <v>85977926.964794591</v>
      </c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</row>
    <row r="535" spans="1:4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2">
        <v>0.18</v>
      </c>
      <c r="AB535" s="20">
        <f t="shared" si="32"/>
        <v>62409.821537264572</v>
      </c>
      <c r="AC535" s="20">
        <f t="shared" si="33"/>
        <v>113276085.94264717</v>
      </c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</row>
    <row r="536" spans="1:4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2">
        <v>0.19</v>
      </c>
      <c r="AB536" s="20">
        <f t="shared" si="32"/>
        <v>55255.88770250231</v>
      </c>
      <c r="AC536" s="20">
        <f t="shared" si="33"/>
        <v>151669475.19793332</v>
      </c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</row>
    <row r="537" spans="1:4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2">
        <v>0.2</v>
      </c>
      <c r="AB537" s="20">
        <f t="shared" si="32"/>
        <v>49633.441084899845</v>
      </c>
      <c r="AC537" s="20">
        <f t="shared" si="33"/>
        <v>205959124.92337003</v>
      </c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</row>
    <row r="538" spans="1:4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6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</row>
    <row r="539" spans="1:4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9" t="s">
        <v>37</v>
      </c>
      <c r="W539" s="12">
        <v>0</v>
      </c>
      <c r="X539" s="12">
        <v>0.01</v>
      </c>
      <c r="Y539" s="12">
        <v>0.02</v>
      </c>
      <c r="Z539" s="12">
        <v>0.03</v>
      </c>
      <c r="AA539" s="12">
        <v>0.04</v>
      </c>
      <c r="AB539" s="12">
        <v>0.05</v>
      </c>
      <c r="AC539" s="12">
        <v>0.06</v>
      </c>
      <c r="AD539" s="12">
        <v>7.0000000000000007E-2</v>
      </c>
      <c r="AE539" s="12">
        <v>0.08</v>
      </c>
      <c r="AF539" s="12">
        <v>0.09</v>
      </c>
      <c r="AG539" s="12">
        <v>0.1</v>
      </c>
      <c r="AH539" s="12">
        <v>0.11</v>
      </c>
      <c r="AI539" s="12">
        <v>0.12</v>
      </c>
      <c r="AJ539" s="12">
        <v>0.13</v>
      </c>
      <c r="AK539" s="12">
        <v>0.14000000000000001</v>
      </c>
      <c r="AL539" s="12">
        <v>0.15</v>
      </c>
      <c r="AM539" s="12">
        <v>0.16</v>
      </c>
      <c r="AN539" s="12">
        <v>0.17</v>
      </c>
      <c r="AO539" s="12">
        <v>0.18</v>
      </c>
      <c r="AP539" s="12">
        <v>0.19</v>
      </c>
      <c r="AQ539" s="12">
        <v>0.2</v>
      </c>
    </row>
    <row r="540" spans="1:4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9" t="s">
        <v>84</v>
      </c>
      <c r="W540" s="20">
        <f t="shared" ref="W540:AQ540" si="34">NPV(W539/12,$AB$5:$AB$508)+$AB$4</f>
        <v>11944357.105518883</v>
      </c>
      <c r="X540" s="20">
        <f t="shared" si="34"/>
        <v>8066685.6540426733</v>
      </c>
      <c r="Y540" s="20">
        <f t="shared" si="34"/>
        <v>5473514.57651689</v>
      </c>
      <c r="Z540" s="20">
        <f t="shared" si="34"/>
        <v>3734624.2027177587</v>
      </c>
      <c r="AA540" s="20">
        <f t="shared" si="34"/>
        <v>2564973.0096697556</v>
      </c>
      <c r="AB540" s="20">
        <f t="shared" si="34"/>
        <v>1775435.8891824391</v>
      </c>
      <c r="AC540" s="20">
        <f t="shared" si="34"/>
        <v>1240329.7786362118</v>
      </c>
      <c r="AD540" s="20">
        <f t="shared" si="34"/>
        <v>875985.88425272983</v>
      </c>
      <c r="AE540" s="20">
        <f t="shared" si="34"/>
        <v>626596.67730840202</v>
      </c>
      <c r="AF540" s="20">
        <f t="shared" si="34"/>
        <v>454857.76229671948</v>
      </c>
      <c r="AG540" s="20">
        <f t="shared" si="34"/>
        <v>335772.9334852465</v>
      </c>
      <c r="AH540" s="20">
        <f t="shared" si="34"/>
        <v>252548.00237556419</v>
      </c>
      <c r="AI540" s="20">
        <f t="shared" si="34"/>
        <v>193865.34373953505</v>
      </c>
      <c r="AJ540" s="20">
        <f t="shared" si="34"/>
        <v>152072.140799752</v>
      </c>
      <c r="AK540" s="20">
        <f t="shared" si="34"/>
        <v>121974.00586055887</v>
      </c>
      <c r="AL540" s="20">
        <f t="shared" si="34"/>
        <v>100030.22079542725</v>
      </c>
      <c r="AM540" s="20">
        <f t="shared" si="34"/>
        <v>83815.80203256612</v>
      </c>
      <c r="AN540" s="20">
        <f t="shared" si="34"/>
        <v>71661.11307846375</v>
      </c>
      <c r="AO540" s="20">
        <f t="shared" si="34"/>
        <v>62409.821537264572</v>
      </c>
      <c r="AP540" s="20">
        <f t="shared" si="34"/>
        <v>55255.88770250231</v>
      </c>
      <c r="AQ540" s="20">
        <f t="shared" si="34"/>
        <v>49633.441084899845</v>
      </c>
    </row>
    <row r="541" spans="1:4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9" t="s">
        <v>85</v>
      </c>
      <c r="W541" s="20">
        <f t="shared" ref="W541:AQ541" si="35">FV(W539/12,504,,-W540)</f>
        <v>11944357.105518883</v>
      </c>
      <c r="X541" s="20">
        <f t="shared" si="35"/>
        <v>12275038.319903933</v>
      </c>
      <c r="Y541" s="20">
        <f t="shared" si="35"/>
        <v>12669806.291623309</v>
      </c>
      <c r="Z541" s="20">
        <f t="shared" si="35"/>
        <v>13145438.529246286</v>
      </c>
      <c r="AA541" s="20">
        <f t="shared" si="35"/>
        <v>13724110.310295699</v>
      </c>
      <c r="AB541" s="20">
        <f t="shared" si="35"/>
        <v>14435393.589522388</v>
      </c>
      <c r="AC541" s="20">
        <f t="shared" si="35"/>
        <v>15319066.305440258</v>
      </c>
      <c r="AD541" s="20">
        <f t="shared" si="35"/>
        <v>16429079.418621285</v>
      </c>
      <c r="AE541" s="20">
        <f t="shared" si="35"/>
        <v>17839182.943988461</v>
      </c>
      <c r="AF541" s="20">
        <f t="shared" si="35"/>
        <v>19650935.777863201</v>
      </c>
      <c r="AG541" s="20">
        <f t="shared" si="35"/>
        <v>22005149.143232707</v>
      </c>
      <c r="AH541" s="20">
        <f t="shared" si="35"/>
        <v>25098286.570681758</v>
      </c>
      <c r="AI541" s="20">
        <f t="shared" si="35"/>
        <v>29206032.623769592</v>
      </c>
      <c r="AJ541" s="20">
        <f t="shared" si="35"/>
        <v>34717247.73857978</v>
      </c>
      <c r="AK541" s="20">
        <f t="shared" si="35"/>
        <v>42182993.466066167</v>
      </c>
      <c r="AL541" s="20">
        <f t="shared" si="35"/>
        <v>52387454.701921403</v>
      </c>
      <c r="AM541" s="20">
        <f t="shared" si="35"/>
        <v>66450716.068262152</v>
      </c>
      <c r="AN541" s="20">
        <f t="shared" si="35"/>
        <v>85977926.964794591</v>
      </c>
      <c r="AO541" s="20">
        <f t="shared" si="35"/>
        <v>113276085.94264717</v>
      </c>
      <c r="AP541" s="20">
        <f t="shared" si="35"/>
        <v>151669475.19793332</v>
      </c>
      <c r="AQ541" s="20">
        <f t="shared" si="35"/>
        <v>205959124.92337003</v>
      </c>
    </row>
  </sheetData>
  <mergeCells count="6">
    <mergeCell ref="Z2:AA2"/>
    <mergeCell ref="F2:G2"/>
    <mergeCell ref="I2:J2"/>
    <mergeCell ref="K2:Q2"/>
    <mergeCell ref="R2:V2"/>
    <mergeCell ref="W2:Y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Q541"/>
  <sheetViews>
    <sheetView showOutlineSymbols="0" showWhiteSpace="0" workbookViewId="0">
      <pane xSplit="4" ySplit="3" topLeftCell="Z4" activePane="bottomRight" state="frozen"/>
      <selection pane="topRight" activeCell="E1" sqref="E1"/>
      <selection pane="bottomLeft" activeCell="A4" sqref="A4"/>
      <selection pane="bottomRight" activeCell="AD11" sqref="AD11"/>
    </sheetView>
  </sheetViews>
  <sheetFormatPr defaultRowHeight="15" x14ac:dyDescent="0.25"/>
  <cols>
    <col min="1" max="1" width="42.42578125" bestFit="1" customWidth="1"/>
    <col min="2" max="2" width="4" bestFit="1" customWidth="1"/>
    <col min="3" max="3" width="11" bestFit="1" customWidth="1"/>
    <col min="4" max="4" width="13.140625" bestFit="1" customWidth="1"/>
    <col min="5" max="5" width="10.85546875" bestFit="1" customWidth="1"/>
    <col min="6" max="6" width="17.42578125" bestFit="1" customWidth="1"/>
    <col min="7" max="7" width="13.5703125" bestFit="1" customWidth="1"/>
    <col min="8" max="8" width="11.5703125" bestFit="1" customWidth="1"/>
    <col min="9" max="9" width="14.42578125" bestFit="1" customWidth="1"/>
    <col min="11" max="11" width="14.140625" bestFit="1" customWidth="1"/>
    <col min="12" max="12" width="10.5703125" bestFit="1" customWidth="1"/>
    <col min="13" max="13" width="13.28515625" bestFit="1" customWidth="1"/>
    <col min="14" max="14" width="12" bestFit="1" customWidth="1"/>
    <col min="15" max="15" width="10.7109375" bestFit="1" customWidth="1"/>
    <col min="16" max="16" width="15.85546875" customWidth="1"/>
    <col min="17" max="17" width="14.7109375" bestFit="1" customWidth="1"/>
    <col min="18" max="18" width="15.28515625" bestFit="1" customWidth="1"/>
    <col min="19" max="19" width="10.5703125" bestFit="1" customWidth="1"/>
    <col min="20" max="20" width="15.7109375" bestFit="1" customWidth="1"/>
    <col min="21" max="21" width="12.7109375" bestFit="1" customWidth="1"/>
    <col min="22" max="22" width="22" bestFit="1" customWidth="1"/>
    <col min="23" max="43" width="15.5703125" bestFit="1" customWidth="1"/>
  </cols>
  <sheetData>
    <row r="1" spans="1:43" ht="30" x14ac:dyDescent="0.25">
      <c r="A1" s="35" t="s">
        <v>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6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</row>
    <row r="2" spans="1:43" s="33" customFormat="1" x14ac:dyDescent="0.25">
      <c r="A2" s="27" t="s">
        <v>92</v>
      </c>
      <c r="B2" s="23"/>
      <c r="C2" s="23"/>
      <c r="D2" s="23"/>
      <c r="E2" s="23"/>
      <c r="F2" s="71" t="s">
        <v>9</v>
      </c>
      <c r="G2" s="71"/>
      <c r="H2" s="23"/>
      <c r="I2" s="71" t="s">
        <v>10</v>
      </c>
      <c r="J2" s="71"/>
      <c r="K2" s="71" t="s">
        <v>18</v>
      </c>
      <c r="L2" s="71"/>
      <c r="M2" s="71"/>
      <c r="N2" s="71"/>
      <c r="O2" s="71"/>
      <c r="P2" s="71"/>
      <c r="Q2" s="71"/>
      <c r="R2" s="71" t="s">
        <v>28</v>
      </c>
      <c r="S2" s="71"/>
      <c r="T2" s="71"/>
      <c r="U2" s="71"/>
      <c r="V2" s="71"/>
      <c r="W2" s="71" t="s">
        <v>27</v>
      </c>
      <c r="X2" s="71"/>
      <c r="Y2" s="71"/>
      <c r="Z2" s="71" t="s">
        <v>31</v>
      </c>
      <c r="AA2" s="71"/>
      <c r="AB2" s="24" t="s">
        <v>37</v>
      </c>
      <c r="AC2" s="25">
        <v>0.02</v>
      </c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  <c r="AP2" s="27"/>
      <c r="AQ2" s="27"/>
    </row>
    <row r="3" spans="1:43" s="33" customFormat="1" ht="45" x14ac:dyDescent="0.25">
      <c r="A3" s="27" t="s">
        <v>97</v>
      </c>
      <c r="B3" s="23" t="s">
        <v>0</v>
      </c>
      <c r="C3" s="23" t="s">
        <v>1</v>
      </c>
      <c r="D3" s="23" t="s">
        <v>2</v>
      </c>
      <c r="E3" s="23" t="s">
        <v>3</v>
      </c>
      <c r="F3" s="37" t="s">
        <v>104</v>
      </c>
      <c r="G3" s="23" t="s">
        <v>5</v>
      </c>
      <c r="H3" s="23" t="s">
        <v>6</v>
      </c>
      <c r="I3" s="23" t="s">
        <v>7</v>
      </c>
      <c r="J3" s="23" t="s">
        <v>8</v>
      </c>
      <c r="K3" s="23" t="s">
        <v>18</v>
      </c>
      <c r="L3" s="23" t="s">
        <v>11</v>
      </c>
      <c r="M3" s="23" t="s">
        <v>13</v>
      </c>
      <c r="N3" s="23" t="s">
        <v>14</v>
      </c>
      <c r="O3" s="23" t="s">
        <v>15</v>
      </c>
      <c r="P3" s="23" t="s">
        <v>16</v>
      </c>
      <c r="Q3" s="23" t="s">
        <v>17</v>
      </c>
      <c r="R3" s="23" t="s">
        <v>19</v>
      </c>
      <c r="S3" s="23" t="s">
        <v>20</v>
      </c>
      <c r="T3" s="23" t="s">
        <v>21</v>
      </c>
      <c r="U3" s="23" t="s">
        <v>22</v>
      </c>
      <c r="V3" s="23" t="s">
        <v>88</v>
      </c>
      <c r="W3" s="23" t="s">
        <v>25</v>
      </c>
      <c r="X3" s="23" t="s">
        <v>26</v>
      </c>
      <c r="Y3" s="23" t="s">
        <v>24</v>
      </c>
      <c r="Z3" s="23" t="s">
        <v>29</v>
      </c>
      <c r="AA3" s="23" t="s">
        <v>30</v>
      </c>
      <c r="AB3" s="24" t="s">
        <v>32</v>
      </c>
      <c r="AC3" s="23" t="s">
        <v>33</v>
      </c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  <c r="AP3" s="27"/>
      <c r="AQ3" s="27"/>
    </row>
    <row r="4" spans="1:43" x14ac:dyDescent="0.25">
      <c r="A4" s="27" t="s">
        <v>35</v>
      </c>
      <c r="B4" s="9">
        <v>0</v>
      </c>
      <c r="C4" s="9">
        <f>23</f>
        <v>23</v>
      </c>
      <c r="D4" s="9">
        <v>0</v>
      </c>
      <c r="E4" s="9">
        <f>VLookups!$D$64+VLookups!D66</f>
        <v>8500</v>
      </c>
      <c r="F4" s="19">
        <v>0</v>
      </c>
      <c r="G4" s="19">
        <v>0</v>
      </c>
      <c r="H4" s="19">
        <v>0</v>
      </c>
      <c r="I4" s="19">
        <v>0</v>
      </c>
      <c r="J4" s="19">
        <v>0</v>
      </c>
      <c r="K4" s="21">
        <f>-VLookups!$D$22</f>
        <v>-250</v>
      </c>
      <c r="L4" s="19">
        <v>0</v>
      </c>
      <c r="M4" s="19">
        <v>0</v>
      </c>
      <c r="N4" s="9" t="s">
        <v>36</v>
      </c>
      <c r="O4" s="19">
        <v>0</v>
      </c>
      <c r="P4" s="19">
        <v>0</v>
      </c>
      <c r="Q4" s="9" t="s">
        <v>36</v>
      </c>
      <c r="R4" s="21">
        <f>-VLookups!$D$44</f>
        <v>-2000</v>
      </c>
      <c r="S4" s="19">
        <v>0</v>
      </c>
      <c r="T4" s="19">
        <v>0</v>
      </c>
      <c r="U4" s="9" t="s">
        <v>36</v>
      </c>
      <c r="V4" s="21">
        <f>-VLookups!$D$53</f>
        <v>-600</v>
      </c>
      <c r="W4" s="19">
        <v>0</v>
      </c>
      <c r="X4" s="19">
        <v>0</v>
      </c>
      <c r="Y4" s="21"/>
      <c r="Z4" s="19">
        <v>0</v>
      </c>
      <c r="AA4" s="19">
        <v>0</v>
      </c>
      <c r="AB4" s="20">
        <f>SUM(E4,F4/2,H4,I4,K4,L4,M4,O4,P4,R4,S4,T4,V4,W4,X4,Y4,G4,J4,Z4,AA4)</f>
        <v>5650</v>
      </c>
      <c r="AC4" s="20">
        <f>AB4</f>
        <v>5650</v>
      </c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</row>
    <row r="5" spans="1:43" x14ac:dyDescent="0.25">
      <c r="A5" s="1"/>
      <c r="B5" s="9">
        <v>1</v>
      </c>
      <c r="C5" s="9">
        <f>23</f>
        <v>23</v>
      </c>
      <c r="D5" s="9">
        <v>1</v>
      </c>
      <c r="E5" s="9">
        <f>VLookups!$D$64</f>
        <v>3000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21">
        <f>-VLookups!$D$22</f>
        <v>-250</v>
      </c>
      <c r="L5" s="19">
        <v>0</v>
      </c>
      <c r="M5" s="19">
        <v>0</v>
      </c>
      <c r="N5" s="9" t="s">
        <v>36</v>
      </c>
      <c r="O5" s="19">
        <v>0</v>
      </c>
      <c r="P5" s="19">
        <v>0</v>
      </c>
      <c r="Q5" s="9" t="s">
        <v>36</v>
      </c>
      <c r="R5" s="21">
        <f>-VLookups!$D$44</f>
        <v>-2000</v>
      </c>
      <c r="S5" s="19">
        <v>0</v>
      </c>
      <c r="T5" s="19">
        <v>0</v>
      </c>
      <c r="U5" s="9" t="s">
        <v>36</v>
      </c>
      <c r="V5" s="21">
        <f>V4-VLookups!$D$54</f>
        <v>-605</v>
      </c>
      <c r="W5" s="19">
        <v>0</v>
      </c>
      <c r="X5" s="19">
        <v>0</v>
      </c>
      <c r="Y5" s="36"/>
      <c r="Z5" s="19">
        <v>0</v>
      </c>
      <c r="AA5" s="19">
        <v>0</v>
      </c>
      <c r="AB5" s="20">
        <f t="shared" ref="AB5:AB68" si="0">SUM(E5,F5/2,H5,I5,K5,L5,M5,O5,P5,R5,S5,T5,V5,W5,X5,Y5,G5,J5,Z5,AA5)</f>
        <v>145</v>
      </c>
      <c r="AC5" s="20">
        <f t="shared" ref="AC5:AC68" si="1">AB5+AC4*(1+$AC$2/12)</f>
        <v>5804.416666666667</v>
      </c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</row>
    <row r="6" spans="1:43" x14ac:dyDescent="0.25">
      <c r="A6" s="1"/>
      <c r="B6" s="9">
        <v>2</v>
      </c>
      <c r="C6" s="9">
        <f>23</f>
        <v>23</v>
      </c>
      <c r="D6" s="9">
        <v>2</v>
      </c>
      <c r="E6" s="9">
        <f>VLookups!$D$64</f>
        <v>3000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21">
        <f>-VLookups!$D$22</f>
        <v>-250</v>
      </c>
      <c r="L6" s="19">
        <v>0</v>
      </c>
      <c r="M6" s="19">
        <v>0</v>
      </c>
      <c r="N6" s="9" t="s">
        <v>36</v>
      </c>
      <c r="O6" s="19">
        <v>0</v>
      </c>
      <c r="P6" s="19">
        <v>0</v>
      </c>
      <c r="Q6" s="9" t="s">
        <v>36</v>
      </c>
      <c r="R6" s="21">
        <f>-VLookups!$D$44</f>
        <v>-2000</v>
      </c>
      <c r="S6" s="19">
        <v>0</v>
      </c>
      <c r="T6" s="19">
        <v>0</v>
      </c>
      <c r="U6" s="9" t="s">
        <v>36</v>
      </c>
      <c r="V6" s="21">
        <f>V5-VLookups!$D$54</f>
        <v>-610</v>
      </c>
      <c r="W6" s="19">
        <v>0</v>
      </c>
      <c r="X6" s="19">
        <v>0</v>
      </c>
      <c r="Y6" s="36"/>
      <c r="Z6" s="19">
        <v>0</v>
      </c>
      <c r="AA6" s="19">
        <v>0</v>
      </c>
      <c r="AB6" s="20">
        <f t="shared" si="0"/>
        <v>140</v>
      </c>
      <c r="AC6" s="20">
        <f t="shared" si="1"/>
        <v>5954.090694444445</v>
      </c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</row>
    <row r="7" spans="1:43" x14ac:dyDescent="0.25">
      <c r="A7" s="1"/>
      <c r="B7" s="9">
        <v>3</v>
      </c>
      <c r="C7" s="9">
        <f>23</f>
        <v>23</v>
      </c>
      <c r="D7" s="9">
        <v>3</v>
      </c>
      <c r="E7" s="9">
        <f>VLookups!$D$64</f>
        <v>3000</v>
      </c>
      <c r="F7" s="19">
        <v>0</v>
      </c>
      <c r="G7" s="19">
        <v>0</v>
      </c>
      <c r="H7" s="19">
        <v>0</v>
      </c>
      <c r="I7" s="19">
        <v>0</v>
      </c>
      <c r="J7" s="19">
        <v>0</v>
      </c>
      <c r="K7" s="21">
        <f>-VLookups!$D$22</f>
        <v>-250</v>
      </c>
      <c r="L7" s="19">
        <v>0</v>
      </c>
      <c r="M7" s="19">
        <v>0</v>
      </c>
      <c r="N7" s="9" t="s">
        <v>36</v>
      </c>
      <c r="O7" s="19">
        <v>0</v>
      </c>
      <c r="P7" s="19">
        <v>0</v>
      </c>
      <c r="Q7" s="9" t="s">
        <v>36</v>
      </c>
      <c r="R7" s="21">
        <f>-VLookups!$D$44</f>
        <v>-2000</v>
      </c>
      <c r="S7" s="19">
        <v>0</v>
      </c>
      <c r="T7" s="19">
        <v>0</v>
      </c>
      <c r="U7" s="9" t="s">
        <v>36</v>
      </c>
      <c r="V7" s="21">
        <f>V6-VLookups!$D$54</f>
        <v>-615</v>
      </c>
      <c r="W7" s="19">
        <v>0</v>
      </c>
      <c r="X7" s="19">
        <v>0</v>
      </c>
      <c r="Y7" s="36"/>
      <c r="Z7" s="19">
        <v>0</v>
      </c>
      <c r="AA7" s="19">
        <v>0</v>
      </c>
      <c r="AB7" s="20">
        <f t="shared" si="0"/>
        <v>135</v>
      </c>
      <c r="AC7" s="20">
        <f t="shared" si="1"/>
        <v>6099.0141789351856</v>
      </c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</row>
    <row r="8" spans="1:43" x14ac:dyDescent="0.25">
      <c r="A8" s="1"/>
      <c r="B8" s="9">
        <v>4</v>
      </c>
      <c r="C8" s="9">
        <f>23</f>
        <v>23</v>
      </c>
      <c r="D8" s="9">
        <v>4</v>
      </c>
      <c r="E8" s="9">
        <f>VLookups!$D$64</f>
        <v>3000</v>
      </c>
      <c r="F8" s="19">
        <v>0</v>
      </c>
      <c r="G8" s="19">
        <v>0</v>
      </c>
      <c r="H8" s="19">
        <v>0</v>
      </c>
      <c r="I8" s="19">
        <v>0</v>
      </c>
      <c r="J8" s="19">
        <v>0</v>
      </c>
      <c r="K8" s="21">
        <f>-VLookups!$D$22</f>
        <v>-250</v>
      </c>
      <c r="L8" s="19">
        <v>0</v>
      </c>
      <c r="M8" s="19">
        <v>0</v>
      </c>
      <c r="N8" s="9" t="s">
        <v>36</v>
      </c>
      <c r="O8" s="19">
        <v>0</v>
      </c>
      <c r="P8" s="19">
        <v>0</v>
      </c>
      <c r="Q8" s="9" t="s">
        <v>36</v>
      </c>
      <c r="R8" s="21">
        <f>-VLookups!$D$44</f>
        <v>-2000</v>
      </c>
      <c r="S8" s="19">
        <v>0</v>
      </c>
      <c r="T8" s="19">
        <v>0</v>
      </c>
      <c r="U8" s="9" t="s">
        <v>36</v>
      </c>
      <c r="V8" s="21">
        <f>V7-VLookups!$D$54</f>
        <v>-620</v>
      </c>
      <c r="W8" s="19">
        <v>0</v>
      </c>
      <c r="X8" s="19">
        <v>0</v>
      </c>
      <c r="Y8" s="36"/>
      <c r="Z8" s="19">
        <v>0</v>
      </c>
      <c r="AA8" s="19">
        <v>0</v>
      </c>
      <c r="AB8" s="20">
        <f t="shared" si="0"/>
        <v>130</v>
      </c>
      <c r="AC8" s="20">
        <f t="shared" si="1"/>
        <v>6239.1792025667446</v>
      </c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</row>
    <row r="9" spans="1:43" x14ac:dyDescent="0.25">
      <c r="A9" s="1"/>
      <c r="B9" s="9">
        <v>5</v>
      </c>
      <c r="C9" s="9">
        <f>23</f>
        <v>23</v>
      </c>
      <c r="D9" s="9">
        <v>5</v>
      </c>
      <c r="E9" s="9">
        <f>VLookups!$D$64</f>
        <v>3000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21">
        <f>-VLookups!$D$22</f>
        <v>-250</v>
      </c>
      <c r="L9" s="19">
        <v>0</v>
      </c>
      <c r="M9" s="19">
        <v>0</v>
      </c>
      <c r="N9" s="9" t="s">
        <v>36</v>
      </c>
      <c r="O9" s="19">
        <v>0</v>
      </c>
      <c r="P9" s="19">
        <v>0</v>
      </c>
      <c r="Q9" s="9" t="s">
        <v>36</v>
      </c>
      <c r="R9" s="21">
        <f>-VLookups!$D$44</f>
        <v>-2000</v>
      </c>
      <c r="S9" s="19">
        <v>0</v>
      </c>
      <c r="T9" s="19">
        <v>0</v>
      </c>
      <c r="U9" s="9" t="s">
        <v>36</v>
      </c>
      <c r="V9" s="21">
        <f>V8-VLookups!$D$54</f>
        <v>-625</v>
      </c>
      <c r="W9" s="19">
        <v>0</v>
      </c>
      <c r="X9" s="19">
        <v>0</v>
      </c>
      <c r="Y9" s="36"/>
      <c r="Z9" s="19">
        <v>0</v>
      </c>
      <c r="AA9" s="19">
        <v>0</v>
      </c>
      <c r="AB9" s="20">
        <f t="shared" si="0"/>
        <v>125</v>
      </c>
      <c r="AC9" s="20">
        <f t="shared" si="1"/>
        <v>6374.5778345710223</v>
      </c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</row>
    <row r="10" spans="1:43" x14ac:dyDescent="0.25">
      <c r="A10" s="1"/>
      <c r="B10" s="9">
        <v>6</v>
      </c>
      <c r="C10" s="9">
        <f>23</f>
        <v>23</v>
      </c>
      <c r="D10" s="9">
        <v>6</v>
      </c>
      <c r="E10" s="9">
        <f>VLookups!$D$64</f>
        <v>3000</v>
      </c>
      <c r="F10" s="19">
        <v>0</v>
      </c>
      <c r="G10" s="19">
        <v>0</v>
      </c>
      <c r="H10" s="19">
        <v>0</v>
      </c>
      <c r="I10" s="19">
        <v>0</v>
      </c>
      <c r="J10" s="19">
        <v>0</v>
      </c>
      <c r="K10" s="21">
        <f>-VLookups!$D$22</f>
        <v>-250</v>
      </c>
      <c r="L10" s="19">
        <v>0</v>
      </c>
      <c r="M10" s="19">
        <v>0</v>
      </c>
      <c r="N10" s="9" t="s">
        <v>36</v>
      </c>
      <c r="O10" s="19">
        <v>0</v>
      </c>
      <c r="P10" s="19">
        <v>0</v>
      </c>
      <c r="Q10" s="9" t="s">
        <v>36</v>
      </c>
      <c r="R10" s="21">
        <f>-VLookups!$D$44</f>
        <v>-2000</v>
      </c>
      <c r="S10" s="19">
        <v>0</v>
      </c>
      <c r="T10" s="19">
        <v>0</v>
      </c>
      <c r="U10" s="9" t="s">
        <v>36</v>
      </c>
      <c r="V10" s="21">
        <f>V9-VLookups!$D$54</f>
        <v>-630</v>
      </c>
      <c r="W10" s="19">
        <v>0</v>
      </c>
      <c r="X10" s="19">
        <v>0</v>
      </c>
      <c r="Y10" s="36"/>
      <c r="Z10" s="19">
        <v>0</v>
      </c>
      <c r="AA10" s="19">
        <v>0</v>
      </c>
      <c r="AB10" s="20">
        <f t="shared" si="0"/>
        <v>120</v>
      </c>
      <c r="AC10" s="20">
        <f t="shared" si="1"/>
        <v>6505.202130961974</v>
      </c>
      <c r="AD10" s="1"/>
      <c r="AE10" s="1"/>
      <c r="AF10" s="6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</row>
    <row r="11" spans="1:43" x14ac:dyDescent="0.25">
      <c r="A11" s="1"/>
      <c r="B11" s="9">
        <v>7</v>
      </c>
      <c r="C11" s="9">
        <f>23</f>
        <v>23</v>
      </c>
      <c r="D11" s="9">
        <v>7</v>
      </c>
      <c r="E11" s="9">
        <f>VLookups!$D$64</f>
        <v>3000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21">
        <f>-VLookups!$D$22</f>
        <v>-250</v>
      </c>
      <c r="L11" s="19">
        <v>0</v>
      </c>
      <c r="M11" s="19">
        <v>0</v>
      </c>
      <c r="N11" s="9" t="s">
        <v>36</v>
      </c>
      <c r="O11" s="19">
        <v>0</v>
      </c>
      <c r="P11" s="19">
        <v>0</v>
      </c>
      <c r="Q11" s="9" t="s">
        <v>36</v>
      </c>
      <c r="R11" s="21">
        <f>-VLookups!$D$44</f>
        <v>-2000</v>
      </c>
      <c r="S11" s="19">
        <v>0</v>
      </c>
      <c r="T11" s="19">
        <v>0</v>
      </c>
      <c r="U11" s="9" t="s">
        <v>36</v>
      </c>
      <c r="V11" s="21">
        <f>V10-VLookups!$D$54</f>
        <v>-635</v>
      </c>
      <c r="W11" s="19">
        <v>0</v>
      </c>
      <c r="X11" s="19">
        <v>0</v>
      </c>
      <c r="Y11" s="36"/>
      <c r="Z11" s="19">
        <v>0</v>
      </c>
      <c r="AA11" s="19">
        <v>0</v>
      </c>
      <c r="AB11" s="20">
        <f t="shared" si="0"/>
        <v>115</v>
      </c>
      <c r="AC11" s="20">
        <f t="shared" si="1"/>
        <v>6631.0441345135778</v>
      </c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</row>
    <row r="12" spans="1:43" x14ac:dyDescent="0.25">
      <c r="A12" s="1"/>
      <c r="B12" s="9">
        <v>8</v>
      </c>
      <c r="C12" s="9">
        <f>23</f>
        <v>23</v>
      </c>
      <c r="D12" s="9">
        <v>8</v>
      </c>
      <c r="E12" s="9">
        <f>VLookups!$D$64</f>
        <v>3000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21">
        <f>-VLookups!$D$22</f>
        <v>-250</v>
      </c>
      <c r="L12" s="19">
        <v>0</v>
      </c>
      <c r="M12" s="19">
        <v>0</v>
      </c>
      <c r="N12" s="9" t="s">
        <v>36</v>
      </c>
      <c r="O12" s="19">
        <v>0</v>
      </c>
      <c r="P12" s="19">
        <v>0</v>
      </c>
      <c r="Q12" s="9" t="s">
        <v>36</v>
      </c>
      <c r="R12" s="21">
        <f>-VLookups!$D$44</f>
        <v>-2000</v>
      </c>
      <c r="S12" s="19">
        <v>0</v>
      </c>
      <c r="T12" s="19">
        <v>0</v>
      </c>
      <c r="U12" s="9" t="s">
        <v>36</v>
      </c>
      <c r="V12" s="21">
        <f>V11-VLookups!$D$54</f>
        <v>-640</v>
      </c>
      <c r="W12" s="19">
        <v>0</v>
      </c>
      <c r="X12" s="19">
        <v>0</v>
      </c>
      <c r="Y12" s="36"/>
      <c r="Z12" s="19">
        <v>0</v>
      </c>
      <c r="AA12" s="19">
        <v>0</v>
      </c>
      <c r="AB12" s="20">
        <f t="shared" si="0"/>
        <v>110</v>
      </c>
      <c r="AC12" s="20">
        <f t="shared" si="1"/>
        <v>6752.0958747377672</v>
      </c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</row>
    <row r="13" spans="1:43" x14ac:dyDescent="0.25">
      <c r="A13" s="1"/>
      <c r="B13" s="9">
        <v>9</v>
      </c>
      <c r="C13" s="9">
        <f>23</f>
        <v>23</v>
      </c>
      <c r="D13" s="9">
        <v>9</v>
      </c>
      <c r="E13" s="9">
        <f>VLookups!$D$64</f>
        <v>3000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21">
        <f>-VLookups!$D$22</f>
        <v>-250</v>
      </c>
      <c r="L13" s="19">
        <v>0</v>
      </c>
      <c r="M13" s="19">
        <v>0</v>
      </c>
      <c r="N13" s="9" t="s">
        <v>36</v>
      </c>
      <c r="O13" s="19">
        <v>0</v>
      </c>
      <c r="P13" s="19">
        <v>0</v>
      </c>
      <c r="Q13" s="9" t="s">
        <v>36</v>
      </c>
      <c r="R13" s="21">
        <f>-VLookups!$D$44</f>
        <v>-2000</v>
      </c>
      <c r="S13" s="19">
        <v>0</v>
      </c>
      <c r="T13" s="19">
        <v>0</v>
      </c>
      <c r="U13" s="9" t="s">
        <v>36</v>
      </c>
      <c r="V13" s="21">
        <f>V12-VLookups!$D$54</f>
        <v>-645</v>
      </c>
      <c r="W13" s="19">
        <v>0</v>
      </c>
      <c r="X13" s="19">
        <v>0</v>
      </c>
      <c r="Y13" s="36"/>
      <c r="Z13" s="19">
        <v>0</v>
      </c>
      <c r="AA13" s="19">
        <v>0</v>
      </c>
      <c r="AB13" s="20">
        <f t="shared" si="0"/>
        <v>105</v>
      </c>
      <c r="AC13" s="20">
        <f t="shared" si="1"/>
        <v>6868.3493678623308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</row>
    <row r="14" spans="1:43" x14ac:dyDescent="0.25">
      <c r="A14" s="1"/>
      <c r="B14" s="9">
        <v>10</v>
      </c>
      <c r="C14" s="9">
        <f>23</f>
        <v>23</v>
      </c>
      <c r="D14" s="9">
        <v>10</v>
      </c>
      <c r="E14" s="9">
        <f>VLookups!$D$64</f>
        <v>3000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21">
        <f>-VLookups!$D$22</f>
        <v>-250</v>
      </c>
      <c r="L14" s="19">
        <v>0</v>
      </c>
      <c r="M14" s="19">
        <v>0</v>
      </c>
      <c r="N14" s="9" t="s">
        <v>36</v>
      </c>
      <c r="O14" s="19">
        <v>0</v>
      </c>
      <c r="P14" s="19">
        <v>0</v>
      </c>
      <c r="Q14" s="9" t="s">
        <v>36</v>
      </c>
      <c r="R14" s="21">
        <f>-VLookups!$D$44</f>
        <v>-2000</v>
      </c>
      <c r="S14" s="19">
        <v>0</v>
      </c>
      <c r="T14" s="19">
        <v>0</v>
      </c>
      <c r="U14" s="9" t="s">
        <v>36</v>
      </c>
      <c r="V14" s="21">
        <f>V13-VLookups!$D$54</f>
        <v>-650</v>
      </c>
      <c r="W14" s="19">
        <v>0</v>
      </c>
      <c r="X14" s="19">
        <v>0</v>
      </c>
      <c r="Y14" s="36"/>
      <c r="Z14" s="19">
        <v>0</v>
      </c>
      <c r="AA14" s="19">
        <v>0</v>
      </c>
      <c r="AB14" s="20">
        <f t="shared" si="0"/>
        <v>100</v>
      </c>
      <c r="AC14" s="20">
        <f t="shared" si="1"/>
        <v>6979.7966168087687</v>
      </c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</row>
    <row r="15" spans="1:43" x14ac:dyDescent="0.25">
      <c r="A15" s="1"/>
      <c r="B15" s="9">
        <v>11</v>
      </c>
      <c r="C15" s="9">
        <f>23</f>
        <v>23</v>
      </c>
      <c r="D15" s="9">
        <v>11</v>
      </c>
      <c r="E15" s="9">
        <f>VLookups!$D$64</f>
        <v>3000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21">
        <f>-VLookups!$D$22</f>
        <v>-250</v>
      </c>
      <c r="L15" s="19">
        <v>0</v>
      </c>
      <c r="M15" s="19">
        <v>0</v>
      </c>
      <c r="N15" s="9" t="s">
        <v>36</v>
      </c>
      <c r="O15" s="19">
        <v>0</v>
      </c>
      <c r="P15" s="19">
        <v>0</v>
      </c>
      <c r="Q15" s="9" t="s">
        <v>36</v>
      </c>
      <c r="R15" s="21">
        <f>-VLookups!$D$44</f>
        <v>-2000</v>
      </c>
      <c r="S15" s="19">
        <v>0</v>
      </c>
      <c r="T15" s="19">
        <v>0</v>
      </c>
      <c r="U15" s="9" t="s">
        <v>36</v>
      </c>
      <c r="V15" s="21">
        <f>V14-VLookups!$D$54</f>
        <v>-655</v>
      </c>
      <c r="W15" s="19">
        <v>0</v>
      </c>
      <c r="X15" s="19">
        <v>0</v>
      </c>
      <c r="Y15" s="36"/>
      <c r="Z15" s="19">
        <v>0</v>
      </c>
      <c r="AA15" s="19">
        <v>0</v>
      </c>
      <c r="AB15" s="20">
        <f t="shared" si="0"/>
        <v>95</v>
      </c>
      <c r="AC15" s="20">
        <f t="shared" si="1"/>
        <v>7086.4296111701169</v>
      </c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</row>
    <row r="16" spans="1:43" x14ac:dyDescent="0.25">
      <c r="A16" s="1"/>
      <c r="B16" s="9">
        <v>12</v>
      </c>
      <c r="C16" s="9">
        <f>C4+1</f>
        <v>24</v>
      </c>
      <c r="D16" s="9">
        <f>D4</f>
        <v>0</v>
      </c>
      <c r="E16" s="9">
        <f>VLookups!$D$64</f>
        <v>3000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21">
        <f>-VLookups!$D$22</f>
        <v>-250</v>
      </c>
      <c r="L16" s="19">
        <v>0</v>
      </c>
      <c r="M16" s="19">
        <v>0</v>
      </c>
      <c r="N16" s="9" t="s">
        <v>36</v>
      </c>
      <c r="O16" s="19">
        <v>0</v>
      </c>
      <c r="P16" s="19">
        <v>0</v>
      </c>
      <c r="Q16" s="9" t="s">
        <v>36</v>
      </c>
      <c r="R16" s="21">
        <f>R4*(1+VLookups!$D$45)</f>
        <v>-2122</v>
      </c>
      <c r="S16" s="19">
        <v>0</v>
      </c>
      <c r="T16" s="19">
        <v>0</v>
      </c>
      <c r="U16" s="9" t="s">
        <v>36</v>
      </c>
      <c r="V16" s="21">
        <f>V15-VLookups!$D$54</f>
        <v>-660</v>
      </c>
      <c r="W16" s="19">
        <v>0</v>
      </c>
      <c r="X16" s="19">
        <v>0</v>
      </c>
      <c r="Y16" s="36"/>
      <c r="Z16" s="19">
        <v>0</v>
      </c>
      <c r="AA16" s="19">
        <v>0</v>
      </c>
      <c r="AB16" s="20">
        <f t="shared" si="0"/>
        <v>-32</v>
      </c>
      <c r="AC16" s="20">
        <f t="shared" si="1"/>
        <v>7066.2403271887342</v>
      </c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</row>
    <row r="17" spans="1:43" x14ac:dyDescent="0.25">
      <c r="A17" s="1"/>
      <c r="B17" s="9">
        <v>13</v>
      </c>
      <c r="C17" s="9">
        <f t="shared" ref="C17:C80" si="2">C5+1</f>
        <v>24</v>
      </c>
      <c r="D17" s="9">
        <f>D5</f>
        <v>1</v>
      </c>
      <c r="E17" s="9">
        <f>VLookups!$D$64</f>
        <v>3000</v>
      </c>
      <c r="F17" s="19">
        <v>0</v>
      </c>
      <c r="G17" s="19">
        <v>0</v>
      </c>
      <c r="H17" s="19">
        <v>0</v>
      </c>
      <c r="I17" s="19">
        <v>0</v>
      </c>
      <c r="J17" s="19">
        <v>0</v>
      </c>
      <c r="K17" s="21">
        <f>-VLookups!$D$22</f>
        <v>-250</v>
      </c>
      <c r="L17" s="19">
        <v>0</v>
      </c>
      <c r="M17" s="19">
        <v>0</v>
      </c>
      <c r="N17" s="9" t="s">
        <v>36</v>
      </c>
      <c r="O17" s="19">
        <v>0</v>
      </c>
      <c r="P17" s="19">
        <v>0</v>
      </c>
      <c r="Q17" s="9" t="s">
        <v>36</v>
      </c>
      <c r="R17" s="21">
        <f>R5*(1+VLookups!$D$45)</f>
        <v>-2122</v>
      </c>
      <c r="S17" s="19">
        <v>0</v>
      </c>
      <c r="T17" s="19">
        <v>0</v>
      </c>
      <c r="U17" s="9" t="s">
        <v>36</v>
      </c>
      <c r="V17" s="21">
        <f>V16-VLookups!$D$54</f>
        <v>-665</v>
      </c>
      <c r="W17" s="19">
        <v>0</v>
      </c>
      <c r="X17" s="19">
        <v>0</v>
      </c>
      <c r="Y17" s="36"/>
      <c r="Z17" s="19">
        <v>0</v>
      </c>
      <c r="AA17" s="19">
        <v>0</v>
      </c>
      <c r="AB17" s="20">
        <f t="shared" si="0"/>
        <v>-37</v>
      </c>
      <c r="AC17" s="20">
        <f t="shared" si="1"/>
        <v>7041.0173944007156</v>
      </c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</row>
    <row r="18" spans="1:43" x14ac:dyDescent="0.25">
      <c r="A18" s="1"/>
      <c r="B18" s="9">
        <v>14</v>
      </c>
      <c r="C18" s="9">
        <f t="shared" si="2"/>
        <v>24</v>
      </c>
      <c r="D18" s="9">
        <f t="shared" ref="D18:D81" si="3">D6</f>
        <v>2</v>
      </c>
      <c r="E18" s="9">
        <f>VLookups!$D$64</f>
        <v>3000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21">
        <f>-VLookups!$D$22</f>
        <v>-250</v>
      </c>
      <c r="L18" s="19">
        <v>0</v>
      </c>
      <c r="M18" s="19">
        <v>0</v>
      </c>
      <c r="N18" s="9" t="s">
        <v>36</v>
      </c>
      <c r="O18" s="19">
        <v>0</v>
      </c>
      <c r="P18" s="19">
        <v>0</v>
      </c>
      <c r="Q18" s="9" t="s">
        <v>36</v>
      </c>
      <c r="R18" s="21">
        <f>R6*(1+VLookups!$D$45)</f>
        <v>-2122</v>
      </c>
      <c r="S18" s="19">
        <v>0</v>
      </c>
      <c r="T18" s="19">
        <v>0</v>
      </c>
      <c r="U18" s="9" t="s">
        <v>36</v>
      </c>
      <c r="V18" s="21">
        <f>V17-VLookups!$D$54</f>
        <v>-670</v>
      </c>
      <c r="W18" s="19">
        <v>0</v>
      </c>
      <c r="X18" s="19">
        <v>0</v>
      </c>
      <c r="Y18" s="36"/>
      <c r="Z18" s="19">
        <v>0</v>
      </c>
      <c r="AA18" s="19">
        <v>0</v>
      </c>
      <c r="AB18" s="20">
        <f t="shared" si="0"/>
        <v>-42</v>
      </c>
      <c r="AC18" s="20">
        <f t="shared" si="1"/>
        <v>7010.7524233913837</v>
      </c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</row>
    <row r="19" spans="1:43" x14ac:dyDescent="0.25">
      <c r="A19" s="1"/>
      <c r="B19" s="9">
        <v>15</v>
      </c>
      <c r="C19" s="9">
        <f t="shared" si="2"/>
        <v>24</v>
      </c>
      <c r="D19" s="9">
        <f t="shared" si="3"/>
        <v>3</v>
      </c>
      <c r="E19" s="9">
        <f>VLookups!$D$64</f>
        <v>3000</v>
      </c>
      <c r="F19" s="19">
        <v>0</v>
      </c>
      <c r="G19" s="19">
        <v>0</v>
      </c>
      <c r="H19" s="19">
        <v>0</v>
      </c>
      <c r="I19" s="19">
        <v>0</v>
      </c>
      <c r="J19" s="19">
        <v>0</v>
      </c>
      <c r="K19" s="21">
        <f>-VLookups!$D$22</f>
        <v>-250</v>
      </c>
      <c r="L19" s="19">
        <v>0</v>
      </c>
      <c r="M19" s="19">
        <v>0</v>
      </c>
      <c r="N19" s="9" t="s">
        <v>36</v>
      </c>
      <c r="O19" s="19">
        <v>0</v>
      </c>
      <c r="P19" s="19">
        <v>0</v>
      </c>
      <c r="Q19" s="9" t="s">
        <v>36</v>
      </c>
      <c r="R19" s="21">
        <f>R7*(1+VLookups!$D$45)</f>
        <v>-2122</v>
      </c>
      <c r="S19" s="19">
        <v>0</v>
      </c>
      <c r="T19" s="19">
        <v>0</v>
      </c>
      <c r="U19" s="9" t="s">
        <v>36</v>
      </c>
      <c r="V19" s="21">
        <f>V18-VLookups!$D$54</f>
        <v>-675</v>
      </c>
      <c r="W19" s="19">
        <v>0</v>
      </c>
      <c r="X19" s="19">
        <v>0</v>
      </c>
      <c r="Y19" s="36"/>
      <c r="Z19" s="19">
        <v>0</v>
      </c>
      <c r="AA19" s="19">
        <v>0</v>
      </c>
      <c r="AB19" s="20">
        <f t="shared" si="0"/>
        <v>-47</v>
      </c>
      <c r="AC19" s="20">
        <f t="shared" si="1"/>
        <v>6975.4370107637033</v>
      </c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</row>
    <row r="20" spans="1:43" x14ac:dyDescent="0.25">
      <c r="A20" s="1"/>
      <c r="B20" s="9">
        <v>16</v>
      </c>
      <c r="C20" s="9">
        <f t="shared" si="2"/>
        <v>24</v>
      </c>
      <c r="D20" s="9">
        <f t="shared" si="3"/>
        <v>4</v>
      </c>
      <c r="E20" s="9">
        <f>VLookups!$D$64</f>
        <v>3000</v>
      </c>
      <c r="F20" s="19">
        <v>0</v>
      </c>
      <c r="G20" s="19">
        <v>0</v>
      </c>
      <c r="H20" s="19">
        <v>0</v>
      </c>
      <c r="I20" s="19">
        <v>0</v>
      </c>
      <c r="J20" s="19">
        <v>0</v>
      </c>
      <c r="K20" s="21">
        <f>-VLookups!$D$22</f>
        <v>-250</v>
      </c>
      <c r="L20" s="19">
        <v>0</v>
      </c>
      <c r="M20" s="19">
        <v>0</v>
      </c>
      <c r="N20" s="9" t="s">
        <v>36</v>
      </c>
      <c r="O20" s="19">
        <v>0</v>
      </c>
      <c r="P20" s="19">
        <v>0</v>
      </c>
      <c r="Q20" s="9" t="s">
        <v>36</v>
      </c>
      <c r="R20" s="21">
        <f>R8*(1+VLookups!$D$45)</f>
        <v>-2122</v>
      </c>
      <c r="S20" s="19">
        <v>0</v>
      </c>
      <c r="T20" s="19">
        <v>0</v>
      </c>
      <c r="U20" s="9" t="s">
        <v>36</v>
      </c>
      <c r="V20" s="21">
        <f>V19-VLookups!$D$54</f>
        <v>-680</v>
      </c>
      <c r="W20" s="19">
        <v>0</v>
      </c>
      <c r="X20" s="19">
        <v>0</v>
      </c>
      <c r="Y20" s="36"/>
      <c r="Z20" s="19">
        <v>0</v>
      </c>
      <c r="AA20" s="19">
        <v>0</v>
      </c>
      <c r="AB20" s="20">
        <f t="shared" si="0"/>
        <v>-52</v>
      </c>
      <c r="AC20" s="20">
        <f t="shared" si="1"/>
        <v>6935.0627391149765</v>
      </c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</row>
    <row r="21" spans="1:43" x14ac:dyDescent="0.25">
      <c r="A21" s="1"/>
      <c r="B21" s="9">
        <v>17</v>
      </c>
      <c r="C21" s="9">
        <f t="shared" si="2"/>
        <v>24</v>
      </c>
      <c r="D21" s="9">
        <f t="shared" si="3"/>
        <v>5</v>
      </c>
      <c r="E21" s="9">
        <f>VLookups!$D$64</f>
        <v>3000</v>
      </c>
      <c r="F21" s="19">
        <v>0</v>
      </c>
      <c r="G21" s="19">
        <v>0</v>
      </c>
      <c r="H21" s="19">
        <v>0</v>
      </c>
      <c r="I21" s="19">
        <v>0</v>
      </c>
      <c r="J21" s="19">
        <v>0</v>
      </c>
      <c r="K21" s="21">
        <f>-VLookups!$D$22</f>
        <v>-250</v>
      </c>
      <c r="L21" s="19">
        <v>0</v>
      </c>
      <c r="M21" s="19">
        <v>0</v>
      </c>
      <c r="N21" s="9" t="s">
        <v>36</v>
      </c>
      <c r="O21" s="19">
        <v>0</v>
      </c>
      <c r="P21" s="19">
        <v>0</v>
      </c>
      <c r="Q21" s="9" t="s">
        <v>36</v>
      </c>
      <c r="R21" s="21">
        <f>R9*(1+VLookups!$D$45)</f>
        <v>-2122</v>
      </c>
      <c r="S21" s="19">
        <v>0</v>
      </c>
      <c r="T21" s="19">
        <v>0</v>
      </c>
      <c r="U21" s="9" t="s">
        <v>36</v>
      </c>
      <c r="V21" s="21">
        <f>V20-VLookups!$D$54</f>
        <v>-685</v>
      </c>
      <c r="W21" s="19">
        <v>0</v>
      </c>
      <c r="X21" s="19">
        <v>0</v>
      </c>
      <c r="Y21" s="36"/>
      <c r="Z21" s="19">
        <v>0</v>
      </c>
      <c r="AA21" s="19">
        <v>0</v>
      </c>
      <c r="AB21" s="20">
        <f t="shared" si="0"/>
        <v>-57</v>
      </c>
      <c r="AC21" s="20">
        <f t="shared" si="1"/>
        <v>6889.6211770135014</v>
      </c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</row>
    <row r="22" spans="1:43" x14ac:dyDescent="0.25">
      <c r="A22" s="1"/>
      <c r="B22" s="9">
        <v>18</v>
      </c>
      <c r="C22" s="9">
        <f t="shared" si="2"/>
        <v>24</v>
      </c>
      <c r="D22" s="9">
        <f t="shared" si="3"/>
        <v>6</v>
      </c>
      <c r="E22" s="9">
        <f>VLookups!$D$64</f>
        <v>3000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21">
        <f>-VLookups!$D$22</f>
        <v>-250</v>
      </c>
      <c r="L22" s="19">
        <v>0</v>
      </c>
      <c r="M22" s="19">
        <v>0</v>
      </c>
      <c r="N22" s="9" t="s">
        <v>36</v>
      </c>
      <c r="O22" s="19">
        <v>0</v>
      </c>
      <c r="P22" s="19">
        <v>0</v>
      </c>
      <c r="Q22" s="9" t="s">
        <v>36</v>
      </c>
      <c r="R22" s="21">
        <f>R10*(1+VLookups!$D$45)</f>
        <v>-2122</v>
      </c>
      <c r="S22" s="19">
        <v>0</v>
      </c>
      <c r="T22" s="19">
        <v>0</v>
      </c>
      <c r="U22" s="9" t="s">
        <v>36</v>
      </c>
      <c r="V22" s="21">
        <f>V21-VLookups!$D$54</f>
        <v>-690</v>
      </c>
      <c r="W22" s="19">
        <v>0</v>
      </c>
      <c r="X22" s="19">
        <v>0</v>
      </c>
      <c r="Y22" s="36"/>
      <c r="Z22" s="19">
        <v>0</v>
      </c>
      <c r="AA22" s="19">
        <v>0</v>
      </c>
      <c r="AB22" s="20">
        <f t="shared" si="0"/>
        <v>-62</v>
      </c>
      <c r="AC22" s="20">
        <f t="shared" si="1"/>
        <v>6839.103878975191</v>
      </c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</row>
    <row r="23" spans="1:43" x14ac:dyDescent="0.25">
      <c r="A23" s="1"/>
      <c r="B23" s="9">
        <v>19</v>
      </c>
      <c r="C23" s="9">
        <f t="shared" si="2"/>
        <v>24</v>
      </c>
      <c r="D23" s="9">
        <f t="shared" si="3"/>
        <v>7</v>
      </c>
      <c r="E23" s="9">
        <f>VLookups!$D$64</f>
        <v>3000</v>
      </c>
      <c r="F23" s="19">
        <v>0</v>
      </c>
      <c r="G23" s="19">
        <v>0</v>
      </c>
      <c r="H23" s="19">
        <v>0</v>
      </c>
      <c r="I23" s="19">
        <v>0</v>
      </c>
      <c r="J23" s="19">
        <v>0</v>
      </c>
      <c r="K23" s="21">
        <f>-VLookups!$D$22</f>
        <v>-250</v>
      </c>
      <c r="L23" s="19">
        <v>0</v>
      </c>
      <c r="M23" s="19">
        <v>0</v>
      </c>
      <c r="N23" s="9" t="s">
        <v>36</v>
      </c>
      <c r="O23" s="19">
        <v>0</v>
      </c>
      <c r="P23" s="19">
        <v>0</v>
      </c>
      <c r="Q23" s="9" t="s">
        <v>36</v>
      </c>
      <c r="R23" s="21">
        <f>R11*(1+VLookups!$D$45)</f>
        <v>-2122</v>
      </c>
      <c r="S23" s="19">
        <v>0</v>
      </c>
      <c r="T23" s="19">
        <v>0</v>
      </c>
      <c r="U23" s="9" t="s">
        <v>36</v>
      </c>
      <c r="V23" s="21">
        <f>V22-VLookups!$D$54</f>
        <v>-695</v>
      </c>
      <c r="W23" s="19">
        <v>0</v>
      </c>
      <c r="X23" s="19">
        <v>0</v>
      </c>
      <c r="Y23" s="36"/>
      <c r="Z23" s="19">
        <v>0</v>
      </c>
      <c r="AA23" s="19">
        <v>0</v>
      </c>
      <c r="AB23" s="20">
        <f t="shared" si="0"/>
        <v>-67</v>
      </c>
      <c r="AC23" s="20">
        <f t="shared" si="1"/>
        <v>6783.5023854401497</v>
      </c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</row>
    <row r="24" spans="1:43" x14ac:dyDescent="0.25">
      <c r="A24" s="1"/>
      <c r="B24" s="9">
        <v>20</v>
      </c>
      <c r="C24" s="9">
        <f t="shared" si="2"/>
        <v>24</v>
      </c>
      <c r="D24" s="9">
        <f t="shared" si="3"/>
        <v>8</v>
      </c>
      <c r="E24" s="9">
        <f>VLookups!$D$64</f>
        <v>3000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21">
        <f>-VLookups!$D$22</f>
        <v>-250</v>
      </c>
      <c r="L24" s="19">
        <v>0</v>
      </c>
      <c r="M24" s="19">
        <v>0</v>
      </c>
      <c r="N24" s="9" t="s">
        <v>36</v>
      </c>
      <c r="O24" s="19">
        <v>0</v>
      </c>
      <c r="P24" s="19">
        <v>0</v>
      </c>
      <c r="Q24" s="9" t="s">
        <v>36</v>
      </c>
      <c r="R24" s="21">
        <f>R12*(1+VLookups!$D$45)</f>
        <v>-2122</v>
      </c>
      <c r="S24" s="19">
        <v>0</v>
      </c>
      <c r="T24" s="19">
        <v>0</v>
      </c>
      <c r="U24" s="9" t="s">
        <v>36</v>
      </c>
      <c r="V24" s="21">
        <f>V23-VLookups!$D$54</f>
        <v>-700</v>
      </c>
      <c r="W24" s="19">
        <v>0</v>
      </c>
      <c r="X24" s="19">
        <v>0</v>
      </c>
      <c r="Y24" s="36"/>
      <c r="Z24" s="19">
        <v>0</v>
      </c>
      <c r="AA24" s="19">
        <v>0</v>
      </c>
      <c r="AB24" s="20">
        <f t="shared" si="0"/>
        <v>-72</v>
      </c>
      <c r="AC24" s="20">
        <f t="shared" si="1"/>
        <v>6722.8082227492168</v>
      </c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</row>
    <row r="25" spans="1:43" x14ac:dyDescent="0.25">
      <c r="A25" s="1"/>
      <c r="B25" s="9">
        <v>21</v>
      </c>
      <c r="C25" s="9">
        <f t="shared" si="2"/>
        <v>24</v>
      </c>
      <c r="D25" s="9">
        <f t="shared" si="3"/>
        <v>9</v>
      </c>
      <c r="E25" s="9">
        <f>VLookups!$D$64</f>
        <v>3000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21">
        <f>-VLookups!$D$22</f>
        <v>-250</v>
      </c>
      <c r="L25" s="19">
        <v>0</v>
      </c>
      <c r="M25" s="19">
        <v>0</v>
      </c>
      <c r="N25" s="9" t="s">
        <v>36</v>
      </c>
      <c r="O25" s="19">
        <v>0</v>
      </c>
      <c r="P25" s="19">
        <v>0</v>
      </c>
      <c r="Q25" s="9" t="s">
        <v>36</v>
      </c>
      <c r="R25" s="21">
        <f>R13*(1+VLookups!$D$45)</f>
        <v>-2122</v>
      </c>
      <c r="S25" s="19">
        <v>0</v>
      </c>
      <c r="T25" s="19">
        <v>0</v>
      </c>
      <c r="U25" s="9" t="s">
        <v>36</v>
      </c>
      <c r="V25" s="21">
        <f>V24-VLookups!$D$54</f>
        <v>-705</v>
      </c>
      <c r="W25" s="19">
        <v>0</v>
      </c>
      <c r="X25" s="19">
        <v>0</v>
      </c>
      <c r="Y25" s="36"/>
      <c r="Z25" s="19">
        <v>0</v>
      </c>
      <c r="AA25" s="19">
        <v>0</v>
      </c>
      <c r="AB25" s="20">
        <f t="shared" si="0"/>
        <v>-77</v>
      </c>
      <c r="AC25" s="20">
        <f t="shared" si="1"/>
        <v>6657.012903120466</v>
      </c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</row>
    <row r="26" spans="1:43" x14ac:dyDescent="0.25">
      <c r="A26" s="1"/>
      <c r="B26" s="9">
        <v>22</v>
      </c>
      <c r="C26" s="9">
        <f t="shared" si="2"/>
        <v>24</v>
      </c>
      <c r="D26" s="9">
        <f t="shared" si="3"/>
        <v>10</v>
      </c>
      <c r="E26" s="9">
        <f>VLookups!$D$64</f>
        <v>3000</v>
      </c>
      <c r="F26" s="19">
        <v>0</v>
      </c>
      <c r="G26" s="19">
        <v>0</v>
      </c>
      <c r="H26" s="19">
        <v>0</v>
      </c>
      <c r="I26" s="19">
        <v>0</v>
      </c>
      <c r="J26" s="19">
        <v>0</v>
      </c>
      <c r="K26" s="21">
        <f>-VLookups!$D$22</f>
        <v>-250</v>
      </c>
      <c r="L26" s="19">
        <v>0</v>
      </c>
      <c r="M26" s="19">
        <v>0</v>
      </c>
      <c r="N26" s="9" t="s">
        <v>36</v>
      </c>
      <c r="O26" s="19">
        <v>0</v>
      </c>
      <c r="P26" s="19">
        <v>0</v>
      </c>
      <c r="Q26" s="9" t="s">
        <v>36</v>
      </c>
      <c r="R26" s="21">
        <f>R14*(1+VLookups!$D$45)</f>
        <v>-2122</v>
      </c>
      <c r="S26" s="19">
        <v>0</v>
      </c>
      <c r="T26" s="19">
        <v>0</v>
      </c>
      <c r="U26" s="9" t="s">
        <v>36</v>
      </c>
      <c r="V26" s="21">
        <f>V25-VLookups!$D$54</f>
        <v>-710</v>
      </c>
      <c r="W26" s="19">
        <v>0</v>
      </c>
      <c r="X26" s="19">
        <v>0</v>
      </c>
      <c r="Y26" s="36"/>
      <c r="Z26" s="19">
        <v>0</v>
      </c>
      <c r="AA26" s="19">
        <v>0</v>
      </c>
      <c r="AB26" s="20">
        <f t="shared" si="0"/>
        <v>-82</v>
      </c>
      <c r="AC26" s="20">
        <f t="shared" si="1"/>
        <v>6586.1079246256668</v>
      </c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</row>
    <row r="27" spans="1:43" x14ac:dyDescent="0.25">
      <c r="A27" s="1"/>
      <c r="B27" s="9">
        <v>23</v>
      </c>
      <c r="C27" s="9">
        <f t="shared" si="2"/>
        <v>24</v>
      </c>
      <c r="D27" s="9">
        <f t="shared" si="3"/>
        <v>11</v>
      </c>
      <c r="E27" s="9">
        <f>VLookups!$D$64</f>
        <v>3000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21">
        <f>-VLookups!$D$22</f>
        <v>-250</v>
      </c>
      <c r="L27" s="19">
        <v>0</v>
      </c>
      <c r="M27" s="19">
        <v>0</v>
      </c>
      <c r="N27" s="9" t="s">
        <v>36</v>
      </c>
      <c r="O27" s="19">
        <v>0</v>
      </c>
      <c r="P27" s="19">
        <v>0</v>
      </c>
      <c r="Q27" s="9" t="s">
        <v>36</v>
      </c>
      <c r="R27" s="21">
        <f>R15*(1+VLookups!$D$45)</f>
        <v>-2122</v>
      </c>
      <c r="S27" s="19">
        <v>0</v>
      </c>
      <c r="T27" s="19">
        <v>0</v>
      </c>
      <c r="U27" s="9" t="s">
        <v>36</v>
      </c>
      <c r="V27" s="21">
        <f>V26-VLookups!$D$54</f>
        <v>-715</v>
      </c>
      <c r="W27" s="19">
        <v>0</v>
      </c>
      <c r="X27" s="19">
        <v>0</v>
      </c>
      <c r="Y27" s="36"/>
      <c r="Z27" s="19">
        <v>0</v>
      </c>
      <c r="AA27" s="19">
        <v>0</v>
      </c>
      <c r="AB27" s="20">
        <f t="shared" si="0"/>
        <v>-87</v>
      </c>
      <c r="AC27" s="20">
        <f t="shared" si="1"/>
        <v>6510.0847711667102</v>
      </c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</row>
    <row r="28" spans="1:43" x14ac:dyDescent="0.25">
      <c r="A28" s="1"/>
      <c r="B28" s="9">
        <v>24</v>
      </c>
      <c r="C28" s="9">
        <f t="shared" si="2"/>
        <v>25</v>
      </c>
      <c r="D28" s="9">
        <f t="shared" si="3"/>
        <v>0</v>
      </c>
      <c r="E28" s="9">
        <f>VLookups!D9</f>
        <v>11249.999999999998</v>
      </c>
      <c r="F28" s="19">
        <v>0</v>
      </c>
      <c r="G28" s="19">
        <v>0</v>
      </c>
      <c r="H28" s="20">
        <f>(-VLookups!$D$13)*(E28+F28/2)</f>
        <v>-3656.2499999999995</v>
      </c>
      <c r="I28" s="19">
        <v>0</v>
      </c>
      <c r="J28" s="19">
        <v>0</v>
      </c>
      <c r="K28" s="21">
        <f>-VLookups!D23</f>
        <v>-500</v>
      </c>
      <c r="L28" s="19">
        <v>0</v>
      </c>
      <c r="M28" s="19">
        <v>0</v>
      </c>
      <c r="N28" s="9" t="s">
        <v>36</v>
      </c>
      <c r="O28" s="19">
        <v>0</v>
      </c>
      <c r="P28" s="19">
        <v>0</v>
      </c>
      <c r="Q28" s="9" t="s">
        <v>36</v>
      </c>
      <c r="R28" s="21">
        <f>R16*(1+VLookups!$D$45)</f>
        <v>-2251.442</v>
      </c>
      <c r="S28" s="19">
        <v>0</v>
      </c>
      <c r="T28" s="19">
        <v>0</v>
      </c>
      <c r="U28" s="9" t="s">
        <v>36</v>
      </c>
      <c r="V28" s="21">
        <f>V27-VLookups!$D$54</f>
        <v>-720</v>
      </c>
      <c r="W28" s="19">
        <v>0</v>
      </c>
      <c r="X28" s="19">
        <v>0</v>
      </c>
      <c r="Y28" s="36"/>
      <c r="Z28" s="19">
        <v>0</v>
      </c>
      <c r="AA28" s="19">
        <v>0</v>
      </c>
      <c r="AB28" s="20">
        <f t="shared" si="0"/>
        <v>4122.3079999999982</v>
      </c>
      <c r="AC28" s="20">
        <f t="shared" si="1"/>
        <v>10643.242912451988</v>
      </c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</row>
    <row r="29" spans="1:43" x14ac:dyDescent="0.25">
      <c r="A29" s="1"/>
      <c r="B29" s="9">
        <v>25</v>
      </c>
      <c r="C29" s="9">
        <f t="shared" si="2"/>
        <v>25</v>
      </c>
      <c r="D29" s="9">
        <f t="shared" si="3"/>
        <v>1</v>
      </c>
      <c r="E29" s="20">
        <f>VLookups!$D$7</f>
        <v>10416.666666666666</v>
      </c>
      <c r="F29" s="20">
        <f>-E29*VLookups!$D$10*2</f>
        <v>-624.99999999999989</v>
      </c>
      <c r="G29" s="19">
        <v>0</v>
      </c>
      <c r="H29" s="20">
        <f>(-VLookups!$D$13)*(E29+F29/2)</f>
        <v>-3283.8541666666665</v>
      </c>
      <c r="I29" s="20">
        <f>-PMT(VLookups!$D$16/12,180,-FV(VLookups!$D$16/12,72,,-VLookups!$D$15))</f>
        <v>-1492.92953188151</v>
      </c>
      <c r="J29" s="21">
        <f>-PMT(VLookups!$D$20/12,180,-FV(VLookups!$D$20/12,24,,-VLookups!$D$19))</f>
        <v>-624.95374865778945</v>
      </c>
      <c r="K29" s="21">
        <f>K28-VLookups!$D$24</f>
        <v>-503</v>
      </c>
      <c r="L29" s="19">
        <v>0</v>
      </c>
      <c r="M29" s="19">
        <v>0</v>
      </c>
      <c r="N29" s="9" t="s">
        <v>36</v>
      </c>
      <c r="O29" s="19">
        <v>0</v>
      </c>
      <c r="P29" s="19">
        <v>0</v>
      </c>
      <c r="Q29" s="9" t="s">
        <v>36</v>
      </c>
      <c r="R29" s="21">
        <f>R17*(1+VLookups!$D$45)</f>
        <v>-2251.442</v>
      </c>
      <c r="S29" s="19">
        <v>0</v>
      </c>
      <c r="T29" s="19">
        <v>0</v>
      </c>
      <c r="U29" s="9" t="s">
        <v>36</v>
      </c>
      <c r="V29" s="21">
        <f>V28-VLookups!$D$54</f>
        <v>-725</v>
      </c>
      <c r="W29" s="19">
        <v>0</v>
      </c>
      <c r="X29" s="19">
        <v>0</v>
      </c>
      <c r="Y29" s="36">
        <f>-VLookups!D56</f>
        <v>-200</v>
      </c>
      <c r="Z29" s="20">
        <f>-E29*VLookups!$J$3</f>
        <v>-416.66666666666663</v>
      </c>
      <c r="AA29" s="19">
        <v>0</v>
      </c>
      <c r="AB29" s="20">
        <f t="shared" si="0"/>
        <v>606.32055279403369</v>
      </c>
      <c r="AC29" s="20">
        <f t="shared" si="1"/>
        <v>11267.302203433441</v>
      </c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</row>
    <row r="30" spans="1:43" x14ac:dyDescent="0.25">
      <c r="A30" s="1"/>
      <c r="B30" s="9">
        <v>26</v>
      </c>
      <c r="C30" s="9">
        <f t="shared" si="2"/>
        <v>25</v>
      </c>
      <c r="D30" s="9">
        <f t="shared" si="3"/>
        <v>2</v>
      </c>
      <c r="E30" s="20">
        <f>VLookups!$D$7</f>
        <v>10416.666666666666</v>
      </c>
      <c r="F30" s="20">
        <f>-E30*VLookups!$D$10*2</f>
        <v>-624.99999999999989</v>
      </c>
      <c r="G30" s="19">
        <v>0</v>
      </c>
      <c r="H30" s="20">
        <f>(-VLookups!$D$13)*(E30+F30/2)</f>
        <v>-3283.8541666666665</v>
      </c>
      <c r="I30" s="20">
        <f>-PMT(VLookups!$D$16/12,180,-FV(VLookups!$D$16/12,72,,-VLookups!$D$15))</f>
        <v>-1492.92953188151</v>
      </c>
      <c r="J30" s="21">
        <f>-PMT(VLookups!$D$20/12,180,-FV(VLookups!$D$20/12,24,,-VLookups!$D$19))</f>
        <v>-624.95374865778945</v>
      </c>
      <c r="K30" s="21">
        <f>K29-VLookups!$D$24</f>
        <v>-506</v>
      </c>
      <c r="L30" s="19">
        <v>0</v>
      </c>
      <c r="M30" s="19">
        <v>0</v>
      </c>
      <c r="N30" s="9" t="s">
        <v>36</v>
      </c>
      <c r="O30" s="19">
        <v>0</v>
      </c>
      <c r="P30" s="19">
        <v>0</v>
      </c>
      <c r="Q30" s="9" t="s">
        <v>36</v>
      </c>
      <c r="R30" s="21">
        <f>R18*(1+VLookups!$D$45)</f>
        <v>-2251.442</v>
      </c>
      <c r="S30" s="19">
        <v>0</v>
      </c>
      <c r="T30" s="19">
        <v>0</v>
      </c>
      <c r="U30" s="9" t="s">
        <v>36</v>
      </c>
      <c r="V30" s="21">
        <f>V29-VLookups!$D$54</f>
        <v>-730</v>
      </c>
      <c r="W30" s="19">
        <v>0</v>
      </c>
      <c r="X30" s="19">
        <v>0</v>
      </c>
      <c r="Y30" s="36">
        <f>Y29*(1+VLookups!$D$57/12)</f>
        <v>-200.58333333333334</v>
      </c>
      <c r="Z30" s="20">
        <f>-E30*VLookups!$J$3</f>
        <v>-416.66666666666663</v>
      </c>
      <c r="AA30" s="19">
        <v>0</v>
      </c>
      <c r="AB30" s="20">
        <f t="shared" si="0"/>
        <v>597.73721946070043</v>
      </c>
      <c r="AC30" s="20">
        <f t="shared" si="1"/>
        <v>11883.818259899863</v>
      </c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</row>
    <row r="31" spans="1:43" x14ac:dyDescent="0.25">
      <c r="A31" s="1"/>
      <c r="B31" s="9">
        <v>27</v>
      </c>
      <c r="C31" s="9">
        <f t="shared" si="2"/>
        <v>25</v>
      </c>
      <c r="D31" s="9">
        <f t="shared" si="3"/>
        <v>3</v>
      </c>
      <c r="E31" s="20">
        <f>VLookups!$D$7</f>
        <v>10416.666666666666</v>
      </c>
      <c r="F31" s="20">
        <f>-E31*VLookups!$D$10*2</f>
        <v>-624.99999999999989</v>
      </c>
      <c r="G31" s="19">
        <v>0</v>
      </c>
      <c r="H31" s="20">
        <f>(-VLookups!$D$13)*(E31+F31/2)</f>
        <v>-3283.8541666666665</v>
      </c>
      <c r="I31" s="20">
        <f>-PMT(VLookups!$D$16/12,180,-FV(VLookups!$D$16/12,72,,-VLookups!$D$15))</f>
        <v>-1492.92953188151</v>
      </c>
      <c r="J31" s="21">
        <f>-PMT(VLookups!$D$20/12,180,-FV(VLookups!$D$20/12,24,,-VLookups!$D$19))</f>
        <v>-624.95374865778945</v>
      </c>
      <c r="K31" s="21">
        <f>K30-VLookups!$D$24</f>
        <v>-509</v>
      </c>
      <c r="L31" s="19">
        <v>0</v>
      </c>
      <c r="M31" s="19">
        <v>0</v>
      </c>
      <c r="N31" s="9" t="s">
        <v>36</v>
      </c>
      <c r="O31" s="19">
        <v>0</v>
      </c>
      <c r="P31" s="19">
        <v>0</v>
      </c>
      <c r="Q31" s="9" t="s">
        <v>36</v>
      </c>
      <c r="R31" s="21">
        <f>R19*(1+VLookups!$D$45)</f>
        <v>-2251.442</v>
      </c>
      <c r="S31" s="19">
        <v>0</v>
      </c>
      <c r="T31" s="19">
        <v>0</v>
      </c>
      <c r="U31" s="9" t="s">
        <v>36</v>
      </c>
      <c r="V31" s="21">
        <f>V30-VLookups!$D$54</f>
        <v>-735</v>
      </c>
      <c r="W31" s="19">
        <v>0</v>
      </c>
      <c r="X31" s="19">
        <v>0</v>
      </c>
      <c r="Y31" s="36">
        <f>Y30*(1+VLookups!$D$57/12)</f>
        <v>-201.16836805555556</v>
      </c>
      <c r="Z31" s="20">
        <f>-E31*VLookups!$J$3</f>
        <v>-416.66666666666663</v>
      </c>
      <c r="AA31" s="19">
        <v>0</v>
      </c>
      <c r="AB31" s="20">
        <f t="shared" si="0"/>
        <v>589.15218473847801</v>
      </c>
      <c r="AC31" s="20">
        <f t="shared" si="1"/>
        <v>12492.77680840484</v>
      </c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</row>
    <row r="32" spans="1:43" x14ac:dyDescent="0.25">
      <c r="A32" s="1"/>
      <c r="B32" s="9">
        <v>28</v>
      </c>
      <c r="C32" s="9">
        <f t="shared" si="2"/>
        <v>25</v>
      </c>
      <c r="D32" s="9">
        <f t="shared" si="3"/>
        <v>4</v>
      </c>
      <c r="E32" s="20">
        <f>VLookups!$D$7</f>
        <v>10416.666666666666</v>
      </c>
      <c r="F32" s="20">
        <f>-E32*VLookups!$D$10*2</f>
        <v>-624.99999999999989</v>
      </c>
      <c r="G32" s="19">
        <v>0</v>
      </c>
      <c r="H32" s="20">
        <f>(-VLookups!$D$13)*(E32+F32/2)</f>
        <v>-3283.8541666666665</v>
      </c>
      <c r="I32" s="20">
        <f>-PMT(VLookups!$D$16/12,180,-FV(VLookups!$D$16/12,72,,-VLookups!$D$15))</f>
        <v>-1492.92953188151</v>
      </c>
      <c r="J32" s="21">
        <f>-PMT(VLookups!$D$20/12,180,-FV(VLookups!$D$20/12,24,,-VLookups!$D$19))</f>
        <v>-624.95374865778945</v>
      </c>
      <c r="K32" s="21">
        <f>K31-VLookups!$D$24</f>
        <v>-512</v>
      </c>
      <c r="L32" s="19">
        <v>0</v>
      </c>
      <c r="M32" s="19">
        <v>0</v>
      </c>
      <c r="N32" s="9" t="s">
        <v>36</v>
      </c>
      <c r="O32" s="19">
        <v>0</v>
      </c>
      <c r="P32" s="19">
        <v>0</v>
      </c>
      <c r="Q32" s="9" t="s">
        <v>36</v>
      </c>
      <c r="R32" s="21">
        <f>R20*(1+VLookups!$D$45)</f>
        <v>-2251.442</v>
      </c>
      <c r="S32" s="19">
        <v>0</v>
      </c>
      <c r="T32" s="19">
        <v>0</v>
      </c>
      <c r="U32" s="9" t="s">
        <v>36</v>
      </c>
      <c r="V32" s="21">
        <f>V31-VLookups!$D$54</f>
        <v>-740</v>
      </c>
      <c r="W32" s="19">
        <v>0</v>
      </c>
      <c r="X32" s="19">
        <v>0</v>
      </c>
      <c r="Y32" s="36">
        <f>Y31*(1+VLookups!$D$57/12)</f>
        <v>-201.75510912905094</v>
      </c>
      <c r="Z32" s="20">
        <f>-E32*VLookups!$J$3</f>
        <v>-416.66666666666663</v>
      </c>
      <c r="AA32" s="19">
        <v>0</v>
      </c>
      <c r="AB32" s="20">
        <f t="shared" si="0"/>
        <v>580.56544366498281</v>
      </c>
      <c r="AC32" s="20">
        <f t="shared" si="1"/>
        <v>13094.163546750497</v>
      </c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</row>
    <row r="33" spans="1:43" x14ac:dyDescent="0.25">
      <c r="A33" s="1"/>
      <c r="B33" s="9">
        <v>29</v>
      </c>
      <c r="C33" s="9">
        <f t="shared" si="2"/>
        <v>25</v>
      </c>
      <c r="D33" s="9">
        <f t="shared" si="3"/>
        <v>5</v>
      </c>
      <c r="E33" s="20">
        <f>VLookups!$D$7</f>
        <v>10416.666666666666</v>
      </c>
      <c r="F33" s="20">
        <f>-E33*VLookups!$D$10*2</f>
        <v>-624.99999999999989</v>
      </c>
      <c r="G33" s="19">
        <v>0</v>
      </c>
      <c r="H33" s="20">
        <f>(-VLookups!$D$13)*(E33+F33/2)</f>
        <v>-3283.8541666666665</v>
      </c>
      <c r="I33" s="20">
        <f>-PMT(VLookups!$D$16/12,180,-FV(VLookups!$D$16/12,72,,-VLookups!$D$15))</f>
        <v>-1492.92953188151</v>
      </c>
      <c r="J33" s="21">
        <f>-PMT(VLookups!$D$20/12,180,-FV(VLookups!$D$20/12,24,,-VLookups!$D$19))</f>
        <v>-624.95374865778945</v>
      </c>
      <c r="K33" s="21">
        <f>K32-VLookups!$D$24</f>
        <v>-515</v>
      </c>
      <c r="L33" s="19">
        <v>0</v>
      </c>
      <c r="M33" s="19">
        <v>0</v>
      </c>
      <c r="N33" s="9" t="s">
        <v>36</v>
      </c>
      <c r="O33" s="19">
        <v>0</v>
      </c>
      <c r="P33" s="19">
        <v>0</v>
      </c>
      <c r="Q33" s="9" t="s">
        <v>36</v>
      </c>
      <c r="R33" s="21">
        <f>R21*(1+VLookups!$D$45)</f>
        <v>-2251.442</v>
      </c>
      <c r="S33" s="19">
        <v>0</v>
      </c>
      <c r="T33" s="19">
        <v>0</v>
      </c>
      <c r="U33" s="9" t="s">
        <v>36</v>
      </c>
      <c r="V33" s="21">
        <f>V32-VLookups!$D$54</f>
        <v>-745</v>
      </c>
      <c r="W33" s="19">
        <v>0</v>
      </c>
      <c r="X33" s="19">
        <v>0</v>
      </c>
      <c r="Y33" s="36">
        <f>Y32*(1+VLookups!$D$57/12)</f>
        <v>-202.34356153067733</v>
      </c>
      <c r="Z33" s="20">
        <f>-E33*VLookups!$J$3</f>
        <v>-416.66666666666663</v>
      </c>
      <c r="AA33" s="19">
        <v>0</v>
      </c>
      <c r="AB33" s="20">
        <f t="shared" si="0"/>
        <v>571.97699126335635</v>
      </c>
      <c r="AC33" s="20">
        <f t="shared" si="1"/>
        <v>13687.964143925105</v>
      </c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</row>
    <row r="34" spans="1:43" x14ac:dyDescent="0.25">
      <c r="A34" s="1"/>
      <c r="B34" s="9">
        <v>30</v>
      </c>
      <c r="C34" s="9">
        <f t="shared" si="2"/>
        <v>25</v>
      </c>
      <c r="D34" s="9">
        <f t="shared" si="3"/>
        <v>6</v>
      </c>
      <c r="E34" s="20">
        <f>VLookups!$D$7</f>
        <v>10416.666666666666</v>
      </c>
      <c r="F34" s="20">
        <f>-E34*VLookups!$D$10*2</f>
        <v>-624.99999999999989</v>
      </c>
      <c r="G34" s="19">
        <v>0</v>
      </c>
      <c r="H34" s="20">
        <f>(-VLookups!$D$13)*(E34+F34/2)</f>
        <v>-3283.8541666666665</v>
      </c>
      <c r="I34" s="20">
        <f>-PMT(VLookups!$D$16/12,180,-FV(VLookups!$D$16/12,72,,-VLookups!$D$15))</f>
        <v>-1492.92953188151</v>
      </c>
      <c r="J34" s="21">
        <f>-PMT(VLookups!$D$20/12,180,-FV(VLookups!$D$20/12,24,,-VLookups!$D$19))</f>
        <v>-624.95374865778945</v>
      </c>
      <c r="K34" s="21">
        <f>K33-VLookups!$D$24</f>
        <v>-518</v>
      </c>
      <c r="L34" s="19">
        <v>0</v>
      </c>
      <c r="M34" s="19">
        <v>0</v>
      </c>
      <c r="N34" s="9" t="s">
        <v>36</v>
      </c>
      <c r="O34" s="19">
        <v>0</v>
      </c>
      <c r="P34" s="19">
        <v>0</v>
      </c>
      <c r="Q34" s="9" t="s">
        <v>36</v>
      </c>
      <c r="R34" s="21">
        <f>R22*(1+VLookups!$D$45)</f>
        <v>-2251.442</v>
      </c>
      <c r="S34" s="19">
        <v>0</v>
      </c>
      <c r="T34" s="19">
        <v>0</v>
      </c>
      <c r="U34" s="9" t="s">
        <v>36</v>
      </c>
      <c r="V34" s="21">
        <f>V33-VLookups!$D$54</f>
        <v>-750</v>
      </c>
      <c r="W34" s="19">
        <v>0</v>
      </c>
      <c r="X34" s="19">
        <v>0</v>
      </c>
      <c r="Y34" s="36">
        <f>Y33*(1+VLookups!$D$57/12)</f>
        <v>-202.93373025180847</v>
      </c>
      <c r="Z34" s="20">
        <f>-E34*VLookups!$J$3</f>
        <v>-416.66666666666663</v>
      </c>
      <c r="AA34" s="19">
        <v>0</v>
      </c>
      <c r="AB34" s="20">
        <f t="shared" si="0"/>
        <v>563.38682254222533</v>
      </c>
      <c r="AC34" s="20">
        <f t="shared" si="1"/>
        <v>14274.164240040538</v>
      </c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</row>
    <row r="35" spans="1:43" x14ac:dyDescent="0.25">
      <c r="A35" s="1"/>
      <c r="B35" s="9">
        <v>31</v>
      </c>
      <c r="C35" s="9">
        <f t="shared" si="2"/>
        <v>25</v>
      </c>
      <c r="D35" s="9">
        <f t="shared" si="3"/>
        <v>7</v>
      </c>
      <c r="E35" s="20">
        <f>VLookups!$D$7</f>
        <v>10416.666666666666</v>
      </c>
      <c r="F35" s="20">
        <f>-E35*VLookups!$D$10*2</f>
        <v>-624.99999999999989</v>
      </c>
      <c r="G35" s="19">
        <v>0</v>
      </c>
      <c r="H35" s="20">
        <f>(-VLookups!$D$13)*(E35+F35/2)</f>
        <v>-3283.8541666666665</v>
      </c>
      <c r="I35" s="20">
        <f>-PMT(VLookups!$D$16/12,180,-FV(VLookups!$D$16/12,72,,-VLookups!$D$15))</f>
        <v>-1492.92953188151</v>
      </c>
      <c r="J35" s="21">
        <f>-PMT(VLookups!$D$20/12,180,-FV(VLookups!$D$20/12,24,,-VLookups!$D$19))</f>
        <v>-624.95374865778945</v>
      </c>
      <c r="K35" s="21">
        <f>K34-VLookups!$D$24</f>
        <v>-521</v>
      </c>
      <c r="L35" s="19">
        <v>0</v>
      </c>
      <c r="M35" s="19">
        <v>0</v>
      </c>
      <c r="N35" s="9" t="s">
        <v>36</v>
      </c>
      <c r="O35" s="19">
        <v>0</v>
      </c>
      <c r="P35" s="19">
        <v>0</v>
      </c>
      <c r="Q35" s="9" t="s">
        <v>36</v>
      </c>
      <c r="R35" s="21">
        <f>R23*(1+VLookups!$D$45)</f>
        <v>-2251.442</v>
      </c>
      <c r="S35" s="19">
        <v>0</v>
      </c>
      <c r="T35" s="19">
        <v>0</v>
      </c>
      <c r="U35" s="9" t="s">
        <v>36</v>
      </c>
      <c r="V35" s="21">
        <f>V34-VLookups!$D$54</f>
        <v>-755</v>
      </c>
      <c r="W35" s="19">
        <v>0</v>
      </c>
      <c r="X35" s="19">
        <v>0</v>
      </c>
      <c r="Y35" s="36">
        <f>Y34*(1+VLookups!$D$57/12)</f>
        <v>-203.52562029837625</v>
      </c>
      <c r="Z35" s="20">
        <f>-E35*VLookups!$J$3</f>
        <v>-416.66666666666663</v>
      </c>
      <c r="AA35" s="19">
        <v>0</v>
      </c>
      <c r="AB35" s="20">
        <f t="shared" si="0"/>
        <v>554.79493249565746</v>
      </c>
      <c r="AC35" s="20">
        <f t="shared" si="1"/>
        <v>14852.749446269596</v>
      </c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</row>
    <row r="36" spans="1:43" x14ac:dyDescent="0.25">
      <c r="A36" s="1"/>
      <c r="B36" s="9">
        <v>32</v>
      </c>
      <c r="C36" s="9">
        <f t="shared" si="2"/>
        <v>25</v>
      </c>
      <c r="D36" s="9">
        <f t="shared" si="3"/>
        <v>8</v>
      </c>
      <c r="E36" s="20">
        <f>VLookups!$D$7</f>
        <v>10416.666666666666</v>
      </c>
      <c r="F36" s="20">
        <f>-E36*VLookups!$D$10*2</f>
        <v>-624.99999999999989</v>
      </c>
      <c r="G36" s="19">
        <v>0</v>
      </c>
      <c r="H36" s="20">
        <f>(-VLookups!$D$13)*(E36+F36/2)</f>
        <v>-3283.8541666666665</v>
      </c>
      <c r="I36" s="20">
        <f>-PMT(VLookups!$D$16/12,180,-FV(VLookups!$D$16/12,72,,-VLookups!$D$15))</f>
        <v>-1492.92953188151</v>
      </c>
      <c r="J36" s="21">
        <f>-PMT(VLookups!$D$20/12,180,-FV(VLookups!$D$20/12,24,,-VLookups!$D$19))</f>
        <v>-624.95374865778945</v>
      </c>
      <c r="K36" s="21">
        <f>K35-VLookups!$D$24</f>
        <v>-524</v>
      </c>
      <c r="L36" s="19">
        <v>0</v>
      </c>
      <c r="M36" s="19">
        <v>0</v>
      </c>
      <c r="N36" s="9" t="s">
        <v>36</v>
      </c>
      <c r="O36" s="19">
        <v>0</v>
      </c>
      <c r="P36" s="19">
        <v>0</v>
      </c>
      <c r="Q36" s="9" t="s">
        <v>36</v>
      </c>
      <c r="R36" s="21">
        <f>R24*(1+VLookups!$D$45)</f>
        <v>-2251.442</v>
      </c>
      <c r="S36" s="19">
        <v>0</v>
      </c>
      <c r="T36" s="19">
        <v>0</v>
      </c>
      <c r="U36" s="9" t="s">
        <v>36</v>
      </c>
      <c r="V36" s="21">
        <f>V35-VLookups!$D$54</f>
        <v>-760</v>
      </c>
      <c r="W36" s="19">
        <v>0</v>
      </c>
      <c r="X36" s="19">
        <v>0</v>
      </c>
      <c r="Y36" s="36">
        <f>Y35*(1+VLookups!$D$57/12)</f>
        <v>-204.1192366909132</v>
      </c>
      <c r="Z36" s="20">
        <f>-E36*VLookups!$J$3</f>
        <v>-416.66666666666663</v>
      </c>
      <c r="AA36" s="19">
        <v>0</v>
      </c>
      <c r="AB36" s="20">
        <f t="shared" si="0"/>
        <v>546.20131610312058</v>
      </c>
      <c r="AC36" s="20">
        <f t="shared" si="1"/>
        <v>15423.705344783166</v>
      </c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</row>
    <row r="37" spans="1:43" x14ac:dyDescent="0.25">
      <c r="A37" s="1"/>
      <c r="B37" s="9">
        <v>33</v>
      </c>
      <c r="C37" s="9">
        <f t="shared" si="2"/>
        <v>25</v>
      </c>
      <c r="D37" s="9">
        <f t="shared" si="3"/>
        <v>9</v>
      </c>
      <c r="E37" s="20">
        <f>VLookups!$D$7</f>
        <v>10416.666666666666</v>
      </c>
      <c r="F37" s="20">
        <f>-E37*VLookups!$D$10*2</f>
        <v>-624.99999999999989</v>
      </c>
      <c r="G37" s="19">
        <v>0</v>
      </c>
      <c r="H37" s="20">
        <f>(-VLookups!$D$13)*(E37+F37/2)</f>
        <v>-3283.8541666666665</v>
      </c>
      <c r="I37" s="20">
        <f>-PMT(VLookups!$D$16/12,180,-FV(VLookups!$D$16/12,72,,-VLookups!$D$15))</f>
        <v>-1492.92953188151</v>
      </c>
      <c r="J37" s="21">
        <f>-PMT(VLookups!$D$20/12,180,-FV(VLookups!$D$20/12,24,,-VLookups!$D$19))</f>
        <v>-624.95374865778945</v>
      </c>
      <c r="K37" s="21">
        <f>K36-VLookups!$D$24</f>
        <v>-527</v>
      </c>
      <c r="L37" s="19">
        <v>0</v>
      </c>
      <c r="M37" s="19">
        <v>0</v>
      </c>
      <c r="N37" s="9" t="s">
        <v>36</v>
      </c>
      <c r="O37" s="19">
        <v>0</v>
      </c>
      <c r="P37" s="19">
        <v>0</v>
      </c>
      <c r="Q37" s="9" t="s">
        <v>36</v>
      </c>
      <c r="R37" s="21">
        <f>R25*(1+VLookups!$D$45)</f>
        <v>-2251.442</v>
      </c>
      <c r="S37" s="19">
        <v>0</v>
      </c>
      <c r="T37" s="19">
        <v>0</v>
      </c>
      <c r="U37" s="9" t="s">
        <v>36</v>
      </c>
      <c r="V37" s="21">
        <f>V36-VLookups!$D$54</f>
        <v>-765</v>
      </c>
      <c r="W37" s="19">
        <v>0</v>
      </c>
      <c r="X37" s="19">
        <v>0</v>
      </c>
      <c r="Y37" s="36">
        <f>Y36*(1+VLookups!$D$57/12)</f>
        <v>-204.71458446459502</v>
      </c>
      <c r="Z37" s="20">
        <f>-E37*VLookups!$J$3</f>
        <v>-416.66666666666663</v>
      </c>
      <c r="AA37" s="19">
        <v>0</v>
      </c>
      <c r="AB37" s="20">
        <f t="shared" si="0"/>
        <v>537.60596832943872</v>
      </c>
      <c r="AC37" s="20">
        <f t="shared" si="1"/>
        <v>15987.017488687245</v>
      </c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</row>
    <row r="38" spans="1:43" x14ac:dyDescent="0.25">
      <c r="A38" s="1"/>
      <c r="B38" s="9">
        <v>34</v>
      </c>
      <c r="C38" s="9">
        <f t="shared" si="2"/>
        <v>25</v>
      </c>
      <c r="D38" s="9">
        <f t="shared" si="3"/>
        <v>10</v>
      </c>
      <c r="E38" s="20">
        <f>VLookups!$D$7</f>
        <v>10416.666666666666</v>
      </c>
      <c r="F38" s="20">
        <f>-E38*VLookups!$D$10*2</f>
        <v>-624.99999999999989</v>
      </c>
      <c r="G38" s="19">
        <v>0</v>
      </c>
      <c r="H38" s="20">
        <f>(-VLookups!$D$13)*(E38+F38/2)</f>
        <v>-3283.8541666666665</v>
      </c>
      <c r="I38" s="20">
        <f>-PMT(VLookups!$D$16/12,180,-FV(VLookups!$D$16/12,72,,-VLookups!$D$15))</f>
        <v>-1492.92953188151</v>
      </c>
      <c r="J38" s="21">
        <f>-PMT(VLookups!$D$20/12,180,-FV(VLookups!$D$20/12,24,,-VLookups!$D$19))</f>
        <v>-624.95374865778945</v>
      </c>
      <c r="K38" s="21">
        <f>K37-VLookups!$D$24</f>
        <v>-530</v>
      </c>
      <c r="L38" s="19">
        <v>0</v>
      </c>
      <c r="M38" s="19">
        <v>0</v>
      </c>
      <c r="N38" s="9" t="s">
        <v>36</v>
      </c>
      <c r="O38" s="19">
        <v>0</v>
      </c>
      <c r="P38" s="19">
        <v>0</v>
      </c>
      <c r="Q38" s="9" t="s">
        <v>36</v>
      </c>
      <c r="R38" s="21">
        <f>R26*(1+VLookups!$D$45)</f>
        <v>-2251.442</v>
      </c>
      <c r="S38" s="19">
        <v>0</v>
      </c>
      <c r="T38" s="19">
        <v>0</v>
      </c>
      <c r="U38" s="9" t="s">
        <v>36</v>
      </c>
      <c r="V38" s="21">
        <f>V37-VLookups!$D$54</f>
        <v>-770</v>
      </c>
      <c r="W38" s="19">
        <v>0</v>
      </c>
      <c r="X38" s="19">
        <v>0</v>
      </c>
      <c r="Y38" s="36">
        <f>Y37*(1+VLookups!$D$57/12)</f>
        <v>-205.31166866928342</v>
      </c>
      <c r="Z38" s="20">
        <f>-E38*VLookups!$J$3</f>
        <v>-416.66666666666663</v>
      </c>
      <c r="AA38" s="19">
        <v>0</v>
      </c>
      <c r="AB38" s="20">
        <f t="shared" si="0"/>
        <v>529.00888412475035</v>
      </c>
      <c r="AC38" s="20">
        <f t="shared" si="1"/>
        <v>16542.671401959808</v>
      </c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</row>
    <row r="39" spans="1:43" x14ac:dyDescent="0.25">
      <c r="A39" s="1"/>
      <c r="B39" s="9">
        <v>35</v>
      </c>
      <c r="C39" s="9">
        <f t="shared" si="2"/>
        <v>25</v>
      </c>
      <c r="D39" s="9">
        <f t="shared" si="3"/>
        <v>11</v>
      </c>
      <c r="E39" s="20">
        <f>VLookups!$D$7</f>
        <v>10416.666666666666</v>
      </c>
      <c r="F39" s="20">
        <f>-E39*VLookups!$D$10*2</f>
        <v>-624.99999999999989</v>
      </c>
      <c r="G39" s="19">
        <v>0</v>
      </c>
      <c r="H39" s="20">
        <f>(-VLookups!$D$13)*(E39+F39/2)</f>
        <v>-3283.8541666666665</v>
      </c>
      <c r="I39" s="20">
        <f>-PMT(VLookups!$D$16/12,180,-FV(VLookups!$D$16/12,72,,-VLookups!$D$15))</f>
        <v>-1492.92953188151</v>
      </c>
      <c r="J39" s="21">
        <f>-PMT(VLookups!$D$20/12,180,-FV(VLookups!$D$20/12,24,,-VLookups!$D$19))</f>
        <v>-624.95374865778945</v>
      </c>
      <c r="K39" s="21">
        <f>K38-VLookups!$D$24</f>
        <v>-533</v>
      </c>
      <c r="L39" s="19">
        <v>0</v>
      </c>
      <c r="M39" s="19">
        <v>0</v>
      </c>
      <c r="N39" s="9" t="s">
        <v>36</v>
      </c>
      <c r="O39" s="19">
        <v>0</v>
      </c>
      <c r="P39" s="19">
        <v>0</v>
      </c>
      <c r="Q39" s="9" t="s">
        <v>36</v>
      </c>
      <c r="R39" s="21">
        <f>R27*(1+VLookups!$D$45)</f>
        <v>-2251.442</v>
      </c>
      <c r="S39" s="19">
        <v>0</v>
      </c>
      <c r="T39" s="19">
        <v>0</v>
      </c>
      <c r="U39" s="9" t="s">
        <v>36</v>
      </c>
      <c r="V39" s="21">
        <f>V38-VLookups!$D$54</f>
        <v>-775</v>
      </c>
      <c r="W39" s="19">
        <v>0</v>
      </c>
      <c r="X39" s="19">
        <v>0</v>
      </c>
      <c r="Y39" s="36">
        <f>Y38*(1+VLookups!$D$57/12)</f>
        <v>-205.91049436956882</v>
      </c>
      <c r="Z39" s="20">
        <f>-E39*VLookups!$J$3</f>
        <v>-416.66666666666663</v>
      </c>
      <c r="AA39" s="19">
        <v>0</v>
      </c>
      <c r="AB39" s="20">
        <f t="shared" si="0"/>
        <v>520.41005842446486</v>
      </c>
      <c r="AC39" s="20">
        <f t="shared" si="1"/>
        <v>17090.652579387541</v>
      </c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</row>
    <row r="40" spans="1:43" x14ac:dyDescent="0.25">
      <c r="A40" s="1"/>
      <c r="B40" s="9">
        <v>36</v>
      </c>
      <c r="C40" s="9">
        <f t="shared" si="2"/>
        <v>26</v>
      </c>
      <c r="D40" s="9">
        <f t="shared" si="3"/>
        <v>0</v>
      </c>
      <c r="E40" s="20">
        <f>E29*(1+VLookups!$C$8)</f>
        <v>10781.249999999998</v>
      </c>
      <c r="F40" s="20">
        <f>-E40*VLookups!$D$10*2</f>
        <v>-646.87499999999989</v>
      </c>
      <c r="G40" s="19">
        <v>0</v>
      </c>
      <c r="H40" s="20">
        <f>(-VLookups!$D$13)*(E40+F40/2)</f>
        <v>-3398.7890624999995</v>
      </c>
      <c r="I40" s="20">
        <f>-PMT(VLookups!$D$16/12,180,-FV(VLookups!$D$16/12,72,,-VLookups!$D$15))</f>
        <v>-1492.92953188151</v>
      </c>
      <c r="J40" s="21">
        <f>-PMT(VLookups!$D$20/12,180,-FV(VLookups!$D$20/12,24,,-VLookups!$D$19))</f>
        <v>-624.95374865778945</v>
      </c>
      <c r="K40" s="21">
        <f>K39-VLookups!$D$24</f>
        <v>-536</v>
      </c>
      <c r="L40" s="19">
        <v>0</v>
      </c>
      <c r="M40" s="19">
        <v>0</v>
      </c>
      <c r="N40" s="9" t="s">
        <v>36</v>
      </c>
      <c r="O40" s="19">
        <v>0</v>
      </c>
      <c r="P40" s="19">
        <v>0</v>
      </c>
      <c r="Q40" s="9" t="s">
        <v>36</v>
      </c>
      <c r="R40" s="21">
        <f>R28*(1+VLookups!$D$45)</f>
        <v>-2388.7799620000001</v>
      </c>
      <c r="S40" s="19">
        <v>0</v>
      </c>
      <c r="T40" s="19">
        <v>0</v>
      </c>
      <c r="U40" s="9" t="s">
        <v>36</v>
      </c>
      <c r="V40" s="21">
        <f>V39-VLookups!$D$54</f>
        <v>-780</v>
      </c>
      <c r="W40" s="19">
        <v>0</v>
      </c>
      <c r="X40" s="19">
        <v>0</v>
      </c>
      <c r="Y40" s="36">
        <f>Y39*(1+VLookups!$D$57/12)</f>
        <v>-206.51106664481341</v>
      </c>
      <c r="Z40" s="20">
        <f>-E40*VLookups!$J$3</f>
        <v>-431.24999999999994</v>
      </c>
      <c r="AA40" s="19">
        <v>0</v>
      </c>
      <c r="AB40" s="20">
        <f t="shared" si="0"/>
        <v>598.59912831588508</v>
      </c>
      <c r="AC40" s="20">
        <f t="shared" si="1"/>
        <v>17717.736128669072</v>
      </c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</row>
    <row r="41" spans="1:43" x14ac:dyDescent="0.25">
      <c r="A41" s="1"/>
      <c r="B41" s="9">
        <v>37</v>
      </c>
      <c r="C41" s="9">
        <f t="shared" si="2"/>
        <v>26</v>
      </c>
      <c r="D41" s="9">
        <f t="shared" si="3"/>
        <v>1</v>
      </c>
      <c r="E41" s="20">
        <f>E30*(1+VLookups!$C$8)</f>
        <v>10781.249999999998</v>
      </c>
      <c r="F41" s="20">
        <f>-E41*VLookups!$D$10*2</f>
        <v>-646.87499999999989</v>
      </c>
      <c r="G41" s="19">
        <v>0</v>
      </c>
      <c r="H41" s="20">
        <f>(-VLookups!$D$13)*(E41+F41/2)</f>
        <v>-3398.7890624999995</v>
      </c>
      <c r="I41" s="20">
        <f>-PMT(VLookups!$D$16/12,180,-FV(VLookups!$D$16/12,72,,-VLookups!$D$15))</f>
        <v>-1492.92953188151</v>
      </c>
      <c r="J41" s="21">
        <f>-PMT(VLookups!$D$20/12,180,-FV(VLookups!$D$20/12,24,,-VLookups!$D$19))</f>
        <v>-624.95374865778945</v>
      </c>
      <c r="K41" s="21">
        <f>K40-VLookups!$D$24</f>
        <v>-539</v>
      </c>
      <c r="L41" s="19">
        <v>0</v>
      </c>
      <c r="M41" s="19">
        <v>0</v>
      </c>
      <c r="N41" s="9" t="s">
        <v>36</v>
      </c>
      <c r="O41" s="19">
        <v>0</v>
      </c>
      <c r="P41" s="19">
        <v>0</v>
      </c>
      <c r="Q41" s="9" t="s">
        <v>36</v>
      </c>
      <c r="R41" s="21">
        <f>R29*(1+VLookups!$D$45)</f>
        <v>-2388.7799620000001</v>
      </c>
      <c r="S41" s="19">
        <v>0</v>
      </c>
      <c r="T41" s="19">
        <v>0</v>
      </c>
      <c r="U41" s="9" t="s">
        <v>36</v>
      </c>
      <c r="V41" s="21">
        <f>V40-VLookups!$D$54</f>
        <v>-785</v>
      </c>
      <c r="W41" s="19">
        <v>0</v>
      </c>
      <c r="X41" s="19">
        <v>0</v>
      </c>
      <c r="Y41" s="36">
        <f>Y40*(1+VLookups!$D$57/12)</f>
        <v>-207.11339058919413</v>
      </c>
      <c r="Z41" s="20">
        <f>-E41*VLookups!$J$3</f>
        <v>-431.24999999999994</v>
      </c>
      <c r="AA41" s="19">
        <v>0</v>
      </c>
      <c r="AB41" s="20">
        <f t="shared" si="0"/>
        <v>589.99680437150437</v>
      </c>
      <c r="AC41" s="20">
        <f t="shared" si="1"/>
        <v>18337.262493255028</v>
      </c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</row>
    <row r="42" spans="1:43" x14ac:dyDescent="0.25">
      <c r="A42" s="1"/>
      <c r="B42" s="9">
        <v>38</v>
      </c>
      <c r="C42" s="9">
        <f t="shared" si="2"/>
        <v>26</v>
      </c>
      <c r="D42" s="9">
        <f t="shared" si="3"/>
        <v>2</v>
      </c>
      <c r="E42" s="20">
        <f>E31*(1+VLookups!$C$8)</f>
        <v>10781.249999999998</v>
      </c>
      <c r="F42" s="20">
        <f>-E42*VLookups!$D$10*2</f>
        <v>-646.87499999999989</v>
      </c>
      <c r="G42" s="19">
        <v>0</v>
      </c>
      <c r="H42" s="20">
        <f>(-VLookups!$D$13)*(E42+F42/2)</f>
        <v>-3398.7890624999995</v>
      </c>
      <c r="I42" s="20">
        <f>-PMT(VLookups!$D$16/12,180,-FV(VLookups!$D$16/12,72,,-VLookups!$D$15))</f>
        <v>-1492.92953188151</v>
      </c>
      <c r="J42" s="21">
        <f>-PMT(VLookups!$D$20/12,180,-FV(VLookups!$D$20/12,24,,-VLookups!$D$19))</f>
        <v>-624.95374865778945</v>
      </c>
      <c r="K42" s="21">
        <f>K41-VLookups!$D$24</f>
        <v>-542</v>
      </c>
      <c r="L42" s="19">
        <v>0</v>
      </c>
      <c r="M42" s="19">
        <v>0</v>
      </c>
      <c r="N42" s="9" t="s">
        <v>36</v>
      </c>
      <c r="O42" s="19">
        <v>0</v>
      </c>
      <c r="P42" s="19">
        <v>0</v>
      </c>
      <c r="Q42" s="9" t="s">
        <v>36</v>
      </c>
      <c r="R42" s="21">
        <f>R30*(1+VLookups!$D$45)</f>
        <v>-2388.7799620000001</v>
      </c>
      <c r="S42" s="19">
        <v>0</v>
      </c>
      <c r="T42" s="19">
        <v>0</v>
      </c>
      <c r="U42" s="9" t="s">
        <v>36</v>
      </c>
      <c r="V42" s="21">
        <f>V41-VLookups!$D$54</f>
        <v>-790</v>
      </c>
      <c r="W42" s="19">
        <v>0</v>
      </c>
      <c r="X42" s="19">
        <v>0</v>
      </c>
      <c r="Y42" s="36">
        <f>Y41*(1+VLookups!$D$57/12)</f>
        <v>-207.71747131174595</v>
      </c>
      <c r="Z42" s="20">
        <f>-E42*VLookups!$J$3</f>
        <v>-431.24999999999994</v>
      </c>
      <c r="AA42" s="19">
        <v>0</v>
      </c>
      <c r="AB42" s="20">
        <f t="shared" si="0"/>
        <v>581.39272364895237</v>
      </c>
      <c r="AC42" s="20">
        <f t="shared" si="1"/>
        <v>18949.217321059405</v>
      </c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</row>
    <row r="43" spans="1:43" x14ac:dyDescent="0.25">
      <c r="A43" s="1"/>
      <c r="B43" s="9">
        <v>39</v>
      </c>
      <c r="C43" s="9">
        <f t="shared" si="2"/>
        <v>26</v>
      </c>
      <c r="D43" s="9">
        <f t="shared" si="3"/>
        <v>3</v>
      </c>
      <c r="E43" s="20">
        <f>E32*(1+VLookups!$C$8)</f>
        <v>10781.249999999998</v>
      </c>
      <c r="F43" s="20">
        <f>-E43*VLookups!$D$10*2</f>
        <v>-646.87499999999989</v>
      </c>
      <c r="G43" s="19">
        <v>0</v>
      </c>
      <c r="H43" s="20">
        <f>(-VLookups!$D$13)*(E43+F43/2)</f>
        <v>-3398.7890624999995</v>
      </c>
      <c r="I43" s="20">
        <f>-PMT(VLookups!$D$16/12,180,-FV(VLookups!$D$16/12,72,,-VLookups!$D$15))</f>
        <v>-1492.92953188151</v>
      </c>
      <c r="J43" s="21">
        <f>-PMT(VLookups!$D$20/12,180,-FV(VLookups!$D$20/12,24,,-VLookups!$D$19))</f>
        <v>-624.95374865778945</v>
      </c>
      <c r="K43" s="21">
        <f>K42-VLookups!$D$24</f>
        <v>-545</v>
      </c>
      <c r="L43" s="19">
        <v>0</v>
      </c>
      <c r="M43" s="19">
        <v>0</v>
      </c>
      <c r="N43" s="9" t="s">
        <v>36</v>
      </c>
      <c r="O43" s="19">
        <v>0</v>
      </c>
      <c r="P43" s="19">
        <v>0</v>
      </c>
      <c r="Q43" s="9" t="s">
        <v>36</v>
      </c>
      <c r="R43" s="21">
        <f>R31*(1+VLookups!$D$45)</f>
        <v>-2388.7799620000001</v>
      </c>
      <c r="S43" s="19">
        <v>0</v>
      </c>
      <c r="T43" s="19">
        <v>0</v>
      </c>
      <c r="U43" s="9" t="s">
        <v>36</v>
      </c>
      <c r="V43" s="21">
        <f>V42-VLookups!$D$54</f>
        <v>-795</v>
      </c>
      <c r="W43" s="19">
        <v>0</v>
      </c>
      <c r="X43" s="19">
        <v>0</v>
      </c>
      <c r="Y43" s="36">
        <f>Y42*(1+VLookups!$D$57/12)</f>
        <v>-208.32331393640521</v>
      </c>
      <c r="Z43" s="20">
        <f>-E43*VLookups!$J$3</f>
        <v>-431.24999999999994</v>
      </c>
      <c r="AA43" s="19">
        <v>0</v>
      </c>
      <c r="AB43" s="20">
        <f t="shared" si="0"/>
        <v>572.78688102429328</v>
      </c>
      <c r="AC43" s="20">
        <f t="shared" si="1"/>
        <v>19553.586230952133</v>
      </c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</row>
    <row r="44" spans="1:43" x14ac:dyDescent="0.25">
      <c r="A44" s="1"/>
      <c r="B44" s="9">
        <v>40</v>
      </c>
      <c r="C44" s="9">
        <f t="shared" si="2"/>
        <v>26</v>
      </c>
      <c r="D44" s="9">
        <f t="shared" si="3"/>
        <v>4</v>
      </c>
      <c r="E44" s="20">
        <f>E33*(1+VLookups!$C$8)</f>
        <v>10781.249999999998</v>
      </c>
      <c r="F44" s="20">
        <f>-E44*VLookups!$D$10*2</f>
        <v>-646.87499999999989</v>
      </c>
      <c r="G44" s="19">
        <v>0</v>
      </c>
      <c r="H44" s="20">
        <f>(-VLookups!$D$13)*(E44+F44/2)</f>
        <v>-3398.7890624999995</v>
      </c>
      <c r="I44" s="20">
        <f>-PMT(VLookups!$D$16/12,180,-FV(VLookups!$D$16/12,72,,-VLookups!$D$15))</f>
        <v>-1492.92953188151</v>
      </c>
      <c r="J44" s="21">
        <f>-PMT(VLookups!$D$20/12,180,-FV(VLookups!$D$20/12,24,,-VLookups!$D$19))</f>
        <v>-624.95374865778945</v>
      </c>
      <c r="K44" s="21">
        <f>K43-VLookups!$D$24</f>
        <v>-548</v>
      </c>
      <c r="L44" s="19">
        <v>0</v>
      </c>
      <c r="M44" s="19">
        <v>0</v>
      </c>
      <c r="N44" s="9" t="s">
        <v>36</v>
      </c>
      <c r="O44" s="19">
        <v>0</v>
      </c>
      <c r="P44" s="19">
        <v>0</v>
      </c>
      <c r="Q44" s="9" t="s">
        <v>36</v>
      </c>
      <c r="R44" s="21">
        <f>R32*(1+VLookups!$D$45)</f>
        <v>-2388.7799620000001</v>
      </c>
      <c r="S44" s="19">
        <v>0</v>
      </c>
      <c r="T44" s="19">
        <v>0</v>
      </c>
      <c r="U44" s="9" t="s">
        <v>36</v>
      </c>
      <c r="V44" s="21">
        <f>V43-VLookups!$D$54</f>
        <v>-800</v>
      </c>
      <c r="W44" s="19">
        <v>0</v>
      </c>
      <c r="X44" s="19">
        <v>0</v>
      </c>
      <c r="Y44" s="36">
        <f>Y43*(1+VLookups!$D$57/12)</f>
        <v>-208.93092360205307</v>
      </c>
      <c r="Z44" s="20">
        <f>-E44*VLookups!$J$3</f>
        <v>-431.24999999999994</v>
      </c>
      <c r="AA44" s="19">
        <v>0</v>
      </c>
      <c r="AB44" s="20">
        <f t="shared" si="0"/>
        <v>564.17927135864534</v>
      </c>
      <c r="AC44" s="20">
        <f t="shared" si="1"/>
        <v>20150.354812695696</v>
      </c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</row>
    <row r="45" spans="1:43" x14ac:dyDescent="0.25">
      <c r="A45" s="1"/>
      <c r="B45" s="9">
        <v>41</v>
      </c>
      <c r="C45" s="9">
        <f t="shared" si="2"/>
        <v>26</v>
      </c>
      <c r="D45" s="9">
        <f t="shared" si="3"/>
        <v>5</v>
      </c>
      <c r="E45" s="20">
        <f>E34*(1+VLookups!$C$8)</f>
        <v>10781.249999999998</v>
      </c>
      <c r="F45" s="20">
        <f>-E45*VLookups!$D$10*2</f>
        <v>-646.87499999999989</v>
      </c>
      <c r="G45" s="19">
        <v>0</v>
      </c>
      <c r="H45" s="20">
        <f>(-VLookups!$D$13)*(E45+F45/2)</f>
        <v>-3398.7890624999995</v>
      </c>
      <c r="I45" s="20">
        <f>-PMT(VLookups!$D$16/12,180,-FV(VLookups!$D$16/12,72,,-VLookups!$D$15))</f>
        <v>-1492.92953188151</v>
      </c>
      <c r="J45" s="21">
        <f>-PMT(VLookups!$D$20/12,180,-FV(VLookups!$D$20/12,24,,-VLookups!$D$19))</f>
        <v>-624.95374865778945</v>
      </c>
      <c r="K45" s="21">
        <f>K44-VLookups!$D$24</f>
        <v>-551</v>
      </c>
      <c r="L45" s="19">
        <v>0</v>
      </c>
      <c r="M45" s="19">
        <v>0</v>
      </c>
      <c r="N45" s="9" t="s">
        <v>36</v>
      </c>
      <c r="O45" s="19">
        <v>0</v>
      </c>
      <c r="P45" s="19">
        <v>0</v>
      </c>
      <c r="Q45" s="9" t="s">
        <v>36</v>
      </c>
      <c r="R45" s="21">
        <f>R33*(1+VLookups!$D$45)</f>
        <v>-2388.7799620000001</v>
      </c>
      <c r="S45" s="19">
        <v>0</v>
      </c>
      <c r="T45" s="19">
        <v>0</v>
      </c>
      <c r="U45" s="9" t="s">
        <v>36</v>
      </c>
      <c r="V45" s="21">
        <f>V44-VLookups!$D$54</f>
        <v>-805</v>
      </c>
      <c r="W45" s="19">
        <v>0</v>
      </c>
      <c r="X45" s="19">
        <v>0</v>
      </c>
      <c r="Y45" s="36">
        <f>Y44*(1+VLookups!$D$57/12)</f>
        <v>-209.54030546255905</v>
      </c>
      <c r="Z45" s="20">
        <f>-E45*VLookups!$J$3</f>
        <v>-431.24999999999994</v>
      </c>
      <c r="AA45" s="19">
        <v>0</v>
      </c>
      <c r="AB45" s="20">
        <f t="shared" si="0"/>
        <v>555.56988949813945</v>
      </c>
      <c r="AC45" s="20">
        <f t="shared" si="1"/>
        <v>20739.508626881663</v>
      </c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</row>
    <row r="46" spans="1:43" x14ac:dyDescent="0.25">
      <c r="A46" s="1"/>
      <c r="B46" s="9">
        <v>42</v>
      </c>
      <c r="C46" s="9">
        <f t="shared" si="2"/>
        <v>26</v>
      </c>
      <c r="D46" s="9">
        <f t="shared" si="3"/>
        <v>6</v>
      </c>
      <c r="E46" s="20">
        <f>E35*(1+VLookups!$C$8)</f>
        <v>10781.249999999998</v>
      </c>
      <c r="F46" s="20">
        <f>-E46*VLookups!$D$10*2</f>
        <v>-646.87499999999989</v>
      </c>
      <c r="G46" s="19">
        <v>0</v>
      </c>
      <c r="H46" s="20">
        <f>(-VLookups!$D$13)*(E46+F46/2)</f>
        <v>-3398.7890624999995</v>
      </c>
      <c r="I46" s="20">
        <f>-PMT(VLookups!$D$16/12,180,-FV(VLookups!$D$16/12,72,,-VLookups!$D$15))</f>
        <v>-1492.92953188151</v>
      </c>
      <c r="J46" s="21">
        <f>-PMT(VLookups!$D$20/12,180,-FV(VLookups!$D$20/12,24,,-VLookups!$D$19))</f>
        <v>-624.95374865778945</v>
      </c>
      <c r="K46" s="21">
        <f>K45-VLookups!$D$24</f>
        <v>-554</v>
      </c>
      <c r="L46" s="19">
        <v>0</v>
      </c>
      <c r="M46" s="19">
        <v>0</v>
      </c>
      <c r="N46" s="9" t="s">
        <v>36</v>
      </c>
      <c r="O46" s="19">
        <v>0</v>
      </c>
      <c r="P46" s="19">
        <v>0</v>
      </c>
      <c r="Q46" s="9" t="s">
        <v>36</v>
      </c>
      <c r="R46" s="21">
        <f>R34*(1+VLookups!$D$45)</f>
        <v>-2388.7799620000001</v>
      </c>
      <c r="S46" s="19">
        <v>0</v>
      </c>
      <c r="T46" s="19">
        <v>0</v>
      </c>
      <c r="U46" s="9" t="s">
        <v>36</v>
      </c>
      <c r="V46" s="21">
        <f>V45-VLookups!$D$54</f>
        <v>-810</v>
      </c>
      <c r="W46" s="19">
        <v>0</v>
      </c>
      <c r="X46" s="19">
        <v>0</v>
      </c>
      <c r="Y46" s="36">
        <f>Y45*(1+VLookups!$D$57/12)</f>
        <v>-210.15146468682485</v>
      </c>
      <c r="Z46" s="20">
        <f>-E46*VLookups!$J$3</f>
        <v>-431.24999999999994</v>
      </c>
      <c r="AA46" s="19">
        <v>0</v>
      </c>
      <c r="AB46" s="20">
        <f t="shared" si="0"/>
        <v>546.95873027387347</v>
      </c>
      <c r="AC46" s="20">
        <f t="shared" si="1"/>
        <v>21321.033204867006</v>
      </c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</row>
    <row r="47" spans="1:43" x14ac:dyDescent="0.25">
      <c r="A47" s="1"/>
      <c r="B47" s="9">
        <v>43</v>
      </c>
      <c r="C47" s="9">
        <f t="shared" si="2"/>
        <v>26</v>
      </c>
      <c r="D47" s="9">
        <f t="shared" si="3"/>
        <v>7</v>
      </c>
      <c r="E47" s="20">
        <f>E36*(1+VLookups!$C$8)</f>
        <v>10781.249999999998</v>
      </c>
      <c r="F47" s="20">
        <f>-E47*VLookups!$D$10*2</f>
        <v>-646.87499999999989</v>
      </c>
      <c r="G47" s="19">
        <v>0</v>
      </c>
      <c r="H47" s="20">
        <f>(-VLookups!$D$13)*(E47+F47/2)</f>
        <v>-3398.7890624999995</v>
      </c>
      <c r="I47" s="20">
        <f>-PMT(VLookups!$D$16/12,180,-FV(VLookups!$D$16/12,72,,-VLookups!$D$15))</f>
        <v>-1492.92953188151</v>
      </c>
      <c r="J47" s="21">
        <f>-PMT(VLookups!$D$20/12,180,-FV(VLookups!$D$20/12,24,,-VLookups!$D$19))</f>
        <v>-624.95374865778945</v>
      </c>
      <c r="K47" s="21">
        <f>K46-VLookups!$D$24</f>
        <v>-557</v>
      </c>
      <c r="L47" s="19">
        <v>0</v>
      </c>
      <c r="M47" s="19">
        <v>0</v>
      </c>
      <c r="N47" s="9" t="s">
        <v>36</v>
      </c>
      <c r="O47" s="19">
        <v>0</v>
      </c>
      <c r="P47" s="19">
        <v>0</v>
      </c>
      <c r="Q47" s="9" t="s">
        <v>36</v>
      </c>
      <c r="R47" s="21">
        <f>R35*(1+VLookups!$D$45)</f>
        <v>-2388.7799620000001</v>
      </c>
      <c r="S47" s="19">
        <v>0</v>
      </c>
      <c r="T47" s="19">
        <v>0</v>
      </c>
      <c r="U47" s="9" t="s">
        <v>36</v>
      </c>
      <c r="V47" s="21">
        <f>V46-VLookups!$D$54</f>
        <v>-815</v>
      </c>
      <c r="W47" s="19">
        <v>0</v>
      </c>
      <c r="X47" s="19">
        <v>0</v>
      </c>
      <c r="Y47" s="36">
        <f>Y46*(1+VLookups!$D$57/12)</f>
        <v>-210.76440645882809</v>
      </c>
      <c r="Z47" s="20">
        <f>-E47*VLookups!$J$3</f>
        <v>-431.24999999999994</v>
      </c>
      <c r="AA47" s="19">
        <v>0</v>
      </c>
      <c r="AB47" s="20">
        <f t="shared" si="0"/>
        <v>538.3457885018704</v>
      </c>
      <c r="AC47" s="20">
        <f t="shared" si="1"/>
        <v>21894.914048710321</v>
      </c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</row>
    <row r="48" spans="1:43" x14ac:dyDescent="0.25">
      <c r="A48" s="1"/>
      <c r="B48" s="9">
        <v>44</v>
      </c>
      <c r="C48" s="9">
        <f t="shared" si="2"/>
        <v>26</v>
      </c>
      <c r="D48" s="9">
        <f t="shared" si="3"/>
        <v>8</v>
      </c>
      <c r="E48" s="20">
        <f>E37*(1+VLookups!$C$8)</f>
        <v>10781.249999999998</v>
      </c>
      <c r="F48" s="20">
        <f>-E48*VLookups!$D$10*2</f>
        <v>-646.87499999999989</v>
      </c>
      <c r="G48" s="19">
        <v>0</v>
      </c>
      <c r="H48" s="20">
        <f>(-VLookups!$D$13)*(E48+F48/2)</f>
        <v>-3398.7890624999995</v>
      </c>
      <c r="I48" s="20">
        <f>-PMT(VLookups!$D$16/12,180,-FV(VLookups!$D$16/12,72,,-VLookups!$D$15))</f>
        <v>-1492.92953188151</v>
      </c>
      <c r="J48" s="21">
        <f>-PMT(VLookups!$D$20/12,180,-FV(VLookups!$D$20/12,24,,-VLookups!$D$19))</f>
        <v>-624.95374865778945</v>
      </c>
      <c r="K48" s="21">
        <f>K47-VLookups!$D$24</f>
        <v>-560</v>
      </c>
      <c r="L48" s="19">
        <v>0</v>
      </c>
      <c r="M48" s="19">
        <v>0</v>
      </c>
      <c r="N48" s="9" t="s">
        <v>36</v>
      </c>
      <c r="O48" s="19">
        <v>0</v>
      </c>
      <c r="P48" s="19">
        <v>0</v>
      </c>
      <c r="Q48" s="9" t="s">
        <v>36</v>
      </c>
      <c r="R48" s="21">
        <f>R36*(1+VLookups!$D$45)</f>
        <v>-2388.7799620000001</v>
      </c>
      <c r="S48" s="19">
        <v>0</v>
      </c>
      <c r="T48" s="19">
        <v>0</v>
      </c>
      <c r="U48" s="9" t="s">
        <v>36</v>
      </c>
      <c r="V48" s="21">
        <f>V47-VLookups!$D$54</f>
        <v>-820</v>
      </c>
      <c r="W48" s="19">
        <v>0</v>
      </c>
      <c r="X48" s="19">
        <v>0</v>
      </c>
      <c r="Y48" s="36">
        <f>Y47*(1+VLookups!$D$57/12)</f>
        <v>-211.37913597766635</v>
      </c>
      <c r="Z48" s="20">
        <f>-E48*VLookups!$J$3</f>
        <v>-431.24999999999994</v>
      </c>
      <c r="AA48" s="19">
        <v>0</v>
      </c>
      <c r="AB48" s="20">
        <f t="shared" si="0"/>
        <v>529.73105898303197</v>
      </c>
      <c r="AC48" s="20">
        <f t="shared" si="1"/>
        <v>22461.136631107871</v>
      </c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</row>
    <row r="49" spans="1:43" x14ac:dyDescent="0.25">
      <c r="A49" s="1"/>
      <c r="B49" s="9">
        <v>45</v>
      </c>
      <c r="C49" s="9">
        <f t="shared" si="2"/>
        <v>26</v>
      </c>
      <c r="D49" s="9">
        <f t="shared" si="3"/>
        <v>9</v>
      </c>
      <c r="E49" s="20">
        <f>E38*(1+VLookups!$C$8)</f>
        <v>10781.249999999998</v>
      </c>
      <c r="F49" s="20">
        <f>-E49*VLookups!$D$10*2</f>
        <v>-646.87499999999989</v>
      </c>
      <c r="G49" s="19">
        <v>0</v>
      </c>
      <c r="H49" s="20">
        <f>(-VLookups!$D$13)*(E49+F49/2)</f>
        <v>-3398.7890624999995</v>
      </c>
      <c r="I49" s="20">
        <f>-PMT(VLookups!$D$16/12,180,-FV(VLookups!$D$16/12,72,,-VLookups!$D$15))</f>
        <v>-1492.92953188151</v>
      </c>
      <c r="J49" s="21">
        <f>-PMT(VLookups!$D$20/12,180,-FV(VLookups!$D$20/12,24,,-VLookups!$D$19))</f>
        <v>-624.95374865778945</v>
      </c>
      <c r="K49" s="21">
        <f>K48-VLookups!$D$24</f>
        <v>-563</v>
      </c>
      <c r="L49" s="19">
        <v>0</v>
      </c>
      <c r="M49" s="19">
        <v>0</v>
      </c>
      <c r="N49" s="9" t="s">
        <v>36</v>
      </c>
      <c r="O49" s="19">
        <v>0</v>
      </c>
      <c r="P49" s="19">
        <v>0</v>
      </c>
      <c r="Q49" s="9" t="s">
        <v>36</v>
      </c>
      <c r="R49" s="21">
        <f>R37*(1+VLookups!$D$45)</f>
        <v>-2388.7799620000001</v>
      </c>
      <c r="S49" s="19">
        <v>0</v>
      </c>
      <c r="T49" s="19">
        <v>0</v>
      </c>
      <c r="U49" s="9" t="s">
        <v>36</v>
      </c>
      <c r="V49" s="21">
        <f>V48-VLookups!$D$54</f>
        <v>-825</v>
      </c>
      <c r="W49" s="19">
        <v>0</v>
      </c>
      <c r="X49" s="19">
        <v>0</v>
      </c>
      <c r="Y49" s="36">
        <f>Y48*(1+VLookups!$D$57/12)</f>
        <v>-211.99565845760122</v>
      </c>
      <c r="Z49" s="20">
        <f>-E49*VLookups!$J$3</f>
        <v>-431.24999999999994</v>
      </c>
      <c r="AA49" s="19">
        <v>0</v>
      </c>
      <c r="AB49" s="20">
        <f t="shared" si="0"/>
        <v>521.11453650309727</v>
      </c>
      <c r="AC49" s="20">
        <f t="shared" si="1"/>
        <v>23019.686395329481</v>
      </c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</row>
    <row r="50" spans="1:43" x14ac:dyDescent="0.25">
      <c r="A50" s="1"/>
      <c r="B50" s="9">
        <v>46</v>
      </c>
      <c r="C50" s="9">
        <f t="shared" si="2"/>
        <v>26</v>
      </c>
      <c r="D50" s="9">
        <f t="shared" si="3"/>
        <v>10</v>
      </c>
      <c r="E50" s="20">
        <f>E39*(1+VLookups!$C$8)</f>
        <v>10781.249999999998</v>
      </c>
      <c r="F50" s="20">
        <f>-E50*VLookups!$D$10*2</f>
        <v>-646.87499999999989</v>
      </c>
      <c r="G50" s="19">
        <v>0</v>
      </c>
      <c r="H50" s="20">
        <f>(-VLookups!$D$13)*(E50+F50/2)</f>
        <v>-3398.7890624999995</v>
      </c>
      <c r="I50" s="20">
        <f>-PMT(VLookups!$D$16/12,180,-FV(VLookups!$D$16/12,72,,-VLookups!$D$15))</f>
        <v>-1492.92953188151</v>
      </c>
      <c r="J50" s="21">
        <f>-PMT(VLookups!$D$20/12,180,-FV(VLookups!$D$20/12,24,,-VLookups!$D$19))</f>
        <v>-624.95374865778945</v>
      </c>
      <c r="K50" s="21">
        <f>K49-VLookups!$D$24</f>
        <v>-566</v>
      </c>
      <c r="L50" s="19">
        <v>0</v>
      </c>
      <c r="M50" s="19">
        <v>0</v>
      </c>
      <c r="N50" s="9" t="s">
        <v>36</v>
      </c>
      <c r="O50" s="19">
        <v>0</v>
      </c>
      <c r="P50" s="19">
        <v>0</v>
      </c>
      <c r="Q50" s="9" t="s">
        <v>36</v>
      </c>
      <c r="R50" s="21">
        <f>R38*(1+VLookups!$D$45)</f>
        <v>-2388.7799620000001</v>
      </c>
      <c r="S50" s="19">
        <v>0</v>
      </c>
      <c r="T50" s="19">
        <v>0</v>
      </c>
      <c r="U50" s="9" t="s">
        <v>36</v>
      </c>
      <c r="V50" s="21">
        <f>V49-VLookups!$D$54</f>
        <v>-830</v>
      </c>
      <c r="W50" s="19">
        <v>0</v>
      </c>
      <c r="X50" s="19">
        <v>0</v>
      </c>
      <c r="Y50" s="36">
        <f>Y49*(1+VLookups!$D$57/12)</f>
        <v>-212.61397912810256</v>
      </c>
      <c r="Z50" s="20">
        <f>-E50*VLookups!$J$3</f>
        <v>-431.24999999999994</v>
      </c>
      <c r="AA50" s="19">
        <v>0</v>
      </c>
      <c r="AB50" s="20">
        <f t="shared" si="0"/>
        <v>512.49621583259591</v>
      </c>
      <c r="AC50" s="20">
        <f t="shared" si="1"/>
        <v>23570.548755154294</v>
      </c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</row>
    <row r="51" spans="1:43" x14ac:dyDescent="0.25">
      <c r="A51" s="1"/>
      <c r="B51" s="9">
        <v>47</v>
      </c>
      <c r="C51" s="9">
        <f t="shared" si="2"/>
        <v>26</v>
      </c>
      <c r="D51" s="9">
        <f t="shared" si="3"/>
        <v>11</v>
      </c>
      <c r="E51" s="20">
        <v>10781.249999999998</v>
      </c>
      <c r="F51" s="20">
        <f>-E51*VLookups!$D$10*2</f>
        <v>-646.87499999999989</v>
      </c>
      <c r="G51" s="19">
        <v>0</v>
      </c>
      <c r="H51" s="20">
        <f>(-VLookups!$D$13)*(E51+F51/2)</f>
        <v>-3398.7890624999995</v>
      </c>
      <c r="I51" s="20">
        <f>-PMT(VLookups!$D$16/12,180,-FV(VLookups!$D$16/12,72,,-VLookups!$D$15))</f>
        <v>-1492.92953188151</v>
      </c>
      <c r="J51" s="21">
        <f>-PMT(VLookups!$D$20/12,180,-FV(VLookups!$D$20/12,24,,-VLookups!$D$19))</f>
        <v>-624.95374865778945</v>
      </c>
      <c r="K51" s="21">
        <f>K50-VLookups!$D$24</f>
        <v>-569</v>
      </c>
      <c r="L51" s="19">
        <v>0</v>
      </c>
      <c r="M51" s="19">
        <v>0</v>
      </c>
      <c r="N51" s="9" t="s">
        <v>36</v>
      </c>
      <c r="O51" s="19">
        <v>0</v>
      </c>
      <c r="P51" s="19">
        <v>0</v>
      </c>
      <c r="Q51" s="9" t="s">
        <v>36</v>
      </c>
      <c r="R51" s="21">
        <f>R39*(1+VLookups!$D$45)</f>
        <v>-2388.7799620000001</v>
      </c>
      <c r="S51" s="19">
        <v>0</v>
      </c>
      <c r="T51" s="19">
        <v>0</v>
      </c>
      <c r="U51" s="9" t="s">
        <v>36</v>
      </c>
      <c r="V51" s="21">
        <f>V50-VLookups!$D$54</f>
        <v>-835</v>
      </c>
      <c r="W51" s="19">
        <v>0</v>
      </c>
      <c r="X51" s="19">
        <v>0</v>
      </c>
      <c r="Y51" s="36">
        <f>Y50*(1+VLookups!$D$57/12)</f>
        <v>-213.23410323389285</v>
      </c>
      <c r="Z51" s="20">
        <f>-E51*VLookups!$J$3</f>
        <v>-431.24999999999994</v>
      </c>
      <c r="AA51" s="19">
        <v>0</v>
      </c>
      <c r="AB51" s="20">
        <f t="shared" si="0"/>
        <v>503.87609172680556</v>
      </c>
      <c r="AC51" s="20">
        <f t="shared" si="1"/>
        <v>24113.709094806356</v>
      </c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</row>
    <row r="52" spans="1:43" x14ac:dyDescent="0.25">
      <c r="A52" s="1"/>
      <c r="B52" s="9">
        <v>48</v>
      </c>
      <c r="C52" s="9">
        <f t="shared" si="2"/>
        <v>27</v>
      </c>
      <c r="D52" s="9">
        <f t="shared" si="3"/>
        <v>0</v>
      </c>
      <c r="E52" s="20">
        <f>E40*(1+VLookups!$C$8)</f>
        <v>11158.593749999996</v>
      </c>
      <c r="F52" s="20">
        <f>-E52*VLookups!$D$10*2</f>
        <v>-669.51562499999977</v>
      </c>
      <c r="G52" s="19">
        <v>0</v>
      </c>
      <c r="H52" s="20">
        <f>(-VLookups!$D$13)*(E52+F52/2)</f>
        <v>-3517.7466796874987</v>
      </c>
      <c r="I52" s="20">
        <f>-PMT(VLookups!$D$16/12,180,-FV(VLookups!$D$16/12,72,,-VLookups!$D$15))</f>
        <v>-1492.92953188151</v>
      </c>
      <c r="J52" s="21">
        <f>-PMT(VLookups!$D$20/12,180,-FV(VLookups!$D$20/12,24,,-VLookups!$D$19))</f>
        <v>-624.95374865778945</v>
      </c>
      <c r="K52" s="21">
        <f>K51-VLookups!$D$24</f>
        <v>-572</v>
      </c>
      <c r="L52" s="19">
        <v>0</v>
      </c>
      <c r="M52" s="19">
        <v>0</v>
      </c>
      <c r="N52" s="9" t="s">
        <v>36</v>
      </c>
      <c r="O52" s="19">
        <v>0</v>
      </c>
      <c r="P52" s="19">
        <v>0</v>
      </c>
      <c r="Q52" s="9" t="s">
        <v>36</v>
      </c>
      <c r="R52" s="21">
        <f>R40*(1+VLookups!$D$45)</f>
        <v>-2534.4955396820001</v>
      </c>
      <c r="S52" s="19">
        <v>0</v>
      </c>
      <c r="T52" s="19">
        <v>0</v>
      </c>
      <c r="U52" s="9" t="s">
        <v>36</v>
      </c>
      <c r="V52" s="21">
        <f>V51-VLookups!$D$54</f>
        <v>-840</v>
      </c>
      <c r="W52" s="19">
        <v>0</v>
      </c>
      <c r="X52" s="19">
        <v>0</v>
      </c>
      <c r="Y52" s="36">
        <f>Y51*(1+VLookups!$D$57/12)</f>
        <v>-213.85603603499172</v>
      </c>
      <c r="Z52" s="20">
        <f>-E52*VLookups!$J$3</f>
        <v>-446.34374999999989</v>
      </c>
      <c r="AA52" s="19">
        <v>0</v>
      </c>
      <c r="AB52" s="20">
        <f t="shared" si="0"/>
        <v>581.5106515562062</v>
      </c>
      <c r="AC52" s="20">
        <f t="shared" si="1"/>
        <v>24735.409261520574</v>
      </c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</row>
    <row r="53" spans="1:43" x14ac:dyDescent="0.25">
      <c r="A53" s="1"/>
      <c r="B53" s="9">
        <v>49</v>
      </c>
      <c r="C53" s="9">
        <f t="shared" si="2"/>
        <v>27</v>
      </c>
      <c r="D53" s="9">
        <f t="shared" si="3"/>
        <v>1</v>
      </c>
      <c r="E53" s="20">
        <f>E41*(1+VLookups!$C$8)</f>
        <v>11158.593749999996</v>
      </c>
      <c r="F53" s="20">
        <f>-E53*VLookups!$D$10*2</f>
        <v>-669.51562499999977</v>
      </c>
      <c r="G53" s="19">
        <v>0</v>
      </c>
      <c r="H53" s="20">
        <f>(-VLookups!$D$13)*(E53+F53/2)</f>
        <v>-3517.7466796874987</v>
      </c>
      <c r="I53" s="20">
        <f>-PMT(VLookups!$D$16/12,180,-FV(VLookups!$D$16/12,72,,-VLookups!$D$15))</f>
        <v>-1492.92953188151</v>
      </c>
      <c r="J53" s="21">
        <f>-PMT(VLookups!$D$20/12,180,-FV(VLookups!$D$20/12,24,,-VLookups!$D$19))</f>
        <v>-624.95374865778945</v>
      </c>
      <c r="K53" s="21">
        <f>K52-VLookups!$D$24</f>
        <v>-575</v>
      </c>
      <c r="L53" s="19">
        <v>0</v>
      </c>
      <c r="M53" s="19">
        <v>0</v>
      </c>
      <c r="N53" s="9" t="s">
        <v>36</v>
      </c>
      <c r="O53" s="19">
        <v>0</v>
      </c>
      <c r="P53" s="19">
        <v>0</v>
      </c>
      <c r="Q53" s="9" t="s">
        <v>36</v>
      </c>
      <c r="R53" s="21">
        <f>R41*(1+VLookups!$D$45)</f>
        <v>-2534.4955396820001</v>
      </c>
      <c r="S53" s="19">
        <v>0</v>
      </c>
      <c r="T53" s="19">
        <v>0</v>
      </c>
      <c r="U53" s="9" t="s">
        <v>36</v>
      </c>
      <c r="V53" s="21">
        <f>V52-VLookups!$D$54</f>
        <v>-845</v>
      </c>
      <c r="W53" s="19">
        <v>0</v>
      </c>
      <c r="X53" s="19">
        <v>0</v>
      </c>
      <c r="Y53" s="36">
        <f>Y52*(1+VLookups!$D$57/12)</f>
        <v>-214.47978280676045</v>
      </c>
      <c r="Z53" s="20">
        <f>-E53*VLookups!$J$3</f>
        <v>-446.34374999999989</v>
      </c>
      <c r="AA53" s="19">
        <v>0</v>
      </c>
      <c r="AB53" s="20">
        <f t="shared" si="0"/>
        <v>572.88690478443766</v>
      </c>
      <c r="AC53" s="20">
        <f t="shared" si="1"/>
        <v>25349.521848407549</v>
      </c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</row>
    <row r="54" spans="1:43" x14ac:dyDescent="0.25">
      <c r="A54" s="1"/>
      <c r="B54" s="9">
        <v>50</v>
      </c>
      <c r="C54" s="9">
        <f t="shared" si="2"/>
        <v>27</v>
      </c>
      <c r="D54" s="9">
        <f t="shared" si="3"/>
        <v>2</v>
      </c>
      <c r="E54" s="20">
        <f>E42*(1+VLookups!$C$8)</f>
        <v>11158.593749999996</v>
      </c>
      <c r="F54" s="20">
        <f>-E54*VLookups!$D$10*2</f>
        <v>-669.51562499999977</v>
      </c>
      <c r="G54" s="19">
        <v>0</v>
      </c>
      <c r="H54" s="20">
        <f>(-VLookups!$D$13)*(E54+F54/2)</f>
        <v>-3517.7466796874987</v>
      </c>
      <c r="I54" s="20">
        <f>-PMT(VLookups!$D$16/12,180,-FV(VLookups!$D$16/12,72,,-VLookups!$D$15))</f>
        <v>-1492.92953188151</v>
      </c>
      <c r="J54" s="21">
        <f>-PMT(VLookups!$D$20/12,180,-FV(VLookups!$D$20/12,24,,-VLookups!$D$19))</f>
        <v>-624.95374865778945</v>
      </c>
      <c r="K54" s="21">
        <f>K53-VLookups!$D$24</f>
        <v>-578</v>
      </c>
      <c r="L54" s="19">
        <v>0</v>
      </c>
      <c r="M54" s="19">
        <v>0</v>
      </c>
      <c r="N54" s="9" t="s">
        <v>36</v>
      </c>
      <c r="O54" s="19">
        <v>0</v>
      </c>
      <c r="P54" s="19">
        <v>0</v>
      </c>
      <c r="Q54" s="9" t="s">
        <v>36</v>
      </c>
      <c r="R54" s="21">
        <f>R42*(1+VLookups!$D$45)</f>
        <v>-2534.4955396820001</v>
      </c>
      <c r="S54" s="19">
        <v>0</v>
      </c>
      <c r="T54" s="19">
        <v>0</v>
      </c>
      <c r="U54" s="9" t="s">
        <v>36</v>
      </c>
      <c r="V54" s="21">
        <f>V53-VLookups!$D$54</f>
        <v>-850</v>
      </c>
      <c r="W54" s="19">
        <v>0</v>
      </c>
      <c r="X54" s="19">
        <v>0</v>
      </c>
      <c r="Y54" s="36">
        <f>Y53*(1+VLookups!$D$57/12)</f>
        <v>-215.10534883994683</v>
      </c>
      <c r="Z54" s="20">
        <f>-E54*VLookups!$J$3</f>
        <v>-446.34374999999989</v>
      </c>
      <c r="AA54" s="19">
        <v>0</v>
      </c>
      <c r="AB54" s="20">
        <f t="shared" si="0"/>
        <v>564.26133875125117</v>
      </c>
      <c r="AC54" s="20">
        <f t="shared" si="1"/>
        <v>25956.032390239478</v>
      </c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</row>
    <row r="55" spans="1:43" x14ac:dyDescent="0.25">
      <c r="A55" s="1"/>
      <c r="B55" s="9">
        <v>51</v>
      </c>
      <c r="C55" s="9">
        <f t="shared" si="2"/>
        <v>27</v>
      </c>
      <c r="D55" s="9">
        <f t="shared" si="3"/>
        <v>3</v>
      </c>
      <c r="E55" s="20">
        <f>E43*(1+VLookups!$C$8)</f>
        <v>11158.593749999996</v>
      </c>
      <c r="F55" s="20">
        <f>-E55*VLookups!$D$10*2</f>
        <v>-669.51562499999977</v>
      </c>
      <c r="G55" s="19">
        <v>0</v>
      </c>
      <c r="H55" s="20">
        <f>(-VLookups!$D$13)*(E55+F55/2)</f>
        <v>-3517.7466796874987</v>
      </c>
      <c r="I55" s="20">
        <f>-PMT(VLookups!$D$16/12,180,-FV(VLookups!$D$16/12,72,,-VLookups!$D$15))</f>
        <v>-1492.92953188151</v>
      </c>
      <c r="J55" s="21">
        <f>-PMT(VLookups!$D$20/12,180,-FV(VLookups!$D$20/12,24,,-VLookups!$D$19))</f>
        <v>-624.95374865778945</v>
      </c>
      <c r="K55" s="21">
        <f>K54-VLookups!$D$24</f>
        <v>-581</v>
      </c>
      <c r="L55" s="19">
        <v>0</v>
      </c>
      <c r="M55" s="19">
        <v>0</v>
      </c>
      <c r="N55" s="9" t="s">
        <v>36</v>
      </c>
      <c r="O55" s="19">
        <v>0</v>
      </c>
      <c r="P55" s="19">
        <v>0</v>
      </c>
      <c r="Q55" s="9" t="s">
        <v>36</v>
      </c>
      <c r="R55" s="21">
        <f>R43*(1+VLookups!$D$45)</f>
        <v>-2534.4955396820001</v>
      </c>
      <c r="S55" s="19">
        <v>0</v>
      </c>
      <c r="T55" s="19">
        <v>0</v>
      </c>
      <c r="U55" s="9" t="s">
        <v>36</v>
      </c>
      <c r="V55" s="21">
        <f>V54-VLookups!$D$54</f>
        <v>-855</v>
      </c>
      <c r="W55" s="19">
        <v>0</v>
      </c>
      <c r="X55" s="19">
        <v>0</v>
      </c>
      <c r="Y55" s="36">
        <f>Y54*(1+VLookups!$D$57/12)</f>
        <v>-215.73273944073</v>
      </c>
      <c r="Z55" s="20">
        <f>-E55*VLookups!$J$3</f>
        <v>-446.34374999999989</v>
      </c>
      <c r="AA55" s="19">
        <v>0</v>
      </c>
      <c r="AB55" s="20">
        <f t="shared" si="0"/>
        <v>555.63394815046797</v>
      </c>
      <c r="AC55" s="20">
        <f t="shared" si="1"/>
        <v>26554.92639237368</v>
      </c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</row>
    <row r="56" spans="1:43" x14ac:dyDescent="0.25">
      <c r="A56" s="1"/>
      <c r="B56" s="9">
        <v>52</v>
      </c>
      <c r="C56" s="9">
        <f t="shared" si="2"/>
        <v>27</v>
      </c>
      <c r="D56" s="9">
        <f t="shared" si="3"/>
        <v>4</v>
      </c>
      <c r="E56" s="20">
        <f>E44*(1+VLookups!$C$8)</f>
        <v>11158.593749999996</v>
      </c>
      <c r="F56" s="20">
        <f>-E56*VLookups!$D$10*2</f>
        <v>-669.51562499999977</v>
      </c>
      <c r="G56" s="19">
        <v>0</v>
      </c>
      <c r="H56" s="20">
        <f>(-VLookups!$D$13)*(E56+F56/2)</f>
        <v>-3517.7466796874987</v>
      </c>
      <c r="I56" s="20">
        <f>-PMT(VLookups!$D$16/12,180,-FV(VLookups!$D$16/12,72,,-VLookups!$D$15))</f>
        <v>-1492.92953188151</v>
      </c>
      <c r="J56" s="21">
        <f>-PMT(VLookups!$D$20/12,180,-FV(VLookups!$D$20/12,24,,-VLookups!$D$19))</f>
        <v>-624.95374865778945</v>
      </c>
      <c r="K56" s="21">
        <f>K55-VLookups!$D$24</f>
        <v>-584</v>
      </c>
      <c r="L56" s="19">
        <v>0</v>
      </c>
      <c r="M56" s="19">
        <v>0</v>
      </c>
      <c r="N56" s="9" t="s">
        <v>36</v>
      </c>
      <c r="O56" s="19">
        <v>0</v>
      </c>
      <c r="P56" s="19">
        <v>0</v>
      </c>
      <c r="Q56" s="9" t="s">
        <v>36</v>
      </c>
      <c r="R56" s="21">
        <f>R44*(1+VLookups!$D$45)</f>
        <v>-2534.4955396820001</v>
      </c>
      <c r="S56" s="19">
        <v>0</v>
      </c>
      <c r="T56" s="19">
        <v>0</v>
      </c>
      <c r="U56" s="9" t="s">
        <v>36</v>
      </c>
      <c r="V56" s="21">
        <f>V55-VLookups!$D$54</f>
        <v>-860</v>
      </c>
      <c r="W56" s="19">
        <v>0</v>
      </c>
      <c r="X56" s="19">
        <v>0</v>
      </c>
      <c r="Y56" s="36">
        <f>Y55*(1+VLookups!$D$57/12)</f>
        <v>-216.36195993076547</v>
      </c>
      <c r="Z56" s="20">
        <f>-E56*VLookups!$J$3</f>
        <v>-446.34374999999989</v>
      </c>
      <c r="AA56" s="19">
        <v>0</v>
      </c>
      <c r="AB56" s="20">
        <f t="shared" si="0"/>
        <v>547.00472766043265</v>
      </c>
      <c r="AC56" s="20">
        <f t="shared" si="1"/>
        <v>27146.189330688067</v>
      </c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</row>
    <row r="57" spans="1:43" x14ac:dyDescent="0.25">
      <c r="A57" s="1"/>
      <c r="B57" s="9">
        <v>53</v>
      </c>
      <c r="C57" s="9">
        <f t="shared" si="2"/>
        <v>27</v>
      </c>
      <c r="D57" s="9">
        <f t="shared" si="3"/>
        <v>5</v>
      </c>
      <c r="E57" s="20">
        <f>E45*(1+VLookups!$C$8)</f>
        <v>11158.593749999996</v>
      </c>
      <c r="F57" s="20">
        <f>-E57*VLookups!$D$10*2</f>
        <v>-669.51562499999977</v>
      </c>
      <c r="G57" s="19">
        <v>0</v>
      </c>
      <c r="H57" s="20">
        <f>(-VLookups!$D$13)*(E57+F57/2)</f>
        <v>-3517.7466796874987</v>
      </c>
      <c r="I57" s="20">
        <f>-PMT(VLookups!$D$16/12,180,-FV(VLookups!$D$16/12,72,,-VLookups!$D$15))</f>
        <v>-1492.92953188151</v>
      </c>
      <c r="J57" s="21">
        <f>-PMT(VLookups!$D$20/12,180,-FV(VLookups!$D$20/12,24,,-VLookups!$D$19))</f>
        <v>-624.95374865778945</v>
      </c>
      <c r="K57" s="21">
        <f>K56-VLookups!$D$24</f>
        <v>-587</v>
      </c>
      <c r="L57" s="19">
        <v>0</v>
      </c>
      <c r="M57" s="19">
        <v>0</v>
      </c>
      <c r="N57" s="9" t="s">
        <v>36</v>
      </c>
      <c r="O57" s="19">
        <v>0</v>
      </c>
      <c r="P57" s="19">
        <v>0</v>
      </c>
      <c r="Q57" s="9" t="s">
        <v>36</v>
      </c>
      <c r="R57" s="21">
        <f>R45*(1+VLookups!$D$45)</f>
        <v>-2534.4955396820001</v>
      </c>
      <c r="S57" s="19">
        <v>0</v>
      </c>
      <c r="T57" s="19">
        <v>0</v>
      </c>
      <c r="U57" s="9" t="s">
        <v>36</v>
      </c>
      <c r="V57" s="21">
        <f>V56-VLookups!$D$54</f>
        <v>-865</v>
      </c>
      <c r="W57" s="19">
        <v>0</v>
      </c>
      <c r="X57" s="19">
        <v>0</v>
      </c>
      <c r="Y57" s="36">
        <f>Y56*(1+VLookups!$D$57/12)</f>
        <v>-216.99301564723021</v>
      </c>
      <c r="Z57" s="20">
        <f>-E57*VLookups!$J$3</f>
        <v>-446.34374999999989</v>
      </c>
      <c r="AA57" s="19">
        <v>0</v>
      </c>
      <c r="AB57" s="20">
        <f t="shared" si="0"/>
        <v>538.37367194396791</v>
      </c>
      <c r="AC57" s="20">
        <f t="shared" si="1"/>
        <v>27729.806651516516</v>
      </c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</row>
    <row r="58" spans="1:43" x14ac:dyDescent="0.25">
      <c r="A58" s="1"/>
      <c r="B58" s="9">
        <v>54</v>
      </c>
      <c r="C58" s="9">
        <f t="shared" si="2"/>
        <v>27</v>
      </c>
      <c r="D58" s="9">
        <f t="shared" si="3"/>
        <v>6</v>
      </c>
      <c r="E58" s="20">
        <f>E46*(1+VLookups!$C$8)</f>
        <v>11158.593749999996</v>
      </c>
      <c r="F58" s="20">
        <f>-E58*VLookups!$D$10*2</f>
        <v>-669.51562499999977</v>
      </c>
      <c r="G58" s="19">
        <v>0</v>
      </c>
      <c r="H58" s="20">
        <f>(-VLookups!$D$13)*(E58+F58/2)</f>
        <v>-3517.7466796874987</v>
      </c>
      <c r="I58" s="20">
        <f>-PMT(VLookups!$D$16/12,180,-FV(VLookups!$D$16/12,72,,-VLookups!$D$15))</f>
        <v>-1492.92953188151</v>
      </c>
      <c r="J58" s="21">
        <f>-PMT(VLookups!$D$20/12,180,-FV(VLookups!$D$20/12,24,,-VLookups!$D$19))</f>
        <v>-624.95374865778945</v>
      </c>
      <c r="K58" s="21">
        <f>K57-VLookups!$D$24</f>
        <v>-590</v>
      </c>
      <c r="L58" s="19">
        <v>0</v>
      </c>
      <c r="M58" s="19">
        <v>0</v>
      </c>
      <c r="N58" s="9" t="s">
        <v>36</v>
      </c>
      <c r="O58" s="19">
        <v>0</v>
      </c>
      <c r="P58" s="19">
        <v>0</v>
      </c>
      <c r="Q58" s="9" t="s">
        <v>36</v>
      </c>
      <c r="R58" s="21">
        <f>R46*(1+VLookups!$D$45)</f>
        <v>-2534.4955396820001</v>
      </c>
      <c r="S58" s="19">
        <v>0</v>
      </c>
      <c r="T58" s="19">
        <v>0</v>
      </c>
      <c r="U58" s="9" t="s">
        <v>36</v>
      </c>
      <c r="V58" s="21">
        <f>V57-VLookups!$D$54</f>
        <v>-870</v>
      </c>
      <c r="W58" s="19">
        <v>0</v>
      </c>
      <c r="X58" s="19">
        <v>0</v>
      </c>
      <c r="Y58" s="36">
        <f>Y57*(1+VLookups!$D$57/12)</f>
        <v>-217.62591194286796</v>
      </c>
      <c r="Z58" s="20">
        <f>-E58*VLookups!$J$3</f>
        <v>-446.34374999999989</v>
      </c>
      <c r="AA58" s="19">
        <v>0</v>
      </c>
      <c r="AB58" s="20">
        <f t="shared" si="0"/>
        <v>529.74077564832999</v>
      </c>
      <c r="AC58" s="20">
        <f t="shared" si="1"/>
        <v>28305.763771584039</v>
      </c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</row>
    <row r="59" spans="1:43" x14ac:dyDescent="0.25">
      <c r="A59" s="1"/>
      <c r="B59" s="9">
        <v>55</v>
      </c>
      <c r="C59" s="9">
        <f t="shared" si="2"/>
        <v>27</v>
      </c>
      <c r="D59" s="9">
        <f t="shared" si="3"/>
        <v>7</v>
      </c>
      <c r="E59" s="20">
        <f>E47*(1+VLookups!$C$8)</f>
        <v>11158.593749999996</v>
      </c>
      <c r="F59" s="20">
        <f>-E59*VLookups!$D$10*2</f>
        <v>-669.51562499999977</v>
      </c>
      <c r="G59" s="19">
        <v>0</v>
      </c>
      <c r="H59" s="20">
        <f>(-VLookups!$D$13)*(E59+F59/2)</f>
        <v>-3517.7466796874987</v>
      </c>
      <c r="I59" s="20">
        <f>-PMT(VLookups!$D$16/12,180,-FV(VLookups!$D$16/12,72,,-VLookups!$D$15))</f>
        <v>-1492.92953188151</v>
      </c>
      <c r="J59" s="21">
        <f>-PMT(VLookups!$D$20/12,180,-FV(VLookups!$D$20/12,24,,-VLookups!$D$19))</f>
        <v>-624.95374865778945</v>
      </c>
      <c r="K59" s="21">
        <f>K58-VLookups!$D$24</f>
        <v>-593</v>
      </c>
      <c r="L59" s="19">
        <v>0</v>
      </c>
      <c r="M59" s="19">
        <v>0</v>
      </c>
      <c r="N59" s="9" t="s">
        <v>36</v>
      </c>
      <c r="O59" s="19">
        <v>0</v>
      </c>
      <c r="P59" s="19">
        <v>0</v>
      </c>
      <c r="Q59" s="9" t="s">
        <v>36</v>
      </c>
      <c r="R59" s="21">
        <f>R47*(1+VLookups!$D$45)</f>
        <v>-2534.4955396820001</v>
      </c>
      <c r="S59" s="19">
        <v>0</v>
      </c>
      <c r="T59" s="19">
        <v>0</v>
      </c>
      <c r="U59" s="9" t="s">
        <v>36</v>
      </c>
      <c r="V59" s="21">
        <f>V58-VLookups!$D$54</f>
        <v>-875</v>
      </c>
      <c r="W59" s="19">
        <v>0</v>
      </c>
      <c r="X59" s="19">
        <v>0</v>
      </c>
      <c r="Y59" s="36">
        <f>Y58*(1+VLookups!$D$57/12)</f>
        <v>-218.26065418603466</v>
      </c>
      <c r="Z59" s="20">
        <f>-E59*VLookups!$J$3</f>
        <v>-446.34374999999989</v>
      </c>
      <c r="AA59" s="19">
        <v>0</v>
      </c>
      <c r="AB59" s="20">
        <f t="shared" si="0"/>
        <v>521.10603340516343</v>
      </c>
      <c r="AC59" s="20">
        <f t="shared" si="1"/>
        <v>28874.046077941843</v>
      </c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</row>
    <row r="60" spans="1:43" x14ac:dyDescent="0.25">
      <c r="A60" s="1"/>
      <c r="B60" s="9">
        <v>56</v>
      </c>
      <c r="C60" s="9">
        <f t="shared" si="2"/>
        <v>27</v>
      </c>
      <c r="D60" s="9">
        <f t="shared" si="3"/>
        <v>8</v>
      </c>
      <c r="E60" s="20">
        <f>E48*(1+VLookups!$C$8)</f>
        <v>11158.593749999996</v>
      </c>
      <c r="F60" s="20">
        <f>-E60*VLookups!$D$10*2</f>
        <v>-669.51562499999977</v>
      </c>
      <c r="G60" s="19">
        <v>0</v>
      </c>
      <c r="H60" s="20">
        <f>(-VLookups!$D$13)*(E60+F60/2)</f>
        <v>-3517.7466796874987</v>
      </c>
      <c r="I60" s="20">
        <f>-PMT(VLookups!$D$16/12,180,-FV(VLookups!$D$16/12,72,,-VLookups!$D$15))</f>
        <v>-1492.92953188151</v>
      </c>
      <c r="J60" s="21">
        <f>-PMT(VLookups!$D$20/12,180,-FV(VLookups!$D$20/12,24,,-VLookups!$D$19))</f>
        <v>-624.95374865778945</v>
      </c>
      <c r="K60" s="21">
        <f>K59-VLookups!$D$24</f>
        <v>-596</v>
      </c>
      <c r="L60" s="19">
        <v>0</v>
      </c>
      <c r="M60" s="19">
        <v>0</v>
      </c>
      <c r="N60" s="9" t="s">
        <v>36</v>
      </c>
      <c r="O60" s="19">
        <v>0</v>
      </c>
      <c r="P60" s="19">
        <v>0</v>
      </c>
      <c r="Q60" s="9" t="s">
        <v>36</v>
      </c>
      <c r="R60" s="21">
        <f>R48*(1+VLookups!$D$45)</f>
        <v>-2534.4955396820001</v>
      </c>
      <c r="S60" s="19">
        <v>0</v>
      </c>
      <c r="T60" s="19">
        <v>0</v>
      </c>
      <c r="U60" s="9" t="s">
        <v>36</v>
      </c>
      <c r="V60" s="21">
        <f>V59-VLookups!$D$54</f>
        <v>-880</v>
      </c>
      <c r="W60" s="19">
        <v>0</v>
      </c>
      <c r="X60" s="19">
        <v>0</v>
      </c>
      <c r="Y60" s="36">
        <f>Y59*(1+VLookups!$D$57/12)</f>
        <v>-218.89724776074394</v>
      </c>
      <c r="Z60" s="20">
        <f>-E60*VLookups!$J$3</f>
        <v>-446.34374999999989</v>
      </c>
      <c r="AA60" s="19">
        <v>0</v>
      </c>
      <c r="AB60" s="20">
        <f t="shared" si="0"/>
        <v>512.46943983045401</v>
      </c>
      <c r="AC60" s="20">
        <f t="shared" si="1"/>
        <v>29434.638927902201</v>
      </c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</row>
    <row r="61" spans="1:43" x14ac:dyDescent="0.25">
      <c r="A61" s="1"/>
      <c r="B61" s="9">
        <v>57</v>
      </c>
      <c r="C61" s="9">
        <f t="shared" si="2"/>
        <v>27</v>
      </c>
      <c r="D61" s="9">
        <f t="shared" si="3"/>
        <v>9</v>
      </c>
      <c r="E61" s="20">
        <f>E49*(1+VLookups!$C$8)</f>
        <v>11158.593749999996</v>
      </c>
      <c r="F61" s="20">
        <f>-E61*VLookups!$D$10*2</f>
        <v>-669.51562499999977</v>
      </c>
      <c r="G61" s="19">
        <v>0</v>
      </c>
      <c r="H61" s="20">
        <f>(-VLookups!$D$13)*(E61+F61/2)</f>
        <v>-3517.7466796874987</v>
      </c>
      <c r="I61" s="20">
        <f>-PMT(VLookups!$D$16/12,180,-FV(VLookups!$D$16/12,72,,-VLookups!$D$15))</f>
        <v>-1492.92953188151</v>
      </c>
      <c r="J61" s="21">
        <f>-PMT(VLookups!$D$20/12,180,-FV(VLookups!$D$20/12,24,,-VLookups!$D$19))</f>
        <v>-624.95374865778945</v>
      </c>
      <c r="K61" s="21">
        <f>K60-VLookups!$D$24</f>
        <v>-599</v>
      </c>
      <c r="L61" s="19">
        <v>0</v>
      </c>
      <c r="M61" s="19">
        <v>0</v>
      </c>
      <c r="N61" s="9" t="s">
        <v>36</v>
      </c>
      <c r="O61" s="19">
        <v>0</v>
      </c>
      <c r="P61" s="19">
        <v>0</v>
      </c>
      <c r="Q61" s="9" t="s">
        <v>36</v>
      </c>
      <c r="R61" s="21">
        <f>R49*(1+VLookups!$D$45)</f>
        <v>-2534.4955396820001</v>
      </c>
      <c r="S61" s="19">
        <v>0</v>
      </c>
      <c r="T61" s="19">
        <v>0</v>
      </c>
      <c r="U61" s="9" t="s">
        <v>36</v>
      </c>
      <c r="V61" s="21">
        <f>V60-VLookups!$D$54</f>
        <v>-885</v>
      </c>
      <c r="W61" s="19">
        <v>0</v>
      </c>
      <c r="X61" s="19">
        <v>0</v>
      </c>
      <c r="Y61" s="36">
        <f>Y60*(1+VLookups!$D$57/12)</f>
        <v>-219.53569806671277</v>
      </c>
      <c r="Z61" s="20">
        <f>-E61*VLookups!$J$3</f>
        <v>-446.34374999999989</v>
      </c>
      <c r="AA61" s="19">
        <v>0</v>
      </c>
      <c r="AB61" s="20">
        <f t="shared" si="0"/>
        <v>503.83098952448529</v>
      </c>
      <c r="AC61" s="20">
        <f t="shared" si="1"/>
        <v>29987.527648973191</v>
      </c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</row>
    <row r="62" spans="1:43" x14ac:dyDescent="0.25">
      <c r="A62" s="1"/>
      <c r="B62" s="9">
        <v>58</v>
      </c>
      <c r="C62" s="9">
        <f t="shared" si="2"/>
        <v>27</v>
      </c>
      <c r="D62" s="9">
        <f t="shared" si="3"/>
        <v>10</v>
      </c>
      <c r="E62" s="20">
        <f>E50*(1+VLookups!$C$8)</f>
        <v>11158.593749999996</v>
      </c>
      <c r="F62" s="20">
        <f>-E62*VLookups!$D$10*2</f>
        <v>-669.51562499999977</v>
      </c>
      <c r="G62" s="19">
        <v>0</v>
      </c>
      <c r="H62" s="20">
        <f>(-VLookups!$D$13)*(E62+F62/2)</f>
        <v>-3517.7466796874987</v>
      </c>
      <c r="I62" s="20">
        <f>-PMT(VLookups!$D$16/12,180,-FV(VLookups!$D$16/12,72,,-VLookups!$D$15))</f>
        <v>-1492.92953188151</v>
      </c>
      <c r="J62" s="21">
        <f>-PMT(VLookups!$D$20/12,180,-FV(VLookups!$D$20/12,24,,-VLookups!$D$19))</f>
        <v>-624.95374865778945</v>
      </c>
      <c r="K62" s="21">
        <f>K61-VLookups!$D$24</f>
        <v>-602</v>
      </c>
      <c r="L62" s="19">
        <v>0</v>
      </c>
      <c r="M62" s="19">
        <v>0</v>
      </c>
      <c r="N62" s="9" t="s">
        <v>36</v>
      </c>
      <c r="O62" s="19">
        <v>0</v>
      </c>
      <c r="P62" s="19">
        <v>0</v>
      </c>
      <c r="Q62" s="9" t="s">
        <v>36</v>
      </c>
      <c r="R62" s="21">
        <f>R50*(1+VLookups!$D$45)</f>
        <v>-2534.4955396820001</v>
      </c>
      <c r="S62" s="19">
        <v>0</v>
      </c>
      <c r="T62" s="19">
        <v>0</v>
      </c>
      <c r="U62" s="9" t="s">
        <v>36</v>
      </c>
      <c r="V62" s="21">
        <f>V61-VLookups!$D$54</f>
        <v>-890</v>
      </c>
      <c r="W62" s="19">
        <v>0</v>
      </c>
      <c r="X62" s="19">
        <v>0</v>
      </c>
      <c r="Y62" s="36">
        <f>Y61*(1+VLookups!$D$57/12)</f>
        <v>-220.17601051940736</v>
      </c>
      <c r="Z62" s="20">
        <f>-E62*VLookups!$J$3</f>
        <v>-446.34374999999989</v>
      </c>
      <c r="AA62" s="19">
        <v>0</v>
      </c>
      <c r="AB62" s="20">
        <f t="shared" si="0"/>
        <v>495.19067707179067</v>
      </c>
      <c r="AC62" s="20">
        <f t="shared" si="1"/>
        <v>30532.697538793273</v>
      </c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</row>
    <row r="63" spans="1:43" x14ac:dyDescent="0.25">
      <c r="A63" s="1"/>
      <c r="B63" s="9">
        <v>59</v>
      </c>
      <c r="C63" s="9">
        <f t="shared" si="2"/>
        <v>27</v>
      </c>
      <c r="D63" s="9">
        <f t="shared" si="3"/>
        <v>11</v>
      </c>
      <c r="E63" s="20">
        <f>E51*(1+VLookups!$C$8)</f>
        <v>11158.593749999996</v>
      </c>
      <c r="F63" s="20">
        <f>-E63*VLookups!$D$10*2</f>
        <v>-669.51562499999977</v>
      </c>
      <c r="G63" s="19">
        <v>0</v>
      </c>
      <c r="H63" s="20">
        <f>(-VLookups!$D$13)*(E63+F63/2)</f>
        <v>-3517.7466796874987</v>
      </c>
      <c r="I63" s="20">
        <f>-PMT(VLookups!$D$16/12,180,-FV(VLookups!$D$16/12,72,,-VLookups!$D$15))</f>
        <v>-1492.92953188151</v>
      </c>
      <c r="J63" s="21">
        <f>-PMT(VLookups!$D$20/12,180,-FV(VLookups!$D$20/12,24,,-VLookups!$D$19))</f>
        <v>-624.95374865778945</v>
      </c>
      <c r="K63" s="21">
        <f>K62-VLookups!$D$24</f>
        <v>-605</v>
      </c>
      <c r="L63" s="19">
        <v>0</v>
      </c>
      <c r="M63" s="19">
        <v>0</v>
      </c>
      <c r="N63" s="9" t="s">
        <v>36</v>
      </c>
      <c r="O63" s="19">
        <v>0</v>
      </c>
      <c r="P63" s="19">
        <v>0</v>
      </c>
      <c r="Q63" s="9" t="s">
        <v>36</v>
      </c>
      <c r="R63" s="21">
        <f>R51*(1+VLookups!$D$45)</f>
        <v>-2534.4955396820001</v>
      </c>
      <c r="S63" s="19">
        <v>0</v>
      </c>
      <c r="T63" s="19">
        <v>0</v>
      </c>
      <c r="U63" s="9" t="s">
        <v>36</v>
      </c>
      <c r="V63" s="21">
        <f>V62-VLookups!$D$54</f>
        <v>-895</v>
      </c>
      <c r="W63" s="19">
        <v>0</v>
      </c>
      <c r="X63" s="19">
        <v>0</v>
      </c>
      <c r="Y63" s="36">
        <f>Y62*(1+VLookups!$D$57/12)</f>
        <v>-220.81819055008896</v>
      </c>
      <c r="Z63" s="20">
        <f>-E63*VLookups!$J$3</f>
        <v>-446.34374999999989</v>
      </c>
      <c r="AA63" s="19">
        <v>0</v>
      </c>
      <c r="AB63" s="20">
        <f t="shared" si="0"/>
        <v>486.54849704110904</v>
      </c>
      <c r="AC63" s="20">
        <f t="shared" si="1"/>
        <v>31070.133865065705</v>
      </c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</row>
    <row r="64" spans="1:43" x14ac:dyDescent="0.25">
      <c r="A64" s="1"/>
      <c r="B64" s="9">
        <v>60</v>
      </c>
      <c r="C64" s="9">
        <f t="shared" si="2"/>
        <v>28</v>
      </c>
      <c r="D64" s="9">
        <f t="shared" si="3"/>
        <v>0</v>
      </c>
      <c r="E64" s="20">
        <f>E52*(1+VLookups!$C$8)</f>
        <v>11549.144531249995</v>
      </c>
      <c r="F64" s="20">
        <f>-E64*VLookups!$D$10*2</f>
        <v>-692.9486718749996</v>
      </c>
      <c r="G64" s="19">
        <v>0</v>
      </c>
      <c r="H64" s="20">
        <f>(-VLookups!$D$13)*(E64+F64/2)</f>
        <v>-3640.8678134765605</v>
      </c>
      <c r="I64" s="20">
        <f>-PMT(VLookups!$D$16/12,180,-FV(VLookups!$D$16/12,72,,-VLookups!$D$15))</f>
        <v>-1492.92953188151</v>
      </c>
      <c r="J64" s="21">
        <f>-PMT(VLookups!$D$20/12,180,-FV(VLookups!$D$20/12,24,,-VLookups!$D$19))</f>
        <v>-624.95374865778945</v>
      </c>
      <c r="K64" s="19">
        <v>0</v>
      </c>
      <c r="L64" s="20">
        <f>-VLookups!$D$27</f>
        <v>-6000</v>
      </c>
      <c r="M64" s="19">
        <v>0</v>
      </c>
      <c r="N64" s="22">
        <v>0</v>
      </c>
      <c r="O64" s="19">
        <v>0</v>
      </c>
      <c r="P64" s="19">
        <v>0</v>
      </c>
      <c r="Q64" s="9" t="s">
        <v>36</v>
      </c>
      <c r="R64" s="21">
        <f>R52*(1+VLookups!$D$45)</f>
        <v>-2689.0997676026018</v>
      </c>
      <c r="S64" s="19">
        <v>0</v>
      </c>
      <c r="T64" s="19">
        <v>0</v>
      </c>
      <c r="U64" s="9" t="s">
        <v>36</v>
      </c>
      <c r="V64" s="21">
        <f>V63-VLookups!$D$54</f>
        <v>-900</v>
      </c>
      <c r="W64" s="21">
        <f>-VLookups!$D$59</f>
        <v>-250</v>
      </c>
      <c r="X64" s="19">
        <v>0</v>
      </c>
      <c r="Y64" s="36">
        <f>Y63*(1+VLookups!$D$57/12)</f>
        <v>-221.46224360586004</v>
      </c>
      <c r="Z64" s="20">
        <f>-E64*VLookups!$J$3</f>
        <v>-461.96578124999979</v>
      </c>
      <c r="AA64" s="19">
        <v>0</v>
      </c>
      <c r="AB64" s="20">
        <f t="shared" si="0"/>
        <v>-5078.6086911618277</v>
      </c>
      <c r="AC64" s="20">
        <f t="shared" si="1"/>
        <v>26043.308730345656</v>
      </c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</row>
    <row r="65" spans="1:43" x14ac:dyDescent="0.25">
      <c r="A65" s="1"/>
      <c r="B65" s="41">
        <v>61</v>
      </c>
      <c r="C65" s="41">
        <f t="shared" si="2"/>
        <v>28</v>
      </c>
      <c r="D65" s="41">
        <f t="shared" si="3"/>
        <v>1</v>
      </c>
      <c r="E65" s="20">
        <f>E53*(1+VLookups!$C$8)</f>
        <v>11549.144531249995</v>
      </c>
      <c r="F65" s="42">
        <f>-E65*VLookups!$D$10*2</f>
        <v>-692.9486718749996</v>
      </c>
      <c r="G65" s="43">
        <v>0</v>
      </c>
      <c r="H65" s="42">
        <f>(-VLookups!$D$13)*(E65+F65/2)</f>
        <v>-3640.8678134765605</v>
      </c>
      <c r="I65" s="42">
        <f>-PMT(VLookups!$D$16/12,180,-FV(VLookups!$D$16/12,72,,-VLookups!$D$15))</f>
        <v>-1492.92953188151</v>
      </c>
      <c r="J65" s="45">
        <f>-PMT(VLookups!$D$20/12,180,-FV(VLookups!$D$20/12,24,,-VLookups!$D$19))</f>
        <v>-624.95374865778945</v>
      </c>
      <c r="K65" s="43">
        <v>0</v>
      </c>
      <c r="L65" s="42">
        <f>VLookups!$D$30</f>
        <v>-641.6219438963717</v>
      </c>
      <c r="M65" s="42">
        <f>-VLookups!$D$32</f>
        <v>-80</v>
      </c>
      <c r="N65" s="44">
        <v>1</v>
      </c>
      <c r="O65" s="43">
        <v>0</v>
      </c>
      <c r="P65" s="43">
        <v>0</v>
      </c>
      <c r="Q65" s="41" t="s">
        <v>36</v>
      </c>
      <c r="R65" s="45">
        <f>R53*(1+VLookups!$D$45)</f>
        <v>-2689.0997676026018</v>
      </c>
      <c r="S65" s="43">
        <v>0</v>
      </c>
      <c r="T65" s="43">
        <v>0</v>
      </c>
      <c r="U65" s="41" t="s">
        <v>36</v>
      </c>
      <c r="V65" s="45">
        <f>V64-VLookups!$D$54</f>
        <v>-905</v>
      </c>
      <c r="W65" s="45">
        <f>-VLookups!$D$59</f>
        <v>-250</v>
      </c>
      <c r="X65" s="43">
        <v>0</v>
      </c>
      <c r="Y65" s="46">
        <f>Y64*(1+VLookups!$D$57/12)</f>
        <v>-222.10817514971046</v>
      </c>
      <c r="Z65" s="42">
        <f>-E65*VLookups!$J$3</f>
        <v>-461.96578124999979</v>
      </c>
      <c r="AA65" s="43">
        <v>0</v>
      </c>
      <c r="AB65" s="42">
        <f t="shared" si="0"/>
        <v>194.12343339795001</v>
      </c>
      <c r="AC65" s="42">
        <f t="shared" si="1"/>
        <v>26280.837678294181</v>
      </c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</row>
    <row r="66" spans="1:43" x14ac:dyDescent="0.25">
      <c r="A66" s="1"/>
      <c r="B66" s="9">
        <v>62</v>
      </c>
      <c r="C66" s="9">
        <f t="shared" si="2"/>
        <v>28</v>
      </c>
      <c r="D66" s="9">
        <f t="shared" si="3"/>
        <v>2</v>
      </c>
      <c r="E66" s="20">
        <f>E54*(1+VLookups!$C$8)</f>
        <v>11549.144531249995</v>
      </c>
      <c r="F66" s="20">
        <f>-E66*VLookups!$D$10*2</f>
        <v>-692.9486718749996</v>
      </c>
      <c r="G66" s="19">
        <v>0</v>
      </c>
      <c r="H66" s="20">
        <f>(-VLookups!$D$13)*(E66+F66/2)</f>
        <v>-3640.8678134765605</v>
      </c>
      <c r="I66" s="20">
        <f>-PMT(VLookups!$D$16/12,180,-FV(VLookups!$D$16/12,72,,-VLookups!$D$15))</f>
        <v>-1492.92953188151</v>
      </c>
      <c r="J66" s="21">
        <f>-PMT(VLookups!$D$20/12,180,-FV(VLookups!$D$20/12,24,,-VLookups!$D$19))</f>
        <v>-624.95374865778945</v>
      </c>
      <c r="K66" s="19">
        <v>0</v>
      </c>
      <c r="L66" s="20">
        <f>VLookups!$D$30</f>
        <v>-641.6219438963717</v>
      </c>
      <c r="M66" s="20">
        <f>M65-VLookups!$D$33</f>
        <v>-81</v>
      </c>
      <c r="N66" s="22">
        <v>2</v>
      </c>
      <c r="O66" s="19">
        <v>0</v>
      </c>
      <c r="P66" s="19">
        <v>0</v>
      </c>
      <c r="Q66" s="9" t="s">
        <v>36</v>
      </c>
      <c r="R66" s="21">
        <f>R54*(1+VLookups!$D$45)</f>
        <v>-2689.0997676026018</v>
      </c>
      <c r="S66" s="19">
        <v>0</v>
      </c>
      <c r="T66" s="19">
        <v>0</v>
      </c>
      <c r="U66" s="9" t="s">
        <v>36</v>
      </c>
      <c r="V66" s="21">
        <f>V65-VLookups!$D$54</f>
        <v>-910</v>
      </c>
      <c r="W66" s="21">
        <f>-VLookups!$D$59</f>
        <v>-250</v>
      </c>
      <c r="X66" s="19">
        <v>0</v>
      </c>
      <c r="Y66" s="36">
        <f>Y65*(1+VLookups!$D$57/12)</f>
        <v>-222.75599066056378</v>
      </c>
      <c r="Z66" s="20">
        <f>-E66*VLookups!$J$3</f>
        <v>-461.96578124999979</v>
      </c>
      <c r="AA66" s="19">
        <v>0</v>
      </c>
      <c r="AB66" s="20">
        <f t="shared" si="0"/>
        <v>187.47561788709658</v>
      </c>
      <c r="AC66" s="20">
        <f t="shared" si="1"/>
        <v>26512.114692311767</v>
      </c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</row>
    <row r="67" spans="1:43" x14ac:dyDescent="0.25">
      <c r="A67" s="1"/>
      <c r="B67" s="9">
        <v>63</v>
      </c>
      <c r="C67" s="9">
        <f t="shared" si="2"/>
        <v>28</v>
      </c>
      <c r="D67" s="9">
        <f t="shared" si="3"/>
        <v>3</v>
      </c>
      <c r="E67" s="20">
        <f>E55*(1+VLookups!$C$8)</f>
        <v>11549.144531249995</v>
      </c>
      <c r="F67" s="20">
        <f>-E67*VLookups!$D$10*2</f>
        <v>-692.9486718749996</v>
      </c>
      <c r="G67" s="19">
        <v>0</v>
      </c>
      <c r="H67" s="20">
        <f>(-VLookups!$D$13)*(E67+F67/2)</f>
        <v>-3640.8678134765605</v>
      </c>
      <c r="I67" s="20">
        <f>-PMT(VLookups!$D$16/12,180,-FV(VLookups!$D$16/12,72,,-VLookups!$D$15))</f>
        <v>-1492.92953188151</v>
      </c>
      <c r="J67" s="21">
        <f>-PMT(VLookups!$D$20/12,180,-FV(VLookups!$D$20/12,24,,-VLookups!$D$19))</f>
        <v>-624.95374865778945</v>
      </c>
      <c r="K67" s="19">
        <v>0</v>
      </c>
      <c r="L67" s="20">
        <f>VLookups!$D$30</f>
        <v>-641.6219438963717</v>
      </c>
      <c r="M67" s="20">
        <f>M66-VLookups!$D$33</f>
        <v>-82</v>
      </c>
      <c r="N67" s="22">
        <v>3</v>
      </c>
      <c r="O67" s="19">
        <v>0</v>
      </c>
      <c r="P67" s="19">
        <v>0</v>
      </c>
      <c r="Q67" s="9" t="s">
        <v>36</v>
      </c>
      <c r="R67" s="21">
        <f>R55*(1+VLookups!$D$45)</f>
        <v>-2689.0997676026018</v>
      </c>
      <c r="S67" s="19">
        <v>0</v>
      </c>
      <c r="T67" s="19">
        <v>0</v>
      </c>
      <c r="U67" s="9" t="s">
        <v>36</v>
      </c>
      <c r="V67" s="21">
        <f>V66-VLookups!$D$54</f>
        <v>-915</v>
      </c>
      <c r="W67" s="21">
        <f>-VLookups!$D$59</f>
        <v>-250</v>
      </c>
      <c r="X67" s="19">
        <v>0</v>
      </c>
      <c r="Y67" s="36">
        <f>Y66*(1+VLookups!$D$57/12)</f>
        <v>-223.40569563332377</v>
      </c>
      <c r="Z67" s="20">
        <f>-E67*VLookups!$J$3</f>
        <v>-461.96578124999979</v>
      </c>
      <c r="AA67" s="19">
        <v>0</v>
      </c>
      <c r="AB67" s="20">
        <f t="shared" si="0"/>
        <v>180.82591291433658</v>
      </c>
      <c r="AC67" s="20">
        <f t="shared" si="1"/>
        <v>26737.127463046625</v>
      </c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</row>
    <row r="68" spans="1:43" x14ac:dyDescent="0.25">
      <c r="A68" s="1"/>
      <c r="B68" s="9">
        <v>64</v>
      </c>
      <c r="C68" s="9">
        <f t="shared" si="2"/>
        <v>28</v>
      </c>
      <c r="D68" s="9">
        <f t="shared" si="3"/>
        <v>4</v>
      </c>
      <c r="E68" s="20">
        <f>E56*(1+VLookups!$C$8)</f>
        <v>11549.144531249995</v>
      </c>
      <c r="F68" s="20">
        <f>-E68*VLookups!$D$10*2</f>
        <v>-692.9486718749996</v>
      </c>
      <c r="G68" s="19">
        <v>0</v>
      </c>
      <c r="H68" s="20">
        <f>(-VLookups!$D$13)*(E68+F68/2)</f>
        <v>-3640.8678134765605</v>
      </c>
      <c r="I68" s="20">
        <f>-PMT(VLookups!$D$16/12,180,-FV(VLookups!$D$16/12,72,,-VLookups!$D$15))</f>
        <v>-1492.92953188151</v>
      </c>
      <c r="J68" s="21">
        <f>-PMT(VLookups!$D$20/12,180,-FV(VLookups!$D$20/12,24,,-VLookups!$D$19))</f>
        <v>-624.95374865778945</v>
      </c>
      <c r="K68" s="19">
        <v>0</v>
      </c>
      <c r="L68" s="20">
        <f>VLookups!$D$30</f>
        <v>-641.6219438963717</v>
      </c>
      <c r="M68" s="20">
        <f>M67-VLookups!$D$33</f>
        <v>-83</v>
      </c>
      <c r="N68" s="22">
        <v>4</v>
      </c>
      <c r="O68" s="19">
        <v>0</v>
      </c>
      <c r="P68" s="19">
        <v>0</v>
      </c>
      <c r="Q68" s="9" t="s">
        <v>36</v>
      </c>
      <c r="R68" s="21">
        <f>R56*(1+VLookups!$D$45)</f>
        <v>-2689.0997676026018</v>
      </c>
      <c r="S68" s="19">
        <v>0</v>
      </c>
      <c r="T68" s="19">
        <v>0</v>
      </c>
      <c r="U68" s="9" t="s">
        <v>36</v>
      </c>
      <c r="V68" s="21">
        <f>V67-VLookups!$D$54</f>
        <v>-920</v>
      </c>
      <c r="W68" s="21">
        <f>-VLookups!$D$59</f>
        <v>-250</v>
      </c>
      <c r="X68" s="19">
        <v>0</v>
      </c>
      <c r="Y68" s="36">
        <f>Y67*(1+VLookups!$D$57/12)</f>
        <v>-224.05729557892096</v>
      </c>
      <c r="Z68" s="20">
        <f>-E68*VLookups!$J$3</f>
        <v>-461.96578124999979</v>
      </c>
      <c r="AA68" s="19">
        <v>0</v>
      </c>
      <c r="AB68" s="20">
        <f t="shared" si="0"/>
        <v>174.17431296873946</v>
      </c>
      <c r="AC68" s="20">
        <f t="shared" si="1"/>
        <v>26955.863655120444</v>
      </c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</row>
    <row r="69" spans="1:43" x14ac:dyDescent="0.25">
      <c r="A69" s="1"/>
      <c r="B69" s="9">
        <v>65</v>
      </c>
      <c r="C69" s="9">
        <f t="shared" si="2"/>
        <v>28</v>
      </c>
      <c r="D69" s="9">
        <f t="shared" si="3"/>
        <v>5</v>
      </c>
      <c r="E69" s="20">
        <f>E57*(1+VLookups!$C$8)</f>
        <v>11549.144531249995</v>
      </c>
      <c r="F69" s="20">
        <f>-E69*VLookups!$D$10*2</f>
        <v>-692.9486718749996</v>
      </c>
      <c r="G69" s="19">
        <v>0</v>
      </c>
      <c r="H69" s="20">
        <f>(-VLookups!$D$13)*(E69+F69/2)</f>
        <v>-3640.8678134765605</v>
      </c>
      <c r="I69" s="20">
        <f>-PMT(VLookups!$D$16/12,180,-FV(VLookups!$D$16/12,72,,-VLookups!$D$15))</f>
        <v>-1492.92953188151</v>
      </c>
      <c r="J69" s="21">
        <f>-PMT(VLookups!$D$20/12,180,-FV(VLookups!$D$20/12,24,,-VLookups!$D$19))</f>
        <v>-624.95374865778945</v>
      </c>
      <c r="K69" s="19">
        <v>0</v>
      </c>
      <c r="L69" s="20">
        <f>VLookups!$D$30</f>
        <v>-641.6219438963717</v>
      </c>
      <c r="M69" s="20">
        <f>M68-VLookups!$D$33</f>
        <v>-84</v>
      </c>
      <c r="N69" s="22">
        <v>5</v>
      </c>
      <c r="O69" s="19">
        <v>0</v>
      </c>
      <c r="P69" s="19">
        <v>0</v>
      </c>
      <c r="Q69" s="9" t="s">
        <v>36</v>
      </c>
      <c r="R69" s="21">
        <f>R57*(1+VLookups!$D$45)</f>
        <v>-2689.0997676026018</v>
      </c>
      <c r="S69" s="19">
        <v>0</v>
      </c>
      <c r="T69" s="19">
        <v>0</v>
      </c>
      <c r="U69" s="9" t="s">
        <v>36</v>
      </c>
      <c r="V69" s="21">
        <f>V68-VLookups!$D$54</f>
        <v>-925</v>
      </c>
      <c r="W69" s="21">
        <f>-VLookups!$D$59</f>
        <v>-250</v>
      </c>
      <c r="X69" s="19">
        <v>0</v>
      </c>
      <c r="Y69" s="36">
        <f>Y68*(1+VLookups!$D$57/12)</f>
        <v>-224.71079602435947</v>
      </c>
      <c r="Z69" s="20">
        <f>-E69*VLookups!$J$3</f>
        <v>-461.96578124999979</v>
      </c>
      <c r="AA69" s="19">
        <v>0</v>
      </c>
      <c r="AB69" s="20">
        <f t="shared" ref="AB69:AB132" si="4">SUM(E69,F69/2,H69,I69,K69,L69,M69,O69,P69,R69,S69,T69,V69,W69,X69,Y69,G69,J69,Z69,AA69)</f>
        <v>167.52081252330089</v>
      </c>
      <c r="AC69" s="20">
        <f t="shared" ref="AC69:AC132" si="5">AB69+AC68*(1+$AC$2/12)</f>
        <v>27168.310907068946</v>
      </c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</row>
    <row r="70" spans="1:43" x14ac:dyDescent="0.25">
      <c r="A70" s="1"/>
      <c r="B70" s="9">
        <v>66</v>
      </c>
      <c r="C70" s="9">
        <f t="shared" si="2"/>
        <v>28</v>
      </c>
      <c r="D70" s="9">
        <f t="shared" si="3"/>
        <v>6</v>
      </c>
      <c r="E70" s="20">
        <f>E58*(1+VLookups!$C$8)</f>
        <v>11549.144531249995</v>
      </c>
      <c r="F70" s="20">
        <f>-E70*VLookups!$D$10*2</f>
        <v>-692.9486718749996</v>
      </c>
      <c r="G70" s="19">
        <v>0</v>
      </c>
      <c r="H70" s="20">
        <f>(-VLookups!$D$13)*(E70+F70/2)</f>
        <v>-3640.8678134765605</v>
      </c>
      <c r="I70" s="20">
        <f>-PMT(VLookups!$D$16/12,180,-FV(VLookups!$D$16/12,72,,-VLookups!$D$15))</f>
        <v>-1492.92953188151</v>
      </c>
      <c r="J70" s="21">
        <f>-PMT(VLookups!$D$20/12,180,-FV(VLookups!$D$20/12,24,,-VLookups!$D$19))</f>
        <v>-624.95374865778945</v>
      </c>
      <c r="K70" s="19">
        <v>0</v>
      </c>
      <c r="L70" s="20">
        <f>VLookups!$D$30</f>
        <v>-641.6219438963717</v>
      </c>
      <c r="M70" s="20">
        <f>M69-VLookups!$D$33</f>
        <v>-85</v>
      </c>
      <c r="N70" s="22">
        <v>6</v>
      </c>
      <c r="O70" s="19">
        <v>0</v>
      </c>
      <c r="P70" s="19">
        <v>0</v>
      </c>
      <c r="Q70" s="9" t="s">
        <v>36</v>
      </c>
      <c r="R70" s="21">
        <f>R58*(1+VLookups!$D$45)</f>
        <v>-2689.0997676026018</v>
      </c>
      <c r="S70" s="19">
        <v>0</v>
      </c>
      <c r="T70" s="19">
        <v>0</v>
      </c>
      <c r="U70" s="9" t="s">
        <v>36</v>
      </c>
      <c r="V70" s="21">
        <f>V69-VLookups!$D$54</f>
        <v>-930</v>
      </c>
      <c r="W70" s="21">
        <f>-VLookups!$D$59</f>
        <v>-250</v>
      </c>
      <c r="X70" s="19">
        <v>0</v>
      </c>
      <c r="Y70" s="36">
        <f>Y69*(1+VLookups!$D$57/12)</f>
        <v>-225.36620251276386</v>
      </c>
      <c r="Z70" s="20">
        <f>-E70*VLookups!$J$3</f>
        <v>-461.96578124999979</v>
      </c>
      <c r="AA70" s="19">
        <v>0</v>
      </c>
      <c r="AB70" s="20">
        <f t="shared" si="4"/>
        <v>160.86540603489647</v>
      </c>
      <c r="AC70" s="20">
        <f t="shared" si="5"/>
        <v>27374.456831282292</v>
      </c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spans="1:43" x14ac:dyDescent="0.25">
      <c r="A71" s="1"/>
      <c r="B71" s="9">
        <v>67</v>
      </c>
      <c r="C71" s="9">
        <f t="shared" si="2"/>
        <v>28</v>
      </c>
      <c r="D71" s="9">
        <f t="shared" si="3"/>
        <v>7</v>
      </c>
      <c r="E71" s="20">
        <f>E59*(1+VLookups!$C$8)</f>
        <v>11549.144531249995</v>
      </c>
      <c r="F71" s="20">
        <f>-E71*VLookups!$D$10*2</f>
        <v>-692.9486718749996</v>
      </c>
      <c r="G71" s="19">
        <v>0</v>
      </c>
      <c r="H71" s="20">
        <f>(-VLookups!$D$13)*(E71+F71/2)</f>
        <v>-3640.8678134765605</v>
      </c>
      <c r="I71" s="20">
        <f>-PMT(VLookups!$D$16/12,180,-FV(VLookups!$D$16/12,72,,-VLookups!$D$15))</f>
        <v>-1492.92953188151</v>
      </c>
      <c r="J71" s="21">
        <f>-PMT(VLookups!$D$20/12,180,-FV(VLookups!$D$20/12,24,,-VLookups!$D$19))</f>
        <v>-624.95374865778945</v>
      </c>
      <c r="K71" s="19">
        <v>0</v>
      </c>
      <c r="L71" s="20">
        <f>VLookups!$D$30</f>
        <v>-641.6219438963717</v>
      </c>
      <c r="M71" s="20">
        <f>M70-VLookups!$D$33</f>
        <v>-86</v>
      </c>
      <c r="N71" s="22">
        <v>7</v>
      </c>
      <c r="O71" s="19">
        <v>0</v>
      </c>
      <c r="P71" s="19">
        <v>0</v>
      </c>
      <c r="Q71" s="9" t="s">
        <v>36</v>
      </c>
      <c r="R71" s="21">
        <f>R59*(1+VLookups!$D$45)</f>
        <v>-2689.0997676026018</v>
      </c>
      <c r="S71" s="19">
        <v>0</v>
      </c>
      <c r="T71" s="19">
        <v>0</v>
      </c>
      <c r="U71" s="9" t="s">
        <v>36</v>
      </c>
      <c r="V71" s="21">
        <f>V70-VLookups!$D$54</f>
        <v>-935</v>
      </c>
      <c r="W71" s="21">
        <f>-VLookups!$D$59</f>
        <v>-250</v>
      </c>
      <c r="X71" s="19">
        <v>0</v>
      </c>
      <c r="Y71" s="36">
        <f>Y70*(1+VLookups!$D$57/12)</f>
        <v>-226.02352060342611</v>
      </c>
      <c r="Z71" s="20">
        <f>-E71*VLookups!$J$3</f>
        <v>-461.96578124999979</v>
      </c>
      <c r="AA71" s="19">
        <v>0</v>
      </c>
      <c r="AB71" s="20">
        <f t="shared" si="4"/>
        <v>154.20808794423436</v>
      </c>
      <c r="AC71" s="20">
        <f t="shared" si="5"/>
        <v>27574.28901394533</v>
      </c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</row>
    <row r="72" spans="1:43" x14ac:dyDescent="0.25">
      <c r="A72" s="1"/>
      <c r="B72" s="9">
        <v>68</v>
      </c>
      <c r="C72" s="9">
        <f t="shared" si="2"/>
        <v>28</v>
      </c>
      <c r="D72" s="9">
        <f t="shared" si="3"/>
        <v>8</v>
      </c>
      <c r="E72" s="20">
        <f>E60*(1+VLookups!$C$8)</f>
        <v>11549.144531249995</v>
      </c>
      <c r="F72" s="20">
        <f>-E72*VLookups!$D$10*2</f>
        <v>-692.9486718749996</v>
      </c>
      <c r="G72" s="19">
        <v>0</v>
      </c>
      <c r="H72" s="20">
        <f>(-VLookups!$D$13)*(E72+F72/2)</f>
        <v>-3640.8678134765605</v>
      </c>
      <c r="I72" s="20">
        <f>-PMT(VLookups!$D$16/12,180,-FV(VLookups!$D$16/12,72,,-VLookups!$D$15))</f>
        <v>-1492.92953188151</v>
      </c>
      <c r="J72" s="21">
        <f>-PMT(VLookups!$D$20/12,180,-FV(VLookups!$D$20/12,24,,-VLookups!$D$19))</f>
        <v>-624.95374865778945</v>
      </c>
      <c r="K72" s="19">
        <v>0</v>
      </c>
      <c r="L72" s="20">
        <f>VLookups!$D$30</f>
        <v>-641.6219438963717</v>
      </c>
      <c r="M72" s="20">
        <f>M71-VLookups!$D$33</f>
        <v>-87</v>
      </c>
      <c r="N72" s="22">
        <v>8</v>
      </c>
      <c r="O72" s="19">
        <v>0</v>
      </c>
      <c r="P72" s="19">
        <v>0</v>
      </c>
      <c r="Q72" s="9" t="s">
        <v>36</v>
      </c>
      <c r="R72" s="21">
        <f>R60*(1+VLookups!$D$45)</f>
        <v>-2689.0997676026018</v>
      </c>
      <c r="S72" s="19">
        <v>0</v>
      </c>
      <c r="T72" s="19">
        <v>0</v>
      </c>
      <c r="U72" s="9" t="s">
        <v>36</v>
      </c>
      <c r="V72" s="21">
        <f>V71-VLookups!$D$54</f>
        <v>-940</v>
      </c>
      <c r="W72" s="21">
        <f>-VLookups!$D$59</f>
        <v>-250</v>
      </c>
      <c r="X72" s="19">
        <v>0</v>
      </c>
      <c r="Y72" s="36">
        <f>Y71*(1+VLookups!$D$57/12)</f>
        <v>-226.68275587185278</v>
      </c>
      <c r="Z72" s="20">
        <f>-E72*VLookups!$J$3</f>
        <v>-461.96578124999979</v>
      </c>
      <c r="AA72" s="19">
        <v>0</v>
      </c>
      <c r="AB72" s="20">
        <f t="shared" si="4"/>
        <v>147.54885267580761</v>
      </c>
      <c r="AC72" s="20">
        <f t="shared" si="5"/>
        <v>27767.795014977717</v>
      </c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</row>
    <row r="73" spans="1:43" x14ac:dyDescent="0.25">
      <c r="A73" s="1"/>
      <c r="B73" s="9">
        <v>69</v>
      </c>
      <c r="C73" s="9">
        <f t="shared" si="2"/>
        <v>28</v>
      </c>
      <c r="D73" s="9">
        <f t="shared" si="3"/>
        <v>9</v>
      </c>
      <c r="E73" s="20">
        <f>E61*(1+VLookups!$C$8)</f>
        <v>11549.144531249995</v>
      </c>
      <c r="F73" s="20">
        <f>-E73*VLookups!$D$10*2</f>
        <v>-692.9486718749996</v>
      </c>
      <c r="G73" s="19">
        <v>0</v>
      </c>
      <c r="H73" s="20">
        <f>(-VLookups!$D$13)*(E73+F73/2)</f>
        <v>-3640.8678134765605</v>
      </c>
      <c r="I73" s="20">
        <f>-PMT(VLookups!$D$16/12,180,-FV(VLookups!$D$16/12,72,,-VLookups!$D$15))</f>
        <v>-1492.92953188151</v>
      </c>
      <c r="J73" s="21">
        <f>-PMT(VLookups!$D$20/12,180,-FV(VLookups!$D$20/12,24,,-VLookups!$D$19))</f>
        <v>-624.95374865778945</v>
      </c>
      <c r="K73" s="19">
        <v>0</v>
      </c>
      <c r="L73" s="20">
        <f>VLookups!$D$30</f>
        <v>-641.6219438963717</v>
      </c>
      <c r="M73" s="20">
        <f>M72-VLookups!$D$33</f>
        <v>-88</v>
      </c>
      <c r="N73" s="22">
        <v>9</v>
      </c>
      <c r="O73" s="19">
        <v>0</v>
      </c>
      <c r="P73" s="19">
        <v>0</v>
      </c>
      <c r="Q73" s="9" t="s">
        <v>36</v>
      </c>
      <c r="R73" s="21">
        <f>R61*(1+VLookups!$D$45)</f>
        <v>-2689.0997676026018</v>
      </c>
      <c r="S73" s="19">
        <v>0</v>
      </c>
      <c r="T73" s="19">
        <v>0</v>
      </c>
      <c r="U73" s="9" t="s">
        <v>36</v>
      </c>
      <c r="V73" s="21">
        <f>V72-VLookups!$D$54</f>
        <v>-945</v>
      </c>
      <c r="W73" s="21">
        <f>-VLookups!$D$59</f>
        <v>-250</v>
      </c>
      <c r="X73" s="19">
        <v>0</v>
      </c>
      <c r="Y73" s="36">
        <f>Y72*(1+VLookups!$D$57/12)</f>
        <v>-227.34391390981236</v>
      </c>
      <c r="Z73" s="20">
        <f>-E73*VLookups!$J$3</f>
        <v>-461.96578124999979</v>
      </c>
      <c r="AA73" s="19">
        <v>0</v>
      </c>
      <c r="AB73" s="20">
        <f t="shared" si="4"/>
        <v>140.88769463784814</v>
      </c>
      <c r="AC73" s="20">
        <f t="shared" si="5"/>
        <v>27954.962367973862</v>
      </c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</row>
    <row r="74" spans="1:43" x14ac:dyDescent="0.25">
      <c r="A74" s="1"/>
      <c r="B74" s="9">
        <v>70</v>
      </c>
      <c r="C74" s="9">
        <f t="shared" si="2"/>
        <v>28</v>
      </c>
      <c r="D74" s="9">
        <f t="shared" si="3"/>
        <v>10</v>
      </c>
      <c r="E74" s="20">
        <f>E62*(1+VLookups!$C$8)</f>
        <v>11549.144531249995</v>
      </c>
      <c r="F74" s="20">
        <f>-E74*VLookups!$D$10*2</f>
        <v>-692.9486718749996</v>
      </c>
      <c r="G74" s="19">
        <v>0</v>
      </c>
      <c r="H74" s="20">
        <f>(-VLookups!$D$13)*(E74+F74/2)</f>
        <v>-3640.8678134765605</v>
      </c>
      <c r="I74" s="20">
        <f>-PMT(VLookups!$D$16/12,180,-FV(VLookups!$D$16/12,72,,-VLookups!$D$15))</f>
        <v>-1492.92953188151</v>
      </c>
      <c r="J74" s="21">
        <f>-PMT(VLookups!$D$20/12,180,-FV(VLookups!$D$20/12,24,,-VLookups!$D$19))</f>
        <v>-624.95374865778945</v>
      </c>
      <c r="K74" s="19">
        <v>0</v>
      </c>
      <c r="L74" s="20">
        <f>VLookups!$D$30</f>
        <v>-641.6219438963717</v>
      </c>
      <c r="M74" s="20">
        <f>M73-VLookups!$D$33</f>
        <v>-89</v>
      </c>
      <c r="N74" s="22">
        <v>10</v>
      </c>
      <c r="O74" s="19">
        <v>0</v>
      </c>
      <c r="P74" s="19">
        <v>0</v>
      </c>
      <c r="Q74" s="9" t="s">
        <v>36</v>
      </c>
      <c r="R74" s="21">
        <f>R62*(1+VLookups!$D$45)</f>
        <v>-2689.0997676026018</v>
      </c>
      <c r="S74" s="19">
        <v>0</v>
      </c>
      <c r="T74" s="19">
        <v>0</v>
      </c>
      <c r="U74" s="9" t="s">
        <v>36</v>
      </c>
      <c r="V74" s="21">
        <f>V73-VLookups!$D$54</f>
        <v>-950</v>
      </c>
      <c r="W74" s="21">
        <f>-VLookups!$D$59</f>
        <v>-250</v>
      </c>
      <c r="X74" s="19">
        <v>0</v>
      </c>
      <c r="Y74" s="36">
        <f>Y73*(1+VLookups!$D$57/12)</f>
        <v>-228.00700032538265</v>
      </c>
      <c r="Z74" s="20">
        <f>-E74*VLookups!$J$3</f>
        <v>-461.96578124999979</v>
      </c>
      <c r="AA74" s="19">
        <v>0</v>
      </c>
      <c r="AB74" s="20">
        <f t="shared" si="4"/>
        <v>134.22460822227771</v>
      </c>
      <c r="AC74" s="20">
        <f t="shared" si="5"/>
        <v>28135.778580142764</v>
      </c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</row>
    <row r="75" spans="1:43" x14ac:dyDescent="0.25">
      <c r="A75" s="1"/>
      <c r="B75" s="9">
        <v>71</v>
      </c>
      <c r="C75" s="9">
        <f t="shared" si="2"/>
        <v>28</v>
      </c>
      <c r="D75" s="9">
        <f t="shared" si="3"/>
        <v>11</v>
      </c>
      <c r="E75" s="20">
        <f>E63*(1+VLookups!$C$8)</f>
        <v>11549.144531249995</v>
      </c>
      <c r="F75" s="20">
        <f>-E75*VLookups!$D$10*2</f>
        <v>-692.9486718749996</v>
      </c>
      <c r="G75" s="19">
        <v>0</v>
      </c>
      <c r="H75" s="20">
        <f>(-VLookups!$D$13)*(E75+F75/2)</f>
        <v>-3640.8678134765605</v>
      </c>
      <c r="I75" s="20">
        <f>-PMT(VLookups!$D$16/12,180,-FV(VLookups!$D$16/12,72,,-VLookups!$D$15))</f>
        <v>-1492.92953188151</v>
      </c>
      <c r="J75" s="21">
        <f>-PMT(VLookups!$D$20/12,180,-FV(VLookups!$D$20/12,24,,-VLookups!$D$19))</f>
        <v>-624.95374865778945</v>
      </c>
      <c r="K75" s="19">
        <v>0</v>
      </c>
      <c r="L75" s="20">
        <f>VLookups!$D$30</f>
        <v>-641.6219438963717</v>
      </c>
      <c r="M75" s="20">
        <f>M74-VLookups!$D$33</f>
        <v>-90</v>
      </c>
      <c r="N75" s="22">
        <v>11</v>
      </c>
      <c r="O75" s="19">
        <v>0</v>
      </c>
      <c r="P75" s="19">
        <v>0</v>
      </c>
      <c r="Q75" s="9" t="s">
        <v>36</v>
      </c>
      <c r="R75" s="21">
        <f>R63*(1+VLookups!$D$45)</f>
        <v>-2689.0997676026018</v>
      </c>
      <c r="S75" s="19">
        <v>0</v>
      </c>
      <c r="T75" s="19">
        <v>0</v>
      </c>
      <c r="U75" s="9" t="s">
        <v>36</v>
      </c>
      <c r="V75" s="21">
        <f>V74-VLookups!$D$54</f>
        <v>-955</v>
      </c>
      <c r="W75" s="21">
        <f>-VLookups!$D$59</f>
        <v>-250</v>
      </c>
      <c r="X75" s="19">
        <v>0</v>
      </c>
      <c r="Y75" s="36">
        <f>Y74*(1+VLookups!$D$57/12)</f>
        <v>-228.67202074299834</v>
      </c>
      <c r="Z75" s="20">
        <f>-E75*VLookups!$J$3</f>
        <v>-461.96578124999979</v>
      </c>
      <c r="AA75" s="19">
        <v>0</v>
      </c>
      <c r="AB75" s="20">
        <f t="shared" si="4"/>
        <v>127.55958780466216</v>
      </c>
      <c r="AC75" s="20">
        <f t="shared" si="5"/>
        <v>28310.231132247663</v>
      </c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</row>
    <row r="76" spans="1:43" x14ac:dyDescent="0.25">
      <c r="A76" s="1"/>
      <c r="B76" s="9">
        <v>72</v>
      </c>
      <c r="C76" s="9">
        <f t="shared" si="2"/>
        <v>29</v>
      </c>
      <c r="D76" s="9">
        <f t="shared" si="3"/>
        <v>0</v>
      </c>
      <c r="E76" s="20">
        <f>E64*(1+VLookups!$C$8)</f>
        <v>11953.364589843743</v>
      </c>
      <c r="F76" s="20">
        <f>-E76*VLookups!$D$10*2</f>
        <v>-717.20187539062454</v>
      </c>
      <c r="G76" s="19">
        <v>0</v>
      </c>
      <c r="H76" s="20">
        <f>(-VLookups!$D$13)*(E76+F76/2)</f>
        <v>-3768.2981869482401</v>
      </c>
      <c r="I76" s="20">
        <f>-PMT(VLookups!$D$16/12,180,-FV(VLookups!$D$16/12,72,,-VLookups!$D$15))</f>
        <v>-1492.92953188151</v>
      </c>
      <c r="J76" s="21">
        <f>-PMT(VLookups!$D$20/12,180,-FV(VLookups!$D$20/12,24,,-VLookups!$D$19))</f>
        <v>-624.95374865778945</v>
      </c>
      <c r="K76" s="19">
        <v>0</v>
      </c>
      <c r="L76" s="20">
        <f>VLookups!$D$30</f>
        <v>-641.6219438963717</v>
      </c>
      <c r="M76" s="20">
        <f>M75-VLookups!$D$33</f>
        <v>-91</v>
      </c>
      <c r="N76" s="22">
        <v>12</v>
      </c>
      <c r="O76" s="19">
        <v>0</v>
      </c>
      <c r="P76" s="19">
        <v>0</v>
      </c>
      <c r="Q76" s="9" t="s">
        <v>36</v>
      </c>
      <c r="R76" s="21">
        <f>R64*(1+VLookups!$D$45)</f>
        <v>-2853.1348534263602</v>
      </c>
      <c r="S76" s="19">
        <v>0</v>
      </c>
      <c r="T76" s="19">
        <v>0</v>
      </c>
      <c r="U76" s="9" t="s">
        <v>36</v>
      </c>
      <c r="V76" s="21">
        <f>V75-VLookups!$D$54</f>
        <v>-960</v>
      </c>
      <c r="W76" s="21">
        <f>-VLookups!$D$59</f>
        <v>-250</v>
      </c>
      <c r="X76" s="19">
        <v>0</v>
      </c>
      <c r="Y76" s="36">
        <f>Y75*(1+VLookups!$D$57/12)</f>
        <v>-229.33898080349874</v>
      </c>
      <c r="Z76" s="20">
        <f>-E76*VLookups!$J$3</f>
        <v>-478.13458359374971</v>
      </c>
      <c r="AA76" s="19">
        <v>0</v>
      </c>
      <c r="AB76" s="20">
        <f t="shared" si="4"/>
        <v>205.35182294091084</v>
      </c>
      <c r="AC76" s="20">
        <f t="shared" si="5"/>
        <v>28562.766673742321</v>
      </c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</row>
    <row r="77" spans="1:43" x14ac:dyDescent="0.25">
      <c r="A77" s="1"/>
      <c r="B77" s="9">
        <v>73</v>
      </c>
      <c r="C77" s="9">
        <f t="shared" si="2"/>
        <v>29</v>
      </c>
      <c r="D77" s="9">
        <f t="shared" si="3"/>
        <v>1</v>
      </c>
      <c r="E77" s="20">
        <f>E65*(1+VLookups!$C$8)</f>
        <v>11953.364589843743</v>
      </c>
      <c r="F77" s="20">
        <f>-E77*VLookups!$D$10*2</f>
        <v>-717.20187539062454</v>
      </c>
      <c r="G77" s="19">
        <v>0</v>
      </c>
      <c r="H77" s="20">
        <f>(-VLookups!$D$13)*(E77+F77/2)</f>
        <v>-3768.2981869482401</v>
      </c>
      <c r="I77" s="20">
        <f>-PMT(VLookups!$D$16/12,180,-FV(VLookups!$D$16/12,72,,-VLookups!$D$15))</f>
        <v>-1492.92953188151</v>
      </c>
      <c r="J77" s="21">
        <f>-PMT(VLookups!$D$20/12,180,-FV(VLookups!$D$20/12,24,,-VLookups!$D$19))</f>
        <v>-624.95374865778945</v>
      </c>
      <c r="K77" s="19">
        <v>0</v>
      </c>
      <c r="L77" s="20">
        <f>VLookups!$D$30</f>
        <v>-641.6219438963717</v>
      </c>
      <c r="M77" s="20">
        <f>M76-VLookups!$D$33</f>
        <v>-92</v>
      </c>
      <c r="N77" s="22">
        <v>13</v>
      </c>
      <c r="O77" s="19">
        <v>0</v>
      </c>
      <c r="P77" s="19">
        <v>0</v>
      </c>
      <c r="Q77" s="9" t="s">
        <v>36</v>
      </c>
      <c r="R77" s="21">
        <f>R65*(1+VLookups!$D$45)</f>
        <v>-2853.1348534263602</v>
      </c>
      <c r="S77" s="19">
        <v>0</v>
      </c>
      <c r="T77" s="19">
        <v>0</v>
      </c>
      <c r="U77" s="9" t="s">
        <v>36</v>
      </c>
      <c r="V77" s="21">
        <f>V76-VLookups!$D$54</f>
        <v>-965</v>
      </c>
      <c r="W77" s="21">
        <f>-VLookups!$D$59</f>
        <v>-250</v>
      </c>
      <c r="X77" s="19">
        <v>0</v>
      </c>
      <c r="Y77" s="36">
        <f>Y76*(1+VLookups!$D$57/12)</f>
        <v>-230.00788616417563</v>
      </c>
      <c r="Z77" s="20">
        <f>-E77*VLookups!$J$3</f>
        <v>-478.13458359374971</v>
      </c>
      <c r="AA77" s="19">
        <v>0</v>
      </c>
      <c r="AB77" s="20">
        <f t="shared" si="4"/>
        <v>198.68291758023389</v>
      </c>
      <c r="AC77" s="20">
        <f t="shared" si="5"/>
        <v>28809.054202445459</v>
      </c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</row>
    <row r="78" spans="1:43" x14ac:dyDescent="0.25">
      <c r="A78" s="1"/>
      <c r="B78" s="9">
        <v>74</v>
      </c>
      <c r="C78" s="9">
        <f t="shared" si="2"/>
        <v>29</v>
      </c>
      <c r="D78" s="9">
        <f t="shared" si="3"/>
        <v>2</v>
      </c>
      <c r="E78" s="20">
        <f>E66*(1+VLookups!$C$8)</f>
        <v>11953.364589843743</v>
      </c>
      <c r="F78" s="20">
        <f>-E78*VLookups!$D$10*2</f>
        <v>-717.20187539062454</v>
      </c>
      <c r="G78" s="19">
        <v>0</v>
      </c>
      <c r="H78" s="20">
        <f>(-VLookups!$D$13)*(E78+F78/2)</f>
        <v>-3768.2981869482401</v>
      </c>
      <c r="I78" s="20">
        <f>-PMT(VLookups!$D$16/12,180,-FV(VLookups!$D$16/12,72,,-VLookups!$D$15))</f>
        <v>-1492.92953188151</v>
      </c>
      <c r="J78" s="21">
        <f>-PMT(VLookups!$D$20/12,180,-FV(VLookups!$D$20/12,24,,-VLookups!$D$19))</f>
        <v>-624.95374865778945</v>
      </c>
      <c r="K78" s="19">
        <v>0</v>
      </c>
      <c r="L78" s="20">
        <f>VLookups!$D$30</f>
        <v>-641.6219438963717</v>
      </c>
      <c r="M78" s="20">
        <f>M77-VLookups!$D$33</f>
        <v>-93</v>
      </c>
      <c r="N78" s="22">
        <v>14</v>
      </c>
      <c r="O78" s="19">
        <v>0</v>
      </c>
      <c r="P78" s="19">
        <v>0</v>
      </c>
      <c r="Q78" s="9" t="s">
        <v>36</v>
      </c>
      <c r="R78" s="21">
        <f>R66*(1+VLookups!$D$45)</f>
        <v>-2853.1348534263602</v>
      </c>
      <c r="S78" s="19">
        <v>0</v>
      </c>
      <c r="T78" s="19">
        <v>0</v>
      </c>
      <c r="U78" s="9" t="s">
        <v>36</v>
      </c>
      <c r="V78" s="21">
        <f>V77-VLookups!$D$54</f>
        <v>-970</v>
      </c>
      <c r="W78" s="21">
        <f>-VLookups!$D$59</f>
        <v>-250</v>
      </c>
      <c r="X78" s="19">
        <v>0</v>
      </c>
      <c r="Y78" s="36">
        <f>Y77*(1+VLookups!$D$57/12)</f>
        <v>-230.67874249882115</v>
      </c>
      <c r="Z78" s="20">
        <f>-E78*VLookups!$J$3</f>
        <v>-478.13458359374971</v>
      </c>
      <c r="AA78" s="19">
        <v>0</v>
      </c>
      <c r="AB78" s="20">
        <f t="shared" si="4"/>
        <v>192.01206124558854</v>
      </c>
      <c r="AC78" s="20">
        <f t="shared" si="5"/>
        <v>29049.081354028458</v>
      </c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</row>
    <row r="79" spans="1:43" x14ac:dyDescent="0.25">
      <c r="A79" s="1"/>
      <c r="B79" s="9">
        <v>75</v>
      </c>
      <c r="C79" s="9">
        <f t="shared" si="2"/>
        <v>29</v>
      </c>
      <c r="D79" s="9">
        <f t="shared" si="3"/>
        <v>3</v>
      </c>
      <c r="E79" s="20">
        <f>E67*(1+VLookups!$C$8)</f>
        <v>11953.364589843743</v>
      </c>
      <c r="F79" s="20">
        <f>-E79*VLookups!$D$10*2</f>
        <v>-717.20187539062454</v>
      </c>
      <c r="G79" s="19">
        <v>0</v>
      </c>
      <c r="H79" s="20">
        <f>(-VLookups!$D$13)*(E79+F79/2)</f>
        <v>-3768.2981869482401</v>
      </c>
      <c r="I79" s="20">
        <f>-PMT(VLookups!$D$16/12,180,-FV(VLookups!$D$16/12,72,,-VLookups!$D$15))</f>
        <v>-1492.92953188151</v>
      </c>
      <c r="J79" s="21">
        <f>-PMT(VLookups!$D$20/12,180,-FV(VLookups!$D$20/12,24,,-VLookups!$D$19))</f>
        <v>-624.95374865778945</v>
      </c>
      <c r="K79" s="19">
        <v>0</v>
      </c>
      <c r="L79" s="20">
        <f>VLookups!$D$30</f>
        <v>-641.6219438963717</v>
      </c>
      <c r="M79" s="20">
        <f>M78-VLookups!$D$33</f>
        <v>-94</v>
      </c>
      <c r="N79" s="22">
        <v>15</v>
      </c>
      <c r="O79" s="19">
        <v>0</v>
      </c>
      <c r="P79" s="19">
        <v>0</v>
      </c>
      <c r="Q79" s="9" t="s">
        <v>36</v>
      </c>
      <c r="R79" s="21">
        <f>R67*(1+VLookups!$D$45)</f>
        <v>-2853.1348534263602</v>
      </c>
      <c r="S79" s="19">
        <v>0</v>
      </c>
      <c r="T79" s="19">
        <v>0</v>
      </c>
      <c r="U79" s="9" t="s">
        <v>36</v>
      </c>
      <c r="V79" s="21">
        <f>V78-VLookups!$D$54</f>
        <v>-975</v>
      </c>
      <c r="W79" s="21">
        <f>-VLookups!$D$59</f>
        <v>-250</v>
      </c>
      <c r="X79" s="19">
        <v>0</v>
      </c>
      <c r="Y79" s="36">
        <f>Y78*(1+VLookups!$D$57/12)</f>
        <v>-231.35155549777605</v>
      </c>
      <c r="Z79" s="20">
        <f>-E79*VLookups!$J$3</f>
        <v>-478.13458359374971</v>
      </c>
      <c r="AA79" s="19">
        <v>0</v>
      </c>
      <c r="AB79" s="20">
        <f t="shared" si="4"/>
        <v>185.33924824663364</v>
      </c>
      <c r="AC79" s="20">
        <f t="shared" si="5"/>
        <v>29282.835737865142</v>
      </c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</row>
    <row r="80" spans="1:43" x14ac:dyDescent="0.25">
      <c r="A80" s="1"/>
      <c r="B80" s="9">
        <v>76</v>
      </c>
      <c r="C80" s="9">
        <f t="shared" si="2"/>
        <v>29</v>
      </c>
      <c r="D80" s="9">
        <f t="shared" si="3"/>
        <v>4</v>
      </c>
      <c r="E80" s="20">
        <f>E68*(1+VLookups!$C$8)</f>
        <v>11953.364589843743</v>
      </c>
      <c r="F80" s="20">
        <f>-E80*VLookups!$D$10*2</f>
        <v>-717.20187539062454</v>
      </c>
      <c r="G80" s="19">
        <v>0</v>
      </c>
      <c r="H80" s="20">
        <f>(-VLookups!$D$13)*(E80+F80/2)</f>
        <v>-3768.2981869482401</v>
      </c>
      <c r="I80" s="20">
        <f>-PMT(VLookups!$D$16/12,180,-FV(VLookups!$D$16/12,72,,-VLookups!$D$15))</f>
        <v>-1492.92953188151</v>
      </c>
      <c r="J80" s="21">
        <f>-PMT(VLookups!$D$20/12,180,-FV(VLookups!$D$20/12,24,,-VLookups!$D$19))</f>
        <v>-624.95374865778945</v>
      </c>
      <c r="K80" s="19">
        <v>0</v>
      </c>
      <c r="L80" s="20">
        <f>VLookups!$D$30</f>
        <v>-641.6219438963717</v>
      </c>
      <c r="M80" s="20">
        <f>M79-VLookups!$D$33</f>
        <v>-95</v>
      </c>
      <c r="N80" s="22">
        <v>16</v>
      </c>
      <c r="O80" s="19">
        <v>0</v>
      </c>
      <c r="P80" s="19">
        <v>0</v>
      </c>
      <c r="Q80" s="9" t="s">
        <v>36</v>
      </c>
      <c r="R80" s="21">
        <f>R68*(1+VLookups!$D$45)</f>
        <v>-2853.1348534263602</v>
      </c>
      <c r="S80" s="19">
        <v>0</v>
      </c>
      <c r="T80" s="19">
        <v>0</v>
      </c>
      <c r="U80" s="9" t="s">
        <v>36</v>
      </c>
      <c r="V80" s="21">
        <f>V79-VLookups!$D$54</f>
        <v>-980</v>
      </c>
      <c r="W80" s="21">
        <f>-VLookups!$D$59</f>
        <v>-250</v>
      </c>
      <c r="X80" s="19">
        <v>0</v>
      </c>
      <c r="Y80" s="36">
        <f>Y79*(1+VLookups!$D$57/12)</f>
        <v>-232.02633086797789</v>
      </c>
      <c r="Z80" s="20">
        <f>-E80*VLookups!$J$3</f>
        <v>-478.13458359374971</v>
      </c>
      <c r="AA80" s="19">
        <v>0</v>
      </c>
      <c r="AB80" s="20">
        <f t="shared" si="4"/>
        <v>178.66447287643183</v>
      </c>
      <c r="AC80" s="20">
        <f t="shared" si="5"/>
        <v>29510.304936971352</v>
      </c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</row>
    <row r="81" spans="1:43" x14ac:dyDescent="0.25">
      <c r="A81" s="1"/>
      <c r="B81" s="9">
        <v>77</v>
      </c>
      <c r="C81" s="9">
        <f t="shared" ref="C81:C144" si="6">C69+1</f>
        <v>29</v>
      </c>
      <c r="D81" s="9">
        <f t="shared" si="3"/>
        <v>5</v>
      </c>
      <c r="E81" s="20">
        <f>E69*(1+VLookups!$C$8)</f>
        <v>11953.364589843743</v>
      </c>
      <c r="F81" s="20">
        <f>-E81*VLookups!$D$10*2</f>
        <v>-717.20187539062454</v>
      </c>
      <c r="G81" s="19">
        <v>0</v>
      </c>
      <c r="H81" s="20">
        <f>(-VLookups!$D$13)*(E81+F81/2)</f>
        <v>-3768.2981869482401</v>
      </c>
      <c r="I81" s="20">
        <f>-PMT(VLookups!$D$16/12,180,-FV(VLookups!$D$16/12,72,,-VLookups!$D$15))</f>
        <v>-1492.92953188151</v>
      </c>
      <c r="J81" s="21">
        <f>-PMT(VLookups!$D$20/12,180,-FV(VLookups!$D$20/12,24,,-VLookups!$D$19))</f>
        <v>-624.95374865778945</v>
      </c>
      <c r="K81" s="19">
        <v>0</v>
      </c>
      <c r="L81" s="20">
        <f>VLookups!$D$30</f>
        <v>-641.6219438963717</v>
      </c>
      <c r="M81" s="20">
        <f>M80-VLookups!$D$33</f>
        <v>-96</v>
      </c>
      <c r="N81" s="22">
        <v>17</v>
      </c>
      <c r="O81" s="19">
        <v>0</v>
      </c>
      <c r="P81" s="19">
        <v>0</v>
      </c>
      <c r="Q81" s="9" t="s">
        <v>36</v>
      </c>
      <c r="R81" s="21">
        <f>R69*(1+VLookups!$D$45)</f>
        <v>-2853.1348534263602</v>
      </c>
      <c r="S81" s="19">
        <v>0</v>
      </c>
      <c r="T81" s="19">
        <v>0</v>
      </c>
      <c r="U81" s="9" t="s">
        <v>36</v>
      </c>
      <c r="V81" s="21">
        <f>V80-VLookups!$D$54</f>
        <v>-985</v>
      </c>
      <c r="W81" s="21">
        <f>-VLookups!$D$59</f>
        <v>-250</v>
      </c>
      <c r="X81" s="19">
        <v>0</v>
      </c>
      <c r="Y81" s="36">
        <f>Y80*(1+VLookups!$D$57/12)</f>
        <v>-232.70307433300948</v>
      </c>
      <c r="Z81" s="20">
        <f>-E81*VLookups!$J$3</f>
        <v>-478.13458359374971</v>
      </c>
      <c r="AA81" s="19">
        <v>0</v>
      </c>
      <c r="AB81" s="20">
        <f t="shared" si="4"/>
        <v>171.98772941140015</v>
      </c>
      <c r="AC81" s="20">
        <f t="shared" si="5"/>
        <v>29731.476507944371</v>
      </c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</row>
    <row r="82" spans="1:43" x14ac:dyDescent="0.25">
      <c r="A82" s="1"/>
      <c r="B82" s="9">
        <v>78</v>
      </c>
      <c r="C82" s="9">
        <f t="shared" si="6"/>
        <v>29</v>
      </c>
      <c r="D82" s="9">
        <f t="shared" ref="D82:D145" si="7">D70</f>
        <v>6</v>
      </c>
      <c r="E82" s="20">
        <f>E70*(1+VLookups!$C$8)</f>
        <v>11953.364589843743</v>
      </c>
      <c r="F82" s="20">
        <f>-E82*VLookups!$D$10*2</f>
        <v>-717.20187539062454</v>
      </c>
      <c r="G82" s="19">
        <v>0</v>
      </c>
      <c r="H82" s="20">
        <f>(-VLookups!$D$13)*(E82+F82/2)</f>
        <v>-3768.2981869482401</v>
      </c>
      <c r="I82" s="20">
        <f>-PMT(VLookups!$D$16/12,180,-FV(VLookups!$D$16/12,72,,-VLookups!$D$15))</f>
        <v>-1492.92953188151</v>
      </c>
      <c r="J82" s="21">
        <f>-PMT(VLookups!$D$20/12,180,-FV(VLookups!$D$20/12,24,,-VLookups!$D$19))</f>
        <v>-624.95374865778945</v>
      </c>
      <c r="K82" s="19">
        <v>0</v>
      </c>
      <c r="L82" s="20">
        <f>VLookups!$D$30</f>
        <v>-641.6219438963717</v>
      </c>
      <c r="M82" s="20">
        <f>M81-VLookups!$D$33</f>
        <v>-97</v>
      </c>
      <c r="N82" s="22">
        <v>18</v>
      </c>
      <c r="O82" s="19">
        <v>0</v>
      </c>
      <c r="P82" s="19">
        <v>0</v>
      </c>
      <c r="Q82" s="9" t="s">
        <v>36</v>
      </c>
      <c r="R82" s="21">
        <f>R70*(1+VLookups!$D$45)</f>
        <v>-2853.1348534263602</v>
      </c>
      <c r="S82" s="19">
        <v>0</v>
      </c>
      <c r="T82" s="19">
        <v>0</v>
      </c>
      <c r="U82" s="9" t="s">
        <v>36</v>
      </c>
      <c r="V82" s="21">
        <f>V81-VLookups!$D$54</f>
        <v>-990</v>
      </c>
      <c r="W82" s="21">
        <f>-VLookups!$D$59</f>
        <v>-250</v>
      </c>
      <c r="X82" s="19">
        <v>0</v>
      </c>
      <c r="Y82" s="36">
        <f>Y81*(1+VLookups!$D$57/12)</f>
        <v>-233.38179163314743</v>
      </c>
      <c r="Z82" s="20">
        <f>-E82*VLookups!$J$3</f>
        <v>-478.13458359374971</v>
      </c>
      <c r="AA82" s="19">
        <v>0</v>
      </c>
      <c r="AB82" s="20">
        <f t="shared" si="4"/>
        <v>165.30901211126212</v>
      </c>
      <c r="AC82" s="20">
        <f t="shared" si="5"/>
        <v>29946.337980902208</v>
      </c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</row>
    <row r="83" spans="1:43" x14ac:dyDescent="0.25">
      <c r="A83" s="1"/>
      <c r="B83" s="9">
        <v>79</v>
      </c>
      <c r="C83" s="9">
        <f t="shared" si="6"/>
        <v>29</v>
      </c>
      <c r="D83" s="9">
        <f t="shared" si="7"/>
        <v>7</v>
      </c>
      <c r="E83" s="20">
        <f>E71*(1+VLookups!$C$8)</f>
        <v>11953.364589843743</v>
      </c>
      <c r="F83" s="20">
        <f>-E83*VLookups!$D$10*2</f>
        <v>-717.20187539062454</v>
      </c>
      <c r="G83" s="19">
        <v>0</v>
      </c>
      <c r="H83" s="20">
        <f>(-VLookups!$D$13)*(E83+F83/2)</f>
        <v>-3768.2981869482401</v>
      </c>
      <c r="I83" s="20">
        <f>-PMT(VLookups!$D$16/12,180,-FV(VLookups!$D$16/12,72,,-VLookups!$D$15))</f>
        <v>-1492.92953188151</v>
      </c>
      <c r="J83" s="21">
        <f>-PMT(VLookups!$D$20/12,180,-FV(VLookups!$D$20/12,24,,-VLookups!$D$19))</f>
        <v>-624.95374865778945</v>
      </c>
      <c r="K83" s="19">
        <v>0</v>
      </c>
      <c r="L83" s="20">
        <f>VLookups!$D$30</f>
        <v>-641.6219438963717</v>
      </c>
      <c r="M83" s="20">
        <f>M82-VLookups!$D$33</f>
        <v>-98</v>
      </c>
      <c r="N83" s="22">
        <v>19</v>
      </c>
      <c r="O83" s="19">
        <v>0</v>
      </c>
      <c r="P83" s="19">
        <v>0</v>
      </c>
      <c r="Q83" s="9" t="s">
        <v>36</v>
      </c>
      <c r="R83" s="21">
        <f>R71*(1+VLookups!$D$45)</f>
        <v>-2853.1348534263602</v>
      </c>
      <c r="S83" s="19">
        <v>0</v>
      </c>
      <c r="T83" s="19">
        <v>0</v>
      </c>
      <c r="U83" s="9" t="s">
        <v>36</v>
      </c>
      <c r="V83" s="21">
        <f>V82-VLookups!$D$54</f>
        <v>-995</v>
      </c>
      <c r="W83" s="21">
        <f>-VLookups!$D$59</f>
        <v>-250</v>
      </c>
      <c r="X83" s="19">
        <v>0</v>
      </c>
      <c r="Y83" s="36">
        <f>Y82*(1+VLookups!$D$57/12)</f>
        <v>-234.06248852541077</v>
      </c>
      <c r="Z83" s="20">
        <f>-E83*VLookups!$J$3</f>
        <v>-478.13458359374971</v>
      </c>
      <c r="AA83" s="19">
        <v>0</v>
      </c>
      <c r="AB83" s="20">
        <f t="shared" si="4"/>
        <v>158.62831521899881</v>
      </c>
      <c r="AC83" s="20">
        <f t="shared" si="5"/>
        <v>30154.876859422711</v>
      </c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</row>
    <row r="84" spans="1:43" x14ac:dyDescent="0.25">
      <c r="A84" s="1"/>
      <c r="B84" s="9">
        <v>80</v>
      </c>
      <c r="C84" s="9">
        <f t="shared" si="6"/>
        <v>29</v>
      </c>
      <c r="D84" s="9">
        <f t="shared" si="7"/>
        <v>8</v>
      </c>
      <c r="E84" s="20">
        <f>E72*(1+VLookups!$C$8)</f>
        <v>11953.364589843743</v>
      </c>
      <c r="F84" s="20">
        <f>-E84*VLookups!$D$10*2</f>
        <v>-717.20187539062454</v>
      </c>
      <c r="G84" s="19">
        <v>0</v>
      </c>
      <c r="H84" s="20">
        <f>(-VLookups!$D$13)*(E84+F84/2)</f>
        <v>-3768.2981869482401</v>
      </c>
      <c r="I84" s="20">
        <f>-PMT(VLookups!$D$16/12,180,-FV(VLookups!$D$16/12,72,,-VLookups!$D$15))</f>
        <v>-1492.92953188151</v>
      </c>
      <c r="J84" s="21">
        <f>-PMT(VLookups!$D$20/12,180,-FV(VLookups!$D$20/12,24,,-VLookups!$D$19))</f>
        <v>-624.95374865778945</v>
      </c>
      <c r="K84" s="19">
        <v>0</v>
      </c>
      <c r="L84" s="20">
        <f>VLookups!$D$30</f>
        <v>-641.6219438963717</v>
      </c>
      <c r="M84" s="20">
        <f>M83-VLookups!$D$33</f>
        <v>-99</v>
      </c>
      <c r="N84" s="22">
        <v>20</v>
      </c>
      <c r="O84" s="19">
        <v>0</v>
      </c>
      <c r="P84" s="19">
        <v>0</v>
      </c>
      <c r="Q84" s="9" t="s">
        <v>36</v>
      </c>
      <c r="R84" s="21">
        <f>R72*(1+VLookups!$D$45)</f>
        <v>-2853.1348534263602</v>
      </c>
      <c r="S84" s="19">
        <v>0</v>
      </c>
      <c r="T84" s="19">
        <v>0</v>
      </c>
      <c r="U84" s="9" t="s">
        <v>36</v>
      </c>
      <c r="V84" s="21">
        <f>V83-VLookups!$D$54</f>
        <v>-1000</v>
      </c>
      <c r="W84" s="21">
        <f>-VLookups!$D$59</f>
        <v>-250</v>
      </c>
      <c r="X84" s="19">
        <v>0</v>
      </c>
      <c r="Y84" s="36">
        <f>Y83*(1+VLookups!$D$57/12)</f>
        <v>-234.74517078360989</v>
      </c>
      <c r="Z84" s="20">
        <f>-E84*VLookups!$J$3</f>
        <v>-478.13458359374971</v>
      </c>
      <c r="AA84" s="19">
        <v>0</v>
      </c>
      <c r="AB84" s="20">
        <f t="shared" si="4"/>
        <v>151.94563296079974</v>
      </c>
      <c r="AC84" s="20">
        <f t="shared" si="5"/>
        <v>30357.080620482549</v>
      </c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</row>
    <row r="85" spans="1:43" x14ac:dyDescent="0.25">
      <c r="A85" s="1"/>
      <c r="B85" s="9">
        <v>81</v>
      </c>
      <c r="C85" s="9">
        <f t="shared" si="6"/>
        <v>29</v>
      </c>
      <c r="D85" s="9">
        <f t="shared" si="7"/>
        <v>9</v>
      </c>
      <c r="E85" s="20">
        <f>E73*(1+VLookups!$C$8)</f>
        <v>11953.364589843743</v>
      </c>
      <c r="F85" s="20">
        <f>-E85*VLookups!$D$10*2</f>
        <v>-717.20187539062454</v>
      </c>
      <c r="G85" s="19">
        <v>0</v>
      </c>
      <c r="H85" s="20">
        <f>(-VLookups!$D$13)*(E85+F85/2)</f>
        <v>-3768.2981869482401</v>
      </c>
      <c r="I85" s="20">
        <f>-PMT(VLookups!$D$16/12,180,-FV(VLookups!$D$16/12,72,,-VLookups!$D$15))</f>
        <v>-1492.92953188151</v>
      </c>
      <c r="J85" s="21">
        <f>-PMT(VLookups!$D$20/12,180,-FV(VLookups!$D$20/12,24,,-VLookups!$D$19))</f>
        <v>-624.95374865778945</v>
      </c>
      <c r="K85" s="19">
        <v>0</v>
      </c>
      <c r="L85" s="20">
        <f>VLookups!$D$30</f>
        <v>-641.6219438963717</v>
      </c>
      <c r="M85" s="20">
        <f>M84-VLookups!$D$33</f>
        <v>-100</v>
      </c>
      <c r="N85" s="22">
        <v>21</v>
      </c>
      <c r="O85" s="19">
        <v>0</v>
      </c>
      <c r="P85" s="19">
        <v>0</v>
      </c>
      <c r="Q85" s="9" t="s">
        <v>36</v>
      </c>
      <c r="R85" s="21">
        <f>R73*(1+VLookups!$D$45)</f>
        <v>-2853.1348534263602</v>
      </c>
      <c r="S85" s="19">
        <v>0</v>
      </c>
      <c r="T85" s="19">
        <v>0</v>
      </c>
      <c r="U85" s="9" t="s">
        <v>36</v>
      </c>
      <c r="V85" s="21">
        <f>V84-VLookups!$D$54</f>
        <v>-1005</v>
      </c>
      <c r="W85" s="21">
        <f>-VLookups!$D$59</f>
        <v>-250</v>
      </c>
      <c r="X85" s="19">
        <v>0</v>
      </c>
      <c r="Y85" s="36">
        <f>Y84*(1+VLookups!$D$57/12)</f>
        <v>-235.42984419839541</v>
      </c>
      <c r="Z85" s="20">
        <f>-E85*VLookups!$J$3</f>
        <v>-478.13458359374971</v>
      </c>
      <c r="AA85" s="19">
        <v>0</v>
      </c>
      <c r="AB85" s="20">
        <f t="shared" si="4"/>
        <v>145.26095954601425</v>
      </c>
      <c r="AC85" s="20">
        <f t="shared" si="5"/>
        <v>30552.936714396033</v>
      </c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</row>
    <row r="86" spans="1:43" x14ac:dyDescent="0.25">
      <c r="A86" s="1"/>
      <c r="B86" s="9">
        <v>82</v>
      </c>
      <c r="C86" s="9">
        <f t="shared" si="6"/>
        <v>29</v>
      </c>
      <c r="D86" s="9">
        <f t="shared" si="7"/>
        <v>10</v>
      </c>
      <c r="E86" s="20">
        <f>E74*(1+VLookups!$C$8)</f>
        <v>11953.364589843743</v>
      </c>
      <c r="F86" s="20">
        <f>-E86*VLookups!$D$10*2</f>
        <v>-717.20187539062454</v>
      </c>
      <c r="G86" s="19">
        <v>0</v>
      </c>
      <c r="H86" s="20">
        <f>(-VLookups!$D$13)*(E86+F86/2)</f>
        <v>-3768.2981869482401</v>
      </c>
      <c r="I86" s="20">
        <f>-PMT(VLookups!$D$16/12,180,-FV(VLookups!$D$16/12,72,,-VLookups!$D$15))</f>
        <v>-1492.92953188151</v>
      </c>
      <c r="J86" s="21">
        <f>-PMT(VLookups!$D$20/12,180,-FV(VLookups!$D$20/12,24,,-VLookups!$D$19))</f>
        <v>-624.95374865778945</v>
      </c>
      <c r="K86" s="19">
        <v>0</v>
      </c>
      <c r="L86" s="20">
        <f>VLookups!$D$30</f>
        <v>-641.6219438963717</v>
      </c>
      <c r="M86" s="20">
        <f>M85-VLookups!$D$33</f>
        <v>-101</v>
      </c>
      <c r="N86" s="22">
        <v>22</v>
      </c>
      <c r="O86" s="19">
        <v>0</v>
      </c>
      <c r="P86" s="19">
        <v>0</v>
      </c>
      <c r="Q86" s="9" t="s">
        <v>36</v>
      </c>
      <c r="R86" s="21">
        <f>R74*(1+VLookups!$D$45)</f>
        <v>-2853.1348534263602</v>
      </c>
      <c r="S86" s="19">
        <v>0</v>
      </c>
      <c r="T86" s="19">
        <v>0</v>
      </c>
      <c r="U86" s="9" t="s">
        <v>36</v>
      </c>
      <c r="V86" s="21">
        <f>V85-VLookups!$D$54</f>
        <v>-1010</v>
      </c>
      <c r="W86" s="21">
        <f>-VLookups!$D$59</f>
        <v>-250</v>
      </c>
      <c r="X86" s="19">
        <v>0</v>
      </c>
      <c r="Y86" s="36">
        <f>Y85*(1+VLookups!$D$57/12)</f>
        <v>-236.11651457730741</v>
      </c>
      <c r="Z86" s="20">
        <f>-E86*VLookups!$J$3</f>
        <v>-478.13458359374971</v>
      </c>
      <c r="AA86" s="19">
        <v>0</v>
      </c>
      <c r="AB86" s="20">
        <f t="shared" si="4"/>
        <v>138.57428916710211</v>
      </c>
      <c r="AC86" s="20">
        <f t="shared" si="5"/>
        <v>30742.432564753799</v>
      </c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</row>
    <row r="87" spans="1:43" x14ac:dyDescent="0.25">
      <c r="A87" s="1"/>
      <c r="B87" s="9">
        <v>83</v>
      </c>
      <c r="C87" s="9">
        <f t="shared" si="6"/>
        <v>29</v>
      </c>
      <c r="D87" s="9">
        <f t="shared" si="7"/>
        <v>11</v>
      </c>
      <c r="E87" s="20">
        <f>E75*(1+VLookups!$C$8)</f>
        <v>11953.364589843743</v>
      </c>
      <c r="F87" s="20">
        <f>-E87*VLookups!$D$10*2</f>
        <v>-717.20187539062454</v>
      </c>
      <c r="G87" s="19">
        <v>0</v>
      </c>
      <c r="H87" s="20">
        <f>(-VLookups!$D$13)*(E87+F87/2)</f>
        <v>-3768.2981869482401</v>
      </c>
      <c r="I87" s="20">
        <f>-PMT(VLookups!$D$16/12,180,-FV(VLookups!$D$16/12,72,,-VLookups!$D$15))</f>
        <v>-1492.92953188151</v>
      </c>
      <c r="J87" s="21">
        <f>-PMT(VLookups!$D$20/12,180,-FV(VLookups!$D$20/12,24,,-VLookups!$D$19))</f>
        <v>-624.95374865778945</v>
      </c>
      <c r="K87" s="19">
        <v>0</v>
      </c>
      <c r="L87" s="20">
        <f>VLookups!$D$30</f>
        <v>-641.6219438963717</v>
      </c>
      <c r="M87" s="20">
        <f>M86-VLookups!$D$33</f>
        <v>-102</v>
      </c>
      <c r="N87" s="22">
        <v>23</v>
      </c>
      <c r="O87" s="19">
        <v>0</v>
      </c>
      <c r="P87" s="19">
        <v>0</v>
      </c>
      <c r="Q87" s="9" t="s">
        <v>36</v>
      </c>
      <c r="R87" s="21">
        <f>R75*(1+VLookups!$D$45)</f>
        <v>-2853.1348534263602</v>
      </c>
      <c r="S87" s="19">
        <v>0</v>
      </c>
      <c r="T87" s="19">
        <v>0</v>
      </c>
      <c r="U87" s="9" t="s">
        <v>36</v>
      </c>
      <c r="V87" s="21">
        <f>V86-VLookups!$D$54</f>
        <v>-1015</v>
      </c>
      <c r="W87" s="21">
        <f>-VLookups!$D$59</f>
        <v>-250</v>
      </c>
      <c r="X87" s="19">
        <v>0</v>
      </c>
      <c r="Y87" s="36">
        <f>Y86*(1+VLookups!$D$57/12)</f>
        <v>-236.80518774482456</v>
      </c>
      <c r="Z87" s="20">
        <f>-E87*VLookups!$J$3</f>
        <v>-478.13458359374971</v>
      </c>
      <c r="AA87" s="19">
        <v>0</v>
      </c>
      <c r="AB87" s="20">
        <f t="shared" si="4"/>
        <v>131.88561599958513</v>
      </c>
      <c r="AC87" s="20">
        <f t="shared" si="5"/>
        <v>30925.555568361309</v>
      </c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</row>
    <row r="88" spans="1:43" x14ac:dyDescent="0.25">
      <c r="A88" s="1"/>
      <c r="B88" s="9">
        <v>84</v>
      </c>
      <c r="C88" s="9">
        <f t="shared" si="6"/>
        <v>30</v>
      </c>
      <c r="D88" s="9">
        <f t="shared" si="7"/>
        <v>0</v>
      </c>
      <c r="E88" s="20">
        <f>E76*(1+VLookups!$C$8)</f>
        <v>12371.732350488273</v>
      </c>
      <c r="F88" s="20">
        <f>-E88*VLookups!$D$10*2</f>
        <v>-742.30394102929642</v>
      </c>
      <c r="G88" s="19">
        <v>0</v>
      </c>
      <c r="H88" s="20">
        <f>(-VLookups!$D$13)*(E88+F88/2)</f>
        <v>-3900.1886234914286</v>
      </c>
      <c r="I88" s="20">
        <f>-PMT(VLookups!$D$16/12,180,-FV(VLookups!$D$16/12,72,,-VLookups!$D$15))</f>
        <v>-1492.92953188151</v>
      </c>
      <c r="J88" s="21">
        <f>-PMT(VLookups!$D$20/12,180,-FV(VLookups!$D$20/12,24,,-VLookups!$D$19))</f>
        <v>-624.95374865778945</v>
      </c>
      <c r="K88" s="19">
        <v>0</v>
      </c>
      <c r="L88" s="20">
        <f>VLookups!$D$30</f>
        <v>-641.6219438963717</v>
      </c>
      <c r="M88" s="20">
        <f>M87-VLookups!$D$33</f>
        <v>-103</v>
      </c>
      <c r="N88" s="22">
        <v>24</v>
      </c>
      <c r="O88" s="19">
        <v>0</v>
      </c>
      <c r="P88" s="19">
        <v>0</v>
      </c>
      <c r="Q88" s="9" t="s">
        <v>36</v>
      </c>
      <c r="R88" s="21">
        <f>R76*(1+VLookups!$D$45)</f>
        <v>-3027.1760794853681</v>
      </c>
      <c r="S88" s="19">
        <v>0</v>
      </c>
      <c r="T88" s="19">
        <v>0</v>
      </c>
      <c r="U88" s="9" t="s">
        <v>36</v>
      </c>
      <c r="V88" s="21">
        <f>V87-VLookups!$D$54</f>
        <v>-1020</v>
      </c>
      <c r="W88" s="21">
        <f>-VLookups!$D$59</f>
        <v>-250</v>
      </c>
      <c r="X88" s="19">
        <v>0</v>
      </c>
      <c r="Y88" s="36">
        <f>Y87*(1+VLookups!$D$57/12)</f>
        <v>-237.49586954241363</v>
      </c>
      <c r="Z88" s="20">
        <f>-E88*VLookups!$J$3</f>
        <v>-494.86929401953097</v>
      </c>
      <c r="AA88" s="19">
        <v>0</v>
      </c>
      <c r="AB88" s="20">
        <f t="shared" si="4"/>
        <v>208.34528899921276</v>
      </c>
      <c r="AC88" s="20">
        <f t="shared" si="5"/>
        <v>31185.443449974457</v>
      </c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</row>
    <row r="89" spans="1:43" x14ac:dyDescent="0.25">
      <c r="A89" s="1"/>
      <c r="B89" s="9">
        <v>85</v>
      </c>
      <c r="C89" s="9">
        <f t="shared" si="6"/>
        <v>30</v>
      </c>
      <c r="D89" s="9">
        <f t="shared" si="7"/>
        <v>1</v>
      </c>
      <c r="E89" s="20">
        <f>E77*(1+VLookups!$C$8)</f>
        <v>12371.732350488273</v>
      </c>
      <c r="F89" s="20">
        <f>-E89*VLookups!$D$10*2</f>
        <v>-742.30394102929642</v>
      </c>
      <c r="G89" s="19">
        <v>0</v>
      </c>
      <c r="H89" s="20">
        <f>(-VLookups!$D$13)*(E89+F89/2)</f>
        <v>-3900.1886234914286</v>
      </c>
      <c r="I89" s="20">
        <f>-PMT(VLookups!$D$16/12,180,-FV(VLookups!$D$16/12,72,,-VLookups!$D$15))</f>
        <v>-1492.92953188151</v>
      </c>
      <c r="J89" s="21">
        <f>-PMT(VLookups!$D$20/12,180,-FV(VLookups!$D$20/12,24,,-VLookups!$D$19))</f>
        <v>-624.95374865778945</v>
      </c>
      <c r="K89" s="19">
        <v>0</v>
      </c>
      <c r="L89" s="20">
        <f>VLookups!$D$30</f>
        <v>-641.6219438963717</v>
      </c>
      <c r="M89" s="20">
        <f>M88-VLookups!$D$33</f>
        <v>-104</v>
      </c>
      <c r="N89" s="22">
        <v>25</v>
      </c>
      <c r="O89" s="19">
        <v>0</v>
      </c>
      <c r="P89" s="19">
        <v>0</v>
      </c>
      <c r="Q89" s="9" t="s">
        <v>36</v>
      </c>
      <c r="R89" s="21">
        <f>R77*(1+VLookups!$D$45)</f>
        <v>-3027.1760794853681</v>
      </c>
      <c r="S89" s="19">
        <v>0</v>
      </c>
      <c r="T89" s="19">
        <v>0</v>
      </c>
      <c r="U89" s="9" t="s">
        <v>36</v>
      </c>
      <c r="V89" s="21">
        <f>V88-VLookups!$D$54</f>
        <v>-1025</v>
      </c>
      <c r="W89" s="21">
        <f>-VLookups!$D$59</f>
        <v>-250</v>
      </c>
      <c r="X89" s="19">
        <v>0</v>
      </c>
      <c r="Y89" s="36">
        <f>Y88*(1+VLookups!$D$57/12)</f>
        <v>-238.18856582857902</v>
      </c>
      <c r="Z89" s="20">
        <f>-E89*VLookups!$J$3</f>
        <v>-494.86929401953097</v>
      </c>
      <c r="AA89" s="19">
        <v>0</v>
      </c>
      <c r="AB89" s="20">
        <f t="shared" si="4"/>
        <v>201.65259271304745</v>
      </c>
      <c r="AC89" s="20">
        <f t="shared" si="5"/>
        <v>31439.071781770795</v>
      </c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</row>
    <row r="90" spans="1:43" x14ac:dyDescent="0.25">
      <c r="A90" s="1"/>
      <c r="B90" s="9">
        <v>86</v>
      </c>
      <c r="C90" s="9">
        <f t="shared" si="6"/>
        <v>30</v>
      </c>
      <c r="D90" s="9">
        <f t="shared" si="7"/>
        <v>2</v>
      </c>
      <c r="E90" s="20">
        <f>E78*(1+VLookups!$C$8)</f>
        <v>12371.732350488273</v>
      </c>
      <c r="F90" s="20">
        <f>-E90*VLookups!$D$10*2</f>
        <v>-742.30394102929642</v>
      </c>
      <c r="G90" s="19">
        <v>0</v>
      </c>
      <c r="H90" s="20">
        <f>(-VLookups!$D$13)*(E90+F90/2)</f>
        <v>-3900.1886234914286</v>
      </c>
      <c r="I90" s="20">
        <f>-PMT(VLookups!$D$16/12,180,-FV(VLookups!$D$16/12,72,,-VLookups!$D$15))</f>
        <v>-1492.92953188151</v>
      </c>
      <c r="J90" s="21">
        <f>-PMT(VLookups!$D$20/12,180,-FV(VLookups!$D$20/12,24,,-VLookups!$D$19))</f>
        <v>-624.95374865778945</v>
      </c>
      <c r="K90" s="19">
        <v>0</v>
      </c>
      <c r="L90" s="20">
        <f>VLookups!$D$30</f>
        <v>-641.6219438963717</v>
      </c>
      <c r="M90" s="20">
        <f>M89-VLookups!$D$33</f>
        <v>-105</v>
      </c>
      <c r="N90" s="22">
        <v>26</v>
      </c>
      <c r="O90" s="19">
        <v>0</v>
      </c>
      <c r="P90" s="19">
        <v>0</v>
      </c>
      <c r="Q90" s="9" t="s">
        <v>36</v>
      </c>
      <c r="R90" s="21">
        <f>R78*(1+VLookups!$D$45)</f>
        <v>-3027.1760794853681</v>
      </c>
      <c r="S90" s="19">
        <v>0</v>
      </c>
      <c r="T90" s="19">
        <v>0</v>
      </c>
      <c r="U90" s="9" t="s">
        <v>36</v>
      </c>
      <c r="V90" s="21">
        <f>V89-VLookups!$D$54</f>
        <v>-1030</v>
      </c>
      <c r="W90" s="21">
        <f>-VLookups!$D$59</f>
        <v>-250</v>
      </c>
      <c r="X90" s="19">
        <v>0</v>
      </c>
      <c r="Y90" s="36">
        <f>Y89*(1+VLookups!$D$57/12)</f>
        <v>-238.88328247891238</v>
      </c>
      <c r="Z90" s="20">
        <f>-E90*VLookups!$J$3</f>
        <v>-494.86929401953097</v>
      </c>
      <c r="AA90" s="19">
        <v>0</v>
      </c>
      <c r="AB90" s="20">
        <f t="shared" si="4"/>
        <v>194.95787606271398</v>
      </c>
      <c r="AC90" s="20">
        <f t="shared" si="5"/>
        <v>31686.428110803132</v>
      </c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</row>
    <row r="91" spans="1:43" x14ac:dyDescent="0.25">
      <c r="A91" s="1"/>
      <c r="B91" s="9">
        <v>87</v>
      </c>
      <c r="C91" s="9">
        <f t="shared" si="6"/>
        <v>30</v>
      </c>
      <c r="D91" s="9">
        <f t="shared" si="7"/>
        <v>3</v>
      </c>
      <c r="E91" s="20">
        <f>E79*(1+VLookups!$C$8)</f>
        <v>12371.732350488273</v>
      </c>
      <c r="F91" s="20">
        <f>-E91*VLookups!$D$10*2</f>
        <v>-742.30394102929642</v>
      </c>
      <c r="G91" s="19">
        <v>0</v>
      </c>
      <c r="H91" s="20">
        <f>(-VLookups!$D$13)*(E91+F91/2)</f>
        <v>-3900.1886234914286</v>
      </c>
      <c r="I91" s="20">
        <f>-PMT(VLookups!$D$16/12,180,-FV(VLookups!$D$16/12,72,,-VLookups!$D$15))</f>
        <v>-1492.92953188151</v>
      </c>
      <c r="J91" s="21">
        <f>-PMT(VLookups!$D$20/12,180,-FV(VLookups!$D$20/12,24,,-VLookups!$D$19))</f>
        <v>-624.95374865778945</v>
      </c>
      <c r="K91" s="19">
        <v>0</v>
      </c>
      <c r="L91" s="20">
        <f>VLookups!$D$30</f>
        <v>-641.6219438963717</v>
      </c>
      <c r="M91" s="20">
        <f>M90-VLookups!$D$33</f>
        <v>-106</v>
      </c>
      <c r="N91" s="22">
        <v>27</v>
      </c>
      <c r="O91" s="19">
        <v>0</v>
      </c>
      <c r="P91" s="19">
        <v>0</v>
      </c>
      <c r="Q91" s="9" t="s">
        <v>36</v>
      </c>
      <c r="R91" s="21">
        <f>R79*(1+VLookups!$D$45)</f>
        <v>-3027.1760794853681</v>
      </c>
      <c r="S91" s="19">
        <v>0</v>
      </c>
      <c r="T91" s="19">
        <v>0</v>
      </c>
      <c r="U91" s="9" t="s">
        <v>36</v>
      </c>
      <c r="V91" s="21">
        <f>V90-VLookups!$D$54</f>
        <v>-1035</v>
      </c>
      <c r="W91" s="21">
        <f>-VLookups!$D$59</f>
        <v>-250</v>
      </c>
      <c r="X91" s="19">
        <v>0</v>
      </c>
      <c r="Y91" s="36">
        <f>Y90*(1+VLookups!$D$57/12)</f>
        <v>-239.58002538614255</v>
      </c>
      <c r="Z91" s="20">
        <f>-E91*VLookups!$J$3</f>
        <v>-494.86929401953097</v>
      </c>
      <c r="AA91" s="19">
        <v>0</v>
      </c>
      <c r="AB91" s="20">
        <f t="shared" si="4"/>
        <v>188.26113315548383</v>
      </c>
      <c r="AC91" s="20">
        <f t="shared" si="5"/>
        <v>31927.499957476623</v>
      </c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</row>
    <row r="92" spans="1:43" x14ac:dyDescent="0.25">
      <c r="A92" s="1"/>
      <c r="B92" s="9">
        <v>88</v>
      </c>
      <c r="C92" s="9">
        <f t="shared" si="6"/>
        <v>30</v>
      </c>
      <c r="D92" s="9">
        <f t="shared" si="7"/>
        <v>4</v>
      </c>
      <c r="E92" s="20">
        <f>E80*(1+VLookups!$C$8)</f>
        <v>12371.732350488273</v>
      </c>
      <c r="F92" s="20">
        <f>-E92*VLookups!$D$10*2</f>
        <v>-742.30394102929642</v>
      </c>
      <c r="G92" s="19">
        <v>0</v>
      </c>
      <c r="H92" s="20">
        <f>(-VLookups!$D$13)*(E92+F92/2)</f>
        <v>-3900.1886234914286</v>
      </c>
      <c r="I92" s="20">
        <f>-PMT(VLookups!$D$16/12,180,-FV(VLookups!$D$16/12,72,,-VLookups!$D$15))</f>
        <v>-1492.92953188151</v>
      </c>
      <c r="J92" s="21">
        <f>-PMT(VLookups!$D$20/12,180,-FV(VLookups!$D$20/12,24,,-VLookups!$D$19))</f>
        <v>-624.95374865778945</v>
      </c>
      <c r="K92" s="19">
        <v>0</v>
      </c>
      <c r="L92" s="20">
        <f>VLookups!$D$30</f>
        <v>-641.6219438963717</v>
      </c>
      <c r="M92" s="20">
        <f>M91-VLookups!$D$33</f>
        <v>-107</v>
      </c>
      <c r="N92" s="22">
        <v>28</v>
      </c>
      <c r="O92" s="19">
        <v>0</v>
      </c>
      <c r="P92" s="19">
        <v>0</v>
      </c>
      <c r="Q92" s="9" t="s">
        <v>36</v>
      </c>
      <c r="R92" s="21">
        <f>R80*(1+VLookups!$D$45)</f>
        <v>-3027.1760794853681</v>
      </c>
      <c r="S92" s="19">
        <v>0</v>
      </c>
      <c r="T92" s="19">
        <v>0</v>
      </c>
      <c r="U92" s="9" t="s">
        <v>36</v>
      </c>
      <c r="V92" s="21">
        <f>V91-VLookups!$D$54</f>
        <v>-1040</v>
      </c>
      <c r="W92" s="21">
        <f>-VLookups!$D$59</f>
        <v>-250</v>
      </c>
      <c r="X92" s="19">
        <v>0</v>
      </c>
      <c r="Y92" s="36">
        <f>Y91*(1+VLookups!$D$57/12)</f>
        <v>-240.27880046018547</v>
      </c>
      <c r="Z92" s="20">
        <f>-E92*VLookups!$J$3</f>
        <v>-494.86929401953097</v>
      </c>
      <c r="AA92" s="19">
        <v>0</v>
      </c>
      <c r="AB92" s="20">
        <f t="shared" si="4"/>
        <v>181.56235808144089</v>
      </c>
      <c r="AC92" s="20">
        <f t="shared" si="5"/>
        <v>32162.274815487195</v>
      </c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</row>
    <row r="93" spans="1:43" x14ac:dyDescent="0.25">
      <c r="A93" s="1"/>
      <c r="B93" s="9">
        <v>89</v>
      </c>
      <c r="C93" s="9">
        <f t="shared" si="6"/>
        <v>30</v>
      </c>
      <c r="D93" s="9">
        <f t="shared" si="7"/>
        <v>5</v>
      </c>
      <c r="E93" s="20">
        <f>E81*(1+VLookups!$C$8)</f>
        <v>12371.732350488273</v>
      </c>
      <c r="F93" s="20">
        <f>-E93*VLookups!$D$10*2</f>
        <v>-742.30394102929642</v>
      </c>
      <c r="G93" s="19">
        <v>0</v>
      </c>
      <c r="H93" s="20">
        <f>(-VLookups!$D$13)*(E93+F93/2)</f>
        <v>-3900.1886234914286</v>
      </c>
      <c r="I93" s="20">
        <f>-PMT(VLookups!$D$16/12,180,-FV(VLookups!$D$16/12,72,,-VLookups!$D$15))</f>
        <v>-1492.92953188151</v>
      </c>
      <c r="J93" s="21">
        <f>-PMT(VLookups!$D$20/12,180,-FV(VLookups!$D$20/12,24,,-VLookups!$D$19))</f>
        <v>-624.95374865778945</v>
      </c>
      <c r="K93" s="19">
        <v>0</v>
      </c>
      <c r="L93" s="20">
        <f>VLookups!$D$30</f>
        <v>-641.6219438963717</v>
      </c>
      <c r="M93" s="20">
        <f>M92-VLookups!$D$33</f>
        <v>-108</v>
      </c>
      <c r="N93" s="22">
        <v>29</v>
      </c>
      <c r="O93" s="19">
        <v>0</v>
      </c>
      <c r="P93" s="19">
        <v>0</v>
      </c>
      <c r="Q93" s="9" t="s">
        <v>36</v>
      </c>
      <c r="R93" s="21">
        <f>R81*(1+VLookups!$D$45)</f>
        <v>-3027.1760794853681</v>
      </c>
      <c r="S93" s="19">
        <v>0</v>
      </c>
      <c r="T93" s="19">
        <v>0</v>
      </c>
      <c r="U93" s="9" t="s">
        <v>36</v>
      </c>
      <c r="V93" s="21">
        <f>V92-VLookups!$D$54</f>
        <v>-1045</v>
      </c>
      <c r="W93" s="21">
        <f>-VLookups!$D$59</f>
        <v>-250</v>
      </c>
      <c r="X93" s="19">
        <v>0</v>
      </c>
      <c r="Y93" s="36">
        <f>Y92*(1+VLookups!$D$57/12)</f>
        <v>-240.97961362819433</v>
      </c>
      <c r="Z93" s="20">
        <f>-E93*VLookups!$J$3</f>
        <v>-494.86929401953097</v>
      </c>
      <c r="AA93" s="19">
        <v>0</v>
      </c>
      <c r="AB93" s="20">
        <f t="shared" si="4"/>
        <v>174.86154491343206</v>
      </c>
      <c r="AC93" s="20">
        <f t="shared" si="5"/>
        <v>32390.740151759772</v>
      </c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</row>
    <row r="94" spans="1:43" x14ac:dyDescent="0.25">
      <c r="A94" s="1"/>
      <c r="B94" s="9">
        <v>90</v>
      </c>
      <c r="C94" s="9">
        <f t="shared" si="6"/>
        <v>30</v>
      </c>
      <c r="D94" s="9">
        <f t="shared" si="7"/>
        <v>6</v>
      </c>
      <c r="E94" s="20">
        <f>E82*(1+VLookups!$C$8)</f>
        <v>12371.732350488273</v>
      </c>
      <c r="F94" s="20">
        <f>-E94*VLookups!$D$10*2</f>
        <v>-742.30394102929642</v>
      </c>
      <c r="G94" s="19">
        <v>0</v>
      </c>
      <c r="H94" s="20">
        <f>(-VLookups!$D$13)*(E94+F94/2)</f>
        <v>-3900.1886234914286</v>
      </c>
      <c r="I94" s="20">
        <f>-PMT(VLookups!$D$16/12,180,-FV(VLookups!$D$16/12,72,,-VLookups!$D$15))</f>
        <v>-1492.92953188151</v>
      </c>
      <c r="J94" s="21">
        <f>-PMT(VLookups!$D$20/12,180,-FV(VLookups!$D$20/12,24,,-VLookups!$D$19))</f>
        <v>-624.95374865778945</v>
      </c>
      <c r="K94" s="19">
        <v>0</v>
      </c>
      <c r="L94" s="20">
        <f>VLookups!$D$30</f>
        <v>-641.6219438963717</v>
      </c>
      <c r="M94" s="20">
        <f>M93-VLookups!$D$33</f>
        <v>-109</v>
      </c>
      <c r="N94" s="22">
        <v>30</v>
      </c>
      <c r="O94" s="19">
        <v>0</v>
      </c>
      <c r="P94" s="19">
        <v>0</v>
      </c>
      <c r="Q94" s="9" t="s">
        <v>36</v>
      </c>
      <c r="R94" s="21">
        <f>R82*(1+VLookups!$D$45)</f>
        <v>-3027.1760794853681</v>
      </c>
      <c r="S94" s="19">
        <v>0</v>
      </c>
      <c r="T94" s="19">
        <v>0</v>
      </c>
      <c r="U94" s="9" t="s">
        <v>36</v>
      </c>
      <c r="V94" s="21">
        <f>V93-VLookups!$D$54</f>
        <v>-1050</v>
      </c>
      <c r="W94" s="21">
        <f>-VLookups!$D$59</f>
        <v>-250</v>
      </c>
      <c r="X94" s="19">
        <v>0</v>
      </c>
      <c r="Y94" s="36">
        <f>Y93*(1+VLookups!$D$57/12)</f>
        <v>-241.68247083460989</v>
      </c>
      <c r="Z94" s="20">
        <f>-E94*VLookups!$J$3</f>
        <v>-494.86929401953097</v>
      </c>
      <c r="AA94" s="19">
        <v>0</v>
      </c>
      <c r="AB94" s="20">
        <f t="shared" si="4"/>
        <v>168.15868770701655</v>
      </c>
      <c r="AC94" s="20">
        <f t="shared" si="5"/>
        <v>32612.883406386387</v>
      </c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</row>
    <row r="95" spans="1:43" x14ac:dyDescent="0.25">
      <c r="A95" s="1"/>
      <c r="B95" s="9">
        <v>91</v>
      </c>
      <c r="C95" s="9">
        <f t="shared" si="6"/>
        <v>30</v>
      </c>
      <c r="D95" s="9">
        <f t="shared" si="7"/>
        <v>7</v>
      </c>
      <c r="E95" s="20">
        <f>E83*(1+VLookups!$C$8)</f>
        <v>12371.732350488273</v>
      </c>
      <c r="F95" s="20">
        <f>-E95*VLookups!$D$10*2</f>
        <v>-742.30394102929642</v>
      </c>
      <c r="G95" s="19">
        <v>0</v>
      </c>
      <c r="H95" s="20">
        <f>(-VLookups!$D$13)*(E95+F95/2)</f>
        <v>-3900.1886234914286</v>
      </c>
      <c r="I95" s="20">
        <f>-PMT(VLookups!$D$16/12,180,-FV(VLookups!$D$16/12,72,,-VLookups!$D$15))</f>
        <v>-1492.92953188151</v>
      </c>
      <c r="J95" s="21">
        <f>-PMT(VLookups!$D$20/12,180,-FV(VLookups!$D$20/12,24,,-VLookups!$D$19))</f>
        <v>-624.95374865778945</v>
      </c>
      <c r="K95" s="19">
        <v>0</v>
      </c>
      <c r="L95" s="20">
        <f>VLookups!$D$30</f>
        <v>-641.6219438963717</v>
      </c>
      <c r="M95" s="20">
        <f>M94-VLookups!$D$33</f>
        <v>-110</v>
      </c>
      <c r="N95" s="22">
        <v>31</v>
      </c>
      <c r="O95" s="19">
        <v>0</v>
      </c>
      <c r="P95" s="19">
        <v>0</v>
      </c>
      <c r="Q95" s="9" t="s">
        <v>36</v>
      </c>
      <c r="R95" s="21">
        <f>R83*(1+VLookups!$D$45)</f>
        <v>-3027.1760794853681</v>
      </c>
      <c r="S95" s="19">
        <v>0</v>
      </c>
      <c r="T95" s="19">
        <v>0</v>
      </c>
      <c r="U95" s="9" t="s">
        <v>36</v>
      </c>
      <c r="V95" s="21">
        <f>V94-VLookups!$D$54</f>
        <v>-1055</v>
      </c>
      <c r="W95" s="21">
        <f>-VLookups!$D$59</f>
        <v>-250</v>
      </c>
      <c r="X95" s="19">
        <v>0</v>
      </c>
      <c r="Y95" s="36">
        <f>Y94*(1+VLookups!$D$57/12)</f>
        <v>-242.38737804121084</v>
      </c>
      <c r="Z95" s="20">
        <f>-E95*VLookups!$J$3</f>
        <v>-494.86929401953097</v>
      </c>
      <c r="AA95" s="19">
        <v>0</v>
      </c>
      <c r="AB95" s="20">
        <f t="shared" si="4"/>
        <v>161.45378050041546</v>
      </c>
      <c r="AC95" s="20">
        <f t="shared" si="5"/>
        <v>32828.691992564112</v>
      </c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</row>
    <row r="96" spans="1:43" x14ac:dyDescent="0.25">
      <c r="A96" s="1"/>
      <c r="B96" s="9">
        <v>92</v>
      </c>
      <c r="C96" s="9">
        <f t="shared" si="6"/>
        <v>30</v>
      </c>
      <c r="D96" s="9">
        <f t="shared" si="7"/>
        <v>8</v>
      </c>
      <c r="E96" s="20">
        <f>E84*(1+VLookups!$C$8)</f>
        <v>12371.732350488273</v>
      </c>
      <c r="F96" s="20">
        <f>-E96*VLookups!$D$10*2</f>
        <v>-742.30394102929642</v>
      </c>
      <c r="G96" s="19">
        <v>0</v>
      </c>
      <c r="H96" s="20">
        <f>(-VLookups!$D$13)*(E96+F96/2)</f>
        <v>-3900.1886234914286</v>
      </c>
      <c r="I96" s="20">
        <f>-PMT(VLookups!$D$16/12,180,-FV(VLookups!$D$16/12,72,,-VLookups!$D$15))</f>
        <v>-1492.92953188151</v>
      </c>
      <c r="J96" s="21">
        <f>-PMT(VLookups!$D$20/12,180,-FV(VLookups!$D$20/12,24,,-VLookups!$D$19))</f>
        <v>-624.95374865778945</v>
      </c>
      <c r="K96" s="19">
        <v>0</v>
      </c>
      <c r="L96" s="20">
        <f>VLookups!$D$30</f>
        <v>-641.6219438963717</v>
      </c>
      <c r="M96" s="20">
        <f>M95-VLookups!$D$33</f>
        <v>-111</v>
      </c>
      <c r="N96" s="22">
        <v>32</v>
      </c>
      <c r="O96" s="19">
        <v>0</v>
      </c>
      <c r="P96" s="19">
        <v>0</v>
      </c>
      <c r="Q96" s="9" t="s">
        <v>36</v>
      </c>
      <c r="R96" s="21">
        <f>R84*(1+VLookups!$D$45)</f>
        <v>-3027.1760794853681</v>
      </c>
      <c r="S96" s="19">
        <v>0</v>
      </c>
      <c r="T96" s="19">
        <v>0</v>
      </c>
      <c r="U96" s="9" t="s">
        <v>36</v>
      </c>
      <c r="V96" s="21">
        <f>V95-VLookups!$D$54</f>
        <v>-1060</v>
      </c>
      <c r="W96" s="21">
        <f>-VLookups!$D$59</f>
        <v>-250</v>
      </c>
      <c r="X96" s="19">
        <v>0</v>
      </c>
      <c r="Y96" s="36">
        <f>Y95*(1+VLookups!$D$57/12)</f>
        <v>-243.09434122716436</v>
      </c>
      <c r="Z96" s="20">
        <f>-E96*VLookups!$J$3</f>
        <v>-494.86929401953097</v>
      </c>
      <c r="AA96" s="19">
        <v>0</v>
      </c>
      <c r="AB96" s="20">
        <f t="shared" si="4"/>
        <v>154.74681731446191</v>
      </c>
      <c r="AC96" s="20">
        <f t="shared" si="5"/>
        <v>33038.153296532844</v>
      </c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</row>
    <row r="97" spans="1:43" x14ac:dyDescent="0.25">
      <c r="A97" s="1"/>
      <c r="B97" s="9">
        <v>93</v>
      </c>
      <c r="C97" s="9">
        <f t="shared" si="6"/>
        <v>30</v>
      </c>
      <c r="D97" s="9">
        <f t="shared" si="7"/>
        <v>9</v>
      </c>
      <c r="E97" s="20">
        <f>E85*(1+VLookups!$C$8)</f>
        <v>12371.732350488273</v>
      </c>
      <c r="F97" s="20">
        <f>-E97*VLookups!$D$10*2</f>
        <v>-742.30394102929642</v>
      </c>
      <c r="G97" s="19">
        <v>0</v>
      </c>
      <c r="H97" s="20">
        <f>(-VLookups!$D$13)*(E97+F97/2)</f>
        <v>-3900.1886234914286</v>
      </c>
      <c r="I97" s="20">
        <f>-PMT(VLookups!$D$16/12,180,-FV(VLookups!$D$16/12,72,,-VLookups!$D$15))</f>
        <v>-1492.92953188151</v>
      </c>
      <c r="J97" s="21">
        <f>-PMT(VLookups!$D$20/12,180,-FV(VLookups!$D$20/12,24,,-VLookups!$D$19))</f>
        <v>-624.95374865778945</v>
      </c>
      <c r="K97" s="19">
        <v>0</v>
      </c>
      <c r="L97" s="20">
        <f>VLookups!$D$30</f>
        <v>-641.6219438963717</v>
      </c>
      <c r="M97" s="20">
        <f>M96-VLookups!$D$33</f>
        <v>-112</v>
      </c>
      <c r="N97" s="22">
        <v>33</v>
      </c>
      <c r="O97" s="19">
        <v>0</v>
      </c>
      <c r="P97" s="19">
        <v>0</v>
      </c>
      <c r="Q97" s="9" t="s">
        <v>36</v>
      </c>
      <c r="R97" s="21">
        <f>R85*(1+VLookups!$D$45)</f>
        <v>-3027.1760794853681</v>
      </c>
      <c r="S97" s="19">
        <v>0</v>
      </c>
      <c r="T97" s="19">
        <v>0</v>
      </c>
      <c r="U97" s="9" t="s">
        <v>36</v>
      </c>
      <c r="V97" s="21">
        <f>V96-VLookups!$D$54</f>
        <v>-1065</v>
      </c>
      <c r="W97" s="21">
        <f>-VLookups!$D$59</f>
        <v>-250</v>
      </c>
      <c r="X97" s="19">
        <v>0</v>
      </c>
      <c r="Y97" s="36">
        <f>Y96*(1+VLookups!$D$57/12)</f>
        <v>-243.80336638907693</v>
      </c>
      <c r="Z97" s="20">
        <f>-E97*VLookups!$J$3</f>
        <v>-494.86929401953097</v>
      </c>
      <c r="AA97" s="19">
        <v>0</v>
      </c>
      <c r="AB97" s="20">
        <f t="shared" si="4"/>
        <v>148.03779215254946</v>
      </c>
      <c r="AC97" s="20">
        <f t="shared" si="5"/>
        <v>33241.254677512952</v>
      </c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</row>
    <row r="98" spans="1:43" x14ac:dyDescent="0.25">
      <c r="A98" s="1"/>
      <c r="B98" s="9">
        <v>94</v>
      </c>
      <c r="C98" s="9">
        <f t="shared" si="6"/>
        <v>30</v>
      </c>
      <c r="D98" s="9">
        <f t="shared" si="7"/>
        <v>10</v>
      </c>
      <c r="E98" s="20">
        <f>E86*(1+VLookups!$C$8)</f>
        <v>12371.732350488273</v>
      </c>
      <c r="F98" s="20">
        <f>-E98*VLookups!$D$10*2</f>
        <v>-742.30394102929642</v>
      </c>
      <c r="G98" s="19">
        <v>0</v>
      </c>
      <c r="H98" s="20">
        <f>(-VLookups!$D$13)*(E98+F98/2)</f>
        <v>-3900.1886234914286</v>
      </c>
      <c r="I98" s="20">
        <f>-PMT(VLookups!$D$16/12,180,-FV(VLookups!$D$16/12,72,,-VLookups!$D$15))</f>
        <v>-1492.92953188151</v>
      </c>
      <c r="J98" s="21">
        <f>-PMT(VLookups!$D$20/12,180,-FV(VLookups!$D$20/12,24,,-VLookups!$D$19))</f>
        <v>-624.95374865778945</v>
      </c>
      <c r="K98" s="19">
        <v>0</v>
      </c>
      <c r="L98" s="20">
        <f>VLookups!$D$30</f>
        <v>-641.6219438963717</v>
      </c>
      <c r="M98" s="20">
        <f>M97-VLookups!$D$33</f>
        <v>-113</v>
      </c>
      <c r="N98" s="22">
        <v>34</v>
      </c>
      <c r="O98" s="19">
        <v>0</v>
      </c>
      <c r="P98" s="19">
        <v>0</v>
      </c>
      <c r="Q98" s="9" t="s">
        <v>36</v>
      </c>
      <c r="R98" s="21">
        <f>R86*(1+VLookups!$D$45)</f>
        <v>-3027.1760794853681</v>
      </c>
      <c r="S98" s="19">
        <v>0</v>
      </c>
      <c r="T98" s="19">
        <v>0</v>
      </c>
      <c r="U98" s="9" t="s">
        <v>36</v>
      </c>
      <c r="V98" s="21">
        <f>V97-VLookups!$D$54</f>
        <v>-1070</v>
      </c>
      <c r="W98" s="21">
        <f>-VLookups!$D$59</f>
        <v>-250</v>
      </c>
      <c r="X98" s="19">
        <v>0</v>
      </c>
      <c r="Y98" s="36">
        <f>Y97*(1+VLookups!$D$57/12)</f>
        <v>-244.51445954104508</v>
      </c>
      <c r="Z98" s="20">
        <f>-E98*VLookups!$J$3</f>
        <v>-494.86929401953097</v>
      </c>
      <c r="AA98" s="19">
        <v>0</v>
      </c>
      <c r="AB98" s="20">
        <f t="shared" si="4"/>
        <v>141.32669900058119</v>
      </c>
      <c r="AC98" s="20">
        <f t="shared" si="5"/>
        <v>33437.98346764272</v>
      </c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</row>
    <row r="99" spans="1:43" x14ac:dyDescent="0.25">
      <c r="A99" s="1"/>
      <c r="B99" s="9">
        <v>95</v>
      </c>
      <c r="C99" s="9">
        <f t="shared" si="6"/>
        <v>30</v>
      </c>
      <c r="D99" s="9">
        <f t="shared" si="7"/>
        <v>11</v>
      </c>
      <c r="E99" s="20">
        <f>E87*(1+VLookups!$C$8)</f>
        <v>12371.732350488273</v>
      </c>
      <c r="F99" s="20">
        <f>-E99*VLookups!$D$10*2</f>
        <v>-742.30394102929642</v>
      </c>
      <c r="G99" s="19">
        <v>0</v>
      </c>
      <c r="H99" s="20">
        <f>(-VLookups!$D$13)*(E99+F99/2)</f>
        <v>-3900.1886234914286</v>
      </c>
      <c r="I99" s="20">
        <f>-PMT(VLookups!$D$16/12,180,-FV(VLookups!$D$16/12,72,,-VLookups!$D$15))</f>
        <v>-1492.92953188151</v>
      </c>
      <c r="J99" s="21">
        <f>-PMT(VLookups!$D$20/12,180,-FV(VLookups!$D$20/12,24,,-VLookups!$D$19))</f>
        <v>-624.95374865778945</v>
      </c>
      <c r="K99" s="19">
        <v>0</v>
      </c>
      <c r="L99" s="20">
        <f>VLookups!$D$30</f>
        <v>-641.6219438963717</v>
      </c>
      <c r="M99" s="20">
        <f>M98-VLookups!$D$33</f>
        <v>-114</v>
      </c>
      <c r="N99" s="22">
        <v>35</v>
      </c>
      <c r="O99" s="19">
        <v>0</v>
      </c>
      <c r="P99" s="19">
        <v>0</v>
      </c>
      <c r="Q99" s="9" t="s">
        <v>36</v>
      </c>
      <c r="R99" s="21">
        <f>R87*(1+VLookups!$D$45)</f>
        <v>-3027.1760794853681</v>
      </c>
      <c r="S99" s="19">
        <v>0</v>
      </c>
      <c r="T99" s="19">
        <v>0</v>
      </c>
      <c r="U99" s="9" t="s">
        <v>36</v>
      </c>
      <c r="V99" s="21">
        <f>V98-VLookups!$D$54</f>
        <v>-1075</v>
      </c>
      <c r="W99" s="21">
        <f>-VLookups!$D$59</f>
        <v>-250</v>
      </c>
      <c r="X99" s="19">
        <v>0</v>
      </c>
      <c r="Y99" s="36">
        <f>Y98*(1+VLookups!$D$57/12)</f>
        <v>-245.22762671470647</v>
      </c>
      <c r="Z99" s="20">
        <f>-E99*VLookups!$J$3</f>
        <v>-494.86929401953097</v>
      </c>
      <c r="AA99" s="19">
        <v>0</v>
      </c>
      <c r="AB99" s="20">
        <f t="shared" si="4"/>
        <v>134.61353182691988</v>
      </c>
      <c r="AC99" s="20">
        <f t="shared" si="5"/>
        <v>33628.326971915718</v>
      </c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</row>
    <row r="100" spans="1:43" x14ac:dyDescent="0.25">
      <c r="A100" s="1"/>
      <c r="B100" s="9">
        <v>96</v>
      </c>
      <c r="C100" s="9">
        <f t="shared" si="6"/>
        <v>31</v>
      </c>
      <c r="D100" s="9">
        <f t="shared" si="7"/>
        <v>0</v>
      </c>
      <c r="E100" s="20">
        <f>E88*(1+VLookups!$C$8)</f>
        <v>12804.742982755362</v>
      </c>
      <c r="F100" s="20">
        <f>-E100*VLookups!$D$10*2</f>
        <v>-768.28457896532177</v>
      </c>
      <c r="G100" s="19">
        <v>0</v>
      </c>
      <c r="H100" s="20">
        <f>(-VLookups!$D$13)*(E100+F100/2)</f>
        <v>-4036.6952253136283</v>
      </c>
      <c r="I100" s="20">
        <f>-PMT(VLookups!$D$16/12,180,-FV(VLookups!$D$16/12,72,,-VLookups!$D$15))</f>
        <v>-1492.92953188151</v>
      </c>
      <c r="J100" s="21">
        <f>-PMT(VLookups!$D$20/12,180,-FV(VLookups!$D$20/12,24,,-VLookups!$D$19))</f>
        <v>-624.95374865778945</v>
      </c>
      <c r="K100" s="19">
        <v>0</v>
      </c>
      <c r="L100" s="20">
        <f>VLookups!$D$30</f>
        <v>-641.6219438963717</v>
      </c>
      <c r="M100" s="20">
        <f>M99-VLookups!$D$33</f>
        <v>-115</v>
      </c>
      <c r="N100" s="22">
        <v>36</v>
      </c>
      <c r="O100" s="19">
        <v>0</v>
      </c>
      <c r="P100" s="19">
        <v>0</v>
      </c>
      <c r="Q100" s="9" t="s">
        <v>36</v>
      </c>
      <c r="R100" s="21">
        <f>R88*(1+VLookups!$D$45)</f>
        <v>-3211.8338203339754</v>
      </c>
      <c r="S100" s="19">
        <v>0</v>
      </c>
      <c r="T100" s="19">
        <v>0</v>
      </c>
      <c r="U100" s="9" t="s">
        <v>36</v>
      </c>
      <c r="V100" s="21">
        <f>V99-VLookups!$D$54</f>
        <v>-1080</v>
      </c>
      <c r="W100" s="21">
        <f>-VLookups!$D$59</f>
        <v>-250</v>
      </c>
      <c r="X100" s="19">
        <v>0</v>
      </c>
      <c r="Y100" s="36">
        <f>Y99*(1+VLookups!$D$57/12)</f>
        <v>-245.94287395929103</v>
      </c>
      <c r="Z100" s="20">
        <f>-E100*VLookups!$J$3</f>
        <v>-512.18971931021451</v>
      </c>
      <c r="AA100" s="19">
        <v>0</v>
      </c>
      <c r="AB100" s="20">
        <f t="shared" si="4"/>
        <v>209.43382991992121</v>
      </c>
      <c r="AC100" s="20">
        <f t="shared" si="5"/>
        <v>33893.808013455498</v>
      </c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</row>
    <row r="101" spans="1:43" x14ac:dyDescent="0.25">
      <c r="A101" s="1"/>
      <c r="B101" s="9">
        <v>97</v>
      </c>
      <c r="C101" s="9">
        <f t="shared" si="6"/>
        <v>31</v>
      </c>
      <c r="D101" s="9">
        <f t="shared" si="7"/>
        <v>1</v>
      </c>
      <c r="E101" s="20">
        <f>E89*(1+VLookups!$C$8)</f>
        <v>12804.742982755362</v>
      </c>
      <c r="F101" s="20">
        <f>-E101*VLookups!$D$10*2</f>
        <v>-768.28457896532177</v>
      </c>
      <c r="G101" s="19">
        <v>0</v>
      </c>
      <c r="H101" s="20">
        <f>(-VLookups!$D$13)*(E101+F101/2)</f>
        <v>-4036.6952253136283</v>
      </c>
      <c r="I101" s="20">
        <f>-PMT(VLookups!$D$16/12,180,-FV(VLookups!$D$16/12,72,,-VLookups!$D$15))</f>
        <v>-1492.92953188151</v>
      </c>
      <c r="J101" s="21">
        <f>-PMT(VLookups!$D$20/12,180,-FV(VLookups!$D$20/12,24,,-VLookups!$D$19))</f>
        <v>-624.95374865778945</v>
      </c>
      <c r="K101" s="19">
        <v>0</v>
      </c>
      <c r="L101" s="20">
        <f>VLookups!$D$30</f>
        <v>-641.6219438963717</v>
      </c>
      <c r="M101" s="20">
        <f>M100-VLookups!$D$33</f>
        <v>-116</v>
      </c>
      <c r="N101" s="22">
        <v>37</v>
      </c>
      <c r="O101" s="19">
        <v>0</v>
      </c>
      <c r="P101" s="19">
        <v>0</v>
      </c>
      <c r="Q101" s="9" t="s">
        <v>36</v>
      </c>
      <c r="R101" s="21">
        <f>R89*(1+VLookups!$D$45)</f>
        <v>-3211.8338203339754</v>
      </c>
      <c r="S101" s="19">
        <v>0</v>
      </c>
      <c r="T101" s="19">
        <v>0</v>
      </c>
      <c r="U101" s="9" t="s">
        <v>36</v>
      </c>
      <c r="V101" s="21">
        <f>V100-VLookups!$D$54</f>
        <v>-1085</v>
      </c>
      <c r="W101" s="21">
        <f>-VLookups!$D$59</f>
        <v>-250</v>
      </c>
      <c r="X101" s="19">
        <v>0</v>
      </c>
      <c r="Y101" s="36">
        <f>Y100*(1+VLookups!$D$57/12)</f>
        <v>-246.6602073416723</v>
      </c>
      <c r="Z101" s="20">
        <f>-E101*VLookups!$J$3</f>
        <v>-512.18971931021451</v>
      </c>
      <c r="AA101" s="19">
        <v>0</v>
      </c>
      <c r="AB101" s="20">
        <f t="shared" si="4"/>
        <v>202.71649653754002</v>
      </c>
      <c r="AC101" s="20">
        <f t="shared" si="5"/>
        <v>34153.01419001547</v>
      </c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</row>
    <row r="102" spans="1:43" x14ac:dyDescent="0.25">
      <c r="A102" s="1"/>
      <c r="B102" s="9">
        <v>98</v>
      </c>
      <c r="C102" s="9">
        <f t="shared" si="6"/>
        <v>31</v>
      </c>
      <c r="D102" s="9">
        <f t="shared" si="7"/>
        <v>2</v>
      </c>
      <c r="E102" s="20">
        <f>E90*(1+VLookups!$C$8)</f>
        <v>12804.742982755362</v>
      </c>
      <c r="F102" s="20">
        <f>-E102*VLookups!$D$10*2</f>
        <v>-768.28457896532177</v>
      </c>
      <c r="G102" s="19">
        <v>0</v>
      </c>
      <c r="H102" s="20">
        <f>(-VLookups!$D$13)*(E102+F102/2)</f>
        <v>-4036.6952253136283</v>
      </c>
      <c r="I102" s="20">
        <f>-PMT(VLookups!$D$16/12,180,-FV(VLookups!$D$16/12,72,,-VLookups!$D$15))</f>
        <v>-1492.92953188151</v>
      </c>
      <c r="J102" s="21">
        <f>-PMT(VLookups!$D$20/12,180,-FV(VLookups!$D$20/12,24,,-VLookups!$D$19))</f>
        <v>-624.95374865778945</v>
      </c>
      <c r="K102" s="19">
        <v>0</v>
      </c>
      <c r="L102" s="20">
        <f>VLookups!$D$30</f>
        <v>-641.6219438963717</v>
      </c>
      <c r="M102" s="20">
        <f>M101-VLookups!$D$33</f>
        <v>-117</v>
      </c>
      <c r="N102" s="22">
        <v>38</v>
      </c>
      <c r="O102" s="19">
        <v>0</v>
      </c>
      <c r="P102" s="19">
        <v>0</v>
      </c>
      <c r="Q102" s="9" t="s">
        <v>36</v>
      </c>
      <c r="R102" s="21">
        <f>R90*(1+VLookups!$D$45)</f>
        <v>-3211.8338203339754</v>
      </c>
      <c r="S102" s="19">
        <v>0</v>
      </c>
      <c r="T102" s="19">
        <v>0</v>
      </c>
      <c r="U102" s="9" t="s">
        <v>36</v>
      </c>
      <c r="V102" s="21">
        <f>V101-VLookups!$D$54</f>
        <v>-1090</v>
      </c>
      <c r="W102" s="21">
        <f>-VLookups!$D$59</f>
        <v>-250</v>
      </c>
      <c r="X102" s="19">
        <v>0</v>
      </c>
      <c r="Y102" s="36">
        <f>Y101*(1+VLookups!$D$57/12)</f>
        <v>-247.37963294641884</v>
      </c>
      <c r="Z102" s="20">
        <f>-E102*VLookups!$J$3</f>
        <v>-512.18971931021451</v>
      </c>
      <c r="AA102" s="19">
        <v>0</v>
      </c>
      <c r="AB102" s="20">
        <f t="shared" si="4"/>
        <v>195.99707093279335</v>
      </c>
      <c r="AC102" s="20">
        <f t="shared" si="5"/>
        <v>34405.932951264957</v>
      </c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</row>
    <row r="103" spans="1:43" x14ac:dyDescent="0.25">
      <c r="A103" s="1"/>
      <c r="B103" s="9">
        <v>99</v>
      </c>
      <c r="C103" s="9">
        <f t="shared" si="6"/>
        <v>31</v>
      </c>
      <c r="D103" s="9">
        <f t="shared" si="7"/>
        <v>3</v>
      </c>
      <c r="E103" s="20">
        <f>E91*(1+VLookups!$C$8)</f>
        <v>12804.742982755362</v>
      </c>
      <c r="F103" s="20">
        <f>-E103*VLookups!$D$10*2</f>
        <v>-768.28457896532177</v>
      </c>
      <c r="G103" s="19">
        <v>0</v>
      </c>
      <c r="H103" s="20">
        <f>(-VLookups!$D$13)*(E103+F103/2)</f>
        <v>-4036.6952253136283</v>
      </c>
      <c r="I103" s="20">
        <f>-PMT(VLookups!$D$16/12,180,-FV(VLookups!$D$16/12,72,,-VLookups!$D$15))</f>
        <v>-1492.92953188151</v>
      </c>
      <c r="J103" s="21">
        <f>-PMT(VLookups!$D$20/12,180,-FV(VLookups!$D$20/12,24,,-VLookups!$D$19))</f>
        <v>-624.95374865778945</v>
      </c>
      <c r="K103" s="19">
        <v>0</v>
      </c>
      <c r="L103" s="20">
        <f>VLookups!$D$30</f>
        <v>-641.6219438963717</v>
      </c>
      <c r="M103" s="20">
        <f>M102-VLookups!$D$33</f>
        <v>-118</v>
      </c>
      <c r="N103" s="22">
        <v>39</v>
      </c>
      <c r="O103" s="19">
        <v>0</v>
      </c>
      <c r="P103" s="19">
        <v>0</v>
      </c>
      <c r="Q103" s="9" t="s">
        <v>36</v>
      </c>
      <c r="R103" s="21">
        <f>R91*(1+VLookups!$D$45)</f>
        <v>-3211.8338203339754</v>
      </c>
      <c r="S103" s="19">
        <v>0</v>
      </c>
      <c r="T103" s="19">
        <v>0</v>
      </c>
      <c r="U103" s="9" t="s">
        <v>36</v>
      </c>
      <c r="V103" s="21">
        <f>V102-VLookups!$D$54</f>
        <v>-1095</v>
      </c>
      <c r="W103" s="21">
        <f>-VLookups!$D$59</f>
        <v>-250</v>
      </c>
      <c r="X103" s="19">
        <v>0</v>
      </c>
      <c r="Y103" s="36">
        <f>Y102*(1+VLookups!$D$57/12)</f>
        <v>-248.1011568758459</v>
      </c>
      <c r="Z103" s="20">
        <f>-E103*VLookups!$J$3</f>
        <v>-512.18971931021451</v>
      </c>
      <c r="AA103" s="19">
        <v>0</v>
      </c>
      <c r="AB103" s="20">
        <f t="shared" si="4"/>
        <v>189.27554700336646</v>
      </c>
      <c r="AC103" s="20">
        <f t="shared" si="5"/>
        <v>34652.551719853764</v>
      </c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</row>
    <row r="104" spans="1:43" x14ac:dyDescent="0.25">
      <c r="A104" s="1"/>
      <c r="B104" s="9">
        <v>100</v>
      </c>
      <c r="C104" s="9">
        <f t="shared" si="6"/>
        <v>31</v>
      </c>
      <c r="D104" s="9">
        <f t="shared" si="7"/>
        <v>4</v>
      </c>
      <c r="E104" s="20">
        <f>E92*(1+VLookups!$C$8)</f>
        <v>12804.742982755362</v>
      </c>
      <c r="F104" s="20">
        <f>-E104*VLookups!$D$10*2</f>
        <v>-768.28457896532177</v>
      </c>
      <c r="G104" s="19">
        <v>0</v>
      </c>
      <c r="H104" s="20">
        <f>(-VLookups!$D$13)*(E104+F104/2)</f>
        <v>-4036.6952253136283</v>
      </c>
      <c r="I104" s="20">
        <f>-PMT(VLookups!$D$16/12,180,-FV(VLookups!$D$16/12,72,,-VLookups!$D$15))</f>
        <v>-1492.92953188151</v>
      </c>
      <c r="J104" s="21">
        <f>-PMT(VLookups!$D$20/12,180,-FV(VLookups!$D$20/12,24,,-VLookups!$D$19))</f>
        <v>-624.95374865778945</v>
      </c>
      <c r="K104" s="19">
        <v>0</v>
      </c>
      <c r="L104" s="20">
        <f>VLookups!$D$30</f>
        <v>-641.6219438963717</v>
      </c>
      <c r="M104" s="20">
        <f>M103-VLookups!$D$33</f>
        <v>-119</v>
      </c>
      <c r="N104" s="22">
        <v>40</v>
      </c>
      <c r="O104" s="19">
        <v>0</v>
      </c>
      <c r="P104" s="19">
        <v>0</v>
      </c>
      <c r="Q104" s="9" t="s">
        <v>36</v>
      </c>
      <c r="R104" s="21">
        <f>R92*(1+VLookups!$D$45)</f>
        <v>-3211.8338203339754</v>
      </c>
      <c r="S104" s="19">
        <v>0</v>
      </c>
      <c r="T104" s="19">
        <v>0</v>
      </c>
      <c r="U104" s="9" t="s">
        <v>36</v>
      </c>
      <c r="V104" s="21">
        <f>V103-VLookups!$D$54</f>
        <v>-1100</v>
      </c>
      <c r="W104" s="21">
        <f>-VLookups!$D$59</f>
        <v>-250</v>
      </c>
      <c r="X104" s="19">
        <v>0</v>
      </c>
      <c r="Y104" s="36">
        <f>Y103*(1+VLookups!$D$57/12)</f>
        <v>-248.82478525006712</v>
      </c>
      <c r="Z104" s="20">
        <f>-E104*VLookups!$J$3</f>
        <v>-512.18971931021451</v>
      </c>
      <c r="AA104" s="19">
        <v>0</v>
      </c>
      <c r="AB104" s="20">
        <f t="shared" si="4"/>
        <v>182.55191862914512</v>
      </c>
      <c r="AC104" s="20">
        <f t="shared" si="5"/>
        <v>34892.857891349333</v>
      </c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</row>
    <row r="105" spans="1:43" x14ac:dyDescent="0.25">
      <c r="A105" s="1"/>
      <c r="B105" s="9">
        <v>101</v>
      </c>
      <c r="C105" s="9">
        <f t="shared" si="6"/>
        <v>31</v>
      </c>
      <c r="D105" s="9">
        <f t="shared" si="7"/>
        <v>5</v>
      </c>
      <c r="E105" s="20">
        <f>E93*(1+VLookups!$C$8)</f>
        <v>12804.742982755362</v>
      </c>
      <c r="F105" s="20">
        <f>-E105*VLookups!$D$10*2</f>
        <v>-768.28457896532177</v>
      </c>
      <c r="G105" s="19">
        <v>0</v>
      </c>
      <c r="H105" s="20">
        <f>(-VLookups!$D$13)*(E105+F105/2)</f>
        <v>-4036.6952253136283</v>
      </c>
      <c r="I105" s="20">
        <f>-PMT(VLookups!$D$16/12,180,-FV(VLookups!$D$16/12,72,,-VLookups!$D$15))</f>
        <v>-1492.92953188151</v>
      </c>
      <c r="J105" s="21">
        <f>-PMT(VLookups!$D$20/12,180,-FV(VLookups!$D$20/12,24,,-VLookups!$D$19))</f>
        <v>-624.95374865778945</v>
      </c>
      <c r="K105" s="19">
        <v>0</v>
      </c>
      <c r="L105" s="20">
        <f>VLookups!$D$30</f>
        <v>-641.6219438963717</v>
      </c>
      <c r="M105" s="20">
        <f>M104-VLookups!$D$33</f>
        <v>-120</v>
      </c>
      <c r="N105" s="22">
        <v>41</v>
      </c>
      <c r="O105" s="19">
        <v>0</v>
      </c>
      <c r="P105" s="19">
        <v>0</v>
      </c>
      <c r="Q105" s="9" t="s">
        <v>36</v>
      </c>
      <c r="R105" s="21">
        <f>R93*(1+VLookups!$D$45)</f>
        <v>-3211.8338203339754</v>
      </c>
      <c r="S105" s="19">
        <v>0</v>
      </c>
      <c r="T105" s="19">
        <v>0</v>
      </c>
      <c r="U105" s="9" t="s">
        <v>36</v>
      </c>
      <c r="V105" s="21">
        <f>V104-VLookups!$D$54</f>
        <v>-1105</v>
      </c>
      <c r="W105" s="21">
        <f>-VLookups!$D$59</f>
        <v>-250</v>
      </c>
      <c r="X105" s="19">
        <v>0</v>
      </c>
      <c r="Y105" s="36">
        <f>Y104*(1+VLookups!$D$57/12)</f>
        <v>-249.55052420704649</v>
      </c>
      <c r="Z105" s="20">
        <f>-E105*VLookups!$J$3</f>
        <v>-512.18971931021451</v>
      </c>
      <c r="AA105" s="19">
        <v>0</v>
      </c>
      <c r="AB105" s="20">
        <f t="shared" si="4"/>
        <v>175.82617967216584</v>
      </c>
      <c r="AC105" s="20">
        <f t="shared" si="5"/>
        <v>35126.838834173745</v>
      </c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</row>
    <row r="106" spans="1:43" x14ac:dyDescent="0.25">
      <c r="A106" s="1"/>
      <c r="B106" s="9">
        <v>102</v>
      </c>
      <c r="C106" s="9">
        <f t="shared" si="6"/>
        <v>31</v>
      </c>
      <c r="D106" s="9">
        <f t="shared" si="7"/>
        <v>6</v>
      </c>
      <c r="E106" s="20">
        <f>E94*(1+VLookups!$C$8)</f>
        <v>12804.742982755362</v>
      </c>
      <c r="F106" s="20">
        <f>-E106*VLookups!$D$10*2</f>
        <v>-768.28457896532177</v>
      </c>
      <c r="G106" s="19">
        <v>0</v>
      </c>
      <c r="H106" s="20">
        <f>(-VLookups!$D$13)*(E106+F106/2)</f>
        <v>-4036.6952253136283</v>
      </c>
      <c r="I106" s="20">
        <f>-PMT(VLookups!$D$16/12,180,-FV(VLookups!$D$16/12,72,,-VLookups!$D$15))</f>
        <v>-1492.92953188151</v>
      </c>
      <c r="J106" s="21">
        <f>-PMT(VLookups!$D$20/12,180,-FV(VLookups!$D$20/12,24,,-VLookups!$D$19))</f>
        <v>-624.95374865778945</v>
      </c>
      <c r="K106" s="19">
        <v>0</v>
      </c>
      <c r="L106" s="20">
        <f>VLookups!$D$30</f>
        <v>-641.6219438963717</v>
      </c>
      <c r="M106" s="20">
        <f>M105-VLookups!$D$33</f>
        <v>-121</v>
      </c>
      <c r="N106" s="22">
        <v>42</v>
      </c>
      <c r="O106" s="19">
        <v>0</v>
      </c>
      <c r="P106" s="19">
        <v>0</v>
      </c>
      <c r="Q106" s="9" t="s">
        <v>36</v>
      </c>
      <c r="R106" s="21">
        <f>R94*(1+VLookups!$D$45)</f>
        <v>-3211.8338203339754</v>
      </c>
      <c r="S106" s="19">
        <v>0</v>
      </c>
      <c r="T106" s="19">
        <v>0</v>
      </c>
      <c r="U106" s="9" t="s">
        <v>36</v>
      </c>
      <c r="V106" s="21">
        <f>V105-VLookups!$D$54</f>
        <v>-1110</v>
      </c>
      <c r="W106" s="21">
        <f>-VLookups!$D$59</f>
        <v>-250</v>
      </c>
      <c r="X106" s="19">
        <v>0</v>
      </c>
      <c r="Y106" s="36">
        <f>Y105*(1+VLookups!$D$57/12)</f>
        <v>-250.27837990265039</v>
      </c>
      <c r="Z106" s="20">
        <f>-E106*VLookups!$J$3</f>
        <v>-512.18971931021451</v>
      </c>
      <c r="AA106" s="19">
        <v>0</v>
      </c>
      <c r="AB106" s="20">
        <f t="shared" si="4"/>
        <v>169.09832397656191</v>
      </c>
      <c r="AC106" s="20">
        <f t="shared" si="5"/>
        <v>35354.481889540599</v>
      </c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</row>
    <row r="107" spans="1:43" x14ac:dyDescent="0.25">
      <c r="A107" s="1"/>
      <c r="B107" s="9">
        <v>103</v>
      </c>
      <c r="C107" s="9">
        <f t="shared" si="6"/>
        <v>31</v>
      </c>
      <c r="D107" s="9">
        <f t="shared" si="7"/>
        <v>7</v>
      </c>
      <c r="E107" s="20">
        <f>E95*(1+VLookups!$C$8)</f>
        <v>12804.742982755362</v>
      </c>
      <c r="F107" s="20">
        <f>-E107*VLookups!$D$10*2</f>
        <v>-768.28457896532177</v>
      </c>
      <c r="G107" s="19">
        <v>0</v>
      </c>
      <c r="H107" s="20">
        <f>(-VLookups!$D$13)*(E107+F107/2)</f>
        <v>-4036.6952253136283</v>
      </c>
      <c r="I107" s="20">
        <f>-PMT(VLookups!$D$16/12,180,-FV(VLookups!$D$16/12,72,,-VLookups!$D$15))</f>
        <v>-1492.92953188151</v>
      </c>
      <c r="J107" s="21">
        <f>-PMT(VLookups!$D$20/12,180,-FV(VLookups!$D$20/12,24,,-VLookups!$D$19))</f>
        <v>-624.95374865778945</v>
      </c>
      <c r="K107" s="19">
        <v>0</v>
      </c>
      <c r="L107" s="20">
        <f>VLookups!$D$30</f>
        <v>-641.6219438963717</v>
      </c>
      <c r="M107" s="20">
        <f>M106-VLookups!$D$33</f>
        <v>-122</v>
      </c>
      <c r="N107" s="22">
        <v>43</v>
      </c>
      <c r="O107" s="19">
        <v>0</v>
      </c>
      <c r="P107" s="19">
        <v>0</v>
      </c>
      <c r="Q107" s="9" t="s">
        <v>36</v>
      </c>
      <c r="R107" s="21">
        <f>R95*(1+VLookups!$D$45)</f>
        <v>-3211.8338203339754</v>
      </c>
      <c r="S107" s="19">
        <v>0</v>
      </c>
      <c r="T107" s="19">
        <v>0</v>
      </c>
      <c r="U107" s="9" t="s">
        <v>36</v>
      </c>
      <c r="V107" s="21">
        <f>V106-VLookups!$D$54</f>
        <v>-1115</v>
      </c>
      <c r="W107" s="21">
        <f>-VLookups!$D$59</f>
        <v>-250</v>
      </c>
      <c r="X107" s="19">
        <v>0</v>
      </c>
      <c r="Y107" s="36">
        <f>Y106*(1+VLookups!$D$57/12)</f>
        <v>-251.00835851069979</v>
      </c>
      <c r="Z107" s="20">
        <f>-E107*VLookups!$J$3</f>
        <v>-512.18971931021451</v>
      </c>
      <c r="AA107" s="19">
        <v>0</v>
      </c>
      <c r="AB107" s="20">
        <f t="shared" si="4"/>
        <v>162.36834536851256</v>
      </c>
      <c r="AC107" s="20">
        <f t="shared" si="5"/>
        <v>35575.774371391686</v>
      </c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</row>
    <row r="108" spans="1:43" x14ac:dyDescent="0.25">
      <c r="A108" s="1"/>
      <c r="B108" s="9">
        <v>104</v>
      </c>
      <c r="C108" s="9">
        <f t="shared" si="6"/>
        <v>31</v>
      </c>
      <c r="D108" s="9">
        <f t="shared" si="7"/>
        <v>8</v>
      </c>
      <c r="E108" s="20">
        <f>E96*(1+VLookups!$C$8)</f>
        <v>12804.742982755362</v>
      </c>
      <c r="F108" s="20">
        <f>-E108*VLookups!$D$10*2</f>
        <v>-768.28457896532177</v>
      </c>
      <c r="G108" s="19">
        <v>0</v>
      </c>
      <c r="H108" s="20">
        <f>(-VLookups!$D$13)*(E108+F108/2)</f>
        <v>-4036.6952253136283</v>
      </c>
      <c r="I108" s="20">
        <f>-PMT(VLookups!$D$16/12,180,-FV(VLookups!$D$16/12,72,,-VLookups!$D$15))</f>
        <v>-1492.92953188151</v>
      </c>
      <c r="J108" s="21">
        <f>-PMT(VLookups!$D$20/12,180,-FV(VLookups!$D$20/12,24,,-VLookups!$D$19))</f>
        <v>-624.95374865778945</v>
      </c>
      <c r="K108" s="19">
        <v>0</v>
      </c>
      <c r="L108" s="20">
        <f>VLookups!$D$30</f>
        <v>-641.6219438963717</v>
      </c>
      <c r="M108" s="20">
        <f>M107-VLookups!$D$33</f>
        <v>-123</v>
      </c>
      <c r="N108" s="22">
        <v>44</v>
      </c>
      <c r="O108" s="19">
        <v>0</v>
      </c>
      <c r="P108" s="19">
        <v>0</v>
      </c>
      <c r="Q108" s="9" t="s">
        <v>36</v>
      </c>
      <c r="R108" s="21">
        <f>R96*(1+VLookups!$D$45)</f>
        <v>-3211.8338203339754</v>
      </c>
      <c r="S108" s="19">
        <v>0</v>
      </c>
      <c r="T108" s="19">
        <v>0</v>
      </c>
      <c r="U108" s="9" t="s">
        <v>36</v>
      </c>
      <c r="V108" s="21">
        <f>V107-VLookups!$D$54</f>
        <v>-1120</v>
      </c>
      <c r="W108" s="21">
        <f>-VLookups!$D$59</f>
        <v>-250</v>
      </c>
      <c r="X108" s="19">
        <v>0</v>
      </c>
      <c r="Y108" s="36">
        <f>Y107*(1+VLookups!$D$57/12)</f>
        <v>-251.74046622302268</v>
      </c>
      <c r="Z108" s="20">
        <f>-E108*VLookups!$J$3</f>
        <v>-512.18971931021451</v>
      </c>
      <c r="AA108" s="19">
        <v>0</v>
      </c>
      <c r="AB108" s="20">
        <f t="shared" si="4"/>
        <v>155.63623765618968</v>
      </c>
      <c r="AC108" s="20">
        <f t="shared" si="5"/>
        <v>35790.703566333526</v>
      </c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</row>
    <row r="109" spans="1:43" x14ac:dyDescent="0.25">
      <c r="A109" s="1"/>
      <c r="B109" s="9">
        <v>105</v>
      </c>
      <c r="C109" s="9">
        <f t="shared" si="6"/>
        <v>31</v>
      </c>
      <c r="D109" s="9">
        <f t="shared" si="7"/>
        <v>9</v>
      </c>
      <c r="E109" s="20">
        <f>E97*(1+VLookups!$C$8)</f>
        <v>12804.742982755362</v>
      </c>
      <c r="F109" s="20">
        <f>-E109*VLookups!$D$10*2</f>
        <v>-768.28457896532177</v>
      </c>
      <c r="G109" s="19">
        <v>0</v>
      </c>
      <c r="H109" s="20">
        <f>(-VLookups!$D$13)*(E109+F109/2)</f>
        <v>-4036.6952253136283</v>
      </c>
      <c r="I109" s="20">
        <f>-PMT(VLookups!$D$16/12,180,-FV(VLookups!$D$16/12,72,,-VLookups!$D$15))</f>
        <v>-1492.92953188151</v>
      </c>
      <c r="J109" s="21">
        <f>-PMT(VLookups!$D$20/12,180,-FV(VLookups!$D$20/12,24,,-VLookups!$D$19))</f>
        <v>-624.95374865778945</v>
      </c>
      <c r="K109" s="19">
        <v>0</v>
      </c>
      <c r="L109" s="20">
        <f>VLookups!$D$30</f>
        <v>-641.6219438963717</v>
      </c>
      <c r="M109" s="20">
        <f>M108-VLookups!$D$33</f>
        <v>-124</v>
      </c>
      <c r="N109" s="22">
        <v>45</v>
      </c>
      <c r="O109" s="19">
        <v>0</v>
      </c>
      <c r="P109" s="19">
        <v>0</v>
      </c>
      <c r="Q109" s="9" t="s">
        <v>36</v>
      </c>
      <c r="R109" s="21">
        <f>R97*(1+VLookups!$D$45)</f>
        <v>-3211.8338203339754</v>
      </c>
      <c r="S109" s="19">
        <v>0</v>
      </c>
      <c r="T109" s="19">
        <v>0</v>
      </c>
      <c r="U109" s="9" t="s">
        <v>36</v>
      </c>
      <c r="V109" s="21">
        <f>V108-VLookups!$D$54</f>
        <v>-1125</v>
      </c>
      <c r="W109" s="21">
        <f>-VLookups!$D$59</f>
        <v>-250</v>
      </c>
      <c r="X109" s="19">
        <v>0</v>
      </c>
      <c r="Y109" s="36">
        <f>Y108*(1+VLookups!$D$57/12)</f>
        <v>-252.4747092495065</v>
      </c>
      <c r="Z109" s="20">
        <f>-E109*VLookups!$J$3</f>
        <v>-512.18971931021451</v>
      </c>
      <c r="AA109" s="19">
        <v>0</v>
      </c>
      <c r="AB109" s="20">
        <f t="shared" si="4"/>
        <v>148.90199462970577</v>
      </c>
      <c r="AC109" s="20">
        <f t="shared" si="5"/>
        <v>35999.256733573791</v>
      </c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</row>
    <row r="110" spans="1:43" x14ac:dyDescent="0.25">
      <c r="A110" s="1"/>
      <c r="B110" s="9">
        <v>106</v>
      </c>
      <c r="C110" s="9">
        <f t="shared" si="6"/>
        <v>31</v>
      </c>
      <c r="D110" s="9">
        <f t="shared" si="7"/>
        <v>10</v>
      </c>
      <c r="E110" s="20">
        <f>E98*(1+VLookups!$C$8)</f>
        <v>12804.742982755362</v>
      </c>
      <c r="F110" s="20">
        <f>-E110*VLookups!$D$10*2</f>
        <v>-768.28457896532177</v>
      </c>
      <c r="G110" s="19">
        <v>0</v>
      </c>
      <c r="H110" s="20">
        <f>(-VLookups!$D$13)*(E110+F110/2)</f>
        <v>-4036.6952253136283</v>
      </c>
      <c r="I110" s="20">
        <f>-PMT(VLookups!$D$16/12,180,-FV(VLookups!$D$16/12,72,,-VLookups!$D$15))</f>
        <v>-1492.92953188151</v>
      </c>
      <c r="J110" s="21">
        <f>-PMT(VLookups!$D$20/12,180,-FV(VLookups!$D$20/12,24,,-VLookups!$D$19))</f>
        <v>-624.95374865778945</v>
      </c>
      <c r="K110" s="19">
        <v>0</v>
      </c>
      <c r="L110" s="20">
        <f>VLookups!$D$30</f>
        <v>-641.6219438963717</v>
      </c>
      <c r="M110" s="20">
        <f>M109-VLookups!$D$33</f>
        <v>-125</v>
      </c>
      <c r="N110" s="22">
        <v>46</v>
      </c>
      <c r="O110" s="19">
        <v>0</v>
      </c>
      <c r="P110" s="19">
        <v>0</v>
      </c>
      <c r="Q110" s="9" t="s">
        <v>36</v>
      </c>
      <c r="R110" s="21">
        <f>R98*(1+VLookups!$D$45)</f>
        <v>-3211.8338203339754</v>
      </c>
      <c r="S110" s="19">
        <v>0</v>
      </c>
      <c r="T110" s="19">
        <v>0</v>
      </c>
      <c r="U110" s="9" t="s">
        <v>36</v>
      </c>
      <c r="V110" s="21">
        <f>V109-VLookups!$D$54</f>
        <v>-1130</v>
      </c>
      <c r="W110" s="21">
        <f>-VLookups!$D$59</f>
        <v>-250</v>
      </c>
      <c r="X110" s="19">
        <v>0</v>
      </c>
      <c r="Y110" s="36">
        <f>Y109*(1+VLookups!$D$57/12)</f>
        <v>-253.21109381815091</v>
      </c>
      <c r="Z110" s="20">
        <f>-E110*VLookups!$J$3</f>
        <v>-512.18971931021451</v>
      </c>
      <c r="AA110" s="19">
        <v>0</v>
      </c>
      <c r="AB110" s="20">
        <f t="shared" si="4"/>
        <v>142.16561006106144</v>
      </c>
      <c r="AC110" s="20">
        <f t="shared" si="5"/>
        <v>36201.42110485748</v>
      </c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</row>
    <row r="111" spans="1:43" x14ac:dyDescent="0.25">
      <c r="A111" s="1"/>
      <c r="B111" s="9">
        <v>107</v>
      </c>
      <c r="C111" s="9">
        <f t="shared" si="6"/>
        <v>31</v>
      </c>
      <c r="D111" s="9">
        <f t="shared" si="7"/>
        <v>11</v>
      </c>
      <c r="E111" s="20">
        <f>E99*(1+VLookups!$C$8)</f>
        <v>12804.742982755362</v>
      </c>
      <c r="F111" s="20">
        <f>-E111*VLookups!$D$10*2</f>
        <v>-768.28457896532177</v>
      </c>
      <c r="G111" s="19">
        <v>0</v>
      </c>
      <c r="H111" s="20">
        <f>(-VLookups!$D$13)*(E111+F111/2)</f>
        <v>-4036.6952253136283</v>
      </c>
      <c r="I111" s="20">
        <f>-PMT(VLookups!$D$16/12,180,-FV(VLookups!$D$16/12,72,,-VLookups!$D$15))</f>
        <v>-1492.92953188151</v>
      </c>
      <c r="J111" s="21">
        <f>-PMT(VLookups!$D$20/12,180,-FV(VLookups!$D$20/12,24,,-VLookups!$D$19))</f>
        <v>-624.95374865778945</v>
      </c>
      <c r="K111" s="19">
        <v>0</v>
      </c>
      <c r="L111" s="20">
        <f>VLookups!$D$30</f>
        <v>-641.6219438963717</v>
      </c>
      <c r="M111" s="20">
        <f>M110-VLookups!$D$33</f>
        <v>-126</v>
      </c>
      <c r="N111" s="22">
        <v>47</v>
      </c>
      <c r="O111" s="19">
        <v>0</v>
      </c>
      <c r="P111" s="19">
        <v>0</v>
      </c>
      <c r="Q111" s="9" t="s">
        <v>36</v>
      </c>
      <c r="R111" s="21">
        <f>R99*(1+VLookups!$D$45)</f>
        <v>-3211.8338203339754</v>
      </c>
      <c r="S111" s="19">
        <v>0</v>
      </c>
      <c r="T111" s="19">
        <v>0</v>
      </c>
      <c r="U111" s="9" t="s">
        <v>36</v>
      </c>
      <c r="V111" s="21">
        <f>V110-VLookups!$D$54</f>
        <v>-1135</v>
      </c>
      <c r="W111" s="21">
        <f>-VLookups!$D$59</f>
        <v>-250</v>
      </c>
      <c r="X111" s="19">
        <v>0</v>
      </c>
      <c r="Y111" s="36">
        <f>Y110*(1+VLookups!$D$57/12)</f>
        <v>-253.94962617512053</v>
      </c>
      <c r="Z111" s="20">
        <f>-E111*VLookups!$J$3</f>
        <v>-512.18971931021451</v>
      </c>
      <c r="AA111" s="19">
        <v>0</v>
      </c>
      <c r="AB111" s="20">
        <f t="shared" si="4"/>
        <v>135.42707770409174</v>
      </c>
      <c r="AC111" s="20">
        <f t="shared" si="5"/>
        <v>36397.183884403006</v>
      </c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</row>
    <row r="112" spans="1:43" x14ac:dyDescent="0.25">
      <c r="A112" s="1"/>
      <c r="B112" s="9">
        <v>108</v>
      </c>
      <c r="C112" s="9">
        <f t="shared" si="6"/>
        <v>32</v>
      </c>
      <c r="D112" s="9">
        <f t="shared" si="7"/>
        <v>0</v>
      </c>
      <c r="E112" s="20">
        <f>E100*(1+VLookups!$C$8)</f>
        <v>13252.908987151799</v>
      </c>
      <c r="F112" s="20">
        <f>-E112*VLookups!$D$10*2</f>
        <v>-795.17453922910795</v>
      </c>
      <c r="G112" s="19">
        <v>0</v>
      </c>
      <c r="H112" s="20">
        <f>(-VLookups!$D$13)*(E112+F112/2)</f>
        <v>-4177.979558199605</v>
      </c>
      <c r="I112" s="20">
        <f>-PMT(VLookups!$D$16/12,180,-FV(VLookups!$D$16/12,72,,-VLookups!$D$15))</f>
        <v>-1492.92953188151</v>
      </c>
      <c r="J112" s="21">
        <f>-PMT(VLookups!$D$20/12,180,-FV(VLookups!$D$20/12,24,,-VLookups!$D$19))</f>
        <v>-624.95374865778945</v>
      </c>
      <c r="K112" s="19">
        <v>0</v>
      </c>
      <c r="L112" s="20">
        <f>VLookups!$D$30</f>
        <v>-641.6219438963717</v>
      </c>
      <c r="M112" s="20">
        <f>M111-VLookups!$D$33</f>
        <v>-127</v>
      </c>
      <c r="N112" s="22">
        <v>48</v>
      </c>
      <c r="O112" s="19">
        <v>0</v>
      </c>
      <c r="P112" s="19">
        <v>0</v>
      </c>
      <c r="Q112" s="9" t="s">
        <v>36</v>
      </c>
      <c r="R112" s="21">
        <f>R100*(1+VLookups!$D$45)</f>
        <v>-3407.7556833743479</v>
      </c>
      <c r="S112" s="19">
        <v>0</v>
      </c>
      <c r="T112" s="19">
        <v>0</v>
      </c>
      <c r="U112" s="9" t="s">
        <v>36</v>
      </c>
      <c r="V112" s="21">
        <f>V111-VLookups!$D$54</f>
        <v>-1140</v>
      </c>
      <c r="W112" s="21">
        <f>-VLookups!$D$59</f>
        <v>-250</v>
      </c>
      <c r="X112" s="19">
        <v>0</v>
      </c>
      <c r="Y112" s="36">
        <f>Y111*(1+VLookups!$D$57/12)</f>
        <v>-254.69031258479797</v>
      </c>
      <c r="Z112" s="20">
        <f>-E112*VLookups!$J$3</f>
        <v>-530.11635948607193</v>
      </c>
      <c r="AA112" s="19">
        <v>0</v>
      </c>
      <c r="AB112" s="20">
        <f t="shared" si="4"/>
        <v>208.27457945675144</v>
      </c>
      <c r="AC112" s="20">
        <f t="shared" si="5"/>
        <v>36666.120437000434</v>
      </c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</row>
    <row r="113" spans="1:43" x14ac:dyDescent="0.25">
      <c r="A113" s="1"/>
      <c r="B113" s="9">
        <v>109</v>
      </c>
      <c r="C113" s="9">
        <f t="shared" si="6"/>
        <v>32</v>
      </c>
      <c r="D113" s="9">
        <f t="shared" si="7"/>
        <v>1</v>
      </c>
      <c r="E113" s="20">
        <f>E101*(1+VLookups!$C$8)</f>
        <v>13252.908987151799</v>
      </c>
      <c r="F113" s="20">
        <f>-E113*VLookups!$D$10*2</f>
        <v>-795.17453922910795</v>
      </c>
      <c r="G113" s="19">
        <v>0</v>
      </c>
      <c r="H113" s="20">
        <f>(-VLookups!$D$13)*(E113+F113/2)</f>
        <v>-4177.979558199605</v>
      </c>
      <c r="I113" s="20">
        <f>-PMT(VLookups!$D$16/12,180,-FV(VLookups!$D$16/12,72,,-VLookups!$D$15))</f>
        <v>-1492.92953188151</v>
      </c>
      <c r="J113" s="21">
        <f>-PMT(VLookups!$D$20/12,180,-FV(VLookups!$D$20/12,24,,-VLookups!$D$19))</f>
        <v>-624.95374865778945</v>
      </c>
      <c r="K113" s="19">
        <v>0</v>
      </c>
      <c r="L113" s="20">
        <f>VLookups!$D$30</f>
        <v>-641.6219438963717</v>
      </c>
      <c r="M113" s="20">
        <f>M112-VLookups!$D$33</f>
        <v>-128</v>
      </c>
      <c r="N113" s="22">
        <v>49</v>
      </c>
      <c r="O113" s="19">
        <v>0</v>
      </c>
      <c r="P113" s="19">
        <v>0</v>
      </c>
      <c r="Q113" s="9" t="s">
        <v>36</v>
      </c>
      <c r="R113" s="21">
        <f>R101*(1+VLookups!$D$45)</f>
        <v>-3407.7556833743479</v>
      </c>
      <c r="S113" s="19">
        <v>0</v>
      </c>
      <c r="T113" s="19">
        <v>0</v>
      </c>
      <c r="U113" s="9" t="s">
        <v>36</v>
      </c>
      <c r="V113" s="21">
        <f>V112-VLookups!$D$54</f>
        <v>-1145</v>
      </c>
      <c r="W113" s="21">
        <f>-VLookups!$D$59</f>
        <v>-250</v>
      </c>
      <c r="X113" s="19">
        <v>0</v>
      </c>
      <c r="Y113" s="36">
        <f>Y112*(1+VLookups!$D$57/12)</f>
        <v>-255.43315932983697</v>
      </c>
      <c r="Z113" s="20">
        <f>-E113*VLookups!$J$3</f>
        <v>-530.11635948607193</v>
      </c>
      <c r="AA113" s="19">
        <v>0</v>
      </c>
      <c r="AB113" s="20">
        <f t="shared" si="4"/>
        <v>201.53173271171238</v>
      </c>
      <c r="AC113" s="20">
        <f t="shared" si="5"/>
        <v>36928.762370440483</v>
      </c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</row>
    <row r="114" spans="1:43" x14ac:dyDescent="0.25">
      <c r="A114" s="1"/>
      <c r="B114" s="9">
        <v>110</v>
      </c>
      <c r="C114" s="9">
        <f t="shared" si="6"/>
        <v>32</v>
      </c>
      <c r="D114" s="9">
        <f t="shared" si="7"/>
        <v>2</v>
      </c>
      <c r="E114" s="20">
        <f>E102*(1+VLookups!$C$8)</f>
        <v>13252.908987151799</v>
      </c>
      <c r="F114" s="20">
        <f>-E114*VLookups!$D$10*2</f>
        <v>-795.17453922910795</v>
      </c>
      <c r="G114" s="19">
        <v>0</v>
      </c>
      <c r="H114" s="20">
        <f>(-VLookups!$D$13)*(E114+F114/2)</f>
        <v>-4177.979558199605</v>
      </c>
      <c r="I114" s="20">
        <f>-PMT(VLookups!$D$16/12,180,-FV(VLookups!$D$16/12,72,,-VLookups!$D$15))</f>
        <v>-1492.92953188151</v>
      </c>
      <c r="J114" s="21">
        <f>-PMT(VLookups!$D$20/12,180,-FV(VLookups!$D$20/12,24,,-VLookups!$D$19))</f>
        <v>-624.95374865778945</v>
      </c>
      <c r="K114" s="19">
        <v>0</v>
      </c>
      <c r="L114" s="20">
        <f>VLookups!$D$30</f>
        <v>-641.6219438963717</v>
      </c>
      <c r="M114" s="20">
        <f>M113-VLookups!$D$33</f>
        <v>-129</v>
      </c>
      <c r="N114" s="22">
        <v>50</v>
      </c>
      <c r="O114" s="19">
        <v>0</v>
      </c>
      <c r="P114" s="19">
        <v>0</v>
      </c>
      <c r="Q114" s="9" t="s">
        <v>36</v>
      </c>
      <c r="R114" s="21">
        <f>R102*(1+VLookups!$D$45)</f>
        <v>-3407.7556833743479</v>
      </c>
      <c r="S114" s="19">
        <v>0</v>
      </c>
      <c r="T114" s="19">
        <v>0</v>
      </c>
      <c r="U114" s="9" t="s">
        <v>36</v>
      </c>
      <c r="V114" s="21">
        <f>V113-VLookups!$D$54</f>
        <v>-1150</v>
      </c>
      <c r="W114" s="21">
        <f>-VLookups!$D$59</f>
        <v>-250</v>
      </c>
      <c r="X114" s="19">
        <v>0</v>
      </c>
      <c r="Y114" s="36">
        <f>Y113*(1+VLookups!$D$57/12)</f>
        <v>-256.17817271121567</v>
      </c>
      <c r="Z114" s="20">
        <f>-E114*VLookups!$J$3</f>
        <v>-530.11635948607193</v>
      </c>
      <c r="AA114" s="19">
        <v>0</v>
      </c>
      <c r="AB114" s="20">
        <f t="shared" si="4"/>
        <v>194.78671933033377</v>
      </c>
      <c r="AC114" s="20">
        <f t="shared" si="5"/>
        <v>37185.097027054886</v>
      </c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</row>
    <row r="115" spans="1:43" x14ac:dyDescent="0.25">
      <c r="A115" s="1"/>
      <c r="B115" s="9">
        <v>111</v>
      </c>
      <c r="C115" s="9">
        <f t="shared" si="6"/>
        <v>32</v>
      </c>
      <c r="D115" s="9">
        <f t="shared" si="7"/>
        <v>3</v>
      </c>
      <c r="E115" s="20">
        <f>E103*(1+VLookups!$C$8)</f>
        <v>13252.908987151799</v>
      </c>
      <c r="F115" s="20">
        <f>-E115*VLookups!$D$10*2</f>
        <v>-795.17453922910795</v>
      </c>
      <c r="G115" s="19">
        <v>0</v>
      </c>
      <c r="H115" s="20">
        <f>(-VLookups!$D$13)*(E115+F115/2)</f>
        <v>-4177.979558199605</v>
      </c>
      <c r="I115" s="20">
        <f>-PMT(VLookups!$D$16/12,180,-FV(VLookups!$D$16/12,72,,-VLookups!$D$15))</f>
        <v>-1492.92953188151</v>
      </c>
      <c r="J115" s="21">
        <f>-PMT(VLookups!$D$20/12,180,-FV(VLookups!$D$20/12,24,,-VLookups!$D$19))</f>
        <v>-624.95374865778945</v>
      </c>
      <c r="K115" s="19">
        <v>0</v>
      </c>
      <c r="L115" s="20">
        <f>VLookups!$D$30</f>
        <v>-641.6219438963717</v>
      </c>
      <c r="M115" s="20">
        <f>M114-VLookups!$D$33</f>
        <v>-130</v>
      </c>
      <c r="N115" s="22">
        <v>51</v>
      </c>
      <c r="O115" s="19">
        <v>0</v>
      </c>
      <c r="P115" s="19">
        <v>0</v>
      </c>
      <c r="Q115" s="9" t="s">
        <v>36</v>
      </c>
      <c r="R115" s="21">
        <f>R103*(1+VLookups!$D$45)</f>
        <v>-3407.7556833743479</v>
      </c>
      <c r="S115" s="19">
        <v>0</v>
      </c>
      <c r="T115" s="19">
        <v>0</v>
      </c>
      <c r="U115" s="9" t="s">
        <v>36</v>
      </c>
      <c r="V115" s="21">
        <f>V114-VLookups!$D$54</f>
        <v>-1155</v>
      </c>
      <c r="W115" s="21">
        <f>-VLookups!$D$59</f>
        <v>-250</v>
      </c>
      <c r="X115" s="19">
        <v>0</v>
      </c>
      <c r="Y115" s="36">
        <f>Y114*(1+VLookups!$D$57/12)</f>
        <v>-256.92535904829003</v>
      </c>
      <c r="Z115" s="20">
        <f>-E115*VLookups!$J$3</f>
        <v>-530.11635948607193</v>
      </c>
      <c r="AA115" s="19">
        <v>0</v>
      </c>
      <c r="AB115" s="20">
        <f t="shared" si="4"/>
        <v>188.03953299325951</v>
      </c>
      <c r="AC115" s="20">
        <f t="shared" si="5"/>
        <v>37435.111721759902</v>
      </c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</row>
    <row r="116" spans="1:43" x14ac:dyDescent="0.25">
      <c r="A116" s="1"/>
      <c r="B116" s="9">
        <v>112</v>
      </c>
      <c r="C116" s="9">
        <f t="shared" si="6"/>
        <v>32</v>
      </c>
      <c r="D116" s="9">
        <f t="shared" si="7"/>
        <v>4</v>
      </c>
      <c r="E116" s="20">
        <f>E104*(1+VLookups!$C$8)</f>
        <v>13252.908987151799</v>
      </c>
      <c r="F116" s="20">
        <f>-E116*VLookups!$D$10*2</f>
        <v>-795.17453922910795</v>
      </c>
      <c r="G116" s="19">
        <v>0</v>
      </c>
      <c r="H116" s="20">
        <f>(-VLookups!$D$13)*(E116+F116/2)</f>
        <v>-4177.979558199605</v>
      </c>
      <c r="I116" s="20">
        <f>-PMT(VLookups!$D$16/12,180,-FV(VLookups!$D$16/12,72,,-VLookups!$D$15))</f>
        <v>-1492.92953188151</v>
      </c>
      <c r="J116" s="21">
        <f>-PMT(VLookups!$D$20/12,180,-FV(VLookups!$D$20/12,24,,-VLookups!$D$19))</f>
        <v>-624.95374865778945</v>
      </c>
      <c r="K116" s="19">
        <v>0</v>
      </c>
      <c r="L116" s="20">
        <f>VLookups!$D$30</f>
        <v>-641.6219438963717</v>
      </c>
      <c r="M116" s="20">
        <f>M115-VLookups!$D$33</f>
        <v>-131</v>
      </c>
      <c r="N116" s="22">
        <v>52</v>
      </c>
      <c r="O116" s="19">
        <v>0</v>
      </c>
      <c r="P116" s="19">
        <v>0</v>
      </c>
      <c r="Q116" s="9" t="s">
        <v>36</v>
      </c>
      <c r="R116" s="21">
        <f>R104*(1+VLookups!$D$45)</f>
        <v>-3407.7556833743479</v>
      </c>
      <c r="S116" s="19">
        <v>0</v>
      </c>
      <c r="T116" s="19">
        <v>0</v>
      </c>
      <c r="U116" s="9" t="s">
        <v>36</v>
      </c>
      <c r="V116" s="21">
        <f>V115-VLookups!$D$54</f>
        <v>-1160</v>
      </c>
      <c r="W116" s="21">
        <f>-VLookups!$D$59</f>
        <v>-250</v>
      </c>
      <c r="X116" s="19">
        <v>0</v>
      </c>
      <c r="Y116" s="36">
        <f>Y115*(1+VLookups!$D$57/12)</f>
        <v>-257.67472467884755</v>
      </c>
      <c r="Z116" s="20">
        <f>-E116*VLookups!$J$3</f>
        <v>-530.11635948607193</v>
      </c>
      <c r="AA116" s="19">
        <v>0</v>
      </c>
      <c r="AB116" s="20">
        <f t="shared" si="4"/>
        <v>181.29016736270194</v>
      </c>
      <c r="AC116" s="20">
        <f t="shared" si="5"/>
        <v>37678.793741992202</v>
      </c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</row>
    <row r="117" spans="1:43" x14ac:dyDescent="0.25">
      <c r="A117" s="1"/>
      <c r="B117" s="9">
        <v>113</v>
      </c>
      <c r="C117" s="9">
        <f t="shared" si="6"/>
        <v>32</v>
      </c>
      <c r="D117" s="9">
        <f t="shared" si="7"/>
        <v>5</v>
      </c>
      <c r="E117" s="20">
        <f>E105*(1+VLookups!$C$8)</f>
        <v>13252.908987151799</v>
      </c>
      <c r="F117" s="20">
        <f>-E117*VLookups!$D$10*2</f>
        <v>-795.17453922910795</v>
      </c>
      <c r="G117" s="19">
        <v>0</v>
      </c>
      <c r="H117" s="20">
        <f>(-VLookups!$D$13)*(E117+F117/2)</f>
        <v>-4177.979558199605</v>
      </c>
      <c r="I117" s="20">
        <f>-PMT(VLookups!$D$16/12,180,-FV(VLookups!$D$16/12,72,,-VLookups!$D$15))</f>
        <v>-1492.92953188151</v>
      </c>
      <c r="J117" s="21">
        <f>-PMT(VLookups!$D$20/12,180,-FV(VLookups!$D$20/12,24,,-VLookups!$D$19))</f>
        <v>-624.95374865778945</v>
      </c>
      <c r="K117" s="19">
        <v>0</v>
      </c>
      <c r="L117" s="20">
        <f>VLookups!$D$30</f>
        <v>-641.6219438963717</v>
      </c>
      <c r="M117" s="20">
        <f>M116-VLookups!$D$33</f>
        <v>-132</v>
      </c>
      <c r="N117" s="22">
        <v>53</v>
      </c>
      <c r="O117" s="19">
        <v>0</v>
      </c>
      <c r="P117" s="19">
        <v>0</v>
      </c>
      <c r="Q117" s="9" t="s">
        <v>36</v>
      </c>
      <c r="R117" s="21">
        <f>R105*(1+VLookups!$D$45)</f>
        <v>-3407.7556833743479</v>
      </c>
      <c r="S117" s="19">
        <v>0</v>
      </c>
      <c r="T117" s="19">
        <v>0</v>
      </c>
      <c r="U117" s="9" t="s">
        <v>36</v>
      </c>
      <c r="V117" s="21">
        <f>V116-VLookups!$D$54</f>
        <v>-1165</v>
      </c>
      <c r="W117" s="21">
        <f>-VLookups!$D$59</f>
        <v>-250</v>
      </c>
      <c r="X117" s="19">
        <v>0</v>
      </c>
      <c r="Y117" s="36">
        <f>Y116*(1+VLookups!$D$57/12)</f>
        <v>-258.42627595916088</v>
      </c>
      <c r="Z117" s="20">
        <f>-E117*VLookups!$J$3</f>
        <v>-530.11635948607193</v>
      </c>
      <c r="AA117" s="19">
        <v>0</v>
      </c>
      <c r="AB117" s="20">
        <f t="shared" si="4"/>
        <v>174.53861608238856</v>
      </c>
      <c r="AC117" s="20">
        <f t="shared" si="5"/>
        <v>37916.130347644583</v>
      </c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</row>
    <row r="118" spans="1:43" x14ac:dyDescent="0.25">
      <c r="A118" s="1"/>
      <c r="B118" s="9">
        <v>114</v>
      </c>
      <c r="C118" s="9">
        <f t="shared" si="6"/>
        <v>32</v>
      </c>
      <c r="D118" s="9">
        <f t="shared" si="7"/>
        <v>6</v>
      </c>
      <c r="E118" s="20">
        <f>E106*(1+VLookups!$C$8)</f>
        <v>13252.908987151799</v>
      </c>
      <c r="F118" s="20">
        <f>-E118*VLookups!$D$10*2</f>
        <v>-795.17453922910795</v>
      </c>
      <c r="G118" s="19">
        <v>0</v>
      </c>
      <c r="H118" s="20">
        <f>(-VLookups!$D$13)*(E118+F118/2)</f>
        <v>-4177.979558199605</v>
      </c>
      <c r="I118" s="20">
        <f>-PMT(VLookups!$D$16/12,180,-FV(VLookups!$D$16/12,72,,-VLookups!$D$15))</f>
        <v>-1492.92953188151</v>
      </c>
      <c r="J118" s="21">
        <f>-PMT(VLookups!$D$20/12,180,-FV(VLookups!$D$20/12,24,,-VLookups!$D$19))</f>
        <v>-624.95374865778945</v>
      </c>
      <c r="K118" s="19">
        <v>0</v>
      </c>
      <c r="L118" s="20">
        <f>VLookups!$D$30</f>
        <v>-641.6219438963717</v>
      </c>
      <c r="M118" s="20">
        <f>M117-VLookups!$D$33</f>
        <v>-133</v>
      </c>
      <c r="N118" s="22">
        <v>54</v>
      </c>
      <c r="O118" s="19">
        <v>0</v>
      </c>
      <c r="P118" s="19">
        <v>0</v>
      </c>
      <c r="Q118" s="9" t="s">
        <v>36</v>
      </c>
      <c r="R118" s="21">
        <f>R106*(1+VLookups!$D$45)</f>
        <v>-3407.7556833743479</v>
      </c>
      <c r="S118" s="19">
        <v>0</v>
      </c>
      <c r="T118" s="19">
        <v>0</v>
      </c>
      <c r="U118" s="9" t="s">
        <v>36</v>
      </c>
      <c r="V118" s="21">
        <f>V117-VLookups!$D$54</f>
        <v>-1170</v>
      </c>
      <c r="W118" s="21">
        <f>-VLookups!$D$59</f>
        <v>-250</v>
      </c>
      <c r="X118" s="19">
        <v>0</v>
      </c>
      <c r="Y118" s="36">
        <f>Y117*(1+VLookups!$D$57/12)</f>
        <v>-259.18001926404179</v>
      </c>
      <c r="Z118" s="20">
        <f>-E118*VLookups!$J$3</f>
        <v>-530.11635948607193</v>
      </c>
      <c r="AA118" s="19">
        <v>0</v>
      </c>
      <c r="AB118" s="20">
        <f t="shared" si="4"/>
        <v>167.78487277750776</v>
      </c>
      <c r="AC118" s="20">
        <f t="shared" si="5"/>
        <v>38147.108771001498</v>
      </c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</row>
    <row r="119" spans="1:43" x14ac:dyDescent="0.25">
      <c r="A119" s="1"/>
      <c r="B119" s="9">
        <v>115</v>
      </c>
      <c r="C119" s="9">
        <f t="shared" si="6"/>
        <v>32</v>
      </c>
      <c r="D119" s="9">
        <f t="shared" si="7"/>
        <v>7</v>
      </c>
      <c r="E119" s="20">
        <f>E107*(1+VLookups!$C$8)</f>
        <v>13252.908987151799</v>
      </c>
      <c r="F119" s="20">
        <f>-E119*VLookups!$D$10*2</f>
        <v>-795.17453922910795</v>
      </c>
      <c r="G119" s="19">
        <v>0</v>
      </c>
      <c r="H119" s="20">
        <f>(-VLookups!$D$13)*(E119+F119/2)</f>
        <v>-4177.979558199605</v>
      </c>
      <c r="I119" s="20">
        <f>-PMT(VLookups!$D$16/12,180,-FV(VLookups!$D$16/12,72,,-VLookups!$D$15))</f>
        <v>-1492.92953188151</v>
      </c>
      <c r="J119" s="21">
        <f>-PMT(VLookups!$D$20/12,180,-FV(VLookups!$D$20/12,24,,-VLookups!$D$19))</f>
        <v>-624.95374865778945</v>
      </c>
      <c r="K119" s="19">
        <v>0</v>
      </c>
      <c r="L119" s="20">
        <f>VLookups!$D$30</f>
        <v>-641.6219438963717</v>
      </c>
      <c r="M119" s="20">
        <f>M118-VLookups!$D$33</f>
        <v>-134</v>
      </c>
      <c r="N119" s="22">
        <v>55</v>
      </c>
      <c r="O119" s="19">
        <v>0</v>
      </c>
      <c r="P119" s="19">
        <v>0</v>
      </c>
      <c r="Q119" s="9" t="s">
        <v>36</v>
      </c>
      <c r="R119" s="21">
        <f>R107*(1+VLookups!$D$45)</f>
        <v>-3407.7556833743479</v>
      </c>
      <c r="S119" s="19">
        <v>0</v>
      </c>
      <c r="T119" s="19">
        <v>0</v>
      </c>
      <c r="U119" s="9" t="s">
        <v>36</v>
      </c>
      <c r="V119" s="21">
        <f>V118-VLookups!$D$54</f>
        <v>-1175</v>
      </c>
      <c r="W119" s="21">
        <f>-VLookups!$D$59</f>
        <v>-250</v>
      </c>
      <c r="X119" s="19">
        <v>0</v>
      </c>
      <c r="Y119" s="36">
        <f>Y118*(1+VLookups!$D$57/12)</f>
        <v>-259.93596098689522</v>
      </c>
      <c r="Z119" s="20">
        <f>-E119*VLookups!$J$3</f>
        <v>-530.11635948607193</v>
      </c>
      <c r="AA119" s="19">
        <v>0</v>
      </c>
      <c r="AB119" s="20">
        <f t="shared" si="4"/>
        <v>161.02893105465421</v>
      </c>
      <c r="AC119" s="20">
        <f t="shared" si="5"/>
        <v>38371.716216674497</v>
      </c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</row>
    <row r="120" spans="1:43" x14ac:dyDescent="0.25">
      <c r="A120" s="1"/>
      <c r="B120" s="9">
        <v>116</v>
      </c>
      <c r="C120" s="9">
        <f t="shared" si="6"/>
        <v>32</v>
      </c>
      <c r="D120" s="9">
        <f t="shared" si="7"/>
        <v>8</v>
      </c>
      <c r="E120" s="20">
        <f>E108*(1+VLookups!$C$8)</f>
        <v>13252.908987151799</v>
      </c>
      <c r="F120" s="20">
        <f>-E120*VLookups!$D$10*2</f>
        <v>-795.17453922910795</v>
      </c>
      <c r="G120" s="19">
        <v>0</v>
      </c>
      <c r="H120" s="20">
        <f>(-VLookups!$D$13)*(E120+F120/2)</f>
        <v>-4177.979558199605</v>
      </c>
      <c r="I120" s="20">
        <f>-PMT(VLookups!$D$16/12,180,-FV(VLookups!$D$16/12,72,,-VLookups!$D$15))</f>
        <v>-1492.92953188151</v>
      </c>
      <c r="J120" s="21">
        <f>-PMT(VLookups!$D$20/12,180,-FV(VLookups!$D$20/12,24,,-VLookups!$D$19))</f>
        <v>-624.95374865778945</v>
      </c>
      <c r="K120" s="19">
        <v>0</v>
      </c>
      <c r="L120" s="20">
        <f>VLookups!$D$30</f>
        <v>-641.6219438963717</v>
      </c>
      <c r="M120" s="20">
        <f>M119-VLookups!$D$33</f>
        <v>-135</v>
      </c>
      <c r="N120" s="22">
        <v>56</v>
      </c>
      <c r="O120" s="19">
        <v>0</v>
      </c>
      <c r="P120" s="19">
        <v>0</v>
      </c>
      <c r="Q120" s="9" t="s">
        <v>36</v>
      </c>
      <c r="R120" s="21">
        <f>R108*(1+VLookups!$D$45)</f>
        <v>-3407.7556833743479</v>
      </c>
      <c r="S120" s="19">
        <v>0</v>
      </c>
      <c r="T120" s="19">
        <v>0</v>
      </c>
      <c r="U120" s="9" t="s">
        <v>36</v>
      </c>
      <c r="V120" s="21">
        <f>V119-VLookups!$D$54</f>
        <v>-1180</v>
      </c>
      <c r="W120" s="21">
        <f>-VLookups!$D$59</f>
        <v>-250</v>
      </c>
      <c r="X120" s="19">
        <v>0</v>
      </c>
      <c r="Y120" s="36">
        <f>Y119*(1+VLookups!$D$57/12)</f>
        <v>-260.69410753977365</v>
      </c>
      <c r="Z120" s="20">
        <f>-E120*VLookups!$J$3</f>
        <v>-530.11635948607193</v>
      </c>
      <c r="AA120" s="19">
        <v>0</v>
      </c>
      <c r="AB120" s="20">
        <f t="shared" si="4"/>
        <v>154.27078450177589</v>
      </c>
      <c r="AC120" s="20">
        <f t="shared" si="5"/>
        <v>38589.939861537401</v>
      </c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</row>
    <row r="121" spans="1:43" x14ac:dyDescent="0.25">
      <c r="A121" s="1"/>
      <c r="B121" s="9">
        <v>117</v>
      </c>
      <c r="C121" s="9">
        <f t="shared" si="6"/>
        <v>32</v>
      </c>
      <c r="D121" s="9">
        <f t="shared" si="7"/>
        <v>9</v>
      </c>
      <c r="E121" s="20">
        <f>E109*(1+VLookups!$C$8)</f>
        <v>13252.908987151799</v>
      </c>
      <c r="F121" s="20">
        <f>-E121*VLookups!$D$10*2</f>
        <v>-795.17453922910795</v>
      </c>
      <c r="G121" s="19">
        <v>0</v>
      </c>
      <c r="H121" s="20">
        <f>(-VLookups!$D$13)*(E121+F121/2)</f>
        <v>-4177.979558199605</v>
      </c>
      <c r="I121" s="20">
        <f>-PMT(VLookups!$D$16/12,180,-FV(VLookups!$D$16/12,72,,-VLookups!$D$15))</f>
        <v>-1492.92953188151</v>
      </c>
      <c r="J121" s="21">
        <f>-PMT(VLookups!$D$20/12,180,-FV(VLookups!$D$20/12,24,,-VLookups!$D$19))</f>
        <v>-624.95374865778945</v>
      </c>
      <c r="K121" s="19">
        <v>0</v>
      </c>
      <c r="L121" s="20">
        <f>VLookups!$D$30</f>
        <v>-641.6219438963717</v>
      </c>
      <c r="M121" s="20">
        <f>M120-VLookups!$D$33</f>
        <v>-136</v>
      </c>
      <c r="N121" s="22">
        <v>57</v>
      </c>
      <c r="O121" s="19">
        <v>0</v>
      </c>
      <c r="P121" s="19">
        <v>0</v>
      </c>
      <c r="Q121" s="9" t="s">
        <v>36</v>
      </c>
      <c r="R121" s="21">
        <f>R109*(1+VLookups!$D$45)</f>
        <v>-3407.7556833743479</v>
      </c>
      <c r="S121" s="19">
        <v>0</v>
      </c>
      <c r="T121" s="19">
        <v>0</v>
      </c>
      <c r="U121" s="9" t="s">
        <v>36</v>
      </c>
      <c r="V121" s="21">
        <f>V120-VLookups!$D$54</f>
        <v>-1185</v>
      </c>
      <c r="W121" s="21">
        <f>-VLookups!$D$59</f>
        <v>-250</v>
      </c>
      <c r="X121" s="19">
        <v>0</v>
      </c>
      <c r="Y121" s="36">
        <f>Y120*(1+VLookups!$D$57/12)</f>
        <v>-261.45446535343132</v>
      </c>
      <c r="Z121" s="20">
        <f>-E121*VLookups!$J$3</f>
        <v>-530.11635948607193</v>
      </c>
      <c r="AA121" s="19">
        <v>0</v>
      </c>
      <c r="AB121" s="20">
        <f t="shared" si="4"/>
        <v>147.51042668811817</v>
      </c>
      <c r="AC121" s="20">
        <f t="shared" si="5"/>
        <v>38801.766854661415</v>
      </c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spans="1:43" x14ac:dyDescent="0.25">
      <c r="A122" s="1"/>
      <c r="B122" s="9">
        <v>118</v>
      </c>
      <c r="C122" s="9">
        <f t="shared" si="6"/>
        <v>32</v>
      </c>
      <c r="D122" s="9">
        <f t="shared" si="7"/>
        <v>10</v>
      </c>
      <c r="E122" s="20">
        <f>E110*(1+VLookups!$C$8)</f>
        <v>13252.908987151799</v>
      </c>
      <c r="F122" s="20">
        <f>-E122*VLookups!$D$10*2</f>
        <v>-795.17453922910795</v>
      </c>
      <c r="G122" s="19">
        <v>0</v>
      </c>
      <c r="H122" s="20">
        <f>(-VLookups!$D$13)*(E122+F122/2)</f>
        <v>-4177.979558199605</v>
      </c>
      <c r="I122" s="20">
        <f>-PMT(VLookups!$D$16/12,180,-FV(VLookups!$D$16/12,72,,-VLookups!$D$15))</f>
        <v>-1492.92953188151</v>
      </c>
      <c r="J122" s="21">
        <f>-PMT(VLookups!$D$20/12,180,-FV(VLookups!$D$20/12,24,,-VLookups!$D$19))</f>
        <v>-624.95374865778945</v>
      </c>
      <c r="K122" s="19">
        <v>0</v>
      </c>
      <c r="L122" s="20">
        <f>VLookups!$D$30</f>
        <v>-641.6219438963717</v>
      </c>
      <c r="M122" s="20">
        <f>M121-VLookups!$D$33</f>
        <v>-137</v>
      </c>
      <c r="N122" s="22">
        <v>58</v>
      </c>
      <c r="O122" s="19">
        <v>0</v>
      </c>
      <c r="P122" s="19">
        <v>0</v>
      </c>
      <c r="Q122" s="9" t="s">
        <v>36</v>
      </c>
      <c r="R122" s="21">
        <f>R110*(1+VLookups!$D$45)</f>
        <v>-3407.7556833743479</v>
      </c>
      <c r="S122" s="19">
        <v>0</v>
      </c>
      <c r="T122" s="19">
        <v>0</v>
      </c>
      <c r="U122" s="9" t="s">
        <v>36</v>
      </c>
      <c r="V122" s="21">
        <f>V121-VLookups!$D$54</f>
        <v>-1190</v>
      </c>
      <c r="W122" s="21">
        <f>-VLookups!$D$59</f>
        <v>-250</v>
      </c>
      <c r="X122" s="19">
        <v>0</v>
      </c>
      <c r="Y122" s="36">
        <f>Y121*(1+VLookups!$D$57/12)</f>
        <v>-262.21704087737885</v>
      </c>
      <c r="Z122" s="20">
        <f>-E122*VLookups!$J$3</f>
        <v>-530.11635948607193</v>
      </c>
      <c r="AA122" s="19">
        <v>0</v>
      </c>
      <c r="AB122" s="20">
        <f t="shared" si="4"/>
        <v>140.74785116417058</v>
      </c>
      <c r="AC122" s="20">
        <f t="shared" si="5"/>
        <v>39007.184317250023</v>
      </c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spans="1:43" x14ac:dyDescent="0.25">
      <c r="A123" s="1"/>
      <c r="B123" s="9">
        <v>119</v>
      </c>
      <c r="C123" s="9">
        <f t="shared" si="6"/>
        <v>32</v>
      </c>
      <c r="D123" s="9">
        <f t="shared" si="7"/>
        <v>11</v>
      </c>
      <c r="E123" s="20">
        <f>E111*(1+VLookups!$C$8)</f>
        <v>13252.908987151799</v>
      </c>
      <c r="F123" s="20">
        <f>-E123*VLookups!$D$10*2</f>
        <v>-795.17453922910795</v>
      </c>
      <c r="G123" s="19">
        <v>0</v>
      </c>
      <c r="H123" s="20">
        <f>(-VLookups!$D$13)*(E123+F123/2)</f>
        <v>-4177.979558199605</v>
      </c>
      <c r="I123" s="20">
        <f>-PMT(VLookups!$D$16/12,180,-FV(VLookups!$D$16/12,72,,-VLookups!$D$15))</f>
        <v>-1492.92953188151</v>
      </c>
      <c r="J123" s="21">
        <f>-PMT(VLookups!$D$20/12,180,-FV(VLookups!$D$20/12,24,,-VLookups!$D$19))</f>
        <v>-624.95374865778945</v>
      </c>
      <c r="K123" s="19">
        <v>0</v>
      </c>
      <c r="L123" s="20">
        <f>VLookups!$D$30</f>
        <v>-641.6219438963717</v>
      </c>
      <c r="M123" s="20">
        <f>M122-VLookups!$D$33</f>
        <v>-138</v>
      </c>
      <c r="N123" s="22">
        <v>59</v>
      </c>
      <c r="O123" s="19">
        <v>0</v>
      </c>
      <c r="P123" s="19">
        <v>0</v>
      </c>
      <c r="Q123" s="9" t="s">
        <v>36</v>
      </c>
      <c r="R123" s="21">
        <f>R111*(1+VLookups!$D$45)</f>
        <v>-3407.7556833743479</v>
      </c>
      <c r="S123" s="19">
        <v>0</v>
      </c>
      <c r="T123" s="19">
        <v>0</v>
      </c>
      <c r="U123" s="9" t="s">
        <v>36</v>
      </c>
      <c r="V123" s="21">
        <f>V122-VLookups!$D$54</f>
        <v>-1195</v>
      </c>
      <c r="W123" s="21">
        <f>-VLookups!$D$59</f>
        <v>-250</v>
      </c>
      <c r="X123" s="19">
        <v>0</v>
      </c>
      <c r="Y123" s="36">
        <f>Y122*(1+VLookups!$D$57/12)</f>
        <v>-262.98184057993785</v>
      </c>
      <c r="Z123" s="20">
        <f>-E123*VLookups!$J$3</f>
        <v>-530.11635948607193</v>
      </c>
      <c r="AA123" s="19">
        <v>0</v>
      </c>
      <c r="AB123" s="20">
        <f t="shared" si="4"/>
        <v>133.98305146161158</v>
      </c>
      <c r="AC123" s="20">
        <f t="shared" si="5"/>
        <v>39206.17934257372</v>
      </c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</row>
    <row r="124" spans="1:43" x14ac:dyDescent="0.25">
      <c r="A124" s="1"/>
      <c r="B124" s="9">
        <v>120</v>
      </c>
      <c r="C124" s="9">
        <f t="shared" si="6"/>
        <v>33</v>
      </c>
      <c r="D124" s="9">
        <f t="shared" si="7"/>
        <v>0</v>
      </c>
      <c r="E124" s="20">
        <f>E112*(1+VLookups!$C$8)</f>
        <v>13716.76080170211</v>
      </c>
      <c r="F124" s="20">
        <f>-E124*VLookups!$D$10*2</f>
        <v>-823.00564810212654</v>
      </c>
      <c r="G124" s="19">
        <v>0</v>
      </c>
      <c r="H124" s="20">
        <f>(-VLookups!$D$13)*(E124+F124/2)</f>
        <v>-4324.2088427365907</v>
      </c>
      <c r="I124" s="20">
        <f>-PMT(VLookups!$D$16/12,180,-FV(VLookups!$D$16/12,72,,-VLookups!$D$15))</f>
        <v>-1492.92953188151</v>
      </c>
      <c r="J124" s="21">
        <f>-PMT(VLookups!$D$20/12,180,-FV(VLookups!$D$20/12,24,,-VLookups!$D$19))</f>
        <v>-624.95374865778945</v>
      </c>
      <c r="K124" s="19">
        <v>0</v>
      </c>
      <c r="L124" s="20">
        <f>VLookups!$D$30</f>
        <v>-641.6219438963717</v>
      </c>
      <c r="M124" s="20">
        <f>M123-VLookups!$D$33</f>
        <v>-139</v>
      </c>
      <c r="N124" s="22">
        <v>60</v>
      </c>
      <c r="O124" s="19">
        <v>0</v>
      </c>
      <c r="P124" s="19">
        <v>0</v>
      </c>
      <c r="Q124" s="9" t="s">
        <v>36</v>
      </c>
      <c r="R124" s="21">
        <f>R112*(1+VLookups!$D$45)</f>
        <v>-3615.6287800601831</v>
      </c>
      <c r="S124" s="19">
        <v>0</v>
      </c>
      <c r="T124" s="19">
        <v>0</v>
      </c>
      <c r="U124" s="9" t="s">
        <v>36</v>
      </c>
      <c r="V124" s="21">
        <f>V123-VLookups!$D$54</f>
        <v>-1200</v>
      </c>
      <c r="W124" s="21">
        <f>-VLookups!$D$59</f>
        <v>-250</v>
      </c>
      <c r="X124" s="19">
        <v>0</v>
      </c>
      <c r="Y124" s="36">
        <f>Y123*(1+VLookups!$D$57/12)</f>
        <v>-263.74887094829603</v>
      </c>
      <c r="Z124" s="20">
        <f>-E124*VLookups!$J$3</f>
        <v>-548.67043206808444</v>
      </c>
      <c r="AA124" s="19">
        <v>0</v>
      </c>
      <c r="AB124" s="20">
        <f t="shared" si="4"/>
        <v>204.49582740222104</v>
      </c>
      <c r="AC124" s="20">
        <f t="shared" si="5"/>
        <v>39476.018802213563</v>
      </c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</row>
    <row r="125" spans="1:43" x14ac:dyDescent="0.25">
      <c r="A125" s="1"/>
      <c r="B125" s="9">
        <v>121</v>
      </c>
      <c r="C125" s="9">
        <f t="shared" si="6"/>
        <v>33</v>
      </c>
      <c r="D125" s="9">
        <f t="shared" si="7"/>
        <v>1</v>
      </c>
      <c r="E125" s="20">
        <f>E113*(1+VLookups!$C$8)</f>
        <v>13716.76080170211</v>
      </c>
      <c r="F125" s="20">
        <f>-E125*VLookups!$D$10*2</f>
        <v>-823.00564810212654</v>
      </c>
      <c r="G125" s="19">
        <v>0</v>
      </c>
      <c r="H125" s="20">
        <f>(-VLookups!$D$13)*(E125+F125/2)</f>
        <v>-4324.2088427365907</v>
      </c>
      <c r="I125" s="20">
        <f>-PMT(VLookups!$D$16/12,180,-FV(VLookups!$D$16/12,72,,-VLookups!$D$15))</f>
        <v>-1492.92953188151</v>
      </c>
      <c r="J125" s="21">
        <f>-PMT(VLookups!$D$20/12,180,-FV(VLookups!$D$20/12,24,,-VLookups!$D$19))</f>
        <v>-624.95374865778945</v>
      </c>
      <c r="K125" s="19">
        <v>0</v>
      </c>
      <c r="L125" s="19">
        <v>0</v>
      </c>
      <c r="M125" s="20">
        <f>M124-VLookups!$D$33</f>
        <v>-140</v>
      </c>
      <c r="N125" s="22">
        <v>61</v>
      </c>
      <c r="O125" s="19">
        <v>0</v>
      </c>
      <c r="P125" s="19">
        <v>0</v>
      </c>
      <c r="Q125" s="9" t="s">
        <v>36</v>
      </c>
      <c r="R125" s="21">
        <f>R113*(1+VLookups!$D$45)</f>
        <v>-3615.6287800601831</v>
      </c>
      <c r="S125" s="19">
        <v>0</v>
      </c>
      <c r="T125" s="19">
        <v>0</v>
      </c>
      <c r="U125" s="9" t="s">
        <v>36</v>
      </c>
      <c r="V125" s="21">
        <f>V124-VLookups!$D$54</f>
        <v>-1205</v>
      </c>
      <c r="W125" s="21">
        <f>-VLookups!$D$59</f>
        <v>-250</v>
      </c>
      <c r="X125" s="19">
        <v>0</v>
      </c>
      <c r="Y125" s="36">
        <f>Y124*(1+VLookups!$D$57/12)</f>
        <v>-264.51813848856187</v>
      </c>
      <c r="Z125" s="20">
        <f>-E125*VLookups!$J$3</f>
        <v>-548.67043206808444</v>
      </c>
      <c r="AA125" s="19">
        <v>0</v>
      </c>
      <c r="AB125" s="20">
        <f t="shared" si="4"/>
        <v>839.34850375832684</v>
      </c>
      <c r="AC125" s="20">
        <f t="shared" si="5"/>
        <v>40381.160670642246</v>
      </c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</row>
    <row r="126" spans="1:43" x14ac:dyDescent="0.25">
      <c r="A126" s="1"/>
      <c r="B126" s="9">
        <v>122</v>
      </c>
      <c r="C126" s="9">
        <f t="shared" si="6"/>
        <v>33</v>
      </c>
      <c r="D126" s="9">
        <f t="shared" si="7"/>
        <v>2</v>
      </c>
      <c r="E126" s="20">
        <f>E114*(1+VLookups!$C$8)</f>
        <v>13716.76080170211</v>
      </c>
      <c r="F126" s="20">
        <f>-E126*VLookups!$D$10*2</f>
        <v>-823.00564810212654</v>
      </c>
      <c r="G126" s="19">
        <v>0</v>
      </c>
      <c r="H126" s="20">
        <f>(-VLookups!$D$13)*(E126+F126/2)</f>
        <v>-4324.2088427365907</v>
      </c>
      <c r="I126" s="20">
        <f>-PMT(VLookups!$D$16/12,180,-FV(VLookups!$D$16/12,72,,-VLookups!$D$15))</f>
        <v>-1492.92953188151</v>
      </c>
      <c r="J126" s="21">
        <f>-PMT(VLookups!$D$20/12,180,-FV(VLookups!$D$20/12,24,,-VLookups!$D$19))</f>
        <v>-624.95374865778945</v>
      </c>
      <c r="K126" s="19">
        <v>0</v>
      </c>
      <c r="L126" s="19">
        <v>0</v>
      </c>
      <c r="M126" s="20">
        <f>M125-VLookups!$D$33</f>
        <v>-141</v>
      </c>
      <c r="N126" s="22">
        <v>62</v>
      </c>
      <c r="O126" s="19">
        <v>0</v>
      </c>
      <c r="P126" s="19">
        <v>0</v>
      </c>
      <c r="Q126" s="9" t="s">
        <v>36</v>
      </c>
      <c r="R126" s="21">
        <f>R114*(1+VLookups!$D$45)</f>
        <v>-3615.6287800601831</v>
      </c>
      <c r="S126" s="19">
        <v>0</v>
      </c>
      <c r="T126" s="19">
        <v>0</v>
      </c>
      <c r="U126" s="9" t="s">
        <v>36</v>
      </c>
      <c r="V126" s="21">
        <f>V125-VLookups!$D$54</f>
        <v>-1210</v>
      </c>
      <c r="W126" s="21">
        <f>-VLookups!$D$59</f>
        <v>-250</v>
      </c>
      <c r="X126" s="19">
        <v>0</v>
      </c>
      <c r="Y126" s="36">
        <f>Y125*(1+VLookups!$D$57/12)</f>
        <v>-265.2896497258202</v>
      </c>
      <c r="Z126" s="20">
        <f>-E126*VLookups!$J$3</f>
        <v>-548.67043206808444</v>
      </c>
      <c r="AA126" s="19">
        <v>0</v>
      </c>
      <c r="AB126" s="20">
        <f t="shared" si="4"/>
        <v>832.57699252106841</v>
      </c>
      <c r="AC126" s="20">
        <f t="shared" si="5"/>
        <v>41281.039597614385</v>
      </c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</row>
    <row r="127" spans="1:43" x14ac:dyDescent="0.25">
      <c r="A127" s="1"/>
      <c r="B127" s="9">
        <v>123</v>
      </c>
      <c r="C127" s="9">
        <f t="shared" si="6"/>
        <v>33</v>
      </c>
      <c r="D127" s="9">
        <f t="shared" si="7"/>
        <v>3</v>
      </c>
      <c r="E127" s="20">
        <f>E115*(1+VLookups!$C$8)</f>
        <v>13716.76080170211</v>
      </c>
      <c r="F127" s="20">
        <f>-E127*VLookups!$D$10*2</f>
        <v>-823.00564810212654</v>
      </c>
      <c r="G127" s="19">
        <v>0</v>
      </c>
      <c r="H127" s="20">
        <f>(-VLookups!$D$13)*(E127+F127/2)</f>
        <v>-4324.2088427365907</v>
      </c>
      <c r="I127" s="20">
        <f>-PMT(VLookups!$D$16/12,180,-FV(VLookups!$D$16/12,72,,-VLookups!$D$15))</f>
        <v>-1492.92953188151</v>
      </c>
      <c r="J127" s="21">
        <f>-PMT(VLookups!$D$20/12,180,-FV(VLookups!$D$20/12,24,,-VLookups!$D$19))</f>
        <v>-624.95374865778945</v>
      </c>
      <c r="K127" s="19">
        <v>0</v>
      </c>
      <c r="L127" s="19">
        <v>0</v>
      </c>
      <c r="M127" s="20">
        <f>M126-VLookups!$D$33</f>
        <v>-142</v>
      </c>
      <c r="N127" s="22">
        <v>63</v>
      </c>
      <c r="O127" s="19">
        <v>0</v>
      </c>
      <c r="P127" s="19">
        <v>0</v>
      </c>
      <c r="Q127" s="9" t="s">
        <v>36</v>
      </c>
      <c r="R127" s="21">
        <f>R115*(1+VLookups!$D$45)</f>
        <v>-3615.6287800601831</v>
      </c>
      <c r="S127" s="19">
        <v>0</v>
      </c>
      <c r="T127" s="19">
        <v>0</v>
      </c>
      <c r="U127" s="9" t="s">
        <v>36</v>
      </c>
      <c r="V127" s="21">
        <f>V126-VLookups!$D$54</f>
        <v>-1215</v>
      </c>
      <c r="W127" s="21">
        <f>-VLookups!$D$59</f>
        <v>-250</v>
      </c>
      <c r="X127" s="19">
        <v>0</v>
      </c>
      <c r="Y127" s="36">
        <f>Y126*(1+VLookups!$D$57/12)</f>
        <v>-266.06341120418716</v>
      </c>
      <c r="Z127" s="20">
        <f>-E127*VLookups!$J$3</f>
        <v>-548.67043206808444</v>
      </c>
      <c r="AA127" s="19">
        <v>0</v>
      </c>
      <c r="AB127" s="20">
        <f t="shared" si="4"/>
        <v>825.80323104270155</v>
      </c>
      <c r="AC127" s="20">
        <f t="shared" si="5"/>
        <v>42175.644561319779</v>
      </c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 x14ac:dyDescent="0.25">
      <c r="A128" s="1"/>
      <c r="B128" s="9">
        <v>124</v>
      </c>
      <c r="C128" s="9">
        <f t="shared" si="6"/>
        <v>33</v>
      </c>
      <c r="D128" s="9">
        <f t="shared" si="7"/>
        <v>4</v>
      </c>
      <c r="E128" s="20">
        <f>E116*(1+VLookups!$C$8)</f>
        <v>13716.76080170211</v>
      </c>
      <c r="F128" s="20">
        <f>-E128*VLookups!$D$10*2</f>
        <v>-823.00564810212654</v>
      </c>
      <c r="G128" s="19">
        <v>0</v>
      </c>
      <c r="H128" s="20">
        <f>(-VLookups!$D$13)*(E128+F128/2)</f>
        <v>-4324.2088427365907</v>
      </c>
      <c r="I128" s="20">
        <f>-PMT(VLookups!$D$16/12,180,-FV(VLookups!$D$16/12,72,,-VLookups!$D$15))</f>
        <v>-1492.92953188151</v>
      </c>
      <c r="J128" s="21">
        <f>-PMT(VLookups!$D$20/12,180,-FV(VLookups!$D$20/12,24,,-VLookups!$D$19))</f>
        <v>-624.95374865778945</v>
      </c>
      <c r="K128" s="19">
        <v>0</v>
      </c>
      <c r="L128" s="19">
        <v>0</v>
      </c>
      <c r="M128" s="20">
        <f>M127-VLookups!$D$33</f>
        <v>-143</v>
      </c>
      <c r="N128" s="22">
        <v>64</v>
      </c>
      <c r="O128" s="19">
        <v>0</v>
      </c>
      <c r="P128" s="19">
        <v>0</v>
      </c>
      <c r="Q128" s="9" t="s">
        <v>36</v>
      </c>
      <c r="R128" s="21">
        <f>R116*(1+VLookups!$D$45)</f>
        <v>-3615.6287800601831</v>
      </c>
      <c r="S128" s="19">
        <v>0</v>
      </c>
      <c r="T128" s="19">
        <v>0</v>
      </c>
      <c r="U128" s="9" t="s">
        <v>36</v>
      </c>
      <c r="V128" s="21">
        <f>V127-VLookups!$D$54</f>
        <v>-1220</v>
      </c>
      <c r="W128" s="21">
        <f>-VLookups!$D$59</f>
        <v>-250</v>
      </c>
      <c r="X128" s="19">
        <v>0</v>
      </c>
      <c r="Y128" s="36">
        <f>Y127*(1+VLookups!$D$57/12)</f>
        <v>-266.83942948686604</v>
      </c>
      <c r="Z128" s="20">
        <f>-E128*VLookups!$J$3</f>
        <v>-548.67043206808444</v>
      </c>
      <c r="AA128" s="19">
        <v>0</v>
      </c>
      <c r="AB128" s="20">
        <f t="shared" si="4"/>
        <v>819.02721276002262</v>
      </c>
      <c r="AC128" s="20">
        <f t="shared" si="5"/>
        <v>43064.964515015337</v>
      </c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 x14ac:dyDescent="0.25">
      <c r="A129" s="1"/>
      <c r="B129" s="9">
        <v>125</v>
      </c>
      <c r="C129" s="9">
        <f t="shared" si="6"/>
        <v>33</v>
      </c>
      <c r="D129" s="9">
        <f t="shared" si="7"/>
        <v>5</v>
      </c>
      <c r="E129" s="20">
        <f>E117*(1+VLookups!$C$8)</f>
        <v>13716.76080170211</v>
      </c>
      <c r="F129" s="20">
        <f>-E129*VLookups!$D$10*2</f>
        <v>-823.00564810212654</v>
      </c>
      <c r="G129" s="19">
        <v>0</v>
      </c>
      <c r="H129" s="20">
        <f>(-VLookups!$D$13)*(E129+F129/2)</f>
        <v>-4324.2088427365907</v>
      </c>
      <c r="I129" s="20">
        <f>-PMT(VLookups!$D$16/12,180,-FV(VLookups!$D$16/12,72,,-VLookups!$D$15))</f>
        <v>-1492.92953188151</v>
      </c>
      <c r="J129" s="21">
        <f>-PMT(VLookups!$D$20/12,180,-FV(VLookups!$D$20/12,24,,-VLookups!$D$19))</f>
        <v>-624.95374865778945</v>
      </c>
      <c r="K129" s="19">
        <v>0</v>
      </c>
      <c r="L129" s="19">
        <v>0</v>
      </c>
      <c r="M129" s="20">
        <f>M128-VLookups!$D$33</f>
        <v>-144</v>
      </c>
      <c r="N129" s="22">
        <v>65</v>
      </c>
      <c r="O129" s="19">
        <v>0</v>
      </c>
      <c r="P129" s="19">
        <v>0</v>
      </c>
      <c r="Q129" s="9" t="s">
        <v>36</v>
      </c>
      <c r="R129" s="21">
        <f>R117*(1+VLookups!$D$45)</f>
        <v>-3615.6287800601831</v>
      </c>
      <c r="S129" s="19">
        <v>0</v>
      </c>
      <c r="T129" s="19">
        <v>0</v>
      </c>
      <c r="U129" s="9" t="s">
        <v>36</v>
      </c>
      <c r="V129" s="21">
        <f>V128-VLookups!$D$54</f>
        <v>-1225</v>
      </c>
      <c r="W129" s="21">
        <f>-VLookups!$D$59</f>
        <v>-250</v>
      </c>
      <c r="X129" s="19">
        <v>0</v>
      </c>
      <c r="Y129" s="36">
        <f>Y128*(1+VLookups!$D$57/12)</f>
        <v>-267.61771115620274</v>
      </c>
      <c r="Z129" s="20">
        <f>-E129*VLookups!$J$3</f>
        <v>-548.67043206808444</v>
      </c>
      <c r="AA129" s="19">
        <v>0</v>
      </c>
      <c r="AB129" s="20">
        <f t="shared" si="4"/>
        <v>812.2489310906858</v>
      </c>
      <c r="AC129" s="20">
        <f t="shared" si="5"/>
        <v>43948.988386964382</v>
      </c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 x14ac:dyDescent="0.25">
      <c r="A130" s="1"/>
      <c r="B130" s="9">
        <v>126</v>
      </c>
      <c r="C130" s="9">
        <f t="shared" si="6"/>
        <v>33</v>
      </c>
      <c r="D130" s="9">
        <f t="shared" si="7"/>
        <v>6</v>
      </c>
      <c r="E130" s="20">
        <f>E118*(1+VLookups!$C$8)</f>
        <v>13716.76080170211</v>
      </c>
      <c r="F130" s="20">
        <f>-E130*VLookups!$D$10*2</f>
        <v>-823.00564810212654</v>
      </c>
      <c r="G130" s="19">
        <v>0</v>
      </c>
      <c r="H130" s="20">
        <f>(-VLookups!$D$13)*(E130+F130/2)</f>
        <v>-4324.2088427365907</v>
      </c>
      <c r="I130" s="20">
        <f>-PMT(VLookups!$D$16/12,180,-FV(VLookups!$D$16/12,72,,-VLookups!$D$15))</f>
        <v>-1492.92953188151</v>
      </c>
      <c r="J130" s="21">
        <f>-PMT(VLookups!$D$20/12,180,-FV(VLookups!$D$20/12,24,,-VLookups!$D$19))</f>
        <v>-624.95374865778945</v>
      </c>
      <c r="K130" s="19">
        <v>0</v>
      </c>
      <c r="L130" s="19">
        <v>0</v>
      </c>
      <c r="M130" s="20">
        <f>M129-VLookups!$D$33</f>
        <v>-145</v>
      </c>
      <c r="N130" s="22">
        <v>66</v>
      </c>
      <c r="O130" s="19">
        <v>0</v>
      </c>
      <c r="P130" s="19">
        <v>0</v>
      </c>
      <c r="Q130" s="9" t="s">
        <v>36</v>
      </c>
      <c r="R130" s="21">
        <f>R118*(1+VLookups!$D$45)</f>
        <v>-3615.6287800601831</v>
      </c>
      <c r="S130" s="19">
        <v>0</v>
      </c>
      <c r="T130" s="19">
        <v>0</v>
      </c>
      <c r="U130" s="9" t="s">
        <v>36</v>
      </c>
      <c r="V130" s="21">
        <f>V129-VLookups!$D$54</f>
        <v>-1230</v>
      </c>
      <c r="W130" s="21">
        <f>-VLookups!$D$59</f>
        <v>-250</v>
      </c>
      <c r="X130" s="19">
        <v>0</v>
      </c>
      <c r="Y130" s="36">
        <f>Y129*(1+VLookups!$D$57/12)</f>
        <v>-268.39826281374167</v>
      </c>
      <c r="Z130" s="20">
        <f>-E130*VLookups!$J$3</f>
        <v>-548.67043206808444</v>
      </c>
      <c r="AA130" s="19">
        <v>0</v>
      </c>
      <c r="AB130" s="20">
        <f t="shared" si="4"/>
        <v>805.46837943314699</v>
      </c>
      <c r="AC130" s="20">
        <f t="shared" si="5"/>
        <v>44827.70508037581</v>
      </c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 x14ac:dyDescent="0.25">
      <c r="A131" s="1"/>
      <c r="B131" s="9">
        <v>127</v>
      </c>
      <c r="C131" s="9">
        <f t="shared" si="6"/>
        <v>33</v>
      </c>
      <c r="D131" s="9">
        <f t="shared" si="7"/>
        <v>7</v>
      </c>
      <c r="E131" s="20">
        <f>E119*(1+VLookups!$C$8)</f>
        <v>13716.76080170211</v>
      </c>
      <c r="F131" s="20">
        <f>-E131*VLookups!$D$10*2</f>
        <v>-823.00564810212654</v>
      </c>
      <c r="G131" s="19">
        <v>0</v>
      </c>
      <c r="H131" s="20">
        <f>(-VLookups!$D$13)*(E131+F131/2)</f>
        <v>-4324.2088427365907</v>
      </c>
      <c r="I131" s="20">
        <f>-PMT(VLookups!$D$16/12,180,-FV(VLookups!$D$16/12,72,,-VLookups!$D$15))</f>
        <v>-1492.92953188151</v>
      </c>
      <c r="J131" s="21">
        <f>-PMT(VLookups!$D$20/12,180,-FV(VLookups!$D$20/12,24,,-VLookups!$D$19))</f>
        <v>-624.95374865778945</v>
      </c>
      <c r="K131" s="19">
        <v>0</v>
      </c>
      <c r="L131" s="19">
        <v>0</v>
      </c>
      <c r="M131" s="20">
        <f>M130-VLookups!$D$33</f>
        <v>-146</v>
      </c>
      <c r="N131" s="22">
        <v>67</v>
      </c>
      <c r="O131" s="19">
        <v>0</v>
      </c>
      <c r="P131" s="19">
        <v>0</v>
      </c>
      <c r="Q131" s="9" t="s">
        <v>36</v>
      </c>
      <c r="R131" s="21">
        <f>R119*(1+VLookups!$D$45)</f>
        <v>-3615.6287800601831</v>
      </c>
      <c r="S131" s="19">
        <v>0</v>
      </c>
      <c r="T131" s="19">
        <v>0</v>
      </c>
      <c r="U131" s="9" t="s">
        <v>36</v>
      </c>
      <c r="V131" s="21">
        <f>V130-VLookups!$D$54</f>
        <v>-1235</v>
      </c>
      <c r="W131" s="21">
        <f>-VLookups!$D$59</f>
        <v>-250</v>
      </c>
      <c r="X131" s="19">
        <v>0</v>
      </c>
      <c r="Y131" s="36">
        <f>Y130*(1+VLookups!$D$57/12)</f>
        <v>-269.18109108028176</v>
      </c>
      <c r="Z131" s="20">
        <f>-E131*VLookups!$J$3</f>
        <v>-548.67043206808444</v>
      </c>
      <c r="AA131" s="19">
        <v>0</v>
      </c>
      <c r="AB131" s="20">
        <f t="shared" si="4"/>
        <v>798.68555116660696</v>
      </c>
      <c r="AC131" s="20">
        <f t="shared" si="5"/>
        <v>45701.103473343042</v>
      </c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 x14ac:dyDescent="0.25">
      <c r="A132" s="1"/>
      <c r="B132" s="9">
        <v>128</v>
      </c>
      <c r="C132" s="9">
        <f t="shared" si="6"/>
        <v>33</v>
      </c>
      <c r="D132" s="9">
        <f t="shared" si="7"/>
        <v>8</v>
      </c>
      <c r="E132" s="20">
        <f>E120*(1+VLookups!$C$8)</f>
        <v>13716.76080170211</v>
      </c>
      <c r="F132" s="20">
        <f>-E132*VLookups!$D$10*2</f>
        <v>-823.00564810212654</v>
      </c>
      <c r="G132" s="19">
        <v>0</v>
      </c>
      <c r="H132" s="20">
        <f>(-VLookups!$D$13)*(E132+F132/2)</f>
        <v>-4324.2088427365907</v>
      </c>
      <c r="I132" s="20">
        <f>-PMT(VLookups!$D$16/12,180,-FV(VLookups!$D$16/12,72,,-VLookups!$D$15))</f>
        <v>-1492.92953188151</v>
      </c>
      <c r="J132" s="21">
        <f>-PMT(VLookups!$D$20/12,180,-FV(VLookups!$D$20/12,24,,-VLookups!$D$19))</f>
        <v>-624.95374865778945</v>
      </c>
      <c r="K132" s="19">
        <v>0</v>
      </c>
      <c r="L132" s="19">
        <v>0</v>
      </c>
      <c r="M132" s="20">
        <f>M131-VLookups!$D$33</f>
        <v>-147</v>
      </c>
      <c r="N132" s="22">
        <v>68</v>
      </c>
      <c r="O132" s="19">
        <v>0</v>
      </c>
      <c r="P132" s="19">
        <v>0</v>
      </c>
      <c r="Q132" s="9" t="s">
        <v>36</v>
      </c>
      <c r="R132" s="21">
        <f>R120*(1+VLookups!$D$45)</f>
        <v>-3615.6287800601831</v>
      </c>
      <c r="S132" s="19">
        <v>0</v>
      </c>
      <c r="T132" s="19">
        <v>0</v>
      </c>
      <c r="U132" s="9" t="s">
        <v>36</v>
      </c>
      <c r="V132" s="21">
        <f>V131-VLookups!$D$54</f>
        <v>-1240</v>
      </c>
      <c r="W132" s="21">
        <f>-VLookups!$D$59</f>
        <v>-250</v>
      </c>
      <c r="X132" s="19">
        <v>0</v>
      </c>
      <c r="Y132" s="36">
        <f>Y131*(1+VLookups!$D$57/12)</f>
        <v>-269.9662025959326</v>
      </c>
      <c r="Z132" s="20">
        <f>-E132*VLookups!$J$3</f>
        <v>-548.67043206808444</v>
      </c>
      <c r="AA132" s="19">
        <v>0</v>
      </c>
      <c r="AB132" s="20">
        <f t="shared" si="4"/>
        <v>791.90043965095606</v>
      </c>
      <c r="AC132" s="20">
        <f t="shared" si="5"/>
        <v>46569.172418782902</v>
      </c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</row>
    <row r="133" spans="1:43" x14ac:dyDescent="0.25">
      <c r="A133" s="1"/>
      <c r="B133" s="9">
        <v>129</v>
      </c>
      <c r="C133" s="9">
        <f t="shared" si="6"/>
        <v>33</v>
      </c>
      <c r="D133" s="9">
        <f t="shared" si="7"/>
        <v>9</v>
      </c>
      <c r="E133" s="20">
        <f>E121*(1+VLookups!$C$8)</f>
        <v>13716.76080170211</v>
      </c>
      <c r="F133" s="20">
        <f>-E133*VLookups!$D$10*2</f>
        <v>-823.00564810212654</v>
      </c>
      <c r="G133" s="19">
        <v>0</v>
      </c>
      <c r="H133" s="20">
        <f>(-VLookups!$D$13)*(E133+F133/2)</f>
        <v>-4324.2088427365907</v>
      </c>
      <c r="I133" s="20">
        <f>-PMT(VLookups!$D$16/12,180,-FV(VLookups!$D$16/12,72,,-VLookups!$D$15))</f>
        <v>-1492.92953188151</v>
      </c>
      <c r="J133" s="21">
        <f>-PMT(VLookups!$D$20/12,180,-FV(VLookups!$D$20/12,24,,-VLookups!$D$19))</f>
        <v>-624.95374865778945</v>
      </c>
      <c r="K133" s="19">
        <v>0</v>
      </c>
      <c r="L133" s="19">
        <v>0</v>
      </c>
      <c r="M133" s="20">
        <f>M132-VLookups!$D$33</f>
        <v>-148</v>
      </c>
      <c r="N133" s="22">
        <v>69</v>
      </c>
      <c r="O133" s="19">
        <v>0</v>
      </c>
      <c r="P133" s="19">
        <v>0</v>
      </c>
      <c r="Q133" s="9" t="s">
        <v>36</v>
      </c>
      <c r="R133" s="21">
        <f>R121*(1+VLookups!$D$45)</f>
        <v>-3615.6287800601831</v>
      </c>
      <c r="S133" s="19">
        <v>0</v>
      </c>
      <c r="T133" s="19">
        <v>0</v>
      </c>
      <c r="U133" s="9" t="s">
        <v>36</v>
      </c>
      <c r="V133" s="21">
        <f>V132-VLookups!$D$54</f>
        <v>-1245</v>
      </c>
      <c r="W133" s="21">
        <f>-VLookups!$D$59</f>
        <v>-250</v>
      </c>
      <c r="X133" s="19">
        <v>0</v>
      </c>
      <c r="Y133" s="36">
        <f>Y132*(1+VLookups!$D$57/12)</f>
        <v>-270.75360402017071</v>
      </c>
      <c r="Z133" s="20">
        <f>-E133*VLookups!$J$3</f>
        <v>-548.67043206808444</v>
      </c>
      <c r="AA133" s="19">
        <v>0</v>
      </c>
      <c r="AB133" s="20">
        <f t="shared" ref="AB133:AB196" si="8">SUM(E133,F133/2,H133,I133,K133,L133,M133,O133,P133,R133,S133,T133,V133,W133,X133,Y133,G133,J133,Z133,AA133)</f>
        <v>785.11303822671789</v>
      </c>
      <c r="AC133" s="20">
        <f t="shared" ref="AC133:AC193" si="9">AB133+AC132*(1+$AC$2/12)</f>
        <v>47431.900744374259</v>
      </c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</row>
    <row r="134" spans="1:43" x14ac:dyDescent="0.25">
      <c r="A134" s="1"/>
      <c r="B134" s="9">
        <v>130</v>
      </c>
      <c r="C134" s="9">
        <f t="shared" si="6"/>
        <v>33</v>
      </c>
      <c r="D134" s="9">
        <f t="shared" si="7"/>
        <v>10</v>
      </c>
      <c r="E134" s="20">
        <f>E122*(1+VLookups!$C$8)</f>
        <v>13716.76080170211</v>
      </c>
      <c r="F134" s="20">
        <f>-E134*VLookups!$D$10*2</f>
        <v>-823.00564810212654</v>
      </c>
      <c r="G134" s="19">
        <v>0</v>
      </c>
      <c r="H134" s="20">
        <f>(-VLookups!$D$13)*(E134+F134/2)</f>
        <v>-4324.2088427365907</v>
      </c>
      <c r="I134" s="20">
        <f>-PMT(VLookups!$D$16/12,180,-FV(VLookups!$D$16/12,72,,-VLookups!$D$15))</f>
        <v>-1492.92953188151</v>
      </c>
      <c r="J134" s="21">
        <f>-PMT(VLookups!$D$20/12,180,-FV(VLookups!$D$20/12,24,,-VLookups!$D$19))</f>
        <v>-624.95374865778945</v>
      </c>
      <c r="K134" s="19">
        <v>0</v>
      </c>
      <c r="L134" s="19">
        <v>0</v>
      </c>
      <c r="M134" s="20">
        <f>M133-VLookups!$D$33</f>
        <v>-149</v>
      </c>
      <c r="N134" s="22">
        <v>70</v>
      </c>
      <c r="O134" s="19">
        <v>0</v>
      </c>
      <c r="P134" s="19">
        <v>0</v>
      </c>
      <c r="Q134" s="9" t="s">
        <v>36</v>
      </c>
      <c r="R134" s="21">
        <f>R122*(1+VLookups!$D$45)</f>
        <v>-3615.6287800601831</v>
      </c>
      <c r="S134" s="19">
        <v>0</v>
      </c>
      <c r="T134" s="19">
        <v>0</v>
      </c>
      <c r="U134" s="9" t="s">
        <v>36</v>
      </c>
      <c r="V134" s="21">
        <f>V133-VLookups!$D$54</f>
        <v>-1250</v>
      </c>
      <c r="W134" s="21">
        <f>-VLookups!$D$59</f>
        <v>-250</v>
      </c>
      <c r="X134" s="19">
        <v>0</v>
      </c>
      <c r="Y134" s="36">
        <f>Y133*(1+VLookups!$D$57/12)</f>
        <v>-271.54330203189619</v>
      </c>
      <c r="Z134" s="20">
        <f>-E134*VLookups!$J$3</f>
        <v>-548.67043206808444</v>
      </c>
      <c r="AA134" s="19">
        <v>0</v>
      </c>
      <c r="AB134" s="20">
        <f t="shared" si="8"/>
        <v>778.32334021499241</v>
      </c>
      <c r="AC134" s="20">
        <f t="shared" si="9"/>
        <v>48289.277252496548</v>
      </c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</row>
    <row r="135" spans="1:43" x14ac:dyDescent="0.25">
      <c r="A135" s="1"/>
      <c r="B135" s="9">
        <v>131</v>
      </c>
      <c r="C135" s="9">
        <f t="shared" si="6"/>
        <v>33</v>
      </c>
      <c r="D135" s="9">
        <f t="shared" si="7"/>
        <v>11</v>
      </c>
      <c r="E135" s="20">
        <f>E123*(1+VLookups!$C$8)</f>
        <v>13716.76080170211</v>
      </c>
      <c r="F135" s="20">
        <f>-E135*VLookups!$D$10*2</f>
        <v>-823.00564810212654</v>
      </c>
      <c r="G135" s="19">
        <v>0</v>
      </c>
      <c r="H135" s="20">
        <f>(-VLookups!$D$13)*(E135+F135/2)</f>
        <v>-4324.2088427365907</v>
      </c>
      <c r="I135" s="20">
        <f>-PMT(VLookups!$D$16/12,180,-FV(VLookups!$D$16/12,72,,-VLookups!$D$15))</f>
        <v>-1492.92953188151</v>
      </c>
      <c r="J135" s="21">
        <f>-PMT(VLookups!$D$20/12,180,-FV(VLookups!$D$20/12,24,,-VLookups!$D$19))</f>
        <v>-624.95374865778945</v>
      </c>
      <c r="K135" s="19">
        <v>0</v>
      </c>
      <c r="L135" s="19">
        <v>0</v>
      </c>
      <c r="M135" s="20">
        <f>M134-VLookups!$D$33</f>
        <v>-150</v>
      </c>
      <c r="N135" s="22">
        <v>71</v>
      </c>
      <c r="O135" s="19">
        <v>0</v>
      </c>
      <c r="P135" s="19">
        <v>0</v>
      </c>
      <c r="Q135" s="9" t="s">
        <v>36</v>
      </c>
      <c r="R135" s="21">
        <f>R123*(1+VLookups!$D$45)</f>
        <v>-3615.6287800601831</v>
      </c>
      <c r="S135" s="19">
        <v>0</v>
      </c>
      <c r="T135" s="19">
        <v>0</v>
      </c>
      <c r="U135" s="9" t="s">
        <v>36</v>
      </c>
      <c r="V135" s="21">
        <f>V134-VLookups!$D$54</f>
        <v>-1255</v>
      </c>
      <c r="W135" s="21">
        <f>-VLookups!$D$59</f>
        <v>-250</v>
      </c>
      <c r="X135" s="19">
        <v>0</v>
      </c>
      <c r="Y135" s="36">
        <f>Y134*(1+VLookups!$D$57/12)</f>
        <v>-272.33530332948925</v>
      </c>
      <c r="Z135" s="20">
        <f>-E135*VLookups!$J$3</f>
        <v>-548.67043206808444</v>
      </c>
      <c r="AA135" s="19">
        <v>0</v>
      </c>
      <c r="AB135" s="20">
        <f t="shared" si="8"/>
        <v>771.53133891739935</v>
      </c>
      <c r="AC135" s="20">
        <f t="shared" si="9"/>
        <v>49141.290720168108</v>
      </c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</row>
    <row r="136" spans="1:43" x14ac:dyDescent="0.25">
      <c r="A136" s="1"/>
      <c r="B136" s="9">
        <v>132</v>
      </c>
      <c r="C136" s="9">
        <f t="shared" si="6"/>
        <v>34</v>
      </c>
      <c r="D136" s="9">
        <f t="shared" si="7"/>
        <v>0</v>
      </c>
      <c r="E136" s="20">
        <f>E124*(1+VLookups!$C$8)</f>
        <v>14196.847429761683</v>
      </c>
      <c r="F136" s="20">
        <f>-E136*VLookups!$D$10*2</f>
        <v>-851.81084578570096</v>
      </c>
      <c r="G136" s="19">
        <v>0</v>
      </c>
      <c r="H136" s="20">
        <f>(-VLookups!$D$13)*(E136+F136/2)</f>
        <v>-4475.5561522323706</v>
      </c>
      <c r="I136" s="20">
        <f>-PMT(VLookups!$D$16/12,180,-FV(VLookups!$D$16/12,72,,-VLookups!$D$15))</f>
        <v>-1492.92953188151</v>
      </c>
      <c r="J136" s="21">
        <f>-PMT(VLookups!$D$20/12,180,-FV(VLookups!$D$20/12,24,,-VLookups!$D$19))</f>
        <v>-624.95374865778945</v>
      </c>
      <c r="K136" s="19">
        <v>0</v>
      </c>
      <c r="L136" s="19">
        <v>0</v>
      </c>
      <c r="M136" s="20">
        <f>M135-VLookups!$D$33</f>
        <v>-151</v>
      </c>
      <c r="N136" s="22">
        <v>72</v>
      </c>
      <c r="O136" s="19">
        <v>0</v>
      </c>
      <c r="P136" s="19">
        <v>0</v>
      </c>
      <c r="Q136" s="9" t="s">
        <v>36</v>
      </c>
      <c r="R136" s="21">
        <f>R124*(1+VLookups!$D$45)</f>
        <v>-3836.1821356438541</v>
      </c>
      <c r="S136" s="19">
        <v>0</v>
      </c>
      <c r="T136" s="19">
        <v>0</v>
      </c>
      <c r="U136" s="9" t="s">
        <v>36</v>
      </c>
      <c r="V136" s="21">
        <f>V135-VLookups!$D$54</f>
        <v>-1260</v>
      </c>
      <c r="W136" s="21">
        <f>-VLookups!$D$59</f>
        <v>-250</v>
      </c>
      <c r="X136" s="19">
        <v>0</v>
      </c>
      <c r="Y136" s="36">
        <f>Y135*(1+VLookups!$D$57/12)</f>
        <v>-273.12961463086691</v>
      </c>
      <c r="Z136" s="20">
        <f>-E136*VLookups!$J$3</f>
        <v>-567.87389719046735</v>
      </c>
      <c r="AA136" s="19">
        <v>0</v>
      </c>
      <c r="AB136" s="20">
        <f t="shared" si="8"/>
        <v>839.31692663197293</v>
      </c>
      <c r="AC136" s="20">
        <f t="shared" si="9"/>
        <v>50062.509798000363</v>
      </c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</row>
    <row r="137" spans="1:43" x14ac:dyDescent="0.25">
      <c r="A137" s="1"/>
      <c r="B137" s="9">
        <v>133</v>
      </c>
      <c r="C137" s="9">
        <f t="shared" si="6"/>
        <v>34</v>
      </c>
      <c r="D137" s="9">
        <f t="shared" si="7"/>
        <v>1</v>
      </c>
      <c r="E137" s="20">
        <f>E125*(1+VLookups!$C$8)</f>
        <v>14196.847429761683</v>
      </c>
      <c r="F137" s="20">
        <f>-E137*VLookups!$D$10*2</f>
        <v>-851.81084578570096</v>
      </c>
      <c r="G137" s="19">
        <v>0</v>
      </c>
      <c r="H137" s="20">
        <f>(-VLookups!$D$13)*(E137+F137/2)</f>
        <v>-4475.5561522323706</v>
      </c>
      <c r="I137" s="20">
        <f>-PMT(VLookups!$D$16/12,180,-FV(VLookups!$D$16/12,72,,-VLookups!$D$15))</f>
        <v>-1492.92953188151</v>
      </c>
      <c r="J137" s="21">
        <f>-PMT(VLookups!$D$20/12,180,-FV(VLookups!$D$20/12,24,,-VLookups!$D$19))</f>
        <v>-624.95374865778945</v>
      </c>
      <c r="K137" s="19">
        <v>0</v>
      </c>
      <c r="L137" s="19">
        <v>0</v>
      </c>
      <c r="M137" s="20">
        <f>M136-VLookups!$D$33</f>
        <v>-152</v>
      </c>
      <c r="N137" s="22">
        <v>73</v>
      </c>
      <c r="O137" s="19">
        <v>0</v>
      </c>
      <c r="P137" s="19">
        <v>0</v>
      </c>
      <c r="Q137" s="9" t="s">
        <v>36</v>
      </c>
      <c r="R137" s="21">
        <f>R125*(1+VLookups!$D$45)</f>
        <v>-3836.1821356438541</v>
      </c>
      <c r="S137" s="19">
        <v>0</v>
      </c>
      <c r="T137" s="19">
        <v>0</v>
      </c>
      <c r="U137" s="9" t="s">
        <v>36</v>
      </c>
      <c r="V137" s="21">
        <f>V136-VLookups!$D$54</f>
        <v>-1265</v>
      </c>
      <c r="W137" s="21">
        <f>-VLookups!$D$59</f>
        <v>-250</v>
      </c>
      <c r="X137" s="19">
        <v>0</v>
      </c>
      <c r="Y137" s="36">
        <f>Y136*(1+VLookups!$D$57/12)</f>
        <v>-273.92624267354029</v>
      </c>
      <c r="Z137" s="20">
        <f>-E137*VLookups!$J$3</f>
        <v>-567.87389719046735</v>
      </c>
      <c r="AA137" s="19">
        <v>0</v>
      </c>
      <c r="AB137" s="20">
        <f t="shared" si="8"/>
        <v>832.52029858929939</v>
      </c>
      <c r="AC137" s="20">
        <f t="shared" si="9"/>
        <v>50978.46761291966</v>
      </c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</row>
    <row r="138" spans="1:43" x14ac:dyDescent="0.25">
      <c r="A138" s="1"/>
      <c r="B138" s="9">
        <v>134</v>
      </c>
      <c r="C138" s="9">
        <f t="shared" si="6"/>
        <v>34</v>
      </c>
      <c r="D138" s="9">
        <f t="shared" si="7"/>
        <v>2</v>
      </c>
      <c r="E138" s="20">
        <f>E126*(1+VLookups!$C$8)</f>
        <v>14196.847429761683</v>
      </c>
      <c r="F138" s="20">
        <f>-E138*VLookups!$D$10*2</f>
        <v>-851.81084578570096</v>
      </c>
      <c r="G138" s="19">
        <v>0</v>
      </c>
      <c r="H138" s="20">
        <f>(-VLookups!$D$13)*(E138+F138/2)</f>
        <v>-4475.5561522323706</v>
      </c>
      <c r="I138" s="20">
        <f>-PMT(VLookups!$D$16/12,180,-FV(VLookups!$D$16/12,72,,-VLookups!$D$15))</f>
        <v>-1492.92953188151</v>
      </c>
      <c r="J138" s="21">
        <f>-PMT(VLookups!$D$20/12,180,-FV(VLookups!$D$20/12,24,,-VLookups!$D$19))</f>
        <v>-624.95374865778945</v>
      </c>
      <c r="K138" s="19">
        <v>0</v>
      </c>
      <c r="L138" s="19">
        <v>0</v>
      </c>
      <c r="M138" s="20">
        <f>M137-VLookups!$D$33</f>
        <v>-153</v>
      </c>
      <c r="N138" s="22">
        <v>74</v>
      </c>
      <c r="O138" s="19">
        <v>0</v>
      </c>
      <c r="P138" s="19">
        <v>0</v>
      </c>
      <c r="Q138" s="9" t="s">
        <v>36</v>
      </c>
      <c r="R138" s="21">
        <f>R126*(1+VLookups!$D$45)</f>
        <v>-3836.1821356438541</v>
      </c>
      <c r="S138" s="19">
        <v>0</v>
      </c>
      <c r="T138" s="19">
        <v>0</v>
      </c>
      <c r="U138" s="9" t="s">
        <v>36</v>
      </c>
      <c r="V138" s="21">
        <f>V137-VLookups!$D$54</f>
        <v>-1270</v>
      </c>
      <c r="W138" s="21">
        <f>-VLookups!$D$59</f>
        <v>-250</v>
      </c>
      <c r="X138" s="19">
        <v>0</v>
      </c>
      <c r="Y138" s="36">
        <f>Y137*(1+VLookups!$D$57/12)</f>
        <v>-274.72519421467143</v>
      </c>
      <c r="Z138" s="20">
        <f>-E138*VLookups!$J$3</f>
        <v>-567.87389719046735</v>
      </c>
      <c r="AA138" s="19">
        <v>0</v>
      </c>
      <c r="AB138" s="20">
        <f t="shared" si="8"/>
        <v>825.72134704816847</v>
      </c>
      <c r="AC138" s="20">
        <f t="shared" si="9"/>
        <v>51889.153072656023</v>
      </c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</row>
    <row r="139" spans="1:43" x14ac:dyDescent="0.25">
      <c r="A139" s="1"/>
      <c r="B139" s="9">
        <v>135</v>
      </c>
      <c r="C139" s="9">
        <f t="shared" si="6"/>
        <v>34</v>
      </c>
      <c r="D139" s="9">
        <f t="shared" si="7"/>
        <v>3</v>
      </c>
      <c r="E139" s="20">
        <f>E127*(1+VLookups!$C$8)</f>
        <v>14196.847429761683</v>
      </c>
      <c r="F139" s="20">
        <f>-E139*VLookups!$D$10*2</f>
        <v>-851.81084578570096</v>
      </c>
      <c r="G139" s="19">
        <v>0</v>
      </c>
      <c r="H139" s="20">
        <f>(-VLookups!$D$13)*(E139+F139/2)</f>
        <v>-4475.5561522323706</v>
      </c>
      <c r="I139" s="20">
        <f>-PMT(VLookups!$D$16/12,180,-FV(VLookups!$D$16/12,72,,-VLookups!$D$15))</f>
        <v>-1492.92953188151</v>
      </c>
      <c r="J139" s="21">
        <f>-PMT(VLookups!$D$20/12,180,-FV(VLookups!$D$20/12,24,,-VLookups!$D$19))</f>
        <v>-624.95374865778945</v>
      </c>
      <c r="K139" s="19">
        <v>0</v>
      </c>
      <c r="L139" s="19">
        <v>0</v>
      </c>
      <c r="M139" s="20">
        <f>M138-VLookups!$D$33</f>
        <v>-154</v>
      </c>
      <c r="N139" s="22">
        <v>75</v>
      </c>
      <c r="O139" s="19">
        <v>0</v>
      </c>
      <c r="P139" s="19">
        <v>0</v>
      </c>
      <c r="Q139" s="9" t="s">
        <v>36</v>
      </c>
      <c r="R139" s="21">
        <f>R127*(1+VLookups!$D$45)</f>
        <v>-3836.1821356438541</v>
      </c>
      <c r="S139" s="19">
        <v>0</v>
      </c>
      <c r="T139" s="19">
        <v>0</v>
      </c>
      <c r="U139" s="9" t="s">
        <v>36</v>
      </c>
      <c r="V139" s="21">
        <f>V138-VLookups!$D$54</f>
        <v>-1275</v>
      </c>
      <c r="W139" s="21">
        <f>-VLookups!$D$59</f>
        <v>-250</v>
      </c>
      <c r="X139" s="19">
        <v>0</v>
      </c>
      <c r="Y139" s="36">
        <f>Y138*(1+VLookups!$D$57/12)</f>
        <v>-275.52647603113087</v>
      </c>
      <c r="Z139" s="20">
        <f>-E139*VLookups!$J$3</f>
        <v>-567.87389719046735</v>
      </c>
      <c r="AA139" s="19">
        <v>0</v>
      </c>
      <c r="AB139" s="20">
        <f t="shared" si="8"/>
        <v>818.92006523170892</v>
      </c>
      <c r="AC139" s="20">
        <f t="shared" si="9"/>
        <v>52794.555059675491</v>
      </c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</row>
    <row r="140" spans="1:43" x14ac:dyDescent="0.25">
      <c r="A140" s="1"/>
      <c r="B140" s="9">
        <v>136</v>
      </c>
      <c r="C140" s="9">
        <f t="shared" si="6"/>
        <v>34</v>
      </c>
      <c r="D140" s="9">
        <f t="shared" si="7"/>
        <v>4</v>
      </c>
      <c r="E140" s="20">
        <f>E128*(1+VLookups!$C$8)</f>
        <v>14196.847429761683</v>
      </c>
      <c r="F140" s="20">
        <f>-E140*VLookups!$D$10*2</f>
        <v>-851.81084578570096</v>
      </c>
      <c r="G140" s="19">
        <v>0</v>
      </c>
      <c r="H140" s="20">
        <f>(-VLookups!$D$13)*(E140+F140/2)</f>
        <v>-4475.5561522323706</v>
      </c>
      <c r="I140" s="20">
        <f>-PMT(VLookups!$D$16/12,180,-FV(VLookups!$D$16/12,72,,-VLookups!$D$15))</f>
        <v>-1492.92953188151</v>
      </c>
      <c r="J140" s="21">
        <f>-PMT(VLookups!$D$20/12,180,-FV(VLookups!$D$20/12,24,,-VLookups!$D$19))</f>
        <v>-624.95374865778945</v>
      </c>
      <c r="K140" s="19">
        <v>0</v>
      </c>
      <c r="L140" s="19">
        <v>0</v>
      </c>
      <c r="M140" s="20">
        <f>M139-VLookups!$D$33</f>
        <v>-155</v>
      </c>
      <c r="N140" s="22">
        <v>76</v>
      </c>
      <c r="O140" s="19">
        <v>0</v>
      </c>
      <c r="P140" s="19">
        <v>0</v>
      </c>
      <c r="Q140" s="9" t="s">
        <v>36</v>
      </c>
      <c r="R140" s="21">
        <f>R128*(1+VLookups!$D$45)</f>
        <v>-3836.1821356438541</v>
      </c>
      <c r="S140" s="19">
        <v>0</v>
      </c>
      <c r="T140" s="19">
        <v>0</v>
      </c>
      <c r="U140" s="9" t="s">
        <v>36</v>
      </c>
      <c r="V140" s="21">
        <f>V139-VLookups!$D$54</f>
        <v>-1280</v>
      </c>
      <c r="W140" s="21">
        <f>-VLookups!$D$59</f>
        <v>-250</v>
      </c>
      <c r="X140" s="19">
        <v>0</v>
      </c>
      <c r="Y140" s="36">
        <f>Y139*(1+VLookups!$D$57/12)</f>
        <v>-276.33009491955499</v>
      </c>
      <c r="Z140" s="20">
        <f>-E140*VLookups!$J$3</f>
        <v>-567.87389719046735</v>
      </c>
      <c r="AA140" s="19">
        <v>0</v>
      </c>
      <c r="AB140" s="20">
        <f t="shared" si="8"/>
        <v>812.11644634328479</v>
      </c>
      <c r="AC140" s="20">
        <f t="shared" si="9"/>
        <v>53694.662431118239</v>
      </c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</row>
    <row r="141" spans="1:43" x14ac:dyDescent="0.25">
      <c r="A141" s="1"/>
      <c r="B141" s="9">
        <v>137</v>
      </c>
      <c r="C141" s="9">
        <f t="shared" si="6"/>
        <v>34</v>
      </c>
      <c r="D141" s="9">
        <f t="shared" si="7"/>
        <v>5</v>
      </c>
      <c r="E141" s="20">
        <f>E129*(1+VLookups!$C$8)</f>
        <v>14196.847429761683</v>
      </c>
      <c r="F141" s="20">
        <f>-E141*VLookups!$D$10*2</f>
        <v>-851.81084578570096</v>
      </c>
      <c r="G141" s="19">
        <v>0</v>
      </c>
      <c r="H141" s="20">
        <f>(-VLookups!$D$13)*(E141+F141/2)</f>
        <v>-4475.5561522323706</v>
      </c>
      <c r="I141" s="20">
        <f>-PMT(VLookups!$D$16/12,180,-FV(VLookups!$D$16/12,72,,-VLookups!$D$15))</f>
        <v>-1492.92953188151</v>
      </c>
      <c r="J141" s="21">
        <f>-PMT(VLookups!$D$20/12,180,-FV(VLookups!$D$20/12,24,,-VLookups!$D$19))</f>
        <v>-624.95374865778945</v>
      </c>
      <c r="K141" s="19">
        <v>0</v>
      </c>
      <c r="L141" s="19">
        <v>0</v>
      </c>
      <c r="M141" s="20">
        <f>M140-VLookups!$D$33</f>
        <v>-156</v>
      </c>
      <c r="N141" s="22">
        <v>77</v>
      </c>
      <c r="O141" s="19">
        <v>0</v>
      </c>
      <c r="P141" s="19">
        <v>0</v>
      </c>
      <c r="Q141" s="9" t="s">
        <v>36</v>
      </c>
      <c r="R141" s="21">
        <f>R129*(1+VLookups!$D$45)</f>
        <v>-3836.1821356438541</v>
      </c>
      <c r="S141" s="19">
        <v>0</v>
      </c>
      <c r="T141" s="19">
        <v>0</v>
      </c>
      <c r="U141" s="9" t="s">
        <v>36</v>
      </c>
      <c r="V141" s="21">
        <f>V140-VLookups!$D$54</f>
        <v>-1285</v>
      </c>
      <c r="W141" s="21">
        <f>-VLookups!$D$59</f>
        <v>-250</v>
      </c>
      <c r="X141" s="19">
        <v>0</v>
      </c>
      <c r="Y141" s="36">
        <f>Y140*(1+VLookups!$D$57/12)</f>
        <v>-277.13605769640373</v>
      </c>
      <c r="Z141" s="20">
        <f>-E141*VLookups!$J$3</f>
        <v>-567.87389719046735</v>
      </c>
      <c r="AA141" s="19">
        <v>0</v>
      </c>
      <c r="AB141" s="20">
        <f t="shared" si="8"/>
        <v>805.31048356643612</v>
      </c>
      <c r="AC141" s="20">
        <f t="shared" si="9"/>
        <v>54589.464018736537</v>
      </c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</row>
    <row r="142" spans="1:43" x14ac:dyDescent="0.25">
      <c r="A142" s="1"/>
      <c r="B142" s="9">
        <v>138</v>
      </c>
      <c r="C142" s="9">
        <f t="shared" si="6"/>
        <v>34</v>
      </c>
      <c r="D142" s="9">
        <f t="shared" si="7"/>
        <v>6</v>
      </c>
      <c r="E142" s="20">
        <f>E130*(1+VLookups!$C$8)</f>
        <v>14196.847429761683</v>
      </c>
      <c r="F142" s="20">
        <f>-E142*VLookups!$D$10*2</f>
        <v>-851.81084578570096</v>
      </c>
      <c r="G142" s="19">
        <v>0</v>
      </c>
      <c r="H142" s="20">
        <f>(-VLookups!$D$13)*(E142+F142/2)</f>
        <v>-4475.5561522323706</v>
      </c>
      <c r="I142" s="20">
        <f>-PMT(VLookups!$D$16/12,180,-FV(VLookups!$D$16/12,72,,-VLookups!$D$15))</f>
        <v>-1492.92953188151</v>
      </c>
      <c r="J142" s="21">
        <f>-PMT(VLookups!$D$20/12,180,-FV(VLookups!$D$20/12,24,,-VLookups!$D$19))</f>
        <v>-624.95374865778945</v>
      </c>
      <c r="K142" s="19">
        <v>0</v>
      </c>
      <c r="L142" s="19">
        <v>0</v>
      </c>
      <c r="M142" s="20">
        <f>M141-VLookups!$D$33</f>
        <v>-157</v>
      </c>
      <c r="N142" s="22">
        <v>78</v>
      </c>
      <c r="O142" s="19">
        <v>0</v>
      </c>
      <c r="P142" s="19">
        <v>0</v>
      </c>
      <c r="Q142" s="9" t="s">
        <v>36</v>
      </c>
      <c r="R142" s="21">
        <f>R130*(1+VLookups!$D$45)</f>
        <v>-3836.1821356438541</v>
      </c>
      <c r="S142" s="19">
        <v>0</v>
      </c>
      <c r="T142" s="19">
        <v>0</v>
      </c>
      <c r="U142" s="9" t="s">
        <v>36</v>
      </c>
      <c r="V142" s="21">
        <f>V141-VLookups!$D$54</f>
        <v>-1290</v>
      </c>
      <c r="W142" s="21">
        <f>-VLookups!$D$59</f>
        <v>-250</v>
      </c>
      <c r="X142" s="19">
        <v>0</v>
      </c>
      <c r="Y142" s="36">
        <f>Y141*(1+VLookups!$D$57/12)</f>
        <v>-277.94437119801825</v>
      </c>
      <c r="Z142" s="20">
        <f>-E142*VLookups!$J$3</f>
        <v>-567.87389719046735</v>
      </c>
      <c r="AA142" s="19">
        <v>0</v>
      </c>
      <c r="AB142" s="20">
        <f t="shared" si="8"/>
        <v>798.5021700648216</v>
      </c>
      <c r="AC142" s="20">
        <f t="shared" si="9"/>
        <v>55478.948628832586</v>
      </c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 x14ac:dyDescent="0.25">
      <c r="A143" s="1"/>
      <c r="B143" s="9">
        <v>139</v>
      </c>
      <c r="C143" s="9">
        <f t="shared" si="6"/>
        <v>34</v>
      </c>
      <c r="D143" s="9">
        <f t="shared" si="7"/>
        <v>7</v>
      </c>
      <c r="E143" s="20">
        <f>E131*(1+VLookups!$C$8)</f>
        <v>14196.847429761683</v>
      </c>
      <c r="F143" s="20">
        <f>-E143*VLookups!$D$10*2</f>
        <v>-851.81084578570096</v>
      </c>
      <c r="G143" s="19">
        <v>0</v>
      </c>
      <c r="H143" s="20">
        <f>(-VLookups!$D$13)*(E143+F143/2)</f>
        <v>-4475.5561522323706</v>
      </c>
      <c r="I143" s="20">
        <f>-PMT(VLookups!$D$16/12,180,-FV(VLookups!$D$16/12,72,,-VLookups!$D$15))</f>
        <v>-1492.92953188151</v>
      </c>
      <c r="J143" s="21">
        <f>-PMT(VLookups!$D$20/12,180,-FV(VLookups!$D$20/12,24,,-VLookups!$D$19))</f>
        <v>-624.95374865778945</v>
      </c>
      <c r="K143" s="19">
        <v>0</v>
      </c>
      <c r="L143" s="19">
        <v>0</v>
      </c>
      <c r="M143" s="20">
        <f>M142-VLookups!$D$33</f>
        <v>-158</v>
      </c>
      <c r="N143" s="22">
        <v>79</v>
      </c>
      <c r="O143" s="19">
        <v>0</v>
      </c>
      <c r="P143" s="19">
        <v>0</v>
      </c>
      <c r="Q143" s="9" t="s">
        <v>36</v>
      </c>
      <c r="R143" s="21">
        <f>R131*(1+VLookups!$D$45)</f>
        <v>-3836.1821356438541</v>
      </c>
      <c r="S143" s="19">
        <v>0</v>
      </c>
      <c r="T143" s="19">
        <v>0</v>
      </c>
      <c r="U143" s="9" t="s">
        <v>36</v>
      </c>
      <c r="V143" s="21">
        <f>V142-VLookups!$D$54</f>
        <v>-1295</v>
      </c>
      <c r="W143" s="21">
        <f>-VLookups!$D$59</f>
        <v>-250</v>
      </c>
      <c r="X143" s="19">
        <v>0</v>
      </c>
      <c r="Y143" s="36">
        <f>Y142*(1+VLookups!$D$57/12)</f>
        <v>-278.75504228067916</v>
      </c>
      <c r="Z143" s="20">
        <f>-E143*VLookups!$J$3</f>
        <v>-567.87389719046735</v>
      </c>
      <c r="AA143" s="19">
        <v>0</v>
      </c>
      <c r="AB143" s="20">
        <f t="shared" si="8"/>
        <v>791.69149898216062</v>
      </c>
      <c r="AC143" s="20">
        <f t="shared" si="9"/>
        <v>56363.105042196134</v>
      </c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 x14ac:dyDescent="0.25">
      <c r="A144" s="1"/>
      <c r="B144" s="9">
        <v>140</v>
      </c>
      <c r="C144" s="9">
        <f t="shared" si="6"/>
        <v>34</v>
      </c>
      <c r="D144" s="9">
        <f t="shared" si="7"/>
        <v>8</v>
      </c>
      <c r="E144" s="20">
        <f>E132*(1+VLookups!$C$8)</f>
        <v>14196.847429761683</v>
      </c>
      <c r="F144" s="20">
        <f>-E144*VLookups!$D$10*2</f>
        <v>-851.81084578570096</v>
      </c>
      <c r="G144" s="19">
        <v>0</v>
      </c>
      <c r="H144" s="20">
        <f>(-VLookups!$D$13)*(E144+F144/2)</f>
        <v>-4475.5561522323706</v>
      </c>
      <c r="I144" s="20">
        <f>-PMT(VLookups!$D$16/12,180,-FV(VLookups!$D$16/12,72,,-VLookups!$D$15))</f>
        <v>-1492.92953188151</v>
      </c>
      <c r="J144" s="21">
        <f>-PMT(VLookups!$D$20/12,180,-FV(VLookups!$D$20/12,24,,-VLookups!$D$19))</f>
        <v>-624.95374865778945</v>
      </c>
      <c r="K144" s="19">
        <v>0</v>
      </c>
      <c r="L144" s="19">
        <v>0</v>
      </c>
      <c r="M144" s="20">
        <f>M143-VLookups!$D$33</f>
        <v>-159</v>
      </c>
      <c r="N144" s="22">
        <v>80</v>
      </c>
      <c r="O144" s="19">
        <v>0</v>
      </c>
      <c r="P144" s="19">
        <v>0</v>
      </c>
      <c r="Q144" s="9" t="s">
        <v>36</v>
      </c>
      <c r="R144" s="21">
        <f>R132*(1+VLookups!$D$45)</f>
        <v>-3836.1821356438541</v>
      </c>
      <c r="S144" s="19">
        <v>0</v>
      </c>
      <c r="T144" s="19">
        <v>0</v>
      </c>
      <c r="U144" s="9" t="s">
        <v>36</v>
      </c>
      <c r="V144" s="21">
        <f>V143-VLookups!$D$54</f>
        <v>-1300</v>
      </c>
      <c r="W144" s="21">
        <f>-VLookups!$D$59</f>
        <v>-250</v>
      </c>
      <c r="X144" s="19">
        <v>0</v>
      </c>
      <c r="Y144" s="36">
        <f>Y143*(1+VLookups!$D$57/12)</f>
        <v>-279.56807782066448</v>
      </c>
      <c r="Z144" s="20">
        <f>-E144*VLookups!$J$3</f>
        <v>-567.87389719046735</v>
      </c>
      <c r="AA144" s="19">
        <v>0</v>
      </c>
      <c r="AB144" s="20">
        <f t="shared" si="8"/>
        <v>784.8784634421753</v>
      </c>
      <c r="AC144" s="20">
        <f t="shared" si="9"/>
        <v>57241.922014041971</v>
      </c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1:43" x14ac:dyDescent="0.25">
      <c r="A145" s="1"/>
      <c r="B145" s="9">
        <v>141</v>
      </c>
      <c r="C145" s="9">
        <f t="shared" ref="C145:C208" si="10">C133+1</f>
        <v>34</v>
      </c>
      <c r="D145" s="9">
        <f t="shared" si="7"/>
        <v>9</v>
      </c>
      <c r="E145" s="20">
        <f>E133*(1+VLookups!$C$8)</f>
        <v>14196.847429761683</v>
      </c>
      <c r="F145" s="20">
        <f>-E145*VLookups!$D$10*2</f>
        <v>-851.81084578570096</v>
      </c>
      <c r="G145" s="19">
        <v>0</v>
      </c>
      <c r="H145" s="20">
        <f>(-VLookups!$D$13)*(E145+F145/2)</f>
        <v>-4475.5561522323706</v>
      </c>
      <c r="I145" s="20">
        <f>-PMT(VLookups!$D$16/12,180,-FV(VLookups!$D$16/12,72,,-VLookups!$D$15))</f>
        <v>-1492.92953188151</v>
      </c>
      <c r="J145" s="21">
        <f>-PMT(VLookups!$D$20/12,180,-FV(VLookups!$D$20/12,24,,-VLookups!$D$19))</f>
        <v>-624.95374865778945</v>
      </c>
      <c r="K145" s="19">
        <v>0</v>
      </c>
      <c r="L145" s="19">
        <v>0</v>
      </c>
      <c r="M145" s="20">
        <f>M144-VLookups!$D$33</f>
        <v>-160</v>
      </c>
      <c r="N145" s="22">
        <v>81</v>
      </c>
      <c r="O145" s="19">
        <v>0</v>
      </c>
      <c r="P145" s="19">
        <v>0</v>
      </c>
      <c r="Q145" s="9" t="s">
        <v>36</v>
      </c>
      <c r="R145" s="21">
        <f>R133*(1+VLookups!$D$45)</f>
        <v>-3836.1821356438541</v>
      </c>
      <c r="S145" s="19">
        <v>0</v>
      </c>
      <c r="T145" s="19">
        <v>0</v>
      </c>
      <c r="U145" s="9" t="s">
        <v>36</v>
      </c>
      <c r="V145" s="21">
        <f>V144-VLookups!$D$54</f>
        <v>-1305</v>
      </c>
      <c r="W145" s="21">
        <f>-VLookups!$D$59</f>
        <v>-250</v>
      </c>
      <c r="X145" s="19">
        <v>0</v>
      </c>
      <c r="Y145" s="36">
        <f>Y144*(1+VLookups!$D$57/12)</f>
        <v>-280.38348471430811</v>
      </c>
      <c r="Z145" s="20">
        <f>-E145*VLookups!$J$3</f>
        <v>-567.87389719046735</v>
      </c>
      <c r="AA145" s="19">
        <v>0</v>
      </c>
      <c r="AB145" s="20">
        <f t="shared" si="8"/>
        <v>778.06305654853179</v>
      </c>
      <c r="AC145" s="20">
        <f t="shared" si="9"/>
        <v>58115.388273947246</v>
      </c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</row>
    <row r="146" spans="1:43" x14ac:dyDescent="0.25">
      <c r="A146" s="1"/>
      <c r="B146" s="9">
        <v>142</v>
      </c>
      <c r="C146" s="9">
        <f t="shared" si="10"/>
        <v>34</v>
      </c>
      <c r="D146" s="9">
        <f t="shared" ref="D146:D209" si="11">D134</f>
        <v>10</v>
      </c>
      <c r="E146" s="20">
        <f>E134*(1+VLookups!$C$8)</f>
        <v>14196.847429761683</v>
      </c>
      <c r="F146" s="20">
        <f>-E146*VLookups!$D$10*2</f>
        <v>-851.81084578570096</v>
      </c>
      <c r="G146" s="19">
        <v>0</v>
      </c>
      <c r="H146" s="20">
        <f>(-VLookups!$D$13)*(E146+F146/2)</f>
        <v>-4475.5561522323706</v>
      </c>
      <c r="I146" s="20">
        <f>-PMT(VLookups!$D$16/12,180,-FV(VLookups!$D$16/12,72,,-VLookups!$D$15))</f>
        <v>-1492.92953188151</v>
      </c>
      <c r="J146" s="21">
        <f>-PMT(VLookups!$D$20/12,180,-FV(VLookups!$D$20/12,24,,-VLookups!$D$19))</f>
        <v>-624.95374865778945</v>
      </c>
      <c r="K146" s="19">
        <v>0</v>
      </c>
      <c r="L146" s="19">
        <v>0</v>
      </c>
      <c r="M146" s="20">
        <f>M145-VLookups!$D$33</f>
        <v>-161</v>
      </c>
      <c r="N146" s="22">
        <v>82</v>
      </c>
      <c r="O146" s="19">
        <v>0</v>
      </c>
      <c r="P146" s="19">
        <v>0</v>
      </c>
      <c r="Q146" s="9" t="s">
        <v>36</v>
      </c>
      <c r="R146" s="21">
        <f>R134*(1+VLookups!$D$45)</f>
        <v>-3836.1821356438541</v>
      </c>
      <c r="S146" s="19">
        <v>0</v>
      </c>
      <c r="T146" s="19">
        <v>0</v>
      </c>
      <c r="U146" s="9" t="s">
        <v>36</v>
      </c>
      <c r="V146" s="21">
        <f>V145-VLookups!$D$54</f>
        <v>-1310</v>
      </c>
      <c r="W146" s="21">
        <f>-VLookups!$D$59</f>
        <v>-250</v>
      </c>
      <c r="X146" s="19">
        <v>0</v>
      </c>
      <c r="Y146" s="36">
        <f>Y145*(1+VLookups!$D$57/12)</f>
        <v>-281.20126987805816</v>
      </c>
      <c r="Z146" s="20">
        <f>-E146*VLookups!$J$3</f>
        <v>-567.87389719046735</v>
      </c>
      <c r="AA146" s="19">
        <v>0</v>
      </c>
      <c r="AB146" s="20">
        <f t="shared" si="8"/>
        <v>771.24527138478163</v>
      </c>
      <c r="AC146" s="20">
        <f t="shared" si="9"/>
        <v>58983.492525788606</v>
      </c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</row>
    <row r="147" spans="1:43" x14ac:dyDescent="0.25">
      <c r="A147" s="1"/>
      <c r="B147" s="9">
        <v>143</v>
      </c>
      <c r="C147" s="9">
        <f t="shared" si="10"/>
        <v>34</v>
      </c>
      <c r="D147" s="9">
        <f t="shared" si="11"/>
        <v>11</v>
      </c>
      <c r="E147" s="20">
        <f>E135*(1+VLookups!$C$8)</f>
        <v>14196.847429761683</v>
      </c>
      <c r="F147" s="20">
        <f>-E147*VLookups!$D$10*2</f>
        <v>-851.81084578570096</v>
      </c>
      <c r="G147" s="19">
        <v>0</v>
      </c>
      <c r="H147" s="20">
        <f>(-VLookups!$D$13)*(E147+F147/2)</f>
        <v>-4475.5561522323706</v>
      </c>
      <c r="I147" s="20">
        <f>-PMT(VLookups!$D$16/12,180,-FV(VLookups!$D$16/12,72,,-VLookups!$D$15))</f>
        <v>-1492.92953188151</v>
      </c>
      <c r="J147" s="21">
        <f>-PMT(VLookups!$D$20/12,180,-FV(VLookups!$D$20/12,24,,-VLookups!$D$19))</f>
        <v>-624.95374865778945</v>
      </c>
      <c r="K147" s="19">
        <v>0</v>
      </c>
      <c r="L147" s="19">
        <v>0</v>
      </c>
      <c r="M147" s="20">
        <f>M146-VLookups!$D$33</f>
        <v>-162</v>
      </c>
      <c r="N147" s="22">
        <v>83</v>
      </c>
      <c r="O147" s="19">
        <v>0</v>
      </c>
      <c r="P147" s="19">
        <v>0</v>
      </c>
      <c r="Q147" s="9" t="s">
        <v>36</v>
      </c>
      <c r="R147" s="21">
        <f>R135*(1+VLookups!$D$45)</f>
        <v>-3836.1821356438541</v>
      </c>
      <c r="S147" s="19">
        <v>0</v>
      </c>
      <c r="T147" s="19">
        <v>0</v>
      </c>
      <c r="U147" s="9" t="s">
        <v>36</v>
      </c>
      <c r="V147" s="21">
        <f>V146-VLookups!$D$54</f>
        <v>-1315</v>
      </c>
      <c r="W147" s="21">
        <f>-VLookups!$D$59</f>
        <v>-250</v>
      </c>
      <c r="X147" s="21">
        <f>-VLookups!$D$62</f>
        <v>-175</v>
      </c>
      <c r="Y147" s="36">
        <f>Y146*(1+VLookups!$D$57/12)</f>
        <v>-282.02144024853584</v>
      </c>
      <c r="Z147" s="20">
        <f>-E147*VLookups!$J$3</f>
        <v>-567.87389719046735</v>
      </c>
      <c r="AA147" s="19">
        <v>0</v>
      </c>
      <c r="AB147" s="20">
        <f t="shared" si="8"/>
        <v>589.425101014304</v>
      </c>
      <c r="AC147" s="20">
        <f t="shared" si="9"/>
        <v>59671.223447679229</v>
      </c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</row>
    <row r="148" spans="1:43" x14ac:dyDescent="0.25">
      <c r="A148" s="40"/>
      <c r="B148" s="41">
        <v>144</v>
      </c>
      <c r="C148" s="41">
        <f t="shared" si="10"/>
        <v>35</v>
      </c>
      <c r="D148" s="41">
        <f t="shared" si="11"/>
        <v>0</v>
      </c>
      <c r="E148" s="20">
        <f>E136*(1+VLookups!$C$8)</f>
        <v>14693.73708980334</v>
      </c>
      <c r="F148" s="42">
        <f>-E148*VLookups!$D$10*2</f>
        <v>-881.62422538820044</v>
      </c>
      <c r="G148" s="43">
        <v>0</v>
      </c>
      <c r="H148" s="42">
        <f>(-VLookups!$D$13)*(E148+F148/2)</f>
        <v>-4632.2006175605029</v>
      </c>
      <c r="I148" s="42">
        <f>-PMT(VLookups!$D$16/12,180,-FV(VLookups!$D$16/12,72,,-VLookups!$D$15))</f>
        <v>-1492.92953188151</v>
      </c>
      <c r="J148" s="45">
        <f>-PMT(VLookups!$D$20/12,180,-FV(VLookups!$D$20/12,24,,-VLookups!$D$19))</f>
        <v>-624.95374865778945</v>
      </c>
      <c r="K148" s="43">
        <v>0</v>
      </c>
      <c r="L148" s="43">
        <v>0</v>
      </c>
      <c r="M148" s="42">
        <f>M147-VLookups!$D$33</f>
        <v>-163</v>
      </c>
      <c r="N148" s="44">
        <v>84</v>
      </c>
      <c r="O148" s="43">
        <v>0</v>
      </c>
      <c r="P148" s="43">
        <v>0</v>
      </c>
      <c r="Q148" s="41" t="s">
        <v>36</v>
      </c>
      <c r="R148" s="45">
        <f>R136*(1+VLookups!$D$45)</f>
        <v>-4070.189245918129</v>
      </c>
      <c r="S148" s="45">
        <f>-VLookups!$D$47</f>
        <v>-60000</v>
      </c>
      <c r="T148" s="43">
        <v>0</v>
      </c>
      <c r="U148" s="41">
        <v>0</v>
      </c>
      <c r="V148" s="45">
        <f>V147-VLookups!$D$54</f>
        <v>-1320</v>
      </c>
      <c r="W148" s="45">
        <f>-VLookups!$D$59</f>
        <v>-250</v>
      </c>
      <c r="X148" s="45">
        <f>-VLookups!$D$62</f>
        <v>-175</v>
      </c>
      <c r="Y148" s="46">
        <f>Y147*(1+VLookups!$D$57/12)</f>
        <v>-282.84400278259409</v>
      </c>
      <c r="Z148" s="42">
        <f>-E148*VLookups!$J$3</f>
        <v>-587.74948359213363</v>
      </c>
      <c r="AA148" s="43">
        <v>0</v>
      </c>
      <c r="AB148" s="42">
        <f t="shared" si="8"/>
        <v>-59345.941653283415</v>
      </c>
      <c r="AC148" s="42">
        <f t="shared" si="9"/>
        <v>424.73383347527852</v>
      </c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</row>
    <row r="149" spans="1:43" x14ac:dyDescent="0.25">
      <c r="A149" s="1"/>
      <c r="B149" s="9">
        <v>145</v>
      </c>
      <c r="C149" s="9">
        <f t="shared" si="10"/>
        <v>35</v>
      </c>
      <c r="D149" s="9">
        <f t="shared" si="11"/>
        <v>1</v>
      </c>
      <c r="E149" s="20">
        <f>E137*(1+VLookups!$C$8)</f>
        <v>14693.73708980334</v>
      </c>
      <c r="F149" s="20">
        <f>-E149*VLookups!$D$10*2</f>
        <v>-881.62422538820044</v>
      </c>
      <c r="G149" s="19">
        <v>0</v>
      </c>
      <c r="H149" s="20">
        <f>(-VLookups!$D$13)*(E149+F149/2)</f>
        <v>-4632.2006175605029</v>
      </c>
      <c r="I149" s="20">
        <f>-PMT(VLookups!$D$16/12,180,-FV(VLookups!$D$16/12,72,,-VLookups!$D$15))</f>
        <v>-1492.92953188151</v>
      </c>
      <c r="J149" s="21">
        <f>-PMT(VLookups!$D$20/12,180,-FV(VLookups!$D$20/12,24,,-VLookups!$D$19))</f>
        <v>-624.95374865778945</v>
      </c>
      <c r="K149" s="19">
        <v>0</v>
      </c>
      <c r="L149" s="19">
        <v>0</v>
      </c>
      <c r="M149" s="20">
        <f>M148-VLookups!$D$33</f>
        <v>-164</v>
      </c>
      <c r="N149" s="22">
        <v>85</v>
      </c>
      <c r="O149" s="19">
        <v>0</v>
      </c>
      <c r="P149" s="19">
        <v>0</v>
      </c>
      <c r="Q149" s="9" t="s">
        <v>36</v>
      </c>
      <c r="R149" s="19">
        <v>0</v>
      </c>
      <c r="S149" s="20">
        <f>VLookups!$D$50</f>
        <v>-4487.7037773753191</v>
      </c>
      <c r="T149" s="19">
        <v>0</v>
      </c>
      <c r="U149" s="9">
        <v>1</v>
      </c>
      <c r="V149" s="21">
        <f>V148-VLookups!$D$54</f>
        <v>-1325</v>
      </c>
      <c r="W149" s="21">
        <f>-VLookups!$D$59</f>
        <v>-250</v>
      </c>
      <c r="X149" s="21">
        <f>-VLookups!$D$62</f>
        <v>-175</v>
      </c>
      <c r="Y149" s="36">
        <f>Y148*(1+VLookups!$D$57/12)</f>
        <v>-283.66896445737666</v>
      </c>
      <c r="Z149" s="20">
        <f>-E149*VLookups!$J$3</f>
        <v>-587.74948359213363</v>
      </c>
      <c r="AA149" s="19">
        <v>0</v>
      </c>
      <c r="AB149" s="20">
        <f t="shared" si="8"/>
        <v>229.71885358460895</v>
      </c>
      <c r="AC149" s="20">
        <f t="shared" si="9"/>
        <v>655.1605767823462</v>
      </c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</row>
    <row r="150" spans="1:43" x14ac:dyDescent="0.25">
      <c r="A150" s="1"/>
      <c r="B150" s="9">
        <v>146</v>
      </c>
      <c r="C150" s="9">
        <f t="shared" si="10"/>
        <v>35</v>
      </c>
      <c r="D150" s="9">
        <f t="shared" si="11"/>
        <v>2</v>
      </c>
      <c r="E150" s="20">
        <f>E138*(1+VLookups!$C$8)</f>
        <v>14693.73708980334</v>
      </c>
      <c r="F150" s="20">
        <f>-E150*VLookups!$D$10*2</f>
        <v>-881.62422538820044</v>
      </c>
      <c r="G150" s="19">
        <v>0</v>
      </c>
      <c r="H150" s="20">
        <f>(-VLookups!$D$13)*(E150+F150/2)</f>
        <v>-4632.2006175605029</v>
      </c>
      <c r="I150" s="20">
        <f>-PMT(VLookups!$D$16/12,180,-FV(VLookups!$D$16/12,72,,-VLookups!$D$15))</f>
        <v>-1492.92953188151</v>
      </c>
      <c r="J150" s="21">
        <f>-PMT(VLookups!$D$20/12,180,-FV(VLookups!$D$20/12,24,,-VLookups!$D$19))</f>
        <v>-624.95374865778945</v>
      </c>
      <c r="K150" s="19">
        <v>0</v>
      </c>
      <c r="L150" s="19">
        <v>0</v>
      </c>
      <c r="M150" s="20">
        <f>M149-VLookups!$D$33</f>
        <v>-165</v>
      </c>
      <c r="N150" s="22">
        <v>86</v>
      </c>
      <c r="O150" s="19">
        <v>0</v>
      </c>
      <c r="P150" s="19">
        <v>0</v>
      </c>
      <c r="Q150" s="9" t="s">
        <v>36</v>
      </c>
      <c r="R150" s="19">
        <v>0</v>
      </c>
      <c r="S150" s="20">
        <f>VLookups!$D$50</f>
        <v>-4487.7037773753191</v>
      </c>
      <c r="T150" s="19">
        <v>0</v>
      </c>
      <c r="U150" s="9">
        <v>2</v>
      </c>
      <c r="V150" s="21">
        <f>V149-VLookups!$D$54</f>
        <v>-1330</v>
      </c>
      <c r="W150" s="21">
        <f>-VLookups!$D$59</f>
        <v>-250</v>
      </c>
      <c r="X150" s="21">
        <f>-VLookups!$D$62</f>
        <v>-175</v>
      </c>
      <c r="Y150" s="36">
        <f>Y149*(1+VLookups!$D$57/12)</f>
        <v>-284.49633227037737</v>
      </c>
      <c r="Z150" s="20">
        <f>-E150*VLookups!$J$3</f>
        <v>-587.74948359213363</v>
      </c>
      <c r="AA150" s="19">
        <v>0</v>
      </c>
      <c r="AB150" s="20">
        <f t="shared" si="8"/>
        <v>222.89148577160813</v>
      </c>
      <c r="AC150" s="20">
        <f t="shared" si="9"/>
        <v>879.14399684859154</v>
      </c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</row>
    <row r="151" spans="1:43" x14ac:dyDescent="0.25">
      <c r="A151" s="1"/>
      <c r="B151" s="9">
        <v>147</v>
      </c>
      <c r="C151" s="9">
        <f t="shared" si="10"/>
        <v>35</v>
      </c>
      <c r="D151" s="9">
        <f t="shared" si="11"/>
        <v>3</v>
      </c>
      <c r="E151" s="20">
        <f>E139*(1+VLookups!$C$8)</f>
        <v>14693.73708980334</v>
      </c>
      <c r="F151" s="20">
        <f>-E151*VLookups!$D$10*2</f>
        <v>-881.62422538820044</v>
      </c>
      <c r="G151" s="19">
        <v>0</v>
      </c>
      <c r="H151" s="20">
        <f>(-VLookups!$D$13)*(E151+F151/2)</f>
        <v>-4632.2006175605029</v>
      </c>
      <c r="I151" s="20">
        <f>-PMT(VLookups!$D$16/12,180,-FV(VLookups!$D$16/12,72,,-VLookups!$D$15))</f>
        <v>-1492.92953188151</v>
      </c>
      <c r="J151" s="21">
        <f>-PMT(VLookups!$D$20/12,180,-FV(VLookups!$D$20/12,24,,-VLookups!$D$19))</f>
        <v>-624.95374865778945</v>
      </c>
      <c r="K151" s="19">
        <v>0</v>
      </c>
      <c r="L151" s="19">
        <v>0</v>
      </c>
      <c r="M151" s="20">
        <f>M150-VLookups!$D$33</f>
        <v>-166</v>
      </c>
      <c r="N151" s="22">
        <v>87</v>
      </c>
      <c r="O151" s="19">
        <v>0</v>
      </c>
      <c r="P151" s="19">
        <v>0</v>
      </c>
      <c r="Q151" s="9" t="s">
        <v>36</v>
      </c>
      <c r="R151" s="19">
        <v>0</v>
      </c>
      <c r="S151" s="20">
        <f>VLookups!$D$50</f>
        <v>-4487.7037773753191</v>
      </c>
      <c r="T151" s="19">
        <v>0</v>
      </c>
      <c r="U151" s="9">
        <v>3</v>
      </c>
      <c r="V151" s="21">
        <f>V150-VLookups!$D$54</f>
        <v>-1335</v>
      </c>
      <c r="W151" s="21">
        <f>-VLookups!$D$59</f>
        <v>-250</v>
      </c>
      <c r="X151" s="21">
        <f>-VLookups!$D$62</f>
        <v>-175</v>
      </c>
      <c r="Y151" s="36">
        <f>Y150*(1+VLookups!$D$57/12)</f>
        <v>-285.32611323949931</v>
      </c>
      <c r="Z151" s="20">
        <f>-E151*VLookups!$J$3</f>
        <v>-587.74948359213363</v>
      </c>
      <c r="AA151" s="19">
        <v>0</v>
      </c>
      <c r="AB151" s="20">
        <f t="shared" si="8"/>
        <v>216.06170480248625</v>
      </c>
      <c r="AC151" s="20">
        <f t="shared" si="9"/>
        <v>1096.6709416458255</v>
      </c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</row>
    <row r="152" spans="1:43" x14ac:dyDescent="0.25">
      <c r="A152" s="1"/>
      <c r="B152" s="9">
        <v>148</v>
      </c>
      <c r="C152" s="9">
        <f t="shared" si="10"/>
        <v>35</v>
      </c>
      <c r="D152" s="9">
        <f t="shared" si="11"/>
        <v>4</v>
      </c>
      <c r="E152" s="20">
        <f>E140*(1+VLookups!$C$8)</f>
        <v>14693.73708980334</v>
      </c>
      <c r="F152" s="20">
        <f>-E152*VLookups!$D$10*2</f>
        <v>-881.62422538820044</v>
      </c>
      <c r="G152" s="19">
        <v>0</v>
      </c>
      <c r="H152" s="20">
        <f>(-VLookups!$D$13)*(E152+F152/2)</f>
        <v>-4632.2006175605029</v>
      </c>
      <c r="I152" s="20">
        <f>-PMT(VLookups!$D$16/12,180,-FV(VLookups!$D$16/12,72,,-VLookups!$D$15))</f>
        <v>-1492.92953188151</v>
      </c>
      <c r="J152" s="21">
        <f>-PMT(VLookups!$D$20/12,180,-FV(VLookups!$D$20/12,24,,-VLookups!$D$19))</f>
        <v>-624.95374865778945</v>
      </c>
      <c r="K152" s="19">
        <v>0</v>
      </c>
      <c r="L152" s="19">
        <v>0</v>
      </c>
      <c r="M152" s="20">
        <f>M151-VLookups!$D$33</f>
        <v>-167</v>
      </c>
      <c r="N152" s="22">
        <v>88</v>
      </c>
      <c r="O152" s="19">
        <v>0</v>
      </c>
      <c r="P152" s="19">
        <v>0</v>
      </c>
      <c r="Q152" s="9" t="s">
        <v>36</v>
      </c>
      <c r="R152" s="19">
        <v>0</v>
      </c>
      <c r="S152" s="20">
        <f>VLookups!$D$50</f>
        <v>-4487.7037773753191</v>
      </c>
      <c r="T152" s="19">
        <v>0</v>
      </c>
      <c r="U152" s="9">
        <v>4</v>
      </c>
      <c r="V152" s="21">
        <f>V151-VLookups!$D$54</f>
        <v>-1340</v>
      </c>
      <c r="W152" s="21">
        <f>-VLookups!$D$59</f>
        <v>-250</v>
      </c>
      <c r="X152" s="21">
        <f>-VLookups!$D$62</f>
        <v>-175</v>
      </c>
      <c r="Y152" s="36">
        <f>Y151*(1+VLookups!$D$57/12)</f>
        <v>-286.1583144031145</v>
      </c>
      <c r="Z152" s="20">
        <f>-E152*VLookups!$J$3</f>
        <v>-587.74948359213363</v>
      </c>
      <c r="AA152" s="19">
        <v>0</v>
      </c>
      <c r="AB152" s="20">
        <f t="shared" si="8"/>
        <v>209.22950363887117</v>
      </c>
      <c r="AC152" s="20">
        <f t="shared" si="9"/>
        <v>1307.7282301874397</v>
      </c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</row>
    <row r="153" spans="1:43" x14ac:dyDescent="0.25">
      <c r="A153" s="1"/>
      <c r="B153" s="9">
        <v>149</v>
      </c>
      <c r="C153" s="9">
        <f t="shared" si="10"/>
        <v>35</v>
      </c>
      <c r="D153" s="9">
        <f t="shared" si="11"/>
        <v>5</v>
      </c>
      <c r="E153" s="20">
        <f>E141*(1+VLookups!$C$8)</f>
        <v>14693.73708980334</v>
      </c>
      <c r="F153" s="20">
        <f>-E153*VLookups!$D$10*2</f>
        <v>-881.62422538820044</v>
      </c>
      <c r="G153" s="19">
        <v>0</v>
      </c>
      <c r="H153" s="20">
        <f>(-VLookups!$D$13)*(E153+F153/2)</f>
        <v>-4632.2006175605029</v>
      </c>
      <c r="I153" s="20">
        <f>-PMT(VLookups!$D$16/12,180,-FV(VLookups!$D$16/12,72,,-VLookups!$D$15))</f>
        <v>-1492.92953188151</v>
      </c>
      <c r="J153" s="21">
        <f>-PMT(VLookups!$D$20/12,180,-FV(VLookups!$D$20/12,24,,-VLookups!$D$19))</f>
        <v>-624.95374865778945</v>
      </c>
      <c r="K153" s="19">
        <v>0</v>
      </c>
      <c r="L153" s="19">
        <v>0</v>
      </c>
      <c r="M153" s="20">
        <f>M152-VLookups!$D$33</f>
        <v>-168</v>
      </c>
      <c r="N153" s="22">
        <v>89</v>
      </c>
      <c r="O153" s="19">
        <v>0</v>
      </c>
      <c r="P153" s="19">
        <v>0</v>
      </c>
      <c r="Q153" s="9" t="s">
        <v>36</v>
      </c>
      <c r="R153" s="19">
        <v>0</v>
      </c>
      <c r="S153" s="20">
        <f>VLookups!$D$50</f>
        <v>-4487.7037773753191</v>
      </c>
      <c r="T153" s="19">
        <v>0</v>
      </c>
      <c r="U153" s="9">
        <v>5</v>
      </c>
      <c r="V153" s="21">
        <f>V152-VLookups!$D$54</f>
        <v>-1345</v>
      </c>
      <c r="W153" s="21">
        <f>-VLookups!$D$59</f>
        <v>-250</v>
      </c>
      <c r="X153" s="21">
        <f>-VLookups!$D$62</f>
        <v>-175</v>
      </c>
      <c r="Y153" s="36">
        <f>Y152*(1+VLookups!$D$57/12)</f>
        <v>-286.99294282012357</v>
      </c>
      <c r="Z153" s="20">
        <f>-E153*VLookups!$J$3</f>
        <v>-587.74948359213363</v>
      </c>
      <c r="AA153" s="19">
        <v>0</v>
      </c>
      <c r="AB153" s="20">
        <f t="shared" si="8"/>
        <v>202.39487522186209</v>
      </c>
      <c r="AC153" s="20">
        <f t="shared" si="9"/>
        <v>1512.3026524596144</v>
      </c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</row>
    <row r="154" spans="1:43" x14ac:dyDescent="0.25">
      <c r="A154" s="1"/>
      <c r="B154" s="9">
        <v>150</v>
      </c>
      <c r="C154" s="9">
        <f t="shared" si="10"/>
        <v>35</v>
      </c>
      <c r="D154" s="9">
        <f t="shared" si="11"/>
        <v>6</v>
      </c>
      <c r="E154" s="20">
        <f>E142*(1+VLookups!$C$8)</f>
        <v>14693.73708980334</v>
      </c>
      <c r="F154" s="20">
        <f>-E154*VLookups!$D$10*2</f>
        <v>-881.62422538820044</v>
      </c>
      <c r="G154" s="19">
        <v>0</v>
      </c>
      <c r="H154" s="20">
        <f>(-VLookups!$D$13)*(E154+F154/2)</f>
        <v>-4632.2006175605029</v>
      </c>
      <c r="I154" s="20">
        <f>-PMT(VLookups!$D$16/12,180,-FV(VLookups!$D$16/12,72,,-VLookups!$D$15))</f>
        <v>-1492.92953188151</v>
      </c>
      <c r="J154" s="21">
        <f>-PMT(VLookups!$D$20/12,180,-FV(VLookups!$D$20/12,24,,-VLookups!$D$19))</f>
        <v>-624.95374865778945</v>
      </c>
      <c r="K154" s="19">
        <v>0</v>
      </c>
      <c r="L154" s="19">
        <v>0</v>
      </c>
      <c r="M154" s="20">
        <f>M153-VLookups!$D$33</f>
        <v>-169</v>
      </c>
      <c r="N154" s="22">
        <v>90</v>
      </c>
      <c r="O154" s="19">
        <v>0</v>
      </c>
      <c r="P154" s="19">
        <v>0</v>
      </c>
      <c r="Q154" s="9" t="s">
        <v>36</v>
      </c>
      <c r="R154" s="19">
        <v>0</v>
      </c>
      <c r="S154" s="20">
        <f>VLookups!$D$50</f>
        <v>-4487.7037773753191</v>
      </c>
      <c r="T154" s="19">
        <v>0</v>
      </c>
      <c r="U154" s="9">
        <v>6</v>
      </c>
      <c r="V154" s="21">
        <f>V153-VLookups!$D$54</f>
        <v>-1350</v>
      </c>
      <c r="W154" s="21">
        <f>-VLookups!$D$59</f>
        <v>-250</v>
      </c>
      <c r="X154" s="21">
        <f>-VLookups!$D$62</f>
        <v>-175</v>
      </c>
      <c r="Y154" s="36">
        <f>Y153*(1+VLookups!$D$57/12)</f>
        <v>-287.8300055700156</v>
      </c>
      <c r="Z154" s="20">
        <f>-E154*VLookups!$J$3</f>
        <v>-587.74948359213363</v>
      </c>
      <c r="AA154" s="19">
        <v>0</v>
      </c>
      <c r="AB154" s="20">
        <f t="shared" si="8"/>
        <v>195.55781247197001</v>
      </c>
      <c r="AC154" s="20">
        <f t="shared" si="9"/>
        <v>1710.3809693523503</v>
      </c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</row>
    <row r="155" spans="1:43" x14ac:dyDescent="0.25">
      <c r="A155" s="1"/>
      <c r="B155" s="9">
        <v>151</v>
      </c>
      <c r="C155" s="9">
        <f t="shared" si="10"/>
        <v>35</v>
      </c>
      <c r="D155" s="9">
        <f t="shared" si="11"/>
        <v>7</v>
      </c>
      <c r="E155" s="20">
        <f>E143*(1+VLookups!$C$8)</f>
        <v>14693.73708980334</v>
      </c>
      <c r="F155" s="20">
        <f>-E155*VLookups!$D$10*2</f>
        <v>-881.62422538820044</v>
      </c>
      <c r="G155" s="19">
        <v>0</v>
      </c>
      <c r="H155" s="20">
        <f>(-VLookups!$D$13)*(E155+F155/2)</f>
        <v>-4632.2006175605029</v>
      </c>
      <c r="I155" s="20">
        <f>-PMT(VLookups!$D$16/12,180,-FV(VLookups!$D$16/12,72,,-VLookups!$D$15))</f>
        <v>-1492.92953188151</v>
      </c>
      <c r="J155" s="21">
        <f>-PMT(VLookups!$D$20/12,180,-FV(VLookups!$D$20/12,24,,-VLookups!$D$19))</f>
        <v>-624.95374865778945</v>
      </c>
      <c r="K155" s="19">
        <v>0</v>
      </c>
      <c r="L155" s="19">
        <v>0</v>
      </c>
      <c r="M155" s="20">
        <f>M154-VLookups!$D$33</f>
        <v>-170</v>
      </c>
      <c r="N155" s="22">
        <v>91</v>
      </c>
      <c r="O155" s="19">
        <v>0</v>
      </c>
      <c r="P155" s="19">
        <v>0</v>
      </c>
      <c r="Q155" s="9" t="s">
        <v>36</v>
      </c>
      <c r="R155" s="19">
        <v>0</v>
      </c>
      <c r="S155" s="20">
        <f>VLookups!$D$50</f>
        <v>-4487.7037773753191</v>
      </c>
      <c r="T155" s="19">
        <v>0</v>
      </c>
      <c r="U155" s="9">
        <v>7</v>
      </c>
      <c r="V155" s="21">
        <f>V154-VLookups!$D$54</f>
        <v>-1355</v>
      </c>
      <c r="W155" s="21">
        <f>-VLookups!$D$59</f>
        <v>-250</v>
      </c>
      <c r="X155" s="21">
        <f>-VLookups!$D$62</f>
        <v>-175</v>
      </c>
      <c r="Y155" s="36">
        <f>Y154*(1+VLookups!$D$57/12)</f>
        <v>-288.66950975292815</v>
      </c>
      <c r="Z155" s="20">
        <f>-E155*VLookups!$J$3</f>
        <v>-587.74948359213363</v>
      </c>
      <c r="AA155" s="19">
        <v>0</v>
      </c>
      <c r="AB155" s="20">
        <f t="shared" si="8"/>
        <v>188.7183082890574</v>
      </c>
      <c r="AC155" s="20">
        <f t="shared" si="9"/>
        <v>1901.9499125903285</v>
      </c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</row>
    <row r="156" spans="1:43" x14ac:dyDescent="0.25">
      <c r="A156" s="1"/>
      <c r="B156" s="9">
        <v>152</v>
      </c>
      <c r="C156" s="9">
        <f t="shared" si="10"/>
        <v>35</v>
      </c>
      <c r="D156" s="9">
        <f t="shared" si="11"/>
        <v>8</v>
      </c>
      <c r="E156" s="20">
        <f>E144*(1+VLookups!$C$8)</f>
        <v>14693.73708980334</v>
      </c>
      <c r="F156" s="20">
        <f>-E156*VLookups!$D$10*2</f>
        <v>-881.62422538820044</v>
      </c>
      <c r="G156" s="19">
        <v>0</v>
      </c>
      <c r="H156" s="20">
        <f>(-VLookups!$D$13)*(E156+F156/2)</f>
        <v>-4632.2006175605029</v>
      </c>
      <c r="I156" s="20">
        <f>-PMT(VLookups!$D$16/12,180,-FV(VLookups!$D$16/12,72,,-VLookups!$D$15))</f>
        <v>-1492.92953188151</v>
      </c>
      <c r="J156" s="21">
        <f>-PMT(VLookups!$D$20/12,180,-FV(VLookups!$D$20/12,24,,-VLookups!$D$19))</f>
        <v>-624.95374865778945</v>
      </c>
      <c r="K156" s="19">
        <v>0</v>
      </c>
      <c r="L156" s="19">
        <v>0</v>
      </c>
      <c r="M156" s="20">
        <f>M155-VLookups!$D$33</f>
        <v>-171</v>
      </c>
      <c r="N156" s="22">
        <v>92</v>
      </c>
      <c r="O156" s="19">
        <v>0</v>
      </c>
      <c r="P156" s="19">
        <v>0</v>
      </c>
      <c r="Q156" s="9" t="s">
        <v>36</v>
      </c>
      <c r="R156" s="19">
        <v>0</v>
      </c>
      <c r="S156" s="20">
        <f>VLookups!$D$50</f>
        <v>-4487.7037773753191</v>
      </c>
      <c r="T156" s="19">
        <v>0</v>
      </c>
      <c r="U156" s="9">
        <v>8</v>
      </c>
      <c r="V156" s="21">
        <f>V155-VLookups!$D$54</f>
        <v>-1360</v>
      </c>
      <c r="W156" s="21">
        <f>-VLookups!$D$59</f>
        <v>-250</v>
      </c>
      <c r="X156" s="21">
        <f>-VLookups!$D$62</f>
        <v>-175</v>
      </c>
      <c r="Y156" s="36">
        <f>Y155*(1+VLookups!$D$57/12)</f>
        <v>-289.51146248970753</v>
      </c>
      <c r="Z156" s="20">
        <f>-E156*VLookups!$J$3</f>
        <v>-587.74948359213363</v>
      </c>
      <c r="AA156" s="19">
        <v>0</v>
      </c>
      <c r="AB156" s="20">
        <f t="shared" si="8"/>
        <v>181.87635555227803</v>
      </c>
      <c r="AC156" s="20">
        <f t="shared" si="9"/>
        <v>2086.9961846635906</v>
      </c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</row>
    <row r="157" spans="1:43" x14ac:dyDescent="0.25">
      <c r="A157" s="1"/>
      <c r="B157" s="9">
        <v>153</v>
      </c>
      <c r="C157" s="9">
        <f t="shared" si="10"/>
        <v>35</v>
      </c>
      <c r="D157" s="9">
        <f t="shared" si="11"/>
        <v>9</v>
      </c>
      <c r="E157" s="20">
        <f>E145*(1+VLookups!$C$8)</f>
        <v>14693.73708980334</v>
      </c>
      <c r="F157" s="20">
        <f>-E157*VLookups!$D$10*2</f>
        <v>-881.62422538820044</v>
      </c>
      <c r="G157" s="19">
        <v>0</v>
      </c>
      <c r="H157" s="20">
        <f>(-VLookups!$D$13)*(E157+F157/2)</f>
        <v>-4632.2006175605029</v>
      </c>
      <c r="I157" s="20">
        <f>-PMT(VLookups!$D$16/12,180,-FV(VLookups!$D$16/12,72,,-VLookups!$D$15))</f>
        <v>-1492.92953188151</v>
      </c>
      <c r="J157" s="21">
        <f>-PMT(VLookups!$D$20/12,180,-FV(VLookups!$D$20/12,24,,-VLookups!$D$19))</f>
        <v>-624.95374865778945</v>
      </c>
      <c r="K157" s="19">
        <v>0</v>
      </c>
      <c r="L157" s="19">
        <v>0</v>
      </c>
      <c r="M157" s="20">
        <f>M156-VLookups!$D$33</f>
        <v>-172</v>
      </c>
      <c r="N157" s="22">
        <v>93</v>
      </c>
      <c r="O157" s="19">
        <v>0</v>
      </c>
      <c r="P157" s="19">
        <v>0</v>
      </c>
      <c r="Q157" s="9" t="s">
        <v>36</v>
      </c>
      <c r="R157" s="19">
        <v>0</v>
      </c>
      <c r="S157" s="20">
        <f>VLookups!$D$50</f>
        <v>-4487.7037773753191</v>
      </c>
      <c r="T157" s="19">
        <v>0</v>
      </c>
      <c r="U157" s="9">
        <v>9</v>
      </c>
      <c r="V157" s="21">
        <f>V156-VLookups!$D$54</f>
        <v>-1365</v>
      </c>
      <c r="W157" s="21">
        <f>-VLookups!$D$59</f>
        <v>-250</v>
      </c>
      <c r="X157" s="21">
        <f>-VLookups!$D$62</f>
        <v>-175</v>
      </c>
      <c r="Y157" s="36">
        <f>Y156*(1+VLookups!$D$57/12)</f>
        <v>-290.3558709219692</v>
      </c>
      <c r="Z157" s="20">
        <f>-E157*VLookups!$J$3</f>
        <v>-587.74948359213363</v>
      </c>
      <c r="AA157" s="19">
        <v>0</v>
      </c>
      <c r="AB157" s="20">
        <f t="shared" si="8"/>
        <v>175.03194712001641</v>
      </c>
      <c r="AC157" s="20">
        <f t="shared" si="9"/>
        <v>2265.5064587580464</v>
      </c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</row>
    <row r="158" spans="1:43" x14ac:dyDescent="0.25">
      <c r="A158" s="1"/>
      <c r="B158" s="9">
        <v>154</v>
      </c>
      <c r="C158" s="9">
        <f t="shared" si="10"/>
        <v>35</v>
      </c>
      <c r="D158" s="9">
        <f t="shared" si="11"/>
        <v>10</v>
      </c>
      <c r="E158" s="20">
        <f>E146*(1+VLookups!$C$8)</f>
        <v>14693.73708980334</v>
      </c>
      <c r="F158" s="20">
        <f>-E158*VLookups!$D$10*2</f>
        <v>-881.62422538820044</v>
      </c>
      <c r="G158" s="19">
        <v>0</v>
      </c>
      <c r="H158" s="20">
        <f>(-VLookups!$D$13)*(E158+F158/2)</f>
        <v>-4632.2006175605029</v>
      </c>
      <c r="I158" s="20">
        <f>-PMT(VLookups!$D$16/12,180,-FV(VLookups!$D$16/12,72,,-VLookups!$D$15))</f>
        <v>-1492.92953188151</v>
      </c>
      <c r="J158" s="21">
        <f>-PMT(VLookups!$D$20/12,180,-FV(VLookups!$D$20/12,24,,-VLookups!$D$19))</f>
        <v>-624.95374865778945</v>
      </c>
      <c r="K158" s="19">
        <v>0</v>
      </c>
      <c r="L158" s="19">
        <v>0</v>
      </c>
      <c r="M158" s="20">
        <f>M157-VLookups!$D$33</f>
        <v>-173</v>
      </c>
      <c r="N158" s="22">
        <v>94</v>
      </c>
      <c r="O158" s="19">
        <v>0</v>
      </c>
      <c r="P158" s="19">
        <v>0</v>
      </c>
      <c r="Q158" s="9" t="s">
        <v>36</v>
      </c>
      <c r="R158" s="19">
        <v>0</v>
      </c>
      <c r="S158" s="20">
        <f>VLookups!$D$50</f>
        <v>-4487.7037773753191</v>
      </c>
      <c r="T158" s="19">
        <v>0</v>
      </c>
      <c r="U158" s="9">
        <v>10</v>
      </c>
      <c r="V158" s="21">
        <f>V157-VLookups!$D$54</f>
        <v>-1370</v>
      </c>
      <c r="W158" s="21">
        <f>-VLookups!$D$59</f>
        <v>-250</v>
      </c>
      <c r="X158" s="21">
        <f>-VLookups!$D$62</f>
        <v>-175</v>
      </c>
      <c r="Y158" s="36">
        <f>Y157*(1+VLookups!$D$57/12)</f>
        <v>-291.20274221215828</v>
      </c>
      <c r="Z158" s="20">
        <f>-E158*VLookups!$J$3</f>
        <v>-587.74948359213363</v>
      </c>
      <c r="AA158" s="19">
        <v>0</v>
      </c>
      <c r="AB158" s="20">
        <f t="shared" si="8"/>
        <v>168.18507582982738</v>
      </c>
      <c r="AC158" s="20">
        <f t="shared" si="9"/>
        <v>2437.4673786858039</v>
      </c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</row>
    <row r="159" spans="1:43" x14ac:dyDescent="0.25">
      <c r="A159" s="1"/>
      <c r="B159" s="9">
        <v>155</v>
      </c>
      <c r="C159" s="9">
        <f t="shared" si="10"/>
        <v>35</v>
      </c>
      <c r="D159" s="9">
        <f t="shared" si="11"/>
        <v>11</v>
      </c>
      <c r="E159" s="20">
        <f>E147*(1+VLookups!$C$8)</f>
        <v>14693.73708980334</v>
      </c>
      <c r="F159" s="20">
        <f>-E159*VLookups!$D$10*2</f>
        <v>-881.62422538820044</v>
      </c>
      <c r="G159" s="19">
        <v>0</v>
      </c>
      <c r="H159" s="20">
        <f>(-VLookups!$D$13)*(E159+F159/2)</f>
        <v>-4632.2006175605029</v>
      </c>
      <c r="I159" s="20">
        <f>-PMT(VLookups!$D$16/12,180,-FV(VLookups!$D$16/12,72,,-VLookups!$D$15))</f>
        <v>-1492.92953188151</v>
      </c>
      <c r="J159" s="21">
        <f>-PMT(VLookups!$D$20/12,180,-FV(VLookups!$D$20/12,24,,-VLookups!$D$19))</f>
        <v>-624.95374865778945</v>
      </c>
      <c r="K159" s="19">
        <v>0</v>
      </c>
      <c r="L159" s="19">
        <v>0</v>
      </c>
      <c r="M159" s="20">
        <f>M158-VLookups!$D$33</f>
        <v>-174</v>
      </c>
      <c r="N159" s="22">
        <v>95</v>
      </c>
      <c r="O159" s="19">
        <v>0</v>
      </c>
      <c r="P159" s="19">
        <v>0</v>
      </c>
      <c r="Q159" s="9" t="s">
        <v>36</v>
      </c>
      <c r="R159" s="19">
        <v>0</v>
      </c>
      <c r="S159" s="20">
        <f>VLookups!$D$50</f>
        <v>-4487.7037773753191</v>
      </c>
      <c r="T159" s="19">
        <v>0</v>
      </c>
      <c r="U159" s="9">
        <v>11</v>
      </c>
      <c r="V159" s="21">
        <f>V158-VLookups!$D$54</f>
        <v>-1375</v>
      </c>
      <c r="W159" s="21">
        <f>-VLookups!$D$59</f>
        <v>-250</v>
      </c>
      <c r="X159" s="21">
        <f>-VLookups!$D$62</f>
        <v>-175</v>
      </c>
      <c r="Y159" s="36">
        <f>Y158*(1+VLookups!$D$57/12)</f>
        <v>-292.05208354361042</v>
      </c>
      <c r="Z159" s="20">
        <f>-E159*VLookups!$J$3</f>
        <v>-587.74948359213363</v>
      </c>
      <c r="AA159" s="19">
        <v>0</v>
      </c>
      <c r="AB159" s="20">
        <f t="shared" si="8"/>
        <v>161.33573449837513</v>
      </c>
      <c r="AC159" s="20">
        <f t="shared" si="9"/>
        <v>2602.8655588153219</v>
      </c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</row>
    <row r="160" spans="1:43" x14ac:dyDescent="0.25">
      <c r="A160" s="1"/>
      <c r="B160" s="9">
        <v>156</v>
      </c>
      <c r="C160" s="9">
        <f t="shared" si="10"/>
        <v>36</v>
      </c>
      <c r="D160" s="9">
        <f t="shared" si="11"/>
        <v>0</v>
      </c>
      <c r="E160" s="20">
        <f>E148*(1+VLookups!$C$8)</f>
        <v>15208.017887946457</v>
      </c>
      <c r="F160" s="20">
        <f>-E160*VLookups!$D$10*2</f>
        <v>-912.48107327678736</v>
      </c>
      <c r="G160" s="19">
        <v>0</v>
      </c>
      <c r="H160" s="20">
        <f>(-VLookups!$D$13)*(E160+F160/2)</f>
        <v>-4794.3276391751206</v>
      </c>
      <c r="I160" s="20">
        <f>-PMT(VLookups!$D$16/12,180,-FV(VLookups!$D$16/12,72,,-VLookups!$D$15))</f>
        <v>-1492.92953188151</v>
      </c>
      <c r="J160" s="21">
        <f>-PMT(VLookups!$D$20/12,180,-FV(VLookups!$D$20/12,24,,-VLookups!$D$19))</f>
        <v>-624.95374865778945</v>
      </c>
      <c r="K160" s="19">
        <v>0</v>
      </c>
      <c r="L160" s="19">
        <v>0</v>
      </c>
      <c r="M160" s="20">
        <f>M159-VLookups!$D$33</f>
        <v>-175</v>
      </c>
      <c r="N160" s="22">
        <v>96</v>
      </c>
      <c r="O160" s="19">
        <v>0</v>
      </c>
      <c r="P160" s="19">
        <v>0</v>
      </c>
      <c r="Q160" s="9" t="s">
        <v>36</v>
      </c>
      <c r="R160" s="19">
        <v>0</v>
      </c>
      <c r="S160" s="20">
        <f>VLookups!$D$50</f>
        <v>-4487.7037773753191</v>
      </c>
      <c r="T160" s="19">
        <v>0</v>
      </c>
      <c r="U160" s="9">
        <v>12</v>
      </c>
      <c r="V160" s="21">
        <f>V159-VLookups!$D$54</f>
        <v>-1380</v>
      </c>
      <c r="W160" s="21">
        <f>-VLookups!$D$59</f>
        <v>-250</v>
      </c>
      <c r="X160" s="21">
        <f>-VLookups!$D$62</f>
        <v>-175</v>
      </c>
      <c r="Y160" s="36">
        <f>Y159*(1+VLookups!$D$57/12)</f>
        <v>-292.9039021206126</v>
      </c>
      <c r="Z160" s="20">
        <f>-E160*VLookups!$J$3</f>
        <v>-608.32071551785828</v>
      </c>
      <c r="AA160" s="19">
        <v>0</v>
      </c>
      <c r="AB160" s="20">
        <f t="shared" si="8"/>
        <v>470.63803657985352</v>
      </c>
      <c r="AC160" s="20">
        <f t="shared" si="9"/>
        <v>3077.8417046598679</v>
      </c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</row>
    <row r="161" spans="1:43" x14ac:dyDescent="0.25">
      <c r="A161" s="1"/>
      <c r="B161" s="9">
        <v>157</v>
      </c>
      <c r="C161" s="9">
        <f t="shared" si="10"/>
        <v>36</v>
      </c>
      <c r="D161" s="9">
        <f t="shared" si="11"/>
        <v>1</v>
      </c>
      <c r="E161" s="20">
        <f>E149*(1+VLookups!$C$8)</f>
        <v>15208.017887946457</v>
      </c>
      <c r="F161" s="20">
        <f>-E161*VLookups!$D$10*2</f>
        <v>-912.48107327678736</v>
      </c>
      <c r="G161" s="19">
        <v>0</v>
      </c>
      <c r="H161" s="20">
        <f>(-VLookups!$D$13)*(E161+F161/2)</f>
        <v>-4794.3276391751206</v>
      </c>
      <c r="I161" s="20">
        <f>-PMT(VLookups!$D$16/12,180,-FV(VLookups!$D$16/12,72,,-VLookups!$D$15))</f>
        <v>-1492.92953188151</v>
      </c>
      <c r="J161" s="21">
        <f>-PMT(VLookups!$D$20/12,180,-FV(VLookups!$D$20/12,24,,-VLookups!$D$19))</f>
        <v>-624.95374865778945</v>
      </c>
      <c r="K161" s="19">
        <v>0</v>
      </c>
      <c r="L161" s="19">
        <v>0</v>
      </c>
      <c r="M161" s="20">
        <f>M160-VLookups!$D$33</f>
        <v>-176</v>
      </c>
      <c r="N161" s="22">
        <v>97</v>
      </c>
      <c r="O161" s="19">
        <v>0</v>
      </c>
      <c r="P161" s="19">
        <v>0</v>
      </c>
      <c r="Q161" s="9" t="s">
        <v>36</v>
      </c>
      <c r="R161" s="19">
        <v>0</v>
      </c>
      <c r="S161" s="20">
        <f>VLookups!$D$50</f>
        <v>-4487.7037773753191</v>
      </c>
      <c r="T161" s="19">
        <v>0</v>
      </c>
      <c r="U161" s="9">
        <v>13</v>
      </c>
      <c r="V161" s="21">
        <f>V160-VLookups!$D$54</f>
        <v>-1385</v>
      </c>
      <c r="W161" s="21">
        <f>-VLookups!$D$59</f>
        <v>-250</v>
      </c>
      <c r="X161" s="21">
        <f>-VLookups!$D$62</f>
        <v>-175</v>
      </c>
      <c r="Y161" s="36">
        <f>Y160*(1+VLookups!$D$57/12)</f>
        <v>-293.75820516846437</v>
      </c>
      <c r="Z161" s="20">
        <f>-E161*VLookups!$J$3</f>
        <v>-608.32071551785828</v>
      </c>
      <c r="AA161" s="19">
        <v>0</v>
      </c>
      <c r="AB161" s="20">
        <f t="shared" si="8"/>
        <v>463.78373353200175</v>
      </c>
      <c r="AC161" s="20">
        <f t="shared" si="9"/>
        <v>3546.755174366303</v>
      </c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</row>
    <row r="162" spans="1:43" x14ac:dyDescent="0.25">
      <c r="A162" s="1"/>
      <c r="B162" s="9">
        <v>158</v>
      </c>
      <c r="C162" s="9">
        <f t="shared" si="10"/>
        <v>36</v>
      </c>
      <c r="D162" s="9">
        <f t="shared" si="11"/>
        <v>2</v>
      </c>
      <c r="E162" s="20">
        <f>E150*(1+VLookups!$C$8)</f>
        <v>15208.017887946457</v>
      </c>
      <c r="F162" s="20">
        <f>-E162*VLookups!$D$10*2</f>
        <v>-912.48107327678736</v>
      </c>
      <c r="G162" s="19">
        <v>0</v>
      </c>
      <c r="H162" s="20">
        <f>(-VLookups!$D$13)*(E162+F162/2)</f>
        <v>-4794.3276391751206</v>
      </c>
      <c r="I162" s="20">
        <f>-PMT(VLookups!$D$16/12,180,-FV(VLookups!$D$16/12,72,,-VLookups!$D$15))</f>
        <v>-1492.92953188151</v>
      </c>
      <c r="J162" s="21">
        <f>-PMT(VLookups!$D$20/12,180,-FV(VLookups!$D$20/12,24,,-VLookups!$D$19))</f>
        <v>-624.95374865778945</v>
      </c>
      <c r="K162" s="19">
        <v>0</v>
      </c>
      <c r="L162" s="19">
        <v>0</v>
      </c>
      <c r="M162" s="20">
        <f>M161-VLookups!$D$33</f>
        <v>-177</v>
      </c>
      <c r="N162" s="22">
        <v>98</v>
      </c>
      <c r="O162" s="19">
        <v>0</v>
      </c>
      <c r="P162" s="19">
        <v>0</v>
      </c>
      <c r="Q162" s="9" t="s">
        <v>36</v>
      </c>
      <c r="R162" s="19">
        <v>0</v>
      </c>
      <c r="S162" s="20">
        <f>VLookups!$D$50</f>
        <v>-4487.7037773753191</v>
      </c>
      <c r="T162" s="19">
        <v>0</v>
      </c>
      <c r="U162" s="9">
        <v>14</v>
      </c>
      <c r="V162" s="21">
        <f>V161-VLookups!$D$54</f>
        <v>-1390</v>
      </c>
      <c r="W162" s="21">
        <f>-VLookups!$D$59</f>
        <v>-250</v>
      </c>
      <c r="X162" s="21">
        <f>-VLookups!$D$62</f>
        <v>-175</v>
      </c>
      <c r="Y162" s="36">
        <f>Y161*(1+VLookups!$D$57/12)</f>
        <v>-294.61499993353908</v>
      </c>
      <c r="Z162" s="20">
        <f>-E162*VLookups!$J$3</f>
        <v>-608.32071551785828</v>
      </c>
      <c r="AA162" s="19">
        <v>0</v>
      </c>
      <c r="AB162" s="20">
        <f t="shared" si="8"/>
        <v>456.92693876692704</v>
      </c>
      <c r="AC162" s="20">
        <f t="shared" si="9"/>
        <v>4009.5933717571738</v>
      </c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</row>
    <row r="163" spans="1:43" x14ac:dyDescent="0.25">
      <c r="A163" s="1"/>
      <c r="B163" s="9">
        <v>159</v>
      </c>
      <c r="C163" s="9">
        <f t="shared" si="10"/>
        <v>36</v>
      </c>
      <c r="D163" s="9">
        <f t="shared" si="11"/>
        <v>3</v>
      </c>
      <c r="E163" s="20">
        <f>E151*(1+VLookups!$C$8)</f>
        <v>15208.017887946457</v>
      </c>
      <c r="F163" s="20">
        <f>-E163*VLookups!$D$10*2</f>
        <v>-912.48107327678736</v>
      </c>
      <c r="G163" s="19">
        <v>0</v>
      </c>
      <c r="H163" s="20">
        <f>(-VLookups!$D$13)*(E163+F163/2)</f>
        <v>-4794.3276391751206</v>
      </c>
      <c r="I163" s="20">
        <f>-PMT(VLookups!$D$16/12,180,-FV(VLookups!$D$16/12,72,,-VLookups!$D$15))</f>
        <v>-1492.92953188151</v>
      </c>
      <c r="J163" s="21">
        <f>-PMT(VLookups!$D$20/12,180,-FV(VLookups!$D$20/12,24,,-VLookups!$D$19))</f>
        <v>-624.95374865778945</v>
      </c>
      <c r="K163" s="19">
        <v>0</v>
      </c>
      <c r="L163" s="19">
        <v>0</v>
      </c>
      <c r="M163" s="20">
        <f>M162-VLookups!$D$33</f>
        <v>-178</v>
      </c>
      <c r="N163" s="22">
        <v>99</v>
      </c>
      <c r="O163" s="19">
        <v>0</v>
      </c>
      <c r="P163" s="19">
        <v>0</v>
      </c>
      <c r="Q163" s="9" t="s">
        <v>36</v>
      </c>
      <c r="R163" s="19">
        <v>0</v>
      </c>
      <c r="S163" s="20">
        <f>VLookups!$D$50</f>
        <v>-4487.7037773753191</v>
      </c>
      <c r="T163" s="19">
        <v>0</v>
      </c>
      <c r="U163" s="9">
        <v>15</v>
      </c>
      <c r="V163" s="21">
        <f>V162-VLookups!$D$54</f>
        <v>-1395</v>
      </c>
      <c r="W163" s="21">
        <f>-VLookups!$D$59</f>
        <v>-250</v>
      </c>
      <c r="X163" s="21">
        <f>-VLookups!$D$62</f>
        <v>-175</v>
      </c>
      <c r="Y163" s="36">
        <f>Y162*(1+VLookups!$D$57/12)</f>
        <v>-295.47429368334525</v>
      </c>
      <c r="Z163" s="20">
        <f>-E163*VLookups!$J$3</f>
        <v>-608.32071551785828</v>
      </c>
      <c r="AA163" s="19">
        <v>0</v>
      </c>
      <c r="AB163" s="20">
        <f t="shared" si="8"/>
        <v>450.06764501712098</v>
      </c>
      <c r="AC163" s="20">
        <f t="shared" si="9"/>
        <v>4466.3436723938903</v>
      </c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</row>
    <row r="164" spans="1:43" x14ac:dyDescent="0.25">
      <c r="A164" s="1"/>
      <c r="B164" s="9">
        <v>160</v>
      </c>
      <c r="C164" s="9">
        <f t="shared" si="10"/>
        <v>36</v>
      </c>
      <c r="D164" s="9">
        <f t="shared" si="11"/>
        <v>4</v>
      </c>
      <c r="E164" s="20">
        <f>E152*(1+VLookups!$C$8)</f>
        <v>15208.017887946457</v>
      </c>
      <c r="F164" s="20">
        <f>-E164*VLookups!$D$10*2</f>
        <v>-912.48107327678736</v>
      </c>
      <c r="G164" s="19">
        <v>0</v>
      </c>
      <c r="H164" s="20">
        <f>(-VLookups!$D$13)*(E164+F164/2)</f>
        <v>-4794.3276391751206</v>
      </c>
      <c r="I164" s="20">
        <f>-PMT(VLookups!$D$16/12,180,-FV(VLookups!$D$16/12,72,,-VLookups!$D$15))</f>
        <v>-1492.92953188151</v>
      </c>
      <c r="J164" s="21">
        <f>-PMT(VLookups!$D$20/12,180,-FV(VLookups!$D$20/12,24,,-VLookups!$D$19))</f>
        <v>-624.95374865778945</v>
      </c>
      <c r="K164" s="19">
        <v>0</v>
      </c>
      <c r="L164" s="19">
        <v>0</v>
      </c>
      <c r="M164" s="20">
        <f>M163-VLookups!$D$33</f>
        <v>-179</v>
      </c>
      <c r="N164" s="22">
        <v>100</v>
      </c>
      <c r="O164" s="19">
        <v>0</v>
      </c>
      <c r="P164" s="19">
        <v>0</v>
      </c>
      <c r="Q164" s="9" t="s">
        <v>36</v>
      </c>
      <c r="R164" s="19">
        <v>0</v>
      </c>
      <c r="S164" s="20">
        <f>VLookups!$D$50</f>
        <v>-4487.7037773753191</v>
      </c>
      <c r="T164" s="19">
        <v>0</v>
      </c>
      <c r="U164" s="9">
        <v>16</v>
      </c>
      <c r="V164" s="21">
        <f>V163-VLookups!$D$54</f>
        <v>-1400</v>
      </c>
      <c r="W164" s="21">
        <f>-VLookups!$D$59</f>
        <v>-250</v>
      </c>
      <c r="X164" s="21">
        <f>-VLookups!$D$62</f>
        <v>-175</v>
      </c>
      <c r="Y164" s="36">
        <f>Y163*(1+VLookups!$D$57/12)</f>
        <v>-296.33609370658837</v>
      </c>
      <c r="Z164" s="20">
        <f>-E164*VLookups!$J$3</f>
        <v>-608.32071551785828</v>
      </c>
      <c r="AA164" s="19">
        <v>0</v>
      </c>
      <c r="AB164" s="20">
        <f t="shared" si="8"/>
        <v>443.2058449938778</v>
      </c>
      <c r="AC164" s="20">
        <f t="shared" si="9"/>
        <v>4916.9934235084247</v>
      </c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</row>
    <row r="165" spans="1:43" x14ac:dyDescent="0.25">
      <c r="A165" s="1"/>
      <c r="B165" s="9">
        <v>161</v>
      </c>
      <c r="C165" s="9">
        <f t="shared" si="10"/>
        <v>36</v>
      </c>
      <c r="D165" s="9">
        <f t="shared" si="11"/>
        <v>5</v>
      </c>
      <c r="E165" s="20">
        <f>E153*(1+VLookups!$C$8)</f>
        <v>15208.017887946457</v>
      </c>
      <c r="F165" s="20">
        <f>-E165*VLookups!$D$10*2</f>
        <v>-912.48107327678736</v>
      </c>
      <c r="G165" s="19">
        <v>0</v>
      </c>
      <c r="H165" s="20">
        <f>(-VLookups!$D$13)*(E165+F165/2)</f>
        <v>-4794.3276391751206</v>
      </c>
      <c r="I165" s="20">
        <f>-PMT(VLookups!$D$16/12,180,-FV(VLookups!$D$16/12,72,,-VLookups!$D$15))</f>
        <v>-1492.92953188151</v>
      </c>
      <c r="J165" s="21">
        <f>-PMT(VLookups!$D$20/12,180,-FV(VLookups!$D$20/12,24,,-VLookups!$D$19))</f>
        <v>-624.95374865778945</v>
      </c>
      <c r="K165" s="19">
        <v>0</v>
      </c>
      <c r="L165" s="19">
        <v>0</v>
      </c>
      <c r="M165" s="20">
        <f>M164-VLookups!$D$33</f>
        <v>-180</v>
      </c>
      <c r="N165" s="22">
        <v>101</v>
      </c>
      <c r="O165" s="19">
        <v>0</v>
      </c>
      <c r="P165" s="19">
        <v>0</v>
      </c>
      <c r="Q165" s="9" t="s">
        <v>36</v>
      </c>
      <c r="R165" s="19">
        <v>0</v>
      </c>
      <c r="S165" s="20">
        <f>VLookups!$D$50</f>
        <v>-4487.7037773753191</v>
      </c>
      <c r="T165" s="19">
        <v>0</v>
      </c>
      <c r="U165" s="9">
        <v>17</v>
      </c>
      <c r="V165" s="21">
        <f>V164-VLookups!$D$54</f>
        <v>-1405</v>
      </c>
      <c r="W165" s="21">
        <f>-VLookups!$D$59</f>
        <v>-250</v>
      </c>
      <c r="X165" s="21">
        <f>-VLookups!$D$62</f>
        <v>-175</v>
      </c>
      <c r="Y165" s="36">
        <f>Y164*(1+VLookups!$D$57/12)</f>
        <v>-297.20040731323257</v>
      </c>
      <c r="Z165" s="20">
        <f>-E165*VLookups!$J$3</f>
        <v>-608.32071551785828</v>
      </c>
      <c r="AA165" s="19">
        <v>0</v>
      </c>
      <c r="AB165" s="20">
        <f t="shared" si="8"/>
        <v>436.34153138723366</v>
      </c>
      <c r="AC165" s="20">
        <f t="shared" si="9"/>
        <v>5361.5299439348391</v>
      </c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</row>
    <row r="166" spans="1:43" x14ac:dyDescent="0.25">
      <c r="A166" s="1"/>
      <c r="B166" s="9">
        <v>162</v>
      </c>
      <c r="C166" s="9">
        <f t="shared" si="10"/>
        <v>36</v>
      </c>
      <c r="D166" s="9">
        <f t="shared" si="11"/>
        <v>6</v>
      </c>
      <c r="E166" s="20">
        <f>E154*(1+VLookups!$C$8)</f>
        <v>15208.017887946457</v>
      </c>
      <c r="F166" s="20">
        <f>-E166*VLookups!$D$10*2</f>
        <v>-912.48107327678736</v>
      </c>
      <c r="G166" s="19">
        <v>0</v>
      </c>
      <c r="H166" s="20">
        <f>(-VLookups!$D$13)*(E166+F166/2)</f>
        <v>-4794.3276391751206</v>
      </c>
      <c r="I166" s="20">
        <f>-PMT(VLookups!$D$16/12,180,-FV(VLookups!$D$16/12,72,,-VLookups!$D$15))</f>
        <v>-1492.92953188151</v>
      </c>
      <c r="J166" s="21">
        <f>-PMT(VLookups!$D$20/12,180,-FV(VLookups!$D$20/12,24,,-VLookups!$D$19))</f>
        <v>-624.95374865778945</v>
      </c>
      <c r="K166" s="19">
        <v>0</v>
      </c>
      <c r="L166" s="19">
        <v>0</v>
      </c>
      <c r="M166" s="20">
        <f>M165-VLookups!$D$33</f>
        <v>-181</v>
      </c>
      <c r="N166" s="22">
        <v>102</v>
      </c>
      <c r="O166" s="19">
        <v>0</v>
      </c>
      <c r="P166" s="19">
        <v>0</v>
      </c>
      <c r="Q166" s="9" t="s">
        <v>36</v>
      </c>
      <c r="R166" s="19">
        <v>0</v>
      </c>
      <c r="S166" s="20">
        <f>VLookups!$D$50</f>
        <v>-4487.7037773753191</v>
      </c>
      <c r="T166" s="19">
        <v>0</v>
      </c>
      <c r="U166" s="9">
        <v>18</v>
      </c>
      <c r="V166" s="21">
        <f>V165-VLookups!$D$54</f>
        <v>-1410</v>
      </c>
      <c r="W166" s="21">
        <f>-VLookups!$D$59</f>
        <v>-250</v>
      </c>
      <c r="X166" s="21">
        <f>-VLookups!$D$62</f>
        <v>-175</v>
      </c>
      <c r="Y166" s="36">
        <f>Y165*(1+VLookups!$D$57/12)</f>
        <v>-298.06724183456282</v>
      </c>
      <c r="Z166" s="20">
        <f>-E166*VLookups!$J$3</f>
        <v>-608.32071551785828</v>
      </c>
      <c r="AA166" s="19">
        <v>0</v>
      </c>
      <c r="AB166" s="20">
        <f t="shared" si="8"/>
        <v>429.47469686590341</v>
      </c>
      <c r="AC166" s="20">
        <f t="shared" si="9"/>
        <v>5799.940524040634</v>
      </c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</row>
    <row r="167" spans="1:43" x14ac:dyDescent="0.25">
      <c r="A167" s="1"/>
      <c r="B167" s="9">
        <v>163</v>
      </c>
      <c r="C167" s="9">
        <f t="shared" si="10"/>
        <v>36</v>
      </c>
      <c r="D167" s="9">
        <f t="shared" si="11"/>
        <v>7</v>
      </c>
      <c r="E167" s="20">
        <f>E155*(1+VLookups!$C$8)</f>
        <v>15208.017887946457</v>
      </c>
      <c r="F167" s="20">
        <f>-E167*VLookups!$D$10*2</f>
        <v>-912.48107327678736</v>
      </c>
      <c r="G167" s="19">
        <v>0</v>
      </c>
      <c r="H167" s="20">
        <f>(-VLookups!$D$13)*(E167+F167/2)</f>
        <v>-4794.3276391751206</v>
      </c>
      <c r="I167" s="20">
        <f>-PMT(VLookups!$D$16/12,180,-FV(VLookups!$D$16/12,72,,-VLookups!$D$15))</f>
        <v>-1492.92953188151</v>
      </c>
      <c r="J167" s="21">
        <f>-PMT(VLookups!$D$20/12,180,-FV(VLookups!$D$20/12,24,,-VLookups!$D$19))</f>
        <v>-624.95374865778945</v>
      </c>
      <c r="K167" s="19">
        <v>0</v>
      </c>
      <c r="L167" s="19">
        <v>0</v>
      </c>
      <c r="M167" s="20">
        <f>M166-VLookups!$D$33</f>
        <v>-182</v>
      </c>
      <c r="N167" s="22">
        <v>103</v>
      </c>
      <c r="O167" s="19">
        <v>0</v>
      </c>
      <c r="P167" s="19">
        <v>0</v>
      </c>
      <c r="Q167" s="9" t="s">
        <v>36</v>
      </c>
      <c r="R167" s="19">
        <v>0</v>
      </c>
      <c r="S167" s="20">
        <f>VLookups!$D$50</f>
        <v>-4487.7037773753191</v>
      </c>
      <c r="T167" s="19">
        <v>0</v>
      </c>
      <c r="U167" s="9">
        <v>19</v>
      </c>
      <c r="V167" s="21">
        <f>V166-VLookups!$D$54</f>
        <v>-1415</v>
      </c>
      <c r="W167" s="21">
        <f>-VLookups!$D$59</f>
        <v>-250</v>
      </c>
      <c r="X167" s="21">
        <f>-VLookups!$D$62</f>
        <v>-175</v>
      </c>
      <c r="Y167" s="36">
        <f>Y166*(1+VLookups!$D$57/12)</f>
        <v>-298.93660462324698</v>
      </c>
      <c r="Z167" s="20">
        <f>-E167*VLookups!$J$3</f>
        <v>-608.32071551785828</v>
      </c>
      <c r="AA167" s="19">
        <v>0</v>
      </c>
      <c r="AB167" s="20">
        <f t="shared" si="8"/>
        <v>422.60533407721925</v>
      </c>
      <c r="AC167" s="20">
        <f t="shared" si="9"/>
        <v>6232.2124256579218</v>
      </c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</row>
    <row r="168" spans="1:43" x14ac:dyDescent="0.25">
      <c r="A168" s="1"/>
      <c r="B168" s="9">
        <v>164</v>
      </c>
      <c r="C168" s="9">
        <f t="shared" si="10"/>
        <v>36</v>
      </c>
      <c r="D168" s="9">
        <f t="shared" si="11"/>
        <v>8</v>
      </c>
      <c r="E168" s="20">
        <f>E156*(1+VLookups!$C$8)</f>
        <v>15208.017887946457</v>
      </c>
      <c r="F168" s="20">
        <f>-E168*VLookups!$D$10*2</f>
        <v>-912.48107327678736</v>
      </c>
      <c r="G168" s="19">
        <v>0</v>
      </c>
      <c r="H168" s="20">
        <f>(-VLookups!$D$13)*(E168+F168/2)</f>
        <v>-4794.3276391751206</v>
      </c>
      <c r="I168" s="20">
        <f>-PMT(VLookups!$D$16/12,180,-FV(VLookups!$D$16/12,72,,-VLookups!$D$15))</f>
        <v>-1492.92953188151</v>
      </c>
      <c r="J168" s="21">
        <f>-PMT(VLookups!$D$20/12,180,-FV(VLookups!$D$20/12,24,,-VLookups!$D$19))</f>
        <v>-624.95374865778945</v>
      </c>
      <c r="K168" s="19">
        <v>0</v>
      </c>
      <c r="L168" s="19">
        <v>0</v>
      </c>
      <c r="M168" s="20">
        <f>M167-VLookups!$D$33</f>
        <v>-183</v>
      </c>
      <c r="N168" s="22">
        <v>104</v>
      </c>
      <c r="O168" s="19">
        <v>0</v>
      </c>
      <c r="P168" s="19">
        <v>0</v>
      </c>
      <c r="Q168" s="9" t="s">
        <v>36</v>
      </c>
      <c r="R168" s="19">
        <v>0</v>
      </c>
      <c r="S168" s="20">
        <f>VLookups!$D$50</f>
        <v>-4487.7037773753191</v>
      </c>
      <c r="T168" s="19">
        <v>0</v>
      </c>
      <c r="U168" s="9">
        <v>20</v>
      </c>
      <c r="V168" s="21">
        <f>V167-VLookups!$D$54</f>
        <v>-1420</v>
      </c>
      <c r="W168" s="21">
        <f>-VLookups!$D$59</f>
        <v>-250</v>
      </c>
      <c r="X168" s="21">
        <f>-VLookups!$D$62</f>
        <v>-175</v>
      </c>
      <c r="Y168" s="36">
        <f>Y167*(1+VLookups!$D$57/12)</f>
        <v>-299.80850305339811</v>
      </c>
      <c r="Z168" s="20">
        <f>-E168*VLookups!$J$3</f>
        <v>-608.32071551785828</v>
      </c>
      <c r="AA168" s="19">
        <v>0</v>
      </c>
      <c r="AB168" s="20">
        <f t="shared" si="8"/>
        <v>415.73343564706818</v>
      </c>
      <c r="AC168" s="20">
        <f t="shared" si="9"/>
        <v>6658.3328820144206</v>
      </c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</row>
    <row r="169" spans="1:43" x14ac:dyDescent="0.25">
      <c r="A169" s="1"/>
      <c r="B169" s="9">
        <v>165</v>
      </c>
      <c r="C169" s="9">
        <f t="shared" si="10"/>
        <v>36</v>
      </c>
      <c r="D169" s="9">
        <f t="shared" si="11"/>
        <v>9</v>
      </c>
      <c r="E169" s="20">
        <f>E157*(1+VLookups!$C$8)</f>
        <v>15208.017887946457</v>
      </c>
      <c r="F169" s="20">
        <f>-E169*VLookups!$D$10*2</f>
        <v>-912.48107327678736</v>
      </c>
      <c r="G169" s="19">
        <v>0</v>
      </c>
      <c r="H169" s="20">
        <f>(-VLookups!$D$13)*(E169+F169/2)</f>
        <v>-4794.3276391751206</v>
      </c>
      <c r="I169" s="20">
        <f>-PMT(VLookups!$D$16/12,180,-FV(VLookups!$D$16/12,72,,-VLookups!$D$15))</f>
        <v>-1492.92953188151</v>
      </c>
      <c r="J169" s="21">
        <f>-PMT(VLookups!$D$20/12,180,-FV(VLookups!$D$20/12,24,,-VLookups!$D$19))</f>
        <v>-624.95374865778945</v>
      </c>
      <c r="K169" s="19">
        <v>0</v>
      </c>
      <c r="L169" s="19">
        <v>0</v>
      </c>
      <c r="M169" s="20">
        <f>M168-VLookups!$D$33</f>
        <v>-184</v>
      </c>
      <c r="N169" s="22">
        <v>105</v>
      </c>
      <c r="O169" s="19">
        <v>0</v>
      </c>
      <c r="P169" s="19">
        <v>0</v>
      </c>
      <c r="Q169" s="9" t="s">
        <v>36</v>
      </c>
      <c r="R169" s="19">
        <v>0</v>
      </c>
      <c r="S169" s="20">
        <f>VLookups!$D$50</f>
        <v>-4487.7037773753191</v>
      </c>
      <c r="T169" s="19">
        <v>0</v>
      </c>
      <c r="U169" s="9">
        <v>21</v>
      </c>
      <c r="V169" s="21">
        <f>V168-VLookups!$D$54</f>
        <v>-1425</v>
      </c>
      <c r="W169" s="21">
        <f>-VLookups!$D$59</f>
        <v>-250</v>
      </c>
      <c r="X169" s="21">
        <f>-VLookups!$D$62</f>
        <v>-175</v>
      </c>
      <c r="Y169" s="36">
        <f>Y168*(1+VLookups!$D$57/12)</f>
        <v>-300.68294452063719</v>
      </c>
      <c r="Z169" s="20">
        <f>-E169*VLookups!$J$3</f>
        <v>-608.32071551785828</v>
      </c>
      <c r="AA169" s="19">
        <v>0</v>
      </c>
      <c r="AB169" s="20">
        <f t="shared" si="8"/>
        <v>408.85899417982898</v>
      </c>
      <c r="AC169" s="20">
        <f t="shared" si="9"/>
        <v>7078.2890976642739</v>
      </c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</row>
    <row r="170" spans="1:43" x14ac:dyDescent="0.25">
      <c r="A170" s="1"/>
      <c r="B170" s="9">
        <v>166</v>
      </c>
      <c r="C170" s="9">
        <f t="shared" si="10"/>
        <v>36</v>
      </c>
      <c r="D170" s="9">
        <f t="shared" si="11"/>
        <v>10</v>
      </c>
      <c r="E170" s="20">
        <f>E158*(1+VLookups!$C$8)</f>
        <v>15208.017887946457</v>
      </c>
      <c r="F170" s="20">
        <f>-E170*VLookups!$D$10*2</f>
        <v>-912.48107327678736</v>
      </c>
      <c r="G170" s="19">
        <v>0</v>
      </c>
      <c r="H170" s="20">
        <f>(-VLookups!$D$13)*(E170+F170/2)</f>
        <v>-4794.3276391751206</v>
      </c>
      <c r="I170" s="20">
        <f>-PMT(VLookups!$D$16/12,180,-FV(VLookups!$D$16/12,72,,-VLookups!$D$15))</f>
        <v>-1492.92953188151</v>
      </c>
      <c r="J170" s="21">
        <f>-PMT(VLookups!$D$20/12,180,-FV(VLookups!$D$20/12,24,,-VLookups!$D$19))</f>
        <v>-624.95374865778945</v>
      </c>
      <c r="K170" s="19">
        <v>0</v>
      </c>
      <c r="L170" s="19">
        <v>0</v>
      </c>
      <c r="M170" s="20">
        <f>M169-VLookups!$D$33</f>
        <v>-185</v>
      </c>
      <c r="N170" s="22">
        <v>106</v>
      </c>
      <c r="O170" s="19">
        <v>0</v>
      </c>
      <c r="P170" s="19">
        <v>0</v>
      </c>
      <c r="Q170" s="9" t="s">
        <v>36</v>
      </c>
      <c r="R170" s="19">
        <v>0</v>
      </c>
      <c r="S170" s="20">
        <f>VLookups!$D$50</f>
        <v>-4487.7037773753191</v>
      </c>
      <c r="T170" s="19">
        <v>0</v>
      </c>
      <c r="U170" s="9">
        <v>22</v>
      </c>
      <c r="V170" s="21">
        <f>V169-VLookups!$D$54</f>
        <v>-1430</v>
      </c>
      <c r="W170" s="21">
        <f>-VLookups!$D$59</f>
        <v>-250</v>
      </c>
      <c r="X170" s="21">
        <f>-VLookups!$D$62</f>
        <v>-175</v>
      </c>
      <c r="Y170" s="36">
        <f>Y169*(1+VLookups!$D$57/12)</f>
        <v>-301.55993644215573</v>
      </c>
      <c r="Z170" s="20">
        <f>-E170*VLookups!$J$3</f>
        <v>-608.32071551785828</v>
      </c>
      <c r="AA170" s="19">
        <v>0</v>
      </c>
      <c r="AB170" s="20">
        <f t="shared" si="8"/>
        <v>401.98200225831044</v>
      </c>
      <c r="AC170" s="20">
        <f t="shared" si="9"/>
        <v>7492.0682484186918</v>
      </c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</row>
    <row r="171" spans="1:43" x14ac:dyDescent="0.25">
      <c r="A171" s="1"/>
      <c r="B171" s="9">
        <v>167</v>
      </c>
      <c r="C171" s="9">
        <f t="shared" si="10"/>
        <v>36</v>
      </c>
      <c r="D171" s="9">
        <f t="shared" si="11"/>
        <v>11</v>
      </c>
      <c r="E171" s="20">
        <f>E159*(1+VLookups!$C$8)</f>
        <v>15208.017887946457</v>
      </c>
      <c r="F171" s="20">
        <f>-E171*VLookups!$D$10*2</f>
        <v>-912.48107327678736</v>
      </c>
      <c r="G171" s="19">
        <v>0</v>
      </c>
      <c r="H171" s="20">
        <f>(-VLookups!$D$13)*(E171+F171/2)</f>
        <v>-4794.3276391751206</v>
      </c>
      <c r="I171" s="20">
        <f>-PMT(VLookups!$D$16/12,180,-FV(VLookups!$D$16/12,72,,-VLookups!$D$15))</f>
        <v>-1492.92953188151</v>
      </c>
      <c r="J171" s="21">
        <f>-PMT(VLookups!$D$20/12,180,-FV(VLookups!$D$20/12,24,,-VLookups!$D$19))</f>
        <v>-624.95374865778945</v>
      </c>
      <c r="K171" s="19">
        <v>0</v>
      </c>
      <c r="L171" s="19">
        <v>0</v>
      </c>
      <c r="M171" s="20">
        <f>M170-VLookups!$D$33</f>
        <v>-186</v>
      </c>
      <c r="N171" s="22">
        <v>107</v>
      </c>
      <c r="O171" s="19">
        <v>0</v>
      </c>
      <c r="P171" s="19">
        <v>0</v>
      </c>
      <c r="Q171" s="9" t="s">
        <v>36</v>
      </c>
      <c r="R171" s="19">
        <v>0</v>
      </c>
      <c r="S171" s="20">
        <f>VLookups!$D$50</f>
        <v>-4487.7037773753191</v>
      </c>
      <c r="T171" s="19">
        <v>0</v>
      </c>
      <c r="U171" s="9">
        <v>23</v>
      </c>
      <c r="V171" s="21">
        <f>V170-VLookups!$D$54</f>
        <v>-1435</v>
      </c>
      <c r="W171" s="21">
        <f>-VLookups!$D$59</f>
        <v>-250</v>
      </c>
      <c r="X171" s="21">
        <f>-VLookups!$D$62</f>
        <v>-175</v>
      </c>
      <c r="Y171" s="36">
        <f>Y170*(1+VLookups!$D$57/12)</f>
        <v>-302.43948625677871</v>
      </c>
      <c r="Z171" s="20">
        <f>-E171*VLookups!$J$3</f>
        <v>-608.32071551785828</v>
      </c>
      <c r="AA171" s="19">
        <v>0</v>
      </c>
      <c r="AB171" s="20">
        <f t="shared" si="8"/>
        <v>395.10245244368741</v>
      </c>
      <c r="AC171" s="20">
        <f t="shared" si="9"/>
        <v>7899.6574812764102</v>
      </c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</row>
    <row r="172" spans="1:43" x14ac:dyDescent="0.25">
      <c r="A172" s="1"/>
      <c r="B172" s="9">
        <v>168</v>
      </c>
      <c r="C172" s="9">
        <f t="shared" si="10"/>
        <v>37</v>
      </c>
      <c r="D172" s="9">
        <f t="shared" si="11"/>
        <v>0</v>
      </c>
      <c r="E172" s="20">
        <f>E160*(1+VLookups!$C$8)</f>
        <v>15740.298514024582</v>
      </c>
      <c r="F172" s="20">
        <f>-E172*VLookups!$D$10*2</f>
        <v>-944.41791084147485</v>
      </c>
      <c r="G172" s="19">
        <v>0</v>
      </c>
      <c r="H172" s="20">
        <f>(-VLookups!$D$13)*(E172+F172/2)</f>
        <v>-4962.1291065462492</v>
      </c>
      <c r="I172" s="20">
        <f>-PMT(VLookups!$D$16/12,180,-FV(VLookups!$D$16/12,72,,-VLookups!$D$15))</f>
        <v>-1492.92953188151</v>
      </c>
      <c r="J172" s="21">
        <f>-PMT(VLookups!$D$20/12,180,-FV(VLookups!$D$20/12,24,,-VLookups!$D$19))</f>
        <v>-624.95374865778945</v>
      </c>
      <c r="K172" s="19">
        <v>0</v>
      </c>
      <c r="L172" s="19">
        <v>0</v>
      </c>
      <c r="M172" s="20">
        <f>M171-VLookups!$D$33</f>
        <v>-187</v>
      </c>
      <c r="N172" s="22">
        <v>108</v>
      </c>
      <c r="O172" s="19">
        <v>0</v>
      </c>
      <c r="P172" s="19">
        <v>0</v>
      </c>
      <c r="Q172" s="9" t="s">
        <v>36</v>
      </c>
      <c r="R172" s="19">
        <v>0</v>
      </c>
      <c r="S172" s="20">
        <f>VLookups!$D$50</f>
        <v>-4487.7037773753191</v>
      </c>
      <c r="T172" s="19">
        <v>0</v>
      </c>
      <c r="U172" s="9">
        <v>24</v>
      </c>
      <c r="V172" s="21">
        <f>V171-VLookups!$D$54</f>
        <v>-1440</v>
      </c>
      <c r="W172" s="21">
        <f>-VLookups!$D$59</f>
        <v>-250</v>
      </c>
      <c r="X172" s="21">
        <f>-VLookups!$D$62</f>
        <v>-175</v>
      </c>
      <c r="Y172" s="36">
        <f>Y171*(1+VLookups!$D$57/12)</f>
        <v>-303.32160142502767</v>
      </c>
      <c r="Z172" s="20">
        <f>-E172*VLookups!$J$3</f>
        <v>-629.61194056098327</v>
      </c>
      <c r="AA172" s="19">
        <v>0</v>
      </c>
      <c r="AB172" s="20">
        <f t="shared" si="8"/>
        <v>715.43985215696705</v>
      </c>
      <c r="AC172" s="20">
        <f t="shared" si="9"/>
        <v>8628.2634292355051</v>
      </c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</row>
    <row r="173" spans="1:43" x14ac:dyDescent="0.25">
      <c r="A173" s="1"/>
      <c r="B173" s="9">
        <v>169</v>
      </c>
      <c r="C173" s="9">
        <f t="shared" si="10"/>
        <v>37</v>
      </c>
      <c r="D173" s="9">
        <f t="shared" si="11"/>
        <v>1</v>
      </c>
      <c r="E173" s="20">
        <f>E161*(1+VLookups!$C$8)</f>
        <v>15740.298514024582</v>
      </c>
      <c r="F173" s="20">
        <f>-E173*VLookups!$D$10*2</f>
        <v>-944.41791084147485</v>
      </c>
      <c r="G173" s="19">
        <v>0</v>
      </c>
      <c r="H173" s="20">
        <f>(-VLookups!$D$13)*(E173+F173/2)</f>
        <v>-4962.1291065462492</v>
      </c>
      <c r="I173" s="20">
        <f>-PMT(VLookups!$D$16/12,180,-FV(VLookups!$D$16/12,72,,-VLookups!$D$15))</f>
        <v>-1492.92953188151</v>
      </c>
      <c r="J173" s="21">
        <f>-PMT(VLookups!$D$20/12,180,-FV(VLookups!$D$20/12,24,,-VLookups!$D$19))</f>
        <v>-624.95374865778945</v>
      </c>
      <c r="K173" s="19">
        <v>0</v>
      </c>
      <c r="L173" s="19">
        <v>0</v>
      </c>
      <c r="M173" s="20">
        <f>M172-VLookups!$D$33</f>
        <v>-188</v>
      </c>
      <c r="N173" s="22">
        <v>109</v>
      </c>
      <c r="O173" s="19">
        <v>0</v>
      </c>
      <c r="P173" s="19">
        <v>0</v>
      </c>
      <c r="Q173" s="9" t="s">
        <v>36</v>
      </c>
      <c r="R173" s="19">
        <v>0</v>
      </c>
      <c r="S173" s="20">
        <f>VLookups!$D$50</f>
        <v>-4487.7037773753191</v>
      </c>
      <c r="T173" s="19">
        <v>0</v>
      </c>
      <c r="U173" s="9">
        <v>25</v>
      </c>
      <c r="V173" s="21">
        <f>V172-VLookups!$D$54</f>
        <v>-1445</v>
      </c>
      <c r="W173" s="21">
        <f>-VLookups!$D$59</f>
        <v>-250</v>
      </c>
      <c r="X173" s="21">
        <f>-VLookups!$D$62</f>
        <v>-175</v>
      </c>
      <c r="Y173" s="36">
        <f>Y172*(1+VLookups!$D$57/12)</f>
        <v>-304.20628942918398</v>
      </c>
      <c r="Z173" s="20">
        <f>-E173*VLookups!$J$3</f>
        <v>-629.61194056098327</v>
      </c>
      <c r="AA173" s="19">
        <v>0</v>
      </c>
      <c r="AB173" s="20">
        <f t="shared" si="8"/>
        <v>708.55516415281079</v>
      </c>
      <c r="AC173" s="20">
        <f t="shared" si="9"/>
        <v>9351.1990324370418</v>
      </c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</row>
    <row r="174" spans="1:43" x14ac:dyDescent="0.25">
      <c r="A174" s="1"/>
      <c r="B174" s="9">
        <v>170</v>
      </c>
      <c r="C174" s="9">
        <f t="shared" si="10"/>
        <v>37</v>
      </c>
      <c r="D174" s="9">
        <f t="shared" si="11"/>
        <v>2</v>
      </c>
      <c r="E174" s="20">
        <f>E162*(1+VLookups!$C$8)</f>
        <v>15740.298514024582</v>
      </c>
      <c r="F174" s="20">
        <f>-E174*VLookups!$D$10*2</f>
        <v>-944.41791084147485</v>
      </c>
      <c r="G174" s="19">
        <v>0</v>
      </c>
      <c r="H174" s="20">
        <f>(-VLookups!$D$13)*(E174+F174/2)</f>
        <v>-4962.1291065462492</v>
      </c>
      <c r="I174" s="20">
        <f>-PMT(VLookups!$D$16/12,180,-FV(VLookups!$D$16/12,72,,-VLookups!$D$15))</f>
        <v>-1492.92953188151</v>
      </c>
      <c r="J174" s="21">
        <f>-PMT(VLookups!$D$20/12,180,-FV(VLookups!$D$20/12,24,,-VLookups!$D$19))</f>
        <v>-624.95374865778945</v>
      </c>
      <c r="K174" s="19">
        <v>0</v>
      </c>
      <c r="L174" s="19">
        <v>0</v>
      </c>
      <c r="M174" s="20">
        <f>M173-VLookups!$D$33</f>
        <v>-189</v>
      </c>
      <c r="N174" s="22">
        <v>110</v>
      </c>
      <c r="O174" s="19">
        <v>0</v>
      </c>
      <c r="P174" s="19">
        <v>0</v>
      </c>
      <c r="Q174" s="9" t="s">
        <v>36</v>
      </c>
      <c r="R174" s="19">
        <v>0</v>
      </c>
      <c r="S174" s="20">
        <f>VLookups!$D$50</f>
        <v>-4487.7037773753191</v>
      </c>
      <c r="T174" s="19">
        <v>0</v>
      </c>
      <c r="U174" s="9">
        <v>26</v>
      </c>
      <c r="V174" s="21">
        <f>V173-VLookups!$D$54</f>
        <v>-1450</v>
      </c>
      <c r="W174" s="21">
        <f>-VLookups!$D$59</f>
        <v>-250</v>
      </c>
      <c r="X174" s="21">
        <f>-VLookups!$D$62</f>
        <v>-175</v>
      </c>
      <c r="Y174" s="36">
        <f>Y173*(1+VLookups!$D$57/12)</f>
        <v>-305.09355777335242</v>
      </c>
      <c r="Z174" s="20">
        <f>-E174*VLookups!$J$3</f>
        <v>-629.61194056098327</v>
      </c>
      <c r="AA174" s="19">
        <v>0</v>
      </c>
      <c r="AB174" s="20">
        <f t="shared" si="8"/>
        <v>701.66789580864236</v>
      </c>
      <c r="AC174" s="20">
        <f t="shared" si="9"/>
        <v>10068.452259966414</v>
      </c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</row>
    <row r="175" spans="1:43" x14ac:dyDescent="0.25">
      <c r="A175" s="1"/>
      <c r="B175" s="9">
        <v>171</v>
      </c>
      <c r="C175" s="9">
        <f t="shared" si="10"/>
        <v>37</v>
      </c>
      <c r="D175" s="9">
        <f t="shared" si="11"/>
        <v>3</v>
      </c>
      <c r="E175" s="20">
        <f>E163*(1+VLookups!$C$8)</f>
        <v>15740.298514024582</v>
      </c>
      <c r="F175" s="20">
        <f>-E175*VLookups!$D$10*2</f>
        <v>-944.41791084147485</v>
      </c>
      <c r="G175" s="19">
        <v>0</v>
      </c>
      <c r="H175" s="20">
        <f>(-VLookups!$D$13)*(E175+F175/2)</f>
        <v>-4962.1291065462492</v>
      </c>
      <c r="I175" s="20">
        <f>-PMT(VLookups!$D$16/12,180,-FV(VLookups!$D$16/12,72,,-VLookups!$D$15))</f>
        <v>-1492.92953188151</v>
      </c>
      <c r="J175" s="21">
        <f>-PMT(VLookups!$D$20/12,180,-FV(VLookups!$D$20/12,24,,-VLookups!$D$19))</f>
        <v>-624.95374865778945</v>
      </c>
      <c r="K175" s="19">
        <v>0</v>
      </c>
      <c r="L175" s="19">
        <v>0</v>
      </c>
      <c r="M175" s="20">
        <f>M174-VLookups!$D$33</f>
        <v>-190</v>
      </c>
      <c r="N175" s="22">
        <v>111</v>
      </c>
      <c r="O175" s="19">
        <v>0</v>
      </c>
      <c r="P175" s="19">
        <v>0</v>
      </c>
      <c r="Q175" s="9" t="s">
        <v>36</v>
      </c>
      <c r="R175" s="19">
        <v>0</v>
      </c>
      <c r="S175" s="20">
        <f>VLookups!$D$50</f>
        <v>-4487.7037773753191</v>
      </c>
      <c r="T175" s="19">
        <v>0</v>
      </c>
      <c r="U175" s="9">
        <v>27</v>
      </c>
      <c r="V175" s="21">
        <f>V174-VLookups!$D$54</f>
        <v>-1455</v>
      </c>
      <c r="W175" s="21">
        <f>-VLookups!$D$59</f>
        <v>-250</v>
      </c>
      <c r="X175" s="21">
        <f>-VLookups!$D$62</f>
        <v>-175</v>
      </c>
      <c r="Y175" s="36">
        <f>Y174*(1+VLookups!$D$57/12)</f>
        <v>-305.98341398352471</v>
      </c>
      <c r="Z175" s="20">
        <f>-E175*VLookups!$J$3</f>
        <v>-629.61194056098327</v>
      </c>
      <c r="AA175" s="19">
        <v>0</v>
      </c>
      <c r="AB175" s="20">
        <f t="shared" si="8"/>
        <v>694.77803959846995</v>
      </c>
      <c r="AC175" s="20">
        <f t="shared" si="9"/>
        <v>10780.011053331495</v>
      </c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</row>
    <row r="176" spans="1:43" x14ac:dyDescent="0.25">
      <c r="A176" s="1"/>
      <c r="B176" s="9">
        <v>172</v>
      </c>
      <c r="C176" s="9">
        <f t="shared" si="10"/>
        <v>37</v>
      </c>
      <c r="D176" s="9">
        <f t="shared" si="11"/>
        <v>4</v>
      </c>
      <c r="E176" s="20">
        <f>E164*(1+VLookups!$C$8)</f>
        <v>15740.298514024582</v>
      </c>
      <c r="F176" s="20">
        <f>-E176*VLookups!$D$10*2</f>
        <v>-944.41791084147485</v>
      </c>
      <c r="G176" s="19">
        <v>0</v>
      </c>
      <c r="H176" s="20">
        <f>(-VLookups!$D$13)*(E176+F176/2)</f>
        <v>-4962.1291065462492</v>
      </c>
      <c r="I176" s="20">
        <f>-PMT(VLookups!$D$16/12,180,-FV(VLookups!$D$16/12,72,,-VLookups!$D$15))</f>
        <v>-1492.92953188151</v>
      </c>
      <c r="J176" s="21">
        <f>-PMT(VLookups!$D$20/12,180,-FV(VLookups!$D$20/12,24,,-VLookups!$D$19))</f>
        <v>-624.95374865778945</v>
      </c>
      <c r="K176" s="19">
        <v>0</v>
      </c>
      <c r="L176" s="19">
        <v>0</v>
      </c>
      <c r="M176" s="20">
        <f>M175-VLookups!$D$33</f>
        <v>-191</v>
      </c>
      <c r="N176" s="22">
        <v>112</v>
      </c>
      <c r="O176" s="19">
        <v>0</v>
      </c>
      <c r="P176" s="19">
        <v>0</v>
      </c>
      <c r="Q176" s="9" t="s">
        <v>36</v>
      </c>
      <c r="R176" s="19">
        <v>0</v>
      </c>
      <c r="S176" s="20">
        <f>VLookups!$D$50</f>
        <v>-4487.7037773753191</v>
      </c>
      <c r="T176" s="19">
        <v>0</v>
      </c>
      <c r="U176" s="9">
        <v>28</v>
      </c>
      <c r="V176" s="21">
        <f>V175-VLookups!$D$54</f>
        <v>-1460</v>
      </c>
      <c r="W176" s="21">
        <f>-VLookups!$D$59</f>
        <v>-250</v>
      </c>
      <c r="X176" s="21">
        <f>-VLookups!$D$62</f>
        <v>-175</v>
      </c>
      <c r="Y176" s="36">
        <f>Y175*(1+VLookups!$D$57/12)</f>
        <v>-306.87586560764333</v>
      </c>
      <c r="Z176" s="20">
        <f>-E176*VLookups!$J$3</f>
        <v>-629.61194056098327</v>
      </c>
      <c r="AA176" s="19">
        <v>0</v>
      </c>
      <c r="AB176" s="20">
        <f t="shared" si="8"/>
        <v>687.88558797435132</v>
      </c>
      <c r="AC176" s="20">
        <f t="shared" si="9"/>
        <v>11485.863326394732</v>
      </c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</row>
    <row r="177" spans="1:43" x14ac:dyDescent="0.25">
      <c r="A177" s="1"/>
      <c r="B177" s="9">
        <v>173</v>
      </c>
      <c r="C177" s="9">
        <f t="shared" si="10"/>
        <v>37</v>
      </c>
      <c r="D177" s="9">
        <f t="shared" si="11"/>
        <v>5</v>
      </c>
      <c r="E177" s="20">
        <f>E165*(1+VLookups!$C$8)</f>
        <v>15740.298514024582</v>
      </c>
      <c r="F177" s="20">
        <f>-E177*VLookups!$D$10*2</f>
        <v>-944.41791084147485</v>
      </c>
      <c r="G177" s="19">
        <v>0</v>
      </c>
      <c r="H177" s="20">
        <f>(-VLookups!$D$13)*(E177+F177/2)</f>
        <v>-4962.1291065462492</v>
      </c>
      <c r="I177" s="20">
        <f>-PMT(VLookups!$D$16/12,180,-FV(VLookups!$D$16/12,72,,-VLookups!$D$15))</f>
        <v>-1492.92953188151</v>
      </c>
      <c r="J177" s="21">
        <f>-PMT(VLookups!$D$20/12,180,-FV(VLookups!$D$20/12,24,,-VLookups!$D$19))</f>
        <v>-624.95374865778945</v>
      </c>
      <c r="K177" s="19">
        <v>0</v>
      </c>
      <c r="L177" s="19">
        <v>0</v>
      </c>
      <c r="M177" s="20">
        <f>M176-VLookups!$D$33</f>
        <v>-192</v>
      </c>
      <c r="N177" s="22">
        <v>113</v>
      </c>
      <c r="O177" s="19">
        <v>0</v>
      </c>
      <c r="P177" s="19">
        <v>0</v>
      </c>
      <c r="Q177" s="9" t="s">
        <v>36</v>
      </c>
      <c r="R177" s="19">
        <v>0</v>
      </c>
      <c r="S177" s="20">
        <f>VLookups!$D$50</f>
        <v>-4487.7037773753191</v>
      </c>
      <c r="T177" s="19">
        <v>0</v>
      </c>
      <c r="U177" s="9">
        <v>29</v>
      </c>
      <c r="V177" s="21">
        <f>V176-VLookups!$D$54</f>
        <v>-1465</v>
      </c>
      <c r="W177" s="21">
        <f>-VLookups!$D$59</f>
        <v>-250</v>
      </c>
      <c r="X177" s="21">
        <f>-VLookups!$D$62</f>
        <v>-175</v>
      </c>
      <c r="Y177" s="36">
        <f>Y176*(1+VLookups!$D$57/12)</f>
        <v>-307.77092021566563</v>
      </c>
      <c r="Z177" s="20">
        <f>-E177*VLookups!$J$3</f>
        <v>-629.61194056098327</v>
      </c>
      <c r="AA177" s="19">
        <v>0</v>
      </c>
      <c r="AB177" s="20">
        <f t="shared" si="8"/>
        <v>680.99053336632903</v>
      </c>
      <c r="AC177" s="20">
        <f t="shared" si="9"/>
        <v>12185.996965305052</v>
      </c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</row>
    <row r="178" spans="1:43" x14ac:dyDescent="0.25">
      <c r="A178" s="1"/>
      <c r="B178" s="9">
        <v>174</v>
      </c>
      <c r="C178" s="9">
        <f t="shared" si="10"/>
        <v>37</v>
      </c>
      <c r="D178" s="9">
        <f t="shared" si="11"/>
        <v>6</v>
      </c>
      <c r="E178" s="20">
        <f>E166*(1+VLookups!$C$8)</f>
        <v>15740.298514024582</v>
      </c>
      <c r="F178" s="20">
        <f>-E178*VLookups!$D$10*2</f>
        <v>-944.41791084147485</v>
      </c>
      <c r="G178" s="19">
        <v>0</v>
      </c>
      <c r="H178" s="20">
        <f>(-VLookups!$D$13)*(E178+F178/2)</f>
        <v>-4962.1291065462492</v>
      </c>
      <c r="I178" s="20">
        <f>-PMT(VLookups!$D$16/12,180,-FV(VLookups!$D$16/12,72,,-VLookups!$D$15))</f>
        <v>-1492.92953188151</v>
      </c>
      <c r="J178" s="21">
        <f>-PMT(VLookups!$D$20/12,180,-FV(VLookups!$D$20/12,24,,-VLookups!$D$19))</f>
        <v>-624.95374865778945</v>
      </c>
      <c r="K178" s="19">
        <v>0</v>
      </c>
      <c r="L178" s="19">
        <v>0</v>
      </c>
      <c r="M178" s="20">
        <f>M177-VLookups!$D$33</f>
        <v>-193</v>
      </c>
      <c r="N178" s="22">
        <v>114</v>
      </c>
      <c r="O178" s="19">
        <v>0</v>
      </c>
      <c r="P178" s="19">
        <v>0</v>
      </c>
      <c r="Q178" s="9" t="s">
        <v>36</v>
      </c>
      <c r="R178" s="19">
        <v>0</v>
      </c>
      <c r="S178" s="20">
        <f>VLookups!$D$50</f>
        <v>-4487.7037773753191</v>
      </c>
      <c r="T178" s="19">
        <v>0</v>
      </c>
      <c r="U178" s="9">
        <v>30</v>
      </c>
      <c r="V178" s="21">
        <f>V177-VLookups!$D$54</f>
        <v>-1470</v>
      </c>
      <c r="W178" s="21">
        <f>-VLookups!$D$59</f>
        <v>-250</v>
      </c>
      <c r="X178" s="21">
        <f>-VLookups!$D$62</f>
        <v>-175</v>
      </c>
      <c r="Y178" s="36">
        <f>Y177*(1+VLookups!$D$57/12)</f>
        <v>-308.668585399628</v>
      </c>
      <c r="Z178" s="20">
        <f>-E178*VLookups!$J$3</f>
        <v>-629.61194056098327</v>
      </c>
      <c r="AA178" s="19">
        <v>0</v>
      </c>
      <c r="AB178" s="20">
        <f t="shared" si="8"/>
        <v>674.09286818236671</v>
      </c>
      <c r="AC178" s="20">
        <f t="shared" si="9"/>
        <v>12880.399828429594</v>
      </c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</row>
    <row r="179" spans="1:43" x14ac:dyDescent="0.25">
      <c r="A179" s="1"/>
      <c r="B179" s="9">
        <v>175</v>
      </c>
      <c r="C179" s="9">
        <f t="shared" si="10"/>
        <v>37</v>
      </c>
      <c r="D179" s="9">
        <f t="shared" si="11"/>
        <v>7</v>
      </c>
      <c r="E179" s="20">
        <f>E167*(1+VLookups!$C$8)</f>
        <v>15740.298514024582</v>
      </c>
      <c r="F179" s="20">
        <f>-E179*VLookups!$D$10*2</f>
        <v>-944.41791084147485</v>
      </c>
      <c r="G179" s="19">
        <v>0</v>
      </c>
      <c r="H179" s="20">
        <f>(-VLookups!$D$13)*(E179+F179/2)</f>
        <v>-4962.1291065462492</v>
      </c>
      <c r="I179" s="20">
        <f>-PMT(VLookups!$D$16/12,180,-FV(VLookups!$D$16/12,72,,-VLookups!$D$15))</f>
        <v>-1492.92953188151</v>
      </c>
      <c r="J179" s="21">
        <f>-PMT(VLookups!$D$20/12,180,-FV(VLookups!$D$20/12,24,,-VLookups!$D$19))</f>
        <v>-624.95374865778945</v>
      </c>
      <c r="K179" s="19">
        <v>0</v>
      </c>
      <c r="L179" s="19">
        <v>0</v>
      </c>
      <c r="M179" s="20">
        <f>M178-VLookups!$D$33</f>
        <v>-194</v>
      </c>
      <c r="N179" s="22">
        <v>115</v>
      </c>
      <c r="O179" s="19">
        <v>0</v>
      </c>
      <c r="P179" s="19">
        <v>0</v>
      </c>
      <c r="Q179" s="9" t="s">
        <v>36</v>
      </c>
      <c r="R179" s="19">
        <v>0</v>
      </c>
      <c r="S179" s="20">
        <f>VLookups!$D$50</f>
        <v>-4487.7037773753191</v>
      </c>
      <c r="T179" s="19">
        <v>0</v>
      </c>
      <c r="U179" s="9">
        <v>31</v>
      </c>
      <c r="V179" s="21">
        <f>V178-VLookups!$D$54</f>
        <v>-1475</v>
      </c>
      <c r="W179" s="21">
        <f>-VLookups!$D$59</f>
        <v>-250</v>
      </c>
      <c r="X179" s="21">
        <f>-VLookups!$D$62</f>
        <v>-175</v>
      </c>
      <c r="Y179" s="36">
        <f>Y178*(1+VLookups!$D$57/12)</f>
        <v>-309.56886877371028</v>
      </c>
      <c r="Z179" s="20">
        <f>-E179*VLookups!$J$3</f>
        <v>-629.61194056098327</v>
      </c>
      <c r="AA179" s="19">
        <v>0</v>
      </c>
      <c r="AB179" s="20">
        <f t="shared" si="8"/>
        <v>667.19258480828455</v>
      </c>
      <c r="AC179" s="20">
        <f t="shared" si="9"/>
        <v>13569.059746285262</v>
      </c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</row>
    <row r="180" spans="1:43" x14ac:dyDescent="0.25">
      <c r="A180" s="1"/>
      <c r="B180" s="9">
        <v>176</v>
      </c>
      <c r="C180" s="9">
        <f t="shared" si="10"/>
        <v>37</v>
      </c>
      <c r="D180" s="9">
        <f t="shared" si="11"/>
        <v>8</v>
      </c>
      <c r="E180" s="20">
        <f>E168*(1+VLookups!$C$8)</f>
        <v>15740.298514024582</v>
      </c>
      <c r="F180" s="20">
        <f>-E180*VLookups!$D$10*2</f>
        <v>-944.41791084147485</v>
      </c>
      <c r="G180" s="19">
        <v>0</v>
      </c>
      <c r="H180" s="20">
        <f>(-VLookups!$D$13)*(E180+F180/2)</f>
        <v>-4962.1291065462492</v>
      </c>
      <c r="I180" s="20">
        <f>-PMT(VLookups!$D$16/12,180,-FV(VLookups!$D$16/12,72,,-VLookups!$D$15))</f>
        <v>-1492.92953188151</v>
      </c>
      <c r="J180" s="21">
        <f>-PMT(VLookups!$D$20/12,180,-FV(VLookups!$D$20/12,24,,-VLookups!$D$19))</f>
        <v>-624.95374865778945</v>
      </c>
      <c r="K180" s="19">
        <v>0</v>
      </c>
      <c r="L180" s="19">
        <v>0</v>
      </c>
      <c r="M180" s="20">
        <f>M179-VLookups!$D$33</f>
        <v>-195</v>
      </c>
      <c r="N180" s="22">
        <v>116</v>
      </c>
      <c r="O180" s="19">
        <v>0</v>
      </c>
      <c r="P180" s="19">
        <v>0</v>
      </c>
      <c r="Q180" s="9" t="s">
        <v>36</v>
      </c>
      <c r="R180" s="19">
        <v>0</v>
      </c>
      <c r="S180" s="20">
        <f>VLookups!$D$50</f>
        <v>-4487.7037773753191</v>
      </c>
      <c r="T180" s="19">
        <v>0</v>
      </c>
      <c r="U180" s="9">
        <v>32</v>
      </c>
      <c r="V180" s="21">
        <f>V179-VLookups!$D$54</f>
        <v>-1480</v>
      </c>
      <c r="W180" s="21">
        <f>-VLookups!$D$59</f>
        <v>-250</v>
      </c>
      <c r="X180" s="21">
        <f>-VLookups!$D$62</f>
        <v>-175</v>
      </c>
      <c r="Y180" s="36">
        <f>Y179*(1+VLookups!$D$57/12)</f>
        <v>-310.47177797430027</v>
      </c>
      <c r="Z180" s="20">
        <f>-E180*VLookups!$J$3</f>
        <v>-629.61194056098327</v>
      </c>
      <c r="AA180" s="19">
        <v>0</v>
      </c>
      <c r="AB180" s="20">
        <f t="shared" si="8"/>
        <v>660.28967560769445</v>
      </c>
      <c r="AC180" s="20">
        <f t="shared" si="9"/>
        <v>14251.964521470099</v>
      </c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</row>
    <row r="181" spans="1:43" x14ac:dyDescent="0.25">
      <c r="A181" s="1"/>
      <c r="B181" s="9">
        <v>177</v>
      </c>
      <c r="C181" s="9">
        <f t="shared" si="10"/>
        <v>37</v>
      </c>
      <c r="D181" s="9">
        <f t="shared" si="11"/>
        <v>9</v>
      </c>
      <c r="E181" s="20">
        <f>E169*(1+VLookups!$C$8)</f>
        <v>15740.298514024582</v>
      </c>
      <c r="F181" s="20">
        <f>-E181*VLookups!$D$10*2</f>
        <v>-944.41791084147485</v>
      </c>
      <c r="G181" s="19">
        <v>0</v>
      </c>
      <c r="H181" s="20">
        <f>(-VLookups!$D$13)*(E181+F181/2)</f>
        <v>-4962.1291065462492</v>
      </c>
      <c r="I181" s="20">
        <f>-PMT(VLookups!$D$16/12,180,-FV(VLookups!$D$16/12,72,,-VLookups!$D$15))</f>
        <v>-1492.92953188151</v>
      </c>
      <c r="J181" s="21">
        <f>-PMT(VLookups!$D$20/12,180,-FV(VLookups!$D$20/12,24,,-VLookups!$D$19))</f>
        <v>-624.95374865778945</v>
      </c>
      <c r="K181" s="19">
        <v>0</v>
      </c>
      <c r="L181" s="19">
        <v>0</v>
      </c>
      <c r="M181" s="20">
        <f>M180-VLookups!$D$33</f>
        <v>-196</v>
      </c>
      <c r="N181" s="22">
        <v>117</v>
      </c>
      <c r="O181" s="19">
        <v>0</v>
      </c>
      <c r="P181" s="19">
        <v>0</v>
      </c>
      <c r="Q181" s="9" t="s">
        <v>36</v>
      </c>
      <c r="R181" s="19">
        <v>0</v>
      </c>
      <c r="S181" s="20">
        <f>VLookups!$D$50</f>
        <v>-4487.7037773753191</v>
      </c>
      <c r="T181" s="19">
        <v>0</v>
      </c>
      <c r="U181" s="9">
        <v>33</v>
      </c>
      <c r="V181" s="21">
        <f>V180-VLookups!$D$54</f>
        <v>-1485</v>
      </c>
      <c r="W181" s="21">
        <f>-VLookups!$D$59</f>
        <v>-250</v>
      </c>
      <c r="X181" s="21">
        <f>-VLookups!$D$62</f>
        <v>-175</v>
      </c>
      <c r="Y181" s="36">
        <f>Y180*(1+VLookups!$D$57/12)</f>
        <v>-311.37732066005867</v>
      </c>
      <c r="Z181" s="20">
        <f>-E181*VLookups!$J$3</f>
        <v>-629.61194056098327</v>
      </c>
      <c r="AA181" s="19">
        <v>0</v>
      </c>
      <c r="AB181" s="20">
        <f t="shared" si="8"/>
        <v>653.38413292193616</v>
      </c>
      <c r="AC181" s="20">
        <f t="shared" si="9"/>
        <v>14929.101928594486</v>
      </c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</row>
    <row r="182" spans="1:43" x14ac:dyDescent="0.25">
      <c r="A182" s="1"/>
      <c r="B182" s="9">
        <v>178</v>
      </c>
      <c r="C182" s="9">
        <f t="shared" si="10"/>
        <v>37</v>
      </c>
      <c r="D182" s="9">
        <f t="shared" si="11"/>
        <v>10</v>
      </c>
      <c r="E182" s="20">
        <f>E170*(1+VLookups!$C$8)</f>
        <v>15740.298514024582</v>
      </c>
      <c r="F182" s="20">
        <f>-E182*VLookups!$D$10*2</f>
        <v>-944.41791084147485</v>
      </c>
      <c r="G182" s="19">
        <v>0</v>
      </c>
      <c r="H182" s="20">
        <f>(-VLookups!$D$13)*(E182+F182/2)</f>
        <v>-4962.1291065462492</v>
      </c>
      <c r="I182" s="20">
        <f>-PMT(VLookups!$D$16/12,180,-FV(VLookups!$D$16/12,72,,-VLookups!$D$15))</f>
        <v>-1492.92953188151</v>
      </c>
      <c r="J182" s="21">
        <f>-PMT(VLookups!$D$20/12,180,-FV(VLookups!$D$20/12,24,,-VLookups!$D$19))</f>
        <v>-624.95374865778945</v>
      </c>
      <c r="K182" s="19">
        <v>0</v>
      </c>
      <c r="L182" s="19">
        <v>0</v>
      </c>
      <c r="M182" s="20">
        <f>M181-VLookups!$D$33</f>
        <v>-197</v>
      </c>
      <c r="N182" s="22">
        <v>118</v>
      </c>
      <c r="O182" s="19">
        <v>0</v>
      </c>
      <c r="P182" s="19">
        <v>0</v>
      </c>
      <c r="Q182" s="9" t="s">
        <v>36</v>
      </c>
      <c r="R182" s="19">
        <v>0</v>
      </c>
      <c r="S182" s="20">
        <f>VLookups!$D$50</f>
        <v>-4487.7037773753191</v>
      </c>
      <c r="T182" s="19">
        <v>0</v>
      </c>
      <c r="U182" s="9">
        <v>34</v>
      </c>
      <c r="V182" s="21">
        <f>V181-VLookups!$D$54</f>
        <v>-1490</v>
      </c>
      <c r="W182" s="21">
        <f>-VLookups!$D$59</f>
        <v>-250</v>
      </c>
      <c r="X182" s="21">
        <f>-VLookups!$D$62</f>
        <v>-175</v>
      </c>
      <c r="Y182" s="36">
        <f>Y181*(1+VLookups!$D$57/12)</f>
        <v>-312.28550451198385</v>
      </c>
      <c r="Z182" s="20">
        <f>-E182*VLookups!$J$3</f>
        <v>-629.61194056098327</v>
      </c>
      <c r="AA182" s="19">
        <v>0</v>
      </c>
      <c r="AB182" s="20">
        <f t="shared" si="8"/>
        <v>646.47594907001087</v>
      </c>
      <c r="AC182" s="20">
        <f t="shared" si="9"/>
        <v>15600.459714212155</v>
      </c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</row>
    <row r="183" spans="1:43" x14ac:dyDescent="0.25">
      <c r="A183" s="1"/>
      <c r="B183" s="9">
        <v>179</v>
      </c>
      <c r="C183" s="9">
        <f t="shared" si="10"/>
        <v>37</v>
      </c>
      <c r="D183" s="9">
        <f t="shared" si="11"/>
        <v>11</v>
      </c>
      <c r="E183" s="20">
        <f>E171*(1+VLookups!$C$8)</f>
        <v>15740.298514024582</v>
      </c>
      <c r="F183" s="20">
        <f>-E183*VLookups!$D$10*2</f>
        <v>-944.41791084147485</v>
      </c>
      <c r="G183" s="19">
        <v>0</v>
      </c>
      <c r="H183" s="20">
        <f>(-VLookups!$D$13)*(E183+F183/2)</f>
        <v>-4962.1291065462492</v>
      </c>
      <c r="I183" s="20">
        <f>-PMT(VLookups!$D$16/12,180,-FV(VLookups!$D$16/12,72,,-VLookups!$D$15))</f>
        <v>-1492.92953188151</v>
      </c>
      <c r="J183" s="21">
        <f>-PMT(VLookups!$D$20/12,180,-FV(VLookups!$D$20/12,24,,-VLookups!$D$19))</f>
        <v>-624.95374865778945</v>
      </c>
      <c r="K183" s="19">
        <v>0</v>
      </c>
      <c r="L183" s="19">
        <v>0</v>
      </c>
      <c r="M183" s="20">
        <f>M182-VLookups!$D$33</f>
        <v>-198</v>
      </c>
      <c r="N183" s="22">
        <v>119</v>
      </c>
      <c r="O183" s="19">
        <v>0</v>
      </c>
      <c r="P183" s="19">
        <v>0</v>
      </c>
      <c r="Q183" s="9" t="s">
        <v>36</v>
      </c>
      <c r="R183" s="19">
        <v>0</v>
      </c>
      <c r="S183" s="20">
        <f>VLookups!$D$50</f>
        <v>-4487.7037773753191</v>
      </c>
      <c r="T183" s="19">
        <v>0</v>
      </c>
      <c r="U183" s="9">
        <v>35</v>
      </c>
      <c r="V183" s="21">
        <f>V182-VLookups!$D$54</f>
        <v>-1495</v>
      </c>
      <c r="W183" s="21">
        <f>-VLookups!$D$59</f>
        <v>-250</v>
      </c>
      <c r="X183" s="21">
        <f>-VLookups!$D$62</f>
        <v>-175</v>
      </c>
      <c r="Y183" s="36">
        <f>Y182*(1+VLookups!$D$57/12)</f>
        <v>-313.19633723347715</v>
      </c>
      <c r="Z183" s="20">
        <f>-E183*VLookups!$J$3</f>
        <v>-629.61194056098327</v>
      </c>
      <c r="AA183" s="19">
        <v>0</v>
      </c>
      <c r="AB183" s="20">
        <f t="shared" si="8"/>
        <v>639.56511634851756</v>
      </c>
      <c r="AC183" s="20">
        <f t="shared" si="9"/>
        <v>16266.025596751027</v>
      </c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</row>
    <row r="184" spans="1:43" x14ac:dyDescent="0.25">
      <c r="A184" s="1"/>
      <c r="B184" s="9">
        <v>180</v>
      </c>
      <c r="C184" s="9">
        <f t="shared" si="10"/>
        <v>38</v>
      </c>
      <c r="D184" s="9">
        <f t="shared" si="11"/>
        <v>0</v>
      </c>
      <c r="E184" s="20">
        <f>E172*(1+VLookups!$C$8)</f>
        <v>16291.20896201544</v>
      </c>
      <c r="F184" s="20">
        <f>-E184*VLookups!$D$10*2</f>
        <v>-977.47253772092643</v>
      </c>
      <c r="G184" s="19">
        <v>0</v>
      </c>
      <c r="H184" s="20">
        <f>(-VLookups!$D$13)*(E184+F184/2)</f>
        <v>-5135.8036252753682</v>
      </c>
      <c r="I184" s="20">
        <f>-PMT(VLookups!$D$16/12,180,-FV(VLookups!$D$16/12,72,,-VLookups!$D$15))</f>
        <v>-1492.92953188151</v>
      </c>
      <c r="J184" s="21">
        <f>-PMT(VLookups!$D$20/12,180,-FV(VLookups!$D$20/12,24,,-VLookups!$D$19))</f>
        <v>-624.95374865778945</v>
      </c>
      <c r="K184" s="19">
        <v>0</v>
      </c>
      <c r="L184" s="19">
        <v>0</v>
      </c>
      <c r="M184" s="20">
        <f>M183-VLookups!$D$33</f>
        <v>-199</v>
      </c>
      <c r="N184" s="22">
        <v>120</v>
      </c>
      <c r="O184" s="19">
        <v>0</v>
      </c>
      <c r="P184" s="19">
        <v>0</v>
      </c>
      <c r="Q184" s="9" t="s">
        <v>36</v>
      </c>
      <c r="R184" s="19">
        <v>0</v>
      </c>
      <c r="S184" s="20">
        <f>VLookups!$D$50</f>
        <v>-4487.7037773753191</v>
      </c>
      <c r="T184" s="19">
        <v>0</v>
      </c>
      <c r="U184" s="9">
        <v>36</v>
      </c>
      <c r="V184" s="21">
        <f>V183-VLookups!$D$54</f>
        <v>-1500</v>
      </c>
      <c r="W184" s="21">
        <f>-VLookups!$D$59</f>
        <v>-250</v>
      </c>
      <c r="X184" s="21">
        <f>-VLookups!$D$62</f>
        <v>-175</v>
      </c>
      <c r="Y184" s="36">
        <f>Y183*(1+VLookups!$D$57/12)</f>
        <v>-314.10982655040812</v>
      </c>
      <c r="Z184" s="20">
        <f>-E184*VLookups!$J$3</f>
        <v>-651.64835848061762</v>
      </c>
      <c r="AA184" s="19">
        <v>0</v>
      </c>
      <c r="AB184" s="20">
        <f t="shared" si="8"/>
        <v>971.32382493396608</v>
      </c>
      <c r="AC184" s="20">
        <f t="shared" si="9"/>
        <v>17264.459464346244</v>
      </c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</row>
    <row r="185" spans="1:43" x14ac:dyDescent="0.25">
      <c r="A185" s="1"/>
      <c r="B185" s="9">
        <v>181</v>
      </c>
      <c r="C185" s="9">
        <f t="shared" si="10"/>
        <v>38</v>
      </c>
      <c r="D185" s="9">
        <f t="shared" si="11"/>
        <v>1</v>
      </c>
      <c r="E185" s="20">
        <f>E173*(1+VLookups!$C$8)</f>
        <v>16291.20896201544</v>
      </c>
      <c r="F185" s="20">
        <f>-E185*VLookups!$D$10*2</f>
        <v>-977.47253772092643</v>
      </c>
      <c r="G185" s="19">
        <v>0</v>
      </c>
      <c r="H185" s="20">
        <f>(-VLookups!$D$13)*(E185+F185/2)</f>
        <v>-5135.8036252753682</v>
      </c>
      <c r="I185" s="20">
        <f>-PMT(VLookups!$D$16/12,180,-FV(VLookups!$D$16/12,72,,-VLookups!$D$15))</f>
        <v>-1492.92953188151</v>
      </c>
      <c r="J185" s="21">
        <f>-PMT(VLookups!$D$20/12,180,-FV(VLookups!$D$20/12,24,,-VLookups!$D$19))</f>
        <v>-624.95374865778945</v>
      </c>
      <c r="K185" s="19">
        <v>0</v>
      </c>
      <c r="L185" s="19">
        <v>0</v>
      </c>
      <c r="M185" s="20">
        <f>M184-VLookups!$D$33</f>
        <v>-200</v>
      </c>
      <c r="N185" s="22">
        <v>121</v>
      </c>
      <c r="O185" s="19">
        <v>0</v>
      </c>
      <c r="P185" s="19">
        <v>0</v>
      </c>
      <c r="Q185" s="9" t="s">
        <v>36</v>
      </c>
      <c r="R185" s="19">
        <v>0</v>
      </c>
      <c r="S185" s="20">
        <f>VLookups!$D$50</f>
        <v>-4487.7037773753191</v>
      </c>
      <c r="T185" s="19">
        <v>0</v>
      </c>
      <c r="U185" s="9">
        <v>37</v>
      </c>
      <c r="V185" s="21">
        <f>V184-VLookups!$D$54</f>
        <v>-1505</v>
      </c>
      <c r="W185" s="21">
        <f>-VLookups!$D$59</f>
        <v>-250</v>
      </c>
      <c r="X185" s="21">
        <f>-VLookups!$D$62</f>
        <v>-175</v>
      </c>
      <c r="Y185" s="36">
        <f>Y184*(1+VLookups!$D$57/12)</f>
        <v>-315.02598021118013</v>
      </c>
      <c r="Z185" s="20">
        <f>-E185*VLookups!$J$3</f>
        <v>-651.64835848061762</v>
      </c>
      <c r="AA185" s="19">
        <v>0</v>
      </c>
      <c r="AB185" s="20">
        <f t="shared" si="8"/>
        <v>964.40767127319396</v>
      </c>
      <c r="AC185" s="20">
        <f t="shared" si="9"/>
        <v>18257.641234726685</v>
      </c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</row>
    <row r="186" spans="1:43" x14ac:dyDescent="0.25">
      <c r="A186" s="1"/>
      <c r="B186" s="9">
        <v>182</v>
      </c>
      <c r="C186" s="9">
        <f t="shared" si="10"/>
        <v>38</v>
      </c>
      <c r="D186" s="9">
        <f t="shared" si="11"/>
        <v>2</v>
      </c>
      <c r="E186" s="20">
        <f>E174*(1+VLookups!$C$8)</f>
        <v>16291.20896201544</v>
      </c>
      <c r="F186" s="20">
        <f>-E186*VLookups!$D$10*2</f>
        <v>-977.47253772092643</v>
      </c>
      <c r="G186" s="19">
        <v>0</v>
      </c>
      <c r="H186" s="20">
        <f>(-VLookups!$D$13)*(E186+F186/2)</f>
        <v>-5135.8036252753682</v>
      </c>
      <c r="I186" s="20">
        <f>-PMT(VLookups!$D$16/12,180,-FV(VLookups!$D$16/12,72,,-VLookups!$D$15))</f>
        <v>-1492.92953188151</v>
      </c>
      <c r="J186" s="21">
        <f>-PMT(VLookups!$D$20/12,180,-FV(VLookups!$D$20/12,24,,-VLookups!$D$19))</f>
        <v>-624.95374865778945</v>
      </c>
      <c r="K186" s="19">
        <v>0</v>
      </c>
      <c r="L186" s="19">
        <v>0</v>
      </c>
      <c r="M186" s="20">
        <f>M185-VLookups!$D$33</f>
        <v>-201</v>
      </c>
      <c r="N186" s="22">
        <v>122</v>
      </c>
      <c r="O186" s="19">
        <v>0</v>
      </c>
      <c r="P186" s="19">
        <v>0</v>
      </c>
      <c r="Q186" s="9" t="s">
        <v>36</v>
      </c>
      <c r="R186" s="19">
        <v>0</v>
      </c>
      <c r="S186" s="20">
        <f>VLookups!$D$50</f>
        <v>-4487.7037773753191</v>
      </c>
      <c r="T186" s="19">
        <v>0</v>
      </c>
      <c r="U186" s="9">
        <v>38</v>
      </c>
      <c r="V186" s="21">
        <f>V185-VLookups!$D$54</f>
        <v>-1510</v>
      </c>
      <c r="W186" s="21">
        <f>-VLookups!$D$59</f>
        <v>-250</v>
      </c>
      <c r="X186" s="21">
        <f>-VLookups!$D$62</f>
        <v>-175</v>
      </c>
      <c r="Y186" s="36">
        <f>Y185*(1+VLookups!$D$57/12)</f>
        <v>-315.9448059867961</v>
      </c>
      <c r="Z186" s="20">
        <f>-E186*VLookups!$J$3</f>
        <v>-651.64835848061762</v>
      </c>
      <c r="AA186" s="19">
        <v>0</v>
      </c>
      <c r="AB186" s="20">
        <f t="shared" si="8"/>
        <v>957.48884549757804</v>
      </c>
      <c r="AC186" s="20">
        <f t="shared" si="9"/>
        <v>19245.55948228214</v>
      </c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</row>
    <row r="187" spans="1:43" x14ac:dyDescent="0.25">
      <c r="A187" s="1"/>
      <c r="B187" s="9">
        <v>183</v>
      </c>
      <c r="C187" s="9">
        <f t="shared" si="10"/>
        <v>38</v>
      </c>
      <c r="D187" s="9">
        <f t="shared" si="11"/>
        <v>3</v>
      </c>
      <c r="E187" s="20">
        <f>E175*(1+VLookups!$C$8)</f>
        <v>16291.20896201544</v>
      </c>
      <c r="F187" s="20">
        <f>-E187*VLookups!$D$10*2</f>
        <v>-977.47253772092643</v>
      </c>
      <c r="G187" s="19">
        <v>0</v>
      </c>
      <c r="H187" s="20">
        <f>(-VLookups!$D$13)*(E187+F187/2)</f>
        <v>-5135.8036252753682</v>
      </c>
      <c r="I187" s="20">
        <f>-PMT(VLookups!$D$16/12,180,-FV(VLookups!$D$16/12,72,,-VLookups!$D$15))</f>
        <v>-1492.92953188151</v>
      </c>
      <c r="J187" s="21">
        <f>-PMT(VLookups!$D$20/12,180,-FV(VLookups!$D$20/12,24,,-VLookups!$D$19))</f>
        <v>-624.95374865778945</v>
      </c>
      <c r="K187" s="19">
        <v>0</v>
      </c>
      <c r="L187" s="19">
        <v>0</v>
      </c>
      <c r="M187" s="20">
        <f>M186-VLookups!$D$33</f>
        <v>-202</v>
      </c>
      <c r="N187" s="22">
        <v>123</v>
      </c>
      <c r="O187" s="19">
        <v>0</v>
      </c>
      <c r="P187" s="19">
        <v>0</v>
      </c>
      <c r="Q187" s="9" t="s">
        <v>36</v>
      </c>
      <c r="R187" s="19">
        <v>0</v>
      </c>
      <c r="S187" s="20">
        <f>VLookups!$D$50</f>
        <v>-4487.7037773753191</v>
      </c>
      <c r="T187" s="19">
        <v>0</v>
      </c>
      <c r="U187" s="9">
        <v>39</v>
      </c>
      <c r="V187" s="21">
        <f>V186-VLookups!$D$54</f>
        <v>-1515</v>
      </c>
      <c r="W187" s="21">
        <f>-VLookups!$D$59</f>
        <v>-250</v>
      </c>
      <c r="X187" s="21">
        <f>-VLookups!$D$62</f>
        <v>-175</v>
      </c>
      <c r="Y187" s="36">
        <f>Y186*(1+VLookups!$D$57/12)</f>
        <v>-316.86631167092423</v>
      </c>
      <c r="Z187" s="20">
        <f>-E187*VLookups!$J$3</f>
        <v>-651.64835848061762</v>
      </c>
      <c r="AA187" s="19">
        <v>0</v>
      </c>
      <c r="AB187" s="20">
        <f t="shared" si="8"/>
        <v>950.56733981344996</v>
      </c>
      <c r="AC187" s="20">
        <f t="shared" si="9"/>
        <v>20228.20275456606</v>
      </c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</row>
    <row r="188" spans="1:43" x14ac:dyDescent="0.25">
      <c r="A188" s="1"/>
      <c r="B188" s="9">
        <v>184</v>
      </c>
      <c r="C188" s="9">
        <f t="shared" si="10"/>
        <v>38</v>
      </c>
      <c r="D188" s="9">
        <f t="shared" si="11"/>
        <v>4</v>
      </c>
      <c r="E188" s="20">
        <f>E176*(1+VLookups!$C$8)</f>
        <v>16291.20896201544</v>
      </c>
      <c r="F188" s="20">
        <f>-E188*VLookups!$D$10*2</f>
        <v>-977.47253772092643</v>
      </c>
      <c r="G188" s="19">
        <v>0</v>
      </c>
      <c r="H188" s="20">
        <f>(-VLookups!$D$13)*(E188+F188/2)</f>
        <v>-5135.8036252753682</v>
      </c>
      <c r="I188" s="20">
        <f>-PMT(VLookups!$D$16/12,180,-FV(VLookups!$D$16/12,72,,-VLookups!$D$15))</f>
        <v>-1492.92953188151</v>
      </c>
      <c r="J188" s="21">
        <f>-PMT(VLookups!$D$20/12,180,-FV(VLookups!$D$20/12,24,,-VLookups!$D$19))</f>
        <v>-624.95374865778945</v>
      </c>
      <c r="K188" s="19">
        <v>0</v>
      </c>
      <c r="L188" s="19">
        <v>0</v>
      </c>
      <c r="M188" s="20">
        <f>M187-VLookups!$D$33</f>
        <v>-203</v>
      </c>
      <c r="N188" s="22">
        <v>124</v>
      </c>
      <c r="O188" s="19">
        <v>0</v>
      </c>
      <c r="P188" s="19">
        <v>0</v>
      </c>
      <c r="Q188" s="9" t="s">
        <v>36</v>
      </c>
      <c r="R188" s="19">
        <v>0</v>
      </c>
      <c r="S188" s="20">
        <f>VLookups!$D$50</f>
        <v>-4487.7037773753191</v>
      </c>
      <c r="T188" s="19">
        <v>0</v>
      </c>
      <c r="U188" s="9">
        <v>40</v>
      </c>
      <c r="V188" s="21">
        <f>V187-VLookups!$D$54</f>
        <v>-1520</v>
      </c>
      <c r="W188" s="21">
        <f>-VLookups!$D$59</f>
        <v>-250</v>
      </c>
      <c r="X188" s="21">
        <f>-VLookups!$D$62</f>
        <v>-175</v>
      </c>
      <c r="Y188" s="36">
        <f>Y187*(1+VLookups!$D$57/12)</f>
        <v>-317.79050507996442</v>
      </c>
      <c r="Z188" s="20">
        <f>-E188*VLookups!$J$3</f>
        <v>-651.64835848061762</v>
      </c>
      <c r="AA188" s="19">
        <v>0</v>
      </c>
      <c r="AB188" s="20">
        <f t="shared" si="8"/>
        <v>943.64314640440944</v>
      </c>
      <c r="AC188" s="20">
        <f t="shared" si="9"/>
        <v>21205.559572228081</v>
      </c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</row>
    <row r="189" spans="1:43" x14ac:dyDescent="0.25">
      <c r="A189" s="1"/>
      <c r="B189" s="9">
        <v>185</v>
      </c>
      <c r="C189" s="9">
        <f t="shared" si="10"/>
        <v>38</v>
      </c>
      <c r="D189" s="9">
        <f t="shared" si="11"/>
        <v>5</v>
      </c>
      <c r="E189" s="20">
        <f>E177*(1+VLookups!$C$8)</f>
        <v>16291.20896201544</v>
      </c>
      <c r="F189" s="20">
        <f>-E189*VLookups!$D$10*2</f>
        <v>-977.47253772092643</v>
      </c>
      <c r="G189" s="19">
        <v>0</v>
      </c>
      <c r="H189" s="20">
        <f>(-VLookups!$D$13)*(E189+F189/2)</f>
        <v>-5135.8036252753682</v>
      </c>
      <c r="I189" s="20">
        <f>-PMT(VLookups!$D$16/12,180,-FV(VLookups!$D$16/12,72,,-VLookups!$D$15))</f>
        <v>-1492.92953188151</v>
      </c>
      <c r="J189" s="21">
        <f>-PMT(VLookups!$D$20/12,180,-FV(VLookups!$D$20/12,24,,-VLookups!$D$19))</f>
        <v>-624.95374865778945</v>
      </c>
      <c r="K189" s="19">
        <v>0</v>
      </c>
      <c r="L189" s="19">
        <v>0</v>
      </c>
      <c r="M189" s="20">
        <f>M188-VLookups!$D$33</f>
        <v>-204</v>
      </c>
      <c r="N189" s="22">
        <v>125</v>
      </c>
      <c r="O189" s="19">
        <v>0</v>
      </c>
      <c r="P189" s="19">
        <v>0</v>
      </c>
      <c r="Q189" s="9" t="s">
        <v>36</v>
      </c>
      <c r="R189" s="19">
        <v>0</v>
      </c>
      <c r="S189" s="20">
        <f>VLookups!$D$50</f>
        <v>-4487.7037773753191</v>
      </c>
      <c r="T189" s="19">
        <v>0</v>
      </c>
      <c r="U189" s="9">
        <v>41</v>
      </c>
      <c r="V189" s="21">
        <f>V188-VLookups!$D$54</f>
        <v>-1525</v>
      </c>
      <c r="W189" s="21">
        <f>-VLookups!$D$59</f>
        <v>-250</v>
      </c>
      <c r="X189" s="21">
        <f>-VLookups!$D$62</f>
        <v>-175</v>
      </c>
      <c r="Y189" s="36">
        <f>Y188*(1+VLookups!$D$57/12)</f>
        <v>-318.71739405311433</v>
      </c>
      <c r="Z189" s="20">
        <f>-E189*VLookups!$J$3</f>
        <v>-651.64835848061762</v>
      </c>
      <c r="AA189" s="19">
        <v>0</v>
      </c>
      <c r="AB189" s="20">
        <f t="shared" si="8"/>
        <v>936.71625743125969</v>
      </c>
      <c r="AC189" s="20">
        <f t="shared" si="9"/>
        <v>22177.618428946389</v>
      </c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</row>
    <row r="190" spans="1:43" x14ac:dyDescent="0.25">
      <c r="A190" s="1"/>
      <c r="B190" s="9">
        <v>186</v>
      </c>
      <c r="C190" s="9">
        <f t="shared" si="10"/>
        <v>38</v>
      </c>
      <c r="D190" s="9">
        <f t="shared" si="11"/>
        <v>6</v>
      </c>
      <c r="E190" s="20">
        <f>E178*(1+VLookups!$C$8)</f>
        <v>16291.20896201544</v>
      </c>
      <c r="F190" s="20">
        <f>-E190*VLookups!$D$10*2</f>
        <v>-977.47253772092643</v>
      </c>
      <c r="G190" s="19">
        <v>0</v>
      </c>
      <c r="H190" s="20">
        <f>(-VLookups!$D$13)*(E190+F190/2)</f>
        <v>-5135.8036252753682</v>
      </c>
      <c r="I190" s="20">
        <f>-PMT(VLookups!$D$16/12,180,-FV(VLookups!$D$16/12,72,,-VLookups!$D$15))</f>
        <v>-1492.92953188151</v>
      </c>
      <c r="J190" s="21">
        <f>-PMT(VLookups!$D$20/12,180,-FV(VLookups!$D$20/12,24,,-VLookups!$D$19))</f>
        <v>-624.95374865778945</v>
      </c>
      <c r="K190" s="19">
        <v>0</v>
      </c>
      <c r="L190" s="19">
        <v>0</v>
      </c>
      <c r="M190" s="20">
        <f>M189-VLookups!$D$33</f>
        <v>-205</v>
      </c>
      <c r="N190" s="22">
        <v>126</v>
      </c>
      <c r="O190" s="19">
        <v>0</v>
      </c>
      <c r="P190" s="19">
        <v>0</v>
      </c>
      <c r="Q190" s="9" t="s">
        <v>36</v>
      </c>
      <c r="R190" s="19">
        <v>0</v>
      </c>
      <c r="S190" s="20">
        <f>VLookups!$D$50</f>
        <v>-4487.7037773753191</v>
      </c>
      <c r="T190" s="19">
        <v>0</v>
      </c>
      <c r="U190" s="9">
        <v>42</v>
      </c>
      <c r="V190" s="21">
        <f>V189-VLookups!$D$54</f>
        <v>-1530</v>
      </c>
      <c r="W190" s="21">
        <f>-VLookups!$D$59</f>
        <v>-250</v>
      </c>
      <c r="X190" s="21">
        <f>-VLookups!$D$62</f>
        <v>-175</v>
      </c>
      <c r="Y190" s="36">
        <f>Y189*(1+VLookups!$D$57/12)</f>
        <v>-319.6469864524359</v>
      </c>
      <c r="Z190" s="20">
        <f>-E190*VLookups!$J$3</f>
        <v>-651.64835848061762</v>
      </c>
      <c r="AA190" s="19">
        <v>0</v>
      </c>
      <c r="AB190" s="20">
        <f t="shared" si="8"/>
        <v>929.7866650319379</v>
      </c>
      <c r="AC190" s="20">
        <f t="shared" si="9"/>
        <v>23144.367791359906</v>
      </c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</row>
    <row r="191" spans="1:43" x14ac:dyDescent="0.25">
      <c r="A191" s="1"/>
      <c r="B191" s="9">
        <v>187</v>
      </c>
      <c r="C191" s="9">
        <f t="shared" si="10"/>
        <v>38</v>
      </c>
      <c r="D191" s="9">
        <f t="shared" si="11"/>
        <v>7</v>
      </c>
      <c r="E191" s="20">
        <f>E179*(1+VLookups!$C$8)</f>
        <v>16291.20896201544</v>
      </c>
      <c r="F191" s="20">
        <f>-E191*VLookups!$D$10*2</f>
        <v>-977.47253772092643</v>
      </c>
      <c r="G191" s="19">
        <v>0</v>
      </c>
      <c r="H191" s="20">
        <f>(-VLookups!$D$13)*(E191+F191/2)</f>
        <v>-5135.8036252753682</v>
      </c>
      <c r="I191" s="20">
        <f>-PMT(VLookups!$D$16/12,180,-FV(VLookups!$D$16/12,72,,-VLookups!$D$15))</f>
        <v>-1492.92953188151</v>
      </c>
      <c r="J191" s="21">
        <f>-PMT(VLookups!$D$20/12,180,-FV(VLookups!$D$20/12,24,,-VLookups!$D$19))</f>
        <v>-624.95374865778945</v>
      </c>
      <c r="K191" s="19">
        <v>0</v>
      </c>
      <c r="L191" s="19">
        <v>0</v>
      </c>
      <c r="M191" s="20">
        <f>M190-VLookups!$D$33</f>
        <v>-206</v>
      </c>
      <c r="N191" s="22">
        <v>127</v>
      </c>
      <c r="O191" s="19">
        <v>0</v>
      </c>
      <c r="P191" s="19">
        <v>0</v>
      </c>
      <c r="Q191" s="9" t="s">
        <v>36</v>
      </c>
      <c r="R191" s="19">
        <v>0</v>
      </c>
      <c r="S191" s="20">
        <f>VLookups!$D$50</f>
        <v>-4487.7037773753191</v>
      </c>
      <c r="T191" s="19">
        <v>0</v>
      </c>
      <c r="U191" s="9">
        <v>43</v>
      </c>
      <c r="V191" s="21">
        <f>V190-VLookups!$D$54</f>
        <v>-1535</v>
      </c>
      <c r="W191" s="21">
        <f>-VLookups!$D$59</f>
        <v>-250</v>
      </c>
      <c r="X191" s="21">
        <f>-VLookups!$D$62</f>
        <v>-175</v>
      </c>
      <c r="Y191" s="36">
        <f>Y190*(1+VLookups!$D$57/12)</f>
        <v>-320.57929016292218</v>
      </c>
      <c r="Z191" s="20">
        <f>-E191*VLookups!$J$3</f>
        <v>-651.64835848061762</v>
      </c>
      <c r="AA191" s="19">
        <v>0</v>
      </c>
      <c r="AB191" s="20">
        <f t="shared" si="8"/>
        <v>922.85436132145196</v>
      </c>
      <c r="AC191" s="20">
        <f t="shared" si="9"/>
        <v>24105.796099000294</v>
      </c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</row>
    <row r="192" spans="1:43" x14ac:dyDescent="0.25">
      <c r="A192" s="1"/>
      <c r="B192" s="9">
        <v>188</v>
      </c>
      <c r="C192" s="9">
        <f t="shared" si="10"/>
        <v>38</v>
      </c>
      <c r="D192" s="9">
        <f t="shared" si="11"/>
        <v>8</v>
      </c>
      <c r="E192" s="20">
        <f>E180*(1+VLookups!$C$8)</f>
        <v>16291.20896201544</v>
      </c>
      <c r="F192" s="20">
        <f>-E192*VLookups!$D$10*2</f>
        <v>-977.47253772092643</v>
      </c>
      <c r="G192" s="19">
        <v>0</v>
      </c>
      <c r="H192" s="20">
        <f>(-VLookups!$D$13)*(E192+F192/2)</f>
        <v>-5135.8036252753682</v>
      </c>
      <c r="I192" s="20">
        <f>-PMT(VLookups!$D$16/12,180,-FV(VLookups!$D$16/12,72,,-VLookups!$D$15))</f>
        <v>-1492.92953188151</v>
      </c>
      <c r="J192" s="21">
        <f>-PMT(VLookups!$D$20/12,180,-FV(VLookups!$D$20/12,24,,-VLookups!$D$19))</f>
        <v>-624.95374865778945</v>
      </c>
      <c r="K192" s="19">
        <v>0</v>
      </c>
      <c r="L192" s="19">
        <v>0</v>
      </c>
      <c r="M192" s="20">
        <f>M191-VLookups!$D$33</f>
        <v>-207</v>
      </c>
      <c r="N192" s="22">
        <v>128</v>
      </c>
      <c r="O192" s="19">
        <v>0</v>
      </c>
      <c r="P192" s="19">
        <v>0</v>
      </c>
      <c r="Q192" s="9" t="s">
        <v>36</v>
      </c>
      <c r="R192" s="19">
        <v>0</v>
      </c>
      <c r="S192" s="20">
        <f>VLookups!$D$50</f>
        <v>-4487.7037773753191</v>
      </c>
      <c r="T192" s="19">
        <v>0</v>
      </c>
      <c r="U192" s="9">
        <v>44</v>
      </c>
      <c r="V192" s="21">
        <f>V191-VLookups!$D$54</f>
        <v>-1540</v>
      </c>
      <c r="W192" s="21">
        <f>-VLookups!$D$59</f>
        <v>-250</v>
      </c>
      <c r="X192" s="21">
        <f>-VLookups!$D$62</f>
        <v>-175</v>
      </c>
      <c r="Y192" s="36">
        <f>Y191*(1+VLookups!$D$57/12)</f>
        <v>-321.51431309256401</v>
      </c>
      <c r="Z192" s="20">
        <f>-E192*VLookups!$J$3</f>
        <v>-651.64835848061762</v>
      </c>
      <c r="AA192" s="19">
        <v>0</v>
      </c>
      <c r="AB192" s="20">
        <f t="shared" si="8"/>
        <v>915.91933839181002</v>
      </c>
      <c r="AC192" s="20">
        <f t="shared" si="9"/>
        <v>25061.891764223772</v>
      </c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</row>
    <row r="193" spans="1:43" x14ac:dyDescent="0.25">
      <c r="A193" s="1"/>
      <c r="B193" s="9">
        <v>189</v>
      </c>
      <c r="C193" s="9">
        <f t="shared" si="10"/>
        <v>38</v>
      </c>
      <c r="D193" s="9">
        <f t="shared" si="11"/>
        <v>9</v>
      </c>
      <c r="E193" s="20">
        <f>E181*(1+VLookups!$C$8)</f>
        <v>16291.20896201544</v>
      </c>
      <c r="F193" s="20">
        <f>-E193*VLookups!$D$10*2</f>
        <v>-977.47253772092643</v>
      </c>
      <c r="G193" s="19">
        <v>0</v>
      </c>
      <c r="H193" s="20">
        <f>(-VLookups!$D$13)*(E193+F193/2)</f>
        <v>-5135.8036252753682</v>
      </c>
      <c r="I193" s="20">
        <f>-PMT(VLookups!$D$16/12,180,-FV(VLookups!$D$16/12,72,,-VLookups!$D$15))</f>
        <v>-1492.92953188151</v>
      </c>
      <c r="J193" s="21">
        <f>-PMT(VLookups!$D$20/12,180,-FV(VLookups!$D$20/12,24,,-VLookups!$D$19))</f>
        <v>-624.95374865778945</v>
      </c>
      <c r="K193" s="19">
        <v>0</v>
      </c>
      <c r="L193" s="19">
        <v>0</v>
      </c>
      <c r="M193" s="20">
        <f>M192-VLookups!$D$33</f>
        <v>-208</v>
      </c>
      <c r="N193" s="22">
        <v>129</v>
      </c>
      <c r="O193" s="19">
        <v>0</v>
      </c>
      <c r="P193" s="19">
        <v>0</v>
      </c>
      <c r="Q193" s="9" t="s">
        <v>36</v>
      </c>
      <c r="R193" s="19">
        <v>0</v>
      </c>
      <c r="S193" s="20">
        <f>VLookups!$D$50</f>
        <v>-4487.7037773753191</v>
      </c>
      <c r="T193" s="19">
        <v>0</v>
      </c>
      <c r="U193" s="9">
        <v>45</v>
      </c>
      <c r="V193" s="21">
        <f>V192-VLookups!$D$54</f>
        <v>-1545</v>
      </c>
      <c r="W193" s="21">
        <f>-VLookups!$D$59</f>
        <v>-250</v>
      </c>
      <c r="X193" s="21">
        <f>-VLookups!$D$62</f>
        <v>-175</v>
      </c>
      <c r="Y193" s="36">
        <f>Y192*(1+VLookups!$D$57/12)</f>
        <v>-322.4520631724173</v>
      </c>
      <c r="Z193" s="20">
        <f>-E193*VLookups!$J$3</f>
        <v>-651.64835848061762</v>
      </c>
      <c r="AA193" s="19">
        <v>0</v>
      </c>
      <c r="AB193" s="20">
        <f t="shared" si="8"/>
        <v>908.98158831195678</v>
      </c>
      <c r="AC193" s="20">
        <f t="shared" si="9"/>
        <v>26012.643172142769</v>
      </c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</row>
    <row r="194" spans="1:43" x14ac:dyDescent="0.25">
      <c r="A194" s="1"/>
      <c r="B194" s="9">
        <v>190</v>
      </c>
      <c r="C194" s="9">
        <f t="shared" si="10"/>
        <v>38</v>
      </c>
      <c r="D194" s="9">
        <f t="shared" si="11"/>
        <v>10</v>
      </c>
      <c r="E194" s="20">
        <f>E182*(1+VLookups!$C$8)</f>
        <v>16291.20896201544</v>
      </c>
      <c r="F194" s="20">
        <f>-E194*VLookups!$D$10*2</f>
        <v>-977.47253772092643</v>
      </c>
      <c r="G194" s="19">
        <v>0</v>
      </c>
      <c r="H194" s="20">
        <f>(-VLookups!$D$13)*(E194+F194/2)</f>
        <v>-5135.8036252753682</v>
      </c>
      <c r="I194" s="20">
        <f>-PMT(VLookups!$D$16/12,180,-FV(VLookups!$D$16/12,72,,-VLookups!$D$15))</f>
        <v>-1492.92953188151</v>
      </c>
      <c r="J194" s="21">
        <f>-PMT(VLookups!$D$20/12,180,-FV(VLookups!$D$20/12,24,,-VLookups!$D$19))</f>
        <v>-624.95374865778945</v>
      </c>
      <c r="K194" s="19">
        <v>0</v>
      </c>
      <c r="L194" s="19">
        <v>0</v>
      </c>
      <c r="M194" s="20">
        <f>M193-VLookups!$D$33</f>
        <v>-209</v>
      </c>
      <c r="N194" s="22">
        <v>130</v>
      </c>
      <c r="O194" s="19">
        <v>0</v>
      </c>
      <c r="P194" s="19">
        <v>0</v>
      </c>
      <c r="Q194" s="9" t="s">
        <v>36</v>
      </c>
      <c r="R194" s="19">
        <v>0</v>
      </c>
      <c r="S194" s="20">
        <f>VLookups!$D$50</f>
        <v>-4487.7037773753191</v>
      </c>
      <c r="T194" s="19">
        <v>0</v>
      </c>
      <c r="U194" s="9">
        <v>46</v>
      </c>
      <c r="V194" s="21">
        <f>V193-VLookups!$D$54</f>
        <v>-1550</v>
      </c>
      <c r="W194" s="21">
        <f>-VLookups!$D$59</f>
        <v>-250</v>
      </c>
      <c r="X194" s="21">
        <f>-VLookups!$D$62</f>
        <v>-175</v>
      </c>
      <c r="Y194" s="36">
        <f>Y193*(1+VLookups!$D$57/12)</f>
        <v>-323.3925483566702</v>
      </c>
      <c r="Z194" s="20">
        <f>-E194*VLookups!$J$3</f>
        <v>-651.64835848061762</v>
      </c>
      <c r="AA194" s="19">
        <v>0</v>
      </c>
      <c r="AB194" s="20">
        <f t="shared" si="8"/>
        <v>902.04110312770399</v>
      </c>
      <c r="AC194" s="20">
        <f t="shared" ref="AC194:AC197" si="12">AB194+AC193*(1+$AC$2/12)</f>
        <v>26958.03868055738</v>
      </c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</row>
    <row r="195" spans="1:43" x14ac:dyDescent="0.25">
      <c r="A195" s="1"/>
      <c r="B195" s="9">
        <v>191</v>
      </c>
      <c r="C195" s="9">
        <f t="shared" si="10"/>
        <v>38</v>
      </c>
      <c r="D195" s="9">
        <f t="shared" si="11"/>
        <v>11</v>
      </c>
      <c r="E195" s="20">
        <f>E183*(1+VLookups!$C$8)</f>
        <v>16291.20896201544</v>
      </c>
      <c r="F195" s="20">
        <f>-E195*VLookups!$D$10*2</f>
        <v>-977.47253772092643</v>
      </c>
      <c r="G195" s="19">
        <v>0</v>
      </c>
      <c r="H195" s="20">
        <f>(-VLookups!$D$13)*(E195+F195/2)</f>
        <v>-5135.8036252753682</v>
      </c>
      <c r="I195" s="20">
        <f>-PMT(VLookups!$D$16/12,180,-FV(VLookups!$D$16/12,72,,-VLookups!$D$15))</f>
        <v>-1492.92953188151</v>
      </c>
      <c r="J195" s="21">
        <f>-PMT(VLookups!$D$20/12,180,-FV(VLookups!$D$20/12,24,,-VLookups!$D$19))</f>
        <v>-624.95374865778945</v>
      </c>
      <c r="K195" s="19">
        <v>0</v>
      </c>
      <c r="L195" s="19">
        <v>0</v>
      </c>
      <c r="M195" s="20">
        <f>M194-VLookups!$D$33</f>
        <v>-210</v>
      </c>
      <c r="N195" s="22">
        <v>131</v>
      </c>
      <c r="O195" s="19">
        <v>0</v>
      </c>
      <c r="P195" s="19">
        <v>0</v>
      </c>
      <c r="Q195" s="9" t="s">
        <v>36</v>
      </c>
      <c r="R195" s="19">
        <v>0</v>
      </c>
      <c r="S195" s="20">
        <f>VLookups!$D$50</f>
        <v>-4487.7037773753191</v>
      </c>
      <c r="T195" s="19">
        <v>0</v>
      </c>
      <c r="U195" s="9">
        <v>47</v>
      </c>
      <c r="V195" s="21">
        <f>V194-VLookups!$D$54</f>
        <v>-1555</v>
      </c>
      <c r="W195" s="21">
        <f>-VLookups!$D$59</f>
        <v>-250</v>
      </c>
      <c r="X195" s="21">
        <f>-VLookups!$D$62</f>
        <v>-175</v>
      </c>
      <c r="Y195" s="36">
        <f>Y194*(1+VLookups!$D$57/12)</f>
        <v>-324.33577662271051</v>
      </c>
      <c r="Z195" s="20">
        <f>-E195*VLookups!$J$3</f>
        <v>-651.64835848061762</v>
      </c>
      <c r="AA195" s="19">
        <v>0</v>
      </c>
      <c r="AB195" s="20">
        <f t="shared" si="8"/>
        <v>895.09787486166351</v>
      </c>
      <c r="AC195" s="20">
        <f t="shared" si="12"/>
        <v>27898.066619886638</v>
      </c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</row>
    <row r="196" spans="1:43" x14ac:dyDescent="0.25">
      <c r="A196" s="1"/>
      <c r="B196" s="9">
        <v>192</v>
      </c>
      <c r="C196" s="9">
        <f t="shared" si="10"/>
        <v>39</v>
      </c>
      <c r="D196" s="9">
        <f t="shared" si="11"/>
        <v>0</v>
      </c>
      <c r="E196" s="20">
        <f>E184*(1+VLookups!$C$8)</f>
        <v>16861.401275685981</v>
      </c>
      <c r="F196" s="20">
        <f>-E196*VLookups!$D$10*2</f>
        <v>-1011.6840765411588</v>
      </c>
      <c r="G196" s="19">
        <v>0</v>
      </c>
      <c r="H196" s="20">
        <f>(-VLookups!$D$13)*(E196+F196/2)</f>
        <v>-5315.556752160006</v>
      </c>
      <c r="I196" s="20">
        <f>-PMT(VLookups!$D$16/12,180,-FV(VLookups!$D$16/12,72,,-VLookups!$D$15))</f>
        <v>-1492.92953188151</v>
      </c>
      <c r="J196" s="21">
        <f>-PMT(VLookups!$D$20/12,180,-FV(VLookups!$D$20/12,24,,-VLookups!$D$19))</f>
        <v>-624.95374865778945</v>
      </c>
      <c r="K196" s="19">
        <v>0</v>
      </c>
      <c r="L196" s="19">
        <v>0</v>
      </c>
      <c r="M196" s="20">
        <f>M195-VLookups!$D$33</f>
        <v>-211</v>
      </c>
      <c r="N196" s="22">
        <v>132</v>
      </c>
      <c r="O196" s="19">
        <v>0</v>
      </c>
      <c r="P196" s="19">
        <v>0</v>
      </c>
      <c r="Q196" s="9" t="s">
        <v>36</v>
      </c>
      <c r="R196" s="19">
        <v>0</v>
      </c>
      <c r="S196" s="20">
        <f>VLookups!$D$50</f>
        <v>-4487.7037773753191</v>
      </c>
      <c r="T196" s="19">
        <v>0</v>
      </c>
      <c r="U196" s="9">
        <v>48</v>
      </c>
      <c r="V196" s="21">
        <f>V195-VLookups!$D$54</f>
        <v>-1560</v>
      </c>
      <c r="W196" s="21">
        <f>-VLookups!$D$59</f>
        <v>-250</v>
      </c>
      <c r="X196" s="21">
        <f>-VLookups!$D$62</f>
        <v>-175</v>
      </c>
      <c r="Y196" s="36">
        <f>Y195*(1+VLookups!$D$57/12)</f>
        <v>-325.28175597119343</v>
      </c>
      <c r="Z196" s="20">
        <f>-E196*VLookups!$J$3</f>
        <v>-674.45605102743923</v>
      </c>
      <c r="AA196" s="19">
        <v>0</v>
      </c>
      <c r="AB196" s="20">
        <f t="shared" si="8"/>
        <v>1238.6776203421455</v>
      </c>
      <c r="AC196" s="20">
        <f t="shared" si="12"/>
        <v>29183.241017928598</v>
      </c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</row>
    <row r="197" spans="1:43" x14ac:dyDescent="0.25">
      <c r="A197" s="1"/>
      <c r="B197" s="9">
        <v>193</v>
      </c>
      <c r="C197" s="9">
        <f t="shared" si="10"/>
        <v>39</v>
      </c>
      <c r="D197" s="9">
        <f t="shared" si="11"/>
        <v>1</v>
      </c>
      <c r="E197" s="20">
        <f>E185*(1+VLookups!$C$8)</f>
        <v>16861.401275685981</v>
      </c>
      <c r="F197" s="20">
        <f>-E197*VLookups!$D$10*2</f>
        <v>-1011.6840765411588</v>
      </c>
      <c r="G197" s="19">
        <v>0</v>
      </c>
      <c r="H197" s="20">
        <f>(-VLookups!$D$13)*(E197+F197/2)</f>
        <v>-5315.556752160006</v>
      </c>
      <c r="I197" s="20">
        <f>-PMT(VLookups!$D$16/12,180,-FV(VLookups!$D$16/12,72,,-VLookups!$D$15))</f>
        <v>-1492.92953188151</v>
      </c>
      <c r="J197" s="21">
        <f>-PMT(VLookups!$D$20/12,180,-FV(VLookups!$D$20/12,24,,-VLookups!$D$19))</f>
        <v>-624.95374865778945</v>
      </c>
      <c r="K197" s="19">
        <v>0</v>
      </c>
      <c r="L197" s="19">
        <v>0</v>
      </c>
      <c r="M197" s="20">
        <f>M196-VLookups!$D$33</f>
        <v>-212</v>
      </c>
      <c r="N197" s="22">
        <v>133</v>
      </c>
      <c r="O197" s="19">
        <v>0</v>
      </c>
      <c r="P197" s="19">
        <v>0</v>
      </c>
      <c r="Q197" s="9" t="s">
        <v>36</v>
      </c>
      <c r="R197" s="19">
        <v>0</v>
      </c>
      <c r="S197" s="20">
        <f>VLookups!$D$50</f>
        <v>-4487.7037773753191</v>
      </c>
      <c r="T197" s="19">
        <v>0</v>
      </c>
      <c r="U197" s="9">
        <v>49</v>
      </c>
      <c r="V197" s="21">
        <f>V196-VLookups!$D$54</f>
        <v>-1565</v>
      </c>
      <c r="W197" s="21">
        <f>-VLookups!$D$59</f>
        <v>-250</v>
      </c>
      <c r="X197" s="21">
        <f>-VLookups!$D$62</f>
        <v>-175</v>
      </c>
      <c r="Y197" s="36">
        <f>Y196*(1+VLookups!$D$57/12)</f>
        <v>-326.23049442610943</v>
      </c>
      <c r="Z197" s="20">
        <f>-E197*VLookups!$J$3</f>
        <v>-674.45605102743923</v>
      </c>
      <c r="AA197" s="19">
        <v>0</v>
      </c>
      <c r="AB197" s="20">
        <f t="shared" ref="AB197:AB260" si="13">SUM(E197,F197/2,H197,I197,K197,L197,M197,O197,P197,R197,S197,T197,V197,W197,X197,Y197,G197,J197,Z197,AA197)</f>
        <v>1231.7288818872294</v>
      </c>
      <c r="AC197" s="20">
        <f t="shared" si="12"/>
        <v>30463.60863484571</v>
      </c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</row>
    <row r="198" spans="1:43" x14ac:dyDescent="0.25">
      <c r="A198" s="1"/>
      <c r="B198" s="9">
        <v>194</v>
      </c>
      <c r="C198" s="9">
        <f t="shared" si="10"/>
        <v>39</v>
      </c>
      <c r="D198" s="9">
        <f t="shared" si="11"/>
        <v>2</v>
      </c>
      <c r="E198" s="20">
        <f>E186*(1+VLookups!$C$8)</f>
        <v>16861.401275685981</v>
      </c>
      <c r="F198" s="20">
        <f>-E198*VLookups!$D$10*2</f>
        <v>-1011.6840765411588</v>
      </c>
      <c r="G198" s="19">
        <v>0</v>
      </c>
      <c r="H198" s="20">
        <f>(-VLookups!$D$13)*(E198+F198/2)</f>
        <v>-5315.556752160006</v>
      </c>
      <c r="I198" s="20">
        <f>-PMT(VLookups!$D$16/12,180,-FV(VLookups!$D$16/12,72,,-VLookups!$D$15))</f>
        <v>-1492.92953188151</v>
      </c>
      <c r="J198" s="21">
        <f>-PMT(VLookups!$D$20/12,180,-FV(VLookups!$D$20/12,24,,-VLookups!$D$19))</f>
        <v>-624.95374865778945</v>
      </c>
      <c r="K198" s="19">
        <v>0</v>
      </c>
      <c r="L198" s="19">
        <v>0</v>
      </c>
      <c r="M198" s="20">
        <f>M197-VLookups!$D$33</f>
        <v>-213</v>
      </c>
      <c r="N198" s="22">
        <v>134</v>
      </c>
      <c r="O198" s="19">
        <v>0</v>
      </c>
      <c r="P198" s="19">
        <v>0</v>
      </c>
      <c r="Q198" s="9" t="s">
        <v>36</v>
      </c>
      <c r="R198" s="19">
        <v>0</v>
      </c>
      <c r="S198" s="20">
        <f>VLookups!$D$50</f>
        <v>-4487.7037773753191</v>
      </c>
      <c r="T198" s="19">
        <v>0</v>
      </c>
      <c r="U198" s="9">
        <v>50</v>
      </c>
      <c r="V198" s="21">
        <f>V197-VLookups!$D$54</f>
        <v>-1570</v>
      </c>
      <c r="W198" s="21">
        <f>-VLookups!$D$59</f>
        <v>-250</v>
      </c>
      <c r="X198" s="21">
        <f>-VLookups!$D$62</f>
        <v>-175</v>
      </c>
      <c r="Y198" s="36">
        <f>Y197*(1+VLookups!$D$57/12)</f>
        <v>-327.18200003485225</v>
      </c>
      <c r="Z198" s="20">
        <f>-E198*VLookups!$J$3</f>
        <v>-674.45605102743923</v>
      </c>
      <c r="AA198" s="19">
        <v>0</v>
      </c>
      <c r="AB198" s="20">
        <f t="shared" si="13"/>
        <v>1224.7773762784868</v>
      </c>
      <c r="AC198" s="20">
        <f t="shared" ref="AC198:AC261" si="14">AB198+AC197*(1+$AC$2/12)</f>
        <v>31739.158692182275</v>
      </c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spans="1:43" x14ac:dyDescent="0.25">
      <c r="A199" s="1"/>
      <c r="B199" s="9">
        <v>195</v>
      </c>
      <c r="C199" s="9">
        <f t="shared" si="10"/>
        <v>39</v>
      </c>
      <c r="D199" s="9">
        <f t="shared" si="11"/>
        <v>3</v>
      </c>
      <c r="E199" s="20">
        <f>E187*(1+VLookups!$C$8)</f>
        <v>16861.401275685981</v>
      </c>
      <c r="F199" s="20">
        <f>-E199*VLookups!$D$10*2</f>
        <v>-1011.6840765411588</v>
      </c>
      <c r="G199" s="19">
        <v>0</v>
      </c>
      <c r="H199" s="20">
        <f>(-VLookups!$D$13)*(E199+F199/2)</f>
        <v>-5315.556752160006</v>
      </c>
      <c r="I199" s="20">
        <f>-PMT(VLookups!$D$16/12,180,-FV(VLookups!$D$16/12,72,,-VLookups!$D$15))</f>
        <v>-1492.92953188151</v>
      </c>
      <c r="J199" s="21">
        <f>-PMT(VLookups!$D$20/12,180,-FV(VLookups!$D$20/12,24,,-VLookups!$D$19))</f>
        <v>-624.95374865778945</v>
      </c>
      <c r="K199" s="19">
        <v>0</v>
      </c>
      <c r="L199" s="19">
        <v>0</v>
      </c>
      <c r="M199" s="20">
        <f>M198-VLookups!$D$33</f>
        <v>-214</v>
      </c>
      <c r="N199" s="22">
        <v>135</v>
      </c>
      <c r="O199" s="19">
        <v>0</v>
      </c>
      <c r="P199" s="19">
        <v>0</v>
      </c>
      <c r="Q199" s="9" t="s">
        <v>36</v>
      </c>
      <c r="R199" s="19">
        <v>0</v>
      </c>
      <c r="S199" s="20">
        <f>VLookups!$D$50</f>
        <v>-4487.7037773753191</v>
      </c>
      <c r="T199" s="19">
        <v>0</v>
      </c>
      <c r="U199" s="9">
        <v>51</v>
      </c>
      <c r="V199" s="21">
        <f>V198-VLookups!$D$54</f>
        <v>-1575</v>
      </c>
      <c r="W199" s="21">
        <f>-VLookups!$D$59</f>
        <v>-250</v>
      </c>
      <c r="X199" s="21">
        <f>-VLookups!$D$62</f>
        <v>-175</v>
      </c>
      <c r="Y199" s="36">
        <f>Y198*(1+VLookups!$D$57/12)</f>
        <v>-328.13628086828726</v>
      </c>
      <c r="Z199" s="20">
        <f>-E199*VLookups!$J$3</f>
        <v>-674.45605102743923</v>
      </c>
      <c r="AA199" s="19">
        <v>0</v>
      </c>
      <c r="AB199" s="20">
        <f t="shared" si="13"/>
        <v>1217.8230954450519</v>
      </c>
      <c r="AC199" s="20">
        <f t="shared" si="14"/>
        <v>33009.880385447628</v>
      </c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spans="1:43" x14ac:dyDescent="0.25">
      <c r="A200" s="1"/>
      <c r="B200" s="9">
        <v>196</v>
      </c>
      <c r="C200" s="9">
        <f t="shared" si="10"/>
        <v>39</v>
      </c>
      <c r="D200" s="9">
        <f t="shared" si="11"/>
        <v>4</v>
      </c>
      <c r="E200" s="20">
        <f>E188*(1+VLookups!$C$8)</f>
        <v>16861.401275685981</v>
      </c>
      <c r="F200" s="20">
        <f>-E200*VLookups!$D$10*2</f>
        <v>-1011.6840765411588</v>
      </c>
      <c r="G200" s="19">
        <v>0</v>
      </c>
      <c r="H200" s="20">
        <f>(-VLookups!$D$13)*(E200+F200/2)</f>
        <v>-5315.556752160006</v>
      </c>
      <c r="I200" s="20">
        <f>-PMT(VLookups!$D$16/12,180,-FV(VLookups!$D$16/12,72,,-VLookups!$D$15))</f>
        <v>-1492.92953188151</v>
      </c>
      <c r="J200" s="21">
        <f>-PMT(VLookups!$D$20/12,180,-FV(VLookups!$D$20/12,24,,-VLookups!$D$19))</f>
        <v>-624.95374865778945</v>
      </c>
      <c r="K200" s="19">
        <v>0</v>
      </c>
      <c r="L200" s="19">
        <v>0</v>
      </c>
      <c r="M200" s="20">
        <f>M199-VLookups!$D$33</f>
        <v>-215</v>
      </c>
      <c r="N200" s="22">
        <v>136</v>
      </c>
      <c r="O200" s="19">
        <v>0</v>
      </c>
      <c r="P200" s="19">
        <v>0</v>
      </c>
      <c r="Q200" s="9" t="s">
        <v>36</v>
      </c>
      <c r="R200" s="19">
        <v>0</v>
      </c>
      <c r="S200" s="20">
        <f>VLookups!$D$50</f>
        <v>-4487.7037773753191</v>
      </c>
      <c r="T200" s="19">
        <v>0</v>
      </c>
      <c r="U200" s="9">
        <v>52</v>
      </c>
      <c r="V200" s="21">
        <f>V199-VLookups!$D$54</f>
        <v>-1580</v>
      </c>
      <c r="W200" s="21">
        <f>-VLookups!$D$59</f>
        <v>-250</v>
      </c>
      <c r="X200" s="21">
        <f>-VLookups!$D$62</f>
        <v>-175</v>
      </c>
      <c r="Y200" s="36">
        <f>Y199*(1+VLookups!$D$57/12)</f>
        <v>-329.09334502081975</v>
      </c>
      <c r="Z200" s="20">
        <f>-E200*VLookups!$J$3</f>
        <v>-674.45605102743923</v>
      </c>
      <c r="AA200" s="19">
        <v>0</v>
      </c>
      <c r="AB200" s="20">
        <f t="shared" si="13"/>
        <v>1210.866031292519</v>
      </c>
      <c r="AC200" s="20">
        <f t="shared" si="14"/>
        <v>34275.762884049233</v>
      </c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</row>
    <row r="201" spans="1:43" x14ac:dyDescent="0.25">
      <c r="A201" s="1"/>
      <c r="B201" s="9">
        <v>197</v>
      </c>
      <c r="C201" s="9">
        <f t="shared" si="10"/>
        <v>39</v>
      </c>
      <c r="D201" s="9">
        <f t="shared" si="11"/>
        <v>5</v>
      </c>
      <c r="E201" s="20">
        <f>E189*(1+VLookups!$C$8)</f>
        <v>16861.401275685981</v>
      </c>
      <c r="F201" s="20">
        <f>-E201*VLookups!$D$10*2</f>
        <v>-1011.6840765411588</v>
      </c>
      <c r="G201" s="19">
        <v>0</v>
      </c>
      <c r="H201" s="20">
        <f>(-VLookups!$D$13)*(E201+F201/2)</f>
        <v>-5315.556752160006</v>
      </c>
      <c r="I201" s="20">
        <f>-PMT(VLookups!$D$16/12,180,-FV(VLookups!$D$16/12,72,,-VLookups!$D$15))</f>
        <v>-1492.92953188151</v>
      </c>
      <c r="J201" s="21">
        <f>-PMT(VLookups!$D$20/12,180,-FV(VLookups!$D$20/12,24,,-VLookups!$D$19))</f>
        <v>-624.95374865778945</v>
      </c>
      <c r="K201" s="19">
        <v>0</v>
      </c>
      <c r="L201" s="19">
        <v>0</v>
      </c>
      <c r="M201" s="20">
        <f>M200-VLookups!$D$33</f>
        <v>-216</v>
      </c>
      <c r="N201" s="22">
        <v>137</v>
      </c>
      <c r="O201" s="19">
        <v>0</v>
      </c>
      <c r="P201" s="19">
        <v>0</v>
      </c>
      <c r="Q201" s="9" t="s">
        <v>36</v>
      </c>
      <c r="R201" s="19">
        <v>0</v>
      </c>
      <c r="S201" s="20">
        <f>VLookups!$D$50</f>
        <v>-4487.7037773753191</v>
      </c>
      <c r="T201" s="19">
        <v>0</v>
      </c>
      <c r="U201" s="9">
        <v>53</v>
      </c>
      <c r="V201" s="21">
        <f>V200-VLookups!$D$54</f>
        <v>-1585</v>
      </c>
      <c r="W201" s="21">
        <f>-VLookups!$D$59</f>
        <v>-250</v>
      </c>
      <c r="X201" s="21">
        <f>-VLookups!$D$62</f>
        <v>-175</v>
      </c>
      <c r="Y201" s="36">
        <f>Y200*(1+VLookups!$D$57/12)</f>
        <v>-330.05320061046382</v>
      </c>
      <c r="Z201" s="20">
        <f>-E201*VLookups!$J$3</f>
        <v>-674.45605102743923</v>
      </c>
      <c r="AA201" s="19">
        <v>0</v>
      </c>
      <c r="AB201" s="20">
        <f t="shared" si="13"/>
        <v>1203.9061757028749</v>
      </c>
      <c r="AC201" s="20">
        <f t="shared" si="14"/>
        <v>35536.795331225527</v>
      </c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</row>
    <row r="202" spans="1:43" x14ac:dyDescent="0.25">
      <c r="A202" s="1"/>
      <c r="B202" s="9">
        <v>198</v>
      </c>
      <c r="C202" s="9">
        <f t="shared" si="10"/>
        <v>39</v>
      </c>
      <c r="D202" s="9">
        <f t="shared" si="11"/>
        <v>6</v>
      </c>
      <c r="E202" s="20">
        <f>E190*(1+VLookups!$C$8)</f>
        <v>16861.401275685981</v>
      </c>
      <c r="F202" s="20">
        <f>-E202*VLookups!$D$10*2</f>
        <v>-1011.6840765411588</v>
      </c>
      <c r="G202" s="19">
        <v>0</v>
      </c>
      <c r="H202" s="20">
        <f>(-VLookups!$D$13)*(E202+F202/2)</f>
        <v>-5315.556752160006</v>
      </c>
      <c r="I202" s="20">
        <f>-PMT(VLookups!$D$16/12,180,-FV(VLookups!$D$16/12,72,,-VLookups!$D$15))</f>
        <v>-1492.92953188151</v>
      </c>
      <c r="J202" s="21">
        <f>-PMT(VLookups!$D$20/12,180,-FV(VLookups!$D$20/12,24,,-VLookups!$D$19))</f>
        <v>-624.95374865778945</v>
      </c>
      <c r="K202" s="19">
        <v>0</v>
      </c>
      <c r="L202" s="19">
        <v>0</v>
      </c>
      <c r="M202" s="20">
        <f>M201-VLookups!$D$33</f>
        <v>-217</v>
      </c>
      <c r="N202" s="22">
        <v>138</v>
      </c>
      <c r="O202" s="19">
        <v>0</v>
      </c>
      <c r="P202" s="19">
        <v>0</v>
      </c>
      <c r="Q202" s="9" t="s">
        <v>36</v>
      </c>
      <c r="R202" s="19">
        <v>0</v>
      </c>
      <c r="S202" s="20">
        <f>VLookups!$D$50</f>
        <v>-4487.7037773753191</v>
      </c>
      <c r="T202" s="19">
        <v>0</v>
      </c>
      <c r="U202" s="9">
        <v>54</v>
      </c>
      <c r="V202" s="21">
        <f>V201-VLookups!$D$54</f>
        <v>-1590</v>
      </c>
      <c r="W202" s="21">
        <f>-VLookups!$D$59</f>
        <v>-250</v>
      </c>
      <c r="X202" s="21">
        <f>-VLookups!$D$62</f>
        <v>-175</v>
      </c>
      <c r="Y202" s="36">
        <f>Y201*(1+VLookups!$D$57/12)</f>
        <v>-331.01585577891103</v>
      </c>
      <c r="Z202" s="20">
        <f>-E202*VLookups!$J$3</f>
        <v>-674.45605102743923</v>
      </c>
      <c r="AA202" s="19">
        <v>0</v>
      </c>
      <c r="AB202" s="20">
        <f t="shared" si="13"/>
        <v>1196.943520534428</v>
      </c>
      <c r="AC202" s="20">
        <f t="shared" si="14"/>
        <v>36792.966843978662</v>
      </c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</row>
    <row r="203" spans="1:43" x14ac:dyDescent="0.25">
      <c r="A203" s="1"/>
      <c r="B203" s="9">
        <v>199</v>
      </c>
      <c r="C203" s="9">
        <f t="shared" si="10"/>
        <v>39</v>
      </c>
      <c r="D203" s="9">
        <f t="shared" si="11"/>
        <v>7</v>
      </c>
      <c r="E203" s="20">
        <f>E191*(1+VLookups!$C$8)</f>
        <v>16861.401275685981</v>
      </c>
      <c r="F203" s="20">
        <f>-E203*VLookups!$D$10*2</f>
        <v>-1011.6840765411588</v>
      </c>
      <c r="G203" s="19">
        <v>0</v>
      </c>
      <c r="H203" s="20">
        <f>(-VLookups!$D$13)*(E203+F203/2)</f>
        <v>-5315.556752160006</v>
      </c>
      <c r="I203" s="20">
        <f>-PMT(VLookups!$D$16/12,180,-FV(VLookups!$D$16/12,72,,-VLookups!$D$15))</f>
        <v>-1492.92953188151</v>
      </c>
      <c r="J203" s="21">
        <f>-PMT(VLookups!$D$20/12,180,-FV(VLookups!$D$20/12,24,,-VLookups!$D$19))</f>
        <v>-624.95374865778945</v>
      </c>
      <c r="K203" s="19">
        <v>0</v>
      </c>
      <c r="L203" s="19">
        <v>0</v>
      </c>
      <c r="M203" s="20">
        <f>M202-VLookups!$D$33</f>
        <v>-218</v>
      </c>
      <c r="N203" s="22">
        <v>139</v>
      </c>
      <c r="O203" s="19">
        <v>0</v>
      </c>
      <c r="P203" s="19">
        <v>0</v>
      </c>
      <c r="Q203" s="9" t="s">
        <v>36</v>
      </c>
      <c r="R203" s="19">
        <v>0</v>
      </c>
      <c r="S203" s="20">
        <f>VLookups!$D$50</f>
        <v>-4487.7037773753191</v>
      </c>
      <c r="T203" s="19">
        <v>0</v>
      </c>
      <c r="U203" s="9">
        <v>55</v>
      </c>
      <c r="V203" s="21">
        <f>V202-VLookups!$D$54</f>
        <v>-1595</v>
      </c>
      <c r="W203" s="21">
        <f>-VLookups!$D$59</f>
        <v>-250</v>
      </c>
      <c r="X203" s="21">
        <f>-VLookups!$D$62</f>
        <v>-175</v>
      </c>
      <c r="Y203" s="36">
        <f>Y202*(1+VLookups!$D$57/12)</f>
        <v>-331.98131869159954</v>
      </c>
      <c r="Z203" s="20">
        <f>-E203*VLookups!$J$3</f>
        <v>-674.45605102743923</v>
      </c>
      <c r="AA203" s="19">
        <v>0</v>
      </c>
      <c r="AB203" s="20">
        <f t="shared" si="13"/>
        <v>1189.9780576217395</v>
      </c>
      <c r="AC203" s="20">
        <f t="shared" si="14"/>
        <v>38044.266513007031</v>
      </c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</row>
    <row r="204" spans="1:43" x14ac:dyDescent="0.25">
      <c r="A204" s="1"/>
      <c r="B204" s="9">
        <v>200</v>
      </c>
      <c r="C204" s="9">
        <f t="shared" si="10"/>
        <v>39</v>
      </c>
      <c r="D204" s="9">
        <f t="shared" si="11"/>
        <v>8</v>
      </c>
      <c r="E204" s="20">
        <f>E192*(1+VLookups!$C$8)</f>
        <v>16861.401275685981</v>
      </c>
      <c r="F204" s="20">
        <f>-E204*VLookups!$D$10*2</f>
        <v>-1011.6840765411588</v>
      </c>
      <c r="G204" s="19">
        <v>0</v>
      </c>
      <c r="H204" s="20">
        <f>(-VLookups!$D$13)*(E204+F204/2)</f>
        <v>-5315.556752160006</v>
      </c>
      <c r="I204" s="20">
        <f>-PMT(VLookups!$D$16/12,180,-FV(VLookups!$D$16/12,72,,-VLookups!$D$15))</f>
        <v>-1492.92953188151</v>
      </c>
      <c r="J204" s="21">
        <f>-PMT(VLookups!$D$20/12,180,-FV(VLookups!$D$20/12,24,,-VLookups!$D$19))</f>
        <v>-624.95374865778945</v>
      </c>
      <c r="K204" s="19">
        <v>0</v>
      </c>
      <c r="L204" s="19">
        <v>0</v>
      </c>
      <c r="M204" s="20">
        <f>M203-VLookups!$D$33</f>
        <v>-219</v>
      </c>
      <c r="N204" s="22">
        <v>140</v>
      </c>
      <c r="O204" s="19">
        <v>0</v>
      </c>
      <c r="P204" s="19">
        <v>0</v>
      </c>
      <c r="Q204" s="9" t="s">
        <v>36</v>
      </c>
      <c r="R204" s="19">
        <v>0</v>
      </c>
      <c r="S204" s="20">
        <f>VLookups!$D$50</f>
        <v>-4487.7037773753191</v>
      </c>
      <c r="T204" s="19">
        <v>0</v>
      </c>
      <c r="U204" s="9">
        <v>56</v>
      </c>
      <c r="V204" s="21">
        <f>V203-VLookups!$D$54</f>
        <v>-1600</v>
      </c>
      <c r="W204" s="21">
        <f>-VLookups!$D$59</f>
        <v>-250</v>
      </c>
      <c r="X204" s="21">
        <f>-VLookups!$D$62</f>
        <v>-175</v>
      </c>
      <c r="Y204" s="36">
        <f>Y203*(1+VLookups!$D$57/12)</f>
        <v>-332.9495975377834</v>
      </c>
      <c r="Z204" s="20">
        <f>-E204*VLookups!$J$3</f>
        <v>-674.45605102743923</v>
      </c>
      <c r="AA204" s="19">
        <v>0</v>
      </c>
      <c r="AB204" s="20">
        <f t="shared" si="13"/>
        <v>1183.0097787755553</v>
      </c>
      <c r="AC204" s="20">
        <f t="shared" si="14"/>
        <v>39290.683402637602</v>
      </c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</row>
    <row r="205" spans="1:43" x14ac:dyDescent="0.25">
      <c r="A205" s="1"/>
      <c r="B205" s="9">
        <v>201</v>
      </c>
      <c r="C205" s="9">
        <f t="shared" si="10"/>
        <v>39</v>
      </c>
      <c r="D205" s="9">
        <f t="shared" si="11"/>
        <v>9</v>
      </c>
      <c r="E205" s="20">
        <f>E193*(1+VLookups!$C$8)</f>
        <v>16861.401275685981</v>
      </c>
      <c r="F205" s="20">
        <f>-E205*VLookups!$D$10*2</f>
        <v>-1011.6840765411588</v>
      </c>
      <c r="G205" s="19">
        <v>0</v>
      </c>
      <c r="H205" s="20">
        <f>(-VLookups!$D$13)*(E205+F205/2)</f>
        <v>-5315.556752160006</v>
      </c>
      <c r="I205" s="20">
        <f>-PMT(VLookups!$D$16/12,180,-FV(VLookups!$D$16/12,72,,-VLookups!$D$15))</f>
        <v>-1492.92953188151</v>
      </c>
      <c r="J205" s="21">
        <f>-PMT(VLookups!$D$20/12,180,-FV(VLookups!$D$20/12,24,,-VLookups!$D$19))</f>
        <v>-624.95374865778945</v>
      </c>
      <c r="K205" s="19">
        <v>0</v>
      </c>
      <c r="L205" s="19">
        <v>0</v>
      </c>
      <c r="M205" s="20">
        <f>M204-VLookups!$D$33</f>
        <v>-220</v>
      </c>
      <c r="N205" s="22">
        <v>141</v>
      </c>
      <c r="O205" s="19">
        <v>0</v>
      </c>
      <c r="P205" s="19">
        <v>0</v>
      </c>
      <c r="Q205" s="9" t="s">
        <v>36</v>
      </c>
      <c r="R205" s="19">
        <v>0</v>
      </c>
      <c r="S205" s="20">
        <f>VLookups!$D$50</f>
        <v>-4487.7037773753191</v>
      </c>
      <c r="T205" s="19">
        <v>0</v>
      </c>
      <c r="U205" s="9">
        <v>57</v>
      </c>
      <c r="V205" s="21">
        <f>V204-VLookups!$D$54</f>
        <v>-1605</v>
      </c>
      <c r="W205" s="21">
        <f>-VLookups!$D$59</f>
        <v>-250</v>
      </c>
      <c r="X205" s="21">
        <f>-VLookups!$D$62</f>
        <v>-175</v>
      </c>
      <c r="Y205" s="36">
        <f>Y204*(1+VLookups!$D$57/12)</f>
        <v>-333.92070053060195</v>
      </c>
      <c r="Z205" s="20">
        <f>-E205*VLookups!$J$3</f>
        <v>-674.45605102743923</v>
      </c>
      <c r="AA205" s="19">
        <v>0</v>
      </c>
      <c r="AB205" s="20">
        <f t="shared" si="13"/>
        <v>1176.0386757827368</v>
      </c>
      <c r="AC205" s="20">
        <f t="shared" si="14"/>
        <v>40532.20655075807</v>
      </c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</row>
    <row r="206" spans="1:43" x14ac:dyDescent="0.25">
      <c r="A206" s="1"/>
      <c r="B206" s="9">
        <v>202</v>
      </c>
      <c r="C206" s="9">
        <f t="shared" si="10"/>
        <v>39</v>
      </c>
      <c r="D206" s="9">
        <f t="shared" si="11"/>
        <v>10</v>
      </c>
      <c r="E206" s="20">
        <f>E194*(1+VLookups!$C$8)</f>
        <v>16861.401275685981</v>
      </c>
      <c r="F206" s="20">
        <f>-E206*VLookups!$D$10*2</f>
        <v>-1011.6840765411588</v>
      </c>
      <c r="G206" s="19">
        <v>0</v>
      </c>
      <c r="H206" s="20">
        <f>(-VLookups!$D$13)*(E206+F206/2)</f>
        <v>-5315.556752160006</v>
      </c>
      <c r="I206" s="20">
        <f>-PMT(VLookups!$D$16/12,180,-FV(VLookups!$D$16/12,72,,-VLookups!$D$15))</f>
        <v>-1492.92953188151</v>
      </c>
      <c r="J206" s="21">
        <f>-PMT(VLookups!$D$20/12,180,-FV(VLookups!$D$20/12,24,,-VLookups!$D$19))</f>
        <v>-624.95374865778945</v>
      </c>
      <c r="K206" s="19">
        <v>0</v>
      </c>
      <c r="L206" s="19">
        <v>0</v>
      </c>
      <c r="M206" s="20">
        <f>M205-VLookups!$D$33</f>
        <v>-221</v>
      </c>
      <c r="N206" s="22">
        <v>142</v>
      </c>
      <c r="O206" s="19">
        <v>0</v>
      </c>
      <c r="P206" s="19">
        <v>0</v>
      </c>
      <c r="Q206" s="9" t="s">
        <v>36</v>
      </c>
      <c r="R206" s="19">
        <v>0</v>
      </c>
      <c r="S206" s="20">
        <f>VLookups!$D$50</f>
        <v>-4487.7037773753191</v>
      </c>
      <c r="T206" s="19">
        <v>0</v>
      </c>
      <c r="U206" s="9">
        <v>58</v>
      </c>
      <c r="V206" s="21">
        <f>V205-VLookups!$D$54</f>
        <v>-1610</v>
      </c>
      <c r="W206" s="21">
        <f>-VLookups!$D$59</f>
        <v>-250</v>
      </c>
      <c r="X206" s="21">
        <f>-VLookups!$D$62</f>
        <v>-175</v>
      </c>
      <c r="Y206" s="36">
        <f>Y205*(1+VLookups!$D$57/12)</f>
        <v>-334.89463590714956</v>
      </c>
      <c r="Z206" s="20">
        <f>-E206*VLookups!$J$3</f>
        <v>-674.45605102743923</v>
      </c>
      <c r="AA206" s="19">
        <v>0</v>
      </c>
      <c r="AB206" s="20">
        <f t="shared" si="13"/>
        <v>1169.0647404061892</v>
      </c>
      <c r="AC206" s="20">
        <f t="shared" si="14"/>
        <v>41768.824968748857</v>
      </c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</row>
    <row r="207" spans="1:43" x14ac:dyDescent="0.25">
      <c r="A207" s="1"/>
      <c r="B207" s="9">
        <v>203</v>
      </c>
      <c r="C207" s="9">
        <f t="shared" si="10"/>
        <v>39</v>
      </c>
      <c r="D207" s="9">
        <f t="shared" si="11"/>
        <v>11</v>
      </c>
      <c r="E207" s="20">
        <f>E195*(1+VLookups!$C$8)</f>
        <v>16861.401275685981</v>
      </c>
      <c r="F207" s="20">
        <f>-E207*VLookups!$D$10*2</f>
        <v>-1011.6840765411588</v>
      </c>
      <c r="G207" s="19">
        <v>0</v>
      </c>
      <c r="H207" s="20">
        <f>(-VLookups!$D$13)*(E207+F207/2)</f>
        <v>-5315.556752160006</v>
      </c>
      <c r="I207" s="20">
        <f>-PMT(VLookups!$D$16/12,180,-FV(VLookups!$D$16/12,72,,-VLookups!$D$15))</f>
        <v>-1492.92953188151</v>
      </c>
      <c r="J207" s="21">
        <f>-PMT(VLookups!$D$20/12,180,-FV(VLookups!$D$20/12,24,,-VLookups!$D$19))</f>
        <v>-624.95374865778945</v>
      </c>
      <c r="K207" s="19">
        <v>0</v>
      </c>
      <c r="L207" s="19">
        <v>0</v>
      </c>
      <c r="M207" s="20">
        <f>M206-VLookups!$D$33</f>
        <v>-222</v>
      </c>
      <c r="N207" s="22">
        <v>143</v>
      </c>
      <c r="O207" s="19">
        <v>0</v>
      </c>
      <c r="P207" s="19">
        <v>0</v>
      </c>
      <c r="Q207" s="9" t="s">
        <v>36</v>
      </c>
      <c r="R207" s="19">
        <v>0</v>
      </c>
      <c r="S207" s="20">
        <f>VLookups!$D$50</f>
        <v>-4487.7037773753191</v>
      </c>
      <c r="T207" s="19">
        <v>0</v>
      </c>
      <c r="U207" s="9">
        <v>59</v>
      </c>
      <c r="V207" s="21">
        <f>V206-VLookups!$D$54</f>
        <v>-1615</v>
      </c>
      <c r="W207" s="21">
        <f>-VLookups!$D$59</f>
        <v>-250</v>
      </c>
      <c r="X207" s="21">
        <f>-VLookups!$D$62</f>
        <v>-175</v>
      </c>
      <c r="Y207" s="36">
        <f>Y206*(1+VLookups!$D$57/12)</f>
        <v>-335.8714119285454</v>
      </c>
      <c r="Z207" s="20">
        <f>-E207*VLookups!$J$3</f>
        <v>-674.45605102743923</v>
      </c>
      <c r="AA207" s="19">
        <v>0</v>
      </c>
      <c r="AB207" s="20">
        <f t="shared" si="13"/>
        <v>1162.0879643847934</v>
      </c>
      <c r="AC207" s="20">
        <f t="shared" si="14"/>
        <v>43000.527641414905</v>
      </c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</row>
    <row r="208" spans="1:43" x14ac:dyDescent="0.25">
      <c r="A208" s="1"/>
      <c r="B208" s="9">
        <v>204</v>
      </c>
      <c r="C208" s="9">
        <f t="shared" si="10"/>
        <v>40</v>
      </c>
      <c r="D208" s="9">
        <f t="shared" si="11"/>
        <v>0</v>
      </c>
      <c r="E208" s="20">
        <f>E196*(1+VLookups!$C$8)</f>
        <v>17451.550320334991</v>
      </c>
      <c r="F208" s="20">
        <f>-E208*VLookups!$D$10*2</f>
        <v>-1047.0930192200994</v>
      </c>
      <c r="G208" s="19">
        <v>0</v>
      </c>
      <c r="H208" s="20">
        <f>(-VLookups!$D$13)*(E208+F208/2)</f>
        <v>-5501.6012384856067</v>
      </c>
      <c r="I208" s="20">
        <f>-PMT(VLookups!$D$16/12,180,-FV(VLookups!$D$16/12,72,,-VLookups!$D$15))</f>
        <v>-1492.92953188151</v>
      </c>
      <c r="J208" s="21">
        <f>-PMT(VLookups!$D$20/12,180,-FV(VLookups!$D$20/12,24,,-VLookups!$D$19))</f>
        <v>-624.95374865778945</v>
      </c>
      <c r="K208" s="19">
        <v>0</v>
      </c>
      <c r="L208" s="19">
        <v>0</v>
      </c>
      <c r="M208" s="20">
        <f>M207-VLookups!$D$33</f>
        <v>-223</v>
      </c>
      <c r="N208" s="22">
        <v>144</v>
      </c>
      <c r="O208" s="19">
        <v>0</v>
      </c>
      <c r="P208" s="19">
        <v>0</v>
      </c>
      <c r="Q208" s="9" t="s">
        <v>36</v>
      </c>
      <c r="R208" s="19">
        <v>0</v>
      </c>
      <c r="S208" s="20">
        <f>VLookups!$D$50</f>
        <v>-4487.7037773753191</v>
      </c>
      <c r="T208" s="19">
        <v>0</v>
      </c>
      <c r="U208" s="9">
        <v>60</v>
      </c>
      <c r="V208" s="21">
        <f>V207-VLookups!$D$54</f>
        <v>-1620</v>
      </c>
      <c r="W208" s="21">
        <f>-VLookups!$D$59</f>
        <v>-250</v>
      </c>
      <c r="X208" s="21">
        <f>-VLookups!$D$62</f>
        <v>-175</v>
      </c>
      <c r="Y208" s="36">
        <f>Y207*(1+VLookups!$D$57/12)</f>
        <v>-336.85103688000368</v>
      </c>
      <c r="Z208" s="20">
        <f>-E208*VLookups!$J$3</f>
        <v>-698.06201281339963</v>
      </c>
      <c r="AA208" s="19">
        <v>0</v>
      </c>
      <c r="AB208" s="20">
        <f t="shared" si="13"/>
        <v>1517.9024646313137</v>
      </c>
      <c r="AC208" s="20">
        <f t="shared" si="14"/>
        <v>44590.097652115241</v>
      </c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</row>
    <row r="209" spans="1:43" x14ac:dyDescent="0.25">
      <c r="A209" s="1"/>
      <c r="B209" s="9">
        <v>205</v>
      </c>
      <c r="C209" s="9">
        <f t="shared" ref="C209:C272" si="15">C197+1</f>
        <v>40</v>
      </c>
      <c r="D209" s="9">
        <f t="shared" si="11"/>
        <v>1</v>
      </c>
      <c r="E209" s="20">
        <f>E197*(1+VLookups!$C$8)</f>
        <v>17451.550320334991</v>
      </c>
      <c r="F209" s="20">
        <f>-E209*VLookups!$D$10*2</f>
        <v>-1047.0930192200994</v>
      </c>
      <c r="G209" s="19">
        <v>0</v>
      </c>
      <c r="H209" s="20">
        <f>(-VLookups!$D$13)*(E209+F209/2)</f>
        <v>-5501.6012384856067</v>
      </c>
      <c r="I209" s="19">
        <v>0</v>
      </c>
      <c r="J209" s="19">
        <v>0</v>
      </c>
      <c r="K209" s="19">
        <v>0</v>
      </c>
      <c r="L209" s="19">
        <v>0</v>
      </c>
      <c r="M209" s="20">
        <f>M208-VLookups!$D$33</f>
        <v>-224</v>
      </c>
      <c r="N209" s="22">
        <v>145</v>
      </c>
      <c r="O209" s="19">
        <v>0</v>
      </c>
      <c r="P209" s="19">
        <v>0</v>
      </c>
      <c r="Q209" s="9" t="s">
        <v>36</v>
      </c>
      <c r="R209" s="19">
        <v>0</v>
      </c>
      <c r="S209" s="20">
        <f>VLookups!$D$50</f>
        <v>-4487.7037773753191</v>
      </c>
      <c r="T209" s="19">
        <v>0</v>
      </c>
      <c r="U209" s="9">
        <v>61</v>
      </c>
      <c r="V209" s="21">
        <f>V208-VLookups!$D$54</f>
        <v>-1625</v>
      </c>
      <c r="W209" s="21">
        <f>-VLookups!$D$59</f>
        <v>-250</v>
      </c>
      <c r="X209" s="21">
        <f>-VLookups!$D$62</f>
        <v>-175</v>
      </c>
      <c r="Y209" s="36">
        <f>Y208*(1+VLookups!$D$57/12)</f>
        <v>-337.83351907090366</v>
      </c>
      <c r="Z209" s="20">
        <f>-E209*VLookups!$J$3</f>
        <v>-698.06201281339963</v>
      </c>
      <c r="AA209" s="19">
        <v>0</v>
      </c>
      <c r="AB209" s="20">
        <f t="shared" si="13"/>
        <v>3628.8032629797117</v>
      </c>
      <c r="AC209" s="20">
        <f t="shared" si="14"/>
        <v>48293.217744515146</v>
      </c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</row>
    <row r="210" spans="1:43" x14ac:dyDescent="0.25">
      <c r="A210" s="1"/>
      <c r="B210" s="9">
        <v>206</v>
      </c>
      <c r="C210" s="9">
        <f t="shared" si="15"/>
        <v>40</v>
      </c>
      <c r="D210" s="9">
        <f t="shared" ref="D210:D273" si="16">D198</f>
        <v>2</v>
      </c>
      <c r="E210" s="20">
        <f>E198*(1+VLookups!$C$8)</f>
        <v>17451.550320334991</v>
      </c>
      <c r="F210" s="20">
        <f>-E210*VLookups!$D$10*2</f>
        <v>-1047.0930192200994</v>
      </c>
      <c r="G210" s="19">
        <v>0</v>
      </c>
      <c r="H210" s="20">
        <f>(-VLookups!$D$13)*(E210+F210/2)</f>
        <v>-5501.6012384856067</v>
      </c>
      <c r="I210" s="19">
        <v>0</v>
      </c>
      <c r="J210" s="19">
        <v>0</v>
      </c>
      <c r="K210" s="19">
        <v>0</v>
      </c>
      <c r="L210" s="19">
        <v>0</v>
      </c>
      <c r="M210" s="20">
        <f>M209-VLookups!$D$33</f>
        <v>-225</v>
      </c>
      <c r="N210" s="22">
        <v>146</v>
      </c>
      <c r="O210" s="19">
        <v>0</v>
      </c>
      <c r="P210" s="19">
        <v>0</v>
      </c>
      <c r="Q210" s="9" t="s">
        <v>36</v>
      </c>
      <c r="R210" s="19">
        <v>0</v>
      </c>
      <c r="S210" s="20">
        <f>VLookups!$D$50</f>
        <v>-4487.7037773753191</v>
      </c>
      <c r="T210" s="19">
        <v>0</v>
      </c>
      <c r="U210" s="9">
        <v>62</v>
      </c>
      <c r="V210" s="21">
        <f>V209-VLookups!$D$54</f>
        <v>-1630</v>
      </c>
      <c r="W210" s="21">
        <f>-VLookups!$D$59</f>
        <v>-250</v>
      </c>
      <c r="X210" s="21">
        <f>-VLookups!$D$62</f>
        <v>-175</v>
      </c>
      <c r="Y210" s="36">
        <f>Y209*(1+VLookups!$D$57/12)</f>
        <v>-338.81886683486044</v>
      </c>
      <c r="Z210" s="20">
        <f>-E210*VLookups!$J$3</f>
        <v>-698.06201281339963</v>
      </c>
      <c r="AA210" s="19">
        <v>0</v>
      </c>
      <c r="AB210" s="20">
        <f t="shared" si="13"/>
        <v>3621.8179152157554</v>
      </c>
      <c r="AC210" s="20">
        <f t="shared" si="14"/>
        <v>51995.524355971764</v>
      </c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</row>
    <row r="211" spans="1:43" x14ac:dyDescent="0.25">
      <c r="A211" s="1"/>
      <c r="B211" s="9">
        <v>207</v>
      </c>
      <c r="C211" s="9">
        <f t="shared" si="15"/>
        <v>40</v>
      </c>
      <c r="D211" s="9">
        <f t="shared" si="16"/>
        <v>3</v>
      </c>
      <c r="E211" s="20">
        <f>E199*(1+VLookups!$C$8)</f>
        <v>17451.550320334991</v>
      </c>
      <c r="F211" s="20">
        <f>-E211*VLookups!$D$10*2</f>
        <v>-1047.0930192200994</v>
      </c>
      <c r="G211" s="19">
        <v>0</v>
      </c>
      <c r="H211" s="20">
        <f>(-VLookups!$D$13)*(E211+F211/2)</f>
        <v>-5501.6012384856067</v>
      </c>
      <c r="I211" s="19">
        <v>0</v>
      </c>
      <c r="J211" s="19">
        <v>0</v>
      </c>
      <c r="K211" s="19">
        <v>0</v>
      </c>
      <c r="L211" s="19">
        <v>0</v>
      </c>
      <c r="M211" s="20">
        <f>M210-VLookups!$D$33</f>
        <v>-226</v>
      </c>
      <c r="N211" s="22">
        <v>147</v>
      </c>
      <c r="O211" s="19">
        <v>0</v>
      </c>
      <c r="P211" s="19">
        <v>0</v>
      </c>
      <c r="Q211" s="9" t="s">
        <v>36</v>
      </c>
      <c r="R211" s="19">
        <v>0</v>
      </c>
      <c r="S211" s="20">
        <f>VLookups!$D$50</f>
        <v>-4487.7037773753191</v>
      </c>
      <c r="T211" s="19">
        <v>0</v>
      </c>
      <c r="U211" s="9">
        <v>63</v>
      </c>
      <c r="V211" s="21">
        <f>V210-VLookups!$D$54</f>
        <v>-1635</v>
      </c>
      <c r="W211" s="21">
        <f>-VLookups!$D$59</f>
        <v>-250</v>
      </c>
      <c r="X211" s="21">
        <f>-VLookups!$D$62</f>
        <v>-175</v>
      </c>
      <c r="Y211" s="36">
        <f>Y210*(1+VLookups!$D$57/12)</f>
        <v>-339.80708852979546</v>
      </c>
      <c r="Z211" s="20">
        <f>-E211*VLookups!$J$3</f>
        <v>-698.06201281339963</v>
      </c>
      <c r="AA211" s="19">
        <v>0</v>
      </c>
      <c r="AB211" s="20">
        <f t="shared" si="13"/>
        <v>3614.82969352082</v>
      </c>
      <c r="AC211" s="20">
        <f t="shared" si="14"/>
        <v>55697.013256752536</v>
      </c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</row>
    <row r="212" spans="1:43" x14ac:dyDescent="0.25">
      <c r="A212" s="1"/>
      <c r="B212" s="9">
        <v>208</v>
      </c>
      <c r="C212" s="9">
        <f t="shared" si="15"/>
        <v>40</v>
      </c>
      <c r="D212" s="9">
        <f t="shared" si="16"/>
        <v>4</v>
      </c>
      <c r="E212" s="20">
        <f>E200*(1+VLookups!$C$8)</f>
        <v>17451.550320334991</v>
      </c>
      <c r="F212" s="20">
        <f>-E212*VLookups!$D$10*2</f>
        <v>-1047.0930192200994</v>
      </c>
      <c r="G212" s="19">
        <v>0</v>
      </c>
      <c r="H212" s="20">
        <f>(-VLookups!$D$13)*(E212+F212/2)</f>
        <v>-5501.6012384856067</v>
      </c>
      <c r="I212" s="19">
        <v>0</v>
      </c>
      <c r="J212" s="19">
        <v>0</v>
      </c>
      <c r="K212" s="19">
        <v>0</v>
      </c>
      <c r="L212" s="19">
        <v>0</v>
      </c>
      <c r="M212" s="20">
        <f>M211-VLookups!$D$33</f>
        <v>-227</v>
      </c>
      <c r="N212" s="22">
        <v>148</v>
      </c>
      <c r="O212" s="19">
        <v>0</v>
      </c>
      <c r="P212" s="19">
        <v>0</v>
      </c>
      <c r="Q212" s="9" t="s">
        <v>36</v>
      </c>
      <c r="R212" s="19">
        <v>0</v>
      </c>
      <c r="S212" s="20">
        <f>VLookups!$D$50</f>
        <v>-4487.7037773753191</v>
      </c>
      <c r="T212" s="19">
        <v>0</v>
      </c>
      <c r="U212" s="9">
        <v>64</v>
      </c>
      <c r="V212" s="21">
        <f>V211-VLookups!$D$54</f>
        <v>-1640</v>
      </c>
      <c r="W212" s="21">
        <f>-VLookups!$D$59</f>
        <v>-250</v>
      </c>
      <c r="X212" s="21">
        <f>-VLookups!$D$62</f>
        <v>-175</v>
      </c>
      <c r="Y212" s="36">
        <f>Y211*(1+VLookups!$D$57/12)</f>
        <v>-340.79819253800736</v>
      </c>
      <c r="Z212" s="20">
        <f>-E212*VLookups!$J$3</f>
        <v>-698.06201281339963</v>
      </c>
      <c r="AA212" s="19">
        <v>0</v>
      </c>
      <c r="AB212" s="20">
        <f t="shared" si="13"/>
        <v>3607.8385895126085</v>
      </c>
      <c r="AC212" s="20">
        <f t="shared" si="14"/>
        <v>59397.680201693074</v>
      </c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spans="1:43" x14ac:dyDescent="0.25">
      <c r="A213" s="1"/>
      <c r="B213" s="9">
        <v>209</v>
      </c>
      <c r="C213" s="9">
        <f t="shared" si="15"/>
        <v>40</v>
      </c>
      <c r="D213" s="9">
        <f t="shared" si="16"/>
        <v>5</v>
      </c>
      <c r="E213" s="20">
        <f>E201*(1+VLookups!$C$8)</f>
        <v>17451.550320334991</v>
      </c>
      <c r="F213" s="20">
        <f>-E213*VLookups!$D$10*2</f>
        <v>-1047.0930192200994</v>
      </c>
      <c r="G213" s="19">
        <v>0</v>
      </c>
      <c r="H213" s="20">
        <f>(-VLookups!$D$13)*(E213+F213/2)</f>
        <v>-5501.6012384856067</v>
      </c>
      <c r="I213" s="19">
        <v>0</v>
      </c>
      <c r="J213" s="19">
        <v>0</v>
      </c>
      <c r="K213" s="19">
        <v>0</v>
      </c>
      <c r="L213" s="19">
        <v>0</v>
      </c>
      <c r="M213" s="20">
        <f>M212-VLookups!$D$33</f>
        <v>-228</v>
      </c>
      <c r="N213" s="22">
        <v>149</v>
      </c>
      <c r="O213" s="19">
        <v>0</v>
      </c>
      <c r="P213" s="19">
        <v>0</v>
      </c>
      <c r="Q213" s="9" t="s">
        <v>36</v>
      </c>
      <c r="R213" s="19">
        <v>0</v>
      </c>
      <c r="S213" s="20">
        <f>VLookups!$D$50</f>
        <v>-4487.7037773753191</v>
      </c>
      <c r="T213" s="19">
        <v>0</v>
      </c>
      <c r="U213" s="9">
        <v>65</v>
      </c>
      <c r="V213" s="21">
        <f>V212-VLookups!$D$54</f>
        <v>-1645</v>
      </c>
      <c r="W213" s="21">
        <f>-VLookups!$D$59</f>
        <v>-250</v>
      </c>
      <c r="X213" s="21">
        <f>-VLookups!$D$62</f>
        <v>-175</v>
      </c>
      <c r="Y213" s="36">
        <f>Y212*(1+VLookups!$D$57/12)</f>
        <v>-341.79218726624322</v>
      </c>
      <c r="Z213" s="20">
        <f>-E213*VLookups!$J$3</f>
        <v>-698.06201281339963</v>
      </c>
      <c r="AA213" s="19">
        <v>0</v>
      </c>
      <c r="AB213" s="20">
        <f t="shared" si="13"/>
        <v>3600.844594784372</v>
      </c>
      <c r="AC213" s="20">
        <f t="shared" si="14"/>
        <v>63097.520930146937</v>
      </c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</row>
    <row r="214" spans="1:43" x14ac:dyDescent="0.25">
      <c r="A214" s="1"/>
      <c r="B214" s="9">
        <v>210</v>
      </c>
      <c r="C214" s="9">
        <f t="shared" si="15"/>
        <v>40</v>
      </c>
      <c r="D214" s="9">
        <f t="shared" si="16"/>
        <v>6</v>
      </c>
      <c r="E214" s="20">
        <f>E202*(1+VLookups!$C$8)</f>
        <v>17451.550320334991</v>
      </c>
      <c r="F214" s="20">
        <f>-E214*VLookups!$D$10*2</f>
        <v>-1047.0930192200994</v>
      </c>
      <c r="G214" s="19">
        <v>0</v>
      </c>
      <c r="H214" s="20">
        <f>(-VLookups!$D$13)*(E214+F214/2)</f>
        <v>-5501.6012384856067</v>
      </c>
      <c r="I214" s="19">
        <v>0</v>
      </c>
      <c r="J214" s="19">
        <v>0</v>
      </c>
      <c r="K214" s="19">
        <v>0</v>
      </c>
      <c r="L214" s="19">
        <v>0</v>
      </c>
      <c r="M214" s="20">
        <f>M213-VLookups!$D$33</f>
        <v>-229</v>
      </c>
      <c r="N214" s="22">
        <v>150</v>
      </c>
      <c r="O214" s="19">
        <v>0</v>
      </c>
      <c r="P214" s="19">
        <v>0</v>
      </c>
      <c r="Q214" s="9" t="s">
        <v>36</v>
      </c>
      <c r="R214" s="19">
        <v>0</v>
      </c>
      <c r="S214" s="20">
        <f>VLookups!$D$50</f>
        <v>-4487.7037773753191</v>
      </c>
      <c r="T214" s="19">
        <v>0</v>
      </c>
      <c r="U214" s="9">
        <v>66</v>
      </c>
      <c r="V214" s="21">
        <f>V213-VLookups!$D$54</f>
        <v>-1650</v>
      </c>
      <c r="W214" s="21">
        <f>-VLookups!$D$59</f>
        <v>-250</v>
      </c>
      <c r="X214" s="21">
        <f>-VLookups!$D$62</f>
        <v>-175</v>
      </c>
      <c r="Y214" s="36">
        <f>Y213*(1+VLookups!$D$57/12)</f>
        <v>-342.78908114576979</v>
      </c>
      <c r="Z214" s="20">
        <f>-E214*VLookups!$J$3</f>
        <v>-698.06201281339963</v>
      </c>
      <c r="AA214" s="19">
        <v>0</v>
      </c>
      <c r="AB214" s="20">
        <f t="shared" si="13"/>
        <v>3593.8477009048456</v>
      </c>
      <c r="AC214" s="20">
        <f t="shared" si="14"/>
        <v>66796.531165935361</v>
      </c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</row>
    <row r="215" spans="1:43" x14ac:dyDescent="0.25">
      <c r="A215" s="1"/>
      <c r="B215" s="9">
        <v>211</v>
      </c>
      <c r="C215" s="9">
        <f t="shared" si="15"/>
        <v>40</v>
      </c>
      <c r="D215" s="9">
        <f t="shared" si="16"/>
        <v>7</v>
      </c>
      <c r="E215" s="20">
        <f>E203*(1+VLookups!$C$8)</f>
        <v>17451.550320334991</v>
      </c>
      <c r="F215" s="20">
        <f>-E215*VLookups!$D$10*2</f>
        <v>-1047.0930192200994</v>
      </c>
      <c r="G215" s="19">
        <v>0</v>
      </c>
      <c r="H215" s="20">
        <f>(-VLookups!$D$13)*(E215+F215/2)</f>
        <v>-5501.6012384856067</v>
      </c>
      <c r="I215" s="19">
        <v>0</v>
      </c>
      <c r="J215" s="19">
        <v>0</v>
      </c>
      <c r="K215" s="19">
        <v>0</v>
      </c>
      <c r="L215" s="19">
        <v>0</v>
      </c>
      <c r="M215" s="20">
        <f>M214-VLookups!$D$33</f>
        <v>-230</v>
      </c>
      <c r="N215" s="22">
        <v>151</v>
      </c>
      <c r="O215" s="19">
        <v>0</v>
      </c>
      <c r="P215" s="19">
        <v>0</v>
      </c>
      <c r="Q215" s="9" t="s">
        <v>36</v>
      </c>
      <c r="R215" s="19">
        <v>0</v>
      </c>
      <c r="S215" s="20">
        <f>VLookups!$D$50</f>
        <v>-4487.7037773753191</v>
      </c>
      <c r="T215" s="19">
        <v>0</v>
      </c>
      <c r="U215" s="9">
        <v>67</v>
      </c>
      <c r="V215" s="21">
        <f>V214-VLookups!$D$54</f>
        <v>-1655</v>
      </c>
      <c r="W215" s="21">
        <f>-VLookups!$D$59</f>
        <v>-250</v>
      </c>
      <c r="X215" s="21">
        <f>-VLookups!$D$62</f>
        <v>-175</v>
      </c>
      <c r="Y215" s="36">
        <f>Y214*(1+VLookups!$D$57/12)</f>
        <v>-343.78888263244494</v>
      </c>
      <c r="Z215" s="20">
        <f>-E215*VLookups!$J$3</f>
        <v>-698.06201281339963</v>
      </c>
      <c r="AA215" s="19">
        <v>0</v>
      </c>
      <c r="AB215" s="20">
        <f t="shared" si="13"/>
        <v>3586.8478994181705</v>
      </c>
      <c r="AC215" s="20">
        <f t="shared" si="14"/>
        <v>70494.706617296746</v>
      </c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</row>
    <row r="216" spans="1:43" x14ac:dyDescent="0.25">
      <c r="A216" s="1"/>
      <c r="B216" s="9">
        <v>212</v>
      </c>
      <c r="C216" s="9">
        <f t="shared" si="15"/>
        <v>40</v>
      </c>
      <c r="D216" s="9">
        <f t="shared" si="16"/>
        <v>8</v>
      </c>
      <c r="E216" s="20">
        <f>E204*(1+VLookups!$C$8)</f>
        <v>17451.550320334991</v>
      </c>
      <c r="F216" s="20">
        <f>-E216*VLookups!$D$10*2</f>
        <v>-1047.0930192200994</v>
      </c>
      <c r="G216" s="19">
        <v>0</v>
      </c>
      <c r="H216" s="20">
        <f>(-VLookups!$D$13)*(E216+F216/2)</f>
        <v>-5501.6012384856067</v>
      </c>
      <c r="I216" s="19">
        <v>0</v>
      </c>
      <c r="J216" s="19">
        <v>0</v>
      </c>
      <c r="K216" s="19">
        <v>0</v>
      </c>
      <c r="L216" s="19">
        <v>0</v>
      </c>
      <c r="M216" s="20">
        <f>M215-VLookups!$D$33</f>
        <v>-231</v>
      </c>
      <c r="N216" s="22">
        <v>152</v>
      </c>
      <c r="O216" s="19">
        <v>0</v>
      </c>
      <c r="P216" s="19">
        <v>0</v>
      </c>
      <c r="Q216" s="9" t="s">
        <v>36</v>
      </c>
      <c r="R216" s="19">
        <v>0</v>
      </c>
      <c r="S216" s="20">
        <f>VLookups!$D$50</f>
        <v>-4487.7037773753191</v>
      </c>
      <c r="T216" s="19">
        <v>0</v>
      </c>
      <c r="U216" s="9">
        <v>68</v>
      </c>
      <c r="V216" s="21">
        <f>V215-VLookups!$D$54</f>
        <v>-1660</v>
      </c>
      <c r="W216" s="21">
        <f>-VLookups!$D$59</f>
        <v>-250</v>
      </c>
      <c r="X216" s="21">
        <f>-VLookups!$D$62</f>
        <v>-175</v>
      </c>
      <c r="Y216" s="36">
        <f>Y215*(1+VLookups!$D$57/12)</f>
        <v>-344.79160020678955</v>
      </c>
      <c r="Z216" s="20">
        <f>-E216*VLookups!$J$3</f>
        <v>-698.06201281339963</v>
      </c>
      <c r="AA216" s="19">
        <v>0</v>
      </c>
      <c r="AB216" s="20">
        <f t="shared" si="13"/>
        <v>3579.8451818438261</v>
      </c>
      <c r="AC216" s="20">
        <f t="shared" si="14"/>
        <v>74192.042976836063</v>
      </c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</row>
    <row r="217" spans="1:43" x14ac:dyDescent="0.25">
      <c r="A217" s="1"/>
      <c r="B217" s="9">
        <v>213</v>
      </c>
      <c r="C217" s="9">
        <f t="shared" si="15"/>
        <v>40</v>
      </c>
      <c r="D217" s="9">
        <f t="shared" si="16"/>
        <v>9</v>
      </c>
      <c r="E217" s="20">
        <f>E205*(1+VLookups!$C$8)</f>
        <v>17451.550320334991</v>
      </c>
      <c r="F217" s="20">
        <f>-E217*VLookups!$D$10*2</f>
        <v>-1047.0930192200994</v>
      </c>
      <c r="G217" s="19">
        <v>0</v>
      </c>
      <c r="H217" s="20">
        <f>(-VLookups!$D$13)*(E217+F217/2)</f>
        <v>-5501.6012384856067</v>
      </c>
      <c r="I217" s="19">
        <v>0</v>
      </c>
      <c r="J217" s="19">
        <v>0</v>
      </c>
      <c r="K217" s="19">
        <v>0</v>
      </c>
      <c r="L217" s="19">
        <v>0</v>
      </c>
      <c r="M217" s="20">
        <f>M216-VLookups!$D$33</f>
        <v>-232</v>
      </c>
      <c r="N217" s="22">
        <v>153</v>
      </c>
      <c r="O217" s="19">
        <v>0</v>
      </c>
      <c r="P217" s="19">
        <v>0</v>
      </c>
      <c r="Q217" s="9" t="s">
        <v>36</v>
      </c>
      <c r="R217" s="19">
        <v>0</v>
      </c>
      <c r="S217" s="20">
        <f>VLookups!$D$50</f>
        <v>-4487.7037773753191</v>
      </c>
      <c r="T217" s="19">
        <v>0</v>
      </c>
      <c r="U217" s="9">
        <v>69</v>
      </c>
      <c r="V217" s="21">
        <f>V216-VLookups!$D$54</f>
        <v>-1665</v>
      </c>
      <c r="W217" s="21">
        <f>-VLookups!$D$59</f>
        <v>-250</v>
      </c>
      <c r="X217" s="21">
        <f>-VLookups!$D$62</f>
        <v>-175</v>
      </c>
      <c r="Y217" s="36">
        <f>Y216*(1+VLookups!$D$57/12)</f>
        <v>-345.79724237405935</v>
      </c>
      <c r="Z217" s="20">
        <f>-E217*VLookups!$J$3</f>
        <v>-698.06201281339963</v>
      </c>
      <c r="AA217" s="19">
        <v>0</v>
      </c>
      <c r="AB217" s="20">
        <f t="shared" si="13"/>
        <v>3572.8395396765563</v>
      </c>
      <c r="AC217" s="20">
        <f t="shared" si="14"/>
        <v>77888.535921474017</v>
      </c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</row>
    <row r="218" spans="1:43" x14ac:dyDescent="0.25">
      <c r="A218" s="1"/>
      <c r="B218" s="9">
        <v>214</v>
      </c>
      <c r="C218" s="9">
        <f t="shared" si="15"/>
        <v>40</v>
      </c>
      <c r="D218" s="9">
        <f t="shared" si="16"/>
        <v>10</v>
      </c>
      <c r="E218" s="20">
        <f>E206*(1+VLookups!$C$8)</f>
        <v>17451.550320334991</v>
      </c>
      <c r="F218" s="20">
        <f>-E218*VLookups!$D$10*2</f>
        <v>-1047.0930192200994</v>
      </c>
      <c r="G218" s="19">
        <v>0</v>
      </c>
      <c r="H218" s="20">
        <f>(-VLookups!$D$13)*(E218+F218/2)</f>
        <v>-5501.6012384856067</v>
      </c>
      <c r="I218" s="19">
        <v>0</v>
      </c>
      <c r="J218" s="19">
        <v>0</v>
      </c>
      <c r="K218" s="19">
        <v>0</v>
      </c>
      <c r="L218" s="19">
        <v>0</v>
      </c>
      <c r="M218" s="20">
        <f>M217-VLookups!$D$33</f>
        <v>-233</v>
      </c>
      <c r="N218" s="22">
        <v>154</v>
      </c>
      <c r="O218" s="19">
        <v>0</v>
      </c>
      <c r="P218" s="19">
        <v>0</v>
      </c>
      <c r="Q218" s="9" t="s">
        <v>36</v>
      </c>
      <c r="R218" s="19">
        <v>0</v>
      </c>
      <c r="S218" s="20">
        <f>VLookups!$D$50</f>
        <v>-4487.7037773753191</v>
      </c>
      <c r="T218" s="19">
        <v>0</v>
      </c>
      <c r="U218" s="9">
        <v>70</v>
      </c>
      <c r="V218" s="21">
        <f>V217-VLookups!$D$54</f>
        <v>-1670</v>
      </c>
      <c r="W218" s="21">
        <f>-VLookups!$D$59</f>
        <v>-250</v>
      </c>
      <c r="X218" s="21">
        <f>-VLookups!$D$62</f>
        <v>-175</v>
      </c>
      <c r="Y218" s="36">
        <f>Y217*(1+VLookups!$D$57/12)</f>
        <v>-346.80581766431703</v>
      </c>
      <c r="Z218" s="20">
        <f>-E218*VLookups!$J$3</f>
        <v>-698.06201281339963</v>
      </c>
      <c r="AA218" s="19">
        <v>0</v>
      </c>
      <c r="AB218" s="20">
        <f t="shared" si="13"/>
        <v>3565.8309643862985</v>
      </c>
      <c r="AC218" s="20">
        <f t="shared" si="14"/>
        <v>81584.181112396109</v>
      </c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</row>
    <row r="219" spans="1:43" x14ac:dyDescent="0.25">
      <c r="A219" s="1"/>
      <c r="B219" s="9">
        <v>215</v>
      </c>
      <c r="C219" s="9">
        <f t="shared" si="15"/>
        <v>40</v>
      </c>
      <c r="D219" s="9">
        <f t="shared" si="16"/>
        <v>11</v>
      </c>
      <c r="E219" s="20">
        <f>E207*(1+VLookups!$C$8)</f>
        <v>17451.550320334991</v>
      </c>
      <c r="F219" s="20">
        <f>-E219*VLookups!$D$10*2</f>
        <v>-1047.0930192200994</v>
      </c>
      <c r="G219" s="19">
        <v>0</v>
      </c>
      <c r="H219" s="20">
        <f>(-VLookups!$D$13)*(E219+F219/2)</f>
        <v>-5501.6012384856067</v>
      </c>
      <c r="I219" s="19">
        <v>0</v>
      </c>
      <c r="J219" s="19">
        <v>0</v>
      </c>
      <c r="K219" s="19">
        <v>0</v>
      </c>
      <c r="L219" s="19">
        <v>0</v>
      </c>
      <c r="M219" s="20">
        <f>M218-VLookups!$D$33</f>
        <v>-234</v>
      </c>
      <c r="N219" s="22">
        <v>155</v>
      </c>
      <c r="O219" s="19">
        <v>0</v>
      </c>
      <c r="P219" s="19">
        <v>0</v>
      </c>
      <c r="Q219" s="9" t="s">
        <v>36</v>
      </c>
      <c r="R219" s="19">
        <v>0</v>
      </c>
      <c r="S219" s="20">
        <f>VLookups!$D$50</f>
        <v>-4487.7037773753191</v>
      </c>
      <c r="T219" s="19">
        <v>0</v>
      </c>
      <c r="U219" s="9">
        <v>71</v>
      </c>
      <c r="V219" s="21">
        <f>V218-VLookups!$D$54</f>
        <v>-1675</v>
      </c>
      <c r="W219" s="21">
        <f>-VLookups!$D$59</f>
        <v>-250</v>
      </c>
      <c r="X219" s="21">
        <f>-VLookups!$D$62</f>
        <v>-175</v>
      </c>
      <c r="Y219" s="36">
        <f>Y218*(1+VLookups!$D$57/12)</f>
        <v>-347.81733463250464</v>
      </c>
      <c r="Z219" s="20">
        <f>-E219*VLookups!$J$3</f>
        <v>-698.06201281339963</v>
      </c>
      <c r="AA219" s="19">
        <v>0</v>
      </c>
      <c r="AB219" s="20">
        <f t="shared" si="13"/>
        <v>3558.8194474181109</v>
      </c>
      <c r="AC219" s="20">
        <f t="shared" si="14"/>
        <v>85278.974195001545</v>
      </c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</row>
    <row r="220" spans="1:43" x14ac:dyDescent="0.25">
      <c r="A220" s="1"/>
      <c r="B220" s="9">
        <v>216</v>
      </c>
      <c r="C220" s="9">
        <f t="shared" si="15"/>
        <v>41</v>
      </c>
      <c r="D220" s="9">
        <f t="shared" si="16"/>
        <v>0</v>
      </c>
      <c r="E220" s="20">
        <f>E208*(1+VLookups!$C$8)</f>
        <v>18062.354581546715</v>
      </c>
      <c r="F220" s="20">
        <f>-E220*VLookups!$D$10*2</f>
        <v>-1083.7412748928029</v>
      </c>
      <c r="G220" s="19">
        <v>0</v>
      </c>
      <c r="H220" s="20">
        <f>(-VLookups!$D$13)*(E220+F220/2)</f>
        <v>-5694.1572818326022</v>
      </c>
      <c r="I220" s="19">
        <v>0</v>
      </c>
      <c r="J220" s="19">
        <v>0</v>
      </c>
      <c r="K220" s="19">
        <v>0</v>
      </c>
      <c r="L220" s="19">
        <v>0</v>
      </c>
      <c r="M220" s="20">
        <f>M219-VLookups!$D$33</f>
        <v>-235</v>
      </c>
      <c r="N220" s="22">
        <v>156</v>
      </c>
      <c r="O220" s="19">
        <v>0</v>
      </c>
      <c r="P220" s="19">
        <v>0</v>
      </c>
      <c r="Q220" s="9" t="s">
        <v>36</v>
      </c>
      <c r="R220" s="19">
        <v>0</v>
      </c>
      <c r="S220" s="20">
        <f>VLookups!$D$50</f>
        <v>-4487.7037773753191</v>
      </c>
      <c r="T220" s="19">
        <v>0</v>
      </c>
      <c r="U220" s="9">
        <v>72</v>
      </c>
      <c r="V220" s="21">
        <f>V219-VLookups!$D$54</f>
        <v>-1680</v>
      </c>
      <c r="W220" s="21">
        <f>-VLookups!$D$59</f>
        <v>-250</v>
      </c>
      <c r="X220" s="21">
        <f>-VLookups!$D$62</f>
        <v>-175</v>
      </c>
      <c r="Y220" s="36">
        <f>Y219*(1+VLookups!$D$57/12)</f>
        <v>-348.83180185851609</v>
      </c>
      <c r="Z220" s="20">
        <f>-E220*VLookups!$J$3</f>
        <v>-722.49418326186867</v>
      </c>
      <c r="AA220" s="19">
        <v>0</v>
      </c>
      <c r="AB220" s="20">
        <f t="shared" si="13"/>
        <v>3927.2968997720072</v>
      </c>
      <c r="AC220" s="20">
        <f t="shared" si="14"/>
        <v>89348.402718431884</v>
      </c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</row>
    <row r="221" spans="1:43" x14ac:dyDescent="0.25">
      <c r="A221" s="1"/>
      <c r="B221" s="9">
        <v>217</v>
      </c>
      <c r="C221" s="9">
        <f t="shared" si="15"/>
        <v>41</v>
      </c>
      <c r="D221" s="9">
        <f t="shared" si="16"/>
        <v>1</v>
      </c>
      <c r="E221" s="20">
        <f>E209*(1+VLookups!$C$8)</f>
        <v>18062.354581546715</v>
      </c>
      <c r="F221" s="20">
        <f>-E221*VLookups!$D$10*2</f>
        <v>-1083.7412748928029</v>
      </c>
      <c r="G221" s="19">
        <v>0</v>
      </c>
      <c r="H221" s="20">
        <f>(-VLookups!$D$13)*(E221+F221/2)</f>
        <v>-5694.1572818326022</v>
      </c>
      <c r="I221" s="19">
        <v>0</v>
      </c>
      <c r="J221" s="19">
        <v>0</v>
      </c>
      <c r="K221" s="19">
        <v>0</v>
      </c>
      <c r="L221" s="19">
        <v>0</v>
      </c>
      <c r="M221" s="20">
        <f>M220-VLookups!$D$33</f>
        <v>-236</v>
      </c>
      <c r="N221" s="22">
        <v>157</v>
      </c>
      <c r="O221" s="19">
        <v>0</v>
      </c>
      <c r="P221" s="19">
        <v>0</v>
      </c>
      <c r="Q221" s="9" t="s">
        <v>36</v>
      </c>
      <c r="R221" s="19">
        <v>0</v>
      </c>
      <c r="S221" s="20">
        <f>VLookups!$D$50</f>
        <v>-4487.7037773753191</v>
      </c>
      <c r="T221" s="19">
        <v>0</v>
      </c>
      <c r="U221" s="9">
        <v>73</v>
      </c>
      <c r="V221" s="21">
        <f>V220-VLookups!$D$54</f>
        <v>-1685</v>
      </c>
      <c r="W221" s="21">
        <f>-VLookups!$D$59</f>
        <v>-250</v>
      </c>
      <c r="X221" s="21">
        <f>-VLookups!$D$62</f>
        <v>-175</v>
      </c>
      <c r="Y221" s="36">
        <f>Y220*(1+VLookups!$D$57/12)</f>
        <v>-349.84922794727009</v>
      </c>
      <c r="Z221" s="20">
        <f>-E221*VLookups!$J$3</f>
        <v>-722.49418326186867</v>
      </c>
      <c r="AA221" s="19">
        <v>0</v>
      </c>
      <c r="AB221" s="20">
        <f t="shared" si="13"/>
        <v>3920.2794736832529</v>
      </c>
      <c r="AC221" s="20">
        <f t="shared" si="14"/>
        <v>93417.596196645871</v>
      </c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</row>
    <row r="222" spans="1:43" x14ac:dyDescent="0.25">
      <c r="A222" s="1"/>
      <c r="B222" s="9">
        <v>218</v>
      </c>
      <c r="C222" s="9">
        <f t="shared" si="15"/>
        <v>41</v>
      </c>
      <c r="D222" s="9">
        <f t="shared" si="16"/>
        <v>2</v>
      </c>
      <c r="E222" s="20">
        <f>E210*(1+VLookups!$C$8)</f>
        <v>18062.354581546715</v>
      </c>
      <c r="F222" s="20">
        <f>-E222*VLookups!$D$10*2</f>
        <v>-1083.7412748928029</v>
      </c>
      <c r="G222" s="19">
        <v>0</v>
      </c>
      <c r="H222" s="20">
        <f>(-VLookups!$D$13)*(E222+F222/2)</f>
        <v>-5694.1572818326022</v>
      </c>
      <c r="I222" s="19">
        <v>0</v>
      </c>
      <c r="J222" s="19">
        <v>0</v>
      </c>
      <c r="K222" s="19">
        <v>0</v>
      </c>
      <c r="L222" s="19">
        <v>0</v>
      </c>
      <c r="M222" s="20">
        <f>M221-VLookups!$D$33</f>
        <v>-237</v>
      </c>
      <c r="N222" s="22">
        <v>158</v>
      </c>
      <c r="O222" s="19">
        <v>0</v>
      </c>
      <c r="P222" s="19">
        <v>0</v>
      </c>
      <c r="Q222" s="9" t="s">
        <v>36</v>
      </c>
      <c r="R222" s="19">
        <v>0</v>
      </c>
      <c r="S222" s="20">
        <f>VLookups!$D$50</f>
        <v>-4487.7037773753191</v>
      </c>
      <c r="T222" s="19">
        <v>0</v>
      </c>
      <c r="U222" s="9">
        <v>74</v>
      </c>
      <c r="V222" s="21">
        <f>V221-VLookups!$D$54</f>
        <v>-1690</v>
      </c>
      <c r="W222" s="21">
        <f>-VLookups!$D$59</f>
        <v>-250</v>
      </c>
      <c r="X222" s="21">
        <f>-VLookups!$D$62</f>
        <v>-175</v>
      </c>
      <c r="Y222" s="36">
        <f>Y221*(1+VLookups!$D$57/12)</f>
        <v>-350.86962152878294</v>
      </c>
      <c r="Z222" s="20">
        <f>-E222*VLookups!$J$3</f>
        <v>-722.49418326186867</v>
      </c>
      <c r="AA222" s="19">
        <v>0</v>
      </c>
      <c r="AB222" s="20">
        <f t="shared" si="13"/>
        <v>3913.2590801017404</v>
      </c>
      <c r="AC222" s="20">
        <f t="shared" si="14"/>
        <v>97486.551270408687</v>
      </c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 x14ac:dyDescent="0.25">
      <c r="A223" s="1"/>
      <c r="B223" s="9">
        <v>219</v>
      </c>
      <c r="C223" s="9">
        <f t="shared" si="15"/>
        <v>41</v>
      </c>
      <c r="D223" s="9">
        <f t="shared" si="16"/>
        <v>3</v>
      </c>
      <c r="E223" s="20">
        <f>E211*(1+VLookups!$C$8)</f>
        <v>18062.354581546715</v>
      </c>
      <c r="F223" s="20">
        <f>-E223*VLookups!$D$10*2</f>
        <v>-1083.7412748928029</v>
      </c>
      <c r="G223" s="19">
        <v>0</v>
      </c>
      <c r="H223" s="20">
        <f>(-VLookups!$D$13)*(E223+F223/2)</f>
        <v>-5694.1572818326022</v>
      </c>
      <c r="I223" s="19">
        <v>0</v>
      </c>
      <c r="J223" s="19">
        <v>0</v>
      </c>
      <c r="K223" s="19">
        <v>0</v>
      </c>
      <c r="L223" s="19">
        <v>0</v>
      </c>
      <c r="M223" s="20">
        <f>M222-VLookups!$D$33</f>
        <v>-238</v>
      </c>
      <c r="N223" s="22">
        <v>159</v>
      </c>
      <c r="O223" s="19">
        <v>0</v>
      </c>
      <c r="P223" s="19">
        <v>0</v>
      </c>
      <c r="Q223" s="9" t="s">
        <v>36</v>
      </c>
      <c r="R223" s="19">
        <v>0</v>
      </c>
      <c r="S223" s="20">
        <f>VLookups!$D$50</f>
        <v>-4487.7037773753191</v>
      </c>
      <c r="T223" s="19">
        <v>0</v>
      </c>
      <c r="U223" s="9">
        <v>75</v>
      </c>
      <c r="V223" s="21">
        <f>V222-VLookups!$D$54</f>
        <v>-1695</v>
      </c>
      <c r="W223" s="21">
        <f>-VLookups!$D$59</f>
        <v>-250</v>
      </c>
      <c r="X223" s="21">
        <f>-VLookups!$D$62</f>
        <v>-175</v>
      </c>
      <c r="Y223" s="36">
        <f>Y222*(1+VLookups!$D$57/12)</f>
        <v>-351.89299125824192</v>
      </c>
      <c r="Z223" s="20">
        <f>-E223*VLookups!$J$3</f>
        <v>-722.49418326186867</v>
      </c>
      <c r="AA223" s="19">
        <v>0</v>
      </c>
      <c r="AB223" s="20">
        <f t="shared" si="13"/>
        <v>3906.2357103722816</v>
      </c>
      <c r="AC223" s="20">
        <f t="shared" si="14"/>
        <v>101555.26456623165</v>
      </c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 x14ac:dyDescent="0.25">
      <c r="A224" s="1"/>
      <c r="B224" s="9">
        <v>220</v>
      </c>
      <c r="C224" s="9">
        <f t="shared" si="15"/>
        <v>41</v>
      </c>
      <c r="D224" s="9">
        <f t="shared" si="16"/>
        <v>4</v>
      </c>
      <c r="E224" s="20">
        <f>E212*(1+VLookups!$C$8)</f>
        <v>18062.354581546715</v>
      </c>
      <c r="F224" s="20">
        <f>-E224*VLookups!$D$10*2</f>
        <v>-1083.7412748928029</v>
      </c>
      <c r="G224" s="19">
        <v>0</v>
      </c>
      <c r="H224" s="20">
        <f>(-VLookups!$D$13)*(E224+F224/2)</f>
        <v>-5694.1572818326022</v>
      </c>
      <c r="I224" s="19">
        <v>0</v>
      </c>
      <c r="J224" s="19">
        <v>0</v>
      </c>
      <c r="K224" s="19">
        <v>0</v>
      </c>
      <c r="L224" s="19">
        <v>0</v>
      </c>
      <c r="M224" s="20">
        <f>M223-VLookups!$D$33</f>
        <v>-239</v>
      </c>
      <c r="N224" s="22">
        <v>160</v>
      </c>
      <c r="O224" s="19">
        <v>0</v>
      </c>
      <c r="P224" s="19">
        <v>0</v>
      </c>
      <c r="Q224" s="9" t="s">
        <v>36</v>
      </c>
      <c r="R224" s="19">
        <v>0</v>
      </c>
      <c r="S224" s="20">
        <f>VLookups!$D$50</f>
        <v>-4487.7037773753191</v>
      </c>
      <c r="T224" s="19">
        <v>0</v>
      </c>
      <c r="U224" s="9">
        <v>76</v>
      </c>
      <c r="V224" s="21">
        <f>V223-VLookups!$D$54</f>
        <v>-1700</v>
      </c>
      <c r="W224" s="21">
        <f>-VLookups!$D$59</f>
        <v>-250</v>
      </c>
      <c r="X224" s="21">
        <f>-VLookups!$D$62</f>
        <v>-175</v>
      </c>
      <c r="Y224" s="36">
        <f>Y223*(1+VLookups!$D$57/12)</f>
        <v>-352.91934581607848</v>
      </c>
      <c r="Z224" s="20">
        <f>-E224*VLookups!$J$3</f>
        <v>-722.49418326186867</v>
      </c>
      <c r="AA224" s="19">
        <v>0</v>
      </c>
      <c r="AB224" s="20">
        <f t="shared" si="13"/>
        <v>3899.2093558144452</v>
      </c>
      <c r="AC224" s="20">
        <f t="shared" si="14"/>
        <v>105623.73269632315</v>
      </c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spans="1:43" x14ac:dyDescent="0.25">
      <c r="A225" s="1"/>
      <c r="B225" s="9">
        <v>221</v>
      </c>
      <c r="C225" s="9">
        <f t="shared" si="15"/>
        <v>41</v>
      </c>
      <c r="D225" s="9">
        <f t="shared" si="16"/>
        <v>5</v>
      </c>
      <c r="E225" s="20">
        <f>E213*(1+VLookups!$C$8)</f>
        <v>18062.354581546715</v>
      </c>
      <c r="F225" s="20">
        <f>-E225*VLookups!$D$10*2</f>
        <v>-1083.7412748928029</v>
      </c>
      <c r="G225" s="19">
        <v>0</v>
      </c>
      <c r="H225" s="20">
        <f>(-VLookups!$D$13)*(E225+F225/2)</f>
        <v>-5694.1572818326022</v>
      </c>
      <c r="I225" s="19">
        <v>0</v>
      </c>
      <c r="J225" s="19">
        <v>0</v>
      </c>
      <c r="K225" s="19">
        <v>0</v>
      </c>
      <c r="L225" s="19">
        <v>0</v>
      </c>
      <c r="M225" s="20">
        <f>M224-VLookups!$D$33</f>
        <v>-240</v>
      </c>
      <c r="N225" s="22">
        <v>161</v>
      </c>
      <c r="O225" s="19">
        <v>0</v>
      </c>
      <c r="P225" s="19">
        <v>0</v>
      </c>
      <c r="Q225" s="9" t="s">
        <v>36</v>
      </c>
      <c r="R225" s="19">
        <v>0</v>
      </c>
      <c r="S225" s="20">
        <f>VLookups!$D$50</f>
        <v>-4487.7037773753191</v>
      </c>
      <c r="T225" s="19">
        <v>0</v>
      </c>
      <c r="U225" s="9">
        <v>77</v>
      </c>
      <c r="V225" s="21">
        <f>V224-VLookups!$D$54</f>
        <v>-1705</v>
      </c>
      <c r="W225" s="21">
        <f>-VLookups!$D$59</f>
        <v>-250</v>
      </c>
      <c r="X225" s="21">
        <f>-VLookups!$D$62</f>
        <v>-175</v>
      </c>
      <c r="Y225" s="36">
        <f>Y224*(1+VLookups!$D$57/12)</f>
        <v>-353.94869390804206</v>
      </c>
      <c r="Z225" s="20">
        <f>-E225*VLookups!$J$3</f>
        <v>-722.49418326186867</v>
      </c>
      <c r="AA225" s="19">
        <v>0</v>
      </c>
      <c r="AB225" s="20">
        <f t="shared" si="13"/>
        <v>3892.1800077224807</v>
      </c>
      <c r="AC225" s="20">
        <f t="shared" si="14"/>
        <v>109691.9522585395</v>
      </c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</row>
    <row r="226" spans="1:43" x14ac:dyDescent="0.25">
      <c r="A226" s="1"/>
      <c r="B226" s="9">
        <v>222</v>
      </c>
      <c r="C226" s="9">
        <f t="shared" si="15"/>
        <v>41</v>
      </c>
      <c r="D226" s="9">
        <f t="shared" si="16"/>
        <v>6</v>
      </c>
      <c r="E226" s="20">
        <f>E214*(1+VLookups!$C$8)</f>
        <v>18062.354581546715</v>
      </c>
      <c r="F226" s="20">
        <f>-E226*VLookups!$D$10*2</f>
        <v>-1083.7412748928029</v>
      </c>
      <c r="G226" s="19">
        <v>0</v>
      </c>
      <c r="H226" s="20">
        <f>(-VLookups!$D$13)*(E226+F226/2)</f>
        <v>-5694.1572818326022</v>
      </c>
      <c r="I226" s="19">
        <v>0</v>
      </c>
      <c r="J226" s="19">
        <v>0</v>
      </c>
      <c r="K226" s="19">
        <v>0</v>
      </c>
      <c r="L226" s="19">
        <v>0</v>
      </c>
      <c r="M226" s="20">
        <f>M225-VLookups!$D$33</f>
        <v>-241</v>
      </c>
      <c r="N226" s="22">
        <v>162</v>
      </c>
      <c r="O226" s="19">
        <v>0</v>
      </c>
      <c r="P226" s="19">
        <v>0</v>
      </c>
      <c r="Q226" s="9" t="s">
        <v>36</v>
      </c>
      <c r="R226" s="19">
        <v>0</v>
      </c>
      <c r="S226" s="20">
        <f>VLookups!$D$50</f>
        <v>-4487.7037773753191</v>
      </c>
      <c r="T226" s="19">
        <v>0</v>
      </c>
      <c r="U226" s="9">
        <v>78</v>
      </c>
      <c r="V226" s="21">
        <f>V225-VLookups!$D$54</f>
        <v>-1710</v>
      </c>
      <c r="W226" s="21">
        <f>-VLookups!$D$59</f>
        <v>-250</v>
      </c>
      <c r="X226" s="21">
        <f>-VLookups!$D$62</f>
        <v>-175</v>
      </c>
      <c r="Y226" s="36">
        <f>Y225*(1+VLookups!$D$57/12)</f>
        <v>-354.98104426527385</v>
      </c>
      <c r="Z226" s="20">
        <f>-E226*VLookups!$J$3</f>
        <v>-722.49418326186867</v>
      </c>
      <c r="AA226" s="19">
        <v>0</v>
      </c>
      <c r="AB226" s="20">
        <f t="shared" si="13"/>
        <v>3885.147657365249</v>
      </c>
      <c r="AC226" s="20">
        <f t="shared" si="14"/>
        <v>113759.91983633566</v>
      </c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</row>
    <row r="227" spans="1:43" x14ac:dyDescent="0.25">
      <c r="A227" s="1"/>
      <c r="B227" s="9">
        <v>223</v>
      </c>
      <c r="C227" s="9">
        <f t="shared" si="15"/>
        <v>41</v>
      </c>
      <c r="D227" s="9">
        <f t="shared" si="16"/>
        <v>7</v>
      </c>
      <c r="E227" s="20">
        <f>E215*(1+VLookups!$C$8)</f>
        <v>18062.354581546715</v>
      </c>
      <c r="F227" s="20">
        <f>-E227*VLookups!$D$10*2</f>
        <v>-1083.7412748928029</v>
      </c>
      <c r="G227" s="19">
        <v>0</v>
      </c>
      <c r="H227" s="20">
        <f>(-VLookups!$D$13)*(E227+F227/2)</f>
        <v>-5694.1572818326022</v>
      </c>
      <c r="I227" s="19">
        <v>0</v>
      </c>
      <c r="J227" s="19">
        <v>0</v>
      </c>
      <c r="K227" s="19">
        <v>0</v>
      </c>
      <c r="L227" s="19">
        <v>0</v>
      </c>
      <c r="M227" s="20">
        <f>M226-VLookups!$D$33</f>
        <v>-242</v>
      </c>
      <c r="N227" s="22">
        <v>163</v>
      </c>
      <c r="O227" s="19">
        <v>0</v>
      </c>
      <c r="P227" s="19">
        <v>0</v>
      </c>
      <c r="Q227" s="9" t="s">
        <v>36</v>
      </c>
      <c r="R227" s="19">
        <v>0</v>
      </c>
      <c r="S227" s="20">
        <f>VLookups!$D$50</f>
        <v>-4487.7037773753191</v>
      </c>
      <c r="T227" s="19">
        <v>0</v>
      </c>
      <c r="U227" s="9">
        <v>79</v>
      </c>
      <c r="V227" s="21">
        <f>V226-VLookups!$D$54</f>
        <v>-1715</v>
      </c>
      <c r="W227" s="21">
        <f>-VLookups!$D$59</f>
        <v>-250</v>
      </c>
      <c r="X227" s="21">
        <f>-VLookups!$D$62</f>
        <v>-175</v>
      </c>
      <c r="Y227" s="36">
        <f>Y226*(1+VLookups!$D$57/12)</f>
        <v>-356.01640564438088</v>
      </c>
      <c r="Z227" s="20">
        <f>-E227*VLookups!$J$3</f>
        <v>-722.49418326186867</v>
      </c>
      <c r="AA227" s="19">
        <v>0</v>
      </c>
      <c r="AB227" s="20">
        <f t="shared" si="13"/>
        <v>3878.1122959861423</v>
      </c>
      <c r="AC227" s="20">
        <f t="shared" si="14"/>
        <v>117827.63199871569</v>
      </c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 x14ac:dyDescent="0.25">
      <c r="A228" s="1"/>
      <c r="B228" s="9">
        <v>224</v>
      </c>
      <c r="C228" s="9">
        <f t="shared" si="15"/>
        <v>41</v>
      </c>
      <c r="D228" s="9">
        <f t="shared" si="16"/>
        <v>8</v>
      </c>
      <c r="E228" s="20">
        <f>E216*(1+VLookups!$C$8)</f>
        <v>18062.354581546715</v>
      </c>
      <c r="F228" s="20">
        <f>-E228*VLookups!$D$10*2</f>
        <v>-1083.7412748928029</v>
      </c>
      <c r="G228" s="19">
        <v>0</v>
      </c>
      <c r="H228" s="20">
        <f>(-VLookups!$D$13)*(E228+F228/2)</f>
        <v>-5694.1572818326022</v>
      </c>
      <c r="I228" s="19">
        <v>0</v>
      </c>
      <c r="J228" s="19">
        <v>0</v>
      </c>
      <c r="K228" s="19">
        <v>0</v>
      </c>
      <c r="L228" s="19">
        <v>0</v>
      </c>
      <c r="M228" s="20">
        <f>M227-VLookups!$D$33</f>
        <v>-243</v>
      </c>
      <c r="N228" s="22">
        <v>164</v>
      </c>
      <c r="O228" s="19">
        <v>0</v>
      </c>
      <c r="P228" s="19">
        <v>0</v>
      </c>
      <c r="Q228" s="9" t="s">
        <v>36</v>
      </c>
      <c r="R228" s="19">
        <v>0</v>
      </c>
      <c r="S228" s="20">
        <f>VLookups!$D$50</f>
        <v>-4487.7037773753191</v>
      </c>
      <c r="T228" s="19">
        <v>0</v>
      </c>
      <c r="U228" s="9">
        <v>80</v>
      </c>
      <c r="V228" s="21">
        <f>V227-VLookups!$D$54</f>
        <v>-1720</v>
      </c>
      <c r="W228" s="21">
        <f>-VLookups!$D$59</f>
        <v>-250</v>
      </c>
      <c r="X228" s="21">
        <f>-VLookups!$D$62</f>
        <v>-175</v>
      </c>
      <c r="Y228" s="36">
        <f>Y227*(1+VLookups!$D$57/12)</f>
        <v>-357.05478682751033</v>
      </c>
      <c r="Z228" s="20">
        <f>-E228*VLookups!$J$3</f>
        <v>-722.49418326186867</v>
      </c>
      <c r="AA228" s="19">
        <v>0</v>
      </c>
      <c r="AB228" s="20">
        <f t="shared" si="13"/>
        <v>3871.0739148030125</v>
      </c>
      <c r="AC228" s="20">
        <f t="shared" si="14"/>
        <v>121895.08530018323</v>
      </c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 x14ac:dyDescent="0.25">
      <c r="A229" s="1"/>
      <c r="B229" s="9">
        <v>225</v>
      </c>
      <c r="C229" s="9">
        <f t="shared" si="15"/>
        <v>41</v>
      </c>
      <c r="D229" s="9">
        <f t="shared" si="16"/>
        <v>9</v>
      </c>
      <c r="E229" s="20">
        <f>E217*(1+VLookups!$C$8)</f>
        <v>18062.354581546715</v>
      </c>
      <c r="F229" s="20">
        <f>-E229*VLookups!$D$10*2</f>
        <v>-1083.7412748928029</v>
      </c>
      <c r="G229" s="19">
        <v>0</v>
      </c>
      <c r="H229" s="20">
        <f>(-VLookups!$D$13)*(E229+F229/2)</f>
        <v>-5694.1572818326022</v>
      </c>
      <c r="I229" s="19">
        <v>0</v>
      </c>
      <c r="J229" s="19">
        <v>0</v>
      </c>
      <c r="K229" s="19">
        <v>0</v>
      </c>
      <c r="L229" s="19">
        <v>0</v>
      </c>
      <c r="M229" s="20">
        <f>M228-VLookups!$D$33</f>
        <v>-244</v>
      </c>
      <c r="N229" s="22">
        <v>165</v>
      </c>
      <c r="O229" s="19">
        <v>0</v>
      </c>
      <c r="P229" s="19">
        <v>0</v>
      </c>
      <c r="Q229" s="9" t="s">
        <v>36</v>
      </c>
      <c r="R229" s="19">
        <v>0</v>
      </c>
      <c r="S229" s="20">
        <f>VLookups!$D$50</f>
        <v>-4487.7037773753191</v>
      </c>
      <c r="T229" s="19">
        <v>0</v>
      </c>
      <c r="U229" s="9">
        <v>81</v>
      </c>
      <c r="V229" s="21">
        <f>V228-VLookups!$D$54</f>
        <v>-1725</v>
      </c>
      <c r="W229" s="21">
        <f>-VLookups!$D$59</f>
        <v>-250</v>
      </c>
      <c r="X229" s="21">
        <f>-VLookups!$D$62</f>
        <v>-175</v>
      </c>
      <c r="Y229" s="36">
        <f>Y228*(1+VLookups!$D$57/12)</f>
        <v>-358.09619662242392</v>
      </c>
      <c r="Z229" s="20">
        <f>-E229*VLookups!$J$3</f>
        <v>-722.49418326186867</v>
      </c>
      <c r="AA229" s="19">
        <v>0</v>
      </c>
      <c r="AB229" s="20">
        <f t="shared" si="13"/>
        <v>3864.0325050080992</v>
      </c>
      <c r="AC229" s="20">
        <f t="shared" si="14"/>
        <v>125962.27628069164</v>
      </c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 x14ac:dyDescent="0.25">
      <c r="A230" s="1"/>
      <c r="B230" s="9">
        <v>226</v>
      </c>
      <c r="C230" s="9">
        <f t="shared" si="15"/>
        <v>41</v>
      </c>
      <c r="D230" s="9">
        <f t="shared" si="16"/>
        <v>10</v>
      </c>
      <c r="E230" s="20">
        <f>E218*(1+VLookups!$C$8)</f>
        <v>18062.354581546715</v>
      </c>
      <c r="F230" s="20">
        <f>-E230*VLookups!$D$10*2</f>
        <v>-1083.7412748928029</v>
      </c>
      <c r="G230" s="19">
        <v>0</v>
      </c>
      <c r="H230" s="20">
        <f>(-VLookups!$D$13)*(E230+F230/2)</f>
        <v>-5694.1572818326022</v>
      </c>
      <c r="I230" s="19">
        <v>0</v>
      </c>
      <c r="J230" s="19">
        <v>0</v>
      </c>
      <c r="K230" s="19">
        <v>0</v>
      </c>
      <c r="L230" s="19">
        <v>0</v>
      </c>
      <c r="M230" s="20">
        <f>M229-VLookups!$D$33</f>
        <v>-245</v>
      </c>
      <c r="N230" s="22">
        <v>166</v>
      </c>
      <c r="O230" s="19">
        <v>0</v>
      </c>
      <c r="P230" s="19">
        <v>0</v>
      </c>
      <c r="Q230" s="9" t="s">
        <v>36</v>
      </c>
      <c r="R230" s="19">
        <v>0</v>
      </c>
      <c r="S230" s="20">
        <f>VLookups!$D$50</f>
        <v>-4487.7037773753191</v>
      </c>
      <c r="T230" s="19">
        <v>0</v>
      </c>
      <c r="U230" s="9">
        <v>82</v>
      </c>
      <c r="V230" s="21">
        <f>V229-VLookups!$D$54</f>
        <v>-1730</v>
      </c>
      <c r="W230" s="21">
        <f>-VLookups!$D$59</f>
        <v>-250</v>
      </c>
      <c r="X230" s="21">
        <f>-VLookups!$D$62</f>
        <v>-175</v>
      </c>
      <c r="Y230" s="36">
        <f>Y229*(1+VLookups!$D$57/12)</f>
        <v>-359.14064386257263</v>
      </c>
      <c r="Z230" s="20">
        <f>-E230*VLookups!$J$3</f>
        <v>-722.49418326186867</v>
      </c>
      <c r="AA230" s="19">
        <v>0</v>
      </c>
      <c r="AB230" s="20">
        <f t="shared" si="13"/>
        <v>3856.9880577679505</v>
      </c>
      <c r="AC230" s="20">
        <f t="shared" si="14"/>
        <v>130029.20146559409</v>
      </c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</row>
    <row r="231" spans="1:43" x14ac:dyDescent="0.25">
      <c r="A231" s="1"/>
      <c r="B231" s="9">
        <v>227</v>
      </c>
      <c r="C231" s="9">
        <f t="shared" si="15"/>
        <v>41</v>
      </c>
      <c r="D231" s="9">
        <f t="shared" si="16"/>
        <v>11</v>
      </c>
      <c r="E231" s="20">
        <f>E219*(1+VLookups!$C$8)</f>
        <v>18062.354581546715</v>
      </c>
      <c r="F231" s="20">
        <f>-E231*VLookups!$D$10*2</f>
        <v>-1083.7412748928029</v>
      </c>
      <c r="G231" s="19">
        <v>0</v>
      </c>
      <c r="H231" s="20">
        <f>(-VLookups!$D$13)*(E231+F231/2)</f>
        <v>-5694.1572818326022</v>
      </c>
      <c r="I231" s="19">
        <v>0</v>
      </c>
      <c r="J231" s="19">
        <v>0</v>
      </c>
      <c r="K231" s="19">
        <v>0</v>
      </c>
      <c r="L231" s="19">
        <v>0</v>
      </c>
      <c r="M231" s="20">
        <f>M230-VLookups!$D$33</f>
        <v>-246</v>
      </c>
      <c r="N231" s="22">
        <v>167</v>
      </c>
      <c r="O231" s="19">
        <v>0</v>
      </c>
      <c r="P231" s="19">
        <v>0</v>
      </c>
      <c r="Q231" s="9" t="s">
        <v>36</v>
      </c>
      <c r="R231" s="19">
        <v>0</v>
      </c>
      <c r="S231" s="20">
        <f>VLookups!$D$50</f>
        <v>-4487.7037773753191</v>
      </c>
      <c r="T231" s="19">
        <v>0</v>
      </c>
      <c r="U231" s="9">
        <v>83</v>
      </c>
      <c r="V231" s="21">
        <f>V230-VLookups!$D$54</f>
        <v>-1735</v>
      </c>
      <c r="W231" s="21">
        <f>-VLookups!$D$59</f>
        <v>-250</v>
      </c>
      <c r="X231" s="21">
        <f>-VLookups!$D$62</f>
        <v>-175</v>
      </c>
      <c r="Y231" s="36">
        <f>Y230*(1+VLookups!$D$57/12)</f>
        <v>-360.18813740717178</v>
      </c>
      <c r="Z231" s="20">
        <f>-E231*VLookups!$J$3</f>
        <v>-722.49418326186867</v>
      </c>
      <c r="AA231" s="19">
        <v>0</v>
      </c>
      <c r="AB231" s="20">
        <f t="shared" si="13"/>
        <v>3849.9405642233514</v>
      </c>
      <c r="AC231" s="20">
        <f t="shared" si="14"/>
        <v>134095.85736559343</v>
      </c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</row>
    <row r="232" spans="1:43" x14ac:dyDescent="0.25">
      <c r="A232" s="1"/>
      <c r="B232" s="9">
        <v>228</v>
      </c>
      <c r="C232" s="9">
        <f t="shared" si="15"/>
        <v>42</v>
      </c>
      <c r="D232" s="9">
        <f t="shared" si="16"/>
        <v>0</v>
      </c>
      <c r="E232" s="20">
        <f>E220*(1+VLookups!$C$8)</f>
        <v>18694.536991900848</v>
      </c>
      <c r="F232" s="20">
        <f>-E232*VLookups!$D$10*2</f>
        <v>-1121.6722195140508</v>
      </c>
      <c r="G232" s="19">
        <v>0</v>
      </c>
      <c r="H232" s="20">
        <f>(-VLookups!$D$13)*(E232+F232/2)</f>
        <v>-5893.4527866967419</v>
      </c>
      <c r="I232" s="19">
        <v>0</v>
      </c>
      <c r="J232" s="19">
        <v>0</v>
      </c>
      <c r="K232" s="19">
        <v>0</v>
      </c>
      <c r="L232" s="19">
        <v>0</v>
      </c>
      <c r="M232" s="20">
        <f>M231-VLookups!$D$33</f>
        <v>-247</v>
      </c>
      <c r="N232" s="22">
        <v>168</v>
      </c>
      <c r="O232" s="19">
        <v>0</v>
      </c>
      <c r="P232" s="19">
        <v>0</v>
      </c>
      <c r="Q232" s="9" t="s">
        <v>36</v>
      </c>
      <c r="R232" s="19">
        <v>0</v>
      </c>
      <c r="S232" s="20">
        <f>VLookups!$D$50</f>
        <v>-4487.7037773753191</v>
      </c>
      <c r="T232" s="19">
        <v>0</v>
      </c>
      <c r="U232" s="9">
        <v>84</v>
      </c>
      <c r="V232" s="21">
        <f>V231-VLookups!$D$54</f>
        <v>-1740</v>
      </c>
      <c r="W232" s="21">
        <f>-VLookups!$D$59</f>
        <v>-250</v>
      </c>
      <c r="X232" s="21">
        <f>-VLookups!$D$62</f>
        <v>-175</v>
      </c>
      <c r="Y232" s="36">
        <f>Y231*(1+VLookups!$D$57/12)</f>
        <v>-361.23868614127605</v>
      </c>
      <c r="Z232" s="20">
        <f>-E232*VLookups!$J$3</f>
        <v>-747.78147967603388</v>
      </c>
      <c r="AA232" s="19">
        <v>0</v>
      </c>
      <c r="AB232" s="20">
        <f t="shared" si="13"/>
        <v>4231.5241522544502</v>
      </c>
      <c r="AC232" s="20">
        <f t="shared" si="14"/>
        <v>138550.87461345721</v>
      </c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</row>
    <row r="233" spans="1:43" x14ac:dyDescent="0.25">
      <c r="A233" s="1"/>
      <c r="B233" s="9">
        <v>229</v>
      </c>
      <c r="C233" s="9">
        <f t="shared" si="15"/>
        <v>42</v>
      </c>
      <c r="D233" s="9">
        <f t="shared" si="16"/>
        <v>1</v>
      </c>
      <c r="E233" s="20">
        <f>E221*(1+VLookups!$C$8)</f>
        <v>18694.536991900848</v>
      </c>
      <c r="F233" s="20">
        <f>-E233*VLookups!$D$10*2</f>
        <v>-1121.6722195140508</v>
      </c>
      <c r="G233" s="19">
        <v>0</v>
      </c>
      <c r="H233" s="20">
        <f>(-VLookups!$D$13)*(E233+F233/2)</f>
        <v>-5893.4527866967419</v>
      </c>
      <c r="I233" s="19">
        <v>0</v>
      </c>
      <c r="J233" s="19">
        <v>0</v>
      </c>
      <c r="K233" s="19">
        <v>0</v>
      </c>
      <c r="L233" s="19">
        <v>0</v>
      </c>
      <c r="M233" s="20">
        <f>M232-VLookups!$D$33</f>
        <v>-248</v>
      </c>
      <c r="N233" s="22">
        <v>169</v>
      </c>
      <c r="O233" s="19">
        <v>0</v>
      </c>
      <c r="P233" s="19">
        <v>0</v>
      </c>
      <c r="Q233" s="9" t="s">
        <v>36</v>
      </c>
      <c r="R233" s="19">
        <v>0</v>
      </c>
      <c r="S233" s="20">
        <f>VLookups!$D$50</f>
        <v>-4487.7037773753191</v>
      </c>
      <c r="T233" s="19">
        <v>0</v>
      </c>
      <c r="U233" s="9">
        <v>85</v>
      </c>
      <c r="V233" s="21">
        <f>V232-VLookups!$D$54</f>
        <v>-1745</v>
      </c>
      <c r="W233" s="21">
        <f>-VLookups!$D$59</f>
        <v>-250</v>
      </c>
      <c r="X233" s="21">
        <f>-VLookups!$D$62</f>
        <v>-175</v>
      </c>
      <c r="Y233" s="36">
        <f>Y232*(1+VLookups!$D$57/12)</f>
        <v>-362.29229897585475</v>
      </c>
      <c r="Z233" s="20">
        <f>-E233*VLookups!$J$3</f>
        <v>-747.78147967603388</v>
      </c>
      <c r="AA233" s="19">
        <v>0</v>
      </c>
      <c r="AB233" s="20">
        <f t="shared" si="13"/>
        <v>4224.4705394198718</v>
      </c>
      <c r="AC233" s="20">
        <f t="shared" si="14"/>
        <v>143006.26327723285</v>
      </c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</row>
    <row r="234" spans="1:43" x14ac:dyDescent="0.25">
      <c r="A234" s="1"/>
      <c r="B234" s="9">
        <v>230</v>
      </c>
      <c r="C234" s="9">
        <f t="shared" si="15"/>
        <v>42</v>
      </c>
      <c r="D234" s="9">
        <f t="shared" si="16"/>
        <v>2</v>
      </c>
      <c r="E234" s="20">
        <f>E222*(1+VLookups!$C$8)</f>
        <v>18694.536991900848</v>
      </c>
      <c r="F234" s="20">
        <f>-E234*VLookups!$D$10*2</f>
        <v>-1121.6722195140508</v>
      </c>
      <c r="G234" s="19">
        <v>0</v>
      </c>
      <c r="H234" s="20">
        <f>(-VLookups!$D$13)*(E234+F234/2)</f>
        <v>-5893.4527866967419</v>
      </c>
      <c r="I234" s="19">
        <v>0</v>
      </c>
      <c r="J234" s="19">
        <v>0</v>
      </c>
      <c r="K234" s="19">
        <v>0</v>
      </c>
      <c r="L234" s="19">
        <v>0</v>
      </c>
      <c r="M234" s="20">
        <f>M233-VLookups!$D$33</f>
        <v>-249</v>
      </c>
      <c r="N234" s="22">
        <v>170</v>
      </c>
      <c r="O234" s="19">
        <v>0</v>
      </c>
      <c r="P234" s="19">
        <v>0</v>
      </c>
      <c r="Q234" s="9" t="s">
        <v>36</v>
      </c>
      <c r="R234" s="19">
        <v>0</v>
      </c>
      <c r="S234" s="20">
        <f>VLookups!$D$50</f>
        <v>-4487.7037773753191</v>
      </c>
      <c r="T234" s="19">
        <v>0</v>
      </c>
      <c r="U234" s="9">
        <v>86</v>
      </c>
      <c r="V234" s="21">
        <f>V233-VLookups!$D$54</f>
        <v>-1750</v>
      </c>
      <c r="W234" s="21">
        <f>-VLookups!$D$59</f>
        <v>-250</v>
      </c>
      <c r="X234" s="21">
        <f>-VLookups!$D$62</f>
        <v>-175</v>
      </c>
      <c r="Y234" s="36">
        <f>Y233*(1+VLookups!$D$57/12)</f>
        <v>-363.34898484786765</v>
      </c>
      <c r="Z234" s="20">
        <f>-E234*VLookups!$J$3</f>
        <v>-747.78147967603388</v>
      </c>
      <c r="AA234" s="19">
        <v>0</v>
      </c>
      <c r="AB234" s="20">
        <f t="shared" si="13"/>
        <v>4217.4138535478587</v>
      </c>
      <c r="AC234" s="20">
        <f t="shared" si="14"/>
        <v>147462.02090290943</v>
      </c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</row>
    <row r="235" spans="1:43" x14ac:dyDescent="0.25">
      <c r="A235" s="1"/>
      <c r="B235" s="9">
        <v>231</v>
      </c>
      <c r="C235" s="9">
        <f t="shared" si="15"/>
        <v>42</v>
      </c>
      <c r="D235" s="9">
        <f t="shared" si="16"/>
        <v>3</v>
      </c>
      <c r="E235" s="20">
        <f>E223*(1+VLookups!$C$8)</f>
        <v>18694.536991900848</v>
      </c>
      <c r="F235" s="20">
        <f>-E235*VLookups!$D$10*2</f>
        <v>-1121.6722195140508</v>
      </c>
      <c r="G235" s="19">
        <v>0</v>
      </c>
      <c r="H235" s="20">
        <f>(-VLookups!$D$13)*(E235+F235/2)</f>
        <v>-5893.4527866967419</v>
      </c>
      <c r="I235" s="19">
        <v>0</v>
      </c>
      <c r="J235" s="19">
        <v>0</v>
      </c>
      <c r="K235" s="19">
        <v>0</v>
      </c>
      <c r="L235" s="19">
        <v>0</v>
      </c>
      <c r="M235" s="20">
        <f>M234-VLookups!$D$33</f>
        <v>-250</v>
      </c>
      <c r="N235" s="22">
        <v>171</v>
      </c>
      <c r="O235" s="19">
        <v>0</v>
      </c>
      <c r="P235" s="19">
        <v>0</v>
      </c>
      <c r="Q235" s="9" t="s">
        <v>36</v>
      </c>
      <c r="R235" s="19">
        <v>0</v>
      </c>
      <c r="S235" s="20">
        <f>VLookups!$D$50</f>
        <v>-4487.7037773753191</v>
      </c>
      <c r="T235" s="19">
        <v>0</v>
      </c>
      <c r="U235" s="9">
        <v>87</v>
      </c>
      <c r="V235" s="21">
        <f>V234-VLookups!$D$54</f>
        <v>-1755</v>
      </c>
      <c r="W235" s="21">
        <f>-VLookups!$D$59</f>
        <v>-250</v>
      </c>
      <c r="X235" s="21">
        <f>-VLookups!$D$62</f>
        <v>-175</v>
      </c>
      <c r="Y235" s="36">
        <f>Y234*(1+VLookups!$D$57/12)</f>
        <v>-364.4087527203406</v>
      </c>
      <c r="Z235" s="20">
        <f>-E235*VLookups!$J$3</f>
        <v>-747.78147967603388</v>
      </c>
      <c r="AA235" s="19">
        <v>0</v>
      </c>
      <c r="AB235" s="20">
        <f t="shared" si="13"/>
        <v>4210.3540856753852</v>
      </c>
      <c r="AC235" s="20">
        <f t="shared" si="14"/>
        <v>151918.14502342299</v>
      </c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</row>
    <row r="236" spans="1:43" x14ac:dyDescent="0.25">
      <c r="A236" s="1"/>
      <c r="B236" s="9">
        <v>232</v>
      </c>
      <c r="C236" s="9">
        <f t="shared" si="15"/>
        <v>42</v>
      </c>
      <c r="D236" s="9">
        <f t="shared" si="16"/>
        <v>4</v>
      </c>
      <c r="E236" s="20">
        <f>E224*(1+VLookups!$C$8)</f>
        <v>18694.536991900848</v>
      </c>
      <c r="F236" s="20">
        <f>-E236*VLookups!$D$10*2</f>
        <v>-1121.6722195140508</v>
      </c>
      <c r="G236" s="19">
        <v>0</v>
      </c>
      <c r="H236" s="20">
        <f>(-VLookups!$D$13)*(E236+F236/2)</f>
        <v>-5893.4527866967419</v>
      </c>
      <c r="I236" s="19">
        <v>0</v>
      </c>
      <c r="J236" s="19">
        <v>0</v>
      </c>
      <c r="K236" s="19">
        <v>0</v>
      </c>
      <c r="L236" s="19">
        <v>0</v>
      </c>
      <c r="M236" s="20">
        <f>M235-VLookups!$D$33</f>
        <v>-251</v>
      </c>
      <c r="N236" s="22">
        <v>172</v>
      </c>
      <c r="O236" s="19">
        <v>0</v>
      </c>
      <c r="P236" s="19">
        <v>0</v>
      </c>
      <c r="Q236" s="9" t="s">
        <v>36</v>
      </c>
      <c r="R236" s="19">
        <v>0</v>
      </c>
      <c r="S236" s="20">
        <f>VLookups!$D$50</f>
        <v>-4487.7037773753191</v>
      </c>
      <c r="T236" s="19">
        <v>0</v>
      </c>
      <c r="U236" s="9">
        <v>88</v>
      </c>
      <c r="V236" s="21">
        <f>V235-VLookups!$D$54</f>
        <v>-1760</v>
      </c>
      <c r="W236" s="21">
        <f>-VLookups!$D$59</f>
        <v>-250</v>
      </c>
      <c r="X236" s="21">
        <f>-VLookups!$D$62</f>
        <v>-175</v>
      </c>
      <c r="Y236" s="36">
        <f>Y235*(1+VLookups!$D$57/12)</f>
        <v>-365.4716115824416</v>
      </c>
      <c r="Z236" s="20">
        <f>-E236*VLookups!$J$3</f>
        <v>-747.78147967603388</v>
      </c>
      <c r="AA236" s="19">
        <v>0</v>
      </c>
      <c r="AB236" s="20">
        <f t="shared" si="13"/>
        <v>4203.291226813285</v>
      </c>
      <c r="AC236" s="20">
        <f t="shared" si="14"/>
        <v>156374.63315860863</v>
      </c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 x14ac:dyDescent="0.25">
      <c r="A237" s="1"/>
      <c r="B237" s="9">
        <v>233</v>
      </c>
      <c r="C237" s="9">
        <f t="shared" si="15"/>
        <v>42</v>
      </c>
      <c r="D237" s="9">
        <f t="shared" si="16"/>
        <v>5</v>
      </c>
      <c r="E237" s="20">
        <f>E225*(1+VLookups!$C$8)</f>
        <v>18694.536991900848</v>
      </c>
      <c r="F237" s="20">
        <f>-E237*VLookups!$D$10*2</f>
        <v>-1121.6722195140508</v>
      </c>
      <c r="G237" s="19">
        <v>0</v>
      </c>
      <c r="H237" s="20">
        <f>(-VLookups!$D$13)*(E237+F237/2)</f>
        <v>-5893.4527866967419</v>
      </c>
      <c r="I237" s="19">
        <v>0</v>
      </c>
      <c r="J237" s="19">
        <v>0</v>
      </c>
      <c r="K237" s="19">
        <v>0</v>
      </c>
      <c r="L237" s="19">
        <v>0</v>
      </c>
      <c r="M237" s="20">
        <f>M236-VLookups!$D$33</f>
        <v>-252</v>
      </c>
      <c r="N237" s="22">
        <v>173</v>
      </c>
      <c r="O237" s="19">
        <v>0</v>
      </c>
      <c r="P237" s="19">
        <v>0</v>
      </c>
      <c r="Q237" s="9" t="s">
        <v>36</v>
      </c>
      <c r="R237" s="19">
        <v>0</v>
      </c>
      <c r="S237" s="20">
        <f>VLookups!$D$50</f>
        <v>-4487.7037773753191</v>
      </c>
      <c r="T237" s="19">
        <v>0</v>
      </c>
      <c r="U237" s="9">
        <v>89</v>
      </c>
      <c r="V237" s="21">
        <f>V236-VLookups!$D$54</f>
        <v>-1765</v>
      </c>
      <c r="W237" s="21">
        <f>-VLookups!$D$59</f>
        <v>-250</v>
      </c>
      <c r="X237" s="21">
        <f>-VLookups!$D$62</f>
        <v>-175</v>
      </c>
      <c r="Y237" s="36">
        <f>Y236*(1+VLookups!$D$57/12)</f>
        <v>-366.53757044955705</v>
      </c>
      <c r="Z237" s="20">
        <f>-E237*VLookups!$J$3</f>
        <v>-747.78147967603388</v>
      </c>
      <c r="AA237" s="19">
        <v>0</v>
      </c>
      <c r="AB237" s="20">
        <f t="shared" si="13"/>
        <v>4196.225267946169</v>
      </c>
      <c r="AC237" s="20">
        <f t="shared" si="14"/>
        <v>160831.48281515247</v>
      </c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 x14ac:dyDescent="0.25">
      <c r="A238" s="1"/>
      <c r="B238" s="9">
        <v>234</v>
      </c>
      <c r="C238" s="9">
        <f t="shared" si="15"/>
        <v>42</v>
      </c>
      <c r="D238" s="9">
        <f t="shared" si="16"/>
        <v>6</v>
      </c>
      <c r="E238" s="20">
        <f>E226*(1+VLookups!$C$8)</f>
        <v>18694.536991900848</v>
      </c>
      <c r="F238" s="20">
        <f>-E238*VLookups!$D$10*2</f>
        <v>-1121.6722195140508</v>
      </c>
      <c r="G238" s="19">
        <v>0</v>
      </c>
      <c r="H238" s="20">
        <f>(-VLookups!$D$13)*(E238+F238/2)</f>
        <v>-5893.4527866967419</v>
      </c>
      <c r="I238" s="19">
        <v>0</v>
      </c>
      <c r="J238" s="19">
        <v>0</v>
      </c>
      <c r="K238" s="19">
        <v>0</v>
      </c>
      <c r="L238" s="19">
        <v>0</v>
      </c>
      <c r="M238" s="20">
        <f>M237-VLookups!$D$33</f>
        <v>-253</v>
      </c>
      <c r="N238" s="22">
        <v>174</v>
      </c>
      <c r="O238" s="19">
        <v>0</v>
      </c>
      <c r="P238" s="19">
        <v>0</v>
      </c>
      <c r="Q238" s="9" t="s">
        <v>36</v>
      </c>
      <c r="R238" s="19">
        <v>0</v>
      </c>
      <c r="S238" s="20">
        <f>VLookups!$D$50</f>
        <v>-4487.7037773753191</v>
      </c>
      <c r="T238" s="19">
        <v>0</v>
      </c>
      <c r="U238" s="9">
        <v>90</v>
      </c>
      <c r="V238" s="21">
        <f>V237-VLookups!$D$54</f>
        <v>-1770</v>
      </c>
      <c r="W238" s="21">
        <f>-VLookups!$D$59</f>
        <v>-250</v>
      </c>
      <c r="X238" s="21">
        <f>-VLookups!$D$62</f>
        <v>-175</v>
      </c>
      <c r="Y238" s="36">
        <f>Y237*(1+VLookups!$D$57/12)</f>
        <v>-367.60663836336829</v>
      </c>
      <c r="Z238" s="20">
        <f>-E238*VLookups!$J$3</f>
        <v>-747.78147967603388</v>
      </c>
      <c r="AA238" s="19">
        <v>0</v>
      </c>
      <c r="AB238" s="20">
        <f t="shared" si="13"/>
        <v>4189.1562000323584</v>
      </c>
      <c r="AC238" s="20">
        <f t="shared" si="14"/>
        <v>165288.69148654342</v>
      </c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 x14ac:dyDescent="0.25">
      <c r="A239" s="1"/>
      <c r="B239" s="9">
        <v>235</v>
      </c>
      <c r="C239" s="9">
        <f t="shared" si="15"/>
        <v>42</v>
      </c>
      <c r="D239" s="9">
        <f t="shared" si="16"/>
        <v>7</v>
      </c>
      <c r="E239" s="20">
        <f>E227*(1+VLookups!$C$8)</f>
        <v>18694.536991900848</v>
      </c>
      <c r="F239" s="20">
        <f>-E239*VLookups!$D$10*2</f>
        <v>-1121.6722195140508</v>
      </c>
      <c r="G239" s="19">
        <v>0</v>
      </c>
      <c r="H239" s="20">
        <f>(-VLookups!$D$13)*(E239+F239/2)</f>
        <v>-5893.4527866967419</v>
      </c>
      <c r="I239" s="19">
        <v>0</v>
      </c>
      <c r="J239" s="19">
        <v>0</v>
      </c>
      <c r="K239" s="19">
        <v>0</v>
      </c>
      <c r="L239" s="19">
        <v>0</v>
      </c>
      <c r="M239" s="20">
        <f>M238-VLookups!$D$33</f>
        <v>-254</v>
      </c>
      <c r="N239" s="22">
        <v>175</v>
      </c>
      <c r="O239" s="19">
        <v>0</v>
      </c>
      <c r="P239" s="19">
        <v>0</v>
      </c>
      <c r="Q239" s="9" t="s">
        <v>36</v>
      </c>
      <c r="R239" s="19">
        <v>0</v>
      </c>
      <c r="S239" s="20">
        <f>VLookups!$D$50</f>
        <v>-4487.7037773753191</v>
      </c>
      <c r="T239" s="19">
        <v>0</v>
      </c>
      <c r="U239" s="9">
        <v>91</v>
      </c>
      <c r="V239" s="21">
        <f>V238-VLookups!$D$54</f>
        <v>-1775</v>
      </c>
      <c r="W239" s="21">
        <f>-VLookups!$D$59</f>
        <v>-250</v>
      </c>
      <c r="X239" s="21">
        <f>-VLookups!$D$62</f>
        <v>-175</v>
      </c>
      <c r="Y239" s="36">
        <f>Y238*(1+VLookups!$D$57/12)</f>
        <v>-368.67882439192812</v>
      </c>
      <c r="Z239" s="20">
        <f>-E239*VLookups!$J$3</f>
        <v>-747.78147967603388</v>
      </c>
      <c r="AA239" s="19">
        <v>0</v>
      </c>
      <c r="AB239" s="20">
        <f t="shared" si="13"/>
        <v>4182.0840140037981</v>
      </c>
      <c r="AC239" s="20">
        <f t="shared" si="14"/>
        <v>169746.25665302482</v>
      </c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</row>
    <row r="240" spans="1:43" x14ac:dyDescent="0.25">
      <c r="A240" s="1"/>
      <c r="B240" s="9">
        <v>236</v>
      </c>
      <c r="C240" s="9">
        <f t="shared" si="15"/>
        <v>42</v>
      </c>
      <c r="D240" s="9">
        <f t="shared" si="16"/>
        <v>8</v>
      </c>
      <c r="E240" s="20">
        <f>E228*(1+VLookups!$C$8)</f>
        <v>18694.536991900848</v>
      </c>
      <c r="F240" s="20">
        <f>-E240*VLookups!$D$10*2</f>
        <v>-1121.6722195140508</v>
      </c>
      <c r="G240" s="19">
        <v>0</v>
      </c>
      <c r="H240" s="20">
        <f>(-VLookups!$D$13)*(E240+F240/2)</f>
        <v>-5893.4527866967419</v>
      </c>
      <c r="I240" s="19">
        <v>0</v>
      </c>
      <c r="J240" s="19">
        <v>0</v>
      </c>
      <c r="K240" s="19">
        <v>0</v>
      </c>
      <c r="L240" s="19">
        <v>0</v>
      </c>
      <c r="M240" s="20">
        <f>M239-VLookups!$D$33</f>
        <v>-255</v>
      </c>
      <c r="N240" s="22">
        <v>176</v>
      </c>
      <c r="O240" s="19">
        <v>0</v>
      </c>
      <c r="P240" s="19">
        <v>0</v>
      </c>
      <c r="Q240" s="9" t="s">
        <v>36</v>
      </c>
      <c r="R240" s="19">
        <v>0</v>
      </c>
      <c r="S240" s="20">
        <f>VLookups!$D$50</f>
        <v>-4487.7037773753191</v>
      </c>
      <c r="T240" s="19">
        <v>0</v>
      </c>
      <c r="U240" s="9">
        <v>92</v>
      </c>
      <c r="V240" s="21">
        <f>V239-VLookups!$D$54</f>
        <v>-1780</v>
      </c>
      <c r="W240" s="21">
        <f>-VLookups!$D$59</f>
        <v>-250</v>
      </c>
      <c r="X240" s="21">
        <f>-VLookups!$D$62</f>
        <v>-175</v>
      </c>
      <c r="Y240" s="36">
        <f>Y239*(1+VLookups!$D$57/12)</f>
        <v>-369.7541376297379</v>
      </c>
      <c r="Z240" s="20">
        <f>-E240*VLookups!$J$3</f>
        <v>-747.78147967603388</v>
      </c>
      <c r="AA240" s="19">
        <v>0</v>
      </c>
      <c r="AB240" s="20">
        <f t="shared" si="13"/>
        <v>4175.0087007659886</v>
      </c>
      <c r="AC240" s="20">
        <f t="shared" si="14"/>
        <v>174204.17578154584</v>
      </c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</row>
    <row r="241" spans="1:43" x14ac:dyDescent="0.25">
      <c r="A241" s="1"/>
      <c r="B241" s="9">
        <v>237</v>
      </c>
      <c r="C241" s="9">
        <f t="shared" si="15"/>
        <v>42</v>
      </c>
      <c r="D241" s="9">
        <f t="shared" si="16"/>
        <v>9</v>
      </c>
      <c r="E241" s="20">
        <f>E229*(1+VLookups!$C$8)</f>
        <v>18694.536991900848</v>
      </c>
      <c r="F241" s="20">
        <f>-E241*VLookups!$D$10*2</f>
        <v>-1121.6722195140508</v>
      </c>
      <c r="G241" s="19">
        <v>0</v>
      </c>
      <c r="H241" s="20">
        <f>(-VLookups!$D$13)*(E241+F241/2)</f>
        <v>-5893.4527866967419</v>
      </c>
      <c r="I241" s="19">
        <v>0</v>
      </c>
      <c r="J241" s="19">
        <v>0</v>
      </c>
      <c r="K241" s="19">
        <v>0</v>
      </c>
      <c r="L241" s="19">
        <v>0</v>
      </c>
      <c r="M241" s="20">
        <f>M240-VLookups!$D$33</f>
        <v>-256</v>
      </c>
      <c r="N241" s="22">
        <v>177</v>
      </c>
      <c r="O241" s="19">
        <v>0</v>
      </c>
      <c r="P241" s="19">
        <v>0</v>
      </c>
      <c r="Q241" s="9" t="s">
        <v>36</v>
      </c>
      <c r="R241" s="19">
        <v>0</v>
      </c>
      <c r="S241" s="20">
        <f>VLookups!$D$50</f>
        <v>-4487.7037773753191</v>
      </c>
      <c r="T241" s="19">
        <v>0</v>
      </c>
      <c r="U241" s="9">
        <v>93</v>
      </c>
      <c r="V241" s="21">
        <f>V240-VLookups!$D$54</f>
        <v>-1785</v>
      </c>
      <c r="W241" s="21">
        <f>-VLookups!$D$59</f>
        <v>-250</v>
      </c>
      <c r="X241" s="21">
        <f>-VLookups!$D$62</f>
        <v>-175</v>
      </c>
      <c r="Y241" s="36">
        <f>Y240*(1+VLookups!$D$57/12)</f>
        <v>-370.83258719782464</v>
      </c>
      <c r="Z241" s="20">
        <f>-E241*VLookups!$J$3</f>
        <v>-747.78147967603388</v>
      </c>
      <c r="AA241" s="19">
        <v>0</v>
      </c>
      <c r="AB241" s="20">
        <f t="shared" si="13"/>
        <v>4167.9302511979013</v>
      </c>
      <c r="AC241" s="20">
        <f t="shared" si="14"/>
        <v>178662.44632571298</v>
      </c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</row>
    <row r="242" spans="1:43" x14ac:dyDescent="0.25">
      <c r="A242" s="1"/>
      <c r="B242" s="9">
        <v>238</v>
      </c>
      <c r="C242" s="9">
        <f t="shared" si="15"/>
        <v>42</v>
      </c>
      <c r="D242" s="9">
        <f t="shared" si="16"/>
        <v>10</v>
      </c>
      <c r="E242" s="20">
        <f>E230*(1+VLookups!$C$8)</f>
        <v>18694.536991900848</v>
      </c>
      <c r="F242" s="20">
        <f>-E242*VLookups!$D$10*2</f>
        <v>-1121.6722195140508</v>
      </c>
      <c r="G242" s="19">
        <v>0</v>
      </c>
      <c r="H242" s="20">
        <f>(-VLookups!$D$13)*(E242+F242/2)</f>
        <v>-5893.4527866967419</v>
      </c>
      <c r="I242" s="19">
        <v>0</v>
      </c>
      <c r="J242" s="19">
        <v>0</v>
      </c>
      <c r="K242" s="19">
        <v>0</v>
      </c>
      <c r="L242" s="19">
        <v>0</v>
      </c>
      <c r="M242" s="20">
        <f>M241-VLookups!$D$33</f>
        <v>-257</v>
      </c>
      <c r="N242" s="22">
        <v>178</v>
      </c>
      <c r="O242" s="19">
        <v>0</v>
      </c>
      <c r="P242" s="19">
        <v>0</v>
      </c>
      <c r="Q242" s="9" t="s">
        <v>36</v>
      </c>
      <c r="R242" s="19">
        <v>0</v>
      </c>
      <c r="S242" s="20">
        <f>VLookups!$D$50</f>
        <v>-4487.7037773753191</v>
      </c>
      <c r="T242" s="19">
        <v>0</v>
      </c>
      <c r="U242" s="9">
        <v>94</v>
      </c>
      <c r="V242" s="21">
        <f>V241-VLookups!$D$54</f>
        <v>-1790</v>
      </c>
      <c r="W242" s="21">
        <f>-VLookups!$D$59</f>
        <v>-250</v>
      </c>
      <c r="X242" s="21">
        <f>-VLookups!$D$62</f>
        <v>-175</v>
      </c>
      <c r="Y242" s="36">
        <f>Y241*(1+VLookups!$D$57/12)</f>
        <v>-371.91418224381829</v>
      </c>
      <c r="Z242" s="20">
        <f>-E242*VLookups!$J$3</f>
        <v>-747.78147967603388</v>
      </c>
      <c r="AA242" s="19">
        <v>0</v>
      </c>
      <c r="AB242" s="20">
        <f t="shared" si="13"/>
        <v>4160.8486561519076</v>
      </c>
      <c r="AC242" s="20">
        <f t="shared" si="14"/>
        <v>183121.06572574109</v>
      </c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</row>
    <row r="243" spans="1:43" x14ac:dyDescent="0.25">
      <c r="A243" s="1"/>
      <c r="B243" s="9">
        <v>239</v>
      </c>
      <c r="C243" s="9">
        <f t="shared" si="15"/>
        <v>42</v>
      </c>
      <c r="D243" s="9">
        <f t="shared" si="16"/>
        <v>11</v>
      </c>
      <c r="E243" s="20">
        <f>E231*(1+VLookups!$C$8)</f>
        <v>18694.536991900848</v>
      </c>
      <c r="F243" s="20">
        <f>-E243*VLookups!$D$10*2</f>
        <v>-1121.6722195140508</v>
      </c>
      <c r="G243" s="19">
        <v>0</v>
      </c>
      <c r="H243" s="20">
        <f>(-VLookups!$D$13)*(E243+F243/2)</f>
        <v>-5893.4527866967419</v>
      </c>
      <c r="I243" s="19">
        <v>0</v>
      </c>
      <c r="J243" s="19">
        <v>0</v>
      </c>
      <c r="K243" s="19">
        <v>0</v>
      </c>
      <c r="L243" s="19">
        <v>0</v>
      </c>
      <c r="M243" s="20">
        <f>M242-VLookups!$D$33</f>
        <v>-258</v>
      </c>
      <c r="N243" s="22">
        <v>179</v>
      </c>
      <c r="O243" s="19">
        <v>0</v>
      </c>
      <c r="P243" s="19">
        <v>0</v>
      </c>
      <c r="Q243" s="9" t="s">
        <v>36</v>
      </c>
      <c r="R243" s="19">
        <v>0</v>
      </c>
      <c r="S243" s="20">
        <f>VLookups!$D$50</f>
        <v>-4487.7037773753191</v>
      </c>
      <c r="T243" s="19">
        <v>0</v>
      </c>
      <c r="U243" s="9">
        <v>95</v>
      </c>
      <c r="V243" s="21">
        <f>V242-VLookups!$D$54</f>
        <v>-1795</v>
      </c>
      <c r="W243" s="21">
        <f>-VLookups!$D$59</f>
        <v>-250</v>
      </c>
      <c r="X243" s="21">
        <f>-VLookups!$D$62</f>
        <v>-175</v>
      </c>
      <c r="Y243" s="36">
        <f>Y242*(1+VLookups!$D$57/12)</f>
        <v>-372.99893194202946</v>
      </c>
      <c r="Z243" s="20">
        <f>-E243*VLookups!$J$3</f>
        <v>-747.78147967603388</v>
      </c>
      <c r="AA243" s="19">
        <v>0</v>
      </c>
      <c r="AB243" s="20">
        <f t="shared" si="13"/>
        <v>4153.763906453697</v>
      </c>
      <c r="AC243" s="20">
        <f t="shared" si="14"/>
        <v>187580.03140840438</v>
      </c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</row>
    <row r="244" spans="1:43" x14ac:dyDescent="0.25">
      <c r="A244" s="1"/>
      <c r="B244" s="9">
        <v>240</v>
      </c>
      <c r="C244" s="9">
        <f t="shared" si="15"/>
        <v>43</v>
      </c>
      <c r="D244" s="9">
        <f t="shared" si="16"/>
        <v>0</v>
      </c>
      <c r="E244" s="20">
        <f>E232*(1+VLookups!$C$8)</f>
        <v>19348.845786617378</v>
      </c>
      <c r="F244" s="20">
        <f>-E244*VLookups!$D$10*2</f>
        <v>-1160.9307471970426</v>
      </c>
      <c r="G244" s="19">
        <v>0</v>
      </c>
      <c r="H244" s="20">
        <f>(-VLookups!$D$13)*(E244+F244/2)</f>
        <v>-6099.723634231128</v>
      </c>
      <c r="I244" s="19">
        <v>0</v>
      </c>
      <c r="J244" s="19">
        <v>0</v>
      </c>
      <c r="K244" s="19">
        <v>0</v>
      </c>
      <c r="L244" s="21">
        <f>VLookups!$D$31</f>
        <v>4500</v>
      </c>
      <c r="M244" s="20">
        <f>M243-VLookups!$D$33</f>
        <v>-259</v>
      </c>
      <c r="N244" s="22">
        <v>180</v>
      </c>
      <c r="O244" s="21">
        <f>-VLookups!$D$36</f>
        <v>-12000</v>
      </c>
      <c r="P244" s="19">
        <v>0</v>
      </c>
      <c r="Q244" s="22">
        <v>0</v>
      </c>
      <c r="R244" s="19">
        <v>0</v>
      </c>
      <c r="S244" s="20">
        <f>VLookups!$D$50</f>
        <v>-4487.7037773753191</v>
      </c>
      <c r="T244" s="19">
        <v>0</v>
      </c>
      <c r="U244" s="9">
        <v>96</v>
      </c>
      <c r="V244" s="21">
        <f>V243-VLookups!$D$54</f>
        <v>-1800</v>
      </c>
      <c r="W244" s="21">
        <f>-VLookups!$D$59</f>
        <v>-250</v>
      </c>
      <c r="X244" s="21">
        <f>-VLookups!$D$62</f>
        <v>-175</v>
      </c>
      <c r="Y244" s="36">
        <f>Y243*(1+VLookups!$D$57/12)</f>
        <v>-374.08684549352705</v>
      </c>
      <c r="Z244" s="20">
        <f>-E244*VLookups!$J$3</f>
        <v>-773.9538314646951</v>
      </c>
      <c r="AA244" s="19">
        <v>0</v>
      </c>
      <c r="AB244" s="20">
        <f t="shared" si="13"/>
        <v>-2951.087675545813</v>
      </c>
      <c r="AC244" s="20">
        <f t="shared" si="14"/>
        <v>184941.57711853925</v>
      </c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</row>
    <row r="245" spans="1:43" x14ac:dyDescent="0.25">
      <c r="A245" s="1"/>
      <c r="B245" s="9">
        <v>241</v>
      </c>
      <c r="C245" s="9">
        <f t="shared" si="15"/>
        <v>43</v>
      </c>
      <c r="D245" s="9">
        <f t="shared" si="16"/>
        <v>1</v>
      </c>
      <c r="E245" s="20">
        <f>E233*(1+VLookups!$C$8)</f>
        <v>19348.845786617378</v>
      </c>
      <c r="F245" s="20">
        <f>-E245*VLookups!$D$10*2</f>
        <v>-1160.9307471970426</v>
      </c>
      <c r="G245" s="19">
        <v>0</v>
      </c>
      <c r="H245" s="20">
        <f>(-VLookups!$D$13)*(E245+F245/2)</f>
        <v>-6099.723634231128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20" t="s">
        <v>36</v>
      </c>
      <c r="O245" s="20">
        <f>VLookups!$D$39</f>
        <v>-1471.9562242328529</v>
      </c>
      <c r="P245" s="20">
        <f>-VLookups!$D$41</f>
        <v>-125</v>
      </c>
      <c r="Q245" s="22">
        <v>1</v>
      </c>
      <c r="R245" s="19">
        <v>0</v>
      </c>
      <c r="S245" s="20">
        <f>VLookups!$D$50</f>
        <v>-4487.7037773753191</v>
      </c>
      <c r="T245" s="19">
        <v>0</v>
      </c>
      <c r="U245" s="9">
        <v>97</v>
      </c>
      <c r="V245" s="21">
        <f>V244-VLookups!$D$54</f>
        <v>-1805</v>
      </c>
      <c r="W245" s="21">
        <f>-VLookups!$D$60</f>
        <v>-400</v>
      </c>
      <c r="X245" s="21">
        <f>-VLookups!$D$62</f>
        <v>-175</v>
      </c>
      <c r="Y245" s="36">
        <f>Y244*(1+VLookups!$D$57/12)</f>
        <v>-375.17793212621649</v>
      </c>
      <c r="Z245" s="20">
        <f>-E245*VLookups!$J$3</f>
        <v>-773.9538314646951</v>
      </c>
      <c r="AA245" s="19">
        <v>0</v>
      </c>
      <c r="AB245" s="20">
        <f t="shared" si="13"/>
        <v>3054.8650135886437</v>
      </c>
      <c r="AC245" s="20">
        <f t="shared" si="14"/>
        <v>188304.67809399214</v>
      </c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</row>
    <row r="246" spans="1:43" x14ac:dyDescent="0.25">
      <c r="A246" s="1"/>
      <c r="B246" s="9">
        <v>242</v>
      </c>
      <c r="C246" s="9">
        <f t="shared" si="15"/>
        <v>43</v>
      </c>
      <c r="D246" s="9">
        <f t="shared" si="16"/>
        <v>2</v>
      </c>
      <c r="E246" s="20">
        <f>E234*(1+VLookups!$C$8)</f>
        <v>19348.845786617378</v>
      </c>
      <c r="F246" s="20">
        <f>-E246*VLookups!$D$10*2</f>
        <v>-1160.9307471970426</v>
      </c>
      <c r="G246" s="19">
        <v>0</v>
      </c>
      <c r="H246" s="20">
        <f>(-VLookups!$D$13)*(E246+F246/2)</f>
        <v>-6099.723634231128</v>
      </c>
      <c r="I246" s="19">
        <v>0</v>
      </c>
      <c r="J246" s="19">
        <v>0</v>
      </c>
      <c r="K246" s="19">
        <v>0</v>
      </c>
      <c r="L246" s="19">
        <v>0</v>
      </c>
      <c r="M246" s="19">
        <v>0</v>
      </c>
      <c r="N246" s="20" t="s">
        <v>36</v>
      </c>
      <c r="O246" s="20">
        <f>VLookups!$D$39</f>
        <v>-1471.9562242328529</v>
      </c>
      <c r="P246" s="20">
        <f>P245-VLookups!$D$42</f>
        <v>-126.5</v>
      </c>
      <c r="Q246" s="22">
        <v>2</v>
      </c>
      <c r="R246" s="19">
        <v>0</v>
      </c>
      <c r="S246" s="20">
        <f>VLookups!$D$50</f>
        <v>-4487.7037773753191</v>
      </c>
      <c r="T246" s="19">
        <v>0</v>
      </c>
      <c r="U246" s="9">
        <v>98</v>
      </c>
      <c r="V246" s="21">
        <f>V245-VLookups!$D$54</f>
        <v>-1810</v>
      </c>
      <c r="W246" s="21">
        <f>-VLookups!$D$60</f>
        <v>-400</v>
      </c>
      <c r="X246" s="21">
        <f>-VLookups!$D$62</f>
        <v>-175</v>
      </c>
      <c r="Y246" s="36">
        <f>Y245*(1+VLookups!$D$57/12)</f>
        <v>-376.27220109491793</v>
      </c>
      <c r="Z246" s="20">
        <f>-E246*VLookups!$J$3</f>
        <v>-773.9538314646951</v>
      </c>
      <c r="AA246" s="19">
        <v>0</v>
      </c>
      <c r="AB246" s="20">
        <f t="shared" si="13"/>
        <v>3047.2707446199424</v>
      </c>
      <c r="AC246" s="20">
        <f t="shared" si="14"/>
        <v>191665.78996876875</v>
      </c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</row>
    <row r="247" spans="1:43" x14ac:dyDescent="0.25">
      <c r="A247" s="1"/>
      <c r="B247" s="9">
        <v>243</v>
      </c>
      <c r="C247" s="9">
        <f t="shared" si="15"/>
        <v>43</v>
      </c>
      <c r="D247" s="9">
        <f t="shared" si="16"/>
        <v>3</v>
      </c>
      <c r="E247" s="20">
        <f>E235*(1+VLookups!$C$8)</f>
        <v>19348.845786617378</v>
      </c>
      <c r="F247" s="20">
        <f>-E247*VLookups!$D$10*2</f>
        <v>-1160.9307471970426</v>
      </c>
      <c r="G247" s="19">
        <v>0</v>
      </c>
      <c r="H247" s="20">
        <f>(-VLookups!$D$13)*(E247+F247/2)</f>
        <v>-6099.723634231128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20" t="s">
        <v>36</v>
      </c>
      <c r="O247" s="20">
        <f>VLookups!$D$39</f>
        <v>-1471.9562242328529</v>
      </c>
      <c r="P247" s="20">
        <f>P246-VLookups!$D$42</f>
        <v>-128</v>
      </c>
      <c r="Q247" s="22">
        <v>3</v>
      </c>
      <c r="R247" s="19">
        <v>0</v>
      </c>
      <c r="S247" s="20">
        <f>VLookups!$D$50</f>
        <v>-4487.7037773753191</v>
      </c>
      <c r="T247" s="19">
        <v>0</v>
      </c>
      <c r="U247" s="9">
        <v>99</v>
      </c>
      <c r="V247" s="21">
        <f>V246-VLookups!$D$54</f>
        <v>-1815</v>
      </c>
      <c r="W247" s="21">
        <f>-VLookups!$D$60</f>
        <v>-400</v>
      </c>
      <c r="X247" s="21">
        <f>-VLookups!$D$62</f>
        <v>-175</v>
      </c>
      <c r="Y247" s="36">
        <f>Y246*(1+VLookups!$D$57/12)</f>
        <v>-377.36966168144477</v>
      </c>
      <c r="Z247" s="20">
        <f>-E247*VLookups!$J$3</f>
        <v>-773.9538314646951</v>
      </c>
      <c r="AA247" s="19">
        <v>0</v>
      </c>
      <c r="AB247" s="20">
        <f t="shared" si="13"/>
        <v>3039.6732840334153</v>
      </c>
      <c r="AC247" s="20">
        <f t="shared" si="14"/>
        <v>195024.90623608342</v>
      </c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</row>
    <row r="248" spans="1:43" x14ac:dyDescent="0.25">
      <c r="A248" s="1"/>
      <c r="B248" s="9">
        <v>244</v>
      </c>
      <c r="C248" s="9">
        <f t="shared" si="15"/>
        <v>43</v>
      </c>
      <c r="D248" s="9">
        <f t="shared" si="16"/>
        <v>4</v>
      </c>
      <c r="E248" s="20">
        <f>E236*(1+VLookups!$C$8)</f>
        <v>19348.845786617378</v>
      </c>
      <c r="F248" s="20">
        <f>-E248*VLookups!$D$10*2</f>
        <v>-1160.9307471970426</v>
      </c>
      <c r="G248" s="19">
        <v>0</v>
      </c>
      <c r="H248" s="20">
        <f>(-VLookups!$D$13)*(E248+F248/2)</f>
        <v>-6099.723634231128</v>
      </c>
      <c r="I248" s="19">
        <v>0</v>
      </c>
      <c r="J248" s="19">
        <v>0</v>
      </c>
      <c r="K248" s="19">
        <v>0</v>
      </c>
      <c r="L248" s="19">
        <v>0</v>
      </c>
      <c r="M248" s="19">
        <v>0</v>
      </c>
      <c r="N248" s="20" t="s">
        <v>36</v>
      </c>
      <c r="O248" s="20">
        <f>VLookups!$D$39</f>
        <v>-1471.9562242328529</v>
      </c>
      <c r="P248" s="20">
        <f>P247-VLookups!$D$42</f>
        <v>-129.5</v>
      </c>
      <c r="Q248" s="22">
        <v>4</v>
      </c>
      <c r="R248" s="19">
        <v>0</v>
      </c>
      <c r="S248" s="20">
        <f>VLookups!$D$50</f>
        <v>-4487.7037773753191</v>
      </c>
      <c r="T248" s="19">
        <v>0</v>
      </c>
      <c r="U248" s="9">
        <v>100</v>
      </c>
      <c r="V248" s="21">
        <f>V247-VLookups!$D$54</f>
        <v>-1820</v>
      </c>
      <c r="W248" s="21">
        <f>-VLookups!$D$60</f>
        <v>-400</v>
      </c>
      <c r="X248" s="21">
        <f>-VLookups!$D$62</f>
        <v>-175</v>
      </c>
      <c r="Y248" s="36">
        <f>Y247*(1+VLookups!$D$57/12)</f>
        <v>-378.47032319468229</v>
      </c>
      <c r="Z248" s="20">
        <f>-E248*VLookups!$J$3</f>
        <v>-773.9538314646951</v>
      </c>
      <c r="AA248" s="19">
        <v>0</v>
      </c>
      <c r="AB248" s="20">
        <f t="shared" si="13"/>
        <v>3032.0726225201779</v>
      </c>
      <c r="AC248" s="20">
        <f t="shared" si="14"/>
        <v>198382.02036899709</v>
      </c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</row>
    <row r="249" spans="1:43" x14ac:dyDescent="0.25">
      <c r="A249" s="1"/>
      <c r="B249" s="9">
        <v>245</v>
      </c>
      <c r="C249" s="9">
        <f t="shared" si="15"/>
        <v>43</v>
      </c>
      <c r="D249" s="9">
        <f t="shared" si="16"/>
        <v>5</v>
      </c>
      <c r="E249" s="20">
        <f>E237*(1+VLookups!$C$8)</f>
        <v>19348.845786617378</v>
      </c>
      <c r="F249" s="20">
        <f>-E249*VLookups!$D$10*2</f>
        <v>-1160.9307471970426</v>
      </c>
      <c r="G249" s="19">
        <v>0</v>
      </c>
      <c r="H249" s="20">
        <f>(-VLookups!$D$13)*(E249+F249/2)</f>
        <v>-6099.723634231128</v>
      </c>
      <c r="I249" s="19">
        <v>0</v>
      </c>
      <c r="J249" s="19">
        <v>0</v>
      </c>
      <c r="K249" s="19">
        <v>0</v>
      </c>
      <c r="L249" s="19">
        <v>0</v>
      </c>
      <c r="M249" s="19">
        <v>0</v>
      </c>
      <c r="N249" s="20" t="s">
        <v>36</v>
      </c>
      <c r="O249" s="20">
        <f>VLookups!$D$39</f>
        <v>-1471.9562242328529</v>
      </c>
      <c r="P249" s="20">
        <f>P248-VLookups!$D$42</f>
        <v>-131</v>
      </c>
      <c r="Q249" s="22">
        <v>5</v>
      </c>
      <c r="R249" s="19">
        <v>0</v>
      </c>
      <c r="S249" s="20">
        <f>VLookups!$D$50</f>
        <v>-4487.7037773753191</v>
      </c>
      <c r="T249" s="19">
        <v>0</v>
      </c>
      <c r="U249" s="9">
        <v>101</v>
      </c>
      <c r="V249" s="21">
        <f>V248-VLookups!$D$54</f>
        <v>-1825</v>
      </c>
      <c r="W249" s="21">
        <f>-VLookups!$D$60</f>
        <v>-400</v>
      </c>
      <c r="X249" s="21">
        <f>-VLookups!$D$62</f>
        <v>-175</v>
      </c>
      <c r="Y249" s="36">
        <f>Y248*(1+VLookups!$D$57/12)</f>
        <v>-379.57419497066678</v>
      </c>
      <c r="Z249" s="20">
        <f>-E249*VLookups!$J$3</f>
        <v>-773.9538314646951</v>
      </c>
      <c r="AA249" s="19">
        <v>0</v>
      </c>
      <c r="AB249" s="20">
        <f t="shared" si="13"/>
        <v>3024.4687507441936</v>
      </c>
      <c r="AC249" s="20">
        <f t="shared" si="14"/>
        <v>201737.12582035628</v>
      </c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</row>
    <row r="250" spans="1:43" x14ac:dyDescent="0.25">
      <c r="A250" s="1"/>
      <c r="B250" s="9">
        <v>246</v>
      </c>
      <c r="C250" s="9">
        <f t="shared" si="15"/>
        <v>43</v>
      </c>
      <c r="D250" s="9">
        <f t="shared" si="16"/>
        <v>6</v>
      </c>
      <c r="E250" s="20">
        <f>E238*(1+VLookups!$C$8)</f>
        <v>19348.845786617378</v>
      </c>
      <c r="F250" s="20">
        <f>-E250*VLookups!$D$10*2</f>
        <v>-1160.9307471970426</v>
      </c>
      <c r="G250" s="19">
        <v>0</v>
      </c>
      <c r="H250" s="20">
        <f>(-VLookups!$D$13)*(E250+F250/2)</f>
        <v>-6099.723634231128</v>
      </c>
      <c r="I250" s="19">
        <v>0</v>
      </c>
      <c r="J250" s="19">
        <v>0</v>
      </c>
      <c r="K250" s="19">
        <v>0</v>
      </c>
      <c r="L250" s="19">
        <v>0</v>
      </c>
      <c r="M250" s="19">
        <v>0</v>
      </c>
      <c r="N250" s="20" t="s">
        <v>36</v>
      </c>
      <c r="O250" s="20">
        <f>VLookups!$D$39</f>
        <v>-1471.9562242328529</v>
      </c>
      <c r="P250" s="20">
        <f>P249-VLookups!$D$42</f>
        <v>-132.5</v>
      </c>
      <c r="Q250" s="22">
        <v>6</v>
      </c>
      <c r="R250" s="19">
        <v>0</v>
      </c>
      <c r="S250" s="20">
        <f>VLookups!$D$50</f>
        <v>-4487.7037773753191</v>
      </c>
      <c r="T250" s="19">
        <v>0</v>
      </c>
      <c r="U250" s="9">
        <v>102</v>
      </c>
      <c r="V250" s="21">
        <f>V249-VLookups!$D$54</f>
        <v>-1830</v>
      </c>
      <c r="W250" s="21">
        <f>-VLookups!$D$60</f>
        <v>-400</v>
      </c>
      <c r="X250" s="21">
        <f>-VLookups!$D$62</f>
        <v>-175</v>
      </c>
      <c r="Y250" s="36">
        <f>Y249*(1+VLookups!$D$57/12)</f>
        <v>-380.68128637266454</v>
      </c>
      <c r="Z250" s="20">
        <f>-E250*VLookups!$J$3</f>
        <v>-773.9538314646951</v>
      </c>
      <c r="AA250" s="19">
        <v>0</v>
      </c>
      <c r="AB250" s="20">
        <f t="shared" si="13"/>
        <v>3016.8616593421957</v>
      </c>
      <c r="AC250" s="20">
        <f t="shared" si="14"/>
        <v>205090.21602273241</v>
      </c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</row>
    <row r="251" spans="1:43" x14ac:dyDescent="0.25">
      <c r="A251" s="1"/>
      <c r="B251" s="9">
        <v>247</v>
      </c>
      <c r="C251" s="9">
        <f t="shared" si="15"/>
        <v>43</v>
      </c>
      <c r="D251" s="9">
        <f t="shared" si="16"/>
        <v>7</v>
      </c>
      <c r="E251" s="20">
        <f>E239*(1+VLookups!$C$8)</f>
        <v>19348.845786617378</v>
      </c>
      <c r="F251" s="20">
        <f>-E251*VLookups!$D$10*2</f>
        <v>-1160.9307471970426</v>
      </c>
      <c r="G251" s="19">
        <v>0</v>
      </c>
      <c r="H251" s="20">
        <f>(-VLookups!$D$13)*(E251+F251/2)</f>
        <v>-6099.723634231128</v>
      </c>
      <c r="I251" s="19">
        <v>0</v>
      </c>
      <c r="J251" s="19">
        <v>0</v>
      </c>
      <c r="K251" s="19">
        <v>0</v>
      </c>
      <c r="L251" s="19">
        <v>0</v>
      </c>
      <c r="M251" s="19">
        <v>0</v>
      </c>
      <c r="N251" s="20" t="s">
        <v>36</v>
      </c>
      <c r="O251" s="20">
        <f>VLookups!$D$39</f>
        <v>-1471.9562242328529</v>
      </c>
      <c r="P251" s="20">
        <f>P250-VLookups!$D$42</f>
        <v>-134</v>
      </c>
      <c r="Q251" s="22">
        <v>7</v>
      </c>
      <c r="R251" s="19">
        <v>0</v>
      </c>
      <c r="S251" s="20">
        <f>VLookups!$D$50</f>
        <v>-4487.7037773753191</v>
      </c>
      <c r="T251" s="19">
        <v>0</v>
      </c>
      <c r="U251" s="9">
        <v>103</v>
      </c>
      <c r="V251" s="21">
        <f>V250-VLookups!$D$54</f>
        <v>-1835</v>
      </c>
      <c r="W251" s="21">
        <f>-VLookups!$D$60</f>
        <v>-400</v>
      </c>
      <c r="X251" s="21">
        <f>-VLookups!$D$62</f>
        <v>-175</v>
      </c>
      <c r="Y251" s="36">
        <f>Y250*(1+VLookups!$D$57/12)</f>
        <v>-381.79160679125147</v>
      </c>
      <c r="Z251" s="20">
        <f>-E251*VLookups!$J$3</f>
        <v>-773.9538314646951</v>
      </c>
      <c r="AA251" s="19">
        <v>0</v>
      </c>
      <c r="AB251" s="20">
        <f t="shared" si="13"/>
        <v>3009.2513389236087</v>
      </c>
      <c r="AC251" s="20">
        <f t="shared" si="14"/>
        <v>208441.28438836057</v>
      </c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</row>
    <row r="252" spans="1:43" x14ac:dyDescent="0.25">
      <c r="A252" s="1"/>
      <c r="B252" s="9">
        <v>248</v>
      </c>
      <c r="C252" s="9">
        <f t="shared" si="15"/>
        <v>43</v>
      </c>
      <c r="D252" s="9">
        <f t="shared" si="16"/>
        <v>8</v>
      </c>
      <c r="E252" s="20">
        <f>E240*(1+VLookups!$C$8)</f>
        <v>19348.845786617378</v>
      </c>
      <c r="F252" s="20">
        <f>-E252*VLookups!$D$10*2</f>
        <v>-1160.9307471970426</v>
      </c>
      <c r="G252" s="19">
        <v>0</v>
      </c>
      <c r="H252" s="20">
        <f>(-VLookups!$D$13)*(E252+F252/2)</f>
        <v>-6099.723634231128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20" t="s">
        <v>36</v>
      </c>
      <c r="O252" s="20">
        <f>VLookups!$D$39</f>
        <v>-1471.9562242328529</v>
      </c>
      <c r="P252" s="20">
        <f>P251-VLookups!$D$42</f>
        <v>-135.5</v>
      </c>
      <c r="Q252" s="22">
        <v>8</v>
      </c>
      <c r="R252" s="19">
        <v>0</v>
      </c>
      <c r="S252" s="20">
        <f>VLookups!$D$50</f>
        <v>-4487.7037773753191</v>
      </c>
      <c r="T252" s="19">
        <v>0</v>
      </c>
      <c r="U252" s="9">
        <v>104</v>
      </c>
      <c r="V252" s="21">
        <f>V251-VLookups!$D$54</f>
        <v>-1840</v>
      </c>
      <c r="W252" s="21">
        <f>-VLookups!$D$60</f>
        <v>-400</v>
      </c>
      <c r="X252" s="21">
        <f>-VLookups!$D$62</f>
        <v>-175</v>
      </c>
      <c r="Y252" s="36">
        <f>Y251*(1+VLookups!$D$57/12)</f>
        <v>-382.90516564439264</v>
      </c>
      <c r="Z252" s="20">
        <f>-E252*VLookups!$J$3</f>
        <v>-773.9538314646951</v>
      </c>
      <c r="AA252" s="19">
        <v>0</v>
      </c>
      <c r="AB252" s="20">
        <f t="shared" si="13"/>
        <v>3001.6377800704677</v>
      </c>
      <c r="AC252" s="20">
        <f t="shared" si="14"/>
        <v>211790.32430907834</v>
      </c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</row>
    <row r="253" spans="1:43" x14ac:dyDescent="0.25">
      <c r="A253" s="1"/>
      <c r="B253" s="9">
        <v>249</v>
      </c>
      <c r="C253" s="9">
        <f t="shared" si="15"/>
        <v>43</v>
      </c>
      <c r="D253" s="9">
        <f t="shared" si="16"/>
        <v>9</v>
      </c>
      <c r="E253" s="20">
        <f>E241*(1+VLookups!$C$8)</f>
        <v>19348.845786617378</v>
      </c>
      <c r="F253" s="20">
        <f>-E253*VLookups!$D$10*2</f>
        <v>-1160.9307471970426</v>
      </c>
      <c r="G253" s="19">
        <v>0</v>
      </c>
      <c r="H253" s="20">
        <f>(-VLookups!$D$13)*(E253+F253/2)</f>
        <v>-6099.723634231128</v>
      </c>
      <c r="I253" s="19">
        <v>0</v>
      </c>
      <c r="J253" s="19">
        <v>0</v>
      </c>
      <c r="K253" s="19">
        <v>0</v>
      </c>
      <c r="L253" s="19">
        <v>0</v>
      </c>
      <c r="M253" s="19">
        <v>0</v>
      </c>
      <c r="N253" s="20" t="s">
        <v>36</v>
      </c>
      <c r="O253" s="20">
        <f>VLookups!$D$39</f>
        <v>-1471.9562242328529</v>
      </c>
      <c r="P253" s="20">
        <f>P252-VLookups!$D$42</f>
        <v>-137</v>
      </c>
      <c r="Q253" s="22">
        <v>9</v>
      </c>
      <c r="R253" s="19">
        <v>0</v>
      </c>
      <c r="S253" s="20">
        <f>VLookups!$D$50</f>
        <v>-4487.7037773753191</v>
      </c>
      <c r="T253" s="19">
        <v>0</v>
      </c>
      <c r="U253" s="9">
        <v>105</v>
      </c>
      <c r="V253" s="21">
        <f>V252-VLookups!$D$54</f>
        <v>-1845</v>
      </c>
      <c r="W253" s="21">
        <f>-VLookups!$D$60</f>
        <v>-400</v>
      </c>
      <c r="X253" s="21">
        <f>-VLookups!$D$62</f>
        <v>-175</v>
      </c>
      <c r="Y253" s="36">
        <f>Y252*(1+VLookups!$D$57/12)</f>
        <v>-384.0219723775221</v>
      </c>
      <c r="Z253" s="20">
        <f>-E253*VLookups!$J$3</f>
        <v>-773.9538314646951</v>
      </c>
      <c r="AA253" s="19">
        <v>0</v>
      </c>
      <c r="AB253" s="20">
        <f t="shared" si="13"/>
        <v>2994.0209733373381</v>
      </c>
      <c r="AC253" s="20">
        <f t="shared" si="14"/>
        <v>215137.32915626417</v>
      </c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</row>
    <row r="254" spans="1:43" x14ac:dyDescent="0.25">
      <c r="A254" s="1"/>
      <c r="B254" s="9">
        <v>250</v>
      </c>
      <c r="C254" s="9">
        <f t="shared" si="15"/>
        <v>43</v>
      </c>
      <c r="D254" s="9">
        <f t="shared" si="16"/>
        <v>10</v>
      </c>
      <c r="E254" s="20">
        <f>E242*(1+VLookups!$C$8)</f>
        <v>19348.845786617378</v>
      </c>
      <c r="F254" s="20">
        <f>-E254*VLookups!$D$10*2</f>
        <v>-1160.9307471970426</v>
      </c>
      <c r="G254" s="19">
        <v>0</v>
      </c>
      <c r="H254" s="20">
        <f>(-VLookups!$D$13)*(E254+F254/2)</f>
        <v>-6099.723634231128</v>
      </c>
      <c r="I254" s="19">
        <v>0</v>
      </c>
      <c r="J254" s="19">
        <v>0</v>
      </c>
      <c r="K254" s="19">
        <v>0</v>
      </c>
      <c r="L254" s="19">
        <v>0</v>
      </c>
      <c r="M254" s="19">
        <v>0</v>
      </c>
      <c r="N254" s="20" t="s">
        <v>36</v>
      </c>
      <c r="O254" s="20">
        <f>VLookups!$D$39</f>
        <v>-1471.9562242328529</v>
      </c>
      <c r="P254" s="20">
        <f>P253-VLookups!$D$42</f>
        <v>-138.5</v>
      </c>
      <c r="Q254" s="22">
        <v>10</v>
      </c>
      <c r="R254" s="19">
        <v>0</v>
      </c>
      <c r="S254" s="20">
        <f>VLookups!$D$50</f>
        <v>-4487.7037773753191</v>
      </c>
      <c r="T254" s="19">
        <v>0</v>
      </c>
      <c r="U254" s="9">
        <v>106</v>
      </c>
      <c r="V254" s="21">
        <f>V253-VLookups!$D$54</f>
        <v>-1850</v>
      </c>
      <c r="W254" s="21">
        <f>-VLookups!$D$60</f>
        <v>-400</v>
      </c>
      <c r="X254" s="21">
        <f>-VLookups!$D$62</f>
        <v>-175</v>
      </c>
      <c r="Y254" s="36">
        <f>Y253*(1+VLookups!$D$57/12)</f>
        <v>-385.14203646362324</v>
      </c>
      <c r="Z254" s="20">
        <f>-E254*VLookups!$J$3</f>
        <v>-773.9538314646951</v>
      </c>
      <c r="AA254" s="19">
        <v>0</v>
      </c>
      <c r="AB254" s="20">
        <f t="shared" si="13"/>
        <v>2986.400909251237</v>
      </c>
      <c r="AC254" s="20">
        <f t="shared" si="14"/>
        <v>218482.29228077587</v>
      </c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</row>
    <row r="255" spans="1:43" x14ac:dyDescent="0.25">
      <c r="A255" s="1"/>
      <c r="B255" s="9">
        <v>251</v>
      </c>
      <c r="C255" s="9">
        <f t="shared" si="15"/>
        <v>43</v>
      </c>
      <c r="D255" s="9">
        <f t="shared" si="16"/>
        <v>11</v>
      </c>
      <c r="E255" s="20">
        <f>E243*(1+VLookups!$C$8)</f>
        <v>19348.845786617378</v>
      </c>
      <c r="F255" s="20">
        <f>-E255*VLookups!$D$10*2</f>
        <v>-1160.9307471970426</v>
      </c>
      <c r="G255" s="19">
        <v>0</v>
      </c>
      <c r="H255" s="20">
        <f>(-VLookups!$D$13)*(E255+F255/2)</f>
        <v>-6099.723634231128</v>
      </c>
      <c r="I255" s="19">
        <v>0</v>
      </c>
      <c r="J255" s="19">
        <v>0</v>
      </c>
      <c r="K255" s="19">
        <v>0</v>
      </c>
      <c r="L255" s="19">
        <v>0</v>
      </c>
      <c r="M255" s="19">
        <v>0</v>
      </c>
      <c r="N255" s="20" t="s">
        <v>36</v>
      </c>
      <c r="O255" s="20">
        <f>VLookups!$D$39</f>
        <v>-1471.9562242328529</v>
      </c>
      <c r="P255" s="20">
        <f>P254-VLookups!$D$42</f>
        <v>-140</v>
      </c>
      <c r="Q255" s="22">
        <v>11</v>
      </c>
      <c r="R255" s="19">
        <v>0</v>
      </c>
      <c r="S255" s="20">
        <f>VLookups!$D$50</f>
        <v>-4487.7037773753191</v>
      </c>
      <c r="T255" s="19">
        <v>0</v>
      </c>
      <c r="U255" s="9">
        <v>107</v>
      </c>
      <c r="V255" s="21">
        <f>V254-VLookups!$D$54</f>
        <v>-1855</v>
      </c>
      <c r="W255" s="21">
        <f>-VLookups!$D$60</f>
        <v>-400</v>
      </c>
      <c r="X255" s="21">
        <f>-VLookups!$D$62</f>
        <v>-175</v>
      </c>
      <c r="Y255" s="36">
        <f>Y254*(1+VLookups!$D$57/12)</f>
        <v>-386.2653674033088</v>
      </c>
      <c r="Z255" s="20">
        <f>-E255*VLookups!$J$3</f>
        <v>-773.9538314646951</v>
      </c>
      <c r="AA255" s="19">
        <v>0</v>
      </c>
      <c r="AB255" s="20">
        <f t="shared" si="13"/>
        <v>2978.7775783115512</v>
      </c>
      <c r="AC255" s="20">
        <f t="shared" si="14"/>
        <v>221825.20701288874</v>
      </c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</row>
    <row r="256" spans="1:43" x14ac:dyDescent="0.25">
      <c r="A256" s="1"/>
      <c r="B256" s="9">
        <v>252</v>
      </c>
      <c r="C256" s="9">
        <f t="shared" si="15"/>
        <v>44</v>
      </c>
      <c r="D256" s="9">
        <f t="shared" si="16"/>
        <v>0</v>
      </c>
      <c r="E256" s="20">
        <f>E244*(1+VLookups!$C$8)</f>
        <v>20026.055389148984</v>
      </c>
      <c r="F256" s="20">
        <f>-E256*VLookups!$D$10*2</f>
        <v>-1201.5633233489389</v>
      </c>
      <c r="G256" s="19">
        <v>0</v>
      </c>
      <c r="H256" s="20">
        <f>(-VLookups!$D$13)*(E256+F256/2)</f>
        <v>-6313.2139614292182</v>
      </c>
      <c r="I256" s="19">
        <v>0</v>
      </c>
      <c r="J256" s="19">
        <v>0</v>
      </c>
      <c r="K256" s="19">
        <v>0</v>
      </c>
      <c r="L256" s="19">
        <v>0</v>
      </c>
      <c r="M256" s="19">
        <v>0</v>
      </c>
      <c r="N256" s="20" t="s">
        <v>36</v>
      </c>
      <c r="O256" s="20">
        <f>VLookups!$D$39</f>
        <v>-1471.9562242328529</v>
      </c>
      <c r="P256" s="20">
        <f>P255-VLookups!$D$42</f>
        <v>-141.5</v>
      </c>
      <c r="Q256" s="22">
        <v>12</v>
      </c>
      <c r="R256" s="19">
        <v>0</v>
      </c>
      <c r="S256" s="20">
        <f>VLookups!$D$50</f>
        <v>-4487.7037773753191</v>
      </c>
      <c r="T256" s="19">
        <v>0</v>
      </c>
      <c r="U256" s="9">
        <v>108</v>
      </c>
      <c r="V256" s="21">
        <f>V255-VLookups!$D$54</f>
        <v>-1860</v>
      </c>
      <c r="W256" s="21">
        <f>-VLookups!$D$60</f>
        <v>-400</v>
      </c>
      <c r="X256" s="21">
        <f>-VLookups!$D$62</f>
        <v>-175</v>
      </c>
      <c r="Y256" s="36">
        <f>Y255*(1+VLookups!$D$57/12)</f>
        <v>-387.39197472490179</v>
      </c>
      <c r="Z256" s="20">
        <f>-E256*VLookups!$J$3</f>
        <v>-801.0422155659594</v>
      </c>
      <c r="AA256" s="19">
        <v>0</v>
      </c>
      <c r="AB256" s="20">
        <f t="shared" si="13"/>
        <v>3387.4655741462643</v>
      </c>
      <c r="AC256" s="20">
        <f t="shared" si="14"/>
        <v>225582.38126538985</v>
      </c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</row>
    <row r="257" spans="1:43" x14ac:dyDescent="0.25">
      <c r="A257" s="1"/>
      <c r="B257" s="9">
        <v>253</v>
      </c>
      <c r="C257" s="9">
        <f t="shared" si="15"/>
        <v>44</v>
      </c>
      <c r="D257" s="9">
        <f t="shared" si="16"/>
        <v>1</v>
      </c>
      <c r="E257" s="20">
        <f>E245*(1+VLookups!$C$8)</f>
        <v>20026.055389148984</v>
      </c>
      <c r="F257" s="20">
        <f>-E257*VLookups!$D$10*2</f>
        <v>-1201.5633233489389</v>
      </c>
      <c r="G257" s="19">
        <v>0</v>
      </c>
      <c r="H257" s="20">
        <f>(-VLookups!$D$13)*(E257+F257/2)</f>
        <v>-6313.2139614292182</v>
      </c>
      <c r="I257" s="19">
        <v>0</v>
      </c>
      <c r="J257" s="19">
        <v>0</v>
      </c>
      <c r="K257" s="19">
        <v>0</v>
      </c>
      <c r="L257" s="19">
        <v>0</v>
      </c>
      <c r="M257" s="19">
        <v>0</v>
      </c>
      <c r="N257" s="20" t="s">
        <v>36</v>
      </c>
      <c r="O257" s="20">
        <f>VLookups!$D$39</f>
        <v>-1471.9562242328529</v>
      </c>
      <c r="P257" s="20">
        <f>P256-VLookups!$D$42</f>
        <v>-143</v>
      </c>
      <c r="Q257" s="22">
        <v>13</v>
      </c>
      <c r="R257" s="19">
        <v>0</v>
      </c>
      <c r="S257" s="20">
        <f>VLookups!$D$50</f>
        <v>-4487.7037773753191</v>
      </c>
      <c r="T257" s="19">
        <v>0</v>
      </c>
      <c r="U257" s="9">
        <v>109</v>
      </c>
      <c r="V257" s="21">
        <f>V256-VLookups!$D$54</f>
        <v>-1865</v>
      </c>
      <c r="W257" s="21">
        <f>-VLookups!$D$60</f>
        <v>-400</v>
      </c>
      <c r="X257" s="21">
        <f>-VLookups!$D$62</f>
        <v>-175</v>
      </c>
      <c r="Y257" s="36">
        <f>Y256*(1+VLookups!$D$57/12)</f>
        <v>-388.52186798451606</v>
      </c>
      <c r="Z257" s="20">
        <f>-E257*VLookups!$J$3</f>
        <v>-801.0422155659594</v>
      </c>
      <c r="AA257" s="19">
        <v>0</v>
      </c>
      <c r="AB257" s="20">
        <f t="shared" si="13"/>
        <v>3379.8356808866506</v>
      </c>
      <c r="AC257" s="20">
        <f t="shared" si="14"/>
        <v>229338.18758171881</v>
      </c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</row>
    <row r="258" spans="1:43" x14ac:dyDescent="0.25">
      <c r="A258" s="1"/>
      <c r="B258" s="9">
        <v>254</v>
      </c>
      <c r="C258" s="9">
        <f t="shared" si="15"/>
        <v>44</v>
      </c>
      <c r="D258" s="9">
        <f t="shared" si="16"/>
        <v>2</v>
      </c>
      <c r="E258" s="20">
        <f>E246*(1+VLookups!$C$8)</f>
        <v>20026.055389148984</v>
      </c>
      <c r="F258" s="20">
        <f>-E258*VLookups!$D$10*2</f>
        <v>-1201.5633233489389</v>
      </c>
      <c r="G258" s="19">
        <v>0</v>
      </c>
      <c r="H258" s="20">
        <f>(-VLookups!$D$13)*(E258+F258/2)</f>
        <v>-6313.2139614292182</v>
      </c>
      <c r="I258" s="19">
        <v>0</v>
      </c>
      <c r="J258" s="19">
        <v>0</v>
      </c>
      <c r="K258" s="19">
        <v>0</v>
      </c>
      <c r="L258" s="19">
        <v>0</v>
      </c>
      <c r="M258" s="19">
        <v>0</v>
      </c>
      <c r="N258" s="20" t="s">
        <v>36</v>
      </c>
      <c r="O258" s="20">
        <f>VLookups!$D$39</f>
        <v>-1471.9562242328529</v>
      </c>
      <c r="P258" s="20">
        <f>P257-VLookups!$D$42</f>
        <v>-144.5</v>
      </c>
      <c r="Q258" s="22">
        <v>14</v>
      </c>
      <c r="R258" s="19">
        <v>0</v>
      </c>
      <c r="S258" s="20">
        <f>VLookups!$D$50</f>
        <v>-4487.7037773753191</v>
      </c>
      <c r="T258" s="19">
        <v>0</v>
      </c>
      <c r="U258" s="9">
        <v>110</v>
      </c>
      <c r="V258" s="21">
        <f>V257-VLookups!$D$54</f>
        <v>-1870</v>
      </c>
      <c r="W258" s="21">
        <f>-VLookups!$D$60</f>
        <v>-400</v>
      </c>
      <c r="X258" s="21">
        <f>-VLookups!$D$62</f>
        <v>-175</v>
      </c>
      <c r="Y258" s="36">
        <f>Y257*(1+VLookups!$D$57/12)</f>
        <v>-389.65505676613759</v>
      </c>
      <c r="Z258" s="20">
        <f>-E258*VLookups!$J$3</f>
        <v>-801.0422155659594</v>
      </c>
      <c r="AA258" s="19">
        <v>0</v>
      </c>
      <c r="AB258" s="20">
        <f t="shared" si="13"/>
        <v>3372.2024921050283</v>
      </c>
      <c r="AC258" s="20">
        <f t="shared" si="14"/>
        <v>233092.62038646004</v>
      </c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</row>
    <row r="259" spans="1:43" x14ac:dyDescent="0.25">
      <c r="A259" s="1"/>
      <c r="B259" s="9">
        <v>255</v>
      </c>
      <c r="C259" s="9">
        <f t="shared" si="15"/>
        <v>44</v>
      </c>
      <c r="D259" s="9">
        <f t="shared" si="16"/>
        <v>3</v>
      </c>
      <c r="E259" s="20">
        <f>E247*(1+VLookups!$C$8)</f>
        <v>20026.055389148984</v>
      </c>
      <c r="F259" s="20">
        <f>-E259*VLookups!$D$10*2</f>
        <v>-1201.5633233489389</v>
      </c>
      <c r="G259" s="19">
        <v>0</v>
      </c>
      <c r="H259" s="20">
        <f>(-VLookups!$D$13)*(E259+F259/2)</f>
        <v>-6313.2139614292182</v>
      </c>
      <c r="I259" s="19">
        <v>0</v>
      </c>
      <c r="J259" s="19">
        <v>0</v>
      </c>
      <c r="K259" s="19">
        <v>0</v>
      </c>
      <c r="L259" s="19">
        <v>0</v>
      </c>
      <c r="M259" s="19">
        <v>0</v>
      </c>
      <c r="N259" s="20" t="s">
        <v>36</v>
      </c>
      <c r="O259" s="20">
        <f>VLookups!$D$39</f>
        <v>-1471.9562242328529</v>
      </c>
      <c r="P259" s="20">
        <f>P258-VLookups!$D$42</f>
        <v>-146</v>
      </c>
      <c r="Q259" s="22">
        <v>15</v>
      </c>
      <c r="R259" s="19">
        <v>0</v>
      </c>
      <c r="S259" s="20">
        <f>VLookups!$D$50</f>
        <v>-4487.7037773753191</v>
      </c>
      <c r="T259" s="19">
        <v>0</v>
      </c>
      <c r="U259" s="9">
        <v>111</v>
      </c>
      <c r="V259" s="21">
        <f>V258-VLookups!$D$54</f>
        <v>-1875</v>
      </c>
      <c r="W259" s="21">
        <f>-VLookups!$D$60</f>
        <v>-400</v>
      </c>
      <c r="X259" s="21">
        <f>-VLookups!$D$62</f>
        <v>-175</v>
      </c>
      <c r="Y259" s="36">
        <f>Y258*(1+VLookups!$D$57/12)</f>
        <v>-390.79155068170547</v>
      </c>
      <c r="Z259" s="20">
        <f>-E259*VLookups!$J$3</f>
        <v>-801.0422155659594</v>
      </c>
      <c r="AA259" s="19">
        <v>0</v>
      </c>
      <c r="AB259" s="20">
        <f t="shared" si="13"/>
        <v>3364.565998189461</v>
      </c>
      <c r="AC259" s="20">
        <f t="shared" si="14"/>
        <v>236845.67408529361</v>
      </c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</row>
    <row r="260" spans="1:43" x14ac:dyDescent="0.25">
      <c r="A260" s="1"/>
      <c r="B260" s="9">
        <v>256</v>
      </c>
      <c r="C260" s="9">
        <f t="shared" si="15"/>
        <v>44</v>
      </c>
      <c r="D260" s="9">
        <f t="shared" si="16"/>
        <v>4</v>
      </c>
      <c r="E260" s="20">
        <f>E248*(1+VLookups!$C$8)</f>
        <v>20026.055389148984</v>
      </c>
      <c r="F260" s="20">
        <f>-E260*VLookups!$D$10*2</f>
        <v>-1201.5633233489389</v>
      </c>
      <c r="G260" s="19">
        <v>0</v>
      </c>
      <c r="H260" s="20">
        <f>(-VLookups!$D$13)*(E260+F260/2)</f>
        <v>-6313.2139614292182</v>
      </c>
      <c r="I260" s="19">
        <v>0</v>
      </c>
      <c r="J260" s="19">
        <v>0</v>
      </c>
      <c r="K260" s="19">
        <v>0</v>
      </c>
      <c r="L260" s="19">
        <v>0</v>
      </c>
      <c r="M260" s="19">
        <v>0</v>
      </c>
      <c r="N260" s="20" t="s">
        <v>36</v>
      </c>
      <c r="O260" s="20">
        <f>VLookups!$D$39</f>
        <v>-1471.9562242328529</v>
      </c>
      <c r="P260" s="20">
        <f>P259-VLookups!$D$42</f>
        <v>-147.5</v>
      </c>
      <c r="Q260" s="22">
        <v>16</v>
      </c>
      <c r="R260" s="19">
        <v>0</v>
      </c>
      <c r="S260" s="20">
        <f>VLookups!$D$50</f>
        <v>-4487.7037773753191</v>
      </c>
      <c r="T260" s="19">
        <v>0</v>
      </c>
      <c r="U260" s="9">
        <v>112</v>
      </c>
      <c r="V260" s="21">
        <f>V259-VLookups!$D$54</f>
        <v>-1880</v>
      </c>
      <c r="W260" s="21">
        <f>-VLookups!$D$60</f>
        <v>-400</v>
      </c>
      <c r="X260" s="21">
        <f>-VLookups!$D$62</f>
        <v>-175</v>
      </c>
      <c r="Y260" s="36">
        <f>Y259*(1+VLookups!$D$57/12)</f>
        <v>-391.93135937119376</v>
      </c>
      <c r="Z260" s="20">
        <f>-E260*VLookups!$J$3</f>
        <v>-801.0422155659594</v>
      </c>
      <c r="AA260" s="19">
        <v>0</v>
      </c>
      <c r="AB260" s="20">
        <f t="shared" si="13"/>
        <v>3356.9261894999722</v>
      </c>
      <c r="AC260" s="20">
        <f t="shared" si="14"/>
        <v>240597.34306493573</v>
      </c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</row>
    <row r="261" spans="1:43" x14ac:dyDescent="0.25">
      <c r="A261" s="1"/>
      <c r="B261" s="9">
        <v>257</v>
      </c>
      <c r="C261" s="9">
        <f t="shared" si="15"/>
        <v>44</v>
      </c>
      <c r="D261" s="9">
        <f t="shared" si="16"/>
        <v>5</v>
      </c>
      <c r="E261" s="20">
        <f>E249*(1+VLookups!$C$8)</f>
        <v>20026.055389148984</v>
      </c>
      <c r="F261" s="20">
        <f>-E261*VLookups!$D$10*2</f>
        <v>-1201.5633233489389</v>
      </c>
      <c r="G261" s="19">
        <v>0</v>
      </c>
      <c r="H261" s="20">
        <f>(-VLookups!$D$13)*(E261+F261/2)</f>
        <v>-6313.2139614292182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20" t="s">
        <v>36</v>
      </c>
      <c r="O261" s="20">
        <f>VLookups!$D$39</f>
        <v>-1471.9562242328529</v>
      </c>
      <c r="P261" s="20">
        <f>P260-VLookups!$D$42</f>
        <v>-149</v>
      </c>
      <c r="Q261" s="22">
        <v>17</v>
      </c>
      <c r="R261" s="19">
        <v>0</v>
      </c>
      <c r="S261" s="20">
        <f>VLookups!$D$50</f>
        <v>-4487.7037773753191</v>
      </c>
      <c r="T261" s="19">
        <v>0</v>
      </c>
      <c r="U261" s="9">
        <v>113</v>
      </c>
      <c r="V261" s="21">
        <f>V260-VLookups!$D$54</f>
        <v>-1885</v>
      </c>
      <c r="W261" s="21">
        <f>-VLookups!$D$60</f>
        <v>-400</v>
      </c>
      <c r="X261" s="21">
        <f>-VLookups!$D$62</f>
        <v>-175</v>
      </c>
      <c r="Y261" s="36">
        <f>Y260*(1+VLookups!$D$57/12)</f>
        <v>-393.07449250269309</v>
      </c>
      <c r="Z261" s="20">
        <f>-E261*VLookups!$J$3</f>
        <v>-801.0422155659594</v>
      </c>
      <c r="AA261" s="19">
        <v>0</v>
      </c>
      <c r="AB261" s="20">
        <f t="shared" ref="AB261:AB324" si="17">SUM(E261,F261/2,H261,I261,K261,L261,M261,O261,P261,R261,S261,T261,V261,W261,X261,Y261,G261,J261,Z261,AA261)</f>
        <v>3349.2830563684734</v>
      </c>
      <c r="AC261" s="20">
        <f t="shared" si="14"/>
        <v>244347.6216930791</v>
      </c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</row>
    <row r="262" spans="1:43" x14ac:dyDescent="0.25">
      <c r="A262" s="1"/>
      <c r="B262" s="9">
        <v>258</v>
      </c>
      <c r="C262" s="9">
        <f t="shared" si="15"/>
        <v>44</v>
      </c>
      <c r="D262" s="9">
        <f t="shared" si="16"/>
        <v>6</v>
      </c>
      <c r="E262" s="20">
        <f>E250*(1+VLookups!$C$8)</f>
        <v>20026.055389148984</v>
      </c>
      <c r="F262" s="20">
        <f>-E262*VLookups!$D$10*2</f>
        <v>-1201.5633233489389</v>
      </c>
      <c r="G262" s="19">
        <v>0</v>
      </c>
      <c r="H262" s="20">
        <f>(-VLookups!$D$13)*(E262+F262/2)</f>
        <v>-6313.2139614292182</v>
      </c>
      <c r="I262" s="19">
        <v>0</v>
      </c>
      <c r="J262" s="19">
        <v>0</v>
      </c>
      <c r="K262" s="19">
        <v>0</v>
      </c>
      <c r="L262" s="19">
        <v>0</v>
      </c>
      <c r="M262" s="19">
        <v>0</v>
      </c>
      <c r="N262" s="20" t="s">
        <v>36</v>
      </c>
      <c r="O262" s="20">
        <f>VLookups!$D$39</f>
        <v>-1471.9562242328529</v>
      </c>
      <c r="P262" s="20">
        <f>P261-VLookups!$D$42</f>
        <v>-150.5</v>
      </c>
      <c r="Q262" s="22">
        <v>18</v>
      </c>
      <c r="R262" s="19">
        <v>0</v>
      </c>
      <c r="S262" s="20">
        <f>VLookups!$D$50</f>
        <v>-4487.7037773753191</v>
      </c>
      <c r="T262" s="19">
        <v>0</v>
      </c>
      <c r="U262" s="9">
        <v>114</v>
      </c>
      <c r="V262" s="21">
        <f>V261-VLookups!$D$54</f>
        <v>-1890</v>
      </c>
      <c r="W262" s="21">
        <f>-VLookups!$D$60</f>
        <v>-400</v>
      </c>
      <c r="X262" s="21">
        <f>-VLookups!$D$62</f>
        <v>-175</v>
      </c>
      <c r="Y262" s="36">
        <f>Y261*(1+VLookups!$D$57/12)</f>
        <v>-394.22095977249262</v>
      </c>
      <c r="Z262" s="20">
        <f>-E262*VLookups!$J$3</f>
        <v>-801.0422155659594</v>
      </c>
      <c r="AA262" s="19">
        <v>0</v>
      </c>
      <c r="AB262" s="20">
        <f t="shared" si="17"/>
        <v>3341.636589098674</v>
      </c>
      <c r="AC262" s="20">
        <f t="shared" ref="AC262:AC325" si="18">AB262+AC261*(1+$AC$2/12)</f>
        <v>248096.50431833291</v>
      </c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</row>
    <row r="263" spans="1:43" x14ac:dyDescent="0.25">
      <c r="A263" s="1"/>
      <c r="B263" s="9">
        <v>259</v>
      </c>
      <c r="C263" s="9">
        <f t="shared" si="15"/>
        <v>44</v>
      </c>
      <c r="D263" s="9">
        <f t="shared" si="16"/>
        <v>7</v>
      </c>
      <c r="E263" s="20">
        <f>E251*(1+VLookups!$C$8)</f>
        <v>20026.055389148984</v>
      </c>
      <c r="F263" s="20">
        <f>-E263*VLookups!$D$10*2</f>
        <v>-1201.5633233489389</v>
      </c>
      <c r="G263" s="19">
        <v>0</v>
      </c>
      <c r="H263" s="20">
        <f>(-VLookups!$D$13)*(E263+F263/2)</f>
        <v>-6313.2139614292182</v>
      </c>
      <c r="I263" s="19">
        <v>0</v>
      </c>
      <c r="J263" s="19">
        <v>0</v>
      </c>
      <c r="K263" s="19">
        <v>0</v>
      </c>
      <c r="L263" s="19">
        <v>0</v>
      </c>
      <c r="M263" s="19">
        <v>0</v>
      </c>
      <c r="N263" s="20" t="s">
        <v>36</v>
      </c>
      <c r="O263" s="20">
        <f>VLookups!$D$39</f>
        <v>-1471.9562242328529</v>
      </c>
      <c r="P263" s="20">
        <f>P262-VLookups!$D$42</f>
        <v>-152</v>
      </c>
      <c r="Q263" s="22">
        <v>19</v>
      </c>
      <c r="R263" s="19">
        <v>0</v>
      </c>
      <c r="S263" s="20">
        <f>VLookups!$D$50</f>
        <v>-4487.7037773753191</v>
      </c>
      <c r="T263" s="19">
        <v>0</v>
      </c>
      <c r="U263" s="9">
        <v>115</v>
      </c>
      <c r="V263" s="21">
        <f>V262-VLookups!$D$54</f>
        <v>-1895</v>
      </c>
      <c r="W263" s="21">
        <f>-VLookups!$D$60</f>
        <v>-400</v>
      </c>
      <c r="X263" s="21">
        <f>-VLookups!$D$62</f>
        <v>-175</v>
      </c>
      <c r="Y263" s="36">
        <f>Y262*(1+VLookups!$D$57/12)</f>
        <v>-395.37077090516237</v>
      </c>
      <c r="Z263" s="20">
        <f>-E263*VLookups!$J$3</f>
        <v>-801.0422155659594</v>
      </c>
      <c r="AA263" s="19">
        <v>0</v>
      </c>
      <c r="AB263" s="20">
        <f t="shared" si="17"/>
        <v>3333.986777966004</v>
      </c>
      <c r="AC263" s="20">
        <f t="shared" si="18"/>
        <v>251843.98527016281</v>
      </c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</row>
    <row r="264" spans="1:43" x14ac:dyDescent="0.25">
      <c r="A264" s="1"/>
      <c r="B264" s="9">
        <v>260</v>
      </c>
      <c r="C264" s="9">
        <f t="shared" si="15"/>
        <v>44</v>
      </c>
      <c r="D264" s="9">
        <f t="shared" si="16"/>
        <v>8</v>
      </c>
      <c r="E264" s="20">
        <f>E252*(1+VLookups!$C$8)</f>
        <v>20026.055389148984</v>
      </c>
      <c r="F264" s="20">
        <f>-E264*VLookups!$D$10*2</f>
        <v>-1201.5633233489389</v>
      </c>
      <c r="G264" s="19">
        <v>0</v>
      </c>
      <c r="H264" s="20">
        <f>(-VLookups!$D$13)*(E264+F264/2)</f>
        <v>-6313.2139614292182</v>
      </c>
      <c r="I264" s="19">
        <v>0</v>
      </c>
      <c r="J264" s="19">
        <v>0</v>
      </c>
      <c r="K264" s="19">
        <v>0</v>
      </c>
      <c r="L264" s="19">
        <v>0</v>
      </c>
      <c r="M264" s="19">
        <v>0</v>
      </c>
      <c r="N264" s="20" t="s">
        <v>36</v>
      </c>
      <c r="O264" s="20">
        <f>VLookups!$D$39</f>
        <v>-1471.9562242328529</v>
      </c>
      <c r="P264" s="20">
        <f>P263-VLookups!$D$42</f>
        <v>-153.5</v>
      </c>
      <c r="Q264" s="22">
        <v>20</v>
      </c>
      <c r="R264" s="19">
        <v>0</v>
      </c>
      <c r="S264" s="20">
        <f>VLookups!$D$50</f>
        <v>-4487.7037773753191</v>
      </c>
      <c r="T264" s="19">
        <v>0</v>
      </c>
      <c r="U264" s="9">
        <v>116</v>
      </c>
      <c r="V264" s="21">
        <f>V263-VLookups!$D$54</f>
        <v>-1900</v>
      </c>
      <c r="W264" s="21">
        <f>-VLookups!$D$60</f>
        <v>-400</v>
      </c>
      <c r="X264" s="21">
        <f>-VLookups!$D$62</f>
        <v>-175</v>
      </c>
      <c r="Y264" s="36">
        <f>Y263*(1+VLookups!$D$57/12)</f>
        <v>-396.52393565363576</v>
      </c>
      <c r="Z264" s="20">
        <f>-E264*VLookups!$J$3</f>
        <v>-801.0422155659594</v>
      </c>
      <c r="AA264" s="19">
        <v>0</v>
      </c>
      <c r="AB264" s="20">
        <f t="shared" si="17"/>
        <v>3326.3336132175305</v>
      </c>
      <c r="AC264" s="20">
        <f t="shared" si="18"/>
        <v>255590.0588588306</v>
      </c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</row>
    <row r="265" spans="1:43" x14ac:dyDescent="0.25">
      <c r="A265" s="1"/>
      <c r="B265" s="9">
        <v>261</v>
      </c>
      <c r="C265" s="9">
        <f t="shared" si="15"/>
        <v>44</v>
      </c>
      <c r="D265" s="9">
        <f t="shared" si="16"/>
        <v>9</v>
      </c>
      <c r="E265" s="20">
        <f>E253*(1+VLookups!$C$8)</f>
        <v>20026.055389148984</v>
      </c>
      <c r="F265" s="20">
        <f>-E265*VLookups!$D$10*2</f>
        <v>-1201.5633233489389</v>
      </c>
      <c r="G265" s="19">
        <v>0</v>
      </c>
      <c r="H265" s="20">
        <f>(-VLookups!$D$13)*(E265+F265/2)</f>
        <v>-6313.2139614292182</v>
      </c>
      <c r="I265" s="19">
        <v>0</v>
      </c>
      <c r="J265" s="19">
        <v>0</v>
      </c>
      <c r="K265" s="19">
        <v>0</v>
      </c>
      <c r="L265" s="19">
        <v>0</v>
      </c>
      <c r="M265" s="19">
        <v>0</v>
      </c>
      <c r="N265" s="20" t="s">
        <v>36</v>
      </c>
      <c r="O265" s="20">
        <f>VLookups!$D$39</f>
        <v>-1471.9562242328529</v>
      </c>
      <c r="P265" s="20">
        <f>P264-VLookups!$D$42</f>
        <v>-155</v>
      </c>
      <c r="Q265" s="22">
        <v>21</v>
      </c>
      <c r="R265" s="19">
        <v>0</v>
      </c>
      <c r="S265" s="20">
        <f>VLookups!$D$50</f>
        <v>-4487.7037773753191</v>
      </c>
      <c r="T265" s="19">
        <v>0</v>
      </c>
      <c r="U265" s="9">
        <v>117</v>
      </c>
      <c r="V265" s="21">
        <f>V264-VLookups!$D$54</f>
        <v>-1905</v>
      </c>
      <c r="W265" s="21">
        <f>-VLookups!$D$60</f>
        <v>-400</v>
      </c>
      <c r="X265" s="21">
        <f>-VLookups!$D$62</f>
        <v>-175</v>
      </c>
      <c r="Y265" s="36">
        <f>Y264*(1+VLookups!$D$57/12)</f>
        <v>-397.68046379929223</v>
      </c>
      <c r="Z265" s="20">
        <f>-E265*VLookups!$J$3</f>
        <v>-801.0422155659594</v>
      </c>
      <c r="AA265" s="19">
        <v>0</v>
      </c>
      <c r="AB265" s="20">
        <f t="shared" si="17"/>
        <v>3318.6770850718744</v>
      </c>
      <c r="AC265" s="20">
        <f t="shared" si="18"/>
        <v>259334.71937533387</v>
      </c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</row>
    <row r="266" spans="1:43" x14ac:dyDescent="0.25">
      <c r="A266" s="1"/>
      <c r="B266" s="9">
        <v>262</v>
      </c>
      <c r="C266" s="9">
        <f t="shared" si="15"/>
        <v>44</v>
      </c>
      <c r="D266" s="9">
        <f t="shared" si="16"/>
        <v>10</v>
      </c>
      <c r="E266" s="20">
        <f>E254*(1+VLookups!$C$8)</f>
        <v>20026.055389148984</v>
      </c>
      <c r="F266" s="20">
        <f>-E266*VLookups!$D$10*2</f>
        <v>-1201.5633233489389</v>
      </c>
      <c r="G266" s="19">
        <v>0</v>
      </c>
      <c r="H266" s="20">
        <f>(-VLookups!$D$13)*(E266+F266/2)</f>
        <v>-6313.2139614292182</v>
      </c>
      <c r="I266" s="19">
        <v>0</v>
      </c>
      <c r="J266" s="19">
        <v>0</v>
      </c>
      <c r="K266" s="19">
        <v>0</v>
      </c>
      <c r="L266" s="19">
        <v>0</v>
      </c>
      <c r="M266" s="19">
        <v>0</v>
      </c>
      <c r="N266" s="20" t="s">
        <v>36</v>
      </c>
      <c r="O266" s="20">
        <f>VLookups!$D$39</f>
        <v>-1471.9562242328529</v>
      </c>
      <c r="P266" s="20">
        <f>P265-VLookups!$D$42</f>
        <v>-156.5</v>
      </c>
      <c r="Q266" s="22">
        <v>22</v>
      </c>
      <c r="R266" s="19">
        <v>0</v>
      </c>
      <c r="S266" s="20">
        <f>VLookups!$D$50</f>
        <v>-4487.7037773753191</v>
      </c>
      <c r="T266" s="19">
        <v>0</v>
      </c>
      <c r="U266" s="9">
        <v>118</v>
      </c>
      <c r="V266" s="21">
        <f>V265-VLookups!$D$54</f>
        <v>-1910</v>
      </c>
      <c r="W266" s="21">
        <f>-VLookups!$D$60</f>
        <v>-400</v>
      </c>
      <c r="X266" s="21">
        <f>-VLookups!$D$62</f>
        <v>-175</v>
      </c>
      <c r="Y266" s="36">
        <f>Y265*(1+VLookups!$D$57/12)</f>
        <v>-398.84036515204019</v>
      </c>
      <c r="Z266" s="20">
        <f>-E266*VLookups!$J$3</f>
        <v>-801.0422155659594</v>
      </c>
      <c r="AA266" s="19">
        <v>0</v>
      </c>
      <c r="AB266" s="20">
        <f t="shared" si="17"/>
        <v>3311.017183719126</v>
      </c>
      <c r="AC266" s="20">
        <f t="shared" si="18"/>
        <v>263077.96109134523</v>
      </c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</row>
    <row r="267" spans="1:43" x14ac:dyDescent="0.25">
      <c r="A267" s="1"/>
      <c r="B267" s="9">
        <v>263</v>
      </c>
      <c r="C267" s="9">
        <f t="shared" si="15"/>
        <v>44</v>
      </c>
      <c r="D267" s="9">
        <f t="shared" si="16"/>
        <v>11</v>
      </c>
      <c r="E267" s="20">
        <f>E255*(1+VLookups!$C$8)</f>
        <v>20026.055389148984</v>
      </c>
      <c r="F267" s="20">
        <f>-E267*VLookups!$D$10*2</f>
        <v>-1201.5633233489389</v>
      </c>
      <c r="G267" s="19">
        <v>0</v>
      </c>
      <c r="H267" s="20">
        <f>(-VLookups!$D$13)*(E267+F267/2)</f>
        <v>-6313.2139614292182</v>
      </c>
      <c r="I267" s="19">
        <v>0</v>
      </c>
      <c r="J267" s="19">
        <v>0</v>
      </c>
      <c r="K267" s="19">
        <v>0</v>
      </c>
      <c r="L267" s="19">
        <v>0</v>
      </c>
      <c r="M267" s="19">
        <v>0</v>
      </c>
      <c r="N267" s="20" t="s">
        <v>36</v>
      </c>
      <c r="O267" s="20">
        <f>VLookups!$D$39</f>
        <v>-1471.9562242328529</v>
      </c>
      <c r="P267" s="20">
        <f>P266-VLookups!$D$42</f>
        <v>-158</v>
      </c>
      <c r="Q267" s="22">
        <v>23</v>
      </c>
      <c r="R267" s="19">
        <v>0</v>
      </c>
      <c r="S267" s="20">
        <f>VLookups!$D$50</f>
        <v>-4487.7037773753191</v>
      </c>
      <c r="T267" s="19">
        <v>0</v>
      </c>
      <c r="U267" s="9">
        <v>119</v>
      </c>
      <c r="V267" s="21">
        <f>V266-VLookups!$D$54</f>
        <v>-1915</v>
      </c>
      <c r="W267" s="21">
        <f>-VLookups!$D$60</f>
        <v>-400</v>
      </c>
      <c r="X267" s="21">
        <f>-VLookups!$D$62</f>
        <v>-175</v>
      </c>
      <c r="Y267" s="36">
        <f>Y266*(1+VLookups!$D$57/12)</f>
        <v>-400.00364955040033</v>
      </c>
      <c r="Z267" s="20">
        <f>-E267*VLookups!$J$3</f>
        <v>-801.0422155659594</v>
      </c>
      <c r="AA267" s="19">
        <v>0</v>
      </c>
      <c r="AB267" s="20">
        <f t="shared" si="17"/>
        <v>3303.3538993207662</v>
      </c>
      <c r="AC267" s="20">
        <f t="shared" si="18"/>
        <v>266819.77825915156</v>
      </c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</row>
    <row r="268" spans="1:43" x14ac:dyDescent="0.25">
      <c r="A268" s="1"/>
      <c r="B268" s="9">
        <v>264</v>
      </c>
      <c r="C268" s="9">
        <f t="shared" si="15"/>
        <v>45</v>
      </c>
      <c r="D268" s="9">
        <f t="shared" si="16"/>
        <v>0</v>
      </c>
      <c r="E268" s="20">
        <f>E256*(1+VLookups!$C$8)</f>
        <v>20726.967327769198</v>
      </c>
      <c r="F268" s="20">
        <f>-E268*VLookups!$D$10*2</f>
        <v>-1243.6180396661518</v>
      </c>
      <c r="G268" s="19">
        <v>0</v>
      </c>
      <c r="H268" s="20">
        <f>(-VLookups!$D$13)*(E268+F268/2)</f>
        <v>-6534.1764500792397</v>
      </c>
      <c r="I268" s="19">
        <v>0</v>
      </c>
      <c r="J268" s="19">
        <v>0</v>
      </c>
      <c r="K268" s="19">
        <v>0</v>
      </c>
      <c r="L268" s="19">
        <v>0</v>
      </c>
      <c r="M268" s="19">
        <v>0</v>
      </c>
      <c r="N268" s="20" t="s">
        <v>36</v>
      </c>
      <c r="O268" s="20">
        <f>VLookups!$D$39</f>
        <v>-1471.9562242328529</v>
      </c>
      <c r="P268" s="20">
        <f>P267-VLookups!$D$42</f>
        <v>-159.5</v>
      </c>
      <c r="Q268" s="22">
        <v>24</v>
      </c>
      <c r="R268" s="19">
        <v>0</v>
      </c>
      <c r="S268" s="20">
        <f>VLookups!$D$50</f>
        <v>-4487.7037773753191</v>
      </c>
      <c r="T268" s="19">
        <v>0</v>
      </c>
      <c r="U268" s="9">
        <v>120</v>
      </c>
      <c r="V268" s="21">
        <f>V267-VLookups!$D$54</f>
        <v>-1920</v>
      </c>
      <c r="W268" s="21">
        <f>-VLookups!$D$60</f>
        <v>-400</v>
      </c>
      <c r="X268" s="21">
        <f>-VLookups!$D$62</f>
        <v>-175</v>
      </c>
      <c r="Y268" s="36">
        <f>Y267*(1+VLookups!$D$57/12)</f>
        <v>-401.17032686158899</v>
      </c>
      <c r="Z268" s="20">
        <f>-E268*VLookups!$J$3</f>
        <v>-829.07869311076797</v>
      </c>
      <c r="AA268" s="19">
        <v>0</v>
      </c>
      <c r="AB268" s="20">
        <f t="shared" si="17"/>
        <v>3726.5728362763548</v>
      </c>
      <c r="AC268" s="20">
        <f t="shared" si="18"/>
        <v>270991.05072585988</v>
      </c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</row>
    <row r="269" spans="1:43" x14ac:dyDescent="0.25">
      <c r="A269" s="1"/>
      <c r="B269" s="9">
        <v>265</v>
      </c>
      <c r="C269" s="9">
        <f t="shared" si="15"/>
        <v>45</v>
      </c>
      <c r="D269" s="9">
        <f t="shared" si="16"/>
        <v>1</v>
      </c>
      <c r="E269" s="20">
        <f>E257*(1+VLookups!$C$8)</f>
        <v>20726.967327769198</v>
      </c>
      <c r="F269" s="20">
        <f>-E269*VLookups!$D$10*2</f>
        <v>-1243.6180396661518</v>
      </c>
      <c r="G269" s="19">
        <v>0</v>
      </c>
      <c r="H269" s="20">
        <f>(-VLookups!$D$13)*(E269+F269/2)</f>
        <v>-6534.1764500792397</v>
      </c>
      <c r="I269" s="19">
        <v>0</v>
      </c>
      <c r="J269" s="19">
        <v>0</v>
      </c>
      <c r="K269" s="19">
        <v>0</v>
      </c>
      <c r="L269" s="19">
        <v>0</v>
      </c>
      <c r="M269" s="19">
        <v>0</v>
      </c>
      <c r="N269" s="20" t="s">
        <v>36</v>
      </c>
      <c r="O269" s="20">
        <f>VLookups!$D$39</f>
        <v>-1471.9562242328529</v>
      </c>
      <c r="P269" s="20">
        <f>P268-VLookups!$D$42</f>
        <v>-161</v>
      </c>
      <c r="Q269" s="22">
        <v>25</v>
      </c>
      <c r="R269" s="19">
        <v>0</v>
      </c>
      <c r="S269" s="20">
        <f>VLookups!$D$50</f>
        <v>-4487.7037773753191</v>
      </c>
      <c r="T269" s="19">
        <v>0</v>
      </c>
      <c r="U269" s="9">
        <v>121</v>
      </c>
      <c r="V269" s="21">
        <f>V268-VLookups!$D$54</f>
        <v>-1925</v>
      </c>
      <c r="W269" s="21">
        <f>-VLookups!$D$60</f>
        <v>-400</v>
      </c>
      <c r="X269" s="21">
        <f>-VLookups!$D$62</f>
        <v>-175</v>
      </c>
      <c r="Y269" s="36">
        <f>Y268*(1+VLookups!$D$57/12)</f>
        <v>-402.34040698160197</v>
      </c>
      <c r="Z269" s="20">
        <f>-E269*VLookups!$J$3</f>
        <v>-829.07869311076797</v>
      </c>
      <c r="AA269" s="19">
        <v>0</v>
      </c>
      <c r="AB269" s="20">
        <f t="shared" si="17"/>
        <v>3718.9027561563425</v>
      </c>
      <c r="AC269" s="20">
        <f t="shared" si="18"/>
        <v>275161.60523322597</v>
      </c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</row>
    <row r="270" spans="1:43" x14ac:dyDescent="0.25">
      <c r="A270" s="1"/>
      <c r="B270" s="9">
        <v>266</v>
      </c>
      <c r="C270" s="9">
        <f t="shared" si="15"/>
        <v>45</v>
      </c>
      <c r="D270" s="9">
        <f t="shared" si="16"/>
        <v>2</v>
      </c>
      <c r="E270" s="20">
        <f>E258*(1+VLookups!$C$8)</f>
        <v>20726.967327769198</v>
      </c>
      <c r="F270" s="20">
        <f>-E270*VLookups!$D$10*2</f>
        <v>-1243.6180396661518</v>
      </c>
      <c r="G270" s="19">
        <v>0</v>
      </c>
      <c r="H270" s="20">
        <f>(-VLookups!$D$13)*(E270+F270/2)</f>
        <v>-6534.1764500792397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20" t="s">
        <v>36</v>
      </c>
      <c r="O270" s="20">
        <f>VLookups!$D$39</f>
        <v>-1471.9562242328529</v>
      </c>
      <c r="P270" s="20">
        <f>P269-VLookups!$D$42</f>
        <v>-162.5</v>
      </c>
      <c r="Q270" s="22">
        <v>26</v>
      </c>
      <c r="R270" s="19">
        <v>0</v>
      </c>
      <c r="S270" s="20">
        <f>VLookups!$D$50</f>
        <v>-4487.7037773753191</v>
      </c>
      <c r="T270" s="19">
        <v>0</v>
      </c>
      <c r="U270" s="9">
        <v>122</v>
      </c>
      <c r="V270" s="21">
        <f>V269-VLookups!$D$54</f>
        <v>-1930</v>
      </c>
      <c r="W270" s="21">
        <f>-VLookups!$D$60</f>
        <v>-400</v>
      </c>
      <c r="X270" s="21">
        <f>-VLookups!$D$62</f>
        <v>-175</v>
      </c>
      <c r="Y270" s="36">
        <f>Y269*(1+VLookups!$D$57/12)</f>
        <v>-403.51389983529833</v>
      </c>
      <c r="Z270" s="20">
        <f>-E270*VLookups!$J$3</f>
        <v>-829.07869311076797</v>
      </c>
      <c r="AA270" s="19">
        <v>0</v>
      </c>
      <c r="AB270" s="20">
        <f t="shared" si="17"/>
        <v>3711.2292633026454</v>
      </c>
      <c r="AC270" s="20">
        <f t="shared" si="18"/>
        <v>279331.43717191735</v>
      </c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</row>
    <row r="271" spans="1:43" x14ac:dyDescent="0.25">
      <c r="A271" s="1"/>
      <c r="B271" s="9">
        <v>267</v>
      </c>
      <c r="C271" s="9">
        <f t="shared" si="15"/>
        <v>45</v>
      </c>
      <c r="D271" s="9">
        <f t="shared" si="16"/>
        <v>3</v>
      </c>
      <c r="E271" s="20">
        <f>E259*(1+VLookups!$C$8)</f>
        <v>20726.967327769198</v>
      </c>
      <c r="F271" s="20">
        <f>-E271*VLookups!$D$10*2</f>
        <v>-1243.6180396661518</v>
      </c>
      <c r="G271" s="19">
        <v>0</v>
      </c>
      <c r="H271" s="20">
        <f>(-VLookups!$D$13)*(E271+F271/2)</f>
        <v>-6534.1764500792397</v>
      </c>
      <c r="I271" s="19">
        <v>0</v>
      </c>
      <c r="J271" s="19">
        <v>0</v>
      </c>
      <c r="K271" s="19">
        <v>0</v>
      </c>
      <c r="L271" s="19">
        <v>0</v>
      </c>
      <c r="M271" s="19">
        <v>0</v>
      </c>
      <c r="N271" s="20" t="s">
        <v>36</v>
      </c>
      <c r="O271" s="20">
        <f>VLookups!$D$39</f>
        <v>-1471.9562242328529</v>
      </c>
      <c r="P271" s="20">
        <f>P270-VLookups!$D$42</f>
        <v>-164</v>
      </c>
      <c r="Q271" s="22">
        <v>27</v>
      </c>
      <c r="R271" s="19">
        <v>0</v>
      </c>
      <c r="S271" s="20">
        <f>VLookups!$D$50</f>
        <v>-4487.7037773753191</v>
      </c>
      <c r="T271" s="19">
        <v>0</v>
      </c>
      <c r="U271" s="9">
        <v>123</v>
      </c>
      <c r="V271" s="21">
        <f>V270-VLookups!$D$54</f>
        <v>-1935</v>
      </c>
      <c r="W271" s="21">
        <f>-VLookups!$D$60</f>
        <v>-400</v>
      </c>
      <c r="X271" s="21">
        <f>-VLookups!$D$62</f>
        <v>-175</v>
      </c>
      <c r="Y271" s="36">
        <f>Y270*(1+VLookups!$D$57/12)</f>
        <v>-404.69081537648464</v>
      </c>
      <c r="Z271" s="20">
        <f>-E271*VLookups!$J$3</f>
        <v>-829.07869311076797</v>
      </c>
      <c r="AA271" s="19">
        <v>0</v>
      </c>
      <c r="AB271" s="20">
        <f t="shared" si="17"/>
        <v>3703.5523477614597</v>
      </c>
      <c r="AC271" s="20">
        <f t="shared" si="18"/>
        <v>283500.54191496538</v>
      </c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</row>
    <row r="272" spans="1:43" x14ac:dyDescent="0.25">
      <c r="A272" s="1"/>
      <c r="B272" s="9">
        <v>268</v>
      </c>
      <c r="C272" s="9">
        <f t="shared" si="15"/>
        <v>45</v>
      </c>
      <c r="D272" s="9">
        <f t="shared" si="16"/>
        <v>4</v>
      </c>
      <c r="E272" s="20">
        <f>E260*(1+VLookups!$C$8)</f>
        <v>20726.967327769198</v>
      </c>
      <c r="F272" s="20">
        <f>-E272*VLookups!$D$10*2</f>
        <v>-1243.6180396661518</v>
      </c>
      <c r="G272" s="19">
        <v>0</v>
      </c>
      <c r="H272" s="20">
        <f>(-VLookups!$D$13)*(E272+F272/2)</f>
        <v>-6534.1764500792397</v>
      </c>
      <c r="I272" s="19">
        <v>0</v>
      </c>
      <c r="J272" s="19">
        <v>0</v>
      </c>
      <c r="K272" s="19">
        <v>0</v>
      </c>
      <c r="L272" s="19">
        <v>0</v>
      </c>
      <c r="M272" s="19">
        <v>0</v>
      </c>
      <c r="N272" s="20" t="s">
        <v>36</v>
      </c>
      <c r="O272" s="20">
        <f>VLookups!$D$39</f>
        <v>-1471.9562242328529</v>
      </c>
      <c r="P272" s="20">
        <f>P271-VLookups!$D$42</f>
        <v>-165.5</v>
      </c>
      <c r="Q272" s="22">
        <v>28</v>
      </c>
      <c r="R272" s="19">
        <v>0</v>
      </c>
      <c r="S272" s="20">
        <f>VLookups!$D$50</f>
        <v>-4487.7037773753191</v>
      </c>
      <c r="T272" s="19">
        <v>0</v>
      </c>
      <c r="U272" s="9">
        <v>124</v>
      </c>
      <c r="V272" s="21">
        <f>V271-VLookups!$D$54</f>
        <v>-1940</v>
      </c>
      <c r="W272" s="21">
        <f>-VLookups!$D$60</f>
        <v>-400</v>
      </c>
      <c r="X272" s="21">
        <f>-VLookups!$D$62</f>
        <v>-175</v>
      </c>
      <c r="Y272" s="36">
        <f>Y271*(1+VLookups!$D$57/12)</f>
        <v>-405.87116358799938</v>
      </c>
      <c r="Z272" s="20">
        <f>-E272*VLookups!$J$3</f>
        <v>-829.07869311076797</v>
      </c>
      <c r="AA272" s="19">
        <v>0</v>
      </c>
      <c r="AB272" s="20">
        <f t="shared" si="17"/>
        <v>3695.871999549945</v>
      </c>
      <c r="AC272" s="20">
        <f t="shared" si="18"/>
        <v>287668.91481770697</v>
      </c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</row>
    <row r="273" spans="1:43" x14ac:dyDescent="0.25">
      <c r="A273" s="1"/>
      <c r="B273" s="9">
        <v>269</v>
      </c>
      <c r="C273" s="9">
        <f t="shared" ref="C273:C336" si="19">C261+1</f>
        <v>45</v>
      </c>
      <c r="D273" s="9">
        <f t="shared" si="16"/>
        <v>5</v>
      </c>
      <c r="E273" s="20">
        <f>E261*(1+VLookups!$C$8)</f>
        <v>20726.967327769198</v>
      </c>
      <c r="F273" s="20">
        <f>-E273*VLookups!$D$10*2</f>
        <v>-1243.6180396661518</v>
      </c>
      <c r="G273" s="19">
        <v>0</v>
      </c>
      <c r="H273" s="20">
        <f>(-VLookups!$D$13)*(E273+F273/2)</f>
        <v>-6534.1764500792397</v>
      </c>
      <c r="I273" s="19">
        <v>0</v>
      </c>
      <c r="J273" s="19">
        <v>0</v>
      </c>
      <c r="K273" s="19">
        <v>0</v>
      </c>
      <c r="L273" s="19">
        <v>0</v>
      </c>
      <c r="M273" s="19">
        <v>0</v>
      </c>
      <c r="N273" s="20" t="s">
        <v>36</v>
      </c>
      <c r="O273" s="20">
        <f>VLookups!$D$39</f>
        <v>-1471.9562242328529</v>
      </c>
      <c r="P273" s="20">
        <f>P272-VLookups!$D$42</f>
        <v>-167</v>
      </c>
      <c r="Q273" s="22">
        <v>29</v>
      </c>
      <c r="R273" s="19">
        <v>0</v>
      </c>
      <c r="S273" s="20">
        <f>VLookups!$D$50</f>
        <v>-4487.7037773753191</v>
      </c>
      <c r="T273" s="19">
        <v>0</v>
      </c>
      <c r="U273" s="9">
        <v>125</v>
      </c>
      <c r="V273" s="21">
        <f>V272-VLookups!$D$54</f>
        <v>-1945</v>
      </c>
      <c r="W273" s="21">
        <f>-VLookups!$D$60</f>
        <v>-400</v>
      </c>
      <c r="X273" s="21">
        <f>-VLookups!$D$62</f>
        <v>-175</v>
      </c>
      <c r="Y273" s="36">
        <f>Y272*(1+VLookups!$D$57/12)</f>
        <v>-407.05495448179772</v>
      </c>
      <c r="Z273" s="20">
        <f>-E273*VLookups!$J$3</f>
        <v>-829.07869311076797</v>
      </c>
      <c r="AA273" s="19">
        <v>0</v>
      </c>
      <c r="AB273" s="20">
        <f t="shared" si="17"/>
        <v>3688.1882086561463</v>
      </c>
      <c r="AC273" s="20">
        <f t="shared" si="18"/>
        <v>291836.55121772597</v>
      </c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</row>
    <row r="274" spans="1:43" x14ac:dyDescent="0.25">
      <c r="A274" s="1"/>
      <c r="B274" s="9">
        <v>270</v>
      </c>
      <c r="C274" s="9">
        <f t="shared" si="19"/>
        <v>45</v>
      </c>
      <c r="D274" s="9">
        <f t="shared" ref="D274:D337" si="20">D262</f>
        <v>6</v>
      </c>
      <c r="E274" s="20">
        <f>E262*(1+VLookups!$C$8)</f>
        <v>20726.967327769198</v>
      </c>
      <c r="F274" s="20">
        <f>-E274*VLookups!$D$10*2</f>
        <v>-1243.6180396661518</v>
      </c>
      <c r="G274" s="19">
        <v>0</v>
      </c>
      <c r="H274" s="20">
        <f>(-VLookups!$D$13)*(E274+F274/2)</f>
        <v>-6534.1764500792397</v>
      </c>
      <c r="I274" s="19">
        <v>0</v>
      </c>
      <c r="J274" s="19">
        <v>0</v>
      </c>
      <c r="K274" s="19">
        <v>0</v>
      </c>
      <c r="L274" s="19">
        <v>0</v>
      </c>
      <c r="M274" s="19">
        <v>0</v>
      </c>
      <c r="N274" s="20" t="s">
        <v>36</v>
      </c>
      <c r="O274" s="20">
        <f>VLookups!$D$39</f>
        <v>-1471.9562242328529</v>
      </c>
      <c r="P274" s="20">
        <f>P273-VLookups!$D$42</f>
        <v>-168.5</v>
      </c>
      <c r="Q274" s="22">
        <v>30</v>
      </c>
      <c r="R274" s="19">
        <v>0</v>
      </c>
      <c r="S274" s="20">
        <f>VLookups!$D$50</f>
        <v>-4487.7037773753191</v>
      </c>
      <c r="T274" s="19">
        <v>0</v>
      </c>
      <c r="U274" s="9">
        <v>126</v>
      </c>
      <c r="V274" s="21">
        <f>V273-VLookups!$D$54</f>
        <v>-1950</v>
      </c>
      <c r="W274" s="21">
        <f>-VLookups!$D$60</f>
        <v>-400</v>
      </c>
      <c r="X274" s="21">
        <f>-VLookups!$D$62</f>
        <v>-175</v>
      </c>
      <c r="Y274" s="36">
        <f>Y273*(1+VLookups!$D$57/12)</f>
        <v>-408.24219809903633</v>
      </c>
      <c r="Z274" s="20">
        <f>-E274*VLookups!$J$3</f>
        <v>-829.07869311076797</v>
      </c>
      <c r="AA274" s="19">
        <v>0</v>
      </c>
      <c r="AB274" s="20">
        <f t="shared" si="17"/>
        <v>3680.5009650389075</v>
      </c>
      <c r="AC274" s="20">
        <f t="shared" si="18"/>
        <v>296003.4464347944</v>
      </c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</row>
    <row r="275" spans="1:43" x14ac:dyDescent="0.25">
      <c r="A275" s="1"/>
      <c r="B275" s="9">
        <v>271</v>
      </c>
      <c r="C275" s="9">
        <f t="shared" si="19"/>
        <v>45</v>
      </c>
      <c r="D275" s="9">
        <f t="shared" si="20"/>
        <v>7</v>
      </c>
      <c r="E275" s="20">
        <f>E263*(1+VLookups!$C$8)</f>
        <v>20726.967327769198</v>
      </c>
      <c r="F275" s="20">
        <f>-E275*VLookups!$D$10*2</f>
        <v>-1243.6180396661518</v>
      </c>
      <c r="G275" s="19">
        <v>0</v>
      </c>
      <c r="H275" s="20">
        <f>(-VLookups!$D$13)*(E275+F275/2)</f>
        <v>-6534.1764500792397</v>
      </c>
      <c r="I275" s="19">
        <v>0</v>
      </c>
      <c r="J275" s="19">
        <v>0</v>
      </c>
      <c r="K275" s="19">
        <v>0</v>
      </c>
      <c r="L275" s="19">
        <v>0</v>
      </c>
      <c r="M275" s="19">
        <v>0</v>
      </c>
      <c r="N275" s="20" t="s">
        <v>36</v>
      </c>
      <c r="O275" s="20">
        <f>VLookups!$D$39</f>
        <v>-1471.9562242328529</v>
      </c>
      <c r="P275" s="20">
        <f>P274-VLookups!$D$42</f>
        <v>-170</v>
      </c>
      <c r="Q275" s="22">
        <v>31</v>
      </c>
      <c r="R275" s="19">
        <v>0</v>
      </c>
      <c r="S275" s="20">
        <f>VLookups!$D$50</f>
        <v>-4487.7037773753191</v>
      </c>
      <c r="T275" s="19">
        <v>0</v>
      </c>
      <c r="U275" s="9">
        <v>127</v>
      </c>
      <c r="V275" s="21">
        <f>V274-VLookups!$D$54</f>
        <v>-1955</v>
      </c>
      <c r="W275" s="21">
        <f>-VLookups!$D$60</f>
        <v>-400</v>
      </c>
      <c r="X275" s="21">
        <f>-VLookups!$D$62</f>
        <v>-175</v>
      </c>
      <c r="Y275" s="36">
        <f>Y274*(1+VLookups!$D$57/12)</f>
        <v>-409.43290451015855</v>
      </c>
      <c r="Z275" s="20">
        <f>-E275*VLookups!$J$3</f>
        <v>-829.07869311076797</v>
      </c>
      <c r="AA275" s="19">
        <v>0</v>
      </c>
      <c r="AB275" s="20">
        <f t="shared" si="17"/>
        <v>3672.8102586277855</v>
      </c>
      <c r="AC275" s="20">
        <f t="shared" si="18"/>
        <v>300169.59577081352</v>
      </c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</row>
    <row r="276" spans="1:43" x14ac:dyDescent="0.25">
      <c r="A276" s="1"/>
      <c r="B276" s="9">
        <v>272</v>
      </c>
      <c r="C276" s="9">
        <f t="shared" si="19"/>
        <v>45</v>
      </c>
      <c r="D276" s="9">
        <f t="shared" si="20"/>
        <v>8</v>
      </c>
      <c r="E276" s="20">
        <f>E264*(1+VLookups!$C$8)</f>
        <v>20726.967327769198</v>
      </c>
      <c r="F276" s="20">
        <f>-E276*VLookups!$D$10*2</f>
        <v>-1243.6180396661518</v>
      </c>
      <c r="G276" s="19">
        <v>0</v>
      </c>
      <c r="H276" s="20">
        <f>(-VLookups!$D$13)*(E276+F276/2)</f>
        <v>-6534.1764500792397</v>
      </c>
      <c r="I276" s="19">
        <v>0</v>
      </c>
      <c r="J276" s="19">
        <v>0</v>
      </c>
      <c r="K276" s="19">
        <v>0</v>
      </c>
      <c r="L276" s="19">
        <v>0</v>
      </c>
      <c r="M276" s="19">
        <v>0</v>
      </c>
      <c r="N276" s="20" t="s">
        <v>36</v>
      </c>
      <c r="O276" s="20">
        <f>VLookups!$D$39</f>
        <v>-1471.9562242328529</v>
      </c>
      <c r="P276" s="20">
        <f>P275-VLookups!$D$42</f>
        <v>-171.5</v>
      </c>
      <c r="Q276" s="22">
        <v>32</v>
      </c>
      <c r="R276" s="19">
        <v>0</v>
      </c>
      <c r="S276" s="20">
        <f>VLookups!$D$50</f>
        <v>-4487.7037773753191</v>
      </c>
      <c r="T276" s="19">
        <v>0</v>
      </c>
      <c r="U276" s="9">
        <v>128</v>
      </c>
      <c r="V276" s="21">
        <f>V275-VLookups!$D$54</f>
        <v>-1960</v>
      </c>
      <c r="W276" s="21">
        <f>-VLookups!$D$60</f>
        <v>-400</v>
      </c>
      <c r="X276" s="21">
        <f>-VLookups!$D$62</f>
        <v>-175</v>
      </c>
      <c r="Y276" s="36">
        <f>Y275*(1+VLookups!$D$57/12)</f>
        <v>-410.62708381497987</v>
      </c>
      <c r="Z276" s="20">
        <f>-E276*VLookups!$J$3</f>
        <v>-829.07869311076797</v>
      </c>
      <c r="AA276" s="19">
        <v>0</v>
      </c>
      <c r="AB276" s="20">
        <f t="shared" si="17"/>
        <v>3665.1160793229637</v>
      </c>
      <c r="AC276" s="20">
        <f t="shared" si="18"/>
        <v>304334.99450975447</v>
      </c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</row>
    <row r="277" spans="1:43" x14ac:dyDescent="0.25">
      <c r="A277" s="1"/>
      <c r="B277" s="9">
        <v>273</v>
      </c>
      <c r="C277" s="9">
        <f t="shared" si="19"/>
        <v>45</v>
      </c>
      <c r="D277" s="9">
        <f t="shared" si="20"/>
        <v>9</v>
      </c>
      <c r="E277" s="20">
        <f>E265*(1+VLookups!$C$8)</f>
        <v>20726.967327769198</v>
      </c>
      <c r="F277" s="20">
        <f>-E277*VLookups!$D$10*2</f>
        <v>-1243.6180396661518</v>
      </c>
      <c r="G277" s="19">
        <v>0</v>
      </c>
      <c r="H277" s="20">
        <f>(-VLookups!$D$13)*(E277+F277/2)</f>
        <v>-6534.1764500792397</v>
      </c>
      <c r="I277" s="19">
        <v>0</v>
      </c>
      <c r="J277" s="19">
        <v>0</v>
      </c>
      <c r="K277" s="19">
        <v>0</v>
      </c>
      <c r="L277" s="19">
        <v>0</v>
      </c>
      <c r="M277" s="19">
        <v>0</v>
      </c>
      <c r="N277" s="20" t="s">
        <v>36</v>
      </c>
      <c r="O277" s="20">
        <f>VLookups!$D$39</f>
        <v>-1471.9562242328529</v>
      </c>
      <c r="P277" s="20">
        <f>P276-VLookups!$D$42</f>
        <v>-173</v>
      </c>
      <c r="Q277" s="22">
        <v>33</v>
      </c>
      <c r="R277" s="19">
        <v>0</v>
      </c>
      <c r="S277" s="20">
        <f>VLookups!$D$50</f>
        <v>-4487.7037773753191</v>
      </c>
      <c r="T277" s="19">
        <v>0</v>
      </c>
      <c r="U277" s="9">
        <v>129</v>
      </c>
      <c r="V277" s="21">
        <f>V276-VLookups!$D$54</f>
        <v>-1965</v>
      </c>
      <c r="W277" s="21">
        <f>-VLookups!$D$60</f>
        <v>-400</v>
      </c>
      <c r="X277" s="21">
        <f>-VLookups!$D$62</f>
        <v>-175</v>
      </c>
      <c r="Y277" s="36">
        <f>Y276*(1+VLookups!$D$57/12)</f>
        <v>-411.82474614277356</v>
      </c>
      <c r="Z277" s="20">
        <f>-E277*VLookups!$J$3</f>
        <v>-829.07869311076797</v>
      </c>
      <c r="AA277" s="19">
        <v>0</v>
      </c>
      <c r="AB277" s="20">
        <f t="shared" si="17"/>
        <v>3657.4184169951704</v>
      </c>
      <c r="AC277" s="20">
        <f t="shared" si="18"/>
        <v>308499.63791759923</v>
      </c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</row>
    <row r="278" spans="1:43" x14ac:dyDescent="0.25">
      <c r="A278" s="1"/>
      <c r="B278" s="9">
        <v>274</v>
      </c>
      <c r="C278" s="9">
        <f t="shared" si="19"/>
        <v>45</v>
      </c>
      <c r="D278" s="9">
        <f t="shared" si="20"/>
        <v>10</v>
      </c>
      <c r="E278" s="20">
        <f>E266*(1+VLookups!$C$8)</f>
        <v>20726.967327769198</v>
      </c>
      <c r="F278" s="20">
        <f>-E278*VLookups!$D$10*2</f>
        <v>-1243.6180396661518</v>
      </c>
      <c r="G278" s="19">
        <v>0</v>
      </c>
      <c r="H278" s="20">
        <f>(-VLookups!$D$13)*(E278+F278/2)</f>
        <v>-6534.1764500792397</v>
      </c>
      <c r="I278" s="19">
        <v>0</v>
      </c>
      <c r="J278" s="19">
        <v>0</v>
      </c>
      <c r="K278" s="19">
        <v>0</v>
      </c>
      <c r="L278" s="19">
        <v>0</v>
      </c>
      <c r="M278" s="19">
        <v>0</v>
      </c>
      <c r="N278" s="20" t="s">
        <v>36</v>
      </c>
      <c r="O278" s="20">
        <f>VLookups!$D$39</f>
        <v>-1471.9562242328529</v>
      </c>
      <c r="P278" s="20">
        <f>P277-VLookups!$D$42</f>
        <v>-174.5</v>
      </c>
      <c r="Q278" s="22">
        <v>34</v>
      </c>
      <c r="R278" s="19">
        <v>0</v>
      </c>
      <c r="S278" s="20">
        <f>VLookups!$D$50</f>
        <v>-4487.7037773753191</v>
      </c>
      <c r="T278" s="19">
        <v>0</v>
      </c>
      <c r="U278" s="9">
        <v>130</v>
      </c>
      <c r="V278" s="21">
        <f>V277-VLookups!$D$54</f>
        <v>-1970</v>
      </c>
      <c r="W278" s="21">
        <f>-VLookups!$D$60</f>
        <v>-400</v>
      </c>
      <c r="X278" s="21">
        <f>-VLookups!$D$62</f>
        <v>-175</v>
      </c>
      <c r="Y278" s="36">
        <f>Y277*(1+VLookups!$D$57/12)</f>
        <v>-413.02590165235665</v>
      </c>
      <c r="Z278" s="20">
        <f>-E278*VLookups!$J$3</f>
        <v>-829.07869311076797</v>
      </c>
      <c r="AA278" s="19">
        <v>0</v>
      </c>
      <c r="AB278" s="20">
        <f t="shared" si="17"/>
        <v>3649.7172614855872</v>
      </c>
      <c r="AC278" s="20">
        <f t="shared" si="18"/>
        <v>312663.52124228084</v>
      </c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</row>
    <row r="279" spans="1:43" x14ac:dyDescent="0.25">
      <c r="A279" s="1"/>
      <c r="B279" s="9">
        <v>275</v>
      </c>
      <c r="C279" s="9">
        <f t="shared" si="19"/>
        <v>45</v>
      </c>
      <c r="D279" s="9">
        <f t="shared" si="20"/>
        <v>11</v>
      </c>
      <c r="E279" s="20">
        <f>E267*(1+VLookups!$C$8)</f>
        <v>20726.967327769198</v>
      </c>
      <c r="F279" s="20">
        <f>-E279*VLookups!$D$10*2</f>
        <v>-1243.6180396661518</v>
      </c>
      <c r="G279" s="19">
        <v>0</v>
      </c>
      <c r="H279" s="20">
        <f>(-VLookups!$D$13)*(E279+F279/2)</f>
        <v>-6534.1764500792397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20" t="s">
        <v>36</v>
      </c>
      <c r="O279" s="20">
        <f>VLookups!$D$39</f>
        <v>-1471.9562242328529</v>
      </c>
      <c r="P279" s="20">
        <f>P278-VLookups!$D$42</f>
        <v>-176</v>
      </c>
      <c r="Q279" s="22">
        <v>35</v>
      </c>
      <c r="R279" s="19">
        <v>0</v>
      </c>
      <c r="S279" s="20">
        <f>VLookups!$D$50</f>
        <v>-4487.7037773753191</v>
      </c>
      <c r="T279" s="19">
        <v>0</v>
      </c>
      <c r="U279" s="9">
        <v>131</v>
      </c>
      <c r="V279" s="21">
        <f>V278-VLookups!$D$54</f>
        <v>-1975</v>
      </c>
      <c r="W279" s="21">
        <f>-VLookups!$D$60</f>
        <v>-400</v>
      </c>
      <c r="X279" s="21">
        <f>-VLookups!$D$62</f>
        <v>-175</v>
      </c>
      <c r="Y279" s="36">
        <f>Y278*(1+VLookups!$D$57/12)</f>
        <v>-414.23056053217601</v>
      </c>
      <c r="Z279" s="20">
        <f>-E279*VLookups!$J$3</f>
        <v>-829.07869311076797</v>
      </c>
      <c r="AA279" s="19">
        <v>0</v>
      </c>
      <c r="AB279" s="20">
        <f t="shared" si="17"/>
        <v>3642.0126026057678</v>
      </c>
      <c r="AC279" s="20">
        <f t="shared" si="18"/>
        <v>316826.63971362374</v>
      </c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</row>
    <row r="280" spans="1:43" x14ac:dyDescent="0.25">
      <c r="A280" s="1"/>
      <c r="B280" s="9">
        <v>276</v>
      </c>
      <c r="C280" s="9">
        <f t="shared" si="19"/>
        <v>46</v>
      </c>
      <c r="D280" s="9">
        <f t="shared" si="20"/>
        <v>0</v>
      </c>
      <c r="E280" s="20">
        <f>E268*(1+VLookups!$C$8)</f>
        <v>21452.411184241118</v>
      </c>
      <c r="F280" s="20">
        <f>-E280*VLookups!$D$10*2</f>
        <v>-1287.1446710544672</v>
      </c>
      <c r="G280" s="19">
        <v>0</v>
      </c>
      <c r="H280" s="20">
        <f>(-VLookups!$D$13)*(E280+F280/2)</f>
        <v>-6762.8726258320121</v>
      </c>
      <c r="I280" s="19">
        <v>0</v>
      </c>
      <c r="J280" s="19">
        <v>0</v>
      </c>
      <c r="K280" s="19">
        <v>0</v>
      </c>
      <c r="L280" s="19">
        <v>0</v>
      </c>
      <c r="M280" s="19">
        <v>0</v>
      </c>
      <c r="N280" s="20" t="s">
        <v>36</v>
      </c>
      <c r="O280" s="20">
        <f>VLookups!$D$39</f>
        <v>-1471.9562242328529</v>
      </c>
      <c r="P280" s="20">
        <f>P279-VLookups!$D$42</f>
        <v>-177.5</v>
      </c>
      <c r="Q280" s="22">
        <v>36</v>
      </c>
      <c r="R280" s="19">
        <v>0</v>
      </c>
      <c r="S280" s="20">
        <f>VLookups!$D$50</f>
        <v>-4487.7037773753191</v>
      </c>
      <c r="T280" s="19">
        <v>0</v>
      </c>
      <c r="U280" s="9">
        <v>132</v>
      </c>
      <c r="V280" s="21">
        <f>V279-VLookups!$D$54</f>
        <v>-1980</v>
      </c>
      <c r="W280" s="21">
        <f>-VLookups!$D$60</f>
        <v>-400</v>
      </c>
      <c r="X280" s="21">
        <f>-VLookups!$D$62</f>
        <v>-175</v>
      </c>
      <c r="Y280" s="36">
        <f>Y279*(1+VLookups!$D$57/12)</f>
        <v>-415.43873300039485</v>
      </c>
      <c r="Z280" s="20">
        <f>-E280*VLookups!$J$3</f>
        <v>-858.09644736964481</v>
      </c>
      <c r="AA280" s="19">
        <v>0</v>
      </c>
      <c r="AB280" s="20">
        <f t="shared" si="17"/>
        <v>4080.2710409036581</v>
      </c>
      <c r="AC280" s="20">
        <f t="shared" si="18"/>
        <v>321434.95515405008</v>
      </c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</row>
    <row r="281" spans="1:43" x14ac:dyDescent="0.25">
      <c r="A281" s="1"/>
      <c r="B281" s="9">
        <v>277</v>
      </c>
      <c r="C281" s="9">
        <f t="shared" si="19"/>
        <v>46</v>
      </c>
      <c r="D281" s="9">
        <f t="shared" si="20"/>
        <v>1</v>
      </c>
      <c r="E281" s="20">
        <f>E269*(1+VLookups!$C$8)</f>
        <v>21452.411184241118</v>
      </c>
      <c r="F281" s="20">
        <f>-E281*VLookups!$D$10*2</f>
        <v>-1287.1446710544672</v>
      </c>
      <c r="G281" s="19">
        <v>0</v>
      </c>
      <c r="H281" s="20">
        <f>(-VLookups!$D$13)*(E281+F281/2)</f>
        <v>-6762.8726258320121</v>
      </c>
      <c r="I281" s="19">
        <v>0</v>
      </c>
      <c r="J281" s="19">
        <v>0</v>
      </c>
      <c r="K281" s="19">
        <v>0</v>
      </c>
      <c r="L281" s="19">
        <v>0</v>
      </c>
      <c r="M281" s="19">
        <v>0</v>
      </c>
      <c r="N281" s="20" t="s">
        <v>36</v>
      </c>
      <c r="O281" s="20">
        <f>VLookups!$D$39</f>
        <v>-1471.9562242328529</v>
      </c>
      <c r="P281" s="20">
        <f>P280-VLookups!$D$42</f>
        <v>-179</v>
      </c>
      <c r="Q281" s="22">
        <v>37</v>
      </c>
      <c r="R281" s="19">
        <v>0</v>
      </c>
      <c r="S281" s="20">
        <f>VLookups!$D$50</f>
        <v>-4487.7037773753191</v>
      </c>
      <c r="T281" s="19">
        <v>0</v>
      </c>
      <c r="U281" s="9">
        <v>133</v>
      </c>
      <c r="V281" s="21">
        <f>V280-VLookups!$D$54</f>
        <v>-1985</v>
      </c>
      <c r="W281" s="21">
        <f>-VLookups!$D$60</f>
        <v>-400</v>
      </c>
      <c r="X281" s="21">
        <f>-VLookups!$D$62</f>
        <v>-175</v>
      </c>
      <c r="Y281" s="36">
        <f>Y280*(1+VLookups!$D$57/12)</f>
        <v>-416.65042930497935</v>
      </c>
      <c r="Z281" s="20">
        <f>-E281*VLookups!$J$3</f>
        <v>-858.09644736964481</v>
      </c>
      <c r="AA281" s="19">
        <v>0</v>
      </c>
      <c r="AB281" s="20">
        <f t="shared" si="17"/>
        <v>4072.5593445990735</v>
      </c>
      <c r="AC281" s="20">
        <f t="shared" si="18"/>
        <v>326043.23942390591</v>
      </c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</row>
    <row r="282" spans="1:43" x14ac:dyDescent="0.25">
      <c r="A282" s="1"/>
      <c r="B282" s="9">
        <v>278</v>
      </c>
      <c r="C282" s="9">
        <f t="shared" si="19"/>
        <v>46</v>
      </c>
      <c r="D282" s="9">
        <f t="shared" si="20"/>
        <v>2</v>
      </c>
      <c r="E282" s="20">
        <f>E270*(1+VLookups!$C$8)</f>
        <v>21452.411184241118</v>
      </c>
      <c r="F282" s="20">
        <f>-E282*VLookups!$D$10*2</f>
        <v>-1287.1446710544672</v>
      </c>
      <c r="G282" s="19">
        <v>0</v>
      </c>
      <c r="H282" s="20">
        <f>(-VLookups!$D$13)*(E282+F282/2)</f>
        <v>-6762.8726258320121</v>
      </c>
      <c r="I282" s="19">
        <v>0</v>
      </c>
      <c r="J282" s="19">
        <v>0</v>
      </c>
      <c r="K282" s="19">
        <v>0</v>
      </c>
      <c r="L282" s="19">
        <v>0</v>
      </c>
      <c r="M282" s="19">
        <v>0</v>
      </c>
      <c r="N282" s="20" t="s">
        <v>36</v>
      </c>
      <c r="O282" s="20">
        <f>VLookups!$D$39</f>
        <v>-1471.9562242328529</v>
      </c>
      <c r="P282" s="20">
        <f>P281-VLookups!$D$42</f>
        <v>-180.5</v>
      </c>
      <c r="Q282" s="22">
        <v>38</v>
      </c>
      <c r="R282" s="19">
        <v>0</v>
      </c>
      <c r="S282" s="20">
        <f>VLookups!$D$50</f>
        <v>-4487.7037773753191</v>
      </c>
      <c r="T282" s="19">
        <v>0</v>
      </c>
      <c r="U282" s="9">
        <v>134</v>
      </c>
      <c r="V282" s="21">
        <f>V281-VLookups!$D$54</f>
        <v>-1990</v>
      </c>
      <c r="W282" s="21">
        <f>-VLookups!$D$60</f>
        <v>-400</v>
      </c>
      <c r="X282" s="21">
        <f>-VLookups!$D$62</f>
        <v>-175</v>
      </c>
      <c r="Y282" s="36">
        <f>Y281*(1+VLookups!$D$57/12)</f>
        <v>-417.86565972378554</v>
      </c>
      <c r="Z282" s="20">
        <f>-E282*VLookups!$J$3</f>
        <v>-858.09644736964481</v>
      </c>
      <c r="AA282" s="19">
        <v>0</v>
      </c>
      <c r="AB282" s="20">
        <f t="shared" si="17"/>
        <v>4064.8441141802668</v>
      </c>
      <c r="AC282" s="20">
        <f t="shared" si="18"/>
        <v>330651.48893712601</v>
      </c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</row>
    <row r="283" spans="1:43" x14ac:dyDescent="0.25">
      <c r="A283" s="1"/>
      <c r="B283" s="9">
        <v>279</v>
      </c>
      <c r="C283" s="9">
        <f t="shared" si="19"/>
        <v>46</v>
      </c>
      <c r="D283" s="9">
        <f t="shared" si="20"/>
        <v>3</v>
      </c>
      <c r="E283" s="20">
        <f>E271*(1+VLookups!$C$8)</f>
        <v>21452.411184241118</v>
      </c>
      <c r="F283" s="20">
        <f>-E283*VLookups!$D$10*2</f>
        <v>-1287.1446710544672</v>
      </c>
      <c r="G283" s="19">
        <v>0</v>
      </c>
      <c r="H283" s="20">
        <f>(-VLookups!$D$13)*(E283+F283/2)</f>
        <v>-6762.8726258320121</v>
      </c>
      <c r="I283" s="19">
        <v>0</v>
      </c>
      <c r="J283" s="19">
        <v>0</v>
      </c>
      <c r="K283" s="19">
        <v>0</v>
      </c>
      <c r="L283" s="19">
        <v>0</v>
      </c>
      <c r="M283" s="19">
        <v>0</v>
      </c>
      <c r="N283" s="20" t="s">
        <v>36</v>
      </c>
      <c r="O283" s="20">
        <f>VLookups!$D$39</f>
        <v>-1471.9562242328529</v>
      </c>
      <c r="P283" s="20">
        <f>P282-VLookups!$D$42</f>
        <v>-182</v>
      </c>
      <c r="Q283" s="22">
        <v>39</v>
      </c>
      <c r="R283" s="19">
        <v>0</v>
      </c>
      <c r="S283" s="20">
        <f>VLookups!$D$50</f>
        <v>-4487.7037773753191</v>
      </c>
      <c r="T283" s="19">
        <v>0</v>
      </c>
      <c r="U283" s="9">
        <v>135</v>
      </c>
      <c r="V283" s="21">
        <f>V282-VLookups!$D$54</f>
        <v>-1995</v>
      </c>
      <c r="W283" s="21">
        <f>-VLookups!$D$60</f>
        <v>-400</v>
      </c>
      <c r="X283" s="21">
        <f>-VLookups!$D$62</f>
        <v>-175</v>
      </c>
      <c r="Y283" s="36">
        <f>Y282*(1+VLookups!$D$57/12)</f>
        <v>-419.08443456464659</v>
      </c>
      <c r="Z283" s="20">
        <f>-E283*VLookups!$J$3</f>
        <v>-858.09644736964481</v>
      </c>
      <c r="AA283" s="19">
        <v>0</v>
      </c>
      <c r="AB283" s="20">
        <f t="shared" si="17"/>
        <v>4057.1253393394063</v>
      </c>
      <c r="AC283" s="20">
        <f t="shared" si="18"/>
        <v>335259.70009136066</v>
      </c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</row>
    <row r="284" spans="1:43" x14ac:dyDescent="0.25">
      <c r="A284" s="1"/>
      <c r="B284" s="9">
        <v>280</v>
      </c>
      <c r="C284" s="9">
        <f t="shared" si="19"/>
        <v>46</v>
      </c>
      <c r="D284" s="9">
        <f t="shared" si="20"/>
        <v>4</v>
      </c>
      <c r="E284" s="20">
        <f>E272*(1+VLookups!$C$8)</f>
        <v>21452.411184241118</v>
      </c>
      <c r="F284" s="20">
        <f>-E284*VLookups!$D$10*2</f>
        <v>-1287.1446710544672</v>
      </c>
      <c r="G284" s="19">
        <v>0</v>
      </c>
      <c r="H284" s="20">
        <f>(-VLookups!$D$13)*(E284+F284/2)</f>
        <v>-6762.8726258320121</v>
      </c>
      <c r="I284" s="19">
        <v>0</v>
      </c>
      <c r="J284" s="19">
        <v>0</v>
      </c>
      <c r="K284" s="19">
        <v>0</v>
      </c>
      <c r="L284" s="19">
        <v>0</v>
      </c>
      <c r="M284" s="19">
        <v>0</v>
      </c>
      <c r="N284" s="20" t="s">
        <v>36</v>
      </c>
      <c r="O284" s="20">
        <f>VLookups!$D$39</f>
        <v>-1471.9562242328529</v>
      </c>
      <c r="P284" s="20">
        <f>P283-VLookups!$D$42</f>
        <v>-183.5</v>
      </c>
      <c r="Q284" s="22">
        <v>40</v>
      </c>
      <c r="R284" s="19">
        <v>0</v>
      </c>
      <c r="S284" s="20">
        <f>VLookups!$D$50</f>
        <v>-4487.7037773753191</v>
      </c>
      <c r="T284" s="19">
        <v>0</v>
      </c>
      <c r="U284" s="9">
        <v>136</v>
      </c>
      <c r="V284" s="21">
        <f>V283-VLookups!$D$54</f>
        <v>-2000</v>
      </c>
      <c r="W284" s="21">
        <f>-VLookups!$D$60</f>
        <v>-400</v>
      </c>
      <c r="X284" s="21">
        <f>-VLookups!$D$62</f>
        <v>-175</v>
      </c>
      <c r="Y284" s="36">
        <f>Y283*(1+VLookups!$D$57/12)</f>
        <v>-420.30676416546015</v>
      </c>
      <c r="Z284" s="20">
        <f>-E284*VLookups!$J$3</f>
        <v>-858.09644736964481</v>
      </c>
      <c r="AA284" s="19">
        <v>0</v>
      </c>
      <c r="AB284" s="20">
        <f t="shared" si="17"/>
        <v>4049.403009738593</v>
      </c>
      <c r="AC284" s="20">
        <f t="shared" si="18"/>
        <v>339867.86926791823</v>
      </c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</row>
    <row r="285" spans="1:43" x14ac:dyDescent="0.25">
      <c r="A285" s="1"/>
      <c r="B285" s="9">
        <v>281</v>
      </c>
      <c r="C285" s="9">
        <f t="shared" si="19"/>
        <v>46</v>
      </c>
      <c r="D285" s="9">
        <f t="shared" si="20"/>
        <v>5</v>
      </c>
      <c r="E285" s="20">
        <f>E273*(1+VLookups!$C$8)</f>
        <v>21452.411184241118</v>
      </c>
      <c r="F285" s="20">
        <f>-E285*VLookups!$D$10*2</f>
        <v>-1287.1446710544672</v>
      </c>
      <c r="G285" s="19">
        <v>0</v>
      </c>
      <c r="H285" s="20">
        <f>(-VLookups!$D$13)*(E285+F285/2)</f>
        <v>-6762.8726258320121</v>
      </c>
      <c r="I285" s="19">
        <v>0</v>
      </c>
      <c r="J285" s="19">
        <v>0</v>
      </c>
      <c r="K285" s="19">
        <v>0</v>
      </c>
      <c r="L285" s="19">
        <v>0</v>
      </c>
      <c r="M285" s="19">
        <v>0</v>
      </c>
      <c r="N285" s="20" t="s">
        <v>36</v>
      </c>
      <c r="O285" s="20">
        <f>VLookups!$D$39</f>
        <v>-1471.9562242328529</v>
      </c>
      <c r="P285" s="20">
        <f>P284-VLookups!$D$42</f>
        <v>-185</v>
      </c>
      <c r="Q285" s="22">
        <v>41</v>
      </c>
      <c r="R285" s="19">
        <v>0</v>
      </c>
      <c r="S285" s="20">
        <f>VLookups!$D$50</f>
        <v>-4487.7037773753191</v>
      </c>
      <c r="T285" s="19">
        <v>0</v>
      </c>
      <c r="U285" s="9">
        <v>137</v>
      </c>
      <c r="V285" s="21">
        <f>V284-VLookups!$D$54</f>
        <v>-2005</v>
      </c>
      <c r="W285" s="21">
        <f>-VLookups!$D$60</f>
        <v>-400</v>
      </c>
      <c r="X285" s="21">
        <f>-VLookups!$D$62</f>
        <v>-175</v>
      </c>
      <c r="Y285" s="36">
        <f>Y284*(1+VLookups!$D$57/12)</f>
        <v>-421.5326588942761</v>
      </c>
      <c r="Z285" s="20">
        <f>-E285*VLookups!$J$3</f>
        <v>-858.09644736964481</v>
      </c>
      <c r="AA285" s="19">
        <v>0</v>
      </c>
      <c r="AB285" s="20">
        <f t="shared" si="17"/>
        <v>4041.6771150097766</v>
      </c>
      <c r="AC285" s="20">
        <f t="shared" si="18"/>
        <v>344475.99283170787</v>
      </c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</row>
    <row r="286" spans="1:43" x14ac:dyDescent="0.25">
      <c r="A286" s="1"/>
      <c r="B286" s="9">
        <v>282</v>
      </c>
      <c r="C286" s="9">
        <f t="shared" si="19"/>
        <v>46</v>
      </c>
      <c r="D286" s="9">
        <f t="shared" si="20"/>
        <v>6</v>
      </c>
      <c r="E286" s="20">
        <f>E274*(1+VLookups!$C$8)</f>
        <v>21452.411184241118</v>
      </c>
      <c r="F286" s="20">
        <f>-E286*VLookups!$D$10*2</f>
        <v>-1287.1446710544672</v>
      </c>
      <c r="G286" s="19">
        <v>0</v>
      </c>
      <c r="H286" s="20">
        <f>(-VLookups!$D$13)*(E286+F286/2)</f>
        <v>-6762.8726258320121</v>
      </c>
      <c r="I286" s="19">
        <v>0</v>
      </c>
      <c r="J286" s="19">
        <v>0</v>
      </c>
      <c r="K286" s="19">
        <v>0</v>
      </c>
      <c r="L286" s="19">
        <v>0</v>
      </c>
      <c r="M286" s="19">
        <v>0</v>
      </c>
      <c r="N286" s="20" t="s">
        <v>36</v>
      </c>
      <c r="O286" s="20">
        <f>VLookups!$D$39</f>
        <v>-1471.9562242328529</v>
      </c>
      <c r="P286" s="20">
        <f>P285-VLookups!$D$42</f>
        <v>-186.5</v>
      </c>
      <c r="Q286" s="22">
        <v>42</v>
      </c>
      <c r="R286" s="19">
        <v>0</v>
      </c>
      <c r="S286" s="20">
        <f>VLookups!$D$50</f>
        <v>-4487.7037773753191</v>
      </c>
      <c r="T286" s="19">
        <v>0</v>
      </c>
      <c r="U286" s="9">
        <v>138</v>
      </c>
      <c r="V286" s="21">
        <f>V285-VLookups!$D$54</f>
        <v>-2010</v>
      </c>
      <c r="W286" s="21">
        <f>-VLookups!$D$60</f>
        <v>-400</v>
      </c>
      <c r="X286" s="21">
        <f>-VLookups!$D$62</f>
        <v>-175</v>
      </c>
      <c r="Y286" s="36">
        <f>Y285*(1+VLookups!$D$57/12)</f>
        <v>-422.76212914938441</v>
      </c>
      <c r="Z286" s="20">
        <f>-E286*VLookups!$J$3</f>
        <v>-858.09644736964481</v>
      </c>
      <c r="AA286" s="19">
        <v>0</v>
      </c>
      <c r="AB286" s="20">
        <f t="shared" si="17"/>
        <v>4033.9476447546685</v>
      </c>
      <c r="AC286" s="20">
        <f t="shared" si="18"/>
        <v>349084.06713118206</v>
      </c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</row>
    <row r="287" spans="1:43" x14ac:dyDescent="0.25">
      <c r="A287" s="1"/>
      <c r="B287" s="9">
        <v>283</v>
      </c>
      <c r="C287" s="9">
        <f t="shared" si="19"/>
        <v>46</v>
      </c>
      <c r="D287" s="9">
        <f t="shared" si="20"/>
        <v>7</v>
      </c>
      <c r="E287" s="20">
        <f>E275*(1+VLookups!$C$8)</f>
        <v>21452.411184241118</v>
      </c>
      <c r="F287" s="20">
        <f>-E287*VLookups!$D$10*2</f>
        <v>-1287.1446710544672</v>
      </c>
      <c r="G287" s="19">
        <v>0</v>
      </c>
      <c r="H287" s="20">
        <f>(-VLookups!$D$13)*(E287+F287/2)</f>
        <v>-6762.8726258320121</v>
      </c>
      <c r="I287" s="19">
        <v>0</v>
      </c>
      <c r="J287" s="19">
        <v>0</v>
      </c>
      <c r="K287" s="19">
        <v>0</v>
      </c>
      <c r="L287" s="19">
        <v>0</v>
      </c>
      <c r="M287" s="19">
        <v>0</v>
      </c>
      <c r="N287" s="20" t="s">
        <v>36</v>
      </c>
      <c r="O287" s="20">
        <f>VLookups!$D$39</f>
        <v>-1471.9562242328529</v>
      </c>
      <c r="P287" s="20">
        <f>P286-VLookups!$D$42</f>
        <v>-188</v>
      </c>
      <c r="Q287" s="22">
        <v>43</v>
      </c>
      <c r="R287" s="19">
        <v>0</v>
      </c>
      <c r="S287" s="20">
        <f>VLookups!$D$50</f>
        <v>-4487.7037773753191</v>
      </c>
      <c r="T287" s="19">
        <v>0</v>
      </c>
      <c r="U287" s="9">
        <v>139</v>
      </c>
      <c r="V287" s="21">
        <f>V286-VLookups!$D$54</f>
        <v>-2015</v>
      </c>
      <c r="W287" s="21">
        <f>-VLookups!$D$60</f>
        <v>-400</v>
      </c>
      <c r="X287" s="21">
        <f>-VLookups!$D$62</f>
        <v>-175</v>
      </c>
      <c r="Y287" s="36">
        <f>Y286*(1+VLookups!$D$57/12)</f>
        <v>-423.99518535940342</v>
      </c>
      <c r="Z287" s="20">
        <f>-E287*VLookups!$J$3</f>
        <v>-858.09644736964481</v>
      </c>
      <c r="AA287" s="19">
        <v>0</v>
      </c>
      <c r="AB287" s="20">
        <f t="shared" si="17"/>
        <v>4026.2145885446489</v>
      </c>
      <c r="AC287" s="20">
        <f t="shared" si="18"/>
        <v>353692.0884982787</v>
      </c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</row>
    <row r="288" spans="1:43" x14ac:dyDescent="0.25">
      <c r="A288" s="1"/>
      <c r="B288" s="9">
        <v>284</v>
      </c>
      <c r="C288" s="9">
        <f t="shared" si="19"/>
        <v>46</v>
      </c>
      <c r="D288" s="9">
        <f t="shared" si="20"/>
        <v>8</v>
      </c>
      <c r="E288" s="20">
        <f>E276*(1+VLookups!$C$8)</f>
        <v>21452.411184241118</v>
      </c>
      <c r="F288" s="20">
        <f>-E288*VLookups!$D$10*2</f>
        <v>-1287.1446710544672</v>
      </c>
      <c r="G288" s="19">
        <v>0</v>
      </c>
      <c r="H288" s="20">
        <f>(-VLookups!$D$13)*(E288+F288/2)</f>
        <v>-6762.8726258320121</v>
      </c>
      <c r="I288" s="19">
        <v>0</v>
      </c>
      <c r="J288" s="19">
        <v>0</v>
      </c>
      <c r="K288" s="19">
        <v>0</v>
      </c>
      <c r="L288" s="19">
        <v>0</v>
      </c>
      <c r="M288" s="19">
        <v>0</v>
      </c>
      <c r="N288" s="20" t="s">
        <v>36</v>
      </c>
      <c r="O288" s="20">
        <f>VLookups!$D$39</f>
        <v>-1471.9562242328529</v>
      </c>
      <c r="P288" s="20">
        <f>P287-VLookups!$D$42</f>
        <v>-189.5</v>
      </c>
      <c r="Q288" s="22">
        <v>44</v>
      </c>
      <c r="R288" s="19">
        <v>0</v>
      </c>
      <c r="S288" s="20">
        <f>VLookups!$D$50</f>
        <v>-4487.7037773753191</v>
      </c>
      <c r="T288" s="19">
        <v>0</v>
      </c>
      <c r="U288" s="9">
        <v>140</v>
      </c>
      <c r="V288" s="21">
        <f>V287-VLookups!$D$54</f>
        <v>-2020</v>
      </c>
      <c r="W288" s="21">
        <f>-VLookups!$D$60</f>
        <v>-400</v>
      </c>
      <c r="X288" s="21">
        <f>-VLookups!$D$62</f>
        <v>-175</v>
      </c>
      <c r="Y288" s="36">
        <f>Y287*(1+VLookups!$D$57/12)</f>
        <v>-425.23183798336834</v>
      </c>
      <c r="Z288" s="20">
        <f>-E288*VLookups!$J$3</f>
        <v>-858.09644736964481</v>
      </c>
      <c r="AA288" s="19">
        <v>0</v>
      </c>
      <c r="AB288" s="20">
        <f t="shared" si="17"/>
        <v>4018.4779359206841</v>
      </c>
      <c r="AC288" s="20">
        <f t="shared" si="18"/>
        <v>358300.0532483632</v>
      </c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</row>
    <row r="289" spans="1:43" x14ac:dyDescent="0.25">
      <c r="A289" s="1"/>
      <c r="B289" s="9">
        <v>285</v>
      </c>
      <c r="C289" s="9">
        <f t="shared" si="19"/>
        <v>46</v>
      </c>
      <c r="D289" s="9">
        <f t="shared" si="20"/>
        <v>9</v>
      </c>
      <c r="E289" s="20">
        <f>E277*(1+VLookups!$C$8)</f>
        <v>21452.411184241118</v>
      </c>
      <c r="F289" s="20">
        <f>-E289*VLookups!$D$10*2</f>
        <v>-1287.1446710544672</v>
      </c>
      <c r="G289" s="19">
        <v>0</v>
      </c>
      <c r="H289" s="20">
        <f>(-VLookups!$D$13)*(E289+F289/2)</f>
        <v>-6762.8726258320121</v>
      </c>
      <c r="I289" s="19">
        <v>0</v>
      </c>
      <c r="J289" s="19">
        <v>0</v>
      </c>
      <c r="K289" s="19">
        <v>0</v>
      </c>
      <c r="L289" s="19">
        <v>0</v>
      </c>
      <c r="M289" s="19">
        <v>0</v>
      </c>
      <c r="N289" s="20" t="s">
        <v>36</v>
      </c>
      <c r="O289" s="20">
        <f>VLookups!$D$39</f>
        <v>-1471.9562242328529</v>
      </c>
      <c r="P289" s="20">
        <f>P288-VLookups!$D$42</f>
        <v>-191</v>
      </c>
      <c r="Q289" s="22">
        <v>45</v>
      </c>
      <c r="R289" s="19">
        <v>0</v>
      </c>
      <c r="S289" s="20">
        <f>VLookups!$D$50</f>
        <v>-4487.7037773753191</v>
      </c>
      <c r="T289" s="19">
        <v>0</v>
      </c>
      <c r="U289" s="9">
        <v>141</v>
      </c>
      <c r="V289" s="21">
        <f>V288-VLookups!$D$54</f>
        <v>-2025</v>
      </c>
      <c r="W289" s="21">
        <f>-VLookups!$D$60</f>
        <v>-400</v>
      </c>
      <c r="X289" s="21">
        <f>-VLookups!$D$62</f>
        <v>-175</v>
      </c>
      <c r="Y289" s="36">
        <f>Y288*(1+VLookups!$D$57/12)</f>
        <v>-426.47209751081982</v>
      </c>
      <c r="Z289" s="20">
        <f>-E289*VLookups!$J$3</f>
        <v>-858.09644736964481</v>
      </c>
      <c r="AA289" s="19">
        <v>0</v>
      </c>
      <c r="AB289" s="20">
        <f t="shared" si="17"/>
        <v>4010.7376763932325</v>
      </c>
      <c r="AC289" s="20">
        <f t="shared" si="18"/>
        <v>362907.95768017037</v>
      </c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</row>
    <row r="290" spans="1:43" x14ac:dyDescent="0.25">
      <c r="A290" s="1"/>
      <c r="B290" s="9">
        <v>286</v>
      </c>
      <c r="C290" s="9">
        <f t="shared" si="19"/>
        <v>46</v>
      </c>
      <c r="D290" s="9">
        <f t="shared" si="20"/>
        <v>10</v>
      </c>
      <c r="E290" s="20">
        <f>E278*(1+VLookups!$C$8)</f>
        <v>21452.411184241118</v>
      </c>
      <c r="F290" s="20">
        <f>-E290*VLookups!$D$10*2</f>
        <v>-1287.1446710544672</v>
      </c>
      <c r="G290" s="19">
        <v>0</v>
      </c>
      <c r="H290" s="20">
        <f>(-VLookups!$D$13)*(E290+F290/2)</f>
        <v>-6762.8726258320121</v>
      </c>
      <c r="I290" s="19">
        <v>0</v>
      </c>
      <c r="J290" s="19">
        <v>0</v>
      </c>
      <c r="K290" s="19">
        <v>0</v>
      </c>
      <c r="L290" s="19">
        <v>0</v>
      </c>
      <c r="M290" s="19">
        <v>0</v>
      </c>
      <c r="N290" s="20" t="s">
        <v>36</v>
      </c>
      <c r="O290" s="20">
        <f>VLookups!$D$39</f>
        <v>-1471.9562242328529</v>
      </c>
      <c r="P290" s="20">
        <f>P289-VLookups!$D$42</f>
        <v>-192.5</v>
      </c>
      <c r="Q290" s="22">
        <v>46</v>
      </c>
      <c r="R290" s="19">
        <v>0</v>
      </c>
      <c r="S290" s="20">
        <f>VLookups!$D$50</f>
        <v>-4487.7037773753191</v>
      </c>
      <c r="T290" s="19">
        <v>0</v>
      </c>
      <c r="U290" s="9">
        <v>142</v>
      </c>
      <c r="V290" s="21">
        <f>V289-VLookups!$D$54</f>
        <v>-2030</v>
      </c>
      <c r="W290" s="21">
        <f>-VLookups!$D$60</f>
        <v>-400</v>
      </c>
      <c r="X290" s="21">
        <f>-VLookups!$D$62</f>
        <v>-175</v>
      </c>
      <c r="Y290" s="36">
        <f>Y289*(1+VLookups!$D$57/12)</f>
        <v>-427.71597446189304</v>
      </c>
      <c r="Z290" s="20">
        <f>-E290*VLookups!$J$3</f>
        <v>-858.09644736964481</v>
      </c>
      <c r="AA290" s="19">
        <v>0</v>
      </c>
      <c r="AB290" s="20">
        <f t="shared" si="17"/>
        <v>4002.9937994421598</v>
      </c>
      <c r="AC290" s="20">
        <f t="shared" si="18"/>
        <v>367515.7980757461</v>
      </c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spans="1:43" x14ac:dyDescent="0.25">
      <c r="A291" s="1"/>
      <c r="B291" s="9">
        <v>287</v>
      </c>
      <c r="C291" s="9">
        <f t="shared" si="19"/>
        <v>46</v>
      </c>
      <c r="D291" s="9">
        <f t="shared" si="20"/>
        <v>11</v>
      </c>
      <c r="E291" s="20">
        <f>E279*(1+VLookups!$C$8)</f>
        <v>21452.411184241118</v>
      </c>
      <c r="F291" s="20">
        <f>-E291*VLookups!$D$10*2</f>
        <v>-1287.1446710544672</v>
      </c>
      <c r="G291" s="19">
        <v>0</v>
      </c>
      <c r="H291" s="20">
        <f>(-VLookups!$D$13)*(E291+F291/2)</f>
        <v>-6762.8726258320121</v>
      </c>
      <c r="I291" s="19">
        <v>0</v>
      </c>
      <c r="J291" s="19">
        <v>0</v>
      </c>
      <c r="K291" s="19">
        <v>0</v>
      </c>
      <c r="L291" s="19">
        <v>0</v>
      </c>
      <c r="M291" s="19">
        <v>0</v>
      </c>
      <c r="N291" s="20" t="s">
        <v>36</v>
      </c>
      <c r="O291" s="20">
        <f>VLookups!$D$39</f>
        <v>-1471.9562242328529</v>
      </c>
      <c r="P291" s="20">
        <f>P290-VLookups!$D$42</f>
        <v>-194</v>
      </c>
      <c r="Q291" s="22">
        <v>47</v>
      </c>
      <c r="R291" s="19">
        <v>0</v>
      </c>
      <c r="S291" s="20">
        <f>VLookups!$D$50</f>
        <v>-4487.7037773753191</v>
      </c>
      <c r="T291" s="19">
        <v>0</v>
      </c>
      <c r="U291" s="9">
        <v>143</v>
      </c>
      <c r="V291" s="21">
        <f>V290-VLookups!$D$54</f>
        <v>-2035</v>
      </c>
      <c r="W291" s="21">
        <f>-VLookups!$D$60</f>
        <v>-400</v>
      </c>
      <c r="X291" s="21">
        <f>-VLookups!$D$62</f>
        <v>-175</v>
      </c>
      <c r="Y291" s="36">
        <f>Y290*(1+VLookups!$D$57/12)</f>
        <v>-428.96347938740689</v>
      </c>
      <c r="Z291" s="20">
        <f>-E291*VLookups!$J$3</f>
        <v>-858.09644736964481</v>
      </c>
      <c r="AA291" s="19">
        <v>0</v>
      </c>
      <c r="AB291" s="20">
        <f t="shared" si="17"/>
        <v>3995.2462945166462</v>
      </c>
      <c r="AC291" s="20">
        <f t="shared" si="18"/>
        <v>372123.57070038904</v>
      </c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spans="1:43" x14ac:dyDescent="0.25">
      <c r="A292" s="1"/>
      <c r="B292" s="9">
        <v>288</v>
      </c>
      <c r="C292" s="9">
        <f t="shared" si="19"/>
        <v>47</v>
      </c>
      <c r="D292" s="9">
        <f t="shared" si="20"/>
        <v>0</v>
      </c>
      <c r="E292" s="20">
        <f>E280*(1+VLookups!$C$8)</f>
        <v>22203.245575689554</v>
      </c>
      <c r="F292" s="20">
        <f>-E292*VLookups!$D$10*2</f>
        <v>-1332.1947345413732</v>
      </c>
      <c r="G292" s="19">
        <v>0</v>
      </c>
      <c r="H292" s="20">
        <f>(-VLookups!$D$13)*(E292+F292/2)</f>
        <v>-6999.5731677361327</v>
      </c>
      <c r="I292" s="19">
        <v>0</v>
      </c>
      <c r="J292" s="19">
        <v>0</v>
      </c>
      <c r="K292" s="19">
        <v>0</v>
      </c>
      <c r="L292" s="19">
        <v>0</v>
      </c>
      <c r="M292" s="19">
        <v>0</v>
      </c>
      <c r="N292" s="20" t="s">
        <v>36</v>
      </c>
      <c r="O292" s="20">
        <f>VLookups!$D$39</f>
        <v>-1471.9562242328529</v>
      </c>
      <c r="P292" s="20">
        <f>P291-VLookups!$D$42</f>
        <v>-195.5</v>
      </c>
      <c r="Q292" s="22">
        <v>48</v>
      </c>
      <c r="R292" s="19">
        <v>0</v>
      </c>
      <c r="S292" s="20">
        <f>VLookups!$D$50</f>
        <v>-4487.7037773753191</v>
      </c>
      <c r="T292" s="19">
        <v>0</v>
      </c>
      <c r="U292" s="9">
        <v>144</v>
      </c>
      <c r="V292" s="21">
        <f>V291-VLookups!$D$54</f>
        <v>-2040</v>
      </c>
      <c r="W292" s="21">
        <f>-VLookups!$D$60</f>
        <v>-400</v>
      </c>
      <c r="X292" s="21">
        <f>-VLookups!$D$62</f>
        <v>-175</v>
      </c>
      <c r="Y292" s="36">
        <f>Y291*(1+VLookups!$D$57/12)</f>
        <v>-430.21462286895348</v>
      </c>
      <c r="Z292" s="20">
        <f>-E292*VLookups!$J$3</f>
        <v>-888.12982302758223</v>
      </c>
      <c r="AA292" s="19">
        <v>0</v>
      </c>
      <c r="AB292" s="20">
        <f t="shared" si="17"/>
        <v>4449.0705931780276</v>
      </c>
      <c r="AC292" s="20">
        <f t="shared" si="18"/>
        <v>377192.84724473441</v>
      </c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</row>
    <row r="293" spans="1:43" x14ac:dyDescent="0.25">
      <c r="A293" s="1"/>
      <c r="B293" s="9">
        <v>289</v>
      </c>
      <c r="C293" s="9">
        <f t="shared" si="19"/>
        <v>47</v>
      </c>
      <c r="D293" s="9">
        <f t="shared" si="20"/>
        <v>1</v>
      </c>
      <c r="E293" s="20">
        <f>E281*(1+VLookups!$C$8)</f>
        <v>22203.245575689554</v>
      </c>
      <c r="F293" s="20">
        <f>-E293*VLookups!$D$10*2</f>
        <v>-1332.1947345413732</v>
      </c>
      <c r="G293" s="19">
        <v>0</v>
      </c>
      <c r="H293" s="20">
        <f>(-VLookups!$D$13)*(E293+F293/2)</f>
        <v>-6999.5731677361327</v>
      </c>
      <c r="I293" s="19">
        <v>0</v>
      </c>
      <c r="J293" s="19">
        <v>0</v>
      </c>
      <c r="K293" s="19">
        <v>0</v>
      </c>
      <c r="L293" s="19">
        <v>0</v>
      </c>
      <c r="M293" s="19">
        <v>0</v>
      </c>
      <c r="N293" s="20" t="s">
        <v>36</v>
      </c>
      <c r="O293" s="20">
        <f>VLookups!$D$39</f>
        <v>-1471.9562242328529</v>
      </c>
      <c r="P293" s="20">
        <f>P292-VLookups!$D$42</f>
        <v>-197</v>
      </c>
      <c r="Q293" s="22">
        <v>49</v>
      </c>
      <c r="R293" s="19">
        <v>0</v>
      </c>
      <c r="S293" s="20">
        <f>VLookups!$D$50</f>
        <v>-4487.7037773753191</v>
      </c>
      <c r="T293" s="19">
        <v>0</v>
      </c>
      <c r="U293" s="9">
        <v>145</v>
      </c>
      <c r="V293" s="21">
        <f>V292-VLookups!$D$54</f>
        <v>-2045</v>
      </c>
      <c r="W293" s="21">
        <f>-VLookups!$D$60</f>
        <v>-400</v>
      </c>
      <c r="X293" s="21">
        <f>-VLookups!$D$62</f>
        <v>-175</v>
      </c>
      <c r="Y293" s="36">
        <f>Y292*(1+VLookups!$D$57/12)</f>
        <v>-431.46941551898794</v>
      </c>
      <c r="Z293" s="20">
        <f>-E293*VLookups!$J$3</f>
        <v>-888.12982302758223</v>
      </c>
      <c r="AA293" s="19">
        <v>0</v>
      </c>
      <c r="AB293" s="20">
        <f t="shared" si="17"/>
        <v>4441.3158005279929</v>
      </c>
      <c r="AC293" s="20">
        <f t="shared" si="18"/>
        <v>382262.81779067032</v>
      </c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</row>
    <row r="294" spans="1:43" x14ac:dyDescent="0.25">
      <c r="A294" s="1"/>
      <c r="B294" s="9">
        <v>290</v>
      </c>
      <c r="C294" s="9">
        <f t="shared" si="19"/>
        <v>47</v>
      </c>
      <c r="D294" s="9">
        <f t="shared" si="20"/>
        <v>2</v>
      </c>
      <c r="E294" s="20">
        <f>E282*(1+VLookups!$C$8)</f>
        <v>22203.245575689554</v>
      </c>
      <c r="F294" s="20">
        <f>-E294*VLookups!$D$10*2</f>
        <v>-1332.1947345413732</v>
      </c>
      <c r="G294" s="19">
        <v>0</v>
      </c>
      <c r="H294" s="20">
        <f>(-VLookups!$D$13)*(E294+F294/2)</f>
        <v>-6999.5731677361327</v>
      </c>
      <c r="I294" s="19">
        <v>0</v>
      </c>
      <c r="J294" s="19">
        <v>0</v>
      </c>
      <c r="K294" s="19">
        <v>0</v>
      </c>
      <c r="L294" s="19">
        <v>0</v>
      </c>
      <c r="M294" s="19">
        <v>0</v>
      </c>
      <c r="N294" s="20" t="s">
        <v>36</v>
      </c>
      <c r="O294" s="20">
        <f>VLookups!$D$39</f>
        <v>-1471.9562242328529</v>
      </c>
      <c r="P294" s="20">
        <f>P293-VLookups!$D$42</f>
        <v>-198.5</v>
      </c>
      <c r="Q294" s="22">
        <v>50</v>
      </c>
      <c r="R294" s="19">
        <v>0</v>
      </c>
      <c r="S294" s="20">
        <f>VLookups!$D$50</f>
        <v>-4487.7037773753191</v>
      </c>
      <c r="T294" s="19">
        <v>0</v>
      </c>
      <c r="U294" s="9">
        <v>146</v>
      </c>
      <c r="V294" s="21">
        <f>V293-VLookups!$D$54</f>
        <v>-2050</v>
      </c>
      <c r="W294" s="21">
        <f>-VLookups!$D$60</f>
        <v>-400</v>
      </c>
      <c r="X294" s="21">
        <f>-VLookups!$D$62</f>
        <v>-175</v>
      </c>
      <c r="Y294" s="36">
        <f>Y293*(1+VLookups!$D$57/12)</f>
        <v>-432.72786798091835</v>
      </c>
      <c r="Z294" s="20">
        <f>-E294*VLookups!$J$3</f>
        <v>-888.12982302758223</v>
      </c>
      <c r="AA294" s="19">
        <v>0</v>
      </c>
      <c r="AB294" s="20">
        <f t="shared" si="17"/>
        <v>4433.5573480660623</v>
      </c>
      <c r="AC294" s="20">
        <f t="shared" si="18"/>
        <v>387333.4798350542</v>
      </c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</row>
    <row r="295" spans="1:43" x14ac:dyDescent="0.25">
      <c r="A295" s="1"/>
      <c r="B295" s="9">
        <v>291</v>
      </c>
      <c r="C295" s="9">
        <f t="shared" si="19"/>
        <v>47</v>
      </c>
      <c r="D295" s="9">
        <f t="shared" si="20"/>
        <v>3</v>
      </c>
      <c r="E295" s="20">
        <f>E283*(1+VLookups!$C$8)</f>
        <v>22203.245575689554</v>
      </c>
      <c r="F295" s="20">
        <f>-E295*VLookups!$D$10*2</f>
        <v>-1332.1947345413732</v>
      </c>
      <c r="G295" s="19">
        <v>0</v>
      </c>
      <c r="H295" s="20">
        <f>(-VLookups!$D$13)*(E295+F295/2)</f>
        <v>-6999.5731677361327</v>
      </c>
      <c r="I295" s="19">
        <v>0</v>
      </c>
      <c r="J295" s="19">
        <v>0</v>
      </c>
      <c r="K295" s="19">
        <v>0</v>
      </c>
      <c r="L295" s="19">
        <v>0</v>
      </c>
      <c r="M295" s="19">
        <v>0</v>
      </c>
      <c r="N295" s="20" t="s">
        <v>36</v>
      </c>
      <c r="O295" s="20">
        <f>VLookups!$D$39</f>
        <v>-1471.9562242328529</v>
      </c>
      <c r="P295" s="20">
        <f>P294-VLookups!$D$42</f>
        <v>-200</v>
      </c>
      <c r="Q295" s="22">
        <v>51</v>
      </c>
      <c r="R295" s="19">
        <v>0</v>
      </c>
      <c r="S295" s="20">
        <f>VLookups!$D$50</f>
        <v>-4487.7037773753191</v>
      </c>
      <c r="T295" s="19">
        <v>0</v>
      </c>
      <c r="U295" s="9">
        <v>147</v>
      </c>
      <c r="V295" s="21">
        <f>V294-VLookups!$D$54</f>
        <v>-2055</v>
      </c>
      <c r="W295" s="21">
        <f>-VLookups!$D$60</f>
        <v>-400</v>
      </c>
      <c r="X295" s="21">
        <f>-VLookups!$D$62</f>
        <v>-175</v>
      </c>
      <c r="Y295" s="36">
        <f>Y294*(1+VLookups!$D$57/12)</f>
        <v>-433.98999092919604</v>
      </c>
      <c r="Z295" s="20">
        <f>-E295*VLookups!$J$3</f>
        <v>-888.12982302758223</v>
      </c>
      <c r="AA295" s="19">
        <v>0</v>
      </c>
      <c r="AB295" s="20">
        <f t="shared" si="17"/>
        <v>4425.7952251177849</v>
      </c>
      <c r="AC295" s="20">
        <f t="shared" si="18"/>
        <v>392404.83085989708</v>
      </c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</row>
    <row r="296" spans="1:43" x14ac:dyDescent="0.25">
      <c r="A296" s="1"/>
      <c r="B296" s="9">
        <v>292</v>
      </c>
      <c r="C296" s="9">
        <f t="shared" si="19"/>
        <v>47</v>
      </c>
      <c r="D296" s="9">
        <f t="shared" si="20"/>
        <v>4</v>
      </c>
      <c r="E296" s="20">
        <f>E284*(1+VLookups!$C$8)</f>
        <v>22203.245575689554</v>
      </c>
      <c r="F296" s="20">
        <f>-E296*VLookups!$D$10*2</f>
        <v>-1332.1947345413732</v>
      </c>
      <c r="G296" s="19">
        <v>0</v>
      </c>
      <c r="H296" s="20">
        <f>(-VLookups!$D$13)*(E296+F296/2)</f>
        <v>-6999.5731677361327</v>
      </c>
      <c r="I296" s="19">
        <v>0</v>
      </c>
      <c r="J296" s="19">
        <v>0</v>
      </c>
      <c r="K296" s="19">
        <v>0</v>
      </c>
      <c r="L296" s="19">
        <v>0</v>
      </c>
      <c r="M296" s="19">
        <v>0</v>
      </c>
      <c r="N296" s="20" t="s">
        <v>36</v>
      </c>
      <c r="O296" s="20">
        <f>VLookups!$D$39</f>
        <v>-1471.9562242328529</v>
      </c>
      <c r="P296" s="20">
        <f>P295-VLookups!$D$42</f>
        <v>-201.5</v>
      </c>
      <c r="Q296" s="22">
        <v>52</v>
      </c>
      <c r="R296" s="19">
        <v>0</v>
      </c>
      <c r="S296" s="20">
        <f>VLookups!$D$50</f>
        <v>-4487.7037773753191</v>
      </c>
      <c r="T296" s="19">
        <v>0</v>
      </c>
      <c r="U296" s="9">
        <v>148</v>
      </c>
      <c r="V296" s="21">
        <f>V295-VLookups!$D$54</f>
        <v>-2060</v>
      </c>
      <c r="W296" s="21">
        <f>-VLookups!$D$60</f>
        <v>-400</v>
      </c>
      <c r="X296" s="21">
        <f>-VLookups!$D$62</f>
        <v>-175</v>
      </c>
      <c r="Y296" s="36">
        <f>Y295*(1+VLookups!$D$57/12)</f>
        <v>-435.25579506940619</v>
      </c>
      <c r="Z296" s="20">
        <f>-E296*VLookups!$J$3</f>
        <v>-888.12982302758223</v>
      </c>
      <c r="AA296" s="19">
        <v>0</v>
      </c>
      <c r="AB296" s="20">
        <f t="shared" si="17"/>
        <v>4418.0294209775748</v>
      </c>
      <c r="AC296" s="20">
        <f t="shared" si="18"/>
        <v>397476.86833230784</v>
      </c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</row>
    <row r="297" spans="1:43" x14ac:dyDescent="0.25">
      <c r="A297" s="1"/>
      <c r="B297" s="9">
        <v>293</v>
      </c>
      <c r="C297" s="9">
        <f t="shared" si="19"/>
        <v>47</v>
      </c>
      <c r="D297" s="9">
        <f t="shared" si="20"/>
        <v>5</v>
      </c>
      <c r="E297" s="20">
        <f>E285*(1+VLookups!$C$8)</f>
        <v>22203.245575689554</v>
      </c>
      <c r="F297" s="20">
        <f>-E297*VLookups!$D$10*2</f>
        <v>-1332.1947345413732</v>
      </c>
      <c r="G297" s="19">
        <v>0</v>
      </c>
      <c r="H297" s="20">
        <f>(-VLookups!$D$13)*(E297+F297/2)</f>
        <v>-6999.5731677361327</v>
      </c>
      <c r="I297" s="19">
        <v>0</v>
      </c>
      <c r="J297" s="19">
        <v>0</v>
      </c>
      <c r="K297" s="19">
        <v>0</v>
      </c>
      <c r="L297" s="19">
        <v>0</v>
      </c>
      <c r="M297" s="19">
        <v>0</v>
      </c>
      <c r="N297" s="20" t="s">
        <v>36</v>
      </c>
      <c r="O297" s="20">
        <f>VLookups!$D$39</f>
        <v>-1471.9562242328529</v>
      </c>
      <c r="P297" s="20">
        <f>P296-VLookups!$D$42</f>
        <v>-203</v>
      </c>
      <c r="Q297" s="22">
        <v>53</v>
      </c>
      <c r="R297" s="19">
        <v>0</v>
      </c>
      <c r="S297" s="20">
        <f>VLookups!$D$50</f>
        <v>-4487.7037773753191</v>
      </c>
      <c r="T297" s="19">
        <v>0</v>
      </c>
      <c r="U297" s="9">
        <v>149</v>
      </c>
      <c r="V297" s="21">
        <f>V296-VLookups!$D$54</f>
        <v>-2065</v>
      </c>
      <c r="W297" s="21">
        <f>-VLookups!$D$60</f>
        <v>-400</v>
      </c>
      <c r="X297" s="21">
        <f>-VLookups!$D$62</f>
        <v>-175</v>
      </c>
      <c r="Y297" s="36">
        <f>Y296*(1+VLookups!$D$57/12)</f>
        <v>-436.52529113835863</v>
      </c>
      <c r="Z297" s="20">
        <f>-E297*VLookups!$J$3</f>
        <v>-888.12982302758223</v>
      </c>
      <c r="AA297" s="19">
        <v>0</v>
      </c>
      <c r="AB297" s="20">
        <f t="shared" si="17"/>
        <v>4410.2599249086225</v>
      </c>
      <c r="AC297" s="20">
        <f t="shared" si="18"/>
        <v>402549.58970443701</v>
      </c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</row>
    <row r="298" spans="1:43" x14ac:dyDescent="0.25">
      <c r="A298" s="1"/>
      <c r="B298" s="9">
        <v>294</v>
      </c>
      <c r="C298" s="9">
        <f t="shared" si="19"/>
        <v>47</v>
      </c>
      <c r="D298" s="9">
        <f t="shared" si="20"/>
        <v>6</v>
      </c>
      <c r="E298" s="20">
        <f>E286*(1+VLookups!$C$8)</f>
        <v>22203.245575689554</v>
      </c>
      <c r="F298" s="20">
        <f>-E298*VLookups!$D$10*2</f>
        <v>-1332.1947345413732</v>
      </c>
      <c r="G298" s="19">
        <v>0</v>
      </c>
      <c r="H298" s="20">
        <f>(-VLookups!$D$13)*(E298+F298/2)</f>
        <v>-6999.5731677361327</v>
      </c>
      <c r="I298" s="19">
        <v>0</v>
      </c>
      <c r="J298" s="19">
        <v>0</v>
      </c>
      <c r="K298" s="19">
        <v>0</v>
      </c>
      <c r="L298" s="19">
        <v>0</v>
      </c>
      <c r="M298" s="19">
        <v>0</v>
      </c>
      <c r="N298" s="20" t="s">
        <v>36</v>
      </c>
      <c r="O298" s="20">
        <f>VLookups!$D$39</f>
        <v>-1471.9562242328529</v>
      </c>
      <c r="P298" s="20">
        <f>P297-VLookups!$D$42</f>
        <v>-204.5</v>
      </c>
      <c r="Q298" s="22">
        <v>54</v>
      </c>
      <c r="R298" s="19">
        <v>0</v>
      </c>
      <c r="S298" s="20">
        <f>VLookups!$D$50</f>
        <v>-4487.7037773753191</v>
      </c>
      <c r="T298" s="19">
        <v>0</v>
      </c>
      <c r="U298" s="9">
        <v>150</v>
      </c>
      <c r="V298" s="21">
        <f>V297-VLookups!$D$54</f>
        <v>-2070</v>
      </c>
      <c r="W298" s="21">
        <f>-VLookups!$D$60</f>
        <v>-400</v>
      </c>
      <c r="X298" s="21">
        <f>-VLookups!$D$62</f>
        <v>-175</v>
      </c>
      <c r="Y298" s="36">
        <f>Y297*(1+VLookups!$D$57/12)</f>
        <v>-437.79848990417884</v>
      </c>
      <c r="Z298" s="20">
        <f>-E298*VLookups!$J$3</f>
        <v>-888.12982302758223</v>
      </c>
      <c r="AA298" s="19">
        <v>0</v>
      </c>
      <c r="AB298" s="20">
        <f t="shared" si="17"/>
        <v>4402.4867261428026</v>
      </c>
      <c r="AC298" s="20">
        <f t="shared" si="18"/>
        <v>407622.99241342058</v>
      </c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</row>
    <row r="299" spans="1:43" x14ac:dyDescent="0.25">
      <c r="A299" s="1"/>
      <c r="B299" s="9">
        <v>295</v>
      </c>
      <c r="C299" s="9">
        <f t="shared" si="19"/>
        <v>47</v>
      </c>
      <c r="D299" s="9">
        <f t="shared" si="20"/>
        <v>7</v>
      </c>
      <c r="E299" s="20">
        <f>E287*(1+VLookups!$C$8)</f>
        <v>22203.245575689554</v>
      </c>
      <c r="F299" s="20">
        <f>-E299*VLookups!$D$10*2</f>
        <v>-1332.1947345413732</v>
      </c>
      <c r="G299" s="19">
        <v>0</v>
      </c>
      <c r="H299" s="20">
        <f>(-VLookups!$D$13)*(E299+F299/2)</f>
        <v>-6999.5731677361327</v>
      </c>
      <c r="I299" s="19">
        <v>0</v>
      </c>
      <c r="J299" s="19">
        <v>0</v>
      </c>
      <c r="K299" s="19">
        <v>0</v>
      </c>
      <c r="L299" s="19">
        <v>0</v>
      </c>
      <c r="M299" s="19">
        <v>0</v>
      </c>
      <c r="N299" s="20" t="s">
        <v>36</v>
      </c>
      <c r="O299" s="20">
        <f>VLookups!$D$39</f>
        <v>-1471.9562242328529</v>
      </c>
      <c r="P299" s="20">
        <f>P298-VLookups!$D$42</f>
        <v>-206</v>
      </c>
      <c r="Q299" s="22">
        <v>55</v>
      </c>
      <c r="R299" s="19">
        <v>0</v>
      </c>
      <c r="S299" s="20">
        <f>VLookups!$D$50</f>
        <v>-4487.7037773753191</v>
      </c>
      <c r="T299" s="19">
        <v>0</v>
      </c>
      <c r="U299" s="9">
        <v>151</v>
      </c>
      <c r="V299" s="21">
        <f>V298-VLookups!$D$54</f>
        <v>-2075</v>
      </c>
      <c r="W299" s="21">
        <f>-VLookups!$D$60</f>
        <v>-400</v>
      </c>
      <c r="X299" s="21">
        <f>-VLookups!$D$62</f>
        <v>-175</v>
      </c>
      <c r="Y299" s="36">
        <f>Y298*(1+VLookups!$D$57/12)</f>
        <v>-439.07540216639939</v>
      </c>
      <c r="Z299" s="20">
        <f>-E299*VLookups!$J$3</f>
        <v>-888.12982302758223</v>
      </c>
      <c r="AA299" s="19">
        <v>0</v>
      </c>
      <c r="AB299" s="20">
        <f t="shared" si="17"/>
        <v>4394.7098138805814</v>
      </c>
      <c r="AC299" s="20">
        <f t="shared" si="18"/>
        <v>412697.07388132351</v>
      </c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</row>
    <row r="300" spans="1:43" x14ac:dyDescent="0.25">
      <c r="A300" s="1"/>
      <c r="B300" s="9">
        <v>296</v>
      </c>
      <c r="C300" s="9">
        <f t="shared" si="19"/>
        <v>47</v>
      </c>
      <c r="D300" s="9">
        <f t="shared" si="20"/>
        <v>8</v>
      </c>
      <c r="E300" s="20">
        <f>E288*(1+VLookups!$C$8)</f>
        <v>22203.245575689554</v>
      </c>
      <c r="F300" s="20">
        <f>-E300*VLookups!$D$10*2</f>
        <v>-1332.1947345413732</v>
      </c>
      <c r="G300" s="19">
        <v>0</v>
      </c>
      <c r="H300" s="20">
        <f>(-VLookups!$D$13)*(E300+F300/2)</f>
        <v>-6999.5731677361327</v>
      </c>
      <c r="I300" s="19">
        <v>0</v>
      </c>
      <c r="J300" s="19">
        <v>0</v>
      </c>
      <c r="K300" s="19">
        <v>0</v>
      </c>
      <c r="L300" s="19">
        <v>0</v>
      </c>
      <c r="M300" s="19">
        <v>0</v>
      </c>
      <c r="N300" s="20" t="s">
        <v>36</v>
      </c>
      <c r="O300" s="20">
        <f>VLookups!$D$39</f>
        <v>-1471.9562242328529</v>
      </c>
      <c r="P300" s="20">
        <f>P299-VLookups!$D$42</f>
        <v>-207.5</v>
      </c>
      <c r="Q300" s="22">
        <v>56</v>
      </c>
      <c r="R300" s="19">
        <v>0</v>
      </c>
      <c r="S300" s="20">
        <f>VLookups!$D$50</f>
        <v>-4487.7037773753191</v>
      </c>
      <c r="T300" s="19">
        <v>0</v>
      </c>
      <c r="U300" s="9">
        <v>152</v>
      </c>
      <c r="V300" s="21">
        <f>V299-VLookups!$D$54</f>
        <v>-2080</v>
      </c>
      <c r="W300" s="21">
        <f>-VLookups!$D$60</f>
        <v>-400</v>
      </c>
      <c r="X300" s="21">
        <f>-VLookups!$D$62</f>
        <v>-175</v>
      </c>
      <c r="Y300" s="36">
        <f>Y299*(1+VLookups!$D$57/12)</f>
        <v>-440.35603875605136</v>
      </c>
      <c r="Z300" s="20">
        <f>-E300*VLookups!$J$3</f>
        <v>-888.12982302758223</v>
      </c>
      <c r="AA300" s="19">
        <v>0</v>
      </c>
      <c r="AB300" s="20">
        <f t="shared" si="17"/>
        <v>4386.9291772909301</v>
      </c>
      <c r="AC300" s="20">
        <f t="shared" si="18"/>
        <v>417771.83151508332</v>
      </c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</row>
    <row r="301" spans="1:43" x14ac:dyDescent="0.25">
      <c r="A301" s="1"/>
      <c r="B301" s="9">
        <v>297</v>
      </c>
      <c r="C301" s="9">
        <f t="shared" si="19"/>
        <v>47</v>
      </c>
      <c r="D301" s="9">
        <f t="shared" si="20"/>
        <v>9</v>
      </c>
      <c r="E301" s="20">
        <f>E289*(1+VLookups!$C$8)</f>
        <v>22203.245575689554</v>
      </c>
      <c r="F301" s="20">
        <f>-E301*VLookups!$D$10*2</f>
        <v>-1332.1947345413732</v>
      </c>
      <c r="G301" s="19">
        <v>0</v>
      </c>
      <c r="H301" s="20">
        <f>(-VLookups!$D$13)*(E301+F301/2)</f>
        <v>-6999.5731677361327</v>
      </c>
      <c r="I301" s="19">
        <v>0</v>
      </c>
      <c r="J301" s="19">
        <v>0</v>
      </c>
      <c r="K301" s="19">
        <v>0</v>
      </c>
      <c r="L301" s="19">
        <v>0</v>
      </c>
      <c r="M301" s="19">
        <v>0</v>
      </c>
      <c r="N301" s="20" t="s">
        <v>36</v>
      </c>
      <c r="O301" s="20">
        <f>VLookups!$D$39</f>
        <v>-1471.9562242328529</v>
      </c>
      <c r="P301" s="20">
        <f>P300-VLookups!$D$42</f>
        <v>-209</v>
      </c>
      <c r="Q301" s="22">
        <v>57</v>
      </c>
      <c r="R301" s="19">
        <v>0</v>
      </c>
      <c r="S301" s="20">
        <f>VLookups!$D$50</f>
        <v>-4487.7037773753191</v>
      </c>
      <c r="T301" s="19">
        <v>0</v>
      </c>
      <c r="U301" s="9">
        <v>153</v>
      </c>
      <c r="V301" s="21">
        <f>V300-VLookups!$D$54</f>
        <v>-2085</v>
      </c>
      <c r="W301" s="21">
        <f>-VLookups!$D$60</f>
        <v>-400</v>
      </c>
      <c r="X301" s="21">
        <f>-VLookups!$D$62</f>
        <v>-175</v>
      </c>
      <c r="Y301" s="36">
        <f>Y300*(1+VLookups!$D$57/12)</f>
        <v>-441.64041053575653</v>
      </c>
      <c r="Z301" s="20">
        <f>-E301*VLookups!$J$3</f>
        <v>-888.12982302758223</v>
      </c>
      <c r="AA301" s="19">
        <v>0</v>
      </c>
      <c r="AB301" s="20">
        <f t="shared" si="17"/>
        <v>4379.1448055112241</v>
      </c>
      <c r="AC301" s="20">
        <f t="shared" si="18"/>
        <v>422847.26270645304</v>
      </c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</row>
    <row r="302" spans="1:43" x14ac:dyDescent="0.25">
      <c r="A302" s="1"/>
      <c r="B302" s="9">
        <v>298</v>
      </c>
      <c r="C302" s="9">
        <f t="shared" si="19"/>
        <v>47</v>
      </c>
      <c r="D302" s="9">
        <f t="shared" si="20"/>
        <v>10</v>
      </c>
      <c r="E302" s="20">
        <f>E290*(1+VLookups!$C$8)</f>
        <v>22203.245575689554</v>
      </c>
      <c r="F302" s="20">
        <f>-E302*VLookups!$D$10*2</f>
        <v>-1332.1947345413732</v>
      </c>
      <c r="G302" s="19">
        <v>0</v>
      </c>
      <c r="H302" s="20">
        <f>(-VLookups!$D$13)*(E302+F302/2)</f>
        <v>-6999.5731677361327</v>
      </c>
      <c r="I302" s="19">
        <v>0</v>
      </c>
      <c r="J302" s="19">
        <v>0</v>
      </c>
      <c r="K302" s="19">
        <v>0</v>
      </c>
      <c r="L302" s="19">
        <v>0</v>
      </c>
      <c r="M302" s="19">
        <v>0</v>
      </c>
      <c r="N302" s="20" t="s">
        <v>36</v>
      </c>
      <c r="O302" s="20">
        <f>VLookups!$D$39</f>
        <v>-1471.9562242328529</v>
      </c>
      <c r="P302" s="20">
        <f>P301-VLookups!$D$42</f>
        <v>-210.5</v>
      </c>
      <c r="Q302" s="22">
        <v>58</v>
      </c>
      <c r="R302" s="19">
        <v>0</v>
      </c>
      <c r="S302" s="20">
        <f>VLookups!$D$50</f>
        <v>-4487.7037773753191</v>
      </c>
      <c r="T302" s="19">
        <v>0</v>
      </c>
      <c r="U302" s="9">
        <v>154</v>
      </c>
      <c r="V302" s="21">
        <f>V301-VLookups!$D$54</f>
        <v>-2090</v>
      </c>
      <c r="W302" s="21">
        <f>-VLookups!$D$60</f>
        <v>-400</v>
      </c>
      <c r="X302" s="21">
        <f>-VLookups!$D$62</f>
        <v>-175</v>
      </c>
      <c r="Y302" s="36">
        <f>Y301*(1+VLookups!$D$57/12)</f>
        <v>-442.92852839981919</v>
      </c>
      <c r="Z302" s="20">
        <f>-E302*VLookups!$J$3</f>
        <v>-888.12982302758223</v>
      </c>
      <c r="AA302" s="19">
        <v>0</v>
      </c>
      <c r="AB302" s="20">
        <f t="shared" si="17"/>
        <v>4371.3566876471623</v>
      </c>
      <c r="AC302" s="20">
        <f t="shared" si="18"/>
        <v>427923.36483194435</v>
      </c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</row>
    <row r="303" spans="1:43" x14ac:dyDescent="0.25">
      <c r="A303" s="1"/>
      <c r="B303" s="9">
        <v>299</v>
      </c>
      <c r="C303" s="9">
        <f t="shared" si="19"/>
        <v>47</v>
      </c>
      <c r="D303" s="9">
        <f t="shared" si="20"/>
        <v>11</v>
      </c>
      <c r="E303" s="20">
        <f>E291*(1+VLookups!$C$8)</f>
        <v>22203.245575689554</v>
      </c>
      <c r="F303" s="20">
        <f>-E303*VLookups!$D$10*2</f>
        <v>-1332.1947345413732</v>
      </c>
      <c r="G303" s="19">
        <v>0</v>
      </c>
      <c r="H303" s="20">
        <f>(-VLookups!$D$13)*(E303+F303/2)</f>
        <v>-6999.5731677361327</v>
      </c>
      <c r="I303" s="19">
        <v>0</v>
      </c>
      <c r="J303" s="19">
        <v>0</v>
      </c>
      <c r="K303" s="19">
        <v>0</v>
      </c>
      <c r="L303" s="19">
        <v>0</v>
      </c>
      <c r="M303" s="19">
        <v>0</v>
      </c>
      <c r="N303" s="20" t="s">
        <v>36</v>
      </c>
      <c r="O303" s="20">
        <f>VLookups!$D$39</f>
        <v>-1471.9562242328529</v>
      </c>
      <c r="P303" s="20">
        <f>P302-VLookups!$D$42</f>
        <v>-212</v>
      </c>
      <c r="Q303" s="22">
        <v>59</v>
      </c>
      <c r="R303" s="19">
        <v>0</v>
      </c>
      <c r="S303" s="20">
        <f>VLookups!$D$50</f>
        <v>-4487.7037773753191</v>
      </c>
      <c r="T303" s="19">
        <v>0</v>
      </c>
      <c r="U303" s="9">
        <v>155</v>
      </c>
      <c r="V303" s="21">
        <f>V302-VLookups!$D$54</f>
        <v>-2095</v>
      </c>
      <c r="W303" s="21">
        <f>-VLookups!$D$60</f>
        <v>-400</v>
      </c>
      <c r="X303" s="21">
        <f>-VLookups!$D$62</f>
        <v>-175</v>
      </c>
      <c r="Y303" s="36">
        <f>Y302*(1+VLookups!$D$57/12)</f>
        <v>-444.22040327431864</v>
      </c>
      <c r="Z303" s="20">
        <f>-E303*VLookups!$J$3</f>
        <v>-888.12982302758223</v>
      </c>
      <c r="AA303" s="19">
        <v>0</v>
      </c>
      <c r="AB303" s="20">
        <f t="shared" si="17"/>
        <v>4363.5648127726627</v>
      </c>
      <c r="AC303" s="20">
        <f t="shared" si="18"/>
        <v>433000.13525277027</v>
      </c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</row>
    <row r="304" spans="1:43" x14ac:dyDescent="0.25">
      <c r="A304" s="1"/>
      <c r="B304" s="9">
        <v>300</v>
      </c>
      <c r="C304" s="9">
        <f t="shared" si="19"/>
        <v>48</v>
      </c>
      <c r="D304" s="9">
        <f t="shared" si="20"/>
        <v>0</v>
      </c>
      <c r="E304" s="20">
        <f>E292*(1+VLookups!$C$8)</f>
        <v>22980.359170838688</v>
      </c>
      <c r="F304" s="20">
        <f>-E304*VLookups!$D$10*2</f>
        <v>-1378.8215502503213</v>
      </c>
      <c r="G304" s="19">
        <v>0</v>
      </c>
      <c r="H304" s="20">
        <f>(-VLookups!$D$13)*(E304+F304/2)</f>
        <v>-7244.5582286068966</v>
      </c>
      <c r="I304" s="19">
        <v>0</v>
      </c>
      <c r="J304" s="19">
        <v>0</v>
      </c>
      <c r="K304" s="19">
        <v>0</v>
      </c>
      <c r="L304" s="19">
        <v>0</v>
      </c>
      <c r="M304" s="19">
        <v>0</v>
      </c>
      <c r="N304" s="20" t="s">
        <v>36</v>
      </c>
      <c r="O304" s="20">
        <f>VLookups!$D$39</f>
        <v>-1471.9562242328529</v>
      </c>
      <c r="P304" s="20">
        <f>P303-VLookups!$D$42</f>
        <v>-213.5</v>
      </c>
      <c r="Q304" s="22">
        <v>60</v>
      </c>
      <c r="R304" s="19">
        <v>0</v>
      </c>
      <c r="S304" s="20">
        <f>VLookups!$D$50</f>
        <v>-4487.7037773753191</v>
      </c>
      <c r="T304" s="19">
        <v>0</v>
      </c>
      <c r="U304" s="9">
        <v>156</v>
      </c>
      <c r="V304" s="21">
        <f>V303-VLookups!$D$54</f>
        <v>-2100</v>
      </c>
      <c r="W304" s="21">
        <f>-VLookups!$D$60</f>
        <v>-400</v>
      </c>
      <c r="X304" s="21">
        <f>-VLookups!$D$62</f>
        <v>-175</v>
      </c>
      <c r="Y304" s="36">
        <f>Y303*(1+VLookups!$D$57/12)</f>
        <v>-445.51604611720205</v>
      </c>
      <c r="Z304" s="20">
        <f>-E304*VLookups!$J$3</f>
        <v>-919.2143668335475</v>
      </c>
      <c r="AA304" s="19">
        <v>0</v>
      </c>
      <c r="AB304" s="20">
        <f t="shared" si="17"/>
        <v>4833.4997525477092</v>
      </c>
      <c r="AC304" s="20">
        <f t="shared" si="18"/>
        <v>438555.30189740594</v>
      </c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spans="1:43" x14ac:dyDescent="0.25">
      <c r="A305" s="1"/>
      <c r="B305" s="9">
        <v>301</v>
      </c>
      <c r="C305" s="9">
        <f t="shared" si="19"/>
        <v>48</v>
      </c>
      <c r="D305" s="9">
        <f t="shared" si="20"/>
        <v>1</v>
      </c>
      <c r="E305" s="20">
        <f>E293*(1+VLookups!$C$8)</f>
        <v>22980.359170838688</v>
      </c>
      <c r="F305" s="20">
        <f>-E305*VLookups!$D$10*2</f>
        <v>-1378.8215502503213</v>
      </c>
      <c r="G305" s="19">
        <v>0</v>
      </c>
      <c r="H305" s="20">
        <f>(-VLookups!$D$13)*(E305+F305/2)</f>
        <v>-7244.5582286068966</v>
      </c>
      <c r="I305" s="19">
        <v>0</v>
      </c>
      <c r="J305" s="19">
        <v>0</v>
      </c>
      <c r="K305" s="19">
        <v>0</v>
      </c>
      <c r="L305" s="19">
        <v>0</v>
      </c>
      <c r="M305" s="19">
        <v>0</v>
      </c>
      <c r="N305" s="20" t="s">
        <v>36</v>
      </c>
      <c r="O305" s="19">
        <v>0</v>
      </c>
      <c r="P305" s="20">
        <f>P304-VLookups!$D$42</f>
        <v>-215</v>
      </c>
      <c r="Q305" s="22">
        <v>61</v>
      </c>
      <c r="R305" s="19">
        <v>0</v>
      </c>
      <c r="S305" s="20">
        <f>VLookups!$D$50</f>
        <v>-4487.7037773753191</v>
      </c>
      <c r="T305" s="19">
        <v>0</v>
      </c>
      <c r="U305" s="9">
        <v>157</v>
      </c>
      <c r="V305" s="21">
        <f>V304-VLookups!$D$54</f>
        <v>-2105</v>
      </c>
      <c r="W305" s="21">
        <f>-VLookups!$D$60</f>
        <v>-400</v>
      </c>
      <c r="X305" s="21">
        <f>-VLookups!$D$62</f>
        <v>-175</v>
      </c>
      <c r="Y305" s="36">
        <f>Y304*(1+VLookups!$D$57/12)</f>
        <v>-446.81546791837724</v>
      </c>
      <c r="Z305" s="20">
        <f>-E305*VLookups!$J$3</f>
        <v>-919.2143668335475</v>
      </c>
      <c r="AA305" s="19">
        <v>0</v>
      </c>
      <c r="AB305" s="20">
        <f t="shared" si="17"/>
        <v>6297.6565549793877</v>
      </c>
      <c r="AC305" s="20">
        <f t="shared" si="18"/>
        <v>445583.8839555477</v>
      </c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</row>
    <row r="306" spans="1:43" x14ac:dyDescent="0.25">
      <c r="A306" s="1"/>
      <c r="B306" s="9">
        <v>302</v>
      </c>
      <c r="C306" s="9">
        <f t="shared" si="19"/>
        <v>48</v>
      </c>
      <c r="D306" s="9">
        <f t="shared" si="20"/>
        <v>2</v>
      </c>
      <c r="E306" s="20">
        <f>E294*(1+VLookups!$C$8)</f>
        <v>22980.359170838688</v>
      </c>
      <c r="F306" s="20">
        <f>-E306*VLookups!$D$10*2</f>
        <v>-1378.8215502503213</v>
      </c>
      <c r="G306" s="19">
        <v>0</v>
      </c>
      <c r="H306" s="20">
        <f>(-VLookups!$D$13)*(E306+F306/2)</f>
        <v>-7244.5582286068966</v>
      </c>
      <c r="I306" s="19">
        <v>0</v>
      </c>
      <c r="J306" s="19">
        <v>0</v>
      </c>
      <c r="K306" s="19">
        <v>0</v>
      </c>
      <c r="L306" s="19">
        <v>0</v>
      </c>
      <c r="M306" s="19">
        <v>0</v>
      </c>
      <c r="N306" s="20" t="s">
        <v>36</v>
      </c>
      <c r="O306" s="19">
        <v>0</v>
      </c>
      <c r="P306" s="20">
        <f>P305-VLookups!$D$42</f>
        <v>-216.5</v>
      </c>
      <c r="Q306" s="22">
        <v>62</v>
      </c>
      <c r="R306" s="19">
        <v>0</v>
      </c>
      <c r="S306" s="20">
        <f>VLookups!$D$50</f>
        <v>-4487.7037773753191</v>
      </c>
      <c r="T306" s="19">
        <v>0</v>
      </c>
      <c r="U306" s="9">
        <v>158</v>
      </c>
      <c r="V306" s="21">
        <f>V305-VLookups!$D$54</f>
        <v>-2110</v>
      </c>
      <c r="W306" s="21">
        <f>-VLookups!$D$60</f>
        <v>-400</v>
      </c>
      <c r="X306" s="21">
        <f>-VLookups!$D$62</f>
        <v>-175</v>
      </c>
      <c r="Y306" s="36">
        <f>Y305*(1+VLookups!$D$57/12)</f>
        <v>-448.11867969980585</v>
      </c>
      <c r="Z306" s="20">
        <f>-E306*VLookups!$J$3</f>
        <v>-919.2143668335475</v>
      </c>
      <c r="AA306" s="19">
        <v>0</v>
      </c>
      <c r="AB306" s="20">
        <f t="shared" si="17"/>
        <v>6289.8533431979586</v>
      </c>
      <c r="AC306" s="20">
        <f t="shared" si="18"/>
        <v>452616.37710533827</v>
      </c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</row>
    <row r="307" spans="1:43" x14ac:dyDescent="0.25">
      <c r="A307" s="1"/>
      <c r="B307" s="9">
        <v>303</v>
      </c>
      <c r="C307" s="9">
        <f t="shared" si="19"/>
        <v>48</v>
      </c>
      <c r="D307" s="9">
        <f t="shared" si="20"/>
        <v>3</v>
      </c>
      <c r="E307" s="20">
        <f>E295*(1+VLookups!$C$8)</f>
        <v>22980.359170838688</v>
      </c>
      <c r="F307" s="20">
        <f>-E307*VLookups!$D$10*2</f>
        <v>-1378.8215502503213</v>
      </c>
      <c r="G307" s="19">
        <v>0</v>
      </c>
      <c r="H307" s="20">
        <f>(-VLookups!$D$13)*(E307+F307/2)</f>
        <v>-7244.5582286068966</v>
      </c>
      <c r="I307" s="19">
        <v>0</v>
      </c>
      <c r="J307" s="19">
        <v>0</v>
      </c>
      <c r="K307" s="19">
        <v>0</v>
      </c>
      <c r="L307" s="19">
        <v>0</v>
      </c>
      <c r="M307" s="19">
        <v>0</v>
      </c>
      <c r="N307" s="20" t="s">
        <v>36</v>
      </c>
      <c r="O307" s="19">
        <v>0</v>
      </c>
      <c r="P307" s="20">
        <f>P306-VLookups!$D$42</f>
        <v>-218</v>
      </c>
      <c r="Q307" s="22">
        <v>63</v>
      </c>
      <c r="R307" s="19">
        <v>0</v>
      </c>
      <c r="S307" s="20">
        <f>VLookups!$D$50</f>
        <v>-4487.7037773753191</v>
      </c>
      <c r="T307" s="19">
        <v>0</v>
      </c>
      <c r="U307" s="9">
        <v>159</v>
      </c>
      <c r="V307" s="21">
        <f>V306-VLookups!$D$54</f>
        <v>-2115</v>
      </c>
      <c r="W307" s="21">
        <f>-VLookups!$D$60</f>
        <v>-400</v>
      </c>
      <c r="X307" s="21">
        <f>-VLookups!$D$62</f>
        <v>-175</v>
      </c>
      <c r="Y307" s="36">
        <f>Y306*(1+VLookups!$D$57/12)</f>
        <v>-449.42569251559695</v>
      </c>
      <c r="Z307" s="20">
        <f>-E307*VLookups!$J$3</f>
        <v>-919.2143668335475</v>
      </c>
      <c r="AA307" s="19">
        <v>0</v>
      </c>
      <c r="AB307" s="20">
        <f t="shared" si="17"/>
        <v>6282.046330382168</v>
      </c>
      <c r="AC307" s="20">
        <f t="shared" si="18"/>
        <v>459652.78406422934</v>
      </c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</row>
    <row r="308" spans="1:43" x14ac:dyDescent="0.25">
      <c r="A308" s="1"/>
      <c r="B308" s="9">
        <v>304</v>
      </c>
      <c r="C308" s="9">
        <f t="shared" si="19"/>
        <v>48</v>
      </c>
      <c r="D308" s="9">
        <f t="shared" si="20"/>
        <v>4</v>
      </c>
      <c r="E308" s="20">
        <f>E296*(1+VLookups!$C$8)</f>
        <v>22980.359170838688</v>
      </c>
      <c r="F308" s="20">
        <f>-E308*VLookups!$D$10*2</f>
        <v>-1378.8215502503213</v>
      </c>
      <c r="G308" s="19">
        <v>0</v>
      </c>
      <c r="H308" s="20">
        <f>(-VLookups!$D$13)*(E308+F308/2)</f>
        <v>-7244.5582286068966</v>
      </c>
      <c r="I308" s="19">
        <v>0</v>
      </c>
      <c r="J308" s="19">
        <v>0</v>
      </c>
      <c r="K308" s="19">
        <v>0</v>
      </c>
      <c r="L308" s="19">
        <v>0</v>
      </c>
      <c r="M308" s="19">
        <v>0</v>
      </c>
      <c r="N308" s="20" t="s">
        <v>36</v>
      </c>
      <c r="O308" s="19">
        <v>0</v>
      </c>
      <c r="P308" s="20">
        <f>P307-VLookups!$D$42</f>
        <v>-219.5</v>
      </c>
      <c r="Q308" s="22">
        <v>64</v>
      </c>
      <c r="R308" s="19">
        <v>0</v>
      </c>
      <c r="S308" s="20">
        <f>VLookups!$D$50</f>
        <v>-4487.7037773753191</v>
      </c>
      <c r="T308" s="19">
        <v>0</v>
      </c>
      <c r="U308" s="9">
        <v>160</v>
      </c>
      <c r="V308" s="21">
        <f>V307-VLookups!$D$54</f>
        <v>-2120</v>
      </c>
      <c r="W308" s="21">
        <f>-VLookups!$D$60</f>
        <v>-400</v>
      </c>
      <c r="X308" s="21">
        <f>-VLookups!$D$62</f>
        <v>-175</v>
      </c>
      <c r="Y308" s="36">
        <f>Y307*(1+VLookups!$D$57/12)</f>
        <v>-450.73651745210077</v>
      </c>
      <c r="Z308" s="20">
        <f>-E308*VLookups!$J$3</f>
        <v>-919.2143668335475</v>
      </c>
      <c r="AA308" s="19">
        <v>0</v>
      </c>
      <c r="AB308" s="20">
        <f t="shared" si="17"/>
        <v>6274.2355054456639</v>
      </c>
      <c r="AC308" s="20">
        <f t="shared" si="18"/>
        <v>466693.10754311545</v>
      </c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</row>
    <row r="309" spans="1:43" x14ac:dyDescent="0.25">
      <c r="A309" s="1"/>
      <c r="B309" s="9">
        <v>305</v>
      </c>
      <c r="C309" s="9">
        <f t="shared" si="19"/>
        <v>48</v>
      </c>
      <c r="D309" s="9">
        <f t="shared" si="20"/>
        <v>5</v>
      </c>
      <c r="E309" s="20">
        <f>E297*(1+VLookups!$C$8)</f>
        <v>22980.359170838688</v>
      </c>
      <c r="F309" s="20">
        <f>-E309*VLookups!$D$10*2</f>
        <v>-1378.8215502503213</v>
      </c>
      <c r="G309" s="19">
        <v>0</v>
      </c>
      <c r="H309" s="20">
        <f>(-VLookups!$D$13)*(E309+F309/2)</f>
        <v>-7244.5582286068966</v>
      </c>
      <c r="I309" s="19">
        <v>0</v>
      </c>
      <c r="J309" s="19">
        <v>0</v>
      </c>
      <c r="K309" s="19">
        <v>0</v>
      </c>
      <c r="L309" s="19">
        <v>0</v>
      </c>
      <c r="M309" s="19">
        <v>0</v>
      </c>
      <c r="N309" s="20" t="s">
        <v>36</v>
      </c>
      <c r="O309" s="19">
        <v>0</v>
      </c>
      <c r="P309" s="20">
        <f>P308-VLookups!$D$42</f>
        <v>-221</v>
      </c>
      <c r="Q309" s="22">
        <v>65</v>
      </c>
      <c r="R309" s="19">
        <v>0</v>
      </c>
      <c r="S309" s="20">
        <f>VLookups!$D$50</f>
        <v>-4487.7037773753191</v>
      </c>
      <c r="T309" s="19">
        <v>0</v>
      </c>
      <c r="U309" s="9">
        <v>161</v>
      </c>
      <c r="V309" s="21">
        <f>V308-VLookups!$D$54</f>
        <v>-2125</v>
      </c>
      <c r="W309" s="21">
        <f>-VLookups!$D$60</f>
        <v>-400</v>
      </c>
      <c r="X309" s="21">
        <f>-VLookups!$D$62</f>
        <v>-175</v>
      </c>
      <c r="Y309" s="36">
        <f>Y308*(1+VLookups!$D$57/12)</f>
        <v>-452.05116562800276</v>
      </c>
      <c r="Z309" s="20">
        <f>-E309*VLookups!$J$3</f>
        <v>-919.2143668335475</v>
      </c>
      <c r="AA309" s="19">
        <v>0</v>
      </c>
      <c r="AB309" s="20">
        <f t="shared" si="17"/>
        <v>6266.4208572697617</v>
      </c>
      <c r="AC309" s="20">
        <f t="shared" si="18"/>
        <v>473737.35024629044</v>
      </c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</row>
    <row r="310" spans="1:43" x14ac:dyDescent="0.25">
      <c r="A310" s="1"/>
      <c r="B310" s="9">
        <v>306</v>
      </c>
      <c r="C310" s="9">
        <f t="shared" si="19"/>
        <v>48</v>
      </c>
      <c r="D310" s="9">
        <f t="shared" si="20"/>
        <v>6</v>
      </c>
      <c r="E310" s="20">
        <f>E298*(1+VLookups!$C$8)</f>
        <v>22980.359170838688</v>
      </c>
      <c r="F310" s="20">
        <f>-E310*VLookups!$D$10*2</f>
        <v>-1378.8215502503213</v>
      </c>
      <c r="G310" s="19">
        <v>0</v>
      </c>
      <c r="H310" s="20">
        <f>(-VLookups!$D$13)*(E310+F310/2)</f>
        <v>-7244.5582286068966</v>
      </c>
      <c r="I310" s="19">
        <v>0</v>
      </c>
      <c r="J310" s="19">
        <v>0</v>
      </c>
      <c r="K310" s="19">
        <v>0</v>
      </c>
      <c r="L310" s="19">
        <v>0</v>
      </c>
      <c r="M310" s="19">
        <v>0</v>
      </c>
      <c r="N310" s="20" t="s">
        <v>36</v>
      </c>
      <c r="O310" s="19">
        <v>0</v>
      </c>
      <c r="P310" s="20">
        <f>P309-VLookups!$D$42</f>
        <v>-222.5</v>
      </c>
      <c r="Q310" s="22">
        <v>66</v>
      </c>
      <c r="R310" s="19">
        <v>0</v>
      </c>
      <c r="S310" s="20">
        <f>VLookups!$D$50</f>
        <v>-4487.7037773753191</v>
      </c>
      <c r="T310" s="19">
        <v>0</v>
      </c>
      <c r="U310" s="9">
        <v>162</v>
      </c>
      <c r="V310" s="21">
        <f>V309-VLookups!$D$54</f>
        <v>-2130</v>
      </c>
      <c r="W310" s="21">
        <f>-VLookups!$D$60</f>
        <v>-400</v>
      </c>
      <c r="X310" s="21">
        <f>-VLookups!$D$62</f>
        <v>-175</v>
      </c>
      <c r="Y310" s="36">
        <f>Y309*(1+VLookups!$D$57/12)</f>
        <v>-453.36964819441778</v>
      </c>
      <c r="Z310" s="20">
        <f>-E310*VLookups!$J$3</f>
        <v>-919.2143668335475</v>
      </c>
      <c r="AA310" s="19">
        <v>0</v>
      </c>
      <c r="AB310" s="20">
        <f t="shared" si="17"/>
        <v>6258.6023747033469</v>
      </c>
      <c r="AC310" s="20">
        <f t="shared" si="18"/>
        <v>480785.51487140427</v>
      </c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</row>
    <row r="311" spans="1:43" x14ac:dyDescent="0.25">
      <c r="A311" s="1"/>
      <c r="B311" s="9">
        <v>307</v>
      </c>
      <c r="C311" s="9">
        <f t="shared" si="19"/>
        <v>48</v>
      </c>
      <c r="D311" s="9">
        <f t="shared" si="20"/>
        <v>7</v>
      </c>
      <c r="E311" s="20">
        <f>E299*(1+VLookups!$C$8)</f>
        <v>22980.359170838688</v>
      </c>
      <c r="F311" s="20">
        <f>-E311*VLookups!$D$10*2</f>
        <v>-1378.8215502503213</v>
      </c>
      <c r="G311" s="19">
        <v>0</v>
      </c>
      <c r="H311" s="20">
        <f>(-VLookups!$D$13)*(E311+F311/2)</f>
        <v>-7244.5582286068966</v>
      </c>
      <c r="I311" s="19">
        <v>0</v>
      </c>
      <c r="J311" s="19">
        <v>0</v>
      </c>
      <c r="K311" s="19">
        <v>0</v>
      </c>
      <c r="L311" s="19">
        <v>0</v>
      </c>
      <c r="M311" s="19">
        <v>0</v>
      </c>
      <c r="N311" s="20" t="s">
        <v>36</v>
      </c>
      <c r="O311" s="19">
        <v>0</v>
      </c>
      <c r="P311" s="20">
        <f>P310-VLookups!$D$42</f>
        <v>-224</v>
      </c>
      <c r="Q311" s="22">
        <v>67</v>
      </c>
      <c r="R311" s="19">
        <v>0</v>
      </c>
      <c r="S311" s="20">
        <f>VLookups!$D$50</f>
        <v>-4487.7037773753191</v>
      </c>
      <c r="T311" s="19">
        <v>0</v>
      </c>
      <c r="U311" s="9">
        <v>163</v>
      </c>
      <c r="V311" s="21">
        <f>V310-VLookups!$D$54</f>
        <v>-2135</v>
      </c>
      <c r="W311" s="21">
        <f>-VLookups!$D$60</f>
        <v>-400</v>
      </c>
      <c r="X311" s="21">
        <f>-VLookups!$D$62</f>
        <v>-175</v>
      </c>
      <c r="Y311" s="36">
        <f>Y310*(1+VLookups!$D$57/12)</f>
        <v>-454.69197633498482</v>
      </c>
      <c r="Z311" s="20">
        <f>-E311*VLookups!$J$3</f>
        <v>-919.2143668335475</v>
      </c>
      <c r="AA311" s="19">
        <v>0</v>
      </c>
      <c r="AB311" s="20">
        <f t="shared" si="17"/>
        <v>6250.7800465627797</v>
      </c>
      <c r="AC311" s="20">
        <f t="shared" si="18"/>
        <v>487837.60410941939</v>
      </c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</row>
    <row r="312" spans="1:43" x14ac:dyDescent="0.25">
      <c r="A312" s="1"/>
      <c r="B312" s="9">
        <v>308</v>
      </c>
      <c r="C312" s="9">
        <f t="shared" si="19"/>
        <v>48</v>
      </c>
      <c r="D312" s="9">
        <f t="shared" si="20"/>
        <v>8</v>
      </c>
      <c r="E312" s="20">
        <f>E300*(1+VLookups!$C$8)</f>
        <v>22980.359170838688</v>
      </c>
      <c r="F312" s="20">
        <f>-E312*VLookups!$D$10*2</f>
        <v>-1378.8215502503213</v>
      </c>
      <c r="G312" s="19">
        <v>0</v>
      </c>
      <c r="H312" s="20">
        <f>(-VLookups!$D$13)*(E312+F312/2)</f>
        <v>-7244.5582286068966</v>
      </c>
      <c r="I312" s="19">
        <v>0</v>
      </c>
      <c r="J312" s="19">
        <v>0</v>
      </c>
      <c r="K312" s="19">
        <v>0</v>
      </c>
      <c r="L312" s="19">
        <v>0</v>
      </c>
      <c r="M312" s="19">
        <v>0</v>
      </c>
      <c r="N312" s="20" t="s">
        <v>36</v>
      </c>
      <c r="O312" s="19">
        <v>0</v>
      </c>
      <c r="P312" s="20">
        <f>P311-VLookups!$D$42</f>
        <v>-225.5</v>
      </c>
      <c r="Q312" s="22">
        <v>68</v>
      </c>
      <c r="R312" s="19">
        <v>0</v>
      </c>
      <c r="S312" s="20">
        <f>VLookups!$D$50</f>
        <v>-4487.7037773753191</v>
      </c>
      <c r="T312" s="19">
        <v>0</v>
      </c>
      <c r="U312" s="9">
        <v>164</v>
      </c>
      <c r="V312" s="21">
        <f>V311-VLookups!$D$54</f>
        <v>-2140</v>
      </c>
      <c r="W312" s="21">
        <f>-VLookups!$D$60</f>
        <v>-400</v>
      </c>
      <c r="X312" s="21">
        <f>-VLookups!$D$62</f>
        <v>-175</v>
      </c>
      <c r="Y312" s="36">
        <f>Y311*(1+VLookups!$D$57/12)</f>
        <v>-456.01816126596185</v>
      </c>
      <c r="Z312" s="20">
        <f>-E312*VLookups!$J$3</f>
        <v>-919.2143668335475</v>
      </c>
      <c r="AA312" s="19">
        <v>0</v>
      </c>
      <c r="AB312" s="20">
        <f t="shared" si="17"/>
        <v>6242.9538616318032</v>
      </c>
      <c r="AC312" s="20">
        <f t="shared" si="18"/>
        <v>494893.62064456689</v>
      </c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</row>
    <row r="313" spans="1:43" x14ac:dyDescent="0.25">
      <c r="A313" s="1"/>
      <c r="B313" s="9">
        <v>309</v>
      </c>
      <c r="C313" s="9">
        <f t="shared" si="19"/>
        <v>48</v>
      </c>
      <c r="D313" s="9">
        <f t="shared" si="20"/>
        <v>9</v>
      </c>
      <c r="E313" s="20">
        <f>E301*(1+VLookups!$C$8)</f>
        <v>22980.359170838688</v>
      </c>
      <c r="F313" s="20">
        <f>-E313*VLookups!$D$10*2</f>
        <v>-1378.8215502503213</v>
      </c>
      <c r="G313" s="19">
        <v>0</v>
      </c>
      <c r="H313" s="20">
        <f>(-VLookups!$D$13)*(E313+F313/2)</f>
        <v>-7244.5582286068966</v>
      </c>
      <c r="I313" s="19">
        <v>0</v>
      </c>
      <c r="J313" s="19">
        <v>0</v>
      </c>
      <c r="K313" s="19">
        <v>0</v>
      </c>
      <c r="L313" s="19">
        <v>0</v>
      </c>
      <c r="M313" s="19">
        <v>0</v>
      </c>
      <c r="N313" s="20" t="s">
        <v>36</v>
      </c>
      <c r="O313" s="19">
        <v>0</v>
      </c>
      <c r="P313" s="20">
        <f>P312-VLookups!$D$42</f>
        <v>-227</v>
      </c>
      <c r="Q313" s="22">
        <v>69</v>
      </c>
      <c r="R313" s="19">
        <v>0</v>
      </c>
      <c r="S313" s="20">
        <f>VLookups!$D$50</f>
        <v>-4487.7037773753191</v>
      </c>
      <c r="T313" s="19">
        <v>0</v>
      </c>
      <c r="U313" s="9">
        <v>165</v>
      </c>
      <c r="V313" s="21">
        <f>V312-VLookups!$D$54</f>
        <v>-2145</v>
      </c>
      <c r="W313" s="21">
        <f>-VLookups!$D$60</f>
        <v>-400</v>
      </c>
      <c r="X313" s="21">
        <f>-VLookups!$D$62</f>
        <v>-175</v>
      </c>
      <c r="Y313" s="36">
        <f>Y312*(1+VLookups!$D$57/12)</f>
        <v>-457.34821423632093</v>
      </c>
      <c r="Z313" s="20">
        <f>-E313*VLookups!$J$3</f>
        <v>-919.2143668335475</v>
      </c>
      <c r="AA313" s="19">
        <v>0</v>
      </c>
      <c r="AB313" s="20">
        <f t="shared" si="17"/>
        <v>6235.1238086614439</v>
      </c>
      <c r="AC313" s="20">
        <f t="shared" si="18"/>
        <v>501953.56715430261</v>
      </c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</row>
    <row r="314" spans="1:43" x14ac:dyDescent="0.25">
      <c r="A314" s="1"/>
      <c r="B314" s="9">
        <v>310</v>
      </c>
      <c r="C314" s="9">
        <f t="shared" si="19"/>
        <v>48</v>
      </c>
      <c r="D314" s="9">
        <f t="shared" si="20"/>
        <v>10</v>
      </c>
      <c r="E314" s="20">
        <f>E302*(1+VLookups!$C$8)</f>
        <v>22980.359170838688</v>
      </c>
      <c r="F314" s="20">
        <f>-E314*VLookups!$D$10*2</f>
        <v>-1378.8215502503213</v>
      </c>
      <c r="G314" s="19">
        <v>0</v>
      </c>
      <c r="H314" s="20">
        <f>(-VLookups!$D$13)*(E314+F314/2)</f>
        <v>-7244.5582286068966</v>
      </c>
      <c r="I314" s="19">
        <v>0</v>
      </c>
      <c r="J314" s="19">
        <v>0</v>
      </c>
      <c r="K314" s="19">
        <v>0</v>
      </c>
      <c r="L314" s="19">
        <v>0</v>
      </c>
      <c r="M314" s="19">
        <v>0</v>
      </c>
      <c r="N314" s="20" t="s">
        <v>36</v>
      </c>
      <c r="O314" s="19">
        <v>0</v>
      </c>
      <c r="P314" s="20">
        <f>P313-VLookups!$D$42</f>
        <v>-228.5</v>
      </c>
      <c r="Q314" s="22">
        <v>70</v>
      </c>
      <c r="R314" s="19">
        <v>0</v>
      </c>
      <c r="S314" s="20">
        <f>VLookups!$D$50</f>
        <v>-4487.7037773753191</v>
      </c>
      <c r="T314" s="19">
        <v>0</v>
      </c>
      <c r="U314" s="9">
        <v>166</v>
      </c>
      <c r="V314" s="21">
        <f>V313-VLookups!$D$54</f>
        <v>-2150</v>
      </c>
      <c r="W314" s="21">
        <f>-VLookups!$D$60</f>
        <v>-400</v>
      </c>
      <c r="X314" s="21">
        <f>-VLookups!$D$62</f>
        <v>-175</v>
      </c>
      <c r="Y314" s="36">
        <f>Y313*(1+VLookups!$D$57/12)</f>
        <v>-458.68214652784354</v>
      </c>
      <c r="Z314" s="20">
        <f>-E314*VLookups!$J$3</f>
        <v>-919.2143668335475</v>
      </c>
      <c r="AA314" s="19">
        <v>0</v>
      </c>
      <c r="AB314" s="20">
        <f t="shared" si="17"/>
        <v>6227.2898763699213</v>
      </c>
      <c r="AC314" s="20">
        <f t="shared" si="18"/>
        <v>509017.44630926306</v>
      </c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 x14ac:dyDescent="0.25">
      <c r="A315" s="1"/>
      <c r="B315" s="9">
        <v>311</v>
      </c>
      <c r="C315" s="9">
        <f t="shared" si="19"/>
        <v>48</v>
      </c>
      <c r="D315" s="9">
        <f t="shared" si="20"/>
        <v>11</v>
      </c>
      <c r="E315" s="20">
        <f>E303*(1+VLookups!$C$8)</f>
        <v>22980.359170838688</v>
      </c>
      <c r="F315" s="20">
        <f>-E315*VLookups!$D$10*2</f>
        <v>-1378.8215502503213</v>
      </c>
      <c r="G315" s="19">
        <v>0</v>
      </c>
      <c r="H315" s="20">
        <f>(-VLookups!$D$13)*(E315+F315/2)</f>
        <v>-7244.5582286068966</v>
      </c>
      <c r="I315" s="19">
        <v>0</v>
      </c>
      <c r="J315" s="19">
        <v>0</v>
      </c>
      <c r="K315" s="19">
        <v>0</v>
      </c>
      <c r="L315" s="19">
        <v>0</v>
      </c>
      <c r="M315" s="19">
        <v>0</v>
      </c>
      <c r="N315" s="20" t="s">
        <v>36</v>
      </c>
      <c r="O315" s="19">
        <v>0</v>
      </c>
      <c r="P315" s="20">
        <f>P314-VLookups!$D$42</f>
        <v>-230</v>
      </c>
      <c r="Q315" s="22">
        <v>71</v>
      </c>
      <c r="R315" s="19">
        <v>0</v>
      </c>
      <c r="S315" s="20">
        <f>VLookups!$D$50</f>
        <v>-4487.7037773753191</v>
      </c>
      <c r="T315" s="19">
        <v>0</v>
      </c>
      <c r="U315" s="9">
        <v>167</v>
      </c>
      <c r="V315" s="21">
        <f>V314-VLookups!$D$54</f>
        <v>-2155</v>
      </c>
      <c r="W315" s="21">
        <f>-VLookups!$D$60</f>
        <v>-400</v>
      </c>
      <c r="X315" s="21">
        <f>-VLookups!$D$62</f>
        <v>-175</v>
      </c>
      <c r="Y315" s="36">
        <f>Y314*(1+VLookups!$D$57/12)</f>
        <v>-460.01996945521643</v>
      </c>
      <c r="Z315" s="20">
        <f>-E315*VLookups!$J$3</f>
        <v>-919.2143668335475</v>
      </c>
      <c r="AA315" s="19">
        <v>0</v>
      </c>
      <c r="AB315" s="20">
        <f t="shared" si="17"/>
        <v>6219.4520534425483</v>
      </c>
      <c r="AC315" s="20">
        <f t="shared" si="18"/>
        <v>516085.26077322103</v>
      </c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 x14ac:dyDescent="0.25">
      <c r="A316" s="1"/>
      <c r="B316" s="9">
        <v>312</v>
      </c>
      <c r="C316" s="9">
        <f t="shared" si="19"/>
        <v>49</v>
      </c>
      <c r="D316" s="9">
        <f t="shared" si="20"/>
        <v>0</v>
      </c>
      <c r="E316" s="20">
        <f>E304*(1+VLookups!$C$8)</f>
        <v>23784.671741818041</v>
      </c>
      <c r="F316" s="20">
        <f>-E316*VLookups!$D$10*2</f>
        <v>-1427.0803045090825</v>
      </c>
      <c r="G316" s="19">
        <v>0</v>
      </c>
      <c r="H316" s="20">
        <f>(-VLookups!$D$13)*(E316+F316/2)</f>
        <v>-7498.1177666081385</v>
      </c>
      <c r="I316" s="19">
        <v>0</v>
      </c>
      <c r="J316" s="19">
        <v>0</v>
      </c>
      <c r="K316" s="19">
        <v>0</v>
      </c>
      <c r="L316" s="19">
        <v>0</v>
      </c>
      <c r="M316" s="19">
        <v>0</v>
      </c>
      <c r="N316" s="20" t="s">
        <v>36</v>
      </c>
      <c r="O316" s="19">
        <v>0</v>
      </c>
      <c r="P316" s="20">
        <f>P315-VLookups!$D$42</f>
        <v>-231.5</v>
      </c>
      <c r="Q316" s="22">
        <v>72</v>
      </c>
      <c r="R316" s="19">
        <v>0</v>
      </c>
      <c r="S316" s="20">
        <f>VLookups!$D$50</f>
        <v>-4487.7037773753191</v>
      </c>
      <c r="T316" s="19">
        <v>0</v>
      </c>
      <c r="U316" s="9">
        <v>168</v>
      </c>
      <c r="V316" s="21">
        <f>V315-VLookups!$D$54</f>
        <v>-2160</v>
      </c>
      <c r="W316" s="21">
        <f>-VLookups!$D$60</f>
        <v>-400</v>
      </c>
      <c r="X316" s="21">
        <f>-VLookups!$D$62</f>
        <v>-175</v>
      </c>
      <c r="Y316" s="36">
        <f>Y315*(1+VLookups!$D$57/12)</f>
        <v>-461.36169436612749</v>
      </c>
      <c r="Z316" s="20">
        <f>-E316*VLookups!$J$3</f>
        <v>-951.38686967272167</v>
      </c>
      <c r="AA316" s="19">
        <v>0</v>
      </c>
      <c r="AB316" s="20">
        <f t="shared" si="17"/>
        <v>6706.0614815411964</v>
      </c>
      <c r="AC316" s="20">
        <f t="shared" si="18"/>
        <v>523651.46435605094</v>
      </c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spans="1:43" x14ac:dyDescent="0.25">
      <c r="A317" s="1"/>
      <c r="B317" s="9">
        <v>313</v>
      </c>
      <c r="C317" s="9">
        <f t="shared" si="19"/>
        <v>49</v>
      </c>
      <c r="D317" s="9">
        <f t="shared" si="20"/>
        <v>1</v>
      </c>
      <c r="E317" s="20">
        <f>E305*(1+VLookups!$C$8)</f>
        <v>23784.671741818041</v>
      </c>
      <c r="F317" s="20">
        <f>-E317*VLookups!$D$10*2</f>
        <v>-1427.0803045090825</v>
      </c>
      <c r="G317" s="19">
        <v>0</v>
      </c>
      <c r="H317" s="20">
        <f>(-VLookups!$D$13)*(E317+F317/2)</f>
        <v>-7498.1177666081385</v>
      </c>
      <c r="I317" s="19">
        <v>0</v>
      </c>
      <c r="J317" s="19">
        <v>0</v>
      </c>
      <c r="K317" s="19">
        <v>0</v>
      </c>
      <c r="L317" s="19">
        <v>0</v>
      </c>
      <c r="M317" s="19">
        <v>0</v>
      </c>
      <c r="N317" s="20" t="s">
        <v>36</v>
      </c>
      <c r="O317" s="19">
        <v>0</v>
      </c>
      <c r="P317" s="20">
        <f>P316-VLookups!$D$42</f>
        <v>-233</v>
      </c>
      <c r="Q317" s="22">
        <v>73</v>
      </c>
      <c r="R317" s="19">
        <v>0</v>
      </c>
      <c r="S317" s="20">
        <f>VLookups!$D$50</f>
        <v>-4487.7037773753191</v>
      </c>
      <c r="T317" s="19">
        <v>0</v>
      </c>
      <c r="U317" s="9">
        <v>169</v>
      </c>
      <c r="V317" s="21">
        <f>V316-VLookups!$D$54</f>
        <v>-2165</v>
      </c>
      <c r="W317" s="21">
        <f>-VLookups!$D$60</f>
        <v>-400</v>
      </c>
      <c r="X317" s="21">
        <f>-VLookups!$D$62</f>
        <v>-175</v>
      </c>
      <c r="Y317" s="36">
        <f>Y316*(1+VLookups!$D$57/12)</f>
        <v>-462.70733264136203</v>
      </c>
      <c r="Z317" s="20">
        <f>-E317*VLookups!$J$3</f>
        <v>-951.38686967272167</v>
      </c>
      <c r="AA317" s="19">
        <v>0</v>
      </c>
      <c r="AB317" s="20">
        <f t="shared" si="17"/>
        <v>6698.2158432659617</v>
      </c>
      <c r="AC317" s="20">
        <f t="shared" si="18"/>
        <v>531222.43263991037</v>
      </c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</row>
    <row r="318" spans="1:43" x14ac:dyDescent="0.25">
      <c r="A318" s="1"/>
      <c r="B318" s="9">
        <v>314</v>
      </c>
      <c r="C318" s="9">
        <f t="shared" si="19"/>
        <v>49</v>
      </c>
      <c r="D318" s="9">
        <f t="shared" si="20"/>
        <v>2</v>
      </c>
      <c r="E318" s="20">
        <f>E306*(1+VLookups!$C$8)</f>
        <v>23784.671741818041</v>
      </c>
      <c r="F318" s="20">
        <f>-E318*VLookups!$D$10*2</f>
        <v>-1427.0803045090825</v>
      </c>
      <c r="G318" s="19">
        <v>0</v>
      </c>
      <c r="H318" s="20">
        <f>(-VLookups!$D$13)*(E318+F318/2)</f>
        <v>-7498.1177666081385</v>
      </c>
      <c r="I318" s="19">
        <v>0</v>
      </c>
      <c r="J318" s="19">
        <v>0</v>
      </c>
      <c r="K318" s="19">
        <v>0</v>
      </c>
      <c r="L318" s="19">
        <v>0</v>
      </c>
      <c r="M318" s="19">
        <v>0</v>
      </c>
      <c r="N318" s="20" t="s">
        <v>36</v>
      </c>
      <c r="O318" s="19">
        <v>0</v>
      </c>
      <c r="P318" s="20">
        <f>P317-VLookups!$D$42</f>
        <v>-234.5</v>
      </c>
      <c r="Q318" s="22">
        <v>74</v>
      </c>
      <c r="R318" s="19">
        <v>0</v>
      </c>
      <c r="S318" s="20">
        <f>VLookups!$D$50</f>
        <v>-4487.7037773753191</v>
      </c>
      <c r="T318" s="19">
        <v>0</v>
      </c>
      <c r="U318" s="9">
        <v>170</v>
      </c>
      <c r="V318" s="21">
        <f>V317-VLookups!$D$54</f>
        <v>-2170</v>
      </c>
      <c r="W318" s="21">
        <f>-VLookups!$D$60</f>
        <v>-400</v>
      </c>
      <c r="X318" s="21">
        <f>-VLookups!$D$62</f>
        <v>-175</v>
      </c>
      <c r="Y318" s="36">
        <f>Y317*(1+VLookups!$D$57/12)</f>
        <v>-464.05689569489937</v>
      </c>
      <c r="Z318" s="20">
        <f>-E318*VLookups!$J$3</f>
        <v>-951.38686967272167</v>
      </c>
      <c r="AA318" s="19">
        <v>0</v>
      </c>
      <c r="AB318" s="20">
        <f t="shared" si="17"/>
        <v>6690.3662802124245</v>
      </c>
      <c r="AC318" s="20">
        <f t="shared" si="18"/>
        <v>538798.16964118928</v>
      </c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</row>
    <row r="319" spans="1:43" x14ac:dyDescent="0.25">
      <c r="A319" s="1"/>
      <c r="B319" s="9">
        <v>315</v>
      </c>
      <c r="C319" s="9">
        <f t="shared" si="19"/>
        <v>49</v>
      </c>
      <c r="D319" s="9">
        <f t="shared" si="20"/>
        <v>3</v>
      </c>
      <c r="E319" s="20">
        <f>E307*(1+VLookups!$C$8)</f>
        <v>23784.671741818041</v>
      </c>
      <c r="F319" s="20">
        <f>-E319*VLookups!$D$10*2</f>
        <v>-1427.0803045090825</v>
      </c>
      <c r="G319" s="19">
        <v>0</v>
      </c>
      <c r="H319" s="20">
        <f>(-VLookups!$D$13)*(E319+F319/2)</f>
        <v>-7498.1177666081385</v>
      </c>
      <c r="I319" s="19">
        <v>0</v>
      </c>
      <c r="J319" s="19">
        <v>0</v>
      </c>
      <c r="K319" s="19">
        <v>0</v>
      </c>
      <c r="L319" s="19">
        <v>0</v>
      </c>
      <c r="M319" s="19">
        <v>0</v>
      </c>
      <c r="N319" s="20" t="s">
        <v>36</v>
      </c>
      <c r="O319" s="19">
        <v>0</v>
      </c>
      <c r="P319" s="20">
        <f>P318-VLookups!$D$42</f>
        <v>-236</v>
      </c>
      <c r="Q319" s="22">
        <v>75</v>
      </c>
      <c r="R319" s="19">
        <v>0</v>
      </c>
      <c r="S319" s="20">
        <f>VLookups!$D$50</f>
        <v>-4487.7037773753191</v>
      </c>
      <c r="T319" s="19">
        <v>0</v>
      </c>
      <c r="U319" s="9">
        <v>171</v>
      </c>
      <c r="V319" s="21">
        <f>V318-VLookups!$D$54</f>
        <v>-2175</v>
      </c>
      <c r="W319" s="21">
        <f>-VLookups!$D$60</f>
        <v>-400</v>
      </c>
      <c r="X319" s="21">
        <f>-VLookups!$D$62</f>
        <v>-175</v>
      </c>
      <c r="Y319" s="36">
        <f>Y318*(1+VLookups!$D$57/12)</f>
        <v>-465.41039497400948</v>
      </c>
      <c r="Z319" s="20">
        <f>-E319*VLookups!$J$3</f>
        <v>-951.38686967272167</v>
      </c>
      <c r="AA319" s="19">
        <v>0</v>
      </c>
      <c r="AB319" s="20">
        <f t="shared" si="17"/>
        <v>6682.5127809333144</v>
      </c>
      <c r="AC319" s="20">
        <f t="shared" si="18"/>
        <v>546378.6793715246</v>
      </c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 x14ac:dyDescent="0.25">
      <c r="A320" s="1"/>
      <c r="B320" s="9">
        <v>316</v>
      </c>
      <c r="C320" s="9">
        <f t="shared" si="19"/>
        <v>49</v>
      </c>
      <c r="D320" s="9">
        <f t="shared" si="20"/>
        <v>4</v>
      </c>
      <c r="E320" s="20">
        <f>E308*(1+VLookups!$C$8)</f>
        <v>23784.671741818041</v>
      </c>
      <c r="F320" s="20">
        <f>-E320*VLookups!$D$10*2</f>
        <v>-1427.0803045090825</v>
      </c>
      <c r="G320" s="19">
        <v>0</v>
      </c>
      <c r="H320" s="20">
        <f>(-VLookups!$D$13)*(E320+F320/2)</f>
        <v>-7498.1177666081385</v>
      </c>
      <c r="I320" s="19">
        <v>0</v>
      </c>
      <c r="J320" s="19">
        <v>0</v>
      </c>
      <c r="K320" s="19">
        <v>0</v>
      </c>
      <c r="L320" s="19">
        <v>0</v>
      </c>
      <c r="M320" s="19">
        <v>0</v>
      </c>
      <c r="N320" s="20" t="s">
        <v>36</v>
      </c>
      <c r="O320" s="19">
        <v>0</v>
      </c>
      <c r="P320" s="20">
        <f>P319-VLookups!$D$42</f>
        <v>-237.5</v>
      </c>
      <c r="Q320" s="22">
        <v>76</v>
      </c>
      <c r="R320" s="19">
        <v>0</v>
      </c>
      <c r="S320" s="20">
        <f>VLookups!$D$50</f>
        <v>-4487.7037773753191</v>
      </c>
      <c r="T320" s="19">
        <v>0</v>
      </c>
      <c r="U320" s="9">
        <v>172</v>
      </c>
      <c r="V320" s="21">
        <f>V319-VLookups!$D$54</f>
        <v>-2180</v>
      </c>
      <c r="W320" s="21">
        <f>-VLookups!$D$60</f>
        <v>-400</v>
      </c>
      <c r="X320" s="21">
        <f>-VLookups!$D$62</f>
        <v>-175</v>
      </c>
      <c r="Y320" s="36">
        <f>Y319*(1+VLookups!$D$57/12)</f>
        <v>-466.76784195935033</v>
      </c>
      <c r="Z320" s="20">
        <f>-E320*VLookups!$J$3</f>
        <v>-951.38686967272167</v>
      </c>
      <c r="AA320" s="19">
        <v>0</v>
      </c>
      <c r="AB320" s="20">
        <f t="shared" si="17"/>
        <v>6674.6553339479733</v>
      </c>
      <c r="AC320" s="20">
        <f t="shared" si="18"/>
        <v>553963.9658377585</v>
      </c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 x14ac:dyDescent="0.25">
      <c r="A321" s="1"/>
      <c r="B321" s="9">
        <v>317</v>
      </c>
      <c r="C321" s="9">
        <f t="shared" si="19"/>
        <v>49</v>
      </c>
      <c r="D321" s="9">
        <f t="shared" si="20"/>
        <v>5</v>
      </c>
      <c r="E321" s="20">
        <f>E309*(1+VLookups!$C$8)</f>
        <v>23784.671741818041</v>
      </c>
      <c r="F321" s="20">
        <f>-E321*VLookups!$D$10*2</f>
        <v>-1427.0803045090825</v>
      </c>
      <c r="G321" s="19">
        <v>0</v>
      </c>
      <c r="H321" s="20">
        <f>(-VLookups!$D$13)*(E321+F321/2)</f>
        <v>-7498.1177666081385</v>
      </c>
      <c r="I321" s="19">
        <v>0</v>
      </c>
      <c r="J321" s="19">
        <v>0</v>
      </c>
      <c r="K321" s="19">
        <v>0</v>
      </c>
      <c r="L321" s="19">
        <v>0</v>
      </c>
      <c r="M321" s="19">
        <v>0</v>
      </c>
      <c r="N321" s="20" t="s">
        <v>36</v>
      </c>
      <c r="O321" s="19">
        <v>0</v>
      </c>
      <c r="P321" s="20">
        <f>P320-VLookups!$D$42</f>
        <v>-239</v>
      </c>
      <c r="Q321" s="22">
        <v>77</v>
      </c>
      <c r="R321" s="19">
        <v>0</v>
      </c>
      <c r="S321" s="20">
        <f>VLookups!$D$50</f>
        <v>-4487.7037773753191</v>
      </c>
      <c r="T321" s="19">
        <v>0</v>
      </c>
      <c r="U321" s="9">
        <v>173</v>
      </c>
      <c r="V321" s="21">
        <f>V320-VLookups!$D$54</f>
        <v>-2185</v>
      </c>
      <c r="W321" s="21">
        <f>-VLookups!$D$60</f>
        <v>-400</v>
      </c>
      <c r="X321" s="21">
        <f>-VLookups!$D$62</f>
        <v>-175</v>
      </c>
      <c r="Y321" s="36">
        <f>Y320*(1+VLookups!$D$57/12)</f>
        <v>-468.12924816506512</v>
      </c>
      <c r="Z321" s="20">
        <f>-E321*VLookups!$J$3</f>
        <v>-951.38686967272167</v>
      </c>
      <c r="AA321" s="19">
        <v>0</v>
      </c>
      <c r="AB321" s="20">
        <f t="shared" si="17"/>
        <v>6666.7939277422583</v>
      </c>
      <c r="AC321" s="20">
        <f t="shared" si="18"/>
        <v>561554.03304189711</v>
      </c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 x14ac:dyDescent="0.25">
      <c r="A322" s="1"/>
      <c r="B322" s="9">
        <v>318</v>
      </c>
      <c r="C322" s="9">
        <f t="shared" si="19"/>
        <v>49</v>
      </c>
      <c r="D322" s="9">
        <f t="shared" si="20"/>
        <v>6</v>
      </c>
      <c r="E322" s="20">
        <f>E310*(1+VLookups!$C$8)</f>
        <v>23784.671741818041</v>
      </c>
      <c r="F322" s="20">
        <f>-E322*VLookups!$D$10*2</f>
        <v>-1427.0803045090825</v>
      </c>
      <c r="G322" s="19">
        <v>0</v>
      </c>
      <c r="H322" s="20">
        <f>(-VLookups!$D$13)*(E322+F322/2)</f>
        <v>-7498.1177666081385</v>
      </c>
      <c r="I322" s="19">
        <v>0</v>
      </c>
      <c r="J322" s="19">
        <v>0</v>
      </c>
      <c r="K322" s="19">
        <v>0</v>
      </c>
      <c r="L322" s="19">
        <v>0</v>
      </c>
      <c r="M322" s="19">
        <v>0</v>
      </c>
      <c r="N322" s="20" t="s">
        <v>36</v>
      </c>
      <c r="O322" s="19">
        <v>0</v>
      </c>
      <c r="P322" s="20">
        <f>P321-VLookups!$D$42</f>
        <v>-240.5</v>
      </c>
      <c r="Q322" s="22">
        <v>78</v>
      </c>
      <c r="R322" s="19">
        <v>0</v>
      </c>
      <c r="S322" s="20">
        <f>VLookups!$D$50</f>
        <v>-4487.7037773753191</v>
      </c>
      <c r="T322" s="19">
        <v>0</v>
      </c>
      <c r="U322" s="9">
        <v>174</v>
      </c>
      <c r="V322" s="21">
        <f>V321-VLookups!$D$54</f>
        <v>-2190</v>
      </c>
      <c r="W322" s="21">
        <f>-VLookups!$D$60</f>
        <v>-400</v>
      </c>
      <c r="X322" s="21">
        <f>-VLookups!$D$62</f>
        <v>-175</v>
      </c>
      <c r="Y322" s="36">
        <f>Y321*(1+VLookups!$D$57/12)</f>
        <v>-469.49462513887988</v>
      </c>
      <c r="Z322" s="20">
        <f>-E322*VLookups!$J$3</f>
        <v>-951.38686967272167</v>
      </c>
      <c r="AA322" s="19">
        <v>0</v>
      </c>
      <c r="AB322" s="20">
        <f t="shared" si="17"/>
        <v>6658.9285507684435</v>
      </c>
      <c r="AC322" s="20">
        <f t="shared" si="18"/>
        <v>569148.88498106867</v>
      </c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</row>
    <row r="323" spans="1:43" x14ac:dyDescent="0.25">
      <c r="A323" s="1"/>
      <c r="B323" s="9">
        <v>319</v>
      </c>
      <c r="C323" s="9">
        <f t="shared" si="19"/>
        <v>49</v>
      </c>
      <c r="D323" s="9">
        <f t="shared" si="20"/>
        <v>7</v>
      </c>
      <c r="E323" s="20">
        <f>E311*(1+VLookups!$C$8)</f>
        <v>23784.671741818041</v>
      </c>
      <c r="F323" s="20">
        <f>-E323*VLookups!$D$10*2</f>
        <v>-1427.0803045090825</v>
      </c>
      <c r="G323" s="19">
        <v>0</v>
      </c>
      <c r="H323" s="20">
        <f>(-VLookups!$D$13)*(E323+F323/2)</f>
        <v>-7498.1177666081385</v>
      </c>
      <c r="I323" s="19">
        <v>0</v>
      </c>
      <c r="J323" s="19">
        <v>0</v>
      </c>
      <c r="K323" s="19">
        <v>0</v>
      </c>
      <c r="L323" s="19">
        <v>0</v>
      </c>
      <c r="M323" s="19">
        <v>0</v>
      </c>
      <c r="N323" s="20" t="s">
        <v>36</v>
      </c>
      <c r="O323" s="19">
        <v>0</v>
      </c>
      <c r="P323" s="20">
        <f>P322-VLookups!$D$42</f>
        <v>-242</v>
      </c>
      <c r="Q323" s="22">
        <v>79</v>
      </c>
      <c r="R323" s="19">
        <v>0</v>
      </c>
      <c r="S323" s="20">
        <f>VLookups!$D$50</f>
        <v>-4487.7037773753191</v>
      </c>
      <c r="T323" s="19">
        <v>0</v>
      </c>
      <c r="U323" s="9">
        <v>175</v>
      </c>
      <c r="V323" s="21">
        <f>V322-VLookups!$D$54</f>
        <v>-2195</v>
      </c>
      <c r="W323" s="21">
        <f>-VLookups!$D$60</f>
        <v>-400</v>
      </c>
      <c r="X323" s="21">
        <f>-VLookups!$D$62</f>
        <v>-175</v>
      </c>
      <c r="Y323" s="36">
        <f>Y322*(1+VLookups!$D$57/12)</f>
        <v>-470.86398446220164</v>
      </c>
      <c r="Z323" s="20">
        <f>-E323*VLookups!$J$3</f>
        <v>-951.38686967272167</v>
      </c>
      <c r="AA323" s="19">
        <v>0</v>
      </c>
      <c r="AB323" s="20">
        <f t="shared" si="17"/>
        <v>6651.0591914451225</v>
      </c>
      <c r="AC323" s="20">
        <f t="shared" si="18"/>
        <v>576748.52564748225</v>
      </c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</row>
    <row r="324" spans="1:43" x14ac:dyDescent="0.25">
      <c r="A324" s="1"/>
      <c r="B324" s="9">
        <v>320</v>
      </c>
      <c r="C324" s="9">
        <f t="shared" si="19"/>
        <v>49</v>
      </c>
      <c r="D324" s="9">
        <f t="shared" si="20"/>
        <v>8</v>
      </c>
      <c r="E324" s="20">
        <f>E312*(1+VLookups!$C$8)</f>
        <v>23784.671741818041</v>
      </c>
      <c r="F324" s="20">
        <f>-E324*VLookups!$D$10*2</f>
        <v>-1427.0803045090825</v>
      </c>
      <c r="G324" s="19">
        <v>0</v>
      </c>
      <c r="H324" s="20">
        <f>(-VLookups!$D$13)*(E324+F324/2)</f>
        <v>-7498.1177666081385</v>
      </c>
      <c r="I324" s="19">
        <v>0</v>
      </c>
      <c r="J324" s="19">
        <v>0</v>
      </c>
      <c r="K324" s="19">
        <v>0</v>
      </c>
      <c r="L324" s="19">
        <v>0</v>
      </c>
      <c r="M324" s="19">
        <v>0</v>
      </c>
      <c r="N324" s="20" t="s">
        <v>36</v>
      </c>
      <c r="O324" s="19">
        <v>0</v>
      </c>
      <c r="P324" s="20">
        <f>P323-VLookups!$D$42</f>
        <v>-243.5</v>
      </c>
      <c r="Q324" s="22">
        <v>80</v>
      </c>
      <c r="R324" s="19">
        <v>0</v>
      </c>
      <c r="S324" s="20">
        <f>VLookups!$D$50</f>
        <v>-4487.7037773753191</v>
      </c>
      <c r="T324" s="19">
        <v>0</v>
      </c>
      <c r="U324" s="9">
        <v>176</v>
      </c>
      <c r="V324" s="21">
        <f>V323-VLookups!$D$54</f>
        <v>-2200</v>
      </c>
      <c r="W324" s="21">
        <f>-VLookups!$D$60</f>
        <v>-400</v>
      </c>
      <c r="X324" s="21">
        <f>-VLookups!$D$62</f>
        <v>-175</v>
      </c>
      <c r="Y324" s="36">
        <f>Y323*(1+VLookups!$D$57/12)</f>
        <v>-472.2373377502164</v>
      </c>
      <c r="Z324" s="20">
        <f>-E324*VLookups!$J$3</f>
        <v>-951.38686967272167</v>
      </c>
      <c r="AA324" s="19">
        <v>0</v>
      </c>
      <c r="AB324" s="20">
        <f t="shared" si="17"/>
        <v>6643.1858381571074</v>
      </c>
      <c r="AC324" s="20">
        <f t="shared" si="18"/>
        <v>584352.95902838511</v>
      </c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</row>
    <row r="325" spans="1:43" x14ac:dyDescent="0.25">
      <c r="A325" s="1"/>
      <c r="B325" s="9">
        <v>321</v>
      </c>
      <c r="C325" s="9">
        <f t="shared" si="19"/>
        <v>49</v>
      </c>
      <c r="D325" s="9">
        <f t="shared" si="20"/>
        <v>9</v>
      </c>
      <c r="E325" s="20">
        <f>E313*(1+VLookups!$C$8)</f>
        <v>23784.671741818041</v>
      </c>
      <c r="F325" s="20">
        <f>-E325*VLookups!$D$10*2</f>
        <v>-1427.0803045090825</v>
      </c>
      <c r="G325" s="19">
        <v>0</v>
      </c>
      <c r="H325" s="20">
        <f>(-VLookups!$D$13)*(E325+F325/2)</f>
        <v>-7498.1177666081385</v>
      </c>
      <c r="I325" s="19">
        <v>0</v>
      </c>
      <c r="J325" s="19">
        <v>0</v>
      </c>
      <c r="K325" s="19">
        <v>0</v>
      </c>
      <c r="L325" s="19">
        <v>0</v>
      </c>
      <c r="M325" s="19">
        <v>0</v>
      </c>
      <c r="N325" s="20" t="s">
        <v>36</v>
      </c>
      <c r="O325" s="19">
        <v>0</v>
      </c>
      <c r="P325" s="20">
        <f>P324-VLookups!$D$42</f>
        <v>-245</v>
      </c>
      <c r="Q325" s="22">
        <v>81</v>
      </c>
      <c r="R325" s="19">
        <v>0</v>
      </c>
      <c r="S325" s="20">
        <f>VLookups!$D$50</f>
        <v>-4487.7037773753191</v>
      </c>
      <c r="T325" s="19">
        <v>0</v>
      </c>
      <c r="U325" s="9">
        <v>177</v>
      </c>
      <c r="V325" s="21">
        <f>V324-VLookups!$D$54</f>
        <v>-2205</v>
      </c>
      <c r="W325" s="21">
        <f>-VLookups!$D$60</f>
        <v>-400</v>
      </c>
      <c r="X325" s="21">
        <f>-VLookups!$D$62</f>
        <v>-175</v>
      </c>
      <c r="Y325" s="36">
        <f>Y324*(1+VLookups!$D$57/12)</f>
        <v>-473.61469665198786</v>
      </c>
      <c r="Z325" s="20">
        <f>-E325*VLookups!$J$3</f>
        <v>-951.38686967272167</v>
      </c>
      <c r="AA325" s="19">
        <v>0</v>
      </c>
      <c r="AB325" s="20">
        <f t="shared" ref="AB325:AB388" si="21">SUM(E325,F325/2,H325,I325,K325,L325,M325,O325,P325,R325,S325,T325,V325,W325,X325,Y325,G325,J325,Z325,AA325)</f>
        <v>6635.3084792553354</v>
      </c>
      <c r="AC325" s="20">
        <f t="shared" si="18"/>
        <v>591962.18910602108</v>
      </c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</row>
    <row r="326" spans="1:43" x14ac:dyDescent="0.25">
      <c r="A326" s="1"/>
      <c r="B326" s="9">
        <v>322</v>
      </c>
      <c r="C326" s="9">
        <f t="shared" si="19"/>
        <v>49</v>
      </c>
      <c r="D326" s="9">
        <f t="shared" si="20"/>
        <v>10</v>
      </c>
      <c r="E326" s="20">
        <f>E314*(1+VLookups!$C$8)</f>
        <v>23784.671741818041</v>
      </c>
      <c r="F326" s="20">
        <f>-E326*VLookups!$D$10*2</f>
        <v>-1427.0803045090825</v>
      </c>
      <c r="G326" s="19">
        <v>0</v>
      </c>
      <c r="H326" s="20">
        <f>(-VLookups!$D$13)*(E326+F326/2)</f>
        <v>-7498.1177666081385</v>
      </c>
      <c r="I326" s="19">
        <v>0</v>
      </c>
      <c r="J326" s="19">
        <v>0</v>
      </c>
      <c r="K326" s="19">
        <v>0</v>
      </c>
      <c r="L326" s="19">
        <v>0</v>
      </c>
      <c r="M326" s="19">
        <v>0</v>
      </c>
      <c r="N326" s="20" t="s">
        <v>36</v>
      </c>
      <c r="O326" s="19">
        <v>0</v>
      </c>
      <c r="P326" s="20">
        <f>P325-VLookups!$D$42</f>
        <v>-246.5</v>
      </c>
      <c r="Q326" s="22">
        <v>82</v>
      </c>
      <c r="R326" s="19">
        <v>0</v>
      </c>
      <c r="S326" s="20">
        <f>VLookups!$D$50</f>
        <v>-4487.7037773753191</v>
      </c>
      <c r="T326" s="19">
        <v>0</v>
      </c>
      <c r="U326" s="9">
        <v>178</v>
      </c>
      <c r="V326" s="21">
        <f>V325-VLookups!$D$54</f>
        <v>-2210</v>
      </c>
      <c r="W326" s="21">
        <f>-VLookups!$D$60</f>
        <v>-400</v>
      </c>
      <c r="X326" s="21">
        <f>-VLookups!$D$62</f>
        <v>-175</v>
      </c>
      <c r="Y326" s="36">
        <f>Y325*(1+VLookups!$D$57/12)</f>
        <v>-474.99607285055617</v>
      </c>
      <c r="Z326" s="20">
        <f>-E326*VLookups!$J$3</f>
        <v>-951.38686967272167</v>
      </c>
      <c r="AA326" s="19">
        <v>0</v>
      </c>
      <c r="AB326" s="20">
        <f t="shared" si="21"/>
        <v>6627.4271030567679</v>
      </c>
      <c r="AC326" s="20">
        <f t="shared" ref="AC326:AC389" si="22">AB326+AC325*(1+$AC$2/12)</f>
        <v>599576.21985758794</v>
      </c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</row>
    <row r="327" spans="1:43" x14ac:dyDescent="0.25">
      <c r="A327" s="1"/>
      <c r="B327" s="9">
        <v>323</v>
      </c>
      <c r="C327" s="9">
        <f t="shared" si="19"/>
        <v>49</v>
      </c>
      <c r="D327" s="9">
        <f t="shared" si="20"/>
        <v>11</v>
      </c>
      <c r="E327" s="20">
        <f>E315*(1+VLookups!$C$8)</f>
        <v>23784.671741818041</v>
      </c>
      <c r="F327" s="20">
        <f>-E327*VLookups!$D$10*2</f>
        <v>-1427.0803045090825</v>
      </c>
      <c r="G327" s="19">
        <v>0</v>
      </c>
      <c r="H327" s="20">
        <f>(-VLookups!$D$13)*(E327+F327/2)</f>
        <v>-7498.1177666081385</v>
      </c>
      <c r="I327" s="19">
        <v>0</v>
      </c>
      <c r="J327" s="19">
        <v>0</v>
      </c>
      <c r="K327" s="19">
        <v>0</v>
      </c>
      <c r="L327" s="19">
        <v>0</v>
      </c>
      <c r="M327" s="19">
        <v>0</v>
      </c>
      <c r="N327" s="20" t="s">
        <v>36</v>
      </c>
      <c r="O327" s="19">
        <v>0</v>
      </c>
      <c r="P327" s="20">
        <f>P326-VLookups!$D$42</f>
        <v>-248</v>
      </c>
      <c r="Q327" s="22">
        <v>83</v>
      </c>
      <c r="R327" s="19">
        <v>0</v>
      </c>
      <c r="S327" s="20">
        <f>VLookups!$D$50</f>
        <v>-4487.7037773753191</v>
      </c>
      <c r="T327" s="19">
        <v>0</v>
      </c>
      <c r="U327" s="9">
        <v>179</v>
      </c>
      <c r="V327" s="21">
        <f>V326-VLookups!$D$54</f>
        <v>-2215</v>
      </c>
      <c r="W327" s="21">
        <f>-VLookups!$D$60</f>
        <v>-400</v>
      </c>
      <c r="X327" s="21">
        <f>-VLookups!$D$62</f>
        <v>-175</v>
      </c>
      <c r="Y327" s="36">
        <f>Y326*(1+VLookups!$D$57/12)</f>
        <v>-476.38147806303698</v>
      </c>
      <c r="Z327" s="20">
        <f>-E327*VLookups!$J$3</f>
        <v>-951.38686967272167</v>
      </c>
      <c r="AA327" s="19">
        <v>0</v>
      </c>
      <c r="AB327" s="20">
        <f t="shared" si="21"/>
        <v>6619.5416978442863</v>
      </c>
      <c r="AC327" s="20">
        <f t="shared" si="22"/>
        <v>607195.05525519489</v>
      </c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</row>
    <row r="328" spans="1:43" x14ac:dyDescent="0.25">
      <c r="A328" s="1"/>
      <c r="B328" s="9">
        <v>324</v>
      </c>
      <c r="C328" s="9">
        <f t="shared" si="19"/>
        <v>50</v>
      </c>
      <c r="D328" s="9">
        <f t="shared" si="20"/>
        <v>0</v>
      </c>
      <c r="E328" s="20">
        <f>E316*(1+VLookups!$C$8)</f>
        <v>24617.135252781671</v>
      </c>
      <c r="F328" s="20">
        <f>-E328*VLookups!$D$10*2</f>
        <v>-1477.0281151669001</v>
      </c>
      <c r="G328" s="19">
        <v>0</v>
      </c>
      <c r="H328" s="20">
        <f>(-VLookups!$D$13)*(E328+F328/2)</f>
        <v>-7760.5518884394223</v>
      </c>
      <c r="I328" s="19">
        <v>0</v>
      </c>
      <c r="J328" s="19">
        <v>0</v>
      </c>
      <c r="K328" s="19">
        <v>0</v>
      </c>
      <c r="L328" s="19">
        <v>0</v>
      </c>
      <c r="M328" s="19">
        <v>0</v>
      </c>
      <c r="N328" s="20" t="s">
        <v>36</v>
      </c>
      <c r="O328" s="19">
        <v>0</v>
      </c>
      <c r="P328" s="20">
        <f>P327-VLookups!$D$42</f>
        <v>-249.5</v>
      </c>
      <c r="Q328" s="22">
        <v>84</v>
      </c>
      <c r="R328" s="19">
        <v>0</v>
      </c>
      <c r="S328" s="20">
        <f>VLookups!$D$50</f>
        <v>-4487.7037773753191</v>
      </c>
      <c r="T328" s="19">
        <v>0</v>
      </c>
      <c r="U328" s="9">
        <v>180</v>
      </c>
      <c r="V328" s="21">
        <f>V327-VLookups!$D$54</f>
        <v>-2220</v>
      </c>
      <c r="W328" s="21">
        <f>-VLookups!$D$60</f>
        <v>-400</v>
      </c>
      <c r="X328" s="21">
        <f>-VLookups!$D$62</f>
        <v>-175</v>
      </c>
      <c r="Y328" s="36">
        <f>Y327*(1+VLookups!$D$57/12)</f>
        <v>-477.77092404072084</v>
      </c>
      <c r="Z328" s="20">
        <f>-E328*VLookups!$J$3</f>
        <v>-984.68541011126683</v>
      </c>
      <c r="AA328" s="19">
        <v>0</v>
      </c>
      <c r="AB328" s="20">
        <f t="shared" si="21"/>
        <v>7123.4091952314939</v>
      </c>
      <c r="AC328" s="20">
        <f t="shared" si="22"/>
        <v>615330.45620918507</v>
      </c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 x14ac:dyDescent="0.25">
      <c r="A329" s="1"/>
      <c r="B329" s="9">
        <v>325</v>
      </c>
      <c r="C329" s="9">
        <f t="shared" si="19"/>
        <v>50</v>
      </c>
      <c r="D329" s="9">
        <f t="shared" si="20"/>
        <v>1</v>
      </c>
      <c r="E329" s="20">
        <f>E317*(1+VLookups!$C$8)</f>
        <v>24617.135252781671</v>
      </c>
      <c r="F329" s="20">
        <f>-E329*VLookups!$D$10*2</f>
        <v>-1477.0281151669001</v>
      </c>
      <c r="G329" s="19">
        <v>0</v>
      </c>
      <c r="H329" s="20">
        <f>(-VLookups!$D$13)*(E329+F329/2)</f>
        <v>-7760.5518884394223</v>
      </c>
      <c r="I329" s="19">
        <v>0</v>
      </c>
      <c r="J329" s="19">
        <v>0</v>
      </c>
      <c r="K329" s="19">
        <v>0</v>
      </c>
      <c r="L329" s="19">
        <v>0</v>
      </c>
      <c r="M329" s="19">
        <v>0</v>
      </c>
      <c r="N329" s="20" t="s">
        <v>36</v>
      </c>
      <c r="O329" s="19">
        <v>0</v>
      </c>
      <c r="P329" s="20">
        <f>P328-VLookups!$D$42</f>
        <v>-251</v>
      </c>
      <c r="Q329" s="22">
        <v>85</v>
      </c>
      <c r="R329" s="19">
        <v>0</v>
      </c>
      <c r="S329" s="20">
        <f>VLookups!$D$50</f>
        <v>-4487.7037773753191</v>
      </c>
      <c r="T329" s="19">
        <v>0</v>
      </c>
      <c r="U329" s="9">
        <v>181</v>
      </c>
      <c r="V329" s="21">
        <f>V328-VLookups!$D$54</f>
        <v>-2225</v>
      </c>
      <c r="W329" s="21">
        <f>-VLookups!$D$60</f>
        <v>-400</v>
      </c>
      <c r="X329" s="21">
        <f>-VLookups!$D$62</f>
        <v>-175</v>
      </c>
      <c r="Y329" s="36">
        <f>Y328*(1+VLookups!$D$57/12)</f>
        <v>-479.16442256917293</v>
      </c>
      <c r="Z329" s="20">
        <f>-E329*VLookups!$J$3</f>
        <v>-984.68541011126683</v>
      </c>
      <c r="AA329" s="19">
        <v>0</v>
      </c>
      <c r="AB329" s="20">
        <f t="shared" si="21"/>
        <v>7115.5156967030425</v>
      </c>
      <c r="AC329" s="20">
        <f t="shared" si="22"/>
        <v>623471.52266623673</v>
      </c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 x14ac:dyDescent="0.25">
      <c r="A330" s="1"/>
      <c r="B330" s="9">
        <v>326</v>
      </c>
      <c r="C330" s="9">
        <f t="shared" si="19"/>
        <v>50</v>
      </c>
      <c r="D330" s="9">
        <f t="shared" si="20"/>
        <v>2</v>
      </c>
      <c r="E330" s="20">
        <f>E318*(1+VLookups!$C$8)</f>
        <v>24617.135252781671</v>
      </c>
      <c r="F330" s="20">
        <f>-E330*VLookups!$D$10*2</f>
        <v>-1477.0281151669001</v>
      </c>
      <c r="G330" s="19">
        <v>0</v>
      </c>
      <c r="H330" s="20">
        <f>(-VLookups!$D$13)*(E330+F330/2)</f>
        <v>-7760.5518884394223</v>
      </c>
      <c r="I330" s="19">
        <v>0</v>
      </c>
      <c r="J330" s="19">
        <v>0</v>
      </c>
      <c r="K330" s="19">
        <v>0</v>
      </c>
      <c r="L330" s="19">
        <v>0</v>
      </c>
      <c r="M330" s="19">
        <v>0</v>
      </c>
      <c r="N330" s="20" t="s">
        <v>36</v>
      </c>
      <c r="O330" s="19">
        <v>0</v>
      </c>
      <c r="P330" s="20">
        <f>P329-VLookups!$D$42</f>
        <v>-252.5</v>
      </c>
      <c r="Q330" s="22">
        <v>86</v>
      </c>
      <c r="R330" s="19">
        <v>0</v>
      </c>
      <c r="S330" s="20">
        <f>VLookups!$D$50</f>
        <v>-4487.7037773753191</v>
      </c>
      <c r="T330" s="19">
        <v>0</v>
      </c>
      <c r="U330" s="9">
        <v>182</v>
      </c>
      <c r="V330" s="21">
        <f>V329-VLookups!$D$54</f>
        <v>-2230</v>
      </c>
      <c r="W330" s="21">
        <f>-VLookups!$D$60</f>
        <v>-400</v>
      </c>
      <c r="X330" s="21">
        <f>-VLookups!$D$62</f>
        <v>-175</v>
      </c>
      <c r="Y330" s="36">
        <f>Y329*(1+VLookups!$D$57/12)</f>
        <v>-480.56198546833303</v>
      </c>
      <c r="Z330" s="20">
        <f>-E330*VLookups!$J$3</f>
        <v>-984.68541011126683</v>
      </c>
      <c r="AA330" s="19">
        <v>0</v>
      </c>
      <c r="AB330" s="20">
        <f t="shared" si="21"/>
        <v>7107.6181338038823</v>
      </c>
      <c r="AC330" s="20">
        <f t="shared" si="22"/>
        <v>631618.26000448433</v>
      </c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 x14ac:dyDescent="0.25">
      <c r="A331" s="1"/>
      <c r="B331" s="9">
        <v>327</v>
      </c>
      <c r="C331" s="9">
        <f t="shared" si="19"/>
        <v>50</v>
      </c>
      <c r="D331" s="9">
        <f t="shared" si="20"/>
        <v>3</v>
      </c>
      <c r="E331" s="20">
        <f>E319*(1+VLookups!$C$8)</f>
        <v>24617.135252781671</v>
      </c>
      <c r="F331" s="20">
        <f>-E331*VLookups!$D$10*2</f>
        <v>-1477.0281151669001</v>
      </c>
      <c r="G331" s="19">
        <v>0</v>
      </c>
      <c r="H331" s="20">
        <f>(-VLookups!$D$13)*(E331+F331/2)</f>
        <v>-7760.5518884394223</v>
      </c>
      <c r="I331" s="19">
        <v>0</v>
      </c>
      <c r="J331" s="19">
        <v>0</v>
      </c>
      <c r="K331" s="19">
        <v>0</v>
      </c>
      <c r="L331" s="19">
        <v>0</v>
      </c>
      <c r="M331" s="19">
        <v>0</v>
      </c>
      <c r="N331" s="20" t="s">
        <v>36</v>
      </c>
      <c r="O331" s="19">
        <v>0</v>
      </c>
      <c r="P331" s="20">
        <f>P330-VLookups!$D$42</f>
        <v>-254</v>
      </c>
      <c r="Q331" s="22">
        <v>87</v>
      </c>
      <c r="R331" s="19">
        <v>0</v>
      </c>
      <c r="S331" s="20">
        <f>VLookups!$D$50</f>
        <v>-4487.7037773753191</v>
      </c>
      <c r="T331" s="19">
        <v>0</v>
      </c>
      <c r="U331" s="9">
        <v>183</v>
      </c>
      <c r="V331" s="21">
        <f>V330-VLookups!$D$54</f>
        <v>-2235</v>
      </c>
      <c r="W331" s="21">
        <f>-VLookups!$D$60</f>
        <v>-400</v>
      </c>
      <c r="X331" s="21">
        <f>-VLookups!$D$62</f>
        <v>-175</v>
      </c>
      <c r="Y331" s="36">
        <f>Y330*(1+VLookups!$D$57/12)</f>
        <v>-481.9636245926157</v>
      </c>
      <c r="Z331" s="20">
        <f>-E331*VLookups!$J$3</f>
        <v>-984.68541011126683</v>
      </c>
      <c r="AA331" s="19">
        <v>0</v>
      </c>
      <c r="AB331" s="20">
        <f t="shared" si="21"/>
        <v>7099.7164946795992</v>
      </c>
      <c r="AC331" s="20">
        <f t="shared" si="22"/>
        <v>639770.67359917134</v>
      </c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</row>
    <row r="332" spans="1:43" x14ac:dyDescent="0.25">
      <c r="A332" s="1"/>
      <c r="B332" s="9">
        <v>328</v>
      </c>
      <c r="C332" s="9">
        <f t="shared" si="19"/>
        <v>50</v>
      </c>
      <c r="D332" s="9">
        <f t="shared" si="20"/>
        <v>4</v>
      </c>
      <c r="E332" s="20">
        <f>E320*(1+VLookups!$C$8)</f>
        <v>24617.135252781671</v>
      </c>
      <c r="F332" s="20">
        <f>-E332*VLookups!$D$10*2</f>
        <v>-1477.0281151669001</v>
      </c>
      <c r="G332" s="19">
        <v>0</v>
      </c>
      <c r="H332" s="20">
        <f>(-VLookups!$D$13)*(E332+F332/2)</f>
        <v>-7760.5518884394223</v>
      </c>
      <c r="I332" s="19">
        <v>0</v>
      </c>
      <c r="J332" s="19">
        <v>0</v>
      </c>
      <c r="K332" s="19">
        <v>0</v>
      </c>
      <c r="L332" s="19">
        <v>0</v>
      </c>
      <c r="M332" s="19">
        <v>0</v>
      </c>
      <c r="N332" s="20" t="s">
        <v>36</v>
      </c>
      <c r="O332" s="19">
        <v>0</v>
      </c>
      <c r="P332" s="20">
        <f>P331-VLookups!$D$42</f>
        <v>-255.5</v>
      </c>
      <c r="Q332" s="22">
        <v>88</v>
      </c>
      <c r="R332" s="19">
        <v>0</v>
      </c>
      <c r="S332" s="20">
        <f>VLookups!$D$50</f>
        <v>-4487.7037773753191</v>
      </c>
      <c r="T332" s="19">
        <v>0</v>
      </c>
      <c r="U332" s="9">
        <v>184</v>
      </c>
      <c r="V332" s="21">
        <f>V331-VLookups!$D$54</f>
        <v>-2240</v>
      </c>
      <c r="W332" s="21">
        <f>-VLookups!$D$60</f>
        <v>-400</v>
      </c>
      <c r="X332" s="21">
        <f>-VLookups!$D$62</f>
        <v>-175</v>
      </c>
      <c r="Y332" s="36">
        <f>Y331*(1+VLookups!$D$57/12)</f>
        <v>-483.36935183101082</v>
      </c>
      <c r="Z332" s="20">
        <f>-E332*VLookups!$J$3</f>
        <v>-984.68541011126683</v>
      </c>
      <c r="AA332" s="19">
        <v>0</v>
      </c>
      <c r="AB332" s="20">
        <f t="shared" si="21"/>
        <v>7091.810767441204</v>
      </c>
      <c r="AC332" s="20">
        <f t="shared" si="22"/>
        <v>647928.76882261119</v>
      </c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</row>
    <row r="333" spans="1:43" x14ac:dyDescent="0.25">
      <c r="A333" s="1"/>
      <c r="B333" s="9">
        <v>329</v>
      </c>
      <c r="C333" s="9">
        <f t="shared" si="19"/>
        <v>50</v>
      </c>
      <c r="D333" s="9">
        <f t="shared" si="20"/>
        <v>5</v>
      </c>
      <c r="E333" s="20">
        <f>E321*(1+VLookups!$C$8)</f>
        <v>24617.135252781671</v>
      </c>
      <c r="F333" s="20">
        <f>-E333*VLookups!$D$10*2</f>
        <v>-1477.0281151669001</v>
      </c>
      <c r="G333" s="19">
        <v>0</v>
      </c>
      <c r="H333" s="20">
        <f>(-VLookups!$D$13)*(E333+F333/2)</f>
        <v>-7760.5518884394223</v>
      </c>
      <c r="I333" s="19">
        <v>0</v>
      </c>
      <c r="J333" s="19">
        <v>0</v>
      </c>
      <c r="K333" s="19">
        <v>0</v>
      </c>
      <c r="L333" s="19">
        <v>0</v>
      </c>
      <c r="M333" s="19">
        <v>0</v>
      </c>
      <c r="N333" s="20" t="s">
        <v>36</v>
      </c>
      <c r="O333" s="19">
        <v>0</v>
      </c>
      <c r="P333" s="20">
        <f>P332-VLookups!$D$42</f>
        <v>-257</v>
      </c>
      <c r="Q333" s="22">
        <v>89</v>
      </c>
      <c r="R333" s="19">
        <v>0</v>
      </c>
      <c r="S333" s="20">
        <f>VLookups!$D$50</f>
        <v>-4487.7037773753191</v>
      </c>
      <c r="T333" s="19">
        <v>0</v>
      </c>
      <c r="U333" s="9">
        <v>185</v>
      </c>
      <c r="V333" s="21">
        <f>V332-VLookups!$D$54</f>
        <v>-2245</v>
      </c>
      <c r="W333" s="21">
        <f>-VLookups!$D$60</f>
        <v>-400</v>
      </c>
      <c r="X333" s="21">
        <f>-VLookups!$D$62</f>
        <v>-175</v>
      </c>
      <c r="Y333" s="36">
        <f>Y332*(1+VLookups!$D$57/12)</f>
        <v>-484.77917910718463</v>
      </c>
      <c r="Z333" s="20">
        <f>-E333*VLookups!$J$3</f>
        <v>-984.68541011126683</v>
      </c>
      <c r="AA333" s="19">
        <v>0</v>
      </c>
      <c r="AB333" s="20">
        <f t="shared" si="21"/>
        <v>7083.9009401650301</v>
      </c>
      <c r="AC333" s="20">
        <f t="shared" si="22"/>
        <v>656092.55104414723</v>
      </c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</row>
    <row r="334" spans="1:43" x14ac:dyDescent="0.25">
      <c r="A334" s="1"/>
      <c r="B334" s="9">
        <v>330</v>
      </c>
      <c r="C334" s="9">
        <f t="shared" si="19"/>
        <v>50</v>
      </c>
      <c r="D334" s="9">
        <f t="shared" si="20"/>
        <v>6</v>
      </c>
      <c r="E334" s="20">
        <f>E322*(1+VLookups!$C$8)</f>
        <v>24617.135252781671</v>
      </c>
      <c r="F334" s="20">
        <f>-E334*VLookups!$D$10*2</f>
        <v>-1477.0281151669001</v>
      </c>
      <c r="G334" s="19">
        <v>0</v>
      </c>
      <c r="H334" s="20">
        <f>(-VLookups!$D$13)*(E334+F334/2)</f>
        <v>-7760.5518884394223</v>
      </c>
      <c r="I334" s="19">
        <v>0</v>
      </c>
      <c r="J334" s="19">
        <v>0</v>
      </c>
      <c r="K334" s="19">
        <v>0</v>
      </c>
      <c r="L334" s="19">
        <v>0</v>
      </c>
      <c r="M334" s="19">
        <v>0</v>
      </c>
      <c r="N334" s="20" t="s">
        <v>36</v>
      </c>
      <c r="O334" s="19">
        <v>0</v>
      </c>
      <c r="P334" s="20">
        <f>P333-VLookups!$D$42</f>
        <v>-258.5</v>
      </c>
      <c r="Q334" s="22">
        <v>90</v>
      </c>
      <c r="R334" s="19">
        <v>0</v>
      </c>
      <c r="S334" s="20">
        <f>VLookups!$D$50</f>
        <v>-4487.7037773753191</v>
      </c>
      <c r="T334" s="19">
        <v>0</v>
      </c>
      <c r="U334" s="9">
        <v>186</v>
      </c>
      <c r="V334" s="21">
        <f>V333-VLookups!$D$54</f>
        <v>-2250</v>
      </c>
      <c r="W334" s="21">
        <f>-VLookups!$D$60</f>
        <v>-400</v>
      </c>
      <c r="X334" s="21">
        <f>-VLookups!$D$62</f>
        <v>-175</v>
      </c>
      <c r="Y334" s="36">
        <f>Y333*(1+VLookups!$D$57/12)</f>
        <v>-486.1931183795806</v>
      </c>
      <c r="Z334" s="20">
        <f>-E334*VLookups!$J$3</f>
        <v>-984.68541011126683</v>
      </c>
      <c r="AA334" s="19">
        <v>0</v>
      </c>
      <c r="AB334" s="20">
        <f t="shared" si="21"/>
        <v>7075.9870008926346</v>
      </c>
      <c r="AC334" s="20">
        <f t="shared" si="22"/>
        <v>664262.02563011344</v>
      </c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</row>
    <row r="335" spans="1:43" x14ac:dyDescent="0.25">
      <c r="A335" s="1"/>
      <c r="B335" s="9">
        <v>331</v>
      </c>
      <c r="C335" s="9">
        <f t="shared" si="19"/>
        <v>50</v>
      </c>
      <c r="D335" s="9">
        <f t="shared" si="20"/>
        <v>7</v>
      </c>
      <c r="E335" s="20">
        <f>E323*(1+VLookups!$C$8)</f>
        <v>24617.135252781671</v>
      </c>
      <c r="F335" s="20">
        <f>-E335*VLookups!$D$10*2</f>
        <v>-1477.0281151669001</v>
      </c>
      <c r="G335" s="19">
        <v>0</v>
      </c>
      <c r="H335" s="20">
        <f>(-VLookups!$D$13)*(E335+F335/2)</f>
        <v>-7760.5518884394223</v>
      </c>
      <c r="I335" s="19">
        <v>0</v>
      </c>
      <c r="J335" s="19">
        <v>0</v>
      </c>
      <c r="K335" s="19">
        <v>0</v>
      </c>
      <c r="L335" s="19">
        <v>0</v>
      </c>
      <c r="M335" s="19">
        <v>0</v>
      </c>
      <c r="N335" s="20" t="s">
        <v>36</v>
      </c>
      <c r="O335" s="19">
        <v>0</v>
      </c>
      <c r="P335" s="20">
        <f>P334-VLookups!$D$42</f>
        <v>-260</v>
      </c>
      <c r="Q335" s="22">
        <v>91</v>
      </c>
      <c r="R335" s="19">
        <v>0</v>
      </c>
      <c r="S335" s="20">
        <f>VLookups!$D$50</f>
        <v>-4487.7037773753191</v>
      </c>
      <c r="T335" s="19">
        <v>0</v>
      </c>
      <c r="U335" s="9">
        <v>187</v>
      </c>
      <c r="V335" s="21">
        <f>V334-VLookups!$D$54</f>
        <v>-2255</v>
      </c>
      <c r="W335" s="21">
        <f>-VLookups!$D$60</f>
        <v>-400</v>
      </c>
      <c r="X335" s="21">
        <f>-VLookups!$D$62</f>
        <v>-175</v>
      </c>
      <c r="Y335" s="36">
        <f>Y334*(1+VLookups!$D$57/12)</f>
        <v>-487.61118164152106</v>
      </c>
      <c r="Z335" s="20">
        <f>-E335*VLookups!$J$3</f>
        <v>-984.68541011126683</v>
      </c>
      <c r="AA335" s="19">
        <v>0</v>
      </c>
      <c r="AB335" s="20">
        <f t="shared" si="21"/>
        <v>7068.0689376306937</v>
      </c>
      <c r="AC335" s="20">
        <f t="shared" si="22"/>
        <v>672437.19794379442</v>
      </c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</row>
    <row r="336" spans="1:43" x14ac:dyDescent="0.25">
      <c r="A336" s="1"/>
      <c r="B336" s="9">
        <v>332</v>
      </c>
      <c r="C336" s="9">
        <f t="shared" si="19"/>
        <v>50</v>
      </c>
      <c r="D336" s="9">
        <f t="shared" si="20"/>
        <v>8</v>
      </c>
      <c r="E336" s="20">
        <f>E324*(1+VLookups!$C$8)</f>
        <v>24617.135252781671</v>
      </c>
      <c r="F336" s="20">
        <f>-E336*VLookups!$D$10*2</f>
        <v>-1477.0281151669001</v>
      </c>
      <c r="G336" s="19">
        <v>0</v>
      </c>
      <c r="H336" s="20">
        <f>(-VLookups!$D$13)*(E336+F336/2)</f>
        <v>-7760.5518884394223</v>
      </c>
      <c r="I336" s="19">
        <v>0</v>
      </c>
      <c r="J336" s="19">
        <v>0</v>
      </c>
      <c r="K336" s="19">
        <v>0</v>
      </c>
      <c r="L336" s="19">
        <v>0</v>
      </c>
      <c r="M336" s="19">
        <v>0</v>
      </c>
      <c r="N336" s="20" t="s">
        <v>36</v>
      </c>
      <c r="O336" s="19">
        <v>0</v>
      </c>
      <c r="P336" s="20">
        <f>P335-VLookups!$D$42</f>
        <v>-261.5</v>
      </c>
      <c r="Q336" s="22">
        <v>92</v>
      </c>
      <c r="R336" s="19">
        <v>0</v>
      </c>
      <c r="S336" s="20">
        <f>VLookups!$D$50</f>
        <v>-4487.7037773753191</v>
      </c>
      <c r="T336" s="19">
        <v>0</v>
      </c>
      <c r="U336" s="9">
        <v>188</v>
      </c>
      <c r="V336" s="21">
        <f>V335-VLookups!$D$54</f>
        <v>-2260</v>
      </c>
      <c r="W336" s="21">
        <f>-VLookups!$D$60</f>
        <v>-400</v>
      </c>
      <c r="X336" s="21">
        <f>-VLookups!$D$62</f>
        <v>-175</v>
      </c>
      <c r="Y336" s="36">
        <f>Y335*(1+VLookups!$D$57/12)</f>
        <v>-489.03338092130883</v>
      </c>
      <c r="Z336" s="20">
        <f>-E336*VLookups!$J$3</f>
        <v>-984.68541011126683</v>
      </c>
      <c r="AA336" s="19">
        <v>0</v>
      </c>
      <c r="AB336" s="20">
        <f t="shared" si="21"/>
        <v>7060.1467383509062</v>
      </c>
      <c r="AC336" s="20">
        <f t="shared" si="22"/>
        <v>680618.07334538491</v>
      </c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</row>
    <row r="337" spans="1:43" x14ac:dyDescent="0.25">
      <c r="A337" s="1"/>
      <c r="B337" s="9">
        <v>333</v>
      </c>
      <c r="C337" s="9">
        <f t="shared" ref="C337:C400" si="23">C325+1</f>
        <v>50</v>
      </c>
      <c r="D337" s="9">
        <f t="shared" si="20"/>
        <v>9</v>
      </c>
      <c r="E337" s="20">
        <f>E325*(1+VLookups!$C$8)</f>
        <v>24617.135252781671</v>
      </c>
      <c r="F337" s="20">
        <f>-E337*VLookups!$D$10*2</f>
        <v>-1477.0281151669001</v>
      </c>
      <c r="G337" s="19">
        <v>0</v>
      </c>
      <c r="H337" s="20">
        <f>(-VLookups!$D$13)*(E337+F337/2)</f>
        <v>-7760.5518884394223</v>
      </c>
      <c r="I337" s="19">
        <v>0</v>
      </c>
      <c r="J337" s="19">
        <v>0</v>
      </c>
      <c r="K337" s="19">
        <v>0</v>
      </c>
      <c r="L337" s="19">
        <v>0</v>
      </c>
      <c r="M337" s="19">
        <v>0</v>
      </c>
      <c r="N337" s="20" t="s">
        <v>36</v>
      </c>
      <c r="O337" s="19">
        <v>0</v>
      </c>
      <c r="P337" s="20">
        <f>P336-VLookups!$D$42</f>
        <v>-263</v>
      </c>
      <c r="Q337" s="22">
        <v>93</v>
      </c>
      <c r="R337" s="19">
        <v>0</v>
      </c>
      <c r="S337" s="20">
        <f>VLookups!$D$50</f>
        <v>-4487.7037773753191</v>
      </c>
      <c r="T337" s="19">
        <v>0</v>
      </c>
      <c r="U337" s="9">
        <v>189</v>
      </c>
      <c r="V337" s="21">
        <f>V336-VLookups!$D$54</f>
        <v>-2265</v>
      </c>
      <c r="W337" s="21">
        <f>-VLookups!$D$60</f>
        <v>-400</v>
      </c>
      <c r="X337" s="21">
        <f>-VLookups!$D$62</f>
        <v>-175</v>
      </c>
      <c r="Y337" s="36">
        <f>Y336*(1+VLookups!$D$57/12)</f>
        <v>-490.45972828232931</v>
      </c>
      <c r="Z337" s="20">
        <f>-E337*VLookups!$J$3</f>
        <v>-984.68541011126683</v>
      </c>
      <c r="AA337" s="19">
        <v>0</v>
      </c>
      <c r="AB337" s="20">
        <f t="shared" si="21"/>
        <v>7052.2203909898853</v>
      </c>
      <c r="AC337" s="20">
        <f t="shared" si="22"/>
        <v>688804.65719195048</v>
      </c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</row>
    <row r="338" spans="1:43" x14ac:dyDescent="0.25">
      <c r="A338" s="1"/>
      <c r="B338" s="9">
        <v>334</v>
      </c>
      <c r="C338" s="9">
        <f t="shared" si="23"/>
        <v>50</v>
      </c>
      <c r="D338" s="9">
        <f t="shared" ref="D338:D401" si="24">D326</f>
        <v>10</v>
      </c>
      <c r="E338" s="20">
        <f>E326*(1+VLookups!$C$8)</f>
        <v>24617.135252781671</v>
      </c>
      <c r="F338" s="20">
        <f>-E338*VLookups!$D$10*2</f>
        <v>-1477.0281151669001</v>
      </c>
      <c r="G338" s="19">
        <v>0</v>
      </c>
      <c r="H338" s="20">
        <f>(-VLookups!$D$13)*(E338+F338/2)</f>
        <v>-7760.5518884394223</v>
      </c>
      <c r="I338" s="19">
        <v>0</v>
      </c>
      <c r="J338" s="19">
        <v>0</v>
      </c>
      <c r="K338" s="19">
        <v>0</v>
      </c>
      <c r="L338" s="19">
        <v>0</v>
      </c>
      <c r="M338" s="19">
        <v>0</v>
      </c>
      <c r="N338" s="20" t="s">
        <v>36</v>
      </c>
      <c r="O338" s="19">
        <v>0</v>
      </c>
      <c r="P338" s="20">
        <f>P337-VLookups!$D$42</f>
        <v>-264.5</v>
      </c>
      <c r="Q338" s="22">
        <v>94</v>
      </c>
      <c r="R338" s="19">
        <v>0</v>
      </c>
      <c r="S338" s="20">
        <f>VLookups!$D$50</f>
        <v>-4487.7037773753191</v>
      </c>
      <c r="T338" s="19">
        <v>0</v>
      </c>
      <c r="U338" s="9">
        <v>190</v>
      </c>
      <c r="V338" s="21">
        <f>V337-VLookups!$D$54</f>
        <v>-2270</v>
      </c>
      <c r="W338" s="21">
        <f>-VLookups!$D$60</f>
        <v>-400</v>
      </c>
      <c r="X338" s="21">
        <f>-VLookups!$D$62</f>
        <v>-175</v>
      </c>
      <c r="Y338" s="36">
        <f>Y337*(1+VLookups!$D$57/12)</f>
        <v>-491.89023582315275</v>
      </c>
      <c r="Z338" s="20">
        <f>-E338*VLookups!$J$3</f>
        <v>-984.68541011126683</v>
      </c>
      <c r="AA338" s="19">
        <v>0</v>
      </c>
      <c r="AB338" s="20">
        <f t="shared" si="21"/>
        <v>7044.2898834490625</v>
      </c>
      <c r="AC338" s="20">
        <f t="shared" si="22"/>
        <v>696996.95483738615</v>
      </c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</row>
    <row r="339" spans="1:43" x14ac:dyDescent="0.25">
      <c r="A339" s="1"/>
      <c r="B339" s="9">
        <v>335</v>
      </c>
      <c r="C339" s="9">
        <f t="shared" si="23"/>
        <v>50</v>
      </c>
      <c r="D339" s="9">
        <f t="shared" si="24"/>
        <v>11</v>
      </c>
      <c r="E339" s="20">
        <f>E327*(1+VLookups!$C$8)</f>
        <v>24617.135252781671</v>
      </c>
      <c r="F339" s="20">
        <f>-E339*VLookups!$D$10*2</f>
        <v>-1477.0281151669001</v>
      </c>
      <c r="G339" s="19">
        <v>0</v>
      </c>
      <c r="H339" s="20">
        <f>(-VLookups!$D$13)*(E339+F339/2)</f>
        <v>-7760.5518884394223</v>
      </c>
      <c r="I339" s="19">
        <v>0</v>
      </c>
      <c r="J339" s="19">
        <v>0</v>
      </c>
      <c r="K339" s="19">
        <v>0</v>
      </c>
      <c r="L339" s="19">
        <v>0</v>
      </c>
      <c r="M339" s="19">
        <v>0</v>
      </c>
      <c r="N339" s="20" t="s">
        <v>36</v>
      </c>
      <c r="O339" s="19">
        <v>0</v>
      </c>
      <c r="P339" s="20">
        <f>P338-VLookups!$D$42</f>
        <v>-266</v>
      </c>
      <c r="Q339" s="22">
        <v>95</v>
      </c>
      <c r="R339" s="19">
        <v>0</v>
      </c>
      <c r="S339" s="20">
        <f>VLookups!$D$50</f>
        <v>-4487.7037773753191</v>
      </c>
      <c r="T339" s="19">
        <v>0</v>
      </c>
      <c r="U339" s="9">
        <v>191</v>
      </c>
      <c r="V339" s="21">
        <f>V338-VLookups!$D$54</f>
        <v>-2275</v>
      </c>
      <c r="W339" s="21">
        <f>-VLookups!$D$60</f>
        <v>-400</v>
      </c>
      <c r="X339" s="21">
        <f>-VLookups!$D$62</f>
        <v>-175</v>
      </c>
      <c r="Y339" s="36">
        <f>Y338*(1+VLookups!$D$57/12)</f>
        <v>-493.32491567763697</v>
      </c>
      <c r="Z339" s="20">
        <f>-E339*VLookups!$J$3</f>
        <v>-984.68541011126683</v>
      </c>
      <c r="AA339" s="19">
        <v>0</v>
      </c>
      <c r="AB339" s="20">
        <f t="shared" si="21"/>
        <v>7036.3552035945777</v>
      </c>
      <c r="AC339" s="20">
        <f t="shared" si="22"/>
        <v>705194.97163237631</v>
      </c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</row>
    <row r="340" spans="1:43" x14ac:dyDescent="0.25">
      <c r="A340" s="1"/>
      <c r="B340" s="9">
        <v>336</v>
      </c>
      <c r="C340" s="9">
        <f t="shared" si="23"/>
        <v>51</v>
      </c>
      <c r="D340" s="9">
        <f t="shared" si="24"/>
        <v>0</v>
      </c>
      <c r="E340" s="20">
        <f>E328*(1+VLookups!$C$8)</f>
        <v>25478.734986629028</v>
      </c>
      <c r="F340" s="20">
        <f>-E340*VLookups!$D$10*2</f>
        <v>-1528.7240991977417</v>
      </c>
      <c r="G340" s="19">
        <v>0</v>
      </c>
      <c r="H340" s="20">
        <f>(-VLookups!$D$13)*(E340+F340/2)</f>
        <v>-8032.1712045348004</v>
      </c>
      <c r="I340" s="19">
        <v>0</v>
      </c>
      <c r="J340" s="19">
        <v>0</v>
      </c>
      <c r="K340" s="19">
        <v>0</v>
      </c>
      <c r="L340" s="19">
        <v>0</v>
      </c>
      <c r="M340" s="19">
        <v>0</v>
      </c>
      <c r="N340" s="20" t="s">
        <v>36</v>
      </c>
      <c r="O340" s="19">
        <v>0</v>
      </c>
      <c r="P340" s="20">
        <f>P339-VLookups!$D$42</f>
        <v>-267.5</v>
      </c>
      <c r="Q340" s="22">
        <v>96</v>
      </c>
      <c r="R340" s="19">
        <v>0</v>
      </c>
      <c r="S340" s="20">
        <f>VLookups!$D$50</f>
        <v>-4487.7037773753191</v>
      </c>
      <c r="T340" s="19">
        <v>0</v>
      </c>
      <c r="U340" s="9">
        <v>192</v>
      </c>
      <c r="V340" s="21">
        <f>V339-VLookups!$D$54</f>
        <v>-2280</v>
      </c>
      <c r="W340" s="21">
        <f>-VLookups!$D$60</f>
        <v>-400</v>
      </c>
      <c r="X340" s="21">
        <f>-VLookups!$D$62</f>
        <v>-175</v>
      </c>
      <c r="Y340" s="36">
        <f>Y339*(1+VLookups!$D$57/12)</f>
        <v>-494.76378001503008</v>
      </c>
      <c r="Z340" s="20">
        <f>-E340*VLookups!$J$3</f>
        <v>-1019.1493994651611</v>
      </c>
      <c r="AA340" s="19">
        <v>0</v>
      </c>
      <c r="AB340" s="20">
        <f t="shared" si="21"/>
        <v>7558.0847756398471</v>
      </c>
      <c r="AC340" s="20">
        <f t="shared" si="22"/>
        <v>713928.38136073679</v>
      </c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</row>
    <row r="341" spans="1:43" x14ac:dyDescent="0.25">
      <c r="A341" s="1"/>
      <c r="B341" s="9">
        <v>337</v>
      </c>
      <c r="C341" s="9">
        <f t="shared" si="23"/>
        <v>51</v>
      </c>
      <c r="D341" s="9">
        <f t="shared" si="24"/>
        <v>1</v>
      </c>
      <c r="E341" s="20">
        <f>E329*(1+VLookups!$C$8)</f>
        <v>25478.734986629028</v>
      </c>
      <c r="F341" s="20">
        <f>-E341*VLookups!$D$10*2</f>
        <v>-1528.7240991977417</v>
      </c>
      <c r="G341" s="19">
        <v>0</v>
      </c>
      <c r="H341" s="20">
        <f>(-VLookups!$D$13)*(E341+F341/2)</f>
        <v>-8032.1712045348004</v>
      </c>
      <c r="I341" s="19">
        <v>0</v>
      </c>
      <c r="J341" s="19">
        <v>0</v>
      </c>
      <c r="K341" s="19">
        <v>0</v>
      </c>
      <c r="L341" s="19">
        <v>0</v>
      </c>
      <c r="M341" s="19">
        <v>0</v>
      </c>
      <c r="N341" s="20" t="s">
        <v>36</v>
      </c>
      <c r="O341" s="19">
        <v>0</v>
      </c>
      <c r="P341" s="20">
        <f>P340-VLookups!$D$42</f>
        <v>-269</v>
      </c>
      <c r="Q341" s="22">
        <v>97</v>
      </c>
      <c r="R341" s="19">
        <v>0</v>
      </c>
      <c r="S341" s="20">
        <f>VLookups!$D$50</f>
        <v>-4487.7037773753191</v>
      </c>
      <c r="T341" s="19">
        <v>0</v>
      </c>
      <c r="U341" s="9">
        <v>193</v>
      </c>
      <c r="V341" s="21">
        <f>V340-VLookups!$D$54</f>
        <v>-2285</v>
      </c>
      <c r="W341" s="21">
        <f>-VLookups!$D$60</f>
        <v>-400</v>
      </c>
      <c r="X341" s="21">
        <f>-VLookups!$D$62</f>
        <v>-175</v>
      </c>
      <c r="Y341" s="36">
        <f>Y340*(1+VLookups!$D$57/12)</f>
        <v>-496.20684104007393</v>
      </c>
      <c r="Z341" s="20">
        <f>-E341*VLookups!$J$3</f>
        <v>-1019.1493994651611</v>
      </c>
      <c r="AA341" s="19">
        <v>0</v>
      </c>
      <c r="AB341" s="20">
        <f t="shared" si="21"/>
        <v>7550.1417146148033</v>
      </c>
      <c r="AC341" s="20">
        <f t="shared" si="22"/>
        <v>722668.40371095284</v>
      </c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</row>
    <row r="342" spans="1:43" x14ac:dyDescent="0.25">
      <c r="A342" s="1"/>
      <c r="B342" s="9">
        <v>338</v>
      </c>
      <c r="C342" s="9">
        <f t="shared" si="23"/>
        <v>51</v>
      </c>
      <c r="D342" s="9">
        <f t="shared" si="24"/>
        <v>2</v>
      </c>
      <c r="E342" s="20">
        <f>E330*(1+VLookups!$C$8)</f>
        <v>25478.734986629028</v>
      </c>
      <c r="F342" s="20">
        <f>-E342*VLookups!$D$10*2</f>
        <v>-1528.7240991977417</v>
      </c>
      <c r="G342" s="19">
        <v>0</v>
      </c>
      <c r="H342" s="20">
        <f>(-VLookups!$D$13)*(E342+F342/2)</f>
        <v>-8032.1712045348004</v>
      </c>
      <c r="I342" s="19">
        <v>0</v>
      </c>
      <c r="J342" s="19">
        <v>0</v>
      </c>
      <c r="K342" s="19">
        <v>0</v>
      </c>
      <c r="L342" s="19">
        <v>0</v>
      </c>
      <c r="M342" s="19">
        <v>0</v>
      </c>
      <c r="N342" s="20" t="s">
        <v>36</v>
      </c>
      <c r="O342" s="19">
        <v>0</v>
      </c>
      <c r="P342" s="20">
        <f>P341-VLookups!$D$42</f>
        <v>-270.5</v>
      </c>
      <c r="Q342" s="22">
        <v>98</v>
      </c>
      <c r="R342" s="19">
        <v>0</v>
      </c>
      <c r="S342" s="20">
        <f>VLookups!$D$50</f>
        <v>-4487.7037773753191</v>
      </c>
      <c r="T342" s="19">
        <v>0</v>
      </c>
      <c r="U342" s="9">
        <v>194</v>
      </c>
      <c r="V342" s="21">
        <f>V341-VLookups!$D$54</f>
        <v>-2290</v>
      </c>
      <c r="W342" s="21">
        <f>-VLookups!$D$60</f>
        <v>-400</v>
      </c>
      <c r="X342" s="21">
        <f>-VLookups!$D$62</f>
        <v>-175</v>
      </c>
      <c r="Y342" s="36">
        <f>Y341*(1+VLookups!$D$57/12)</f>
        <v>-497.65411099310751</v>
      </c>
      <c r="Z342" s="20">
        <f>-E342*VLookups!$J$3</f>
        <v>-1019.1493994651611</v>
      </c>
      <c r="AA342" s="19">
        <v>0</v>
      </c>
      <c r="AB342" s="20">
        <f t="shared" si="21"/>
        <v>7542.194444661769</v>
      </c>
      <c r="AC342" s="20">
        <f t="shared" si="22"/>
        <v>731415.0454951328</v>
      </c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</row>
    <row r="343" spans="1:43" x14ac:dyDescent="0.25">
      <c r="A343" s="1"/>
      <c r="B343" s="9">
        <v>339</v>
      </c>
      <c r="C343" s="9">
        <f t="shared" si="23"/>
        <v>51</v>
      </c>
      <c r="D343" s="9">
        <f t="shared" si="24"/>
        <v>3</v>
      </c>
      <c r="E343" s="20">
        <f>E331*(1+VLookups!$C$8)</f>
        <v>25478.734986629028</v>
      </c>
      <c r="F343" s="20">
        <f>-E343*VLookups!$D$10*2</f>
        <v>-1528.7240991977417</v>
      </c>
      <c r="G343" s="19">
        <v>0</v>
      </c>
      <c r="H343" s="20">
        <f>(-VLookups!$D$13)*(E343+F343/2)</f>
        <v>-8032.1712045348004</v>
      </c>
      <c r="I343" s="19">
        <v>0</v>
      </c>
      <c r="J343" s="19">
        <v>0</v>
      </c>
      <c r="K343" s="19">
        <v>0</v>
      </c>
      <c r="L343" s="19">
        <v>0</v>
      </c>
      <c r="M343" s="19">
        <v>0</v>
      </c>
      <c r="N343" s="20" t="s">
        <v>36</v>
      </c>
      <c r="O343" s="19">
        <v>0</v>
      </c>
      <c r="P343" s="20">
        <f>P342-VLookups!$D$42</f>
        <v>-272</v>
      </c>
      <c r="Q343" s="22">
        <v>99</v>
      </c>
      <c r="R343" s="19">
        <v>0</v>
      </c>
      <c r="S343" s="20">
        <f>VLookups!$D$50</f>
        <v>-4487.7037773753191</v>
      </c>
      <c r="T343" s="19">
        <v>0</v>
      </c>
      <c r="U343" s="9">
        <v>195</v>
      </c>
      <c r="V343" s="21">
        <f>V342-VLookups!$D$54</f>
        <v>-2295</v>
      </c>
      <c r="W343" s="21">
        <f>-VLookups!$D$60</f>
        <v>-400</v>
      </c>
      <c r="X343" s="21">
        <f>-VLookups!$D$62</f>
        <v>-175</v>
      </c>
      <c r="Y343" s="36">
        <f>Y342*(1+VLookups!$D$57/12)</f>
        <v>-499.10560215017074</v>
      </c>
      <c r="Z343" s="20">
        <f>-E343*VLookups!$J$3</f>
        <v>-1019.1493994651611</v>
      </c>
      <c r="AA343" s="19">
        <v>0</v>
      </c>
      <c r="AB343" s="20">
        <f t="shared" si="21"/>
        <v>7534.2429535047067</v>
      </c>
      <c r="AC343" s="20">
        <f t="shared" si="22"/>
        <v>740168.31352446275</v>
      </c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</row>
    <row r="344" spans="1:43" x14ac:dyDescent="0.25">
      <c r="A344" s="1"/>
      <c r="B344" s="9">
        <v>340</v>
      </c>
      <c r="C344" s="9">
        <f t="shared" si="23"/>
        <v>51</v>
      </c>
      <c r="D344" s="9">
        <f t="shared" si="24"/>
        <v>4</v>
      </c>
      <c r="E344" s="20">
        <f>E332*(1+VLookups!$C$8)</f>
        <v>25478.734986629028</v>
      </c>
      <c r="F344" s="20">
        <f>-E344*VLookups!$D$10*2</f>
        <v>-1528.7240991977417</v>
      </c>
      <c r="G344" s="19">
        <v>0</v>
      </c>
      <c r="H344" s="20">
        <f>(-VLookups!$D$13)*(E344+F344/2)</f>
        <v>-8032.1712045348004</v>
      </c>
      <c r="I344" s="19">
        <v>0</v>
      </c>
      <c r="J344" s="19">
        <v>0</v>
      </c>
      <c r="K344" s="19">
        <v>0</v>
      </c>
      <c r="L344" s="19">
        <v>0</v>
      </c>
      <c r="M344" s="19">
        <v>0</v>
      </c>
      <c r="N344" s="20" t="s">
        <v>36</v>
      </c>
      <c r="O344" s="19">
        <v>0</v>
      </c>
      <c r="P344" s="20">
        <f>P343-VLookups!$D$42</f>
        <v>-273.5</v>
      </c>
      <c r="Q344" s="22">
        <v>100</v>
      </c>
      <c r="R344" s="19">
        <v>0</v>
      </c>
      <c r="S344" s="20">
        <f>VLookups!$D$50</f>
        <v>-4487.7037773753191</v>
      </c>
      <c r="T344" s="19">
        <v>0</v>
      </c>
      <c r="U344" s="9">
        <v>196</v>
      </c>
      <c r="V344" s="21">
        <f>V343-VLookups!$D$54</f>
        <v>-2300</v>
      </c>
      <c r="W344" s="21">
        <f>-VLookups!$D$60</f>
        <v>-400</v>
      </c>
      <c r="X344" s="21">
        <f>-VLookups!$D$62</f>
        <v>-175</v>
      </c>
      <c r="Y344" s="36">
        <f>Y343*(1+VLookups!$D$57/12)</f>
        <v>-500.56132682310874</v>
      </c>
      <c r="Z344" s="20">
        <f>-E344*VLookups!$J$3</f>
        <v>-1019.1493994651611</v>
      </c>
      <c r="AA344" s="19">
        <v>0</v>
      </c>
      <c r="AB344" s="20">
        <f t="shared" si="21"/>
        <v>7526.2872288317685</v>
      </c>
      <c r="AC344" s="20">
        <f t="shared" si="22"/>
        <v>748928.2146091687</v>
      </c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</row>
    <row r="345" spans="1:43" x14ac:dyDescent="0.25">
      <c r="A345" s="1"/>
      <c r="B345" s="9">
        <v>341</v>
      </c>
      <c r="C345" s="9">
        <f t="shared" si="23"/>
        <v>51</v>
      </c>
      <c r="D345" s="9">
        <f t="shared" si="24"/>
        <v>5</v>
      </c>
      <c r="E345" s="20">
        <f>E333*(1+VLookups!$C$8)</f>
        <v>25478.734986629028</v>
      </c>
      <c r="F345" s="20">
        <f>-E345*VLookups!$D$10*2</f>
        <v>-1528.7240991977417</v>
      </c>
      <c r="G345" s="19">
        <v>0</v>
      </c>
      <c r="H345" s="20">
        <f>(-VLookups!$D$13)*(E345+F345/2)</f>
        <v>-8032.1712045348004</v>
      </c>
      <c r="I345" s="19">
        <v>0</v>
      </c>
      <c r="J345" s="19">
        <v>0</v>
      </c>
      <c r="K345" s="19">
        <v>0</v>
      </c>
      <c r="L345" s="19">
        <v>0</v>
      </c>
      <c r="M345" s="19">
        <v>0</v>
      </c>
      <c r="N345" s="20" t="s">
        <v>36</v>
      </c>
      <c r="O345" s="19">
        <v>0</v>
      </c>
      <c r="P345" s="20">
        <f>P344-VLookups!$D$42</f>
        <v>-275</v>
      </c>
      <c r="Q345" s="22">
        <v>101</v>
      </c>
      <c r="R345" s="19">
        <v>0</v>
      </c>
      <c r="S345" s="20">
        <f>VLookups!$D$50</f>
        <v>-4487.7037773753191</v>
      </c>
      <c r="T345" s="19">
        <v>0</v>
      </c>
      <c r="U345" s="9">
        <v>197</v>
      </c>
      <c r="V345" s="21">
        <f>V344-VLookups!$D$54</f>
        <v>-2305</v>
      </c>
      <c r="W345" s="21">
        <f>-VLookups!$D$60</f>
        <v>-400</v>
      </c>
      <c r="X345" s="21">
        <f>-VLookups!$D$62</f>
        <v>-175</v>
      </c>
      <c r="Y345" s="36">
        <f>Y344*(1+VLookups!$D$57/12)</f>
        <v>-502.02129735967617</v>
      </c>
      <c r="Z345" s="20">
        <f>-E345*VLookups!$J$3</f>
        <v>-1019.1493994651611</v>
      </c>
      <c r="AA345" s="19">
        <v>0</v>
      </c>
      <c r="AB345" s="20">
        <f t="shared" si="21"/>
        <v>7518.3272582952013</v>
      </c>
      <c r="AC345" s="20">
        <f t="shared" si="22"/>
        <v>757694.75555847911</v>
      </c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</row>
    <row r="346" spans="1:43" x14ac:dyDescent="0.25">
      <c r="A346" s="1"/>
      <c r="B346" s="9">
        <v>342</v>
      </c>
      <c r="C346" s="9">
        <f t="shared" si="23"/>
        <v>51</v>
      </c>
      <c r="D346" s="9">
        <f t="shared" si="24"/>
        <v>6</v>
      </c>
      <c r="E346" s="20">
        <f>E334*(1+VLookups!$C$8)</f>
        <v>25478.734986629028</v>
      </c>
      <c r="F346" s="20">
        <f>-E346*VLookups!$D$10*2</f>
        <v>-1528.7240991977417</v>
      </c>
      <c r="G346" s="19">
        <v>0</v>
      </c>
      <c r="H346" s="20">
        <f>(-VLookups!$D$13)*(E346+F346/2)</f>
        <v>-8032.1712045348004</v>
      </c>
      <c r="I346" s="19">
        <v>0</v>
      </c>
      <c r="J346" s="19">
        <v>0</v>
      </c>
      <c r="K346" s="19">
        <v>0</v>
      </c>
      <c r="L346" s="19">
        <v>0</v>
      </c>
      <c r="M346" s="19">
        <v>0</v>
      </c>
      <c r="N346" s="20" t="s">
        <v>36</v>
      </c>
      <c r="O346" s="19">
        <v>0</v>
      </c>
      <c r="P346" s="20">
        <f>P345-VLookups!$D$42</f>
        <v>-276.5</v>
      </c>
      <c r="Q346" s="22">
        <v>102</v>
      </c>
      <c r="R346" s="19">
        <v>0</v>
      </c>
      <c r="S346" s="20">
        <f>VLookups!$D$50</f>
        <v>-4487.7037773753191</v>
      </c>
      <c r="T346" s="19">
        <v>0</v>
      </c>
      <c r="U346" s="9">
        <v>198</v>
      </c>
      <c r="V346" s="21">
        <f>V345-VLookups!$D$54</f>
        <v>-2310</v>
      </c>
      <c r="W346" s="21">
        <f>-VLookups!$D$60</f>
        <v>-400</v>
      </c>
      <c r="X346" s="21">
        <f>-VLookups!$D$62</f>
        <v>-175</v>
      </c>
      <c r="Y346" s="36">
        <f>Y345*(1+VLookups!$D$57/12)</f>
        <v>-503.48552614364189</v>
      </c>
      <c r="Z346" s="20">
        <f>-E346*VLookups!$J$3</f>
        <v>-1019.1493994651611</v>
      </c>
      <c r="AA346" s="19">
        <v>0</v>
      </c>
      <c r="AB346" s="20">
        <f t="shared" si="21"/>
        <v>7510.3630295112343</v>
      </c>
      <c r="AC346" s="20">
        <f t="shared" si="22"/>
        <v>766467.94318058784</v>
      </c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</row>
    <row r="347" spans="1:43" x14ac:dyDescent="0.25">
      <c r="A347" s="1"/>
      <c r="B347" s="9">
        <v>343</v>
      </c>
      <c r="C347" s="9">
        <f t="shared" si="23"/>
        <v>51</v>
      </c>
      <c r="D347" s="9">
        <f t="shared" si="24"/>
        <v>7</v>
      </c>
      <c r="E347" s="20">
        <f>E335*(1+VLookups!$C$8)</f>
        <v>25478.734986629028</v>
      </c>
      <c r="F347" s="20">
        <f>-E347*VLookups!$D$10*2</f>
        <v>-1528.7240991977417</v>
      </c>
      <c r="G347" s="19">
        <v>0</v>
      </c>
      <c r="H347" s="20">
        <f>(-VLookups!$D$13)*(E347+F347/2)</f>
        <v>-8032.1712045348004</v>
      </c>
      <c r="I347" s="19">
        <v>0</v>
      </c>
      <c r="J347" s="19">
        <v>0</v>
      </c>
      <c r="K347" s="19">
        <v>0</v>
      </c>
      <c r="L347" s="19">
        <v>0</v>
      </c>
      <c r="M347" s="19">
        <v>0</v>
      </c>
      <c r="N347" s="20" t="s">
        <v>36</v>
      </c>
      <c r="O347" s="19">
        <v>0</v>
      </c>
      <c r="P347" s="20">
        <f>P346-VLookups!$D$42</f>
        <v>-278</v>
      </c>
      <c r="Q347" s="22">
        <v>103</v>
      </c>
      <c r="R347" s="19">
        <v>0</v>
      </c>
      <c r="S347" s="20">
        <f>VLookups!$D$50</f>
        <v>-4487.7037773753191</v>
      </c>
      <c r="T347" s="19">
        <v>0</v>
      </c>
      <c r="U347" s="9">
        <v>199</v>
      </c>
      <c r="V347" s="21">
        <f>V346-VLookups!$D$54</f>
        <v>-2315</v>
      </c>
      <c r="W347" s="21">
        <f>-VLookups!$D$60</f>
        <v>-400</v>
      </c>
      <c r="X347" s="21">
        <f>-VLookups!$D$62</f>
        <v>-175</v>
      </c>
      <c r="Y347" s="36">
        <f>Y346*(1+VLookups!$D$57/12)</f>
        <v>-504.95402559489418</v>
      </c>
      <c r="Z347" s="20">
        <f>-E347*VLookups!$J$3</f>
        <v>-1019.1493994651611</v>
      </c>
      <c r="AA347" s="19">
        <v>0</v>
      </c>
      <c r="AB347" s="20">
        <f t="shared" si="21"/>
        <v>7502.3945300599826</v>
      </c>
      <c r="AC347" s="20">
        <f t="shared" si="22"/>
        <v>775247.78428261552</v>
      </c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</row>
    <row r="348" spans="1:43" x14ac:dyDescent="0.25">
      <c r="A348" s="1"/>
      <c r="B348" s="9">
        <v>344</v>
      </c>
      <c r="C348" s="9">
        <f t="shared" si="23"/>
        <v>51</v>
      </c>
      <c r="D348" s="9">
        <f t="shared" si="24"/>
        <v>8</v>
      </c>
      <c r="E348" s="20">
        <f>E336*(1+VLookups!$C$8)</f>
        <v>25478.734986629028</v>
      </c>
      <c r="F348" s="20">
        <f>-E348*VLookups!$D$10*2</f>
        <v>-1528.7240991977417</v>
      </c>
      <c r="G348" s="19">
        <v>0</v>
      </c>
      <c r="H348" s="20">
        <f>(-VLookups!$D$13)*(E348+F348/2)</f>
        <v>-8032.1712045348004</v>
      </c>
      <c r="I348" s="19">
        <v>0</v>
      </c>
      <c r="J348" s="19">
        <v>0</v>
      </c>
      <c r="K348" s="19">
        <v>0</v>
      </c>
      <c r="L348" s="19">
        <v>0</v>
      </c>
      <c r="M348" s="19">
        <v>0</v>
      </c>
      <c r="N348" s="20" t="s">
        <v>36</v>
      </c>
      <c r="O348" s="19">
        <v>0</v>
      </c>
      <c r="P348" s="20">
        <f>P347-VLookups!$D$42</f>
        <v>-279.5</v>
      </c>
      <c r="Q348" s="22">
        <v>104</v>
      </c>
      <c r="R348" s="19">
        <v>0</v>
      </c>
      <c r="S348" s="20">
        <f>VLookups!$D$50</f>
        <v>-4487.7037773753191</v>
      </c>
      <c r="T348" s="19">
        <v>0</v>
      </c>
      <c r="U348" s="9">
        <v>200</v>
      </c>
      <c r="V348" s="21">
        <f>V347-VLookups!$D$54</f>
        <v>-2320</v>
      </c>
      <c r="W348" s="21">
        <f>-VLookups!$D$60</f>
        <v>-400</v>
      </c>
      <c r="X348" s="21">
        <f>-VLookups!$D$62</f>
        <v>-175</v>
      </c>
      <c r="Y348" s="36">
        <f>Y347*(1+VLookups!$D$57/12)</f>
        <v>-506.42680816954595</v>
      </c>
      <c r="Z348" s="20">
        <f>-E348*VLookups!$J$3</f>
        <v>-1019.1493994651611</v>
      </c>
      <c r="AA348" s="19">
        <v>0</v>
      </c>
      <c r="AB348" s="20">
        <f t="shared" si="21"/>
        <v>7494.4217474853303</v>
      </c>
      <c r="AC348" s="20">
        <f t="shared" si="22"/>
        <v>784034.28567057184</v>
      </c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</row>
    <row r="349" spans="1:43" x14ac:dyDescent="0.25">
      <c r="A349" s="1"/>
      <c r="B349" s="9">
        <v>345</v>
      </c>
      <c r="C349" s="9">
        <f t="shared" si="23"/>
        <v>51</v>
      </c>
      <c r="D349" s="9">
        <f t="shared" si="24"/>
        <v>9</v>
      </c>
      <c r="E349" s="20">
        <f>E337*(1+VLookups!$C$8)</f>
        <v>25478.734986629028</v>
      </c>
      <c r="F349" s="20">
        <f>-E349*VLookups!$D$10*2</f>
        <v>-1528.7240991977417</v>
      </c>
      <c r="G349" s="19">
        <v>0</v>
      </c>
      <c r="H349" s="20">
        <f>(-VLookups!$D$13)*(E349+F349/2)</f>
        <v>-8032.1712045348004</v>
      </c>
      <c r="I349" s="19">
        <v>0</v>
      </c>
      <c r="J349" s="19">
        <v>0</v>
      </c>
      <c r="K349" s="19">
        <v>0</v>
      </c>
      <c r="L349" s="19">
        <v>0</v>
      </c>
      <c r="M349" s="19">
        <v>0</v>
      </c>
      <c r="N349" s="20" t="s">
        <v>36</v>
      </c>
      <c r="O349" s="19">
        <v>0</v>
      </c>
      <c r="P349" s="20">
        <f>P348-VLookups!$D$42</f>
        <v>-281</v>
      </c>
      <c r="Q349" s="22">
        <v>105</v>
      </c>
      <c r="R349" s="19">
        <v>0</v>
      </c>
      <c r="S349" s="20">
        <f>VLookups!$D$50</f>
        <v>-4487.7037773753191</v>
      </c>
      <c r="T349" s="19">
        <v>0</v>
      </c>
      <c r="U349" s="9">
        <v>201</v>
      </c>
      <c r="V349" s="21">
        <f>V348-VLookups!$D$54</f>
        <v>-2325</v>
      </c>
      <c r="W349" s="21">
        <f>-VLookups!$D$60</f>
        <v>-400</v>
      </c>
      <c r="X349" s="21">
        <f>-VLookups!$D$62</f>
        <v>-175</v>
      </c>
      <c r="Y349" s="36">
        <f>Y348*(1+VLookups!$D$57/12)</f>
        <v>-507.90388636004047</v>
      </c>
      <c r="Z349" s="20">
        <f>-E349*VLookups!$J$3</f>
        <v>-1019.1493994651611</v>
      </c>
      <c r="AA349" s="19">
        <v>0</v>
      </c>
      <c r="AB349" s="20">
        <f t="shared" si="21"/>
        <v>7486.4446692948368</v>
      </c>
      <c r="AC349" s="20">
        <f t="shared" si="22"/>
        <v>792827.45414931769</v>
      </c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</row>
    <row r="350" spans="1:43" x14ac:dyDescent="0.25">
      <c r="A350" s="1"/>
      <c r="B350" s="9">
        <v>346</v>
      </c>
      <c r="C350" s="9">
        <f t="shared" si="23"/>
        <v>51</v>
      </c>
      <c r="D350" s="9">
        <f t="shared" si="24"/>
        <v>10</v>
      </c>
      <c r="E350" s="20">
        <f>E338*(1+VLookups!$C$8)</f>
        <v>25478.734986629028</v>
      </c>
      <c r="F350" s="20">
        <f>-E350*VLookups!$D$10*2</f>
        <v>-1528.7240991977417</v>
      </c>
      <c r="G350" s="19">
        <v>0</v>
      </c>
      <c r="H350" s="20">
        <f>(-VLookups!$D$13)*(E350+F350/2)</f>
        <v>-8032.1712045348004</v>
      </c>
      <c r="I350" s="19">
        <v>0</v>
      </c>
      <c r="J350" s="19">
        <v>0</v>
      </c>
      <c r="K350" s="19">
        <v>0</v>
      </c>
      <c r="L350" s="19">
        <v>0</v>
      </c>
      <c r="M350" s="19">
        <v>0</v>
      </c>
      <c r="N350" s="20" t="s">
        <v>36</v>
      </c>
      <c r="O350" s="19">
        <v>0</v>
      </c>
      <c r="P350" s="20">
        <f>P349-VLookups!$D$42</f>
        <v>-282.5</v>
      </c>
      <c r="Q350" s="22">
        <v>106</v>
      </c>
      <c r="R350" s="19">
        <v>0</v>
      </c>
      <c r="S350" s="20">
        <f>VLookups!$D$50</f>
        <v>-4487.7037773753191</v>
      </c>
      <c r="T350" s="19">
        <v>0</v>
      </c>
      <c r="U350" s="9">
        <v>202</v>
      </c>
      <c r="V350" s="21">
        <f>V349-VLookups!$D$54</f>
        <v>-2330</v>
      </c>
      <c r="W350" s="21">
        <f>-VLookups!$D$60</f>
        <v>-400</v>
      </c>
      <c r="X350" s="21">
        <f>-VLookups!$D$62</f>
        <v>-175</v>
      </c>
      <c r="Y350" s="36">
        <f>Y349*(1+VLookups!$D$57/12)</f>
        <v>-509.38527269525724</v>
      </c>
      <c r="Z350" s="20">
        <f>-E350*VLookups!$J$3</f>
        <v>-1019.1493994651611</v>
      </c>
      <c r="AA350" s="19">
        <v>0</v>
      </c>
      <c r="AB350" s="20">
        <f t="shared" si="21"/>
        <v>7478.4632829596194</v>
      </c>
      <c r="AC350" s="20">
        <f t="shared" si="22"/>
        <v>801627.29652252619</v>
      </c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</row>
    <row r="351" spans="1:43" x14ac:dyDescent="0.25">
      <c r="A351" s="1"/>
      <c r="B351" s="9">
        <v>347</v>
      </c>
      <c r="C351" s="9">
        <f t="shared" si="23"/>
        <v>51</v>
      </c>
      <c r="D351" s="9">
        <f t="shared" si="24"/>
        <v>11</v>
      </c>
      <c r="E351" s="20">
        <f>E339*(1+VLookups!$C$8)</f>
        <v>25478.734986629028</v>
      </c>
      <c r="F351" s="20">
        <f>-E351*VLookups!$D$10*2</f>
        <v>-1528.7240991977417</v>
      </c>
      <c r="G351" s="19">
        <v>0</v>
      </c>
      <c r="H351" s="20">
        <f>(-VLookups!$D$13)*(E351+F351/2)</f>
        <v>-8032.1712045348004</v>
      </c>
      <c r="I351" s="19">
        <v>0</v>
      </c>
      <c r="J351" s="19">
        <v>0</v>
      </c>
      <c r="K351" s="19">
        <v>0</v>
      </c>
      <c r="L351" s="19">
        <v>0</v>
      </c>
      <c r="M351" s="19">
        <v>0</v>
      </c>
      <c r="N351" s="20" t="s">
        <v>36</v>
      </c>
      <c r="O351" s="19">
        <v>0</v>
      </c>
      <c r="P351" s="20">
        <f>P350-VLookups!$D$42</f>
        <v>-284</v>
      </c>
      <c r="Q351" s="22">
        <v>107</v>
      </c>
      <c r="R351" s="19">
        <v>0</v>
      </c>
      <c r="S351" s="20">
        <f>VLookups!$D$50</f>
        <v>-4487.7037773753191</v>
      </c>
      <c r="T351" s="19">
        <v>0</v>
      </c>
      <c r="U351" s="9">
        <v>203</v>
      </c>
      <c r="V351" s="21">
        <f>V350-VLookups!$D$54</f>
        <v>-2335</v>
      </c>
      <c r="W351" s="21">
        <f>-VLookups!$D$60</f>
        <v>-400</v>
      </c>
      <c r="X351" s="21">
        <f>-VLookups!$D$62</f>
        <v>-175</v>
      </c>
      <c r="Y351" s="36">
        <f>Y350*(1+VLookups!$D$57/12)</f>
        <v>-510.8709797406184</v>
      </c>
      <c r="Z351" s="20">
        <f>-E351*VLookups!$J$3</f>
        <v>-1019.1493994651611</v>
      </c>
      <c r="AA351" s="19">
        <v>0</v>
      </c>
      <c r="AB351" s="20">
        <f t="shared" si="21"/>
        <v>7470.4775759142576</v>
      </c>
      <c r="AC351" s="20">
        <f t="shared" si="22"/>
        <v>810433.81959264469</v>
      </c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</row>
    <row r="352" spans="1:43" x14ac:dyDescent="0.25">
      <c r="A352" s="1"/>
      <c r="B352" s="9">
        <v>348</v>
      </c>
      <c r="C352" s="9">
        <f t="shared" si="23"/>
        <v>52</v>
      </c>
      <c r="D352" s="9">
        <f t="shared" si="24"/>
        <v>0</v>
      </c>
      <c r="E352" s="20">
        <f>E340*(1+VLookups!$C$8)</f>
        <v>26370.490711161041</v>
      </c>
      <c r="F352" s="20">
        <f>-E352*VLookups!$D$10*2</f>
        <v>-1582.2294426696624</v>
      </c>
      <c r="G352" s="19">
        <v>0</v>
      </c>
      <c r="H352" s="20">
        <f>(-VLookups!$D$13)*(E352+F352/2)</f>
        <v>-8313.2971966935183</v>
      </c>
      <c r="I352" s="19">
        <v>0</v>
      </c>
      <c r="J352" s="19">
        <v>0</v>
      </c>
      <c r="K352" s="19">
        <v>0</v>
      </c>
      <c r="L352" s="19">
        <v>0</v>
      </c>
      <c r="M352" s="19">
        <v>0</v>
      </c>
      <c r="N352" s="20" t="s">
        <v>36</v>
      </c>
      <c r="O352" s="19">
        <v>0</v>
      </c>
      <c r="P352" s="20">
        <f>P351-VLookups!$D$42</f>
        <v>-285.5</v>
      </c>
      <c r="Q352" s="22">
        <v>108</v>
      </c>
      <c r="R352" s="19">
        <v>0</v>
      </c>
      <c r="S352" s="20">
        <f>VLookups!$D$50</f>
        <v>-4487.7037773753191</v>
      </c>
      <c r="T352" s="19">
        <v>0</v>
      </c>
      <c r="U352" s="9">
        <v>204</v>
      </c>
      <c r="V352" s="21">
        <f>V351-VLookups!$D$54</f>
        <v>-2340</v>
      </c>
      <c r="W352" s="21">
        <f>-VLookups!$D$60</f>
        <v>-400</v>
      </c>
      <c r="X352" s="21">
        <f>-VLookups!$D$62</f>
        <v>-175</v>
      </c>
      <c r="Y352" s="36">
        <f>Y351*(1+VLookups!$D$57/12)</f>
        <v>-512.36102009819524</v>
      </c>
      <c r="Z352" s="20">
        <f>-E352*VLookups!$J$3</f>
        <v>-1054.8196284464416</v>
      </c>
      <c r="AA352" s="19">
        <v>0</v>
      </c>
      <c r="AB352" s="20">
        <f t="shared" si="21"/>
        <v>8010.6943672127381</v>
      </c>
      <c r="AC352" s="20">
        <f t="shared" si="22"/>
        <v>819795.2369925119</v>
      </c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</row>
    <row r="353" spans="1:43" x14ac:dyDescent="0.25">
      <c r="A353" s="1"/>
      <c r="B353" s="9">
        <v>349</v>
      </c>
      <c r="C353" s="9">
        <f t="shared" si="23"/>
        <v>52</v>
      </c>
      <c r="D353" s="9">
        <f t="shared" si="24"/>
        <v>1</v>
      </c>
      <c r="E353" s="20">
        <f>E341*(1+VLookups!$C$8)</f>
        <v>26370.490711161041</v>
      </c>
      <c r="F353" s="20">
        <f>-E353*VLookups!$D$10*2</f>
        <v>-1582.2294426696624</v>
      </c>
      <c r="G353" s="19">
        <v>0</v>
      </c>
      <c r="H353" s="20">
        <f>(-VLookups!$D$13)*(E353+F353/2)</f>
        <v>-8313.2971966935183</v>
      </c>
      <c r="I353" s="19">
        <v>0</v>
      </c>
      <c r="J353" s="19">
        <v>0</v>
      </c>
      <c r="K353" s="19">
        <v>0</v>
      </c>
      <c r="L353" s="19">
        <v>0</v>
      </c>
      <c r="M353" s="19">
        <v>0</v>
      </c>
      <c r="N353" s="20" t="s">
        <v>36</v>
      </c>
      <c r="O353" s="19">
        <v>0</v>
      </c>
      <c r="P353" s="20">
        <f>P352-VLookups!$D$42</f>
        <v>-287</v>
      </c>
      <c r="Q353" s="22">
        <v>109</v>
      </c>
      <c r="R353" s="19">
        <v>0</v>
      </c>
      <c r="S353" s="20">
        <f>VLookups!$D$50</f>
        <v>-4487.7037773753191</v>
      </c>
      <c r="T353" s="19">
        <v>0</v>
      </c>
      <c r="U353" s="9">
        <v>205</v>
      </c>
      <c r="V353" s="21">
        <f>V352-VLookups!$D$54</f>
        <v>-2345</v>
      </c>
      <c r="W353" s="21">
        <f>-VLookups!$D$60</f>
        <v>-400</v>
      </c>
      <c r="X353" s="21">
        <f>-VLookups!$D$62</f>
        <v>-175</v>
      </c>
      <c r="Y353" s="36">
        <f>Y352*(1+VLookups!$D$57/12)</f>
        <v>-513.85540640681495</v>
      </c>
      <c r="Z353" s="20">
        <f>-E353*VLookups!$J$3</f>
        <v>-1054.8196284464416</v>
      </c>
      <c r="AA353" s="19">
        <v>0</v>
      </c>
      <c r="AB353" s="20">
        <f t="shared" si="21"/>
        <v>8002.6999809041172</v>
      </c>
      <c r="AC353" s="20">
        <f t="shared" si="22"/>
        <v>829164.26236840361</v>
      </c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</row>
    <row r="354" spans="1:43" x14ac:dyDescent="0.25">
      <c r="A354" s="1"/>
      <c r="B354" s="9">
        <v>350</v>
      </c>
      <c r="C354" s="9">
        <f t="shared" si="23"/>
        <v>52</v>
      </c>
      <c r="D354" s="9">
        <f t="shared" si="24"/>
        <v>2</v>
      </c>
      <c r="E354" s="20">
        <f>E342*(1+VLookups!$C$8)</f>
        <v>26370.490711161041</v>
      </c>
      <c r="F354" s="20">
        <f>-E354*VLookups!$D$10*2</f>
        <v>-1582.2294426696624</v>
      </c>
      <c r="G354" s="19">
        <v>0</v>
      </c>
      <c r="H354" s="20">
        <f>(-VLookups!$D$13)*(E354+F354/2)</f>
        <v>-8313.2971966935183</v>
      </c>
      <c r="I354" s="19">
        <v>0</v>
      </c>
      <c r="J354" s="19">
        <v>0</v>
      </c>
      <c r="K354" s="19">
        <v>0</v>
      </c>
      <c r="L354" s="19">
        <v>0</v>
      </c>
      <c r="M354" s="19">
        <v>0</v>
      </c>
      <c r="N354" s="20" t="s">
        <v>36</v>
      </c>
      <c r="O354" s="19">
        <v>0</v>
      </c>
      <c r="P354" s="20">
        <f>P353-VLookups!$D$42</f>
        <v>-288.5</v>
      </c>
      <c r="Q354" s="22">
        <v>110</v>
      </c>
      <c r="R354" s="19">
        <v>0</v>
      </c>
      <c r="S354" s="20">
        <f>VLookups!$D$50</f>
        <v>-4487.7037773753191</v>
      </c>
      <c r="T354" s="19">
        <v>0</v>
      </c>
      <c r="U354" s="9">
        <v>206</v>
      </c>
      <c r="V354" s="21">
        <f>V353-VLookups!$D$54</f>
        <v>-2350</v>
      </c>
      <c r="W354" s="21">
        <f>-VLookups!$D$60</f>
        <v>-400</v>
      </c>
      <c r="X354" s="21">
        <f>-VLookups!$D$62</f>
        <v>-175</v>
      </c>
      <c r="Y354" s="36">
        <f>Y353*(1+VLookups!$D$57/12)</f>
        <v>-515.35415134216817</v>
      </c>
      <c r="Z354" s="20">
        <f>-E354*VLookups!$J$3</f>
        <v>-1054.8196284464416</v>
      </c>
      <c r="AA354" s="19">
        <v>0</v>
      </c>
      <c r="AB354" s="20">
        <f t="shared" si="21"/>
        <v>7994.7012359687651</v>
      </c>
      <c r="AC354" s="20">
        <f t="shared" si="22"/>
        <v>838540.90404165303</v>
      </c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</row>
    <row r="355" spans="1:43" x14ac:dyDescent="0.25">
      <c r="A355" s="1"/>
      <c r="B355" s="9">
        <v>351</v>
      </c>
      <c r="C355" s="9">
        <f t="shared" si="23"/>
        <v>52</v>
      </c>
      <c r="D355" s="9">
        <f t="shared" si="24"/>
        <v>3</v>
      </c>
      <c r="E355" s="20">
        <f>E343*(1+VLookups!$C$8)</f>
        <v>26370.490711161041</v>
      </c>
      <c r="F355" s="20">
        <f>-E355*VLookups!$D$10*2</f>
        <v>-1582.2294426696624</v>
      </c>
      <c r="G355" s="19">
        <v>0</v>
      </c>
      <c r="H355" s="20">
        <f>(-VLookups!$D$13)*(E355+F355/2)</f>
        <v>-8313.2971966935183</v>
      </c>
      <c r="I355" s="19">
        <v>0</v>
      </c>
      <c r="J355" s="19">
        <v>0</v>
      </c>
      <c r="K355" s="19">
        <v>0</v>
      </c>
      <c r="L355" s="19">
        <v>0</v>
      </c>
      <c r="M355" s="19">
        <v>0</v>
      </c>
      <c r="N355" s="20" t="s">
        <v>36</v>
      </c>
      <c r="O355" s="19">
        <v>0</v>
      </c>
      <c r="P355" s="20">
        <f>P354-VLookups!$D$42</f>
        <v>-290</v>
      </c>
      <c r="Q355" s="22">
        <v>111</v>
      </c>
      <c r="R355" s="19">
        <v>0</v>
      </c>
      <c r="S355" s="20">
        <f>VLookups!$D$50</f>
        <v>-4487.7037773753191</v>
      </c>
      <c r="T355" s="19">
        <v>0</v>
      </c>
      <c r="U355" s="9">
        <v>207</v>
      </c>
      <c r="V355" s="21">
        <f>V354-VLookups!$D$54</f>
        <v>-2355</v>
      </c>
      <c r="W355" s="21">
        <f>-VLookups!$D$60</f>
        <v>-400</v>
      </c>
      <c r="X355" s="21">
        <f>-VLookups!$D$62</f>
        <v>-175</v>
      </c>
      <c r="Y355" s="36">
        <f>Y354*(1+VLookups!$D$57/12)</f>
        <v>-516.85726761691615</v>
      </c>
      <c r="Z355" s="20">
        <f>-E355*VLookups!$J$3</f>
        <v>-1054.8196284464416</v>
      </c>
      <c r="AA355" s="19">
        <v>0</v>
      </c>
      <c r="AB355" s="20">
        <f t="shared" si="21"/>
        <v>7986.698119694016</v>
      </c>
      <c r="AC355" s="20">
        <f t="shared" si="22"/>
        <v>847925.17033474986</v>
      </c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</row>
    <row r="356" spans="1:43" x14ac:dyDescent="0.25">
      <c r="A356" s="1"/>
      <c r="B356" s="9">
        <v>352</v>
      </c>
      <c r="C356" s="9">
        <f t="shared" si="23"/>
        <v>52</v>
      </c>
      <c r="D356" s="9">
        <f t="shared" si="24"/>
        <v>4</v>
      </c>
      <c r="E356" s="20">
        <f>E344*(1+VLookups!$C$8)</f>
        <v>26370.490711161041</v>
      </c>
      <c r="F356" s="20">
        <f>-E356*VLookups!$D$10*2</f>
        <v>-1582.2294426696624</v>
      </c>
      <c r="G356" s="19">
        <v>0</v>
      </c>
      <c r="H356" s="20">
        <f>(-VLookups!$D$13)*(E356+F356/2)</f>
        <v>-8313.2971966935183</v>
      </c>
      <c r="I356" s="19">
        <v>0</v>
      </c>
      <c r="J356" s="19">
        <v>0</v>
      </c>
      <c r="K356" s="19">
        <v>0</v>
      </c>
      <c r="L356" s="19">
        <v>0</v>
      </c>
      <c r="M356" s="19">
        <v>0</v>
      </c>
      <c r="N356" s="20" t="s">
        <v>36</v>
      </c>
      <c r="O356" s="19">
        <v>0</v>
      </c>
      <c r="P356" s="20">
        <f>P355-VLookups!$D$42</f>
        <v>-291.5</v>
      </c>
      <c r="Q356" s="22">
        <v>112</v>
      </c>
      <c r="R356" s="19">
        <v>0</v>
      </c>
      <c r="S356" s="20">
        <f>VLookups!$D$50</f>
        <v>-4487.7037773753191</v>
      </c>
      <c r="T356" s="19">
        <v>0</v>
      </c>
      <c r="U356" s="9">
        <v>208</v>
      </c>
      <c r="V356" s="21">
        <f>V355-VLookups!$D$54</f>
        <v>-2360</v>
      </c>
      <c r="W356" s="21">
        <f>-VLookups!$D$60</f>
        <v>-400</v>
      </c>
      <c r="X356" s="21">
        <f>-VLookups!$D$62</f>
        <v>-175</v>
      </c>
      <c r="Y356" s="36">
        <f>Y355*(1+VLookups!$D$57/12)</f>
        <v>-518.36476798079877</v>
      </c>
      <c r="Z356" s="20">
        <f>-E356*VLookups!$J$3</f>
        <v>-1054.8196284464416</v>
      </c>
      <c r="AA356" s="19">
        <v>0</v>
      </c>
      <c r="AB356" s="20">
        <f t="shared" si="21"/>
        <v>7978.6906193301347</v>
      </c>
      <c r="AC356" s="20">
        <f t="shared" si="22"/>
        <v>857317.0695713046</v>
      </c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</row>
    <row r="357" spans="1:43" x14ac:dyDescent="0.25">
      <c r="A357" s="1"/>
      <c r="B357" s="9">
        <v>353</v>
      </c>
      <c r="C357" s="9">
        <f t="shared" si="23"/>
        <v>52</v>
      </c>
      <c r="D357" s="9">
        <f t="shared" si="24"/>
        <v>5</v>
      </c>
      <c r="E357" s="20">
        <f>E345*(1+VLookups!$C$8)</f>
        <v>26370.490711161041</v>
      </c>
      <c r="F357" s="20">
        <f>-E357*VLookups!$D$10*2</f>
        <v>-1582.2294426696624</v>
      </c>
      <c r="G357" s="19">
        <v>0</v>
      </c>
      <c r="H357" s="20">
        <f>(-VLookups!$D$13)*(E357+F357/2)</f>
        <v>-8313.2971966935183</v>
      </c>
      <c r="I357" s="19">
        <v>0</v>
      </c>
      <c r="J357" s="19">
        <v>0</v>
      </c>
      <c r="K357" s="19">
        <v>0</v>
      </c>
      <c r="L357" s="19">
        <v>0</v>
      </c>
      <c r="M357" s="19">
        <v>0</v>
      </c>
      <c r="N357" s="20" t="s">
        <v>36</v>
      </c>
      <c r="O357" s="19">
        <v>0</v>
      </c>
      <c r="P357" s="20">
        <f>P356-VLookups!$D$42</f>
        <v>-293</v>
      </c>
      <c r="Q357" s="22">
        <v>113</v>
      </c>
      <c r="R357" s="19">
        <v>0</v>
      </c>
      <c r="S357" s="20">
        <f>VLookups!$D$50</f>
        <v>-4487.7037773753191</v>
      </c>
      <c r="T357" s="19">
        <v>0</v>
      </c>
      <c r="U357" s="9">
        <v>209</v>
      </c>
      <c r="V357" s="21">
        <f>V356-VLookups!$D$54</f>
        <v>-2365</v>
      </c>
      <c r="W357" s="21">
        <f>-VLookups!$D$60</f>
        <v>-400</v>
      </c>
      <c r="X357" s="21">
        <f>-VLookups!$D$62</f>
        <v>-175</v>
      </c>
      <c r="Y357" s="36">
        <f>Y356*(1+VLookups!$D$57/12)</f>
        <v>-519.87666522074278</v>
      </c>
      <c r="Z357" s="20">
        <f>-E357*VLookups!$J$3</f>
        <v>-1054.8196284464416</v>
      </c>
      <c r="AA357" s="19">
        <v>0</v>
      </c>
      <c r="AB357" s="20">
        <f t="shared" si="21"/>
        <v>7970.6787220901897</v>
      </c>
      <c r="AC357" s="20">
        <f t="shared" si="22"/>
        <v>866716.61007601372</v>
      </c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</row>
    <row r="358" spans="1:43" x14ac:dyDescent="0.25">
      <c r="A358" s="1"/>
      <c r="B358" s="9">
        <v>354</v>
      </c>
      <c r="C358" s="9">
        <f t="shared" si="23"/>
        <v>52</v>
      </c>
      <c r="D358" s="9">
        <f t="shared" si="24"/>
        <v>6</v>
      </c>
      <c r="E358" s="20">
        <f>E346*(1+VLookups!$C$8)</f>
        <v>26370.490711161041</v>
      </c>
      <c r="F358" s="20">
        <f>-E358*VLookups!$D$10*2</f>
        <v>-1582.2294426696624</v>
      </c>
      <c r="G358" s="19">
        <v>0</v>
      </c>
      <c r="H358" s="20">
        <f>(-VLookups!$D$13)*(E358+F358/2)</f>
        <v>-8313.2971966935183</v>
      </c>
      <c r="I358" s="19">
        <v>0</v>
      </c>
      <c r="J358" s="19">
        <v>0</v>
      </c>
      <c r="K358" s="19">
        <v>0</v>
      </c>
      <c r="L358" s="19">
        <v>0</v>
      </c>
      <c r="M358" s="19">
        <v>0</v>
      </c>
      <c r="N358" s="20" t="s">
        <v>36</v>
      </c>
      <c r="O358" s="19">
        <v>0</v>
      </c>
      <c r="P358" s="20">
        <f>P357-VLookups!$D$42</f>
        <v>-294.5</v>
      </c>
      <c r="Q358" s="22">
        <v>114</v>
      </c>
      <c r="R358" s="19">
        <v>0</v>
      </c>
      <c r="S358" s="20">
        <f>VLookups!$D$50</f>
        <v>-4487.7037773753191</v>
      </c>
      <c r="T358" s="19">
        <v>0</v>
      </c>
      <c r="U358" s="9">
        <v>210</v>
      </c>
      <c r="V358" s="21">
        <f>V357-VLookups!$D$54</f>
        <v>-2370</v>
      </c>
      <c r="W358" s="21">
        <f>-VLookups!$D$60</f>
        <v>-400</v>
      </c>
      <c r="X358" s="21">
        <f>-VLookups!$D$62</f>
        <v>-175</v>
      </c>
      <c r="Y358" s="36">
        <f>Y357*(1+VLookups!$D$57/12)</f>
        <v>-521.39297216096998</v>
      </c>
      <c r="Z358" s="20">
        <f>-E358*VLookups!$J$3</f>
        <v>-1054.8196284464416</v>
      </c>
      <c r="AA358" s="19">
        <v>0</v>
      </c>
      <c r="AB358" s="20">
        <f t="shared" si="21"/>
        <v>7962.6624151499636</v>
      </c>
      <c r="AC358" s="20">
        <f t="shared" si="22"/>
        <v>876123.80017462373</v>
      </c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</row>
    <row r="359" spans="1:43" x14ac:dyDescent="0.25">
      <c r="A359" s="1"/>
      <c r="B359" s="9">
        <v>355</v>
      </c>
      <c r="C359" s="9">
        <f t="shared" si="23"/>
        <v>52</v>
      </c>
      <c r="D359" s="9">
        <f t="shared" si="24"/>
        <v>7</v>
      </c>
      <c r="E359" s="20">
        <f>E347*(1+VLookups!$C$8)</f>
        <v>26370.490711161041</v>
      </c>
      <c r="F359" s="20">
        <f>-E359*VLookups!$D$10*2</f>
        <v>-1582.2294426696624</v>
      </c>
      <c r="G359" s="19">
        <v>0</v>
      </c>
      <c r="H359" s="20">
        <f>(-VLookups!$D$13)*(E359+F359/2)</f>
        <v>-8313.2971966935183</v>
      </c>
      <c r="I359" s="19">
        <v>0</v>
      </c>
      <c r="J359" s="19">
        <v>0</v>
      </c>
      <c r="K359" s="19">
        <v>0</v>
      </c>
      <c r="L359" s="19">
        <v>0</v>
      </c>
      <c r="M359" s="19">
        <v>0</v>
      </c>
      <c r="N359" s="20" t="s">
        <v>36</v>
      </c>
      <c r="O359" s="19">
        <v>0</v>
      </c>
      <c r="P359" s="20">
        <f>P358-VLookups!$D$42</f>
        <v>-296</v>
      </c>
      <c r="Q359" s="22">
        <v>115</v>
      </c>
      <c r="R359" s="19">
        <v>0</v>
      </c>
      <c r="S359" s="20">
        <f>VLookups!$D$50</f>
        <v>-4487.7037773753191</v>
      </c>
      <c r="T359" s="19">
        <v>0</v>
      </c>
      <c r="U359" s="9">
        <v>211</v>
      </c>
      <c r="V359" s="21">
        <f>V358-VLookups!$D$54</f>
        <v>-2375</v>
      </c>
      <c r="W359" s="21">
        <f>-VLookups!$D$60</f>
        <v>-400</v>
      </c>
      <c r="X359" s="21">
        <f>-VLookups!$D$62</f>
        <v>-175</v>
      </c>
      <c r="Y359" s="36">
        <f>Y358*(1+VLookups!$D$57/12)</f>
        <v>-522.91370166310617</v>
      </c>
      <c r="Z359" s="20">
        <f>-E359*VLookups!$J$3</f>
        <v>-1054.8196284464416</v>
      </c>
      <c r="AA359" s="19">
        <v>0</v>
      </c>
      <c r="AB359" s="20">
        <f t="shared" si="21"/>
        <v>7954.6416856478263</v>
      </c>
      <c r="AC359" s="20">
        <f t="shared" si="22"/>
        <v>885538.64819389593</v>
      </c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</row>
    <row r="360" spans="1:43" x14ac:dyDescent="0.25">
      <c r="A360" s="1"/>
      <c r="B360" s="9">
        <v>356</v>
      </c>
      <c r="C360" s="9">
        <f t="shared" si="23"/>
        <v>52</v>
      </c>
      <c r="D360" s="9">
        <f t="shared" si="24"/>
        <v>8</v>
      </c>
      <c r="E360" s="20">
        <f>E348*(1+VLookups!$C$8)</f>
        <v>26370.490711161041</v>
      </c>
      <c r="F360" s="20">
        <f>-E360*VLookups!$D$10*2</f>
        <v>-1582.2294426696624</v>
      </c>
      <c r="G360" s="19">
        <v>0</v>
      </c>
      <c r="H360" s="20">
        <f>(-VLookups!$D$13)*(E360+F360/2)</f>
        <v>-8313.2971966935183</v>
      </c>
      <c r="I360" s="19">
        <v>0</v>
      </c>
      <c r="J360" s="19">
        <v>0</v>
      </c>
      <c r="K360" s="19">
        <v>0</v>
      </c>
      <c r="L360" s="19">
        <v>0</v>
      </c>
      <c r="M360" s="19">
        <v>0</v>
      </c>
      <c r="N360" s="20" t="s">
        <v>36</v>
      </c>
      <c r="O360" s="19">
        <v>0</v>
      </c>
      <c r="P360" s="20">
        <f>P359-VLookups!$D$42</f>
        <v>-297.5</v>
      </c>
      <c r="Q360" s="22">
        <v>116</v>
      </c>
      <c r="R360" s="19">
        <v>0</v>
      </c>
      <c r="S360" s="20">
        <f>VLookups!$D$50</f>
        <v>-4487.7037773753191</v>
      </c>
      <c r="T360" s="19">
        <v>0</v>
      </c>
      <c r="U360" s="9">
        <v>212</v>
      </c>
      <c r="V360" s="21">
        <f>V359-VLookups!$D$54</f>
        <v>-2380</v>
      </c>
      <c r="W360" s="21">
        <f>-VLookups!$D$60</f>
        <v>-400</v>
      </c>
      <c r="X360" s="21">
        <f>-VLookups!$D$62</f>
        <v>-175</v>
      </c>
      <c r="Y360" s="36">
        <f>Y359*(1+VLookups!$D$57/12)</f>
        <v>-524.43886662629018</v>
      </c>
      <c r="Z360" s="20">
        <f>-E360*VLookups!$J$3</f>
        <v>-1054.8196284464416</v>
      </c>
      <c r="AA360" s="19">
        <v>0</v>
      </c>
      <c r="AB360" s="20">
        <f t="shared" si="21"/>
        <v>7946.6165206846435</v>
      </c>
      <c r="AC360" s="20">
        <f t="shared" si="22"/>
        <v>894961.16246157046</v>
      </c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</row>
    <row r="361" spans="1:43" x14ac:dyDescent="0.25">
      <c r="A361" s="1"/>
      <c r="B361" s="9">
        <v>357</v>
      </c>
      <c r="C361" s="9">
        <f t="shared" si="23"/>
        <v>52</v>
      </c>
      <c r="D361" s="9">
        <f t="shared" si="24"/>
        <v>9</v>
      </c>
      <c r="E361" s="20">
        <f>E349*(1+VLookups!$C$8)</f>
        <v>26370.490711161041</v>
      </c>
      <c r="F361" s="20">
        <f>-E361*VLookups!$D$10*2</f>
        <v>-1582.2294426696624</v>
      </c>
      <c r="G361" s="19">
        <v>0</v>
      </c>
      <c r="H361" s="20">
        <f>(-VLookups!$D$13)*(E361+F361/2)</f>
        <v>-8313.2971966935183</v>
      </c>
      <c r="I361" s="19">
        <v>0</v>
      </c>
      <c r="J361" s="19">
        <v>0</v>
      </c>
      <c r="K361" s="19">
        <v>0</v>
      </c>
      <c r="L361" s="19">
        <v>0</v>
      </c>
      <c r="M361" s="19">
        <v>0</v>
      </c>
      <c r="N361" s="20" t="s">
        <v>36</v>
      </c>
      <c r="O361" s="19">
        <v>0</v>
      </c>
      <c r="P361" s="20">
        <f>P360-VLookups!$D$42</f>
        <v>-299</v>
      </c>
      <c r="Q361" s="22">
        <v>117</v>
      </c>
      <c r="R361" s="19">
        <v>0</v>
      </c>
      <c r="S361" s="20">
        <f>VLookups!$D$50</f>
        <v>-4487.7037773753191</v>
      </c>
      <c r="T361" s="19">
        <v>0</v>
      </c>
      <c r="U361" s="9">
        <v>213</v>
      </c>
      <c r="V361" s="21">
        <f>V360-VLookups!$D$54</f>
        <v>-2385</v>
      </c>
      <c r="W361" s="21">
        <f>-VLookups!$D$60</f>
        <v>-400</v>
      </c>
      <c r="X361" s="21">
        <f>-VLookups!$D$62</f>
        <v>-175</v>
      </c>
      <c r="Y361" s="36">
        <f>Y360*(1+VLookups!$D$57/12)</f>
        <v>-525.96847998728356</v>
      </c>
      <c r="Z361" s="20">
        <f>-E361*VLookups!$J$3</f>
        <v>-1054.8196284464416</v>
      </c>
      <c r="AA361" s="19">
        <v>0</v>
      </c>
      <c r="AB361" s="20">
        <f t="shared" si="21"/>
        <v>7938.5869073236499</v>
      </c>
      <c r="AC361" s="20">
        <f t="shared" si="22"/>
        <v>904391.35130633018</v>
      </c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</row>
    <row r="362" spans="1:43" x14ac:dyDescent="0.25">
      <c r="A362" s="1"/>
      <c r="B362" s="9">
        <v>358</v>
      </c>
      <c r="C362" s="9">
        <f t="shared" si="23"/>
        <v>52</v>
      </c>
      <c r="D362" s="9">
        <f t="shared" si="24"/>
        <v>10</v>
      </c>
      <c r="E362" s="20">
        <f>E350*(1+VLookups!$C$8)</f>
        <v>26370.490711161041</v>
      </c>
      <c r="F362" s="20">
        <f>-E362*VLookups!$D$10*2</f>
        <v>-1582.2294426696624</v>
      </c>
      <c r="G362" s="19">
        <v>0</v>
      </c>
      <c r="H362" s="20">
        <f>(-VLookups!$D$13)*(E362+F362/2)</f>
        <v>-8313.2971966935183</v>
      </c>
      <c r="I362" s="19">
        <v>0</v>
      </c>
      <c r="J362" s="19">
        <v>0</v>
      </c>
      <c r="K362" s="19">
        <v>0</v>
      </c>
      <c r="L362" s="19">
        <v>0</v>
      </c>
      <c r="M362" s="19">
        <v>0</v>
      </c>
      <c r="N362" s="20" t="s">
        <v>36</v>
      </c>
      <c r="O362" s="19">
        <v>0</v>
      </c>
      <c r="P362" s="20">
        <f>P361-VLookups!$D$42</f>
        <v>-300.5</v>
      </c>
      <c r="Q362" s="22">
        <v>118</v>
      </c>
      <c r="R362" s="19">
        <v>0</v>
      </c>
      <c r="S362" s="20">
        <f>VLookups!$D$50</f>
        <v>-4487.7037773753191</v>
      </c>
      <c r="T362" s="19">
        <v>0</v>
      </c>
      <c r="U362" s="9">
        <v>214</v>
      </c>
      <c r="V362" s="21">
        <f>V361-VLookups!$D$54</f>
        <v>-2390</v>
      </c>
      <c r="W362" s="21">
        <f>-VLookups!$D$60</f>
        <v>-400</v>
      </c>
      <c r="X362" s="21">
        <f>-VLookups!$D$62</f>
        <v>-175</v>
      </c>
      <c r="Y362" s="36">
        <f>Y361*(1+VLookups!$D$57/12)</f>
        <v>-527.50255472057984</v>
      </c>
      <c r="Z362" s="20">
        <f>-E362*VLookups!$J$3</f>
        <v>-1054.8196284464416</v>
      </c>
      <c r="AA362" s="19">
        <v>0</v>
      </c>
      <c r="AB362" s="20">
        <f t="shared" si="21"/>
        <v>7930.5528325903524</v>
      </c>
      <c r="AC362" s="20">
        <f t="shared" si="22"/>
        <v>913829.22305776435</v>
      </c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</row>
    <row r="363" spans="1:43" x14ac:dyDescent="0.25">
      <c r="A363" s="1"/>
      <c r="B363" s="9">
        <v>359</v>
      </c>
      <c r="C363" s="9">
        <f t="shared" si="23"/>
        <v>52</v>
      </c>
      <c r="D363" s="9">
        <f t="shared" si="24"/>
        <v>11</v>
      </c>
      <c r="E363" s="20">
        <f>E351*(1+VLookups!$C$8)</f>
        <v>26370.490711161041</v>
      </c>
      <c r="F363" s="20">
        <f>-E363*VLookups!$D$10*2</f>
        <v>-1582.2294426696624</v>
      </c>
      <c r="G363" s="19">
        <v>0</v>
      </c>
      <c r="H363" s="20">
        <f>(-VLookups!$D$13)*(E363+F363/2)</f>
        <v>-8313.2971966935183</v>
      </c>
      <c r="I363" s="19">
        <v>0</v>
      </c>
      <c r="J363" s="19">
        <v>0</v>
      </c>
      <c r="K363" s="19">
        <v>0</v>
      </c>
      <c r="L363" s="19">
        <v>0</v>
      </c>
      <c r="M363" s="19">
        <v>0</v>
      </c>
      <c r="N363" s="20" t="s">
        <v>36</v>
      </c>
      <c r="O363" s="19">
        <v>0</v>
      </c>
      <c r="P363" s="20">
        <f>P362-VLookups!$D$42</f>
        <v>-302</v>
      </c>
      <c r="Q363" s="22">
        <v>119</v>
      </c>
      <c r="R363" s="19">
        <v>0</v>
      </c>
      <c r="S363" s="20">
        <f>VLookups!$D$50</f>
        <v>-4487.7037773753191</v>
      </c>
      <c r="T363" s="19">
        <v>0</v>
      </c>
      <c r="U363" s="9">
        <v>215</v>
      </c>
      <c r="V363" s="21">
        <f>V362-VLookups!$D$54</f>
        <v>-2395</v>
      </c>
      <c r="W363" s="21">
        <f>-VLookups!$D$60</f>
        <v>-400</v>
      </c>
      <c r="X363" s="21">
        <f>-VLookups!$D$62</f>
        <v>-175</v>
      </c>
      <c r="Y363" s="36">
        <f>Y362*(1+VLookups!$D$57/12)</f>
        <v>-529.04110383851491</v>
      </c>
      <c r="Z363" s="20">
        <f>-E363*VLookups!$J$3</f>
        <v>-1054.8196284464416</v>
      </c>
      <c r="AA363" s="19">
        <v>0</v>
      </c>
      <c r="AB363" s="20">
        <f t="shared" si="21"/>
        <v>7922.5142834724174</v>
      </c>
      <c r="AC363" s="20">
        <f t="shared" si="22"/>
        <v>923274.78604633315</v>
      </c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</row>
    <row r="364" spans="1:43" x14ac:dyDescent="0.25">
      <c r="A364" s="1"/>
      <c r="B364" s="9">
        <v>360</v>
      </c>
      <c r="C364" s="9">
        <f t="shared" si="23"/>
        <v>53</v>
      </c>
      <c r="D364" s="9">
        <f t="shared" si="24"/>
        <v>0</v>
      </c>
      <c r="E364" s="20">
        <f>E352*(1+VLookups!$C$8)</f>
        <v>27293.457886051674</v>
      </c>
      <c r="F364" s="20">
        <f>-E364*VLookups!$D$10*2</f>
        <v>-1637.6074731631004</v>
      </c>
      <c r="G364" s="19">
        <v>0</v>
      </c>
      <c r="H364" s="20">
        <f>(-VLookups!$D$13)*(E364+F364/2)</f>
        <v>-8604.2625985777904</v>
      </c>
      <c r="I364" s="19">
        <v>0</v>
      </c>
      <c r="J364" s="19">
        <v>0</v>
      </c>
      <c r="K364" s="19">
        <v>0</v>
      </c>
      <c r="L364" s="19">
        <v>0</v>
      </c>
      <c r="M364" s="19">
        <v>0</v>
      </c>
      <c r="N364" s="20" t="s">
        <v>36</v>
      </c>
      <c r="O364" s="19">
        <v>0</v>
      </c>
      <c r="P364" s="20">
        <f>P363-VLookups!$D$42</f>
        <v>-303.5</v>
      </c>
      <c r="Q364" s="22">
        <v>120</v>
      </c>
      <c r="R364" s="19">
        <v>0</v>
      </c>
      <c r="S364" s="20">
        <f>VLookups!$D$50</f>
        <v>-4487.7037773753191</v>
      </c>
      <c r="T364" s="19">
        <v>0</v>
      </c>
      <c r="U364" s="9">
        <v>216</v>
      </c>
      <c r="V364" s="21">
        <f>V363-VLookups!$D$54</f>
        <v>-2400</v>
      </c>
      <c r="W364" s="21">
        <f>-VLookups!$D$60</f>
        <v>-400</v>
      </c>
      <c r="X364" s="21">
        <f>-VLookups!$D$62</f>
        <v>-175</v>
      </c>
      <c r="Y364" s="36">
        <f>Y363*(1+VLookups!$D$57/12)</f>
        <v>-530.58414039137722</v>
      </c>
      <c r="Z364" s="20">
        <f>-E364*VLookups!$J$3</f>
        <v>-1091.738315442067</v>
      </c>
      <c r="AA364" s="19">
        <v>0</v>
      </c>
      <c r="AB364" s="20">
        <f t="shared" si="21"/>
        <v>8481.8653176835687</v>
      </c>
      <c r="AC364" s="20">
        <f t="shared" si="22"/>
        <v>933295.442674094</v>
      </c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</row>
    <row r="365" spans="1:43" x14ac:dyDescent="0.25">
      <c r="A365" s="1"/>
      <c r="B365" s="9">
        <v>361</v>
      </c>
      <c r="C365" s="9">
        <f t="shared" si="23"/>
        <v>53</v>
      </c>
      <c r="D365" s="9">
        <f t="shared" si="24"/>
        <v>1</v>
      </c>
      <c r="E365" s="20">
        <f>E353*(1+VLookups!$C$8)</f>
        <v>27293.457886051674</v>
      </c>
      <c r="F365" s="20">
        <f>-E365*VLookups!$D$10*2</f>
        <v>-1637.6074731631004</v>
      </c>
      <c r="G365" s="19">
        <v>0</v>
      </c>
      <c r="H365" s="20">
        <f>(-VLookups!$D$13)*(E365+F365/2)</f>
        <v>-8604.2625985777904</v>
      </c>
      <c r="I365" s="19">
        <v>0</v>
      </c>
      <c r="J365" s="19">
        <v>0</v>
      </c>
      <c r="K365" s="19">
        <v>0</v>
      </c>
      <c r="L365" s="19">
        <v>0</v>
      </c>
      <c r="M365" s="19">
        <v>0</v>
      </c>
      <c r="N365" s="20" t="s">
        <v>36</v>
      </c>
      <c r="O365" s="19">
        <v>0</v>
      </c>
      <c r="P365" s="20">
        <f>P364-VLookups!$D$42</f>
        <v>-305</v>
      </c>
      <c r="Q365" s="22">
        <v>121</v>
      </c>
      <c r="R365" s="19">
        <v>0</v>
      </c>
      <c r="S365" s="20">
        <f>VLookups!$D$50</f>
        <v>-4487.7037773753191</v>
      </c>
      <c r="T365" s="19">
        <v>0</v>
      </c>
      <c r="U365" s="9">
        <v>217</v>
      </c>
      <c r="V365" s="21">
        <f>V364-VLookups!$D$54</f>
        <v>-2405</v>
      </c>
      <c r="W365" s="21">
        <f>-VLookups!$D$60</f>
        <v>-400</v>
      </c>
      <c r="X365" s="21">
        <f>-VLookups!$D$62</f>
        <v>-175</v>
      </c>
      <c r="Y365" s="36">
        <f>Y364*(1+VLookups!$D$57/12)</f>
        <v>-532.13167746751878</v>
      </c>
      <c r="Z365" s="20">
        <f>-E365*VLookups!$J$3</f>
        <v>-1091.738315442067</v>
      </c>
      <c r="AA365" s="19">
        <v>0</v>
      </c>
      <c r="AB365" s="20">
        <f t="shared" si="21"/>
        <v>8473.8177806074273</v>
      </c>
      <c r="AC365" s="20">
        <f t="shared" si="22"/>
        <v>943324.75285915821</v>
      </c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</row>
    <row r="366" spans="1:43" x14ac:dyDescent="0.25">
      <c r="A366" s="1"/>
      <c r="B366" s="9">
        <v>362</v>
      </c>
      <c r="C366" s="9">
        <f t="shared" si="23"/>
        <v>53</v>
      </c>
      <c r="D366" s="9">
        <f t="shared" si="24"/>
        <v>2</v>
      </c>
      <c r="E366" s="20">
        <f>E354*(1+VLookups!$C$8)</f>
        <v>27293.457886051674</v>
      </c>
      <c r="F366" s="20">
        <f>-E366*VLookups!$D$10*2</f>
        <v>-1637.6074731631004</v>
      </c>
      <c r="G366" s="19">
        <v>0</v>
      </c>
      <c r="H366" s="20">
        <f>(-VLookups!$D$13)*(E366+F366/2)</f>
        <v>-8604.2625985777904</v>
      </c>
      <c r="I366" s="19">
        <v>0</v>
      </c>
      <c r="J366" s="19">
        <v>0</v>
      </c>
      <c r="K366" s="19">
        <v>0</v>
      </c>
      <c r="L366" s="19">
        <v>0</v>
      </c>
      <c r="M366" s="19">
        <v>0</v>
      </c>
      <c r="N366" s="20" t="s">
        <v>36</v>
      </c>
      <c r="O366" s="19">
        <v>0</v>
      </c>
      <c r="P366" s="20">
        <f>P365-VLookups!$D$42</f>
        <v>-306.5</v>
      </c>
      <c r="Q366" s="22">
        <v>122</v>
      </c>
      <c r="R366" s="19">
        <v>0</v>
      </c>
      <c r="S366" s="20">
        <f>VLookups!$D$50</f>
        <v>-4487.7037773753191</v>
      </c>
      <c r="T366" s="19">
        <v>0</v>
      </c>
      <c r="U366" s="9">
        <v>218</v>
      </c>
      <c r="V366" s="21">
        <f>V365-VLookups!$D$54</f>
        <v>-2410</v>
      </c>
      <c r="W366" s="21">
        <f>-VLookups!$D$60</f>
        <v>-400</v>
      </c>
      <c r="X366" s="21">
        <f>-VLookups!$D$62</f>
        <v>-175</v>
      </c>
      <c r="Y366" s="36">
        <f>Y365*(1+VLookups!$D$57/12)</f>
        <v>-533.68372819346575</v>
      </c>
      <c r="Z366" s="20">
        <f>-E366*VLookups!$J$3</f>
        <v>-1091.738315442067</v>
      </c>
      <c r="AA366" s="19">
        <v>0</v>
      </c>
      <c r="AB366" s="20">
        <f t="shared" si="21"/>
        <v>8465.7657298814793</v>
      </c>
      <c r="AC366" s="20">
        <f t="shared" si="22"/>
        <v>953362.72651047166</v>
      </c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</row>
    <row r="367" spans="1:43" x14ac:dyDescent="0.25">
      <c r="A367" s="1"/>
      <c r="B367" s="9">
        <v>363</v>
      </c>
      <c r="C367" s="9">
        <f t="shared" si="23"/>
        <v>53</v>
      </c>
      <c r="D367" s="9">
        <f t="shared" si="24"/>
        <v>3</v>
      </c>
      <c r="E367" s="20">
        <f>E355*(1+VLookups!$C$8)</f>
        <v>27293.457886051674</v>
      </c>
      <c r="F367" s="20">
        <f>-E367*VLookups!$D$10*2</f>
        <v>-1637.6074731631004</v>
      </c>
      <c r="G367" s="19">
        <v>0</v>
      </c>
      <c r="H367" s="20">
        <f>(-VLookups!$D$13)*(E367+F367/2)</f>
        <v>-8604.2625985777904</v>
      </c>
      <c r="I367" s="19">
        <v>0</v>
      </c>
      <c r="J367" s="19">
        <v>0</v>
      </c>
      <c r="K367" s="19">
        <v>0</v>
      </c>
      <c r="L367" s="19">
        <v>0</v>
      </c>
      <c r="M367" s="19">
        <v>0</v>
      </c>
      <c r="N367" s="20" t="s">
        <v>36</v>
      </c>
      <c r="O367" s="19">
        <v>0</v>
      </c>
      <c r="P367" s="20">
        <f>P366-VLookups!$D$42</f>
        <v>-308</v>
      </c>
      <c r="Q367" s="22">
        <v>123</v>
      </c>
      <c r="R367" s="19">
        <v>0</v>
      </c>
      <c r="S367" s="20">
        <f>VLookups!$D$50</f>
        <v>-4487.7037773753191</v>
      </c>
      <c r="T367" s="19">
        <v>0</v>
      </c>
      <c r="U367" s="9">
        <v>219</v>
      </c>
      <c r="V367" s="21">
        <f>V366-VLookups!$D$54</f>
        <v>-2415</v>
      </c>
      <c r="W367" s="21">
        <f>-VLookups!$D$60</f>
        <v>-400</v>
      </c>
      <c r="X367" s="21">
        <f>-VLookups!$D$62</f>
        <v>-175</v>
      </c>
      <c r="Y367" s="36">
        <f>Y366*(1+VLookups!$D$57/12)</f>
        <v>-535.24030573403002</v>
      </c>
      <c r="Z367" s="20">
        <f>-E367*VLookups!$J$3</f>
        <v>-1091.738315442067</v>
      </c>
      <c r="AA367" s="19">
        <v>0</v>
      </c>
      <c r="AB367" s="20">
        <f t="shared" si="21"/>
        <v>8457.7091523409144</v>
      </c>
      <c r="AC367" s="20">
        <f t="shared" si="22"/>
        <v>963409.3735403301</v>
      </c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</row>
    <row r="368" spans="1:43" x14ac:dyDescent="0.25">
      <c r="A368" s="1"/>
      <c r="B368" s="9">
        <v>364</v>
      </c>
      <c r="C368" s="9">
        <f t="shared" si="23"/>
        <v>53</v>
      </c>
      <c r="D368" s="9">
        <f t="shared" si="24"/>
        <v>4</v>
      </c>
      <c r="E368" s="20">
        <f>E356*(1+VLookups!$C$8)</f>
        <v>27293.457886051674</v>
      </c>
      <c r="F368" s="20">
        <f>-E368*VLookups!$D$10*2</f>
        <v>-1637.6074731631004</v>
      </c>
      <c r="G368" s="19">
        <v>0</v>
      </c>
      <c r="H368" s="20">
        <f>(-VLookups!$D$13)*(E368+F368/2)</f>
        <v>-8604.2625985777904</v>
      </c>
      <c r="I368" s="19">
        <v>0</v>
      </c>
      <c r="J368" s="19">
        <v>0</v>
      </c>
      <c r="K368" s="19">
        <v>0</v>
      </c>
      <c r="L368" s="19">
        <v>0</v>
      </c>
      <c r="M368" s="19">
        <v>0</v>
      </c>
      <c r="N368" s="20" t="s">
        <v>36</v>
      </c>
      <c r="O368" s="19">
        <v>0</v>
      </c>
      <c r="P368" s="20">
        <f>P367-VLookups!$D$42</f>
        <v>-309.5</v>
      </c>
      <c r="Q368" s="22">
        <v>124</v>
      </c>
      <c r="R368" s="19">
        <v>0</v>
      </c>
      <c r="S368" s="20">
        <f>VLookups!$D$50</f>
        <v>-4487.7037773753191</v>
      </c>
      <c r="T368" s="19">
        <v>0</v>
      </c>
      <c r="U368" s="9">
        <v>220</v>
      </c>
      <c r="V368" s="21">
        <f>V367-VLookups!$D$54</f>
        <v>-2420</v>
      </c>
      <c r="W368" s="21">
        <f>-VLookups!$D$60</f>
        <v>-400</v>
      </c>
      <c r="X368" s="21">
        <f>-VLookups!$D$62</f>
        <v>-175</v>
      </c>
      <c r="Y368" s="36">
        <f>Y367*(1+VLookups!$D$57/12)</f>
        <v>-536.80142329242096</v>
      </c>
      <c r="Z368" s="20">
        <f>-E368*VLookups!$J$3</f>
        <v>-1091.738315442067</v>
      </c>
      <c r="AA368" s="19">
        <v>0</v>
      </c>
      <c r="AB368" s="20">
        <f t="shared" si="21"/>
        <v>8449.6480347825236</v>
      </c>
      <c r="AC368" s="20">
        <f t="shared" si="22"/>
        <v>973464.70386434649</v>
      </c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</row>
    <row r="369" spans="1:43" x14ac:dyDescent="0.25">
      <c r="A369" s="1"/>
      <c r="B369" s="9">
        <v>365</v>
      </c>
      <c r="C369" s="9">
        <f t="shared" si="23"/>
        <v>53</v>
      </c>
      <c r="D369" s="9">
        <f t="shared" si="24"/>
        <v>5</v>
      </c>
      <c r="E369" s="20">
        <f>E357*(1+VLookups!$C$8)</f>
        <v>27293.457886051674</v>
      </c>
      <c r="F369" s="20">
        <f>-E369*VLookups!$D$10*2</f>
        <v>-1637.6074731631004</v>
      </c>
      <c r="G369" s="19">
        <v>0</v>
      </c>
      <c r="H369" s="20">
        <f>(-VLookups!$D$13)*(E369+F369/2)</f>
        <v>-8604.2625985777904</v>
      </c>
      <c r="I369" s="19">
        <v>0</v>
      </c>
      <c r="J369" s="19">
        <v>0</v>
      </c>
      <c r="K369" s="19">
        <v>0</v>
      </c>
      <c r="L369" s="19">
        <v>0</v>
      </c>
      <c r="M369" s="19">
        <v>0</v>
      </c>
      <c r="N369" s="20" t="s">
        <v>36</v>
      </c>
      <c r="O369" s="19">
        <v>0</v>
      </c>
      <c r="P369" s="20">
        <f>P368-VLookups!$D$42</f>
        <v>-311</v>
      </c>
      <c r="Q369" s="22">
        <v>125</v>
      </c>
      <c r="R369" s="19">
        <v>0</v>
      </c>
      <c r="S369" s="20">
        <f>VLookups!$D$50</f>
        <v>-4487.7037773753191</v>
      </c>
      <c r="T369" s="19">
        <v>0</v>
      </c>
      <c r="U369" s="9">
        <v>221</v>
      </c>
      <c r="V369" s="21">
        <f>V368-VLookups!$D$54</f>
        <v>-2425</v>
      </c>
      <c r="W369" s="21">
        <f>-VLookups!$D$60</f>
        <v>-400</v>
      </c>
      <c r="X369" s="21">
        <f>-VLookups!$D$62</f>
        <v>-175</v>
      </c>
      <c r="Y369" s="36">
        <f>Y368*(1+VLookups!$D$57/12)</f>
        <v>-538.36709411035724</v>
      </c>
      <c r="Z369" s="20">
        <f>-E369*VLookups!$J$3</f>
        <v>-1091.738315442067</v>
      </c>
      <c r="AA369" s="19">
        <v>0</v>
      </c>
      <c r="AB369" s="20">
        <f t="shared" si="21"/>
        <v>8441.5823639645878</v>
      </c>
      <c r="AC369" s="20">
        <f t="shared" si="22"/>
        <v>983528.72740141838</v>
      </c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</row>
    <row r="370" spans="1:43" x14ac:dyDescent="0.25">
      <c r="A370" s="1"/>
      <c r="B370" s="9">
        <v>366</v>
      </c>
      <c r="C370" s="9">
        <f t="shared" si="23"/>
        <v>53</v>
      </c>
      <c r="D370" s="9">
        <f t="shared" si="24"/>
        <v>6</v>
      </c>
      <c r="E370" s="20">
        <f>E358*(1+VLookups!$C$8)</f>
        <v>27293.457886051674</v>
      </c>
      <c r="F370" s="20">
        <f>-E370*VLookups!$D$10*2</f>
        <v>-1637.6074731631004</v>
      </c>
      <c r="G370" s="19">
        <v>0</v>
      </c>
      <c r="H370" s="20">
        <f>(-VLookups!$D$13)*(E370+F370/2)</f>
        <v>-8604.2625985777904</v>
      </c>
      <c r="I370" s="19">
        <v>0</v>
      </c>
      <c r="J370" s="19">
        <v>0</v>
      </c>
      <c r="K370" s="19">
        <v>0</v>
      </c>
      <c r="L370" s="19">
        <v>0</v>
      </c>
      <c r="M370" s="19">
        <v>0</v>
      </c>
      <c r="N370" s="20" t="s">
        <v>36</v>
      </c>
      <c r="O370" s="19">
        <v>0</v>
      </c>
      <c r="P370" s="20">
        <f>P369-VLookups!$D$42</f>
        <v>-312.5</v>
      </c>
      <c r="Q370" s="22">
        <v>126</v>
      </c>
      <c r="R370" s="19">
        <v>0</v>
      </c>
      <c r="S370" s="20">
        <f>VLookups!$D$50</f>
        <v>-4487.7037773753191</v>
      </c>
      <c r="T370" s="19">
        <v>0</v>
      </c>
      <c r="U370" s="9">
        <v>222</v>
      </c>
      <c r="V370" s="21">
        <f>V369-VLookups!$D$54</f>
        <v>-2430</v>
      </c>
      <c r="W370" s="21">
        <f>-VLookups!$D$60</f>
        <v>-400</v>
      </c>
      <c r="X370" s="21">
        <f>-VLookups!$D$62</f>
        <v>-175</v>
      </c>
      <c r="Y370" s="36">
        <f>Y369*(1+VLookups!$D$57/12)</f>
        <v>-539.93733146817908</v>
      </c>
      <c r="Z370" s="20">
        <f>-E370*VLookups!$J$3</f>
        <v>-1091.738315442067</v>
      </c>
      <c r="AA370" s="19">
        <v>0</v>
      </c>
      <c r="AB370" s="20">
        <f t="shared" si="21"/>
        <v>8433.5121266067654</v>
      </c>
      <c r="AC370" s="20">
        <f t="shared" si="22"/>
        <v>993601.45407369419</v>
      </c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</row>
    <row r="371" spans="1:43" x14ac:dyDescent="0.25">
      <c r="A371" s="1"/>
      <c r="B371" s="9">
        <v>367</v>
      </c>
      <c r="C371" s="9">
        <f t="shared" si="23"/>
        <v>53</v>
      </c>
      <c r="D371" s="9">
        <f t="shared" si="24"/>
        <v>7</v>
      </c>
      <c r="E371" s="20">
        <f>E359*(1+VLookups!$C$8)</f>
        <v>27293.457886051674</v>
      </c>
      <c r="F371" s="20">
        <f>-E371*VLookups!$D$10*2</f>
        <v>-1637.6074731631004</v>
      </c>
      <c r="G371" s="19">
        <v>0</v>
      </c>
      <c r="H371" s="20">
        <f>(-VLookups!$D$13)*(E371+F371/2)</f>
        <v>-8604.2625985777904</v>
      </c>
      <c r="I371" s="19">
        <v>0</v>
      </c>
      <c r="J371" s="19">
        <v>0</v>
      </c>
      <c r="K371" s="19">
        <v>0</v>
      </c>
      <c r="L371" s="19">
        <v>0</v>
      </c>
      <c r="M371" s="19">
        <v>0</v>
      </c>
      <c r="N371" s="20" t="s">
        <v>36</v>
      </c>
      <c r="O371" s="19">
        <v>0</v>
      </c>
      <c r="P371" s="20">
        <f>P370-VLookups!$D$42</f>
        <v>-314</v>
      </c>
      <c r="Q371" s="22">
        <v>127</v>
      </c>
      <c r="R371" s="19">
        <v>0</v>
      </c>
      <c r="S371" s="20">
        <f>VLookups!$D$50</f>
        <v>-4487.7037773753191</v>
      </c>
      <c r="T371" s="19">
        <v>0</v>
      </c>
      <c r="U371" s="9">
        <v>223</v>
      </c>
      <c r="V371" s="21">
        <f>V370-VLookups!$D$54</f>
        <v>-2435</v>
      </c>
      <c r="W371" s="21">
        <f>-VLookups!$D$60</f>
        <v>-400</v>
      </c>
      <c r="X371" s="21">
        <f>-VLookups!$D$62</f>
        <v>-175</v>
      </c>
      <c r="Y371" s="36">
        <f>Y370*(1+VLookups!$D$57/12)</f>
        <v>-541.51214868496129</v>
      </c>
      <c r="Z371" s="20">
        <f>-E371*VLookups!$J$3</f>
        <v>-1091.738315442067</v>
      </c>
      <c r="AA371" s="19">
        <v>0</v>
      </c>
      <c r="AB371" s="20">
        <f t="shared" si="21"/>
        <v>8425.4373093899831</v>
      </c>
      <c r="AC371" s="20">
        <f t="shared" si="22"/>
        <v>1003682.8938065403</v>
      </c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</row>
    <row r="372" spans="1:43" x14ac:dyDescent="0.25">
      <c r="A372" s="1"/>
      <c r="B372" s="9">
        <v>368</v>
      </c>
      <c r="C372" s="9">
        <f t="shared" si="23"/>
        <v>53</v>
      </c>
      <c r="D372" s="9">
        <f t="shared" si="24"/>
        <v>8</v>
      </c>
      <c r="E372" s="20">
        <f>E360*(1+VLookups!$C$8)</f>
        <v>27293.457886051674</v>
      </c>
      <c r="F372" s="20">
        <f>-E372*VLookups!$D$10*2</f>
        <v>-1637.6074731631004</v>
      </c>
      <c r="G372" s="19">
        <v>0</v>
      </c>
      <c r="H372" s="20">
        <f>(-VLookups!$D$13)*(E372+F372/2)</f>
        <v>-8604.2625985777904</v>
      </c>
      <c r="I372" s="19">
        <v>0</v>
      </c>
      <c r="J372" s="19">
        <v>0</v>
      </c>
      <c r="K372" s="19">
        <v>0</v>
      </c>
      <c r="L372" s="19">
        <v>0</v>
      </c>
      <c r="M372" s="19">
        <v>0</v>
      </c>
      <c r="N372" s="20" t="s">
        <v>36</v>
      </c>
      <c r="O372" s="19">
        <v>0</v>
      </c>
      <c r="P372" s="20">
        <f>P371-VLookups!$D$42</f>
        <v>-315.5</v>
      </c>
      <c r="Q372" s="22">
        <v>128</v>
      </c>
      <c r="R372" s="19">
        <v>0</v>
      </c>
      <c r="S372" s="20">
        <f>VLookups!$D$50</f>
        <v>-4487.7037773753191</v>
      </c>
      <c r="T372" s="19">
        <v>0</v>
      </c>
      <c r="U372" s="9">
        <v>224</v>
      </c>
      <c r="V372" s="21">
        <f>V371-VLookups!$D$54</f>
        <v>-2440</v>
      </c>
      <c r="W372" s="21">
        <f>-VLookups!$D$60</f>
        <v>-400</v>
      </c>
      <c r="X372" s="21">
        <f>-VLookups!$D$62</f>
        <v>-175</v>
      </c>
      <c r="Y372" s="36">
        <f>Y371*(1+VLookups!$D$57/12)</f>
        <v>-543.09155911862581</v>
      </c>
      <c r="Z372" s="20">
        <f>-E372*VLookups!$J$3</f>
        <v>-1091.738315442067</v>
      </c>
      <c r="AA372" s="19">
        <v>0</v>
      </c>
      <c r="AB372" s="20">
        <f t="shared" si="21"/>
        <v>8417.3578989563193</v>
      </c>
      <c r="AC372" s="20">
        <f t="shared" si="22"/>
        <v>1013773.0565285075</v>
      </c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</row>
    <row r="373" spans="1:43" x14ac:dyDescent="0.25">
      <c r="A373" s="1"/>
      <c r="B373" s="9">
        <v>369</v>
      </c>
      <c r="C373" s="9">
        <f t="shared" si="23"/>
        <v>53</v>
      </c>
      <c r="D373" s="9">
        <f t="shared" si="24"/>
        <v>9</v>
      </c>
      <c r="E373" s="20">
        <f>E361*(1+VLookups!$C$8)</f>
        <v>27293.457886051674</v>
      </c>
      <c r="F373" s="20">
        <f>-E373*VLookups!$D$10*2</f>
        <v>-1637.6074731631004</v>
      </c>
      <c r="G373" s="19">
        <v>0</v>
      </c>
      <c r="H373" s="20">
        <f>(-VLookups!$D$13)*(E373+F373/2)</f>
        <v>-8604.2625985777904</v>
      </c>
      <c r="I373" s="19">
        <v>0</v>
      </c>
      <c r="J373" s="19">
        <v>0</v>
      </c>
      <c r="K373" s="19">
        <v>0</v>
      </c>
      <c r="L373" s="19">
        <v>0</v>
      </c>
      <c r="M373" s="19">
        <v>0</v>
      </c>
      <c r="N373" s="20" t="s">
        <v>36</v>
      </c>
      <c r="O373" s="19">
        <v>0</v>
      </c>
      <c r="P373" s="20">
        <f>P372-VLookups!$D$42</f>
        <v>-317</v>
      </c>
      <c r="Q373" s="22">
        <v>129</v>
      </c>
      <c r="R373" s="19">
        <v>0</v>
      </c>
      <c r="S373" s="20">
        <f>VLookups!$D$50</f>
        <v>-4487.7037773753191</v>
      </c>
      <c r="T373" s="19">
        <v>0</v>
      </c>
      <c r="U373" s="9">
        <v>225</v>
      </c>
      <c r="V373" s="21">
        <f>V372-VLookups!$D$54</f>
        <v>-2445</v>
      </c>
      <c r="W373" s="21">
        <f>-VLookups!$D$60</f>
        <v>-400</v>
      </c>
      <c r="X373" s="21">
        <f>-VLookups!$D$62</f>
        <v>-175</v>
      </c>
      <c r="Y373" s="36">
        <f>Y372*(1+VLookups!$D$57/12)</f>
        <v>-544.67557616605518</v>
      </c>
      <c r="Z373" s="20">
        <f>-E373*VLookups!$J$3</f>
        <v>-1091.738315442067</v>
      </c>
      <c r="AA373" s="19">
        <v>0</v>
      </c>
      <c r="AB373" s="20">
        <f t="shared" si="21"/>
        <v>8409.27388190889</v>
      </c>
      <c r="AC373" s="20">
        <f t="shared" si="22"/>
        <v>1023871.9521712973</v>
      </c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</row>
    <row r="374" spans="1:43" x14ac:dyDescent="0.25">
      <c r="A374" s="1"/>
      <c r="B374" s="9">
        <v>370</v>
      </c>
      <c r="C374" s="9">
        <f t="shared" si="23"/>
        <v>53</v>
      </c>
      <c r="D374" s="9">
        <f t="shared" si="24"/>
        <v>10</v>
      </c>
      <c r="E374" s="20">
        <f>E362*(1+VLookups!$C$8)</f>
        <v>27293.457886051674</v>
      </c>
      <c r="F374" s="20">
        <f>-E374*VLookups!$D$10*2</f>
        <v>-1637.6074731631004</v>
      </c>
      <c r="G374" s="19">
        <v>0</v>
      </c>
      <c r="H374" s="20">
        <f>(-VLookups!$D$13)*(E374+F374/2)</f>
        <v>-8604.2625985777904</v>
      </c>
      <c r="I374" s="19">
        <v>0</v>
      </c>
      <c r="J374" s="19">
        <v>0</v>
      </c>
      <c r="K374" s="19">
        <v>0</v>
      </c>
      <c r="L374" s="19">
        <v>0</v>
      </c>
      <c r="M374" s="19">
        <v>0</v>
      </c>
      <c r="N374" s="20" t="s">
        <v>36</v>
      </c>
      <c r="O374" s="19">
        <v>0</v>
      </c>
      <c r="P374" s="20">
        <f>P373-VLookups!$D$42</f>
        <v>-318.5</v>
      </c>
      <c r="Q374" s="22">
        <v>130</v>
      </c>
      <c r="R374" s="19">
        <v>0</v>
      </c>
      <c r="S374" s="20">
        <f>VLookups!$D$50</f>
        <v>-4487.7037773753191</v>
      </c>
      <c r="T374" s="19">
        <v>0</v>
      </c>
      <c r="U374" s="9">
        <v>226</v>
      </c>
      <c r="V374" s="21">
        <f>V373-VLookups!$D$54</f>
        <v>-2450</v>
      </c>
      <c r="W374" s="21">
        <f>-VLookups!$D$60</f>
        <v>-400</v>
      </c>
      <c r="X374" s="21">
        <f>-VLookups!$D$62</f>
        <v>-175</v>
      </c>
      <c r="Y374" s="36">
        <f>Y373*(1+VLookups!$D$57/12)</f>
        <v>-546.26421326320622</v>
      </c>
      <c r="Z374" s="20">
        <f>-E374*VLookups!$J$3</f>
        <v>-1091.738315442067</v>
      </c>
      <c r="AA374" s="19">
        <v>0</v>
      </c>
      <c r="AB374" s="20">
        <f t="shared" si="21"/>
        <v>8401.1852448117388</v>
      </c>
      <c r="AC374" s="20">
        <f t="shared" si="22"/>
        <v>1033979.5906697279</v>
      </c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</row>
    <row r="375" spans="1:43" x14ac:dyDescent="0.25">
      <c r="A375" s="1"/>
      <c r="B375" s="9">
        <v>371</v>
      </c>
      <c r="C375" s="9">
        <f t="shared" si="23"/>
        <v>53</v>
      </c>
      <c r="D375" s="9">
        <f t="shared" si="24"/>
        <v>11</v>
      </c>
      <c r="E375" s="20">
        <f>E363*(1+VLookups!$C$8)</f>
        <v>27293.457886051674</v>
      </c>
      <c r="F375" s="20">
        <f>-E375*VLookups!$D$10*2</f>
        <v>-1637.6074731631004</v>
      </c>
      <c r="G375" s="19">
        <v>0</v>
      </c>
      <c r="H375" s="20">
        <f>(-VLookups!$D$13)*(E375+F375/2)</f>
        <v>-8604.2625985777904</v>
      </c>
      <c r="I375" s="19">
        <v>0</v>
      </c>
      <c r="J375" s="19">
        <v>0</v>
      </c>
      <c r="K375" s="19">
        <v>0</v>
      </c>
      <c r="L375" s="19">
        <v>0</v>
      </c>
      <c r="M375" s="19">
        <v>0</v>
      </c>
      <c r="N375" s="20" t="s">
        <v>36</v>
      </c>
      <c r="O375" s="19">
        <v>0</v>
      </c>
      <c r="P375" s="20">
        <f>P374-VLookups!$D$42</f>
        <v>-320</v>
      </c>
      <c r="Q375" s="22">
        <v>131</v>
      </c>
      <c r="R375" s="19">
        <v>0</v>
      </c>
      <c r="S375" s="20">
        <f>VLookups!$D$50</f>
        <v>-4487.7037773753191</v>
      </c>
      <c r="T375" s="19">
        <v>0</v>
      </c>
      <c r="U375" s="9">
        <v>227</v>
      </c>
      <c r="V375" s="21">
        <f>V374-VLookups!$D$54</f>
        <v>-2455</v>
      </c>
      <c r="W375" s="21">
        <f>-VLookups!$D$60</f>
        <v>-400</v>
      </c>
      <c r="X375" s="21">
        <f>-VLookups!$D$62</f>
        <v>-175</v>
      </c>
      <c r="Y375" s="36">
        <f>Y374*(1+VLookups!$D$57/12)</f>
        <v>-547.85748388522393</v>
      </c>
      <c r="Z375" s="20">
        <f>-E375*VLookups!$J$3</f>
        <v>-1091.738315442067</v>
      </c>
      <c r="AA375" s="19">
        <v>0</v>
      </c>
      <c r="AB375" s="20">
        <f t="shared" si="21"/>
        <v>8393.0919741897214</v>
      </c>
      <c r="AC375" s="20">
        <f t="shared" si="22"/>
        <v>1044095.9819617006</v>
      </c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</row>
    <row r="376" spans="1:43" x14ac:dyDescent="0.25">
      <c r="A376" s="1"/>
      <c r="B376" s="9">
        <v>372</v>
      </c>
      <c r="C376" s="9">
        <f t="shared" si="23"/>
        <v>54</v>
      </c>
      <c r="D376" s="9">
        <f t="shared" si="24"/>
        <v>0</v>
      </c>
      <c r="E376" s="20">
        <f>E364*(1+VLookups!$C$8)</f>
        <v>28248.728912063481</v>
      </c>
      <c r="F376" s="20">
        <f>-E376*VLookups!$D$10*2</f>
        <v>-1694.9237347238088</v>
      </c>
      <c r="G376" s="19">
        <v>0</v>
      </c>
      <c r="H376" s="20">
        <f>(-VLookups!$D$13)*(E376+F376/2)</f>
        <v>-8905.4117895280124</v>
      </c>
      <c r="I376" s="19">
        <v>0</v>
      </c>
      <c r="J376" s="19">
        <v>0</v>
      </c>
      <c r="K376" s="19">
        <v>0</v>
      </c>
      <c r="L376" s="19">
        <v>0</v>
      </c>
      <c r="M376" s="19">
        <v>0</v>
      </c>
      <c r="N376" s="20" t="s">
        <v>36</v>
      </c>
      <c r="O376" s="19">
        <v>0</v>
      </c>
      <c r="P376" s="20">
        <f>P375-VLookups!$D$42</f>
        <v>-321.5</v>
      </c>
      <c r="Q376" s="22">
        <v>132</v>
      </c>
      <c r="R376" s="19">
        <v>0</v>
      </c>
      <c r="S376" s="20">
        <f>VLookups!$D$50</f>
        <v>-4487.7037773753191</v>
      </c>
      <c r="T376" s="19">
        <v>0</v>
      </c>
      <c r="U376" s="9">
        <v>228</v>
      </c>
      <c r="V376" s="21">
        <f>V375-VLookups!$D$54</f>
        <v>-2460</v>
      </c>
      <c r="W376" s="21">
        <f>-VLookups!$D$60</f>
        <v>-400</v>
      </c>
      <c r="X376" s="21">
        <f>-VLookups!$D$62</f>
        <v>-175</v>
      </c>
      <c r="Y376" s="36">
        <f>Y375*(1+VLookups!$D$57/12)</f>
        <v>-549.45540154655589</v>
      </c>
      <c r="Z376" s="20">
        <f>-E376*VLookups!$J$3</f>
        <v>-1129.9491564825394</v>
      </c>
      <c r="AA376" s="19">
        <v>0</v>
      </c>
      <c r="AB376" s="20">
        <f t="shared" si="21"/>
        <v>8972.2469197691498</v>
      </c>
      <c r="AC376" s="20">
        <f t="shared" si="22"/>
        <v>1054808.3888514061</v>
      </c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</row>
    <row r="377" spans="1:43" x14ac:dyDescent="0.25">
      <c r="A377" s="1"/>
      <c r="B377" s="9">
        <v>373</v>
      </c>
      <c r="C377" s="9">
        <f t="shared" si="23"/>
        <v>54</v>
      </c>
      <c r="D377" s="9">
        <f t="shared" si="24"/>
        <v>1</v>
      </c>
      <c r="E377" s="20">
        <f>E365*(1+VLookups!$C$8)</f>
        <v>28248.728912063481</v>
      </c>
      <c r="F377" s="20">
        <f>-E377*VLookups!$D$10*2</f>
        <v>-1694.9237347238088</v>
      </c>
      <c r="G377" s="19">
        <v>0</v>
      </c>
      <c r="H377" s="20">
        <f>(-VLookups!$D$13)*(E377+F377/2)</f>
        <v>-8905.4117895280124</v>
      </c>
      <c r="I377" s="19">
        <v>0</v>
      </c>
      <c r="J377" s="19">
        <v>0</v>
      </c>
      <c r="K377" s="19">
        <v>0</v>
      </c>
      <c r="L377" s="19">
        <v>0</v>
      </c>
      <c r="M377" s="19">
        <v>0</v>
      </c>
      <c r="N377" s="20" t="s">
        <v>36</v>
      </c>
      <c r="O377" s="19">
        <v>0</v>
      </c>
      <c r="P377" s="20">
        <f>P376-VLookups!$D$42</f>
        <v>-323</v>
      </c>
      <c r="Q377" s="22">
        <v>133</v>
      </c>
      <c r="R377" s="19">
        <v>0</v>
      </c>
      <c r="S377" s="20">
        <f>VLookups!$D$50</f>
        <v>-4487.7037773753191</v>
      </c>
      <c r="T377" s="19">
        <v>0</v>
      </c>
      <c r="U377" s="9">
        <v>229</v>
      </c>
      <c r="V377" s="21">
        <f>V376-VLookups!$D$54</f>
        <v>-2465</v>
      </c>
      <c r="W377" s="21">
        <f>-VLookups!$D$60</f>
        <v>-400</v>
      </c>
      <c r="X377" s="21">
        <f>-VLookups!$D$62</f>
        <v>-175</v>
      </c>
      <c r="Y377" s="36">
        <f>Y376*(1+VLookups!$D$57/12)</f>
        <v>-551.05797980106672</v>
      </c>
      <c r="Z377" s="20">
        <f>-E377*VLookups!$J$3</f>
        <v>-1129.9491564825394</v>
      </c>
      <c r="AA377" s="19">
        <v>0</v>
      </c>
      <c r="AB377" s="20">
        <f t="shared" si="21"/>
        <v>8964.1443415146387</v>
      </c>
      <c r="AC377" s="20">
        <f t="shared" si="22"/>
        <v>1065530.5471743399</v>
      </c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spans="1:43" x14ac:dyDescent="0.25">
      <c r="A378" s="1"/>
      <c r="B378" s="9">
        <v>374</v>
      </c>
      <c r="C378" s="9">
        <f t="shared" si="23"/>
        <v>54</v>
      </c>
      <c r="D378" s="9">
        <f t="shared" si="24"/>
        <v>2</v>
      </c>
      <c r="E378" s="20">
        <f>E366*(1+VLookups!$C$8)</f>
        <v>28248.728912063481</v>
      </c>
      <c r="F378" s="20">
        <f>-E378*VLookups!$D$10*2</f>
        <v>-1694.9237347238088</v>
      </c>
      <c r="G378" s="19">
        <v>0</v>
      </c>
      <c r="H378" s="20">
        <f>(-VLookups!$D$13)*(E378+F378/2)</f>
        <v>-8905.4117895280124</v>
      </c>
      <c r="I378" s="19">
        <v>0</v>
      </c>
      <c r="J378" s="19">
        <v>0</v>
      </c>
      <c r="K378" s="19">
        <v>0</v>
      </c>
      <c r="L378" s="19">
        <v>0</v>
      </c>
      <c r="M378" s="19">
        <v>0</v>
      </c>
      <c r="N378" s="20" t="s">
        <v>36</v>
      </c>
      <c r="O378" s="19">
        <v>0</v>
      </c>
      <c r="P378" s="20">
        <f>P377-VLookups!$D$42</f>
        <v>-324.5</v>
      </c>
      <c r="Q378" s="22">
        <v>134</v>
      </c>
      <c r="R378" s="19">
        <v>0</v>
      </c>
      <c r="S378" s="20">
        <f>VLookups!$D$50</f>
        <v>-4487.7037773753191</v>
      </c>
      <c r="T378" s="19">
        <v>0</v>
      </c>
      <c r="U378" s="9">
        <v>230</v>
      </c>
      <c r="V378" s="21">
        <f>V377-VLookups!$D$54</f>
        <v>-2470</v>
      </c>
      <c r="W378" s="21">
        <f>-VLookups!$D$60</f>
        <v>-400</v>
      </c>
      <c r="X378" s="21">
        <f>-VLookups!$D$62</f>
        <v>-175</v>
      </c>
      <c r="Y378" s="36">
        <f>Y377*(1+VLookups!$D$57/12)</f>
        <v>-552.66523224215314</v>
      </c>
      <c r="Z378" s="20">
        <f>-E378*VLookups!$J$3</f>
        <v>-1129.9491564825394</v>
      </c>
      <c r="AA378" s="19">
        <v>0</v>
      </c>
      <c r="AB378" s="20">
        <f t="shared" si="21"/>
        <v>8956.0370890735539</v>
      </c>
      <c r="AC378" s="20">
        <f t="shared" si="22"/>
        <v>1076262.4685087041</v>
      </c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spans="1:43" x14ac:dyDescent="0.25">
      <c r="A379" s="1"/>
      <c r="B379" s="9">
        <v>375</v>
      </c>
      <c r="C379" s="9">
        <f t="shared" si="23"/>
        <v>54</v>
      </c>
      <c r="D379" s="9">
        <f t="shared" si="24"/>
        <v>3</v>
      </c>
      <c r="E379" s="20">
        <f>E367*(1+VLookups!$C$8)</f>
        <v>28248.728912063481</v>
      </c>
      <c r="F379" s="20">
        <f>-E379*VLookups!$D$10*2</f>
        <v>-1694.9237347238088</v>
      </c>
      <c r="G379" s="19">
        <v>0</v>
      </c>
      <c r="H379" s="20">
        <f>(-VLookups!$D$13)*(E379+F379/2)</f>
        <v>-8905.4117895280124</v>
      </c>
      <c r="I379" s="19">
        <v>0</v>
      </c>
      <c r="J379" s="19">
        <v>0</v>
      </c>
      <c r="K379" s="19">
        <v>0</v>
      </c>
      <c r="L379" s="19">
        <v>0</v>
      </c>
      <c r="M379" s="19">
        <v>0</v>
      </c>
      <c r="N379" s="20" t="s">
        <v>36</v>
      </c>
      <c r="O379" s="19">
        <v>0</v>
      </c>
      <c r="P379" s="20">
        <f>P378-VLookups!$D$42</f>
        <v>-326</v>
      </c>
      <c r="Q379" s="22">
        <v>135</v>
      </c>
      <c r="R379" s="19">
        <v>0</v>
      </c>
      <c r="S379" s="20">
        <f>VLookups!$D$50</f>
        <v>-4487.7037773753191</v>
      </c>
      <c r="T379" s="19">
        <v>0</v>
      </c>
      <c r="U379" s="9">
        <v>231</v>
      </c>
      <c r="V379" s="21">
        <f>V378-VLookups!$D$54</f>
        <v>-2475</v>
      </c>
      <c r="W379" s="21">
        <f>-VLookups!$D$60</f>
        <v>-400</v>
      </c>
      <c r="X379" s="21">
        <f>-VLookups!$D$62</f>
        <v>-175</v>
      </c>
      <c r="Y379" s="36">
        <f>Y378*(1+VLookups!$D$57/12)</f>
        <v>-554.27717250285946</v>
      </c>
      <c r="Z379" s="20">
        <f>-E379*VLookups!$J$3</f>
        <v>-1129.9491564825394</v>
      </c>
      <c r="AA379" s="19">
        <v>0</v>
      </c>
      <c r="AB379" s="20">
        <f t="shared" si="21"/>
        <v>8947.9251488128466</v>
      </c>
      <c r="AC379" s="20">
        <f t="shared" si="22"/>
        <v>1087004.1644383648</v>
      </c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</row>
    <row r="380" spans="1:43" x14ac:dyDescent="0.25">
      <c r="A380" s="1"/>
      <c r="B380" s="9">
        <v>376</v>
      </c>
      <c r="C380" s="9">
        <f t="shared" si="23"/>
        <v>54</v>
      </c>
      <c r="D380" s="9">
        <f t="shared" si="24"/>
        <v>4</v>
      </c>
      <c r="E380" s="20">
        <f>E368*(1+VLookups!$C$8)</f>
        <v>28248.728912063481</v>
      </c>
      <c r="F380" s="20">
        <f>-E380*VLookups!$D$10*2</f>
        <v>-1694.9237347238088</v>
      </c>
      <c r="G380" s="19">
        <v>0</v>
      </c>
      <c r="H380" s="20">
        <f>(-VLookups!$D$13)*(E380+F380/2)</f>
        <v>-8905.4117895280124</v>
      </c>
      <c r="I380" s="19">
        <v>0</v>
      </c>
      <c r="J380" s="19">
        <v>0</v>
      </c>
      <c r="K380" s="19">
        <v>0</v>
      </c>
      <c r="L380" s="19">
        <v>0</v>
      </c>
      <c r="M380" s="19">
        <v>0</v>
      </c>
      <c r="N380" s="20" t="s">
        <v>36</v>
      </c>
      <c r="O380" s="19">
        <v>0</v>
      </c>
      <c r="P380" s="20">
        <f>P379-VLookups!$D$42</f>
        <v>-327.5</v>
      </c>
      <c r="Q380" s="22">
        <v>136</v>
      </c>
      <c r="R380" s="19">
        <v>0</v>
      </c>
      <c r="S380" s="20">
        <f>VLookups!$D$50</f>
        <v>-4487.7037773753191</v>
      </c>
      <c r="T380" s="19">
        <v>0</v>
      </c>
      <c r="U380" s="9">
        <v>232</v>
      </c>
      <c r="V380" s="21">
        <f>V379-VLookups!$D$54</f>
        <v>-2480</v>
      </c>
      <c r="W380" s="21">
        <f>-VLookups!$D$60</f>
        <v>-400</v>
      </c>
      <c r="X380" s="21">
        <f>-VLookups!$D$62</f>
        <v>-175</v>
      </c>
      <c r="Y380" s="36">
        <f>Y379*(1+VLookups!$D$57/12)</f>
        <v>-555.89381425599277</v>
      </c>
      <c r="Z380" s="20">
        <f>-E380*VLookups!$J$3</f>
        <v>-1129.9491564825394</v>
      </c>
      <c r="AA380" s="19">
        <v>0</v>
      </c>
      <c r="AB380" s="20">
        <f t="shared" si="21"/>
        <v>8939.8085070597117</v>
      </c>
      <c r="AC380" s="20">
        <f t="shared" si="22"/>
        <v>1097755.6465528219</v>
      </c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</row>
    <row r="381" spans="1:43" x14ac:dyDescent="0.25">
      <c r="A381" s="1"/>
      <c r="B381" s="9">
        <v>377</v>
      </c>
      <c r="C381" s="9">
        <f t="shared" si="23"/>
        <v>54</v>
      </c>
      <c r="D381" s="9">
        <f t="shared" si="24"/>
        <v>5</v>
      </c>
      <c r="E381" s="20">
        <f>E369*(1+VLookups!$C$8)</f>
        <v>28248.728912063481</v>
      </c>
      <c r="F381" s="20">
        <f>-E381*VLookups!$D$10*2</f>
        <v>-1694.9237347238088</v>
      </c>
      <c r="G381" s="19">
        <v>0</v>
      </c>
      <c r="H381" s="20">
        <f>(-VLookups!$D$13)*(E381+F381/2)</f>
        <v>-8905.4117895280124</v>
      </c>
      <c r="I381" s="19">
        <v>0</v>
      </c>
      <c r="J381" s="19">
        <v>0</v>
      </c>
      <c r="K381" s="19">
        <v>0</v>
      </c>
      <c r="L381" s="19">
        <v>0</v>
      </c>
      <c r="M381" s="19">
        <v>0</v>
      </c>
      <c r="N381" s="20" t="s">
        <v>36</v>
      </c>
      <c r="O381" s="19">
        <v>0</v>
      </c>
      <c r="P381" s="20">
        <f>P380-VLookups!$D$42</f>
        <v>-329</v>
      </c>
      <c r="Q381" s="22">
        <v>137</v>
      </c>
      <c r="R381" s="19">
        <v>0</v>
      </c>
      <c r="S381" s="20">
        <f>VLookups!$D$50</f>
        <v>-4487.7037773753191</v>
      </c>
      <c r="T381" s="19">
        <v>0</v>
      </c>
      <c r="U381" s="9">
        <v>233</v>
      </c>
      <c r="V381" s="21">
        <f>V380-VLookups!$D$54</f>
        <v>-2485</v>
      </c>
      <c r="W381" s="21">
        <f>-VLookups!$D$60</f>
        <v>-400</v>
      </c>
      <c r="X381" s="21">
        <f>-VLookups!$D$62</f>
        <v>-175</v>
      </c>
      <c r="Y381" s="36">
        <f>Y380*(1+VLookups!$D$57/12)</f>
        <v>-557.51517121423944</v>
      </c>
      <c r="Z381" s="20">
        <f>-E381*VLookups!$J$3</f>
        <v>-1129.9491564825394</v>
      </c>
      <c r="AA381" s="19">
        <v>0</v>
      </c>
      <c r="AB381" s="20">
        <f t="shared" si="21"/>
        <v>8931.6871501014648</v>
      </c>
      <c r="AC381" s="20">
        <f t="shared" si="22"/>
        <v>1108516.926447178</v>
      </c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</row>
    <row r="382" spans="1:43" x14ac:dyDescent="0.25">
      <c r="A382" s="1"/>
      <c r="B382" s="9">
        <v>378</v>
      </c>
      <c r="C382" s="9">
        <f t="shared" si="23"/>
        <v>54</v>
      </c>
      <c r="D382" s="9">
        <f t="shared" si="24"/>
        <v>6</v>
      </c>
      <c r="E382" s="20">
        <f>E370*(1+VLookups!$C$8)</f>
        <v>28248.728912063481</v>
      </c>
      <c r="F382" s="20">
        <f>-E382*VLookups!$D$10*2</f>
        <v>-1694.9237347238088</v>
      </c>
      <c r="G382" s="19">
        <v>0</v>
      </c>
      <c r="H382" s="20">
        <f>(-VLookups!$D$13)*(E382+F382/2)</f>
        <v>-8905.4117895280124</v>
      </c>
      <c r="I382" s="19">
        <v>0</v>
      </c>
      <c r="J382" s="19">
        <v>0</v>
      </c>
      <c r="K382" s="19">
        <v>0</v>
      </c>
      <c r="L382" s="19">
        <v>0</v>
      </c>
      <c r="M382" s="19">
        <v>0</v>
      </c>
      <c r="N382" s="20" t="s">
        <v>36</v>
      </c>
      <c r="O382" s="19">
        <v>0</v>
      </c>
      <c r="P382" s="20">
        <f>P381-VLookups!$D$42</f>
        <v>-330.5</v>
      </c>
      <c r="Q382" s="22">
        <v>138</v>
      </c>
      <c r="R382" s="19">
        <v>0</v>
      </c>
      <c r="S382" s="20">
        <f>VLookups!$D$50</f>
        <v>-4487.7037773753191</v>
      </c>
      <c r="T382" s="19">
        <v>0</v>
      </c>
      <c r="U382" s="9">
        <v>234</v>
      </c>
      <c r="V382" s="21">
        <f>V381-VLookups!$D$54</f>
        <v>-2490</v>
      </c>
      <c r="W382" s="21">
        <f>-VLookups!$D$60</f>
        <v>-400</v>
      </c>
      <c r="X382" s="21">
        <f>-VLookups!$D$62</f>
        <v>-175</v>
      </c>
      <c r="Y382" s="36">
        <f>Y381*(1+VLookups!$D$57/12)</f>
        <v>-559.14125713028102</v>
      </c>
      <c r="Z382" s="20">
        <f>-E382*VLookups!$J$3</f>
        <v>-1129.9491564825394</v>
      </c>
      <c r="AA382" s="19">
        <v>0</v>
      </c>
      <c r="AB382" s="20">
        <f t="shared" si="21"/>
        <v>8923.5610641854255</v>
      </c>
      <c r="AC382" s="20">
        <f t="shared" si="22"/>
        <v>1119288.0157221088</v>
      </c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</row>
    <row r="383" spans="1:43" x14ac:dyDescent="0.25">
      <c r="A383" s="1"/>
      <c r="B383" s="9">
        <v>379</v>
      </c>
      <c r="C383" s="9">
        <f t="shared" si="23"/>
        <v>54</v>
      </c>
      <c r="D383" s="9">
        <f t="shared" si="24"/>
        <v>7</v>
      </c>
      <c r="E383" s="20">
        <f>E371*(1+VLookups!$C$8)</f>
        <v>28248.728912063481</v>
      </c>
      <c r="F383" s="20">
        <f>-E383*VLookups!$D$10*2</f>
        <v>-1694.9237347238088</v>
      </c>
      <c r="G383" s="19">
        <v>0</v>
      </c>
      <c r="H383" s="20">
        <f>(-VLookups!$D$13)*(E383+F383/2)</f>
        <v>-8905.4117895280124</v>
      </c>
      <c r="I383" s="19">
        <v>0</v>
      </c>
      <c r="J383" s="19">
        <v>0</v>
      </c>
      <c r="K383" s="19">
        <v>0</v>
      </c>
      <c r="L383" s="19">
        <v>0</v>
      </c>
      <c r="M383" s="19">
        <v>0</v>
      </c>
      <c r="N383" s="20" t="s">
        <v>36</v>
      </c>
      <c r="O383" s="19">
        <v>0</v>
      </c>
      <c r="P383" s="20">
        <f>P382-VLookups!$D$42</f>
        <v>-332</v>
      </c>
      <c r="Q383" s="22">
        <v>139</v>
      </c>
      <c r="R383" s="19">
        <v>0</v>
      </c>
      <c r="S383" s="20">
        <f>VLookups!$D$50</f>
        <v>-4487.7037773753191</v>
      </c>
      <c r="T383" s="19">
        <v>0</v>
      </c>
      <c r="U383" s="9">
        <v>235</v>
      </c>
      <c r="V383" s="21">
        <f>V382-VLookups!$D$54</f>
        <v>-2495</v>
      </c>
      <c r="W383" s="21">
        <f>-VLookups!$D$60</f>
        <v>-400</v>
      </c>
      <c r="X383" s="21">
        <f>-VLookups!$D$62</f>
        <v>-175</v>
      </c>
      <c r="Y383" s="36">
        <f>Y382*(1+VLookups!$D$57/12)</f>
        <v>-560.77208579691103</v>
      </c>
      <c r="Z383" s="20">
        <f>-E383*VLookups!$J$3</f>
        <v>-1129.9491564825394</v>
      </c>
      <c r="AA383" s="19">
        <v>0</v>
      </c>
      <c r="AB383" s="20">
        <f t="shared" si="21"/>
        <v>8915.4302355187938</v>
      </c>
      <c r="AC383" s="20">
        <f t="shared" si="22"/>
        <v>1130068.9259838313</v>
      </c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</row>
    <row r="384" spans="1:43" x14ac:dyDescent="0.25">
      <c r="A384" s="1"/>
      <c r="B384" s="9">
        <v>380</v>
      </c>
      <c r="C384" s="9">
        <f t="shared" si="23"/>
        <v>54</v>
      </c>
      <c r="D384" s="9">
        <f t="shared" si="24"/>
        <v>8</v>
      </c>
      <c r="E384" s="20">
        <f>E372*(1+VLookups!$C$8)</f>
        <v>28248.728912063481</v>
      </c>
      <c r="F384" s="20">
        <f>-E384*VLookups!$D$10*2</f>
        <v>-1694.9237347238088</v>
      </c>
      <c r="G384" s="19">
        <v>0</v>
      </c>
      <c r="H384" s="20">
        <f>(-VLookups!$D$13)*(E384+F384/2)</f>
        <v>-8905.4117895280124</v>
      </c>
      <c r="I384" s="19">
        <v>0</v>
      </c>
      <c r="J384" s="19">
        <v>0</v>
      </c>
      <c r="K384" s="19">
        <v>0</v>
      </c>
      <c r="L384" s="19">
        <v>0</v>
      </c>
      <c r="M384" s="19">
        <v>0</v>
      </c>
      <c r="N384" s="20" t="s">
        <v>36</v>
      </c>
      <c r="O384" s="19">
        <v>0</v>
      </c>
      <c r="P384" s="20">
        <f>P383-VLookups!$D$42</f>
        <v>-333.5</v>
      </c>
      <c r="Q384" s="22">
        <v>140</v>
      </c>
      <c r="R384" s="19">
        <v>0</v>
      </c>
      <c r="S384" s="20">
        <f>VLookups!$D$50</f>
        <v>-4487.7037773753191</v>
      </c>
      <c r="T384" s="19">
        <v>0</v>
      </c>
      <c r="U384" s="9">
        <v>236</v>
      </c>
      <c r="V384" s="21">
        <f>V383-VLookups!$D$54</f>
        <v>-2500</v>
      </c>
      <c r="W384" s="21">
        <f>-VLookups!$D$60</f>
        <v>-400</v>
      </c>
      <c r="X384" s="21">
        <f>-VLookups!$D$62</f>
        <v>-175</v>
      </c>
      <c r="Y384" s="36">
        <f>Y383*(1+VLookups!$D$57/12)</f>
        <v>-562.40767104715201</v>
      </c>
      <c r="Z384" s="20">
        <f>-E384*VLookups!$J$3</f>
        <v>-1129.9491564825394</v>
      </c>
      <c r="AA384" s="19">
        <v>0</v>
      </c>
      <c r="AB384" s="20">
        <f t="shared" si="21"/>
        <v>8907.2946502685518</v>
      </c>
      <c r="AC384" s="20">
        <f t="shared" si="22"/>
        <v>1140859.6688440728</v>
      </c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</row>
    <row r="385" spans="1:43" x14ac:dyDescent="0.25">
      <c r="A385" s="1"/>
      <c r="B385" s="9">
        <v>381</v>
      </c>
      <c r="C385" s="9">
        <f t="shared" si="23"/>
        <v>54</v>
      </c>
      <c r="D385" s="9">
        <f t="shared" si="24"/>
        <v>9</v>
      </c>
      <c r="E385" s="20">
        <f>E373*(1+VLookups!$C$8)</f>
        <v>28248.728912063481</v>
      </c>
      <c r="F385" s="20">
        <f>-E385*VLookups!$D$10*2</f>
        <v>-1694.9237347238088</v>
      </c>
      <c r="G385" s="19">
        <v>0</v>
      </c>
      <c r="H385" s="20">
        <f>(-VLookups!$D$13)*(E385+F385/2)</f>
        <v>-8905.4117895280124</v>
      </c>
      <c r="I385" s="19">
        <v>0</v>
      </c>
      <c r="J385" s="19">
        <v>0</v>
      </c>
      <c r="K385" s="19">
        <v>0</v>
      </c>
      <c r="L385" s="19">
        <v>0</v>
      </c>
      <c r="M385" s="19">
        <v>0</v>
      </c>
      <c r="N385" s="20" t="s">
        <v>36</v>
      </c>
      <c r="O385" s="19">
        <v>0</v>
      </c>
      <c r="P385" s="20">
        <f>P384-VLookups!$D$42</f>
        <v>-335</v>
      </c>
      <c r="Q385" s="22">
        <v>141</v>
      </c>
      <c r="R385" s="19">
        <v>0</v>
      </c>
      <c r="S385" s="20">
        <f>VLookups!$D$50</f>
        <v>-4487.7037773753191</v>
      </c>
      <c r="T385" s="19">
        <v>0</v>
      </c>
      <c r="U385" s="9">
        <v>237</v>
      </c>
      <c r="V385" s="21">
        <f>V384-VLookups!$D$54</f>
        <v>-2505</v>
      </c>
      <c r="W385" s="21">
        <f>-VLookups!$D$60</f>
        <v>-400</v>
      </c>
      <c r="X385" s="21">
        <f>-VLookups!$D$62</f>
        <v>-175</v>
      </c>
      <c r="Y385" s="36">
        <f>Y384*(1+VLookups!$D$57/12)</f>
        <v>-564.04802675437293</v>
      </c>
      <c r="Z385" s="20">
        <f>-E385*VLookups!$J$3</f>
        <v>-1129.9491564825394</v>
      </c>
      <c r="AA385" s="19">
        <v>0</v>
      </c>
      <c r="AB385" s="20">
        <f t="shared" si="21"/>
        <v>8899.1542945613328</v>
      </c>
      <c r="AC385" s="20">
        <f t="shared" si="22"/>
        <v>1151660.2559200411</v>
      </c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</row>
    <row r="386" spans="1:43" x14ac:dyDescent="0.25">
      <c r="A386" s="1"/>
      <c r="B386" s="9">
        <v>382</v>
      </c>
      <c r="C386" s="9">
        <f t="shared" si="23"/>
        <v>54</v>
      </c>
      <c r="D386" s="9">
        <f t="shared" si="24"/>
        <v>10</v>
      </c>
      <c r="E386" s="20">
        <f>E374*(1+VLookups!$C$8)</f>
        <v>28248.728912063481</v>
      </c>
      <c r="F386" s="20">
        <f>-E386*VLookups!$D$10*2</f>
        <v>-1694.9237347238088</v>
      </c>
      <c r="G386" s="19">
        <v>0</v>
      </c>
      <c r="H386" s="20">
        <f>(-VLookups!$D$13)*(E386+F386/2)</f>
        <v>-8905.4117895280124</v>
      </c>
      <c r="I386" s="19">
        <v>0</v>
      </c>
      <c r="J386" s="19">
        <v>0</v>
      </c>
      <c r="K386" s="19">
        <v>0</v>
      </c>
      <c r="L386" s="19">
        <v>0</v>
      </c>
      <c r="M386" s="19">
        <v>0</v>
      </c>
      <c r="N386" s="20" t="s">
        <v>36</v>
      </c>
      <c r="O386" s="19">
        <v>0</v>
      </c>
      <c r="P386" s="20">
        <f>P385-VLookups!$D$42</f>
        <v>-336.5</v>
      </c>
      <c r="Q386" s="22">
        <v>142</v>
      </c>
      <c r="R386" s="19">
        <v>0</v>
      </c>
      <c r="S386" s="20">
        <f>VLookups!$D$50</f>
        <v>-4487.7037773753191</v>
      </c>
      <c r="T386" s="19">
        <v>0</v>
      </c>
      <c r="U386" s="9">
        <v>238</v>
      </c>
      <c r="V386" s="21">
        <f>V385-VLookups!$D$54</f>
        <v>-2510</v>
      </c>
      <c r="W386" s="21">
        <f>-VLookups!$D$60</f>
        <v>-400</v>
      </c>
      <c r="X386" s="21">
        <f>-VLookups!$D$62</f>
        <v>-175</v>
      </c>
      <c r="Y386" s="36">
        <f>Y385*(1+VLookups!$D$57/12)</f>
        <v>-565.69316683240652</v>
      </c>
      <c r="Z386" s="20">
        <f>-E386*VLookups!$J$3</f>
        <v>-1129.9491564825394</v>
      </c>
      <c r="AA386" s="19">
        <v>0</v>
      </c>
      <c r="AB386" s="20">
        <f t="shared" si="21"/>
        <v>8891.0091544832976</v>
      </c>
      <c r="AC386" s="20">
        <f t="shared" si="22"/>
        <v>1162470.6988343911</v>
      </c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</row>
    <row r="387" spans="1:43" x14ac:dyDescent="0.25">
      <c r="A387" s="1"/>
      <c r="B387" s="9">
        <v>383</v>
      </c>
      <c r="C387" s="9">
        <f t="shared" si="23"/>
        <v>54</v>
      </c>
      <c r="D387" s="9">
        <f t="shared" si="24"/>
        <v>11</v>
      </c>
      <c r="E387" s="20">
        <f>E375*(1+VLookups!$C$8)</f>
        <v>28248.728912063481</v>
      </c>
      <c r="F387" s="20">
        <f>-E387*VLookups!$D$10*2</f>
        <v>-1694.9237347238088</v>
      </c>
      <c r="G387" s="19">
        <v>0</v>
      </c>
      <c r="H387" s="20">
        <f>(-VLookups!$D$13)*(E387+F387/2)</f>
        <v>-8905.4117895280124</v>
      </c>
      <c r="I387" s="19">
        <v>0</v>
      </c>
      <c r="J387" s="19">
        <v>0</v>
      </c>
      <c r="K387" s="19">
        <v>0</v>
      </c>
      <c r="L387" s="19">
        <v>0</v>
      </c>
      <c r="M387" s="19">
        <v>0</v>
      </c>
      <c r="N387" s="20" t="s">
        <v>36</v>
      </c>
      <c r="O387" s="19">
        <v>0</v>
      </c>
      <c r="P387" s="20">
        <f>P386-VLookups!$D$42</f>
        <v>-338</v>
      </c>
      <c r="Q387" s="22">
        <v>143</v>
      </c>
      <c r="R387" s="19">
        <v>0</v>
      </c>
      <c r="S387" s="20">
        <f>VLookups!$D$50</f>
        <v>-4487.7037773753191</v>
      </c>
      <c r="T387" s="19">
        <v>0</v>
      </c>
      <c r="U387" s="9">
        <v>239</v>
      </c>
      <c r="V387" s="21">
        <f>V386-VLookups!$D$54</f>
        <v>-2515</v>
      </c>
      <c r="W387" s="21">
        <f>-VLookups!$D$60</f>
        <v>-400</v>
      </c>
      <c r="X387" s="21">
        <f>-VLookups!$D$62</f>
        <v>-175</v>
      </c>
      <c r="Y387" s="36">
        <f>Y386*(1+VLookups!$D$57/12)</f>
        <v>-567.34310523566774</v>
      </c>
      <c r="Z387" s="20">
        <f>-E387*VLookups!$J$3</f>
        <v>-1129.9491564825394</v>
      </c>
      <c r="AA387" s="19">
        <v>0</v>
      </c>
      <c r="AB387" s="20">
        <f t="shared" si="21"/>
        <v>8882.8592160800363</v>
      </c>
      <c r="AC387" s="20">
        <f t="shared" si="22"/>
        <v>1173291.0092151952</v>
      </c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</row>
    <row r="388" spans="1:43" x14ac:dyDescent="0.25">
      <c r="A388" s="1"/>
      <c r="B388" s="9">
        <v>384</v>
      </c>
      <c r="C388" s="9">
        <f t="shared" si="23"/>
        <v>55</v>
      </c>
      <c r="D388" s="9">
        <f t="shared" si="24"/>
        <v>0</v>
      </c>
      <c r="E388" s="20">
        <f>E376*(1+VLookups!$C$8)</f>
        <v>29237.434423985702</v>
      </c>
      <c r="F388" s="20">
        <f>-E388*VLookups!$D$10*2</f>
        <v>-1754.2460654391421</v>
      </c>
      <c r="G388" s="19">
        <v>0</v>
      </c>
      <c r="H388" s="20">
        <f>(-VLookups!$D$13)*(E388+F388/2)</f>
        <v>-9217.1012021614933</v>
      </c>
      <c r="I388" s="19">
        <v>0</v>
      </c>
      <c r="J388" s="19">
        <v>0</v>
      </c>
      <c r="K388" s="19">
        <v>0</v>
      </c>
      <c r="L388" s="19">
        <v>0</v>
      </c>
      <c r="M388" s="19">
        <v>0</v>
      </c>
      <c r="N388" s="20" t="s">
        <v>36</v>
      </c>
      <c r="O388" s="19">
        <v>0</v>
      </c>
      <c r="P388" s="20">
        <f>P387-VLookups!$D$42</f>
        <v>-339.5</v>
      </c>
      <c r="Q388" s="22">
        <v>144</v>
      </c>
      <c r="R388" s="19">
        <v>0</v>
      </c>
      <c r="S388" s="20">
        <f>VLookups!$D$50</f>
        <v>-4487.7037773753191</v>
      </c>
      <c r="T388" s="19">
        <v>0</v>
      </c>
      <c r="U388" s="9">
        <v>240</v>
      </c>
      <c r="V388" s="21">
        <f>V387-VLookups!$D$54</f>
        <v>-2520</v>
      </c>
      <c r="W388" s="21">
        <f>-VLookups!$D$60</f>
        <v>-400</v>
      </c>
      <c r="X388" s="21">
        <f>-VLookups!$D$62</f>
        <v>-175</v>
      </c>
      <c r="Y388" s="36">
        <f>Y387*(1+VLookups!$D$57/12)</f>
        <v>-568.99785595927176</v>
      </c>
      <c r="Z388" s="20">
        <f>-E388*VLookups!$J$3</f>
        <v>-1169.497376959428</v>
      </c>
      <c r="AA388" s="19">
        <v>0</v>
      </c>
      <c r="AB388" s="20">
        <f t="shared" si="21"/>
        <v>9482.5111788106224</v>
      </c>
      <c r="AC388" s="20">
        <f t="shared" si="22"/>
        <v>1184729.0054093646</v>
      </c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spans="1:43" x14ac:dyDescent="0.25">
      <c r="A389" s="1"/>
      <c r="B389" s="9">
        <v>385</v>
      </c>
      <c r="C389" s="9">
        <f t="shared" si="23"/>
        <v>55</v>
      </c>
      <c r="D389" s="9">
        <f t="shared" si="24"/>
        <v>1</v>
      </c>
      <c r="E389" s="20">
        <f>E377*(1+VLookups!$C$8)</f>
        <v>29237.434423985702</v>
      </c>
      <c r="F389" s="20">
        <f>-E389*VLookups!$D$10*2</f>
        <v>-1754.2460654391421</v>
      </c>
      <c r="G389" s="19">
        <v>0</v>
      </c>
      <c r="H389" s="20">
        <f>(-VLookups!$D$13)*(E389+F389/2)</f>
        <v>-9217.1012021614933</v>
      </c>
      <c r="I389" s="19">
        <v>0</v>
      </c>
      <c r="J389" s="19">
        <v>0</v>
      </c>
      <c r="K389" s="19">
        <v>0</v>
      </c>
      <c r="L389" s="19">
        <v>0</v>
      </c>
      <c r="M389" s="19">
        <v>0</v>
      </c>
      <c r="N389" s="20" t="s">
        <v>36</v>
      </c>
      <c r="O389" s="19">
        <v>0</v>
      </c>
      <c r="P389" s="20">
        <f>P388-VLookups!$D$42</f>
        <v>-341</v>
      </c>
      <c r="Q389" s="22">
        <v>145</v>
      </c>
      <c r="R389" s="19">
        <v>0</v>
      </c>
      <c r="S389" s="20">
        <f>VLookups!$D$50</f>
        <v>-4487.7037773753191</v>
      </c>
      <c r="T389" s="19">
        <v>0</v>
      </c>
      <c r="U389" s="9">
        <v>241</v>
      </c>
      <c r="V389" s="21">
        <f>V388-VLookups!$D$54</f>
        <v>-2525</v>
      </c>
      <c r="W389" s="21">
        <f>-VLookups!$D$60</f>
        <v>-400</v>
      </c>
      <c r="X389" s="21">
        <f>-VLookups!$D$62</f>
        <v>-175</v>
      </c>
      <c r="Y389" s="36">
        <f>Y388*(1+VLookups!$D$57/12)</f>
        <v>-570.65743303915292</v>
      </c>
      <c r="Z389" s="20">
        <f>-E389*VLookups!$J$3</f>
        <v>-1169.497376959428</v>
      </c>
      <c r="AA389" s="19">
        <v>0</v>
      </c>
      <c r="AB389" s="20">
        <f t="shared" ref="AB389:AB452" si="25">SUM(E389,F389/2,H389,I389,K389,L389,M389,O389,P389,R389,S389,T389,V389,W389,X389,Y389,G389,J389,Z389,AA389)</f>
        <v>9474.3516017307411</v>
      </c>
      <c r="AC389" s="20">
        <f t="shared" si="22"/>
        <v>1196177.9053534444</v>
      </c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spans="1:43" x14ac:dyDescent="0.25">
      <c r="A390" s="1"/>
      <c r="B390" s="9">
        <v>386</v>
      </c>
      <c r="C390" s="9">
        <f t="shared" si="23"/>
        <v>55</v>
      </c>
      <c r="D390" s="9">
        <f t="shared" si="24"/>
        <v>2</v>
      </c>
      <c r="E390" s="20">
        <f>E378*(1+VLookups!$C$8)</f>
        <v>29237.434423985702</v>
      </c>
      <c r="F390" s="20">
        <f>-E390*VLookups!$D$10*2</f>
        <v>-1754.2460654391421</v>
      </c>
      <c r="G390" s="19">
        <v>0</v>
      </c>
      <c r="H390" s="20">
        <f>(-VLookups!$D$13)*(E390+F390/2)</f>
        <v>-9217.1012021614933</v>
      </c>
      <c r="I390" s="19">
        <v>0</v>
      </c>
      <c r="J390" s="19">
        <v>0</v>
      </c>
      <c r="K390" s="19">
        <v>0</v>
      </c>
      <c r="L390" s="19">
        <v>0</v>
      </c>
      <c r="M390" s="19">
        <v>0</v>
      </c>
      <c r="N390" s="20" t="s">
        <v>36</v>
      </c>
      <c r="O390" s="19">
        <v>0</v>
      </c>
      <c r="P390" s="20">
        <f>P389-VLookups!$D$42</f>
        <v>-342.5</v>
      </c>
      <c r="Q390" s="22">
        <v>146</v>
      </c>
      <c r="R390" s="19">
        <v>0</v>
      </c>
      <c r="S390" s="20">
        <f>VLookups!$D$50</f>
        <v>-4487.7037773753191</v>
      </c>
      <c r="T390" s="19">
        <v>0</v>
      </c>
      <c r="U390" s="9">
        <v>242</v>
      </c>
      <c r="V390" s="21">
        <f>V389-VLookups!$D$54</f>
        <v>-2530</v>
      </c>
      <c r="W390" s="21">
        <f>-VLookups!$D$60</f>
        <v>-400</v>
      </c>
      <c r="X390" s="21">
        <f>-VLookups!$D$62</f>
        <v>-175</v>
      </c>
      <c r="Y390" s="36">
        <f>Y389*(1+VLookups!$D$57/12)</f>
        <v>-572.32185055218383</v>
      </c>
      <c r="Z390" s="20">
        <f>-E390*VLookups!$J$3</f>
        <v>-1169.497376959428</v>
      </c>
      <c r="AA390" s="19">
        <v>0</v>
      </c>
      <c r="AB390" s="20">
        <f t="shared" si="25"/>
        <v>9466.1871842177097</v>
      </c>
      <c r="AC390" s="20">
        <f t="shared" ref="AC390:AC453" si="26">AB390+AC389*(1+$AC$2/12)</f>
        <v>1207637.7223799177</v>
      </c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spans="1:43" x14ac:dyDescent="0.25">
      <c r="A391" s="1"/>
      <c r="B391" s="9">
        <v>387</v>
      </c>
      <c r="C391" s="9">
        <f t="shared" si="23"/>
        <v>55</v>
      </c>
      <c r="D391" s="9">
        <f t="shared" si="24"/>
        <v>3</v>
      </c>
      <c r="E391" s="20">
        <f>E379*(1+VLookups!$C$8)</f>
        <v>29237.434423985702</v>
      </c>
      <c r="F391" s="20">
        <f>-E391*VLookups!$D$10*2</f>
        <v>-1754.2460654391421</v>
      </c>
      <c r="G391" s="19">
        <v>0</v>
      </c>
      <c r="H391" s="20">
        <f>(-VLookups!$D$13)*(E391+F391/2)</f>
        <v>-9217.1012021614933</v>
      </c>
      <c r="I391" s="19">
        <v>0</v>
      </c>
      <c r="J391" s="19">
        <v>0</v>
      </c>
      <c r="K391" s="19">
        <v>0</v>
      </c>
      <c r="L391" s="19">
        <v>0</v>
      </c>
      <c r="M391" s="19">
        <v>0</v>
      </c>
      <c r="N391" s="20" t="s">
        <v>36</v>
      </c>
      <c r="O391" s="19">
        <v>0</v>
      </c>
      <c r="P391" s="20">
        <f>P390-VLookups!$D$42</f>
        <v>-344</v>
      </c>
      <c r="Q391" s="22">
        <v>147</v>
      </c>
      <c r="R391" s="19">
        <v>0</v>
      </c>
      <c r="S391" s="20">
        <f>VLookups!$D$50</f>
        <v>-4487.7037773753191</v>
      </c>
      <c r="T391" s="19">
        <v>0</v>
      </c>
      <c r="U391" s="9">
        <v>243</v>
      </c>
      <c r="V391" s="21">
        <f>V390-VLookups!$D$54</f>
        <v>-2535</v>
      </c>
      <c r="W391" s="21">
        <f>-VLookups!$D$60</f>
        <v>-400</v>
      </c>
      <c r="X391" s="21">
        <f>-VLookups!$D$62</f>
        <v>-175</v>
      </c>
      <c r="Y391" s="36">
        <f>Y390*(1+VLookups!$D$57/12)</f>
        <v>-573.99112261629432</v>
      </c>
      <c r="Z391" s="20">
        <f>-E391*VLookups!$J$3</f>
        <v>-1169.497376959428</v>
      </c>
      <c r="AA391" s="19">
        <v>0</v>
      </c>
      <c r="AB391" s="20">
        <f t="shared" si="25"/>
        <v>9458.0179121535984</v>
      </c>
      <c r="AC391" s="20">
        <f t="shared" si="26"/>
        <v>1219108.4698293712</v>
      </c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</row>
    <row r="392" spans="1:43" x14ac:dyDescent="0.25">
      <c r="A392" s="1"/>
      <c r="B392" s="9">
        <v>388</v>
      </c>
      <c r="C392" s="9">
        <f t="shared" si="23"/>
        <v>55</v>
      </c>
      <c r="D392" s="9">
        <f t="shared" si="24"/>
        <v>4</v>
      </c>
      <c r="E392" s="20">
        <f>E380*(1+VLookups!$C$8)</f>
        <v>29237.434423985702</v>
      </c>
      <c r="F392" s="20">
        <f>-E392*VLookups!$D$10*2</f>
        <v>-1754.2460654391421</v>
      </c>
      <c r="G392" s="19">
        <v>0</v>
      </c>
      <c r="H392" s="20">
        <f>(-VLookups!$D$13)*(E392+F392/2)</f>
        <v>-9217.1012021614933</v>
      </c>
      <c r="I392" s="19">
        <v>0</v>
      </c>
      <c r="J392" s="19">
        <v>0</v>
      </c>
      <c r="K392" s="19">
        <v>0</v>
      </c>
      <c r="L392" s="19">
        <v>0</v>
      </c>
      <c r="M392" s="19">
        <v>0</v>
      </c>
      <c r="N392" s="20" t="s">
        <v>36</v>
      </c>
      <c r="O392" s="19">
        <v>0</v>
      </c>
      <c r="P392" s="20">
        <f>P391-VLookups!$D$42</f>
        <v>-345.5</v>
      </c>
      <c r="Q392" s="22">
        <v>148</v>
      </c>
      <c r="R392" s="19">
        <v>0</v>
      </c>
      <c r="S392" s="20">
        <f>VLookups!$D$50</f>
        <v>-4487.7037773753191</v>
      </c>
      <c r="T392" s="19">
        <v>0</v>
      </c>
      <c r="U392" s="9">
        <v>244</v>
      </c>
      <c r="V392" s="21">
        <f>V391-VLookups!$D$54</f>
        <v>-2540</v>
      </c>
      <c r="W392" s="21">
        <f>-VLookups!$D$60</f>
        <v>-400</v>
      </c>
      <c r="X392" s="21">
        <f>-VLookups!$D$62</f>
        <v>-175</v>
      </c>
      <c r="Y392" s="36">
        <f>Y391*(1+VLookups!$D$57/12)</f>
        <v>-575.6652633905918</v>
      </c>
      <c r="Z392" s="20">
        <f>-E392*VLookups!$J$3</f>
        <v>-1169.497376959428</v>
      </c>
      <c r="AA392" s="19">
        <v>0</v>
      </c>
      <c r="AB392" s="20">
        <f t="shared" si="25"/>
        <v>9449.8437713793028</v>
      </c>
      <c r="AC392" s="20">
        <f t="shared" si="26"/>
        <v>1230590.1610504661</v>
      </c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</row>
    <row r="393" spans="1:43" x14ac:dyDescent="0.25">
      <c r="A393" s="1"/>
      <c r="B393" s="9">
        <v>389</v>
      </c>
      <c r="C393" s="9">
        <f t="shared" si="23"/>
        <v>55</v>
      </c>
      <c r="D393" s="9">
        <f t="shared" si="24"/>
        <v>5</v>
      </c>
      <c r="E393" s="20">
        <f>E381*(1+VLookups!$C$8)</f>
        <v>29237.434423985702</v>
      </c>
      <c r="F393" s="20">
        <f>-E393*VLookups!$D$10*2</f>
        <v>-1754.2460654391421</v>
      </c>
      <c r="G393" s="19">
        <v>0</v>
      </c>
      <c r="H393" s="20">
        <f>(-VLookups!$D$13)*(E393+F393/2)</f>
        <v>-9217.1012021614933</v>
      </c>
      <c r="I393" s="19">
        <v>0</v>
      </c>
      <c r="J393" s="19">
        <v>0</v>
      </c>
      <c r="K393" s="19">
        <v>0</v>
      </c>
      <c r="L393" s="19">
        <v>0</v>
      </c>
      <c r="M393" s="19">
        <v>0</v>
      </c>
      <c r="N393" s="20" t="s">
        <v>36</v>
      </c>
      <c r="O393" s="19">
        <v>0</v>
      </c>
      <c r="P393" s="20">
        <f>P392-VLookups!$D$42</f>
        <v>-347</v>
      </c>
      <c r="Q393" s="22">
        <v>149</v>
      </c>
      <c r="R393" s="19">
        <v>0</v>
      </c>
      <c r="S393" s="20">
        <f>VLookups!$D$50</f>
        <v>-4487.7037773753191</v>
      </c>
      <c r="T393" s="19">
        <v>0</v>
      </c>
      <c r="U393" s="9">
        <v>245</v>
      </c>
      <c r="V393" s="21">
        <f>V392-VLookups!$D$54</f>
        <v>-2545</v>
      </c>
      <c r="W393" s="21">
        <f>-VLookups!$D$60</f>
        <v>-400</v>
      </c>
      <c r="X393" s="21">
        <f>-VLookups!$D$62</f>
        <v>-175</v>
      </c>
      <c r="Y393" s="36">
        <f>Y392*(1+VLookups!$D$57/12)</f>
        <v>-577.34428707548102</v>
      </c>
      <c r="Z393" s="20">
        <f>-E393*VLookups!$J$3</f>
        <v>-1169.497376959428</v>
      </c>
      <c r="AA393" s="19">
        <v>0</v>
      </c>
      <c r="AB393" s="20">
        <f t="shared" si="25"/>
        <v>9441.6647476944127</v>
      </c>
      <c r="AC393" s="20">
        <f t="shared" si="26"/>
        <v>1242082.8093999114</v>
      </c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</row>
    <row r="394" spans="1:43" x14ac:dyDescent="0.25">
      <c r="A394" s="1"/>
      <c r="B394" s="9">
        <v>390</v>
      </c>
      <c r="C394" s="9">
        <f t="shared" si="23"/>
        <v>55</v>
      </c>
      <c r="D394" s="9">
        <f t="shared" si="24"/>
        <v>6</v>
      </c>
      <c r="E394" s="20">
        <f>E382*(1+VLookups!$C$8)</f>
        <v>29237.434423985702</v>
      </c>
      <c r="F394" s="20">
        <f>-E394*VLookups!$D$10*2</f>
        <v>-1754.2460654391421</v>
      </c>
      <c r="G394" s="19">
        <v>0</v>
      </c>
      <c r="H394" s="20">
        <f>(-VLookups!$D$13)*(E394+F394/2)</f>
        <v>-9217.1012021614933</v>
      </c>
      <c r="I394" s="19">
        <v>0</v>
      </c>
      <c r="J394" s="19">
        <v>0</v>
      </c>
      <c r="K394" s="19">
        <v>0</v>
      </c>
      <c r="L394" s="19">
        <v>0</v>
      </c>
      <c r="M394" s="19">
        <v>0</v>
      </c>
      <c r="N394" s="20" t="s">
        <v>36</v>
      </c>
      <c r="O394" s="19">
        <v>0</v>
      </c>
      <c r="P394" s="20">
        <f>P393-VLookups!$D$42</f>
        <v>-348.5</v>
      </c>
      <c r="Q394" s="22">
        <v>150</v>
      </c>
      <c r="R394" s="19">
        <v>0</v>
      </c>
      <c r="S394" s="20">
        <f>VLookups!$D$50</f>
        <v>-4487.7037773753191</v>
      </c>
      <c r="T394" s="19">
        <v>0</v>
      </c>
      <c r="U394" s="9">
        <v>246</v>
      </c>
      <c r="V394" s="21">
        <f>V393-VLookups!$D$54</f>
        <v>-2550</v>
      </c>
      <c r="W394" s="21">
        <f>-VLookups!$D$60</f>
        <v>-400</v>
      </c>
      <c r="X394" s="21">
        <f>-VLookups!$D$62</f>
        <v>-175</v>
      </c>
      <c r="Y394" s="36">
        <f>Y393*(1+VLookups!$D$57/12)</f>
        <v>-579.02820791278452</v>
      </c>
      <c r="Z394" s="20">
        <f>-E394*VLookups!$J$3</f>
        <v>-1169.497376959428</v>
      </c>
      <c r="AA394" s="19">
        <v>0</v>
      </c>
      <c r="AB394" s="20">
        <f t="shared" si="25"/>
        <v>9433.4808268571105</v>
      </c>
      <c r="AC394" s="20">
        <f t="shared" si="26"/>
        <v>1253586.428242435</v>
      </c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</row>
    <row r="395" spans="1:43" x14ac:dyDescent="0.25">
      <c r="A395" s="1"/>
      <c r="B395" s="9">
        <v>391</v>
      </c>
      <c r="C395" s="9">
        <f t="shared" si="23"/>
        <v>55</v>
      </c>
      <c r="D395" s="9">
        <f t="shared" si="24"/>
        <v>7</v>
      </c>
      <c r="E395" s="20">
        <f>E383*(1+VLookups!$C$8)</f>
        <v>29237.434423985702</v>
      </c>
      <c r="F395" s="20">
        <f>-E395*VLookups!$D$10*2</f>
        <v>-1754.2460654391421</v>
      </c>
      <c r="G395" s="19">
        <v>0</v>
      </c>
      <c r="H395" s="20">
        <f>(-VLookups!$D$13)*(E395+F395/2)</f>
        <v>-9217.1012021614933</v>
      </c>
      <c r="I395" s="19">
        <v>0</v>
      </c>
      <c r="J395" s="19">
        <v>0</v>
      </c>
      <c r="K395" s="19">
        <v>0</v>
      </c>
      <c r="L395" s="19">
        <v>0</v>
      </c>
      <c r="M395" s="19">
        <v>0</v>
      </c>
      <c r="N395" s="20" t="s">
        <v>36</v>
      </c>
      <c r="O395" s="19">
        <v>0</v>
      </c>
      <c r="P395" s="20">
        <f>P394-VLookups!$D$42</f>
        <v>-350</v>
      </c>
      <c r="Q395" s="22">
        <v>151</v>
      </c>
      <c r="R395" s="19">
        <v>0</v>
      </c>
      <c r="S395" s="20">
        <f>VLookups!$D$50</f>
        <v>-4487.7037773753191</v>
      </c>
      <c r="T395" s="19">
        <v>0</v>
      </c>
      <c r="U395" s="9">
        <v>247</v>
      </c>
      <c r="V395" s="21">
        <f>V394-VLookups!$D$54</f>
        <v>-2555</v>
      </c>
      <c r="W395" s="21">
        <f>-VLookups!$D$60</f>
        <v>-400</v>
      </c>
      <c r="X395" s="21">
        <f>-VLookups!$D$62</f>
        <v>-175</v>
      </c>
      <c r="Y395" s="36">
        <f>Y394*(1+VLookups!$D$57/12)</f>
        <v>-580.71704018586354</v>
      </c>
      <c r="Z395" s="20">
        <f>-E395*VLookups!$J$3</f>
        <v>-1169.497376959428</v>
      </c>
      <c r="AA395" s="19">
        <v>0</v>
      </c>
      <c r="AB395" s="20">
        <f t="shared" si="25"/>
        <v>9425.2919945840295</v>
      </c>
      <c r="AC395" s="20">
        <f t="shared" si="26"/>
        <v>1265101.0309507565</v>
      </c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</row>
    <row r="396" spans="1:43" x14ac:dyDescent="0.25">
      <c r="A396" s="1"/>
      <c r="B396" s="9">
        <v>392</v>
      </c>
      <c r="C396" s="9">
        <f t="shared" si="23"/>
        <v>55</v>
      </c>
      <c r="D396" s="9">
        <f t="shared" si="24"/>
        <v>8</v>
      </c>
      <c r="E396" s="20">
        <f>E384*(1+VLookups!$C$8)</f>
        <v>29237.434423985702</v>
      </c>
      <c r="F396" s="20">
        <f>-E396*VLookups!$D$10*2</f>
        <v>-1754.2460654391421</v>
      </c>
      <c r="G396" s="19">
        <v>0</v>
      </c>
      <c r="H396" s="20">
        <f>(-VLookups!$D$13)*(E396+F396/2)</f>
        <v>-9217.1012021614933</v>
      </c>
      <c r="I396" s="19">
        <v>0</v>
      </c>
      <c r="J396" s="19">
        <v>0</v>
      </c>
      <c r="K396" s="19">
        <v>0</v>
      </c>
      <c r="L396" s="19">
        <v>0</v>
      </c>
      <c r="M396" s="19">
        <v>0</v>
      </c>
      <c r="N396" s="20" t="s">
        <v>36</v>
      </c>
      <c r="O396" s="19">
        <v>0</v>
      </c>
      <c r="P396" s="20">
        <f>P395-VLookups!$D$42</f>
        <v>-351.5</v>
      </c>
      <c r="Q396" s="22">
        <v>152</v>
      </c>
      <c r="R396" s="19">
        <v>0</v>
      </c>
      <c r="S396" s="20">
        <f>VLookups!$D$50</f>
        <v>-4487.7037773753191</v>
      </c>
      <c r="T396" s="19">
        <v>0</v>
      </c>
      <c r="U396" s="9">
        <v>248</v>
      </c>
      <c r="V396" s="21">
        <f>V395-VLookups!$D$54</f>
        <v>-2560</v>
      </c>
      <c r="W396" s="21">
        <f>-VLookups!$D$60</f>
        <v>-400</v>
      </c>
      <c r="X396" s="21">
        <f>-VLookups!$D$62</f>
        <v>-175</v>
      </c>
      <c r="Y396" s="36">
        <f>Y395*(1+VLookups!$D$57/12)</f>
        <v>-582.41079821973904</v>
      </c>
      <c r="Z396" s="20">
        <f>-E396*VLookups!$J$3</f>
        <v>-1169.497376959428</v>
      </c>
      <c r="AA396" s="19">
        <v>0</v>
      </c>
      <c r="AB396" s="20">
        <f t="shared" si="25"/>
        <v>9417.098236550155</v>
      </c>
      <c r="AC396" s="20">
        <f t="shared" si="26"/>
        <v>1276626.6309055579</v>
      </c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</row>
    <row r="397" spans="1:43" x14ac:dyDescent="0.25">
      <c r="A397" s="1"/>
      <c r="B397" s="9">
        <v>393</v>
      </c>
      <c r="C397" s="9">
        <f t="shared" si="23"/>
        <v>55</v>
      </c>
      <c r="D397" s="9">
        <f t="shared" si="24"/>
        <v>9</v>
      </c>
      <c r="E397" s="20">
        <f>E385*(1+VLookups!$C$8)</f>
        <v>29237.434423985702</v>
      </c>
      <c r="F397" s="20">
        <f>-E397*VLookups!$D$10*2</f>
        <v>-1754.2460654391421</v>
      </c>
      <c r="G397" s="19">
        <v>0</v>
      </c>
      <c r="H397" s="20">
        <f>(-VLookups!$D$13)*(E397+F397/2)</f>
        <v>-9217.1012021614933</v>
      </c>
      <c r="I397" s="19">
        <v>0</v>
      </c>
      <c r="J397" s="19">
        <v>0</v>
      </c>
      <c r="K397" s="19">
        <v>0</v>
      </c>
      <c r="L397" s="19">
        <v>0</v>
      </c>
      <c r="M397" s="19">
        <v>0</v>
      </c>
      <c r="N397" s="20" t="s">
        <v>36</v>
      </c>
      <c r="O397" s="19">
        <v>0</v>
      </c>
      <c r="P397" s="20">
        <f>P396-VLookups!$D$42</f>
        <v>-353</v>
      </c>
      <c r="Q397" s="22">
        <v>153</v>
      </c>
      <c r="R397" s="19">
        <v>0</v>
      </c>
      <c r="S397" s="20">
        <f>VLookups!$D$50</f>
        <v>-4487.7037773753191</v>
      </c>
      <c r="T397" s="19">
        <v>0</v>
      </c>
      <c r="U397" s="9">
        <v>249</v>
      </c>
      <c r="V397" s="21">
        <f>V396-VLookups!$D$54</f>
        <v>-2565</v>
      </c>
      <c r="W397" s="21">
        <f>-VLookups!$D$60</f>
        <v>-400</v>
      </c>
      <c r="X397" s="21">
        <f>-VLookups!$D$62</f>
        <v>-175</v>
      </c>
      <c r="Y397" s="36">
        <f>Y396*(1+VLookups!$D$57/12)</f>
        <v>-584.10949638121326</v>
      </c>
      <c r="Z397" s="20">
        <f>-E397*VLookups!$J$3</f>
        <v>-1169.497376959428</v>
      </c>
      <c r="AA397" s="19">
        <v>0</v>
      </c>
      <c r="AB397" s="20">
        <f t="shared" si="25"/>
        <v>9408.8995383886795</v>
      </c>
      <c r="AC397" s="20">
        <f t="shared" si="26"/>
        <v>1288163.2414954558</v>
      </c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</row>
    <row r="398" spans="1:43" x14ac:dyDescent="0.25">
      <c r="A398" s="1"/>
      <c r="B398" s="9">
        <v>394</v>
      </c>
      <c r="C398" s="9">
        <f t="shared" si="23"/>
        <v>55</v>
      </c>
      <c r="D398" s="9">
        <f t="shared" si="24"/>
        <v>10</v>
      </c>
      <c r="E398" s="20">
        <f>E386*(1+VLookups!$C$8)</f>
        <v>29237.434423985702</v>
      </c>
      <c r="F398" s="20">
        <f>-E398*VLookups!$D$10*2</f>
        <v>-1754.2460654391421</v>
      </c>
      <c r="G398" s="19">
        <v>0</v>
      </c>
      <c r="H398" s="20">
        <f>(-VLookups!$D$13)*(E398+F398/2)</f>
        <v>-9217.1012021614933</v>
      </c>
      <c r="I398" s="19">
        <v>0</v>
      </c>
      <c r="J398" s="19">
        <v>0</v>
      </c>
      <c r="K398" s="19">
        <v>0</v>
      </c>
      <c r="L398" s="19">
        <v>0</v>
      </c>
      <c r="M398" s="19">
        <v>0</v>
      </c>
      <c r="N398" s="20" t="s">
        <v>36</v>
      </c>
      <c r="O398" s="19">
        <v>0</v>
      </c>
      <c r="P398" s="20">
        <f>P397-VLookups!$D$42</f>
        <v>-354.5</v>
      </c>
      <c r="Q398" s="22">
        <v>154</v>
      </c>
      <c r="R398" s="19">
        <v>0</v>
      </c>
      <c r="S398" s="20">
        <f>VLookups!$D$50</f>
        <v>-4487.7037773753191</v>
      </c>
      <c r="T398" s="19">
        <v>0</v>
      </c>
      <c r="U398" s="9">
        <v>250</v>
      </c>
      <c r="V398" s="21">
        <f>V397-VLookups!$D$54</f>
        <v>-2570</v>
      </c>
      <c r="W398" s="21">
        <f>-VLookups!$D$60</f>
        <v>-400</v>
      </c>
      <c r="X398" s="21">
        <f>-VLookups!$D$62</f>
        <v>-175</v>
      </c>
      <c r="Y398" s="36">
        <f>Y397*(1+VLookups!$D$57/12)</f>
        <v>-585.81314907899184</v>
      </c>
      <c r="Z398" s="20">
        <f>-E398*VLookups!$J$3</f>
        <v>-1169.497376959428</v>
      </c>
      <c r="AA398" s="19">
        <v>0</v>
      </c>
      <c r="AB398" s="20">
        <f t="shared" si="25"/>
        <v>9400.6958856909041</v>
      </c>
      <c r="AC398" s="20">
        <f t="shared" si="26"/>
        <v>1299710.8761169724</v>
      </c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</row>
    <row r="399" spans="1:43" x14ac:dyDescent="0.25">
      <c r="A399" s="1"/>
      <c r="B399" s="9">
        <v>395</v>
      </c>
      <c r="C399" s="9">
        <f t="shared" si="23"/>
        <v>55</v>
      </c>
      <c r="D399" s="9">
        <f t="shared" si="24"/>
        <v>11</v>
      </c>
      <c r="E399" s="20">
        <f>E387*(1+VLookups!$C$8)</f>
        <v>29237.434423985702</v>
      </c>
      <c r="F399" s="20">
        <f>-E399*VLookups!$D$10*2</f>
        <v>-1754.2460654391421</v>
      </c>
      <c r="G399" s="19">
        <v>0</v>
      </c>
      <c r="H399" s="20">
        <f>(-VLookups!$D$13)*(E399+F399/2)</f>
        <v>-9217.1012021614933</v>
      </c>
      <c r="I399" s="19">
        <v>0</v>
      </c>
      <c r="J399" s="19">
        <v>0</v>
      </c>
      <c r="K399" s="19">
        <v>0</v>
      </c>
      <c r="L399" s="19">
        <v>0</v>
      </c>
      <c r="M399" s="19">
        <v>0</v>
      </c>
      <c r="N399" s="20" t="s">
        <v>36</v>
      </c>
      <c r="O399" s="19">
        <v>0</v>
      </c>
      <c r="P399" s="20">
        <f>P398-VLookups!$D$42</f>
        <v>-356</v>
      </c>
      <c r="Q399" s="22">
        <v>155</v>
      </c>
      <c r="R399" s="19">
        <v>0</v>
      </c>
      <c r="S399" s="20">
        <f>VLookups!$D$50</f>
        <v>-4487.7037773753191</v>
      </c>
      <c r="T399" s="19">
        <v>0</v>
      </c>
      <c r="U399" s="9">
        <v>251</v>
      </c>
      <c r="V399" s="21">
        <f>V398-VLookups!$D$54</f>
        <v>-2575</v>
      </c>
      <c r="W399" s="21">
        <f>-VLookups!$D$60</f>
        <v>-400</v>
      </c>
      <c r="X399" s="21">
        <f>-VLookups!$D$62</f>
        <v>-175</v>
      </c>
      <c r="Y399" s="36">
        <f>Y398*(1+VLookups!$D$57/12)</f>
        <v>-587.52177076380553</v>
      </c>
      <c r="Z399" s="20">
        <f>-E399*VLookups!$J$3</f>
        <v>-1169.497376959428</v>
      </c>
      <c r="AA399" s="19">
        <v>0</v>
      </c>
      <c r="AB399" s="20">
        <f t="shared" si="25"/>
        <v>9392.4872640060894</v>
      </c>
      <c r="AC399" s="20">
        <f t="shared" si="26"/>
        <v>1311269.548174507</v>
      </c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</row>
    <row r="400" spans="1:43" x14ac:dyDescent="0.25">
      <c r="A400" s="1"/>
      <c r="B400" s="9">
        <v>396</v>
      </c>
      <c r="C400" s="9">
        <f t="shared" si="23"/>
        <v>56</v>
      </c>
      <c r="D400" s="9">
        <f t="shared" si="24"/>
        <v>0</v>
      </c>
      <c r="E400" s="20">
        <f>E388*(1+VLookups!$C$8)</f>
        <v>30260.744628825199</v>
      </c>
      <c r="F400" s="20">
        <f>-E400*VLookups!$D$10*2</f>
        <v>-1815.6446777295118</v>
      </c>
      <c r="G400" s="19">
        <v>0</v>
      </c>
      <c r="H400" s="20">
        <f>(-VLookups!$D$13)*(E400+F400/2)</f>
        <v>-9539.6997442371448</v>
      </c>
      <c r="I400" s="19">
        <v>0</v>
      </c>
      <c r="J400" s="19">
        <v>0</v>
      </c>
      <c r="K400" s="19">
        <v>0</v>
      </c>
      <c r="L400" s="19">
        <v>0</v>
      </c>
      <c r="M400" s="19">
        <v>0</v>
      </c>
      <c r="N400" s="20" t="s">
        <v>36</v>
      </c>
      <c r="O400" s="19">
        <v>0</v>
      </c>
      <c r="P400" s="20">
        <f>P399-VLookups!$D$42</f>
        <v>-357.5</v>
      </c>
      <c r="Q400" s="22">
        <v>156</v>
      </c>
      <c r="R400" s="19">
        <v>0</v>
      </c>
      <c r="S400" s="20">
        <f>VLookups!$D$50</f>
        <v>-4487.7037773753191</v>
      </c>
      <c r="T400" s="19">
        <v>0</v>
      </c>
      <c r="U400" s="9">
        <v>252</v>
      </c>
      <c r="V400" s="21">
        <f>V399-VLookups!$D$54</f>
        <v>-2580</v>
      </c>
      <c r="W400" s="21">
        <f>-VLookups!$D$60</f>
        <v>-400</v>
      </c>
      <c r="X400" s="21">
        <f>-VLookups!$D$62</f>
        <v>-175</v>
      </c>
      <c r="Y400" s="36">
        <f>Y399*(1+VLookups!$D$57/12)</f>
        <v>-589.23537592853336</v>
      </c>
      <c r="Z400" s="20">
        <f>-E400*VLookups!$J$3</f>
        <v>-1210.429785153008</v>
      </c>
      <c r="AA400" s="19">
        <v>0</v>
      </c>
      <c r="AB400" s="20">
        <f t="shared" si="25"/>
        <v>10013.353607266441</v>
      </c>
      <c r="AC400" s="20">
        <f t="shared" si="26"/>
        <v>1323468.3510287311</v>
      </c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</row>
    <row r="401" spans="1:43" x14ac:dyDescent="0.25">
      <c r="A401" s="1"/>
      <c r="B401" s="9">
        <v>397</v>
      </c>
      <c r="C401" s="9">
        <f t="shared" ref="C401:C464" si="27">C389+1</f>
        <v>56</v>
      </c>
      <c r="D401" s="9">
        <f t="shared" si="24"/>
        <v>1</v>
      </c>
      <c r="E401" s="20">
        <f>E389*(1+VLookups!$C$8)</f>
        <v>30260.744628825199</v>
      </c>
      <c r="F401" s="20">
        <f>-E401*VLookups!$D$10*2</f>
        <v>-1815.6446777295118</v>
      </c>
      <c r="G401" s="19">
        <v>0</v>
      </c>
      <c r="H401" s="20">
        <f>(-VLookups!$D$13)*(E401+F401/2)</f>
        <v>-9539.6997442371448</v>
      </c>
      <c r="I401" s="19">
        <v>0</v>
      </c>
      <c r="J401" s="19">
        <v>0</v>
      </c>
      <c r="K401" s="19">
        <v>0</v>
      </c>
      <c r="L401" s="19">
        <v>0</v>
      </c>
      <c r="M401" s="19">
        <v>0</v>
      </c>
      <c r="N401" s="20" t="s">
        <v>36</v>
      </c>
      <c r="O401" s="19">
        <v>0</v>
      </c>
      <c r="P401" s="20">
        <f>P400-VLookups!$D$42</f>
        <v>-359</v>
      </c>
      <c r="Q401" s="22">
        <v>157</v>
      </c>
      <c r="R401" s="19">
        <v>0</v>
      </c>
      <c r="S401" s="20">
        <f>VLookups!$D$50</f>
        <v>-4487.7037773753191</v>
      </c>
      <c r="T401" s="19">
        <v>0</v>
      </c>
      <c r="U401" s="9">
        <v>253</v>
      </c>
      <c r="V401" s="21">
        <f>V400-VLookups!$D$54</f>
        <v>-2585</v>
      </c>
      <c r="W401" s="21">
        <f>-VLookups!$D$60</f>
        <v>-400</v>
      </c>
      <c r="X401" s="21">
        <f>-VLookups!$D$62</f>
        <v>-175</v>
      </c>
      <c r="Y401" s="36">
        <f>Y400*(1+VLookups!$D$57/12)</f>
        <v>-590.95397910832492</v>
      </c>
      <c r="Z401" s="20">
        <f>-E401*VLookups!$J$3</f>
        <v>-1210.429785153008</v>
      </c>
      <c r="AA401" s="19">
        <v>0</v>
      </c>
      <c r="AB401" s="20">
        <f t="shared" si="25"/>
        <v>10005.135004086649</v>
      </c>
      <c r="AC401" s="20">
        <f t="shared" si="26"/>
        <v>1335679.2666178658</v>
      </c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</row>
    <row r="402" spans="1:43" x14ac:dyDescent="0.25">
      <c r="A402" s="1"/>
      <c r="B402" s="9">
        <v>398</v>
      </c>
      <c r="C402" s="9">
        <f t="shared" si="27"/>
        <v>56</v>
      </c>
      <c r="D402" s="9">
        <f t="shared" ref="D402:D465" si="28">D390</f>
        <v>2</v>
      </c>
      <c r="E402" s="20">
        <f>E390*(1+VLookups!$C$8)</f>
        <v>30260.744628825199</v>
      </c>
      <c r="F402" s="20">
        <f>-E402*VLookups!$D$10*2</f>
        <v>-1815.6446777295118</v>
      </c>
      <c r="G402" s="19">
        <v>0</v>
      </c>
      <c r="H402" s="20">
        <f>(-VLookups!$D$13)*(E402+F402/2)</f>
        <v>-9539.6997442371448</v>
      </c>
      <c r="I402" s="19">
        <v>0</v>
      </c>
      <c r="J402" s="19">
        <v>0</v>
      </c>
      <c r="K402" s="19">
        <v>0</v>
      </c>
      <c r="L402" s="19">
        <v>0</v>
      </c>
      <c r="M402" s="19">
        <v>0</v>
      </c>
      <c r="N402" s="20" t="s">
        <v>36</v>
      </c>
      <c r="O402" s="19">
        <v>0</v>
      </c>
      <c r="P402" s="20">
        <f>P401-VLookups!$D$42</f>
        <v>-360.5</v>
      </c>
      <c r="Q402" s="22">
        <v>158</v>
      </c>
      <c r="R402" s="19">
        <v>0</v>
      </c>
      <c r="S402" s="20">
        <f>VLookups!$D$50</f>
        <v>-4487.7037773753191</v>
      </c>
      <c r="T402" s="19">
        <v>0</v>
      </c>
      <c r="U402" s="9">
        <v>254</v>
      </c>
      <c r="V402" s="21">
        <f>V401-VLookups!$D$54</f>
        <v>-2590</v>
      </c>
      <c r="W402" s="21">
        <f>-VLookups!$D$60</f>
        <v>-400</v>
      </c>
      <c r="X402" s="21">
        <f>-VLookups!$D$62</f>
        <v>-175</v>
      </c>
      <c r="Y402" s="36">
        <f>Y401*(1+VLookups!$D$57/12)</f>
        <v>-592.6775948807242</v>
      </c>
      <c r="Z402" s="20">
        <f>-E402*VLookups!$J$3</f>
        <v>-1210.429785153008</v>
      </c>
      <c r="AA402" s="19">
        <v>0</v>
      </c>
      <c r="AB402" s="20">
        <f t="shared" si="25"/>
        <v>9996.9113883142491</v>
      </c>
      <c r="AC402" s="20">
        <f t="shared" si="26"/>
        <v>1347902.31011721</v>
      </c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</row>
    <row r="403" spans="1:43" x14ac:dyDescent="0.25">
      <c r="A403" s="1"/>
      <c r="B403" s="9">
        <v>399</v>
      </c>
      <c r="C403" s="9">
        <f t="shared" si="27"/>
        <v>56</v>
      </c>
      <c r="D403" s="9">
        <f t="shared" si="28"/>
        <v>3</v>
      </c>
      <c r="E403" s="20">
        <f>E391*(1+VLookups!$C$8)</f>
        <v>30260.744628825199</v>
      </c>
      <c r="F403" s="20">
        <f>-E403*VLookups!$D$10*2</f>
        <v>-1815.6446777295118</v>
      </c>
      <c r="G403" s="19">
        <v>0</v>
      </c>
      <c r="H403" s="20">
        <f>(-VLookups!$D$13)*(E403+F403/2)</f>
        <v>-9539.6997442371448</v>
      </c>
      <c r="I403" s="19">
        <v>0</v>
      </c>
      <c r="J403" s="19">
        <v>0</v>
      </c>
      <c r="K403" s="19">
        <v>0</v>
      </c>
      <c r="L403" s="19">
        <v>0</v>
      </c>
      <c r="M403" s="19">
        <v>0</v>
      </c>
      <c r="N403" s="20" t="s">
        <v>36</v>
      </c>
      <c r="O403" s="19">
        <v>0</v>
      </c>
      <c r="P403" s="20">
        <f>P402-VLookups!$D$42</f>
        <v>-362</v>
      </c>
      <c r="Q403" s="22">
        <v>159</v>
      </c>
      <c r="R403" s="19">
        <v>0</v>
      </c>
      <c r="S403" s="20">
        <f>VLookups!$D$50</f>
        <v>-4487.7037773753191</v>
      </c>
      <c r="T403" s="19">
        <v>0</v>
      </c>
      <c r="U403" s="9">
        <v>255</v>
      </c>
      <c r="V403" s="21">
        <f>V402-VLookups!$D$54</f>
        <v>-2595</v>
      </c>
      <c r="W403" s="21">
        <f>-VLookups!$D$60</f>
        <v>-400</v>
      </c>
      <c r="X403" s="21">
        <f>-VLookups!$D$62</f>
        <v>-175</v>
      </c>
      <c r="Y403" s="36">
        <f>Y402*(1+VLookups!$D$57/12)</f>
        <v>-594.40623786579295</v>
      </c>
      <c r="Z403" s="20">
        <f>-E403*VLookups!$J$3</f>
        <v>-1210.429785153008</v>
      </c>
      <c r="AA403" s="19">
        <v>0</v>
      </c>
      <c r="AB403" s="20">
        <f t="shared" si="25"/>
        <v>9988.6827453291808</v>
      </c>
      <c r="AC403" s="20">
        <f t="shared" si="26"/>
        <v>1360137.4967127345</v>
      </c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</row>
    <row r="404" spans="1:43" x14ac:dyDescent="0.25">
      <c r="A404" s="1"/>
      <c r="B404" s="9">
        <v>400</v>
      </c>
      <c r="C404" s="9">
        <f t="shared" si="27"/>
        <v>56</v>
      </c>
      <c r="D404" s="9">
        <f t="shared" si="28"/>
        <v>4</v>
      </c>
      <c r="E404" s="20">
        <f>E392*(1+VLookups!$C$8)</f>
        <v>30260.744628825199</v>
      </c>
      <c r="F404" s="20">
        <f>-E404*VLookups!$D$10*2</f>
        <v>-1815.6446777295118</v>
      </c>
      <c r="G404" s="19">
        <v>0</v>
      </c>
      <c r="H404" s="20">
        <f>(-VLookups!$D$13)*(E404+F404/2)</f>
        <v>-9539.6997442371448</v>
      </c>
      <c r="I404" s="19">
        <v>0</v>
      </c>
      <c r="J404" s="19">
        <v>0</v>
      </c>
      <c r="K404" s="19">
        <v>0</v>
      </c>
      <c r="L404" s="19">
        <v>0</v>
      </c>
      <c r="M404" s="19">
        <v>0</v>
      </c>
      <c r="N404" s="20" t="s">
        <v>36</v>
      </c>
      <c r="O404" s="19">
        <v>0</v>
      </c>
      <c r="P404" s="20">
        <f>P403-VLookups!$D$42</f>
        <v>-363.5</v>
      </c>
      <c r="Q404" s="22">
        <v>160</v>
      </c>
      <c r="R404" s="19">
        <v>0</v>
      </c>
      <c r="S404" s="20">
        <f>VLookups!$D$50</f>
        <v>-4487.7037773753191</v>
      </c>
      <c r="T404" s="19">
        <v>0</v>
      </c>
      <c r="U404" s="9">
        <v>256</v>
      </c>
      <c r="V404" s="21">
        <f>V403-VLookups!$D$54</f>
        <v>-2600</v>
      </c>
      <c r="W404" s="21">
        <f>-VLookups!$D$60</f>
        <v>-400</v>
      </c>
      <c r="X404" s="21">
        <f>-VLookups!$D$62</f>
        <v>-175</v>
      </c>
      <c r="Y404" s="36">
        <f>Y403*(1+VLookups!$D$57/12)</f>
        <v>-596.13992272623489</v>
      </c>
      <c r="Z404" s="20">
        <f>-E404*VLookups!$J$3</f>
        <v>-1210.429785153008</v>
      </c>
      <c r="AA404" s="19">
        <v>0</v>
      </c>
      <c r="AB404" s="20">
        <f t="shared" si="25"/>
        <v>9980.449060468738</v>
      </c>
      <c r="AC404" s="20">
        <f t="shared" si="26"/>
        <v>1372384.8416010577</v>
      </c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</row>
    <row r="405" spans="1:43" x14ac:dyDescent="0.25">
      <c r="A405" s="1"/>
      <c r="B405" s="9">
        <v>401</v>
      </c>
      <c r="C405" s="9">
        <f t="shared" si="27"/>
        <v>56</v>
      </c>
      <c r="D405" s="9">
        <f t="shared" si="28"/>
        <v>5</v>
      </c>
      <c r="E405" s="20">
        <f>E393*(1+VLookups!$C$8)</f>
        <v>30260.744628825199</v>
      </c>
      <c r="F405" s="20">
        <f>-E405*VLookups!$D$10*2</f>
        <v>-1815.6446777295118</v>
      </c>
      <c r="G405" s="19">
        <v>0</v>
      </c>
      <c r="H405" s="20">
        <f>(-VLookups!$D$13)*(E405+F405/2)</f>
        <v>-9539.6997442371448</v>
      </c>
      <c r="I405" s="19">
        <v>0</v>
      </c>
      <c r="J405" s="19">
        <v>0</v>
      </c>
      <c r="K405" s="19">
        <v>0</v>
      </c>
      <c r="L405" s="19">
        <v>0</v>
      </c>
      <c r="M405" s="19">
        <v>0</v>
      </c>
      <c r="N405" s="20" t="s">
        <v>36</v>
      </c>
      <c r="O405" s="19">
        <v>0</v>
      </c>
      <c r="P405" s="20">
        <f>P404-VLookups!$D$42</f>
        <v>-365</v>
      </c>
      <c r="Q405" s="22">
        <v>161</v>
      </c>
      <c r="R405" s="19">
        <v>0</v>
      </c>
      <c r="S405" s="20">
        <f>VLookups!$D$50</f>
        <v>-4487.7037773753191</v>
      </c>
      <c r="T405" s="19">
        <v>0</v>
      </c>
      <c r="U405" s="9">
        <v>257</v>
      </c>
      <c r="V405" s="21">
        <f>V404-VLookups!$D$54</f>
        <v>-2605</v>
      </c>
      <c r="W405" s="21">
        <f>-VLookups!$D$60</f>
        <v>-400</v>
      </c>
      <c r="X405" s="21">
        <f>-VLookups!$D$62</f>
        <v>-175</v>
      </c>
      <c r="Y405" s="36">
        <f>Y404*(1+VLookups!$D$57/12)</f>
        <v>-597.87866416751979</v>
      </c>
      <c r="Z405" s="20">
        <f>-E405*VLookups!$J$3</f>
        <v>-1210.429785153008</v>
      </c>
      <c r="AA405" s="19">
        <v>0</v>
      </c>
      <c r="AB405" s="20">
        <f t="shared" si="25"/>
        <v>9972.2103190274538</v>
      </c>
      <c r="AC405" s="20">
        <f t="shared" si="26"/>
        <v>1384644.3599894203</v>
      </c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</row>
    <row r="406" spans="1:43" x14ac:dyDescent="0.25">
      <c r="A406" s="1"/>
      <c r="B406" s="9">
        <v>402</v>
      </c>
      <c r="C406" s="9">
        <f t="shared" si="27"/>
        <v>56</v>
      </c>
      <c r="D406" s="9">
        <f t="shared" si="28"/>
        <v>6</v>
      </c>
      <c r="E406" s="20">
        <f>E394*(1+VLookups!$C$8)</f>
        <v>30260.744628825199</v>
      </c>
      <c r="F406" s="20">
        <f>-E406*VLookups!$D$10*2</f>
        <v>-1815.6446777295118</v>
      </c>
      <c r="G406" s="19">
        <v>0</v>
      </c>
      <c r="H406" s="20">
        <f>(-VLookups!$D$13)*(E406+F406/2)</f>
        <v>-9539.6997442371448</v>
      </c>
      <c r="I406" s="19">
        <v>0</v>
      </c>
      <c r="J406" s="19">
        <v>0</v>
      </c>
      <c r="K406" s="19">
        <v>0</v>
      </c>
      <c r="L406" s="19">
        <v>0</v>
      </c>
      <c r="M406" s="19">
        <v>0</v>
      </c>
      <c r="N406" s="20" t="s">
        <v>36</v>
      </c>
      <c r="O406" s="19">
        <v>0</v>
      </c>
      <c r="P406" s="20">
        <f>P405-VLookups!$D$42</f>
        <v>-366.5</v>
      </c>
      <c r="Q406" s="22">
        <v>162</v>
      </c>
      <c r="R406" s="19">
        <v>0</v>
      </c>
      <c r="S406" s="20">
        <f>VLookups!$D$50</f>
        <v>-4487.7037773753191</v>
      </c>
      <c r="T406" s="19">
        <v>0</v>
      </c>
      <c r="U406" s="9">
        <v>258</v>
      </c>
      <c r="V406" s="21">
        <f>V405-VLookups!$D$54</f>
        <v>-2610</v>
      </c>
      <c r="W406" s="21">
        <f>-VLookups!$D$60</f>
        <v>-400</v>
      </c>
      <c r="X406" s="21">
        <f>-VLookups!$D$62</f>
        <v>-175</v>
      </c>
      <c r="Y406" s="36">
        <f>Y405*(1+VLookups!$D$57/12)</f>
        <v>-599.62247693800839</v>
      </c>
      <c r="Z406" s="20">
        <f>-E406*VLookups!$J$3</f>
        <v>-1210.429785153008</v>
      </c>
      <c r="AA406" s="19">
        <v>0</v>
      </c>
      <c r="AB406" s="20">
        <f t="shared" si="25"/>
        <v>9963.9665062569657</v>
      </c>
      <c r="AC406" s="20">
        <f t="shared" si="26"/>
        <v>1396916.0670956597</v>
      </c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 x14ac:dyDescent="0.25">
      <c r="A407" s="1"/>
      <c r="B407" s="9">
        <v>403</v>
      </c>
      <c r="C407" s="9">
        <f t="shared" si="27"/>
        <v>56</v>
      </c>
      <c r="D407" s="9">
        <f t="shared" si="28"/>
        <v>7</v>
      </c>
      <c r="E407" s="20">
        <f>E395*(1+VLookups!$C$8)</f>
        <v>30260.744628825199</v>
      </c>
      <c r="F407" s="20">
        <f>-E407*VLookups!$D$10*2</f>
        <v>-1815.6446777295118</v>
      </c>
      <c r="G407" s="19">
        <v>0</v>
      </c>
      <c r="H407" s="20">
        <f>(-VLookups!$D$13)*(E407+F407/2)</f>
        <v>-9539.6997442371448</v>
      </c>
      <c r="I407" s="19">
        <v>0</v>
      </c>
      <c r="J407" s="19">
        <v>0</v>
      </c>
      <c r="K407" s="19">
        <v>0</v>
      </c>
      <c r="L407" s="19">
        <v>0</v>
      </c>
      <c r="M407" s="19">
        <v>0</v>
      </c>
      <c r="N407" s="20" t="s">
        <v>36</v>
      </c>
      <c r="O407" s="19">
        <v>0</v>
      </c>
      <c r="P407" s="20">
        <f>P406-VLookups!$D$42</f>
        <v>-368</v>
      </c>
      <c r="Q407" s="22">
        <v>163</v>
      </c>
      <c r="R407" s="19">
        <v>0</v>
      </c>
      <c r="S407" s="20">
        <f>VLookups!$D$50</f>
        <v>-4487.7037773753191</v>
      </c>
      <c r="T407" s="19">
        <v>0</v>
      </c>
      <c r="U407" s="9">
        <v>259</v>
      </c>
      <c r="V407" s="21">
        <f>V406-VLookups!$D$54</f>
        <v>-2615</v>
      </c>
      <c r="W407" s="21">
        <f>-VLookups!$D$60</f>
        <v>-400</v>
      </c>
      <c r="X407" s="21">
        <f>-VLookups!$D$62</f>
        <v>-175</v>
      </c>
      <c r="Y407" s="36">
        <f>Y406*(1+VLookups!$D$57/12)</f>
        <v>-601.37137582907758</v>
      </c>
      <c r="Z407" s="20">
        <f>-E407*VLookups!$J$3</f>
        <v>-1210.429785153008</v>
      </c>
      <c r="AA407" s="19">
        <v>0</v>
      </c>
      <c r="AB407" s="20">
        <f t="shared" si="25"/>
        <v>9955.7176073658957</v>
      </c>
      <c r="AC407" s="20">
        <f t="shared" si="26"/>
        <v>1409199.9781481852</v>
      </c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 x14ac:dyDescent="0.25">
      <c r="A408" s="1"/>
      <c r="B408" s="9">
        <v>404</v>
      </c>
      <c r="C408" s="9">
        <f t="shared" si="27"/>
        <v>56</v>
      </c>
      <c r="D408" s="9">
        <f t="shared" si="28"/>
        <v>8</v>
      </c>
      <c r="E408" s="20">
        <f>E396*(1+VLookups!$C$8)</f>
        <v>30260.744628825199</v>
      </c>
      <c r="F408" s="20">
        <f>-E408*VLookups!$D$10*2</f>
        <v>-1815.6446777295118</v>
      </c>
      <c r="G408" s="19">
        <v>0</v>
      </c>
      <c r="H408" s="20">
        <f>(-VLookups!$D$13)*(E408+F408/2)</f>
        <v>-9539.6997442371448</v>
      </c>
      <c r="I408" s="19">
        <v>0</v>
      </c>
      <c r="J408" s="19">
        <v>0</v>
      </c>
      <c r="K408" s="19">
        <v>0</v>
      </c>
      <c r="L408" s="19">
        <v>0</v>
      </c>
      <c r="M408" s="19">
        <v>0</v>
      </c>
      <c r="N408" s="20" t="s">
        <v>36</v>
      </c>
      <c r="O408" s="19">
        <v>0</v>
      </c>
      <c r="P408" s="20">
        <f>P407-VLookups!$D$42</f>
        <v>-369.5</v>
      </c>
      <c r="Q408" s="22">
        <v>164</v>
      </c>
      <c r="R408" s="19">
        <v>0</v>
      </c>
      <c r="S408" s="20">
        <f>VLookups!$D$50</f>
        <v>-4487.7037773753191</v>
      </c>
      <c r="T408" s="19">
        <v>0</v>
      </c>
      <c r="U408" s="9">
        <v>260</v>
      </c>
      <c r="V408" s="21">
        <f>V407-VLookups!$D$54</f>
        <v>-2620</v>
      </c>
      <c r="W408" s="21">
        <f>-VLookups!$D$60</f>
        <v>-400</v>
      </c>
      <c r="X408" s="21">
        <f>-VLookups!$D$62</f>
        <v>-175</v>
      </c>
      <c r="Y408" s="36">
        <f>Y407*(1+VLookups!$D$57/12)</f>
        <v>-603.12537567524578</v>
      </c>
      <c r="Z408" s="20">
        <f>-E408*VLookups!$J$3</f>
        <v>-1210.429785153008</v>
      </c>
      <c r="AA408" s="19">
        <v>0</v>
      </c>
      <c r="AB408" s="20">
        <f t="shared" si="25"/>
        <v>9947.4636075197286</v>
      </c>
      <c r="AC408" s="20">
        <f t="shared" si="26"/>
        <v>1421496.108385952</v>
      </c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 x14ac:dyDescent="0.25">
      <c r="A409" s="1"/>
      <c r="B409" s="9">
        <v>405</v>
      </c>
      <c r="C409" s="9">
        <f t="shared" si="27"/>
        <v>56</v>
      </c>
      <c r="D409" s="9">
        <f t="shared" si="28"/>
        <v>9</v>
      </c>
      <c r="E409" s="20">
        <f>E397*(1+VLookups!$C$8)</f>
        <v>30260.744628825199</v>
      </c>
      <c r="F409" s="20">
        <f>-E409*VLookups!$D$10*2</f>
        <v>-1815.6446777295118</v>
      </c>
      <c r="G409" s="19">
        <v>0</v>
      </c>
      <c r="H409" s="20">
        <f>(-VLookups!$D$13)*(E409+F409/2)</f>
        <v>-9539.6997442371448</v>
      </c>
      <c r="I409" s="19">
        <v>0</v>
      </c>
      <c r="J409" s="19">
        <v>0</v>
      </c>
      <c r="K409" s="19">
        <v>0</v>
      </c>
      <c r="L409" s="19">
        <v>0</v>
      </c>
      <c r="M409" s="19">
        <v>0</v>
      </c>
      <c r="N409" s="20" t="s">
        <v>36</v>
      </c>
      <c r="O409" s="19">
        <v>0</v>
      </c>
      <c r="P409" s="20">
        <f>P408-VLookups!$D$42</f>
        <v>-371</v>
      </c>
      <c r="Q409" s="22">
        <v>165</v>
      </c>
      <c r="R409" s="19">
        <v>0</v>
      </c>
      <c r="S409" s="20">
        <f>VLookups!$D$50</f>
        <v>-4487.7037773753191</v>
      </c>
      <c r="T409" s="19">
        <v>0</v>
      </c>
      <c r="U409" s="9">
        <v>261</v>
      </c>
      <c r="V409" s="21">
        <f>V408-VLookups!$D$54</f>
        <v>-2625</v>
      </c>
      <c r="W409" s="21">
        <f>-VLookups!$D$60</f>
        <v>-400</v>
      </c>
      <c r="X409" s="21">
        <f>-VLookups!$D$62</f>
        <v>-175</v>
      </c>
      <c r="Y409" s="36">
        <f>Y408*(1+VLookups!$D$57/12)</f>
        <v>-604.88449135429858</v>
      </c>
      <c r="Z409" s="20">
        <f>-E409*VLookups!$J$3</f>
        <v>-1210.429785153008</v>
      </c>
      <c r="AA409" s="19">
        <v>0</v>
      </c>
      <c r="AB409" s="20">
        <f t="shared" si="25"/>
        <v>9939.2044918406755</v>
      </c>
      <c r="AC409" s="20">
        <f t="shared" si="26"/>
        <v>1433804.4730584358</v>
      </c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 x14ac:dyDescent="0.25">
      <c r="A410" s="1"/>
      <c r="B410" s="9">
        <v>406</v>
      </c>
      <c r="C410" s="9">
        <f t="shared" si="27"/>
        <v>56</v>
      </c>
      <c r="D410" s="9">
        <f t="shared" si="28"/>
        <v>10</v>
      </c>
      <c r="E410" s="20">
        <f>E398*(1+VLookups!$C$8)</f>
        <v>30260.744628825199</v>
      </c>
      <c r="F410" s="20">
        <f>-E410*VLookups!$D$10*2</f>
        <v>-1815.6446777295118</v>
      </c>
      <c r="G410" s="19">
        <v>0</v>
      </c>
      <c r="H410" s="20">
        <f>(-VLookups!$D$13)*(E410+F410/2)</f>
        <v>-9539.6997442371448</v>
      </c>
      <c r="I410" s="19">
        <v>0</v>
      </c>
      <c r="J410" s="19">
        <v>0</v>
      </c>
      <c r="K410" s="19">
        <v>0</v>
      </c>
      <c r="L410" s="19">
        <v>0</v>
      </c>
      <c r="M410" s="19">
        <v>0</v>
      </c>
      <c r="N410" s="20" t="s">
        <v>36</v>
      </c>
      <c r="O410" s="19">
        <v>0</v>
      </c>
      <c r="P410" s="20">
        <f>P409-VLookups!$D$42</f>
        <v>-372.5</v>
      </c>
      <c r="Q410" s="22">
        <v>166</v>
      </c>
      <c r="R410" s="19">
        <v>0</v>
      </c>
      <c r="S410" s="20">
        <f>VLookups!$D$50</f>
        <v>-4487.7037773753191</v>
      </c>
      <c r="T410" s="19">
        <v>0</v>
      </c>
      <c r="U410" s="9">
        <v>262</v>
      </c>
      <c r="V410" s="21">
        <f>V409-VLookups!$D$54</f>
        <v>-2630</v>
      </c>
      <c r="W410" s="21">
        <f>-VLookups!$D$60</f>
        <v>-400</v>
      </c>
      <c r="X410" s="21">
        <f>-VLookups!$D$62</f>
        <v>-175</v>
      </c>
      <c r="Y410" s="36">
        <f>Y409*(1+VLookups!$D$57/12)</f>
        <v>-606.64873778741526</v>
      </c>
      <c r="Z410" s="20">
        <f>-E410*VLookups!$J$3</f>
        <v>-1210.429785153008</v>
      </c>
      <c r="AA410" s="19">
        <v>0</v>
      </c>
      <c r="AB410" s="20">
        <f t="shared" si="25"/>
        <v>9930.9402454075589</v>
      </c>
      <c r="AC410" s="20">
        <f t="shared" si="26"/>
        <v>1446125.0874256075</v>
      </c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 x14ac:dyDescent="0.25">
      <c r="A411" s="1"/>
      <c r="B411" s="9">
        <v>407</v>
      </c>
      <c r="C411" s="9">
        <f t="shared" si="27"/>
        <v>56</v>
      </c>
      <c r="D411" s="9">
        <f t="shared" si="28"/>
        <v>11</v>
      </c>
      <c r="E411" s="20">
        <f>E399*(1+VLookups!$C$8)</f>
        <v>30260.744628825199</v>
      </c>
      <c r="F411" s="20">
        <f>-E411*VLookups!$D$10*2</f>
        <v>-1815.6446777295118</v>
      </c>
      <c r="G411" s="19">
        <v>0</v>
      </c>
      <c r="H411" s="20">
        <f>(-VLookups!$D$13)*(E411+F411/2)</f>
        <v>-9539.6997442371448</v>
      </c>
      <c r="I411" s="19">
        <v>0</v>
      </c>
      <c r="J411" s="19">
        <v>0</v>
      </c>
      <c r="K411" s="19">
        <v>0</v>
      </c>
      <c r="L411" s="19">
        <v>0</v>
      </c>
      <c r="M411" s="19">
        <v>0</v>
      </c>
      <c r="N411" s="20" t="s">
        <v>36</v>
      </c>
      <c r="O411" s="19">
        <v>0</v>
      </c>
      <c r="P411" s="20">
        <f>P410-VLookups!$D$42</f>
        <v>-374</v>
      </c>
      <c r="Q411" s="22">
        <v>167</v>
      </c>
      <c r="R411" s="19">
        <v>0</v>
      </c>
      <c r="S411" s="20">
        <f>VLookups!$D$50</f>
        <v>-4487.7037773753191</v>
      </c>
      <c r="T411" s="19">
        <v>0</v>
      </c>
      <c r="U411" s="9">
        <v>263</v>
      </c>
      <c r="V411" s="21">
        <f>V410-VLookups!$D$54</f>
        <v>-2635</v>
      </c>
      <c r="W411" s="21">
        <f>-VLookups!$D$60</f>
        <v>-400</v>
      </c>
      <c r="X411" s="21">
        <f>-VLookups!$D$62</f>
        <v>-175</v>
      </c>
      <c r="Y411" s="36">
        <f>Y410*(1+VLookups!$D$57/12)</f>
        <v>-608.41812993929523</v>
      </c>
      <c r="Z411" s="20">
        <f>-E411*VLookups!$J$3</f>
        <v>-1210.429785153008</v>
      </c>
      <c r="AA411" s="19">
        <v>0</v>
      </c>
      <c r="AB411" s="20">
        <f t="shared" si="25"/>
        <v>9922.6708532556786</v>
      </c>
      <c r="AC411" s="20">
        <f t="shared" si="26"/>
        <v>1458457.9667579059</v>
      </c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 x14ac:dyDescent="0.25">
      <c r="A412" s="1"/>
      <c r="B412" s="9">
        <v>408</v>
      </c>
      <c r="C412" s="9">
        <f t="shared" si="27"/>
        <v>57</v>
      </c>
      <c r="D412" s="9">
        <f t="shared" si="28"/>
        <v>0</v>
      </c>
      <c r="E412" s="20">
        <f>E400*(1+VLookups!$C$8)</f>
        <v>31319.870690834079</v>
      </c>
      <c r="F412" s="20">
        <f>-E412*VLookups!$D$10*2</f>
        <v>-1879.1922414500448</v>
      </c>
      <c r="G412" s="19">
        <v>0</v>
      </c>
      <c r="H412" s="20">
        <f>(-VLookups!$D$13)*(E412+F412/2)</f>
        <v>-9873.5892352854444</v>
      </c>
      <c r="I412" s="19">
        <v>0</v>
      </c>
      <c r="J412" s="19">
        <v>0</v>
      </c>
      <c r="K412" s="19">
        <v>0</v>
      </c>
      <c r="L412" s="19">
        <v>0</v>
      </c>
      <c r="M412" s="19">
        <v>0</v>
      </c>
      <c r="N412" s="20" t="s">
        <v>36</v>
      </c>
      <c r="O412" s="19">
        <v>0</v>
      </c>
      <c r="P412" s="20">
        <f>P411-VLookups!$D$42</f>
        <v>-375.5</v>
      </c>
      <c r="Q412" s="22">
        <v>168</v>
      </c>
      <c r="R412" s="19">
        <v>0</v>
      </c>
      <c r="S412" s="20">
        <f>VLookups!$D$50</f>
        <v>-4487.7037773753191</v>
      </c>
      <c r="T412" s="19">
        <v>0</v>
      </c>
      <c r="U412" s="9">
        <v>264</v>
      </c>
      <c r="V412" s="21">
        <f>V411-VLookups!$D$54</f>
        <v>-2640</v>
      </c>
      <c r="W412" s="21">
        <f>-VLookups!$D$60</f>
        <v>-400</v>
      </c>
      <c r="X412" s="21">
        <f>-VLookups!$D$62</f>
        <v>-175</v>
      </c>
      <c r="Y412" s="36">
        <f>Y411*(1+VLookups!$D$57/12)</f>
        <v>-610.19268281828488</v>
      </c>
      <c r="Z412" s="20">
        <f>-E412*VLookups!$J$3</f>
        <v>-1252.7948276333632</v>
      </c>
      <c r="AA412" s="19">
        <v>0</v>
      </c>
      <c r="AB412" s="20">
        <f t="shared" si="25"/>
        <v>10565.494046996646</v>
      </c>
      <c r="AC412" s="20">
        <f t="shared" si="26"/>
        <v>1471454.2240828325</v>
      </c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 x14ac:dyDescent="0.25">
      <c r="A413" s="1"/>
      <c r="B413" s="9">
        <v>409</v>
      </c>
      <c r="C413" s="9">
        <f t="shared" si="27"/>
        <v>57</v>
      </c>
      <c r="D413" s="9">
        <f t="shared" si="28"/>
        <v>1</v>
      </c>
      <c r="E413" s="20">
        <f>E401*(1+VLookups!$C$8)</f>
        <v>31319.870690834079</v>
      </c>
      <c r="F413" s="20">
        <f>-E413*VLookups!$D$10*2</f>
        <v>-1879.1922414500448</v>
      </c>
      <c r="G413" s="19">
        <v>0</v>
      </c>
      <c r="H413" s="20">
        <f>(-VLookups!$D$13)*(E413+F413/2)</f>
        <v>-9873.5892352854444</v>
      </c>
      <c r="I413" s="19">
        <v>0</v>
      </c>
      <c r="J413" s="19">
        <v>0</v>
      </c>
      <c r="K413" s="19">
        <v>0</v>
      </c>
      <c r="L413" s="19">
        <v>0</v>
      </c>
      <c r="M413" s="19">
        <v>0</v>
      </c>
      <c r="N413" s="20" t="s">
        <v>36</v>
      </c>
      <c r="O413" s="19">
        <v>0</v>
      </c>
      <c r="P413" s="20">
        <f>P412-VLookups!$D$42</f>
        <v>-377</v>
      </c>
      <c r="Q413" s="22">
        <v>169</v>
      </c>
      <c r="R413" s="19">
        <v>0</v>
      </c>
      <c r="S413" s="20">
        <f>VLookups!$D$50</f>
        <v>-4487.7037773753191</v>
      </c>
      <c r="T413" s="19">
        <v>0</v>
      </c>
      <c r="U413" s="9">
        <v>265</v>
      </c>
      <c r="V413" s="21">
        <f>V412-VLookups!$D$54</f>
        <v>-2645</v>
      </c>
      <c r="W413" s="21">
        <f>-VLookups!$D$60</f>
        <v>-400</v>
      </c>
      <c r="X413" s="21">
        <f>-VLookups!$D$62</f>
        <v>-175</v>
      </c>
      <c r="Y413" s="36">
        <f>Y412*(1+VLookups!$D$57/12)</f>
        <v>-611.97241147650493</v>
      </c>
      <c r="Z413" s="20">
        <f>-E413*VLookups!$J$3</f>
        <v>-1252.7948276333632</v>
      </c>
      <c r="AA413" s="19">
        <v>0</v>
      </c>
      <c r="AB413" s="20">
        <f t="shared" si="25"/>
        <v>10557.214318338425</v>
      </c>
      <c r="AC413" s="20">
        <f t="shared" si="26"/>
        <v>1484463.8621079756</v>
      </c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</row>
    <row r="414" spans="1:43" x14ac:dyDescent="0.25">
      <c r="A414" s="1"/>
      <c r="B414" s="9">
        <v>410</v>
      </c>
      <c r="C414" s="9">
        <f t="shared" si="27"/>
        <v>57</v>
      </c>
      <c r="D414" s="9">
        <f t="shared" si="28"/>
        <v>2</v>
      </c>
      <c r="E414" s="20">
        <f>E402*(1+VLookups!$C$8)</f>
        <v>31319.870690834079</v>
      </c>
      <c r="F414" s="20">
        <f>-E414*VLookups!$D$10*2</f>
        <v>-1879.1922414500448</v>
      </c>
      <c r="G414" s="19">
        <v>0</v>
      </c>
      <c r="H414" s="20">
        <f>(-VLookups!$D$13)*(E414+F414/2)</f>
        <v>-9873.5892352854444</v>
      </c>
      <c r="I414" s="19">
        <v>0</v>
      </c>
      <c r="J414" s="19">
        <v>0</v>
      </c>
      <c r="K414" s="19">
        <v>0</v>
      </c>
      <c r="L414" s="19">
        <v>0</v>
      </c>
      <c r="M414" s="19">
        <v>0</v>
      </c>
      <c r="N414" s="20" t="s">
        <v>36</v>
      </c>
      <c r="O414" s="19">
        <v>0</v>
      </c>
      <c r="P414" s="20">
        <f>P413-VLookups!$D$42</f>
        <v>-378.5</v>
      </c>
      <c r="Q414" s="22">
        <v>170</v>
      </c>
      <c r="R414" s="19">
        <v>0</v>
      </c>
      <c r="S414" s="20">
        <f>VLookups!$D$50</f>
        <v>-4487.7037773753191</v>
      </c>
      <c r="T414" s="19">
        <v>0</v>
      </c>
      <c r="U414" s="9">
        <v>266</v>
      </c>
      <c r="V414" s="21">
        <f>V413-VLookups!$D$54</f>
        <v>-2650</v>
      </c>
      <c r="W414" s="21">
        <f>-VLookups!$D$60</f>
        <v>-400</v>
      </c>
      <c r="X414" s="21">
        <f>-VLookups!$D$62</f>
        <v>-175</v>
      </c>
      <c r="Y414" s="36">
        <f>Y413*(1+VLookups!$D$57/12)</f>
        <v>-613.75733100997809</v>
      </c>
      <c r="Z414" s="20">
        <f>-E414*VLookups!$J$3</f>
        <v>-1252.7948276333632</v>
      </c>
      <c r="AA414" s="19">
        <v>0</v>
      </c>
      <c r="AB414" s="20">
        <f t="shared" si="25"/>
        <v>10548.929398804952</v>
      </c>
      <c r="AC414" s="20">
        <f t="shared" si="26"/>
        <v>1497486.8979436273</v>
      </c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</row>
    <row r="415" spans="1:43" x14ac:dyDescent="0.25">
      <c r="A415" s="1"/>
      <c r="B415" s="9">
        <v>411</v>
      </c>
      <c r="C415" s="9">
        <f t="shared" si="27"/>
        <v>57</v>
      </c>
      <c r="D415" s="9">
        <f t="shared" si="28"/>
        <v>3</v>
      </c>
      <c r="E415" s="20">
        <f>E403*(1+VLookups!$C$8)</f>
        <v>31319.870690834079</v>
      </c>
      <c r="F415" s="20">
        <f>-E415*VLookups!$D$10*2</f>
        <v>-1879.1922414500448</v>
      </c>
      <c r="G415" s="19">
        <v>0</v>
      </c>
      <c r="H415" s="20">
        <f>(-VLookups!$D$13)*(E415+F415/2)</f>
        <v>-9873.5892352854444</v>
      </c>
      <c r="I415" s="19">
        <v>0</v>
      </c>
      <c r="J415" s="19">
        <v>0</v>
      </c>
      <c r="K415" s="19">
        <v>0</v>
      </c>
      <c r="L415" s="19">
        <v>0</v>
      </c>
      <c r="M415" s="19">
        <v>0</v>
      </c>
      <c r="N415" s="20" t="s">
        <v>36</v>
      </c>
      <c r="O415" s="19">
        <v>0</v>
      </c>
      <c r="P415" s="20">
        <f>P414-VLookups!$D$42</f>
        <v>-380</v>
      </c>
      <c r="Q415" s="22">
        <v>171</v>
      </c>
      <c r="R415" s="19">
        <v>0</v>
      </c>
      <c r="S415" s="20">
        <f>VLookups!$D$50</f>
        <v>-4487.7037773753191</v>
      </c>
      <c r="T415" s="19">
        <v>0</v>
      </c>
      <c r="U415" s="9">
        <v>267</v>
      </c>
      <c r="V415" s="21">
        <f>V414-VLookups!$D$54</f>
        <v>-2655</v>
      </c>
      <c r="W415" s="21">
        <f>-VLookups!$D$60</f>
        <v>-400</v>
      </c>
      <c r="X415" s="21">
        <f>-VLookups!$D$62</f>
        <v>-175</v>
      </c>
      <c r="Y415" s="36">
        <f>Y414*(1+VLookups!$D$57/12)</f>
        <v>-615.54745655875718</v>
      </c>
      <c r="Z415" s="20">
        <f>-E415*VLookups!$J$3</f>
        <v>-1252.7948276333632</v>
      </c>
      <c r="AA415" s="19">
        <v>0</v>
      </c>
      <c r="AB415" s="20">
        <f t="shared" si="25"/>
        <v>10540.639273256173</v>
      </c>
      <c r="AC415" s="20">
        <f t="shared" si="26"/>
        <v>1510523.3487134562</v>
      </c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</row>
    <row r="416" spans="1:43" x14ac:dyDescent="0.25">
      <c r="A416" s="1"/>
      <c r="B416" s="9">
        <v>412</v>
      </c>
      <c r="C416" s="9">
        <f t="shared" si="27"/>
        <v>57</v>
      </c>
      <c r="D416" s="9">
        <f t="shared" si="28"/>
        <v>4</v>
      </c>
      <c r="E416" s="20">
        <f>E404*(1+VLookups!$C$8)</f>
        <v>31319.870690834079</v>
      </c>
      <c r="F416" s="20">
        <f>-E416*VLookups!$D$10*2</f>
        <v>-1879.1922414500448</v>
      </c>
      <c r="G416" s="19">
        <v>0</v>
      </c>
      <c r="H416" s="20">
        <f>(-VLookups!$D$13)*(E416+F416/2)</f>
        <v>-9873.5892352854444</v>
      </c>
      <c r="I416" s="19">
        <v>0</v>
      </c>
      <c r="J416" s="19">
        <v>0</v>
      </c>
      <c r="K416" s="19">
        <v>0</v>
      </c>
      <c r="L416" s="19">
        <v>0</v>
      </c>
      <c r="M416" s="19">
        <v>0</v>
      </c>
      <c r="N416" s="20" t="s">
        <v>36</v>
      </c>
      <c r="O416" s="19">
        <v>0</v>
      </c>
      <c r="P416" s="20">
        <f>P415-VLookups!$D$42</f>
        <v>-381.5</v>
      </c>
      <c r="Q416" s="22">
        <v>172</v>
      </c>
      <c r="R416" s="19">
        <v>0</v>
      </c>
      <c r="S416" s="20">
        <f>VLookups!$D$50</f>
        <v>-4487.7037773753191</v>
      </c>
      <c r="T416" s="19">
        <v>0</v>
      </c>
      <c r="U416" s="9">
        <v>268</v>
      </c>
      <c r="V416" s="21">
        <f>V415-VLookups!$D$54</f>
        <v>-2660</v>
      </c>
      <c r="W416" s="21">
        <f>-VLookups!$D$60</f>
        <v>-400</v>
      </c>
      <c r="X416" s="21">
        <f>-VLookups!$D$62</f>
        <v>-175</v>
      </c>
      <c r="Y416" s="36">
        <f>Y415*(1+VLookups!$D$57/12)</f>
        <v>-617.3428033070536</v>
      </c>
      <c r="Z416" s="20">
        <f>-E416*VLookups!$J$3</f>
        <v>-1252.7948276333632</v>
      </c>
      <c r="AA416" s="19">
        <v>0</v>
      </c>
      <c r="AB416" s="20">
        <f t="shared" si="25"/>
        <v>10532.343926507876</v>
      </c>
      <c r="AC416" s="20">
        <f t="shared" si="26"/>
        <v>1523573.2315544866</v>
      </c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</row>
    <row r="417" spans="1:43" x14ac:dyDescent="0.25">
      <c r="A417" s="1"/>
      <c r="B417" s="9">
        <v>413</v>
      </c>
      <c r="C417" s="9">
        <f t="shared" si="27"/>
        <v>57</v>
      </c>
      <c r="D417" s="9">
        <f t="shared" si="28"/>
        <v>5</v>
      </c>
      <c r="E417" s="20">
        <f>E405*(1+VLookups!$C$8)</f>
        <v>31319.870690834079</v>
      </c>
      <c r="F417" s="20">
        <f>-E417*VLookups!$D$10*2</f>
        <v>-1879.1922414500448</v>
      </c>
      <c r="G417" s="19">
        <v>0</v>
      </c>
      <c r="H417" s="20">
        <f>(-VLookups!$D$13)*(E417+F417/2)</f>
        <v>-9873.5892352854444</v>
      </c>
      <c r="I417" s="19">
        <v>0</v>
      </c>
      <c r="J417" s="19">
        <v>0</v>
      </c>
      <c r="K417" s="19">
        <v>0</v>
      </c>
      <c r="L417" s="19">
        <v>0</v>
      </c>
      <c r="M417" s="19">
        <v>0</v>
      </c>
      <c r="N417" s="20" t="s">
        <v>36</v>
      </c>
      <c r="O417" s="19">
        <v>0</v>
      </c>
      <c r="P417" s="20">
        <f>P416-VLookups!$D$42</f>
        <v>-383</v>
      </c>
      <c r="Q417" s="22">
        <v>173</v>
      </c>
      <c r="R417" s="19">
        <v>0</v>
      </c>
      <c r="S417" s="20">
        <f>VLookups!$D$50</f>
        <v>-4487.7037773753191</v>
      </c>
      <c r="T417" s="19">
        <v>0</v>
      </c>
      <c r="U417" s="9">
        <v>269</v>
      </c>
      <c r="V417" s="21">
        <f>V416-VLookups!$D$54</f>
        <v>-2665</v>
      </c>
      <c r="W417" s="21">
        <f>-VLookups!$D$60</f>
        <v>-400</v>
      </c>
      <c r="X417" s="21">
        <f>-VLookups!$D$62</f>
        <v>-175</v>
      </c>
      <c r="Y417" s="36">
        <f>Y416*(1+VLookups!$D$57/12)</f>
        <v>-619.14338648336582</v>
      </c>
      <c r="Z417" s="20">
        <f>-E417*VLookups!$J$3</f>
        <v>-1252.7948276333632</v>
      </c>
      <c r="AA417" s="19">
        <v>0</v>
      </c>
      <c r="AB417" s="20">
        <f t="shared" si="25"/>
        <v>10524.043343331565</v>
      </c>
      <c r="AC417" s="20">
        <f t="shared" si="26"/>
        <v>1536636.5636170758</v>
      </c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</row>
    <row r="418" spans="1:43" x14ac:dyDescent="0.25">
      <c r="A418" s="1"/>
      <c r="B418" s="9">
        <v>414</v>
      </c>
      <c r="C418" s="9">
        <f t="shared" si="27"/>
        <v>57</v>
      </c>
      <c r="D418" s="9">
        <f t="shared" si="28"/>
        <v>6</v>
      </c>
      <c r="E418" s="20">
        <f>E406*(1+VLookups!$C$8)</f>
        <v>31319.870690834079</v>
      </c>
      <c r="F418" s="20">
        <f>-E418*VLookups!$D$10*2</f>
        <v>-1879.1922414500448</v>
      </c>
      <c r="G418" s="19">
        <v>0</v>
      </c>
      <c r="H418" s="20">
        <f>(-VLookups!$D$13)*(E418+F418/2)</f>
        <v>-9873.5892352854444</v>
      </c>
      <c r="I418" s="19">
        <v>0</v>
      </c>
      <c r="J418" s="19">
        <v>0</v>
      </c>
      <c r="K418" s="19">
        <v>0</v>
      </c>
      <c r="L418" s="19">
        <v>0</v>
      </c>
      <c r="M418" s="19">
        <v>0</v>
      </c>
      <c r="N418" s="20" t="s">
        <v>36</v>
      </c>
      <c r="O418" s="19">
        <v>0</v>
      </c>
      <c r="P418" s="20">
        <f>P417-VLookups!$D$42</f>
        <v>-384.5</v>
      </c>
      <c r="Q418" s="22">
        <v>174</v>
      </c>
      <c r="R418" s="19">
        <v>0</v>
      </c>
      <c r="S418" s="20">
        <f>VLookups!$D$50</f>
        <v>-4487.7037773753191</v>
      </c>
      <c r="T418" s="19">
        <v>0</v>
      </c>
      <c r="U418" s="9">
        <v>270</v>
      </c>
      <c r="V418" s="21">
        <f>V417-VLookups!$D$54</f>
        <v>-2670</v>
      </c>
      <c r="W418" s="21">
        <f>-VLookups!$D$60</f>
        <v>-400</v>
      </c>
      <c r="X418" s="21">
        <f>-VLookups!$D$62</f>
        <v>-175</v>
      </c>
      <c r="Y418" s="36">
        <f>Y417*(1+VLookups!$D$57/12)</f>
        <v>-620.94922136060893</v>
      </c>
      <c r="Z418" s="20">
        <f>-E418*VLookups!$J$3</f>
        <v>-1252.7948276333632</v>
      </c>
      <c r="AA418" s="19">
        <v>0</v>
      </c>
      <c r="AB418" s="20">
        <f t="shared" si="25"/>
        <v>10515.737508454322</v>
      </c>
      <c r="AC418" s="20">
        <f t="shared" si="26"/>
        <v>1549713.362064892</v>
      </c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</row>
    <row r="419" spans="1:43" x14ac:dyDescent="0.25">
      <c r="A419" s="1"/>
      <c r="B419" s="9">
        <v>415</v>
      </c>
      <c r="C419" s="9">
        <f t="shared" si="27"/>
        <v>57</v>
      </c>
      <c r="D419" s="9">
        <f t="shared" si="28"/>
        <v>7</v>
      </c>
      <c r="E419" s="20">
        <f>E407*(1+VLookups!$C$8)</f>
        <v>31319.870690834079</v>
      </c>
      <c r="F419" s="20">
        <f>-E419*VLookups!$D$10*2</f>
        <v>-1879.1922414500448</v>
      </c>
      <c r="G419" s="19">
        <v>0</v>
      </c>
      <c r="H419" s="20">
        <f>(-VLookups!$D$13)*(E419+F419/2)</f>
        <v>-9873.5892352854444</v>
      </c>
      <c r="I419" s="19">
        <v>0</v>
      </c>
      <c r="J419" s="19">
        <v>0</v>
      </c>
      <c r="K419" s="19">
        <v>0</v>
      </c>
      <c r="L419" s="19">
        <v>0</v>
      </c>
      <c r="M419" s="19">
        <v>0</v>
      </c>
      <c r="N419" s="20" t="s">
        <v>36</v>
      </c>
      <c r="O419" s="19">
        <v>0</v>
      </c>
      <c r="P419" s="20">
        <f>P418-VLookups!$D$42</f>
        <v>-386</v>
      </c>
      <c r="Q419" s="22">
        <v>175</v>
      </c>
      <c r="R419" s="19">
        <v>0</v>
      </c>
      <c r="S419" s="20">
        <f>VLookups!$D$50</f>
        <v>-4487.7037773753191</v>
      </c>
      <c r="T419" s="19">
        <v>0</v>
      </c>
      <c r="U419" s="9">
        <v>271</v>
      </c>
      <c r="V419" s="21">
        <f>V418-VLookups!$D$54</f>
        <v>-2675</v>
      </c>
      <c r="W419" s="21">
        <f>-VLookups!$D$60</f>
        <v>-400</v>
      </c>
      <c r="X419" s="21">
        <f>-VLookups!$D$62</f>
        <v>-175</v>
      </c>
      <c r="Y419" s="36">
        <f>Y418*(1+VLookups!$D$57/12)</f>
        <v>-622.76032325624408</v>
      </c>
      <c r="Z419" s="20">
        <f>-E419*VLookups!$J$3</f>
        <v>-1252.7948276333632</v>
      </c>
      <c r="AA419" s="19">
        <v>0</v>
      </c>
      <c r="AB419" s="20">
        <f t="shared" si="25"/>
        <v>10507.426406558687</v>
      </c>
      <c r="AC419" s="20">
        <f t="shared" si="26"/>
        <v>1562803.6440748922</v>
      </c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</row>
    <row r="420" spans="1:43" x14ac:dyDescent="0.25">
      <c r="A420" s="1"/>
      <c r="B420" s="9">
        <v>416</v>
      </c>
      <c r="C420" s="9">
        <f t="shared" si="27"/>
        <v>57</v>
      </c>
      <c r="D420" s="9">
        <f t="shared" si="28"/>
        <v>8</v>
      </c>
      <c r="E420" s="20">
        <f>E408*(1+VLookups!$C$8)</f>
        <v>31319.870690834079</v>
      </c>
      <c r="F420" s="20">
        <f>-E420*VLookups!$D$10*2</f>
        <v>-1879.1922414500448</v>
      </c>
      <c r="G420" s="19">
        <v>0</v>
      </c>
      <c r="H420" s="20">
        <f>(-VLookups!$D$13)*(E420+F420/2)</f>
        <v>-9873.5892352854444</v>
      </c>
      <c r="I420" s="19">
        <v>0</v>
      </c>
      <c r="J420" s="19">
        <v>0</v>
      </c>
      <c r="K420" s="19">
        <v>0</v>
      </c>
      <c r="L420" s="19">
        <v>0</v>
      </c>
      <c r="M420" s="19">
        <v>0</v>
      </c>
      <c r="N420" s="20" t="s">
        <v>36</v>
      </c>
      <c r="O420" s="19">
        <v>0</v>
      </c>
      <c r="P420" s="20">
        <f>P419-VLookups!$D$42</f>
        <v>-387.5</v>
      </c>
      <c r="Q420" s="22">
        <v>176</v>
      </c>
      <c r="R420" s="19">
        <v>0</v>
      </c>
      <c r="S420" s="20">
        <f>VLookups!$D$50</f>
        <v>-4487.7037773753191</v>
      </c>
      <c r="T420" s="19">
        <v>0</v>
      </c>
      <c r="U420" s="9">
        <v>272</v>
      </c>
      <c r="V420" s="21">
        <f>V419-VLookups!$D$54</f>
        <v>-2680</v>
      </c>
      <c r="W420" s="21">
        <f>-VLookups!$D$60</f>
        <v>-400</v>
      </c>
      <c r="X420" s="21">
        <f>-VLookups!$D$62</f>
        <v>-175</v>
      </c>
      <c r="Y420" s="36">
        <f>Y419*(1+VLookups!$D$57/12)</f>
        <v>-624.57670753240814</v>
      </c>
      <c r="Z420" s="20">
        <f>-E420*VLookups!$J$3</f>
        <v>-1252.7948276333632</v>
      </c>
      <c r="AA420" s="19">
        <v>0</v>
      </c>
      <c r="AB420" s="20">
        <f t="shared" si="25"/>
        <v>10499.110022282523</v>
      </c>
      <c r="AC420" s="20">
        <f t="shared" si="26"/>
        <v>1575907.4268372995</v>
      </c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</row>
    <row r="421" spans="1:43" x14ac:dyDescent="0.25">
      <c r="A421" s="1"/>
      <c r="B421" s="9">
        <v>417</v>
      </c>
      <c r="C421" s="9">
        <f t="shared" si="27"/>
        <v>57</v>
      </c>
      <c r="D421" s="9">
        <f t="shared" si="28"/>
        <v>9</v>
      </c>
      <c r="E421" s="20">
        <f>E409*(1+VLookups!$C$8)</f>
        <v>31319.870690834079</v>
      </c>
      <c r="F421" s="20">
        <f>-E421*VLookups!$D$10*2</f>
        <v>-1879.1922414500448</v>
      </c>
      <c r="G421" s="19">
        <v>0</v>
      </c>
      <c r="H421" s="20">
        <f>(-VLookups!$D$13)*(E421+F421/2)</f>
        <v>-9873.5892352854444</v>
      </c>
      <c r="I421" s="19">
        <v>0</v>
      </c>
      <c r="J421" s="19">
        <v>0</v>
      </c>
      <c r="K421" s="19">
        <v>0</v>
      </c>
      <c r="L421" s="19">
        <v>0</v>
      </c>
      <c r="M421" s="19">
        <v>0</v>
      </c>
      <c r="N421" s="20" t="s">
        <v>36</v>
      </c>
      <c r="O421" s="19">
        <v>0</v>
      </c>
      <c r="P421" s="20">
        <f>P420-VLookups!$D$42</f>
        <v>-389</v>
      </c>
      <c r="Q421" s="22">
        <v>177</v>
      </c>
      <c r="R421" s="19">
        <v>0</v>
      </c>
      <c r="S421" s="20">
        <f>VLookups!$D$50</f>
        <v>-4487.7037773753191</v>
      </c>
      <c r="T421" s="19">
        <v>0</v>
      </c>
      <c r="U421" s="9">
        <v>273</v>
      </c>
      <c r="V421" s="21">
        <f>V420-VLookups!$D$54</f>
        <v>-2685</v>
      </c>
      <c r="W421" s="21">
        <f>-VLookups!$D$60</f>
        <v>-400</v>
      </c>
      <c r="X421" s="21">
        <f>-VLookups!$D$62</f>
        <v>-175</v>
      </c>
      <c r="Y421" s="36">
        <f>Y420*(1+VLookups!$D$57/12)</f>
        <v>-626.39838959604435</v>
      </c>
      <c r="Z421" s="20">
        <f>-E421*VLookups!$J$3</f>
        <v>-1252.7948276333632</v>
      </c>
      <c r="AA421" s="19">
        <v>0</v>
      </c>
      <c r="AB421" s="20">
        <f t="shared" si="25"/>
        <v>10490.788340218885</v>
      </c>
      <c r="AC421" s="20">
        <f t="shared" si="26"/>
        <v>1589024.7275555804</v>
      </c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 x14ac:dyDescent="0.25">
      <c r="A422" s="1"/>
      <c r="B422" s="9">
        <v>418</v>
      </c>
      <c r="C422" s="9">
        <f t="shared" si="27"/>
        <v>57</v>
      </c>
      <c r="D422" s="9">
        <f t="shared" si="28"/>
        <v>10</v>
      </c>
      <c r="E422" s="20">
        <f>E410*(1+VLookups!$C$8)</f>
        <v>31319.870690834079</v>
      </c>
      <c r="F422" s="20">
        <f>-E422*VLookups!$D$10*2</f>
        <v>-1879.1922414500448</v>
      </c>
      <c r="G422" s="19">
        <v>0</v>
      </c>
      <c r="H422" s="20">
        <f>(-VLookups!$D$13)*(E422+F422/2)</f>
        <v>-9873.5892352854444</v>
      </c>
      <c r="I422" s="19">
        <v>0</v>
      </c>
      <c r="J422" s="19">
        <v>0</v>
      </c>
      <c r="K422" s="19">
        <v>0</v>
      </c>
      <c r="L422" s="19">
        <v>0</v>
      </c>
      <c r="M422" s="19">
        <v>0</v>
      </c>
      <c r="N422" s="20" t="s">
        <v>36</v>
      </c>
      <c r="O422" s="19">
        <v>0</v>
      </c>
      <c r="P422" s="20">
        <f>P421-VLookups!$D$42</f>
        <v>-390.5</v>
      </c>
      <c r="Q422" s="22">
        <v>178</v>
      </c>
      <c r="R422" s="19">
        <v>0</v>
      </c>
      <c r="S422" s="20">
        <f>VLookups!$D$50</f>
        <v>-4487.7037773753191</v>
      </c>
      <c r="T422" s="19">
        <v>0</v>
      </c>
      <c r="U422" s="9">
        <v>274</v>
      </c>
      <c r="V422" s="21">
        <f>V421-VLookups!$D$54</f>
        <v>-2690</v>
      </c>
      <c r="W422" s="21">
        <f>-VLookups!$D$60</f>
        <v>-400</v>
      </c>
      <c r="X422" s="21">
        <f>-VLookups!$D$62</f>
        <v>-175</v>
      </c>
      <c r="Y422" s="36">
        <f>Y421*(1+VLookups!$D$57/12)</f>
        <v>-628.22538489903286</v>
      </c>
      <c r="Z422" s="20">
        <f>-E422*VLookups!$J$3</f>
        <v>-1252.7948276333632</v>
      </c>
      <c r="AA422" s="19">
        <v>0</v>
      </c>
      <c r="AB422" s="20">
        <f t="shared" si="25"/>
        <v>10482.461344915897</v>
      </c>
      <c r="AC422" s="20">
        <f t="shared" si="26"/>
        <v>1602155.5634464223</v>
      </c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 x14ac:dyDescent="0.25">
      <c r="A423" s="1"/>
      <c r="B423" s="9">
        <v>419</v>
      </c>
      <c r="C423" s="9">
        <f t="shared" si="27"/>
        <v>57</v>
      </c>
      <c r="D423" s="9">
        <f t="shared" si="28"/>
        <v>11</v>
      </c>
      <c r="E423" s="20">
        <f>E411*(1+VLookups!$C$8)</f>
        <v>31319.870690834079</v>
      </c>
      <c r="F423" s="20">
        <f>-E423*VLookups!$D$10*2</f>
        <v>-1879.1922414500448</v>
      </c>
      <c r="G423" s="19">
        <v>0</v>
      </c>
      <c r="H423" s="20">
        <f>(-VLookups!$D$13)*(E423+F423/2)</f>
        <v>-9873.5892352854444</v>
      </c>
      <c r="I423" s="19">
        <v>0</v>
      </c>
      <c r="J423" s="19">
        <v>0</v>
      </c>
      <c r="K423" s="19">
        <v>0</v>
      </c>
      <c r="L423" s="19">
        <v>0</v>
      </c>
      <c r="M423" s="19">
        <v>0</v>
      </c>
      <c r="N423" s="20" t="s">
        <v>36</v>
      </c>
      <c r="O423" s="19">
        <v>0</v>
      </c>
      <c r="P423" s="20">
        <f>P422-VLookups!$D$42</f>
        <v>-392</v>
      </c>
      <c r="Q423" s="22">
        <v>179</v>
      </c>
      <c r="R423" s="19">
        <v>0</v>
      </c>
      <c r="S423" s="20">
        <f>VLookups!$D$50</f>
        <v>-4487.7037773753191</v>
      </c>
      <c r="T423" s="19">
        <v>0</v>
      </c>
      <c r="U423" s="9">
        <v>275</v>
      </c>
      <c r="V423" s="21">
        <f>V422-VLookups!$D$54</f>
        <v>-2695</v>
      </c>
      <c r="W423" s="21">
        <f>-VLookups!$D$60</f>
        <v>-400</v>
      </c>
      <c r="X423" s="21">
        <f>-VLookups!$D$62</f>
        <v>-175</v>
      </c>
      <c r="Y423" s="36">
        <f>Y422*(1+VLookups!$D$57/12)</f>
        <v>-630.05770893832175</v>
      </c>
      <c r="Z423" s="20">
        <f>-E423*VLookups!$J$3</f>
        <v>-1252.7948276333632</v>
      </c>
      <c r="AA423" s="19">
        <v>0</v>
      </c>
      <c r="AB423" s="20">
        <f t="shared" si="25"/>
        <v>10474.129020876608</v>
      </c>
      <c r="AC423" s="20">
        <f t="shared" si="26"/>
        <v>1615299.9517397098</v>
      </c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 x14ac:dyDescent="0.25">
      <c r="A424" s="1"/>
      <c r="B424" s="9">
        <v>420</v>
      </c>
      <c r="C424" s="9">
        <f t="shared" si="27"/>
        <v>58</v>
      </c>
      <c r="D424" s="9">
        <f t="shared" si="28"/>
        <v>0</v>
      </c>
      <c r="E424" s="20">
        <f>E412*(1+VLookups!$C$8)</f>
        <v>32416.066165013268</v>
      </c>
      <c r="F424" s="20">
        <f>-E424*VLookups!$D$10*2</f>
        <v>-1944.963969900796</v>
      </c>
      <c r="G424" s="19">
        <v>0</v>
      </c>
      <c r="H424" s="20">
        <f>(-VLookups!$D$13)*(E424+F424/2)</f>
        <v>-10219.164858520433</v>
      </c>
      <c r="I424" s="19">
        <v>0</v>
      </c>
      <c r="J424" s="19">
        <v>0</v>
      </c>
      <c r="K424" s="19">
        <v>0</v>
      </c>
      <c r="L424" s="19">
        <v>0</v>
      </c>
      <c r="M424" s="19">
        <v>0</v>
      </c>
      <c r="N424" s="20" t="s">
        <v>36</v>
      </c>
      <c r="O424" s="19">
        <v>0</v>
      </c>
      <c r="P424" s="20">
        <f>P423-VLookups!$D$42</f>
        <v>-393.5</v>
      </c>
      <c r="Q424" s="22">
        <v>180</v>
      </c>
      <c r="R424" s="19">
        <v>0</v>
      </c>
      <c r="S424" s="20">
        <f>VLookups!$D$50</f>
        <v>-4487.7037773753191</v>
      </c>
      <c r="T424" s="19">
        <v>0</v>
      </c>
      <c r="U424" s="9">
        <v>276</v>
      </c>
      <c r="V424" s="21">
        <f>V423-VLookups!$D$54</f>
        <v>-2700</v>
      </c>
      <c r="W424" s="21">
        <f>-VLookups!$D$60</f>
        <v>-400</v>
      </c>
      <c r="X424" s="21">
        <f>-VLookups!$D$62</f>
        <v>-175</v>
      </c>
      <c r="Y424" s="36">
        <f>Y423*(1+VLookups!$D$57/12)</f>
        <v>-631.89537725605851</v>
      </c>
      <c r="Z424" s="20">
        <f>-E424*VLookups!$J$3</f>
        <v>-1296.6426466005307</v>
      </c>
      <c r="AA424" s="19">
        <v>0</v>
      </c>
      <c r="AB424" s="20">
        <f t="shared" si="25"/>
        <v>11139.677520310532</v>
      </c>
      <c r="AC424" s="20">
        <f t="shared" si="26"/>
        <v>1629131.7958462532</v>
      </c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</row>
    <row r="425" spans="1:43" x14ac:dyDescent="0.25">
      <c r="A425" s="1"/>
      <c r="B425" s="9">
        <v>421</v>
      </c>
      <c r="C425" s="9">
        <f t="shared" si="27"/>
        <v>58</v>
      </c>
      <c r="D425" s="9">
        <f t="shared" si="28"/>
        <v>1</v>
      </c>
      <c r="E425" s="20">
        <f>E413*(1+VLookups!$C$8)</f>
        <v>32416.066165013268</v>
      </c>
      <c r="F425" s="20">
        <f>-E425*VLookups!$D$10*2</f>
        <v>-1944.963969900796</v>
      </c>
      <c r="G425" s="19">
        <v>0</v>
      </c>
      <c r="H425" s="20">
        <f>(-VLookups!$D$13)*(E425+F425/2)</f>
        <v>-10219.164858520433</v>
      </c>
      <c r="I425" s="19">
        <v>0</v>
      </c>
      <c r="J425" s="19">
        <v>0</v>
      </c>
      <c r="K425" s="19">
        <v>0</v>
      </c>
      <c r="L425" s="19">
        <v>0</v>
      </c>
      <c r="M425" s="19">
        <v>0</v>
      </c>
      <c r="N425" s="20" t="s">
        <v>36</v>
      </c>
      <c r="O425" s="19">
        <v>0</v>
      </c>
      <c r="P425" s="20">
        <f>P424-VLookups!$D$42</f>
        <v>-395</v>
      </c>
      <c r="Q425" s="22">
        <v>181</v>
      </c>
      <c r="R425" s="19">
        <v>0</v>
      </c>
      <c r="S425" s="20">
        <f>VLookups!$D$50</f>
        <v>-4487.7037773753191</v>
      </c>
      <c r="T425" s="19">
        <v>0</v>
      </c>
      <c r="U425" s="9">
        <v>277</v>
      </c>
      <c r="V425" s="21">
        <f>V424-VLookups!$D$54</f>
        <v>-2705</v>
      </c>
      <c r="W425" s="21">
        <f>-VLookups!$D$60</f>
        <v>-400</v>
      </c>
      <c r="X425" s="21">
        <f>-VLookups!$D$62</f>
        <v>-175</v>
      </c>
      <c r="Y425" s="36">
        <f>Y424*(1+VLookups!$D$57/12)</f>
        <v>-633.73840543972199</v>
      </c>
      <c r="Z425" s="20">
        <f>-E425*VLookups!$J$3</f>
        <v>-1296.6426466005307</v>
      </c>
      <c r="AA425" s="19">
        <v>0</v>
      </c>
      <c r="AB425" s="20">
        <f t="shared" si="25"/>
        <v>11131.334492126867</v>
      </c>
      <c r="AC425" s="20">
        <f t="shared" si="26"/>
        <v>1642978.3499981239</v>
      </c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</row>
    <row r="426" spans="1:43" x14ac:dyDescent="0.25">
      <c r="A426" s="1"/>
      <c r="B426" s="9">
        <v>422</v>
      </c>
      <c r="C426" s="9">
        <f t="shared" si="27"/>
        <v>58</v>
      </c>
      <c r="D426" s="9">
        <f t="shared" si="28"/>
        <v>2</v>
      </c>
      <c r="E426" s="20">
        <f>E414*(1+VLookups!$C$8)</f>
        <v>32416.066165013268</v>
      </c>
      <c r="F426" s="20">
        <f>-E426*VLookups!$D$10*2</f>
        <v>-1944.963969900796</v>
      </c>
      <c r="G426" s="19">
        <v>0</v>
      </c>
      <c r="H426" s="20">
        <f>(-VLookups!$D$13)*(E426+F426/2)</f>
        <v>-10219.164858520433</v>
      </c>
      <c r="I426" s="19">
        <v>0</v>
      </c>
      <c r="J426" s="19">
        <v>0</v>
      </c>
      <c r="K426" s="19">
        <v>0</v>
      </c>
      <c r="L426" s="19">
        <v>0</v>
      </c>
      <c r="M426" s="19">
        <v>0</v>
      </c>
      <c r="N426" s="20" t="s">
        <v>36</v>
      </c>
      <c r="O426" s="19">
        <v>0</v>
      </c>
      <c r="P426" s="20">
        <f>P425-VLookups!$D$42</f>
        <v>-396.5</v>
      </c>
      <c r="Q426" s="22">
        <v>182</v>
      </c>
      <c r="R426" s="19">
        <v>0</v>
      </c>
      <c r="S426" s="20">
        <f>VLookups!$D$50</f>
        <v>-4487.7037773753191</v>
      </c>
      <c r="T426" s="19">
        <v>0</v>
      </c>
      <c r="U426" s="9">
        <v>278</v>
      </c>
      <c r="V426" s="21">
        <f>V425-VLookups!$D$54</f>
        <v>-2710</v>
      </c>
      <c r="W426" s="21">
        <f>-VLookups!$D$60</f>
        <v>-400</v>
      </c>
      <c r="X426" s="21">
        <f>-VLookups!$D$62</f>
        <v>-175</v>
      </c>
      <c r="Y426" s="36">
        <f>Y425*(1+VLookups!$D$57/12)</f>
        <v>-635.58680912225452</v>
      </c>
      <c r="Z426" s="20">
        <f>-E426*VLookups!$J$3</f>
        <v>-1296.6426466005307</v>
      </c>
      <c r="AA426" s="19">
        <v>0</v>
      </c>
      <c r="AB426" s="20">
        <f t="shared" si="25"/>
        <v>11122.986088444335</v>
      </c>
      <c r="AC426" s="20">
        <f t="shared" si="26"/>
        <v>1656839.6333365652</v>
      </c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</row>
    <row r="427" spans="1:43" x14ac:dyDescent="0.25">
      <c r="A427" s="1"/>
      <c r="B427" s="9">
        <v>423</v>
      </c>
      <c r="C427" s="9">
        <f t="shared" si="27"/>
        <v>58</v>
      </c>
      <c r="D427" s="9">
        <f t="shared" si="28"/>
        <v>3</v>
      </c>
      <c r="E427" s="20">
        <f>E415*(1+VLookups!$C$8)</f>
        <v>32416.066165013268</v>
      </c>
      <c r="F427" s="20">
        <f>-E427*VLookups!$D$10*2</f>
        <v>-1944.963969900796</v>
      </c>
      <c r="G427" s="19">
        <v>0</v>
      </c>
      <c r="H427" s="20">
        <f>(-VLookups!$D$13)*(E427+F427/2)</f>
        <v>-10219.164858520433</v>
      </c>
      <c r="I427" s="19">
        <v>0</v>
      </c>
      <c r="J427" s="19">
        <v>0</v>
      </c>
      <c r="K427" s="19">
        <v>0</v>
      </c>
      <c r="L427" s="19">
        <v>0</v>
      </c>
      <c r="M427" s="19">
        <v>0</v>
      </c>
      <c r="N427" s="20" t="s">
        <v>36</v>
      </c>
      <c r="O427" s="19">
        <v>0</v>
      </c>
      <c r="P427" s="20">
        <f>P426-VLookups!$D$42</f>
        <v>-398</v>
      </c>
      <c r="Q427" s="22">
        <v>183</v>
      </c>
      <c r="R427" s="19">
        <v>0</v>
      </c>
      <c r="S427" s="20">
        <f>VLookups!$D$50</f>
        <v>-4487.7037773753191</v>
      </c>
      <c r="T427" s="19">
        <v>0</v>
      </c>
      <c r="U427" s="9">
        <v>279</v>
      </c>
      <c r="V427" s="21">
        <f>V426-VLookups!$D$54</f>
        <v>-2715</v>
      </c>
      <c r="W427" s="21">
        <f>-VLookups!$D$60</f>
        <v>-400</v>
      </c>
      <c r="X427" s="21">
        <f>-VLookups!$D$62</f>
        <v>-175</v>
      </c>
      <c r="Y427" s="36">
        <f>Y426*(1+VLookups!$D$57/12)</f>
        <v>-637.44060398219449</v>
      </c>
      <c r="Z427" s="20">
        <f>-E427*VLookups!$J$3</f>
        <v>-1296.6426466005307</v>
      </c>
      <c r="AA427" s="19">
        <v>0</v>
      </c>
      <c r="AB427" s="20">
        <f t="shared" si="25"/>
        <v>11114.632293584395</v>
      </c>
      <c r="AC427" s="20">
        <f t="shared" si="26"/>
        <v>1670715.665019044</v>
      </c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</row>
    <row r="428" spans="1:43" x14ac:dyDescent="0.25">
      <c r="A428" s="1"/>
      <c r="B428" s="9">
        <v>424</v>
      </c>
      <c r="C428" s="9">
        <f t="shared" si="27"/>
        <v>58</v>
      </c>
      <c r="D428" s="9">
        <f t="shared" si="28"/>
        <v>4</v>
      </c>
      <c r="E428" s="20">
        <f>E416*(1+VLookups!$C$8)</f>
        <v>32416.066165013268</v>
      </c>
      <c r="F428" s="20">
        <f>-E428*VLookups!$D$10*2</f>
        <v>-1944.963969900796</v>
      </c>
      <c r="G428" s="19">
        <v>0</v>
      </c>
      <c r="H428" s="20">
        <f>(-VLookups!$D$13)*(E428+F428/2)</f>
        <v>-10219.164858520433</v>
      </c>
      <c r="I428" s="19">
        <v>0</v>
      </c>
      <c r="J428" s="19">
        <v>0</v>
      </c>
      <c r="K428" s="19">
        <v>0</v>
      </c>
      <c r="L428" s="19">
        <v>0</v>
      </c>
      <c r="M428" s="19">
        <v>0</v>
      </c>
      <c r="N428" s="20" t="s">
        <v>36</v>
      </c>
      <c r="O428" s="19">
        <v>0</v>
      </c>
      <c r="P428" s="20">
        <f>P427-VLookups!$D$42</f>
        <v>-399.5</v>
      </c>
      <c r="Q428" s="22">
        <v>184</v>
      </c>
      <c r="R428" s="19">
        <v>0</v>
      </c>
      <c r="S428" s="20">
        <f>VLookups!$D$50</f>
        <v>-4487.7037773753191</v>
      </c>
      <c r="T428" s="19">
        <v>0</v>
      </c>
      <c r="U428" s="9">
        <v>280</v>
      </c>
      <c r="V428" s="21">
        <f>V427-VLookups!$D$54</f>
        <v>-2720</v>
      </c>
      <c r="W428" s="21">
        <f>-VLookups!$D$60</f>
        <v>-400</v>
      </c>
      <c r="X428" s="21">
        <f>-VLookups!$D$62</f>
        <v>-175</v>
      </c>
      <c r="Y428" s="36">
        <f>Y427*(1+VLookups!$D$57/12)</f>
        <v>-639.2998057438092</v>
      </c>
      <c r="Z428" s="20">
        <f>-E428*VLookups!$J$3</f>
        <v>-1296.6426466005307</v>
      </c>
      <c r="AA428" s="19">
        <v>0</v>
      </c>
      <c r="AB428" s="20">
        <f t="shared" si="25"/>
        <v>11106.273091822781</v>
      </c>
      <c r="AC428" s="20">
        <f t="shared" si="26"/>
        <v>1684606.4642192319</v>
      </c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</row>
    <row r="429" spans="1:43" x14ac:dyDescent="0.25">
      <c r="A429" s="1"/>
      <c r="B429" s="9">
        <v>425</v>
      </c>
      <c r="C429" s="9">
        <f t="shared" si="27"/>
        <v>58</v>
      </c>
      <c r="D429" s="9">
        <f t="shared" si="28"/>
        <v>5</v>
      </c>
      <c r="E429" s="20">
        <f>E417*(1+VLookups!$C$8)</f>
        <v>32416.066165013268</v>
      </c>
      <c r="F429" s="20">
        <f>-E429*VLookups!$D$10*2</f>
        <v>-1944.963969900796</v>
      </c>
      <c r="G429" s="19">
        <v>0</v>
      </c>
      <c r="H429" s="20">
        <f>(-VLookups!$D$13)*(E429+F429/2)</f>
        <v>-10219.164858520433</v>
      </c>
      <c r="I429" s="19">
        <v>0</v>
      </c>
      <c r="J429" s="19">
        <v>0</v>
      </c>
      <c r="K429" s="19">
        <v>0</v>
      </c>
      <c r="L429" s="19">
        <v>0</v>
      </c>
      <c r="M429" s="19">
        <v>0</v>
      </c>
      <c r="N429" s="20" t="s">
        <v>36</v>
      </c>
      <c r="O429" s="19">
        <v>0</v>
      </c>
      <c r="P429" s="20">
        <f>P428-VLookups!$D$42</f>
        <v>-401</v>
      </c>
      <c r="Q429" s="22">
        <v>185</v>
      </c>
      <c r="R429" s="19">
        <v>0</v>
      </c>
      <c r="S429" s="20">
        <f>VLookups!$D$50</f>
        <v>-4487.7037773753191</v>
      </c>
      <c r="T429" s="19">
        <v>0</v>
      </c>
      <c r="U429" s="9">
        <v>281</v>
      </c>
      <c r="V429" s="21">
        <f>V428-VLookups!$D$54</f>
        <v>-2725</v>
      </c>
      <c r="W429" s="21">
        <f>-VLookups!$D$60</f>
        <v>-400</v>
      </c>
      <c r="X429" s="21">
        <f>-VLookups!$D$62</f>
        <v>-175</v>
      </c>
      <c r="Y429" s="36">
        <f>Y428*(1+VLookups!$D$57/12)</f>
        <v>-641.16443017722861</v>
      </c>
      <c r="Z429" s="20">
        <f>-E429*VLookups!$J$3</f>
        <v>-1296.6426466005307</v>
      </c>
      <c r="AA429" s="19">
        <v>0</v>
      </c>
      <c r="AB429" s="20">
        <f t="shared" si="25"/>
        <v>11097.908467389361</v>
      </c>
      <c r="AC429" s="20">
        <f t="shared" si="26"/>
        <v>1698512.0501269868</v>
      </c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</row>
    <row r="430" spans="1:43" x14ac:dyDescent="0.25">
      <c r="A430" s="1"/>
      <c r="B430" s="9">
        <v>426</v>
      </c>
      <c r="C430" s="9">
        <f t="shared" si="27"/>
        <v>58</v>
      </c>
      <c r="D430" s="9">
        <f t="shared" si="28"/>
        <v>6</v>
      </c>
      <c r="E430" s="20">
        <f>E418*(1+VLookups!$C$8)</f>
        <v>32416.066165013268</v>
      </c>
      <c r="F430" s="20">
        <f>-E430*VLookups!$D$10*2</f>
        <v>-1944.963969900796</v>
      </c>
      <c r="G430" s="19">
        <v>0</v>
      </c>
      <c r="H430" s="20">
        <f>(-VLookups!$D$13)*(E430+F430/2)</f>
        <v>-10219.164858520433</v>
      </c>
      <c r="I430" s="19">
        <v>0</v>
      </c>
      <c r="J430" s="19">
        <v>0</v>
      </c>
      <c r="K430" s="19">
        <v>0</v>
      </c>
      <c r="L430" s="19">
        <v>0</v>
      </c>
      <c r="M430" s="19">
        <v>0</v>
      </c>
      <c r="N430" s="20" t="s">
        <v>36</v>
      </c>
      <c r="O430" s="19">
        <v>0</v>
      </c>
      <c r="P430" s="20">
        <f>P429-VLookups!$D$42</f>
        <v>-402.5</v>
      </c>
      <c r="Q430" s="22">
        <v>186</v>
      </c>
      <c r="R430" s="19">
        <v>0</v>
      </c>
      <c r="S430" s="20">
        <f>VLookups!$D$50</f>
        <v>-4487.7037773753191</v>
      </c>
      <c r="T430" s="19">
        <v>0</v>
      </c>
      <c r="U430" s="9">
        <v>282</v>
      </c>
      <c r="V430" s="21">
        <f>V429-VLookups!$D$54</f>
        <v>-2730</v>
      </c>
      <c r="W430" s="21">
        <f>-VLookups!$D$60</f>
        <v>-400</v>
      </c>
      <c r="X430" s="21">
        <f>-VLookups!$D$62</f>
        <v>-175</v>
      </c>
      <c r="Y430" s="36">
        <f>Y429*(1+VLookups!$D$57/12)</f>
        <v>-643.03449309857888</v>
      </c>
      <c r="Z430" s="20">
        <f>-E430*VLookups!$J$3</f>
        <v>-1296.6426466005307</v>
      </c>
      <c r="AA430" s="19">
        <v>0</v>
      </c>
      <c r="AB430" s="20">
        <f t="shared" si="25"/>
        <v>11089.53840446801</v>
      </c>
      <c r="AC430" s="20">
        <f t="shared" si="26"/>
        <v>1712432.4419483331</v>
      </c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</row>
    <row r="431" spans="1:43" x14ac:dyDescent="0.25">
      <c r="A431" s="1"/>
      <c r="B431" s="9">
        <v>427</v>
      </c>
      <c r="C431" s="9">
        <f t="shared" si="27"/>
        <v>58</v>
      </c>
      <c r="D431" s="9">
        <f t="shared" si="28"/>
        <v>7</v>
      </c>
      <c r="E431" s="20">
        <f>E419*(1+VLookups!$C$8)</f>
        <v>32416.066165013268</v>
      </c>
      <c r="F431" s="20">
        <f>-E431*VLookups!$D$10*2</f>
        <v>-1944.963969900796</v>
      </c>
      <c r="G431" s="19">
        <v>0</v>
      </c>
      <c r="H431" s="20">
        <f>(-VLookups!$D$13)*(E431+F431/2)</f>
        <v>-10219.164858520433</v>
      </c>
      <c r="I431" s="19">
        <v>0</v>
      </c>
      <c r="J431" s="19">
        <v>0</v>
      </c>
      <c r="K431" s="19">
        <v>0</v>
      </c>
      <c r="L431" s="19">
        <v>0</v>
      </c>
      <c r="M431" s="19">
        <v>0</v>
      </c>
      <c r="N431" s="20" t="s">
        <v>36</v>
      </c>
      <c r="O431" s="19">
        <v>0</v>
      </c>
      <c r="P431" s="20">
        <f>P430-VLookups!$D$42</f>
        <v>-404</v>
      </c>
      <c r="Q431" s="22">
        <v>187</v>
      </c>
      <c r="R431" s="19">
        <v>0</v>
      </c>
      <c r="S431" s="20">
        <f>VLookups!$D$50</f>
        <v>-4487.7037773753191</v>
      </c>
      <c r="T431" s="19">
        <v>0</v>
      </c>
      <c r="U431" s="9">
        <v>283</v>
      </c>
      <c r="V431" s="21">
        <f>V430-VLookups!$D$54</f>
        <v>-2735</v>
      </c>
      <c r="W431" s="21">
        <f>-VLookups!$D$60</f>
        <v>-400</v>
      </c>
      <c r="X431" s="21">
        <f>-VLookups!$D$62</f>
        <v>-175</v>
      </c>
      <c r="Y431" s="36">
        <f>Y430*(1+VLookups!$D$57/12)</f>
        <v>-644.91001037011642</v>
      </c>
      <c r="Z431" s="20">
        <f>-E431*VLookups!$J$3</f>
        <v>-1296.6426466005307</v>
      </c>
      <c r="AA431" s="19">
        <v>0</v>
      </c>
      <c r="AB431" s="20">
        <f t="shared" si="25"/>
        <v>11081.162887196473</v>
      </c>
      <c r="AC431" s="20">
        <f t="shared" si="26"/>
        <v>1726367.6589054435</v>
      </c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</row>
    <row r="432" spans="1:43" x14ac:dyDescent="0.25">
      <c r="A432" s="1"/>
      <c r="B432" s="9">
        <v>428</v>
      </c>
      <c r="C432" s="9">
        <f t="shared" si="27"/>
        <v>58</v>
      </c>
      <c r="D432" s="9">
        <f t="shared" si="28"/>
        <v>8</v>
      </c>
      <c r="E432" s="20">
        <f>E420*(1+VLookups!$C$8)</f>
        <v>32416.066165013268</v>
      </c>
      <c r="F432" s="20">
        <f>-E432*VLookups!$D$10*2</f>
        <v>-1944.963969900796</v>
      </c>
      <c r="G432" s="19">
        <v>0</v>
      </c>
      <c r="H432" s="20">
        <f>(-VLookups!$D$13)*(E432+F432/2)</f>
        <v>-10219.164858520433</v>
      </c>
      <c r="I432" s="19">
        <v>0</v>
      </c>
      <c r="J432" s="19">
        <v>0</v>
      </c>
      <c r="K432" s="19">
        <v>0</v>
      </c>
      <c r="L432" s="19">
        <v>0</v>
      </c>
      <c r="M432" s="19">
        <v>0</v>
      </c>
      <c r="N432" s="20" t="s">
        <v>36</v>
      </c>
      <c r="O432" s="19">
        <v>0</v>
      </c>
      <c r="P432" s="20">
        <f>P431-VLookups!$D$42</f>
        <v>-405.5</v>
      </c>
      <c r="Q432" s="22">
        <v>188</v>
      </c>
      <c r="R432" s="19">
        <v>0</v>
      </c>
      <c r="S432" s="20">
        <f>VLookups!$D$50</f>
        <v>-4487.7037773753191</v>
      </c>
      <c r="T432" s="19">
        <v>0</v>
      </c>
      <c r="U432" s="9">
        <v>284</v>
      </c>
      <c r="V432" s="21">
        <f>V431-VLookups!$D$54</f>
        <v>-2740</v>
      </c>
      <c r="W432" s="21">
        <f>-VLookups!$D$60</f>
        <v>-400</v>
      </c>
      <c r="X432" s="21">
        <f>-VLookups!$D$62</f>
        <v>-175</v>
      </c>
      <c r="Y432" s="36">
        <f>Y431*(1+VLookups!$D$57/12)</f>
        <v>-646.79099790036264</v>
      </c>
      <c r="Z432" s="20">
        <f>-E432*VLookups!$J$3</f>
        <v>-1296.6426466005307</v>
      </c>
      <c r="AA432" s="19">
        <v>0</v>
      </c>
      <c r="AB432" s="20">
        <f t="shared" si="25"/>
        <v>11072.781899666226</v>
      </c>
      <c r="AC432" s="20">
        <f t="shared" si="26"/>
        <v>1740317.7202366188</v>
      </c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</row>
    <row r="433" spans="1:43" x14ac:dyDescent="0.25">
      <c r="A433" s="1"/>
      <c r="B433" s="9">
        <v>429</v>
      </c>
      <c r="C433" s="9">
        <f t="shared" si="27"/>
        <v>58</v>
      </c>
      <c r="D433" s="9">
        <f t="shared" si="28"/>
        <v>9</v>
      </c>
      <c r="E433" s="20">
        <f>E421*(1+VLookups!$C$8)</f>
        <v>32416.066165013268</v>
      </c>
      <c r="F433" s="20">
        <f>-E433*VLookups!$D$10*2</f>
        <v>-1944.963969900796</v>
      </c>
      <c r="G433" s="19">
        <v>0</v>
      </c>
      <c r="H433" s="20">
        <f>(-VLookups!$D$13)*(E433+F433/2)</f>
        <v>-10219.164858520433</v>
      </c>
      <c r="I433" s="19">
        <v>0</v>
      </c>
      <c r="J433" s="19">
        <v>0</v>
      </c>
      <c r="K433" s="19">
        <v>0</v>
      </c>
      <c r="L433" s="19">
        <v>0</v>
      </c>
      <c r="M433" s="19">
        <v>0</v>
      </c>
      <c r="N433" s="20" t="s">
        <v>36</v>
      </c>
      <c r="O433" s="19">
        <v>0</v>
      </c>
      <c r="P433" s="20">
        <f>P432-VLookups!$D$42</f>
        <v>-407</v>
      </c>
      <c r="Q433" s="22">
        <v>189</v>
      </c>
      <c r="R433" s="19">
        <v>0</v>
      </c>
      <c r="S433" s="20">
        <f>VLookups!$D$50</f>
        <v>-4487.7037773753191</v>
      </c>
      <c r="T433" s="19">
        <v>0</v>
      </c>
      <c r="U433" s="9">
        <v>285</v>
      </c>
      <c r="V433" s="21">
        <f>V432-VLookups!$D$54</f>
        <v>-2745</v>
      </c>
      <c r="W433" s="21">
        <f>-VLookups!$D$60</f>
        <v>-400</v>
      </c>
      <c r="X433" s="21">
        <f>-VLookups!$D$62</f>
        <v>-175</v>
      </c>
      <c r="Y433" s="36">
        <f>Y432*(1+VLookups!$D$57/12)</f>
        <v>-648.67747164423872</v>
      </c>
      <c r="Z433" s="20">
        <f>-E433*VLookups!$J$3</f>
        <v>-1296.6426466005307</v>
      </c>
      <c r="AA433" s="19">
        <v>0</v>
      </c>
      <c r="AB433" s="20">
        <f t="shared" si="25"/>
        <v>11064.395425922352</v>
      </c>
      <c r="AC433" s="20">
        <f t="shared" si="26"/>
        <v>1754282.6451962688</v>
      </c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</row>
    <row r="434" spans="1:43" x14ac:dyDescent="0.25">
      <c r="A434" s="1"/>
      <c r="B434" s="9">
        <v>430</v>
      </c>
      <c r="C434" s="9">
        <f t="shared" si="27"/>
        <v>58</v>
      </c>
      <c r="D434" s="9">
        <f t="shared" si="28"/>
        <v>10</v>
      </c>
      <c r="E434" s="20">
        <f>E422*(1+VLookups!$C$8)</f>
        <v>32416.066165013268</v>
      </c>
      <c r="F434" s="20">
        <f>-E434*VLookups!$D$10*2</f>
        <v>-1944.963969900796</v>
      </c>
      <c r="G434" s="19">
        <v>0</v>
      </c>
      <c r="H434" s="20">
        <f>(-VLookups!$D$13)*(E434+F434/2)</f>
        <v>-10219.164858520433</v>
      </c>
      <c r="I434" s="19">
        <v>0</v>
      </c>
      <c r="J434" s="19">
        <v>0</v>
      </c>
      <c r="K434" s="19">
        <v>0</v>
      </c>
      <c r="L434" s="19">
        <v>0</v>
      </c>
      <c r="M434" s="19">
        <v>0</v>
      </c>
      <c r="N434" s="20" t="s">
        <v>36</v>
      </c>
      <c r="O434" s="19">
        <v>0</v>
      </c>
      <c r="P434" s="20">
        <f>P433-VLookups!$D$42</f>
        <v>-408.5</v>
      </c>
      <c r="Q434" s="22">
        <v>190</v>
      </c>
      <c r="R434" s="19">
        <v>0</v>
      </c>
      <c r="S434" s="20">
        <f>VLookups!$D$50</f>
        <v>-4487.7037773753191</v>
      </c>
      <c r="T434" s="19">
        <v>0</v>
      </c>
      <c r="U434" s="9">
        <v>286</v>
      </c>
      <c r="V434" s="21">
        <f>V433-VLookups!$D$54</f>
        <v>-2750</v>
      </c>
      <c r="W434" s="21">
        <f>-VLookups!$D$60</f>
        <v>-400</v>
      </c>
      <c r="X434" s="21">
        <f>-VLookups!$D$62</f>
        <v>-175</v>
      </c>
      <c r="Y434" s="36">
        <f>Y433*(1+VLookups!$D$57/12)</f>
        <v>-650.56944760320107</v>
      </c>
      <c r="Z434" s="20">
        <f>-E434*VLookups!$J$3</f>
        <v>-1296.6426466005307</v>
      </c>
      <c r="AA434" s="19">
        <v>0</v>
      </c>
      <c r="AB434" s="20">
        <f t="shared" si="25"/>
        <v>11056.003449963389</v>
      </c>
      <c r="AC434" s="20">
        <f t="shared" si="26"/>
        <v>1768262.4530548928</v>
      </c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</row>
    <row r="435" spans="1:43" x14ac:dyDescent="0.25">
      <c r="A435" s="1"/>
      <c r="B435" s="9">
        <v>431</v>
      </c>
      <c r="C435" s="9">
        <f t="shared" si="27"/>
        <v>58</v>
      </c>
      <c r="D435" s="9">
        <f t="shared" si="28"/>
        <v>11</v>
      </c>
      <c r="E435" s="20">
        <f>E423*(1+VLookups!$C$8)</f>
        <v>32416.066165013268</v>
      </c>
      <c r="F435" s="20">
        <f>-E435*VLookups!$D$10*2</f>
        <v>-1944.963969900796</v>
      </c>
      <c r="G435" s="19">
        <v>0</v>
      </c>
      <c r="H435" s="20">
        <f>(-VLookups!$D$13)*(E435+F435/2)</f>
        <v>-10219.164858520433</v>
      </c>
      <c r="I435" s="19">
        <v>0</v>
      </c>
      <c r="J435" s="19">
        <v>0</v>
      </c>
      <c r="K435" s="19">
        <v>0</v>
      </c>
      <c r="L435" s="19">
        <v>0</v>
      </c>
      <c r="M435" s="19">
        <v>0</v>
      </c>
      <c r="N435" s="20" t="s">
        <v>36</v>
      </c>
      <c r="O435" s="19">
        <v>0</v>
      </c>
      <c r="P435" s="20">
        <f>P434-VLookups!$D$42</f>
        <v>-410</v>
      </c>
      <c r="Q435" s="22">
        <v>191</v>
      </c>
      <c r="R435" s="19">
        <v>0</v>
      </c>
      <c r="S435" s="20">
        <f>VLookups!$D$50</f>
        <v>-4487.7037773753191</v>
      </c>
      <c r="T435" s="19">
        <v>0</v>
      </c>
      <c r="U435" s="9">
        <v>287</v>
      </c>
      <c r="V435" s="21">
        <f>V434-VLookups!$D$54</f>
        <v>-2755</v>
      </c>
      <c r="W435" s="21">
        <f>-VLookups!$D$60</f>
        <v>-400</v>
      </c>
      <c r="X435" s="21">
        <f>-VLookups!$D$62</f>
        <v>-175</v>
      </c>
      <c r="Y435" s="36">
        <f>Y434*(1+VLookups!$D$57/12)</f>
        <v>-652.46694182537703</v>
      </c>
      <c r="Z435" s="20">
        <f>-E435*VLookups!$J$3</f>
        <v>-1296.6426466005307</v>
      </c>
      <c r="AA435" s="19">
        <v>0</v>
      </c>
      <c r="AB435" s="20">
        <f t="shared" si="25"/>
        <v>11047.605955741214</v>
      </c>
      <c r="AC435" s="20">
        <f t="shared" si="26"/>
        <v>1782257.1630990589</v>
      </c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</row>
    <row r="436" spans="1:43" x14ac:dyDescent="0.25">
      <c r="A436" s="1"/>
      <c r="B436" s="9">
        <v>432</v>
      </c>
      <c r="C436" s="9">
        <f t="shared" si="27"/>
        <v>59</v>
      </c>
      <c r="D436" s="9">
        <f t="shared" si="28"/>
        <v>0</v>
      </c>
      <c r="E436" s="20">
        <f>E424*(1+VLookups!$C$8)</f>
        <v>33550.628480788728</v>
      </c>
      <c r="F436" s="20">
        <f>-E436*VLookups!$D$10*2</f>
        <v>-2013.0377088473235</v>
      </c>
      <c r="G436" s="19">
        <v>0</v>
      </c>
      <c r="H436" s="20">
        <f>(-VLookups!$D$13)*(E436+F436/2)</f>
        <v>-10576.835628568646</v>
      </c>
      <c r="I436" s="19">
        <v>0</v>
      </c>
      <c r="J436" s="19">
        <v>0</v>
      </c>
      <c r="K436" s="19">
        <v>0</v>
      </c>
      <c r="L436" s="19">
        <v>0</v>
      </c>
      <c r="M436" s="19">
        <v>0</v>
      </c>
      <c r="N436" s="20" t="s">
        <v>36</v>
      </c>
      <c r="O436" s="19">
        <v>0</v>
      </c>
      <c r="P436" s="20">
        <f>P435-VLookups!$D$42</f>
        <v>-411.5</v>
      </c>
      <c r="Q436" s="22">
        <v>192</v>
      </c>
      <c r="R436" s="19">
        <v>0</v>
      </c>
      <c r="S436" s="20">
        <f>VLookups!$D$50</f>
        <v>-4487.7037773753191</v>
      </c>
      <c r="T436" s="19">
        <v>0</v>
      </c>
      <c r="U436" s="9">
        <v>288</v>
      </c>
      <c r="V436" s="21">
        <f>V435-VLookups!$D$54</f>
        <v>-2760</v>
      </c>
      <c r="W436" s="21">
        <f>-VLookups!$D$60</f>
        <v>-400</v>
      </c>
      <c r="X436" s="21">
        <f>-VLookups!$D$62</f>
        <v>-175</v>
      </c>
      <c r="Y436" s="36">
        <f>Y435*(1+VLookups!$D$57/12)</f>
        <v>-654.36997040570111</v>
      </c>
      <c r="Z436" s="20">
        <f>-E436*VLookups!$J$3</f>
        <v>-1342.0251392315492</v>
      </c>
      <c r="AA436" s="19">
        <v>0</v>
      </c>
      <c r="AB436" s="20">
        <f t="shared" si="25"/>
        <v>11736.67511078385</v>
      </c>
      <c r="AC436" s="20">
        <f t="shared" si="26"/>
        <v>1796964.2668150079</v>
      </c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</row>
    <row r="437" spans="1:43" x14ac:dyDescent="0.25">
      <c r="A437" s="1"/>
      <c r="B437" s="9">
        <v>433</v>
      </c>
      <c r="C437" s="9">
        <f t="shared" si="27"/>
        <v>59</v>
      </c>
      <c r="D437" s="9">
        <f t="shared" si="28"/>
        <v>1</v>
      </c>
      <c r="E437" s="20">
        <f>E425*(1+VLookups!$C$8)</f>
        <v>33550.628480788728</v>
      </c>
      <c r="F437" s="20">
        <f>-E437*VLookups!$D$10*2</f>
        <v>-2013.0377088473235</v>
      </c>
      <c r="G437" s="19">
        <v>0</v>
      </c>
      <c r="H437" s="20">
        <f>(-VLookups!$D$13)*(E437+F437/2)</f>
        <v>-10576.835628568646</v>
      </c>
      <c r="I437" s="19">
        <v>0</v>
      </c>
      <c r="J437" s="19">
        <v>0</v>
      </c>
      <c r="K437" s="19">
        <v>0</v>
      </c>
      <c r="L437" s="19">
        <v>0</v>
      </c>
      <c r="M437" s="19">
        <v>0</v>
      </c>
      <c r="N437" s="20" t="s">
        <v>36</v>
      </c>
      <c r="O437" s="19">
        <v>0</v>
      </c>
      <c r="P437" s="20">
        <f>P436-VLookups!$D$42</f>
        <v>-413</v>
      </c>
      <c r="Q437" s="22">
        <v>193</v>
      </c>
      <c r="R437" s="19">
        <v>0</v>
      </c>
      <c r="S437" s="20">
        <f>VLookups!$D$50</f>
        <v>-4487.7037773753191</v>
      </c>
      <c r="T437" s="19">
        <v>0</v>
      </c>
      <c r="U437" s="9">
        <v>289</v>
      </c>
      <c r="V437" s="21">
        <f>V436-VLookups!$D$54</f>
        <v>-2765</v>
      </c>
      <c r="W437" s="21">
        <f>-VLookups!$D$60</f>
        <v>-400</v>
      </c>
      <c r="X437" s="21">
        <f>-VLookups!$D$62</f>
        <v>-175</v>
      </c>
      <c r="Y437" s="36">
        <f>Y436*(1+VLookups!$D$57/12)</f>
        <v>-656.27854948605113</v>
      </c>
      <c r="Z437" s="20">
        <f>-E437*VLookups!$J$3</f>
        <v>-1342.0251392315492</v>
      </c>
      <c r="AA437" s="19">
        <v>0</v>
      </c>
      <c r="AB437" s="20">
        <f t="shared" si="25"/>
        <v>11728.266531703501</v>
      </c>
      <c r="AC437" s="20">
        <f t="shared" si="26"/>
        <v>1811687.4737914032</v>
      </c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</row>
    <row r="438" spans="1:43" x14ac:dyDescent="0.25">
      <c r="A438" s="1"/>
      <c r="B438" s="9">
        <v>434</v>
      </c>
      <c r="C438" s="9">
        <f t="shared" si="27"/>
        <v>59</v>
      </c>
      <c r="D438" s="9">
        <f t="shared" si="28"/>
        <v>2</v>
      </c>
      <c r="E438" s="20">
        <f>E426*(1+VLookups!$C$8)</f>
        <v>33550.628480788728</v>
      </c>
      <c r="F438" s="20">
        <f>-E438*VLookups!$D$10*2</f>
        <v>-2013.0377088473235</v>
      </c>
      <c r="G438" s="19">
        <v>0</v>
      </c>
      <c r="H438" s="20">
        <f>(-VLookups!$D$13)*(E438+F438/2)</f>
        <v>-10576.835628568646</v>
      </c>
      <c r="I438" s="19">
        <v>0</v>
      </c>
      <c r="J438" s="19">
        <v>0</v>
      </c>
      <c r="K438" s="19">
        <v>0</v>
      </c>
      <c r="L438" s="19">
        <v>0</v>
      </c>
      <c r="M438" s="19">
        <v>0</v>
      </c>
      <c r="N438" s="20" t="s">
        <v>36</v>
      </c>
      <c r="O438" s="19">
        <v>0</v>
      </c>
      <c r="P438" s="20">
        <f>P437-VLookups!$D$42</f>
        <v>-414.5</v>
      </c>
      <c r="Q438" s="22">
        <v>194</v>
      </c>
      <c r="R438" s="19">
        <v>0</v>
      </c>
      <c r="S438" s="20">
        <f>VLookups!$D$50</f>
        <v>-4487.7037773753191</v>
      </c>
      <c r="T438" s="19">
        <v>0</v>
      </c>
      <c r="U438" s="9">
        <v>290</v>
      </c>
      <c r="V438" s="21">
        <f>V437-VLookups!$D$54</f>
        <v>-2770</v>
      </c>
      <c r="W438" s="21">
        <f>-VLookups!$D$60</f>
        <v>-400</v>
      </c>
      <c r="X438" s="21">
        <f>-VLookups!$D$62</f>
        <v>-175</v>
      </c>
      <c r="Y438" s="36">
        <f>Y437*(1+VLookups!$D$57/12)</f>
        <v>-658.1926952553855</v>
      </c>
      <c r="Z438" s="20">
        <f>-E438*VLookups!$J$3</f>
        <v>-1342.0251392315492</v>
      </c>
      <c r="AA438" s="19">
        <v>0</v>
      </c>
      <c r="AB438" s="20">
        <f t="shared" si="25"/>
        <v>11719.852385934166</v>
      </c>
      <c r="AC438" s="20">
        <f t="shared" si="26"/>
        <v>1826426.8053003233</v>
      </c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</row>
    <row r="439" spans="1:43" x14ac:dyDescent="0.25">
      <c r="A439" s="1"/>
      <c r="B439" s="9">
        <v>435</v>
      </c>
      <c r="C439" s="9">
        <f t="shared" si="27"/>
        <v>59</v>
      </c>
      <c r="D439" s="9">
        <f t="shared" si="28"/>
        <v>3</v>
      </c>
      <c r="E439" s="20">
        <f>E427*(1+VLookups!$C$8)</f>
        <v>33550.628480788728</v>
      </c>
      <c r="F439" s="20">
        <f>-E439*VLookups!$D$10*2</f>
        <v>-2013.0377088473235</v>
      </c>
      <c r="G439" s="19">
        <v>0</v>
      </c>
      <c r="H439" s="20">
        <f>(-VLookups!$D$13)*(E439+F439/2)</f>
        <v>-10576.835628568646</v>
      </c>
      <c r="I439" s="19">
        <v>0</v>
      </c>
      <c r="J439" s="19">
        <v>0</v>
      </c>
      <c r="K439" s="19">
        <v>0</v>
      </c>
      <c r="L439" s="19">
        <v>0</v>
      </c>
      <c r="M439" s="19">
        <v>0</v>
      </c>
      <c r="N439" s="20" t="s">
        <v>36</v>
      </c>
      <c r="O439" s="19">
        <v>0</v>
      </c>
      <c r="P439" s="20">
        <f>P438-VLookups!$D$42</f>
        <v>-416</v>
      </c>
      <c r="Q439" s="22">
        <v>195</v>
      </c>
      <c r="R439" s="19">
        <v>0</v>
      </c>
      <c r="S439" s="20">
        <f>VLookups!$D$50</f>
        <v>-4487.7037773753191</v>
      </c>
      <c r="T439" s="19">
        <v>0</v>
      </c>
      <c r="U439" s="9">
        <v>291</v>
      </c>
      <c r="V439" s="21">
        <f>V438-VLookups!$D$54</f>
        <v>-2775</v>
      </c>
      <c r="W439" s="21">
        <f>-VLookups!$D$60</f>
        <v>-400</v>
      </c>
      <c r="X439" s="21">
        <f>-VLookups!$D$62</f>
        <v>-175</v>
      </c>
      <c r="Y439" s="36">
        <f>Y438*(1+VLookups!$D$57/12)</f>
        <v>-660.11242394988039</v>
      </c>
      <c r="Z439" s="20">
        <f>-E439*VLookups!$J$3</f>
        <v>-1342.0251392315492</v>
      </c>
      <c r="AA439" s="19">
        <v>0</v>
      </c>
      <c r="AB439" s="20">
        <f t="shared" si="25"/>
        <v>11711.432657239671</v>
      </c>
      <c r="AC439" s="20">
        <f t="shared" si="26"/>
        <v>1841182.2826330636</v>
      </c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</row>
    <row r="440" spans="1:43" x14ac:dyDescent="0.25">
      <c r="A440" s="1"/>
      <c r="B440" s="9">
        <v>436</v>
      </c>
      <c r="C440" s="9">
        <f t="shared" si="27"/>
        <v>59</v>
      </c>
      <c r="D440" s="9">
        <f t="shared" si="28"/>
        <v>4</v>
      </c>
      <c r="E440" s="20">
        <f>E428*(1+VLookups!$C$8)</f>
        <v>33550.628480788728</v>
      </c>
      <c r="F440" s="20">
        <f>-E440*VLookups!$D$10*2</f>
        <v>-2013.0377088473235</v>
      </c>
      <c r="G440" s="19">
        <v>0</v>
      </c>
      <c r="H440" s="20">
        <f>(-VLookups!$D$13)*(E440+F440/2)</f>
        <v>-10576.835628568646</v>
      </c>
      <c r="I440" s="19">
        <v>0</v>
      </c>
      <c r="J440" s="19">
        <v>0</v>
      </c>
      <c r="K440" s="19">
        <v>0</v>
      </c>
      <c r="L440" s="19">
        <v>0</v>
      </c>
      <c r="M440" s="19">
        <v>0</v>
      </c>
      <c r="N440" s="20" t="s">
        <v>36</v>
      </c>
      <c r="O440" s="19">
        <v>0</v>
      </c>
      <c r="P440" s="20">
        <f>P439-VLookups!$D$42</f>
        <v>-417.5</v>
      </c>
      <c r="Q440" s="22">
        <v>196</v>
      </c>
      <c r="R440" s="19">
        <v>0</v>
      </c>
      <c r="S440" s="20">
        <f>VLookups!$D$50</f>
        <v>-4487.7037773753191</v>
      </c>
      <c r="T440" s="19">
        <v>0</v>
      </c>
      <c r="U440" s="9">
        <v>292</v>
      </c>
      <c r="V440" s="21">
        <f>V439-VLookups!$D$54</f>
        <v>-2780</v>
      </c>
      <c r="W440" s="21">
        <f>-VLookups!$D$60</f>
        <v>-400</v>
      </c>
      <c r="X440" s="21">
        <f>-VLookups!$D$62</f>
        <v>-175</v>
      </c>
      <c r="Y440" s="36">
        <f>Y439*(1+VLookups!$D$57/12)</f>
        <v>-662.03775185306756</v>
      </c>
      <c r="Z440" s="20">
        <f>-E440*VLookups!$J$3</f>
        <v>-1342.0251392315492</v>
      </c>
      <c r="AA440" s="19">
        <v>0</v>
      </c>
      <c r="AB440" s="20">
        <f t="shared" si="25"/>
        <v>11703.007329336484</v>
      </c>
      <c r="AC440" s="20">
        <f t="shared" si="26"/>
        <v>1855953.927100122</v>
      </c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</row>
    <row r="441" spans="1:43" x14ac:dyDescent="0.25">
      <c r="A441" s="1"/>
      <c r="B441" s="9">
        <v>437</v>
      </c>
      <c r="C441" s="9">
        <f t="shared" si="27"/>
        <v>59</v>
      </c>
      <c r="D441" s="9">
        <f t="shared" si="28"/>
        <v>5</v>
      </c>
      <c r="E441" s="20">
        <f>E429*(1+VLookups!$C$8)</f>
        <v>33550.628480788728</v>
      </c>
      <c r="F441" s="20">
        <f>-E441*VLookups!$D$10*2</f>
        <v>-2013.0377088473235</v>
      </c>
      <c r="G441" s="19">
        <v>0</v>
      </c>
      <c r="H441" s="20">
        <f>(-VLookups!$D$13)*(E441+F441/2)</f>
        <v>-10576.835628568646</v>
      </c>
      <c r="I441" s="19">
        <v>0</v>
      </c>
      <c r="J441" s="19">
        <v>0</v>
      </c>
      <c r="K441" s="19">
        <v>0</v>
      </c>
      <c r="L441" s="19">
        <v>0</v>
      </c>
      <c r="M441" s="19">
        <v>0</v>
      </c>
      <c r="N441" s="20" t="s">
        <v>36</v>
      </c>
      <c r="O441" s="19">
        <v>0</v>
      </c>
      <c r="P441" s="20">
        <f>P440-VLookups!$D$42</f>
        <v>-419</v>
      </c>
      <c r="Q441" s="22">
        <v>197</v>
      </c>
      <c r="R441" s="19">
        <v>0</v>
      </c>
      <c r="S441" s="20">
        <f>VLookups!$D$50</f>
        <v>-4487.7037773753191</v>
      </c>
      <c r="T441" s="19">
        <v>0</v>
      </c>
      <c r="U441" s="9">
        <v>293</v>
      </c>
      <c r="V441" s="21">
        <f>V440-VLookups!$D$54</f>
        <v>-2785</v>
      </c>
      <c r="W441" s="21">
        <f>-VLookups!$D$60</f>
        <v>-400</v>
      </c>
      <c r="X441" s="21">
        <f>-VLookups!$D$62</f>
        <v>-175</v>
      </c>
      <c r="Y441" s="36">
        <f>Y440*(1+VLookups!$D$57/12)</f>
        <v>-663.96869529597234</v>
      </c>
      <c r="Z441" s="20">
        <f>-E441*VLookups!$J$3</f>
        <v>-1342.0251392315492</v>
      </c>
      <c r="AA441" s="19">
        <v>0</v>
      </c>
      <c r="AB441" s="20">
        <f t="shared" si="25"/>
        <v>11694.576385893579</v>
      </c>
      <c r="AC441" s="20">
        <f t="shared" si="26"/>
        <v>1870741.7600311826</v>
      </c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</row>
    <row r="442" spans="1:43" x14ac:dyDescent="0.25">
      <c r="A442" s="1"/>
      <c r="B442" s="9">
        <v>438</v>
      </c>
      <c r="C442" s="9">
        <f t="shared" si="27"/>
        <v>59</v>
      </c>
      <c r="D442" s="9">
        <f t="shared" si="28"/>
        <v>6</v>
      </c>
      <c r="E442" s="20">
        <f>E430*(1+VLookups!$C$8)</f>
        <v>33550.628480788728</v>
      </c>
      <c r="F442" s="20">
        <f>-E442*VLookups!$D$10*2</f>
        <v>-2013.0377088473235</v>
      </c>
      <c r="G442" s="19">
        <v>0</v>
      </c>
      <c r="H442" s="20">
        <f>(-VLookups!$D$13)*(E442+F442/2)</f>
        <v>-10576.835628568646</v>
      </c>
      <c r="I442" s="19">
        <v>0</v>
      </c>
      <c r="J442" s="19">
        <v>0</v>
      </c>
      <c r="K442" s="19">
        <v>0</v>
      </c>
      <c r="L442" s="19">
        <v>0</v>
      </c>
      <c r="M442" s="19">
        <v>0</v>
      </c>
      <c r="N442" s="20" t="s">
        <v>36</v>
      </c>
      <c r="O442" s="19">
        <v>0</v>
      </c>
      <c r="P442" s="20">
        <f>P441-VLookups!$D$42</f>
        <v>-420.5</v>
      </c>
      <c r="Q442" s="22">
        <v>198</v>
      </c>
      <c r="R442" s="19">
        <v>0</v>
      </c>
      <c r="S442" s="20">
        <f>VLookups!$D$50</f>
        <v>-4487.7037773753191</v>
      </c>
      <c r="T442" s="19">
        <v>0</v>
      </c>
      <c r="U442" s="9">
        <v>294</v>
      </c>
      <c r="V442" s="21">
        <f>V441-VLookups!$D$54</f>
        <v>-2790</v>
      </c>
      <c r="W442" s="21">
        <f>-VLookups!$D$60</f>
        <v>-400</v>
      </c>
      <c r="X442" s="21">
        <f>-VLookups!$D$62</f>
        <v>-175</v>
      </c>
      <c r="Y442" s="36">
        <f>Y441*(1+VLookups!$D$57/12)</f>
        <v>-665.90527065725223</v>
      </c>
      <c r="Z442" s="20">
        <f>-E442*VLookups!$J$3</f>
        <v>-1342.0251392315492</v>
      </c>
      <c r="AA442" s="19">
        <v>0</v>
      </c>
      <c r="AB442" s="20">
        <f t="shared" si="25"/>
        <v>11686.139810532299</v>
      </c>
      <c r="AC442" s="20">
        <f t="shared" si="26"/>
        <v>1885545.8027751003</v>
      </c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</row>
    <row r="443" spans="1:43" x14ac:dyDescent="0.25">
      <c r="A443" s="1"/>
      <c r="B443" s="9">
        <v>439</v>
      </c>
      <c r="C443" s="9">
        <f t="shared" si="27"/>
        <v>59</v>
      </c>
      <c r="D443" s="9">
        <f t="shared" si="28"/>
        <v>7</v>
      </c>
      <c r="E443" s="20">
        <f>E431*(1+VLookups!$C$8)</f>
        <v>33550.628480788728</v>
      </c>
      <c r="F443" s="20">
        <f>-E443*VLookups!$D$10*2</f>
        <v>-2013.0377088473235</v>
      </c>
      <c r="G443" s="19">
        <v>0</v>
      </c>
      <c r="H443" s="20">
        <f>(-VLookups!$D$13)*(E443+F443/2)</f>
        <v>-10576.835628568646</v>
      </c>
      <c r="I443" s="19">
        <v>0</v>
      </c>
      <c r="J443" s="19">
        <v>0</v>
      </c>
      <c r="K443" s="19">
        <v>0</v>
      </c>
      <c r="L443" s="19">
        <v>0</v>
      </c>
      <c r="M443" s="19">
        <v>0</v>
      </c>
      <c r="N443" s="20" t="s">
        <v>36</v>
      </c>
      <c r="O443" s="19">
        <v>0</v>
      </c>
      <c r="P443" s="20">
        <f>P442-VLookups!$D$42</f>
        <v>-422</v>
      </c>
      <c r="Q443" s="22">
        <v>199</v>
      </c>
      <c r="R443" s="19">
        <v>0</v>
      </c>
      <c r="S443" s="20">
        <f>VLookups!$D$50</f>
        <v>-4487.7037773753191</v>
      </c>
      <c r="T443" s="19">
        <v>0</v>
      </c>
      <c r="U443" s="9">
        <v>295</v>
      </c>
      <c r="V443" s="21">
        <f>V442-VLookups!$D$54</f>
        <v>-2795</v>
      </c>
      <c r="W443" s="21">
        <f>-VLookups!$D$60</f>
        <v>-400</v>
      </c>
      <c r="X443" s="21">
        <f>-VLookups!$D$62</f>
        <v>-175</v>
      </c>
      <c r="Y443" s="36">
        <f>Y442*(1+VLookups!$D$57/12)</f>
        <v>-667.84749436333584</v>
      </c>
      <c r="Z443" s="20">
        <f>-E443*VLookups!$J$3</f>
        <v>-1342.0251392315492</v>
      </c>
      <c r="AA443" s="19">
        <v>0</v>
      </c>
      <c r="AB443" s="20">
        <f t="shared" si="25"/>
        <v>11677.697586826216</v>
      </c>
      <c r="AC443" s="20">
        <f t="shared" si="26"/>
        <v>1900366.0766998853</v>
      </c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</row>
    <row r="444" spans="1:43" x14ac:dyDescent="0.25">
      <c r="A444" s="1"/>
      <c r="B444" s="9">
        <v>440</v>
      </c>
      <c r="C444" s="9">
        <f t="shared" si="27"/>
        <v>59</v>
      </c>
      <c r="D444" s="9">
        <f t="shared" si="28"/>
        <v>8</v>
      </c>
      <c r="E444" s="20">
        <f>E432*(1+VLookups!$C$8)</f>
        <v>33550.628480788728</v>
      </c>
      <c r="F444" s="20">
        <f>-E444*VLookups!$D$10*2</f>
        <v>-2013.0377088473235</v>
      </c>
      <c r="G444" s="19">
        <v>0</v>
      </c>
      <c r="H444" s="20">
        <f>(-VLookups!$D$13)*(E444+F444/2)</f>
        <v>-10576.835628568646</v>
      </c>
      <c r="I444" s="19">
        <v>0</v>
      </c>
      <c r="J444" s="19">
        <v>0</v>
      </c>
      <c r="K444" s="19">
        <v>0</v>
      </c>
      <c r="L444" s="19">
        <v>0</v>
      </c>
      <c r="M444" s="19">
        <v>0</v>
      </c>
      <c r="N444" s="20" t="s">
        <v>36</v>
      </c>
      <c r="O444" s="19">
        <v>0</v>
      </c>
      <c r="P444" s="20">
        <f>P443-VLookups!$D$42</f>
        <v>-423.5</v>
      </c>
      <c r="Q444" s="22">
        <v>200</v>
      </c>
      <c r="R444" s="19">
        <v>0</v>
      </c>
      <c r="S444" s="20">
        <f>VLookups!$D$50</f>
        <v>-4487.7037773753191</v>
      </c>
      <c r="T444" s="19">
        <v>0</v>
      </c>
      <c r="U444" s="9">
        <v>296</v>
      </c>
      <c r="V444" s="21">
        <f>V443-VLookups!$D$54</f>
        <v>-2800</v>
      </c>
      <c r="W444" s="21">
        <f>-VLookups!$D$60</f>
        <v>-400</v>
      </c>
      <c r="X444" s="21">
        <f>-VLookups!$D$62</f>
        <v>-175</v>
      </c>
      <c r="Y444" s="36">
        <f>Y443*(1+VLookups!$D$57/12)</f>
        <v>-669.79538288856224</v>
      </c>
      <c r="Z444" s="20">
        <f>-E444*VLookups!$J$3</f>
        <v>-1342.0251392315492</v>
      </c>
      <c r="AA444" s="19">
        <v>0</v>
      </c>
      <c r="AB444" s="20">
        <f t="shared" si="25"/>
        <v>11669.24969830099</v>
      </c>
      <c r="AC444" s="20">
        <f t="shared" si="26"/>
        <v>1915202.6031926863</v>
      </c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</row>
    <row r="445" spans="1:43" x14ac:dyDescent="0.25">
      <c r="A445" s="1"/>
      <c r="B445" s="9">
        <v>441</v>
      </c>
      <c r="C445" s="9">
        <f t="shared" si="27"/>
        <v>59</v>
      </c>
      <c r="D445" s="9">
        <f t="shared" si="28"/>
        <v>9</v>
      </c>
      <c r="E445" s="20">
        <f>E433*(1+VLookups!$C$8)</f>
        <v>33550.628480788728</v>
      </c>
      <c r="F445" s="20">
        <f>-E445*VLookups!$D$10*2</f>
        <v>-2013.0377088473235</v>
      </c>
      <c r="G445" s="19">
        <v>0</v>
      </c>
      <c r="H445" s="20">
        <f>(-VLookups!$D$13)*(E445+F445/2)</f>
        <v>-10576.835628568646</v>
      </c>
      <c r="I445" s="19">
        <v>0</v>
      </c>
      <c r="J445" s="19">
        <v>0</v>
      </c>
      <c r="K445" s="19">
        <v>0</v>
      </c>
      <c r="L445" s="19">
        <v>0</v>
      </c>
      <c r="M445" s="19">
        <v>0</v>
      </c>
      <c r="N445" s="20" t="s">
        <v>36</v>
      </c>
      <c r="O445" s="19">
        <v>0</v>
      </c>
      <c r="P445" s="20">
        <f>P444-VLookups!$D$42</f>
        <v>-425</v>
      </c>
      <c r="Q445" s="22">
        <v>201</v>
      </c>
      <c r="R445" s="19">
        <v>0</v>
      </c>
      <c r="S445" s="20">
        <f>VLookups!$D$50</f>
        <v>-4487.7037773753191</v>
      </c>
      <c r="T445" s="19">
        <v>0</v>
      </c>
      <c r="U445" s="9">
        <v>297</v>
      </c>
      <c r="V445" s="21">
        <f>V444-VLookups!$D$54</f>
        <v>-2805</v>
      </c>
      <c r="W445" s="21">
        <f>-VLookups!$D$60</f>
        <v>-400</v>
      </c>
      <c r="X445" s="21">
        <f>-VLookups!$D$62</f>
        <v>-175</v>
      </c>
      <c r="Y445" s="36">
        <f>Y444*(1+VLookups!$D$57/12)</f>
        <v>-671.7489527553206</v>
      </c>
      <c r="Z445" s="20">
        <f>-E445*VLookups!$J$3</f>
        <v>-1342.0251392315492</v>
      </c>
      <c r="AA445" s="19">
        <v>0</v>
      </c>
      <c r="AB445" s="20">
        <f t="shared" si="25"/>
        <v>11660.796128434231</v>
      </c>
      <c r="AC445" s="20">
        <f t="shared" si="26"/>
        <v>1930055.4036597749</v>
      </c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</row>
    <row r="446" spans="1:43" x14ac:dyDescent="0.25">
      <c r="A446" s="1"/>
      <c r="B446" s="9">
        <v>442</v>
      </c>
      <c r="C446" s="9">
        <f t="shared" si="27"/>
        <v>59</v>
      </c>
      <c r="D446" s="9">
        <f t="shared" si="28"/>
        <v>10</v>
      </c>
      <c r="E446" s="20">
        <f>E434*(1+VLookups!$C$8)</f>
        <v>33550.628480788728</v>
      </c>
      <c r="F446" s="20">
        <f>-E446*VLookups!$D$10*2</f>
        <v>-2013.0377088473235</v>
      </c>
      <c r="G446" s="19">
        <v>0</v>
      </c>
      <c r="H446" s="20">
        <f>(-VLookups!$D$13)*(E446+F446/2)</f>
        <v>-10576.835628568646</v>
      </c>
      <c r="I446" s="19">
        <v>0</v>
      </c>
      <c r="J446" s="19">
        <v>0</v>
      </c>
      <c r="K446" s="19">
        <v>0</v>
      </c>
      <c r="L446" s="19">
        <v>0</v>
      </c>
      <c r="M446" s="19">
        <v>0</v>
      </c>
      <c r="N446" s="20" t="s">
        <v>36</v>
      </c>
      <c r="O446" s="19">
        <v>0</v>
      </c>
      <c r="P446" s="20">
        <f>P445-VLookups!$D$42</f>
        <v>-426.5</v>
      </c>
      <c r="Q446" s="22">
        <v>202</v>
      </c>
      <c r="R446" s="19">
        <v>0</v>
      </c>
      <c r="S446" s="20">
        <f>VLookups!$D$50</f>
        <v>-4487.7037773753191</v>
      </c>
      <c r="T446" s="19">
        <v>0</v>
      </c>
      <c r="U446" s="9">
        <v>298</v>
      </c>
      <c r="V446" s="21">
        <f>V445-VLookups!$D$54</f>
        <v>-2810</v>
      </c>
      <c r="W446" s="21">
        <f>-VLookups!$D$60</f>
        <v>-400</v>
      </c>
      <c r="X446" s="21">
        <f>-VLookups!$D$62</f>
        <v>-175</v>
      </c>
      <c r="Y446" s="36">
        <f>Y445*(1+VLookups!$D$57/12)</f>
        <v>-673.70822053419033</v>
      </c>
      <c r="Z446" s="20">
        <f>-E446*VLookups!$J$3</f>
        <v>-1342.0251392315492</v>
      </c>
      <c r="AA446" s="19">
        <v>0</v>
      </c>
      <c r="AB446" s="20">
        <f t="shared" si="25"/>
        <v>11652.336860655361</v>
      </c>
      <c r="AC446" s="20">
        <f t="shared" si="26"/>
        <v>1944924.49952653</v>
      </c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</row>
    <row r="447" spans="1:43" x14ac:dyDescent="0.25">
      <c r="A447" s="1"/>
      <c r="B447" s="9">
        <v>443</v>
      </c>
      <c r="C447" s="9">
        <f t="shared" si="27"/>
        <v>59</v>
      </c>
      <c r="D447" s="9">
        <f t="shared" si="28"/>
        <v>11</v>
      </c>
      <c r="E447" s="20">
        <f>E435*(1+VLookups!$C$8)</f>
        <v>33550.628480788728</v>
      </c>
      <c r="F447" s="20">
        <f>-E447*VLookups!$D$10*2</f>
        <v>-2013.0377088473235</v>
      </c>
      <c r="G447" s="19">
        <v>0</v>
      </c>
      <c r="H447" s="20">
        <f>(-VLookups!$D$13)*(E447+F447/2)</f>
        <v>-10576.835628568646</v>
      </c>
      <c r="I447" s="19">
        <v>0</v>
      </c>
      <c r="J447" s="19">
        <v>0</v>
      </c>
      <c r="K447" s="19">
        <v>0</v>
      </c>
      <c r="L447" s="19">
        <v>0</v>
      </c>
      <c r="M447" s="19">
        <v>0</v>
      </c>
      <c r="N447" s="20" t="s">
        <v>36</v>
      </c>
      <c r="O447" s="19">
        <v>0</v>
      </c>
      <c r="P447" s="20">
        <f>P446-VLookups!$D$42</f>
        <v>-428</v>
      </c>
      <c r="Q447" s="22">
        <v>203</v>
      </c>
      <c r="R447" s="19">
        <v>0</v>
      </c>
      <c r="S447" s="20">
        <f>VLookups!$D$50</f>
        <v>-4487.7037773753191</v>
      </c>
      <c r="T447" s="19">
        <v>0</v>
      </c>
      <c r="U447" s="9">
        <v>299</v>
      </c>
      <c r="V447" s="21">
        <f>V446-VLookups!$D$54</f>
        <v>-2815</v>
      </c>
      <c r="W447" s="21">
        <f>-VLookups!$D$60</f>
        <v>-400</v>
      </c>
      <c r="X447" s="21">
        <f>-VLookups!$D$62</f>
        <v>-175</v>
      </c>
      <c r="Y447" s="36">
        <f>Y446*(1+VLookups!$D$57/12)</f>
        <v>-675.67320284408174</v>
      </c>
      <c r="Z447" s="20">
        <f>-E447*VLookups!$J$3</f>
        <v>-1342.0251392315492</v>
      </c>
      <c r="AA447" s="19">
        <v>0</v>
      </c>
      <c r="AB447" s="20">
        <f t="shared" si="25"/>
        <v>11643.87187834547</v>
      </c>
      <c r="AC447" s="20">
        <f t="shared" si="26"/>
        <v>1959809.9122374197</v>
      </c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</row>
    <row r="448" spans="1:43" x14ac:dyDescent="0.25">
      <c r="A448" s="1"/>
      <c r="B448" s="9">
        <v>444</v>
      </c>
      <c r="C448" s="9">
        <f t="shared" si="27"/>
        <v>60</v>
      </c>
      <c r="D448" s="9">
        <f t="shared" si="28"/>
        <v>0</v>
      </c>
      <c r="E448" s="20">
        <f>E436*(1+VLookups!$C$8)</f>
        <v>34724.900477616327</v>
      </c>
      <c r="F448" s="20">
        <f>-E448*VLookups!$D$10*2</f>
        <v>-2083.4940286569795</v>
      </c>
      <c r="G448" s="19">
        <v>0</v>
      </c>
      <c r="H448" s="20">
        <f>(-VLookups!$D$13)*(E448+F448/2)</f>
        <v>-10947.024875568548</v>
      </c>
      <c r="I448" s="19">
        <v>0</v>
      </c>
      <c r="J448" s="19">
        <v>0</v>
      </c>
      <c r="K448" s="19">
        <v>0</v>
      </c>
      <c r="L448" s="19">
        <v>0</v>
      </c>
      <c r="M448" s="19">
        <v>0</v>
      </c>
      <c r="N448" s="20" t="s">
        <v>36</v>
      </c>
      <c r="O448" s="19">
        <v>0</v>
      </c>
      <c r="P448" s="20">
        <f>P447-VLookups!$D$42</f>
        <v>-429.5</v>
      </c>
      <c r="Q448" s="22">
        <v>204</v>
      </c>
      <c r="R448" s="19">
        <v>0</v>
      </c>
      <c r="S448" s="20">
        <f>VLookups!$D$50</f>
        <v>-4487.7037773753191</v>
      </c>
      <c r="T448" s="19">
        <v>0</v>
      </c>
      <c r="U448" s="9">
        <v>300</v>
      </c>
      <c r="V448" s="21">
        <f>V447-VLookups!$D$54</f>
        <v>-2820</v>
      </c>
      <c r="W448" s="21">
        <f>-VLookups!$D$60</f>
        <v>-400</v>
      </c>
      <c r="X448" s="21">
        <f>-VLookups!$D$62</f>
        <v>-175</v>
      </c>
      <c r="Y448" s="36">
        <f>Y447*(1+VLookups!$D$57/12)</f>
        <v>-677.643916352377</v>
      </c>
      <c r="Z448" s="20">
        <f>-E448*VLookups!$J$3</f>
        <v>-1388.9960191046532</v>
      </c>
      <c r="AA448" s="19">
        <v>0</v>
      </c>
      <c r="AB448" s="20">
        <f t="shared" si="25"/>
        <v>12357.284874886944</v>
      </c>
      <c r="AC448" s="20">
        <f t="shared" si="26"/>
        <v>1975433.5469660359</v>
      </c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</row>
    <row r="449" spans="1:43" x14ac:dyDescent="0.25">
      <c r="A449" s="1"/>
      <c r="B449" s="9">
        <v>445</v>
      </c>
      <c r="C449" s="9">
        <f t="shared" si="27"/>
        <v>60</v>
      </c>
      <c r="D449" s="9">
        <f t="shared" si="28"/>
        <v>1</v>
      </c>
      <c r="E449" s="20">
        <f>E437*(1+VLookups!$C$8)</f>
        <v>34724.900477616327</v>
      </c>
      <c r="F449" s="20">
        <f>-E449*VLookups!$D$10*2</f>
        <v>-2083.4940286569795</v>
      </c>
      <c r="G449" s="19">
        <v>0</v>
      </c>
      <c r="H449" s="20">
        <f>(-VLookups!$D$13)*(E449+F449/2)</f>
        <v>-10947.024875568548</v>
      </c>
      <c r="I449" s="19">
        <v>0</v>
      </c>
      <c r="J449" s="19">
        <v>0</v>
      </c>
      <c r="K449" s="19">
        <v>0</v>
      </c>
      <c r="L449" s="19">
        <v>0</v>
      </c>
      <c r="M449" s="19">
        <v>0</v>
      </c>
      <c r="N449" s="20" t="s">
        <v>36</v>
      </c>
      <c r="O449" s="19">
        <v>0</v>
      </c>
      <c r="P449" s="20">
        <f>P448-VLookups!$D$42</f>
        <v>-431</v>
      </c>
      <c r="Q449" s="22">
        <v>205</v>
      </c>
      <c r="R449" s="19">
        <v>0</v>
      </c>
      <c r="S449" s="20">
        <f>VLookups!$D$50</f>
        <v>-4487.7037773753191</v>
      </c>
      <c r="T449" s="19">
        <v>0</v>
      </c>
      <c r="U449" s="9">
        <v>301</v>
      </c>
      <c r="V449" s="21">
        <f>V448-VLookups!$D$54</f>
        <v>-2825</v>
      </c>
      <c r="W449" s="21">
        <f>-VLookups!$D$60</f>
        <v>-400</v>
      </c>
      <c r="X449" s="21">
        <f>-VLookups!$D$62</f>
        <v>-175</v>
      </c>
      <c r="Y449" s="36">
        <f>Y448*(1+VLookups!$D$57/12)</f>
        <v>-679.62037777507146</v>
      </c>
      <c r="Z449" s="20">
        <f>-E449*VLookups!$J$3</f>
        <v>-1388.9960191046532</v>
      </c>
      <c r="AA449" s="19">
        <v>0</v>
      </c>
      <c r="AB449" s="20">
        <f t="shared" si="25"/>
        <v>12348.80841346425</v>
      </c>
      <c r="AC449" s="20">
        <f t="shared" si="26"/>
        <v>1991074.7446244436</v>
      </c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</row>
    <row r="450" spans="1:43" x14ac:dyDescent="0.25">
      <c r="A450" s="1"/>
      <c r="B450" s="9">
        <v>446</v>
      </c>
      <c r="C450" s="9">
        <f t="shared" si="27"/>
        <v>60</v>
      </c>
      <c r="D450" s="9">
        <f t="shared" si="28"/>
        <v>2</v>
      </c>
      <c r="E450" s="20">
        <f>E438*(1+VLookups!$C$8)</f>
        <v>34724.900477616327</v>
      </c>
      <c r="F450" s="20">
        <f>-E450*VLookups!$D$10*2</f>
        <v>-2083.4940286569795</v>
      </c>
      <c r="G450" s="19">
        <v>0</v>
      </c>
      <c r="H450" s="20">
        <f>(-VLookups!$D$13)*(E450+F450/2)</f>
        <v>-10947.024875568548</v>
      </c>
      <c r="I450" s="19">
        <v>0</v>
      </c>
      <c r="J450" s="19">
        <v>0</v>
      </c>
      <c r="K450" s="19">
        <v>0</v>
      </c>
      <c r="L450" s="19">
        <v>0</v>
      </c>
      <c r="M450" s="19">
        <v>0</v>
      </c>
      <c r="N450" s="20" t="s">
        <v>36</v>
      </c>
      <c r="O450" s="19">
        <v>0</v>
      </c>
      <c r="P450" s="20">
        <f>P449-VLookups!$D$42</f>
        <v>-432.5</v>
      </c>
      <c r="Q450" s="22">
        <v>206</v>
      </c>
      <c r="R450" s="19">
        <v>0</v>
      </c>
      <c r="S450" s="20">
        <f>VLookups!$D$50</f>
        <v>-4487.7037773753191</v>
      </c>
      <c r="T450" s="19">
        <v>0</v>
      </c>
      <c r="U450" s="9">
        <v>302</v>
      </c>
      <c r="V450" s="21">
        <f>V449-VLookups!$D$54</f>
        <v>-2830</v>
      </c>
      <c r="W450" s="21">
        <f>-VLookups!$D$60</f>
        <v>-400</v>
      </c>
      <c r="X450" s="21">
        <f>-VLookups!$D$62</f>
        <v>-175</v>
      </c>
      <c r="Y450" s="36">
        <f>Y449*(1+VLookups!$D$57/12)</f>
        <v>-681.6026038769154</v>
      </c>
      <c r="Z450" s="20">
        <f>-E450*VLookups!$J$3</f>
        <v>-1388.9960191046532</v>
      </c>
      <c r="AA450" s="19">
        <v>0</v>
      </c>
      <c r="AB450" s="20">
        <f t="shared" si="25"/>
        <v>12340.326187362405</v>
      </c>
      <c r="AC450" s="20">
        <f t="shared" si="26"/>
        <v>2006733.5287195134</v>
      </c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</row>
    <row r="451" spans="1:43" x14ac:dyDescent="0.25">
      <c r="A451" s="1"/>
      <c r="B451" s="9">
        <v>447</v>
      </c>
      <c r="C451" s="9">
        <f t="shared" si="27"/>
        <v>60</v>
      </c>
      <c r="D451" s="9">
        <f t="shared" si="28"/>
        <v>3</v>
      </c>
      <c r="E451" s="20">
        <f>E439*(1+VLookups!$C$8)</f>
        <v>34724.900477616327</v>
      </c>
      <c r="F451" s="20">
        <f>-E451*VLookups!$D$10*2</f>
        <v>-2083.4940286569795</v>
      </c>
      <c r="G451" s="19">
        <v>0</v>
      </c>
      <c r="H451" s="20">
        <f>(-VLookups!$D$13)*(E451+F451/2)</f>
        <v>-10947.024875568548</v>
      </c>
      <c r="I451" s="19">
        <v>0</v>
      </c>
      <c r="J451" s="19">
        <v>0</v>
      </c>
      <c r="K451" s="19">
        <v>0</v>
      </c>
      <c r="L451" s="19">
        <v>0</v>
      </c>
      <c r="M451" s="19">
        <v>0</v>
      </c>
      <c r="N451" s="20" t="s">
        <v>36</v>
      </c>
      <c r="O451" s="19">
        <v>0</v>
      </c>
      <c r="P451" s="20">
        <f>P450-VLookups!$D$42</f>
        <v>-434</v>
      </c>
      <c r="Q451" s="22">
        <v>207</v>
      </c>
      <c r="R451" s="19">
        <v>0</v>
      </c>
      <c r="S451" s="20">
        <f>VLookups!$D$50</f>
        <v>-4487.7037773753191</v>
      </c>
      <c r="T451" s="19">
        <v>0</v>
      </c>
      <c r="U451" s="9">
        <v>303</v>
      </c>
      <c r="V451" s="21">
        <f>V450-VLookups!$D$54</f>
        <v>-2835</v>
      </c>
      <c r="W451" s="21">
        <f>-VLookups!$D$60</f>
        <v>-400</v>
      </c>
      <c r="X451" s="21">
        <f>-VLookups!$D$62</f>
        <v>-175</v>
      </c>
      <c r="Y451" s="36">
        <f>Y450*(1+VLookups!$D$57/12)</f>
        <v>-683.59061147155637</v>
      </c>
      <c r="Z451" s="20">
        <f>-E451*VLookups!$J$3</f>
        <v>-1388.9960191046532</v>
      </c>
      <c r="AA451" s="19">
        <v>0</v>
      </c>
      <c r="AB451" s="20">
        <f t="shared" si="25"/>
        <v>12331.838179767765</v>
      </c>
      <c r="AC451" s="20">
        <f t="shared" si="26"/>
        <v>2022409.9227804805</v>
      </c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</row>
    <row r="452" spans="1:43" x14ac:dyDescent="0.25">
      <c r="A452" s="1"/>
      <c r="B452" s="9">
        <v>448</v>
      </c>
      <c r="C452" s="9">
        <f t="shared" si="27"/>
        <v>60</v>
      </c>
      <c r="D452" s="9">
        <f t="shared" si="28"/>
        <v>4</v>
      </c>
      <c r="E452" s="20">
        <f>E440*(1+VLookups!$C$8)</f>
        <v>34724.900477616327</v>
      </c>
      <c r="F452" s="20">
        <f>-E452*VLookups!$D$10*2</f>
        <v>-2083.4940286569795</v>
      </c>
      <c r="G452" s="19">
        <v>0</v>
      </c>
      <c r="H452" s="20">
        <f>(-VLookups!$D$13)*(E452+F452/2)</f>
        <v>-10947.024875568548</v>
      </c>
      <c r="I452" s="19">
        <v>0</v>
      </c>
      <c r="J452" s="19">
        <v>0</v>
      </c>
      <c r="K452" s="19">
        <v>0</v>
      </c>
      <c r="L452" s="19">
        <v>0</v>
      </c>
      <c r="M452" s="19">
        <v>0</v>
      </c>
      <c r="N452" s="20" t="s">
        <v>36</v>
      </c>
      <c r="O452" s="19">
        <v>0</v>
      </c>
      <c r="P452" s="20">
        <f>P451-VLookups!$D$42</f>
        <v>-435.5</v>
      </c>
      <c r="Q452" s="22">
        <v>208</v>
      </c>
      <c r="R452" s="19">
        <v>0</v>
      </c>
      <c r="S452" s="20">
        <f>VLookups!$D$50</f>
        <v>-4487.7037773753191</v>
      </c>
      <c r="T452" s="19">
        <v>0</v>
      </c>
      <c r="U452" s="9">
        <v>304</v>
      </c>
      <c r="V452" s="21">
        <f>V451-VLookups!$D$54</f>
        <v>-2840</v>
      </c>
      <c r="W452" s="21">
        <f>-VLookups!$D$60</f>
        <v>-400</v>
      </c>
      <c r="X452" s="21">
        <f>-VLookups!$D$62</f>
        <v>-175</v>
      </c>
      <c r="Y452" s="36">
        <f>Y451*(1+VLookups!$D$57/12)</f>
        <v>-685.58441742168179</v>
      </c>
      <c r="Z452" s="20">
        <f>-E452*VLookups!$J$3</f>
        <v>-1388.9960191046532</v>
      </c>
      <c r="AA452" s="19">
        <v>0</v>
      </c>
      <c r="AB452" s="20">
        <f t="shared" si="25"/>
        <v>12323.344373817639</v>
      </c>
      <c r="AC452" s="20">
        <f t="shared" si="26"/>
        <v>2038103.9503589321</v>
      </c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</row>
    <row r="453" spans="1:43" x14ac:dyDescent="0.25">
      <c r="A453" s="1"/>
      <c r="B453" s="9">
        <v>449</v>
      </c>
      <c r="C453" s="9">
        <f t="shared" si="27"/>
        <v>60</v>
      </c>
      <c r="D453" s="9">
        <f t="shared" si="28"/>
        <v>5</v>
      </c>
      <c r="E453" s="20">
        <f>E441*(1+VLookups!$C$8)</f>
        <v>34724.900477616327</v>
      </c>
      <c r="F453" s="20">
        <f>-E453*VLookups!$D$10*2</f>
        <v>-2083.4940286569795</v>
      </c>
      <c r="G453" s="19">
        <v>0</v>
      </c>
      <c r="H453" s="20">
        <f>(-VLookups!$D$13)*(E453+F453/2)</f>
        <v>-10947.024875568548</v>
      </c>
      <c r="I453" s="19">
        <v>0</v>
      </c>
      <c r="J453" s="19">
        <v>0</v>
      </c>
      <c r="K453" s="19">
        <v>0</v>
      </c>
      <c r="L453" s="19">
        <v>0</v>
      </c>
      <c r="M453" s="19">
        <v>0</v>
      </c>
      <c r="N453" s="20" t="s">
        <v>36</v>
      </c>
      <c r="O453" s="19">
        <v>0</v>
      </c>
      <c r="P453" s="20">
        <f>P452-VLookups!$D$42</f>
        <v>-437</v>
      </c>
      <c r="Q453" s="22">
        <v>209</v>
      </c>
      <c r="R453" s="19">
        <v>0</v>
      </c>
      <c r="S453" s="20">
        <f>VLookups!$D$50</f>
        <v>-4487.7037773753191</v>
      </c>
      <c r="T453" s="19">
        <v>0</v>
      </c>
      <c r="U453" s="9">
        <v>305</v>
      </c>
      <c r="V453" s="21">
        <f>V452-VLookups!$D$54</f>
        <v>-2845</v>
      </c>
      <c r="W453" s="21">
        <f>-VLookups!$D$60</f>
        <v>-400</v>
      </c>
      <c r="X453" s="21">
        <f>-VLookups!$D$62</f>
        <v>-175</v>
      </c>
      <c r="Y453" s="36">
        <f>Y452*(1+VLookups!$D$57/12)</f>
        <v>-687.58403863916169</v>
      </c>
      <c r="Z453" s="20">
        <f>-E453*VLookups!$J$3</f>
        <v>-1388.9960191046532</v>
      </c>
      <c r="AA453" s="19">
        <v>0</v>
      </c>
      <c r="AB453" s="20">
        <f t="shared" ref="AB453:AB508" si="29">SUM(E453,F453/2,H453,I453,K453,L453,M453,O453,P453,R453,S453,T453,V453,W453,X453,Y453,G453,J453,Z453,AA453)</f>
        <v>12314.84475260016</v>
      </c>
      <c r="AC453" s="20">
        <f t="shared" si="26"/>
        <v>2053815.6350287972</v>
      </c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</row>
    <row r="454" spans="1:43" x14ac:dyDescent="0.25">
      <c r="A454" s="1"/>
      <c r="B454" s="9">
        <v>450</v>
      </c>
      <c r="C454" s="9">
        <f t="shared" si="27"/>
        <v>60</v>
      </c>
      <c r="D454" s="9">
        <f t="shared" si="28"/>
        <v>6</v>
      </c>
      <c r="E454" s="20">
        <f>E442*(1+VLookups!$C$8)</f>
        <v>34724.900477616327</v>
      </c>
      <c r="F454" s="20">
        <f>-E454*VLookups!$D$10*2</f>
        <v>-2083.4940286569795</v>
      </c>
      <c r="G454" s="19">
        <v>0</v>
      </c>
      <c r="H454" s="20">
        <f>(-VLookups!$D$13)*(E454+F454/2)</f>
        <v>-10947.024875568548</v>
      </c>
      <c r="I454" s="19">
        <v>0</v>
      </c>
      <c r="J454" s="19">
        <v>0</v>
      </c>
      <c r="K454" s="19">
        <v>0</v>
      </c>
      <c r="L454" s="19">
        <v>0</v>
      </c>
      <c r="M454" s="19">
        <v>0</v>
      </c>
      <c r="N454" s="20" t="s">
        <v>36</v>
      </c>
      <c r="O454" s="19">
        <v>0</v>
      </c>
      <c r="P454" s="20">
        <f>P453-VLookups!$D$42</f>
        <v>-438.5</v>
      </c>
      <c r="Q454" s="22">
        <v>210</v>
      </c>
      <c r="R454" s="19">
        <v>0</v>
      </c>
      <c r="S454" s="20">
        <f>VLookups!$D$50</f>
        <v>-4487.7037773753191</v>
      </c>
      <c r="T454" s="19">
        <v>0</v>
      </c>
      <c r="U454" s="9">
        <v>306</v>
      </c>
      <c r="V454" s="21">
        <f>V453-VLookups!$D$54</f>
        <v>-2850</v>
      </c>
      <c r="W454" s="21">
        <f>-VLookups!$D$60</f>
        <v>-400</v>
      </c>
      <c r="X454" s="21">
        <f>-VLookups!$D$62</f>
        <v>-175</v>
      </c>
      <c r="Y454" s="36">
        <f>Y453*(1+VLookups!$D$57/12)</f>
        <v>-689.58949208519255</v>
      </c>
      <c r="Z454" s="20">
        <f>-E454*VLookups!$J$3</f>
        <v>-1388.9960191046532</v>
      </c>
      <c r="AA454" s="19">
        <v>0</v>
      </c>
      <c r="AB454" s="20">
        <f t="shared" si="29"/>
        <v>12306.339299154128</v>
      </c>
      <c r="AC454" s="20">
        <f t="shared" ref="AC454:AC508" si="30">AB454+AC453*(1+$AC$2/12)</f>
        <v>2069545.0003863329</v>
      </c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</row>
    <row r="455" spans="1:43" x14ac:dyDescent="0.25">
      <c r="A455" s="1"/>
      <c r="B455" s="9">
        <v>451</v>
      </c>
      <c r="C455" s="9">
        <f t="shared" si="27"/>
        <v>60</v>
      </c>
      <c r="D455" s="9">
        <f t="shared" si="28"/>
        <v>7</v>
      </c>
      <c r="E455" s="20">
        <f>E443*(1+VLookups!$C$8)</f>
        <v>34724.900477616327</v>
      </c>
      <c r="F455" s="20">
        <f>-E455*VLookups!$D$10*2</f>
        <v>-2083.4940286569795</v>
      </c>
      <c r="G455" s="19">
        <v>0</v>
      </c>
      <c r="H455" s="20">
        <f>(-VLookups!$D$13)*(E455+F455/2)</f>
        <v>-10947.024875568548</v>
      </c>
      <c r="I455" s="19">
        <v>0</v>
      </c>
      <c r="J455" s="19">
        <v>0</v>
      </c>
      <c r="K455" s="19">
        <v>0</v>
      </c>
      <c r="L455" s="19">
        <v>0</v>
      </c>
      <c r="M455" s="19">
        <v>0</v>
      </c>
      <c r="N455" s="20" t="s">
        <v>36</v>
      </c>
      <c r="O455" s="19">
        <v>0</v>
      </c>
      <c r="P455" s="20">
        <f>P454-VLookups!$D$42</f>
        <v>-440</v>
      </c>
      <c r="Q455" s="22">
        <v>211</v>
      </c>
      <c r="R455" s="19">
        <v>0</v>
      </c>
      <c r="S455" s="20">
        <f>VLookups!$D$50</f>
        <v>-4487.7037773753191</v>
      </c>
      <c r="T455" s="19">
        <v>0</v>
      </c>
      <c r="U455" s="9">
        <v>307</v>
      </c>
      <c r="V455" s="21">
        <f>V454-VLookups!$D$54</f>
        <v>-2855</v>
      </c>
      <c r="W455" s="21">
        <f>-VLookups!$D$60</f>
        <v>-400</v>
      </c>
      <c r="X455" s="21">
        <f>-VLookups!$D$62</f>
        <v>-175</v>
      </c>
      <c r="Y455" s="36">
        <f>Y454*(1+VLookups!$D$57/12)</f>
        <v>-691.60079477044098</v>
      </c>
      <c r="Z455" s="20">
        <f>-E455*VLookups!$J$3</f>
        <v>-1388.9960191046532</v>
      </c>
      <c r="AA455" s="19">
        <v>0</v>
      </c>
      <c r="AB455" s="20">
        <f t="shared" si="29"/>
        <v>12297.827996468881</v>
      </c>
      <c r="AC455" s="20">
        <f t="shared" si="30"/>
        <v>2085292.0700501124</v>
      </c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</row>
    <row r="456" spans="1:43" x14ac:dyDescent="0.25">
      <c r="A456" s="1"/>
      <c r="B456" s="9">
        <v>452</v>
      </c>
      <c r="C456" s="9">
        <f t="shared" si="27"/>
        <v>60</v>
      </c>
      <c r="D456" s="9">
        <f t="shared" si="28"/>
        <v>8</v>
      </c>
      <c r="E456" s="20">
        <f>E444*(1+VLookups!$C$8)</f>
        <v>34724.900477616327</v>
      </c>
      <c r="F456" s="20">
        <f>-E456*VLookups!$D$10*2</f>
        <v>-2083.4940286569795</v>
      </c>
      <c r="G456" s="19">
        <v>0</v>
      </c>
      <c r="H456" s="20">
        <f>(-VLookups!$D$13)*(E456+F456/2)</f>
        <v>-10947.024875568548</v>
      </c>
      <c r="I456" s="19">
        <v>0</v>
      </c>
      <c r="J456" s="19">
        <v>0</v>
      </c>
      <c r="K456" s="19">
        <v>0</v>
      </c>
      <c r="L456" s="19">
        <v>0</v>
      </c>
      <c r="M456" s="19">
        <v>0</v>
      </c>
      <c r="N456" s="20" t="s">
        <v>36</v>
      </c>
      <c r="O456" s="19">
        <v>0</v>
      </c>
      <c r="P456" s="20">
        <f>P455-VLookups!$D$42</f>
        <v>-441.5</v>
      </c>
      <c r="Q456" s="22">
        <v>212</v>
      </c>
      <c r="R456" s="19">
        <v>0</v>
      </c>
      <c r="S456" s="20">
        <f>VLookups!$D$50</f>
        <v>-4487.7037773753191</v>
      </c>
      <c r="T456" s="19">
        <v>0</v>
      </c>
      <c r="U456" s="9">
        <v>308</v>
      </c>
      <c r="V456" s="21">
        <f>V455-VLookups!$D$54</f>
        <v>-2860</v>
      </c>
      <c r="W456" s="21">
        <f>-VLookups!$D$60</f>
        <v>-400</v>
      </c>
      <c r="X456" s="21">
        <f>-VLookups!$D$62</f>
        <v>-175</v>
      </c>
      <c r="Y456" s="36">
        <f>Y455*(1+VLookups!$D$57/12)</f>
        <v>-693.61796375518816</v>
      </c>
      <c r="Z456" s="20">
        <f>-E456*VLookups!$J$3</f>
        <v>-1388.9960191046532</v>
      </c>
      <c r="AA456" s="19">
        <v>0</v>
      </c>
      <c r="AB456" s="20">
        <f t="shared" si="29"/>
        <v>12289.310827484132</v>
      </c>
      <c r="AC456" s="20">
        <f t="shared" si="30"/>
        <v>2101056.8676610137</v>
      </c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</row>
    <row r="457" spans="1:43" x14ac:dyDescent="0.25">
      <c r="A457" s="1"/>
      <c r="B457" s="9">
        <v>453</v>
      </c>
      <c r="C457" s="9">
        <f t="shared" si="27"/>
        <v>60</v>
      </c>
      <c r="D457" s="9">
        <f t="shared" si="28"/>
        <v>9</v>
      </c>
      <c r="E457" s="20">
        <f>E445*(1+VLookups!$C$8)</f>
        <v>34724.900477616327</v>
      </c>
      <c r="F457" s="20">
        <f>-E457*VLookups!$D$10*2</f>
        <v>-2083.4940286569795</v>
      </c>
      <c r="G457" s="19">
        <v>0</v>
      </c>
      <c r="H457" s="20">
        <f>(-VLookups!$D$13)*(E457+F457/2)</f>
        <v>-10947.024875568548</v>
      </c>
      <c r="I457" s="19">
        <v>0</v>
      </c>
      <c r="J457" s="19">
        <v>0</v>
      </c>
      <c r="K457" s="19">
        <v>0</v>
      </c>
      <c r="L457" s="19">
        <v>0</v>
      </c>
      <c r="M457" s="19">
        <v>0</v>
      </c>
      <c r="N457" s="20" t="s">
        <v>36</v>
      </c>
      <c r="O457" s="19">
        <v>0</v>
      </c>
      <c r="P457" s="20">
        <f>P456-VLookups!$D$42</f>
        <v>-443</v>
      </c>
      <c r="Q457" s="22">
        <v>213</v>
      </c>
      <c r="R457" s="19">
        <v>0</v>
      </c>
      <c r="S457" s="20">
        <f>VLookups!$D$50</f>
        <v>-4487.7037773753191</v>
      </c>
      <c r="T457" s="19">
        <v>0</v>
      </c>
      <c r="U457" s="9">
        <v>309</v>
      </c>
      <c r="V457" s="21">
        <f>V456-VLookups!$D$54</f>
        <v>-2865</v>
      </c>
      <c r="W457" s="21">
        <f>-VLookups!$D$60</f>
        <v>-400</v>
      </c>
      <c r="X457" s="21">
        <f>-VLookups!$D$62</f>
        <v>-175</v>
      </c>
      <c r="Y457" s="36">
        <f>Y456*(1+VLookups!$D$57/12)</f>
        <v>-695.64101614947413</v>
      </c>
      <c r="Z457" s="20">
        <f>-E457*VLookups!$J$3</f>
        <v>-1388.9960191046532</v>
      </c>
      <c r="AA457" s="19">
        <v>0</v>
      </c>
      <c r="AB457" s="20">
        <f t="shared" si="29"/>
        <v>12280.787775089846</v>
      </c>
      <c r="AC457" s="20">
        <f t="shared" si="30"/>
        <v>2116839.4168822053</v>
      </c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</row>
    <row r="458" spans="1:43" x14ac:dyDescent="0.25">
      <c r="A458" s="1"/>
      <c r="B458" s="9">
        <v>454</v>
      </c>
      <c r="C458" s="9">
        <f t="shared" si="27"/>
        <v>60</v>
      </c>
      <c r="D458" s="9">
        <f t="shared" si="28"/>
        <v>10</v>
      </c>
      <c r="E458" s="20">
        <f>E446*(1+VLookups!$C$8)</f>
        <v>34724.900477616327</v>
      </c>
      <c r="F458" s="20">
        <f>-E458*VLookups!$D$10*2</f>
        <v>-2083.4940286569795</v>
      </c>
      <c r="G458" s="19">
        <v>0</v>
      </c>
      <c r="H458" s="20">
        <f>(-VLookups!$D$13)*(E458+F458/2)</f>
        <v>-10947.024875568548</v>
      </c>
      <c r="I458" s="19">
        <v>0</v>
      </c>
      <c r="J458" s="19">
        <v>0</v>
      </c>
      <c r="K458" s="19">
        <v>0</v>
      </c>
      <c r="L458" s="19">
        <v>0</v>
      </c>
      <c r="M458" s="19">
        <v>0</v>
      </c>
      <c r="N458" s="20" t="s">
        <v>36</v>
      </c>
      <c r="O458" s="19">
        <v>0</v>
      </c>
      <c r="P458" s="20">
        <f>P457-VLookups!$D$42</f>
        <v>-444.5</v>
      </c>
      <c r="Q458" s="22">
        <v>214</v>
      </c>
      <c r="R458" s="19">
        <v>0</v>
      </c>
      <c r="S458" s="20">
        <f>VLookups!$D$50</f>
        <v>-4487.7037773753191</v>
      </c>
      <c r="T458" s="19">
        <v>0</v>
      </c>
      <c r="U458" s="9">
        <v>310</v>
      </c>
      <c r="V458" s="21">
        <f>V457-VLookups!$D$54</f>
        <v>-2870</v>
      </c>
      <c r="W458" s="21">
        <f>-VLookups!$D$60</f>
        <v>-400</v>
      </c>
      <c r="X458" s="21">
        <f>-VLookups!$D$62</f>
        <v>-175</v>
      </c>
      <c r="Y458" s="36">
        <f>Y457*(1+VLookups!$D$57/12)</f>
        <v>-697.66996911324338</v>
      </c>
      <c r="Z458" s="20">
        <f>-E458*VLookups!$J$3</f>
        <v>-1388.9960191046532</v>
      </c>
      <c r="AA458" s="19">
        <v>0</v>
      </c>
      <c r="AB458" s="20">
        <f t="shared" si="29"/>
        <v>12272.258822126078</v>
      </c>
      <c r="AC458" s="20">
        <f t="shared" si="30"/>
        <v>2132639.741399135</v>
      </c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</row>
    <row r="459" spans="1:43" x14ac:dyDescent="0.25">
      <c r="A459" s="1"/>
      <c r="B459" s="9">
        <v>455</v>
      </c>
      <c r="C459" s="9">
        <f t="shared" si="27"/>
        <v>60</v>
      </c>
      <c r="D459" s="9">
        <f t="shared" si="28"/>
        <v>11</v>
      </c>
      <c r="E459" s="20">
        <f>E447*(1+VLookups!$C$8)</f>
        <v>34724.900477616327</v>
      </c>
      <c r="F459" s="20">
        <f>-E459*VLookups!$D$10*2</f>
        <v>-2083.4940286569795</v>
      </c>
      <c r="G459" s="19">
        <v>0</v>
      </c>
      <c r="H459" s="20">
        <f>(-VLookups!$D$13)*(E459+F459/2)</f>
        <v>-10947.024875568548</v>
      </c>
      <c r="I459" s="19">
        <v>0</v>
      </c>
      <c r="J459" s="19">
        <v>0</v>
      </c>
      <c r="K459" s="19">
        <v>0</v>
      </c>
      <c r="L459" s="19">
        <v>0</v>
      </c>
      <c r="M459" s="19">
        <v>0</v>
      </c>
      <c r="N459" s="20" t="s">
        <v>36</v>
      </c>
      <c r="O459" s="19">
        <v>0</v>
      </c>
      <c r="P459" s="20">
        <f>P458-VLookups!$D$42</f>
        <v>-446</v>
      </c>
      <c r="Q459" s="22">
        <v>215</v>
      </c>
      <c r="R459" s="19">
        <v>0</v>
      </c>
      <c r="S459" s="20">
        <f>VLookups!$D$50</f>
        <v>-4487.7037773753191</v>
      </c>
      <c r="T459" s="19">
        <v>0</v>
      </c>
      <c r="U459" s="9">
        <v>311</v>
      </c>
      <c r="V459" s="21">
        <f>V458-VLookups!$D$54</f>
        <v>-2875</v>
      </c>
      <c r="W459" s="21">
        <f>-VLookups!$D$60</f>
        <v>-400</v>
      </c>
      <c r="X459" s="21">
        <f>-VLookups!$D$62</f>
        <v>-175</v>
      </c>
      <c r="Y459" s="36">
        <f>Y458*(1+VLookups!$D$57/12)</f>
        <v>-699.70483985649037</v>
      </c>
      <c r="Z459" s="20">
        <f>-E459*VLookups!$J$3</f>
        <v>-1388.9960191046532</v>
      </c>
      <c r="AA459" s="19">
        <v>0</v>
      </c>
      <c r="AB459" s="20">
        <f t="shared" si="29"/>
        <v>12263.72395138283</v>
      </c>
      <c r="AC459" s="20">
        <f t="shared" si="30"/>
        <v>2148457.8649195167</v>
      </c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</row>
    <row r="460" spans="1:43" x14ac:dyDescent="0.25">
      <c r="A460" s="1"/>
      <c r="B460" s="9">
        <v>456</v>
      </c>
      <c r="C460" s="9">
        <f t="shared" si="27"/>
        <v>61</v>
      </c>
      <c r="D460" s="9">
        <f t="shared" si="28"/>
        <v>0</v>
      </c>
      <c r="E460" s="20">
        <f>E448*(1+VLookups!$C$8)</f>
        <v>35940.271994332899</v>
      </c>
      <c r="F460" s="20">
        <f>-E460*VLookups!$D$10*2</f>
        <v>-2156.4163196599739</v>
      </c>
      <c r="G460" s="19">
        <v>0</v>
      </c>
      <c r="H460" s="20">
        <f>(-VLookups!$D$13)*(E460+F460/2)</f>
        <v>-11330.170746213447</v>
      </c>
      <c r="I460" s="19">
        <v>0</v>
      </c>
      <c r="J460" s="19">
        <v>0</v>
      </c>
      <c r="K460" s="19">
        <v>0</v>
      </c>
      <c r="L460" s="19">
        <v>0</v>
      </c>
      <c r="M460" s="19">
        <v>0</v>
      </c>
      <c r="N460" s="20" t="s">
        <v>36</v>
      </c>
      <c r="O460" s="19">
        <v>0</v>
      </c>
      <c r="P460" s="20">
        <f>P459-VLookups!$D$42</f>
        <v>-447.5</v>
      </c>
      <c r="Q460" s="22">
        <v>216</v>
      </c>
      <c r="R460" s="19">
        <v>0</v>
      </c>
      <c r="S460" s="20">
        <f>VLookups!$D$50</f>
        <v>-4487.7037773753191</v>
      </c>
      <c r="T460" s="19">
        <v>0</v>
      </c>
      <c r="U460" s="9">
        <v>312</v>
      </c>
      <c r="V460" s="21">
        <f>V459-VLookups!$D$54</f>
        <v>-2880</v>
      </c>
      <c r="W460" s="21">
        <f>-VLookups!$D$60</f>
        <v>-400</v>
      </c>
      <c r="X460" s="21">
        <f>-VLookups!$D$62</f>
        <v>-175</v>
      </c>
      <c r="Y460" s="36">
        <f>Y459*(1+VLookups!$D$57/12)</f>
        <v>-701.7456456394051</v>
      </c>
      <c r="Z460" s="20">
        <f>-E460*VLookups!$J$3</f>
        <v>-1437.6108797733159</v>
      </c>
      <c r="AA460" s="19">
        <v>0</v>
      </c>
      <c r="AB460" s="20">
        <f t="shared" si="29"/>
        <v>13002.332785501429</v>
      </c>
      <c r="AC460" s="20">
        <f t="shared" si="30"/>
        <v>2165040.9608132178</v>
      </c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</row>
    <row r="461" spans="1:43" x14ac:dyDescent="0.25">
      <c r="A461" s="1"/>
      <c r="B461" s="9">
        <v>457</v>
      </c>
      <c r="C461" s="9">
        <f t="shared" si="27"/>
        <v>61</v>
      </c>
      <c r="D461" s="9">
        <f t="shared" si="28"/>
        <v>1</v>
      </c>
      <c r="E461" s="20">
        <f>E449*(1+VLookups!$C$8)</f>
        <v>35940.271994332899</v>
      </c>
      <c r="F461" s="20">
        <f>-E461*VLookups!$D$10*2</f>
        <v>-2156.4163196599739</v>
      </c>
      <c r="G461" s="19">
        <v>0</v>
      </c>
      <c r="H461" s="20">
        <f>(-VLookups!$D$13)*(E461+F461/2)</f>
        <v>-11330.170746213447</v>
      </c>
      <c r="I461" s="19">
        <v>0</v>
      </c>
      <c r="J461" s="19">
        <v>0</v>
      </c>
      <c r="K461" s="19">
        <v>0</v>
      </c>
      <c r="L461" s="19">
        <v>0</v>
      </c>
      <c r="M461" s="19">
        <v>0</v>
      </c>
      <c r="N461" s="20" t="s">
        <v>36</v>
      </c>
      <c r="O461" s="19">
        <v>0</v>
      </c>
      <c r="P461" s="20">
        <f>P460-VLookups!$D$42</f>
        <v>-449</v>
      </c>
      <c r="Q461" s="22">
        <v>217</v>
      </c>
      <c r="R461" s="19">
        <v>0</v>
      </c>
      <c r="S461" s="20">
        <f>VLookups!$D$50</f>
        <v>-4487.7037773753191</v>
      </c>
      <c r="T461" s="19">
        <v>0</v>
      </c>
      <c r="U461" s="9">
        <v>313</v>
      </c>
      <c r="V461" s="21">
        <f>V460-VLookups!$D$54</f>
        <v>-2885</v>
      </c>
      <c r="W461" s="21">
        <f>-VLookups!$D$60</f>
        <v>-400</v>
      </c>
      <c r="X461" s="21">
        <f>-VLookups!$D$62</f>
        <v>-175</v>
      </c>
      <c r="Y461" s="36">
        <f>Y460*(1+VLookups!$D$57/12)</f>
        <v>-703.79240377252006</v>
      </c>
      <c r="Z461" s="20">
        <f>-E461*VLookups!$J$3</f>
        <v>-1437.6108797733159</v>
      </c>
      <c r="AA461" s="19">
        <v>0</v>
      </c>
      <c r="AB461" s="20">
        <f t="shared" si="29"/>
        <v>12993.786027368313</v>
      </c>
      <c r="AC461" s="20">
        <f t="shared" si="30"/>
        <v>2181643.1484419415</v>
      </c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</row>
    <row r="462" spans="1:43" x14ac:dyDescent="0.25">
      <c r="A462" s="1"/>
      <c r="B462" s="9">
        <v>458</v>
      </c>
      <c r="C462" s="9">
        <f t="shared" si="27"/>
        <v>61</v>
      </c>
      <c r="D462" s="9">
        <f t="shared" si="28"/>
        <v>2</v>
      </c>
      <c r="E462" s="20">
        <f>E450*(1+VLookups!$C$8)</f>
        <v>35940.271994332899</v>
      </c>
      <c r="F462" s="20">
        <f>-E462*VLookups!$D$10*2</f>
        <v>-2156.4163196599739</v>
      </c>
      <c r="G462" s="19">
        <v>0</v>
      </c>
      <c r="H462" s="20">
        <f>(-VLookups!$D$13)*(E462+F462/2)</f>
        <v>-11330.170746213447</v>
      </c>
      <c r="I462" s="19">
        <v>0</v>
      </c>
      <c r="J462" s="19">
        <v>0</v>
      </c>
      <c r="K462" s="19">
        <v>0</v>
      </c>
      <c r="L462" s="19">
        <v>0</v>
      </c>
      <c r="M462" s="19">
        <v>0</v>
      </c>
      <c r="N462" s="20" t="s">
        <v>36</v>
      </c>
      <c r="O462" s="19">
        <v>0</v>
      </c>
      <c r="P462" s="20">
        <f>P461-VLookups!$D$42</f>
        <v>-450.5</v>
      </c>
      <c r="Q462" s="22">
        <v>218</v>
      </c>
      <c r="R462" s="19">
        <v>0</v>
      </c>
      <c r="S462" s="20">
        <f>VLookups!$D$50</f>
        <v>-4487.7037773753191</v>
      </c>
      <c r="T462" s="19">
        <v>0</v>
      </c>
      <c r="U462" s="9">
        <v>314</v>
      </c>
      <c r="V462" s="21">
        <f>V461-VLookups!$D$54</f>
        <v>-2890</v>
      </c>
      <c r="W462" s="21">
        <f>-VLookups!$D$60</f>
        <v>-400</v>
      </c>
      <c r="X462" s="21">
        <f>-VLookups!$D$62</f>
        <v>-175</v>
      </c>
      <c r="Y462" s="36">
        <f>Y461*(1+VLookups!$D$57/12)</f>
        <v>-705.84513161685663</v>
      </c>
      <c r="Z462" s="20">
        <f>-E462*VLookups!$J$3</f>
        <v>-1437.6108797733159</v>
      </c>
      <c r="AA462" s="19">
        <v>0</v>
      </c>
      <c r="AB462" s="20">
        <f t="shared" si="29"/>
        <v>12985.233299523976</v>
      </c>
      <c r="AC462" s="20">
        <f t="shared" si="30"/>
        <v>2198264.4536555354</v>
      </c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 x14ac:dyDescent="0.25">
      <c r="A463" s="1"/>
      <c r="B463" s="9">
        <v>459</v>
      </c>
      <c r="C463" s="9">
        <f t="shared" si="27"/>
        <v>61</v>
      </c>
      <c r="D463" s="9">
        <f t="shared" si="28"/>
        <v>3</v>
      </c>
      <c r="E463" s="20">
        <f>E451*(1+VLookups!$C$8)</f>
        <v>35940.271994332899</v>
      </c>
      <c r="F463" s="20">
        <f>-E463*VLookups!$D$10*2</f>
        <v>-2156.4163196599739</v>
      </c>
      <c r="G463" s="19">
        <v>0</v>
      </c>
      <c r="H463" s="20">
        <f>(-VLookups!$D$13)*(E463+F463/2)</f>
        <v>-11330.170746213447</v>
      </c>
      <c r="I463" s="19">
        <v>0</v>
      </c>
      <c r="J463" s="19">
        <v>0</v>
      </c>
      <c r="K463" s="19">
        <v>0</v>
      </c>
      <c r="L463" s="19">
        <v>0</v>
      </c>
      <c r="M463" s="19">
        <v>0</v>
      </c>
      <c r="N463" s="20" t="s">
        <v>36</v>
      </c>
      <c r="O463" s="19">
        <v>0</v>
      </c>
      <c r="P463" s="20">
        <f>P462-VLookups!$D$42</f>
        <v>-452</v>
      </c>
      <c r="Q463" s="22">
        <v>219</v>
      </c>
      <c r="R463" s="19">
        <v>0</v>
      </c>
      <c r="S463" s="20">
        <f>VLookups!$D$50</f>
        <v>-4487.7037773753191</v>
      </c>
      <c r="T463" s="19">
        <v>0</v>
      </c>
      <c r="U463" s="9">
        <v>315</v>
      </c>
      <c r="V463" s="21">
        <f>V462-VLookups!$D$54</f>
        <v>-2895</v>
      </c>
      <c r="W463" s="21">
        <f>-VLookups!$D$60</f>
        <v>-400</v>
      </c>
      <c r="X463" s="21">
        <f>-VLookups!$D$62</f>
        <v>-175</v>
      </c>
      <c r="Y463" s="36">
        <f>Y462*(1+VLookups!$D$57/12)</f>
        <v>-707.90384658407243</v>
      </c>
      <c r="Z463" s="20">
        <f>-E463*VLookups!$J$3</f>
        <v>-1437.6108797733159</v>
      </c>
      <c r="AA463" s="19">
        <v>0</v>
      </c>
      <c r="AB463" s="20">
        <f t="shared" si="29"/>
        <v>12976.67458455676</v>
      </c>
      <c r="AC463" s="20">
        <f t="shared" si="30"/>
        <v>2214904.902329518</v>
      </c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 x14ac:dyDescent="0.25">
      <c r="A464" s="1"/>
      <c r="B464" s="9">
        <v>460</v>
      </c>
      <c r="C464" s="9">
        <f t="shared" si="27"/>
        <v>61</v>
      </c>
      <c r="D464" s="9">
        <f t="shared" si="28"/>
        <v>4</v>
      </c>
      <c r="E464" s="20">
        <f>E452*(1+VLookups!$C$8)</f>
        <v>35940.271994332899</v>
      </c>
      <c r="F464" s="20">
        <f>-E464*VLookups!$D$10*2</f>
        <v>-2156.4163196599739</v>
      </c>
      <c r="G464" s="19">
        <v>0</v>
      </c>
      <c r="H464" s="20">
        <f>(-VLookups!$D$13)*(E464+F464/2)</f>
        <v>-11330.170746213447</v>
      </c>
      <c r="I464" s="19">
        <v>0</v>
      </c>
      <c r="J464" s="19">
        <v>0</v>
      </c>
      <c r="K464" s="19">
        <v>0</v>
      </c>
      <c r="L464" s="19">
        <v>0</v>
      </c>
      <c r="M464" s="19">
        <v>0</v>
      </c>
      <c r="N464" s="20" t="s">
        <v>36</v>
      </c>
      <c r="O464" s="19">
        <v>0</v>
      </c>
      <c r="P464" s="20">
        <f>P463-VLookups!$D$42</f>
        <v>-453.5</v>
      </c>
      <c r="Q464" s="22">
        <v>220</v>
      </c>
      <c r="R464" s="19">
        <v>0</v>
      </c>
      <c r="S464" s="20">
        <f>VLookups!$D$50</f>
        <v>-4487.7037773753191</v>
      </c>
      <c r="T464" s="19">
        <v>0</v>
      </c>
      <c r="U464" s="9">
        <v>316</v>
      </c>
      <c r="V464" s="21">
        <f>V463-VLookups!$D$54</f>
        <v>-2900</v>
      </c>
      <c r="W464" s="21">
        <f>-VLookups!$D$60</f>
        <v>-400</v>
      </c>
      <c r="X464" s="21">
        <f>-VLookups!$D$62</f>
        <v>-175</v>
      </c>
      <c r="Y464" s="36">
        <f>Y463*(1+VLookups!$D$57/12)</f>
        <v>-709.9685661366093</v>
      </c>
      <c r="Z464" s="20">
        <f>-E464*VLookups!$J$3</f>
        <v>-1437.6108797733159</v>
      </c>
      <c r="AA464" s="19">
        <v>0</v>
      </c>
      <c r="AB464" s="20">
        <f t="shared" si="29"/>
        <v>12968.109865004224</v>
      </c>
      <c r="AC464" s="20">
        <f t="shared" si="30"/>
        <v>2231564.5203650715</v>
      </c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spans="1:43" x14ac:dyDescent="0.25">
      <c r="A465" s="1"/>
      <c r="B465" s="9">
        <v>461</v>
      </c>
      <c r="C465" s="9">
        <f t="shared" ref="C465:C508" si="31">C453+1</f>
        <v>61</v>
      </c>
      <c r="D465" s="9">
        <f t="shared" si="28"/>
        <v>5</v>
      </c>
      <c r="E465" s="20">
        <f>E453*(1+VLookups!$C$8)</f>
        <v>35940.271994332899</v>
      </c>
      <c r="F465" s="20">
        <f>-E465*VLookups!$D$10*2</f>
        <v>-2156.4163196599739</v>
      </c>
      <c r="G465" s="19">
        <v>0</v>
      </c>
      <c r="H465" s="20">
        <f>(-VLookups!$D$13)*(E465+F465/2)</f>
        <v>-11330.170746213447</v>
      </c>
      <c r="I465" s="19">
        <v>0</v>
      </c>
      <c r="J465" s="19">
        <v>0</v>
      </c>
      <c r="K465" s="19">
        <v>0</v>
      </c>
      <c r="L465" s="19">
        <v>0</v>
      </c>
      <c r="M465" s="19">
        <v>0</v>
      </c>
      <c r="N465" s="20" t="s">
        <v>36</v>
      </c>
      <c r="O465" s="19">
        <v>0</v>
      </c>
      <c r="P465" s="20">
        <f>P464-VLookups!$D$42</f>
        <v>-455</v>
      </c>
      <c r="Q465" s="22">
        <v>221</v>
      </c>
      <c r="R465" s="19">
        <v>0</v>
      </c>
      <c r="S465" s="20">
        <f>VLookups!$D$50</f>
        <v>-4487.7037773753191</v>
      </c>
      <c r="T465" s="19">
        <v>0</v>
      </c>
      <c r="U465" s="9">
        <v>317</v>
      </c>
      <c r="V465" s="21">
        <f>V464-VLookups!$D$54</f>
        <v>-2905</v>
      </c>
      <c r="W465" s="21">
        <f>-VLookups!$D$60</f>
        <v>-400</v>
      </c>
      <c r="X465" s="21">
        <f>-VLookups!$D$62</f>
        <v>-175</v>
      </c>
      <c r="Y465" s="36">
        <f>Y464*(1+VLookups!$D$57/12)</f>
        <v>-712.03930778784104</v>
      </c>
      <c r="Z465" s="20">
        <f>-E465*VLookups!$J$3</f>
        <v>-1437.6108797733159</v>
      </c>
      <c r="AA465" s="19">
        <v>0</v>
      </c>
      <c r="AB465" s="20">
        <f t="shared" si="29"/>
        <v>12959.539123352992</v>
      </c>
      <c r="AC465" s="20">
        <f t="shared" si="30"/>
        <v>2248243.3336890331</v>
      </c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</row>
    <row r="466" spans="1:43" x14ac:dyDescent="0.25">
      <c r="A466" s="1"/>
      <c r="B466" s="9">
        <v>462</v>
      </c>
      <c r="C466" s="9">
        <f t="shared" si="31"/>
        <v>61</v>
      </c>
      <c r="D466" s="9">
        <f t="shared" ref="D466:D507" si="32">D454</f>
        <v>6</v>
      </c>
      <c r="E466" s="20">
        <f>E454*(1+VLookups!$C$8)</f>
        <v>35940.271994332899</v>
      </c>
      <c r="F466" s="20">
        <f>-E466*VLookups!$D$10*2</f>
        <v>-2156.4163196599739</v>
      </c>
      <c r="G466" s="19">
        <v>0</v>
      </c>
      <c r="H466" s="20">
        <f>(-VLookups!$D$13)*(E466+F466/2)</f>
        <v>-11330.170746213447</v>
      </c>
      <c r="I466" s="19">
        <v>0</v>
      </c>
      <c r="J466" s="19">
        <v>0</v>
      </c>
      <c r="K466" s="19">
        <v>0</v>
      </c>
      <c r="L466" s="19">
        <v>0</v>
      </c>
      <c r="M466" s="19">
        <v>0</v>
      </c>
      <c r="N466" s="20" t="s">
        <v>36</v>
      </c>
      <c r="O466" s="19">
        <v>0</v>
      </c>
      <c r="P466" s="20">
        <f>P465-VLookups!$D$42</f>
        <v>-456.5</v>
      </c>
      <c r="Q466" s="22">
        <v>222</v>
      </c>
      <c r="R466" s="19">
        <v>0</v>
      </c>
      <c r="S466" s="20">
        <f>VLookups!$D$50</f>
        <v>-4487.7037773753191</v>
      </c>
      <c r="T466" s="19">
        <v>0</v>
      </c>
      <c r="U466" s="9">
        <v>318</v>
      </c>
      <c r="V466" s="21">
        <f>V465-VLookups!$D$54</f>
        <v>-2910</v>
      </c>
      <c r="W466" s="21">
        <f>-VLookups!$D$60</f>
        <v>-400</v>
      </c>
      <c r="X466" s="21">
        <f>-VLookups!$D$62</f>
        <v>-175</v>
      </c>
      <c r="Y466" s="36">
        <f>Y465*(1+VLookups!$D$57/12)</f>
        <v>-714.1160891022223</v>
      </c>
      <c r="Z466" s="20">
        <f>-E466*VLookups!$J$3</f>
        <v>-1437.6108797733159</v>
      </c>
      <c r="AA466" s="19">
        <v>0</v>
      </c>
      <c r="AB466" s="20">
        <f t="shared" si="29"/>
        <v>12950.962342038611</v>
      </c>
      <c r="AC466" s="20">
        <f t="shared" si="30"/>
        <v>2264941.3682538872</v>
      </c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</row>
    <row r="467" spans="1:43" x14ac:dyDescent="0.25">
      <c r="A467" s="1"/>
      <c r="B467" s="9">
        <v>463</v>
      </c>
      <c r="C467" s="9">
        <f t="shared" si="31"/>
        <v>61</v>
      </c>
      <c r="D467" s="9">
        <f t="shared" si="32"/>
        <v>7</v>
      </c>
      <c r="E467" s="20">
        <f>E455*(1+VLookups!$C$8)</f>
        <v>35940.271994332899</v>
      </c>
      <c r="F467" s="20">
        <f>-E467*VLookups!$D$10*2</f>
        <v>-2156.4163196599739</v>
      </c>
      <c r="G467" s="19">
        <v>0</v>
      </c>
      <c r="H467" s="20">
        <f>(-VLookups!$D$13)*(E467+F467/2)</f>
        <v>-11330.170746213447</v>
      </c>
      <c r="I467" s="19">
        <v>0</v>
      </c>
      <c r="J467" s="19">
        <v>0</v>
      </c>
      <c r="K467" s="19">
        <v>0</v>
      </c>
      <c r="L467" s="19">
        <v>0</v>
      </c>
      <c r="M467" s="19">
        <v>0</v>
      </c>
      <c r="N467" s="20" t="s">
        <v>36</v>
      </c>
      <c r="O467" s="19">
        <v>0</v>
      </c>
      <c r="P467" s="20">
        <f>P466-VLookups!$D$42</f>
        <v>-458</v>
      </c>
      <c r="Q467" s="22">
        <v>223</v>
      </c>
      <c r="R467" s="19">
        <v>0</v>
      </c>
      <c r="S467" s="20">
        <f>VLookups!$D$50</f>
        <v>-4487.7037773753191</v>
      </c>
      <c r="T467" s="19">
        <v>0</v>
      </c>
      <c r="U467" s="9">
        <v>319</v>
      </c>
      <c r="V467" s="21">
        <f>V466-VLookups!$D$54</f>
        <v>-2915</v>
      </c>
      <c r="W467" s="21">
        <f>-VLookups!$D$60</f>
        <v>-400</v>
      </c>
      <c r="X467" s="21">
        <f>-VLookups!$D$62</f>
        <v>-175</v>
      </c>
      <c r="Y467" s="36">
        <f>Y466*(1+VLookups!$D$57/12)</f>
        <v>-716.19892769543708</v>
      </c>
      <c r="Z467" s="20">
        <f>-E467*VLookups!$J$3</f>
        <v>-1437.6108797733159</v>
      </c>
      <c r="AA467" s="19">
        <v>0</v>
      </c>
      <c r="AB467" s="20">
        <f t="shared" si="29"/>
        <v>12942.379503445396</v>
      </c>
      <c r="AC467" s="20">
        <f t="shared" si="30"/>
        <v>2281658.6500377557</v>
      </c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</row>
    <row r="468" spans="1:43" x14ac:dyDescent="0.25">
      <c r="A468" s="1"/>
      <c r="B468" s="9">
        <v>464</v>
      </c>
      <c r="C468" s="9">
        <f t="shared" si="31"/>
        <v>61</v>
      </c>
      <c r="D468" s="9">
        <f t="shared" si="32"/>
        <v>8</v>
      </c>
      <c r="E468" s="20">
        <f>E456*(1+VLookups!$C$8)</f>
        <v>35940.271994332899</v>
      </c>
      <c r="F468" s="20">
        <f>-E468*VLookups!$D$10*2</f>
        <v>-2156.4163196599739</v>
      </c>
      <c r="G468" s="19">
        <v>0</v>
      </c>
      <c r="H468" s="20">
        <f>(-VLookups!$D$13)*(E468+F468/2)</f>
        <v>-11330.170746213447</v>
      </c>
      <c r="I468" s="19">
        <v>0</v>
      </c>
      <c r="J468" s="19">
        <v>0</v>
      </c>
      <c r="K468" s="19">
        <v>0</v>
      </c>
      <c r="L468" s="19">
        <v>0</v>
      </c>
      <c r="M468" s="19">
        <v>0</v>
      </c>
      <c r="N468" s="20" t="s">
        <v>36</v>
      </c>
      <c r="O468" s="19">
        <v>0</v>
      </c>
      <c r="P468" s="20">
        <f>P467-VLookups!$D$42</f>
        <v>-459.5</v>
      </c>
      <c r="Q468" s="22">
        <v>224</v>
      </c>
      <c r="R468" s="19">
        <v>0</v>
      </c>
      <c r="S468" s="20">
        <f>VLookups!$D$50</f>
        <v>-4487.7037773753191</v>
      </c>
      <c r="T468" s="19">
        <v>0</v>
      </c>
      <c r="U468" s="9">
        <v>320</v>
      </c>
      <c r="V468" s="21">
        <f>V467-VLookups!$D$54</f>
        <v>-2920</v>
      </c>
      <c r="W468" s="21">
        <f>-VLookups!$D$60</f>
        <v>-400</v>
      </c>
      <c r="X468" s="21">
        <f>-VLookups!$D$62</f>
        <v>-175</v>
      </c>
      <c r="Y468" s="36">
        <f>Y467*(1+VLookups!$D$57/12)</f>
        <v>-718.28784123454875</v>
      </c>
      <c r="Z468" s="20">
        <f>-E468*VLookups!$J$3</f>
        <v>-1437.6108797733159</v>
      </c>
      <c r="AA468" s="19">
        <v>0</v>
      </c>
      <c r="AB468" s="20">
        <f t="shared" si="29"/>
        <v>12933.790589906284</v>
      </c>
      <c r="AC468" s="20">
        <f t="shared" si="30"/>
        <v>2298395.2050443916</v>
      </c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</row>
    <row r="469" spans="1:43" x14ac:dyDescent="0.25">
      <c r="A469" s="1"/>
      <c r="B469" s="9">
        <v>465</v>
      </c>
      <c r="C469" s="9">
        <f t="shared" si="31"/>
        <v>61</v>
      </c>
      <c r="D469" s="9">
        <f t="shared" si="32"/>
        <v>9</v>
      </c>
      <c r="E469" s="20">
        <f>E457*(1+VLookups!$C$8)</f>
        <v>35940.271994332899</v>
      </c>
      <c r="F469" s="20">
        <f>-E469*VLookups!$D$10*2</f>
        <v>-2156.4163196599739</v>
      </c>
      <c r="G469" s="19">
        <v>0</v>
      </c>
      <c r="H469" s="20">
        <f>(-VLookups!$D$13)*(E469+F469/2)</f>
        <v>-11330.170746213447</v>
      </c>
      <c r="I469" s="19">
        <v>0</v>
      </c>
      <c r="J469" s="19">
        <v>0</v>
      </c>
      <c r="K469" s="19">
        <v>0</v>
      </c>
      <c r="L469" s="19">
        <v>0</v>
      </c>
      <c r="M469" s="19">
        <v>0</v>
      </c>
      <c r="N469" s="20" t="s">
        <v>36</v>
      </c>
      <c r="O469" s="19">
        <v>0</v>
      </c>
      <c r="P469" s="20">
        <f>P468-VLookups!$D$42</f>
        <v>-461</v>
      </c>
      <c r="Q469" s="22">
        <v>225</v>
      </c>
      <c r="R469" s="19">
        <v>0</v>
      </c>
      <c r="S469" s="20">
        <f>VLookups!$D$50</f>
        <v>-4487.7037773753191</v>
      </c>
      <c r="T469" s="19">
        <v>0</v>
      </c>
      <c r="U469" s="9">
        <v>321</v>
      </c>
      <c r="V469" s="21">
        <f>V468-VLookups!$D$54</f>
        <v>-2925</v>
      </c>
      <c r="W469" s="21">
        <f>-VLookups!$D$60</f>
        <v>-400</v>
      </c>
      <c r="X469" s="21">
        <f>-VLookups!$D$62</f>
        <v>-175</v>
      </c>
      <c r="Y469" s="36">
        <f>Y468*(1+VLookups!$D$57/12)</f>
        <v>-720.3828474381495</v>
      </c>
      <c r="Z469" s="20">
        <f>-E469*VLookups!$J$3</f>
        <v>-1437.6108797733159</v>
      </c>
      <c r="AA469" s="19">
        <v>0</v>
      </c>
      <c r="AB469" s="20">
        <f t="shared" si="29"/>
        <v>12925.195583702684</v>
      </c>
      <c r="AC469" s="20">
        <f t="shared" si="30"/>
        <v>2315151.0593031682</v>
      </c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</row>
    <row r="470" spans="1:43" x14ac:dyDescent="0.25">
      <c r="A470" s="1"/>
      <c r="B470" s="9">
        <v>466</v>
      </c>
      <c r="C470" s="9">
        <f t="shared" si="31"/>
        <v>61</v>
      </c>
      <c r="D470" s="9">
        <f t="shared" si="32"/>
        <v>10</v>
      </c>
      <c r="E470" s="20">
        <f>E458*(1+VLookups!$C$8)</f>
        <v>35940.271994332899</v>
      </c>
      <c r="F470" s="20">
        <f>-E470*VLookups!$D$10*2</f>
        <v>-2156.4163196599739</v>
      </c>
      <c r="G470" s="19">
        <v>0</v>
      </c>
      <c r="H470" s="20">
        <f>(-VLookups!$D$13)*(E470+F470/2)</f>
        <v>-11330.170746213447</v>
      </c>
      <c r="I470" s="19">
        <v>0</v>
      </c>
      <c r="J470" s="19">
        <v>0</v>
      </c>
      <c r="K470" s="19">
        <v>0</v>
      </c>
      <c r="L470" s="19">
        <v>0</v>
      </c>
      <c r="M470" s="19">
        <v>0</v>
      </c>
      <c r="N470" s="20" t="s">
        <v>36</v>
      </c>
      <c r="O470" s="19">
        <v>0</v>
      </c>
      <c r="P470" s="20">
        <f>P469-VLookups!$D$42</f>
        <v>-462.5</v>
      </c>
      <c r="Q470" s="22">
        <v>226</v>
      </c>
      <c r="R470" s="19">
        <v>0</v>
      </c>
      <c r="S470" s="20">
        <f>VLookups!$D$50</f>
        <v>-4487.7037773753191</v>
      </c>
      <c r="T470" s="19">
        <v>0</v>
      </c>
      <c r="U470" s="9">
        <v>322</v>
      </c>
      <c r="V470" s="21">
        <f>V469-VLookups!$D$54</f>
        <v>-2930</v>
      </c>
      <c r="W470" s="21">
        <f>-VLookups!$D$60</f>
        <v>-400</v>
      </c>
      <c r="X470" s="21">
        <f>-VLookups!$D$62</f>
        <v>-175</v>
      </c>
      <c r="Y470" s="36">
        <f>Y469*(1+VLookups!$D$57/12)</f>
        <v>-722.4839640765108</v>
      </c>
      <c r="Z470" s="20">
        <f>-E470*VLookups!$J$3</f>
        <v>-1437.6108797733159</v>
      </c>
      <c r="AA470" s="19">
        <v>0</v>
      </c>
      <c r="AB470" s="20">
        <f t="shared" si="29"/>
        <v>12916.594467064322</v>
      </c>
      <c r="AC470" s="20">
        <f t="shared" si="30"/>
        <v>2331926.2388690715</v>
      </c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</row>
    <row r="471" spans="1:43" x14ac:dyDescent="0.25">
      <c r="A471" s="1"/>
      <c r="B471" s="9">
        <v>467</v>
      </c>
      <c r="C471" s="9">
        <f t="shared" si="31"/>
        <v>61</v>
      </c>
      <c r="D471" s="9">
        <f t="shared" si="32"/>
        <v>11</v>
      </c>
      <c r="E471" s="20">
        <f>E459*(1+VLookups!$C$8)</f>
        <v>35940.271994332899</v>
      </c>
      <c r="F471" s="20">
        <f>-E471*VLookups!$D$10*2</f>
        <v>-2156.4163196599739</v>
      </c>
      <c r="G471" s="19">
        <v>0</v>
      </c>
      <c r="H471" s="20">
        <f>(-VLookups!$D$13)*(E471+F471/2)</f>
        <v>-11330.170746213447</v>
      </c>
      <c r="I471" s="19">
        <v>0</v>
      </c>
      <c r="J471" s="19">
        <v>0</v>
      </c>
      <c r="K471" s="19">
        <v>0</v>
      </c>
      <c r="L471" s="19">
        <v>0</v>
      </c>
      <c r="M471" s="19">
        <v>0</v>
      </c>
      <c r="N471" s="20" t="s">
        <v>36</v>
      </c>
      <c r="O471" s="19">
        <v>0</v>
      </c>
      <c r="P471" s="20">
        <f>P470-VLookups!$D$42</f>
        <v>-464</v>
      </c>
      <c r="Q471" s="22">
        <v>227</v>
      </c>
      <c r="R471" s="19">
        <v>0</v>
      </c>
      <c r="S471" s="20">
        <f>VLookups!$D$50</f>
        <v>-4487.7037773753191</v>
      </c>
      <c r="T471" s="19">
        <v>0</v>
      </c>
      <c r="U471" s="9">
        <v>323</v>
      </c>
      <c r="V471" s="21">
        <f>V470-VLookups!$D$54</f>
        <v>-2935</v>
      </c>
      <c r="W471" s="21">
        <f>-VLookups!$D$60</f>
        <v>-400</v>
      </c>
      <c r="X471" s="21">
        <f>-VLookups!$D$62</f>
        <v>-175</v>
      </c>
      <c r="Y471" s="36">
        <f>Y470*(1+VLookups!$D$57/12)</f>
        <v>-724.59120897173398</v>
      </c>
      <c r="Z471" s="20">
        <f>-E471*VLookups!$J$3</f>
        <v>-1437.6108797733159</v>
      </c>
      <c r="AA471" s="19">
        <v>0</v>
      </c>
      <c r="AB471" s="20">
        <f t="shared" si="29"/>
        <v>12907.987222169098</v>
      </c>
      <c r="AC471" s="20">
        <f t="shared" si="30"/>
        <v>2348720.7698226892</v>
      </c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</row>
    <row r="472" spans="1:43" x14ac:dyDescent="0.25">
      <c r="A472" s="1"/>
      <c r="B472" s="9">
        <v>468</v>
      </c>
      <c r="C472" s="9">
        <f t="shared" si="31"/>
        <v>62</v>
      </c>
      <c r="D472" s="9">
        <f t="shared" si="32"/>
        <v>0</v>
      </c>
      <c r="E472" s="20">
        <f>E460*(1+VLookups!$C$8)</f>
        <v>37198.181514134551</v>
      </c>
      <c r="F472" s="20">
        <f>-E472*VLookups!$D$10*2</f>
        <v>-2231.890890848073</v>
      </c>
      <c r="G472" s="19">
        <v>0</v>
      </c>
      <c r="H472" s="20">
        <f>(-VLookups!$D$13)*(E472+F472/2)</f>
        <v>-11726.726722330919</v>
      </c>
      <c r="I472" s="19">
        <v>0</v>
      </c>
      <c r="J472" s="19">
        <v>0</v>
      </c>
      <c r="K472" s="19">
        <v>0</v>
      </c>
      <c r="L472" s="19">
        <v>0</v>
      </c>
      <c r="M472" s="19">
        <v>0</v>
      </c>
      <c r="N472" s="20" t="s">
        <v>36</v>
      </c>
      <c r="O472" s="19">
        <v>0</v>
      </c>
      <c r="P472" s="20">
        <f>P471-VLookups!$D$42</f>
        <v>-465.5</v>
      </c>
      <c r="Q472" s="22">
        <v>228</v>
      </c>
      <c r="R472" s="19">
        <v>0</v>
      </c>
      <c r="S472" s="20">
        <f>VLookups!$D$50</f>
        <v>-4487.7037773753191</v>
      </c>
      <c r="T472" s="19">
        <v>0</v>
      </c>
      <c r="U472" s="9">
        <v>324</v>
      </c>
      <c r="V472" s="21">
        <f>V471-VLookups!$D$54</f>
        <v>-2940</v>
      </c>
      <c r="W472" s="21">
        <f>-VLookups!$D$60</f>
        <v>-400</v>
      </c>
      <c r="X472" s="21">
        <f>-VLookups!$D$62</f>
        <v>-175</v>
      </c>
      <c r="Y472" s="36">
        <f>Y471*(1+VLookups!$D$57/12)</f>
        <v>-726.7045999979016</v>
      </c>
      <c r="Z472" s="20">
        <f>-E472*VLookups!$J$3</f>
        <v>-1487.9272605653821</v>
      </c>
      <c r="AA472" s="19">
        <v>0</v>
      </c>
      <c r="AB472" s="20">
        <f t="shared" si="29"/>
        <v>13672.673708440998</v>
      </c>
      <c r="AC472" s="20">
        <f t="shared" si="30"/>
        <v>2366307.9781475016</v>
      </c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</row>
    <row r="473" spans="1:43" x14ac:dyDescent="0.25">
      <c r="A473" s="1"/>
      <c r="B473" s="9">
        <v>469</v>
      </c>
      <c r="C473" s="9">
        <f t="shared" si="31"/>
        <v>62</v>
      </c>
      <c r="D473" s="9">
        <f t="shared" si="32"/>
        <v>1</v>
      </c>
      <c r="E473" s="20">
        <f>E461*(1+VLookups!$C$8)</f>
        <v>37198.181514134551</v>
      </c>
      <c r="F473" s="20">
        <f>-E473*VLookups!$D$10*2</f>
        <v>-2231.890890848073</v>
      </c>
      <c r="G473" s="19">
        <v>0</v>
      </c>
      <c r="H473" s="20">
        <f>(-VLookups!$D$13)*(E473+F473/2)</f>
        <v>-11726.726722330919</v>
      </c>
      <c r="I473" s="19">
        <v>0</v>
      </c>
      <c r="J473" s="19">
        <v>0</v>
      </c>
      <c r="K473" s="19">
        <v>0</v>
      </c>
      <c r="L473" s="19">
        <v>0</v>
      </c>
      <c r="M473" s="19">
        <v>0</v>
      </c>
      <c r="N473" s="20" t="s">
        <v>36</v>
      </c>
      <c r="O473" s="19">
        <v>0</v>
      </c>
      <c r="P473" s="20">
        <f>P472-VLookups!$D$42</f>
        <v>-467</v>
      </c>
      <c r="Q473" s="22">
        <v>229</v>
      </c>
      <c r="R473" s="19">
        <v>0</v>
      </c>
      <c r="S473" s="20">
        <f>VLookups!$D$50</f>
        <v>-4487.7037773753191</v>
      </c>
      <c r="T473" s="19">
        <v>0</v>
      </c>
      <c r="U473" s="9">
        <v>325</v>
      </c>
      <c r="V473" s="21">
        <f>V472-VLookups!$D$54</f>
        <v>-2945</v>
      </c>
      <c r="W473" s="21">
        <f>-VLookups!$D$60</f>
        <v>-400</v>
      </c>
      <c r="X473" s="21">
        <f>-VLookups!$D$62</f>
        <v>-175</v>
      </c>
      <c r="Y473" s="36">
        <f>Y472*(1+VLookups!$D$57/12)</f>
        <v>-728.82415508122881</v>
      </c>
      <c r="Z473" s="20">
        <f>-E473*VLookups!$J$3</f>
        <v>-1487.9272605653821</v>
      </c>
      <c r="AA473" s="19">
        <v>0</v>
      </c>
      <c r="AB473" s="20">
        <f t="shared" si="29"/>
        <v>13664.054153357671</v>
      </c>
      <c r="AC473" s="20">
        <f t="shared" si="30"/>
        <v>2383915.8789311051</v>
      </c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</row>
    <row r="474" spans="1:43" x14ac:dyDescent="0.25">
      <c r="A474" s="1"/>
      <c r="B474" s="9">
        <v>470</v>
      </c>
      <c r="C474" s="9">
        <f t="shared" si="31"/>
        <v>62</v>
      </c>
      <c r="D474" s="9">
        <f t="shared" si="32"/>
        <v>2</v>
      </c>
      <c r="E474" s="20">
        <f>E462*(1+VLookups!$C$8)</f>
        <v>37198.181514134551</v>
      </c>
      <c r="F474" s="20">
        <f>-E474*VLookups!$D$10*2</f>
        <v>-2231.890890848073</v>
      </c>
      <c r="G474" s="19">
        <v>0</v>
      </c>
      <c r="H474" s="20">
        <f>(-VLookups!$D$13)*(E474+F474/2)</f>
        <v>-11726.726722330919</v>
      </c>
      <c r="I474" s="19">
        <v>0</v>
      </c>
      <c r="J474" s="19">
        <v>0</v>
      </c>
      <c r="K474" s="19">
        <v>0</v>
      </c>
      <c r="L474" s="19">
        <v>0</v>
      </c>
      <c r="M474" s="19">
        <v>0</v>
      </c>
      <c r="N474" s="20" t="s">
        <v>36</v>
      </c>
      <c r="O474" s="19">
        <v>0</v>
      </c>
      <c r="P474" s="20">
        <f>P473-VLookups!$D$42</f>
        <v>-468.5</v>
      </c>
      <c r="Q474" s="22">
        <v>230</v>
      </c>
      <c r="R474" s="19">
        <v>0</v>
      </c>
      <c r="S474" s="20">
        <f>VLookups!$D$50</f>
        <v>-4487.7037773753191</v>
      </c>
      <c r="T474" s="19">
        <v>0</v>
      </c>
      <c r="U474" s="9">
        <v>326</v>
      </c>
      <c r="V474" s="21">
        <f>V473-VLookups!$D$54</f>
        <v>-2950</v>
      </c>
      <c r="W474" s="21">
        <f>-VLookups!$D$60</f>
        <v>-400</v>
      </c>
      <c r="X474" s="21">
        <f>-VLookups!$D$62</f>
        <v>-175</v>
      </c>
      <c r="Y474" s="36">
        <f>Y473*(1+VLookups!$D$57/12)</f>
        <v>-730.94989220021569</v>
      </c>
      <c r="Z474" s="20">
        <f>-E474*VLookups!$J$3</f>
        <v>-1487.9272605653821</v>
      </c>
      <c r="AA474" s="19">
        <v>0</v>
      </c>
      <c r="AB474" s="20">
        <f t="shared" si="29"/>
        <v>13655.428416238685</v>
      </c>
      <c r="AC474" s="20">
        <f t="shared" si="30"/>
        <v>2401544.5004788958</v>
      </c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</row>
    <row r="475" spans="1:43" x14ac:dyDescent="0.25">
      <c r="A475" s="1"/>
      <c r="B475" s="9">
        <v>471</v>
      </c>
      <c r="C475" s="9">
        <f t="shared" si="31"/>
        <v>62</v>
      </c>
      <c r="D475" s="9">
        <f t="shared" si="32"/>
        <v>3</v>
      </c>
      <c r="E475" s="20">
        <f>E463*(1+VLookups!$C$8)</f>
        <v>37198.181514134551</v>
      </c>
      <c r="F475" s="20">
        <f>-E475*VLookups!$D$10*2</f>
        <v>-2231.890890848073</v>
      </c>
      <c r="G475" s="19">
        <v>0</v>
      </c>
      <c r="H475" s="20">
        <f>(-VLookups!$D$13)*(E475+F475/2)</f>
        <v>-11726.726722330919</v>
      </c>
      <c r="I475" s="19">
        <v>0</v>
      </c>
      <c r="J475" s="19">
        <v>0</v>
      </c>
      <c r="K475" s="19">
        <v>0</v>
      </c>
      <c r="L475" s="19">
        <v>0</v>
      </c>
      <c r="M475" s="19">
        <v>0</v>
      </c>
      <c r="N475" s="20" t="s">
        <v>36</v>
      </c>
      <c r="O475" s="19">
        <v>0</v>
      </c>
      <c r="P475" s="20">
        <f>P474-VLookups!$D$42</f>
        <v>-470</v>
      </c>
      <c r="Q475" s="22">
        <v>231</v>
      </c>
      <c r="R475" s="19">
        <v>0</v>
      </c>
      <c r="S475" s="20">
        <f>VLookups!$D$50</f>
        <v>-4487.7037773753191</v>
      </c>
      <c r="T475" s="19">
        <v>0</v>
      </c>
      <c r="U475" s="9">
        <v>327</v>
      </c>
      <c r="V475" s="21">
        <f>V474-VLookups!$D$54</f>
        <v>-2955</v>
      </c>
      <c r="W475" s="21">
        <f>-VLookups!$D$60</f>
        <v>-400</v>
      </c>
      <c r="X475" s="21">
        <f>-VLookups!$D$62</f>
        <v>-175</v>
      </c>
      <c r="Y475" s="36">
        <f>Y474*(1+VLookups!$D$57/12)</f>
        <v>-733.08182938579967</v>
      </c>
      <c r="Z475" s="20">
        <f>-E475*VLookups!$J$3</f>
        <v>-1487.9272605653821</v>
      </c>
      <c r="AA475" s="19">
        <v>0</v>
      </c>
      <c r="AB475" s="20">
        <f t="shared" si="29"/>
        <v>13646.7964790531</v>
      </c>
      <c r="AC475" s="20">
        <f t="shared" si="30"/>
        <v>2419193.871125414</v>
      </c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</row>
    <row r="476" spans="1:43" x14ac:dyDescent="0.25">
      <c r="A476" s="1"/>
      <c r="B476" s="9">
        <v>472</v>
      </c>
      <c r="C476" s="9">
        <f t="shared" si="31"/>
        <v>62</v>
      </c>
      <c r="D476" s="9">
        <f t="shared" si="32"/>
        <v>4</v>
      </c>
      <c r="E476" s="20">
        <f>E464*(1+VLookups!$C$8)</f>
        <v>37198.181514134551</v>
      </c>
      <c r="F476" s="20">
        <f>-E476*VLookups!$D$10*2</f>
        <v>-2231.890890848073</v>
      </c>
      <c r="G476" s="19">
        <v>0</v>
      </c>
      <c r="H476" s="20">
        <f>(-VLookups!$D$13)*(E476+F476/2)</f>
        <v>-11726.726722330919</v>
      </c>
      <c r="I476" s="19">
        <v>0</v>
      </c>
      <c r="J476" s="19">
        <v>0</v>
      </c>
      <c r="K476" s="19">
        <v>0</v>
      </c>
      <c r="L476" s="19">
        <v>0</v>
      </c>
      <c r="M476" s="19">
        <v>0</v>
      </c>
      <c r="N476" s="20" t="s">
        <v>36</v>
      </c>
      <c r="O476" s="19">
        <v>0</v>
      </c>
      <c r="P476" s="20">
        <f>P475-VLookups!$D$42</f>
        <v>-471.5</v>
      </c>
      <c r="Q476" s="22">
        <v>232</v>
      </c>
      <c r="R476" s="19">
        <v>0</v>
      </c>
      <c r="S476" s="20">
        <f>VLookups!$D$50</f>
        <v>-4487.7037773753191</v>
      </c>
      <c r="T476" s="19">
        <v>0</v>
      </c>
      <c r="U476" s="9">
        <v>328</v>
      </c>
      <c r="V476" s="21">
        <f>V475-VLookups!$D$54</f>
        <v>-2960</v>
      </c>
      <c r="W476" s="21">
        <f>-VLookups!$D$60</f>
        <v>-400</v>
      </c>
      <c r="X476" s="21">
        <f>-VLookups!$D$62</f>
        <v>-175</v>
      </c>
      <c r="Y476" s="36">
        <f>Y475*(1+VLookups!$D$57/12)</f>
        <v>-735.21998472150824</v>
      </c>
      <c r="Z476" s="20">
        <f>-E476*VLookups!$J$3</f>
        <v>-1487.9272605653821</v>
      </c>
      <c r="AA476" s="19">
        <v>0</v>
      </c>
      <c r="AB476" s="20">
        <f t="shared" si="29"/>
        <v>13638.158323717391</v>
      </c>
      <c r="AC476" s="20">
        <f t="shared" si="30"/>
        <v>2436864.0192343406</v>
      </c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</row>
    <row r="477" spans="1:43" x14ac:dyDescent="0.25">
      <c r="A477" s="1"/>
      <c r="B477" s="9">
        <v>473</v>
      </c>
      <c r="C477" s="9">
        <f t="shared" si="31"/>
        <v>62</v>
      </c>
      <c r="D477" s="9">
        <f t="shared" si="32"/>
        <v>5</v>
      </c>
      <c r="E477" s="20">
        <f>E465*(1+VLookups!$C$8)</f>
        <v>37198.181514134551</v>
      </c>
      <c r="F477" s="20">
        <f>-E477*VLookups!$D$10*2</f>
        <v>-2231.890890848073</v>
      </c>
      <c r="G477" s="19">
        <v>0</v>
      </c>
      <c r="H477" s="20">
        <f>(-VLookups!$D$13)*(E477+F477/2)</f>
        <v>-11726.726722330919</v>
      </c>
      <c r="I477" s="19">
        <v>0</v>
      </c>
      <c r="J477" s="19">
        <v>0</v>
      </c>
      <c r="K477" s="19">
        <v>0</v>
      </c>
      <c r="L477" s="19">
        <v>0</v>
      </c>
      <c r="M477" s="19">
        <v>0</v>
      </c>
      <c r="N477" s="20" t="s">
        <v>36</v>
      </c>
      <c r="O477" s="19">
        <v>0</v>
      </c>
      <c r="P477" s="20">
        <f>P476-VLookups!$D$42</f>
        <v>-473</v>
      </c>
      <c r="Q477" s="22">
        <v>233</v>
      </c>
      <c r="R477" s="19">
        <v>0</v>
      </c>
      <c r="S477" s="20">
        <f>VLookups!$D$50</f>
        <v>-4487.7037773753191</v>
      </c>
      <c r="T477" s="19">
        <v>0</v>
      </c>
      <c r="U477" s="9">
        <v>329</v>
      </c>
      <c r="V477" s="21">
        <f>V476-VLookups!$D$54</f>
        <v>-2965</v>
      </c>
      <c r="W477" s="21">
        <f>-VLookups!$D$60</f>
        <v>-400</v>
      </c>
      <c r="X477" s="21">
        <f>-VLookups!$D$62</f>
        <v>-175</v>
      </c>
      <c r="Y477" s="36">
        <f>Y476*(1+VLookups!$D$57/12)</f>
        <v>-737.36437634361266</v>
      </c>
      <c r="Z477" s="20">
        <f>-E477*VLookups!$J$3</f>
        <v>-1487.9272605653821</v>
      </c>
      <c r="AA477" s="19">
        <v>0</v>
      </c>
      <c r="AB477" s="20">
        <f t="shared" si="29"/>
        <v>13629.513932095288</v>
      </c>
      <c r="AC477" s="20">
        <f t="shared" si="30"/>
        <v>2454554.9731984935</v>
      </c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</row>
    <row r="478" spans="1:43" x14ac:dyDescent="0.25">
      <c r="A478" s="1"/>
      <c r="B478" s="9">
        <v>474</v>
      </c>
      <c r="C478" s="9">
        <f t="shared" si="31"/>
        <v>62</v>
      </c>
      <c r="D478" s="9">
        <f t="shared" si="32"/>
        <v>6</v>
      </c>
      <c r="E478" s="20">
        <f>E466*(1+VLookups!$C$8)</f>
        <v>37198.181514134551</v>
      </c>
      <c r="F478" s="20">
        <f>-E478*VLookups!$D$10*2</f>
        <v>-2231.890890848073</v>
      </c>
      <c r="G478" s="19">
        <v>0</v>
      </c>
      <c r="H478" s="20">
        <f>(-VLookups!$D$13)*(E478+F478/2)</f>
        <v>-11726.726722330919</v>
      </c>
      <c r="I478" s="19">
        <v>0</v>
      </c>
      <c r="J478" s="19">
        <v>0</v>
      </c>
      <c r="K478" s="19">
        <v>0</v>
      </c>
      <c r="L478" s="19">
        <v>0</v>
      </c>
      <c r="M478" s="19">
        <v>0</v>
      </c>
      <c r="N478" s="20" t="s">
        <v>36</v>
      </c>
      <c r="O478" s="19">
        <v>0</v>
      </c>
      <c r="P478" s="20">
        <f>P477-VLookups!$D$42</f>
        <v>-474.5</v>
      </c>
      <c r="Q478" s="22">
        <v>234</v>
      </c>
      <c r="R478" s="19">
        <v>0</v>
      </c>
      <c r="S478" s="20">
        <f>VLookups!$D$50</f>
        <v>-4487.7037773753191</v>
      </c>
      <c r="T478" s="19">
        <v>0</v>
      </c>
      <c r="U478" s="9">
        <v>330</v>
      </c>
      <c r="V478" s="21">
        <f>V477-VLookups!$D$54</f>
        <v>-2970</v>
      </c>
      <c r="W478" s="21">
        <f>-VLookups!$D$60</f>
        <v>-400</v>
      </c>
      <c r="X478" s="21">
        <f>-VLookups!$D$62</f>
        <v>-175</v>
      </c>
      <c r="Y478" s="36">
        <f>Y477*(1+VLookups!$D$57/12)</f>
        <v>-739.51502244128153</v>
      </c>
      <c r="Z478" s="20">
        <f>-E478*VLookups!$J$3</f>
        <v>-1487.9272605653821</v>
      </c>
      <c r="AA478" s="19">
        <v>0</v>
      </c>
      <c r="AB478" s="20">
        <f t="shared" si="29"/>
        <v>13620.863285997619</v>
      </c>
      <c r="AC478" s="20">
        <f t="shared" si="30"/>
        <v>2472266.7614398217</v>
      </c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</row>
    <row r="479" spans="1:43" x14ac:dyDescent="0.25">
      <c r="A479" s="1"/>
      <c r="B479" s="9">
        <v>475</v>
      </c>
      <c r="C479" s="9">
        <f t="shared" si="31"/>
        <v>62</v>
      </c>
      <c r="D479" s="9">
        <f t="shared" si="32"/>
        <v>7</v>
      </c>
      <c r="E479" s="20">
        <f>E467*(1+VLookups!$C$8)</f>
        <v>37198.181514134551</v>
      </c>
      <c r="F479" s="20">
        <f>-E479*VLookups!$D$10*2</f>
        <v>-2231.890890848073</v>
      </c>
      <c r="G479" s="19">
        <v>0</v>
      </c>
      <c r="H479" s="20">
        <f>(-VLookups!$D$13)*(E479+F479/2)</f>
        <v>-11726.726722330919</v>
      </c>
      <c r="I479" s="19">
        <v>0</v>
      </c>
      <c r="J479" s="19">
        <v>0</v>
      </c>
      <c r="K479" s="19">
        <v>0</v>
      </c>
      <c r="L479" s="19">
        <v>0</v>
      </c>
      <c r="M479" s="19">
        <v>0</v>
      </c>
      <c r="N479" s="20" t="s">
        <v>36</v>
      </c>
      <c r="O479" s="19">
        <v>0</v>
      </c>
      <c r="P479" s="20">
        <f>P478-VLookups!$D$42</f>
        <v>-476</v>
      </c>
      <c r="Q479" s="22">
        <v>235</v>
      </c>
      <c r="R479" s="19">
        <v>0</v>
      </c>
      <c r="S479" s="20">
        <f>VLookups!$D$50</f>
        <v>-4487.7037773753191</v>
      </c>
      <c r="T479" s="19">
        <v>0</v>
      </c>
      <c r="U479" s="9">
        <v>331</v>
      </c>
      <c r="V479" s="21">
        <f>V478-VLookups!$D$54</f>
        <v>-2975</v>
      </c>
      <c r="W479" s="21">
        <f>-VLookups!$D$60</f>
        <v>-400</v>
      </c>
      <c r="X479" s="21">
        <f>-VLookups!$D$62</f>
        <v>-175</v>
      </c>
      <c r="Y479" s="36">
        <f>Y478*(1+VLookups!$D$57/12)</f>
        <v>-741.67194125673529</v>
      </c>
      <c r="Z479" s="20">
        <f>-E479*VLookups!$J$3</f>
        <v>-1487.9272605653821</v>
      </c>
      <c r="AA479" s="19">
        <v>0</v>
      </c>
      <c r="AB479" s="20">
        <f t="shared" si="29"/>
        <v>13612.206367182165</v>
      </c>
      <c r="AC479" s="20">
        <f t="shared" si="30"/>
        <v>2489999.4124094034</v>
      </c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</row>
    <row r="480" spans="1:43" x14ac:dyDescent="0.25">
      <c r="A480" s="1"/>
      <c r="B480" s="9">
        <v>476</v>
      </c>
      <c r="C480" s="9">
        <f t="shared" si="31"/>
        <v>62</v>
      </c>
      <c r="D480" s="9">
        <f t="shared" si="32"/>
        <v>8</v>
      </c>
      <c r="E480" s="20">
        <f>E468*(1+VLookups!$C$8)</f>
        <v>37198.181514134551</v>
      </c>
      <c r="F480" s="20">
        <f>-E480*VLookups!$D$10*2</f>
        <v>-2231.890890848073</v>
      </c>
      <c r="G480" s="19">
        <v>0</v>
      </c>
      <c r="H480" s="20">
        <f>(-VLookups!$D$13)*(E480+F480/2)</f>
        <v>-11726.726722330919</v>
      </c>
      <c r="I480" s="19">
        <v>0</v>
      </c>
      <c r="J480" s="19">
        <v>0</v>
      </c>
      <c r="K480" s="19">
        <v>0</v>
      </c>
      <c r="L480" s="19">
        <v>0</v>
      </c>
      <c r="M480" s="19">
        <v>0</v>
      </c>
      <c r="N480" s="20" t="s">
        <v>36</v>
      </c>
      <c r="O480" s="19">
        <v>0</v>
      </c>
      <c r="P480" s="20">
        <f>P479-VLookups!$D$42</f>
        <v>-477.5</v>
      </c>
      <c r="Q480" s="22">
        <v>236</v>
      </c>
      <c r="R480" s="19">
        <v>0</v>
      </c>
      <c r="S480" s="20">
        <f>VLookups!$D$50</f>
        <v>-4487.7037773753191</v>
      </c>
      <c r="T480" s="19">
        <v>0</v>
      </c>
      <c r="U480" s="9">
        <v>332</v>
      </c>
      <c r="V480" s="21">
        <f>V479-VLookups!$D$54</f>
        <v>-2980</v>
      </c>
      <c r="W480" s="21">
        <f>-VLookups!$D$60</f>
        <v>-400</v>
      </c>
      <c r="X480" s="21">
        <f>-VLookups!$D$62</f>
        <v>-175</v>
      </c>
      <c r="Y480" s="36">
        <f>Y479*(1+VLookups!$D$57/12)</f>
        <v>-743.83515108540075</v>
      </c>
      <c r="Z480" s="20">
        <f>-E480*VLookups!$J$3</f>
        <v>-1487.9272605653821</v>
      </c>
      <c r="AA480" s="19">
        <v>0</v>
      </c>
      <c r="AB480" s="20">
        <f t="shared" si="29"/>
        <v>13603.543157353499</v>
      </c>
      <c r="AC480" s="20">
        <f t="shared" si="30"/>
        <v>2507752.9545874395</v>
      </c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</row>
    <row r="481" spans="1:43" x14ac:dyDescent="0.25">
      <c r="A481" s="1"/>
      <c r="B481" s="9">
        <v>477</v>
      </c>
      <c r="C481" s="9">
        <f t="shared" si="31"/>
        <v>62</v>
      </c>
      <c r="D481" s="9">
        <f t="shared" si="32"/>
        <v>9</v>
      </c>
      <c r="E481" s="20">
        <f>E469*(1+VLookups!$C$8)</f>
        <v>37198.181514134551</v>
      </c>
      <c r="F481" s="20">
        <f>-E481*VLookups!$D$10*2</f>
        <v>-2231.890890848073</v>
      </c>
      <c r="G481" s="19">
        <v>0</v>
      </c>
      <c r="H481" s="20">
        <f>(-VLookups!$D$13)*(E481+F481/2)</f>
        <v>-11726.726722330919</v>
      </c>
      <c r="I481" s="19">
        <v>0</v>
      </c>
      <c r="J481" s="19">
        <v>0</v>
      </c>
      <c r="K481" s="19">
        <v>0</v>
      </c>
      <c r="L481" s="19">
        <v>0</v>
      </c>
      <c r="M481" s="19">
        <v>0</v>
      </c>
      <c r="N481" s="20" t="s">
        <v>36</v>
      </c>
      <c r="O481" s="19">
        <v>0</v>
      </c>
      <c r="P481" s="20">
        <f>P480-VLookups!$D$42</f>
        <v>-479</v>
      </c>
      <c r="Q481" s="22">
        <v>237</v>
      </c>
      <c r="R481" s="19">
        <v>0</v>
      </c>
      <c r="S481" s="20">
        <f>VLookups!$D$50</f>
        <v>-4487.7037773753191</v>
      </c>
      <c r="T481" s="19">
        <v>0</v>
      </c>
      <c r="U481" s="9">
        <v>333</v>
      </c>
      <c r="V481" s="21">
        <f>V480-VLookups!$D$54</f>
        <v>-2985</v>
      </c>
      <c r="W481" s="21">
        <f>-VLookups!$D$60</f>
        <v>-400</v>
      </c>
      <c r="X481" s="21">
        <f>-VLookups!$D$62</f>
        <v>-175</v>
      </c>
      <c r="Y481" s="36">
        <f>Y480*(1+VLookups!$D$57/12)</f>
        <v>-746.00467027606646</v>
      </c>
      <c r="Z481" s="20">
        <f>-E481*VLookups!$J$3</f>
        <v>-1487.9272605653821</v>
      </c>
      <c r="AA481" s="19">
        <v>0</v>
      </c>
      <c r="AB481" s="20">
        <f t="shared" si="29"/>
        <v>13594.873638162833</v>
      </c>
      <c r="AC481" s="20">
        <f t="shared" si="30"/>
        <v>2525527.4164832481</v>
      </c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</row>
    <row r="482" spans="1:43" x14ac:dyDescent="0.25">
      <c r="A482" s="1"/>
      <c r="B482" s="9">
        <v>478</v>
      </c>
      <c r="C482" s="9">
        <f t="shared" si="31"/>
        <v>62</v>
      </c>
      <c r="D482" s="9">
        <f t="shared" si="32"/>
        <v>10</v>
      </c>
      <c r="E482" s="20">
        <f>E470*(1+VLookups!$C$8)</f>
        <v>37198.181514134551</v>
      </c>
      <c r="F482" s="20">
        <f>-E482*VLookups!$D$10*2</f>
        <v>-2231.890890848073</v>
      </c>
      <c r="G482" s="19">
        <v>0</v>
      </c>
      <c r="H482" s="20">
        <f>(-VLookups!$D$13)*(E482+F482/2)</f>
        <v>-11726.726722330919</v>
      </c>
      <c r="I482" s="19">
        <v>0</v>
      </c>
      <c r="J482" s="19">
        <v>0</v>
      </c>
      <c r="K482" s="19">
        <v>0</v>
      </c>
      <c r="L482" s="19">
        <v>0</v>
      </c>
      <c r="M482" s="19">
        <v>0</v>
      </c>
      <c r="N482" s="20" t="s">
        <v>36</v>
      </c>
      <c r="O482" s="19">
        <v>0</v>
      </c>
      <c r="P482" s="20">
        <f>P481-VLookups!$D$42</f>
        <v>-480.5</v>
      </c>
      <c r="Q482" s="22">
        <v>238</v>
      </c>
      <c r="R482" s="19">
        <v>0</v>
      </c>
      <c r="S482" s="20">
        <f>VLookups!$D$50</f>
        <v>-4487.7037773753191</v>
      </c>
      <c r="T482" s="19">
        <v>0</v>
      </c>
      <c r="U482" s="9">
        <v>334</v>
      </c>
      <c r="V482" s="21">
        <f>V481-VLookups!$D$54</f>
        <v>-2990</v>
      </c>
      <c r="W482" s="21">
        <f>-VLookups!$D$60</f>
        <v>-400</v>
      </c>
      <c r="X482" s="21">
        <f>-VLookups!$D$62</f>
        <v>-175</v>
      </c>
      <c r="Y482" s="36">
        <f>Y481*(1+VLookups!$D$57/12)</f>
        <v>-748.18051723103838</v>
      </c>
      <c r="Z482" s="20">
        <f>-E482*VLookups!$J$3</f>
        <v>-1487.9272605653821</v>
      </c>
      <c r="AA482" s="19">
        <v>0</v>
      </c>
      <c r="AB482" s="20">
        <f t="shared" si="29"/>
        <v>13586.197791207862</v>
      </c>
      <c r="AC482" s="20">
        <f t="shared" si="30"/>
        <v>2543322.8266352615</v>
      </c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</row>
    <row r="483" spans="1:43" x14ac:dyDescent="0.25">
      <c r="A483" s="1"/>
      <c r="B483" s="9">
        <v>479</v>
      </c>
      <c r="C483" s="9">
        <f t="shared" si="31"/>
        <v>62</v>
      </c>
      <c r="D483" s="9">
        <f t="shared" si="32"/>
        <v>11</v>
      </c>
      <c r="E483" s="20">
        <f>E471*(1+VLookups!$C$8)</f>
        <v>37198.181514134551</v>
      </c>
      <c r="F483" s="20">
        <f>-E483*VLookups!$D$10*2</f>
        <v>-2231.890890848073</v>
      </c>
      <c r="G483" s="19">
        <v>0</v>
      </c>
      <c r="H483" s="20">
        <f>(-VLookups!$D$13)*(E483+F483/2)</f>
        <v>-11726.726722330919</v>
      </c>
      <c r="I483" s="19">
        <v>0</v>
      </c>
      <c r="J483" s="19">
        <v>0</v>
      </c>
      <c r="K483" s="19">
        <v>0</v>
      </c>
      <c r="L483" s="19">
        <v>0</v>
      </c>
      <c r="M483" s="19">
        <v>0</v>
      </c>
      <c r="N483" s="20" t="s">
        <v>36</v>
      </c>
      <c r="O483" s="19">
        <v>0</v>
      </c>
      <c r="P483" s="20">
        <f>P482-VLookups!$D$42</f>
        <v>-482</v>
      </c>
      <c r="Q483" s="22">
        <v>239</v>
      </c>
      <c r="R483" s="19">
        <v>0</v>
      </c>
      <c r="S483" s="20">
        <f>VLookups!$D$50</f>
        <v>-4487.7037773753191</v>
      </c>
      <c r="T483" s="19">
        <v>0</v>
      </c>
      <c r="U483" s="9">
        <v>335</v>
      </c>
      <c r="V483" s="21">
        <f>V482-VLookups!$D$54</f>
        <v>-2995</v>
      </c>
      <c r="W483" s="21">
        <f>-VLookups!$D$60</f>
        <v>-400</v>
      </c>
      <c r="X483" s="21">
        <f>-VLookups!$D$62</f>
        <v>-175</v>
      </c>
      <c r="Y483" s="36">
        <f>Y482*(1+VLookups!$D$57/12)</f>
        <v>-750.36271040629561</v>
      </c>
      <c r="Z483" s="20">
        <f>-E483*VLookups!$J$3</f>
        <v>-1487.9272605653821</v>
      </c>
      <c r="AA483" s="19">
        <v>0</v>
      </c>
      <c r="AB483" s="20">
        <f t="shared" si="29"/>
        <v>13577.515598032604</v>
      </c>
      <c r="AC483" s="20">
        <f t="shared" si="30"/>
        <v>2561139.2136110198</v>
      </c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</row>
    <row r="484" spans="1:43" x14ac:dyDescent="0.25">
      <c r="A484" s="1"/>
      <c r="B484" s="9">
        <v>480</v>
      </c>
      <c r="C484" s="9">
        <f t="shared" si="31"/>
        <v>63</v>
      </c>
      <c r="D484" s="9">
        <f t="shared" si="32"/>
        <v>0</v>
      </c>
      <c r="E484" s="20">
        <f>E472*(1+VLookups!$C$8)</f>
        <v>38500.117867129258</v>
      </c>
      <c r="F484" s="20">
        <f>-E484*VLookups!$D$10*2</f>
        <v>-2310.0070720277554</v>
      </c>
      <c r="G484" s="19">
        <v>0</v>
      </c>
      <c r="H484" s="20">
        <f>(-VLookups!$D$13)*(E484+F484/2)</f>
        <v>-12137.162157612498</v>
      </c>
      <c r="I484" s="19">
        <v>0</v>
      </c>
      <c r="J484" s="19">
        <v>0</v>
      </c>
      <c r="K484" s="19">
        <v>0</v>
      </c>
      <c r="L484" s="19">
        <v>0</v>
      </c>
      <c r="M484" s="19">
        <v>0</v>
      </c>
      <c r="N484" s="20" t="s">
        <v>36</v>
      </c>
      <c r="O484" s="19">
        <v>0</v>
      </c>
      <c r="P484" s="20">
        <f>P483-VLookups!$D$42</f>
        <v>-483.5</v>
      </c>
      <c r="Q484" s="22">
        <v>240</v>
      </c>
      <c r="R484" s="19">
        <v>0</v>
      </c>
      <c r="S484" s="20">
        <f>VLookups!$D$50</f>
        <v>-4487.7037773753191</v>
      </c>
      <c r="T484" s="19">
        <v>0</v>
      </c>
      <c r="U484" s="9">
        <v>336</v>
      </c>
      <c r="V484" s="21">
        <f>V483-VLookups!$D$54</f>
        <v>-3000</v>
      </c>
      <c r="W484" s="21">
        <f>-VLookups!$D$60</f>
        <v>-400</v>
      </c>
      <c r="X484" s="21">
        <f>-VLookups!$D$62</f>
        <v>-175</v>
      </c>
      <c r="Y484" s="36">
        <f>Y483*(1+VLookups!$D$57/12)</f>
        <v>-752.55126831164728</v>
      </c>
      <c r="Z484" s="20">
        <f>-E484*VLookups!$J$3</f>
        <v>-1540.0047146851703</v>
      </c>
      <c r="AA484" s="19">
        <v>0</v>
      </c>
      <c r="AB484" s="20">
        <f t="shared" si="29"/>
        <v>14369.192413130748</v>
      </c>
      <c r="AC484" s="20">
        <f t="shared" si="30"/>
        <v>2579776.971380169</v>
      </c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</row>
    <row r="485" spans="1:43" x14ac:dyDescent="0.25">
      <c r="A485" s="1"/>
      <c r="B485" s="9">
        <v>481</v>
      </c>
      <c r="C485" s="9">
        <f t="shared" si="31"/>
        <v>63</v>
      </c>
      <c r="D485" s="9">
        <f t="shared" si="32"/>
        <v>1</v>
      </c>
      <c r="E485" s="20">
        <f>E473*(1+VLookups!$C$8)</f>
        <v>38500.117867129258</v>
      </c>
      <c r="F485" s="20">
        <f>-E485*VLookups!$D$10*2</f>
        <v>-2310.0070720277554</v>
      </c>
      <c r="G485" s="19">
        <v>0</v>
      </c>
      <c r="H485" s="20">
        <f>(-VLookups!$D$13)*(E485+F485/2)</f>
        <v>-12137.162157612498</v>
      </c>
      <c r="I485" s="19">
        <v>0</v>
      </c>
      <c r="J485" s="19">
        <v>0</v>
      </c>
      <c r="K485" s="19">
        <v>0</v>
      </c>
      <c r="L485" s="19">
        <v>0</v>
      </c>
      <c r="M485" s="19">
        <v>0</v>
      </c>
      <c r="N485" s="20" t="s">
        <v>36</v>
      </c>
      <c r="O485" s="19">
        <v>0</v>
      </c>
      <c r="P485" s="20">
        <f>P484-VLookups!$D$42</f>
        <v>-485</v>
      </c>
      <c r="Q485" s="22">
        <v>241</v>
      </c>
      <c r="R485" s="19">
        <v>0</v>
      </c>
      <c r="S485" s="20">
        <f>VLookups!$D$50</f>
        <v>-4487.7037773753191</v>
      </c>
      <c r="T485" s="19">
        <v>0</v>
      </c>
      <c r="U485" s="9">
        <v>337</v>
      </c>
      <c r="V485" s="21">
        <f>V484-VLookups!$D$54</f>
        <v>-3005</v>
      </c>
      <c r="W485" s="21">
        <f>-VLookups!$D$60</f>
        <v>-400</v>
      </c>
      <c r="X485" s="21">
        <f>-VLookups!$D$62</f>
        <v>-175</v>
      </c>
      <c r="Y485" s="36">
        <f>Y484*(1+VLookups!$D$57/12)</f>
        <v>-754.74620951088957</v>
      </c>
      <c r="Z485" s="20">
        <f>-E485*VLookups!$J$3</f>
        <v>-1540.0047146851703</v>
      </c>
      <c r="AA485" s="19">
        <v>0</v>
      </c>
      <c r="AB485" s="20">
        <f t="shared" si="29"/>
        <v>14360.497471931505</v>
      </c>
      <c r="AC485" s="20">
        <f t="shared" si="30"/>
        <v>2598437.0971377343</v>
      </c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</row>
    <row r="486" spans="1:43" x14ac:dyDescent="0.25">
      <c r="A486" s="1"/>
      <c r="B486" s="9">
        <v>482</v>
      </c>
      <c r="C486" s="9">
        <f t="shared" si="31"/>
        <v>63</v>
      </c>
      <c r="D486" s="9">
        <f t="shared" si="32"/>
        <v>2</v>
      </c>
      <c r="E486" s="20">
        <f>E474*(1+VLookups!$C$8)</f>
        <v>38500.117867129258</v>
      </c>
      <c r="F486" s="20">
        <f>-E486*VLookups!$D$10*2</f>
        <v>-2310.0070720277554</v>
      </c>
      <c r="G486" s="19">
        <v>0</v>
      </c>
      <c r="H486" s="20">
        <f>(-VLookups!$D$13)*(E486+F486/2)</f>
        <v>-12137.162157612498</v>
      </c>
      <c r="I486" s="19">
        <v>0</v>
      </c>
      <c r="J486" s="19">
        <v>0</v>
      </c>
      <c r="K486" s="19">
        <v>0</v>
      </c>
      <c r="L486" s="19">
        <v>0</v>
      </c>
      <c r="M486" s="19">
        <v>0</v>
      </c>
      <c r="N486" s="20" t="s">
        <v>36</v>
      </c>
      <c r="O486" s="19">
        <v>0</v>
      </c>
      <c r="P486" s="20">
        <f>P485-VLookups!$D$42</f>
        <v>-486.5</v>
      </c>
      <c r="Q486" s="22">
        <v>242</v>
      </c>
      <c r="R486" s="19">
        <v>0</v>
      </c>
      <c r="S486" s="20">
        <f>VLookups!$D$50</f>
        <v>-4487.7037773753191</v>
      </c>
      <c r="T486" s="19">
        <v>0</v>
      </c>
      <c r="U486" s="9">
        <v>338</v>
      </c>
      <c r="V486" s="21">
        <f>V485-VLookups!$D$54</f>
        <v>-3010</v>
      </c>
      <c r="W486" s="21">
        <f>-VLookups!$D$60</f>
        <v>-400</v>
      </c>
      <c r="X486" s="21">
        <f>-VLookups!$D$62</f>
        <v>-175</v>
      </c>
      <c r="Y486" s="36">
        <f>Y485*(1+VLookups!$D$57/12)</f>
        <v>-756.94755262196304</v>
      </c>
      <c r="Z486" s="20">
        <f>-E486*VLookups!$J$3</f>
        <v>-1540.0047146851703</v>
      </c>
      <c r="AA486" s="19">
        <v>0</v>
      </c>
      <c r="AB486" s="20">
        <f t="shared" si="29"/>
        <v>14351.796128820431</v>
      </c>
      <c r="AC486" s="20">
        <f t="shared" si="30"/>
        <v>2617119.6217617844</v>
      </c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</row>
    <row r="487" spans="1:43" x14ac:dyDescent="0.25">
      <c r="A487" s="1"/>
      <c r="B487" s="9">
        <v>483</v>
      </c>
      <c r="C487" s="9">
        <f t="shared" si="31"/>
        <v>63</v>
      </c>
      <c r="D487" s="9">
        <f t="shared" si="32"/>
        <v>3</v>
      </c>
      <c r="E487" s="20">
        <f>E475*(1+VLookups!$C$8)</f>
        <v>38500.117867129258</v>
      </c>
      <c r="F487" s="20">
        <f>-E487*VLookups!$D$10*2</f>
        <v>-2310.0070720277554</v>
      </c>
      <c r="G487" s="19">
        <v>0</v>
      </c>
      <c r="H487" s="20">
        <f>(-VLookups!$D$13)*(E487+F487/2)</f>
        <v>-12137.162157612498</v>
      </c>
      <c r="I487" s="19">
        <v>0</v>
      </c>
      <c r="J487" s="19">
        <v>0</v>
      </c>
      <c r="K487" s="19">
        <v>0</v>
      </c>
      <c r="L487" s="19">
        <v>0</v>
      </c>
      <c r="M487" s="19">
        <v>0</v>
      </c>
      <c r="N487" s="20" t="s">
        <v>36</v>
      </c>
      <c r="O487" s="19">
        <v>0</v>
      </c>
      <c r="P487" s="20">
        <f>P486-VLookups!$D$42</f>
        <v>-488</v>
      </c>
      <c r="Q487" s="22">
        <v>243</v>
      </c>
      <c r="R487" s="19">
        <v>0</v>
      </c>
      <c r="S487" s="20">
        <f>VLookups!$D$50</f>
        <v>-4487.7037773753191</v>
      </c>
      <c r="T487" s="19">
        <v>0</v>
      </c>
      <c r="U487" s="9">
        <v>339</v>
      </c>
      <c r="V487" s="21">
        <f>V486-VLookups!$D$54</f>
        <v>-3015</v>
      </c>
      <c r="W487" s="21">
        <f>-VLookups!$D$60</f>
        <v>-400</v>
      </c>
      <c r="X487" s="21">
        <f>-VLookups!$D$62</f>
        <v>-175</v>
      </c>
      <c r="Y487" s="36">
        <f>Y486*(1+VLookups!$D$57/12)</f>
        <v>-759.15531631711042</v>
      </c>
      <c r="Z487" s="20">
        <f>-E487*VLookups!$J$3</f>
        <v>-1540.0047146851703</v>
      </c>
      <c r="AA487" s="19">
        <v>0</v>
      </c>
      <c r="AB487" s="20">
        <f t="shared" si="29"/>
        <v>14343.088365125284</v>
      </c>
      <c r="AC487" s="20">
        <f t="shared" si="30"/>
        <v>2635824.5761631797</v>
      </c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</row>
    <row r="488" spans="1:43" x14ac:dyDescent="0.25">
      <c r="A488" s="1"/>
      <c r="B488" s="9">
        <v>484</v>
      </c>
      <c r="C488" s="9">
        <f t="shared" si="31"/>
        <v>63</v>
      </c>
      <c r="D488" s="9">
        <f t="shared" si="32"/>
        <v>4</v>
      </c>
      <c r="E488" s="20">
        <f>E476*(1+VLookups!$C$8)</f>
        <v>38500.117867129258</v>
      </c>
      <c r="F488" s="20">
        <f>-E488*VLookups!$D$10*2</f>
        <v>-2310.0070720277554</v>
      </c>
      <c r="G488" s="19">
        <v>0</v>
      </c>
      <c r="H488" s="20">
        <f>(-VLookups!$D$13)*(E488+F488/2)</f>
        <v>-12137.162157612498</v>
      </c>
      <c r="I488" s="19">
        <v>0</v>
      </c>
      <c r="J488" s="19">
        <v>0</v>
      </c>
      <c r="K488" s="19">
        <v>0</v>
      </c>
      <c r="L488" s="19">
        <v>0</v>
      </c>
      <c r="M488" s="19">
        <v>0</v>
      </c>
      <c r="N488" s="20" t="s">
        <v>36</v>
      </c>
      <c r="O488" s="19">
        <v>0</v>
      </c>
      <c r="P488" s="20">
        <f>P487-VLookups!$D$42</f>
        <v>-489.5</v>
      </c>
      <c r="Q488" s="22">
        <v>244</v>
      </c>
      <c r="R488" s="19">
        <v>0</v>
      </c>
      <c r="S488" s="20">
        <f>VLookups!$D$50</f>
        <v>-4487.7037773753191</v>
      </c>
      <c r="T488" s="19">
        <v>0</v>
      </c>
      <c r="U488" s="9">
        <v>340</v>
      </c>
      <c r="V488" s="21">
        <f>V487-VLookups!$D$54</f>
        <v>-3020</v>
      </c>
      <c r="W488" s="21">
        <f>-VLookups!$D$60</f>
        <v>-400</v>
      </c>
      <c r="X488" s="21">
        <f>-VLookups!$D$62</f>
        <v>-175</v>
      </c>
      <c r="Y488" s="36">
        <f>Y487*(1+VLookups!$D$57/12)</f>
        <v>-761.36951932303532</v>
      </c>
      <c r="Z488" s="20">
        <f>-E488*VLookups!$J$3</f>
        <v>-1540.0047146851703</v>
      </c>
      <c r="AA488" s="19">
        <v>0</v>
      </c>
      <c r="AB488" s="20">
        <f t="shared" si="29"/>
        <v>14334.374162119359</v>
      </c>
      <c r="AC488" s="20">
        <f t="shared" si="30"/>
        <v>2654551.9912855709</v>
      </c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</row>
    <row r="489" spans="1:43" x14ac:dyDescent="0.25">
      <c r="A489" s="1"/>
      <c r="B489" s="9">
        <v>485</v>
      </c>
      <c r="C489" s="9">
        <f t="shared" si="31"/>
        <v>63</v>
      </c>
      <c r="D489" s="9">
        <f t="shared" si="32"/>
        <v>5</v>
      </c>
      <c r="E489" s="20">
        <f>E477*(1+VLookups!$C$8)</f>
        <v>38500.117867129258</v>
      </c>
      <c r="F489" s="20">
        <f>-E489*VLookups!$D$10*2</f>
        <v>-2310.0070720277554</v>
      </c>
      <c r="G489" s="19">
        <v>0</v>
      </c>
      <c r="H489" s="20">
        <f>(-VLookups!$D$13)*(E489+F489/2)</f>
        <v>-12137.162157612498</v>
      </c>
      <c r="I489" s="19">
        <v>0</v>
      </c>
      <c r="J489" s="19">
        <v>0</v>
      </c>
      <c r="K489" s="19">
        <v>0</v>
      </c>
      <c r="L489" s="19">
        <v>0</v>
      </c>
      <c r="M489" s="19">
        <v>0</v>
      </c>
      <c r="N489" s="20" t="s">
        <v>36</v>
      </c>
      <c r="O489" s="19">
        <v>0</v>
      </c>
      <c r="P489" s="20">
        <f>P488-VLookups!$D$42</f>
        <v>-491</v>
      </c>
      <c r="Q489" s="22">
        <v>245</v>
      </c>
      <c r="R489" s="19">
        <v>0</v>
      </c>
      <c r="S489" s="20">
        <f>VLookups!$D$50</f>
        <v>-4487.7037773753191</v>
      </c>
      <c r="T489" s="19">
        <v>0</v>
      </c>
      <c r="U489" s="9">
        <v>341</v>
      </c>
      <c r="V489" s="21">
        <f>V488-VLookups!$D$54</f>
        <v>-3025</v>
      </c>
      <c r="W489" s="21">
        <f>-VLookups!$D$60</f>
        <v>-400</v>
      </c>
      <c r="X489" s="21">
        <f>-VLookups!$D$62</f>
        <v>-175</v>
      </c>
      <c r="Y489" s="36">
        <f>Y488*(1+VLookups!$D$57/12)</f>
        <v>-763.59018042106084</v>
      </c>
      <c r="Z489" s="20">
        <f>-E489*VLookups!$J$3</f>
        <v>-1540.0047146851703</v>
      </c>
      <c r="AA489" s="19">
        <v>0</v>
      </c>
      <c r="AB489" s="20">
        <f t="shared" si="29"/>
        <v>14325.653501021334</v>
      </c>
      <c r="AC489" s="20">
        <f t="shared" si="30"/>
        <v>2673301.8981054015</v>
      </c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</row>
    <row r="490" spans="1:43" x14ac:dyDescent="0.25">
      <c r="A490" s="1"/>
      <c r="B490" s="9">
        <v>486</v>
      </c>
      <c r="C490" s="9">
        <f t="shared" si="31"/>
        <v>63</v>
      </c>
      <c r="D490" s="9">
        <f t="shared" si="32"/>
        <v>6</v>
      </c>
      <c r="E490" s="20">
        <f>E478*(1+VLookups!$C$8)</f>
        <v>38500.117867129258</v>
      </c>
      <c r="F490" s="20">
        <f>-E490*VLookups!$D$10*2</f>
        <v>-2310.0070720277554</v>
      </c>
      <c r="G490" s="19">
        <v>0</v>
      </c>
      <c r="H490" s="20">
        <f>(-VLookups!$D$13)*(E490+F490/2)</f>
        <v>-12137.162157612498</v>
      </c>
      <c r="I490" s="19">
        <v>0</v>
      </c>
      <c r="J490" s="19">
        <v>0</v>
      </c>
      <c r="K490" s="19">
        <v>0</v>
      </c>
      <c r="L490" s="19">
        <v>0</v>
      </c>
      <c r="M490" s="19">
        <v>0</v>
      </c>
      <c r="N490" s="20" t="s">
        <v>36</v>
      </c>
      <c r="O490" s="19">
        <v>0</v>
      </c>
      <c r="P490" s="20">
        <f>P489-VLookups!$D$42</f>
        <v>-492.5</v>
      </c>
      <c r="Q490" s="22">
        <v>246</v>
      </c>
      <c r="R490" s="19">
        <v>0</v>
      </c>
      <c r="S490" s="20">
        <f>VLookups!$D$50</f>
        <v>-4487.7037773753191</v>
      </c>
      <c r="T490" s="19">
        <v>0</v>
      </c>
      <c r="U490" s="9">
        <v>342</v>
      </c>
      <c r="V490" s="21">
        <f>V489-VLookups!$D$54</f>
        <v>-3030</v>
      </c>
      <c r="W490" s="21">
        <f>-VLookups!$D$60</f>
        <v>-400</v>
      </c>
      <c r="X490" s="21">
        <f>-VLookups!$D$62</f>
        <v>-175</v>
      </c>
      <c r="Y490" s="36">
        <f>Y489*(1+VLookups!$D$57/12)</f>
        <v>-765.81731844728893</v>
      </c>
      <c r="Z490" s="20">
        <f>-E490*VLookups!$J$3</f>
        <v>-1540.0047146851703</v>
      </c>
      <c r="AA490" s="19">
        <v>0</v>
      </c>
      <c r="AB490" s="20">
        <f t="shared" si="29"/>
        <v>14316.926362995106</v>
      </c>
      <c r="AC490" s="20">
        <f t="shared" si="30"/>
        <v>2692074.3276319057</v>
      </c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</row>
    <row r="491" spans="1:43" x14ac:dyDescent="0.25">
      <c r="A491" s="1"/>
      <c r="B491" s="9">
        <v>487</v>
      </c>
      <c r="C491" s="9">
        <f t="shared" si="31"/>
        <v>63</v>
      </c>
      <c r="D491" s="9">
        <f t="shared" si="32"/>
        <v>7</v>
      </c>
      <c r="E491" s="20">
        <f>E479*(1+VLookups!$C$8)</f>
        <v>38500.117867129258</v>
      </c>
      <c r="F491" s="20">
        <f>-E491*VLookups!$D$10*2</f>
        <v>-2310.0070720277554</v>
      </c>
      <c r="G491" s="19">
        <v>0</v>
      </c>
      <c r="H491" s="20">
        <f>(-VLookups!$D$13)*(E491+F491/2)</f>
        <v>-12137.162157612498</v>
      </c>
      <c r="I491" s="19">
        <v>0</v>
      </c>
      <c r="J491" s="19">
        <v>0</v>
      </c>
      <c r="K491" s="19">
        <v>0</v>
      </c>
      <c r="L491" s="19">
        <v>0</v>
      </c>
      <c r="M491" s="19">
        <v>0</v>
      </c>
      <c r="N491" s="20" t="s">
        <v>36</v>
      </c>
      <c r="O491" s="19">
        <v>0</v>
      </c>
      <c r="P491" s="20">
        <f>P490-VLookups!$D$42</f>
        <v>-494</v>
      </c>
      <c r="Q491" s="22">
        <v>247</v>
      </c>
      <c r="R491" s="19">
        <v>0</v>
      </c>
      <c r="S491" s="20">
        <f>VLookups!$D$50</f>
        <v>-4487.7037773753191</v>
      </c>
      <c r="T491" s="19">
        <v>0</v>
      </c>
      <c r="U491" s="9">
        <v>343</v>
      </c>
      <c r="V491" s="21">
        <f>V490-VLookups!$D$54</f>
        <v>-3035</v>
      </c>
      <c r="W491" s="21">
        <f>-VLookups!$D$60</f>
        <v>-400</v>
      </c>
      <c r="X491" s="21">
        <f>-VLookups!$D$62</f>
        <v>-175</v>
      </c>
      <c r="Y491" s="36">
        <f>Y490*(1+VLookups!$D$57/12)</f>
        <v>-768.05095229276014</v>
      </c>
      <c r="Z491" s="20">
        <f>-E491*VLookups!$J$3</f>
        <v>-1540.0047146851703</v>
      </c>
      <c r="AA491" s="19">
        <v>0</v>
      </c>
      <c r="AB491" s="20">
        <f t="shared" si="29"/>
        <v>14308.192729149634</v>
      </c>
      <c r="AC491" s="20">
        <f t="shared" si="30"/>
        <v>2710869.3109071082</v>
      </c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</row>
    <row r="492" spans="1:43" x14ac:dyDescent="0.25">
      <c r="A492" s="1"/>
      <c r="B492" s="9">
        <v>488</v>
      </c>
      <c r="C492" s="9">
        <f t="shared" si="31"/>
        <v>63</v>
      </c>
      <c r="D492" s="9">
        <f t="shared" si="32"/>
        <v>8</v>
      </c>
      <c r="E492" s="20">
        <f>E480*(1+VLookups!$C$8)</f>
        <v>38500.117867129258</v>
      </c>
      <c r="F492" s="20">
        <f>-E492*VLookups!$D$10*2</f>
        <v>-2310.0070720277554</v>
      </c>
      <c r="G492" s="19">
        <v>0</v>
      </c>
      <c r="H492" s="20">
        <f>(-VLookups!$D$13)*(E492+F492/2)</f>
        <v>-12137.162157612498</v>
      </c>
      <c r="I492" s="19">
        <v>0</v>
      </c>
      <c r="J492" s="19">
        <v>0</v>
      </c>
      <c r="K492" s="19">
        <v>0</v>
      </c>
      <c r="L492" s="19">
        <v>0</v>
      </c>
      <c r="M492" s="19">
        <v>0</v>
      </c>
      <c r="N492" s="20" t="s">
        <v>36</v>
      </c>
      <c r="O492" s="19">
        <v>0</v>
      </c>
      <c r="P492" s="20">
        <f>P491-VLookups!$D$42</f>
        <v>-495.5</v>
      </c>
      <c r="Q492" s="22">
        <v>248</v>
      </c>
      <c r="R492" s="19">
        <v>0</v>
      </c>
      <c r="S492" s="20">
        <f>VLookups!$D$50</f>
        <v>-4487.7037773753191</v>
      </c>
      <c r="T492" s="19">
        <v>0</v>
      </c>
      <c r="U492" s="9">
        <v>344</v>
      </c>
      <c r="V492" s="21">
        <f>V491-VLookups!$D$54</f>
        <v>-3040</v>
      </c>
      <c r="W492" s="21">
        <f>-VLookups!$D$60</f>
        <v>-400</v>
      </c>
      <c r="X492" s="21">
        <f>-VLookups!$D$62</f>
        <v>-175</v>
      </c>
      <c r="Y492" s="36">
        <f>Y491*(1+VLookups!$D$57/12)</f>
        <v>-770.29110090361405</v>
      </c>
      <c r="Z492" s="20">
        <f>-E492*VLookups!$J$3</f>
        <v>-1540.0047146851703</v>
      </c>
      <c r="AA492" s="19">
        <v>0</v>
      </c>
      <c r="AB492" s="20">
        <f t="shared" si="29"/>
        <v>14299.45258053878</v>
      </c>
      <c r="AC492" s="20">
        <f t="shared" si="30"/>
        <v>2729686.8790058256</v>
      </c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</row>
    <row r="493" spans="1:43" x14ac:dyDescent="0.25">
      <c r="A493" s="1"/>
      <c r="B493" s="9">
        <v>489</v>
      </c>
      <c r="C493" s="9">
        <f t="shared" si="31"/>
        <v>63</v>
      </c>
      <c r="D493" s="9">
        <f t="shared" si="32"/>
        <v>9</v>
      </c>
      <c r="E493" s="20">
        <f>E481*(1+VLookups!$C$8)</f>
        <v>38500.117867129258</v>
      </c>
      <c r="F493" s="20">
        <f>-E493*VLookups!$D$10*2</f>
        <v>-2310.0070720277554</v>
      </c>
      <c r="G493" s="19">
        <v>0</v>
      </c>
      <c r="H493" s="20">
        <f>(-VLookups!$D$13)*(E493+F493/2)</f>
        <v>-12137.162157612498</v>
      </c>
      <c r="I493" s="19">
        <v>0</v>
      </c>
      <c r="J493" s="19">
        <v>0</v>
      </c>
      <c r="K493" s="19">
        <v>0</v>
      </c>
      <c r="L493" s="19">
        <v>0</v>
      </c>
      <c r="M493" s="19">
        <v>0</v>
      </c>
      <c r="N493" s="20" t="s">
        <v>36</v>
      </c>
      <c r="O493" s="19">
        <v>0</v>
      </c>
      <c r="P493" s="20">
        <f>P492-VLookups!$D$42</f>
        <v>-497</v>
      </c>
      <c r="Q493" s="22">
        <v>249</v>
      </c>
      <c r="R493" s="19">
        <v>0</v>
      </c>
      <c r="S493" s="20">
        <f>VLookups!$D$50</f>
        <v>-4487.7037773753191</v>
      </c>
      <c r="T493" s="19">
        <v>0</v>
      </c>
      <c r="U493" s="9">
        <v>345</v>
      </c>
      <c r="V493" s="21">
        <f>V492-VLookups!$D$54</f>
        <v>-3045</v>
      </c>
      <c r="W493" s="21">
        <f>-VLookups!$D$60</f>
        <v>-400</v>
      </c>
      <c r="X493" s="21">
        <f>-VLookups!$D$62</f>
        <v>-175</v>
      </c>
      <c r="Y493" s="36">
        <f>Y492*(1+VLookups!$D$57/12)</f>
        <v>-772.53778328124963</v>
      </c>
      <c r="Z493" s="20">
        <f>-E493*VLookups!$J$3</f>
        <v>-1540.0047146851703</v>
      </c>
      <c r="AA493" s="19">
        <v>0</v>
      </c>
      <c r="AB493" s="20">
        <f t="shared" si="29"/>
        <v>14290.705898161144</v>
      </c>
      <c r="AC493" s="20">
        <f t="shared" si="30"/>
        <v>2748527.0630356632</v>
      </c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</row>
    <row r="494" spans="1:43" x14ac:dyDescent="0.25">
      <c r="A494" s="1"/>
      <c r="B494" s="9">
        <v>490</v>
      </c>
      <c r="C494" s="9">
        <f t="shared" si="31"/>
        <v>63</v>
      </c>
      <c r="D494" s="9">
        <f t="shared" si="32"/>
        <v>10</v>
      </c>
      <c r="E494" s="20">
        <f>E482*(1+VLookups!$C$8)</f>
        <v>38500.117867129258</v>
      </c>
      <c r="F494" s="20">
        <f>-E494*VLookups!$D$10*2</f>
        <v>-2310.0070720277554</v>
      </c>
      <c r="G494" s="19">
        <v>0</v>
      </c>
      <c r="H494" s="20">
        <f>(-VLookups!$D$13)*(E494+F494/2)</f>
        <v>-12137.162157612498</v>
      </c>
      <c r="I494" s="19">
        <v>0</v>
      </c>
      <c r="J494" s="19">
        <v>0</v>
      </c>
      <c r="K494" s="19">
        <v>0</v>
      </c>
      <c r="L494" s="19">
        <v>0</v>
      </c>
      <c r="M494" s="19">
        <v>0</v>
      </c>
      <c r="N494" s="20" t="s">
        <v>36</v>
      </c>
      <c r="O494" s="19">
        <v>0</v>
      </c>
      <c r="P494" s="20">
        <f>P493-VLookups!$D$42</f>
        <v>-498.5</v>
      </c>
      <c r="Q494" s="22">
        <v>250</v>
      </c>
      <c r="R494" s="19">
        <v>0</v>
      </c>
      <c r="S494" s="20">
        <f>VLookups!$D$50</f>
        <v>-4487.7037773753191</v>
      </c>
      <c r="T494" s="19">
        <v>0</v>
      </c>
      <c r="U494" s="9">
        <v>346</v>
      </c>
      <c r="V494" s="21">
        <f>V493-VLookups!$D$54</f>
        <v>-3050</v>
      </c>
      <c r="W494" s="21">
        <f>-VLookups!$D$60</f>
        <v>-400</v>
      </c>
      <c r="X494" s="21">
        <f>-VLookups!$D$62</f>
        <v>-175</v>
      </c>
      <c r="Y494" s="36">
        <f>Y493*(1+VLookups!$D$57/12)</f>
        <v>-774.79101848248661</v>
      </c>
      <c r="Z494" s="20">
        <f>-E494*VLookups!$J$3</f>
        <v>-1540.0047146851703</v>
      </c>
      <c r="AA494" s="19">
        <v>0</v>
      </c>
      <c r="AB494" s="20">
        <f t="shared" si="29"/>
        <v>14281.952662959908</v>
      </c>
      <c r="AC494" s="20">
        <f t="shared" si="30"/>
        <v>2767389.8941370156</v>
      </c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spans="1:43" x14ac:dyDescent="0.25">
      <c r="A495" s="1"/>
      <c r="B495" s="9">
        <v>491</v>
      </c>
      <c r="C495" s="9">
        <f t="shared" si="31"/>
        <v>63</v>
      </c>
      <c r="D495" s="9">
        <f t="shared" si="32"/>
        <v>11</v>
      </c>
      <c r="E495" s="20">
        <f>E483*(1+VLookups!$C$8)</f>
        <v>38500.117867129258</v>
      </c>
      <c r="F495" s="20">
        <f>-E495*VLookups!$D$10*2</f>
        <v>-2310.0070720277554</v>
      </c>
      <c r="G495" s="19">
        <v>0</v>
      </c>
      <c r="H495" s="20">
        <f>(-VLookups!$D$13)*(E495+F495/2)</f>
        <v>-12137.162157612498</v>
      </c>
      <c r="I495" s="19">
        <v>0</v>
      </c>
      <c r="J495" s="19">
        <v>0</v>
      </c>
      <c r="K495" s="19">
        <v>0</v>
      </c>
      <c r="L495" s="19">
        <v>0</v>
      </c>
      <c r="M495" s="19">
        <v>0</v>
      </c>
      <c r="N495" s="20" t="s">
        <v>36</v>
      </c>
      <c r="O495" s="19">
        <v>0</v>
      </c>
      <c r="P495" s="20">
        <f>P494-VLookups!$D$42</f>
        <v>-500</v>
      </c>
      <c r="Q495" s="22">
        <v>251</v>
      </c>
      <c r="R495" s="19">
        <v>0</v>
      </c>
      <c r="S495" s="20">
        <f>VLookups!$D$50</f>
        <v>-4487.7037773753191</v>
      </c>
      <c r="T495" s="19">
        <v>0</v>
      </c>
      <c r="U495" s="9">
        <v>347</v>
      </c>
      <c r="V495" s="21">
        <f>V494-VLookups!$D$54</f>
        <v>-3055</v>
      </c>
      <c r="W495" s="21">
        <f>-VLookups!$D$60</f>
        <v>-400</v>
      </c>
      <c r="X495" s="21">
        <f>-VLookups!$D$62</f>
        <v>-175</v>
      </c>
      <c r="Y495" s="36">
        <f>Y494*(1+VLookups!$D$57/12)</f>
        <v>-777.05082561972722</v>
      </c>
      <c r="Z495" s="20">
        <f>-E495*VLookups!$J$3</f>
        <v>-1540.0047146851703</v>
      </c>
      <c r="AA495" s="19">
        <v>0</v>
      </c>
      <c r="AB495" s="20">
        <f t="shared" si="29"/>
        <v>14273.192855822666</v>
      </c>
      <c r="AC495" s="20">
        <f t="shared" si="30"/>
        <v>2786275.4034830667</v>
      </c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 x14ac:dyDescent="0.25">
      <c r="A496" s="1"/>
      <c r="B496" s="9">
        <v>492</v>
      </c>
      <c r="C496" s="9">
        <f t="shared" si="31"/>
        <v>64</v>
      </c>
      <c r="D496" s="9">
        <f t="shared" si="32"/>
        <v>0</v>
      </c>
      <c r="E496" s="20">
        <f>E484*(1+VLookups!$C$8)</f>
        <v>39847.62199247878</v>
      </c>
      <c r="F496" s="20">
        <f>-E496*VLookups!$D$10*2</f>
        <v>-2390.8573195487265</v>
      </c>
      <c r="G496" s="19">
        <v>0</v>
      </c>
      <c r="H496" s="20">
        <f>(-VLookups!$D$13)*(E496+F496/2)</f>
        <v>-12561.962833128937</v>
      </c>
      <c r="I496" s="19">
        <v>0</v>
      </c>
      <c r="J496" s="19">
        <v>0</v>
      </c>
      <c r="K496" s="19">
        <v>0</v>
      </c>
      <c r="L496" s="19">
        <v>0</v>
      </c>
      <c r="M496" s="19">
        <v>0</v>
      </c>
      <c r="N496" s="20" t="s">
        <v>36</v>
      </c>
      <c r="O496" s="19">
        <v>0</v>
      </c>
      <c r="P496" s="20">
        <f>P495-VLookups!$D$42</f>
        <v>-501.5</v>
      </c>
      <c r="Q496" s="22">
        <v>252</v>
      </c>
      <c r="R496" s="19">
        <v>0</v>
      </c>
      <c r="S496" s="20">
        <f>VLookups!$D$50</f>
        <v>-4487.7037773753191</v>
      </c>
      <c r="T496" s="19">
        <v>0</v>
      </c>
      <c r="U496" s="9">
        <v>348</v>
      </c>
      <c r="V496" s="21">
        <f>V495-VLookups!$D$54</f>
        <v>-3060</v>
      </c>
      <c r="W496" s="21">
        <f>-VLookups!$D$60</f>
        <v>-400</v>
      </c>
      <c r="X496" s="21">
        <f>-VLookups!$D$62</f>
        <v>-175</v>
      </c>
      <c r="Y496" s="36">
        <f>Y495*(1+VLookups!$D$57/12)</f>
        <v>-779.31722386111812</v>
      </c>
      <c r="Z496" s="20">
        <f>-E496*VLookups!$J$3</f>
        <v>-1593.9048796991513</v>
      </c>
      <c r="AA496" s="19">
        <v>0</v>
      </c>
      <c r="AB496" s="20">
        <f t="shared" si="29"/>
        <v>15092.804618639893</v>
      </c>
      <c r="AC496" s="20">
        <f t="shared" si="30"/>
        <v>2806012.0004408453</v>
      </c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 x14ac:dyDescent="0.25">
      <c r="A497" s="1"/>
      <c r="B497" s="9">
        <v>493</v>
      </c>
      <c r="C497" s="9">
        <f t="shared" si="31"/>
        <v>64</v>
      </c>
      <c r="D497" s="9">
        <f t="shared" si="32"/>
        <v>1</v>
      </c>
      <c r="E497" s="20">
        <f>E485*(1+VLookups!$C$8)</f>
        <v>39847.62199247878</v>
      </c>
      <c r="F497" s="20">
        <f>-E497*VLookups!$D$10*2</f>
        <v>-2390.8573195487265</v>
      </c>
      <c r="G497" s="19">
        <v>0</v>
      </c>
      <c r="H497" s="20">
        <f>(-VLookups!$D$13)*(E497+F497/2)</f>
        <v>-12561.962833128937</v>
      </c>
      <c r="I497" s="19">
        <v>0</v>
      </c>
      <c r="J497" s="19">
        <v>0</v>
      </c>
      <c r="K497" s="19">
        <v>0</v>
      </c>
      <c r="L497" s="19">
        <v>0</v>
      </c>
      <c r="M497" s="19">
        <v>0</v>
      </c>
      <c r="N497" s="20" t="s">
        <v>36</v>
      </c>
      <c r="O497" s="19">
        <v>0</v>
      </c>
      <c r="P497" s="20">
        <f>P496-VLookups!$D$42</f>
        <v>-503</v>
      </c>
      <c r="Q497" s="22">
        <v>253</v>
      </c>
      <c r="R497" s="19">
        <v>0</v>
      </c>
      <c r="S497" s="20">
        <f>VLookups!$D$50</f>
        <v>-4487.7037773753191</v>
      </c>
      <c r="T497" s="19">
        <v>0</v>
      </c>
      <c r="U497" s="9">
        <v>349</v>
      </c>
      <c r="V497" s="21">
        <f>V496-VLookups!$D$54</f>
        <v>-3065</v>
      </c>
      <c r="W497" s="21">
        <f>-VLookups!$D$60</f>
        <v>-400</v>
      </c>
      <c r="X497" s="21">
        <f>-VLookups!$D$62</f>
        <v>-175</v>
      </c>
      <c r="Y497" s="36">
        <f>Y496*(1+VLookups!$D$57/12)</f>
        <v>-781.59023243071306</v>
      </c>
      <c r="Z497" s="20">
        <f>-E497*VLookups!$J$3</f>
        <v>-1593.9048796991513</v>
      </c>
      <c r="AA497" s="19">
        <v>0</v>
      </c>
      <c r="AB497" s="20">
        <f t="shared" si="29"/>
        <v>15084.031610070298</v>
      </c>
      <c r="AC497" s="20">
        <f t="shared" si="30"/>
        <v>2825772.7187183169</v>
      </c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 x14ac:dyDescent="0.25">
      <c r="A498" s="1"/>
      <c r="B498" s="9">
        <v>494</v>
      </c>
      <c r="C498" s="9">
        <f t="shared" si="31"/>
        <v>64</v>
      </c>
      <c r="D498" s="9">
        <f t="shared" si="32"/>
        <v>2</v>
      </c>
      <c r="E498" s="20">
        <f>E486*(1+VLookups!$C$8)</f>
        <v>39847.62199247878</v>
      </c>
      <c r="F498" s="20">
        <f>-E498*VLookups!$D$10*2</f>
        <v>-2390.8573195487265</v>
      </c>
      <c r="G498" s="19">
        <v>0</v>
      </c>
      <c r="H498" s="20">
        <f>(-VLookups!$D$13)*(E498+F498/2)</f>
        <v>-12561.962833128937</v>
      </c>
      <c r="I498" s="19">
        <v>0</v>
      </c>
      <c r="J498" s="19">
        <v>0</v>
      </c>
      <c r="K498" s="19">
        <v>0</v>
      </c>
      <c r="L498" s="19">
        <v>0</v>
      </c>
      <c r="M498" s="19">
        <v>0</v>
      </c>
      <c r="N498" s="20" t="s">
        <v>36</v>
      </c>
      <c r="O498" s="19">
        <v>0</v>
      </c>
      <c r="P498" s="20">
        <f>P497-VLookups!$D$42</f>
        <v>-504.5</v>
      </c>
      <c r="Q498" s="22">
        <v>254</v>
      </c>
      <c r="R498" s="19">
        <v>0</v>
      </c>
      <c r="S498" s="20">
        <f>VLookups!$D$50</f>
        <v>-4487.7037773753191</v>
      </c>
      <c r="T498" s="19">
        <v>0</v>
      </c>
      <c r="U498" s="9">
        <v>350</v>
      </c>
      <c r="V498" s="21">
        <f>V497-VLookups!$D$54</f>
        <v>-3070</v>
      </c>
      <c r="W498" s="21">
        <f>-VLookups!$D$60</f>
        <v>-400</v>
      </c>
      <c r="X498" s="21">
        <f>-VLookups!$D$62</f>
        <v>-175</v>
      </c>
      <c r="Y498" s="36">
        <f>Y497*(1+VLookups!$D$57/12)</f>
        <v>-783.86987060863601</v>
      </c>
      <c r="Z498" s="20">
        <f>-E498*VLookups!$J$3</f>
        <v>-1593.9048796991513</v>
      </c>
      <c r="AA498" s="19">
        <v>0</v>
      </c>
      <c r="AB498" s="20">
        <f t="shared" si="29"/>
        <v>15075.251971892376</v>
      </c>
      <c r="AC498" s="20">
        <f t="shared" si="30"/>
        <v>2845557.5918880734</v>
      </c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</row>
    <row r="499" spans="1:43" x14ac:dyDescent="0.25">
      <c r="A499" s="1"/>
      <c r="B499" s="9">
        <v>495</v>
      </c>
      <c r="C499" s="9">
        <f t="shared" si="31"/>
        <v>64</v>
      </c>
      <c r="D499" s="9">
        <f t="shared" si="32"/>
        <v>3</v>
      </c>
      <c r="E499" s="20">
        <f>E487*(1+VLookups!$C$8)</f>
        <v>39847.62199247878</v>
      </c>
      <c r="F499" s="20">
        <f>-E499*VLookups!$D$10*2</f>
        <v>-2390.8573195487265</v>
      </c>
      <c r="G499" s="19">
        <v>0</v>
      </c>
      <c r="H499" s="20">
        <f>(-VLookups!$D$13)*(E499+F499/2)</f>
        <v>-12561.962833128937</v>
      </c>
      <c r="I499" s="19">
        <v>0</v>
      </c>
      <c r="J499" s="19">
        <v>0</v>
      </c>
      <c r="K499" s="19">
        <v>0</v>
      </c>
      <c r="L499" s="19">
        <v>0</v>
      </c>
      <c r="M499" s="19">
        <v>0</v>
      </c>
      <c r="N499" s="20" t="s">
        <v>36</v>
      </c>
      <c r="O499" s="19">
        <v>0</v>
      </c>
      <c r="P499" s="20">
        <f>P498-VLookups!$D$42</f>
        <v>-506</v>
      </c>
      <c r="Q499" s="22">
        <v>255</v>
      </c>
      <c r="R499" s="19">
        <v>0</v>
      </c>
      <c r="S499" s="20">
        <f>VLookups!$D$50</f>
        <v>-4487.7037773753191</v>
      </c>
      <c r="T499" s="19">
        <v>0</v>
      </c>
      <c r="U499" s="9">
        <v>351</v>
      </c>
      <c r="V499" s="21">
        <f>V498-VLookups!$D$54</f>
        <v>-3075</v>
      </c>
      <c r="W499" s="21">
        <f>-VLookups!$D$60</f>
        <v>-400</v>
      </c>
      <c r="X499" s="21">
        <f>-VLookups!$D$62</f>
        <v>-175</v>
      </c>
      <c r="Y499" s="36">
        <f>Y498*(1+VLookups!$D$57/12)</f>
        <v>-786.15615773124455</v>
      </c>
      <c r="Z499" s="20">
        <f>-E499*VLookups!$J$3</f>
        <v>-1593.9048796991513</v>
      </c>
      <c r="AA499" s="19">
        <v>0</v>
      </c>
      <c r="AB499" s="20">
        <f t="shared" si="29"/>
        <v>15066.465684769766</v>
      </c>
      <c r="AC499" s="20">
        <f t="shared" si="30"/>
        <v>2865366.6535593234</v>
      </c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</row>
    <row r="500" spans="1:43" x14ac:dyDescent="0.25">
      <c r="A500" s="1"/>
      <c r="B500" s="9">
        <v>496</v>
      </c>
      <c r="C500" s="9">
        <f t="shared" si="31"/>
        <v>64</v>
      </c>
      <c r="D500" s="9">
        <f t="shared" si="32"/>
        <v>4</v>
      </c>
      <c r="E500" s="20">
        <f>E488*(1+VLookups!$C$8)</f>
        <v>39847.62199247878</v>
      </c>
      <c r="F500" s="20">
        <f>-E500*VLookups!$D$10*2</f>
        <v>-2390.8573195487265</v>
      </c>
      <c r="G500" s="19">
        <v>0</v>
      </c>
      <c r="H500" s="20">
        <f>(-VLookups!$D$13)*(E500+F500/2)</f>
        <v>-12561.962833128937</v>
      </c>
      <c r="I500" s="19">
        <v>0</v>
      </c>
      <c r="J500" s="19">
        <v>0</v>
      </c>
      <c r="K500" s="19">
        <v>0</v>
      </c>
      <c r="L500" s="19">
        <v>0</v>
      </c>
      <c r="M500" s="19">
        <v>0</v>
      </c>
      <c r="N500" s="20" t="s">
        <v>36</v>
      </c>
      <c r="O500" s="19">
        <v>0</v>
      </c>
      <c r="P500" s="20">
        <f>P499-VLookups!$D$42</f>
        <v>-507.5</v>
      </c>
      <c r="Q500" s="22">
        <v>256</v>
      </c>
      <c r="R500" s="19">
        <v>0</v>
      </c>
      <c r="S500" s="20">
        <f>VLookups!$D$50</f>
        <v>-4487.7037773753191</v>
      </c>
      <c r="T500" s="19">
        <v>0</v>
      </c>
      <c r="U500" s="9">
        <v>352</v>
      </c>
      <c r="V500" s="21">
        <f>V499-VLookups!$D$54</f>
        <v>-3080</v>
      </c>
      <c r="W500" s="21">
        <f>-VLookups!$D$60</f>
        <v>-400</v>
      </c>
      <c r="X500" s="21">
        <f>-VLookups!$D$62</f>
        <v>-175</v>
      </c>
      <c r="Y500" s="36">
        <f>Y499*(1+VLookups!$D$57/12)</f>
        <v>-788.44911319129403</v>
      </c>
      <c r="Z500" s="20">
        <f>-E500*VLookups!$J$3</f>
        <v>-1593.9048796991513</v>
      </c>
      <c r="AA500" s="19">
        <v>0</v>
      </c>
      <c r="AB500" s="20">
        <f t="shared" si="29"/>
        <v>15057.672729309717</v>
      </c>
      <c r="AC500" s="20">
        <f t="shared" si="30"/>
        <v>2885199.9373778985</v>
      </c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 x14ac:dyDescent="0.25">
      <c r="A501" s="1"/>
      <c r="B501" s="9">
        <v>497</v>
      </c>
      <c r="C501" s="9">
        <f t="shared" si="31"/>
        <v>64</v>
      </c>
      <c r="D501" s="9">
        <f t="shared" si="32"/>
        <v>5</v>
      </c>
      <c r="E501" s="20">
        <f>E489*(1+VLookups!$C$8)</f>
        <v>39847.62199247878</v>
      </c>
      <c r="F501" s="20">
        <f>-E501*VLookups!$D$10*2</f>
        <v>-2390.8573195487265</v>
      </c>
      <c r="G501" s="19">
        <v>0</v>
      </c>
      <c r="H501" s="20">
        <f>(-VLookups!$D$13)*(E501+F501/2)</f>
        <v>-12561.962833128937</v>
      </c>
      <c r="I501" s="19">
        <v>0</v>
      </c>
      <c r="J501" s="19">
        <v>0</v>
      </c>
      <c r="K501" s="19">
        <v>0</v>
      </c>
      <c r="L501" s="19">
        <v>0</v>
      </c>
      <c r="M501" s="19">
        <v>0</v>
      </c>
      <c r="N501" s="20" t="s">
        <v>36</v>
      </c>
      <c r="O501" s="19">
        <v>0</v>
      </c>
      <c r="P501" s="20">
        <f>P500-VLookups!$D$42</f>
        <v>-509</v>
      </c>
      <c r="Q501" s="22">
        <v>257</v>
      </c>
      <c r="R501" s="19">
        <v>0</v>
      </c>
      <c r="S501" s="20">
        <f>VLookups!$D$50</f>
        <v>-4487.7037773753191</v>
      </c>
      <c r="T501" s="19">
        <v>0</v>
      </c>
      <c r="U501" s="9">
        <v>353</v>
      </c>
      <c r="V501" s="21">
        <f>V500-VLookups!$D$54</f>
        <v>-3085</v>
      </c>
      <c r="W501" s="21">
        <f>-VLookups!$D$60</f>
        <v>-400</v>
      </c>
      <c r="X501" s="21">
        <f>-VLookups!$D$62</f>
        <v>-175</v>
      </c>
      <c r="Y501" s="36">
        <f>Y500*(1+VLookups!$D$57/12)</f>
        <v>-790.74875643810196</v>
      </c>
      <c r="Z501" s="20">
        <f>-E501*VLookups!$J$3</f>
        <v>-1593.9048796991513</v>
      </c>
      <c r="AA501" s="19">
        <v>0</v>
      </c>
      <c r="AB501" s="20">
        <f t="shared" si="29"/>
        <v>15048.873086062911</v>
      </c>
      <c r="AC501" s="20">
        <f t="shared" si="30"/>
        <v>2905057.4770262577</v>
      </c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 x14ac:dyDescent="0.25">
      <c r="A502" s="1"/>
      <c r="B502" s="9">
        <v>498</v>
      </c>
      <c r="C502" s="9">
        <f t="shared" si="31"/>
        <v>64</v>
      </c>
      <c r="D502" s="9">
        <f t="shared" si="32"/>
        <v>6</v>
      </c>
      <c r="E502" s="20">
        <f>E490*(1+VLookups!$C$8)</f>
        <v>39847.62199247878</v>
      </c>
      <c r="F502" s="20">
        <f>-E502*VLookups!$D$10*2</f>
        <v>-2390.8573195487265</v>
      </c>
      <c r="G502" s="19">
        <v>0</v>
      </c>
      <c r="H502" s="20">
        <f>(-VLookups!$D$13)*(E502+F502/2)</f>
        <v>-12561.962833128937</v>
      </c>
      <c r="I502" s="19">
        <v>0</v>
      </c>
      <c r="J502" s="19">
        <v>0</v>
      </c>
      <c r="K502" s="19">
        <v>0</v>
      </c>
      <c r="L502" s="19">
        <v>0</v>
      </c>
      <c r="M502" s="19">
        <v>0</v>
      </c>
      <c r="N502" s="20" t="s">
        <v>36</v>
      </c>
      <c r="O502" s="19">
        <v>0</v>
      </c>
      <c r="P502" s="20">
        <f>P501-VLookups!$D$42</f>
        <v>-510.5</v>
      </c>
      <c r="Q502" s="22">
        <v>258</v>
      </c>
      <c r="R502" s="19">
        <v>0</v>
      </c>
      <c r="S502" s="20">
        <f>VLookups!$D$50</f>
        <v>-4487.7037773753191</v>
      </c>
      <c r="T502" s="19">
        <v>0</v>
      </c>
      <c r="U502" s="9">
        <v>354</v>
      </c>
      <c r="V502" s="21">
        <f>V501-VLookups!$D$54</f>
        <v>-3090</v>
      </c>
      <c r="W502" s="21">
        <f>-VLookups!$D$60</f>
        <v>-400</v>
      </c>
      <c r="X502" s="21">
        <f>-VLookups!$D$62</f>
        <v>-175</v>
      </c>
      <c r="Y502" s="36">
        <f>Y501*(1+VLookups!$D$57/12)</f>
        <v>-793.05510697771308</v>
      </c>
      <c r="Z502" s="20">
        <f>-E502*VLookups!$J$3</f>
        <v>-1593.9048796991513</v>
      </c>
      <c r="AA502" s="19">
        <v>0</v>
      </c>
      <c r="AB502" s="20">
        <f t="shared" si="29"/>
        <v>15040.066735523298</v>
      </c>
      <c r="AC502" s="20">
        <f t="shared" si="30"/>
        <v>2924939.3062234917</v>
      </c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 x14ac:dyDescent="0.25">
      <c r="A503" s="1"/>
      <c r="B503" s="9">
        <v>499</v>
      </c>
      <c r="C503" s="9">
        <f t="shared" si="31"/>
        <v>64</v>
      </c>
      <c r="D503" s="9">
        <f t="shared" si="32"/>
        <v>7</v>
      </c>
      <c r="E503" s="20">
        <f>E491*(1+VLookups!$C$8)</f>
        <v>39847.62199247878</v>
      </c>
      <c r="F503" s="20">
        <f>-E503*VLookups!$D$10*2</f>
        <v>-2390.8573195487265</v>
      </c>
      <c r="G503" s="19">
        <v>0</v>
      </c>
      <c r="H503" s="20">
        <f>(-VLookups!$D$13)*(E503+F503/2)</f>
        <v>-12561.962833128937</v>
      </c>
      <c r="I503" s="19">
        <v>0</v>
      </c>
      <c r="J503" s="19">
        <v>0</v>
      </c>
      <c r="K503" s="19">
        <v>0</v>
      </c>
      <c r="L503" s="19">
        <v>0</v>
      </c>
      <c r="M503" s="19">
        <v>0</v>
      </c>
      <c r="N503" s="20" t="s">
        <v>36</v>
      </c>
      <c r="O503" s="19">
        <v>0</v>
      </c>
      <c r="P503" s="20">
        <f>P502-VLookups!$D$42</f>
        <v>-512</v>
      </c>
      <c r="Q503" s="22">
        <v>259</v>
      </c>
      <c r="R503" s="19">
        <v>0</v>
      </c>
      <c r="S503" s="20">
        <f>VLookups!$D$50</f>
        <v>-4487.7037773753191</v>
      </c>
      <c r="T503" s="19">
        <v>0</v>
      </c>
      <c r="U503" s="9">
        <v>355</v>
      </c>
      <c r="V503" s="21">
        <f>V502-VLookups!$D$54</f>
        <v>-3095</v>
      </c>
      <c r="W503" s="21">
        <f>-VLookups!$D$60</f>
        <v>-400</v>
      </c>
      <c r="X503" s="21">
        <f>-VLookups!$D$62</f>
        <v>-175</v>
      </c>
      <c r="Y503" s="36">
        <f>Y502*(1+VLookups!$D$57/12)</f>
        <v>-795.36818437306476</v>
      </c>
      <c r="Z503" s="20">
        <f>-E503*VLookups!$J$3</f>
        <v>-1593.9048796991513</v>
      </c>
      <c r="AA503" s="19">
        <v>0</v>
      </c>
      <c r="AB503" s="20">
        <f t="shared" si="29"/>
        <v>15031.253658127946</v>
      </c>
      <c r="AC503" s="20">
        <f t="shared" si="30"/>
        <v>2944845.4587253258</v>
      </c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</row>
    <row r="504" spans="1:43" x14ac:dyDescent="0.25">
      <c r="A504" s="1"/>
      <c r="B504" s="9">
        <v>500</v>
      </c>
      <c r="C504" s="9">
        <f t="shared" si="31"/>
        <v>64</v>
      </c>
      <c r="D504" s="9">
        <f t="shared" si="32"/>
        <v>8</v>
      </c>
      <c r="E504" s="20">
        <f>E492*(1+VLookups!$C$8)</f>
        <v>39847.62199247878</v>
      </c>
      <c r="F504" s="20">
        <f>-E504*VLookups!$D$10*2</f>
        <v>-2390.8573195487265</v>
      </c>
      <c r="G504" s="19">
        <v>0</v>
      </c>
      <c r="H504" s="20">
        <f>(-VLookups!$D$13)*(E504+F504/2)</f>
        <v>-12561.962833128937</v>
      </c>
      <c r="I504" s="19">
        <v>0</v>
      </c>
      <c r="J504" s="19">
        <v>0</v>
      </c>
      <c r="K504" s="19">
        <v>0</v>
      </c>
      <c r="L504" s="19">
        <v>0</v>
      </c>
      <c r="M504" s="19">
        <v>0</v>
      </c>
      <c r="N504" s="20" t="s">
        <v>36</v>
      </c>
      <c r="O504" s="19">
        <v>0</v>
      </c>
      <c r="P504" s="20">
        <f>P503-VLookups!$D$42</f>
        <v>-513.5</v>
      </c>
      <c r="Q504" s="22">
        <v>260</v>
      </c>
      <c r="R504" s="19">
        <v>0</v>
      </c>
      <c r="S504" s="20">
        <f>VLookups!$D$50</f>
        <v>-4487.7037773753191</v>
      </c>
      <c r="T504" s="19">
        <v>0</v>
      </c>
      <c r="U504" s="9">
        <v>356</v>
      </c>
      <c r="V504" s="21">
        <f>V503-VLookups!$D$54</f>
        <v>-3100</v>
      </c>
      <c r="W504" s="21">
        <f>-VLookups!$D$60</f>
        <v>-400</v>
      </c>
      <c r="X504" s="21">
        <f>-VLookups!$D$62</f>
        <v>-175</v>
      </c>
      <c r="Y504" s="36">
        <f>Y503*(1+VLookups!$D$57/12)</f>
        <v>-797.68800824415291</v>
      </c>
      <c r="Z504" s="20">
        <f>-E504*VLookups!$J$3</f>
        <v>-1593.9048796991513</v>
      </c>
      <c r="AA504" s="19">
        <v>0</v>
      </c>
      <c r="AB504" s="20">
        <f t="shared" si="29"/>
        <v>15022.433834256859</v>
      </c>
      <c r="AC504" s="20">
        <f t="shared" si="30"/>
        <v>2964775.9683241253</v>
      </c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</row>
    <row r="505" spans="1:43" x14ac:dyDescent="0.25">
      <c r="A505" s="1"/>
      <c r="B505" s="9">
        <v>501</v>
      </c>
      <c r="C505" s="9">
        <f t="shared" si="31"/>
        <v>64</v>
      </c>
      <c r="D505" s="9">
        <f t="shared" si="32"/>
        <v>9</v>
      </c>
      <c r="E505" s="20">
        <f>E493*(1+VLookups!$C$8)</f>
        <v>39847.62199247878</v>
      </c>
      <c r="F505" s="20">
        <f>-E505*VLookups!$D$10*2</f>
        <v>-2390.8573195487265</v>
      </c>
      <c r="G505" s="19">
        <v>0</v>
      </c>
      <c r="H505" s="20">
        <f>(-VLookups!$D$13)*(E505+F505/2)</f>
        <v>-12561.962833128937</v>
      </c>
      <c r="I505" s="19">
        <v>0</v>
      </c>
      <c r="J505" s="19">
        <v>0</v>
      </c>
      <c r="K505" s="19">
        <v>0</v>
      </c>
      <c r="L505" s="19">
        <v>0</v>
      </c>
      <c r="M505" s="19">
        <v>0</v>
      </c>
      <c r="N505" s="20" t="s">
        <v>36</v>
      </c>
      <c r="O505" s="19">
        <v>0</v>
      </c>
      <c r="P505" s="20">
        <f>P504-VLookups!$D$42</f>
        <v>-515</v>
      </c>
      <c r="Q505" s="22">
        <v>261</v>
      </c>
      <c r="R505" s="19">
        <v>0</v>
      </c>
      <c r="S505" s="20">
        <f>VLookups!$D$50</f>
        <v>-4487.7037773753191</v>
      </c>
      <c r="T505" s="19">
        <v>0</v>
      </c>
      <c r="U505" s="9">
        <v>357</v>
      </c>
      <c r="V505" s="21">
        <f>V504-VLookups!$D$54</f>
        <v>-3105</v>
      </c>
      <c r="W505" s="21">
        <f>-VLookups!$D$60</f>
        <v>-400</v>
      </c>
      <c r="X505" s="21">
        <f>-VLookups!$D$62</f>
        <v>-175</v>
      </c>
      <c r="Y505" s="36">
        <f>Y504*(1+VLookups!$D$57/12)</f>
        <v>-800.01459826819837</v>
      </c>
      <c r="Z505" s="20">
        <f>-E505*VLookups!$J$3</f>
        <v>-1593.9048796991513</v>
      </c>
      <c r="AA505" s="19">
        <v>0</v>
      </c>
      <c r="AB505" s="20">
        <f t="shared" si="29"/>
        <v>15013.607244232815</v>
      </c>
      <c r="AC505" s="20">
        <f t="shared" si="30"/>
        <v>2984730.8688488984</v>
      </c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</row>
    <row r="506" spans="1:43" x14ac:dyDescent="0.25">
      <c r="A506" s="1"/>
      <c r="B506" s="9">
        <v>502</v>
      </c>
      <c r="C506" s="9">
        <f t="shared" si="31"/>
        <v>64</v>
      </c>
      <c r="D506" s="9">
        <f t="shared" si="32"/>
        <v>10</v>
      </c>
      <c r="E506" s="20">
        <f>E494*(1+VLookups!$C$8)</f>
        <v>39847.62199247878</v>
      </c>
      <c r="F506" s="20">
        <f>-E506*VLookups!$D$10*2</f>
        <v>-2390.8573195487265</v>
      </c>
      <c r="G506" s="19">
        <v>0</v>
      </c>
      <c r="H506" s="20">
        <f>(-VLookups!$D$13)*(E506+F506/2)</f>
        <v>-12561.962833128937</v>
      </c>
      <c r="I506" s="19">
        <v>0</v>
      </c>
      <c r="J506" s="19">
        <v>0</v>
      </c>
      <c r="K506" s="19">
        <v>0</v>
      </c>
      <c r="L506" s="19">
        <v>0</v>
      </c>
      <c r="M506" s="19">
        <v>0</v>
      </c>
      <c r="N506" s="20" t="s">
        <v>36</v>
      </c>
      <c r="O506" s="19">
        <v>0</v>
      </c>
      <c r="P506" s="20">
        <f>P505-VLookups!$D$42</f>
        <v>-516.5</v>
      </c>
      <c r="Q506" s="22">
        <v>262</v>
      </c>
      <c r="R506" s="19">
        <v>0</v>
      </c>
      <c r="S506" s="20">
        <f>VLookups!$D$50</f>
        <v>-4487.7037773753191</v>
      </c>
      <c r="T506" s="19">
        <v>0</v>
      </c>
      <c r="U506" s="9">
        <v>358</v>
      </c>
      <c r="V506" s="21">
        <f>V505-VLookups!$D$54</f>
        <v>-3110</v>
      </c>
      <c r="W506" s="21">
        <f>-VLookups!$D$60</f>
        <v>-400</v>
      </c>
      <c r="X506" s="21">
        <f>-VLookups!$D$62</f>
        <v>-175</v>
      </c>
      <c r="Y506" s="36">
        <f>Y505*(1+VLookups!$D$57/12)</f>
        <v>-802.34797417981395</v>
      </c>
      <c r="Z506" s="20">
        <f>-E506*VLookups!$J$3</f>
        <v>-1593.9048796991513</v>
      </c>
      <c r="AA506" s="19">
        <v>0</v>
      </c>
      <c r="AB506" s="20">
        <f t="shared" si="29"/>
        <v>15004.773868321197</v>
      </c>
      <c r="AC506" s="20">
        <f t="shared" si="30"/>
        <v>3004710.194165301</v>
      </c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</row>
    <row r="507" spans="1:43" x14ac:dyDescent="0.25">
      <c r="A507" s="1"/>
      <c r="B507" s="9">
        <v>503</v>
      </c>
      <c r="C507" s="9">
        <f t="shared" si="31"/>
        <v>64</v>
      </c>
      <c r="D507" s="9">
        <f t="shared" si="32"/>
        <v>11</v>
      </c>
      <c r="E507" s="20">
        <f>E495*(1+VLookups!$C$8)</f>
        <v>39847.62199247878</v>
      </c>
      <c r="F507" s="20">
        <f>-E507*VLookups!$D$10*2</f>
        <v>-2390.8573195487265</v>
      </c>
      <c r="G507" s="19">
        <v>0</v>
      </c>
      <c r="H507" s="20">
        <f>(-VLookups!$D$13)*(E507+F507/2)</f>
        <v>-12561.962833128937</v>
      </c>
      <c r="I507" s="19">
        <v>0</v>
      </c>
      <c r="J507" s="19">
        <v>0</v>
      </c>
      <c r="K507" s="19">
        <v>0</v>
      </c>
      <c r="L507" s="19">
        <v>0</v>
      </c>
      <c r="M507" s="19">
        <v>0</v>
      </c>
      <c r="N507" s="20" t="s">
        <v>36</v>
      </c>
      <c r="O507" s="19">
        <v>0</v>
      </c>
      <c r="P507" s="20">
        <f>P506-VLookups!$D$42</f>
        <v>-518</v>
      </c>
      <c r="Q507" s="22">
        <v>263</v>
      </c>
      <c r="R507" s="19">
        <v>0</v>
      </c>
      <c r="S507" s="20">
        <f>VLookups!$D$50</f>
        <v>-4487.7037773753191</v>
      </c>
      <c r="T507" s="19">
        <v>0</v>
      </c>
      <c r="U507" s="9">
        <v>359</v>
      </c>
      <c r="V507" s="21">
        <f>V506-VLookups!$D$54</f>
        <v>-3115</v>
      </c>
      <c r="W507" s="21">
        <f>-VLookups!$D$60</f>
        <v>-400</v>
      </c>
      <c r="X507" s="21">
        <f>-VLookups!$D$62</f>
        <v>-175</v>
      </c>
      <c r="Y507" s="36">
        <f>Y506*(1+VLookups!$D$57/12)</f>
        <v>-804.68815577117175</v>
      </c>
      <c r="Z507" s="20">
        <f>-E507*VLookups!$J$3</f>
        <v>-1593.9048796991513</v>
      </c>
      <c r="AA507" s="19">
        <v>0</v>
      </c>
      <c r="AB507" s="20">
        <f t="shared" si="29"/>
        <v>14995.933686729841</v>
      </c>
      <c r="AC507" s="20">
        <f t="shared" si="30"/>
        <v>3024713.9781756401</v>
      </c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</row>
    <row r="508" spans="1:43" x14ac:dyDescent="0.25">
      <c r="A508" s="1"/>
      <c r="B508" s="9">
        <v>504</v>
      </c>
      <c r="C508" s="9">
        <f t="shared" si="31"/>
        <v>65</v>
      </c>
      <c r="D508" s="9">
        <f>D496</f>
        <v>0</v>
      </c>
      <c r="E508" s="20">
        <f>E496*(1+VLookups!$C$8)</f>
        <v>41242.288762215532</v>
      </c>
      <c r="F508" s="20">
        <f>-E508*VLookups!$D$10*2</f>
        <v>-2474.537325732932</v>
      </c>
      <c r="G508" s="20">
        <f>-FV(VLookups!$D$11/12,B508-B29,,-(NPV(VLookups!$D$11/12,F29:F508)))*(1-VLookups!$D$14)</f>
        <v>3280512.2619888489</v>
      </c>
      <c r="H508" s="20">
        <f>(-VLookups!$D$13)*(E508+F508/2)</f>
        <v>-13001.631532288447</v>
      </c>
      <c r="I508" s="19">
        <v>0</v>
      </c>
      <c r="J508" s="19">
        <v>0</v>
      </c>
      <c r="K508" s="19">
        <v>0</v>
      </c>
      <c r="L508" s="19">
        <v>0</v>
      </c>
      <c r="M508" s="19">
        <v>0</v>
      </c>
      <c r="N508" s="20" t="s">
        <v>36</v>
      </c>
      <c r="O508" s="21">
        <f>VLookups!$D$40</f>
        <v>7500</v>
      </c>
      <c r="P508" s="20">
        <f>P507-VLookups!$D$42</f>
        <v>-519.5</v>
      </c>
      <c r="Q508" s="22">
        <v>264</v>
      </c>
      <c r="R508" s="19">
        <v>0</v>
      </c>
      <c r="S508" s="20">
        <f>VLookups!$D$50</f>
        <v>-4487.7037773753191</v>
      </c>
      <c r="T508" s="19">
        <f>VLookups!D51</f>
        <v>5743491.1729132598</v>
      </c>
      <c r="U508" s="9">
        <v>360</v>
      </c>
      <c r="V508" s="21">
        <f>V507-VLookups!$D$54</f>
        <v>-3120</v>
      </c>
      <c r="W508" s="21">
        <f>-VLookups!$D$60</f>
        <v>-400</v>
      </c>
      <c r="X508" s="21">
        <f>-VLookups!$D$62</f>
        <v>-175</v>
      </c>
      <c r="Y508" s="36">
        <f>Y507*(1+VLookups!$D$57/12)</f>
        <v>-807.035162892171</v>
      </c>
      <c r="Z508" s="20">
        <f>-E508*VLookups!$J$3</f>
        <v>-1649.6915504886213</v>
      </c>
      <c r="AA508" s="31">
        <f>FV(VLookups!$H$3/12,B508-B29,,NPV(VLookups!$H$3/12,Z29:Z508))*(1-VLookups!D14)</f>
        <v>1345389.1125589204</v>
      </c>
      <c r="AB508" s="20">
        <f t="shared" si="29"/>
        <v>10392737.005537333</v>
      </c>
      <c r="AC508" s="20">
        <f t="shared" si="30"/>
        <v>13422492.173676599</v>
      </c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</row>
    <row r="509" spans="1:4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</row>
    <row r="510" spans="1:4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</row>
    <row r="511" spans="1:4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9" t="s">
        <v>84</v>
      </c>
      <c r="AB511" s="20">
        <f>NPV(AC2/12,AB5:AB508)+AB4</f>
        <v>5798684.279362483</v>
      </c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</row>
    <row r="512" spans="1:4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9" t="s">
        <v>85</v>
      </c>
      <c r="AB512" s="20">
        <f>-FV(AC2/12,504,,AB511)</f>
        <v>13422492.173676822</v>
      </c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</row>
    <row r="513" spans="1:4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W513" s="1"/>
      <c r="X513" s="1"/>
      <c r="Y513" s="1"/>
      <c r="Z513" s="1"/>
      <c r="AA513" s="1"/>
      <c r="AB513" s="6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</row>
    <row r="514" spans="1:4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W514" s="1"/>
      <c r="X514" s="1"/>
      <c r="Y514" s="1"/>
      <c r="Z514" s="1"/>
      <c r="AA514" s="1"/>
      <c r="AB514" s="6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</row>
    <row r="515" spans="1:4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W515" s="1"/>
      <c r="X515" s="1"/>
      <c r="Y515" s="1"/>
      <c r="Z515" s="1"/>
      <c r="AA515" s="1"/>
      <c r="AB515" s="6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</row>
    <row r="516" spans="1:4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W516" s="1"/>
      <c r="X516" s="1"/>
      <c r="Y516" s="1"/>
      <c r="Z516" s="1"/>
      <c r="AA516" s="9" t="s">
        <v>37</v>
      </c>
      <c r="AB516" s="9" t="s">
        <v>84</v>
      </c>
      <c r="AC516" s="9" t="s">
        <v>85</v>
      </c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</row>
    <row r="517" spans="1:4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2">
        <v>0</v>
      </c>
      <c r="AB517" s="20">
        <f>NPV(AA517/12,$AB$5:$AB$508)+$AB$4</f>
        <v>12865761.804455023</v>
      </c>
      <c r="AC517" s="20">
        <f>FV(AA517/12,504,,-AB517)</f>
        <v>12865761.804455023</v>
      </c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</row>
    <row r="518" spans="1:4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2">
        <v>0.01</v>
      </c>
      <c r="AB518" s="20">
        <f t="shared" ref="AB518:AB537" si="33">NPV(AA518/12,$AB$5:$AB$508)+$AB$4</f>
        <v>8623451.9852779545</v>
      </c>
      <c r="AC518" s="20">
        <f t="shared" ref="AC518:AC537" si="34">FV(AA518/12,504,,-AB518)</f>
        <v>13122267.075832997</v>
      </c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</row>
    <row r="519" spans="1:4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2">
        <v>0.02</v>
      </c>
      <c r="AB519" s="20">
        <f t="shared" si="33"/>
        <v>5798684.279362483</v>
      </c>
      <c r="AC519" s="20">
        <f t="shared" si="34"/>
        <v>13422492.173676822</v>
      </c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</row>
    <row r="520" spans="1:4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2">
        <v>0.03</v>
      </c>
      <c r="AB520" s="20">
        <f t="shared" si="33"/>
        <v>3913903.2376939082</v>
      </c>
      <c r="AC520" s="20">
        <f t="shared" si="34"/>
        <v>13776479.674469559</v>
      </c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</row>
    <row r="521" spans="1:4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2">
        <v>0.04</v>
      </c>
      <c r="AB521" s="20">
        <f t="shared" si="33"/>
        <v>2653394.2641546126</v>
      </c>
      <c r="AC521" s="20">
        <f t="shared" si="34"/>
        <v>14197215.89298608</v>
      </c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</row>
    <row r="522" spans="1:4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2">
        <v>0.05</v>
      </c>
      <c r="AB522" s="20">
        <f t="shared" si="33"/>
        <v>1808187.2635936036</v>
      </c>
      <c r="AC522" s="20">
        <f t="shared" si="34"/>
        <v>14701682.551632239</v>
      </c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</row>
    <row r="523" spans="1:4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2">
        <v>0.06</v>
      </c>
      <c r="AB523" s="20">
        <f t="shared" si="33"/>
        <v>1239785.1220145563</v>
      </c>
      <c r="AC523" s="20">
        <f t="shared" si="34"/>
        <v>15312339.359877434</v>
      </c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</row>
    <row r="524" spans="1:4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2">
        <v>7.0000000000000007E-2</v>
      </c>
      <c r="AB524" s="20">
        <f t="shared" si="33"/>
        <v>856265.73849369888</v>
      </c>
      <c r="AC524" s="20">
        <f t="shared" si="34"/>
        <v>16059228.891750881</v>
      </c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</row>
    <row r="525" spans="1:4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2">
        <v>0.08</v>
      </c>
      <c r="AB525" s="20">
        <f t="shared" si="33"/>
        <v>596522.90524949168</v>
      </c>
      <c r="AC525" s="20">
        <f t="shared" si="34"/>
        <v>16982983.82739044</v>
      </c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</row>
    <row r="526" spans="1:4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2">
        <v>0.09</v>
      </c>
      <c r="AB526" s="20">
        <f t="shared" si="33"/>
        <v>419864.58154581726</v>
      </c>
      <c r="AC526" s="20">
        <f t="shared" si="34"/>
        <v>18139147.248352382</v>
      </c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</row>
    <row r="527" spans="1:4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2">
        <v>0.1</v>
      </c>
      <c r="AB527" s="20">
        <f t="shared" si="33"/>
        <v>299140.44068131055</v>
      </c>
      <c r="AC527" s="20">
        <f t="shared" si="34"/>
        <v>19604409.276347548</v>
      </c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</row>
    <row r="528" spans="1:4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2">
        <v>0.11</v>
      </c>
      <c r="AB528" s="20">
        <f t="shared" si="33"/>
        <v>216196.32698120535</v>
      </c>
      <c r="AC528" s="20">
        <f t="shared" si="34"/>
        <v>21485647.556355916</v>
      </c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</row>
    <row r="529" spans="1:4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2">
        <v>0.12</v>
      </c>
      <c r="AB529" s="20">
        <f t="shared" si="33"/>
        <v>158864.25246576843</v>
      </c>
      <c r="AC529" s="20">
        <f t="shared" si="34"/>
        <v>23933078.758520812</v>
      </c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</row>
    <row r="530" spans="1:4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2">
        <v>0.13</v>
      </c>
      <c r="AB530" s="20">
        <f t="shared" si="33"/>
        <v>118966.67262934937</v>
      </c>
      <c r="AC530" s="20">
        <f t="shared" si="34"/>
        <v>27159448.302541263</v>
      </c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</row>
    <row r="531" spans="1:4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2">
        <v>0.14000000000000001</v>
      </c>
      <c r="AB531" s="20">
        <f t="shared" si="33"/>
        <v>90991.419393517572</v>
      </c>
      <c r="AC531" s="20">
        <f t="shared" si="34"/>
        <v>31468101.934216913</v>
      </c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</row>
    <row r="532" spans="1:4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2">
        <v>0.15</v>
      </c>
      <c r="AB532" s="20">
        <f t="shared" si="33"/>
        <v>71210.576173901514</v>
      </c>
      <c r="AC532" s="20">
        <f t="shared" si="34"/>
        <v>37294137.751003809</v>
      </c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</row>
    <row r="533" spans="1:4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2">
        <v>0.16</v>
      </c>
      <c r="AB533" s="20">
        <f t="shared" si="33"/>
        <v>57093.57536949819</v>
      </c>
      <c r="AC533" s="20">
        <f t="shared" si="34"/>
        <v>45264841.165945642</v>
      </c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</row>
    <row r="534" spans="1:4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2">
        <v>0.17</v>
      </c>
      <c r="AB534" s="20">
        <f t="shared" si="33"/>
        <v>46915.547820638451</v>
      </c>
      <c r="AC534" s="20">
        <f t="shared" si="34"/>
        <v>56288569.501000747</v>
      </c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</row>
    <row r="535" spans="1:4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2">
        <v>0.18</v>
      </c>
      <c r="AB535" s="20">
        <f t="shared" si="33"/>
        <v>39495.431487394409</v>
      </c>
      <c r="AC535" s="20">
        <f t="shared" si="34"/>
        <v>71685638.274685472</v>
      </c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</row>
    <row r="536" spans="1:4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2">
        <v>0.19</v>
      </c>
      <c r="AB536" s="20">
        <f t="shared" si="33"/>
        <v>34020.450389281046</v>
      </c>
      <c r="AC536" s="20">
        <f t="shared" si="34"/>
        <v>93381249.87368384</v>
      </c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</row>
    <row r="537" spans="1:4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2">
        <v>0.2</v>
      </c>
      <c r="AB537" s="20">
        <f t="shared" si="33"/>
        <v>29928.182798557369</v>
      </c>
      <c r="AC537" s="20">
        <f t="shared" si="34"/>
        <v>124190106.60965075</v>
      </c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</row>
    <row r="538" spans="1:4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6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</row>
    <row r="539" spans="1:4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9" t="s">
        <v>37</v>
      </c>
      <c r="W539" s="12">
        <v>0</v>
      </c>
      <c r="X539" s="12">
        <v>0.01</v>
      </c>
      <c r="Y539" s="12">
        <v>0.02</v>
      </c>
      <c r="Z539" s="12">
        <v>0.03</v>
      </c>
      <c r="AA539" s="12">
        <v>0.04</v>
      </c>
      <c r="AB539" s="12">
        <v>0.05</v>
      </c>
      <c r="AC539" s="12">
        <v>0.06</v>
      </c>
      <c r="AD539" s="12">
        <v>7.0000000000000007E-2</v>
      </c>
      <c r="AE539" s="12">
        <v>0.08</v>
      </c>
      <c r="AF539" s="12">
        <v>0.09</v>
      </c>
      <c r="AG539" s="12">
        <v>0.1</v>
      </c>
      <c r="AH539" s="12">
        <v>0.11</v>
      </c>
      <c r="AI539" s="12">
        <v>0.12</v>
      </c>
      <c r="AJ539" s="12">
        <v>0.13</v>
      </c>
      <c r="AK539" s="12">
        <v>0.14000000000000001</v>
      </c>
      <c r="AL539" s="12">
        <v>0.15</v>
      </c>
      <c r="AM539" s="12">
        <v>0.16</v>
      </c>
      <c r="AN539" s="12">
        <v>0.17</v>
      </c>
      <c r="AO539" s="12">
        <v>0.18</v>
      </c>
      <c r="AP539" s="12">
        <v>0.19</v>
      </c>
      <c r="AQ539" s="12">
        <v>0.2</v>
      </c>
    </row>
    <row r="540" spans="1:4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9" t="s">
        <v>84</v>
      </c>
      <c r="W540" s="20">
        <f t="shared" ref="W540:AQ540" si="35">NPV(W539/12,$AB$5:$AB$508)+$AB$4</f>
        <v>12865761.804455023</v>
      </c>
      <c r="X540" s="20">
        <f t="shared" si="35"/>
        <v>8623451.9852779545</v>
      </c>
      <c r="Y540" s="20">
        <f t="shared" si="35"/>
        <v>5798684.279362483</v>
      </c>
      <c r="Z540" s="20">
        <f t="shared" si="35"/>
        <v>3913903.2376939082</v>
      </c>
      <c r="AA540" s="20">
        <f t="shared" si="35"/>
        <v>2653394.2641546126</v>
      </c>
      <c r="AB540" s="20">
        <f t="shared" si="35"/>
        <v>1808187.2635936036</v>
      </c>
      <c r="AC540" s="20">
        <f t="shared" si="35"/>
        <v>1239785.1220145563</v>
      </c>
      <c r="AD540" s="20">
        <f t="shared" si="35"/>
        <v>856265.73849369888</v>
      </c>
      <c r="AE540" s="20">
        <f t="shared" si="35"/>
        <v>596522.90524949168</v>
      </c>
      <c r="AF540" s="20">
        <f t="shared" si="35"/>
        <v>419864.58154581726</v>
      </c>
      <c r="AG540" s="20">
        <f t="shared" si="35"/>
        <v>299140.44068131055</v>
      </c>
      <c r="AH540" s="20">
        <f t="shared" si="35"/>
        <v>216196.32698120535</v>
      </c>
      <c r="AI540" s="20">
        <f t="shared" si="35"/>
        <v>158864.25246576843</v>
      </c>
      <c r="AJ540" s="20">
        <f t="shared" si="35"/>
        <v>118966.67262934937</v>
      </c>
      <c r="AK540" s="20">
        <f t="shared" si="35"/>
        <v>90991.419393517572</v>
      </c>
      <c r="AL540" s="20">
        <f t="shared" si="35"/>
        <v>71210.576173901514</v>
      </c>
      <c r="AM540" s="20">
        <f t="shared" si="35"/>
        <v>57093.57536949819</v>
      </c>
      <c r="AN540" s="20">
        <f t="shared" si="35"/>
        <v>46915.547820638451</v>
      </c>
      <c r="AO540" s="20">
        <f t="shared" si="35"/>
        <v>39495.431487394409</v>
      </c>
      <c r="AP540" s="20">
        <f t="shared" si="35"/>
        <v>34020.450389281046</v>
      </c>
      <c r="AQ540" s="20">
        <f t="shared" si="35"/>
        <v>29928.182798557369</v>
      </c>
    </row>
    <row r="541" spans="1:4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9" t="s">
        <v>85</v>
      </c>
      <c r="W541" s="20">
        <f t="shared" ref="W541:AQ541" si="36">FV(W539/12,504,,-W540)</f>
        <v>12865761.804455023</v>
      </c>
      <c r="X541" s="20">
        <f t="shared" si="36"/>
        <v>13122267.075832997</v>
      </c>
      <c r="Y541" s="20">
        <f t="shared" si="36"/>
        <v>13422492.173676822</v>
      </c>
      <c r="Z541" s="20">
        <f t="shared" si="36"/>
        <v>13776479.674469559</v>
      </c>
      <c r="AA541" s="20">
        <f t="shared" si="36"/>
        <v>14197215.89298608</v>
      </c>
      <c r="AB541" s="20">
        <f t="shared" si="36"/>
        <v>14701682.551632239</v>
      </c>
      <c r="AC541" s="20">
        <f t="shared" si="36"/>
        <v>15312339.359877434</v>
      </c>
      <c r="AD541" s="20">
        <f t="shared" si="36"/>
        <v>16059228.891750881</v>
      </c>
      <c r="AE541" s="20">
        <f t="shared" si="36"/>
        <v>16982983.82739044</v>
      </c>
      <c r="AF541" s="20">
        <f t="shared" si="36"/>
        <v>18139147.248352382</v>
      </c>
      <c r="AG541" s="20">
        <f t="shared" si="36"/>
        <v>19604409.276347548</v>
      </c>
      <c r="AH541" s="20">
        <f t="shared" si="36"/>
        <v>21485647.556355916</v>
      </c>
      <c r="AI541" s="20">
        <f t="shared" si="36"/>
        <v>23933078.758520812</v>
      </c>
      <c r="AJ541" s="20">
        <f t="shared" si="36"/>
        <v>27159448.302541263</v>
      </c>
      <c r="AK541" s="20">
        <f t="shared" si="36"/>
        <v>31468101.934216913</v>
      </c>
      <c r="AL541" s="20">
        <f t="shared" si="36"/>
        <v>37294137.751003809</v>
      </c>
      <c r="AM541" s="20">
        <f t="shared" si="36"/>
        <v>45264841.165945642</v>
      </c>
      <c r="AN541" s="20">
        <f t="shared" si="36"/>
        <v>56288569.501000747</v>
      </c>
      <c r="AO541" s="20">
        <f t="shared" si="36"/>
        <v>71685638.274685472</v>
      </c>
      <c r="AP541" s="20">
        <f t="shared" si="36"/>
        <v>93381249.87368384</v>
      </c>
      <c r="AQ541" s="20">
        <f t="shared" si="36"/>
        <v>124190106.60965075</v>
      </c>
    </row>
  </sheetData>
  <mergeCells count="6">
    <mergeCell ref="Z2:AA2"/>
    <mergeCell ref="F2:G2"/>
    <mergeCell ref="I2:J2"/>
    <mergeCell ref="K2:Q2"/>
    <mergeCell ref="R2:V2"/>
    <mergeCell ref="W2:Y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Q541"/>
  <sheetViews>
    <sheetView showOutlineSymbols="0" showWhiteSpace="0" workbookViewId="0">
      <selection activeCell="C12" sqref="C12"/>
    </sheetView>
  </sheetViews>
  <sheetFormatPr defaultRowHeight="15" x14ac:dyDescent="0.25"/>
  <cols>
    <col min="5" max="5" width="17" customWidth="1"/>
    <col min="7" max="7" width="13.140625" bestFit="1" customWidth="1"/>
    <col min="25" max="25" width="12.5703125" customWidth="1"/>
    <col min="28" max="28" width="16.5703125" customWidth="1"/>
  </cols>
  <sheetData>
    <row r="1" spans="1:43" x14ac:dyDescent="0.25">
      <c r="A1" s="1" t="s">
        <v>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6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</row>
    <row r="2" spans="1:43" x14ac:dyDescent="0.25">
      <c r="A2" s="1"/>
      <c r="B2" s="1"/>
      <c r="C2" s="1"/>
      <c r="D2" s="1"/>
      <c r="E2" s="1"/>
      <c r="F2" s="76" t="s">
        <v>9</v>
      </c>
      <c r="G2" s="76"/>
      <c r="H2" s="1"/>
      <c r="I2" s="76" t="s">
        <v>10</v>
      </c>
      <c r="J2" s="76"/>
      <c r="K2" s="76" t="s">
        <v>18</v>
      </c>
      <c r="L2" s="76"/>
      <c r="M2" s="76"/>
      <c r="N2" s="76"/>
      <c r="O2" s="76"/>
      <c r="P2" s="76"/>
      <c r="Q2" s="76"/>
      <c r="R2" s="76" t="s">
        <v>28</v>
      </c>
      <c r="S2" s="76"/>
      <c r="T2" s="76"/>
      <c r="U2" s="76"/>
      <c r="V2" s="76"/>
      <c r="W2" s="76" t="s">
        <v>27</v>
      </c>
      <c r="X2" s="76"/>
      <c r="Y2" s="76"/>
      <c r="Z2" s="76" t="s">
        <v>31</v>
      </c>
      <c r="AA2" s="76"/>
      <c r="AB2" s="6" t="s">
        <v>37</v>
      </c>
      <c r="AC2" s="7">
        <v>0.02</v>
      </c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</row>
    <row r="3" spans="1:43" x14ac:dyDescent="0.25">
      <c r="A3" s="1"/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6</v>
      </c>
      <c r="I3" s="1" t="s">
        <v>7</v>
      </c>
      <c r="J3" s="1" t="s">
        <v>8</v>
      </c>
      <c r="K3" s="1" t="s">
        <v>12</v>
      </c>
      <c r="L3" s="1" t="s">
        <v>11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19</v>
      </c>
      <c r="S3" s="1" t="s">
        <v>20</v>
      </c>
      <c r="T3" s="1" t="s">
        <v>21</v>
      </c>
      <c r="U3" s="1" t="s">
        <v>22</v>
      </c>
      <c r="V3" s="1" t="s">
        <v>23</v>
      </c>
      <c r="W3" s="1" t="s">
        <v>25</v>
      </c>
      <c r="X3" s="1" t="s">
        <v>26</v>
      </c>
      <c r="Y3" s="1" t="s">
        <v>24</v>
      </c>
      <c r="Z3" s="1" t="s">
        <v>29</v>
      </c>
      <c r="AA3" s="1" t="s">
        <v>30</v>
      </c>
      <c r="AB3" s="6" t="s">
        <v>32</v>
      </c>
      <c r="AC3" s="1" t="s">
        <v>33</v>
      </c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</row>
    <row r="4" spans="1:43" x14ac:dyDescent="0.25">
      <c r="A4" s="1" t="s">
        <v>35</v>
      </c>
      <c r="B4" s="1">
        <v>0</v>
      </c>
      <c r="C4" s="1">
        <f>23</f>
        <v>23</v>
      </c>
      <c r="D4" s="1">
        <v>0</v>
      </c>
      <c r="E4" s="1">
        <f>VLookups!$D$64</f>
        <v>3000</v>
      </c>
      <c r="F4" s="8">
        <v>0</v>
      </c>
      <c r="G4" s="8">
        <v>0</v>
      </c>
      <c r="H4" s="3"/>
      <c r="I4" s="8">
        <v>0</v>
      </c>
      <c r="J4" s="8">
        <v>0</v>
      </c>
      <c r="K4" s="2">
        <f>-VLookups!$D$22</f>
        <v>-250</v>
      </c>
      <c r="L4" s="8">
        <v>0</v>
      </c>
      <c r="M4" s="8">
        <v>0</v>
      </c>
      <c r="N4" s="1" t="s">
        <v>36</v>
      </c>
      <c r="O4" s="8">
        <v>0</v>
      </c>
      <c r="P4" s="8">
        <v>0</v>
      </c>
      <c r="Q4" s="1" t="s">
        <v>36</v>
      </c>
      <c r="R4" s="2">
        <f>-VLookups!$D$44</f>
        <v>-2000</v>
      </c>
      <c r="S4" s="2">
        <v>0</v>
      </c>
      <c r="T4" s="2">
        <v>0</v>
      </c>
      <c r="U4" s="1" t="s">
        <v>36</v>
      </c>
      <c r="V4" s="2">
        <f>-VLookups!$D$53</f>
        <v>-600</v>
      </c>
      <c r="W4" s="1" t="s">
        <v>36</v>
      </c>
      <c r="X4" s="1" t="s">
        <v>36</v>
      </c>
      <c r="Y4" s="2">
        <f>-VLookups!$D$56</f>
        <v>-200</v>
      </c>
      <c r="Z4" s="1" t="s">
        <v>36</v>
      </c>
      <c r="AA4" s="1" t="s">
        <v>36</v>
      </c>
      <c r="AB4" s="6">
        <f>SUM(E4,F4,H4,I4,K4,L4,M4,O4,P4,R4,S4,T4,V4,W4,X4,Y4,G4,J4,Z4,AA4)</f>
        <v>-50</v>
      </c>
      <c r="AC4" s="6">
        <f>AB4</f>
        <v>-50</v>
      </c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</row>
    <row r="5" spans="1:43" x14ac:dyDescent="0.25">
      <c r="A5" s="1"/>
      <c r="B5" s="1">
        <v>1</v>
      </c>
      <c r="C5" s="1">
        <f>23</f>
        <v>23</v>
      </c>
      <c r="D5" s="1">
        <v>1</v>
      </c>
      <c r="E5" s="1">
        <f>VLookups!$D$64</f>
        <v>3000</v>
      </c>
      <c r="F5" s="8">
        <v>0</v>
      </c>
      <c r="G5" s="8">
        <v>0</v>
      </c>
      <c r="H5" s="3"/>
      <c r="I5" s="8">
        <v>0</v>
      </c>
      <c r="J5" s="8">
        <v>0</v>
      </c>
      <c r="K5" s="2">
        <f>-VLookups!$D$22</f>
        <v>-250</v>
      </c>
      <c r="L5" s="8">
        <v>0</v>
      </c>
      <c r="M5" s="8">
        <v>0</v>
      </c>
      <c r="N5" s="1" t="s">
        <v>36</v>
      </c>
      <c r="O5" s="8">
        <v>0</v>
      </c>
      <c r="P5" s="8">
        <v>0</v>
      </c>
      <c r="Q5" s="1" t="s">
        <v>36</v>
      </c>
      <c r="R5" s="2">
        <f>R4-VLookups!$D$45</f>
        <v>-2000.0609999999999</v>
      </c>
      <c r="S5" s="2">
        <v>0</v>
      </c>
      <c r="T5" s="2">
        <v>0</v>
      </c>
      <c r="U5" s="1" t="s">
        <v>36</v>
      </c>
      <c r="V5" s="2">
        <f>V4-VLookups!$D$54</f>
        <v>-605</v>
      </c>
      <c r="W5" s="1" t="s">
        <v>36</v>
      </c>
      <c r="X5" s="1" t="s">
        <v>36</v>
      </c>
      <c r="Y5" s="6">
        <f>Y4*(1+VLookups!$D$57/12)</f>
        <v>-200.58333333333334</v>
      </c>
      <c r="Z5" s="1" t="s">
        <v>36</v>
      </c>
      <c r="AA5" s="1" t="s">
        <v>36</v>
      </c>
      <c r="AB5" s="6">
        <f t="shared" ref="AB5:AB68" si="0">SUM(E5,F5,H5,I5,K5,L5,M5,O5,P5,R5,S5,T5,V5,W5,X5,Y5,G5,J5,Z5,AA5)</f>
        <v>-55.644333333333265</v>
      </c>
      <c r="AC5" s="1">
        <f>AB5+AC4*(1+$AC$2/12)</f>
        <v>-105.72766666666661</v>
      </c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</row>
    <row r="6" spans="1:43" x14ac:dyDescent="0.25">
      <c r="A6" s="1"/>
      <c r="B6" s="1">
        <v>2</v>
      </c>
      <c r="C6" s="1">
        <f>23</f>
        <v>23</v>
      </c>
      <c r="D6" s="1">
        <v>2</v>
      </c>
      <c r="E6" s="1">
        <f>VLookups!$D$64</f>
        <v>3000</v>
      </c>
      <c r="F6" s="8">
        <v>0</v>
      </c>
      <c r="G6" s="8">
        <v>0</v>
      </c>
      <c r="H6" s="3"/>
      <c r="I6" s="8">
        <v>0</v>
      </c>
      <c r="J6" s="8">
        <v>0</v>
      </c>
      <c r="K6" s="2">
        <f>-VLookups!$D$22</f>
        <v>-250</v>
      </c>
      <c r="L6" s="8">
        <v>0</v>
      </c>
      <c r="M6" s="8">
        <v>0</v>
      </c>
      <c r="N6" s="1" t="s">
        <v>36</v>
      </c>
      <c r="O6" s="8">
        <v>0</v>
      </c>
      <c r="P6" s="8">
        <v>0</v>
      </c>
      <c r="Q6" s="1" t="s">
        <v>36</v>
      </c>
      <c r="R6" s="2">
        <f>R5-VLookups!$D$45</f>
        <v>-2000.1219999999998</v>
      </c>
      <c r="S6" s="2">
        <v>0</v>
      </c>
      <c r="T6" s="2">
        <v>0</v>
      </c>
      <c r="U6" s="1" t="s">
        <v>36</v>
      </c>
      <c r="V6" s="2">
        <f>V5-VLookups!$D$54</f>
        <v>-610</v>
      </c>
      <c r="W6" s="1" t="s">
        <v>36</v>
      </c>
      <c r="X6" s="1" t="s">
        <v>36</v>
      </c>
      <c r="Y6" s="6">
        <f>Y5*(1+VLookups!$D$57/12)</f>
        <v>-201.16836805555556</v>
      </c>
      <c r="Z6" s="1" t="s">
        <v>36</v>
      </c>
      <c r="AA6" s="1" t="s">
        <v>36</v>
      </c>
      <c r="AB6" s="6">
        <f t="shared" si="0"/>
        <v>-61.290368055555405</v>
      </c>
      <c r="AC6" s="1">
        <f t="shared" ref="AC6:AC69" si="1">AB6+AC5*(1+$AC$2/12)</f>
        <v>-167.19424749999979</v>
      </c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</row>
    <row r="7" spans="1:43" x14ac:dyDescent="0.25">
      <c r="A7" s="1"/>
      <c r="B7" s="1">
        <v>3</v>
      </c>
      <c r="C7" s="1">
        <f>23</f>
        <v>23</v>
      </c>
      <c r="D7" s="1">
        <v>3</v>
      </c>
      <c r="E7" s="1">
        <f>VLookups!$D$64</f>
        <v>3000</v>
      </c>
      <c r="F7" s="8">
        <v>0</v>
      </c>
      <c r="G7" s="8">
        <v>0</v>
      </c>
      <c r="H7" s="3"/>
      <c r="I7" s="8">
        <v>0</v>
      </c>
      <c r="J7" s="8">
        <v>0</v>
      </c>
      <c r="K7" s="2">
        <f>-VLookups!$D$22</f>
        <v>-250</v>
      </c>
      <c r="L7" s="8">
        <v>0</v>
      </c>
      <c r="M7" s="8">
        <v>0</v>
      </c>
      <c r="N7" s="1" t="s">
        <v>36</v>
      </c>
      <c r="O7" s="8">
        <v>0</v>
      </c>
      <c r="P7" s="8">
        <v>0</v>
      </c>
      <c r="Q7" s="1" t="s">
        <v>36</v>
      </c>
      <c r="R7" s="2">
        <f>R6-VLookups!$D$45</f>
        <v>-2000.1829999999998</v>
      </c>
      <c r="S7" s="2">
        <v>0</v>
      </c>
      <c r="T7" s="2">
        <v>0</v>
      </c>
      <c r="U7" s="1" t="s">
        <v>36</v>
      </c>
      <c r="V7" s="2">
        <f>V6-VLookups!$D$54</f>
        <v>-615</v>
      </c>
      <c r="W7" s="1" t="s">
        <v>36</v>
      </c>
      <c r="X7" s="1" t="s">
        <v>36</v>
      </c>
      <c r="Y7" s="6">
        <f>Y6*(1+VLookups!$D$57/12)</f>
        <v>-201.75510912905094</v>
      </c>
      <c r="Z7" s="1" t="s">
        <v>36</v>
      </c>
      <c r="AA7" s="1" t="s">
        <v>36</v>
      </c>
      <c r="AB7" s="6">
        <f>SUM(E7,F7,H7,I7,K7,L7,M7,O7,P7,R7,S7,T7,V7,W7,X7,Y7,G7,J7,Z7,AA7)</f>
        <v>-66.938109129050702</v>
      </c>
      <c r="AC7" s="1">
        <f t="shared" si="1"/>
        <v>-234.41101370821715</v>
      </c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</row>
    <row r="8" spans="1:43" x14ac:dyDescent="0.25">
      <c r="A8" s="1"/>
      <c r="B8" s="1">
        <v>4</v>
      </c>
      <c r="C8" s="1">
        <f>23</f>
        <v>23</v>
      </c>
      <c r="D8" s="1">
        <v>4</v>
      </c>
      <c r="E8" s="1">
        <f>VLookups!$D$64</f>
        <v>3000</v>
      </c>
      <c r="F8" s="8">
        <v>0</v>
      </c>
      <c r="G8" s="8">
        <v>0</v>
      </c>
      <c r="H8" s="3"/>
      <c r="I8" s="8">
        <v>0</v>
      </c>
      <c r="J8" s="8">
        <v>0</v>
      </c>
      <c r="K8" s="2">
        <f>-VLookups!$D$22</f>
        <v>-250</v>
      </c>
      <c r="L8" s="8">
        <v>0</v>
      </c>
      <c r="M8" s="8">
        <v>0</v>
      </c>
      <c r="N8" s="1" t="s">
        <v>36</v>
      </c>
      <c r="O8" s="8">
        <v>0</v>
      </c>
      <c r="P8" s="8">
        <v>0</v>
      </c>
      <c r="Q8" s="1" t="s">
        <v>36</v>
      </c>
      <c r="R8" s="2">
        <f>R7-VLookups!$D$45</f>
        <v>-2000.2439999999997</v>
      </c>
      <c r="S8" s="2">
        <v>0</v>
      </c>
      <c r="T8" s="2">
        <v>0</v>
      </c>
      <c r="U8" s="1" t="s">
        <v>36</v>
      </c>
      <c r="V8" s="2">
        <f>V7-VLookups!$D$54</f>
        <v>-620</v>
      </c>
      <c r="W8" s="1" t="s">
        <v>36</v>
      </c>
      <c r="X8" s="1" t="s">
        <v>36</v>
      </c>
      <c r="Y8" s="6">
        <f>Y7*(1+VLookups!$D$57/12)</f>
        <v>-202.34356153067733</v>
      </c>
      <c r="Z8" s="1" t="s">
        <v>36</v>
      </c>
      <c r="AA8" s="1" t="s">
        <v>36</v>
      </c>
      <c r="AB8" s="6">
        <f t="shared" si="0"/>
        <v>-72.587561530677021</v>
      </c>
      <c r="AC8" s="1">
        <f t="shared" si="1"/>
        <v>-307.38926026174124</v>
      </c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</row>
    <row r="9" spans="1:43" x14ac:dyDescent="0.25">
      <c r="A9" s="1"/>
      <c r="B9" s="1">
        <v>5</v>
      </c>
      <c r="C9" s="1">
        <f>23</f>
        <v>23</v>
      </c>
      <c r="D9" s="1">
        <v>5</v>
      </c>
      <c r="E9" s="1">
        <f>VLookups!$D$64</f>
        <v>3000</v>
      </c>
      <c r="F9" s="8">
        <v>0</v>
      </c>
      <c r="G9" s="8">
        <v>0</v>
      </c>
      <c r="H9" s="3"/>
      <c r="I9" s="8">
        <v>0</v>
      </c>
      <c r="J9" s="8">
        <v>0</v>
      </c>
      <c r="K9" s="2">
        <f>-VLookups!$D$22</f>
        <v>-250</v>
      </c>
      <c r="L9" s="8">
        <v>0</v>
      </c>
      <c r="M9" s="8">
        <v>0</v>
      </c>
      <c r="N9" s="1" t="s">
        <v>36</v>
      </c>
      <c r="O9" s="8">
        <v>0</v>
      </c>
      <c r="P9" s="8">
        <v>0</v>
      </c>
      <c r="Q9" s="1" t="s">
        <v>36</v>
      </c>
      <c r="R9" s="2">
        <f>R8-VLookups!$D$45</f>
        <v>-2000.3049999999996</v>
      </c>
      <c r="S9" s="2">
        <v>0</v>
      </c>
      <c r="T9" s="2">
        <v>0</v>
      </c>
      <c r="U9" s="1" t="s">
        <v>36</v>
      </c>
      <c r="V9" s="2">
        <f>V8-VLookups!$D$54</f>
        <v>-625</v>
      </c>
      <c r="W9" s="1" t="s">
        <v>36</v>
      </c>
      <c r="X9" s="1" t="s">
        <v>36</v>
      </c>
      <c r="Y9" s="6">
        <f>Y8*(1+VLookups!$D$57/12)</f>
        <v>-202.93373025180847</v>
      </c>
      <c r="Z9" s="1" t="s">
        <v>36</v>
      </c>
      <c r="AA9" s="1" t="s">
        <v>36</v>
      </c>
      <c r="AB9" s="6">
        <f t="shared" si="0"/>
        <v>-78.238730251808079</v>
      </c>
      <c r="AC9" s="1">
        <f t="shared" si="1"/>
        <v>-386.14030594731889</v>
      </c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</row>
    <row r="10" spans="1:43" x14ac:dyDescent="0.25">
      <c r="A10" s="1"/>
      <c r="B10" s="1">
        <v>6</v>
      </c>
      <c r="C10" s="1">
        <f>23</f>
        <v>23</v>
      </c>
      <c r="D10" s="1">
        <v>6</v>
      </c>
      <c r="E10" s="1">
        <f>VLookups!$D$64</f>
        <v>3000</v>
      </c>
      <c r="F10" s="8">
        <v>0</v>
      </c>
      <c r="G10" s="8">
        <v>0</v>
      </c>
      <c r="H10" s="3"/>
      <c r="I10" s="8">
        <v>0</v>
      </c>
      <c r="J10" s="8">
        <v>0</v>
      </c>
      <c r="K10" s="2">
        <f>-VLookups!$D$22</f>
        <v>-250</v>
      </c>
      <c r="L10" s="8">
        <v>0</v>
      </c>
      <c r="M10" s="8">
        <v>0</v>
      </c>
      <c r="N10" s="1" t="s">
        <v>36</v>
      </c>
      <c r="O10" s="8">
        <v>0</v>
      </c>
      <c r="P10" s="8">
        <v>0</v>
      </c>
      <c r="Q10" s="1" t="s">
        <v>36</v>
      </c>
      <c r="R10" s="2">
        <f>R9-VLookups!$D$45</f>
        <v>-2000.3659999999995</v>
      </c>
      <c r="S10" s="2">
        <v>0</v>
      </c>
      <c r="T10" s="2">
        <v>0</v>
      </c>
      <c r="U10" s="1" t="s">
        <v>36</v>
      </c>
      <c r="V10" s="2">
        <f>V9-VLookups!$D$54</f>
        <v>-630</v>
      </c>
      <c r="W10" s="1" t="s">
        <v>36</v>
      </c>
      <c r="X10" s="1" t="s">
        <v>36</v>
      </c>
      <c r="Y10" s="6">
        <f>Y9*(1+VLookups!$D$57/12)</f>
        <v>-203.52562029837625</v>
      </c>
      <c r="Z10" s="1" t="s">
        <v>36</v>
      </c>
      <c r="AA10" s="1" t="s">
        <v>36</v>
      </c>
      <c r="AB10" s="6">
        <f t="shared" si="0"/>
        <v>-83.891620298375784</v>
      </c>
      <c r="AC10" s="1">
        <f t="shared" si="1"/>
        <v>-470.67549342227358</v>
      </c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</row>
    <row r="11" spans="1:43" x14ac:dyDescent="0.25">
      <c r="A11" s="1"/>
      <c r="B11" s="1">
        <v>7</v>
      </c>
      <c r="C11" s="1">
        <f>23</f>
        <v>23</v>
      </c>
      <c r="D11" s="1">
        <v>7</v>
      </c>
      <c r="E11" s="1">
        <f>VLookups!$D$64</f>
        <v>3000</v>
      </c>
      <c r="F11" s="8">
        <v>0</v>
      </c>
      <c r="G11" s="8">
        <v>0</v>
      </c>
      <c r="H11" s="3"/>
      <c r="I11" s="8">
        <v>0</v>
      </c>
      <c r="J11" s="8">
        <v>0</v>
      </c>
      <c r="K11" s="2">
        <f>-VLookups!$D$22</f>
        <v>-250</v>
      </c>
      <c r="L11" s="8">
        <v>0</v>
      </c>
      <c r="M11" s="8">
        <v>0</v>
      </c>
      <c r="N11" s="1" t="s">
        <v>36</v>
      </c>
      <c r="O11" s="8">
        <v>0</v>
      </c>
      <c r="P11" s="8">
        <v>0</v>
      </c>
      <c r="Q11" s="1" t="s">
        <v>36</v>
      </c>
      <c r="R11" s="2">
        <f>R10-VLookups!$D$45</f>
        <v>-2000.4269999999995</v>
      </c>
      <c r="S11" s="2">
        <v>0</v>
      </c>
      <c r="T11" s="2">
        <v>0</v>
      </c>
      <c r="U11" s="1" t="s">
        <v>36</v>
      </c>
      <c r="V11" s="2">
        <f>V10-VLookups!$D$54</f>
        <v>-635</v>
      </c>
      <c r="W11" s="1" t="s">
        <v>36</v>
      </c>
      <c r="X11" s="1" t="s">
        <v>36</v>
      </c>
      <c r="Y11" s="6">
        <f>Y10*(1+VLookups!$D$57/12)</f>
        <v>-204.1192366909132</v>
      </c>
      <c r="Z11" s="1" t="s">
        <v>36</v>
      </c>
      <c r="AA11" s="1" t="s">
        <v>36</v>
      </c>
      <c r="AB11" s="6">
        <f t="shared" si="0"/>
        <v>-89.54623669091265</v>
      </c>
      <c r="AC11" s="1">
        <f t="shared" si="1"/>
        <v>-561.00618926889001</v>
      </c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</row>
    <row r="12" spans="1:43" x14ac:dyDescent="0.25">
      <c r="A12" s="1"/>
      <c r="B12" s="1">
        <v>8</v>
      </c>
      <c r="C12" s="1">
        <f>23</f>
        <v>23</v>
      </c>
      <c r="D12" s="1">
        <v>8</v>
      </c>
      <c r="E12" s="1">
        <f>VLookups!$D$64</f>
        <v>3000</v>
      </c>
      <c r="F12" s="8">
        <v>0</v>
      </c>
      <c r="G12" s="8">
        <v>0</v>
      </c>
      <c r="H12" s="3"/>
      <c r="I12" s="8">
        <v>0</v>
      </c>
      <c r="J12" s="8">
        <v>0</v>
      </c>
      <c r="K12" s="2">
        <f>-VLookups!$D$22</f>
        <v>-250</v>
      </c>
      <c r="L12" s="8">
        <v>0</v>
      </c>
      <c r="M12" s="8">
        <v>0</v>
      </c>
      <c r="N12" s="1" t="s">
        <v>36</v>
      </c>
      <c r="O12" s="8">
        <v>0</v>
      </c>
      <c r="P12" s="8">
        <v>0</v>
      </c>
      <c r="Q12" s="1" t="s">
        <v>36</v>
      </c>
      <c r="R12" s="2">
        <f>R11-VLookups!$D$45</f>
        <v>-2000.4879999999994</v>
      </c>
      <c r="S12" s="2">
        <v>0</v>
      </c>
      <c r="T12" s="2">
        <v>0</v>
      </c>
      <c r="U12" s="1" t="s">
        <v>36</v>
      </c>
      <c r="V12" s="2">
        <f>V11-VLookups!$D$54</f>
        <v>-640</v>
      </c>
      <c r="W12" s="1" t="s">
        <v>36</v>
      </c>
      <c r="X12" s="1" t="s">
        <v>36</v>
      </c>
      <c r="Y12" s="6">
        <f>Y11*(1+VLookups!$D$57/12)</f>
        <v>-204.71458446459502</v>
      </c>
      <c r="Z12" s="1" t="s">
        <v>36</v>
      </c>
      <c r="AA12" s="1" t="s">
        <v>36</v>
      </c>
      <c r="AB12" s="6">
        <f t="shared" si="0"/>
        <v>-95.202584464594395</v>
      </c>
      <c r="AC12" s="1">
        <f t="shared" si="1"/>
        <v>-657.1437840489325</v>
      </c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</row>
    <row r="13" spans="1:43" x14ac:dyDescent="0.25">
      <c r="A13" s="1"/>
      <c r="B13" s="1">
        <v>9</v>
      </c>
      <c r="C13" s="1">
        <f>23</f>
        <v>23</v>
      </c>
      <c r="D13" s="1">
        <v>9</v>
      </c>
      <c r="E13" s="1">
        <f>VLookups!$D$64</f>
        <v>3000</v>
      </c>
      <c r="F13" s="8">
        <v>0</v>
      </c>
      <c r="G13" s="8">
        <v>0</v>
      </c>
      <c r="H13" s="3"/>
      <c r="I13" s="8">
        <v>0</v>
      </c>
      <c r="J13" s="8">
        <v>0</v>
      </c>
      <c r="K13" s="2">
        <f>-VLookups!$D$22</f>
        <v>-250</v>
      </c>
      <c r="L13" s="8">
        <v>0</v>
      </c>
      <c r="M13" s="8">
        <v>0</v>
      </c>
      <c r="N13" s="1" t="s">
        <v>36</v>
      </c>
      <c r="O13" s="8">
        <v>0</v>
      </c>
      <c r="P13" s="8">
        <v>0</v>
      </c>
      <c r="Q13" s="1" t="s">
        <v>36</v>
      </c>
      <c r="R13" s="2">
        <f>R12-VLookups!$D$45</f>
        <v>-2000.5489999999993</v>
      </c>
      <c r="S13" s="2">
        <v>0</v>
      </c>
      <c r="T13" s="2">
        <v>0</v>
      </c>
      <c r="U13" s="1" t="s">
        <v>36</v>
      </c>
      <c r="V13" s="2">
        <f>V12-VLookups!$D$54</f>
        <v>-645</v>
      </c>
      <c r="W13" s="1" t="s">
        <v>36</v>
      </c>
      <c r="X13" s="1" t="s">
        <v>36</v>
      </c>
      <c r="Y13" s="6">
        <f>Y12*(1+VLookups!$D$57/12)</f>
        <v>-205.31166866928342</v>
      </c>
      <c r="Z13" s="1" t="s">
        <v>36</v>
      </c>
      <c r="AA13" s="1" t="s">
        <v>36</v>
      </c>
      <c r="AB13" s="6">
        <f t="shared" si="0"/>
        <v>-100.86066866928272</v>
      </c>
      <c r="AC13" s="1">
        <f t="shared" si="1"/>
        <v>-759.09969235829681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</row>
    <row r="14" spans="1:43" x14ac:dyDescent="0.25">
      <c r="A14" s="1"/>
      <c r="B14" s="1">
        <v>10</v>
      </c>
      <c r="C14" s="1">
        <f>23</f>
        <v>23</v>
      </c>
      <c r="D14" s="1">
        <v>10</v>
      </c>
      <c r="E14" s="1">
        <f>VLookups!$D$64</f>
        <v>3000</v>
      </c>
      <c r="F14" s="8">
        <v>0</v>
      </c>
      <c r="G14" s="8">
        <v>0</v>
      </c>
      <c r="H14" s="3"/>
      <c r="I14" s="8">
        <v>0</v>
      </c>
      <c r="J14" s="8">
        <v>0</v>
      </c>
      <c r="K14" s="2">
        <f>-VLookups!$D$22</f>
        <v>-250</v>
      </c>
      <c r="L14" s="8">
        <v>0</v>
      </c>
      <c r="M14" s="8">
        <v>0</v>
      </c>
      <c r="N14" s="1" t="s">
        <v>36</v>
      </c>
      <c r="O14" s="8">
        <v>0</v>
      </c>
      <c r="P14" s="8">
        <v>0</v>
      </c>
      <c r="Q14" s="1" t="s">
        <v>36</v>
      </c>
      <c r="R14" s="2">
        <f>R13-VLookups!$D$45</f>
        <v>-2000.6099999999992</v>
      </c>
      <c r="S14" s="2">
        <v>0</v>
      </c>
      <c r="T14" s="2">
        <v>0</v>
      </c>
      <c r="U14" s="1" t="s">
        <v>36</v>
      </c>
      <c r="V14" s="2">
        <f>V13-VLookups!$D$54</f>
        <v>-650</v>
      </c>
      <c r="W14" s="1" t="s">
        <v>36</v>
      </c>
      <c r="X14" s="1" t="s">
        <v>36</v>
      </c>
      <c r="Y14" s="6">
        <f>Y13*(1+VLookups!$D$57/12)</f>
        <v>-205.91049436956882</v>
      </c>
      <c r="Z14" s="1" t="s">
        <v>36</v>
      </c>
      <c r="AA14" s="1" t="s">
        <v>36</v>
      </c>
      <c r="AB14" s="6">
        <f t="shared" si="0"/>
        <v>-106.52049436956804</v>
      </c>
      <c r="AC14" s="1">
        <f t="shared" si="1"/>
        <v>-866.88535288179537</v>
      </c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</row>
    <row r="15" spans="1:43" x14ac:dyDescent="0.25">
      <c r="A15" s="1"/>
      <c r="B15" s="1">
        <v>11</v>
      </c>
      <c r="C15" s="1">
        <f>23</f>
        <v>23</v>
      </c>
      <c r="D15" s="1">
        <v>11</v>
      </c>
      <c r="E15" s="1">
        <f>VLookups!$D$64</f>
        <v>3000</v>
      </c>
      <c r="F15" s="8">
        <v>0</v>
      </c>
      <c r="G15" s="8">
        <v>0</v>
      </c>
      <c r="H15" s="3"/>
      <c r="I15" s="8">
        <v>0</v>
      </c>
      <c r="J15" s="8">
        <v>0</v>
      </c>
      <c r="K15" s="2">
        <f>-VLookups!$D$22</f>
        <v>-250</v>
      </c>
      <c r="L15" s="8">
        <v>0</v>
      </c>
      <c r="M15" s="8">
        <v>0</v>
      </c>
      <c r="N15" s="1" t="s">
        <v>36</v>
      </c>
      <c r="O15" s="8">
        <v>0</v>
      </c>
      <c r="P15" s="8">
        <v>0</v>
      </c>
      <c r="Q15" s="1" t="s">
        <v>36</v>
      </c>
      <c r="R15" s="2">
        <f>R14-VLookups!$D$45</f>
        <v>-2000.6709999999991</v>
      </c>
      <c r="S15" s="2">
        <v>0</v>
      </c>
      <c r="T15" s="2">
        <v>0</v>
      </c>
      <c r="U15" s="1" t="s">
        <v>36</v>
      </c>
      <c r="V15" s="2">
        <f>V14-VLookups!$D$54</f>
        <v>-655</v>
      </c>
      <c r="W15" s="1" t="s">
        <v>36</v>
      </c>
      <c r="X15" s="1" t="s">
        <v>36</v>
      </c>
      <c r="Y15" s="6">
        <f>Y14*(1+VLookups!$D$57/12)</f>
        <v>-206.51106664481341</v>
      </c>
      <c r="Z15" s="1" t="s">
        <v>36</v>
      </c>
      <c r="AA15" s="1" t="s">
        <v>36</v>
      </c>
      <c r="AB15" s="6">
        <f t="shared" si="0"/>
        <v>-112.18206664481255</v>
      </c>
      <c r="AC15" s="1">
        <f t="shared" si="1"/>
        <v>-980.51222844807762</v>
      </c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</row>
    <row r="16" spans="1:43" x14ac:dyDescent="0.25">
      <c r="A16" s="1"/>
      <c r="B16" s="1">
        <v>12</v>
      </c>
      <c r="C16" s="1">
        <f>C4+1</f>
        <v>24</v>
      </c>
      <c r="D16" s="1">
        <f>D4</f>
        <v>0</v>
      </c>
      <c r="E16" s="1">
        <f>VLookups!$D$64</f>
        <v>3000</v>
      </c>
      <c r="F16" s="8">
        <v>0</v>
      </c>
      <c r="G16" s="8">
        <v>0</v>
      </c>
      <c r="H16" s="3"/>
      <c r="I16" s="8">
        <v>0</v>
      </c>
      <c r="J16" s="8">
        <v>0</v>
      </c>
      <c r="K16" s="2">
        <f>-VLookups!$D$22</f>
        <v>-250</v>
      </c>
      <c r="L16" s="8">
        <v>0</v>
      </c>
      <c r="M16" s="8">
        <v>0</v>
      </c>
      <c r="N16" s="1" t="s">
        <v>36</v>
      </c>
      <c r="O16" s="8">
        <v>0</v>
      </c>
      <c r="P16" s="8">
        <v>0</v>
      </c>
      <c r="Q16" s="1" t="s">
        <v>36</v>
      </c>
      <c r="R16" s="2">
        <f>R15-VLookups!$D$45</f>
        <v>-2000.7319999999991</v>
      </c>
      <c r="S16" s="2">
        <v>0</v>
      </c>
      <c r="T16" s="2">
        <v>0</v>
      </c>
      <c r="U16" s="1" t="s">
        <v>36</v>
      </c>
      <c r="V16" s="2">
        <f>V15-VLookups!$D$54</f>
        <v>-660</v>
      </c>
      <c r="W16" s="1" t="s">
        <v>36</v>
      </c>
      <c r="X16" s="1" t="s">
        <v>36</v>
      </c>
      <c r="Y16" s="6">
        <f>Y15*(1+VLookups!$D$57/12)</f>
        <v>-207.11339058919413</v>
      </c>
      <c r="Z16" s="1" t="s">
        <v>36</v>
      </c>
      <c r="AA16" s="1" t="s">
        <v>36</v>
      </c>
      <c r="AB16" s="6">
        <f t="shared" si="0"/>
        <v>-117.84539058919319</v>
      </c>
      <c r="AC16" s="1">
        <f t="shared" si="1"/>
        <v>-1099.9918060846844</v>
      </c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</row>
    <row r="17" spans="1:43" x14ac:dyDescent="0.25">
      <c r="A17" s="1"/>
      <c r="B17" s="1">
        <v>13</v>
      </c>
      <c r="C17" s="1">
        <f t="shared" ref="C17:C80" si="2">C5+1</f>
        <v>24</v>
      </c>
      <c r="D17" s="1">
        <f>D5</f>
        <v>1</v>
      </c>
      <c r="E17" s="1">
        <f>VLookups!$D$64</f>
        <v>3000</v>
      </c>
      <c r="F17" s="8">
        <v>0</v>
      </c>
      <c r="G17" s="8">
        <v>0</v>
      </c>
      <c r="H17" s="3"/>
      <c r="I17" s="8">
        <v>0</v>
      </c>
      <c r="J17" s="8">
        <v>0</v>
      </c>
      <c r="K17" s="2">
        <f>-VLookups!$D$22</f>
        <v>-250</v>
      </c>
      <c r="L17" s="8">
        <v>0</v>
      </c>
      <c r="M17" s="8">
        <v>0</v>
      </c>
      <c r="N17" s="1" t="s">
        <v>36</v>
      </c>
      <c r="O17" s="8">
        <v>0</v>
      </c>
      <c r="P17" s="8">
        <v>0</v>
      </c>
      <c r="Q17" s="1" t="s">
        <v>36</v>
      </c>
      <c r="R17" s="2">
        <f>R16-VLookups!$D$45</f>
        <v>-2000.792999999999</v>
      </c>
      <c r="S17" s="2">
        <v>0</v>
      </c>
      <c r="T17" s="2">
        <v>0</v>
      </c>
      <c r="U17" s="1" t="s">
        <v>36</v>
      </c>
      <c r="V17" s="2">
        <f>V16-VLookups!$D$54</f>
        <v>-665</v>
      </c>
      <c r="W17" s="1" t="s">
        <v>36</v>
      </c>
      <c r="X17" s="1" t="s">
        <v>36</v>
      </c>
      <c r="Y17" s="6">
        <f>Y16*(1+VLookups!$D$57/12)</f>
        <v>-207.71747131174595</v>
      </c>
      <c r="Z17" s="1" t="s">
        <v>36</v>
      </c>
      <c r="AA17" s="1" t="s">
        <v>36</v>
      </c>
      <c r="AB17" s="6">
        <f t="shared" si="0"/>
        <v>-123.51047131174494</v>
      </c>
      <c r="AC17" s="1">
        <f t="shared" si="1"/>
        <v>-1225.3355970732373</v>
      </c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</row>
    <row r="18" spans="1:43" x14ac:dyDescent="0.25">
      <c r="A18" s="1"/>
      <c r="B18" s="1">
        <v>14</v>
      </c>
      <c r="C18" s="1">
        <f t="shared" si="2"/>
        <v>24</v>
      </c>
      <c r="D18" s="1">
        <f t="shared" ref="D18:D81" si="3">D6</f>
        <v>2</v>
      </c>
      <c r="E18" s="1">
        <f>VLookups!$D$64</f>
        <v>3000</v>
      </c>
      <c r="F18" s="8">
        <v>0</v>
      </c>
      <c r="G18" s="8">
        <v>0</v>
      </c>
      <c r="H18" s="3"/>
      <c r="I18" s="8">
        <v>0</v>
      </c>
      <c r="J18" s="8">
        <v>0</v>
      </c>
      <c r="K18" s="2">
        <f>-VLookups!$D$22</f>
        <v>-250</v>
      </c>
      <c r="L18" s="8">
        <v>0</v>
      </c>
      <c r="M18" s="8">
        <v>0</v>
      </c>
      <c r="N18" s="1" t="s">
        <v>36</v>
      </c>
      <c r="O18" s="8">
        <v>0</v>
      </c>
      <c r="P18" s="8">
        <v>0</v>
      </c>
      <c r="Q18" s="1" t="s">
        <v>36</v>
      </c>
      <c r="R18" s="2">
        <f>R17-VLookups!$D$45</f>
        <v>-2000.8539999999989</v>
      </c>
      <c r="S18" s="2">
        <v>0</v>
      </c>
      <c r="T18" s="2">
        <v>0</v>
      </c>
      <c r="U18" s="1" t="s">
        <v>36</v>
      </c>
      <c r="V18" s="2">
        <f>V17-VLookups!$D$54</f>
        <v>-670</v>
      </c>
      <c r="W18" s="1" t="s">
        <v>36</v>
      </c>
      <c r="X18" s="1" t="s">
        <v>36</v>
      </c>
      <c r="Y18" s="6">
        <f>Y17*(1+VLookups!$D$57/12)</f>
        <v>-208.32331393640521</v>
      </c>
      <c r="Z18" s="1" t="s">
        <v>36</v>
      </c>
      <c r="AA18" s="1" t="s">
        <v>36</v>
      </c>
      <c r="AB18" s="6">
        <f t="shared" si="0"/>
        <v>-129.17731393640412</v>
      </c>
      <c r="AC18" s="1">
        <f t="shared" si="1"/>
        <v>-1356.5551370047635</v>
      </c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</row>
    <row r="19" spans="1:43" x14ac:dyDescent="0.25">
      <c r="A19" s="1"/>
      <c r="B19" s="1">
        <v>15</v>
      </c>
      <c r="C19" s="1">
        <f t="shared" si="2"/>
        <v>24</v>
      </c>
      <c r="D19" s="1">
        <f t="shared" si="3"/>
        <v>3</v>
      </c>
      <c r="E19" s="1">
        <f>VLookups!$D$64</f>
        <v>3000</v>
      </c>
      <c r="F19" s="8">
        <v>0</v>
      </c>
      <c r="G19" s="8">
        <v>0</v>
      </c>
      <c r="H19" s="3"/>
      <c r="I19" s="8">
        <v>0</v>
      </c>
      <c r="J19" s="8">
        <v>0</v>
      </c>
      <c r="K19" s="2">
        <f>-VLookups!$D$22</f>
        <v>-250</v>
      </c>
      <c r="L19" s="8">
        <v>0</v>
      </c>
      <c r="M19" s="8">
        <v>0</v>
      </c>
      <c r="N19" s="1" t="s">
        <v>36</v>
      </c>
      <c r="O19" s="8">
        <v>0</v>
      </c>
      <c r="P19" s="8">
        <v>0</v>
      </c>
      <c r="Q19" s="1" t="s">
        <v>36</v>
      </c>
      <c r="R19" s="2">
        <f>R18-VLookups!$D$45</f>
        <v>-2000.9149999999988</v>
      </c>
      <c r="S19" s="2">
        <v>0</v>
      </c>
      <c r="T19" s="2">
        <v>0</v>
      </c>
      <c r="U19" s="1" t="s">
        <v>36</v>
      </c>
      <c r="V19" s="2">
        <f>V18-VLookups!$D$54</f>
        <v>-675</v>
      </c>
      <c r="W19" s="1" t="s">
        <v>36</v>
      </c>
      <c r="X19" s="1" t="s">
        <v>36</v>
      </c>
      <c r="Y19" s="6">
        <f>Y18*(1+VLookups!$D$57/12)</f>
        <v>-208.93092360205307</v>
      </c>
      <c r="Z19" s="1" t="s">
        <v>36</v>
      </c>
      <c r="AA19" s="1" t="s">
        <v>36</v>
      </c>
      <c r="AB19" s="6">
        <f t="shared" si="0"/>
        <v>-134.8459236020519</v>
      </c>
      <c r="AC19" s="1">
        <f t="shared" si="1"/>
        <v>-1493.6619858351569</v>
      </c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</row>
    <row r="20" spans="1:43" x14ac:dyDescent="0.25">
      <c r="A20" s="1"/>
      <c r="B20" s="1">
        <v>16</v>
      </c>
      <c r="C20" s="1">
        <f t="shared" si="2"/>
        <v>24</v>
      </c>
      <c r="D20" s="1">
        <f t="shared" si="3"/>
        <v>4</v>
      </c>
      <c r="E20" s="1">
        <f>VLookups!$D$64</f>
        <v>3000</v>
      </c>
      <c r="F20" s="8">
        <v>0</v>
      </c>
      <c r="G20" s="8">
        <v>0</v>
      </c>
      <c r="H20" s="3"/>
      <c r="I20" s="8">
        <v>0</v>
      </c>
      <c r="J20" s="8">
        <v>0</v>
      </c>
      <c r="K20" s="2">
        <f>-VLookups!$D$22</f>
        <v>-250</v>
      </c>
      <c r="L20" s="8">
        <v>0</v>
      </c>
      <c r="M20" s="8">
        <v>0</v>
      </c>
      <c r="N20" s="1" t="s">
        <v>36</v>
      </c>
      <c r="O20" s="8">
        <v>0</v>
      </c>
      <c r="P20" s="8">
        <v>0</v>
      </c>
      <c r="Q20" s="1" t="s">
        <v>36</v>
      </c>
      <c r="R20" s="2">
        <f>R19-VLookups!$D$45</f>
        <v>-2000.9759999999987</v>
      </c>
      <c r="S20" s="2">
        <v>0</v>
      </c>
      <c r="T20" s="2">
        <v>0</v>
      </c>
      <c r="U20" s="1" t="s">
        <v>36</v>
      </c>
      <c r="V20" s="2">
        <f>V19-VLookups!$D$54</f>
        <v>-680</v>
      </c>
      <c r="W20" s="1" t="s">
        <v>36</v>
      </c>
      <c r="X20" s="1" t="s">
        <v>36</v>
      </c>
      <c r="Y20" s="6">
        <f>Y19*(1+VLookups!$D$57/12)</f>
        <v>-209.54030546255905</v>
      </c>
      <c r="Z20" s="1" t="s">
        <v>36</v>
      </c>
      <c r="AA20" s="1" t="s">
        <v>36</v>
      </c>
      <c r="AB20" s="6">
        <f t="shared" si="0"/>
        <v>-140.5163054625578</v>
      </c>
      <c r="AC20" s="1">
        <f t="shared" si="1"/>
        <v>-1636.6677279407734</v>
      </c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</row>
    <row r="21" spans="1:43" x14ac:dyDescent="0.25">
      <c r="A21" s="1"/>
      <c r="B21" s="1">
        <v>17</v>
      </c>
      <c r="C21" s="1">
        <f t="shared" si="2"/>
        <v>24</v>
      </c>
      <c r="D21" s="1">
        <f t="shared" si="3"/>
        <v>5</v>
      </c>
      <c r="E21" s="1">
        <f>VLookups!$D$64</f>
        <v>3000</v>
      </c>
      <c r="F21" s="8">
        <v>0</v>
      </c>
      <c r="G21" s="8">
        <v>0</v>
      </c>
      <c r="H21" s="3"/>
      <c r="I21" s="8">
        <v>0</v>
      </c>
      <c r="J21" s="8">
        <v>0</v>
      </c>
      <c r="K21" s="2">
        <f>-VLookups!$D$22</f>
        <v>-250</v>
      </c>
      <c r="L21" s="8">
        <v>0</v>
      </c>
      <c r="M21" s="8">
        <v>0</v>
      </c>
      <c r="N21" s="1" t="s">
        <v>36</v>
      </c>
      <c r="O21" s="8">
        <v>0</v>
      </c>
      <c r="P21" s="8">
        <v>0</v>
      </c>
      <c r="Q21" s="1" t="s">
        <v>36</v>
      </c>
      <c r="R21" s="2">
        <f>R20-VLookups!$D$45</f>
        <v>-2001.0369999999987</v>
      </c>
      <c r="S21" s="2">
        <v>0</v>
      </c>
      <c r="T21" s="2">
        <v>0</v>
      </c>
      <c r="U21" s="1" t="s">
        <v>36</v>
      </c>
      <c r="V21" s="2">
        <f>V20-VLookups!$D$54</f>
        <v>-685</v>
      </c>
      <c r="W21" s="1" t="s">
        <v>36</v>
      </c>
      <c r="X21" s="1" t="s">
        <v>36</v>
      </c>
      <c r="Y21" s="6">
        <f>Y20*(1+VLookups!$D$57/12)</f>
        <v>-210.15146468682485</v>
      </c>
      <c r="Z21" s="1" t="s">
        <v>36</v>
      </c>
      <c r="AA21" s="1" t="s">
        <v>36</v>
      </c>
      <c r="AB21" s="6">
        <f t="shared" si="0"/>
        <v>-146.18846468682352</v>
      </c>
      <c r="AC21" s="1">
        <f t="shared" si="1"/>
        <v>-1785.583972174165</v>
      </c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</row>
    <row r="22" spans="1:43" x14ac:dyDescent="0.25">
      <c r="A22" s="1"/>
      <c r="B22" s="1">
        <v>18</v>
      </c>
      <c r="C22" s="1">
        <f t="shared" si="2"/>
        <v>24</v>
      </c>
      <c r="D22" s="1">
        <f t="shared" si="3"/>
        <v>6</v>
      </c>
      <c r="E22" s="1">
        <f>VLookups!$D$64</f>
        <v>3000</v>
      </c>
      <c r="F22" s="8">
        <v>0</v>
      </c>
      <c r="G22" s="8">
        <v>0</v>
      </c>
      <c r="H22" s="3"/>
      <c r="I22" s="8">
        <v>0</v>
      </c>
      <c r="J22" s="8">
        <v>0</v>
      </c>
      <c r="K22" s="2">
        <f>-VLookups!$D$22</f>
        <v>-250</v>
      </c>
      <c r="L22" s="8">
        <v>0</v>
      </c>
      <c r="M22" s="8">
        <v>0</v>
      </c>
      <c r="N22" s="1" t="s">
        <v>36</v>
      </c>
      <c r="O22" s="8">
        <v>0</v>
      </c>
      <c r="P22" s="8">
        <v>0</v>
      </c>
      <c r="Q22" s="1" t="s">
        <v>36</v>
      </c>
      <c r="R22" s="2">
        <f>R21-VLookups!$D$45</f>
        <v>-2001.0979999999986</v>
      </c>
      <c r="S22" s="2">
        <v>0</v>
      </c>
      <c r="T22" s="2">
        <v>0</v>
      </c>
      <c r="U22" s="1" t="s">
        <v>36</v>
      </c>
      <c r="V22" s="2">
        <f>V21-VLookups!$D$54</f>
        <v>-690</v>
      </c>
      <c r="W22" s="1" t="s">
        <v>36</v>
      </c>
      <c r="X22" s="1" t="s">
        <v>36</v>
      </c>
      <c r="Y22" s="6">
        <f>Y21*(1+VLookups!$D$57/12)</f>
        <v>-210.76440645882809</v>
      </c>
      <c r="Z22" s="1" t="s">
        <v>36</v>
      </c>
      <c r="AA22" s="1" t="s">
        <v>36</v>
      </c>
      <c r="AB22" s="6">
        <f t="shared" si="0"/>
        <v>-151.86240645882668</v>
      </c>
      <c r="AC22" s="1">
        <f t="shared" si="1"/>
        <v>-1940.4223519199486</v>
      </c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</row>
    <row r="23" spans="1:43" x14ac:dyDescent="0.25">
      <c r="A23" s="1"/>
      <c r="B23" s="1">
        <v>19</v>
      </c>
      <c r="C23" s="1">
        <f t="shared" si="2"/>
        <v>24</v>
      </c>
      <c r="D23" s="1">
        <f t="shared" si="3"/>
        <v>7</v>
      </c>
      <c r="E23" s="1">
        <f>VLookups!$D$64</f>
        <v>3000</v>
      </c>
      <c r="F23" s="8">
        <v>0</v>
      </c>
      <c r="G23" s="8">
        <v>0</v>
      </c>
      <c r="H23" s="3"/>
      <c r="I23" s="8">
        <v>0</v>
      </c>
      <c r="J23" s="8">
        <v>0</v>
      </c>
      <c r="K23" s="2">
        <f>-VLookups!$D$22</f>
        <v>-250</v>
      </c>
      <c r="L23" s="8">
        <v>0</v>
      </c>
      <c r="M23" s="8">
        <v>0</v>
      </c>
      <c r="N23" s="1" t="s">
        <v>36</v>
      </c>
      <c r="O23" s="8">
        <v>0</v>
      </c>
      <c r="P23" s="8">
        <v>0</v>
      </c>
      <c r="Q23" s="1" t="s">
        <v>36</v>
      </c>
      <c r="R23" s="2">
        <f>R22-VLookups!$D$45</f>
        <v>-2001.1589999999985</v>
      </c>
      <c r="S23" s="2">
        <v>0</v>
      </c>
      <c r="T23" s="2">
        <v>0</v>
      </c>
      <c r="U23" s="1" t="s">
        <v>36</v>
      </c>
      <c r="V23" s="2">
        <f>V22-VLookups!$D$54</f>
        <v>-695</v>
      </c>
      <c r="W23" s="1" t="s">
        <v>36</v>
      </c>
      <c r="X23" s="1" t="s">
        <v>36</v>
      </c>
      <c r="Y23" s="6">
        <f>Y22*(1+VLookups!$D$57/12)</f>
        <v>-211.37913597766635</v>
      </c>
      <c r="Z23" s="1" t="s">
        <v>36</v>
      </c>
      <c r="AA23" s="1" t="s">
        <v>36</v>
      </c>
      <c r="AB23" s="6">
        <f t="shared" si="0"/>
        <v>-157.53813597766487</v>
      </c>
      <c r="AC23" s="1">
        <f t="shared" si="1"/>
        <v>-2101.1945251508137</v>
      </c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</row>
    <row r="24" spans="1:43" x14ac:dyDescent="0.25">
      <c r="A24" s="1"/>
      <c r="B24" s="1">
        <v>20</v>
      </c>
      <c r="C24" s="1">
        <f t="shared" si="2"/>
        <v>24</v>
      </c>
      <c r="D24" s="1">
        <f t="shared" si="3"/>
        <v>8</v>
      </c>
      <c r="E24" s="1">
        <f>VLookups!$D$64</f>
        <v>3000</v>
      </c>
      <c r="F24" s="8">
        <v>0</v>
      </c>
      <c r="G24" s="8">
        <v>0</v>
      </c>
      <c r="H24" s="3"/>
      <c r="I24" s="8">
        <v>0</v>
      </c>
      <c r="J24" s="8">
        <v>0</v>
      </c>
      <c r="K24" s="2">
        <f>-VLookups!$D$22</f>
        <v>-250</v>
      </c>
      <c r="L24" s="8">
        <v>0</v>
      </c>
      <c r="M24" s="8">
        <v>0</v>
      </c>
      <c r="N24" s="1" t="s">
        <v>36</v>
      </c>
      <c r="O24" s="8">
        <v>0</v>
      </c>
      <c r="P24" s="8">
        <v>0</v>
      </c>
      <c r="Q24" s="1" t="s">
        <v>36</v>
      </c>
      <c r="R24" s="2">
        <f>R23-VLookups!$D$45</f>
        <v>-2001.2199999999984</v>
      </c>
      <c r="S24" s="2">
        <v>0</v>
      </c>
      <c r="T24" s="2">
        <v>0</v>
      </c>
      <c r="U24" s="1" t="s">
        <v>36</v>
      </c>
      <c r="V24" s="2">
        <f>V23-VLookups!$D$54</f>
        <v>-700</v>
      </c>
      <c r="W24" s="1" t="s">
        <v>36</v>
      </c>
      <c r="X24" s="1" t="s">
        <v>36</v>
      </c>
      <c r="Y24" s="6">
        <f>Y23*(1+VLookups!$D$57/12)</f>
        <v>-211.99565845760122</v>
      </c>
      <c r="Z24" s="1" t="s">
        <v>36</v>
      </c>
      <c r="AA24" s="1" t="s">
        <v>36</v>
      </c>
      <c r="AB24" s="6">
        <f t="shared" si="0"/>
        <v>-163.21565845759966</v>
      </c>
      <c r="AC24" s="1">
        <f t="shared" si="1"/>
        <v>-2267.9121744836648</v>
      </c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</row>
    <row r="25" spans="1:43" x14ac:dyDescent="0.25">
      <c r="A25" s="1"/>
      <c r="B25" s="1">
        <v>21</v>
      </c>
      <c r="C25" s="1">
        <f t="shared" si="2"/>
        <v>24</v>
      </c>
      <c r="D25" s="1">
        <f t="shared" si="3"/>
        <v>9</v>
      </c>
      <c r="E25" s="1">
        <f>VLookups!$D$64</f>
        <v>3000</v>
      </c>
      <c r="F25" s="8">
        <v>0</v>
      </c>
      <c r="G25" s="8">
        <v>0</v>
      </c>
      <c r="H25" s="3"/>
      <c r="I25" s="8">
        <v>0</v>
      </c>
      <c r="J25" s="8">
        <v>0</v>
      </c>
      <c r="K25" s="2">
        <f>-VLookups!$D$22</f>
        <v>-250</v>
      </c>
      <c r="L25" s="8">
        <v>0</v>
      </c>
      <c r="M25" s="8">
        <v>0</v>
      </c>
      <c r="N25" s="1" t="s">
        <v>36</v>
      </c>
      <c r="O25" s="8">
        <v>0</v>
      </c>
      <c r="P25" s="8">
        <v>0</v>
      </c>
      <c r="Q25" s="1" t="s">
        <v>36</v>
      </c>
      <c r="R25" s="2">
        <f>R24-VLookups!$D$45</f>
        <v>-2001.2809999999984</v>
      </c>
      <c r="S25" s="2">
        <v>0</v>
      </c>
      <c r="T25" s="2">
        <v>0</v>
      </c>
      <c r="U25" s="1" t="s">
        <v>36</v>
      </c>
      <c r="V25" s="2">
        <f>V24-VLookups!$D$54</f>
        <v>-705</v>
      </c>
      <c r="W25" s="1" t="s">
        <v>36</v>
      </c>
      <c r="X25" s="1" t="s">
        <v>36</v>
      </c>
      <c r="Y25" s="6">
        <f>Y24*(1+VLookups!$D$57/12)</f>
        <v>-212.61397912810256</v>
      </c>
      <c r="Z25" s="1" t="s">
        <v>36</v>
      </c>
      <c r="AA25" s="1" t="s">
        <v>36</v>
      </c>
      <c r="AB25" s="6">
        <f t="shared" si="0"/>
        <v>-168.89497912810091</v>
      </c>
      <c r="AC25" s="1">
        <f t="shared" si="1"/>
        <v>-2440.5870072359053</v>
      </c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</row>
    <row r="26" spans="1:43" x14ac:dyDescent="0.25">
      <c r="A26" s="1"/>
      <c r="B26" s="1">
        <v>22</v>
      </c>
      <c r="C26" s="1">
        <f t="shared" si="2"/>
        <v>24</v>
      </c>
      <c r="D26" s="1">
        <f t="shared" si="3"/>
        <v>10</v>
      </c>
      <c r="E26" s="1">
        <f>VLookups!$D$64</f>
        <v>3000</v>
      </c>
      <c r="F26" s="8">
        <v>0</v>
      </c>
      <c r="G26" s="8">
        <v>0</v>
      </c>
      <c r="H26" s="3"/>
      <c r="I26" s="8">
        <v>0</v>
      </c>
      <c r="J26" s="8">
        <v>0</v>
      </c>
      <c r="K26" s="2">
        <f>-VLookups!$D$22</f>
        <v>-250</v>
      </c>
      <c r="L26" s="8">
        <v>0</v>
      </c>
      <c r="M26" s="8">
        <v>0</v>
      </c>
      <c r="N26" s="1" t="s">
        <v>36</v>
      </c>
      <c r="O26" s="8">
        <v>0</v>
      </c>
      <c r="P26" s="8">
        <v>0</v>
      </c>
      <c r="Q26" s="1" t="s">
        <v>36</v>
      </c>
      <c r="R26" s="2">
        <f>R25-VLookups!$D$45</f>
        <v>-2001.3419999999983</v>
      </c>
      <c r="S26" s="2">
        <v>0</v>
      </c>
      <c r="T26" s="2">
        <v>0</v>
      </c>
      <c r="U26" s="1" t="s">
        <v>36</v>
      </c>
      <c r="V26" s="2">
        <f>V25-VLookups!$D$54</f>
        <v>-710</v>
      </c>
      <c r="W26" s="1" t="s">
        <v>36</v>
      </c>
      <c r="X26" s="1" t="s">
        <v>36</v>
      </c>
      <c r="Y26" s="6">
        <f>Y25*(1+VLookups!$D$57/12)</f>
        <v>-213.23410323389285</v>
      </c>
      <c r="Z26" s="1" t="s">
        <v>36</v>
      </c>
      <c r="AA26" s="1" t="s">
        <v>36</v>
      </c>
      <c r="AB26" s="6">
        <f t="shared" si="0"/>
        <v>-174.57610323389113</v>
      </c>
      <c r="AC26" s="1">
        <f t="shared" si="1"/>
        <v>-2619.2307554818562</v>
      </c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</row>
    <row r="27" spans="1:43" x14ac:dyDescent="0.25">
      <c r="A27" s="1"/>
      <c r="B27" s="1">
        <v>23</v>
      </c>
      <c r="C27" s="1">
        <f t="shared" si="2"/>
        <v>24</v>
      </c>
      <c r="D27" s="1">
        <f t="shared" si="3"/>
        <v>11</v>
      </c>
      <c r="E27" s="1">
        <f>VLookups!$D$64</f>
        <v>3000</v>
      </c>
      <c r="F27" s="8">
        <v>0</v>
      </c>
      <c r="G27" s="8">
        <v>0</v>
      </c>
      <c r="H27" s="3"/>
      <c r="I27" s="8">
        <v>0</v>
      </c>
      <c r="J27" s="8">
        <v>0</v>
      </c>
      <c r="K27" s="2">
        <f>-VLookups!$D$22</f>
        <v>-250</v>
      </c>
      <c r="L27" s="8">
        <v>0</v>
      </c>
      <c r="M27" s="8">
        <v>0</v>
      </c>
      <c r="N27" s="1" t="s">
        <v>36</v>
      </c>
      <c r="O27" s="8">
        <v>0</v>
      </c>
      <c r="P27" s="8">
        <v>0</v>
      </c>
      <c r="Q27" s="1" t="s">
        <v>36</v>
      </c>
      <c r="R27" s="2">
        <f>R26-VLookups!$D$45</f>
        <v>-2001.4029999999982</v>
      </c>
      <c r="S27" s="2">
        <v>0</v>
      </c>
      <c r="T27" s="2">
        <v>0</v>
      </c>
      <c r="U27" s="1" t="s">
        <v>36</v>
      </c>
      <c r="V27" s="2">
        <f>V26-VLookups!$D$54</f>
        <v>-715</v>
      </c>
      <c r="W27" s="1" t="s">
        <v>36</v>
      </c>
      <c r="X27" s="1" t="s">
        <v>36</v>
      </c>
      <c r="Y27" s="6">
        <f>Y26*(1+VLookups!$D$57/12)</f>
        <v>-213.85603603499172</v>
      </c>
      <c r="Z27" s="1" t="s">
        <v>36</v>
      </c>
      <c r="AA27" s="1" t="s">
        <v>36</v>
      </c>
      <c r="AB27" s="6">
        <f t="shared" si="0"/>
        <v>-180.25903603498992</v>
      </c>
      <c r="AC27" s="1">
        <f t="shared" si="1"/>
        <v>-2803.8551761093163</v>
      </c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</row>
    <row r="28" spans="1:43" x14ac:dyDescent="0.25">
      <c r="A28" s="1"/>
      <c r="B28" s="1">
        <v>24</v>
      </c>
      <c r="C28" s="1">
        <f t="shared" si="2"/>
        <v>25</v>
      </c>
      <c r="D28" s="1">
        <f t="shared" si="3"/>
        <v>0</v>
      </c>
      <c r="E28" s="1">
        <f>VLookups!D9</f>
        <v>11249.999999999998</v>
      </c>
      <c r="F28" s="8">
        <v>0</v>
      </c>
      <c r="G28" s="8">
        <v>0</v>
      </c>
      <c r="H28" s="3">
        <f>(-VLookups!$D$13)*(E28+F28)</f>
        <v>-3656.2499999999995</v>
      </c>
      <c r="I28" s="8">
        <v>0</v>
      </c>
      <c r="J28" s="8">
        <v>0</v>
      </c>
      <c r="K28" s="2">
        <f>-VLookups!D23</f>
        <v>-500</v>
      </c>
      <c r="L28" s="2">
        <v>0</v>
      </c>
      <c r="M28" s="2">
        <v>0</v>
      </c>
      <c r="N28" s="1" t="s">
        <v>36</v>
      </c>
      <c r="O28" s="2">
        <v>0</v>
      </c>
      <c r="P28" s="2">
        <v>0</v>
      </c>
      <c r="Q28" s="1" t="s">
        <v>36</v>
      </c>
      <c r="R28" s="2">
        <f>R27-VLookups!$D$45</f>
        <v>-2001.4639999999981</v>
      </c>
      <c r="S28" s="2">
        <v>0</v>
      </c>
      <c r="T28" s="2">
        <v>0</v>
      </c>
      <c r="U28" s="1" t="s">
        <v>36</v>
      </c>
      <c r="V28" s="2">
        <f>V27-VLookups!$D$54</f>
        <v>-720</v>
      </c>
      <c r="W28" s="1" t="s">
        <v>36</v>
      </c>
      <c r="X28" s="1" t="s">
        <v>36</v>
      </c>
      <c r="Y28" s="6">
        <f>Y27*(1+VLookups!$D$57/12)</f>
        <v>-214.47978280676045</v>
      </c>
      <c r="Z28" s="1" t="s">
        <v>36</v>
      </c>
      <c r="AA28" s="1" t="s">
        <v>36</v>
      </c>
      <c r="AB28" s="6">
        <f t="shared" si="0"/>
        <v>4157.8062171932397</v>
      </c>
      <c r="AC28" s="1">
        <f t="shared" si="1"/>
        <v>1349.2779491237411</v>
      </c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</row>
    <row r="29" spans="1:43" x14ac:dyDescent="0.25">
      <c r="A29" s="1"/>
      <c r="B29" s="1">
        <v>25</v>
      </c>
      <c r="C29" s="1">
        <f t="shared" si="2"/>
        <v>25</v>
      </c>
      <c r="D29" s="1">
        <f t="shared" si="3"/>
        <v>1</v>
      </c>
      <c r="E29" s="3">
        <f>VLookups!$D$7</f>
        <v>10416.666666666666</v>
      </c>
      <c r="F29" s="3">
        <f>-E29*VLookups!$D$10</f>
        <v>-312.49999999999994</v>
      </c>
      <c r="G29" s="8">
        <v>0</v>
      </c>
      <c r="H29" s="3">
        <f>(-[3]VLookups!$D$13)*(E29+F29)</f>
        <v>-3283.8541666666665</v>
      </c>
      <c r="I29" s="3">
        <f>-PMT(VLookups!$D$16/12,120,-FV(VLookups!$D$16/12,72,,-VLookups!$D$15))</f>
        <v>-2024.6207681033877</v>
      </c>
      <c r="J29" s="2">
        <f>-PMT(VLookups!$D$20/12,120,-FV(VLookups!$D$20/12,24,,-VLookups!$D$19))</f>
        <v>-847.52448901054254</v>
      </c>
      <c r="K29" s="2">
        <f>K28-VLookups!$D$24</f>
        <v>-503</v>
      </c>
      <c r="L29" s="2">
        <v>0</v>
      </c>
      <c r="M29" s="2">
        <v>0</v>
      </c>
      <c r="N29" s="1" t="s">
        <v>36</v>
      </c>
      <c r="O29" s="2">
        <v>0</v>
      </c>
      <c r="P29" s="2">
        <v>0</v>
      </c>
      <c r="Q29" s="1" t="s">
        <v>36</v>
      </c>
      <c r="R29" s="2">
        <f>R28-VLookups!$D$45</f>
        <v>-2001.524999999998</v>
      </c>
      <c r="S29" s="2">
        <v>0</v>
      </c>
      <c r="T29" s="2">
        <v>0</v>
      </c>
      <c r="U29" s="1" t="s">
        <v>36</v>
      </c>
      <c r="V29" s="2">
        <f>V28-VLookups!$D$54</f>
        <v>-725</v>
      </c>
      <c r="W29" s="1" t="s">
        <v>36</v>
      </c>
      <c r="X29" s="1" t="s">
        <v>36</v>
      </c>
      <c r="Y29" s="6">
        <f>Y28*(1+VLookups!$D$57/12)</f>
        <v>-215.10534883994683</v>
      </c>
      <c r="Z29" s="1">
        <f>E29*VLookups!$J$3</f>
        <v>416.66666666666663</v>
      </c>
      <c r="AA29" s="1" t="s">
        <v>36</v>
      </c>
      <c r="AB29" s="6">
        <f t="shared" si="0"/>
        <v>920.20356071279195</v>
      </c>
      <c r="AC29" s="1">
        <f t="shared" si="1"/>
        <v>2271.7303064184061</v>
      </c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</row>
    <row r="30" spans="1:43" x14ac:dyDescent="0.25">
      <c r="A30" s="1"/>
      <c r="B30" s="1">
        <v>26</v>
      </c>
      <c r="C30" s="1">
        <f t="shared" si="2"/>
        <v>25</v>
      </c>
      <c r="D30" s="1">
        <f t="shared" si="3"/>
        <v>2</v>
      </c>
      <c r="E30" s="3">
        <f>E29+VLookups!$D$8</f>
        <v>10416.701666666666</v>
      </c>
      <c r="F30" s="3">
        <f>-E30*VLookups!$D$10</f>
        <v>-312.50104999999996</v>
      </c>
      <c r="G30" s="8">
        <v>0</v>
      </c>
      <c r="H30" s="3">
        <f>(-[3]VLookups!$D$13)*(E30+F30)</f>
        <v>-3283.8652004166661</v>
      </c>
      <c r="I30" s="3">
        <f>-PMT(VLookups!$D$16/12,120,-FV(VLookups!$D$16/12,72,,-VLookups!$D$15))</f>
        <v>-2024.6207681033877</v>
      </c>
      <c r="J30" s="2">
        <f>-PMT(VLookups!$D$20/12,120,-FV(VLookups!$D$20/12,24,,-VLookups!$D$19))</f>
        <v>-847.52448901054254</v>
      </c>
      <c r="K30" s="2">
        <f>K29-VLookups!$D$24</f>
        <v>-506</v>
      </c>
      <c r="L30" s="2">
        <v>0</v>
      </c>
      <c r="M30" s="2">
        <v>0</v>
      </c>
      <c r="N30" s="1" t="s">
        <v>36</v>
      </c>
      <c r="O30" s="2">
        <v>0</v>
      </c>
      <c r="P30" s="2">
        <v>0</v>
      </c>
      <c r="Q30" s="1" t="s">
        <v>36</v>
      </c>
      <c r="R30" s="2">
        <f>R29-VLookups!$D$45</f>
        <v>-2001.585999999998</v>
      </c>
      <c r="S30" s="2">
        <v>0</v>
      </c>
      <c r="T30" s="2">
        <v>0</v>
      </c>
      <c r="U30" s="1" t="s">
        <v>36</v>
      </c>
      <c r="V30" s="2">
        <f>V29-VLookups!$D$54</f>
        <v>-730</v>
      </c>
      <c r="W30" s="1" t="s">
        <v>36</v>
      </c>
      <c r="X30" s="1" t="s">
        <v>36</v>
      </c>
      <c r="Y30" s="6">
        <f>Y29*(1+VLookups!$D$57/12)</f>
        <v>-215.73273944073</v>
      </c>
      <c r="Z30" s="1">
        <f>E30*VLookups!$J$3</f>
        <v>416.66806666666662</v>
      </c>
      <c r="AA30" s="1" t="s">
        <v>36</v>
      </c>
      <c r="AB30" s="6">
        <f t="shared" si="0"/>
        <v>911.53948636200766</v>
      </c>
      <c r="AC30" s="1">
        <f t="shared" si="1"/>
        <v>3187.0560099577779</v>
      </c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</row>
    <row r="31" spans="1:43" x14ac:dyDescent="0.25">
      <c r="A31" s="1"/>
      <c r="B31" s="1">
        <v>27</v>
      </c>
      <c r="C31" s="1">
        <f t="shared" si="2"/>
        <v>25</v>
      </c>
      <c r="D31" s="1">
        <f t="shared" si="3"/>
        <v>3</v>
      </c>
      <c r="E31" s="3">
        <f>E30+VLookups!$D$8</f>
        <v>10416.736666666666</v>
      </c>
      <c r="F31" s="3">
        <f>-E31*VLookups!$D$10</f>
        <v>-312.50209999999998</v>
      </c>
      <c r="G31" s="8">
        <v>0</v>
      </c>
      <c r="H31" s="3">
        <f>(-[3]VLookups!$D$13)*(E31+F31)</f>
        <v>-3283.8762341666666</v>
      </c>
      <c r="I31" s="3">
        <f>-PMT(VLookups!$D$16/12,120,-FV(VLookups!$D$16/12,72,,-VLookups!$D$15))</f>
        <v>-2024.6207681033877</v>
      </c>
      <c r="J31" s="2">
        <f>-PMT(VLookups!$D$20/12,120,-FV(VLookups!$D$20/12,24,,-VLookups!$D$19))</f>
        <v>-847.52448901054254</v>
      </c>
      <c r="K31" s="2">
        <f>K30-VLookups!$D$24</f>
        <v>-509</v>
      </c>
      <c r="L31" s="2">
        <v>0</v>
      </c>
      <c r="M31" s="2">
        <v>0</v>
      </c>
      <c r="N31" s="1" t="s">
        <v>36</v>
      </c>
      <c r="O31" s="2">
        <v>0</v>
      </c>
      <c r="P31" s="2">
        <v>0</v>
      </c>
      <c r="Q31" s="1" t="s">
        <v>36</v>
      </c>
      <c r="R31" s="2">
        <f>R30-VLookups!$D$45</f>
        <v>-2001.6469999999979</v>
      </c>
      <c r="S31" s="2">
        <v>0</v>
      </c>
      <c r="T31" s="2">
        <v>0</v>
      </c>
      <c r="U31" s="1" t="s">
        <v>36</v>
      </c>
      <c r="V31" s="2">
        <f>V30-VLookups!$D$54</f>
        <v>-735</v>
      </c>
      <c r="W31" s="1" t="s">
        <v>36</v>
      </c>
      <c r="X31" s="1" t="s">
        <v>36</v>
      </c>
      <c r="Y31" s="6">
        <f>Y30*(1+VLookups!$D$57/12)</f>
        <v>-216.36195993076547</v>
      </c>
      <c r="Z31" s="1">
        <f>E31*VLookups!$J$3</f>
        <v>416.66946666666666</v>
      </c>
      <c r="AA31" s="1" t="s">
        <v>36</v>
      </c>
      <c r="AB31" s="6">
        <f t="shared" si="0"/>
        <v>902.87358212197319</v>
      </c>
      <c r="AC31" s="1">
        <f t="shared" si="1"/>
        <v>4095.2413520963473</v>
      </c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</row>
    <row r="32" spans="1:43" x14ac:dyDescent="0.25">
      <c r="A32" s="1"/>
      <c r="B32" s="1">
        <v>28</v>
      </c>
      <c r="C32" s="1">
        <f t="shared" si="2"/>
        <v>25</v>
      </c>
      <c r="D32" s="1">
        <f t="shared" si="3"/>
        <v>4</v>
      </c>
      <c r="E32" s="3">
        <f>E31+VLookups!$D$8</f>
        <v>10416.771666666666</v>
      </c>
      <c r="F32" s="3">
        <f>-E32*VLookups!$D$10</f>
        <v>-312.50314999999995</v>
      </c>
      <c r="G32" s="8">
        <v>0</v>
      </c>
      <c r="H32" s="3">
        <f>(-[3]VLookups!$D$13)*(E32+F32)</f>
        <v>-3283.8872679166661</v>
      </c>
      <c r="I32" s="3">
        <f>-PMT(VLookups!$D$16/12,120,-FV(VLookups!$D$16/12,72,,-VLookups!$D$15))</f>
        <v>-2024.6207681033877</v>
      </c>
      <c r="J32" s="2">
        <f>-PMT(VLookups!$D$20/12,120,-FV(VLookups!$D$20/12,24,,-VLookups!$D$19))</f>
        <v>-847.52448901054254</v>
      </c>
      <c r="K32" s="2">
        <f>K31-VLookups!$D$24</f>
        <v>-512</v>
      </c>
      <c r="L32" s="2">
        <v>0</v>
      </c>
      <c r="M32" s="2">
        <v>0</v>
      </c>
      <c r="N32" s="1" t="s">
        <v>36</v>
      </c>
      <c r="O32" s="2">
        <v>0</v>
      </c>
      <c r="P32" s="2">
        <v>0</v>
      </c>
      <c r="Q32" s="1" t="s">
        <v>36</v>
      </c>
      <c r="R32" s="2">
        <f>R31-VLookups!$D$45</f>
        <v>-2001.7079999999978</v>
      </c>
      <c r="S32" s="2">
        <v>0</v>
      </c>
      <c r="T32" s="2">
        <v>0</v>
      </c>
      <c r="U32" s="1" t="s">
        <v>36</v>
      </c>
      <c r="V32" s="2">
        <f>V31-VLookups!$D$54</f>
        <v>-740</v>
      </c>
      <c r="W32" s="1" t="s">
        <v>36</v>
      </c>
      <c r="X32" s="1" t="s">
        <v>36</v>
      </c>
      <c r="Y32" s="6">
        <f>Y31*(1+VLookups!$D$57/12)</f>
        <v>-216.99301564723021</v>
      </c>
      <c r="Z32" s="1">
        <f>E32*VLookups!$J$3</f>
        <v>416.67086666666665</v>
      </c>
      <c r="AA32" s="1" t="s">
        <v>36</v>
      </c>
      <c r="AB32" s="6">
        <f t="shared" si="0"/>
        <v>894.20584265550769</v>
      </c>
      <c r="AC32" s="1">
        <f t="shared" si="1"/>
        <v>4996.2725970053489</v>
      </c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</row>
    <row r="33" spans="1:43" x14ac:dyDescent="0.25">
      <c r="A33" s="1"/>
      <c r="B33" s="1">
        <v>29</v>
      </c>
      <c r="C33" s="1">
        <f t="shared" si="2"/>
        <v>25</v>
      </c>
      <c r="D33" s="1">
        <f t="shared" si="3"/>
        <v>5</v>
      </c>
      <c r="E33" s="3">
        <f>E32+VLookups!$D$8</f>
        <v>10416.806666666665</v>
      </c>
      <c r="F33" s="3">
        <f>-E33*VLookups!$D$10</f>
        <v>-312.50419999999997</v>
      </c>
      <c r="G33" s="8">
        <v>0</v>
      </c>
      <c r="H33" s="3">
        <f>(-[3]VLookups!$D$13)*(E33+F33)</f>
        <v>-3283.8983016666666</v>
      </c>
      <c r="I33" s="3">
        <f>-PMT(VLookups!$D$16/12,120,-FV(VLookups!$D$16/12,72,,-VLookups!$D$15))</f>
        <v>-2024.6207681033877</v>
      </c>
      <c r="J33" s="2">
        <f>-PMT(VLookups!$D$20/12,120,-FV(VLookups!$D$20/12,24,,-VLookups!$D$19))</f>
        <v>-847.52448901054254</v>
      </c>
      <c r="K33" s="2">
        <f>K32-VLookups!$D$24</f>
        <v>-515</v>
      </c>
      <c r="L33" s="2">
        <v>0</v>
      </c>
      <c r="M33" s="2">
        <v>0</v>
      </c>
      <c r="N33" s="1" t="s">
        <v>36</v>
      </c>
      <c r="O33" s="2">
        <v>0</v>
      </c>
      <c r="P33" s="2">
        <v>0</v>
      </c>
      <c r="Q33" s="1" t="s">
        <v>36</v>
      </c>
      <c r="R33" s="2">
        <f>R32-VLookups!$D$45</f>
        <v>-2001.7689999999977</v>
      </c>
      <c r="S33" s="2">
        <v>0</v>
      </c>
      <c r="T33" s="2">
        <v>0</v>
      </c>
      <c r="U33" s="1" t="s">
        <v>36</v>
      </c>
      <c r="V33" s="2">
        <f>V32-VLookups!$D$54</f>
        <v>-745</v>
      </c>
      <c r="W33" s="1" t="s">
        <v>36</v>
      </c>
      <c r="X33" s="1" t="s">
        <v>36</v>
      </c>
      <c r="Y33" s="6">
        <f>Y32*(1+VLookups!$D$57/12)</f>
        <v>-217.62591194286796</v>
      </c>
      <c r="Z33" s="1">
        <f>E33*VLookups!$J$3</f>
        <v>416.67226666666664</v>
      </c>
      <c r="AA33" s="1" t="s">
        <v>36</v>
      </c>
      <c r="AB33" s="6">
        <f t="shared" si="0"/>
        <v>885.53626260987107</v>
      </c>
      <c r="AC33" s="1">
        <f t="shared" si="1"/>
        <v>5890.1359806102291</v>
      </c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</row>
    <row r="34" spans="1:43" x14ac:dyDescent="0.25">
      <c r="A34" s="1"/>
      <c r="B34" s="1">
        <v>30</v>
      </c>
      <c r="C34" s="1">
        <f t="shared" si="2"/>
        <v>25</v>
      </c>
      <c r="D34" s="1">
        <f t="shared" si="3"/>
        <v>6</v>
      </c>
      <c r="E34" s="3">
        <f>E33+VLookups!$D$8</f>
        <v>10416.841666666665</v>
      </c>
      <c r="F34" s="3">
        <f>-E34*VLookups!$D$10</f>
        <v>-312.50524999999993</v>
      </c>
      <c r="G34" s="8">
        <v>0</v>
      </c>
      <c r="H34" s="3">
        <f>(-[3]VLookups!$D$13)*(E34+F34)</f>
        <v>-3283.9093354166662</v>
      </c>
      <c r="I34" s="3">
        <f>-PMT(VLookups!$D$16/12,120,-FV(VLookups!$D$16/12,72,,-VLookups!$D$15))</f>
        <v>-2024.6207681033877</v>
      </c>
      <c r="J34" s="2">
        <f>-PMT(VLookups!$D$20/12,120,-FV(VLookups!$D$20/12,24,,-VLookups!$D$19))</f>
        <v>-847.52448901054254</v>
      </c>
      <c r="K34" s="2">
        <f>K33-VLookups!$D$24</f>
        <v>-518</v>
      </c>
      <c r="L34" s="2">
        <v>0</v>
      </c>
      <c r="M34" s="2">
        <v>0</v>
      </c>
      <c r="N34" s="1" t="s">
        <v>36</v>
      </c>
      <c r="O34" s="2">
        <v>0</v>
      </c>
      <c r="P34" s="2">
        <v>0</v>
      </c>
      <c r="Q34" s="1" t="s">
        <v>36</v>
      </c>
      <c r="R34" s="2">
        <f>R33-VLookups!$D$45</f>
        <v>-2001.8299999999977</v>
      </c>
      <c r="S34" s="2">
        <v>0</v>
      </c>
      <c r="T34" s="2">
        <v>0</v>
      </c>
      <c r="U34" s="1" t="s">
        <v>36</v>
      </c>
      <c r="V34" s="2">
        <f>V33-VLookups!$D$54</f>
        <v>-750</v>
      </c>
      <c r="W34" s="1" t="s">
        <v>36</v>
      </c>
      <c r="X34" s="1" t="s">
        <v>36</v>
      </c>
      <c r="Y34" s="6">
        <f>Y33*(1+VLookups!$D$57/12)</f>
        <v>-218.26065418603466</v>
      </c>
      <c r="Z34" s="1">
        <f>E34*VLookups!$J$3</f>
        <v>416.67366666666663</v>
      </c>
      <c r="AA34" s="1" t="s">
        <v>36</v>
      </c>
      <c r="AB34" s="6">
        <f t="shared" si="0"/>
        <v>876.86483661670331</v>
      </c>
      <c r="AC34" s="1">
        <f t="shared" si="1"/>
        <v>6776.8177105279501</v>
      </c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</row>
    <row r="35" spans="1:43" x14ac:dyDescent="0.25">
      <c r="A35" s="1"/>
      <c r="B35" s="1">
        <v>31</v>
      </c>
      <c r="C35" s="1">
        <f t="shared" si="2"/>
        <v>25</v>
      </c>
      <c r="D35" s="1">
        <f t="shared" si="3"/>
        <v>7</v>
      </c>
      <c r="E35" s="3">
        <f>E34+VLookups!$D$8</f>
        <v>10416.876666666665</v>
      </c>
      <c r="F35" s="3">
        <f>-E35*VLookups!$D$10</f>
        <v>-312.50629999999995</v>
      </c>
      <c r="G35" s="8">
        <v>0</v>
      </c>
      <c r="H35" s="3">
        <f>(-[3]VLookups!$D$13)*(E35+F35)</f>
        <v>-3283.9203691666667</v>
      </c>
      <c r="I35" s="3">
        <f>-PMT(VLookups!$D$16/12,120,-FV(VLookups!$D$16/12,72,,-VLookups!$D$15))</f>
        <v>-2024.6207681033877</v>
      </c>
      <c r="J35" s="2">
        <f>-PMT(VLookups!$D$20/12,120,-FV(VLookups!$D$20/12,24,,-VLookups!$D$19))</f>
        <v>-847.52448901054254</v>
      </c>
      <c r="K35" s="2">
        <f>K34-VLookups!$D$24</f>
        <v>-521</v>
      </c>
      <c r="L35" s="2">
        <v>0</v>
      </c>
      <c r="M35" s="2">
        <v>0</v>
      </c>
      <c r="N35" s="1" t="s">
        <v>36</v>
      </c>
      <c r="O35" s="2">
        <v>0</v>
      </c>
      <c r="P35" s="2">
        <v>0</v>
      </c>
      <c r="Q35" s="1" t="s">
        <v>36</v>
      </c>
      <c r="R35" s="2">
        <f>R34-VLookups!$D$45</f>
        <v>-2001.8909999999976</v>
      </c>
      <c r="S35" s="2">
        <v>0</v>
      </c>
      <c r="T35" s="2">
        <v>0</v>
      </c>
      <c r="U35" s="1" t="s">
        <v>36</v>
      </c>
      <c r="V35" s="2">
        <f>V34-VLookups!$D$54</f>
        <v>-755</v>
      </c>
      <c r="W35" s="1" t="s">
        <v>36</v>
      </c>
      <c r="X35" s="1" t="s">
        <v>36</v>
      </c>
      <c r="Y35" s="6">
        <f>Y34*(1+VLookups!$D$57/12)</f>
        <v>-218.89724776074394</v>
      </c>
      <c r="Z35" s="1">
        <f>E35*VLookups!$J$3</f>
        <v>416.67506666666662</v>
      </c>
      <c r="AA35" s="1" t="s">
        <v>36</v>
      </c>
      <c r="AB35" s="6">
        <f t="shared" si="0"/>
        <v>868.19155929199474</v>
      </c>
      <c r="AC35" s="1">
        <f t="shared" si="1"/>
        <v>7656.3039660041586</v>
      </c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</row>
    <row r="36" spans="1:43" x14ac:dyDescent="0.25">
      <c r="A36" s="1"/>
      <c r="B36" s="1">
        <v>32</v>
      </c>
      <c r="C36" s="1">
        <f t="shared" si="2"/>
        <v>25</v>
      </c>
      <c r="D36" s="1">
        <f t="shared" si="3"/>
        <v>8</v>
      </c>
      <c r="E36" s="3">
        <f>E35+VLookups!$D$8</f>
        <v>10416.911666666665</v>
      </c>
      <c r="F36" s="3">
        <f>-E36*VLookups!$D$10</f>
        <v>-312.50734999999992</v>
      </c>
      <c r="G36" s="8">
        <v>0</v>
      </c>
      <c r="H36" s="3">
        <f>(-[3]VLookups!$D$13)*(E36+F36)</f>
        <v>-3283.9314029166662</v>
      </c>
      <c r="I36" s="3">
        <f>-PMT(VLookups!$D$16/12,120,-FV(VLookups!$D$16/12,72,,-VLookups!$D$15))</f>
        <v>-2024.6207681033877</v>
      </c>
      <c r="J36" s="2">
        <f>-PMT(VLookups!$D$20/12,120,-FV(VLookups!$D$20/12,24,,-VLookups!$D$19))</f>
        <v>-847.52448901054254</v>
      </c>
      <c r="K36" s="2">
        <f>K35-VLookups!$D$24</f>
        <v>-524</v>
      </c>
      <c r="L36" s="2">
        <v>0</v>
      </c>
      <c r="M36" s="2">
        <v>0</v>
      </c>
      <c r="N36" s="1" t="s">
        <v>36</v>
      </c>
      <c r="O36" s="2">
        <v>0</v>
      </c>
      <c r="P36" s="2">
        <v>0</v>
      </c>
      <c r="Q36" s="1" t="s">
        <v>36</v>
      </c>
      <c r="R36" s="2">
        <f>R35-VLookups!$D$45</f>
        <v>-2001.9519999999975</v>
      </c>
      <c r="S36" s="2">
        <v>0</v>
      </c>
      <c r="T36" s="2">
        <v>0</v>
      </c>
      <c r="U36" s="1" t="s">
        <v>36</v>
      </c>
      <c r="V36" s="2">
        <f>V35-VLookups!$D$54</f>
        <v>-760</v>
      </c>
      <c r="W36" s="1" t="s">
        <v>36</v>
      </c>
      <c r="X36" s="1" t="s">
        <v>36</v>
      </c>
      <c r="Y36" s="6">
        <f>Y35*(1+VLookups!$D$57/12)</f>
        <v>-219.53569806671277</v>
      </c>
      <c r="Z36" s="1">
        <f>E36*VLookups!$J$3</f>
        <v>416.67646666666661</v>
      </c>
      <c r="AA36" s="1" t="s">
        <v>36</v>
      </c>
      <c r="AB36" s="6">
        <f t="shared" si="0"/>
        <v>859.51642523602527</v>
      </c>
      <c r="AC36" s="1">
        <f t="shared" si="1"/>
        <v>8528.58089785019</v>
      </c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</row>
    <row r="37" spans="1:43" x14ac:dyDescent="0.25">
      <c r="A37" s="1"/>
      <c r="B37" s="1">
        <v>33</v>
      </c>
      <c r="C37" s="1">
        <f t="shared" si="2"/>
        <v>25</v>
      </c>
      <c r="D37" s="1">
        <f t="shared" si="3"/>
        <v>9</v>
      </c>
      <c r="E37" s="3">
        <f>E36+VLookups!$D$8</f>
        <v>10416.946666666665</v>
      </c>
      <c r="F37" s="3">
        <f>-E37*VLookups!$D$10</f>
        <v>-312.50839999999994</v>
      </c>
      <c r="G37" s="8">
        <v>0</v>
      </c>
      <c r="H37" s="3">
        <f>(-[3]VLookups!$D$13)*(E37+F37)</f>
        <v>-3283.9424366666658</v>
      </c>
      <c r="I37" s="3">
        <f>-PMT(VLookups!$D$16/12,120,-FV(VLookups!$D$16/12,72,,-VLookups!$D$15))</f>
        <v>-2024.6207681033877</v>
      </c>
      <c r="J37" s="2">
        <f>-PMT(VLookups!$D$20/12,120,-FV(VLookups!$D$20/12,24,,-VLookups!$D$19))</f>
        <v>-847.52448901054254</v>
      </c>
      <c r="K37" s="2">
        <f>K36-VLookups!$D$24</f>
        <v>-527</v>
      </c>
      <c r="L37" s="2">
        <v>0</v>
      </c>
      <c r="M37" s="2">
        <v>0</v>
      </c>
      <c r="N37" s="1" t="s">
        <v>36</v>
      </c>
      <c r="O37" s="2">
        <v>0</v>
      </c>
      <c r="P37" s="2">
        <v>0</v>
      </c>
      <c r="Q37" s="1" t="s">
        <v>36</v>
      </c>
      <c r="R37" s="2">
        <f>R36-VLookups!$D$45</f>
        <v>-2002.0129999999974</v>
      </c>
      <c r="S37" s="2">
        <v>0</v>
      </c>
      <c r="T37" s="2">
        <v>0</v>
      </c>
      <c r="U37" s="1" t="s">
        <v>36</v>
      </c>
      <c r="V37" s="2">
        <f>V36-VLookups!$D$54</f>
        <v>-765</v>
      </c>
      <c r="W37" s="1" t="s">
        <v>36</v>
      </c>
      <c r="X37" s="1" t="s">
        <v>36</v>
      </c>
      <c r="Y37" s="6">
        <f>Y36*(1+VLookups!$D$57/12)</f>
        <v>-220.17601051940736</v>
      </c>
      <c r="Z37" s="1">
        <f>E37*VLookups!$J$3</f>
        <v>416.6778666666666</v>
      </c>
      <c r="AA37" s="1" t="s">
        <v>36</v>
      </c>
      <c r="AB37" s="6">
        <f t="shared" si="0"/>
        <v>850.83942903333013</v>
      </c>
      <c r="AC37" s="1">
        <f t="shared" si="1"/>
        <v>9393.6346283799376</v>
      </c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</row>
    <row r="38" spans="1:43" x14ac:dyDescent="0.25">
      <c r="A38" s="1"/>
      <c r="B38" s="1">
        <v>34</v>
      </c>
      <c r="C38" s="1">
        <f t="shared" si="2"/>
        <v>25</v>
      </c>
      <c r="D38" s="1">
        <f t="shared" si="3"/>
        <v>10</v>
      </c>
      <c r="E38" s="3">
        <f>E37+VLookups!$D$8</f>
        <v>10416.981666666665</v>
      </c>
      <c r="F38" s="3">
        <f>-E38*VLookups!$D$10</f>
        <v>-312.50944999999996</v>
      </c>
      <c r="G38" s="8">
        <v>0</v>
      </c>
      <c r="H38" s="3">
        <f>(-[3]VLookups!$D$13)*(E38+F38)</f>
        <v>-3283.9534704166663</v>
      </c>
      <c r="I38" s="3">
        <f>-PMT(VLookups!$D$16/12,120,-FV(VLookups!$D$16/12,72,,-VLookups!$D$15))</f>
        <v>-2024.6207681033877</v>
      </c>
      <c r="J38" s="2">
        <f>-PMT(VLookups!$D$20/12,120,-FV(VLookups!$D$20/12,24,,-VLookups!$D$19))</f>
        <v>-847.52448901054254</v>
      </c>
      <c r="K38" s="2">
        <f>K37-VLookups!$D$24</f>
        <v>-530</v>
      </c>
      <c r="L38" s="2">
        <v>0</v>
      </c>
      <c r="M38" s="2">
        <v>0</v>
      </c>
      <c r="N38" s="1" t="s">
        <v>36</v>
      </c>
      <c r="O38" s="2">
        <v>0</v>
      </c>
      <c r="P38" s="2">
        <v>0</v>
      </c>
      <c r="Q38" s="1" t="s">
        <v>36</v>
      </c>
      <c r="R38" s="2">
        <f>R37-VLookups!$D$45</f>
        <v>-2002.0739999999973</v>
      </c>
      <c r="S38" s="2">
        <v>0</v>
      </c>
      <c r="T38" s="2">
        <v>0</v>
      </c>
      <c r="U38" s="1" t="s">
        <v>36</v>
      </c>
      <c r="V38" s="2">
        <f>V37-VLookups!$D$54</f>
        <v>-770</v>
      </c>
      <c r="W38" s="1" t="s">
        <v>36</v>
      </c>
      <c r="X38" s="1" t="s">
        <v>36</v>
      </c>
      <c r="Y38" s="6">
        <f>Y37*(1+VLookups!$D$57/12)</f>
        <v>-220.81819055008896</v>
      </c>
      <c r="Z38" s="1">
        <f>E38*VLookups!$J$3</f>
        <v>416.67926666666659</v>
      </c>
      <c r="AA38" s="1" t="s">
        <v>36</v>
      </c>
      <c r="AB38" s="6">
        <f t="shared" si="0"/>
        <v>842.16056525264912</v>
      </c>
      <c r="AC38" s="1">
        <f t="shared" si="1"/>
        <v>10251.451251346552</v>
      </c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</row>
    <row r="39" spans="1:43" x14ac:dyDescent="0.25">
      <c r="A39" s="1"/>
      <c r="B39" s="1">
        <v>35</v>
      </c>
      <c r="C39" s="1">
        <f t="shared" si="2"/>
        <v>25</v>
      </c>
      <c r="D39" s="1">
        <f t="shared" si="3"/>
        <v>11</v>
      </c>
      <c r="E39" s="3">
        <f>E38+VLookups!$D$8</f>
        <v>10417.016666666665</v>
      </c>
      <c r="F39" s="3">
        <f>-E39*VLookups!$D$10</f>
        <v>-312.51049999999992</v>
      </c>
      <c r="G39" s="8">
        <v>0</v>
      </c>
      <c r="H39" s="3">
        <f>(-[3]VLookups!$D$13)*(E39+F39)</f>
        <v>-3283.9645041666658</v>
      </c>
      <c r="I39" s="3">
        <f>-PMT(VLookups!$D$16/12,120,-FV(VLookups!$D$16/12,72,,-VLookups!$D$15))</f>
        <v>-2024.6207681033877</v>
      </c>
      <c r="J39" s="2">
        <f>-PMT(VLookups!$D$20/12,120,-FV(VLookups!$D$20/12,24,,-VLookups!$D$19))</f>
        <v>-847.52448901054254</v>
      </c>
      <c r="K39" s="2">
        <f>K38-VLookups!$D$24</f>
        <v>-533</v>
      </c>
      <c r="L39" s="2">
        <v>0</v>
      </c>
      <c r="M39" s="2">
        <v>0</v>
      </c>
      <c r="N39" s="1" t="s">
        <v>36</v>
      </c>
      <c r="O39" s="2">
        <v>0</v>
      </c>
      <c r="P39" s="2">
        <v>0</v>
      </c>
      <c r="Q39" s="1" t="s">
        <v>36</v>
      </c>
      <c r="R39" s="2">
        <f>R38-VLookups!$D$45</f>
        <v>-2002.1349999999973</v>
      </c>
      <c r="S39" s="2">
        <v>0</v>
      </c>
      <c r="T39" s="2">
        <v>0</v>
      </c>
      <c r="U39" s="1" t="s">
        <v>36</v>
      </c>
      <c r="V39" s="2">
        <f>V38-VLookups!$D$54</f>
        <v>-775</v>
      </c>
      <c r="W39" s="1" t="s">
        <v>36</v>
      </c>
      <c r="X39" s="1" t="s">
        <v>36</v>
      </c>
      <c r="Y39" s="6">
        <f>Y38*(1+VLookups!$D$57/12)</f>
        <v>-221.46224360586004</v>
      </c>
      <c r="Z39" s="1">
        <f>E39*VLookups!$J$3</f>
        <v>416.68066666666658</v>
      </c>
      <c r="AA39" s="1" t="s">
        <v>36</v>
      </c>
      <c r="AB39" s="6">
        <f t="shared" si="0"/>
        <v>833.47982844687704</v>
      </c>
      <c r="AC39" s="1">
        <f t="shared" si="1"/>
        <v>11102.016831879009</v>
      </c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</row>
    <row r="40" spans="1:43" x14ac:dyDescent="0.25">
      <c r="A40" s="1"/>
      <c r="B40" s="1">
        <v>36</v>
      </c>
      <c r="C40" s="1">
        <f t="shared" si="2"/>
        <v>26</v>
      </c>
      <c r="D40" s="1">
        <f t="shared" si="3"/>
        <v>0</v>
      </c>
      <c r="E40" s="3">
        <f>E39+VLookups!$D$8</f>
        <v>10417.051666666664</v>
      </c>
      <c r="F40" s="3">
        <f>-E40*VLookups!$D$10</f>
        <v>-312.51154999999994</v>
      </c>
      <c r="G40" s="8">
        <v>0</v>
      </c>
      <c r="H40" s="3">
        <f>(-[3]VLookups!$D$13)*(E40+F40)</f>
        <v>-3283.9755379166663</v>
      </c>
      <c r="I40" s="3">
        <f>-PMT(VLookups!$D$16/12,120,-FV(VLookups!$D$16/12,72,,-VLookups!$D$15))</f>
        <v>-2024.6207681033877</v>
      </c>
      <c r="J40" s="2">
        <f>-PMT(VLookups!$D$20/12,120,-FV(VLookups!$D$20/12,24,,-VLookups!$D$19))</f>
        <v>-847.52448901054254</v>
      </c>
      <c r="K40" s="2">
        <f>K39-VLookups!$D$24</f>
        <v>-536</v>
      </c>
      <c r="L40" s="2">
        <v>0</v>
      </c>
      <c r="M40" s="2">
        <v>0</v>
      </c>
      <c r="N40" s="1" t="s">
        <v>36</v>
      </c>
      <c r="O40" s="2">
        <v>0</v>
      </c>
      <c r="P40" s="2">
        <v>0</v>
      </c>
      <c r="Q40" s="1" t="s">
        <v>36</v>
      </c>
      <c r="R40" s="2">
        <f>R39-VLookups!$D$45</f>
        <v>-2002.1959999999972</v>
      </c>
      <c r="S40" s="2">
        <v>0</v>
      </c>
      <c r="T40" s="2">
        <v>0</v>
      </c>
      <c r="U40" s="1" t="s">
        <v>36</v>
      </c>
      <c r="V40" s="2">
        <f>V39-VLookups!$D$54</f>
        <v>-780</v>
      </c>
      <c r="W40" s="1" t="s">
        <v>36</v>
      </c>
      <c r="X40" s="1" t="s">
        <v>36</v>
      </c>
      <c r="Y40" s="6">
        <f>Y39*(1+VLookups!$D$57/12)</f>
        <v>-222.10817514971046</v>
      </c>
      <c r="Z40" s="1">
        <f>E40*VLookups!$J$3</f>
        <v>416.68206666666657</v>
      </c>
      <c r="AA40" s="1" t="s">
        <v>36</v>
      </c>
      <c r="AB40" s="6">
        <f t="shared" si="0"/>
        <v>824.79721315302777</v>
      </c>
      <c r="AC40" s="1">
        <f t="shared" si="1"/>
        <v>11945.317406418502</v>
      </c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</row>
    <row r="41" spans="1:43" x14ac:dyDescent="0.25">
      <c r="A41" s="1"/>
      <c r="B41" s="1">
        <v>37</v>
      </c>
      <c r="C41" s="1">
        <f t="shared" si="2"/>
        <v>26</v>
      </c>
      <c r="D41" s="1">
        <f t="shared" si="3"/>
        <v>1</v>
      </c>
      <c r="E41" s="3">
        <f>E40+VLookups!$D$8</f>
        <v>10417.086666666664</v>
      </c>
      <c r="F41" s="3">
        <f>-E41*VLookups!$D$10</f>
        <v>-312.51259999999991</v>
      </c>
      <c r="G41" s="8">
        <v>0</v>
      </c>
      <c r="H41" s="3">
        <f>(-[3]VLookups!$D$13)*(E41+F41)</f>
        <v>-3283.9865716666659</v>
      </c>
      <c r="I41" s="3">
        <f>-PMT(VLookups!$D$16/12,120,-FV(VLookups!$D$16/12,72,,-VLookups!$D$15))</f>
        <v>-2024.6207681033877</v>
      </c>
      <c r="J41" s="2">
        <f>-PMT(VLookups!$D$20/12,120,-FV(VLookups!$D$20/12,24,,-VLookups!$D$19))</f>
        <v>-847.52448901054254</v>
      </c>
      <c r="K41" s="2">
        <f>K40-VLookups!$D$24</f>
        <v>-539</v>
      </c>
      <c r="L41" s="2">
        <v>0</v>
      </c>
      <c r="M41" s="2">
        <v>0</v>
      </c>
      <c r="N41" s="1" t="s">
        <v>36</v>
      </c>
      <c r="O41" s="2">
        <v>0</v>
      </c>
      <c r="P41" s="2">
        <v>0</v>
      </c>
      <c r="Q41" s="1" t="s">
        <v>36</v>
      </c>
      <c r="R41" s="2">
        <f>R40-VLookups!$D$45</f>
        <v>-2002.2569999999971</v>
      </c>
      <c r="S41" s="2">
        <v>0</v>
      </c>
      <c r="T41" s="2">
        <v>0</v>
      </c>
      <c r="U41" s="1" t="s">
        <v>36</v>
      </c>
      <c r="V41" s="2">
        <f>V40-VLookups!$D$54</f>
        <v>-785</v>
      </c>
      <c r="W41" s="1" t="s">
        <v>36</v>
      </c>
      <c r="X41" s="1" t="s">
        <v>36</v>
      </c>
      <c r="Y41" s="6">
        <f>Y40*(1+VLookups!$D$57/12)</f>
        <v>-222.75599066056378</v>
      </c>
      <c r="Z41" s="1">
        <f>E41*VLookups!$J$3</f>
        <v>416.68346666666656</v>
      </c>
      <c r="AA41" s="1" t="s">
        <v>36</v>
      </c>
      <c r="AB41" s="6">
        <f t="shared" si="0"/>
        <v>816.11271389217382</v>
      </c>
      <c r="AC41" s="1">
        <f t="shared" si="1"/>
        <v>12781.338982654706</v>
      </c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</row>
    <row r="42" spans="1:43" x14ac:dyDescent="0.25">
      <c r="A42" s="1"/>
      <c r="B42" s="1">
        <v>38</v>
      </c>
      <c r="C42" s="1">
        <f t="shared" si="2"/>
        <v>26</v>
      </c>
      <c r="D42" s="1">
        <f t="shared" si="3"/>
        <v>2</v>
      </c>
      <c r="E42" s="3">
        <f>E41+VLookups!$D$8</f>
        <v>10417.121666666664</v>
      </c>
      <c r="F42" s="3">
        <f>-E42*VLookups!$D$10</f>
        <v>-312.51364999999993</v>
      </c>
      <c r="G42" s="8">
        <v>0</v>
      </c>
      <c r="H42" s="3">
        <f>(-[3]VLookups!$D$13)*(E42+F42)</f>
        <v>-3283.9976054166659</v>
      </c>
      <c r="I42" s="3">
        <f>-PMT(VLookups!$D$16/12,120,-FV(VLookups!$D$16/12,72,,-VLookups!$D$15))</f>
        <v>-2024.6207681033877</v>
      </c>
      <c r="J42" s="2">
        <f>-PMT(VLookups!$D$20/12,120,-FV(VLookups!$D$20/12,24,,-VLookups!$D$19))</f>
        <v>-847.52448901054254</v>
      </c>
      <c r="K42" s="2">
        <f>K41-VLookups!$D$24</f>
        <v>-542</v>
      </c>
      <c r="L42" s="2">
        <v>0</v>
      </c>
      <c r="M42" s="2">
        <v>0</v>
      </c>
      <c r="N42" s="1" t="s">
        <v>36</v>
      </c>
      <c r="O42" s="2">
        <v>0</v>
      </c>
      <c r="P42" s="2">
        <v>0</v>
      </c>
      <c r="Q42" s="1" t="s">
        <v>36</v>
      </c>
      <c r="R42" s="2">
        <f>R41-VLookups!$D$45</f>
        <v>-2002.317999999997</v>
      </c>
      <c r="S42" s="2">
        <v>0</v>
      </c>
      <c r="T42" s="2">
        <v>0</v>
      </c>
      <c r="U42" s="1" t="s">
        <v>36</v>
      </c>
      <c r="V42" s="2">
        <f>V41-VLookups!$D$54</f>
        <v>-790</v>
      </c>
      <c r="W42" s="1" t="s">
        <v>36</v>
      </c>
      <c r="X42" s="1" t="s">
        <v>36</v>
      </c>
      <c r="Y42" s="6">
        <f>Y41*(1+VLookups!$D$57/12)</f>
        <v>-223.40569563332377</v>
      </c>
      <c r="Z42" s="1">
        <f>E42*VLookups!$J$3</f>
        <v>416.68486666666655</v>
      </c>
      <c r="AA42" s="1" t="s">
        <v>36</v>
      </c>
      <c r="AB42" s="6">
        <f t="shared" si="0"/>
        <v>807.42632516941353</v>
      </c>
      <c r="AC42" s="1">
        <f t="shared" si="1"/>
        <v>13610.067539461879</v>
      </c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</row>
    <row r="43" spans="1:43" x14ac:dyDescent="0.25">
      <c r="A43" s="1"/>
      <c r="B43" s="1">
        <v>39</v>
      </c>
      <c r="C43" s="1">
        <f t="shared" si="2"/>
        <v>26</v>
      </c>
      <c r="D43" s="1">
        <f t="shared" si="3"/>
        <v>3</v>
      </c>
      <c r="E43" s="3">
        <f>E42+VLookups!$D$8</f>
        <v>10417.156666666664</v>
      </c>
      <c r="F43" s="3">
        <f>-E43*VLookups!$D$10</f>
        <v>-312.51469999999989</v>
      </c>
      <c r="G43" s="8">
        <v>0</v>
      </c>
      <c r="H43" s="3">
        <f>(-[3]VLookups!$D$13)*(E43+F43)</f>
        <v>-3284.0086391666659</v>
      </c>
      <c r="I43" s="3">
        <f>-PMT(VLookups!$D$16/12,120,-FV(VLookups!$D$16/12,72,,-VLookups!$D$15))</f>
        <v>-2024.6207681033877</v>
      </c>
      <c r="J43" s="2">
        <f>-PMT(VLookups!$D$20/12,120,-FV(VLookups!$D$20/12,24,,-VLookups!$D$19))</f>
        <v>-847.52448901054254</v>
      </c>
      <c r="K43" s="2">
        <f>K42-VLookups!$D$24</f>
        <v>-545</v>
      </c>
      <c r="L43" s="2">
        <v>0</v>
      </c>
      <c r="M43" s="2">
        <v>0</v>
      </c>
      <c r="N43" s="1" t="s">
        <v>36</v>
      </c>
      <c r="O43" s="2">
        <v>0</v>
      </c>
      <c r="P43" s="2">
        <v>0</v>
      </c>
      <c r="Q43" s="1" t="s">
        <v>36</v>
      </c>
      <c r="R43" s="2">
        <f>R42-VLookups!$D$45</f>
        <v>-2002.3789999999969</v>
      </c>
      <c r="S43" s="2">
        <v>0</v>
      </c>
      <c r="T43" s="2">
        <v>0</v>
      </c>
      <c r="U43" s="1" t="s">
        <v>36</v>
      </c>
      <c r="V43" s="2">
        <f>V42-VLookups!$D$54</f>
        <v>-795</v>
      </c>
      <c r="W43" s="1" t="s">
        <v>36</v>
      </c>
      <c r="X43" s="1" t="s">
        <v>36</v>
      </c>
      <c r="Y43" s="6">
        <f>Y42*(1+VLookups!$D$57/12)</f>
        <v>-224.05729557892096</v>
      </c>
      <c r="Z43" s="1">
        <f>E43*VLookups!$J$3</f>
        <v>416.6862666666666</v>
      </c>
      <c r="AA43" s="1" t="s">
        <v>36</v>
      </c>
      <c r="AB43" s="6">
        <f t="shared" si="0"/>
        <v>798.73804147381634</v>
      </c>
      <c r="AC43" s="1">
        <f t="shared" si="1"/>
        <v>14431.489026834799</v>
      </c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</row>
    <row r="44" spans="1:43" x14ac:dyDescent="0.25">
      <c r="A44" s="1"/>
      <c r="B44" s="1">
        <v>40</v>
      </c>
      <c r="C44" s="1">
        <f t="shared" si="2"/>
        <v>26</v>
      </c>
      <c r="D44" s="1">
        <f t="shared" si="3"/>
        <v>4</v>
      </c>
      <c r="E44" s="3">
        <f>E43+VLookups!$D$8</f>
        <v>10417.191666666664</v>
      </c>
      <c r="F44" s="3">
        <f>-E44*VLookups!$D$10</f>
        <v>-312.51574999999991</v>
      </c>
      <c r="G44" s="8">
        <v>0</v>
      </c>
      <c r="H44" s="3">
        <f>(-[3]VLookups!$D$13)*(E44+F44)</f>
        <v>-3284.0196729166655</v>
      </c>
      <c r="I44" s="3">
        <f>-PMT(VLookups!$D$16/12,120,-FV(VLookups!$D$16/12,72,,-VLookups!$D$15))</f>
        <v>-2024.6207681033877</v>
      </c>
      <c r="J44" s="2">
        <f>-PMT(VLookups!$D$20/12,120,-FV(VLookups!$D$20/12,24,,-VLookups!$D$19))</f>
        <v>-847.52448901054254</v>
      </c>
      <c r="K44" s="2">
        <f>K43-VLookups!$D$24</f>
        <v>-548</v>
      </c>
      <c r="L44" s="2">
        <v>0</v>
      </c>
      <c r="M44" s="2">
        <v>0</v>
      </c>
      <c r="N44" s="1" t="s">
        <v>36</v>
      </c>
      <c r="O44" s="2">
        <v>0</v>
      </c>
      <c r="P44" s="2">
        <v>0</v>
      </c>
      <c r="Q44" s="1" t="s">
        <v>36</v>
      </c>
      <c r="R44" s="2">
        <f>R43-VLookups!$D$45</f>
        <v>-2002.4399999999969</v>
      </c>
      <c r="S44" s="2">
        <v>0</v>
      </c>
      <c r="T44" s="2">
        <v>0</v>
      </c>
      <c r="U44" s="1" t="s">
        <v>36</v>
      </c>
      <c r="V44" s="2">
        <f>V43-VLookups!$D$54</f>
        <v>-800</v>
      </c>
      <c r="W44" s="1" t="s">
        <v>36</v>
      </c>
      <c r="X44" s="1" t="s">
        <v>36</v>
      </c>
      <c r="Y44" s="6">
        <f>Y43*(1+VLookups!$D$57/12)</f>
        <v>-224.71079602435947</v>
      </c>
      <c r="Z44" s="1">
        <f>E44*VLookups!$J$3</f>
        <v>416.68766666666659</v>
      </c>
      <c r="AA44" s="1" t="s">
        <v>36</v>
      </c>
      <c r="AB44" s="6">
        <f t="shared" si="0"/>
        <v>790.04785727837805</v>
      </c>
      <c r="AC44" s="1">
        <f t="shared" si="1"/>
        <v>15245.589365824568</v>
      </c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</row>
    <row r="45" spans="1:43" x14ac:dyDescent="0.25">
      <c r="A45" s="1"/>
      <c r="B45" s="1">
        <v>41</v>
      </c>
      <c r="C45" s="1">
        <f t="shared" si="2"/>
        <v>26</v>
      </c>
      <c r="D45" s="1">
        <f t="shared" si="3"/>
        <v>5</v>
      </c>
      <c r="E45" s="3">
        <f>E44+VLookups!$D$8</f>
        <v>10417.226666666664</v>
      </c>
      <c r="F45" s="3">
        <f>-E45*VLookups!$D$10</f>
        <v>-312.51679999999988</v>
      </c>
      <c r="G45" s="8">
        <v>0</v>
      </c>
      <c r="H45" s="3">
        <f>(-[3]VLookups!$D$13)*(E45+F45)</f>
        <v>-3284.030706666666</v>
      </c>
      <c r="I45" s="3">
        <f>-PMT(VLookups!$D$16/12,120,-FV(VLookups!$D$16/12,72,,-VLookups!$D$15))</f>
        <v>-2024.6207681033877</v>
      </c>
      <c r="J45" s="2">
        <f>-PMT(VLookups!$D$20/12,120,-FV(VLookups!$D$20/12,24,,-VLookups!$D$19))</f>
        <v>-847.52448901054254</v>
      </c>
      <c r="K45" s="2">
        <f>K44-VLookups!$D$24</f>
        <v>-551</v>
      </c>
      <c r="L45" s="2">
        <v>0</v>
      </c>
      <c r="M45" s="2">
        <v>0</v>
      </c>
      <c r="N45" s="1" t="s">
        <v>36</v>
      </c>
      <c r="O45" s="2">
        <v>0</v>
      </c>
      <c r="P45" s="2">
        <v>0</v>
      </c>
      <c r="Q45" s="1" t="s">
        <v>36</v>
      </c>
      <c r="R45" s="2">
        <f>R44-VLookups!$D$45</f>
        <v>-2002.5009999999968</v>
      </c>
      <c r="S45" s="2">
        <v>0</v>
      </c>
      <c r="T45" s="2">
        <v>0</v>
      </c>
      <c r="U45" s="1" t="s">
        <v>36</v>
      </c>
      <c r="V45" s="2">
        <f>V44-VLookups!$D$54</f>
        <v>-805</v>
      </c>
      <c r="W45" s="1" t="s">
        <v>36</v>
      </c>
      <c r="X45" s="1" t="s">
        <v>36</v>
      </c>
      <c r="Y45" s="6">
        <f>Y44*(1+VLookups!$D$57/12)</f>
        <v>-225.36620251276386</v>
      </c>
      <c r="Z45" s="1">
        <f>E45*VLookups!$J$3</f>
        <v>416.68906666666658</v>
      </c>
      <c r="AA45" s="1" t="s">
        <v>36</v>
      </c>
      <c r="AB45" s="6">
        <f t="shared" si="0"/>
        <v>781.3557670399739</v>
      </c>
      <c r="AC45" s="1">
        <f t="shared" si="1"/>
        <v>16052.354448474249</v>
      </c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</row>
    <row r="46" spans="1:43" x14ac:dyDescent="0.25">
      <c r="A46" s="1"/>
      <c r="B46" s="1">
        <v>42</v>
      </c>
      <c r="C46" s="1">
        <f t="shared" si="2"/>
        <v>26</v>
      </c>
      <c r="D46" s="1">
        <f t="shared" si="3"/>
        <v>6</v>
      </c>
      <c r="E46" s="3">
        <f>E45+VLookups!$D$8</f>
        <v>10417.261666666664</v>
      </c>
      <c r="F46" s="3">
        <f>-E46*VLookups!$D$10</f>
        <v>-312.5178499999999</v>
      </c>
      <c r="G46" s="8">
        <v>0</v>
      </c>
      <c r="H46" s="3">
        <f>(-[3]VLookups!$D$13)*(E46+F46)</f>
        <v>-3284.0417404166656</v>
      </c>
      <c r="I46" s="3">
        <f>-PMT(VLookups!$D$16/12,120,-FV(VLookups!$D$16/12,72,,-VLookups!$D$15))</f>
        <v>-2024.6207681033877</v>
      </c>
      <c r="J46" s="2">
        <f>-PMT(VLookups!$D$20/12,120,-FV(VLookups!$D$20/12,24,,-VLookups!$D$19))</f>
        <v>-847.52448901054254</v>
      </c>
      <c r="K46" s="2">
        <f>K45-VLookups!$D$24</f>
        <v>-554</v>
      </c>
      <c r="L46" s="2">
        <v>0</v>
      </c>
      <c r="M46" s="2">
        <v>0</v>
      </c>
      <c r="N46" s="1" t="s">
        <v>36</v>
      </c>
      <c r="O46" s="2">
        <v>0</v>
      </c>
      <c r="P46" s="2">
        <v>0</v>
      </c>
      <c r="Q46" s="1" t="s">
        <v>36</v>
      </c>
      <c r="R46" s="2">
        <f>R45-VLookups!$D$45</f>
        <v>-2002.5619999999967</v>
      </c>
      <c r="S46" s="2">
        <v>0</v>
      </c>
      <c r="T46" s="2">
        <v>0</v>
      </c>
      <c r="U46" s="1" t="s">
        <v>36</v>
      </c>
      <c r="V46" s="2">
        <f>V45-VLookups!$D$54</f>
        <v>-810</v>
      </c>
      <c r="W46" s="1" t="s">
        <v>36</v>
      </c>
      <c r="X46" s="1" t="s">
        <v>36</v>
      </c>
      <c r="Y46" s="6">
        <f>Y45*(1+VLookups!$D$57/12)</f>
        <v>-226.02352060342611</v>
      </c>
      <c r="Z46" s="1">
        <f>E46*VLookups!$J$3</f>
        <v>416.69046666666657</v>
      </c>
      <c r="AA46" s="1" t="s">
        <v>36</v>
      </c>
      <c r="AB46" s="6">
        <f t="shared" si="0"/>
        <v>772.66176519931162</v>
      </c>
      <c r="AC46" s="1">
        <f t="shared" si="1"/>
        <v>16851.770137754353</v>
      </c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</row>
    <row r="47" spans="1:43" x14ac:dyDescent="0.25">
      <c r="A47" s="1"/>
      <c r="B47" s="1">
        <v>43</v>
      </c>
      <c r="C47" s="1">
        <f t="shared" si="2"/>
        <v>26</v>
      </c>
      <c r="D47" s="1">
        <f t="shared" si="3"/>
        <v>7</v>
      </c>
      <c r="E47" s="3">
        <f>E46+VLookups!$D$8</f>
        <v>10417.296666666663</v>
      </c>
      <c r="F47" s="3">
        <f>-E47*VLookups!$D$10</f>
        <v>-312.51889999999992</v>
      </c>
      <c r="G47" s="8">
        <v>0</v>
      </c>
      <c r="H47" s="3">
        <f>(-[3]VLookups!$D$13)*(E47+F47)</f>
        <v>-3284.052774166666</v>
      </c>
      <c r="I47" s="3">
        <f>-PMT(VLookups!$D$16/12,120,-FV(VLookups!$D$16/12,72,,-VLookups!$D$15))</f>
        <v>-2024.6207681033877</v>
      </c>
      <c r="J47" s="2">
        <f>-PMT(VLookups!$D$20/12,120,-FV(VLookups!$D$20/12,24,,-VLookups!$D$19))</f>
        <v>-847.52448901054254</v>
      </c>
      <c r="K47" s="2">
        <f>K46-VLookups!$D$24</f>
        <v>-557</v>
      </c>
      <c r="L47" s="2">
        <v>0</v>
      </c>
      <c r="M47" s="2">
        <v>0</v>
      </c>
      <c r="N47" s="1" t="s">
        <v>36</v>
      </c>
      <c r="O47" s="2">
        <v>0</v>
      </c>
      <c r="P47" s="2">
        <v>0</v>
      </c>
      <c r="Q47" s="1" t="s">
        <v>36</v>
      </c>
      <c r="R47" s="2">
        <f>R46-VLookups!$D$45</f>
        <v>-2002.6229999999966</v>
      </c>
      <c r="S47" s="2">
        <v>0</v>
      </c>
      <c r="T47" s="2">
        <v>0</v>
      </c>
      <c r="U47" s="1" t="s">
        <v>36</v>
      </c>
      <c r="V47" s="2">
        <f>V46-VLookups!$D$54</f>
        <v>-815</v>
      </c>
      <c r="W47" s="1" t="s">
        <v>36</v>
      </c>
      <c r="X47" s="1" t="s">
        <v>36</v>
      </c>
      <c r="Y47" s="6">
        <f>Y46*(1+VLookups!$D$57/12)</f>
        <v>-226.68275587185278</v>
      </c>
      <c r="Z47" s="1">
        <f>E47*VLookups!$J$3</f>
        <v>416.69186666666656</v>
      </c>
      <c r="AA47" s="1" t="s">
        <v>36</v>
      </c>
      <c r="AB47" s="6">
        <f t="shared" si="0"/>
        <v>763.96584618088468</v>
      </c>
      <c r="AC47" s="1">
        <f t="shared" si="1"/>
        <v>17643.822267498159</v>
      </c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</row>
    <row r="48" spans="1:43" x14ac:dyDescent="0.25">
      <c r="A48" s="1"/>
      <c r="B48" s="1">
        <v>44</v>
      </c>
      <c r="C48" s="1">
        <f t="shared" si="2"/>
        <v>26</v>
      </c>
      <c r="D48" s="1">
        <f t="shared" si="3"/>
        <v>8</v>
      </c>
      <c r="E48" s="3">
        <f>E47+VLookups!$D$8</f>
        <v>10417.331666666663</v>
      </c>
      <c r="F48" s="3">
        <f>-E48*VLookups!$D$10</f>
        <v>-312.51994999999988</v>
      </c>
      <c r="G48" s="8">
        <v>0</v>
      </c>
      <c r="H48" s="3">
        <f>(-[3]VLookups!$D$13)*(E48+F48)</f>
        <v>-3284.0638079166656</v>
      </c>
      <c r="I48" s="3">
        <f>-PMT(VLookups!$D$16/12,120,-FV(VLookups!$D$16/12,72,,-VLookups!$D$15))</f>
        <v>-2024.6207681033877</v>
      </c>
      <c r="J48" s="2">
        <f>-PMT(VLookups!$D$20/12,120,-FV(VLookups!$D$20/12,24,,-VLookups!$D$19))</f>
        <v>-847.52448901054254</v>
      </c>
      <c r="K48" s="2">
        <f>K47-VLookups!$D$24</f>
        <v>-560</v>
      </c>
      <c r="L48" s="2">
        <v>0</v>
      </c>
      <c r="M48" s="2">
        <v>0</v>
      </c>
      <c r="N48" s="1" t="s">
        <v>36</v>
      </c>
      <c r="O48" s="2">
        <v>0</v>
      </c>
      <c r="P48" s="2">
        <v>0</v>
      </c>
      <c r="Q48" s="1" t="s">
        <v>36</v>
      </c>
      <c r="R48" s="2">
        <f>R47-VLookups!$D$45</f>
        <v>-2002.6839999999966</v>
      </c>
      <c r="S48" s="2">
        <v>0</v>
      </c>
      <c r="T48" s="2">
        <v>0</v>
      </c>
      <c r="U48" s="1" t="s">
        <v>36</v>
      </c>
      <c r="V48" s="2">
        <f>V47-VLookups!$D$54</f>
        <v>-820</v>
      </c>
      <c r="W48" s="1" t="s">
        <v>36</v>
      </c>
      <c r="X48" s="1" t="s">
        <v>36</v>
      </c>
      <c r="Y48" s="6">
        <f>Y47*(1+VLookups!$D$57/12)</f>
        <v>-227.34391390981236</v>
      </c>
      <c r="Z48" s="1">
        <f>E48*VLookups!$J$3</f>
        <v>416.69326666666655</v>
      </c>
      <c r="AA48" s="1" t="s">
        <v>36</v>
      </c>
      <c r="AB48" s="6">
        <f t="shared" si="0"/>
        <v>755.26800439292549</v>
      </c>
      <c r="AC48" s="1">
        <f t="shared" si="1"/>
        <v>18428.496642336915</v>
      </c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</row>
    <row r="49" spans="1:43" x14ac:dyDescent="0.25">
      <c r="A49" s="1"/>
      <c r="B49" s="1">
        <v>45</v>
      </c>
      <c r="C49" s="1">
        <f t="shared" si="2"/>
        <v>26</v>
      </c>
      <c r="D49" s="1">
        <f t="shared" si="3"/>
        <v>9</v>
      </c>
      <c r="E49" s="3">
        <f>E48+VLookups!$D$8</f>
        <v>10417.366666666663</v>
      </c>
      <c r="F49" s="3">
        <f>-E49*VLookups!$D$10</f>
        <v>-312.5209999999999</v>
      </c>
      <c r="G49" s="8">
        <v>0</v>
      </c>
      <c r="H49" s="3">
        <f>(-[3]VLookups!$D$13)*(E49+F49)</f>
        <v>-3284.0748416666656</v>
      </c>
      <c r="I49" s="3">
        <f>-PMT(VLookups!$D$16/12,120,-FV(VLookups!$D$16/12,72,,-VLookups!$D$15))</f>
        <v>-2024.6207681033877</v>
      </c>
      <c r="J49" s="2">
        <f>-PMT(VLookups!$D$20/12,120,-FV(VLookups!$D$20/12,24,,-VLookups!$D$19))</f>
        <v>-847.52448901054254</v>
      </c>
      <c r="K49" s="2">
        <f>K48-VLookups!$D$24</f>
        <v>-563</v>
      </c>
      <c r="L49" s="2">
        <v>0</v>
      </c>
      <c r="M49" s="2">
        <v>0</v>
      </c>
      <c r="N49" s="1" t="s">
        <v>36</v>
      </c>
      <c r="O49" s="2">
        <v>0</v>
      </c>
      <c r="P49" s="2">
        <v>0</v>
      </c>
      <c r="Q49" s="1" t="s">
        <v>36</v>
      </c>
      <c r="R49" s="2">
        <f>R48-VLookups!$D$45</f>
        <v>-2002.7449999999965</v>
      </c>
      <c r="S49" s="2">
        <v>0</v>
      </c>
      <c r="T49" s="2">
        <v>0</v>
      </c>
      <c r="U49" s="1" t="s">
        <v>36</v>
      </c>
      <c r="V49" s="2">
        <f>V48-VLookups!$D$54</f>
        <v>-825</v>
      </c>
      <c r="W49" s="1" t="s">
        <v>36</v>
      </c>
      <c r="X49" s="1" t="s">
        <v>36</v>
      </c>
      <c r="Y49" s="6">
        <f>Y48*(1+VLookups!$D$57/12)</f>
        <v>-228.00700032538265</v>
      </c>
      <c r="Z49" s="1">
        <f>E49*VLookups!$J$3</f>
        <v>416.69466666666654</v>
      </c>
      <c r="AA49" s="1" t="s">
        <v>36</v>
      </c>
      <c r="AB49" s="6">
        <f t="shared" si="0"/>
        <v>746.56823422735442</v>
      </c>
      <c r="AC49" s="1">
        <f t="shared" si="1"/>
        <v>19205.779037634831</v>
      </c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</row>
    <row r="50" spans="1:43" x14ac:dyDescent="0.25">
      <c r="A50" s="1"/>
      <c r="B50" s="1">
        <v>46</v>
      </c>
      <c r="C50" s="1">
        <f t="shared" si="2"/>
        <v>26</v>
      </c>
      <c r="D50" s="1">
        <f t="shared" si="3"/>
        <v>10</v>
      </c>
      <c r="E50" s="3">
        <f>E49+VLookups!$D$8</f>
        <v>10417.401666666663</v>
      </c>
      <c r="F50" s="3">
        <f>-E50*VLookups!$D$10</f>
        <v>-312.52204999999987</v>
      </c>
      <c r="G50" s="8">
        <v>0</v>
      </c>
      <c r="H50" s="3">
        <f>(-[3]VLookups!$D$13)*(E50+F50)</f>
        <v>-3284.0858754166657</v>
      </c>
      <c r="I50" s="3">
        <f>-PMT(VLookups!$D$16/12,120,-FV(VLookups!$D$16/12,72,,-VLookups!$D$15))</f>
        <v>-2024.6207681033877</v>
      </c>
      <c r="J50" s="2">
        <f>-PMT(VLookups!$D$20/12,120,-FV(VLookups!$D$20/12,24,,-VLookups!$D$19))</f>
        <v>-847.52448901054254</v>
      </c>
      <c r="K50" s="2">
        <f>K49-VLookups!$D$24</f>
        <v>-566</v>
      </c>
      <c r="L50" s="2">
        <v>0</v>
      </c>
      <c r="M50" s="2">
        <v>0</v>
      </c>
      <c r="N50" s="1" t="s">
        <v>36</v>
      </c>
      <c r="O50" s="2">
        <v>0</v>
      </c>
      <c r="P50" s="2">
        <v>0</v>
      </c>
      <c r="Q50" s="1" t="s">
        <v>36</v>
      </c>
      <c r="R50" s="2">
        <f>R49-VLookups!$D$45</f>
        <v>-2002.8059999999964</v>
      </c>
      <c r="S50" s="2">
        <v>0</v>
      </c>
      <c r="T50" s="2">
        <v>0</v>
      </c>
      <c r="U50" s="1" t="s">
        <v>36</v>
      </c>
      <c r="V50" s="2">
        <f>V49-VLookups!$D$54</f>
        <v>-830</v>
      </c>
      <c r="W50" s="1" t="s">
        <v>36</v>
      </c>
      <c r="X50" s="1" t="s">
        <v>36</v>
      </c>
      <c r="Y50" s="6">
        <f>Y49*(1+VLookups!$D$57/12)</f>
        <v>-228.67202074299834</v>
      </c>
      <c r="Z50" s="1">
        <f>E50*VLookups!$J$3</f>
        <v>416.69606666666652</v>
      </c>
      <c r="AA50" s="1" t="s">
        <v>36</v>
      </c>
      <c r="AB50" s="6">
        <f t="shared" si="0"/>
        <v>737.8665300597396</v>
      </c>
      <c r="AC50" s="1">
        <f t="shared" si="1"/>
        <v>19975.655199423963</v>
      </c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</row>
    <row r="51" spans="1:43" x14ac:dyDescent="0.25">
      <c r="A51" s="1"/>
      <c r="B51" s="1">
        <v>47</v>
      </c>
      <c r="C51" s="1">
        <f t="shared" si="2"/>
        <v>26</v>
      </c>
      <c r="D51" s="1">
        <f t="shared" si="3"/>
        <v>11</v>
      </c>
      <c r="E51" s="3">
        <f>E50+VLookups!$D$8</f>
        <v>10417.436666666663</v>
      </c>
      <c r="F51" s="3">
        <f>-E51*VLookups!$D$10</f>
        <v>-312.52309999999989</v>
      </c>
      <c r="G51" s="8">
        <v>0</v>
      </c>
      <c r="H51" s="3">
        <f>(-[3]VLookups!$D$13)*(E51+F51)</f>
        <v>-3284.0969091666652</v>
      </c>
      <c r="I51" s="3">
        <f>-PMT(VLookups!$D$16/12,120,-FV(VLookups!$D$16/12,72,,-VLookups!$D$15))</f>
        <v>-2024.6207681033877</v>
      </c>
      <c r="J51" s="2">
        <f>-PMT(VLookups!$D$20/12,120,-FV(VLookups!$D$20/12,24,,-VLookups!$D$19))</f>
        <v>-847.52448901054254</v>
      </c>
      <c r="K51" s="2">
        <f>K50-VLookups!$D$24</f>
        <v>-569</v>
      </c>
      <c r="L51" s="2">
        <v>0</v>
      </c>
      <c r="M51" s="2">
        <v>0</v>
      </c>
      <c r="N51" s="1" t="s">
        <v>36</v>
      </c>
      <c r="O51" s="2">
        <v>0</v>
      </c>
      <c r="P51" s="2">
        <v>0</v>
      </c>
      <c r="Q51" s="1" t="s">
        <v>36</v>
      </c>
      <c r="R51" s="2">
        <f>R50-VLookups!$D$45</f>
        <v>-2002.8669999999963</v>
      </c>
      <c r="S51" s="2">
        <v>0</v>
      </c>
      <c r="T51" s="2">
        <v>0</v>
      </c>
      <c r="U51" s="1" t="s">
        <v>36</v>
      </c>
      <c r="V51" s="2">
        <f>V50-VLookups!$D$54</f>
        <v>-835</v>
      </c>
      <c r="W51" s="1" t="s">
        <v>36</v>
      </c>
      <c r="X51" s="1" t="s">
        <v>36</v>
      </c>
      <c r="Y51" s="6">
        <f>Y50*(1+VLookups!$D$57/12)</f>
        <v>-229.33898080349874</v>
      </c>
      <c r="Z51" s="1">
        <f>E51*VLookups!$J$3</f>
        <v>416.69746666666651</v>
      </c>
      <c r="AA51" s="1" t="s">
        <v>36</v>
      </c>
      <c r="AB51" s="6">
        <f t="shared" si="0"/>
        <v>729.16288624923891</v>
      </c>
      <c r="AC51" s="1">
        <f t="shared" si="1"/>
        <v>20738.110844338909</v>
      </c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</row>
    <row r="52" spans="1:43" x14ac:dyDescent="0.25">
      <c r="A52" s="1"/>
      <c r="B52" s="1">
        <v>48</v>
      </c>
      <c r="C52" s="1">
        <f t="shared" si="2"/>
        <v>27</v>
      </c>
      <c r="D52" s="1">
        <f t="shared" si="3"/>
        <v>0</v>
      </c>
      <c r="E52" s="3">
        <f>E51+VLookups!$D$8</f>
        <v>10417.471666666663</v>
      </c>
      <c r="F52" s="3">
        <f>-E52*VLookups!$D$10</f>
        <v>-312.52414999999985</v>
      </c>
      <c r="G52" s="8">
        <v>0</v>
      </c>
      <c r="H52" s="3">
        <f>(-[3]VLookups!$D$13)*(E52+F52)</f>
        <v>-3284.1079429166657</v>
      </c>
      <c r="I52" s="3">
        <f>-PMT(VLookups!$D$16/12,120,-FV(VLookups!$D$16/12,72,,-VLookups!$D$15))</f>
        <v>-2024.6207681033877</v>
      </c>
      <c r="J52" s="2">
        <f>-PMT(VLookups!$D$20/12,120,-FV(VLookups!$D$20/12,24,,-VLookups!$D$19))</f>
        <v>-847.52448901054254</v>
      </c>
      <c r="K52" s="2">
        <f>K51-VLookups!$D$24</f>
        <v>-572</v>
      </c>
      <c r="L52" s="2">
        <v>0</v>
      </c>
      <c r="M52" s="2">
        <v>0</v>
      </c>
      <c r="N52" s="1" t="s">
        <v>36</v>
      </c>
      <c r="O52" s="2">
        <v>0</v>
      </c>
      <c r="P52" s="2">
        <v>0</v>
      </c>
      <c r="Q52" s="1" t="s">
        <v>36</v>
      </c>
      <c r="R52" s="2">
        <f>R51-VLookups!$D$45</f>
        <v>-2002.9279999999962</v>
      </c>
      <c r="S52" s="2">
        <v>0</v>
      </c>
      <c r="T52" s="2">
        <v>0</v>
      </c>
      <c r="U52" s="1" t="s">
        <v>36</v>
      </c>
      <c r="V52" s="2">
        <f>V51-VLookups!$D$54</f>
        <v>-840</v>
      </c>
      <c r="W52" s="1" t="s">
        <v>36</v>
      </c>
      <c r="X52" s="1" t="s">
        <v>36</v>
      </c>
      <c r="Y52" s="6">
        <f>Y51*(1+VLookups!$D$57/12)</f>
        <v>-230.00788616417563</v>
      </c>
      <c r="Z52" s="1">
        <f>E52*VLookups!$J$3</f>
        <v>416.6988666666665</v>
      </c>
      <c r="AA52" s="1" t="s">
        <v>36</v>
      </c>
      <c r="AB52" s="6">
        <f t="shared" si="0"/>
        <v>720.45729713856224</v>
      </c>
      <c r="AC52" s="1">
        <f t="shared" si="1"/>
        <v>21493.131659551367</v>
      </c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</row>
    <row r="53" spans="1:43" x14ac:dyDescent="0.25">
      <c r="A53" s="1"/>
      <c r="B53" s="1">
        <v>49</v>
      </c>
      <c r="C53" s="1">
        <f t="shared" si="2"/>
        <v>27</v>
      </c>
      <c r="D53" s="1">
        <f t="shared" si="3"/>
        <v>1</v>
      </c>
      <c r="E53" s="3">
        <f>E52+VLookups!$D$8</f>
        <v>10417.506666666663</v>
      </c>
      <c r="F53" s="3">
        <f>-E53*VLookups!$D$10</f>
        <v>-312.52519999999987</v>
      </c>
      <c r="G53" s="8">
        <v>0</v>
      </c>
      <c r="H53" s="3">
        <f>(-[3]VLookups!$D$13)*(E53+F53)</f>
        <v>-3284.1189766666653</v>
      </c>
      <c r="I53" s="3">
        <f>-PMT(VLookups!$D$16/12,120,-FV(VLookups!$D$16/12,72,,-VLookups!$D$15))</f>
        <v>-2024.6207681033877</v>
      </c>
      <c r="J53" s="2">
        <f>-PMT(VLookups!$D$20/12,120,-FV(VLookups!$D$20/12,24,,-VLookups!$D$19))</f>
        <v>-847.52448901054254</v>
      </c>
      <c r="K53" s="2">
        <f>K52-VLookups!$D$24</f>
        <v>-575</v>
      </c>
      <c r="L53" s="2">
        <v>0</v>
      </c>
      <c r="M53" s="2">
        <v>0</v>
      </c>
      <c r="N53" s="1" t="s">
        <v>36</v>
      </c>
      <c r="O53" s="2">
        <v>0</v>
      </c>
      <c r="P53" s="2">
        <v>0</v>
      </c>
      <c r="Q53" s="1" t="s">
        <v>36</v>
      </c>
      <c r="R53" s="2">
        <f>R52-VLookups!$D$45</f>
        <v>-2002.9889999999962</v>
      </c>
      <c r="S53" s="2">
        <v>0</v>
      </c>
      <c r="T53" s="2">
        <v>0</v>
      </c>
      <c r="U53" s="1" t="s">
        <v>36</v>
      </c>
      <c r="V53" s="2">
        <f>V52-VLookups!$D$54</f>
        <v>-845</v>
      </c>
      <c r="W53" s="1" t="s">
        <v>36</v>
      </c>
      <c r="X53" s="1" t="s">
        <v>36</v>
      </c>
      <c r="Y53" s="6">
        <f>Y52*(1+VLookups!$D$57/12)</f>
        <v>-230.67874249882115</v>
      </c>
      <c r="Z53" s="1">
        <f>E53*VLookups!$J$3</f>
        <v>416.70026666666649</v>
      </c>
      <c r="AA53" s="1" t="s">
        <v>36</v>
      </c>
      <c r="AB53" s="6">
        <f t="shared" si="0"/>
        <v>711.74975705391716</v>
      </c>
      <c r="AC53" s="1">
        <f t="shared" si="1"/>
        <v>22240.703302704536</v>
      </c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</row>
    <row r="54" spans="1:43" x14ac:dyDescent="0.25">
      <c r="A54" s="1"/>
      <c r="B54" s="1">
        <v>50</v>
      </c>
      <c r="C54" s="1">
        <f t="shared" si="2"/>
        <v>27</v>
      </c>
      <c r="D54" s="1">
        <f t="shared" si="3"/>
        <v>2</v>
      </c>
      <c r="E54" s="3">
        <f>E53+VLookups!$D$8</f>
        <v>10417.541666666662</v>
      </c>
      <c r="F54" s="3">
        <f>-E54*VLookups!$D$10</f>
        <v>-312.52624999999983</v>
      </c>
      <c r="G54" s="8">
        <v>0</v>
      </c>
      <c r="H54" s="3">
        <f>(-[3]VLookups!$D$13)*(E54+F54)</f>
        <v>-3284.1300104166658</v>
      </c>
      <c r="I54" s="3">
        <f>-PMT(VLookups!$D$16/12,120,-FV(VLookups!$D$16/12,72,,-VLookups!$D$15))</f>
        <v>-2024.6207681033877</v>
      </c>
      <c r="J54" s="2">
        <f>-PMT(VLookups!$D$20/12,120,-FV(VLookups!$D$20/12,24,,-VLookups!$D$19))</f>
        <v>-847.52448901054254</v>
      </c>
      <c r="K54" s="2">
        <f>K53-VLookups!$D$24</f>
        <v>-578</v>
      </c>
      <c r="L54" s="2">
        <v>0</v>
      </c>
      <c r="M54" s="2">
        <v>0</v>
      </c>
      <c r="N54" s="1" t="s">
        <v>36</v>
      </c>
      <c r="O54" s="2">
        <v>0</v>
      </c>
      <c r="P54" s="2">
        <v>0</v>
      </c>
      <c r="Q54" s="1" t="s">
        <v>36</v>
      </c>
      <c r="R54" s="2">
        <f>R53-VLookups!$D$45</f>
        <v>-2003.0499999999961</v>
      </c>
      <c r="S54" s="2">
        <v>0</v>
      </c>
      <c r="T54" s="2">
        <v>0</v>
      </c>
      <c r="U54" s="1" t="s">
        <v>36</v>
      </c>
      <c r="V54" s="2">
        <f>V53-VLookups!$D$54</f>
        <v>-850</v>
      </c>
      <c r="W54" s="1" t="s">
        <v>36</v>
      </c>
      <c r="X54" s="1" t="s">
        <v>36</v>
      </c>
      <c r="Y54" s="6">
        <f>Y53*(1+VLookups!$D$57/12)</f>
        <v>-231.35155549777605</v>
      </c>
      <c r="Z54" s="1">
        <f>E54*VLookups!$J$3</f>
        <v>416.70166666666648</v>
      </c>
      <c r="AA54" s="1" t="s">
        <v>36</v>
      </c>
      <c r="AB54" s="6">
        <f t="shared" si="0"/>
        <v>703.04026030496209</v>
      </c>
      <c r="AC54" s="1">
        <f t="shared" si="1"/>
        <v>22980.811401847339</v>
      </c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</row>
    <row r="55" spans="1:43" x14ac:dyDescent="0.25">
      <c r="A55" s="1"/>
      <c r="B55" s="1">
        <v>51</v>
      </c>
      <c r="C55" s="1">
        <f t="shared" si="2"/>
        <v>27</v>
      </c>
      <c r="D55" s="1">
        <f t="shared" si="3"/>
        <v>3</v>
      </c>
      <c r="E55" s="3">
        <f>E54+VLookups!$D$8</f>
        <v>10417.576666666662</v>
      </c>
      <c r="F55" s="3">
        <f>-E55*VLookups!$D$10</f>
        <v>-312.52729999999985</v>
      </c>
      <c r="G55" s="8">
        <v>0</v>
      </c>
      <c r="H55" s="3">
        <f>(-[3]VLookups!$D$13)*(E55+F55)</f>
        <v>-3284.1410441666653</v>
      </c>
      <c r="I55" s="3">
        <f>-PMT(VLookups!$D$16/12,120,-FV(VLookups!$D$16/12,72,,-VLookups!$D$15))</f>
        <v>-2024.6207681033877</v>
      </c>
      <c r="J55" s="2">
        <f>-PMT(VLookups!$D$20/12,120,-FV(VLookups!$D$20/12,24,,-VLookups!$D$19))</f>
        <v>-847.52448901054254</v>
      </c>
      <c r="K55" s="2">
        <f>K54-VLookups!$D$24</f>
        <v>-581</v>
      </c>
      <c r="L55" s="2">
        <v>0</v>
      </c>
      <c r="M55" s="2">
        <v>0</v>
      </c>
      <c r="N55" s="1" t="s">
        <v>36</v>
      </c>
      <c r="O55" s="2">
        <v>0</v>
      </c>
      <c r="P55" s="2">
        <v>0</v>
      </c>
      <c r="Q55" s="1" t="s">
        <v>36</v>
      </c>
      <c r="R55" s="2">
        <f>R54-VLookups!$D$45</f>
        <v>-2003.110999999996</v>
      </c>
      <c r="S55" s="2">
        <v>0</v>
      </c>
      <c r="T55" s="2">
        <v>0</v>
      </c>
      <c r="U55" s="1" t="s">
        <v>36</v>
      </c>
      <c r="V55" s="2">
        <f>V54-VLookups!$D$54</f>
        <v>-855</v>
      </c>
      <c r="W55" s="1" t="s">
        <v>36</v>
      </c>
      <c r="X55" s="1" t="s">
        <v>36</v>
      </c>
      <c r="Y55" s="6">
        <f>Y54*(1+VLookups!$D$57/12)</f>
        <v>-232.02633086797789</v>
      </c>
      <c r="Z55" s="1">
        <f>E55*VLookups!$J$3</f>
        <v>416.70306666666647</v>
      </c>
      <c r="AA55" s="1" t="s">
        <v>36</v>
      </c>
      <c r="AB55" s="6">
        <f t="shared" si="0"/>
        <v>694.3288011847601</v>
      </c>
      <c r="AC55" s="1">
        <f t="shared" si="1"/>
        <v>23713.441555368514</v>
      </c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</row>
    <row r="56" spans="1:43" x14ac:dyDescent="0.25">
      <c r="A56" s="1"/>
      <c r="B56" s="1">
        <v>52</v>
      </c>
      <c r="C56" s="1">
        <f t="shared" si="2"/>
        <v>27</v>
      </c>
      <c r="D56" s="1">
        <f t="shared" si="3"/>
        <v>4</v>
      </c>
      <c r="E56" s="3">
        <f>E55+VLookups!$D$8</f>
        <v>10417.611666666662</v>
      </c>
      <c r="F56" s="3">
        <f>-E56*VLookups!$D$10</f>
        <v>-312.52834999999988</v>
      </c>
      <c r="G56" s="8">
        <v>0</v>
      </c>
      <c r="H56" s="3">
        <f>(-[3]VLookups!$D$13)*(E56+F56)</f>
        <v>-3284.1520779166653</v>
      </c>
      <c r="I56" s="3">
        <f>-PMT(VLookups!$D$16/12,120,-FV(VLookups!$D$16/12,72,,-VLookups!$D$15))</f>
        <v>-2024.6207681033877</v>
      </c>
      <c r="J56" s="2">
        <f>-PMT(VLookups!$D$20/12,120,-FV(VLookups!$D$20/12,24,,-VLookups!$D$19))</f>
        <v>-847.52448901054254</v>
      </c>
      <c r="K56" s="2">
        <f>K55-VLookups!$D$24</f>
        <v>-584</v>
      </c>
      <c r="L56" s="2">
        <v>0</v>
      </c>
      <c r="M56" s="2">
        <v>0</v>
      </c>
      <c r="N56" s="1" t="s">
        <v>36</v>
      </c>
      <c r="O56" s="2">
        <v>0</v>
      </c>
      <c r="P56" s="2">
        <v>0</v>
      </c>
      <c r="Q56" s="1" t="s">
        <v>36</v>
      </c>
      <c r="R56" s="2">
        <f>R55-VLookups!$D$45</f>
        <v>-2003.1719999999959</v>
      </c>
      <c r="S56" s="2">
        <v>0</v>
      </c>
      <c r="T56" s="2">
        <v>0</v>
      </c>
      <c r="U56" s="1" t="s">
        <v>36</v>
      </c>
      <c r="V56" s="2">
        <f>V55-VLookups!$D$54</f>
        <v>-860</v>
      </c>
      <c r="W56" s="1" t="s">
        <v>36</v>
      </c>
      <c r="X56" s="1" t="s">
        <v>36</v>
      </c>
      <c r="Y56" s="6">
        <f>Y55*(1+VLookups!$D$57/12)</f>
        <v>-232.70307433300948</v>
      </c>
      <c r="Z56" s="1">
        <f>E56*VLookups!$J$3</f>
        <v>416.70446666666652</v>
      </c>
      <c r="AA56" s="1" t="s">
        <v>36</v>
      </c>
      <c r="AB56" s="6">
        <f t="shared" si="0"/>
        <v>685.61537396972699</v>
      </c>
      <c r="AC56" s="1">
        <f t="shared" si="1"/>
        <v>24438.579331930523</v>
      </c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</row>
    <row r="57" spans="1:43" x14ac:dyDescent="0.25">
      <c r="A57" s="1"/>
      <c r="B57" s="1">
        <v>53</v>
      </c>
      <c r="C57" s="1">
        <f t="shared" si="2"/>
        <v>27</v>
      </c>
      <c r="D57" s="1">
        <f t="shared" si="3"/>
        <v>5</v>
      </c>
      <c r="E57" s="3">
        <f>E56+VLookups!$D$8</f>
        <v>10417.646666666662</v>
      </c>
      <c r="F57" s="3">
        <f>-E57*VLookups!$D$10</f>
        <v>-312.52939999999984</v>
      </c>
      <c r="G57" s="8">
        <v>0</v>
      </c>
      <c r="H57" s="3">
        <f>(-[3]VLookups!$D$13)*(E57+F57)</f>
        <v>-3284.1631116666654</v>
      </c>
      <c r="I57" s="3">
        <f>-PMT(VLookups!$D$16/12,120,-FV(VLookups!$D$16/12,72,,-VLookups!$D$15))</f>
        <v>-2024.6207681033877</v>
      </c>
      <c r="J57" s="2">
        <f>-PMT(VLookups!$D$20/12,120,-FV(VLookups!$D$20/12,24,,-VLookups!$D$19))</f>
        <v>-847.52448901054254</v>
      </c>
      <c r="K57" s="2">
        <f>K56-VLookups!$D$24</f>
        <v>-587</v>
      </c>
      <c r="L57" s="2">
        <v>0</v>
      </c>
      <c r="M57" s="2">
        <v>0</v>
      </c>
      <c r="N57" s="1" t="s">
        <v>36</v>
      </c>
      <c r="O57" s="2">
        <v>0</v>
      </c>
      <c r="P57" s="2">
        <v>0</v>
      </c>
      <c r="Q57" s="1" t="s">
        <v>36</v>
      </c>
      <c r="R57" s="2">
        <f>R56-VLookups!$D$45</f>
        <v>-2003.2329999999959</v>
      </c>
      <c r="S57" s="2">
        <v>0</v>
      </c>
      <c r="T57" s="2">
        <v>0</v>
      </c>
      <c r="U57" s="1" t="s">
        <v>36</v>
      </c>
      <c r="V57" s="2">
        <f>V56-VLookups!$D$54</f>
        <v>-865</v>
      </c>
      <c r="W57" s="1" t="s">
        <v>36</v>
      </c>
      <c r="X57" s="1" t="s">
        <v>36</v>
      </c>
      <c r="Y57" s="6">
        <f>Y56*(1+VLookups!$D$57/12)</f>
        <v>-233.38179163314743</v>
      </c>
      <c r="Z57" s="1">
        <f>E57*VLookups!$J$3</f>
        <v>416.70586666666651</v>
      </c>
      <c r="AA57" s="1" t="s">
        <v>36</v>
      </c>
      <c r="AB57" s="6">
        <f t="shared" si="0"/>
        <v>676.89997291959094</v>
      </c>
      <c r="AC57" s="1">
        <f t="shared" si="1"/>
        <v>25156.210270403331</v>
      </c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</row>
    <row r="58" spans="1:43" x14ac:dyDescent="0.25">
      <c r="A58" s="1"/>
      <c r="B58" s="1">
        <v>54</v>
      </c>
      <c r="C58" s="1">
        <f t="shared" si="2"/>
        <v>27</v>
      </c>
      <c r="D58" s="1">
        <f t="shared" si="3"/>
        <v>6</v>
      </c>
      <c r="E58" s="3">
        <f>E57+VLookups!$D$8</f>
        <v>10417.681666666662</v>
      </c>
      <c r="F58" s="3">
        <f>-E58*VLookups!$D$10</f>
        <v>-312.53044999999986</v>
      </c>
      <c r="G58" s="8">
        <v>0</v>
      </c>
      <c r="H58" s="3">
        <f>(-[3]VLookups!$D$13)*(E58+F58)</f>
        <v>-3284.1741454166649</v>
      </c>
      <c r="I58" s="3">
        <f>-PMT(VLookups!$D$16/12,120,-FV(VLookups!$D$16/12,72,,-VLookups!$D$15))</f>
        <v>-2024.6207681033877</v>
      </c>
      <c r="J58" s="2">
        <f>-PMT(VLookups!$D$20/12,120,-FV(VLookups!$D$20/12,24,,-VLookups!$D$19))</f>
        <v>-847.52448901054254</v>
      </c>
      <c r="K58" s="2">
        <f>K57-VLookups!$D$24</f>
        <v>-590</v>
      </c>
      <c r="L58" s="2">
        <v>0</v>
      </c>
      <c r="M58" s="2">
        <v>0</v>
      </c>
      <c r="N58" s="1" t="s">
        <v>36</v>
      </c>
      <c r="O58" s="2">
        <v>0</v>
      </c>
      <c r="P58" s="2">
        <v>0</v>
      </c>
      <c r="Q58" s="1" t="s">
        <v>36</v>
      </c>
      <c r="R58" s="2">
        <f>R57-VLookups!$D$45</f>
        <v>-2003.2939999999958</v>
      </c>
      <c r="S58" s="2">
        <v>0</v>
      </c>
      <c r="T58" s="2">
        <v>0</v>
      </c>
      <c r="U58" s="1" t="s">
        <v>36</v>
      </c>
      <c r="V58" s="2">
        <f>V57-VLookups!$D$54</f>
        <v>-870</v>
      </c>
      <c r="W58" s="1" t="s">
        <v>36</v>
      </c>
      <c r="X58" s="1" t="s">
        <v>36</v>
      </c>
      <c r="Y58" s="6">
        <f>Y57*(1+VLookups!$D$57/12)</f>
        <v>-234.06248852541077</v>
      </c>
      <c r="Z58" s="1">
        <f>E58*VLookups!$J$3</f>
        <v>416.7072666666665</v>
      </c>
      <c r="AA58" s="1" t="s">
        <v>36</v>
      </c>
      <c r="AB58" s="6">
        <f t="shared" si="0"/>
        <v>668.18259227732665</v>
      </c>
      <c r="AC58" s="1">
        <f t="shared" si="1"/>
        <v>25866.319879798</v>
      </c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</row>
    <row r="59" spans="1:43" x14ac:dyDescent="0.25">
      <c r="A59" s="1"/>
      <c r="B59" s="1">
        <v>55</v>
      </c>
      <c r="C59" s="1">
        <f t="shared" si="2"/>
        <v>27</v>
      </c>
      <c r="D59" s="1">
        <f t="shared" si="3"/>
        <v>7</v>
      </c>
      <c r="E59" s="3">
        <f>E58+VLookups!$D$8</f>
        <v>10417.716666666662</v>
      </c>
      <c r="F59" s="3">
        <f>-E59*VLookups!$D$10</f>
        <v>-312.53149999999982</v>
      </c>
      <c r="G59" s="8">
        <v>0</v>
      </c>
      <c r="H59" s="3">
        <f>(-[3]VLookups!$D$13)*(E59+F59)</f>
        <v>-3284.1851791666654</v>
      </c>
      <c r="I59" s="3">
        <f>-PMT(VLookups!$D$16/12,120,-FV(VLookups!$D$16/12,72,,-VLookups!$D$15))</f>
        <v>-2024.6207681033877</v>
      </c>
      <c r="J59" s="2">
        <f>-PMT(VLookups!$D$20/12,120,-FV(VLookups!$D$20/12,24,,-VLookups!$D$19))</f>
        <v>-847.52448901054254</v>
      </c>
      <c r="K59" s="2">
        <f>K58-VLookups!$D$24</f>
        <v>-593</v>
      </c>
      <c r="L59" s="2">
        <v>0</v>
      </c>
      <c r="M59" s="2">
        <v>0</v>
      </c>
      <c r="N59" s="1" t="s">
        <v>36</v>
      </c>
      <c r="O59" s="2">
        <v>0</v>
      </c>
      <c r="P59" s="2">
        <v>0</v>
      </c>
      <c r="Q59" s="1" t="s">
        <v>36</v>
      </c>
      <c r="R59" s="2">
        <f>R58-VLookups!$D$45</f>
        <v>-2003.3549999999957</v>
      </c>
      <c r="S59" s="2">
        <v>0</v>
      </c>
      <c r="T59" s="2">
        <v>0</v>
      </c>
      <c r="U59" s="1" t="s">
        <v>36</v>
      </c>
      <c r="V59" s="2">
        <f>V58-VLookups!$D$54</f>
        <v>-875</v>
      </c>
      <c r="W59" s="1" t="s">
        <v>36</v>
      </c>
      <c r="X59" s="1" t="s">
        <v>36</v>
      </c>
      <c r="Y59" s="6">
        <f>Y58*(1+VLookups!$D$57/12)</f>
        <v>-234.74517078360989</v>
      </c>
      <c r="Z59" s="1">
        <f>E59*VLookups!$J$3</f>
        <v>416.70866666666649</v>
      </c>
      <c r="AA59" s="1" t="s">
        <v>36</v>
      </c>
      <c r="AB59" s="6">
        <f t="shared" si="0"/>
        <v>659.4632262691282</v>
      </c>
      <c r="AC59" s="1">
        <f t="shared" si="1"/>
        <v>26568.893639200123</v>
      </c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</row>
    <row r="60" spans="1:43" x14ac:dyDescent="0.25">
      <c r="A60" s="1"/>
      <c r="B60" s="1">
        <v>56</v>
      </c>
      <c r="C60" s="1">
        <f t="shared" si="2"/>
        <v>27</v>
      </c>
      <c r="D60" s="1">
        <f t="shared" si="3"/>
        <v>8</v>
      </c>
      <c r="E60" s="3">
        <f>E59+VLookups!$D$8</f>
        <v>10417.751666666662</v>
      </c>
      <c r="F60" s="3">
        <f>-E60*VLookups!$D$10</f>
        <v>-312.53254999999984</v>
      </c>
      <c r="G60" s="8">
        <v>0</v>
      </c>
      <c r="H60" s="3">
        <f>(-[3]VLookups!$D$13)*(E60+F60)</f>
        <v>-3284.196212916665</v>
      </c>
      <c r="I60" s="3">
        <f>-PMT(VLookups!$D$16/12,120,-FV(VLookups!$D$16/12,72,,-VLookups!$D$15))</f>
        <v>-2024.6207681033877</v>
      </c>
      <c r="J60" s="2">
        <f>-PMT(VLookups!$D$20/12,120,-FV(VLookups!$D$20/12,24,,-VLookups!$D$19))</f>
        <v>-847.52448901054254</v>
      </c>
      <c r="K60" s="2">
        <f>K59-VLookups!$D$24</f>
        <v>-596</v>
      </c>
      <c r="L60" s="2">
        <v>0</v>
      </c>
      <c r="M60" s="2">
        <v>0</v>
      </c>
      <c r="N60" s="1" t="s">
        <v>36</v>
      </c>
      <c r="O60" s="2">
        <v>0</v>
      </c>
      <c r="P60" s="2">
        <v>0</v>
      </c>
      <c r="Q60" s="1" t="s">
        <v>36</v>
      </c>
      <c r="R60" s="2">
        <f>R59-VLookups!$D$45</f>
        <v>-2003.4159999999956</v>
      </c>
      <c r="S60" s="2">
        <v>0</v>
      </c>
      <c r="T60" s="2">
        <v>0</v>
      </c>
      <c r="U60" s="1" t="s">
        <v>36</v>
      </c>
      <c r="V60" s="2">
        <f>V59-VLookups!$D$54</f>
        <v>-880</v>
      </c>
      <c r="W60" s="1" t="s">
        <v>36</v>
      </c>
      <c r="X60" s="1" t="s">
        <v>36</v>
      </c>
      <c r="Y60" s="6">
        <f>Y59*(1+VLookups!$D$57/12)</f>
        <v>-235.42984419839541</v>
      </c>
      <c r="Z60" s="1">
        <f>E60*VLookups!$J$3</f>
        <v>416.71006666666648</v>
      </c>
      <c r="AA60" s="1" t="s">
        <v>36</v>
      </c>
      <c r="AB60" s="6">
        <f t="shared" si="0"/>
        <v>650.74186910434219</v>
      </c>
      <c r="AC60" s="1">
        <f t="shared" si="1"/>
        <v>27263.916997703134</v>
      </c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</row>
    <row r="61" spans="1:43" x14ac:dyDescent="0.25">
      <c r="A61" s="1"/>
      <c r="B61" s="1">
        <v>57</v>
      </c>
      <c r="C61" s="1">
        <f t="shared" si="2"/>
        <v>27</v>
      </c>
      <c r="D61" s="1">
        <f t="shared" si="3"/>
        <v>9</v>
      </c>
      <c r="E61" s="3">
        <f>E60+VLookups!$D$8</f>
        <v>10417.786666666661</v>
      </c>
      <c r="F61" s="3">
        <f>-E61*VLookups!$D$10</f>
        <v>-312.53359999999981</v>
      </c>
      <c r="G61" s="8">
        <v>0</v>
      </c>
      <c r="H61" s="3">
        <f>(-[3]VLookups!$D$13)*(E61+F61)</f>
        <v>-3284.207246666665</v>
      </c>
      <c r="I61" s="3">
        <f>-PMT(VLookups!$D$16/12,120,-FV(VLookups!$D$16/12,72,,-VLookups!$D$15))</f>
        <v>-2024.6207681033877</v>
      </c>
      <c r="J61" s="2">
        <f>-PMT(VLookups!$D$20/12,120,-FV(VLookups!$D$20/12,24,,-VLookups!$D$19))</f>
        <v>-847.52448901054254</v>
      </c>
      <c r="K61" s="2">
        <f>K60-VLookups!$D$24</f>
        <v>-599</v>
      </c>
      <c r="L61" s="2">
        <v>0</v>
      </c>
      <c r="M61" s="2">
        <v>0</v>
      </c>
      <c r="N61" s="1" t="s">
        <v>36</v>
      </c>
      <c r="O61" s="2">
        <v>0</v>
      </c>
      <c r="P61" s="2">
        <v>0</v>
      </c>
      <c r="Q61" s="1" t="s">
        <v>36</v>
      </c>
      <c r="R61" s="2">
        <f>R60-VLookups!$D$45</f>
        <v>-2003.4769999999955</v>
      </c>
      <c r="S61" s="2">
        <v>0</v>
      </c>
      <c r="T61" s="2">
        <v>0</v>
      </c>
      <c r="U61" s="1" t="s">
        <v>36</v>
      </c>
      <c r="V61" s="2">
        <f>V60-VLookups!$D$54</f>
        <v>-885</v>
      </c>
      <c r="W61" s="1" t="s">
        <v>36</v>
      </c>
      <c r="X61" s="1" t="s">
        <v>36</v>
      </c>
      <c r="Y61" s="6">
        <f>Y60*(1+VLookups!$D$57/12)</f>
        <v>-236.11651457730741</v>
      </c>
      <c r="Z61" s="1">
        <f>E61*VLookups!$J$3</f>
        <v>416.71146666666647</v>
      </c>
      <c r="AA61" s="1" t="s">
        <v>36</v>
      </c>
      <c r="AB61" s="6">
        <f t="shared" si="0"/>
        <v>642.0185149754293</v>
      </c>
      <c r="AC61" s="1">
        <f t="shared" si="1"/>
        <v>27951.375374341402</v>
      </c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</row>
    <row r="62" spans="1:43" x14ac:dyDescent="0.25">
      <c r="A62" s="1"/>
      <c r="B62" s="1">
        <v>58</v>
      </c>
      <c r="C62" s="1">
        <f t="shared" si="2"/>
        <v>27</v>
      </c>
      <c r="D62" s="1">
        <f t="shared" si="3"/>
        <v>10</v>
      </c>
      <c r="E62" s="3">
        <f>E61+VLookups!$D$8</f>
        <v>10417.821666666661</v>
      </c>
      <c r="F62" s="3">
        <f>-E62*VLookups!$D$10</f>
        <v>-312.53464999999983</v>
      </c>
      <c r="G62" s="8">
        <v>0</v>
      </c>
      <c r="H62" s="3">
        <f>(-[3]VLookups!$D$13)*(E62+F62)</f>
        <v>-3284.218280416665</v>
      </c>
      <c r="I62" s="3">
        <f>-PMT(VLookups!$D$16/12,120,-FV(VLookups!$D$16/12,72,,-VLookups!$D$15))</f>
        <v>-2024.6207681033877</v>
      </c>
      <c r="J62" s="2">
        <f>-PMT(VLookups!$D$20/12,120,-FV(VLookups!$D$20/12,24,,-VLookups!$D$19))</f>
        <v>-847.52448901054254</v>
      </c>
      <c r="K62" s="2">
        <f>K61-VLookups!$D$24</f>
        <v>-602</v>
      </c>
      <c r="L62" s="2">
        <v>0</v>
      </c>
      <c r="M62" s="2">
        <v>0</v>
      </c>
      <c r="N62" s="1" t="s">
        <v>36</v>
      </c>
      <c r="O62" s="2">
        <v>0</v>
      </c>
      <c r="P62" s="2">
        <v>0</v>
      </c>
      <c r="Q62" s="1" t="s">
        <v>36</v>
      </c>
      <c r="R62" s="2">
        <f>R61-VLookups!$D$45</f>
        <v>-2003.5379999999955</v>
      </c>
      <c r="S62" s="2">
        <v>0</v>
      </c>
      <c r="T62" s="2">
        <v>0</v>
      </c>
      <c r="U62" s="1" t="s">
        <v>36</v>
      </c>
      <c r="V62" s="2">
        <f>V61-VLookups!$D$54</f>
        <v>-890</v>
      </c>
      <c r="W62" s="1" t="s">
        <v>36</v>
      </c>
      <c r="X62" s="1" t="s">
        <v>36</v>
      </c>
      <c r="Y62" s="6">
        <f>Y61*(1+VLookups!$D$57/12)</f>
        <v>-236.80518774482456</v>
      </c>
      <c r="Z62" s="1">
        <f>E62*VLookups!$J$3</f>
        <v>416.71286666666646</v>
      </c>
      <c r="AA62" s="1" t="s">
        <v>36</v>
      </c>
      <c r="AB62" s="6">
        <f t="shared" si="0"/>
        <v>633.29315805791316</v>
      </c>
      <c r="AC62" s="1">
        <f t="shared" si="1"/>
        <v>28631.254158023217</v>
      </c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</row>
    <row r="63" spans="1:43" x14ac:dyDescent="0.25">
      <c r="A63" s="1"/>
      <c r="B63" s="1">
        <v>59</v>
      </c>
      <c r="C63" s="1">
        <f t="shared" si="2"/>
        <v>27</v>
      </c>
      <c r="D63" s="1">
        <f t="shared" si="3"/>
        <v>11</v>
      </c>
      <c r="E63" s="3">
        <f>E62+VLookups!$D$8</f>
        <v>10417.856666666661</v>
      </c>
      <c r="F63" s="3">
        <f>-E63*VLookups!$D$10</f>
        <v>-312.53569999999985</v>
      </c>
      <c r="G63" s="8">
        <v>0</v>
      </c>
      <c r="H63" s="3">
        <f>(-[3]VLookups!$D$13)*(E63+F63)</f>
        <v>-3284.2293141666651</v>
      </c>
      <c r="I63" s="3">
        <f>-PMT(VLookups!$D$16/12,120,-FV(VLookups!$D$16/12,72,,-VLookups!$D$15))</f>
        <v>-2024.6207681033877</v>
      </c>
      <c r="J63" s="2">
        <f>-PMT(VLookups!$D$20/12,120,-FV(VLookups!$D$20/12,24,,-VLookups!$D$19))</f>
        <v>-847.52448901054254</v>
      </c>
      <c r="K63" s="2">
        <f>K62-VLookups!$D$24</f>
        <v>-605</v>
      </c>
      <c r="L63" s="2">
        <v>0</v>
      </c>
      <c r="M63" s="2">
        <v>0</v>
      </c>
      <c r="N63" s="1" t="s">
        <v>36</v>
      </c>
      <c r="O63" s="2">
        <v>0</v>
      </c>
      <c r="P63" s="2">
        <v>0</v>
      </c>
      <c r="Q63" s="1" t="s">
        <v>36</v>
      </c>
      <c r="R63" s="2">
        <f>R62-VLookups!$D$45</f>
        <v>-2003.5989999999954</v>
      </c>
      <c r="S63" s="2">
        <v>0</v>
      </c>
      <c r="T63" s="2">
        <v>0</v>
      </c>
      <c r="U63" s="1" t="s">
        <v>36</v>
      </c>
      <c r="V63" s="2">
        <f>V62-VLookups!$D$54</f>
        <v>-895</v>
      </c>
      <c r="W63" s="1" t="s">
        <v>36</v>
      </c>
      <c r="X63" s="1" t="s">
        <v>36</v>
      </c>
      <c r="Y63" s="6">
        <f>Y62*(1+VLookups!$D$57/12)</f>
        <v>-237.49586954241363</v>
      </c>
      <c r="Z63" s="1">
        <f>E63*VLookups!$J$3</f>
        <v>416.71426666666645</v>
      </c>
      <c r="AA63" s="1" t="s">
        <v>36</v>
      </c>
      <c r="AB63" s="6">
        <f t="shared" si="0"/>
        <v>624.56579251032281</v>
      </c>
      <c r="AC63" s="1">
        <f t="shared" si="1"/>
        <v>29303.53870746358</v>
      </c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</row>
    <row r="64" spans="1:43" x14ac:dyDescent="0.25">
      <c r="A64" s="1"/>
      <c r="B64" s="1">
        <v>60</v>
      </c>
      <c r="C64" s="1">
        <f t="shared" si="2"/>
        <v>28</v>
      </c>
      <c r="D64" s="1">
        <f t="shared" si="3"/>
        <v>0</v>
      </c>
      <c r="E64" s="3">
        <f>E63+VLookups!$D$8</f>
        <v>10417.891666666661</v>
      </c>
      <c r="F64" s="3">
        <f>-E64*VLookups!$D$10</f>
        <v>-312.53674999999981</v>
      </c>
      <c r="G64" s="8">
        <v>0</v>
      </c>
      <c r="H64" s="3">
        <f>(-[3]VLookups!$D$13)*(E64+F64)</f>
        <v>-3284.2403479166651</v>
      </c>
      <c r="I64" s="3">
        <f>-PMT(VLookups!$D$16/12,120,-FV(VLookups!$D$16/12,72,,-VLookups!$D$15))</f>
        <v>-2024.6207681033877</v>
      </c>
      <c r="J64" s="2">
        <f>-PMT(VLookups!$D$20/12,120,-FV(VLookups!$D$20/12,24,,-VLookups!$D$19))</f>
        <v>-847.52448901054254</v>
      </c>
      <c r="K64" s="2">
        <v>0</v>
      </c>
      <c r="L64" s="3">
        <f>-VLookups!$D$27</f>
        <v>-6000</v>
      </c>
      <c r="M64" s="2">
        <v>0</v>
      </c>
      <c r="N64" s="5">
        <v>0</v>
      </c>
      <c r="O64" s="2">
        <v>0</v>
      </c>
      <c r="P64" s="2">
        <v>0</v>
      </c>
      <c r="Q64" s="1" t="s">
        <v>36</v>
      </c>
      <c r="R64" s="2">
        <f>R63-VLookups!$D$45</f>
        <v>-2003.6599999999953</v>
      </c>
      <c r="S64" s="2">
        <v>0</v>
      </c>
      <c r="T64" s="2">
        <v>0</v>
      </c>
      <c r="U64" s="1" t="s">
        <v>36</v>
      </c>
      <c r="V64" s="2">
        <f>V63-VLookups!$D$54</f>
        <v>-900</v>
      </c>
      <c r="W64" s="2">
        <f>-VLookups!$D$59</f>
        <v>-250</v>
      </c>
      <c r="X64" s="1" t="s">
        <v>36</v>
      </c>
      <c r="Y64" s="6">
        <f>Y63*(1+VLookups!$D$57/12)</f>
        <v>-238.18856582857902</v>
      </c>
      <c r="Z64" s="1">
        <f>E64*VLookups!$J$3</f>
        <v>416.71566666666644</v>
      </c>
      <c r="AA64" s="1" t="s">
        <v>36</v>
      </c>
      <c r="AB64" s="6">
        <f t="shared" si="0"/>
        <v>-5026.1635875258416</v>
      </c>
      <c r="AC64" s="1">
        <f t="shared" si="1"/>
        <v>24326.214351116847</v>
      </c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</row>
    <row r="65" spans="1:43" x14ac:dyDescent="0.25">
      <c r="A65" s="1"/>
      <c r="B65" s="1">
        <v>61</v>
      </c>
      <c r="C65" s="1">
        <f t="shared" si="2"/>
        <v>28</v>
      </c>
      <c r="D65" s="1">
        <f t="shared" si="3"/>
        <v>1</v>
      </c>
      <c r="E65" s="3">
        <f>E64+VLookups!$D$8</f>
        <v>10417.926666666661</v>
      </c>
      <c r="F65" s="3">
        <f>-E65*VLookups!$D$10</f>
        <v>-312.53779999999983</v>
      </c>
      <c r="G65" s="8">
        <v>0</v>
      </c>
      <c r="H65" s="3">
        <f>(-[3]VLookups!$D$13)*(E65+F65)</f>
        <v>-3284.2513816666647</v>
      </c>
      <c r="I65" s="3">
        <f>-PMT(VLookups!$D$16/12,120,-FV(VLookups!$D$16/12,72,,-VLookups!$D$15))</f>
        <v>-2024.6207681033877</v>
      </c>
      <c r="J65" s="2">
        <f>-PMT(VLookups!$D$20/12,120,-FV(VLookups!$D$20/12,24,,-VLookups!$D$19))</f>
        <v>-847.52448901054254</v>
      </c>
      <c r="K65" s="2">
        <v>0</v>
      </c>
      <c r="L65" s="3">
        <f>VLookups!$D$30</f>
        <v>-641.6219438963717</v>
      </c>
      <c r="M65" s="3">
        <f>-VLookups!$D$32</f>
        <v>-80</v>
      </c>
      <c r="N65" s="5">
        <v>1</v>
      </c>
      <c r="O65" s="2">
        <v>0</v>
      </c>
      <c r="P65" s="2">
        <v>0</v>
      </c>
      <c r="Q65" s="1" t="s">
        <v>36</v>
      </c>
      <c r="R65" s="2">
        <f>R64-VLookups!$D$45</f>
        <v>-2003.7209999999952</v>
      </c>
      <c r="S65" s="2">
        <v>0</v>
      </c>
      <c r="T65" s="2">
        <v>0</v>
      </c>
      <c r="U65" s="1" t="s">
        <v>36</v>
      </c>
      <c r="V65" s="2">
        <f>V64-VLookups!$D$54</f>
        <v>-905</v>
      </c>
      <c r="W65" s="2">
        <f>-VLookups!$D$59</f>
        <v>-250</v>
      </c>
      <c r="X65" s="1" t="s">
        <v>36</v>
      </c>
      <c r="Y65" s="6">
        <f>Y64*(1+VLookups!$D$57/12)</f>
        <v>-238.88328247891238</v>
      </c>
      <c r="Z65" s="1">
        <f>E65*VLookups!$J$3</f>
        <v>416.71706666666643</v>
      </c>
      <c r="AA65" s="1" t="s">
        <v>36</v>
      </c>
      <c r="AB65" s="6">
        <f t="shared" si="0"/>
        <v>246.48306817745294</v>
      </c>
      <c r="AC65" s="1">
        <f t="shared" si="1"/>
        <v>24613.241109879498</v>
      </c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</row>
    <row r="66" spans="1:43" x14ac:dyDescent="0.25">
      <c r="A66" s="1"/>
      <c r="B66" s="1">
        <v>62</v>
      </c>
      <c r="C66" s="1">
        <f t="shared" si="2"/>
        <v>28</v>
      </c>
      <c r="D66" s="1">
        <f t="shared" si="3"/>
        <v>2</v>
      </c>
      <c r="E66" s="3">
        <f>E65+VLookups!$D$8</f>
        <v>10417.961666666661</v>
      </c>
      <c r="F66" s="3">
        <f>-E66*VLookups!$D$10</f>
        <v>-312.5388499999998</v>
      </c>
      <c r="G66" s="8">
        <v>0</v>
      </c>
      <c r="H66" s="3">
        <f>(-[3]VLookups!$D$13)*(E66+F66)</f>
        <v>-3284.2624154166651</v>
      </c>
      <c r="I66" s="3">
        <f>-PMT(VLookups!$D$16/12,120,-FV(VLookups!$D$16/12,72,,-VLookups!$D$15))</f>
        <v>-2024.6207681033877</v>
      </c>
      <c r="J66" s="2">
        <f>-PMT(VLookups!$D$20/12,120,-FV(VLookups!$D$20/12,24,,-VLookups!$D$19))</f>
        <v>-847.52448901054254</v>
      </c>
      <c r="K66" s="2">
        <v>0</v>
      </c>
      <c r="L66" s="3">
        <f>VLookups!$D$30</f>
        <v>-641.6219438963717</v>
      </c>
      <c r="M66" s="3">
        <f>M65-VLookups!$D$33</f>
        <v>-81</v>
      </c>
      <c r="N66" s="5">
        <v>2</v>
      </c>
      <c r="O66" s="2">
        <v>0</v>
      </c>
      <c r="P66" s="2">
        <v>0</v>
      </c>
      <c r="Q66" s="1" t="s">
        <v>36</v>
      </c>
      <c r="R66" s="2">
        <f>R65-VLookups!$D$45</f>
        <v>-2003.7819999999952</v>
      </c>
      <c r="S66" s="2">
        <v>0</v>
      </c>
      <c r="T66" s="2">
        <v>0</v>
      </c>
      <c r="U66" s="1" t="s">
        <v>36</v>
      </c>
      <c r="V66" s="2">
        <f>V65-VLookups!$D$54</f>
        <v>-910</v>
      </c>
      <c r="W66" s="2">
        <f>-VLookups!$D$59</f>
        <v>-250</v>
      </c>
      <c r="X66" s="1" t="s">
        <v>36</v>
      </c>
      <c r="Y66" s="6">
        <f>Y65*(1+VLookups!$D$57/12)</f>
        <v>-239.58002538614255</v>
      </c>
      <c r="Z66" s="1">
        <f>E66*VLookups!$J$3</f>
        <v>416.71846666666642</v>
      </c>
      <c r="AA66" s="1" t="s">
        <v>36</v>
      </c>
      <c r="AB66" s="6">
        <f t="shared" si="0"/>
        <v>239.74964152022352</v>
      </c>
      <c r="AC66" s="1">
        <f t="shared" si="1"/>
        <v>24894.012819916188</v>
      </c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</row>
    <row r="67" spans="1:43" x14ac:dyDescent="0.25">
      <c r="A67" s="1"/>
      <c r="B67" s="1">
        <v>63</v>
      </c>
      <c r="C67" s="1">
        <f t="shared" si="2"/>
        <v>28</v>
      </c>
      <c r="D67" s="1">
        <f t="shared" si="3"/>
        <v>3</v>
      </c>
      <c r="E67" s="3">
        <f>E66+VLookups!$D$8</f>
        <v>10417.996666666661</v>
      </c>
      <c r="F67" s="3">
        <f>-E67*VLookups!$D$10</f>
        <v>-312.53989999999982</v>
      </c>
      <c r="G67" s="8">
        <v>0</v>
      </c>
      <c r="H67" s="3">
        <f>(-[3]VLookups!$D$13)*(E67+F67)</f>
        <v>-3284.2734491666647</v>
      </c>
      <c r="I67" s="3">
        <f>-PMT(VLookups!$D$16/12,120,-FV(VLookups!$D$16/12,72,,-VLookups!$D$15))</f>
        <v>-2024.6207681033877</v>
      </c>
      <c r="J67" s="2">
        <f>-PMT(VLookups!$D$20/12,120,-FV(VLookups!$D$20/12,24,,-VLookups!$D$19))</f>
        <v>-847.52448901054254</v>
      </c>
      <c r="K67" s="2">
        <v>0</v>
      </c>
      <c r="L67" s="3">
        <f>VLookups!$D$30</f>
        <v>-641.6219438963717</v>
      </c>
      <c r="M67" s="3">
        <f>M66-VLookups!$D$33</f>
        <v>-82</v>
      </c>
      <c r="N67" s="5">
        <v>3</v>
      </c>
      <c r="O67" s="2">
        <v>0</v>
      </c>
      <c r="P67" s="2">
        <v>0</v>
      </c>
      <c r="Q67" s="1" t="s">
        <v>36</v>
      </c>
      <c r="R67" s="2">
        <f>R66-VLookups!$D$45</f>
        <v>-2003.8429999999951</v>
      </c>
      <c r="S67" s="2">
        <v>0</v>
      </c>
      <c r="T67" s="2">
        <v>0</v>
      </c>
      <c r="U67" s="1" t="s">
        <v>36</v>
      </c>
      <c r="V67" s="2">
        <f>V66-VLookups!$D$54</f>
        <v>-915</v>
      </c>
      <c r="W67" s="2">
        <f>-VLookups!$D$59</f>
        <v>-250</v>
      </c>
      <c r="X67" s="1" t="s">
        <v>36</v>
      </c>
      <c r="Y67" s="6">
        <f>Y66*(1+VLookups!$D$57/12)</f>
        <v>-240.27880046018547</v>
      </c>
      <c r="Z67" s="1">
        <f>E67*VLookups!$J$3</f>
        <v>416.71986666666641</v>
      </c>
      <c r="AA67" s="1" t="s">
        <v>36</v>
      </c>
      <c r="AB67" s="6">
        <f t="shared" si="0"/>
        <v>233.01418269617949</v>
      </c>
      <c r="AC67" s="1">
        <f t="shared" si="1"/>
        <v>25168.517023978897</v>
      </c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</row>
    <row r="68" spans="1:43" x14ac:dyDescent="0.25">
      <c r="A68" s="1"/>
      <c r="B68" s="1">
        <v>64</v>
      </c>
      <c r="C68" s="1">
        <f t="shared" si="2"/>
        <v>28</v>
      </c>
      <c r="D68" s="1">
        <f t="shared" si="3"/>
        <v>4</v>
      </c>
      <c r="E68" s="3">
        <f>E67+VLookups!$D$8</f>
        <v>10418.03166666666</v>
      </c>
      <c r="F68" s="3">
        <f>-E68*VLookups!$D$10</f>
        <v>-312.54094999999978</v>
      </c>
      <c r="G68" s="8">
        <v>0</v>
      </c>
      <c r="H68" s="3">
        <f>(-[3]VLookups!$D$13)*(E68+F68)</f>
        <v>-3284.2844829166647</v>
      </c>
      <c r="I68" s="3">
        <f>-PMT(VLookups!$D$16/12,120,-FV(VLookups!$D$16/12,72,,-VLookups!$D$15))</f>
        <v>-2024.6207681033877</v>
      </c>
      <c r="J68" s="2">
        <f>-PMT(VLookups!$D$20/12,120,-FV(VLookups!$D$20/12,24,,-VLookups!$D$19))</f>
        <v>-847.52448901054254</v>
      </c>
      <c r="K68" s="2">
        <v>0</v>
      </c>
      <c r="L68" s="3">
        <f>VLookups!$D$30</f>
        <v>-641.6219438963717</v>
      </c>
      <c r="M68" s="3">
        <f>M67-VLookups!$D$33</f>
        <v>-83</v>
      </c>
      <c r="N68" s="5">
        <v>4</v>
      </c>
      <c r="O68" s="2">
        <v>0</v>
      </c>
      <c r="P68" s="2">
        <v>0</v>
      </c>
      <c r="Q68" s="1" t="s">
        <v>36</v>
      </c>
      <c r="R68" s="2">
        <f>R67-VLookups!$D$45</f>
        <v>-2003.903999999995</v>
      </c>
      <c r="S68" s="2">
        <v>0</v>
      </c>
      <c r="T68" s="2">
        <v>0</v>
      </c>
      <c r="U68" s="1" t="s">
        <v>36</v>
      </c>
      <c r="V68" s="2">
        <f>V67-VLookups!$D$54</f>
        <v>-920</v>
      </c>
      <c r="W68" s="2">
        <f>-VLookups!$D$59</f>
        <v>-250</v>
      </c>
      <c r="X68" s="1" t="s">
        <v>36</v>
      </c>
      <c r="Y68" s="6">
        <f>Y67*(1+VLookups!$D$57/12)</f>
        <v>-240.97961362819433</v>
      </c>
      <c r="Z68" s="1">
        <f>E68*VLookups!$J$3</f>
        <v>416.72126666666645</v>
      </c>
      <c r="AA68" s="1" t="s">
        <v>36</v>
      </c>
      <c r="AB68" s="6">
        <f t="shared" si="0"/>
        <v>226.27668577817099</v>
      </c>
      <c r="AC68" s="1">
        <f t="shared" si="1"/>
        <v>25436.741238130369</v>
      </c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</row>
    <row r="69" spans="1:43" x14ac:dyDescent="0.25">
      <c r="A69" s="1"/>
      <c r="B69" s="1">
        <v>65</v>
      </c>
      <c r="C69" s="1">
        <f t="shared" si="2"/>
        <v>28</v>
      </c>
      <c r="D69" s="1">
        <f t="shared" si="3"/>
        <v>5</v>
      </c>
      <c r="E69" s="3">
        <f>E68+VLookups!$D$8</f>
        <v>10418.06666666666</v>
      </c>
      <c r="F69" s="3">
        <f>-E69*VLookups!$D$10</f>
        <v>-312.5419999999998</v>
      </c>
      <c r="G69" s="8">
        <v>0</v>
      </c>
      <c r="H69" s="3">
        <f>(-[3]VLookups!$D$13)*(E69+F69)</f>
        <v>-3284.2955166666648</v>
      </c>
      <c r="I69" s="3">
        <f>-PMT(VLookups!$D$16/12,120,-FV(VLookups!$D$16/12,72,,-VLookups!$D$15))</f>
        <v>-2024.6207681033877</v>
      </c>
      <c r="J69" s="2">
        <f>-PMT(VLookups!$D$20/12,120,-FV(VLookups!$D$20/12,24,,-VLookups!$D$19))</f>
        <v>-847.52448901054254</v>
      </c>
      <c r="K69" s="2">
        <v>0</v>
      </c>
      <c r="L69" s="3">
        <f>VLookups!$D$30</f>
        <v>-641.6219438963717</v>
      </c>
      <c r="M69" s="3">
        <f>M68-VLookups!$D$33</f>
        <v>-84</v>
      </c>
      <c r="N69" s="5">
        <v>5</v>
      </c>
      <c r="O69" s="2">
        <v>0</v>
      </c>
      <c r="P69" s="2">
        <v>0</v>
      </c>
      <c r="Q69" s="1" t="s">
        <v>36</v>
      </c>
      <c r="R69" s="2">
        <f>R68-VLookups!$D$45</f>
        <v>-2003.9649999999949</v>
      </c>
      <c r="S69" s="2">
        <v>0</v>
      </c>
      <c r="T69" s="2">
        <v>0</v>
      </c>
      <c r="U69" s="1" t="s">
        <v>36</v>
      </c>
      <c r="V69" s="2">
        <f>V68-VLookups!$D$54</f>
        <v>-925</v>
      </c>
      <c r="W69" s="2">
        <f>-VLookups!$D$59</f>
        <v>-250</v>
      </c>
      <c r="X69" s="1" t="s">
        <v>36</v>
      </c>
      <c r="Y69" s="6">
        <f>Y68*(1+VLookups!$D$57/12)</f>
        <v>-241.68247083460989</v>
      </c>
      <c r="Z69" s="1">
        <f>E69*VLookups!$J$3</f>
        <v>416.72266666666644</v>
      </c>
      <c r="AA69" s="1" t="s">
        <v>36</v>
      </c>
      <c r="AB69" s="6">
        <f t="shared" ref="AB69:AB132" si="4">SUM(E69,F69,H69,I69,K69,L69,M69,O69,P69,R69,S69,T69,V69,W69,X69,Y69,G69,J69,Z69,AA69)</f>
        <v>219.53714482175576</v>
      </c>
      <c r="AC69" s="1">
        <f t="shared" si="1"/>
        <v>25698.672951682343</v>
      </c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</row>
    <row r="70" spans="1:43" x14ac:dyDescent="0.25">
      <c r="A70" s="1"/>
      <c r="B70" s="1">
        <v>66</v>
      </c>
      <c r="C70" s="1">
        <f t="shared" si="2"/>
        <v>28</v>
      </c>
      <c r="D70" s="1">
        <f t="shared" si="3"/>
        <v>6</v>
      </c>
      <c r="E70" s="3">
        <f>E69+VLookups!$D$8</f>
        <v>10418.10166666666</v>
      </c>
      <c r="F70" s="3">
        <f>-E70*VLookups!$D$10</f>
        <v>-312.54304999999977</v>
      </c>
      <c r="G70" s="8">
        <v>0</v>
      </c>
      <c r="H70" s="3">
        <f>(-[3]VLookups!$D$13)*(E70+F70)</f>
        <v>-3284.3065504166648</v>
      </c>
      <c r="I70" s="3">
        <f>-PMT(VLookups!$D$16/12,120,-FV(VLookups!$D$16/12,72,,-VLookups!$D$15))</f>
        <v>-2024.6207681033877</v>
      </c>
      <c r="J70" s="2">
        <f>-PMT(VLookups!$D$20/12,120,-FV(VLookups!$D$20/12,24,,-VLookups!$D$19))</f>
        <v>-847.52448901054254</v>
      </c>
      <c r="K70" s="2">
        <v>0</v>
      </c>
      <c r="L70" s="3">
        <f>VLookups!$D$30</f>
        <v>-641.6219438963717</v>
      </c>
      <c r="M70" s="3">
        <f>M69-VLookups!$D$33</f>
        <v>-85</v>
      </c>
      <c r="N70" s="5">
        <v>6</v>
      </c>
      <c r="O70" s="2">
        <v>0</v>
      </c>
      <c r="P70" s="2">
        <v>0</v>
      </c>
      <c r="Q70" s="1" t="s">
        <v>36</v>
      </c>
      <c r="R70" s="2">
        <f>R69-VLookups!$D$45</f>
        <v>-2004.0259999999948</v>
      </c>
      <c r="S70" s="2">
        <v>0</v>
      </c>
      <c r="T70" s="2">
        <v>0</v>
      </c>
      <c r="U70" s="1" t="s">
        <v>36</v>
      </c>
      <c r="V70" s="2">
        <f>V69-VLookups!$D$54</f>
        <v>-930</v>
      </c>
      <c r="W70" s="2">
        <f>-VLookups!$D$59</f>
        <v>-250</v>
      </c>
      <c r="X70" s="1" t="s">
        <v>36</v>
      </c>
      <c r="Y70" s="6">
        <f>Y69*(1+VLookups!$D$57/12)</f>
        <v>-242.38737804121084</v>
      </c>
      <c r="Z70" s="1">
        <f>E70*VLookups!$J$3</f>
        <v>416.72406666666643</v>
      </c>
      <c r="AA70" s="1" t="s">
        <v>36</v>
      </c>
      <c r="AB70" s="6">
        <f t="shared" si="4"/>
        <v>212.7955538651546</v>
      </c>
      <c r="AC70" s="1">
        <f t="shared" ref="AC70:AC133" si="5">AB70+AC69*(1+$AC$2/12)</f>
        <v>25954.299627133638</v>
      </c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spans="1:43" x14ac:dyDescent="0.25">
      <c r="A71" s="1"/>
      <c r="B71" s="1">
        <v>67</v>
      </c>
      <c r="C71" s="1">
        <f t="shared" si="2"/>
        <v>28</v>
      </c>
      <c r="D71" s="1">
        <f t="shared" si="3"/>
        <v>7</v>
      </c>
      <c r="E71" s="3">
        <f>E70+VLookups!$D$8</f>
        <v>10418.13666666666</v>
      </c>
      <c r="F71" s="3">
        <f>-E71*VLookups!$D$10</f>
        <v>-312.54409999999979</v>
      </c>
      <c r="G71" s="8">
        <v>0</v>
      </c>
      <c r="H71" s="3">
        <f>(-[3]VLookups!$D$13)*(E71+F71)</f>
        <v>-3284.3175841666648</v>
      </c>
      <c r="I71" s="3">
        <f>-PMT(VLookups!$D$16/12,120,-FV(VLookups!$D$16/12,72,,-VLookups!$D$15))</f>
        <v>-2024.6207681033877</v>
      </c>
      <c r="J71" s="2">
        <f>-PMT(VLookups!$D$20/12,120,-FV(VLookups!$D$20/12,24,,-VLookups!$D$19))</f>
        <v>-847.52448901054254</v>
      </c>
      <c r="K71" s="2">
        <v>0</v>
      </c>
      <c r="L71" s="3">
        <f>VLookups!$D$30</f>
        <v>-641.6219438963717</v>
      </c>
      <c r="M71" s="3">
        <f>M70-VLookups!$D$33</f>
        <v>-86</v>
      </c>
      <c r="N71" s="5">
        <v>7</v>
      </c>
      <c r="O71" s="2">
        <v>0</v>
      </c>
      <c r="P71" s="2">
        <v>0</v>
      </c>
      <c r="Q71" s="1" t="s">
        <v>36</v>
      </c>
      <c r="R71" s="2">
        <f>R70-VLookups!$D$45</f>
        <v>-2004.0869999999948</v>
      </c>
      <c r="S71" s="2">
        <v>0</v>
      </c>
      <c r="T71" s="2">
        <v>0</v>
      </c>
      <c r="U71" s="1" t="s">
        <v>36</v>
      </c>
      <c r="V71" s="2">
        <f>V70-VLookups!$D$54</f>
        <v>-935</v>
      </c>
      <c r="W71" s="2">
        <f>-VLookups!$D$59</f>
        <v>-250</v>
      </c>
      <c r="X71" s="1" t="s">
        <v>36</v>
      </c>
      <c r="Y71" s="6">
        <f>Y70*(1+VLookups!$D$57/12)</f>
        <v>-243.09434122716436</v>
      </c>
      <c r="Z71" s="1">
        <f>E71*VLookups!$J$3</f>
        <v>416.72546666666642</v>
      </c>
      <c r="AA71" s="1" t="s">
        <v>36</v>
      </c>
      <c r="AB71" s="6">
        <f t="shared" si="4"/>
        <v>206.05190692920087</v>
      </c>
      <c r="AC71" s="1">
        <f t="shared" si="5"/>
        <v>26203.608700108063</v>
      </c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</row>
    <row r="72" spans="1:43" x14ac:dyDescent="0.25">
      <c r="A72" s="1"/>
      <c r="B72" s="1">
        <v>68</v>
      </c>
      <c r="C72" s="1">
        <f t="shared" si="2"/>
        <v>28</v>
      </c>
      <c r="D72" s="1">
        <f t="shared" si="3"/>
        <v>8</v>
      </c>
      <c r="E72" s="3">
        <f>E71+VLookups!$D$8</f>
        <v>10418.17166666666</v>
      </c>
      <c r="F72" s="3">
        <f>-E72*VLookups!$D$10</f>
        <v>-312.54514999999981</v>
      </c>
      <c r="G72" s="8">
        <v>0</v>
      </c>
      <c r="H72" s="3">
        <f>(-[3]VLookups!$D$13)*(E72+F72)</f>
        <v>-3284.3286179166644</v>
      </c>
      <c r="I72" s="3">
        <f>-PMT(VLookups!$D$16/12,120,-FV(VLookups!$D$16/12,72,,-VLookups!$D$15))</f>
        <v>-2024.6207681033877</v>
      </c>
      <c r="J72" s="2">
        <f>-PMT(VLookups!$D$20/12,120,-FV(VLookups!$D$20/12,24,,-VLookups!$D$19))</f>
        <v>-847.52448901054254</v>
      </c>
      <c r="K72" s="2">
        <v>0</v>
      </c>
      <c r="L72" s="3">
        <f>VLookups!$D$30</f>
        <v>-641.6219438963717</v>
      </c>
      <c r="M72" s="3">
        <f>M71-VLookups!$D$33</f>
        <v>-87</v>
      </c>
      <c r="N72" s="5">
        <v>8</v>
      </c>
      <c r="O72" s="2">
        <v>0</v>
      </c>
      <c r="P72" s="2">
        <v>0</v>
      </c>
      <c r="Q72" s="1" t="s">
        <v>36</v>
      </c>
      <c r="R72" s="2">
        <f>R71-VLookups!$D$45</f>
        <v>-2004.1479999999947</v>
      </c>
      <c r="S72" s="2">
        <v>0</v>
      </c>
      <c r="T72" s="2">
        <v>0</v>
      </c>
      <c r="U72" s="1" t="s">
        <v>36</v>
      </c>
      <c r="V72" s="2">
        <f>V71-VLookups!$D$54</f>
        <v>-940</v>
      </c>
      <c r="W72" s="2">
        <f>-VLookups!$D$59</f>
        <v>-250</v>
      </c>
      <c r="X72" s="1" t="s">
        <v>36</v>
      </c>
      <c r="Y72" s="6">
        <f>Y71*(1+VLookups!$D$57/12)</f>
        <v>-243.80336638907693</v>
      </c>
      <c r="Z72" s="1">
        <f>E72*VLookups!$J$3</f>
        <v>416.72686666666641</v>
      </c>
      <c r="AA72" s="1" t="s">
        <v>36</v>
      </c>
      <c r="AB72" s="6">
        <f t="shared" si="4"/>
        <v>199.30619801728858</v>
      </c>
      <c r="AC72" s="1">
        <f t="shared" si="5"/>
        <v>26446.587579292202</v>
      </c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</row>
    <row r="73" spans="1:43" x14ac:dyDescent="0.25">
      <c r="A73" s="1"/>
      <c r="B73" s="1">
        <v>69</v>
      </c>
      <c r="C73" s="1">
        <f t="shared" si="2"/>
        <v>28</v>
      </c>
      <c r="D73" s="1">
        <f t="shared" si="3"/>
        <v>9</v>
      </c>
      <c r="E73" s="3">
        <f>E72+VLookups!$D$8</f>
        <v>10418.20666666666</v>
      </c>
      <c r="F73" s="3">
        <f>-E73*VLookups!$D$10</f>
        <v>-312.54619999999977</v>
      </c>
      <c r="G73" s="8">
        <v>0</v>
      </c>
      <c r="H73" s="3">
        <f>(-[3]VLookups!$D$13)*(E73+F73)</f>
        <v>-3284.3396516666648</v>
      </c>
      <c r="I73" s="3">
        <f>-PMT(VLookups!$D$16/12,120,-FV(VLookups!$D$16/12,72,,-VLookups!$D$15))</f>
        <v>-2024.6207681033877</v>
      </c>
      <c r="J73" s="2">
        <f>-PMT(VLookups!$D$20/12,120,-FV(VLookups!$D$20/12,24,,-VLookups!$D$19))</f>
        <v>-847.52448901054254</v>
      </c>
      <c r="K73" s="2">
        <v>0</v>
      </c>
      <c r="L73" s="3">
        <f>VLookups!$D$30</f>
        <v>-641.6219438963717</v>
      </c>
      <c r="M73" s="3">
        <f>M72-VLookups!$D$33</f>
        <v>-88</v>
      </c>
      <c r="N73" s="5">
        <v>9</v>
      </c>
      <c r="O73" s="2">
        <v>0</v>
      </c>
      <c r="P73" s="2">
        <v>0</v>
      </c>
      <c r="Q73" s="1" t="s">
        <v>36</v>
      </c>
      <c r="R73" s="2">
        <f>R72-VLookups!$D$45</f>
        <v>-2004.2089999999946</v>
      </c>
      <c r="S73" s="2">
        <v>0</v>
      </c>
      <c r="T73" s="2">
        <v>0</v>
      </c>
      <c r="U73" s="1" t="s">
        <v>36</v>
      </c>
      <c r="V73" s="2">
        <f>V72-VLookups!$D$54</f>
        <v>-945</v>
      </c>
      <c r="W73" s="2">
        <f>-VLookups!$D$59</f>
        <v>-250</v>
      </c>
      <c r="X73" s="1" t="s">
        <v>36</v>
      </c>
      <c r="Y73" s="6">
        <f>Y72*(1+VLookups!$D$57/12)</f>
        <v>-244.51445954104508</v>
      </c>
      <c r="Z73" s="1">
        <f>E73*VLookups!$J$3</f>
        <v>416.7282666666664</v>
      </c>
      <c r="AA73" s="1" t="s">
        <v>36</v>
      </c>
      <c r="AB73" s="6">
        <f t="shared" si="4"/>
        <v>192.5584211153207</v>
      </c>
      <c r="AC73" s="1">
        <f t="shared" si="5"/>
        <v>26683.223646373011</v>
      </c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</row>
    <row r="74" spans="1:43" x14ac:dyDescent="0.25">
      <c r="A74" s="1"/>
      <c r="B74" s="1">
        <v>70</v>
      </c>
      <c r="C74" s="1">
        <f t="shared" si="2"/>
        <v>28</v>
      </c>
      <c r="D74" s="1">
        <f t="shared" si="3"/>
        <v>10</v>
      </c>
      <c r="E74" s="3">
        <f>E73+VLookups!$D$8</f>
        <v>10418.24166666666</v>
      </c>
      <c r="F74" s="3">
        <f>-E74*VLookups!$D$10</f>
        <v>-312.54724999999979</v>
      </c>
      <c r="G74" s="8">
        <v>0</v>
      </c>
      <c r="H74" s="3">
        <f>(-[3]VLookups!$D$13)*(E74+F74)</f>
        <v>-3284.3506854166644</v>
      </c>
      <c r="I74" s="3">
        <f>-PMT(VLookups!$D$16/12,120,-FV(VLookups!$D$16/12,72,,-VLookups!$D$15))</f>
        <v>-2024.6207681033877</v>
      </c>
      <c r="J74" s="2">
        <f>-PMT(VLookups!$D$20/12,120,-FV(VLookups!$D$20/12,24,,-VLookups!$D$19))</f>
        <v>-847.52448901054254</v>
      </c>
      <c r="K74" s="2">
        <v>0</v>
      </c>
      <c r="L74" s="3">
        <f>VLookups!$D$30</f>
        <v>-641.6219438963717</v>
      </c>
      <c r="M74" s="3">
        <f>M73-VLookups!$D$33</f>
        <v>-89</v>
      </c>
      <c r="N74" s="5">
        <v>10</v>
      </c>
      <c r="O74" s="2">
        <v>0</v>
      </c>
      <c r="P74" s="2">
        <v>0</v>
      </c>
      <c r="Q74" s="1" t="s">
        <v>36</v>
      </c>
      <c r="R74" s="2">
        <f>R73-VLookups!$D$45</f>
        <v>-2004.2699999999945</v>
      </c>
      <c r="S74" s="2">
        <v>0</v>
      </c>
      <c r="T74" s="2">
        <v>0</v>
      </c>
      <c r="U74" s="1" t="s">
        <v>36</v>
      </c>
      <c r="V74" s="2">
        <f>V73-VLookups!$D$54</f>
        <v>-950</v>
      </c>
      <c r="W74" s="2">
        <f>-VLookups!$D$59</f>
        <v>-250</v>
      </c>
      <c r="X74" s="1" t="s">
        <v>36</v>
      </c>
      <c r="Y74" s="6">
        <f>Y73*(1+VLookups!$D$57/12)</f>
        <v>-245.22762671470647</v>
      </c>
      <c r="Z74" s="1">
        <f>E74*VLookups!$J$3</f>
        <v>416.72966666666639</v>
      </c>
      <c r="AA74" s="1" t="s">
        <v>36</v>
      </c>
      <c r="AB74" s="6">
        <f t="shared" si="4"/>
        <v>185.8085701916591</v>
      </c>
      <c r="AC74" s="1">
        <f t="shared" si="5"/>
        <v>26913.504255975295</v>
      </c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</row>
    <row r="75" spans="1:43" x14ac:dyDescent="0.25">
      <c r="A75" s="1"/>
      <c r="B75" s="1">
        <v>71</v>
      </c>
      <c r="C75" s="1">
        <f t="shared" si="2"/>
        <v>28</v>
      </c>
      <c r="D75" s="1">
        <f t="shared" si="3"/>
        <v>11</v>
      </c>
      <c r="E75" s="3">
        <f>E74+VLookups!$D$8</f>
        <v>10418.276666666659</v>
      </c>
      <c r="F75" s="3">
        <f>-E75*VLookups!$D$10</f>
        <v>-312.54829999999976</v>
      </c>
      <c r="G75" s="8">
        <v>0</v>
      </c>
      <c r="H75" s="3">
        <f>(-[3]VLookups!$D$13)*(E75+F75)</f>
        <v>-3284.3617191666644</v>
      </c>
      <c r="I75" s="3">
        <f>-PMT(VLookups!$D$16/12,120,-FV(VLookups!$D$16/12,72,,-VLookups!$D$15))</f>
        <v>-2024.6207681033877</v>
      </c>
      <c r="J75" s="2">
        <f>-PMT(VLookups!$D$20/12,120,-FV(VLookups!$D$20/12,24,,-VLookups!$D$19))</f>
        <v>-847.52448901054254</v>
      </c>
      <c r="K75" s="2">
        <v>0</v>
      </c>
      <c r="L75" s="3">
        <f>VLookups!$D$30</f>
        <v>-641.6219438963717</v>
      </c>
      <c r="M75" s="3">
        <f>M74-VLookups!$D$33</f>
        <v>-90</v>
      </c>
      <c r="N75" s="5">
        <v>11</v>
      </c>
      <c r="O75" s="2">
        <v>0</v>
      </c>
      <c r="P75" s="2">
        <v>0</v>
      </c>
      <c r="Q75" s="1" t="s">
        <v>36</v>
      </c>
      <c r="R75" s="2">
        <f>R74-VLookups!$D$45</f>
        <v>-2004.3309999999944</v>
      </c>
      <c r="S75" s="2">
        <v>0</v>
      </c>
      <c r="T75" s="2">
        <v>0</v>
      </c>
      <c r="U75" s="1" t="s">
        <v>36</v>
      </c>
      <c r="V75" s="2">
        <f>V74-VLookups!$D$54</f>
        <v>-955</v>
      </c>
      <c r="W75" s="2">
        <f>-VLookups!$D$59</f>
        <v>-250</v>
      </c>
      <c r="X75" s="1" t="s">
        <v>36</v>
      </c>
      <c r="Y75" s="6">
        <f>Y74*(1+VLookups!$D$57/12)</f>
        <v>-245.94287395929103</v>
      </c>
      <c r="Z75" s="1">
        <f>E75*VLookups!$J$3</f>
        <v>416.73106666666638</v>
      </c>
      <c r="AA75" s="1" t="s">
        <v>36</v>
      </c>
      <c r="AB75" s="6">
        <f t="shared" si="4"/>
        <v>179.05663919707342</v>
      </c>
      <c r="AC75" s="1">
        <f t="shared" si="5"/>
        <v>27137.416735598996</v>
      </c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</row>
    <row r="76" spans="1:43" x14ac:dyDescent="0.25">
      <c r="A76" s="1"/>
      <c r="B76" s="1">
        <v>72</v>
      </c>
      <c r="C76" s="1">
        <f t="shared" si="2"/>
        <v>29</v>
      </c>
      <c r="D76" s="1">
        <f t="shared" si="3"/>
        <v>0</v>
      </c>
      <c r="E76" s="3">
        <f>E75+VLookups!$D$8</f>
        <v>10418.311666666659</v>
      </c>
      <c r="F76" s="3">
        <f>-E76*VLookups!$D$10</f>
        <v>-312.54934999999978</v>
      </c>
      <c r="G76" s="8">
        <v>0</v>
      </c>
      <c r="H76" s="3">
        <f>(-[3]VLookups!$D$13)*(E76+F76)</f>
        <v>-3284.3727529166645</v>
      </c>
      <c r="I76" s="3">
        <f>-PMT(VLookups!$D$16/12,120,-FV(VLookups!$D$16/12,72,,-VLookups!$D$15))</f>
        <v>-2024.6207681033877</v>
      </c>
      <c r="J76" s="2">
        <f>-PMT(VLookups!$D$20/12,120,-FV(VLookups!$D$20/12,24,,-VLookups!$D$19))</f>
        <v>-847.52448901054254</v>
      </c>
      <c r="K76" s="2">
        <v>0</v>
      </c>
      <c r="L76" s="3">
        <f>VLookups!$D$30</f>
        <v>-641.6219438963717</v>
      </c>
      <c r="M76" s="3">
        <f>M75-VLookups!$D$33</f>
        <v>-91</v>
      </c>
      <c r="N76" s="5">
        <v>12</v>
      </c>
      <c r="O76" s="2">
        <v>0</v>
      </c>
      <c r="P76" s="2">
        <v>0</v>
      </c>
      <c r="Q76" s="1" t="s">
        <v>36</v>
      </c>
      <c r="R76" s="2">
        <f>R75-VLookups!$D$45</f>
        <v>-2004.3919999999944</v>
      </c>
      <c r="S76" s="2">
        <v>0</v>
      </c>
      <c r="T76" s="2">
        <v>0</v>
      </c>
      <c r="U76" s="1" t="s">
        <v>36</v>
      </c>
      <c r="V76" s="2">
        <f>V75-VLookups!$D$54</f>
        <v>-960</v>
      </c>
      <c r="W76" s="2">
        <f>-VLookups!$D$59</f>
        <v>-250</v>
      </c>
      <c r="X76" s="1" t="s">
        <v>36</v>
      </c>
      <c r="Y76" s="6">
        <f>Y75*(1+VLookups!$D$57/12)</f>
        <v>-246.6602073416723</v>
      </c>
      <c r="Z76" s="1">
        <f>E76*VLookups!$J$3</f>
        <v>416.73246666666637</v>
      </c>
      <c r="AA76" s="1" t="s">
        <v>36</v>
      </c>
      <c r="AB76" s="6">
        <f t="shared" si="4"/>
        <v>172.30262206469342</v>
      </c>
      <c r="AC76" s="1">
        <f t="shared" si="5"/>
        <v>27354.948385556356</v>
      </c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</row>
    <row r="77" spans="1:43" x14ac:dyDescent="0.25">
      <c r="A77" s="1"/>
      <c r="B77" s="1">
        <v>73</v>
      </c>
      <c r="C77" s="1">
        <f t="shared" si="2"/>
        <v>29</v>
      </c>
      <c r="D77" s="1">
        <f t="shared" si="3"/>
        <v>1</v>
      </c>
      <c r="E77" s="3">
        <f>E76+VLookups!$D$8</f>
        <v>10418.346666666659</v>
      </c>
      <c r="F77" s="3">
        <f>-E77*VLookups!$D$10</f>
        <v>-312.55039999999974</v>
      </c>
      <c r="G77" s="8">
        <v>0</v>
      </c>
      <c r="H77" s="3">
        <f>(-[3]VLookups!$D$13)*(E77+F77)</f>
        <v>-3284.3837866666645</v>
      </c>
      <c r="I77" s="3">
        <f>-PMT(VLookups!$D$16/12,120,-FV(VLookups!$D$16/12,72,,-VLookups!$D$15))</f>
        <v>-2024.6207681033877</v>
      </c>
      <c r="J77" s="2">
        <f>-PMT(VLookups!$D$20/12,120,-FV(VLookups!$D$20/12,24,,-VLookups!$D$19))</f>
        <v>-847.52448901054254</v>
      </c>
      <c r="K77" s="2">
        <v>0</v>
      </c>
      <c r="L77" s="3">
        <f>VLookups!$D$30</f>
        <v>-641.6219438963717</v>
      </c>
      <c r="M77" s="3">
        <f>M76-VLookups!$D$33</f>
        <v>-92</v>
      </c>
      <c r="N77" s="5">
        <v>13</v>
      </c>
      <c r="O77" s="2">
        <v>0</v>
      </c>
      <c r="P77" s="2">
        <v>0</v>
      </c>
      <c r="Q77" s="1" t="s">
        <v>36</v>
      </c>
      <c r="R77" s="2">
        <f>R76-VLookups!$D$45</f>
        <v>-2004.4529999999943</v>
      </c>
      <c r="S77" s="2">
        <v>0</v>
      </c>
      <c r="T77" s="2">
        <v>0</v>
      </c>
      <c r="U77" s="1" t="s">
        <v>36</v>
      </c>
      <c r="V77" s="2">
        <f>V76-VLookups!$D$54</f>
        <v>-965</v>
      </c>
      <c r="W77" s="2">
        <f>-VLookups!$D$59</f>
        <v>-250</v>
      </c>
      <c r="X77" s="1" t="s">
        <v>36</v>
      </c>
      <c r="Y77" s="6">
        <f>Y76*(1+VLookups!$D$57/12)</f>
        <v>-247.37963294641884</v>
      </c>
      <c r="Z77" s="1">
        <f>E77*VLookups!$J$3</f>
        <v>416.73386666666636</v>
      </c>
      <c r="AA77" s="1" t="s">
        <v>36</v>
      </c>
      <c r="AB77" s="6">
        <f t="shared" si="4"/>
        <v>165.54651270994623</v>
      </c>
      <c r="AC77" s="1">
        <f t="shared" si="5"/>
        <v>27566.086478908896</v>
      </c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</row>
    <row r="78" spans="1:43" x14ac:dyDescent="0.25">
      <c r="A78" s="1"/>
      <c r="B78" s="1">
        <v>74</v>
      </c>
      <c r="C78" s="1">
        <f t="shared" si="2"/>
        <v>29</v>
      </c>
      <c r="D78" s="1">
        <f t="shared" si="3"/>
        <v>2</v>
      </c>
      <c r="E78" s="3">
        <f>E77+VLookups!$D$8</f>
        <v>10418.381666666659</v>
      </c>
      <c r="F78" s="3">
        <f>-E78*VLookups!$D$10</f>
        <v>-312.55144999999976</v>
      </c>
      <c r="G78" s="8">
        <v>0</v>
      </c>
      <c r="H78" s="3">
        <f>(-[3]VLookups!$D$13)*(E78+F78)</f>
        <v>-3284.3948204166645</v>
      </c>
      <c r="I78" s="3">
        <f>-PMT(VLookups!$D$16/12,120,-FV(VLookups!$D$16/12,72,,-VLookups!$D$15))</f>
        <v>-2024.6207681033877</v>
      </c>
      <c r="J78" s="2">
        <f>-PMT(VLookups!$D$20/12,120,-FV(VLookups!$D$20/12,24,,-VLookups!$D$19))</f>
        <v>-847.52448901054254</v>
      </c>
      <c r="K78" s="2">
        <v>0</v>
      </c>
      <c r="L78" s="3">
        <f>VLookups!$D$30</f>
        <v>-641.6219438963717</v>
      </c>
      <c r="M78" s="3">
        <f>M77-VLookups!$D$33</f>
        <v>-93</v>
      </c>
      <c r="N78" s="5">
        <v>14</v>
      </c>
      <c r="O78" s="2">
        <v>0</v>
      </c>
      <c r="P78" s="2">
        <v>0</v>
      </c>
      <c r="Q78" s="1" t="s">
        <v>36</v>
      </c>
      <c r="R78" s="2">
        <f>R77-VLookups!$D$45</f>
        <v>-2004.5139999999942</v>
      </c>
      <c r="S78" s="2">
        <v>0</v>
      </c>
      <c r="T78" s="2">
        <v>0</v>
      </c>
      <c r="U78" s="1" t="s">
        <v>36</v>
      </c>
      <c r="V78" s="2">
        <f>V77-VLookups!$D$54</f>
        <v>-970</v>
      </c>
      <c r="W78" s="2">
        <f>-VLookups!$D$59</f>
        <v>-250</v>
      </c>
      <c r="X78" s="1" t="s">
        <v>36</v>
      </c>
      <c r="Y78" s="6">
        <f>Y77*(1+VLookups!$D$57/12)</f>
        <v>-248.1011568758459</v>
      </c>
      <c r="Z78" s="1">
        <f>E78*VLookups!$J$3</f>
        <v>416.73526666666635</v>
      </c>
      <c r="AA78" s="1" t="s">
        <v>36</v>
      </c>
      <c r="AB78" s="6">
        <f t="shared" si="4"/>
        <v>158.78830503051995</v>
      </c>
      <c r="AC78" s="1">
        <f t="shared" si="5"/>
        <v>27770.818261404267</v>
      </c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</row>
    <row r="79" spans="1:43" x14ac:dyDescent="0.25">
      <c r="A79" s="1"/>
      <c r="B79" s="1">
        <v>75</v>
      </c>
      <c r="C79" s="1">
        <f t="shared" si="2"/>
        <v>29</v>
      </c>
      <c r="D79" s="1">
        <f t="shared" si="3"/>
        <v>3</v>
      </c>
      <c r="E79" s="3">
        <f>E78+VLookups!$D$8</f>
        <v>10418.416666666659</v>
      </c>
      <c r="F79" s="3">
        <f>-E79*VLookups!$D$10</f>
        <v>-312.55249999999972</v>
      </c>
      <c r="G79" s="8">
        <v>0</v>
      </c>
      <c r="H79" s="3">
        <f>(-[3]VLookups!$D$13)*(E79+F79)</f>
        <v>-3284.4058541666641</v>
      </c>
      <c r="I79" s="3">
        <f>-PMT(VLookups!$D$16/12,120,-FV(VLookups!$D$16/12,72,,-VLookups!$D$15))</f>
        <v>-2024.6207681033877</v>
      </c>
      <c r="J79" s="2">
        <f>-PMT(VLookups!$D$20/12,120,-FV(VLookups!$D$20/12,24,,-VLookups!$D$19))</f>
        <v>-847.52448901054254</v>
      </c>
      <c r="K79" s="2">
        <v>0</v>
      </c>
      <c r="L79" s="3">
        <f>VLookups!$D$30</f>
        <v>-641.6219438963717</v>
      </c>
      <c r="M79" s="3">
        <f>M78-VLookups!$D$33</f>
        <v>-94</v>
      </c>
      <c r="N79" s="5">
        <v>15</v>
      </c>
      <c r="O79" s="2">
        <v>0</v>
      </c>
      <c r="P79" s="2">
        <v>0</v>
      </c>
      <c r="Q79" s="1" t="s">
        <v>36</v>
      </c>
      <c r="R79" s="2">
        <f>R78-VLookups!$D$45</f>
        <v>-2004.5749999999941</v>
      </c>
      <c r="S79" s="2">
        <v>0</v>
      </c>
      <c r="T79" s="2">
        <v>0</v>
      </c>
      <c r="U79" s="1" t="s">
        <v>36</v>
      </c>
      <c r="V79" s="2">
        <f>V78-VLookups!$D$54</f>
        <v>-975</v>
      </c>
      <c r="W79" s="2">
        <f>-VLookups!$D$59</f>
        <v>-250</v>
      </c>
      <c r="X79" s="1" t="s">
        <v>36</v>
      </c>
      <c r="Y79" s="6">
        <f>Y78*(1+VLookups!$D$57/12)</f>
        <v>-248.82478525006712</v>
      </c>
      <c r="Z79" s="1">
        <f>E79*VLookups!$J$3</f>
        <v>416.73666666666634</v>
      </c>
      <c r="AA79" s="1" t="s">
        <v>36</v>
      </c>
      <c r="AB79" s="6">
        <f t="shared" si="4"/>
        <v>152.02799290629844</v>
      </c>
      <c r="AC79" s="1">
        <f t="shared" si="5"/>
        <v>27969.13095141291</v>
      </c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</row>
    <row r="80" spans="1:43" x14ac:dyDescent="0.25">
      <c r="A80" s="1"/>
      <c r="B80" s="1">
        <v>76</v>
      </c>
      <c r="C80" s="1">
        <f t="shared" si="2"/>
        <v>29</v>
      </c>
      <c r="D80" s="1">
        <f t="shared" si="3"/>
        <v>4</v>
      </c>
      <c r="E80" s="3">
        <f>E79+VLookups!$D$8</f>
        <v>10418.451666666659</v>
      </c>
      <c r="F80" s="3">
        <f>-E80*VLookups!$D$10</f>
        <v>-312.55354999999975</v>
      </c>
      <c r="G80" s="8">
        <v>0</v>
      </c>
      <c r="H80" s="3">
        <f>(-[3]VLookups!$D$13)*(E80+F80)</f>
        <v>-3284.4168879166641</v>
      </c>
      <c r="I80" s="3">
        <f>-PMT(VLookups!$D$16/12,120,-FV(VLookups!$D$16/12,72,,-VLookups!$D$15))</f>
        <v>-2024.6207681033877</v>
      </c>
      <c r="J80" s="2">
        <f>-PMT(VLookups!$D$20/12,120,-FV(VLookups!$D$20/12,24,,-VLookups!$D$19))</f>
        <v>-847.52448901054254</v>
      </c>
      <c r="K80" s="2">
        <v>0</v>
      </c>
      <c r="L80" s="3">
        <f>VLookups!$D$30</f>
        <v>-641.6219438963717</v>
      </c>
      <c r="M80" s="3">
        <f>M79-VLookups!$D$33</f>
        <v>-95</v>
      </c>
      <c r="N80" s="5">
        <v>16</v>
      </c>
      <c r="O80" s="2">
        <v>0</v>
      </c>
      <c r="P80" s="2">
        <v>0</v>
      </c>
      <c r="Q80" s="1" t="s">
        <v>36</v>
      </c>
      <c r="R80" s="2">
        <f>R79-VLookups!$D$45</f>
        <v>-2004.6359999999941</v>
      </c>
      <c r="S80" s="2">
        <v>0</v>
      </c>
      <c r="T80" s="2">
        <v>0</v>
      </c>
      <c r="U80" s="1" t="s">
        <v>36</v>
      </c>
      <c r="V80" s="2">
        <f>V79-VLookups!$D$54</f>
        <v>-980</v>
      </c>
      <c r="W80" s="2">
        <f>-VLookups!$D$59</f>
        <v>-250</v>
      </c>
      <c r="X80" s="1" t="s">
        <v>36</v>
      </c>
      <c r="Y80" s="6">
        <f>Y79*(1+VLookups!$D$57/12)</f>
        <v>-249.55052420704649</v>
      </c>
      <c r="Z80" s="1">
        <f>E80*VLookups!$J$3</f>
        <v>416.73806666666633</v>
      </c>
      <c r="AA80" s="1" t="s">
        <v>36</v>
      </c>
      <c r="AB80" s="6">
        <f t="shared" si="4"/>
        <v>145.26557019931761</v>
      </c>
      <c r="AC80" s="1">
        <f t="shared" si="5"/>
        <v>28161.011739864582</v>
      </c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</row>
    <row r="81" spans="1:43" x14ac:dyDescent="0.25">
      <c r="A81" s="1"/>
      <c r="B81" s="1">
        <v>77</v>
      </c>
      <c r="C81" s="1">
        <f t="shared" ref="C81:C144" si="6">C69+1</f>
        <v>29</v>
      </c>
      <c r="D81" s="1">
        <f t="shared" si="3"/>
        <v>5</v>
      </c>
      <c r="E81" s="3">
        <f>E80+VLookups!$D$8</f>
        <v>10418.486666666658</v>
      </c>
      <c r="F81" s="3">
        <f>-E81*VLookups!$D$10</f>
        <v>-312.55459999999977</v>
      </c>
      <c r="G81" s="8">
        <v>0</v>
      </c>
      <c r="H81" s="3">
        <f>(-[3]VLookups!$D$13)*(E81+F81)</f>
        <v>-3284.4279216666641</v>
      </c>
      <c r="I81" s="3">
        <f>-PMT(VLookups!$D$16/12,120,-FV(VLookups!$D$16/12,72,,-VLookups!$D$15))</f>
        <v>-2024.6207681033877</v>
      </c>
      <c r="J81" s="2">
        <f>-PMT(VLookups!$D$20/12,120,-FV(VLookups!$D$20/12,24,,-VLookups!$D$19))</f>
        <v>-847.52448901054254</v>
      </c>
      <c r="K81" s="2">
        <v>0</v>
      </c>
      <c r="L81" s="3">
        <f>VLookups!$D$30</f>
        <v>-641.6219438963717</v>
      </c>
      <c r="M81" s="3">
        <f>M80-VLookups!$D$33</f>
        <v>-96</v>
      </c>
      <c r="N81" s="5">
        <v>17</v>
      </c>
      <c r="O81" s="2">
        <v>0</v>
      </c>
      <c r="P81" s="2">
        <v>0</v>
      </c>
      <c r="Q81" s="1" t="s">
        <v>36</v>
      </c>
      <c r="R81" s="2">
        <f>R80-VLookups!$D$45</f>
        <v>-2004.696999999994</v>
      </c>
      <c r="S81" s="2">
        <v>0</v>
      </c>
      <c r="T81" s="2">
        <v>0</v>
      </c>
      <c r="U81" s="1" t="s">
        <v>36</v>
      </c>
      <c r="V81" s="2">
        <f>V80-VLookups!$D$54</f>
        <v>-985</v>
      </c>
      <c r="W81" s="2">
        <f>-VLookups!$D$59</f>
        <v>-250</v>
      </c>
      <c r="X81" s="1" t="s">
        <v>36</v>
      </c>
      <c r="Y81" s="6">
        <f>Y80*(1+VLookups!$D$57/12)</f>
        <v>-250.27837990265039</v>
      </c>
      <c r="Z81" s="1">
        <f>E81*VLookups!$J$3</f>
        <v>416.73946666666637</v>
      </c>
      <c r="AA81" s="1" t="s">
        <v>36</v>
      </c>
      <c r="AB81" s="6">
        <f t="shared" si="4"/>
        <v>138.50103075371584</v>
      </c>
      <c r="AC81" s="1">
        <f t="shared" si="5"/>
        <v>28346.447790184739</v>
      </c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</row>
    <row r="82" spans="1:43" x14ac:dyDescent="0.25">
      <c r="A82" s="1"/>
      <c r="B82" s="1">
        <v>78</v>
      </c>
      <c r="C82" s="1">
        <f t="shared" si="6"/>
        <v>29</v>
      </c>
      <c r="D82" s="1">
        <f t="shared" ref="D82:D145" si="7">D70</f>
        <v>6</v>
      </c>
      <c r="E82" s="3">
        <f>E81+VLookups!$D$8</f>
        <v>10418.521666666658</v>
      </c>
      <c r="F82" s="3">
        <f>-E82*VLookups!$D$10</f>
        <v>-312.55564999999973</v>
      </c>
      <c r="G82" s="8">
        <v>0</v>
      </c>
      <c r="H82" s="3">
        <f>(-[3]VLookups!$D$13)*(E82+F82)</f>
        <v>-3284.4389554166642</v>
      </c>
      <c r="I82" s="3">
        <f>-PMT(VLookups!$D$16/12,120,-FV(VLookups!$D$16/12,72,,-VLookups!$D$15))</f>
        <v>-2024.6207681033877</v>
      </c>
      <c r="J82" s="2">
        <f>-PMT(VLookups!$D$20/12,120,-FV(VLookups!$D$20/12,24,,-VLookups!$D$19))</f>
        <v>-847.52448901054254</v>
      </c>
      <c r="K82" s="2">
        <v>0</v>
      </c>
      <c r="L82" s="3">
        <f>VLookups!$D$30</f>
        <v>-641.6219438963717</v>
      </c>
      <c r="M82" s="3">
        <f>M81-VLookups!$D$33</f>
        <v>-97</v>
      </c>
      <c r="N82" s="5">
        <v>18</v>
      </c>
      <c r="O82" s="2">
        <v>0</v>
      </c>
      <c r="P82" s="2">
        <v>0</v>
      </c>
      <c r="Q82" s="1" t="s">
        <v>36</v>
      </c>
      <c r="R82" s="2">
        <f>R81-VLookups!$D$45</f>
        <v>-2004.7579999999939</v>
      </c>
      <c r="S82" s="2">
        <v>0</v>
      </c>
      <c r="T82" s="2">
        <v>0</v>
      </c>
      <c r="U82" s="1" t="s">
        <v>36</v>
      </c>
      <c r="V82" s="2">
        <f>V81-VLookups!$D$54</f>
        <v>-990</v>
      </c>
      <c r="W82" s="2">
        <f>-VLookups!$D$59</f>
        <v>-250</v>
      </c>
      <c r="X82" s="1" t="s">
        <v>36</v>
      </c>
      <c r="Y82" s="6">
        <f>Y81*(1+VLookups!$D$57/12)</f>
        <v>-251.00835851069979</v>
      </c>
      <c r="Z82" s="1">
        <f>E82*VLookups!$J$3</f>
        <v>416.74086666666636</v>
      </c>
      <c r="AA82" s="1" t="s">
        <v>36</v>
      </c>
      <c r="AB82" s="6">
        <f t="shared" si="4"/>
        <v>131.73436839566449</v>
      </c>
      <c r="AC82" s="1">
        <f t="shared" si="5"/>
        <v>28525.426238230713</v>
      </c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</row>
    <row r="83" spans="1:43" x14ac:dyDescent="0.25">
      <c r="A83" s="1"/>
      <c r="B83" s="1">
        <v>79</v>
      </c>
      <c r="C83" s="1">
        <f t="shared" si="6"/>
        <v>29</v>
      </c>
      <c r="D83" s="1">
        <f t="shared" si="7"/>
        <v>7</v>
      </c>
      <c r="E83" s="3">
        <f>E82+VLookups!$D$8</f>
        <v>10418.556666666658</v>
      </c>
      <c r="F83" s="3">
        <f>-E83*VLookups!$D$10</f>
        <v>-312.55669999999975</v>
      </c>
      <c r="G83" s="8">
        <v>0</v>
      </c>
      <c r="H83" s="3">
        <f>(-[3]VLookups!$D$13)*(E83+F83)</f>
        <v>-3284.4499891666642</v>
      </c>
      <c r="I83" s="3">
        <f>-PMT(VLookups!$D$16/12,120,-FV(VLookups!$D$16/12,72,,-VLookups!$D$15))</f>
        <v>-2024.6207681033877</v>
      </c>
      <c r="J83" s="2">
        <f>-PMT(VLookups!$D$20/12,120,-FV(VLookups!$D$20/12,24,,-VLookups!$D$19))</f>
        <v>-847.52448901054254</v>
      </c>
      <c r="K83" s="2">
        <v>0</v>
      </c>
      <c r="L83" s="3">
        <f>VLookups!$D$30</f>
        <v>-641.6219438963717</v>
      </c>
      <c r="M83" s="3">
        <f>M82-VLookups!$D$33</f>
        <v>-98</v>
      </c>
      <c r="N83" s="5">
        <v>19</v>
      </c>
      <c r="O83" s="2">
        <v>0</v>
      </c>
      <c r="P83" s="2">
        <v>0</v>
      </c>
      <c r="Q83" s="1" t="s">
        <v>36</v>
      </c>
      <c r="R83" s="2">
        <f>R82-VLookups!$D$45</f>
        <v>-2004.8189999999938</v>
      </c>
      <c r="S83" s="2">
        <v>0</v>
      </c>
      <c r="T83" s="2">
        <v>0</v>
      </c>
      <c r="U83" s="1" t="s">
        <v>36</v>
      </c>
      <c r="V83" s="2">
        <f>V82-VLookups!$D$54</f>
        <v>-995</v>
      </c>
      <c r="W83" s="2">
        <f>-VLookups!$D$59</f>
        <v>-250</v>
      </c>
      <c r="X83" s="1" t="s">
        <v>36</v>
      </c>
      <c r="Y83" s="6">
        <f>Y82*(1+VLookups!$D$57/12)</f>
        <v>-251.74046622302268</v>
      </c>
      <c r="Z83" s="1">
        <f>E83*VLookups!$J$3</f>
        <v>416.74226666666635</v>
      </c>
      <c r="AA83" s="1" t="s">
        <v>36</v>
      </c>
      <c r="AB83" s="6">
        <f t="shared" si="4"/>
        <v>124.96557693334324</v>
      </c>
      <c r="AC83" s="1">
        <f t="shared" si="5"/>
        <v>28697.934192227774</v>
      </c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</row>
    <row r="84" spans="1:43" x14ac:dyDescent="0.25">
      <c r="A84" s="1"/>
      <c r="B84" s="1">
        <v>80</v>
      </c>
      <c r="C84" s="1">
        <f t="shared" si="6"/>
        <v>29</v>
      </c>
      <c r="D84" s="1">
        <f t="shared" si="7"/>
        <v>8</v>
      </c>
      <c r="E84" s="3">
        <f>E83+VLookups!$D$8</f>
        <v>10418.591666666658</v>
      </c>
      <c r="F84" s="3">
        <f>-E84*VLookups!$D$10</f>
        <v>-312.55774999999971</v>
      </c>
      <c r="G84" s="8">
        <v>0</v>
      </c>
      <c r="H84" s="3">
        <f>(-[3]VLookups!$D$13)*(E84+F84)</f>
        <v>-3284.4610229166642</v>
      </c>
      <c r="I84" s="3">
        <f>-PMT(VLookups!$D$16/12,120,-FV(VLookups!$D$16/12,72,,-VLookups!$D$15))</f>
        <v>-2024.6207681033877</v>
      </c>
      <c r="J84" s="2">
        <f>-PMT(VLookups!$D$20/12,120,-FV(VLookups!$D$20/12,24,,-VLookups!$D$19))</f>
        <v>-847.52448901054254</v>
      </c>
      <c r="K84" s="2">
        <v>0</v>
      </c>
      <c r="L84" s="3">
        <f>VLookups!$D$30</f>
        <v>-641.6219438963717</v>
      </c>
      <c r="M84" s="3">
        <f>M83-VLookups!$D$33</f>
        <v>-99</v>
      </c>
      <c r="N84" s="5">
        <v>20</v>
      </c>
      <c r="O84" s="2">
        <v>0</v>
      </c>
      <c r="P84" s="2">
        <v>0</v>
      </c>
      <c r="Q84" s="1" t="s">
        <v>36</v>
      </c>
      <c r="R84" s="2">
        <f>R83-VLookups!$D$45</f>
        <v>-2004.8799999999937</v>
      </c>
      <c r="S84" s="2">
        <v>0</v>
      </c>
      <c r="T84" s="2">
        <v>0</v>
      </c>
      <c r="U84" s="1" t="s">
        <v>36</v>
      </c>
      <c r="V84" s="2">
        <f>V83-VLookups!$D$54</f>
        <v>-1000</v>
      </c>
      <c r="W84" s="2">
        <f>-VLookups!$D$59</f>
        <v>-250</v>
      </c>
      <c r="X84" s="1" t="s">
        <v>36</v>
      </c>
      <c r="Y84" s="6">
        <f>Y83*(1+VLookups!$D$57/12)</f>
        <v>-252.4747092495065</v>
      </c>
      <c r="Z84" s="1">
        <f>E84*VLookups!$J$3</f>
        <v>416.74366666666634</v>
      </c>
      <c r="AA84" s="1" t="s">
        <v>36</v>
      </c>
      <c r="AB84" s="6">
        <f t="shared" si="4"/>
        <v>118.19465015685779</v>
      </c>
      <c r="AC84" s="1">
        <f t="shared" si="5"/>
        <v>28863.95873270501</v>
      </c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</row>
    <row r="85" spans="1:43" x14ac:dyDescent="0.25">
      <c r="A85" s="1"/>
      <c r="B85" s="1">
        <v>81</v>
      </c>
      <c r="C85" s="1">
        <f t="shared" si="6"/>
        <v>29</v>
      </c>
      <c r="D85" s="1">
        <f t="shared" si="7"/>
        <v>9</v>
      </c>
      <c r="E85" s="3">
        <f>E84+VLookups!$D$8</f>
        <v>10418.626666666658</v>
      </c>
      <c r="F85" s="3">
        <f>-E85*VLookups!$D$10</f>
        <v>-312.55879999999974</v>
      </c>
      <c r="G85" s="8">
        <v>0</v>
      </c>
      <c r="H85" s="3">
        <f>(-[3]VLookups!$D$13)*(E85+F85)</f>
        <v>-3284.4720566666642</v>
      </c>
      <c r="I85" s="3">
        <f>-PMT(VLookups!$D$16/12,120,-FV(VLookups!$D$16/12,72,,-VLookups!$D$15))</f>
        <v>-2024.6207681033877</v>
      </c>
      <c r="J85" s="2">
        <f>-PMT(VLookups!$D$20/12,120,-FV(VLookups!$D$20/12,24,,-VLookups!$D$19))</f>
        <v>-847.52448901054254</v>
      </c>
      <c r="K85" s="2">
        <v>0</v>
      </c>
      <c r="L85" s="3">
        <f>VLookups!$D$30</f>
        <v>-641.6219438963717</v>
      </c>
      <c r="M85" s="3">
        <f>M84-VLookups!$D$33</f>
        <v>-100</v>
      </c>
      <c r="N85" s="5">
        <v>21</v>
      </c>
      <c r="O85" s="2">
        <v>0</v>
      </c>
      <c r="P85" s="2">
        <v>0</v>
      </c>
      <c r="Q85" s="1" t="s">
        <v>36</v>
      </c>
      <c r="R85" s="2">
        <f>R84-VLookups!$D$45</f>
        <v>-2004.9409999999937</v>
      </c>
      <c r="S85" s="2">
        <v>0</v>
      </c>
      <c r="T85" s="2">
        <v>0</v>
      </c>
      <c r="U85" s="1" t="s">
        <v>36</v>
      </c>
      <c r="V85" s="2">
        <f>V84-VLookups!$D$54</f>
        <v>-1005</v>
      </c>
      <c r="W85" s="2">
        <f>-VLookups!$D$59</f>
        <v>-250</v>
      </c>
      <c r="X85" s="1" t="s">
        <v>36</v>
      </c>
      <c r="Y85" s="6">
        <f>Y84*(1+VLookups!$D$57/12)</f>
        <v>-253.21109381815091</v>
      </c>
      <c r="Z85" s="1">
        <f>E85*VLookups!$J$3</f>
        <v>416.74506666666633</v>
      </c>
      <c r="AA85" s="1" t="s">
        <v>36</v>
      </c>
      <c r="AB85" s="6">
        <f t="shared" si="4"/>
        <v>111.42158183821556</v>
      </c>
      <c r="AC85" s="1">
        <f t="shared" si="5"/>
        <v>29023.486912431068</v>
      </c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</row>
    <row r="86" spans="1:43" x14ac:dyDescent="0.25">
      <c r="A86" s="1"/>
      <c r="B86" s="1">
        <v>82</v>
      </c>
      <c r="C86" s="1">
        <f t="shared" si="6"/>
        <v>29</v>
      </c>
      <c r="D86" s="1">
        <f t="shared" si="7"/>
        <v>10</v>
      </c>
      <c r="E86" s="3">
        <f>E85+VLookups!$D$8</f>
        <v>10418.661666666658</v>
      </c>
      <c r="F86" s="3">
        <f>-E86*VLookups!$D$10</f>
        <v>-312.5598499999997</v>
      </c>
      <c r="G86" s="8">
        <v>0</v>
      </c>
      <c r="H86" s="3">
        <f>(-[3]VLookups!$D$13)*(E86+F86)</f>
        <v>-3284.4830904166638</v>
      </c>
      <c r="I86" s="3">
        <f>-PMT(VLookups!$D$16/12,120,-FV(VLookups!$D$16/12,72,,-VLookups!$D$15))</f>
        <v>-2024.6207681033877</v>
      </c>
      <c r="J86" s="2">
        <f>-PMT(VLookups!$D$20/12,120,-FV(VLookups!$D$20/12,24,,-VLookups!$D$19))</f>
        <v>-847.52448901054254</v>
      </c>
      <c r="K86" s="2">
        <v>0</v>
      </c>
      <c r="L86" s="3">
        <f>VLookups!$D$30</f>
        <v>-641.6219438963717</v>
      </c>
      <c r="M86" s="3">
        <f>M85-VLookups!$D$33</f>
        <v>-101</v>
      </c>
      <c r="N86" s="5">
        <v>22</v>
      </c>
      <c r="O86" s="2">
        <v>0</v>
      </c>
      <c r="P86" s="2">
        <v>0</v>
      </c>
      <c r="Q86" s="1" t="s">
        <v>36</v>
      </c>
      <c r="R86" s="2">
        <f>R85-VLookups!$D$45</f>
        <v>-2005.0019999999936</v>
      </c>
      <c r="S86" s="2">
        <v>0</v>
      </c>
      <c r="T86" s="2">
        <v>0</v>
      </c>
      <c r="U86" s="1" t="s">
        <v>36</v>
      </c>
      <c r="V86" s="2">
        <f>V85-VLookups!$D$54</f>
        <v>-1010</v>
      </c>
      <c r="W86" s="2">
        <f>-VLookups!$D$59</f>
        <v>-250</v>
      </c>
      <c r="X86" s="1" t="s">
        <v>36</v>
      </c>
      <c r="Y86" s="6">
        <f>Y85*(1+VLookups!$D$57/12)</f>
        <v>-253.94962617512053</v>
      </c>
      <c r="Z86" s="1">
        <f>E86*VLookups!$J$3</f>
        <v>416.74646666666632</v>
      </c>
      <c r="AA86" s="1" t="s">
        <v>36</v>
      </c>
      <c r="AB86" s="6">
        <f t="shared" si="4"/>
        <v>104.64636573124477</v>
      </c>
      <c r="AC86" s="1">
        <f t="shared" si="5"/>
        <v>29176.505756349699</v>
      </c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</row>
    <row r="87" spans="1:43" x14ac:dyDescent="0.25">
      <c r="A87" s="1"/>
      <c r="B87" s="1">
        <v>83</v>
      </c>
      <c r="C87" s="1">
        <f t="shared" si="6"/>
        <v>29</v>
      </c>
      <c r="D87" s="1">
        <f t="shared" si="7"/>
        <v>11</v>
      </c>
      <c r="E87" s="3">
        <f>E86+VLookups!$D$8</f>
        <v>10418.696666666658</v>
      </c>
      <c r="F87" s="3">
        <f>-E87*VLookups!$D$10</f>
        <v>-312.56089999999972</v>
      </c>
      <c r="G87" s="8">
        <v>0</v>
      </c>
      <c r="H87" s="3">
        <f>(-[3]VLookups!$D$13)*(E87+F87)</f>
        <v>-3284.4941241666638</v>
      </c>
      <c r="I87" s="3">
        <f>-PMT(VLookups!$D$16/12,120,-FV(VLookups!$D$16/12,72,,-VLookups!$D$15))</f>
        <v>-2024.6207681033877</v>
      </c>
      <c r="J87" s="2">
        <f>-PMT(VLookups!$D$20/12,120,-FV(VLookups!$D$20/12,24,,-VLookups!$D$19))</f>
        <v>-847.52448901054254</v>
      </c>
      <c r="K87" s="2">
        <v>0</v>
      </c>
      <c r="L87" s="3">
        <f>VLookups!$D$30</f>
        <v>-641.6219438963717</v>
      </c>
      <c r="M87" s="3">
        <f>M86-VLookups!$D$33</f>
        <v>-102</v>
      </c>
      <c r="N87" s="5">
        <v>23</v>
      </c>
      <c r="O87" s="2">
        <v>0</v>
      </c>
      <c r="P87" s="2">
        <v>0</v>
      </c>
      <c r="Q87" s="1" t="s">
        <v>36</v>
      </c>
      <c r="R87" s="2">
        <f>R86-VLookups!$D$45</f>
        <v>-2005.0629999999935</v>
      </c>
      <c r="S87" s="2">
        <v>0</v>
      </c>
      <c r="T87" s="2">
        <v>0</v>
      </c>
      <c r="U87" s="1" t="s">
        <v>36</v>
      </c>
      <c r="V87" s="2">
        <f>V86-VLookups!$D$54</f>
        <v>-1015</v>
      </c>
      <c r="W87" s="2">
        <f>-VLookups!$D$59</f>
        <v>-250</v>
      </c>
      <c r="X87" s="1" t="s">
        <v>36</v>
      </c>
      <c r="Y87" s="6">
        <f>Y86*(1+VLookups!$D$57/12)</f>
        <v>-254.69031258479797</v>
      </c>
      <c r="Z87" s="1">
        <f>E87*VLookups!$J$3</f>
        <v>416.74786666666631</v>
      </c>
      <c r="AA87" s="1" t="s">
        <v>36</v>
      </c>
      <c r="AB87" s="6">
        <f t="shared" si="4"/>
        <v>97.868995571566245</v>
      </c>
      <c r="AC87" s="1">
        <f t="shared" si="5"/>
        <v>29323.002261515183</v>
      </c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</row>
    <row r="88" spans="1:43" x14ac:dyDescent="0.25">
      <c r="A88" s="1"/>
      <c r="B88" s="1">
        <v>84</v>
      </c>
      <c r="C88" s="1">
        <f t="shared" si="6"/>
        <v>30</v>
      </c>
      <c r="D88" s="1">
        <f t="shared" si="7"/>
        <v>0</v>
      </c>
      <c r="E88" s="3">
        <f>E87+VLookups!$D$8</f>
        <v>10418.731666666657</v>
      </c>
      <c r="F88" s="3">
        <f>-E88*VLookups!$D$10</f>
        <v>-312.56194999999974</v>
      </c>
      <c r="G88" s="8">
        <v>0</v>
      </c>
      <c r="H88" s="3">
        <f>(-[3]VLookups!$D$13)*(E88+F88)</f>
        <v>-3284.5051579166638</v>
      </c>
      <c r="I88" s="3">
        <f>-PMT(VLookups!$D$16/12,120,-FV(VLookups!$D$16/12,72,,-VLookups!$D$15))</f>
        <v>-2024.6207681033877</v>
      </c>
      <c r="J88" s="2">
        <f>-PMT(VLookups!$D$20/12,120,-FV(VLookups!$D$20/12,24,,-VLookups!$D$19))</f>
        <v>-847.52448901054254</v>
      </c>
      <c r="K88" s="2">
        <v>0</v>
      </c>
      <c r="L88" s="3">
        <f>VLookups!$D$30</f>
        <v>-641.6219438963717</v>
      </c>
      <c r="M88" s="3">
        <f>M87-VLookups!$D$33</f>
        <v>-103</v>
      </c>
      <c r="N88" s="5">
        <v>24</v>
      </c>
      <c r="O88" s="2">
        <v>0</v>
      </c>
      <c r="P88" s="2">
        <v>0</v>
      </c>
      <c r="Q88" s="1" t="s">
        <v>36</v>
      </c>
      <c r="R88" s="2">
        <f>R87-VLookups!$D$45</f>
        <v>-2005.1239999999934</v>
      </c>
      <c r="S88" s="2">
        <v>0</v>
      </c>
      <c r="T88" s="2">
        <v>0</v>
      </c>
      <c r="U88" s="1" t="s">
        <v>36</v>
      </c>
      <c r="V88" s="2">
        <f>V87-VLookups!$D$54</f>
        <v>-1020</v>
      </c>
      <c r="W88" s="2">
        <f>-VLookups!$D$59</f>
        <v>-250</v>
      </c>
      <c r="X88" s="1" t="s">
        <v>36</v>
      </c>
      <c r="Y88" s="6">
        <f>Y87*(1+VLookups!$D$57/12)</f>
        <v>-255.43315932983697</v>
      </c>
      <c r="Z88" s="1">
        <f>E88*VLookups!$J$3</f>
        <v>416.7492666666663</v>
      </c>
      <c r="AA88" s="1" t="s">
        <v>36</v>
      </c>
      <c r="AB88" s="6">
        <f t="shared" si="4"/>
        <v>91.089465076528484</v>
      </c>
      <c r="AC88" s="1">
        <f t="shared" si="5"/>
        <v>29462.963397027572</v>
      </c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</row>
    <row r="89" spans="1:43" x14ac:dyDescent="0.25">
      <c r="A89" s="1"/>
      <c r="B89" s="1">
        <v>85</v>
      </c>
      <c r="C89" s="1">
        <f t="shared" si="6"/>
        <v>30</v>
      </c>
      <c r="D89" s="1">
        <f t="shared" si="7"/>
        <v>1</v>
      </c>
      <c r="E89" s="3">
        <f>E88+VLookups!$D$8</f>
        <v>10418.766666666657</v>
      </c>
      <c r="F89" s="3">
        <f>-E89*VLookups!$D$10</f>
        <v>-312.5629999999997</v>
      </c>
      <c r="G89" s="8">
        <v>0</v>
      </c>
      <c r="H89" s="3">
        <f>(-[3]VLookups!$D$13)*(E89+F89)</f>
        <v>-3284.5161916666639</v>
      </c>
      <c r="I89" s="3">
        <f>-PMT(VLookups!$D$16/12,120,-FV(VLookups!$D$16/12,72,,-VLookups!$D$15))</f>
        <v>-2024.6207681033877</v>
      </c>
      <c r="J89" s="2">
        <f>-PMT(VLookups!$D$20/12,120,-FV(VLookups!$D$20/12,24,,-VLookups!$D$19))</f>
        <v>-847.52448901054254</v>
      </c>
      <c r="K89" s="2">
        <v>0</v>
      </c>
      <c r="L89" s="3">
        <f>VLookups!$D$30</f>
        <v>-641.6219438963717</v>
      </c>
      <c r="M89" s="3">
        <f>M88-VLookups!$D$33</f>
        <v>-104</v>
      </c>
      <c r="N89" s="5">
        <v>25</v>
      </c>
      <c r="O89" s="2">
        <v>0</v>
      </c>
      <c r="P89" s="2">
        <v>0</v>
      </c>
      <c r="Q89" s="1" t="s">
        <v>36</v>
      </c>
      <c r="R89" s="2">
        <f>R88-VLookups!$D$45</f>
        <v>-2005.1849999999934</v>
      </c>
      <c r="S89" s="2">
        <v>0</v>
      </c>
      <c r="T89" s="2">
        <v>0</v>
      </c>
      <c r="U89" s="1" t="s">
        <v>36</v>
      </c>
      <c r="V89" s="2">
        <f>V88-VLookups!$D$54</f>
        <v>-1025</v>
      </c>
      <c r="W89" s="2">
        <f>-VLookups!$D$59</f>
        <v>-250</v>
      </c>
      <c r="X89" s="1" t="s">
        <v>36</v>
      </c>
      <c r="Y89" s="6">
        <f>Y88*(1+VLookups!$D$57/12)</f>
        <v>-256.17817271121567</v>
      </c>
      <c r="Z89" s="1">
        <f>E89*VLookups!$J$3</f>
        <v>416.75066666666629</v>
      </c>
      <c r="AA89" s="1" t="s">
        <v>36</v>
      </c>
      <c r="AB89" s="6">
        <f t="shared" si="4"/>
        <v>84.307767945148896</v>
      </c>
      <c r="AC89" s="1">
        <f t="shared" si="5"/>
        <v>29596.376103967767</v>
      </c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</row>
    <row r="90" spans="1:43" x14ac:dyDescent="0.25">
      <c r="A90" s="1"/>
      <c r="B90" s="1">
        <v>86</v>
      </c>
      <c r="C90" s="1">
        <f t="shared" si="6"/>
        <v>30</v>
      </c>
      <c r="D90" s="1">
        <f t="shared" si="7"/>
        <v>2</v>
      </c>
      <c r="E90" s="3">
        <f>E89+VLookups!$D$8</f>
        <v>10418.801666666657</v>
      </c>
      <c r="F90" s="3">
        <f>-E90*VLookups!$D$10</f>
        <v>-312.56404999999972</v>
      </c>
      <c r="G90" s="8">
        <v>0</v>
      </c>
      <c r="H90" s="3">
        <f>(-[3]VLookups!$D$13)*(E90+F90)</f>
        <v>-3284.5272254166639</v>
      </c>
      <c r="I90" s="3">
        <f>-PMT(VLookups!$D$16/12,120,-FV(VLookups!$D$16/12,72,,-VLookups!$D$15))</f>
        <v>-2024.6207681033877</v>
      </c>
      <c r="J90" s="2">
        <f>-PMT(VLookups!$D$20/12,120,-FV(VLookups!$D$20/12,24,,-VLookups!$D$19))</f>
        <v>-847.52448901054254</v>
      </c>
      <c r="K90" s="2">
        <v>0</v>
      </c>
      <c r="L90" s="3">
        <f>VLookups!$D$30</f>
        <v>-641.6219438963717</v>
      </c>
      <c r="M90" s="3">
        <f>M89-VLookups!$D$33</f>
        <v>-105</v>
      </c>
      <c r="N90" s="5">
        <v>26</v>
      </c>
      <c r="O90" s="2">
        <v>0</v>
      </c>
      <c r="P90" s="2">
        <v>0</v>
      </c>
      <c r="Q90" s="1" t="s">
        <v>36</v>
      </c>
      <c r="R90" s="2">
        <f>R89-VLookups!$D$45</f>
        <v>-2005.2459999999933</v>
      </c>
      <c r="S90" s="2">
        <v>0</v>
      </c>
      <c r="T90" s="2">
        <v>0</v>
      </c>
      <c r="U90" s="1" t="s">
        <v>36</v>
      </c>
      <c r="V90" s="2">
        <f>V89-VLookups!$D$54</f>
        <v>-1030</v>
      </c>
      <c r="W90" s="2">
        <f>-VLookups!$D$59</f>
        <v>-250</v>
      </c>
      <c r="X90" s="1" t="s">
        <v>36</v>
      </c>
      <c r="Y90" s="6">
        <f>Y89*(1+VLookups!$D$57/12)</f>
        <v>-256.92535904829003</v>
      </c>
      <c r="Z90" s="1">
        <f>E90*VLookups!$J$3</f>
        <v>416.75206666666628</v>
      </c>
      <c r="AA90" s="1" t="s">
        <v>36</v>
      </c>
      <c r="AB90" s="6">
        <f t="shared" si="4"/>
        <v>77.523897858075486</v>
      </c>
      <c r="AC90" s="1">
        <f t="shared" si="5"/>
        <v>29723.227295332454</v>
      </c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</row>
    <row r="91" spans="1:43" x14ac:dyDescent="0.25">
      <c r="A91" s="1"/>
      <c r="B91" s="1">
        <v>87</v>
      </c>
      <c r="C91" s="1">
        <f t="shared" si="6"/>
        <v>30</v>
      </c>
      <c r="D91" s="1">
        <f t="shared" si="7"/>
        <v>3</v>
      </c>
      <c r="E91" s="3">
        <f>E90+VLookups!$D$8</f>
        <v>10418.836666666657</v>
      </c>
      <c r="F91" s="3">
        <f>-E91*VLookups!$D$10</f>
        <v>-312.56509999999969</v>
      </c>
      <c r="G91" s="8">
        <v>0</v>
      </c>
      <c r="H91" s="3">
        <f>(-[3]VLookups!$D$13)*(E91+F91)</f>
        <v>-3284.5382591666639</v>
      </c>
      <c r="I91" s="3">
        <f>-PMT(VLookups!$D$16/12,120,-FV(VLookups!$D$16/12,72,,-VLookups!$D$15))</f>
        <v>-2024.6207681033877</v>
      </c>
      <c r="J91" s="2">
        <f>-PMT(VLookups!$D$20/12,120,-FV(VLookups!$D$20/12,24,,-VLookups!$D$19))</f>
        <v>-847.52448901054254</v>
      </c>
      <c r="K91" s="2">
        <v>0</v>
      </c>
      <c r="L91" s="3">
        <f>VLookups!$D$30</f>
        <v>-641.6219438963717</v>
      </c>
      <c r="M91" s="3">
        <f>M90-VLookups!$D$33</f>
        <v>-106</v>
      </c>
      <c r="N91" s="5">
        <v>27</v>
      </c>
      <c r="O91" s="2">
        <v>0</v>
      </c>
      <c r="P91" s="2">
        <v>0</v>
      </c>
      <c r="Q91" s="1" t="s">
        <v>36</v>
      </c>
      <c r="R91" s="2">
        <f>R90-VLookups!$D$45</f>
        <v>-2005.3069999999932</v>
      </c>
      <c r="S91" s="2">
        <v>0</v>
      </c>
      <c r="T91" s="2">
        <v>0</v>
      </c>
      <c r="U91" s="1" t="s">
        <v>36</v>
      </c>
      <c r="V91" s="2">
        <f>V90-VLookups!$D$54</f>
        <v>-1035</v>
      </c>
      <c r="W91" s="2">
        <f>-VLookups!$D$59</f>
        <v>-250</v>
      </c>
      <c r="X91" s="1" t="s">
        <v>36</v>
      </c>
      <c r="Y91" s="6">
        <f>Y90*(1+VLookups!$D$57/12)</f>
        <v>-257.67472467884755</v>
      </c>
      <c r="Z91" s="1">
        <f>E91*VLookups!$J$3</f>
        <v>416.75346666666627</v>
      </c>
      <c r="AA91" s="1" t="s">
        <v>36</v>
      </c>
      <c r="AB91" s="6">
        <f t="shared" si="4"/>
        <v>70.737848477517105</v>
      </c>
      <c r="AC91" s="1">
        <f t="shared" si="5"/>
        <v>29843.503855968862</v>
      </c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</row>
    <row r="92" spans="1:43" x14ac:dyDescent="0.25">
      <c r="A92" s="1"/>
      <c r="B92" s="1">
        <v>88</v>
      </c>
      <c r="C92" s="1">
        <f t="shared" si="6"/>
        <v>30</v>
      </c>
      <c r="D92" s="1">
        <f t="shared" si="7"/>
        <v>4</v>
      </c>
      <c r="E92" s="3">
        <f>E91+VLookups!$D$8</f>
        <v>10418.871666666657</v>
      </c>
      <c r="F92" s="3">
        <f>-E92*VLookups!$D$10</f>
        <v>-312.56614999999971</v>
      </c>
      <c r="G92" s="8">
        <v>0</v>
      </c>
      <c r="H92" s="3">
        <f>(-[3]VLookups!$D$13)*(E92+F92)</f>
        <v>-3284.5492929166635</v>
      </c>
      <c r="I92" s="3">
        <f>-PMT(VLookups!$D$16/12,120,-FV(VLookups!$D$16/12,72,,-VLookups!$D$15))</f>
        <v>-2024.6207681033877</v>
      </c>
      <c r="J92" s="2">
        <f>-PMT(VLookups!$D$20/12,120,-FV(VLookups!$D$20/12,24,,-VLookups!$D$19))</f>
        <v>-847.52448901054254</v>
      </c>
      <c r="K92" s="2">
        <v>0</v>
      </c>
      <c r="L92" s="3">
        <f>VLookups!$D$30</f>
        <v>-641.6219438963717</v>
      </c>
      <c r="M92" s="3">
        <f>M91-VLookups!$D$33</f>
        <v>-107</v>
      </c>
      <c r="N92" s="5">
        <v>28</v>
      </c>
      <c r="O92" s="2">
        <v>0</v>
      </c>
      <c r="P92" s="2">
        <v>0</v>
      </c>
      <c r="Q92" s="1" t="s">
        <v>36</v>
      </c>
      <c r="R92" s="2">
        <f>R91-VLookups!$D$45</f>
        <v>-2005.3679999999931</v>
      </c>
      <c r="S92" s="2">
        <v>0</v>
      </c>
      <c r="T92" s="2">
        <v>0</v>
      </c>
      <c r="U92" s="1" t="s">
        <v>36</v>
      </c>
      <c r="V92" s="2">
        <f>V91-VLookups!$D$54</f>
        <v>-1040</v>
      </c>
      <c r="W92" s="2">
        <f>-VLookups!$D$59</f>
        <v>-250</v>
      </c>
      <c r="X92" s="1" t="s">
        <v>36</v>
      </c>
      <c r="Y92" s="6">
        <f>Y91*(1+VLookups!$D$57/12)</f>
        <v>-258.42627595916088</v>
      </c>
      <c r="Z92" s="1">
        <f>E92*VLookups!$J$3</f>
        <v>416.75486666666626</v>
      </c>
      <c r="AA92" s="1" t="s">
        <v>36</v>
      </c>
      <c r="AB92" s="6">
        <f t="shared" si="4"/>
        <v>63.949613447203831</v>
      </c>
      <c r="AC92" s="1">
        <f t="shared" si="5"/>
        <v>29957.192642509348</v>
      </c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</row>
    <row r="93" spans="1:43" x14ac:dyDescent="0.25">
      <c r="A93" s="1"/>
      <c r="B93" s="1">
        <v>89</v>
      </c>
      <c r="C93" s="1">
        <f t="shared" si="6"/>
        <v>30</v>
      </c>
      <c r="D93" s="1">
        <f t="shared" si="7"/>
        <v>5</v>
      </c>
      <c r="E93" s="3">
        <f>E92+VLookups!$D$8</f>
        <v>10418.906666666657</v>
      </c>
      <c r="F93" s="3">
        <f>-E93*VLookups!$D$10</f>
        <v>-312.56719999999967</v>
      </c>
      <c r="G93" s="8">
        <v>0</v>
      </c>
      <c r="H93" s="3">
        <f>(-[3]VLookups!$D$13)*(E93+F93)</f>
        <v>-3284.5603266666635</v>
      </c>
      <c r="I93" s="3">
        <f>-PMT(VLookups!$D$16/12,120,-FV(VLookups!$D$16/12,72,,-VLookups!$D$15))</f>
        <v>-2024.6207681033877</v>
      </c>
      <c r="J93" s="2">
        <f>-PMT(VLookups!$D$20/12,120,-FV(VLookups!$D$20/12,24,,-VLookups!$D$19))</f>
        <v>-847.52448901054254</v>
      </c>
      <c r="K93" s="2">
        <v>0</v>
      </c>
      <c r="L93" s="3">
        <f>VLookups!$D$30</f>
        <v>-641.6219438963717</v>
      </c>
      <c r="M93" s="3">
        <f>M92-VLookups!$D$33</f>
        <v>-108</v>
      </c>
      <c r="N93" s="5">
        <v>29</v>
      </c>
      <c r="O93" s="2">
        <v>0</v>
      </c>
      <c r="P93" s="2">
        <v>0</v>
      </c>
      <c r="Q93" s="1" t="s">
        <v>36</v>
      </c>
      <c r="R93" s="2">
        <f>R92-VLookups!$D$45</f>
        <v>-2005.428999999993</v>
      </c>
      <c r="S93" s="2">
        <v>0</v>
      </c>
      <c r="T93" s="2">
        <v>0</v>
      </c>
      <c r="U93" s="1" t="s">
        <v>36</v>
      </c>
      <c r="V93" s="2">
        <f>V92-VLookups!$D$54</f>
        <v>-1045</v>
      </c>
      <c r="W93" s="2">
        <f>-VLookups!$D$59</f>
        <v>-250</v>
      </c>
      <c r="X93" s="1" t="s">
        <v>36</v>
      </c>
      <c r="Y93" s="6">
        <f>Y92*(1+VLookups!$D$57/12)</f>
        <v>-259.18001926404179</v>
      </c>
      <c r="Z93" s="1">
        <f>E93*VLookups!$J$3</f>
        <v>416.75626666666631</v>
      </c>
      <c r="AA93" s="1" t="s">
        <v>36</v>
      </c>
      <c r="AB93" s="6">
        <f t="shared" si="4"/>
        <v>57.159186392323022</v>
      </c>
      <c r="AC93" s="1">
        <f t="shared" si="5"/>
        <v>30064.280483305854</v>
      </c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</row>
    <row r="94" spans="1:43" x14ac:dyDescent="0.25">
      <c r="A94" s="1"/>
      <c r="B94" s="1">
        <v>90</v>
      </c>
      <c r="C94" s="1">
        <f t="shared" si="6"/>
        <v>30</v>
      </c>
      <c r="D94" s="1">
        <f t="shared" si="7"/>
        <v>6</v>
      </c>
      <c r="E94" s="3">
        <f>E93+VLookups!$D$8</f>
        <v>10418.941666666657</v>
      </c>
      <c r="F94" s="3">
        <f>-E94*VLookups!$D$10</f>
        <v>-312.56824999999969</v>
      </c>
      <c r="G94" s="8">
        <v>0</v>
      </c>
      <c r="H94" s="3">
        <f>(-[3]VLookups!$D$13)*(E94+F94)</f>
        <v>-3284.5713604166635</v>
      </c>
      <c r="I94" s="3">
        <f>-PMT(VLookups!$D$16/12,120,-FV(VLookups!$D$16/12,72,,-VLookups!$D$15))</f>
        <v>-2024.6207681033877</v>
      </c>
      <c r="J94" s="2">
        <f>-PMT(VLookups!$D$20/12,120,-FV(VLookups!$D$20/12,24,,-VLookups!$D$19))</f>
        <v>-847.52448901054254</v>
      </c>
      <c r="K94" s="2">
        <v>0</v>
      </c>
      <c r="L94" s="3">
        <f>VLookups!$D$30</f>
        <v>-641.6219438963717</v>
      </c>
      <c r="M94" s="3">
        <f>M93-VLookups!$D$33</f>
        <v>-109</v>
      </c>
      <c r="N94" s="5">
        <v>30</v>
      </c>
      <c r="O94" s="2">
        <v>0</v>
      </c>
      <c r="P94" s="2">
        <v>0</v>
      </c>
      <c r="Q94" s="1" t="s">
        <v>36</v>
      </c>
      <c r="R94" s="2">
        <f>R93-VLookups!$D$45</f>
        <v>-2005.489999999993</v>
      </c>
      <c r="S94" s="2">
        <v>0</v>
      </c>
      <c r="T94" s="2">
        <v>0</v>
      </c>
      <c r="U94" s="1" t="s">
        <v>36</v>
      </c>
      <c r="V94" s="2">
        <f>V93-VLookups!$D$54</f>
        <v>-1050</v>
      </c>
      <c r="W94" s="2">
        <f>-VLookups!$D$59</f>
        <v>-250</v>
      </c>
      <c r="X94" s="1" t="s">
        <v>36</v>
      </c>
      <c r="Y94" s="6">
        <f>Y93*(1+VLookups!$D$57/12)</f>
        <v>-259.93596098689522</v>
      </c>
      <c r="Z94" s="1">
        <f>E94*VLookups!$J$3</f>
        <v>416.7576666666663</v>
      </c>
      <c r="AA94" s="1" t="s">
        <v>36</v>
      </c>
      <c r="AB94" s="6">
        <f t="shared" si="4"/>
        <v>50.366560919469634</v>
      </c>
      <c r="AC94" s="1">
        <f t="shared" si="5"/>
        <v>30164.754178364168</v>
      </c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</row>
    <row r="95" spans="1:43" x14ac:dyDescent="0.25">
      <c r="A95" s="1"/>
      <c r="B95" s="1">
        <v>91</v>
      </c>
      <c r="C95" s="1">
        <f t="shared" si="6"/>
        <v>30</v>
      </c>
      <c r="D95" s="1">
        <f t="shared" si="7"/>
        <v>7</v>
      </c>
      <c r="E95" s="3">
        <f>E94+VLookups!$D$8</f>
        <v>10418.976666666656</v>
      </c>
      <c r="F95" s="3">
        <f>-E95*VLookups!$D$10</f>
        <v>-312.56929999999966</v>
      </c>
      <c r="G95" s="8">
        <v>0</v>
      </c>
      <c r="H95" s="3">
        <f>(-[3]VLookups!$D$13)*(E95+F95)</f>
        <v>-3284.5823941666636</v>
      </c>
      <c r="I95" s="3">
        <f>-PMT(VLookups!$D$16/12,120,-FV(VLookups!$D$16/12,72,,-VLookups!$D$15))</f>
        <v>-2024.6207681033877</v>
      </c>
      <c r="J95" s="2">
        <f>-PMT(VLookups!$D$20/12,120,-FV(VLookups!$D$20/12,24,,-VLookups!$D$19))</f>
        <v>-847.52448901054254</v>
      </c>
      <c r="K95" s="2">
        <v>0</v>
      </c>
      <c r="L95" s="3">
        <f>VLookups!$D$30</f>
        <v>-641.6219438963717</v>
      </c>
      <c r="M95" s="3">
        <f>M94-VLookups!$D$33</f>
        <v>-110</v>
      </c>
      <c r="N95" s="5">
        <v>31</v>
      </c>
      <c r="O95" s="2">
        <v>0</v>
      </c>
      <c r="P95" s="2">
        <v>0</v>
      </c>
      <c r="Q95" s="1" t="s">
        <v>36</v>
      </c>
      <c r="R95" s="2">
        <f>R94-VLookups!$D$45</f>
        <v>-2005.5509999999929</v>
      </c>
      <c r="S95" s="2">
        <v>0</v>
      </c>
      <c r="T95" s="2">
        <v>0</v>
      </c>
      <c r="U95" s="1" t="s">
        <v>36</v>
      </c>
      <c r="V95" s="2">
        <f>V94-VLookups!$D$54</f>
        <v>-1055</v>
      </c>
      <c r="W95" s="2">
        <f>-VLookups!$D$59</f>
        <v>-250</v>
      </c>
      <c r="X95" s="1" t="s">
        <v>36</v>
      </c>
      <c r="Y95" s="6">
        <f>Y94*(1+VLookups!$D$57/12)</f>
        <v>-260.69410753977365</v>
      </c>
      <c r="Z95" s="1">
        <f>E95*VLookups!$J$3</f>
        <v>416.75906666666629</v>
      </c>
      <c r="AA95" s="1" t="s">
        <v>36</v>
      </c>
      <c r="AB95" s="6">
        <f t="shared" si="4"/>
        <v>43.571730616591253</v>
      </c>
      <c r="AC95" s="1">
        <f t="shared" si="5"/>
        <v>30258.600499278033</v>
      </c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</row>
    <row r="96" spans="1:43" x14ac:dyDescent="0.25">
      <c r="A96" s="1"/>
      <c r="B96" s="1">
        <v>92</v>
      </c>
      <c r="C96" s="1">
        <f t="shared" si="6"/>
        <v>30</v>
      </c>
      <c r="D96" s="1">
        <f t="shared" si="7"/>
        <v>8</v>
      </c>
      <c r="E96" s="3">
        <f>E95+VLookups!$D$8</f>
        <v>10419.011666666656</v>
      </c>
      <c r="F96" s="3">
        <f>-E96*VLookups!$D$10</f>
        <v>-312.57034999999968</v>
      </c>
      <c r="G96" s="8">
        <v>0</v>
      </c>
      <c r="H96" s="3">
        <f>(-[3]VLookups!$D$13)*(E96+F96)</f>
        <v>-3284.5934279166636</v>
      </c>
      <c r="I96" s="3">
        <f>-PMT(VLookups!$D$16/12,120,-FV(VLookups!$D$16/12,72,,-VLookups!$D$15))</f>
        <v>-2024.6207681033877</v>
      </c>
      <c r="J96" s="2">
        <f>-PMT(VLookups!$D$20/12,120,-FV(VLookups!$D$20/12,24,,-VLookups!$D$19))</f>
        <v>-847.52448901054254</v>
      </c>
      <c r="K96" s="2">
        <v>0</v>
      </c>
      <c r="L96" s="3">
        <f>VLookups!$D$30</f>
        <v>-641.6219438963717</v>
      </c>
      <c r="M96" s="3">
        <f>M95-VLookups!$D$33</f>
        <v>-111</v>
      </c>
      <c r="N96" s="5">
        <v>32</v>
      </c>
      <c r="O96" s="2">
        <v>0</v>
      </c>
      <c r="P96" s="2">
        <v>0</v>
      </c>
      <c r="Q96" s="1" t="s">
        <v>36</v>
      </c>
      <c r="R96" s="2">
        <f>R95-VLookups!$D$45</f>
        <v>-2005.6119999999928</v>
      </c>
      <c r="S96" s="2">
        <v>0</v>
      </c>
      <c r="T96" s="2">
        <v>0</v>
      </c>
      <c r="U96" s="1" t="s">
        <v>36</v>
      </c>
      <c r="V96" s="2">
        <f>V95-VLookups!$D$54</f>
        <v>-1060</v>
      </c>
      <c r="W96" s="2">
        <f>-VLookups!$D$59</f>
        <v>-250</v>
      </c>
      <c r="X96" s="1" t="s">
        <v>36</v>
      </c>
      <c r="Y96" s="6">
        <f>Y95*(1+VLookups!$D$57/12)</f>
        <v>-261.45446535343132</v>
      </c>
      <c r="Z96" s="1">
        <f>E96*VLookups!$J$3</f>
        <v>416.76046666666628</v>
      </c>
      <c r="AA96" s="1" t="s">
        <v>36</v>
      </c>
      <c r="AB96" s="6">
        <f t="shared" si="4"/>
        <v>36.774689052933638</v>
      </c>
      <c r="AC96" s="1">
        <f t="shared" si="5"/>
        <v>30345.806189163097</v>
      </c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</row>
    <row r="97" spans="1:43" x14ac:dyDescent="0.25">
      <c r="A97" s="1"/>
      <c r="B97" s="1">
        <v>93</v>
      </c>
      <c r="C97" s="1">
        <f t="shared" si="6"/>
        <v>30</v>
      </c>
      <c r="D97" s="1">
        <f t="shared" si="7"/>
        <v>9</v>
      </c>
      <c r="E97" s="3">
        <f>E96+VLookups!$D$8</f>
        <v>10419.046666666656</v>
      </c>
      <c r="F97" s="3">
        <f>-E97*VLookups!$D$10</f>
        <v>-312.5713999999997</v>
      </c>
      <c r="G97" s="8">
        <v>0</v>
      </c>
      <c r="H97" s="3">
        <f>(-[3]VLookups!$D$13)*(E97+F97)</f>
        <v>-3284.6044616666636</v>
      </c>
      <c r="I97" s="3">
        <f>-PMT(VLookups!$D$16/12,120,-FV(VLookups!$D$16/12,72,,-VLookups!$D$15))</f>
        <v>-2024.6207681033877</v>
      </c>
      <c r="J97" s="2">
        <f>-PMT(VLookups!$D$20/12,120,-FV(VLookups!$D$20/12,24,,-VLookups!$D$19))</f>
        <v>-847.52448901054254</v>
      </c>
      <c r="K97" s="2">
        <v>0</v>
      </c>
      <c r="L97" s="3">
        <f>VLookups!$D$30</f>
        <v>-641.6219438963717</v>
      </c>
      <c r="M97" s="3">
        <f>M96-VLookups!$D$33</f>
        <v>-112</v>
      </c>
      <c r="N97" s="5">
        <v>33</v>
      </c>
      <c r="O97" s="2">
        <v>0</v>
      </c>
      <c r="P97" s="2">
        <v>0</v>
      </c>
      <c r="Q97" s="1" t="s">
        <v>36</v>
      </c>
      <c r="R97" s="2">
        <f>R96-VLookups!$D$45</f>
        <v>-2005.6729999999927</v>
      </c>
      <c r="S97" s="2">
        <v>0</v>
      </c>
      <c r="T97" s="2">
        <v>0</v>
      </c>
      <c r="U97" s="1" t="s">
        <v>36</v>
      </c>
      <c r="V97" s="2">
        <f>V96-VLookups!$D$54</f>
        <v>-1065</v>
      </c>
      <c r="W97" s="2">
        <f>-VLookups!$D$59</f>
        <v>-250</v>
      </c>
      <c r="X97" s="1" t="s">
        <v>36</v>
      </c>
      <c r="Y97" s="6">
        <f>Y96*(1+VLookups!$D$57/12)</f>
        <v>-262.21704087737885</v>
      </c>
      <c r="Z97" s="1">
        <f>E97*VLookups!$J$3</f>
        <v>416.76186666666626</v>
      </c>
      <c r="AA97" s="1" t="s">
        <v>36</v>
      </c>
      <c r="AB97" s="6">
        <f t="shared" si="4"/>
        <v>29.975429778986154</v>
      </c>
      <c r="AC97" s="1">
        <f t="shared" si="5"/>
        <v>30426.35796259069</v>
      </c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</row>
    <row r="98" spans="1:43" x14ac:dyDescent="0.25">
      <c r="A98" s="1"/>
      <c r="B98" s="1">
        <v>94</v>
      </c>
      <c r="C98" s="1">
        <f t="shared" si="6"/>
        <v>30</v>
      </c>
      <c r="D98" s="1">
        <f t="shared" si="7"/>
        <v>10</v>
      </c>
      <c r="E98" s="3">
        <f>E97+VLookups!$D$8</f>
        <v>10419.081666666656</v>
      </c>
      <c r="F98" s="3">
        <f>-E98*VLookups!$D$10</f>
        <v>-312.57244999999966</v>
      </c>
      <c r="G98" s="8">
        <v>0</v>
      </c>
      <c r="H98" s="3">
        <f>(-[3]VLookups!$D$13)*(E98+F98)</f>
        <v>-3284.6154954166636</v>
      </c>
      <c r="I98" s="3">
        <f>-PMT(VLookups!$D$16/12,120,-FV(VLookups!$D$16/12,72,,-VLookups!$D$15))</f>
        <v>-2024.6207681033877</v>
      </c>
      <c r="J98" s="2">
        <f>-PMT(VLookups!$D$20/12,120,-FV(VLookups!$D$20/12,24,,-VLookups!$D$19))</f>
        <v>-847.52448901054254</v>
      </c>
      <c r="K98" s="2">
        <v>0</v>
      </c>
      <c r="L98" s="3">
        <f>VLookups!$D$30</f>
        <v>-641.6219438963717</v>
      </c>
      <c r="M98" s="3">
        <f>M97-VLookups!$D$33</f>
        <v>-113</v>
      </c>
      <c r="N98" s="5">
        <v>34</v>
      </c>
      <c r="O98" s="2">
        <v>0</v>
      </c>
      <c r="P98" s="2">
        <v>0</v>
      </c>
      <c r="Q98" s="1" t="s">
        <v>36</v>
      </c>
      <c r="R98" s="2">
        <f>R97-VLookups!$D$45</f>
        <v>-2005.7339999999926</v>
      </c>
      <c r="S98" s="2">
        <v>0</v>
      </c>
      <c r="T98" s="2">
        <v>0</v>
      </c>
      <c r="U98" s="1" t="s">
        <v>36</v>
      </c>
      <c r="V98" s="2">
        <f>V97-VLookups!$D$54</f>
        <v>-1070</v>
      </c>
      <c r="W98" s="2">
        <f>-VLookups!$D$59</f>
        <v>-250</v>
      </c>
      <c r="X98" s="1" t="s">
        <v>36</v>
      </c>
      <c r="Y98" s="6">
        <f>Y97*(1+VLookups!$D$57/12)</f>
        <v>-262.98184057993785</v>
      </c>
      <c r="Z98" s="1">
        <f>E98*VLookups!$J$3</f>
        <v>416.76326666666625</v>
      </c>
      <c r="AA98" s="1" t="s">
        <v>36</v>
      </c>
      <c r="AB98" s="6">
        <f t="shared" si="4"/>
        <v>23.173946326427199</v>
      </c>
      <c r="AC98" s="1">
        <f t="shared" si="5"/>
        <v>30500.242505521437</v>
      </c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</row>
    <row r="99" spans="1:43" x14ac:dyDescent="0.25">
      <c r="A99" s="1"/>
      <c r="B99" s="1">
        <v>95</v>
      </c>
      <c r="C99" s="1">
        <f t="shared" si="6"/>
        <v>30</v>
      </c>
      <c r="D99" s="1">
        <f t="shared" si="7"/>
        <v>11</v>
      </c>
      <c r="E99" s="3">
        <f>E98+VLookups!$D$8</f>
        <v>10419.116666666656</v>
      </c>
      <c r="F99" s="3">
        <f>-E99*VLookups!$D$10</f>
        <v>-312.57349999999968</v>
      </c>
      <c r="G99" s="8">
        <v>0</v>
      </c>
      <c r="H99" s="3">
        <f>(-[3]VLookups!$D$13)*(E99+F99)</f>
        <v>-3284.6265291666632</v>
      </c>
      <c r="I99" s="3">
        <f>-PMT(VLookups!$D$16/12,120,-FV(VLookups!$D$16/12,72,,-VLookups!$D$15))</f>
        <v>-2024.6207681033877</v>
      </c>
      <c r="J99" s="2">
        <f>-PMT(VLookups!$D$20/12,120,-FV(VLookups!$D$20/12,24,,-VLookups!$D$19))</f>
        <v>-847.52448901054254</v>
      </c>
      <c r="K99" s="2">
        <v>0</v>
      </c>
      <c r="L99" s="3">
        <f>VLookups!$D$30</f>
        <v>-641.6219438963717</v>
      </c>
      <c r="M99" s="3">
        <f>M98-VLookups!$D$33</f>
        <v>-114</v>
      </c>
      <c r="N99" s="5">
        <v>35</v>
      </c>
      <c r="O99" s="2">
        <v>0</v>
      </c>
      <c r="P99" s="2">
        <v>0</v>
      </c>
      <c r="Q99" s="1" t="s">
        <v>36</v>
      </c>
      <c r="R99" s="2">
        <f>R98-VLookups!$D$45</f>
        <v>-2005.7949999999926</v>
      </c>
      <c r="S99" s="2">
        <v>0</v>
      </c>
      <c r="T99" s="2">
        <v>0</v>
      </c>
      <c r="U99" s="1" t="s">
        <v>36</v>
      </c>
      <c r="V99" s="2">
        <f>V98-VLookups!$D$54</f>
        <v>-1075</v>
      </c>
      <c r="W99" s="2">
        <f>-VLookups!$D$59</f>
        <v>-250</v>
      </c>
      <c r="X99" s="1" t="s">
        <v>36</v>
      </c>
      <c r="Y99" s="6">
        <f>Y98*(1+VLookups!$D$57/12)</f>
        <v>-263.74887094829603</v>
      </c>
      <c r="Z99" s="1">
        <f>E99*VLookups!$J$3</f>
        <v>416.76466666666624</v>
      </c>
      <c r="AA99" s="1" t="s">
        <v>36</v>
      </c>
      <c r="AB99" s="6">
        <f t="shared" si="4"/>
        <v>16.37023220806816</v>
      </c>
      <c r="AC99" s="1">
        <f t="shared" si="5"/>
        <v>30567.44647523871</v>
      </c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</row>
    <row r="100" spans="1:43" x14ac:dyDescent="0.25">
      <c r="A100" s="1"/>
      <c r="B100" s="1">
        <v>96</v>
      </c>
      <c r="C100" s="1">
        <f t="shared" si="6"/>
        <v>31</v>
      </c>
      <c r="D100" s="1">
        <f t="shared" si="7"/>
        <v>0</v>
      </c>
      <c r="E100" s="3">
        <f>E99+VLookups!$D$8</f>
        <v>10419.151666666656</v>
      </c>
      <c r="F100" s="3">
        <f>-E100*VLookups!$D$10</f>
        <v>-312.57454999999965</v>
      </c>
      <c r="G100" s="8">
        <v>0</v>
      </c>
      <c r="H100" s="3">
        <f>(-[3]VLookups!$D$13)*(E100+F100)</f>
        <v>-3284.6375629166632</v>
      </c>
      <c r="I100" s="3">
        <f>-PMT(VLookups!$D$16/12,120,-FV(VLookups!$D$16/12,72,,-VLookups!$D$15))</f>
        <v>-2024.6207681033877</v>
      </c>
      <c r="J100" s="2">
        <f>-PMT(VLookups!$D$20/12,120,-FV(VLookups!$D$20/12,24,,-VLookups!$D$19))</f>
        <v>-847.52448901054254</v>
      </c>
      <c r="K100" s="2">
        <v>0</v>
      </c>
      <c r="L100" s="3">
        <f>VLookups!$D$30</f>
        <v>-641.6219438963717</v>
      </c>
      <c r="M100" s="3">
        <f>M99-VLookups!$D$33</f>
        <v>-115</v>
      </c>
      <c r="N100" s="5">
        <v>36</v>
      </c>
      <c r="O100" s="2">
        <v>0</v>
      </c>
      <c r="P100" s="2">
        <v>0</v>
      </c>
      <c r="Q100" s="1" t="s">
        <v>36</v>
      </c>
      <c r="R100" s="2">
        <f>R99-VLookups!$D$45</f>
        <v>-2005.8559999999925</v>
      </c>
      <c r="S100" s="2">
        <v>0</v>
      </c>
      <c r="T100" s="2">
        <v>0</v>
      </c>
      <c r="U100" s="1" t="s">
        <v>36</v>
      </c>
      <c r="V100" s="2">
        <f>V99-VLookups!$D$54</f>
        <v>-1080</v>
      </c>
      <c r="W100" s="2">
        <f>-VLookups!$D$59</f>
        <v>-250</v>
      </c>
      <c r="X100" s="1" t="s">
        <v>36</v>
      </c>
      <c r="Y100" s="6">
        <f>Y99*(1+VLookups!$D$57/12)</f>
        <v>-264.51813848856187</v>
      </c>
      <c r="Z100" s="1">
        <f>E100*VLookups!$J$3</f>
        <v>416.76606666666623</v>
      </c>
      <c r="AA100" s="1" t="s">
        <v>36</v>
      </c>
      <c r="AB100" s="6">
        <f t="shared" si="4"/>
        <v>9.5642809178032735</v>
      </c>
      <c r="AC100" s="1">
        <f t="shared" si="5"/>
        <v>30627.956500281911</v>
      </c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</row>
    <row r="101" spans="1:43" x14ac:dyDescent="0.25">
      <c r="A101" s="1"/>
      <c r="B101" s="1">
        <v>97</v>
      </c>
      <c r="C101" s="1">
        <f t="shared" si="6"/>
        <v>31</v>
      </c>
      <c r="D101" s="1">
        <f t="shared" si="7"/>
        <v>1</v>
      </c>
      <c r="E101" s="3">
        <f>E100+VLookups!$D$8</f>
        <v>10419.186666666656</v>
      </c>
      <c r="F101" s="3">
        <f>-E101*VLookups!$D$10</f>
        <v>-312.57559999999967</v>
      </c>
      <c r="G101" s="8">
        <v>0</v>
      </c>
      <c r="H101" s="3">
        <f>(-[3]VLookups!$D$13)*(E101+F101)</f>
        <v>-3284.6485966666633</v>
      </c>
      <c r="I101" s="3">
        <f>-PMT(VLookups!$D$16/12,120,-FV(VLookups!$D$16/12,72,,-VLookups!$D$15))</f>
        <v>-2024.6207681033877</v>
      </c>
      <c r="J101" s="2">
        <f>-PMT(VLookups!$D$20/12,120,-FV(VLookups!$D$20/12,24,,-VLookups!$D$19))</f>
        <v>-847.52448901054254</v>
      </c>
      <c r="K101" s="2">
        <v>0</v>
      </c>
      <c r="L101" s="3">
        <f>VLookups!$D$30</f>
        <v>-641.6219438963717</v>
      </c>
      <c r="M101" s="3">
        <f>M100-VLookups!$D$33</f>
        <v>-116</v>
      </c>
      <c r="N101" s="5">
        <v>37</v>
      </c>
      <c r="O101" s="2">
        <v>0</v>
      </c>
      <c r="P101" s="2">
        <v>0</v>
      </c>
      <c r="Q101" s="1" t="s">
        <v>36</v>
      </c>
      <c r="R101" s="2">
        <f>R100-VLookups!$D$45</f>
        <v>-2005.9169999999924</v>
      </c>
      <c r="S101" s="2">
        <v>0</v>
      </c>
      <c r="T101" s="2">
        <v>0</v>
      </c>
      <c r="U101" s="1" t="s">
        <v>36</v>
      </c>
      <c r="V101" s="2">
        <f>V100-VLookups!$D$54</f>
        <v>-1085</v>
      </c>
      <c r="W101" s="2">
        <f>-VLookups!$D$59</f>
        <v>-250</v>
      </c>
      <c r="X101" s="1" t="s">
        <v>36</v>
      </c>
      <c r="Y101" s="6">
        <f>Y100*(1+VLookups!$D$57/12)</f>
        <v>-265.2896497258202</v>
      </c>
      <c r="Z101" s="1">
        <f>E101*VLookups!$J$3</f>
        <v>416.76746666666622</v>
      </c>
      <c r="AA101" s="1" t="s">
        <v>36</v>
      </c>
      <c r="AB101" s="6">
        <f t="shared" si="4"/>
        <v>2.7560859305440886</v>
      </c>
      <c r="AC101" s="1">
        <f t="shared" si="5"/>
        <v>30681.759180379595</v>
      </c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</row>
    <row r="102" spans="1:43" x14ac:dyDescent="0.25">
      <c r="A102" s="1"/>
      <c r="B102" s="1">
        <v>98</v>
      </c>
      <c r="C102" s="1">
        <f t="shared" si="6"/>
        <v>31</v>
      </c>
      <c r="D102" s="1">
        <f t="shared" si="7"/>
        <v>2</v>
      </c>
      <c r="E102" s="3">
        <f>E101+VLookups!$D$8</f>
        <v>10419.221666666655</v>
      </c>
      <c r="F102" s="3">
        <f>-E102*VLookups!$D$10</f>
        <v>-312.57664999999963</v>
      </c>
      <c r="G102" s="8">
        <v>0</v>
      </c>
      <c r="H102" s="3">
        <f>(-[3]VLookups!$D$13)*(E102+F102)</f>
        <v>-3284.6596304166633</v>
      </c>
      <c r="I102" s="3">
        <f>-PMT(VLookups!$D$16/12,120,-FV(VLookups!$D$16/12,72,,-VLookups!$D$15))</f>
        <v>-2024.6207681033877</v>
      </c>
      <c r="J102" s="2">
        <f>-PMT(VLookups!$D$20/12,120,-FV(VLookups!$D$20/12,24,,-VLookups!$D$19))</f>
        <v>-847.52448901054254</v>
      </c>
      <c r="K102" s="2">
        <v>0</v>
      </c>
      <c r="L102" s="3">
        <f>VLookups!$D$30</f>
        <v>-641.6219438963717</v>
      </c>
      <c r="M102" s="3">
        <f>M101-VLookups!$D$33</f>
        <v>-117</v>
      </c>
      <c r="N102" s="5">
        <v>38</v>
      </c>
      <c r="O102" s="2">
        <v>0</v>
      </c>
      <c r="P102" s="2">
        <v>0</v>
      </c>
      <c r="Q102" s="1" t="s">
        <v>36</v>
      </c>
      <c r="R102" s="2">
        <f>R101-VLookups!$D$45</f>
        <v>-2005.9779999999923</v>
      </c>
      <c r="S102" s="2">
        <v>0</v>
      </c>
      <c r="T102" s="2">
        <v>0</v>
      </c>
      <c r="U102" s="1" t="s">
        <v>36</v>
      </c>
      <c r="V102" s="2">
        <f>V101-VLookups!$D$54</f>
        <v>-1090</v>
      </c>
      <c r="W102" s="2">
        <f>-VLookups!$D$59</f>
        <v>-250</v>
      </c>
      <c r="X102" s="1" t="s">
        <v>36</v>
      </c>
      <c r="Y102" s="6">
        <f>Y101*(1+VLookups!$D$57/12)</f>
        <v>-266.06341120418716</v>
      </c>
      <c r="Z102" s="1">
        <f>E102*VLookups!$J$3</f>
        <v>416.76886666666621</v>
      </c>
      <c r="AA102" s="1" t="s">
        <v>36</v>
      </c>
      <c r="AB102" s="6">
        <f t="shared" si="4"/>
        <v>-4.0543592978219181</v>
      </c>
      <c r="AC102" s="1">
        <f t="shared" si="5"/>
        <v>30728.841086382407</v>
      </c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</row>
    <row r="103" spans="1:43" x14ac:dyDescent="0.25">
      <c r="A103" s="1"/>
      <c r="B103" s="1">
        <v>99</v>
      </c>
      <c r="C103" s="1">
        <f t="shared" si="6"/>
        <v>31</v>
      </c>
      <c r="D103" s="1">
        <f t="shared" si="7"/>
        <v>3</v>
      </c>
      <c r="E103" s="3">
        <f>E102+VLookups!$D$8</f>
        <v>10419.256666666655</v>
      </c>
      <c r="F103" s="3">
        <f>-E103*VLookups!$D$10</f>
        <v>-312.57769999999965</v>
      </c>
      <c r="G103" s="8">
        <v>0</v>
      </c>
      <c r="H103" s="3">
        <f>(-[3]VLookups!$D$13)*(E103+F103)</f>
        <v>-3284.6706641666633</v>
      </c>
      <c r="I103" s="3">
        <f>-PMT(VLookups!$D$16/12,120,-FV(VLookups!$D$16/12,72,,-VLookups!$D$15))</f>
        <v>-2024.6207681033877</v>
      </c>
      <c r="J103" s="2">
        <f>-PMT(VLookups!$D$20/12,120,-FV(VLookups!$D$20/12,24,,-VLookups!$D$19))</f>
        <v>-847.52448901054254</v>
      </c>
      <c r="K103" s="2">
        <v>0</v>
      </c>
      <c r="L103" s="3">
        <f>VLookups!$D$30</f>
        <v>-641.6219438963717</v>
      </c>
      <c r="M103" s="3">
        <f>M102-VLookups!$D$33</f>
        <v>-118</v>
      </c>
      <c r="N103" s="5">
        <v>39</v>
      </c>
      <c r="O103" s="2">
        <v>0</v>
      </c>
      <c r="P103" s="2">
        <v>0</v>
      </c>
      <c r="Q103" s="1" t="s">
        <v>36</v>
      </c>
      <c r="R103" s="2">
        <f>R102-VLookups!$D$45</f>
        <v>-2006.0389999999923</v>
      </c>
      <c r="S103" s="2">
        <v>0</v>
      </c>
      <c r="T103" s="2">
        <v>0</v>
      </c>
      <c r="U103" s="1" t="s">
        <v>36</v>
      </c>
      <c r="V103" s="2">
        <f>V102-VLookups!$D$54</f>
        <v>-1095</v>
      </c>
      <c r="W103" s="2">
        <f>-VLookups!$D$59</f>
        <v>-250</v>
      </c>
      <c r="X103" s="1" t="s">
        <v>36</v>
      </c>
      <c r="Y103" s="6">
        <f>Y102*(1+VLookups!$D$57/12)</f>
        <v>-266.83942948686604</v>
      </c>
      <c r="Z103" s="1">
        <f>E103*VLookups!$J$3</f>
        <v>416.7702666666662</v>
      </c>
      <c r="AA103" s="1" t="s">
        <v>36</v>
      </c>
      <c r="AB103" s="6">
        <f t="shared" si="4"/>
        <v>-10.867061330501656</v>
      </c>
      <c r="AC103" s="1">
        <f t="shared" si="5"/>
        <v>30769.188760195877</v>
      </c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</row>
    <row r="104" spans="1:43" x14ac:dyDescent="0.25">
      <c r="A104" s="1"/>
      <c r="B104" s="1">
        <v>100</v>
      </c>
      <c r="C104" s="1">
        <f t="shared" si="6"/>
        <v>31</v>
      </c>
      <c r="D104" s="1">
        <f t="shared" si="7"/>
        <v>4</v>
      </c>
      <c r="E104" s="3">
        <f>E103+VLookups!$D$8</f>
        <v>10419.291666666655</v>
      </c>
      <c r="F104" s="3">
        <f>-E104*VLookups!$D$10</f>
        <v>-312.57874999999962</v>
      </c>
      <c r="G104" s="8">
        <v>0</v>
      </c>
      <c r="H104" s="3">
        <f>(-[3]VLookups!$D$13)*(E104+F104)</f>
        <v>-3284.6816979166633</v>
      </c>
      <c r="I104" s="3">
        <f>-PMT(VLookups!$D$16/12,120,-FV(VLookups!$D$16/12,72,,-VLookups!$D$15))</f>
        <v>-2024.6207681033877</v>
      </c>
      <c r="J104" s="2">
        <f>-PMT(VLookups!$D$20/12,120,-FV(VLookups!$D$20/12,24,,-VLookups!$D$19))</f>
        <v>-847.52448901054254</v>
      </c>
      <c r="K104" s="2">
        <v>0</v>
      </c>
      <c r="L104" s="3">
        <f>VLookups!$D$30</f>
        <v>-641.6219438963717</v>
      </c>
      <c r="M104" s="3">
        <f>M103-VLookups!$D$33</f>
        <v>-119</v>
      </c>
      <c r="N104" s="5">
        <v>40</v>
      </c>
      <c r="O104" s="2">
        <v>0</v>
      </c>
      <c r="P104" s="2">
        <v>0</v>
      </c>
      <c r="Q104" s="1" t="s">
        <v>36</v>
      </c>
      <c r="R104" s="2">
        <f>R103-VLookups!$D$45</f>
        <v>-2006.0999999999922</v>
      </c>
      <c r="S104" s="2">
        <v>0</v>
      </c>
      <c r="T104" s="2">
        <v>0</v>
      </c>
      <c r="U104" s="1" t="s">
        <v>36</v>
      </c>
      <c r="V104" s="2">
        <f>V103-VLookups!$D$54</f>
        <v>-1100</v>
      </c>
      <c r="W104" s="2">
        <f>-VLookups!$D$59</f>
        <v>-250</v>
      </c>
      <c r="X104" s="1" t="s">
        <v>36</v>
      </c>
      <c r="Y104" s="6">
        <f>Y103*(1+VLookups!$D$57/12)</f>
        <v>-267.61771115620274</v>
      </c>
      <c r="Z104" s="1">
        <f>E104*VLookups!$J$3</f>
        <v>416.77166666666619</v>
      </c>
      <c r="AA104" s="1" t="s">
        <v>36</v>
      </c>
      <c r="AB104" s="6">
        <f t="shared" si="4"/>
        <v>-17.682026749837405</v>
      </c>
      <c r="AC104" s="1">
        <f t="shared" si="5"/>
        <v>30802.788714713035</v>
      </c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</row>
    <row r="105" spans="1:43" x14ac:dyDescent="0.25">
      <c r="A105" s="1"/>
      <c r="B105" s="1">
        <v>101</v>
      </c>
      <c r="C105" s="1">
        <f t="shared" si="6"/>
        <v>31</v>
      </c>
      <c r="D105" s="1">
        <f t="shared" si="7"/>
        <v>5</v>
      </c>
      <c r="E105" s="3">
        <f>E104+VLookups!$D$8</f>
        <v>10419.326666666655</v>
      </c>
      <c r="F105" s="3">
        <f>-E105*VLookups!$D$10</f>
        <v>-312.57979999999964</v>
      </c>
      <c r="G105" s="8">
        <v>0</v>
      </c>
      <c r="H105" s="3">
        <f>(-[3]VLookups!$D$13)*(E105+F105)</f>
        <v>-3284.6927316666633</v>
      </c>
      <c r="I105" s="3">
        <f>-PMT(VLookups!$D$16/12,120,-FV(VLookups!$D$16/12,72,,-VLookups!$D$15))</f>
        <v>-2024.6207681033877</v>
      </c>
      <c r="J105" s="2">
        <f>-PMT(VLookups!$D$20/12,120,-FV(VLookups!$D$20/12,24,,-VLookups!$D$19))</f>
        <v>-847.52448901054254</v>
      </c>
      <c r="K105" s="2">
        <v>0</v>
      </c>
      <c r="L105" s="3">
        <f>VLookups!$D$30</f>
        <v>-641.6219438963717</v>
      </c>
      <c r="M105" s="3">
        <f>M104-VLookups!$D$33</f>
        <v>-120</v>
      </c>
      <c r="N105" s="5">
        <v>41</v>
      </c>
      <c r="O105" s="2">
        <v>0</v>
      </c>
      <c r="P105" s="2">
        <v>0</v>
      </c>
      <c r="Q105" s="1" t="s">
        <v>36</v>
      </c>
      <c r="R105" s="2">
        <f>R104-VLookups!$D$45</f>
        <v>-2006.1609999999921</v>
      </c>
      <c r="S105" s="2">
        <v>0</v>
      </c>
      <c r="T105" s="2">
        <v>0</v>
      </c>
      <c r="U105" s="1" t="s">
        <v>36</v>
      </c>
      <c r="V105" s="2">
        <f>V104-VLookups!$D$54</f>
        <v>-1105</v>
      </c>
      <c r="W105" s="2">
        <f>-VLookups!$D$59</f>
        <v>-250</v>
      </c>
      <c r="X105" s="1" t="s">
        <v>36</v>
      </c>
      <c r="Y105" s="6">
        <f>Y104*(1+VLookups!$D$57/12)</f>
        <v>-268.39826281374167</v>
      </c>
      <c r="Z105" s="1">
        <f>E105*VLookups!$J$3</f>
        <v>416.77306666666618</v>
      </c>
      <c r="AA105" s="1" t="s">
        <v>36</v>
      </c>
      <c r="AB105" s="6">
        <f t="shared" si="4"/>
        <v>-24.499262157377188</v>
      </c>
      <c r="AC105" s="1">
        <f t="shared" si="5"/>
        <v>30829.627433746849</v>
      </c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</row>
    <row r="106" spans="1:43" x14ac:dyDescent="0.25">
      <c r="A106" s="1"/>
      <c r="B106" s="1">
        <v>102</v>
      </c>
      <c r="C106" s="1">
        <f t="shared" si="6"/>
        <v>31</v>
      </c>
      <c r="D106" s="1">
        <f t="shared" si="7"/>
        <v>6</v>
      </c>
      <c r="E106" s="3">
        <f>E105+VLookups!$D$8</f>
        <v>10419.361666666655</v>
      </c>
      <c r="F106" s="3">
        <f>-E106*VLookups!$D$10</f>
        <v>-312.58084999999966</v>
      </c>
      <c r="G106" s="8">
        <v>0</v>
      </c>
      <c r="H106" s="3">
        <f>(-[3]VLookups!$D$13)*(E106+F106)</f>
        <v>-3284.7037654166629</v>
      </c>
      <c r="I106" s="3">
        <f>-PMT(VLookups!$D$16/12,120,-FV(VLookups!$D$16/12,72,,-VLookups!$D$15))</f>
        <v>-2024.6207681033877</v>
      </c>
      <c r="J106" s="2">
        <f>-PMT(VLookups!$D$20/12,120,-FV(VLookups!$D$20/12,24,,-VLookups!$D$19))</f>
        <v>-847.52448901054254</v>
      </c>
      <c r="K106" s="2">
        <v>0</v>
      </c>
      <c r="L106" s="3">
        <f>VLookups!$D$30</f>
        <v>-641.6219438963717</v>
      </c>
      <c r="M106" s="3">
        <f>M105-VLookups!$D$33</f>
        <v>-121</v>
      </c>
      <c r="N106" s="5">
        <v>42</v>
      </c>
      <c r="O106" s="2">
        <v>0</v>
      </c>
      <c r="P106" s="2">
        <v>0</v>
      </c>
      <c r="Q106" s="1" t="s">
        <v>36</v>
      </c>
      <c r="R106" s="2">
        <f>R105-VLookups!$D$45</f>
        <v>-2006.221999999992</v>
      </c>
      <c r="S106" s="2">
        <v>0</v>
      </c>
      <c r="T106" s="2">
        <v>0</v>
      </c>
      <c r="U106" s="1" t="s">
        <v>36</v>
      </c>
      <c r="V106" s="2">
        <f>V105-VLookups!$D$54</f>
        <v>-1110</v>
      </c>
      <c r="W106" s="2">
        <f>-VLookups!$D$59</f>
        <v>-250</v>
      </c>
      <c r="X106" s="1" t="s">
        <v>36</v>
      </c>
      <c r="Y106" s="6">
        <f>Y105*(1+VLookups!$D$57/12)</f>
        <v>-269.18109108028176</v>
      </c>
      <c r="Z106" s="1">
        <f>E106*VLookups!$J$3</f>
        <v>416.77446666666623</v>
      </c>
      <c r="AA106" s="1" t="s">
        <v>36</v>
      </c>
      <c r="AB106" s="6">
        <f t="shared" si="4"/>
        <v>-31.318774173918086</v>
      </c>
      <c r="AC106" s="1">
        <f t="shared" si="5"/>
        <v>30849.691371962512</v>
      </c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</row>
    <row r="107" spans="1:43" x14ac:dyDescent="0.25">
      <c r="A107" s="1"/>
      <c r="B107" s="1">
        <v>103</v>
      </c>
      <c r="C107" s="1">
        <f t="shared" si="6"/>
        <v>31</v>
      </c>
      <c r="D107" s="1">
        <f t="shared" si="7"/>
        <v>7</v>
      </c>
      <c r="E107" s="3">
        <f>E106+VLookups!$D$8</f>
        <v>10419.396666666655</v>
      </c>
      <c r="F107" s="3">
        <f>-E107*VLookups!$D$10</f>
        <v>-312.58189999999962</v>
      </c>
      <c r="G107" s="8">
        <v>0</v>
      </c>
      <c r="H107" s="3">
        <f>(-[3]VLookups!$D$13)*(E107+F107)</f>
        <v>-3284.7147991666629</v>
      </c>
      <c r="I107" s="3">
        <f>-PMT(VLookups!$D$16/12,120,-FV(VLookups!$D$16/12,72,,-VLookups!$D$15))</f>
        <v>-2024.6207681033877</v>
      </c>
      <c r="J107" s="2">
        <f>-PMT(VLookups!$D$20/12,120,-FV(VLookups!$D$20/12,24,,-VLookups!$D$19))</f>
        <v>-847.52448901054254</v>
      </c>
      <c r="K107" s="2">
        <v>0</v>
      </c>
      <c r="L107" s="3">
        <f>VLookups!$D$30</f>
        <v>-641.6219438963717</v>
      </c>
      <c r="M107" s="3">
        <f>M106-VLookups!$D$33</f>
        <v>-122</v>
      </c>
      <c r="N107" s="5">
        <v>43</v>
      </c>
      <c r="O107" s="2">
        <v>0</v>
      </c>
      <c r="P107" s="2">
        <v>0</v>
      </c>
      <c r="Q107" s="1" t="s">
        <v>36</v>
      </c>
      <c r="R107" s="2">
        <f>R106-VLookups!$D$45</f>
        <v>-2006.2829999999919</v>
      </c>
      <c r="S107" s="2">
        <v>0</v>
      </c>
      <c r="T107" s="2">
        <v>0</v>
      </c>
      <c r="U107" s="1" t="s">
        <v>36</v>
      </c>
      <c r="V107" s="2">
        <f>V106-VLookups!$D$54</f>
        <v>-1115</v>
      </c>
      <c r="W107" s="2">
        <f>-VLookups!$D$59</f>
        <v>-250</v>
      </c>
      <c r="X107" s="1" t="s">
        <v>36</v>
      </c>
      <c r="Y107" s="6">
        <f>Y106*(1+VLookups!$D$57/12)</f>
        <v>-269.9662025959326</v>
      </c>
      <c r="Z107" s="1">
        <f>E107*VLookups!$J$3</f>
        <v>416.77586666666622</v>
      </c>
      <c r="AA107" s="1" t="s">
        <v>36</v>
      </c>
      <c r="AB107" s="6">
        <f t="shared" si="4"/>
        <v>-38.140569439567059</v>
      </c>
      <c r="AC107" s="1">
        <f t="shared" si="5"/>
        <v>30862.966954809552</v>
      </c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</row>
    <row r="108" spans="1:43" x14ac:dyDescent="0.25">
      <c r="A108" s="1"/>
      <c r="B108" s="1">
        <v>104</v>
      </c>
      <c r="C108" s="1">
        <f t="shared" si="6"/>
        <v>31</v>
      </c>
      <c r="D108" s="1">
        <f t="shared" si="7"/>
        <v>8</v>
      </c>
      <c r="E108" s="3">
        <f>E107+VLookups!$D$8</f>
        <v>10419.431666666655</v>
      </c>
      <c r="F108" s="3">
        <f>-E108*VLookups!$D$10</f>
        <v>-312.58294999999964</v>
      </c>
      <c r="G108" s="8">
        <v>0</v>
      </c>
      <c r="H108" s="3">
        <f>(-[3]VLookups!$D$13)*(E108+F108)</f>
        <v>-3284.725832916663</v>
      </c>
      <c r="I108" s="3">
        <f>-PMT(VLookups!$D$16/12,120,-FV(VLookups!$D$16/12,72,,-VLookups!$D$15))</f>
        <v>-2024.6207681033877</v>
      </c>
      <c r="J108" s="2">
        <f>-PMT(VLookups!$D$20/12,120,-FV(VLookups!$D$20/12,24,,-VLookups!$D$19))</f>
        <v>-847.52448901054254</v>
      </c>
      <c r="K108" s="2">
        <v>0</v>
      </c>
      <c r="L108" s="3">
        <f>VLookups!$D$30</f>
        <v>-641.6219438963717</v>
      </c>
      <c r="M108" s="3">
        <f>M107-VLookups!$D$33</f>
        <v>-123</v>
      </c>
      <c r="N108" s="5">
        <v>44</v>
      </c>
      <c r="O108" s="2">
        <v>0</v>
      </c>
      <c r="P108" s="2">
        <v>0</v>
      </c>
      <c r="Q108" s="1" t="s">
        <v>36</v>
      </c>
      <c r="R108" s="2">
        <f>R107-VLookups!$D$45</f>
        <v>-2006.3439999999919</v>
      </c>
      <c r="S108" s="2">
        <v>0</v>
      </c>
      <c r="T108" s="2">
        <v>0</v>
      </c>
      <c r="U108" s="1" t="s">
        <v>36</v>
      </c>
      <c r="V108" s="2">
        <f>V107-VLookups!$D$54</f>
        <v>-1120</v>
      </c>
      <c r="W108" s="2">
        <f>-VLookups!$D$59</f>
        <v>-250</v>
      </c>
      <c r="X108" s="1" t="s">
        <v>36</v>
      </c>
      <c r="Y108" s="6">
        <f>Y107*(1+VLookups!$D$57/12)</f>
        <v>-270.75360402017071</v>
      </c>
      <c r="Z108" s="1">
        <f>E108*VLookups!$J$3</f>
        <v>416.77726666666621</v>
      </c>
      <c r="AA108" s="1" t="s">
        <v>36</v>
      </c>
      <c r="AB108" s="6">
        <f t="shared" si="4"/>
        <v>-44.964654613806943</v>
      </c>
      <c r="AC108" s="1">
        <f t="shared" si="5"/>
        <v>30869.440578453763</v>
      </c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</row>
    <row r="109" spans="1:43" x14ac:dyDescent="0.25">
      <c r="A109" s="1"/>
      <c r="B109" s="1">
        <v>105</v>
      </c>
      <c r="C109" s="1">
        <f t="shared" si="6"/>
        <v>31</v>
      </c>
      <c r="D109" s="1">
        <f t="shared" si="7"/>
        <v>9</v>
      </c>
      <c r="E109" s="3">
        <f>E108+VLookups!$D$8</f>
        <v>10419.466666666654</v>
      </c>
      <c r="F109" s="3">
        <f>-E109*VLookups!$D$10</f>
        <v>-312.58399999999961</v>
      </c>
      <c r="G109" s="8">
        <v>0</v>
      </c>
      <c r="H109" s="3">
        <f>(-[3]VLookups!$D$13)*(E109+F109)</f>
        <v>-3284.736866666663</v>
      </c>
      <c r="I109" s="3">
        <f>-PMT(VLookups!$D$16/12,120,-FV(VLookups!$D$16/12,72,,-VLookups!$D$15))</f>
        <v>-2024.6207681033877</v>
      </c>
      <c r="J109" s="2">
        <f>-PMT(VLookups!$D$20/12,120,-FV(VLookups!$D$20/12,24,,-VLookups!$D$19))</f>
        <v>-847.52448901054254</v>
      </c>
      <c r="K109" s="2">
        <v>0</v>
      </c>
      <c r="L109" s="3">
        <f>VLookups!$D$30</f>
        <v>-641.6219438963717</v>
      </c>
      <c r="M109" s="3">
        <f>M108-VLookups!$D$33</f>
        <v>-124</v>
      </c>
      <c r="N109" s="5">
        <v>45</v>
      </c>
      <c r="O109" s="2">
        <v>0</v>
      </c>
      <c r="P109" s="2">
        <v>0</v>
      </c>
      <c r="Q109" s="1" t="s">
        <v>36</v>
      </c>
      <c r="R109" s="2">
        <f>R108-VLookups!$D$45</f>
        <v>-2006.4049999999918</v>
      </c>
      <c r="S109" s="2">
        <v>0</v>
      </c>
      <c r="T109" s="2">
        <v>0</v>
      </c>
      <c r="U109" s="1" t="s">
        <v>36</v>
      </c>
      <c r="V109" s="2">
        <f>V108-VLookups!$D$54</f>
        <v>-1125</v>
      </c>
      <c r="W109" s="2">
        <f>-VLookups!$D$59</f>
        <v>-250</v>
      </c>
      <c r="X109" s="1" t="s">
        <v>36</v>
      </c>
      <c r="Y109" s="6">
        <f>Y108*(1+VLookups!$D$57/12)</f>
        <v>-271.54330203189619</v>
      </c>
      <c r="Z109" s="1">
        <f>E109*VLookups!$J$3</f>
        <v>416.7786666666662</v>
      </c>
      <c r="AA109" s="1" t="s">
        <v>36</v>
      </c>
      <c r="AB109" s="6">
        <f t="shared" si="4"/>
        <v>-51.791036375530553</v>
      </c>
      <c r="AC109" s="1">
        <f t="shared" si="5"/>
        <v>30869.098609708992</v>
      </c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</row>
    <row r="110" spans="1:43" x14ac:dyDescent="0.25">
      <c r="A110" s="1"/>
      <c r="B110" s="1">
        <v>106</v>
      </c>
      <c r="C110" s="1">
        <f t="shared" si="6"/>
        <v>31</v>
      </c>
      <c r="D110" s="1">
        <f t="shared" si="7"/>
        <v>10</v>
      </c>
      <c r="E110" s="3">
        <f>E109+VLookups!$D$8</f>
        <v>10419.501666666654</v>
      </c>
      <c r="F110" s="3">
        <f>-E110*VLookups!$D$10</f>
        <v>-312.58504999999963</v>
      </c>
      <c r="G110" s="8">
        <v>0</v>
      </c>
      <c r="H110" s="3">
        <f>(-[3]VLookups!$D$13)*(E110+F110)</f>
        <v>-3284.747900416663</v>
      </c>
      <c r="I110" s="3">
        <f>-PMT(VLookups!$D$16/12,120,-FV(VLookups!$D$16/12,72,,-VLookups!$D$15))</f>
        <v>-2024.6207681033877</v>
      </c>
      <c r="J110" s="2">
        <f>-PMT(VLookups!$D$20/12,120,-FV(VLookups!$D$20/12,24,,-VLookups!$D$19))</f>
        <v>-847.52448901054254</v>
      </c>
      <c r="K110" s="2">
        <v>0</v>
      </c>
      <c r="L110" s="3">
        <f>VLookups!$D$30</f>
        <v>-641.6219438963717</v>
      </c>
      <c r="M110" s="3">
        <f>M109-VLookups!$D$33</f>
        <v>-125</v>
      </c>
      <c r="N110" s="5">
        <v>46</v>
      </c>
      <c r="O110" s="2">
        <v>0</v>
      </c>
      <c r="P110" s="2">
        <v>0</v>
      </c>
      <c r="Q110" s="1" t="s">
        <v>36</v>
      </c>
      <c r="R110" s="2">
        <f>R109-VLookups!$D$45</f>
        <v>-2006.4659999999917</v>
      </c>
      <c r="S110" s="2">
        <v>0</v>
      </c>
      <c r="T110" s="2">
        <v>0</v>
      </c>
      <c r="U110" s="1" t="s">
        <v>36</v>
      </c>
      <c r="V110" s="2">
        <f>V109-VLookups!$D$54</f>
        <v>-1130</v>
      </c>
      <c r="W110" s="2">
        <f>-VLookups!$D$59</f>
        <v>-250</v>
      </c>
      <c r="X110" s="1" t="s">
        <v>36</v>
      </c>
      <c r="Y110" s="6">
        <f>Y109*(1+VLookups!$D$57/12)</f>
        <v>-272.33530332948925</v>
      </c>
      <c r="Z110" s="1">
        <f>E110*VLookups!$J$3</f>
        <v>416.78006666666619</v>
      </c>
      <c r="AA110" s="1" t="s">
        <v>36</v>
      </c>
      <c r="AB110" s="6">
        <f t="shared" si="4"/>
        <v>-58.619721423125384</v>
      </c>
      <c r="AC110" s="1">
        <f t="shared" si="5"/>
        <v>30861.927385968716</v>
      </c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</row>
    <row r="111" spans="1:43" x14ac:dyDescent="0.25">
      <c r="A111" s="1"/>
      <c r="B111" s="1">
        <v>107</v>
      </c>
      <c r="C111" s="1">
        <f t="shared" si="6"/>
        <v>31</v>
      </c>
      <c r="D111" s="1">
        <f t="shared" si="7"/>
        <v>11</v>
      </c>
      <c r="E111" s="3">
        <f>E110+VLookups!$D$8</f>
        <v>10419.536666666654</v>
      </c>
      <c r="F111" s="3">
        <f>-E111*VLookups!$D$10</f>
        <v>-312.58609999999959</v>
      </c>
      <c r="G111" s="8">
        <v>0</v>
      </c>
      <c r="H111" s="3">
        <f>(-[3]VLookups!$D$13)*(E111+F111)</f>
        <v>-3284.7589341666626</v>
      </c>
      <c r="I111" s="3">
        <f>-PMT(VLookups!$D$16/12,120,-FV(VLookups!$D$16/12,72,,-VLookups!$D$15))</f>
        <v>-2024.6207681033877</v>
      </c>
      <c r="J111" s="2">
        <f>-PMT(VLookups!$D$20/12,120,-FV(VLookups!$D$20/12,24,,-VLookups!$D$19))</f>
        <v>-847.52448901054254</v>
      </c>
      <c r="K111" s="2">
        <v>0</v>
      </c>
      <c r="L111" s="3">
        <f>VLookups!$D$30</f>
        <v>-641.6219438963717</v>
      </c>
      <c r="M111" s="3">
        <f>M110-VLookups!$D$33</f>
        <v>-126</v>
      </c>
      <c r="N111" s="5">
        <v>47</v>
      </c>
      <c r="O111" s="2">
        <v>0</v>
      </c>
      <c r="P111" s="2">
        <v>0</v>
      </c>
      <c r="Q111" s="1" t="s">
        <v>36</v>
      </c>
      <c r="R111" s="2">
        <f>R110-VLookups!$D$45</f>
        <v>-2006.5269999999916</v>
      </c>
      <c r="S111" s="2">
        <v>0</v>
      </c>
      <c r="T111" s="2">
        <v>0</v>
      </c>
      <c r="U111" s="1" t="s">
        <v>36</v>
      </c>
      <c r="V111" s="2">
        <f>V110-VLookups!$D$54</f>
        <v>-1135</v>
      </c>
      <c r="W111" s="2">
        <f>-VLookups!$D$59</f>
        <v>-250</v>
      </c>
      <c r="X111" s="1" t="s">
        <v>36</v>
      </c>
      <c r="Y111" s="6">
        <f>Y110*(1+VLookups!$D$57/12)</f>
        <v>-273.12961463086691</v>
      </c>
      <c r="Z111" s="1">
        <f>E111*VLookups!$J$3</f>
        <v>416.78146666666618</v>
      </c>
      <c r="AA111" s="1" t="s">
        <v>36</v>
      </c>
      <c r="AB111" s="6">
        <f t="shared" si="4"/>
        <v>-65.450716474502997</v>
      </c>
      <c r="AC111" s="1">
        <f t="shared" si="5"/>
        <v>30847.913215137494</v>
      </c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</row>
    <row r="112" spans="1:43" x14ac:dyDescent="0.25">
      <c r="A112" s="1"/>
      <c r="B112" s="1">
        <v>108</v>
      </c>
      <c r="C112" s="1">
        <f t="shared" si="6"/>
        <v>32</v>
      </c>
      <c r="D112" s="1">
        <f t="shared" si="7"/>
        <v>0</v>
      </c>
      <c r="E112" s="3">
        <f>E111+VLookups!$D$8</f>
        <v>10419.571666666654</v>
      </c>
      <c r="F112" s="3">
        <f>-E112*VLookups!$D$10</f>
        <v>-312.58714999999961</v>
      </c>
      <c r="G112" s="8">
        <v>0</v>
      </c>
      <c r="H112" s="3">
        <f>(-[3]VLookups!$D$13)*(E112+F112)</f>
        <v>-3284.7699679166631</v>
      </c>
      <c r="I112" s="3">
        <f>-PMT(VLookups!$D$16/12,120,-FV(VLookups!$D$16/12,72,,-VLookups!$D$15))</f>
        <v>-2024.6207681033877</v>
      </c>
      <c r="J112" s="2">
        <f>-PMT(VLookups!$D$20/12,120,-FV(VLookups!$D$20/12,24,,-VLookups!$D$19))</f>
        <v>-847.52448901054254</v>
      </c>
      <c r="K112" s="2">
        <v>0</v>
      </c>
      <c r="L112" s="3">
        <f>VLookups!$D$30</f>
        <v>-641.6219438963717</v>
      </c>
      <c r="M112" s="3">
        <f>M111-VLookups!$D$33</f>
        <v>-127</v>
      </c>
      <c r="N112" s="5">
        <v>48</v>
      </c>
      <c r="O112" s="2">
        <v>0</v>
      </c>
      <c r="P112" s="2">
        <v>0</v>
      </c>
      <c r="Q112" s="1" t="s">
        <v>36</v>
      </c>
      <c r="R112" s="2">
        <f>R111-VLookups!$D$45</f>
        <v>-2006.5879999999916</v>
      </c>
      <c r="S112" s="2">
        <v>0</v>
      </c>
      <c r="T112" s="2">
        <v>0</v>
      </c>
      <c r="U112" s="1" t="s">
        <v>36</v>
      </c>
      <c r="V112" s="2">
        <f>V111-VLookups!$D$54</f>
        <v>-1140</v>
      </c>
      <c r="W112" s="2">
        <f>-VLookups!$D$59</f>
        <v>-250</v>
      </c>
      <c r="X112" s="1" t="s">
        <v>36</v>
      </c>
      <c r="Y112" s="6">
        <f>Y111*(1+VLookups!$D$57/12)</f>
        <v>-273.92624267354029</v>
      </c>
      <c r="Z112" s="1">
        <f>E112*VLookups!$J$3</f>
        <v>416.78286666666617</v>
      </c>
      <c r="AA112" s="1" t="s">
        <v>36</v>
      </c>
      <c r="AB112" s="6">
        <f t="shared" si="4"/>
        <v>-72.284028267176325</v>
      </c>
      <c r="AC112" s="1">
        <f t="shared" si="5"/>
        <v>30827.042375562218</v>
      </c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</row>
    <row r="113" spans="1:43" x14ac:dyDescent="0.25">
      <c r="A113" s="1"/>
      <c r="B113" s="1">
        <v>109</v>
      </c>
      <c r="C113" s="1">
        <f t="shared" si="6"/>
        <v>32</v>
      </c>
      <c r="D113" s="1">
        <f t="shared" si="7"/>
        <v>1</v>
      </c>
      <c r="E113" s="3">
        <f>E112+VLookups!$D$8</f>
        <v>10419.606666666654</v>
      </c>
      <c r="F113" s="3">
        <f>-E113*VLookups!$D$10</f>
        <v>-312.58819999999963</v>
      </c>
      <c r="G113" s="8">
        <v>0</v>
      </c>
      <c r="H113" s="3">
        <f>(-[3]VLookups!$D$13)*(E113+F113)</f>
        <v>-3284.7810016666626</v>
      </c>
      <c r="I113" s="3">
        <f>-PMT(VLookups!$D$16/12,120,-FV(VLookups!$D$16/12,72,,-VLookups!$D$15))</f>
        <v>-2024.6207681033877</v>
      </c>
      <c r="J113" s="2">
        <f>-PMT(VLookups!$D$20/12,120,-FV(VLookups!$D$20/12,24,,-VLookups!$D$19))</f>
        <v>-847.52448901054254</v>
      </c>
      <c r="K113" s="2">
        <v>0</v>
      </c>
      <c r="L113" s="3">
        <f>VLookups!$D$30</f>
        <v>-641.6219438963717</v>
      </c>
      <c r="M113" s="3">
        <f>M112-VLookups!$D$33</f>
        <v>-128</v>
      </c>
      <c r="N113" s="5">
        <v>49</v>
      </c>
      <c r="O113" s="2">
        <v>0</v>
      </c>
      <c r="P113" s="2">
        <v>0</v>
      </c>
      <c r="Q113" s="1" t="s">
        <v>36</v>
      </c>
      <c r="R113" s="2">
        <f>R112-VLookups!$D$45</f>
        <v>-2006.6489999999915</v>
      </c>
      <c r="S113" s="2">
        <v>0</v>
      </c>
      <c r="T113" s="2">
        <v>0</v>
      </c>
      <c r="U113" s="1" t="s">
        <v>36</v>
      </c>
      <c r="V113" s="2">
        <f>V112-VLookups!$D$54</f>
        <v>-1145</v>
      </c>
      <c r="W113" s="2">
        <f>-VLookups!$D$59</f>
        <v>-250</v>
      </c>
      <c r="X113" s="1" t="s">
        <v>36</v>
      </c>
      <c r="Y113" s="6">
        <f>Y112*(1+VLookups!$D$57/12)</f>
        <v>-274.72519421467143</v>
      </c>
      <c r="Z113" s="1">
        <f>E113*VLookups!$J$3</f>
        <v>416.78426666666616</v>
      </c>
      <c r="AA113" s="1" t="s">
        <v>36</v>
      </c>
      <c r="AB113" s="6">
        <f t="shared" si="4"/>
        <v>-79.119663558307423</v>
      </c>
      <c r="AC113" s="1">
        <f t="shared" si="5"/>
        <v>30799.301115963182</v>
      </c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</row>
    <row r="114" spans="1:43" x14ac:dyDescent="0.25">
      <c r="A114" s="1"/>
      <c r="B114" s="1">
        <v>110</v>
      </c>
      <c r="C114" s="1">
        <f t="shared" si="6"/>
        <v>32</v>
      </c>
      <c r="D114" s="1">
        <f t="shared" si="7"/>
        <v>2</v>
      </c>
      <c r="E114" s="3">
        <f>E113+VLookups!$D$8</f>
        <v>10419.641666666654</v>
      </c>
      <c r="F114" s="3">
        <f>-E114*VLookups!$D$10</f>
        <v>-312.58924999999959</v>
      </c>
      <c r="G114" s="8">
        <v>0</v>
      </c>
      <c r="H114" s="3">
        <f>(-[3]VLookups!$D$13)*(E114+F114)</f>
        <v>-3284.7920354166627</v>
      </c>
      <c r="I114" s="3">
        <f>-PMT(VLookups!$D$16/12,120,-FV(VLookups!$D$16/12,72,,-VLookups!$D$15))</f>
        <v>-2024.6207681033877</v>
      </c>
      <c r="J114" s="2">
        <f>-PMT(VLookups!$D$20/12,120,-FV(VLookups!$D$20/12,24,,-VLookups!$D$19))</f>
        <v>-847.52448901054254</v>
      </c>
      <c r="K114" s="2">
        <v>0</v>
      </c>
      <c r="L114" s="3">
        <f>VLookups!$D$30</f>
        <v>-641.6219438963717</v>
      </c>
      <c r="M114" s="3">
        <f>M113-VLookups!$D$33</f>
        <v>-129</v>
      </c>
      <c r="N114" s="5">
        <v>50</v>
      </c>
      <c r="O114" s="2">
        <v>0</v>
      </c>
      <c r="P114" s="2">
        <v>0</v>
      </c>
      <c r="Q114" s="1" t="s">
        <v>36</v>
      </c>
      <c r="R114" s="2">
        <f>R113-VLookups!$D$45</f>
        <v>-2006.7099999999914</v>
      </c>
      <c r="S114" s="2">
        <v>0</v>
      </c>
      <c r="T114" s="2">
        <v>0</v>
      </c>
      <c r="U114" s="1" t="s">
        <v>36</v>
      </c>
      <c r="V114" s="2">
        <f>V113-VLookups!$D$54</f>
        <v>-1150</v>
      </c>
      <c r="W114" s="2">
        <f>-VLookups!$D$59</f>
        <v>-250</v>
      </c>
      <c r="X114" s="1" t="s">
        <v>36</v>
      </c>
      <c r="Y114" s="6">
        <f>Y113*(1+VLookups!$D$57/12)</f>
        <v>-275.52647603113087</v>
      </c>
      <c r="Z114" s="1">
        <f>E114*VLookups!$J$3</f>
        <v>416.78566666666615</v>
      </c>
      <c r="AA114" s="1" t="s">
        <v>36</v>
      </c>
      <c r="AB114" s="6">
        <f t="shared" si="4"/>
        <v>-85.957629124765901</v>
      </c>
      <c r="AC114" s="1">
        <f t="shared" si="5"/>
        <v>30764.675655365023</v>
      </c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</row>
    <row r="115" spans="1:43" x14ac:dyDescent="0.25">
      <c r="A115" s="1"/>
      <c r="B115" s="1">
        <v>111</v>
      </c>
      <c r="C115" s="1">
        <f t="shared" si="6"/>
        <v>32</v>
      </c>
      <c r="D115" s="1">
        <f t="shared" si="7"/>
        <v>3</v>
      </c>
      <c r="E115" s="3">
        <f>E114+VLookups!$D$8</f>
        <v>10419.676666666654</v>
      </c>
      <c r="F115" s="3">
        <f>-E115*VLookups!$D$10</f>
        <v>-312.59029999999962</v>
      </c>
      <c r="G115" s="8">
        <v>0</v>
      </c>
      <c r="H115" s="3">
        <f>(-[3]VLookups!$D$13)*(E115+F115)</f>
        <v>-3284.8030691666627</v>
      </c>
      <c r="I115" s="3">
        <f>-PMT(VLookups!$D$16/12,120,-FV(VLookups!$D$16/12,72,,-VLookups!$D$15))</f>
        <v>-2024.6207681033877</v>
      </c>
      <c r="J115" s="2">
        <f>-PMT(VLookups!$D$20/12,120,-FV(VLookups!$D$20/12,24,,-VLookups!$D$19))</f>
        <v>-847.52448901054254</v>
      </c>
      <c r="K115" s="2">
        <v>0</v>
      </c>
      <c r="L115" s="3">
        <f>VLookups!$D$30</f>
        <v>-641.6219438963717</v>
      </c>
      <c r="M115" s="3">
        <f>M114-VLookups!$D$33</f>
        <v>-130</v>
      </c>
      <c r="N115" s="5">
        <v>51</v>
      </c>
      <c r="O115" s="2">
        <v>0</v>
      </c>
      <c r="P115" s="2">
        <v>0</v>
      </c>
      <c r="Q115" s="1" t="s">
        <v>36</v>
      </c>
      <c r="R115" s="2">
        <f>R114-VLookups!$D$45</f>
        <v>-2006.7709999999913</v>
      </c>
      <c r="S115" s="2">
        <v>0</v>
      </c>
      <c r="T115" s="2">
        <v>0</v>
      </c>
      <c r="U115" s="1" t="s">
        <v>36</v>
      </c>
      <c r="V115" s="2">
        <f>V114-VLookups!$D$54</f>
        <v>-1155</v>
      </c>
      <c r="W115" s="2">
        <f>-VLookups!$D$59</f>
        <v>-250</v>
      </c>
      <c r="X115" s="1" t="s">
        <v>36</v>
      </c>
      <c r="Y115" s="6">
        <f>Y114*(1+VLookups!$D$57/12)</f>
        <v>-276.33009491955499</v>
      </c>
      <c r="Z115" s="1">
        <f>E115*VLookups!$J$3</f>
        <v>416.78706666666614</v>
      </c>
      <c r="AA115" s="1" t="s">
        <v>36</v>
      </c>
      <c r="AB115" s="6">
        <f t="shared" si="4"/>
        <v>-92.797931763190888</v>
      </c>
      <c r="AC115" s="1">
        <f t="shared" si="5"/>
        <v>30723.152183027443</v>
      </c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</row>
    <row r="116" spans="1:43" x14ac:dyDescent="0.25">
      <c r="A116" s="1"/>
      <c r="B116" s="1">
        <v>112</v>
      </c>
      <c r="C116" s="1">
        <f t="shared" si="6"/>
        <v>32</v>
      </c>
      <c r="D116" s="1">
        <f t="shared" si="7"/>
        <v>4</v>
      </c>
      <c r="E116" s="3">
        <f>E115+VLookups!$D$8</f>
        <v>10419.711666666653</v>
      </c>
      <c r="F116" s="3">
        <f>-E116*VLookups!$D$10</f>
        <v>-312.59134999999958</v>
      </c>
      <c r="G116" s="8">
        <v>0</v>
      </c>
      <c r="H116" s="3">
        <f>(-[3]VLookups!$D$13)*(E116+F116)</f>
        <v>-3284.8141029166627</v>
      </c>
      <c r="I116" s="3">
        <f>-PMT(VLookups!$D$16/12,120,-FV(VLookups!$D$16/12,72,,-VLookups!$D$15))</f>
        <v>-2024.6207681033877</v>
      </c>
      <c r="J116" s="2">
        <f>-PMT(VLookups!$D$20/12,120,-FV(VLookups!$D$20/12,24,,-VLookups!$D$19))</f>
        <v>-847.52448901054254</v>
      </c>
      <c r="K116" s="2">
        <v>0</v>
      </c>
      <c r="L116" s="3">
        <f>VLookups!$D$30</f>
        <v>-641.6219438963717</v>
      </c>
      <c r="M116" s="3">
        <f>M115-VLookups!$D$33</f>
        <v>-131</v>
      </c>
      <c r="N116" s="5">
        <v>52</v>
      </c>
      <c r="O116" s="2">
        <v>0</v>
      </c>
      <c r="P116" s="2">
        <v>0</v>
      </c>
      <c r="Q116" s="1" t="s">
        <v>36</v>
      </c>
      <c r="R116" s="2">
        <f>R115-VLookups!$D$45</f>
        <v>-2006.8319999999912</v>
      </c>
      <c r="S116" s="2">
        <v>0</v>
      </c>
      <c r="T116" s="2">
        <v>0</v>
      </c>
      <c r="U116" s="1" t="s">
        <v>36</v>
      </c>
      <c r="V116" s="2">
        <f>V115-VLookups!$D$54</f>
        <v>-1160</v>
      </c>
      <c r="W116" s="2">
        <f>-VLookups!$D$59</f>
        <v>-250</v>
      </c>
      <c r="X116" s="1" t="s">
        <v>36</v>
      </c>
      <c r="Y116" s="6">
        <f>Y115*(1+VLookups!$D$57/12)</f>
        <v>-277.13605769640373</v>
      </c>
      <c r="Z116" s="1">
        <f>E116*VLookups!$J$3</f>
        <v>416.78846666666612</v>
      </c>
      <c r="AA116" s="1" t="s">
        <v>36</v>
      </c>
      <c r="AB116" s="6">
        <f t="shared" si="4"/>
        <v>-99.640578290038604</v>
      </c>
      <c r="AC116" s="1">
        <f t="shared" si="5"/>
        <v>30674.716858375785</v>
      </c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</row>
    <row r="117" spans="1:43" x14ac:dyDescent="0.25">
      <c r="A117" s="1"/>
      <c r="B117" s="1">
        <v>113</v>
      </c>
      <c r="C117" s="1">
        <f t="shared" si="6"/>
        <v>32</v>
      </c>
      <c r="D117" s="1">
        <f t="shared" si="7"/>
        <v>5</v>
      </c>
      <c r="E117" s="3">
        <f>E116+VLookups!$D$8</f>
        <v>10419.746666666653</v>
      </c>
      <c r="F117" s="3">
        <f>-E117*VLookups!$D$10</f>
        <v>-312.5923999999996</v>
      </c>
      <c r="G117" s="8">
        <v>0</v>
      </c>
      <c r="H117" s="3">
        <f>(-[3]VLookups!$D$13)*(E117+F117)</f>
        <v>-3284.8251366666627</v>
      </c>
      <c r="I117" s="3">
        <f>-PMT(VLookups!$D$16/12,120,-FV(VLookups!$D$16/12,72,,-VLookups!$D$15))</f>
        <v>-2024.6207681033877</v>
      </c>
      <c r="J117" s="2">
        <f>-PMT(VLookups!$D$20/12,120,-FV(VLookups!$D$20/12,24,,-VLookups!$D$19))</f>
        <v>-847.52448901054254</v>
      </c>
      <c r="K117" s="2">
        <v>0</v>
      </c>
      <c r="L117" s="3">
        <f>VLookups!$D$30</f>
        <v>-641.6219438963717</v>
      </c>
      <c r="M117" s="3">
        <f>M116-VLookups!$D$33</f>
        <v>-132</v>
      </c>
      <c r="N117" s="5">
        <v>53</v>
      </c>
      <c r="O117" s="2">
        <v>0</v>
      </c>
      <c r="P117" s="2">
        <v>0</v>
      </c>
      <c r="Q117" s="1" t="s">
        <v>36</v>
      </c>
      <c r="R117" s="2">
        <f>R116-VLookups!$D$45</f>
        <v>-2006.8929999999912</v>
      </c>
      <c r="S117" s="2">
        <v>0</v>
      </c>
      <c r="T117" s="2">
        <v>0</v>
      </c>
      <c r="U117" s="1" t="s">
        <v>36</v>
      </c>
      <c r="V117" s="2">
        <f>V116-VLookups!$D$54</f>
        <v>-1165</v>
      </c>
      <c r="W117" s="2">
        <f>-VLookups!$D$59</f>
        <v>-250</v>
      </c>
      <c r="X117" s="1" t="s">
        <v>36</v>
      </c>
      <c r="Y117" s="6">
        <f>Y116*(1+VLookups!$D$57/12)</f>
        <v>-277.94437119801825</v>
      </c>
      <c r="Z117" s="1">
        <f>E117*VLookups!$J$3</f>
        <v>416.78986666666611</v>
      </c>
      <c r="AA117" s="1" t="s">
        <v>36</v>
      </c>
      <c r="AB117" s="6">
        <f t="shared" si="4"/>
        <v>-106.48557554165399</v>
      </c>
      <c r="AC117" s="1">
        <f t="shared" si="5"/>
        <v>30619.355810931425</v>
      </c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</row>
    <row r="118" spans="1:43" x14ac:dyDescent="0.25">
      <c r="A118" s="1"/>
      <c r="B118" s="1">
        <v>114</v>
      </c>
      <c r="C118" s="1">
        <f t="shared" si="6"/>
        <v>32</v>
      </c>
      <c r="D118" s="1">
        <f t="shared" si="7"/>
        <v>6</v>
      </c>
      <c r="E118" s="3">
        <f>E117+VLookups!$D$8</f>
        <v>10419.781666666653</v>
      </c>
      <c r="F118" s="3">
        <f>-E118*VLookups!$D$10</f>
        <v>-312.59344999999956</v>
      </c>
      <c r="G118" s="8">
        <v>0</v>
      </c>
      <c r="H118" s="3">
        <f>(-[3]VLookups!$D$13)*(E118+F118)</f>
        <v>-3284.8361704166623</v>
      </c>
      <c r="I118" s="3">
        <f>-PMT(VLookups!$D$16/12,120,-FV(VLookups!$D$16/12,72,,-VLookups!$D$15))</f>
        <v>-2024.6207681033877</v>
      </c>
      <c r="J118" s="2">
        <f>-PMT(VLookups!$D$20/12,120,-FV(VLookups!$D$20/12,24,,-VLookups!$D$19))</f>
        <v>-847.52448901054254</v>
      </c>
      <c r="K118" s="2">
        <v>0</v>
      </c>
      <c r="L118" s="3">
        <f>VLookups!$D$30</f>
        <v>-641.6219438963717</v>
      </c>
      <c r="M118" s="3">
        <f>M117-VLookups!$D$33</f>
        <v>-133</v>
      </c>
      <c r="N118" s="5">
        <v>54</v>
      </c>
      <c r="O118" s="2">
        <v>0</v>
      </c>
      <c r="P118" s="2">
        <v>0</v>
      </c>
      <c r="Q118" s="1" t="s">
        <v>36</v>
      </c>
      <c r="R118" s="2">
        <f>R117-VLookups!$D$45</f>
        <v>-2006.9539999999911</v>
      </c>
      <c r="S118" s="2">
        <v>0</v>
      </c>
      <c r="T118" s="2">
        <v>0</v>
      </c>
      <c r="U118" s="1" t="s">
        <v>36</v>
      </c>
      <c r="V118" s="2">
        <f>V117-VLookups!$D$54</f>
        <v>-1170</v>
      </c>
      <c r="W118" s="2">
        <f>-VLookups!$D$59</f>
        <v>-250</v>
      </c>
      <c r="X118" s="1" t="s">
        <v>36</v>
      </c>
      <c r="Y118" s="6">
        <f>Y117*(1+VLookups!$D$57/12)</f>
        <v>-278.75504228067916</v>
      </c>
      <c r="Z118" s="1">
        <f>E118*VLookups!$J$3</f>
        <v>416.79126666666616</v>
      </c>
      <c r="AA118" s="1" t="s">
        <v>36</v>
      </c>
      <c r="AB118" s="6">
        <f t="shared" si="4"/>
        <v>-113.33293037431486</v>
      </c>
      <c r="AC118" s="1">
        <f t="shared" si="5"/>
        <v>30557.055140241995</v>
      </c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</row>
    <row r="119" spans="1:43" x14ac:dyDescent="0.25">
      <c r="A119" s="1"/>
      <c r="B119" s="1">
        <v>115</v>
      </c>
      <c r="C119" s="1">
        <f t="shared" si="6"/>
        <v>32</v>
      </c>
      <c r="D119" s="1">
        <f t="shared" si="7"/>
        <v>7</v>
      </c>
      <c r="E119" s="3">
        <f>E118+VLookups!$D$8</f>
        <v>10419.816666666653</v>
      </c>
      <c r="F119" s="3">
        <f>-E119*VLookups!$D$10</f>
        <v>-312.59449999999958</v>
      </c>
      <c r="G119" s="8">
        <v>0</v>
      </c>
      <c r="H119" s="3">
        <f>(-[3]VLookups!$D$13)*(E119+F119)</f>
        <v>-3284.8472041666628</v>
      </c>
      <c r="I119" s="3">
        <f>-PMT(VLookups!$D$16/12,120,-FV(VLookups!$D$16/12,72,,-VLookups!$D$15))</f>
        <v>-2024.6207681033877</v>
      </c>
      <c r="J119" s="2">
        <f>-PMT(VLookups!$D$20/12,120,-FV(VLookups!$D$20/12,24,,-VLookups!$D$19))</f>
        <v>-847.52448901054254</v>
      </c>
      <c r="K119" s="2">
        <v>0</v>
      </c>
      <c r="L119" s="3">
        <f>VLookups!$D$30</f>
        <v>-641.6219438963717</v>
      </c>
      <c r="M119" s="3">
        <f>M118-VLookups!$D$33</f>
        <v>-134</v>
      </c>
      <c r="N119" s="5">
        <v>55</v>
      </c>
      <c r="O119" s="2">
        <v>0</v>
      </c>
      <c r="P119" s="2">
        <v>0</v>
      </c>
      <c r="Q119" s="1" t="s">
        <v>36</v>
      </c>
      <c r="R119" s="2">
        <f>R118-VLookups!$D$45</f>
        <v>-2007.014999999991</v>
      </c>
      <c r="S119" s="2">
        <v>0</v>
      </c>
      <c r="T119" s="2">
        <v>0</v>
      </c>
      <c r="U119" s="1" t="s">
        <v>36</v>
      </c>
      <c r="V119" s="2">
        <f>V118-VLookups!$D$54</f>
        <v>-1175</v>
      </c>
      <c r="W119" s="2">
        <f>-VLookups!$D$59</f>
        <v>-250</v>
      </c>
      <c r="X119" s="1" t="s">
        <v>36</v>
      </c>
      <c r="Y119" s="6">
        <f>Y118*(1+VLookups!$D$57/12)</f>
        <v>-279.56807782066448</v>
      </c>
      <c r="Z119" s="1">
        <f>E119*VLookups!$J$3</f>
        <v>416.79266666666615</v>
      </c>
      <c r="AA119" s="1" t="s">
        <v>36</v>
      </c>
      <c r="AB119" s="6">
        <f t="shared" si="4"/>
        <v>-120.18264966430013</v>
      </c>
      <c r="AC119" s="1">
        <f t="shared" si="5"/>
        <v>30487.800915811433</v>
      </c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</row>
    <row r="120" spans="1:43" x14ac:dyDescent="0.25">
      <c r="A120" s="1"/>
      <c r="B120" s="1">
        <v>116</v>
      </c>
      <c r="C120" s="1">
        <f t="shared" si="6"/>
        <v>32</v>
      </c>
      <c r="D120" s="1">
        <f t="shared" si="7"/>
        <v>8</v>
      </c>
      <c r="E120" s="3">
        <f>E119+VLookups!$D$8</f>
        <v>10419.851666666653</v>
      </c>
      <c r="F120" s="3">
        <f>-E120*VLookups!$D$10</f>
        <v>-312.59554999999955</v>
      </c>
      <c r="G120" s="8">
        <v>0</v>
      </c>
      <c r="H120" s="3">
        <f>(-[3]VLookups!$D$13)*(E120+F120)</f>
        <v>-3284.8582379166623</v>
      </c>
      <c r="I120" s="3">
        <f>-PMT(VLookups!$D$16/12,120,-FV(VLookups!$D$16/12,72,,-VLookups!$D$15))</f>
        <v>-2024.6207681033877</v>
      </c>
      <c r="J120" s="2">
        <f>-PMT(VLookups!$D$20/12,120,-FV(VLookups!$D$20/12,24,,-VLookups!$D$19))</f>
        <v>-847.52448901054254</v>
      </c>
      <c r="K120" s="2">
        <v>0</v>
      </c>
      <c r="L120" s="3">
        <f>VLookups!$D$30</f>
        <v>-641.6219438963717</v>
      </c>
      <c r="M120" s="3">
        <f>M119-VLookups!$D$33</f>
        <v>-135</v>
      </c>
      <c r="N120" s="5">
        <v>56</v>
      </c>
      <c r="O120" s="2">
        <v>0</v>
      </c>
      <c r="P120" s="2">
        <v>0</v>
      </c>
      <c r="Q120" s="1" t="s">
        <v>36</v>
      </c>
      <c r="R120" s="2">
        <f>R119-VLookups!$D$45</f>
        <v>-2007.0759999999909</v>
      </c>
      <c r="S120" s="2">
        <v>0</v>
      </c>
      <c r="T120" s="2">
        <v>0</v>
      </c>
      <c r="U120" s="1" t="s">
        <v>36</v>
      </c>
      <c r="V120" s="2">
        <f>V119-VLookups!$D$54</f>
        <v>-1180</v>
      </c>
      <c r="W120" s="2">
        <f>-VLookups!$D$59</f>
        <v>-250</v>
      </c>
      <c r="X120" s="1" t="s">
        <v>36</v>
      </c>
      <c r="Y120" s="6">
        <f>Y119*(1+VLookups!$D$57/12)</f>
        <v>-280.38348471430811</v>
      </c>
      <c r="Z120" s="1">
        <f>E120*VLookups!$J$3</f>
        <v>416.79406666666614</v>
      </c>
      <c r="AA120" s="1" t="s">
        <v>36</v>
      </c>
      <c r="AB120" s="6">
        <f t="shared" si="4"/>
        <v>-127.03474030794371</v>
      </c>
      <c r="AC120" s="1">
        <f t="shared" si="5"/>
        <v>30411.579177029842</v>
      </c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</row>
    <row r="121" spans="1:43" x14ac:dyDescent="0.25">
      <c r="A121" s="1"/>
      <c r="B121" s="1">
        <v>117</v>
      </c>
      <c r="C121" s="1">
        <f t="shared" si="6"/>
        <v>32</v>
      </c>
      <c r="D121" s="1">
        <f t="shared" si="7"/>
        <v>9</v>
      </c>
      <c r="E121" s="3">
        <f>E120+VLookups!$D$8</f>
        <v>10419.886666666653</v>
      </c>
      <c r="F121" s="3">
        <f>-E121*VLookups!$D$10</f>
        <v>-312.59659999999957</v>
      </c>
      <c r="G121" s="8">
        <v>0</v>
      </c>
      <c r="H121" s="3">
        <f>(-[3]VLookups!$D$13)*(E121+F121)</f>
        <v>-3284.8692716666624</v>
      </c>
      <c r="I121" s="3">
        <f>-PMT(VLookups!$D$16/12,120,-FV(VLookups!$D$16/12,72,,-VLookups!$D$15))</f>
        <v>-2024.6207681033877</v>
      </c>
      <c r="J121" s="2">
        <f>-PMT(VLookups!$D$20/12,120,-FV(VLookups!$D$20/12,24,,-VLookups!$D$19))</f>
        <v>-847.52448901054254</v>
      </c>
      <c r="K121" s="2">
        <v>0</v>
      </c>
      <c r="L121" s="3">
        <f>VLookups!$D$30</f>
        <v>-641.6219438963717</v>
      </c>
      <c r="M121" s="3">
        <f>M120-VLookups!$D$33</f>
        <v>-136</v>
      </c>
      <c r="N121" s="5">
        <v>57</v>
      </c>
      <c r="O121" s="2">
        <v>0</v>
      </c>
      <c r="P121" s="2">
        <v>0</v>
      </c>
      <c r="Q121" s="1" t="s">
        <v>36</v>
      </c>
      <c r="R121" s="2">
        <f>R120-VLookups!$D$45</f>
        <v>-2007.1369999999908</v>
      </c>
      <c r="S121" s="2">
        <v>0</v>
      </c>
      <c r="T121" s="2">
        <v>0</v>
      </c>
      <c r="U121" s="1" t="s">
        <v>36</v>
      </c>
      <c r="V121" s="2">
        <f>V120-VLookups!$D$54</f>
        <v>-1185</v>
      </c>
      <c r="W121" s="2">
        <f>-VLookups!$D$59</f>
        <v>-250</v>
      </c>
      <c r="X121" s="1" t="s">
        <v>36</v>
      </c>
      <c r="Y121" s="6">
        <f>Y120*(1+VLookups!$D$57/12)</f>
        <v>-281.20126987805816</v>
      </c>
      <c r="Z121" s="1">
        <f>E121*VLookups!$J$3</f>
        <v>416.79546666666613</v>
      </c>
      <c r="AA121" s="1" t="s">
        <v>36</v>
      </c>
      <c r="AB121" s="6">
        <f t="shared" si="4"/>
        <v>-133.8892092216937</v>
      </c>
      <c r="AC121" s="1">
        <f t="shared" si="5"/>
        <v>30328.375933103202</v>
      </c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spans="1:43" x14ac:dyDescent="0.25">
      <c r="A122" s="1"/>
      <c r="B122" s="1">
        <v>118</v>
      </c>
      <c r="C122" s="1">
        <f t="shared" si="6"/>
        <v>32</v>
      </c>
      <c r="D122" s="1">
        <f t="shared" si="7"/>
        <v>10</v>
      </c>
      <c r="E122" s="3">
        <f>E121+VLookups!$D$8</f>
        <v>10419.921666666653</v>
      </c>
      <c r="F122" s="3">
        <f>-E122*VLookups!$D$10</f>
        <v>-312.59764999999959</v>
      </c>
      <c r="G122" s="8">
        <v>0</v>
      </c>
      <c r="H122" s="3">
        <f>(-[3]VLookups!$D$13)*(E122+F122)</f>
        <v>-3284.8803054166624</v>
      </c>
      <c r="I122" s="3">
        <f>-PMT(VLookups!$D$16/12,120,-FV(VLookups!$D$16/12,72,,-VLookups!$D$15))</f>
        <v>-2024.6207681033877</v>
      </c>
      <c r="J122" s="2">
        <f>-PMT(VLookups!$D$20/12,120,-FV(VLookups!$D$20/12,24,,-VLookups!$D$19))</f>
        <v>-847.52448901054254</v>
      </c>
      <c r="K122" s="2">
        <v>0</v>
      </c>
      <c r="L122" s="3">
        <f>VLookups!$D$30</f>
        <v>-641.6219438963717</v>
      </c>
      <c r="M122" s="3">
        <f>M121-VLookups!$D$33</f>
        <v>-137</v>
      </c>
      <c r="N122" s="5">
        <v>58</v>
      </c>
      <c r="O122" s="2">
        <v>0</v>
      </c>
      <c r="P122" s="2">
        <v>0</v>
      </c>
      <c r="Q122" s="1" t="s">
        <v>36</v>
      </c>
      <c r="R122" s="2">
        <f>R121-VLookups!$D$45</f>
        <v>-2007.1979999999908</v>
      </c>
      <c r="S122" s="2">
        <v>0</v>
      </c>
      <c r="T122" s="2">
        <v>0</v>
      </c>
      <c r="U122" s="1" t="s">
        <v>36</v>
      </c>
      <c r="V122" s="2">
        <f>V121-VLookups!$D$54</f>
        <v>-1190</v>
      </c>
      <c r="W122" s="2">
        <f>-VLookups!$D$59</f>
        <v>-250</v>
      </c>
      <c r="X122" s="1" t="s">
        <v>36</v>
      </c>
      <c r="Y122" s="6">
        <f>Y121*(1+VLookups!$D$57/12)</f>
        <v>-282.02144024853584</v>
      </c>
      <c r="Z122" s="1">
        <f>E122*VLookups!$J$3</f>
        <v>416.79686666666612</v>
      </c>
      <c r="AA122" s="1" t="s">
        <v>36</v>
      </c>
      <c r="AB122" s="6">
        <f t="shared" si="4"/>
        <v>-140.74606334217128</v>
      </c>
      <c r="AC122" s="1">
        <f t="shared" si="5"/>
        <v>30238.177162982869</v>
      </c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spans="1:43" x14ac:dyDescent="0.25">
      <c r="A123" s="1"/>
      <c r="B123" s="1">
        <v>119</v>
      </c>
      <c r="C123" s="1">
        <f t="shared" si="6"/>
        <v>32</v>
      </c>
      <c r="D123" s="1">
        <f t="shared" si="7"/>
        <v>11</v>
      </c>
      <c r="E123" s="3">
        <f>E122+VLookups!$D$8</f>
        <v>10419.956666666652</v>
      </c>
      <c r="F123" s="3">
        <f>-E123*VLookups!$D$10</f>
        <v>-312.59869999999955</v>
      </c>
      <c r="G123" s="8">
        <v>0</v>
      </c>
      <c r="H123" s="3">
        <f>(-[3]VLookups!$D$13)*(E123+F123)</f>
        <v>-3284.891339166662</v>
      </c>
      <c r="I123" s="3">
        <f>-PMT(VLookups!$D$16/12,120,-FV(VLookups!$D$16/12,72,,-VLookups!$D$15))</f>
        <v>-2024.6207681033877</v>
      </c>
      <c r="J123" s="2">
        <f>-PMT(VLookups!$D$20/12,120,-FV(VLookups!$D$20/12,24,,-VLookups!$D$19))</f>
        <v>-847.52448901054254</v>
      </c>
      <c r="K123" s="2">
        <v>0</v>
      </c>
      <c r="L123" s="3">
        <f>VLookups!$D$30</f>
        <v>-641.6219438963717</v>
      </c>
      <c r="M123" s="3">
        <f>M122-VLookups!$D$33</f>
        <v>-138</v>
      </c>
      <c r="N123" s="5">
        <v>59</v>
      </c>
      <c r="O123" s="2">
        <v>0</v>
      </c>
      <c r="P123" s="2">
        <v>0</v>
      </c>
      <c r="Q123" s="1" t="s">
        <v>36</v>
      </c>
      <c r="R123" s="2">
        <f>R122-VLookups!$D$45</f>
        <v>-2007.2589999999907</v>
      </c>
      <c r="S123" s="2">
        <v>0</v>
      </c>
      <c r="T123" s="2">
        <v>0</v>
      </c>
      <c r="U123" s="1" t="s">
        <v>36</v>
      </c>
      <c r="V123" s="2">
        <f>V122-VLookups!$D$54</f>
        <v>-1195</v>
      </c>
      <c r="W123" s="2">
        <f>-VLookups!$D$59</f>
        <v>-250</v>
      </c>
      <c r="X123" s="1" t="s">
        <v>36</v>
      </c>
      <c r="Y123" s="6">
        <f>Y122*(1+VLookups!$D$57/12)</f>
        <v>-282.84400278259409</v>
      </c>
      <c r="Z123" s="1">
        <f>E123*VLookups!$J$3</f>
        <v>416.79826666666611</v>
      </c>
      <c r="AA123" s="1" t="s">
        <v>36</v>
      </c>
      <c r="AB123" s="6">
        <f t="shared" si="4"/>
        <v>-147.60530962623045</v>
      </c>
      <c r="AC123" s="1">
        <f t="shared" si="5"/>
        <v>30140.968815294946</v>
      </c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</row>
    <row r="124" spans="1:43" x14ac:dyDescent="0.25">
      <c r="A124" s="1"/>
      <c r="B124" s="1">
        <v>120</v>
      </c>
      <c r="C124" s="1">
        <f t="shared" si="6"/>
        <v>33</v>
      </c>
      <c r="D124" s="1">
        <f t="shared" si="7"/>
        <v>0</v>
      </c>
      <c r="E124" s="3">
        <f>E123+VLookups!$D$8</f>
        <v>10419.991666666652</v>
      </c>
      <c r="F124" s="3">
        <f>-E124*VLookups!$D$10</f>
        <v>-312.59974999999957</v>
      </c>
      <c r="G124" s="8">
        <v>0</v>
      </c>
      <c r="H124" s="3">
        <f>(-[3]VLookups!$D$13)*(E124+F124)</f>
        <v>-3284.9023729166624</v>
      </c>
      <c r="I124" s="3">
        <f>-PMT(VLookups!$D$16/12,120,-FV(VLookups!$D$16/12,72,,-VLookups!$D$15))</f>
        <v>-2024.6207681033877</v>
      </c>
      <c r="J124" s="2">
        <f>-PMT(VLookups!$D$20/12,120,-FV(VLookups!$D$20/12,24,,-VLookups!$D$19))</f>
        <v>-847.52448901054254</v>
      </c>
      <c r="K124" s="2">
        <v>0</v>
      </c>
      <c r="L124" s="3">
        <f>VLookups!$D$30</f>
        <v>-641.6219438963717</v>
      </c>
      <c r="M124" s="3">
        <f>M123-VLookups!$D$33</f>
        <v>-139</v>
      </c>
      <c r="N124" s="5">
        <v>60</v>
      </c>
      <c r="O124" s="2">
        <v>0</v>
      </c>
      <c r="P124" s="2">
        <v>0</v>
      </c>
      <c r="Q124" s="1" t="s">
        <v>36</v>
      </c>
      <c r="R124" s="2">
        <f>R123-VLookups!$D$45</f>
        <v>-2007.3199999999906</v>
      </c>
      <c r="S124" s="2">
        <v>0</v>
      </c>
      <c r="T124" s="2">
        <v>0</v>
      </c>
      <c r="U124" s="1" t="s">
        <v>36</v>
      </c>
      <c r="V124" s="2">
        <f>V123-VLookups!$D$54</f>
        <v>-1200</v>
      </c>
      <c r="W124" s="2">
        <f>-VLookups!$D$59</f>
        <v>-250</v>
      </c>
      <c r="X124" s="1" t="s">
        <v>36</v>
      </c>
      <c r="Y124" s="6">
        <f>Y123*(1+VLookups!$D$57/12)</f>
        <v>-283.66896445737666</v>
      </c>
      <c r="Z124" s="1">
        <f>E124*VLookups!$J$3</f>
        <v>416.7996666666661</v>
      </c>
      <c r="AA124" s="1" t="s">
        <v>36</v>
      </c>
      <c r="AB124" s="6">
        <f t="shared" si="4"/>
        <v>-154.46695505101206</v>
      </c>
      <c r="AC124" s="1">
        <f t="shared" si="5"/>
        <v>30036.736808269427</v>
      </c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</row>
    <row r="125" spans="1:43" x14ac:dyDescent="0.25">
      <c r="A125" s="1"/>
      <c r="B125" s="1">
        <v>121</v>
      </c>
      <c r="C125" s="1">
        <f t="shared" si="6"/>
        <v>33</v>
      </c>
      <c r="D125" s="1">
        <f t="shared" si="7"/>
        <v>1</v>
      </c>
      <c r="E125" s="3">
        <f>E124+VLookups!$D$8</f>
        <v>10420.026666666652</v>
      </c>
      <c r="F125" s="3">
        <f>-E125*VLookups!$D$10</f>
        <v>-312.60079999999954</v>
      </c>
      <c r="G125" s="8">
        <v>0</v>
      </c>
      <c r="H125" s="3">
        <f>(-[3]VLookups!$D$13)*(E125+F125)</f>
        <v>-3284.913406666662</v>
      </c>
      <c r="I125" s="3">
        <f>-PMT(VLookups!$D$16/12,120,-FV(VLookups!$D$16/12,72,,-VLookups!$D$15))</f>
        <v>-2024.6207681033877</v>
      </c>
      <c r="J125" s="2">
        <f>-PMT(VLookups!$D$20/12,120,-FV(VLookups!$D$20/12,24,,-VLookups!$D$19))</f>
        <v>-847.52448901054254</v>
      </c>
      <c r="K125" s="2">
        <v>0</v>
      </c>
      <c r="L125" s="2">
        <v>0</v>
      </c>
      <c r="M125" s="3">
        <f>M124-VLookups!$D$33</f>
        <v>-140</v>
      </c>
      <c r="N125" s="5">
        <v>61</v>
      </c>
      <c r="O125" s="2">
        <v>0</v>
      </c>
      <c r="P125" s="2">
        <v>0</v>
      </c>
      <c r="Q125" s="1" t="s">
        <v>36</v>
      </c>
      <c r="R125" s="2">
        <f>R124-VLookups!$D$45</f>
        <v>-2007.3809999999905</v>
      </c>
      <c r="S125" s="2">
        <v>0</v>
      </c>
      <c r="T125" s="2">
        <v>0</v>
      </c>
      <c r="U125" s="1" t="s">
        <v>36</v>
      </c>
      <c r="V125" s="2">
        <f>V124-VLookups!$D$54</f>
        <v>-1205</v>
      </c>
      <c r="W125" s="2">
        <f>-VLookups!$D$59</f>
        <v>-250</v>
      </c>
      <c r="X125" s="1" t="s">
        <v>36</v>
      </c>
      <c r="Y125" s="6">
        <f>Y124*(1+VLookups!$D$57/12)</f>
        <v>-284.49633227037737</v>
      </c>
      <c r="Z125" s="1">
        <f>E125*VLookups!$J$3</f>
        <v>416.80106666666609</v>
      </c>
      <c r="AA125" s="1" t="s">
        <v>36</v>
      </c>
      <c r="AB125" s="6">
        <f t="shared" si="4"/>
        <v>480.2909372823583</v>
      </c>
      <c r="AC125" s="1">
        <f t="shared" si="5"/>
        <v>30567.088973565569</v>
      </c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</row>
    <row r="126" spans="1:43" x14ac:dyDescent="0.25">
      <c r="A126" s="1"/>
      <c r="B126" s="1">
        <v>122</v>
      </c>
      <c r="C126" s="1">
        <f t="shared" si="6"/>
        <v>33</v>
      </c>
      <c r="D126" s="1">
        <f t="shared" si="7"/>
        <v>2</v>
      </c>
      <c r="E126" s="3">
        <f>E125+VLookups!$D$8</f>
        <v>10420.061666666652</v>
      </c>
      <c r="F126" s="3">
        <f>-E126*VLookups!$D$10</f>
        <v>-312.60184999999956</v>
      </c>
      <c r="G126" s="8">
        <v>0</v>
      </c>
      <c r="H126" s="3">
        <f>(-[3]VLookups!$D$13)*(E126+F126)</f>
        <v>-3284.9244404166625</v>
      </c>
      <c r="I126" s="3">
        <f>-PMT(VLookups!$D$16/12,120,-FV(VLookups!$D$16/12,72,,-VLookups!$D$15))</f>
        <v>-2024.6207681033877</v>
      </c>
      <c r="J126" s="2">
        <f>-PMT(VLookups!$D$20/12,120,-FV(VLookups!$D$20/12,24,,-VLookups!$D$19))</f>
        <v>-847.52448901054254</v>
      </c>
      <c r="K126" s="2">
        <v>0</v>
      </c>
      <c r="L126" s="2">
        <v>0</v>
      </c>
      <c r="M126" s="3">
        <f>M125-VLookups!$D$33</f>
        <v>-141</v>
      </c>
      <c r="N126" s="5">
        <v>62</v>
      </c>
      <c r="O126" s="2">
        <v>0</v>
      </c>
      <c r="P126" s="2">
        <v>0</v>
      </c>
      <c r="Q126" s="1" t="s">
        <v>36</v>
      </c>
      <c r="R126" s="2">
        <f>R125-VLookups!$D$45</f>
        <v>-2007.4419999999905</v>
      </c>
      <c r="S126" s="2">
        <v>0</v>
      </c>
      <c r="T126" s="2">
        <v>0</v>
      </c>
      <c r="U126" s="1" t="s">
        <v>36</v>
      </c>
      <c r="V126" s="2">
        <f>V125-VLookups!$D$54</f>
        <v>-1210</v>
      </c>
      <c r="W126" s="2">
        <f>-VLookups!$D$59</f>
        <v>-250</v>
      </c>
      <c r="X126" s="1" t="s">
        <v>36</v>
      </c>
      <c r="Y126" s="6">
        <f>Y125*(1+VLookups!$D$57/12)</f>
        <v>-285.32611323949931</v>
      </c>
      <c r="Z126" s="1">
        <f>E126*VLookups!$J$3</f>
        <v>416.80246666666608</v>
      </c>
      <c r="AA126" s="1" t="s">
        <v>36</v>
      </c>
      <c r="AB126" s="6">
        <f t="shared" si="4"/>
        <v>473.42447256323703</v>
      </c>
      <c r="AC126" s="1">
        <f t="shared" si="5"/>
        <v>31091.458594418084</v>
      </c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</row>
    <row r="127" spans="1:43" x14ac:dyDescent="0.25">
      <c r="A127" s="1"/>
      <c r="B127" s="1">
        <v>123</v>
      </c>
      <c r="C127" s="1">
        <f t="shared" si="6"/>
        <v>33</v>
      </c>
      <c r="D127" s="1">
        <f t="shared" si="7"/>
        <v>3</v>
      </c>
      <c r="E127" s="3">
        <f>E126+VLookups!$D$8</f>
        <v>10420.096666666652</v>
      </c>
      <c r="F127" s="3">
        <f>-E127*VLookups!$D$10</f>
        <v>-312.60289999999952</v>
      </c>
      <c r="G127" s="8">
        <v>0</v>
      </c>
      <c r="H127" s="3">
        <f>(-[3]VLookups!$D$13)*(E127+F127)</f>
        <v>-3284.9354741666621</v>
      </c>
      <c r="I127" s="3">
        <f>-PMT(VLookups!$D$16/12,120,-FV(VLookups!$D$16/12,72,,-VLookups!$D$15))</f>
        <v>-2024.6207681033877</v>
      </c>
      <c r="J127" s="2">
        <f>-PMT(VLookups!$D$20/12,120,-FV(VLookups!$D$20/12,24,,-VLookups!$D$19))</f>
        <v>-847.52448901054254</v>
      </c>
      <c r="K127" s="2">
        <v>0</v>
      </c>
      <c r="L127" s="2">
        <v>0</v>
      </c>
      <c r="M127" s="3">
        <f>M126-VLookups!$D$33</f>
        <v>-142</v>
      </c>
      <c r="N127" s="5">
        <v>63</v>
      </c>
      <c r="O127" s="2">
        <v>0</v>
      </c>
      <c r="P127" s="2">
        <v>0</v>
      </c>
      <c r="Q127" s="1" t="s">
        <v>36</v>
      </c>
      <c r="R127" s="2">
        <f>R126-VLookups!$D$45</f>
        <v>-2007.5029999999904</v>
      </c>
      <c r="S127" s="2">
        <v>0</v>
      </c>
      <c r="T127" s="2">
        <v>0</v>
      </c>
      <c r="U127" s="1" t="s">
        <v>36</v>
      </c>
      <c r="V127" s="2">
        <f>V126-VLookups!$D$54</f>
        <v>-1215</v>
      </c>
      <c r="W127" s="2">
        <f>-VLookups!$D$59</f>
        <v>-250</v>
      </c>
      <c r="X127" s="1" t="s">
        <v>36</v>
      </c>
      <c r="Y127" s="6">
        <f>Y126*(1+VLookups!$D$57/12)</f>
        <v>-286.1583144031145</v>
      </c>
      <c r="Z127" s="1">
        <f>E127*VLookups!$J$3</f>
        <v>416.80386666666607</v>
      </c>
      <c r="AA127" s="1" t="s">
        <v>36</v>
      </c>
      <c r="AB127" s="6">
        <f t="shared" si="4"/>
        <v>466.55558764962086</v>
      </c>
      <c r="AC127" s="1">
        <f t="shared" si="5"/>
        <v>31609.83327972507</v>
      </c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 x14ac:dyDescent="0.25">
      <c r="A128" s="1"/>
      <c r="B128" s="1">
        <v>124</v>
      </c>
      <c r="C128" s="1">
        <f t="shared" si="6"/>
        <v>33</v>
      </c>
      <c r="D128" s="1">
        <f t="shared" si="7"/>
        <v>4</v>
      </c>
      <c r="E128" s="3">
        <f>E127+VLookups!$D$8</f>
        <v>10420.131666666652</v>
      </c>
      <c r="F128" s="3">
        <f>-E128*VLookups!$D$10</f>
        <v>-312.60394999999954</v>
      </c>
      <c r="G128" s="8">
        <v>0</v>
      </c>
      <c r="H128" s="3">
        <f>(-[3]VLookups!$D$13)*(E128+F128)</f>
        <v>-3284.9465079166621</v>
      </c>
      <c r="I128" s="3">
        <f>-PMT(VLookups!$D$16/12,120,-FV(VLookups!$D$16/12,72,,-VLookups!$D$15))</f>
        <v>-2024.6207681033877</v>
      </c>
      <c r="J128" s="2">
        <f>-PMT(VLookups!$D$20/12,120,-FV(VLookups!$D$20/12,24,,-VLookups!$D$19))</f>
        <v>-847.52448901054254</v>
      </c>
      <c r="K128" s="2">
        <v>0</v>
      </c>
      <c r="L128" s="2">
        <v>0</v>
      </c>
      <c r="M128" s="3">
        <f>M127-VLookups!$D$33</f>
        <v>-143</v>
      </c>
      <c r="N128" s="5">
        <v>64</v>
      </c>
      <c r="O128" s="2">
        <v>0</v>
      </c>
      <c r="P128" s="2">
        <v>0</v>
      </c>
      <c r="Q128" s="1" t="s">
        <v>36</v>
      </c>
      <c r="R128" s="2">
        <f>R127-VLookups!$D$45</f>
        <v>-2007.5639999999903</v>
      </c>
      <c r="S128" s="2">
        <v>0</v>
      </c>
      <c r="T128" s="2">
        <v>0</v>
      </c>
      <c r="U128" s="1" t="s">
        <v>36</v>
      </c>
      <c r="V128" s="2">
        <f>V127-VLookups!$D$54</f>
        <v>-1220</v>
      </c>
      <c r="W128" s="2">
        <f>-VLookups!$D$59</f>
        <v>-250</v>
      </c>
      <c r="X128" s="1" t="s">
        <v>36</v>
      </c>
      <c r="Y128" s="6">
        <f>Y127*(1+VLookups!$D$57/12)</f>
        <v>-286.99294282012357</v>
      </c>
      <c r="Z128" s="1">
        <f>E128*VLookups!$J$3</f>
        <v>416.80526666666606</v>
      </c>
      <c r="AA128" s="1" t="s">
        <v>36</v>
      </c>
      <c r="AB128" s="6">
        <f t="shared" si="4"/>
        <v>459.68427548261297</v>
      </c>
      <c r="AC128" s="1">
        <f t="shared" si="5"/>
        <v>32122.200610673892</v>
      </c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 x14ac:dyDescent="0.25">
      <c r="A129" s="1"/>
      <c r="B129" s="1">
        <v>125</v>
      </c>
      <c r="C129" s="1">
        <f t="shared" si="6"/>
        <v>33</v>
      </c>
      <c r="D129" s="1">
        <f t="shared" si="7"/>
        <v>5</v>
      </c>
      <c r="E129" s="3">
        <f>E128+VLookups!$D$8</f>
        <v>10420.166666666652</v>
      </c>
      <c r="F129" s="3">
        <f>-E129*VLookups!$D$10</f>
        <v>-312.60499999999951</v>
      </c>
      <c r="G129" s="8">
        <v>0</v>
      </c>
      <c r="H129" s="3">
        <f>(-[3]VLookups!$D$13)*(E129+F129)</f>
        <v>-3284.9575416666621</v>
      </c>
      <c r="I129" s="3">
        <f>-PMT(VLookups!$D$16/12,120,-FV(VLookups!$D$16/12,72,,-VLookups!$D$15))</f>
        <v>-2024.6207681033877</v>
      </c>
      <c r="J129" s="2">
        <f>-PMT(VLookups!$D$20/12,120,-FV(VLookups!$D$20/12,24,,-VLookups!$D$19))</f>
        <v>-847.52448901054254</v>
      </c>
      <c r="K129" s="2">
        <v>0</v>
      </c>
      <c r="L129" s="2">
        <v>0</v>
      </c>
      <c r="M129" s="3">
        <f>M128-VLookups!$D$33</f>
        <v>-144</v>
      </c>
      <c r="N129" s="5">
        <v>65</v>
      </c>
      <c r="O129" s="2">
        <v>0</v>
      </c>
      <c r="P129" s="2">
        <v>0</v>
      </c>
      <c r="Q129" s="1" t="s">
        <v>36</v>
      </c>
      <c r="R129" s="2">
        <f>R128-VLookups!$D$45</f>
        <v>-2007.6249999999902</v>
      </c>
      <c r="S129" s="2">
        <v>0</v>
      </c>
      <c r="T129" s="2">
        <v>0</v>
      </c>
      <c r="U129" s="1" t="s">
        <v>36</v>
      </c>
      <c r="V129" s="2">
        <f>V128-VLookups!$D$54</f>
        <v>-1225</v>
      </c>
      <c r="W129" s="2">
        <f>-VLookups!$D$59</f>
        <v>-250</v>
      </c>
      <c r="X129" s="1" t="s">
        <v>36</v>
      </c>
      <c r="Y129" s="6">
        <f>Y128*(1+VLookups!$D$57/12)</f>
        <v>-287.8300055700156</v>
      </c>
      <c r="Z129" s="1">
        <f>E129*VLookups!$J$3</f>
        <v>416.80666666666605</v>
      </c>
      <c r="AA129" s="1" t="s">
        <v>36</v>
      </c>
      <c r="AB129" s="6">
        <f t="shared" si="4"/>
        <v>452.81052898272026</v>
      </c>
      <c r="AC129" s="1">
        <f t="shared" si="5"/>
        <v>32628.548140674404</v>
      </c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 x14ac:dyDescent="0.25">
      <c r="A130" s="1"/>
      <c r="B130" s="1">
        <v>126</v>
      </c>
      <c r="C130" s="1">
        <f t="shared" si="6"/>
        <v>33</v>
      </c>
      <c r="D130" s="1">
        <f t="shared" si="7"/>
        <v>6</v>
      </c>
      <c r="E130" s="3">
        <f>E129+VLookups!$D$8</f>
        <v>10420.201666666651</v>
      </c>
      <c r="F130" s="3">
        <f>-E130*VLookups!$D$10</f>
        <v>-312.60604999999953</v>
      </c>
      <c r="G130" s="8">
        <v>0</v>
      </c>
      <c r="H130" s="3">
        <f>(-[3]VLookups!$D$13)*(E130+F130)</f>
        <v>-3284.9685754166617</v>
      </c>
      <c r="I130" s="3">
        <f>-PMT(VLookups!$D$16/12,120,-FV(VLookups!$D$16/12,72,,-VLookups!$D$15))</f>
        <v>-2024.6207681033877</v>
      </c>
      <c r="J130" s="2">
        <f>-PMT(VLookups!$D$20/12,120,-FV(VLookups!$D$20/12,24,,-VLookups!$D$19))</f>
        <v>-847.52448901054254</v>
      </c>
      <c r="K130" s="2">
        <v>0</v>
      </c>
      <c r="L130" s="2">
        <v>0</v>
      </c>
      <c r="M130" s="3">
        <f>M129-VLookups!$D$33</f>
        <v>-145</v>
      </c>
      <c r="N130" s="5">
        <v>66</v>
      </c>
      <c r="O130" s="2">
        <v>0</v>
      </c>
      <c r="P130" s="2">
        <v>0</v>
      </c>
      <c r="Q130" s="1" t="s">
        <v>36</v>
      </c>
      <c r="R130" s="2">
        <f>R129-VLookups!$D$45</f>
        <v>-2007.6859999999901</v>
      </c>
      <c r="S130" s="2">
        <v>0</v>
      </c>
      <c r="T130" s="2">
        <v>0</v>
      </c>
      <c r="U130" s="1" t="s">
        <v>36</v>
      </c>
      <c r="V130" s="2">
        <f>V129-VLookups!$D$54</f>
        <v>-1230</v>
      </c>
      <c r="W130" s="2">
        <f>-VLookups!$D$59</f>
        <v>-250</v>
      </c>
      <c r="X130" s="1" t="s">
        <v>36</v>
      </c>
      <c r="Y130" s="6">
        <f>Y129*(1+VLookups!$D$57/12)</f>
        <v>-288.66950975292815</v>
      </c>
      <c r="Z130" s="1">
        <f>E130*VLookups!$J$3</f>
        <v>416.80806666666604</v>
      </c>
      <c r="AA130" s="1" t="s">
        <v>36</v>
      </c>
      <c r="AB130" s="6">
        <f t="shared" si="4"/>
        <v>445.93434104980656</v>
      </c>
      <c r="AC130" s="1">
        <f t="shared" si="5"/>
        <v>33128.863395291999</v>
      </c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 x14ac:dyDescent="0.25">
      <c r="A131" s="1"/>
      <c r="B131" s="1">
        <v>127</v>
      </c>
      <c r="C131" s="1">
        <f t="shared" si="6"/>
        <v>33</v>
      </c>
      <c r="D131" s="1">
        <f t="shared" si="7"/>
        <v>7</v>
      </c>
      <c r="E131" s="3">
        <f>E130+VLookups!$D$8</f>
        <v>10420.236666666651</v>
      </c>
      <c r="F131" s="3">
        <f>-E131*VLookups!$D$10</f>
        <v>-312.60709999999955</v>
      </c>
      <c r="G131" s="8">
        <v>0</v>
      </c>
      <c r="H131" s="3">
        <f>(-[3]VLookups!$D$13)*(E131+F131)</f>
        <v>-3284.9796091666622</v>
      </c>
      <c r="I131" s="3">
        <f>-PMT(VLookups!$D$16/12,120,-FV(VLookups!$D$16/12,72,,-VLookups!$D$15))</f>
        <v>-2024.6207681033877</v>
      </c>
      <c r="J131" s="2">
        <f>-PMT(VLookups!$D$20/12,120,-FV(VLookups!$D$20/12,24,,-VLookups!$D$19))</f>
        <v>-847.52448901054254</v>
      </c>
      <c r="K131" s="2">
        <v>0</v>
      </c>
      <c r="L131" s="2">
        <v>0</v>
      </c>
      <c r="M131" s="3">
        <f>M130-VLookups!$D$33</f>
        <v>-146</v>
      </c>
      <c r="N131" s="5">
        <v>67</v>
      </c>
      <c r="O131" s="2">
        <v>0</v>
      </c>
      <c r="P131" s="2">
        <v>0</v>
      </c>
      <c r="Q131" s="1" t="s">
        <v>36</v>
      </c>
      <c r="R131" s="2">
        <f>R130-VLookups!$D$45</f>
        <v>-2007.7469999999901</v>
      </c>
      <c r="S131" s="2">
        <v>0</v>
      </c>
      <c r="T131" s="2">
        <v>0</v>
      </c>
      <c r="U131" s="1" t="s">
        <v>36</v>
      </c>
      <c r="V131" s="2">
        <f>V130-VLookups!$D$54</f>
        <v>-1235</v>
      </c>
      <c r="W131" s="2">
        <f>-VLookups!$D$59</f>
        <v>-250</v>
      </c>
      <c r="X131" s="1" t="s">
        <v>36</v>
      </c>
      <c r="Y131" s="6">
        <f>Y130*(1+VLookups!$D$57/12)</f>
        <v>-289.51146248970753</v>
      </c>
      <c r="Z131" s="1">
        <f>E131*VLookups!$J$3</f>
        <v>416.80946666666608</v>
      </c>
      <c r="AA131" s="1" t="s">
        <v>36</v>
      </c>
      <c r="AB131" s="6">
        <f t="shared" si="4"/>
        <v>439.05570456302797</v>
      </c>
      <c r="AC131" s="1">
        <f t="shared" si="5"/>
        <v>33623.133872180515</v>
      </c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 x14ac:dyDescent="0.25">
      <c r="A132" s="1"/>
      <c r="B132" s="1">
        <v>128</v>
      </c>
      <c r="C132" s="1">
        <f t="shared" si="6"/>
        <v>33</v>
      </c>
      <c r="D132" s="1">
        <f t="shared" si="7"/>
        <v>8</v>
      </c>
      <c r="E132" s="3">
        <f>E131+VLookups!$D$8</f>
        <v>10420.271666666651</v>
      </c>
      <c r="F132" s="3">
        <f>-E132*VLookups!$D$10</f>
        <v>-312.60814999999951</v>
      </c>
      <c r="G132" s="8">
        <v>0</v>
      </c>
      <c r="H132" s="3">
        <f>(-[3]VLookups!$D$13)*(E132+F132)</f>
        <v>-3284.9906429166617</v>
      </c>
      <c r="I132" s="3">
        <f>-PMT(VLookups!$D$16/12,120,-FV(VLookups!$D$16/12,72,,-VLookups!$D$15))</f>
        <v>-2024.6207681033877</v>
      </c>
      <c r="J132" s="2">
        <f>-PMT(VLookups!$D$20/12,120,-FV(VLookups!$D$20/12,24,,-VLookups!$D$19))</f>
        <v>-847.52448901054254</v>
      </c>
      <c r="K132" s="2">
        <v>0</v>
      </c>
      <c r="L132" s="2">
        <v>0</v>
      </c>
      <c r="M132" s="3">
        <f>M131-VLookups!$D$33</f>
        <v>-147</v>
      </c>
      <c r="N132" s="5">
        <v>68</v>
      </c>
      <c r="O132" s="2">
        <v>0</v>
      </c>
      <c r="P132" s="2">
        <v>0</v>
      </c>
      <c r="Q132" s="1" t="s">
        <v>36</v>
      </c>
      <c r="R132" s="2">
        <f>R131-VLookups!$D$45</f>
        <v>-2007.80799999999</v>
      </c>
      <c r="S132" s="2">
        <v>0</v>
      </c>
      <c r="T132" s="2">
        <v>0</v>
      </c>
      <c r="U132" s="1" t="s">
        <v>36</v>
      </c>
      <c r="V132" s="2">
        <f>V131-VLookups!$D$54</f>
        <v>-1240</v>
      </c>
      <c r="W132" s="2">
        <f>-VLookups!$D$59</f>
        <v>-250</v>
      </c>
      <c r="X132" s="1" t="s">
        <v>36</v>
      </c>
      <c r="Y132" s="6">
        <f>Y131*(1+VLookups!$D$57/12)</f>
        <v>-290.3558709219692</v>
      </c>
      <c r="Z132" s="1">
        <f>E132*VLookups!$J$3</f>
        <v>416.81086666666607</v>
      </c>
      <c r="AA132" s="1" t="s">
        <v>36</v>
      </c>
      <c r="AB132" s="6">
        <f t="shared" si="4"/>
        <v>432.17461238076572</v>
      </c>
      <c r="AC132" s="1">
        <f t="shared" si="5"/>
        <v>34111.347041014917</v>
      </c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</row>
    <row r="133" spans="1:43" x14ac:dyDescent="0.25">
      <c r="A133" s="1"/>
      <c r="B133" s="1">
        <v>129</v>
      </c>
      <c r="C133" s="1">
        <f t="shared" si="6"/>
        <v>33</v>
      </c>
      <c r="D133" s="1">
        <f t="shared" si="7"/>
        <v>9</v>
      </c>
      <c r="E133" s="3">
        <f>E132+VLookups!$D$8</f>
        <v>10420.306666666651</v>
      </c>
      <c r="F133" s="3">
        <f>-E133*VLookups!$D$10</f>
        <v>-312.60919999999953</v>
      </c>
      <c r="G133" s="8">
        <v>0</v>
      </c>
      <c r="H133" s="3">
        <f>(-[3]VLookups!$D$13)*(E133+F133)</f>
        <v>-3285.0016766666622</v>
      </c>
      <c r="I133" s="3">
        <f>-PMT(VLookups!$D$16/12,120,-FV(VLookups!$D$16/12,72,,-VLookups!$D$15))</f>
        <v>-2024.6207681033877</v>
      </c>
      <c r="J133" s="2">
        <f>-PMT(VLookups!$D$20/12,120,-FV(VLookups!$D$20/12,24,,-VLookups!$D$19))</f>
        <v>-847.52448901054254</v>
      </c>
      <c r="K133" s="2">
        <v>0</v>
      </c>
      <c r="L133" s="2">
        <v>0</v>
      </c>
      <c r="M133" s="3">
        <f>M132-VLookups!$D$33</f>
        <v>-148</v>
      </c>
      <c r="N133" s="5">
        <v>69</v>
      </c>
      <c r="O133" s="2">
        <v>0</v>
      </c>
      <c r="P133" s="2">
        <v>0</v>
      </c>
      <c r="Q133" s="1" t="s">
        <v>36</v>
      </c>
      <c r="R133" s="2">
        <f>R132-VLookups!$D$45</f>
        <v>-2007.8689999999899</v>
      </c>
      <c r="S133" s="2">
        <v>0</v>
      </c>
      <c r="T133" s="2">
        <v>0</v>
      </c>
      <c r="U133" s="1" t="s">
        <v>36</v>
      </c>
      <c r="V133" s="2">
        <f>V132-VLookups!$D$54</f>
        <v>-1245</v>
      </c>
      <c r="W133" s="2">
        <f>-VLookups!$D$59</f>
        <v>-250</v>
      </c>
      <c r="X133" s="1" t="s">
        <v>36</v>
      </c>
      <c r="Y133" s="6">
        <f>Y132*(1+VLookups!$D$57/12)</f>
        <v>-291.20274221215828</v>
      </c>
      <c r="Z133" s="1">
        <f>E133*VLookups!$J$3</f>
        <v>416.81226666666606</v>
      </c>
      <c r="AA133" s="1" t="s">
        <v>36</v>
      </c>
      <c r="AB133" s="6">
        <f t="shared" ref="AB133:AB196" si="8">SUM(E133,F133,H133,I133,K133,L133,M133,O133,P133,R133,S133,T133,V133,W133,X133,Y133,G133,J133,Z133,AA133)</f>
        <v>425.29105734057788</v>
      </c>
      <c r="AC133" s="1">
        <f t="shared" si="5"/>
        <v>34593.490343423851</v>
      </c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</row>
    <row r="134" spans="1:43" x14ac:dyDescent="0.25">
      <c r="A134" s="1"/>
      <c r="B134" s="1">
        <v>130</v>
      </c>
      <c r="C134" s="1">
        <f t="shared" si="6"/>
        <v>33</v>
      </c>
      <c r="D134" s="1">
        <f t="shared" si="7"/>
        <v>10</v>
      </c>
      <c r="E134" s="3">
        <f>E133+VLookups!$D$8</f>
        <v>10420.341666666651</v>
      </c>
      <c r="F134" s="3">
        <f>-E134*VLookups!$D$10</f>
        <v>-312.6102499999995</v>
      </c>
      <c r="G134" s="8">
        <v>0</v>
      </c>
      <c r="H134" s="3">
        <f>(-[3]VLookups!$D$13)*(E134+F134)</f>
        <v>-3285.0127104166618</v>
      </c>
      <c r="I134" s="3">
        <f>-PMT(VLookups!$D$16/12,120,-FV(VLookups!$D$16/12,72,,-VLookups!$D$15))</f>
        <v>-2024.6207681033877</v>
      </c>
      <c r="J134" s="2">
        <f>-PMT(VLookups!$D$20/12,120,-FV(VLookups!$D$20/12,24,,-VLookups!$D$19))</f>
        <v>-847.52448901054254</v>
      </c>
      <c r="K134" s="2">
        <v>0</v>
      </c>
      <c r="L134" s="2">
        <v>0</v>
      </c>
      <c r="M134" s="3">
        <f>M133-VLookups!$D$33</f>
        <v>-149</v>
      </c>
      <c r="N134" s="5">
        <v>70</v>
      </c>
      <c r="O134" s="2">
        <v>0</v>
      </c>
      <c r="P134" s="2">
        <v>0</v>
      </c>
      <c r="Q134" s="1" t="s">
        <v>36</v>
      </c>
      <c r="R134" s="2">
        <f>R133-VLookups!$D$45</f>
        <v>-2007.9299999999898</v>
      </c>
      <c r="S134" s="2">
        <v>0</v>
      </c>
      <c r="T134" s="2">
        <v>0</v>
      </c>
      <c r="U134" s="1" t="s">
        <v>36</v>
      </c>
      <c r="V134" s="2">
        <f>V133-VLookups!$D$54</f>
        <v>-1250</v>
      </c>
      <c r="W134" s="2">
        <f>-VLookups!$D$59</f>
        <v>-250</v>
      </c>
      <c r="X134" s="1" t="s">
        <v>36</v>
      </c>
      <c r="Y134" s="6">
        <f>Y133*(1+VLookups!$D$57/12)</f>
        <v>-292.05208354361042</v>
      </c>
      <c r="Z134" s="1">
        <f>E134*VLookups!$J$3</f>
        <v>416.81366666666605</v>
      </c>
      <c r="AA134" s="1" t="s">
        <v>36</v>
      </c>
      <c r="AB134" s="6">
        <f t="shared" si="8"/>
        <v>418.40503225912454</v>
      </c>
      <c r="AC134" s="1">
        <f t="shared" ref="AC134:AC197" si="9">AB134+AC133*(1+$AC$2/12)</f>
        <v>35069.551192922016</v>
      </c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</row>
    <row r="135" spans="1:43" x14ac:dyDescent="0.25">
      <c r="A135" s="1"/>
      <c r="B135" s="1">
        <v>131</v>
      </c>
      <c r="C135" s="1">
        <f t="shared" si="6"/>
        <v>33</v>
      </c>
      <c r="D135" s="1">
        <f t="shared" si="7"/>
        <v>11</v>
      </c>
      <c r="E135" s="3">
        <f>E134+VLookups!$D$8</f>
        <v>10420.376666666651</v>
      </c>
      <c r="F135" s="3">
        <f>-E135*VLookups!$D$10</f>
        <v>-312.61129999999952</v>
      </c>
      <c r="G135" s="8">
        <v>0</v>
      </c>
      <c r="H135" s="3">
        <f>(-[3]VLookups!$D$13)*(E135+F135)</f>
        <v>-3285.0237441666618</v>
      </c>
      <c r="I135" s="3">
        <f>-PMT(VLookups!$D$16/12,120,-FV(VLookups!$D$16/12,72,,-VLookups!$D$15))</f>
        <v>-2024.6207681033877</v>
      </c>
      <c r="J135" s="2">
        <f>-PMT(VLookups!$D$20/12,120,-FV(VLookups!$D$20/12,24,,-VLookups!$D$19))</f>
        <v>-847.52448901054254</v>
      </c>
      <c r="K135" s="2">
        <v>0</v>
      </c>
      <c r="L135" s="2">
        <v>0</v>
      </c>
      <c r="M135" s="3">
        <f>M134-VLookups!$D$33</f>
        <v>-150</v>
      </c>
      <c r="N135" s="5">
        <v>71</v>
      </c>
      <c r="O135" s="2">
        <v>0</v>
      </c>
      <c r="P135" s="2">
        <v>0</v>
      </c>
      <c r="Q135" s="1" t="s">
        <v>36</v>
      </c>
      <c r="R135" s="2">
        <f>R134-VLookups!$D$45</f>
        <v>-2007.9909999999898</v>
      </c>
      <c r="S135" s="2">
        <v>0</v>
      </c>
      <c r="T135" s="2">
        <v>0</v>
      </c>
      <c r="U135" s="1" t="s">
        <v>36</v>
      </c>
      <c r="V135" s="2">
        <f>V134-VLookups!$D$54</f>
        <v>-1255</v>
      </c>
      <c r="W135" s="2">
        <f>-VLookups!$D$59</f>
        <v>-250</v>
      </c>
      <c r="X135" s="1" t="s">
        <v>36</v>
      </c>
      <c r="Y135" s="6">
        <f>Y134*(1+VLookups!$D$57/12)</f>
        <v>-292.9039021206126</v>
      </c>
      <c r="Z135" s="1">
        <f>E135*VLookups!$J$3</f>
        <v>416.81506666666604</v>
      </c>
      <c r="AA135" s="1" t="s">
        <v>36</v>
      </c>
      <c r="AB135" s="6">
        <f t="shared" si="8"/>
        <v>411.516529932124</v>
      </c>
      <c r="AC135" s="1">
        <f t="shared" si="9"/>
        <v>35539.516974842343</v>
      </c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</row>
    <row r="136" spans="1:43" x14ac:dyDescent="0.25">
      <c r="A136" s="1"/>
      <c r="B136" s="1">
        <v>132</v>
      </c>
      <c r="C136" s="1">
        <f t="shared" si="6"/>
        <v>34</v>
      </c>
      <c r="D136" s="1">
        <f t="shared" si="7"/>
        <v>0</v>
      </c>
      <c r="E136" s="3">
        <f>E135+VLookups!$D$8</f>
        <v>10420.41166666665</v>
      </c>
      <c r="F136" s="3">
        <f>-E136*VLookups!$D$10</f>
        <v>-312.61234999999948</v>
      </c>
      <c r="G136" s="8">
        <v>0</v>
      </c>
      <c r="H136" s="3">
        <f>(-[3]VLookups!$D$13)*(E136+F136)</f>
        <v>-3285.0347779166618</v>
      </c>
      <c r="I136" s="3">
        <f>-PMT(VLookups!$D$16/12,120,-FV(VLookups!$D$16/12,72,,-VLookups!$D$15))</f>
        <v>-2024.6207681033877</v>
      </c>
      <c r="J136" s="2">
        <f>-PMT(VLookups!$D$20/12,120,-FV(VLookups!$D$20/12,24,,-VLookups!$D$19))</f>
        <v>-847.52448901054254</v>
      </c>
      <c r="K136" s="2">
        <v>0</v>
      </c>
      <c r="L136" s="2">
        <v>0</v>
      </c>
      <c r="M136" s="3">
        <f>M135-VLookups!$D$33</f>
        <v>-151</v>
      </c>
      <c r="N136" s="5">
        <v>72</v>
      </c>
      <c r="O136" s="2">
        <v>0</v>
      </c>
      <c r="P136" s="2">
        <v>0</v>
      </c>
      <c r="Q136" s="1" t="s">
        <v>36</v>
      </c>
      <c r="R136" s="2">
        <f>R135-VLookups!$D$45</f>
        <v>-2008.0519999999897</v>
      </c>
      <c r="S136" s="2">
        <v>0</v>
      </c>
      <c r="T136" s="2">
        <v>0</v>
      </c>
      <c r="U136" s="1" t="s">
        <v>36</v>
      </c>
      <c r="V136" s="2">
        <f>V135-VLookups!$D$54</f>
        <v>-1260</v>
      </c>
      <c r="W136" s="2">
        <f>-VLookups!$D$59</f>
        <v>-250</v>
      </c>
      <c r="X136" s="1" t="s">
        <v>36</v>
      </c>
      <c r="Y136" s="6">
        <f>Y135*(1+VLookups!$D$57/12)</f>
        <v>-293.75820516846437</v>
      </c>
      <c r="Z136" s="1">
        <f>E136*VLookups!$J$3</f>
        <v>416.81646666666603</v>
      </c>
      <c r="AA136" s="1" t="s">
        <v>36</v>
      </c>
      <c r="AB136" s="6">
        <f t="shared" si="8"/>
        <v>404.62554313427069</v>
      </c>
      <c r="AC136" s="1">
        <f t="shared" si="9"/>
        <v>36003.375046268018</v>
      </c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</row>
    <row r="137" spans="1:43" x14ac:dyDescent="0.25">
      <c r="A137" s="1"/>
      <c r="B137" s="1">
        <v>133</v>
      </c>
      <c r="C137" s="1">
        <f t="shared" si="6"/>
        <v>34</v>
      </c>
      <c r="D137" s="1">
        <f t="shared" si="7"/>
        <v>1</v>
      </c>
      <c r="E137" s="3">
        <f>E136+VLookups!$D$8</f>
        <v>10420.44666666665</v>
      </c>
      <c r="F137" s="3">
        <f>-E137*VLookups!$D$10</f>
        <v>-312.6133999999995</v>
      </c>
      <c r="G137" s="8">
        <v>0</v>
      </c>
      <c r="H137" s="3">
        <f>(-[3]VLookups!$D$13)*(E137+F137)</f>
        <v>-3285.0458116666614</v>
      </c>
      <c r="I137" s="3">
        <f>-PMT(VLookups!$D$16/12,120,-FV(VLookups!$D$16/12,72,,-VLookups!$D$15))</f>
        <v>-2024.6207681033877</v>
      </c>
      <c r="J137" s="2">
        <f>-PMT(VLookups!$D$20/12,120,-FV(VLookups!$D$20/12,24,,-VLookups!$D$19))</f>
        <v>-847.52448901054254</v>
      </c>
      <c r="K137" s="2">
        <v>0</v>
      </c>
      <c r="L137" s="2">
        <v>0</v>
      </c>
      <c r="M137" s="3">
        <f>M136-VLookups!$D$33</f>
        <v>-152</v>
      </c>
      <c r="N137" s="5">
        <v>73</v>
      </c>
      <c r="O137" s="2">
        <v>0</v>
      </c>
      <c r="P137" s="2">
        <v>0</v>
      </c>
      <c r="Q137" s="1" t="s">
        <v>36</v>
      </c>
      <c r="R137" s="2">
        <f>R136-VLookups!$D$45</f>
        <v>-2008.1129999999896</v>
      </c>
      <c r="S137" s="2">
        <v>0</v>
      </c>
      <c r="T137" s="2">
        <v>0</v>
      </c>
      <c r="U137" s="1" t="s">
        <v>36</v>
      </c>
      <c r="V137" s="2">
        <f>V136-VLookups!$D$54</f>
        <v>-1265</v>
      </c>
      <c r="W137" s="2">
        <f>-VLookups!$D$59</f>
        <v>-250</v>
      </c>
      <c r="X137" s="1" t="s">
        <v>36</v>
      </c>
      <c r="Y137" s="6">
        <f>Y136*(1+VLookups!$D$57/12)</f>
        <v>-294.61499993353908</v>
      </c>
      <c r="Z137" s="1">
        <f>E137*VLookups!$J$3</f>
        <v>416.81786666666602</v>
      </c>
      <c r="AA137" s="1" t="s">
        <v>36</v>
      </c>
      <c r="AB137" s="6">
        <f t="shared" si="8"/>
        <v>397.73206461919625</v>
      </c>
      <c r="AC137" s="1">
        <f t="shared" si="9"/>
        <v>36461.112735964329</v>
      </c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</row>
    <row r="138" spans="1:43" x14ac:dyDescent="0.25">
      <c r="A138" s="1"/>
      <c r="B138" s="1">
        <v>134</v>
      </c>
      <c r="C138" s="1">
        <f t="shared" si="6"/>
        <v>34</v>
      </c>
      <c r="D138" s="1">
        <f t="shared" si="7"/>
        <v>2</v>
      </c>
      <c r="E138" s="3">
        <f>E137+VLookups!$D$8</f>
        <v>10420.48166666665</v>
      </c>
      <c r="F138" s="3">
        <f>-E138*VLookups!$D$10</f>
        <v>-312.61444999999952</v>
      </c>
      <c r="G138" s="8">
        <v>0</v>
      </c>
      <c r="H138" s="3">
        <f>(-[3]VLookups!$D$13)*(E138+F138)</f>
        <v>-3285.0568454166619</v>
      </c>
      <c r="I138" s="3">
        <f>-PMT(VLookups!$D$16/12,120,-FV(VLookups!$D$16/12,72,,-VLookups!$D$15))</f>
        <v>-2024.6207681033877</v>
      </c>
      <c r="J138" s="2">
        <f>-PMT(VLookups!$D$20/12,120,-FV(VLookups!$D$20/12,24,,-VLookups!$D$19))</f>
        <v>-847.52448901054254</v>
      </c>
      <c r="K138" s="2">
        <v>0</v>
      </c>
      <c r="L138" s="2">
        <v>0</v>
      </c>
      <c r="M138" s="3">
        <f>M137-VLookups!$D$33</f>
        <v>-153</v>
      </c>
      <c r="N138" s="5">
        <v>74</v>
      </c>
      <c r="O138" s="2">
        <v>0</v>
      </c>
      <c r="P138" s="2">
        <v>0</v>
      </c>
      <c r="Q138" s="1" t="s">
        <v>36</v>
      </c>
      <c r="R138" s="2">
        <f>R137-VLookups!$D$45</f>
        <v>-2008.1739999999895</v>
      </c>
      <c r="S138" s="2">
        <v>0</v>
      </c>
      <c r="T138" s="2">
        <v>0</v>
      </c>
      <c r="U138" s="1" t="s">
        <v>36</v>
      </c>
      <c r="V138" s="2">
        <f>V137-VLookups!$D$54</f>
        <v>-1270</v>
      </c>
      <c r="W138" s="2">
        <f>-VLookups!$D$59</f>
        <v>-250</v>
      </c>
      <c r="X138" s="1" t="s">
        <v>36</v>
      </c>
      <c r="Y138" s="6">
        <f>Y137*(1+VLookups!$D$57/12)</f>
        <v>-295.47429368334525</v>
      </c>
      <c r="Z138" s="1">
        <f>E138*VLookups!$J$3</f>
        <v>416.81926666666601</v>
      </c>
      <c r="AA138" s="1" t="s">
        <v>36</v>
      </c>
      <c r="AB138" s="6">
        <f t="shared" si="8"/>
        <v>390.83608711939002</v>
      </c>
      <c r="AC138" s="1">
        <f t="shared" si="9"/>
        <v>36912.717344310324</v>
      </c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</row>
    <row r="139" spans="1:43" x14ac:dyDescent="0.25">
      <c r="A139" s="1"/>
      <c r="B139" s="1">
        <v>135</v>
      </c>
      <c r="C139" s="1">
        <f t="shared" si="6"/>
        <v>34</v>
      </c>
      <c r="D139" s="1">
        <f t="shared" si="7"/>
        <v>3</v>
      </c>
      <c r="E139" s="3">
        <f>E138+VLookups!$D$8</f>
        <v>10420.51666666665</v>
      </c>
      <c r="F139" s="3">
        <f>-E139*VLookups!$D$10</f>
        <v>-312.61549999999949</v>
      </c>
      <c r="G139" s="8">
        <v>0</v>
      </c>
      <c r="H139" s="3">
        <f>(-[3]VLookups!$D$13)*(E139+F139)</f>
        <v>-3285.0678791666614</v>
      </c>
      <c r="I139" s="3">
        <f>-PMT(VLookups!$D$16/12,120,-FV(VLookups!$D$16/12,72,,-VLookups!$D$15))</f>
        <v>-2024.6207681033877</v>
      </c>
      <c r="J139" s="2">
        <f>-PMT(VLookups!$D$20/12,120,-FV(VLookups!$D$20/12,24,,-VLookups!$D$19))</f>
        <v>-847.52448901054254</v>
      </c>
      <c r="K139" s="2">
        <v>0</v>
      </c>
      <c r="L139" s="2">
        <v>0</v>
      </c>
      <c r="M139" s="3">
        <f>M138-VLookups!$D$33</f>
        <v>-154</v>
      </c>
      <c r="N139" s="5">
        <v>75</v>
      </c>
      <c r="O139" s="2">
        <v>0</v>
      </c>
      <c r="P139" s="2">
        <v>0</v>
      </c>
      <c r="Q139" s="1" t="s">
        <v>36</v>
      </c>
      <c r="R139" s="2">
        <f>R138-VLookups!$D$45</f>
        <v>-2008.2349999999894</v>
      </c>
      <c r="S139" s="2">
        <v>0</v>
      </c>
      <c r="T139" s="2">
        <v>0</v>
      </c>
      <c r="U139" s="1" t="s">
        <v>36</v>
      </c>
      <c r="V139" s="2">
        <f>V138-VLookups!$D$54</f>
        <v>-1275</v>
      </c>
      <c r="W139" s="2">
        <f>-VLookups!$D$59</f>
        <v>-250</v>
      </c>
      <c r="X139" s="1" t="s">
        <v>36</v>
      </c>
      <c r="Y139" s="6">
        <f>Y138*(1+VLookups!$D$57/12)</f>
        <v>-296.33609370658837</v>
      </c>
      <c r="Z139" s="1">
        <f>E139*VLookups!$J$3</f>
        <v>416.820666666666</v>
      </c>
      <c r="AA139" s="1" t="s">
        <v>36</v>
      </c>
      <c r="AB139" s="6">
        <f t="shared" si="8"/>
        <v>383.93760334614666</v>
      </c>
      <c r="AC139" s="1">
        <f t="shared" si="9"/>
        <v>37358.176143230317</v>
      </c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</row>
    <row r="140" spans="1:43" x14ac:dyDescent="0.25">
      <c r="A140" s="1"/>
      <c r="B140" s="1">
        <v>136</v>
      </c>
      <c r="C140" s="1">
        <f t="shared" si="6"/>
        <v>34</v>
      </c>
      <c r="D140" s="1">
        <f t="shared" si="7"/>
        <v>4</v>
      </c>
      <c r="E140" s="3">
        <f>E139+VLookups!$D$8</f>
        <v>10420.55166666665</v>
      </c>
      <c r="F140" s="3">
        <f>-E140*VLookups!$D$10</f>
        <v>-312.61654999999951</v>
      </c>
      <c r="G140" s="8">
        <v>0</v>
      </c>
      <c r="H140" s="3">
        <f>(-[3]VLookups!$D$13)*(E140+F140)</f>
        <v>-3285.0789129166619</v>
      </c>
      <c r="I140" s="3">
        <f>-PMT(VLookups!$D$16/12,120,-FV(VLookups!$D$16/12,72,,-VLookups!$D$15))</f>
        <v>-2024.6207681033877</v>
      </c>
      <c r="J140" s="2">
        <f>-PMT(VLookups!$D$20/12,120,-FV(VLookups!$D$20/12,24,,-VLookups!$D$19))</f>
        <v>-847.52448901054254</v>
      </c>
      <c r="K140" s="2">
        <v>0</v>
      </c>
      <c r="L140" s="2">
        <v>0</v>
      </c>
      <c r="M140" s="3">
        <f>M139-VLookups!$D$33</f>
        <v>-155</v>
      </c>
      <c r="N140" s="5">
        <v>76</v>
      </c>
      <c r="O140" s="2">
        <v>0</v>
      </c>
      <c r="P140" s="2">
        <v>0</v>
      </c>
      <c r="Q140" s="1" t="s">
        <v>36</v>
      </c>
      <c r="R140" s="2">
        <f>R139-VLookups!$D$45</f>
        <v>-2008.2959999999894</v>
      </c>
      <c r="S140" s="2">
        <v>0</v>
      </c>
      <c r="T140" s="2">
        <v>0</v>
      </c>
      <c r="U140" s="1" t="s">
        <v>36</v>
      </c>
      <c r="V140" s="2">
        <f>V139-VLookups!$D$54</f>
        <v>-1280</v>
      </c>
      <c r="W140" s="2">
        <f>-VLookups!$D$59</f>
        <v>-250</v>
      </c>
      <c r="X140" s="1" t="s">
        <v>36</v>
      </c>
      <c r="Y140" s="6">
        <f>Y139*(1+VLookups!$D$57/12)</f>
        <v>-297.20040731323257</v>
      </c>
      <c r="Z140" s="1">
        <f>E140*VLookups!$J$3</f>
        <v>416.82206666666599</v>
      </c>
      <c r="AA140" s="1" t="s">
        <v>36</v>
      </c>
      <c r="AB140" s="6">
        <f t="shared" si="8"/>
        <v>377.03660598950279</v>
      </c>
      <c r="AC140" s="1">
        <f t="shared" si="9"/>
        <v>37797.476376125203</v>
      </c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</row>
    <row r="141" spans="1:43" x14ac:dyDescent="0.25">
      <c r="A141" s="1"/>
      <c r="B141" s="1">
        <v>137</v>
      </c>
      <c r="C141" s="1">
        <f t="shared" si="6"/>
        <v>34</v>
      </c>
      <c r="D141" s="1">
        <f t="shared" si="7"/>
        <v>5</v>
      </c>
      <c r="E141" s="3">
        <f>E140+VLookups!$D$8</f>
        <v>10420.58666666665</v>
      </c>
      <c r="F141" s="3">
        <f>-E141*VLookups!$D$10</f>
        <v>-312.61759999999947</v>
      </c>
      <c r="G141" s="8">
        <v>0</v>
      </c>
      <c r="H141" s="3">
        <f>(-[3]VLookups!$D$13)*(E141+F141)</f>
        <v>-3285.0899466666615</v>
      </c>
      <c r="I141" s="3">
        <f>-PMT(VLookups!$D$16/12,120,-FV(VLookups!$D$16/12,72,,-VLookups!$D$15))</f>
        <v>-2024.6207681033877</v>
      </c>
      <c r="J141" s="2">
        <f>-PMT(VLookups!$D$20/12,120,-FV(VLookups!$D$20/12,24,,-VLookups!$D$19))</f>
        <v>-847.52448901054254</v>
      </c>
      <c r="K141" s="2">
        <v>0</v>
      </c>
      <c r="L141" s="2">
        <v>0</v>
      </c>
      <c r="M141" s="3">
        <f>M140-VLookups!$D$33</f>
        <v>-156</v>
      </c>
      <c r="N141" s="5">
        <v>77</v>
      </c>
      <c r="O141" s="2">
        <v>0</v>
      </c>
      <c r="P141" s="2">
        <v>0</v>
      </c>
      <c r="Q141" s="1" t="s">
        <v>36</v>
      </c>
      <c r="R141" s="2">
        <f>R140-VLookups!$D$45</f>
        <v>-2008.3569999999893</v>
      </c>
      <c r="S141" s="2">
        <v>0</v>
      </c>
      <c r="T141" s="2">
        <v>0</v>
      </c>
      <c r="U141" s="1" t="s">
        <v>36</v>
      </c>
      <c r="V141" s="2">
        <f>V140-VLookups!$D$54</f>
        <v>-1285</v>
      </c>
      <c r="W141" s="2">
        <f>-VLookups!$D$59</f>
        <v>-250</v>
      </c>
      <c r="X141" s="1" t="s">
        <v>36</v>
      </c>
      <c r="Y141" s="6">
        <f>Y140*(1+VLookups!$D$57/12)</f>
        <v>-298.06724183456282</v>
      </c>
      <c r="Z141" s="1">
        <f>E141*VLookups!$J$3</f>
        <v>416.82346666666598</v>
      </c>
      <c r="AA141" s="1" t="s">
        <v>36</v>
      </c>
      <c r="AB141" s="6">
        <f t="shared" si="8"/>
        <v>370.13308771817282</v>
      </c>
      <c r="AC141" s="1">
        <f t="shared" si="9"/>
        <v>38230.605257803589</v>
      </c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</row>
    <row r="142" spans="1:43" x14ac:dyDescent="0.25">
      <c r="A142" s="1"/>
      <c r="B142" s="1">
        <v>138</v>
      </c>
      <c r="C142" s="1">
        <f t="shared" si="6"/>
        <v>34</v>
      </c>
      <c r="D142" s="1">
        <f t="shared" si="7"/>
        <v>6</v>
      </c>
      <c r="E142" s="3">
        <f>E141+VLookups!$D$8</f>
        <v>10420.62166666665</v>
      </c>
      <c r="F142" s="3">
        <f>-E142*VLookups!$D$10</f>
        <v>-312.61864999999949</v>
      </c>
      <c r="G142" s="8">
        <v>0</v>
      </c>
      <c r="H142" s="3">
        <f>(-[3]VLookups!$D$13)*(E142+F142)</f>
        <v>-3285.1009804166611</v>
      </c>
      <c r="I142" s="3">
        <f>-PMT(VLookups!$D$16/12,120,-FV(VLookups!$D$16/12,72,,-VLookups!$D$15))</f>
        <v>-2024.6207681033877</v>
      </c>
      <c r="J142" s="2">
        <f>-PMT(VLookups!$D$20/12,120,-FV(VLookups!$D$20/12,24,,-VLookups!$D$19))</f>
        <v>-847.52448901054254</v>
      </c>
      <c r="K142" s="2">
        <v>0</v>
      </c>
      <c r="L142" s="2">
        <v>0</v>
      </c>
      <c r="M142" s="3">
        <f>M141-VLookups!$D$33</f>
        <v>-157</v>
      </c>
      <c r="N142" s="5">
        <v>78</v>
      </c>
      <c r="O142" s="2">
        <v>0</v>
      </c>
      <c r="P142" s="2">
        <v>0</v>
      </c>
      <c r="Q142" s="1" t="s">
        <v>36</v>
      </c>
      <c r="R142" s="2">
        <f>R141-VLookups!$D$45</f>
        <v>-2008.4179999999892</v>
      </c>
      <c r="S142" s="2">
        <v>0</v>
      </c>
      <c r="T142" s="2">
        <v>0</v>
      </c>
      <c r="U142" s="1" t="s">
        <v>36</v>
      </c>
      <c r="V142" s="2">
        <f>V141-VLookups!$D$54</f>
        <v>-1290</v>
      </c>
      <c r="W142" s="2">
        <f>-VLookups!$D$59</f>
        <v>-250</v>
      </c>
      <c r="X142" s="1" t="s">
        <v>36</v>
      </c>
      <c r="Y142" s="6">
        <f>Y141*(1+VLookups!$D$57/12)</f>
        <v>-298.93660462324698</v>
      </c>
      <c r="Z142" s="1">
        <f>E142*VLookups!$J$3</f>
        <v>416.82486666666597</v>
      </c>
      <c r="AA142" s="1" t="s">
        <v>36</v>
      </c>
      <c r="AB142" s="6">
        <f t="shared" si="8"/>
        <v>363.22704117948848</v>
      </c>
      <c r="AC142" s="1">
        <f t="shared" si="9"/>
        <v>38657.549974412752</v>
      </c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 x14ac:dyDescent="0.25">
      <c r="A143" s="1"/>
      <c r="B143" s="1">
        <v>139</v>
      </c>
      <c r="C143" s="1">
        <f t="shared" si="6"/>
        <v>34</v>
      </c>
      <c r="D143" s="1">
        <f t="shared" si="7"/>
        <v>7</v>
      </c>
      <c r="E143" s="3">
        <f>E142+VLookups!$D$8</f>
        <v>10420.656666666649</v>
      </c>
      <c r="F143" s="3">
        <f>-E143*VLookups!$D$10</f>
        <v>-312.61969999999945</v>
      </c>
      <c r="G143" s="8">
        <v>0</v>
      </c>
      <c r="H143" s="3">
        <f>(-[3]VLookups!$D$13)*(E143+F143)</f>
        <v>-3285.1120141666615</v>
      </c>
      <c r="I143" s="3">
        <f>-PMT(VLookups!$D$16/12,120,-FV(VLookups!$D$16/12,72,,-VLookups!$D$15))</f>
        <v>-2024.6207681033877</v>
      </c>
      <c r="J143" s="2">
        <f>-PMT(VLookups!$D$20/12,120,-FV(VLookups!$D$20/12,24,,-VLookups!$D$19))</f>
        <v>-847.52448901054254</v>
      </c>
      <c r="K143" s="2">
        <v>0</v>
      </c>
      <c r="L143" s="2">
        <v>0</v>
      </c>
      <c r="M143" s="3">
        <f>M142-VLookups!$D$33</f>
        <v>-158</v>
      </c>
      <c r="N143" s="5">
        <v>79</v>
      </c>
      <c r="O143" s="2">
        <v>0</v>
      </c>
      <c r="P143" s="2">
        <v>0</v>
      </c>
      <c r="Q143" s="1" t="s">
        <v>36</v>
      </c>
      <c r="R143" s="2">
        <f>R142-VLookups!$D$45</f>
        <v>-2008.4789999999891</v>
      </c>
      <c r="S143" s="2">
        <v>0</v>
      </c>
      <c r="T143" s="2">
        <v>0</v>
      </c>
      <c r="U143" s="1" t="s">
        <v>36</v>
      </c>
      <c r="V143" s="2">
        <f>V142-VLookups!$D$54</f>
        <v>-1295</v>
      </c>
      <c r="W143" s="2">
        <f>-VLookups!$D$59</f>
        <v>-250</v>
      </c>
      <c r="X143" s="1" t="s">
        <v>36</v>
      </c>
      <c r="Y143" s="6">
        <f>Y142*(1+VLookups!$D$57/12)</f>
        <v>-299.80850305339811</v>
      </c>
      <c r="Z143" s="1">
        <f>E143*VLookups!$J$3</f>
        <v>416.82626666666602</v>
      </c>
      <c r="AA143" s="1" t="s">
        <v>36</v>
      </c>
      <c r="AB143" s="6">
        <f t="shared" si="8"/>
        <v>356.31845899933717</v>
      </c>
      <c r="AC143" s="1">
        <f t="shared" si="9"/>
        <v>39078.297683369448</v>
      </c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 x14ac:dyDescent="0.25">
      <c r="A144" s="1"/>
      <c r="B144" s="1">
        <v>140</v>
      </c>
      <c r="C144" s="1">
        <f t="shared" si="6"/>
        <v>34</v>
      </c>
      <c r="D144" s="1">
        <f t="shared" si="7"/>
        <v>8</v>
      </c>
      <c r="E144" s="3">
        <f>E143+VLookups!$D$8</f>
        <v>10420.691666666649</v>
      </c>
      <c r="F144" s="3">
        <f>-E144*VLookups!$D$10</f>
        <v>-312.62074999999948</v>
      </c>
      <c r="G144" s="8">
        <v>0</v>
      </c>
      <c r="H144" s="3">
        <f>(-[3]VLookups!$D$13)*(E144+F144)</f>
        <v>-3285.1230479166611</v>
      </c>
      <c r="I144" s="3">
        <f>-PMT(VLookups!$D$16/12,120,-FV(VLookups!$D$16/12,72,,-VLookups!$D$15))</f>
        <v>-2024.6207681033877</v>
      </c>
      <c r="J144" s="2">
        <f>-PMT(VLookups!$D$20/12,120,-FV(VLookups!$D$20/12,24,,-VLookups!$D$19))</f>
        <v>-847.52448901054254</v>
      </c>
      <c r="K144" s="2">
        <v>0</v>
      </c>
      <c r="L144" s="2">
        <v>0</v>
      </c>
      <c r="M144" s="3">
        <f>M143-VLookups!$D$33</f>
        <v>-159</v>
      </c>
      <c r="N144" s="5">
        <v>80</v>
      </c>
      <c r="O144" s="2">
        <v>0</v>
      </c>
      <c r="P144" s="2">
        <v>0</v>
      </c>
      <c r="Q144" s="1" t="s">
        <v>36</v>
      </c>
      <c r="R144" s="2">
        <f>R143-VLookups!$D$45</f>
        <v>-2008.539999999989</v>
      </c>
      <c r="S144" s="2">
        <v>0</v>
      </c>
      <c r="T144" s="2">
        <v>0</v>
      </c>
      <c r="U144" s="1" t="s">
        <v>36</v>
      </c>
      <c r="V144" s="2">
        <f>V143-VLookups!$D$54</f>
        <v>-1300</v>
      </c>
      <c r="W144" s="2">
        <f>-VLookups!$D$59</f>
        <v>-250</v>
      </c>
      <c r="X144" s="1" t="s">
        <v>36</v>
      </c>
      <c r="Y144" s="6">
        <f>Y143*(1+VLookups!$D$57/12)</f>
        <v>-300.68294452063719</v>
      </c>
      <c r="Z144" s="1">
        <f>E144*VLookups!$J$3</f>
        <v>416.827666666666</v>
      </c>
      <c r="AA144" s="1" t="s">
        <v>36</v>
      </c>
      <c r="AB144" s="6">
        <f t="shared" si="8"/>
        <v>349.40733378209836</v>
      </c>
      <c r="AC144" s="1">
        <f t="shared" si="9"/>
        <v>39492.835513290498</v>
      </c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1:43" x14ac:dyDescent="0.25">
      <c r="A145" s="1"/>
      <c r="B145" s="1">
        <v>141</v>
      </c>
      <c r="C145" s="1">
        <f t="shared" ref="C145:C208" si="10">C133+1</f>
        <v>34</v>
      </c>
      <c r="D145" s="1">
        <f t="shared" si="7"/>
        <v>9</v>
      </c>
      <c r="E145" s="3">
        <f>E144+VLookups!$D$8</f>
        <v>10420.726666666649</v>
      </c>
      <c r="F145" s="3">
        <f>-E145*VLookups!$D$10</f>
        <v>-312.62179999999944</v>
      </c>
      <c r="G145" s="8">
        <v>0</v>
      </c>
      <c r="H145" s="3">
        <f>(-[3]VLookups!$D$13)*(E145+F145)</f>
        <v>-3285.1340816666616</v>
      </c>
      <c r="I145" s="3">
        <f>-PMT(VLookups!$D$16/12,120,-FV(VLookups!$D$16/12,72,,-VLookups!$D$15))</f>
        <v>-2024.6207681033877</v>
      </c>
      <c r="J145" s="2">
        <f>-PMT(VLookups!$D$20/12,120,-FV(VLookups!$D$20/12,24,,-VLookups!$D$19))</f>
        <v>-847.52448901054254</v>
      </c>
      <c r="K145" s="2">
        <v>0</v>
      </c>
      <c r="L145" s="2">
        <v>0</v>
      </c>
      <c r="M145" s="3">
        <f>M144-VLookups!$D$33</f>
        <v>-160</v>
      </c>
      <c r="N145" s="5">
        <v>81</v>
      </c>
      <c r="O145" s="2">
        <v>0</v>
      </c>
      <c r="P145" s="2">
        <v>0</v>
      </c>
      <c r="Q145" s="1" t="s">
        <v>36</v>
      </c>
      <c r="R145" s="2">
        <f>R144-VLookups!$D$45</f>
        <v>-2008.600999999989</v>
      </c>
      <c r="S145" s="2">
        <v>0</v>
      </c>
      <c r="T145" s="2">
        <v>0</v>
      </c>
      <c r="U145" s="1" t="s">
        <v>36</v>
      </c>
      <c r="V145" s="2">
        <f>V144-VLookups!$D$54</f>
        <v>-1305</v>
      </c>
      <c r="W145" s="2">
        <f>-VLookups!$D$59</f>
        <v>-250</v>
      </c>
      <c r="X145" s="1" t="s">
        <v>36</v>
      </c>
      <c r="Y145" s="6">
        <f>Y144*(1+VLookups!$D$57/12)</f>
        <v>-301.55993644215573</v>
      </c>
      <c r="Z145" s="1">
        <f>E145*VLookups!$J$3</f>
        <v>416.82906666666599</v>
      </c>
      <c r="AA145" s="1" t="s">
        <v>36</v>
      </c>
      <c r="AB145" s="6">
        <f t="shared" si="8"/>
        <v>342.4936581105801</v>
      </c>
      <c r="AC145" s="1">
        <f t="shared" si="9"/>
        <v>39901.150563923227</v>
      </c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</row>
    <row r="146" spans="1:43" x14ac:dyDescent="0.25">
      <c r="A146" s="1"/>
      <c r="B146" s="1">
        <v>142</v>
      </c>
      <c r="C146" s="1">
        <f t="shared" si="10"/>
        <v>34</v>
      </c>
      <c r="D146" s="1">
        <f t="shared" ref="D146:D209" si="11">D134</f>
        <v>10</v>
      </c>
      <c r="E146" s="3">
        <f>E145+VLookups!$D$8</f>
        <v>10420.761666666649</v>
      </c>
      <c r="F146" s="3">
        <f>-E146*VLookups!$D$10</f>
        <v>-312.62284999999946</v>
      </c>
      <c r="G146" s="8">
        <v>0</v>
      </c>
      <c r="H146" s="3">
        <f>(-[3]VLookups!$D$13)*(E146+F146)</f>
        <v>-3285.1451154166612</v>
      </c>
      <c r="I146" s="3">
        <f>-PMT(VLookups!$D$16/12,120,-FV(VLookups!$D$16/12,72,,-VLookups!$D$15))</f>
        <v>-2024.6207681033877</v>
      </c>
      <c r="J146" s="2">
        <f>-PMT(VLookups!$D$20/12,120,-FV(VLookups!$D$20/12,24,,-VLookups!$D$19))</f>
        <v>-847.52448901054254</v>
      </c>
      <c r="K146" s="2">
        <v>0</v>
      </c>
      <c r="L146" s="2">
        <v>0</v>
      </c>
      <c r="M146" s="3">
        <f>M145-VLookups!$D$33</f>
        <v>-161</v>
      </c>
      <c r="N146" s="5">
        <v>82</v>
      </c>
      <c r="O146" s="2">
        <v>0</v>
      </c>
      <c r="P146" s="2">
        <v>0</v>
      </c>
      <c r="Q146" s="1" t="s">
        <v>36</v>
      </c>
      <c r="R146" s="2">
        <f>R145-VLookups!$D$45</f>
        <v>-2008.6619999999889</v>
      </c>
      <c r="S146" s="2">
        <v>0</v>
      </c>
      <c r="T146" s="2">
        <v>0</v>
      </c>
      <c r="U146" s="1" t="s">
        <v>36</v>
      </c>
      <c r="V146" s="2">
        <f>V145-VLookups!$D$54</f>
        <v>-1310</v>
      </c>
      <c r="W146" s="2">
        <f>-VLookups!$D$59</f>
        <v>-250</v>
      </c>
      <c r="X146" s="1" t="s">
        <v>36</v>
      </c>
      <c r="Y146" s="6">
        <f>Y145*(1+VLookups!$D$57/12)</f>
        <v>-302.43948625677871</v>
      </c>
      <c r="Z146" s="1">
        <f>E146*VLookups!$J$3</f>
        <v>416.83046666666598</v>
      </c>
      <c r="AA146" s="1" t="s">
        <v>36</v>
      </c>
      <c r="AB146" s="6">
        <f t="shared" si="8"/>
        <v>335.57742454595689</v>
      </c>
      <c r="AC146" s="1">
        <f t="shared" si="9"/>
        <v>40303.229906075721</v>
      </c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</row>
    <row r="147" spans="1:43" x14ac:dyDescent="0.25">
      <c r="A147" s="1"/>
      <c r="B147" s="1">
        <v>143</v>
      </c>
      <c r="C147" s="1">
        <f t="shared" si="10"/>
        <v>34</v>
      </c>
      <c r="D147" s="1">
        <f t="shared" si="11"/>
        <v>11</v>
      </c>
      <c r="E147" s="3">
        <f>E146+VLookups!$D$8</f>
        <v>10420.796666666649</v>
      </c>
      <c r="F147" s="3">
        <f>-E147*VLookups!$D$10</f>
        <v>-312.62389999999948</v>
      </c>
      <c r="G147" s="8">
        <v>0</v>
      </c>
      <c r="H147" s="3">
        <f>(-[3]VLookups!$D$13)*(E147+F147)</f>
        <v>-3285.1561491666616</v>
      </c>
      <c r="I147" s="3">
        <f>-PMT(VLookups!$D$16/12,120,-FV(VLookups!$D$16/12,72,,-VLookups!$D$15))</f>
        <v>-2024.6207681033877</v>
      </c>
      <c r="J147" s="2">
        <f>-PMT(VLookups!$D$20/12,120,-FV(VLookups!$D$20/12,24,,-VLookups!$D$19))</f>
        <v>-847.52448901054254</v>
      </c>
      <c r="K147" s="2">
        <v>0</v>
      </c>
      <c r="L147" s="2">
        <v>0</v>
      </c>
      <c r="M147" s="3">
        <f>M146-VLookups!$D$33</f>
        <v>-162</v>
      </c>
      <c r="N147" s="5">
        <v>83</v>
      </c>
      <c r="O147" s="2">
        <v>0</v>
      </c>
      <c r="P147" s="2">
        <v>0</v>
      </c>
      <c r="Q147" s="1" t="s">
        <v>36</v>
      </c>
      <c r="R147" s="2">
        <f>R146-VLookups!$D$45</f>
        <v>-2008.7229999999888</v>
      </c>
      <c r="S147" s="2">
        <v>0</v>
      </c>
      <c r="T147" s="2">
        <v>0</v>
      </c>
      <c r="U147" s="1" t="s">
        <v>36</v>
      </c>
      <c r="V147" s="2">
        <f>V146-VLookups!$D$54</f>
        <v>-1315</v>
      </c>
      <c r="W147" s="2">
        <f>-VLookups!$D$59</f>
        <v>-250</v>
      </c>
      <c r="X147" s="2">
        <f>-VLookups!$D$62</f>
        <v>-175</v>
      </c>
      <c r="Y147" s="6">
        <f>Y146*(1+VLookups!$D$57/12)</f>
        <v>-303.32160142502767</v>
      </c>
      <c r="Z147" s="1">
        <f>E147*VLookups!$J$3</f>
        <v>416.83186666666597</v>
      </c>
      <c r="AA147" s="1" t="s">
        <v>36</v>
      </c>
      <c r="AB147" s="6">
        <f t="shared" si="8"/>
        <v>153.65862562770781</v>
      </c>
      <c r="AC147" s="1">
        <f t="shared" si="9"/>
        <v>40524.060581546888</v>
      </c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</row>
    <row r="148" spans="1:43" x14ac:dyDescent="0.25">
      <c r="A148" s="1"/>
      <c r="B148" s="1">
        <v>144</v>
      </c>
      <c r="C148" s="1">
        <f t="shared" si="10"/>
        <v>35</v>
      </c>
      <c r="D148" s="1">
        <f t="shared" si="11"/>
        <v>0</v>
      </c>
      <c r="E148" s="3">
        <f>E147+VLookups!$D$8</f>
        <v>10420.831666666649</v>
      </c>
      <c r="F148" s="3">
        <f>-E148*VLookups!$D$10</f>
        <v>-312.62494999999944</v>
      </c>
      <c r="G148" s="8">
        <v>0</v>
      </c>
      <c r="H148" s="3">
        <f>(-[3]VLookups!$D$13)*(E148+F148)</f>
        <v>-3285.1671829166612</v>
      </c>
      <c r="I148" s="3">
        <f>-PMT(VLookups!$D$16/12,120,-FV(VLookups!$D$16/12,72,,-VLookups!$D$15))</f>
        <v>-2024.6207681033877</v>
      </c>
      <c r="J148" s="2">
        <f>-PMT(VLookups!$D$20/12,120,-FV(VLookups!$D$20/12,24,,-VLookups!$D$19))</f>
        <v>-847.52448901054254</v>
      </c>
      <c r="K148" s="2">
        <v>0</v>
      </c>
      <c r="L148" s="2">
        <v>0</v>
      </c>
      <c r="M148" s="3">
        <f>M147-VLookups!$D$33</f>
        <v>-163</v>
      </c>
      <c r="N148" s="5">
        <v>84</v>
      </c>
      <c r="O148" s="2">
        <v>0</v>
      </c>
      <c r="P148" s="2">
        <v>0</v>
      </c>
      <c r="Q148" s="1" t="s">
        <v>36</v>
      </c>
      <c r="R148" s="2">
        <f>R147-VLookups!$D$45</f>
        <v>-2008.7839999999887</v>
      </c>
      <c r="S148" s="2">
        <f>-VLookups!$D$47</f>
        <v>-60000</v>
      </c>
      <c r="T148" s="2">
        <v>0</v>
      </c>
      <c r="U148" s="1">
        <v>0</v>
      </c>
      <c r="V148" s="2">
        <f>V147-VLookups!$D$54</f>
        <v>-1320</v>
      </c>
      <c r="W148" s="2">
        <f>-VLookups!$D$59</f>
        <v>-250</v>
      </c>
      <c r="X148" s="2">
        <f>-VLookups!$D$62</f>
        <v>-175</v>
      </c>
      <c r="Y148" s="6">
        <f>Y147*(1+VLookups!$D$57/12)</f>
        <v>-304.20628942918398</v>
      </c>
      <c r="Z148" s="1">
        <f>E148*VLookups!$J$3</f>
        <v>416.83326666666596</v>
      </c>
      <c r="AA148" s="1" t="s">
        <v>36</v>
      </c>
      <c r="AB148" s="6">
        <f t="shared" si="8"/>
        <v>-59853.262746126449</v>
      </c>
      <c r="AC148" s="1">
        <f t="shared" si="9"/>
        <v>-19261.662063610318</v>
      </c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</row>
    <row r="149" spans="1:43" x14ac:dyDescent="0.25">
      <c r="A149" s="1"/>
      <c r="B149" s="1">
        <v>145</v>
      </c>
      <c r="C149" s="1">
        <f t="shared" si="10"/>
        <v>35</v>
      </c>
      <c r="D149" s="1">
        <f t="shared" si="11"/>
        <v>1</v>
      </c>
      <c r="E149" s="3">
        <f>E148+VLookups!$D$8</f>
        <v>10420.866666666649</v>
      </c>
      <c r="F149" s="3">
        <f>-E149*VLookups!$D$10</f>
        <v>-312.62599999999946</v>
      </c>
      <c r="G149" s="8">
        <v>0</v>
      </c>
      <c r="H149" s="3">
        <f>(-[3]VLookups!$D$13)*(E149+F149)</f>
        <v>-3285.1782166666608</v>
      </c>
      <c r="I149" s="2">
        <v>0</v>
      </c>
      <c r="J149" s="2">
        <v>0</v>
      </c>
      <c r="K149" s="2">
        <v>0</v>
      </c>
      <c r="L149" s="2">
        <v>0</v>
      </c>
      <c r="M149" s="3">
        <f>M148-VLookups!$D$33</f>
        <v>-164</v>
      </c>
      <c r="N149" s="5">
        <v>85</v>
      </c>
      <c r="O149" s="2">
        <v>0</v>
      </c>
      <c r="P149" s="2">
        <v>0</v>
      </c>
      <c r="Q149" s="1" t="s">
        <v>36</v>
      </c>
      <c r="R149" s="2">
        <v>0</v>
      </c>
      <c r="S149" s="3">
        <f>VLookups!$D$50</f>
        <v>-4487.7037773753191</v>
      </c>
      <c r="T149" s="2">
        <v>0</v>
      </c>
      <c r="U149" s="1">
        <v>1</v>
      </c>
      <c r="V149" s="2">
        <f>V148-VLookups!$D$54</f>
        <v>-1325</v>
      </c>
      <c r="W149" s="2">
        <f>-VLookups!$D$59</f>
        <v>-250</v>
      </c>
      <c r="X149" s="2">
        <f>-VLookups!$D$62</f>
        <v>-175</v>
      </c>
      <c r="Y149" s="6">
        <f>Y148*(1+VLookups!$D$57/12)</f>
        <v>-305.09355777335242</v>
      </c>
      <c r="Z149" s="1">
        <f>E149*VLookups!$J$3</f>
        <v>416.83466666666595</v>
      </c>
      <c r="AA149" s="1" t="s">
        <v>36</v>
      </c>
      <c r="AB149" s="6">
        <f t="shared" si="8"/>
        <v>533.09978151798214</v>
      </c>
      <c r="AC149" s="1">
        <f t="shared" si="9"/>
        <v>-18760.665052198354</v>
      </c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</row>
    <row r="150" spans="1:43" x14ac:dyDescent="0.25">
      <c r="A150" s="1"/>
      <c r="B150" s="1">
        <v>146</v>
      </c>
      <c r="C150" s="1">
        <f t="shared" si="10"/>
        <v>35</v>
      </c>
      <c r="D150" s="1">
        <f t="shared" si="11"/>
        <v>2</v>
      </c>
      <c r="E150" s="3">
        <f>E149+VLookups!$D$8</f>
        <v>10420.901666666648</v>
      </c>
      <c r="F150" s="3">
        <f>-E150*VLookups!$D$10</f>
        <v>-312.62704999999943</v>
      </c>
      <c r="G150" s="8">
        <v>0</v>
      </c>
      <c r="H150" s="3">
        <f>(-[3]VLookups!$D$13)*(E150+F150)</f>
        <v>-3285.1892504166613</v>
      </c>
      <c r="I150" s="2">
        <v>0</v>
      </c>
      <c r="J150" s="2">
        <v>0</v>
      </c>
      <c r="K150" s="2">
        <v>0</v>
      </c>
      <c r="L150" s="2">
        <v>0</v>
      </c>
      <c r="M150" s="3">
        <f>M149-VLookups!$D$33</f>
        <v>-165</v>
      </c>
      <c r="N150" s="5">
        <v>86</v>
      </c>
      <c r="O150" s="2">
        <v>0</v>
      </c>
      <c r="P150" s="2">
        <v>0</v>
      </c>
      <c r="Q150" s="1" t="s">
        <v>36</v>
      </c>
      <c r="R150" s="2">
        <v>0</v>
      </c>
      <c r="S150" s="3">
        <f>VLookups!$D$50</f>
        <v>-4487.7037773753191</v>
      </c>
      <c r="T150" s="2">
        <v>0</v>
      </c>
      <c r="U150" s="1">
        <v>2</v>
      </c>
      <c r="V150" s="2">
        <f>V149-VLookups!$D$54</f>
        <v>-1330</v>
      </c>
      <c r="W150" s="2">
        <f>-VLookups!$D$59</f>
        <v>-250</v>
      </c>
      <c r="X150" s="2">
        <f>-VLookups!$D$62</f>
        <v>-175</v>
      </c>
      <c r="Y150" s="6">
        <f>Y149*(1+VLookups!$D$57/12)</f>
        <v>-305.98341398352471</v>
      </c>
      <c r="Z150" s="1">
        <f>E150*VLookups!$J$3</f>
        <v>416.83606666666594</v>
      </c>
      <c r="AA150" s="1" t="s">
        <v>36</v>
      </c>
      <c r="AB150" s="6">
        <f t="shared" si="8"/>
        <v>526.23424155781072</v>
      </c>
      <c r="AC150" s="1">
        <f t="shared" si="9"/>
        <v>-18265.698585727543</v>
      </c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</row>
    <row r="151" spans="1:43" x14ac:dyDescent="0.25">
      <c r="A151" s="1"/>
      <c r="B151" s="1">
        <v>147</v>
      </c>
      <c r="C151" s="1">
        <f t="shared" si="10"/>
        <v>35</v>
      </c>
      <c r="D151" s="1">
        <f t="shared" si="11"/>
        <v>3</v>
      </c>
      <c r="E151" s="3">
        <f>E150+VLookups!$D$8</f>
        <v>10420.936666666648</v>
      </c>
      <c r="F151" s="3">
        <f>-E151*VLookups!$D$10</f>
        <v>-312.62809999999945</v>
      </c>
      <c r="G151" s="8">
        <v>0</v>
      </c>
      <c r="H151" s="3">
        <f>(-[3]VLookups!$D$13)*(E151+F151)</f>
        <v>-3285.2002841666608</v>
      </c>
      <c r="I151" s="2">
        <v>0</v>
      </c>
      <c r="J151" s="2">
        <v>0</v>
      </c>
      <c r="K151" s="2">
        <v>0</v>
      </c>
      <c r="L151" s="2">
        <v>0</v>
      </c>
      <c r="M151" s="3">
        <f>M150-VLookups!$D$33</f>
        <v>-166</v>
      </c>
      <c r="N151" s="5">
        <v>87</v>
      </c>
      <c r="O151" s="2">
        <v>0</v>
      </c>
      <c r="P151" s="2">
        <v>0</v>
      </c>
      <c r="Q151" s="1" t="s">
        <v>36</v>
      </c>
      <c r="R151" s="2">
        <v>0</v>
      </c>
      <c r="S151" s="3">
        <f>VLookups!$D$50</f>
        <v>-4487.7037773753191</v>
      </c>
      <c r="T151" s="2">
        <v>0</v>
      </c>
      <c r="U151" s="1">
        <v>3</v>
      </c>
      <c r="V151" s="2">
        <f>V150-VLookups!$D$54</f>
        <v>-1335</v>
      </c>
      <c r="W151" s="2">
        <f>-VLookups!$D$59</f>
        <v>-250</v>
      </c>
      <c r="X151" s="2">
        <f>-VLookups!$D$62</f>
        <v>-175</v>
      </c>
      <c r="Y151" s="6">
        <f>Y150*(1+VLookups!$D$57/12)</f>
        <v>-306.87586560764333</v>
      </c>
      <c r="Z151" s="1">
        <f>E151*VLookups!$J$3</f>
        <v>416.83746666666593</v>
      </c>
      <c r="AA151" s="1" t="s">
        <v>36</v>
      </c>
      <c r="AB151" s="6">
        <f t="shared" si="8"/>
        <v>519.36610618369104</v>
      </c>
      <c r="AC151" s="1">
        <f t="shared" si="9"/>
        <v>-17776.775310520065</v>
      </c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</row>
    <row r="152" spans="1:43" x14ac:dyDescent="0.25">
      <c r="A152" s="1"/>
      <c r="B152" s="1">
        <v>148</v>
      </c>
      <c r="C152" s="1">
        <f t="shared" si="10"/>
        <v>35</v>
      </c>
      <c r="D152" s="1">
        <f t="shared" si="11"/>
        <v>4</v>
      </c>
      <c r="E152" s="3">
        <f>E151+VLookups!$D$8</f>
        <v>10420.971666666648</v>
      </c>
      <c r="F152" s="3">
        <f>-E152*VLookups!$D$10</f>
        <v>-312.62914999999941</v>
      </c>
      <c r="G152" s="8">
        <v>0</v>
      </c>
      <c r="H152" s="3">
        <f>(-[3]VLookups!$D$13)*(E152+F152)</f>
        <v>-3285.2113179166613</v>
      </c>
      <c r="I152" s="2">
        <v>0</v>
      </c>
      <c r="J152" s="2">
        <v>0</v>
      </c>
      <c r="K152" s="2">
        <v>0</v>
      </c>
      <c r="L152" s="2">
        <v>0</v>
      </c>
      <c r="M152" s="3">
        <f>M151-VLookups!$D$33</f>
        <v>-167</v>
      </c>
      <c r="N152" s="5">
        <v>88</v>
      </c>
      <c r="O152" s="2">
        <v>0</v>
      </c>
      <c r="P152" s="2">
        <v>0</v>
      </c>
      <c r="Q152" s="1" t="s">
        <v>36</v>
      </c>
      <c r="R152" s="2">
        <v>0</v>
      </c>
      <c r="S152" s="3">
        <f>VLookups!$D$50</f>
        <v>-4487.7037773753191</v>
      </c>
      <c r="T152" s="2">
        <v>0</v>
      </c>
      <c r="U152" s="1">
        <v>4</v>
      </c>
      <c r="V152" s="2">
        <f>V151-VLookups!$D$54</f>
        <v>-1340</v>
      </c>
      <c r="W152" s="2">
        <f>-VLookups!$D$59</f>
        <v>-250</v>
      </c>
      <c r="X152" s="2">
        <f>-VLookups!$D$62</f>
        <v>-175</v>
      </c>
      <c r="Y152" s="6">
        <f>Y151*(1+VLookups!$D$57/12)</f>
        <v>-307.77092021566563</v>
      </c>
      <c r="Z152" s="1">
        <f>E152*VLookups!$J$3</f>
        <v>416.83886666666592</v>
      </c>
      <c r="AA152" s="1" t="s">
        <v>36</v>
      </c>
      <c r="AB152" s="6">
        <f t="shared" si="8"/>
        <v>512.49536782566975</v>
      </c>
      <c r="AC152" s="1">
        <f t="shared" si="9"/>
        <v>-17293.907901545259</v>
      </c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</row>
    <row r="153" spans="1:43" x14ac:dyDescent="0.25">
      <c r="A153" s="1"/>
      <c r="B153" s="1">
        <v>149</v>
      </c>
      <c r="C153" s="1">
        <f t="shared" si="10"/>
        <v>35</v>
      </c>
      <c r="D153" s="1">
        <f t="shared" si="11"/>
        <v>5</v>
      </c>
      <c r="E153" s="3">
        <f>E152+VLookups!$D$8</f>
        <v>10421.006666666648</v>
      </c>
      <c r="F153" s="3">
        <f>-E153*VLookups!$D$10</f>
        <v>-312.63019999999943</v>
      </c>
      <c r="G153" s="8">
        <v>0</v>
      </c>
      <c r="H153" s="3">
        <f>(-[3]VLookups!$D$13)*(E153+F153)</f>
        <v>-3285.2223516666609</v>
      </c>
      <c r="I153" s="2">
        <v>0</v>
      </c>
      <c r="J153" s="2">
        <v>0</v>
      </c>
      <c r="K153" s="2">
        <v>0</v>
      </c>
      <c r="L153" s="2">
        <v>0</v>
      </c>
      <c r="M153" s="3">
        <f>M152-VLookups!$D$33</f>
        <v>-168</v>
      </c>
      <c r="N153" s="5">
        <v>89</v>
      </c>
      <c r="O153" s="2">
        <v>0</v>
      </c>
      <c r="P153" s="2">
        <v>0</v>
      </c>
      <c r="Q153" s="1" t="s">
        <v>36</v>
      </c>
      <c r="R153" s="2">
        <v>0</v>
      </c>
      <c r="S153" s="3">
        <f>VLookups!$D$50</f>
        <v>-4487.7037773753191</v>
      </c>
      <c r="T153" s="2">
        <v>0</v>
      </c>
      <c r="U153" s="1">
        <v>5</v>
      </c>
      <c r="V153" s="2">
        <f>V152-VLookups!$D$54</f>
        <v>-1345</v>
      </c>
      <c r="W153" s="2">
        <f>-VLookups!$D$59</f>
        <v>-250</v>
      </c>
      <c r="X153" s="2">
        <f>-VLookups!$D$62</f>
        <v>-175</v>
      </c>
      <c r="Y153" s="6">
        <f>Y152*(1+VLookups!$D$57/12)</f>
        <v>-308.668585399628</v>
      </c>
      <c r="Z153" s="1">
        <f>E153*VLookups!$J$3</f>
        <v>416.84026666666591</v>
      </c>
      <c r="AA153" s="1" t="s">
        <v>36</v>
      </c>
      <c r="AB153" s="6">
        <f t="shared" si="8"/>
        <v>505.62201889170638</v>
      </c>
      <c r="AC153" s="1">
        <f t="shared" si="9"/>
        <v>-16817.10906248946</v>
      </c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</row>
    <row r="154" spans="1:43" x14ac:dyDescent="0.25">
      <c r="A154" s="1"/>
      <c r="B154" s="1">
        <v>150</v>
      </c>
      <c r="C154" s="1">
        <f t="shared" si="10"/>
        <v>35</v>
      </c>
      <c r="D154" s="1">
        <f t="shared" si="11"/>
        <v>6</v>
      </c>
      <c r="E154" s="3">
        <f>E153+VLookups!$D$8</f>
        <v>10421.041666666648</v>
      </c>
      <c r="F154" s="3">
        <f>-E154*VLookups!$D$10</f>
        <v>-312.6312499999994</v>
      </c>
      <c r="G154" s="8">
        <v>0</v>
      </c>
      <c r="H154" s="3">
        <f>(-[3]VLookups!$D$13)*(E154+F154)</f>
        <v>-3285.2333854166613</v>
      </c>
      <c r="I154" s="2">
        <v>0</v>
      </c>
      <c r="J154" s="2">
        <v>0</v>
      </c>
      <c r="K154" s="2">
        <v>0</v>
      </c>
      <c r="L154" s="2">
        <v>0</v>
      </c>
      <c r="M154" s="3">
        <f>M153-VLookups!$D$33</f>
        <v>-169</v>
      </c>
      <c r="N154" s="5">
        <v>90</v>
      </c>
      <c r="O154" s="2">
        <v>0</v>
      </c>
      <c r="P154" s="2">
        <v>0</v>
      </c>
      <c r="Q154" s="1" t="s">
        <v>36</v>
      </c>
      <c r="R154" s="2">
        <v>0</v>
      </c>
      <c r="S154" s="3">
        <f>VLookups!$D$50</f>
        <v>-4487.7037773753191</v>
      </c>
      <c r="T154" s="2">
        <v>0</v>
      </c>
      <c r="U154" s="1">
        <v>6</v>
      </c>
      <c r="V154" s="2">
        <f>V153-VLookups!$D$54</f>
        <v>-1350</v>
      </c>
      <c r="W154" s="2">
        <f>-VLookups!$D$59</f>
        <v>-250</v>
      </c>
      <c r="X154" s="2">
        <f>-VLookups!$D$62</f>
        <v>-175</v>
      </c>
      <c r="Y154" s="6">
        <f>Y153*(1+VLookups!$D$57/12)</f>
        <v>-309.56886877371028</v>
      </c>
      <c r="Z154" s="1">
        <f>E154*VLookups!$J$3</f>
        <v>416.8416666666659</v>
      </c>
      <c r="AA154" s="1" t="s">
        <v>36</v>
      </c>
      <c r="AB154" s="6">
        <f t="shared" si="8"/>
        <v>498.74605176762498</v>
      </c>
      <c r="AC154" s="1">
        <f t="shared" si="9"/>
        <v>-16346.391525825986</v>
      </c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</row>
    <row r="155" spans="1:43" x14ac:dyDescent="0.25">
      <c r="A155" s="1"/>
      <c r="B155" s="1">
        <v>151</v>
      </c>
      <c r="C155" s="1">
        <f t="shared" si="10"/>
        <v>35</v>
      </c>
      <c r="D155" s="1">
        <f t="shared" si="11"/>
        <v>7</v>
      </c>
      <c r="E155" s="3">
        <f>E154+VLookups!$D$8</f>
        <v>10421.076666666648</v>
      </c>
      <c r="F155" s="3">
        <f>-E155*VLookups!$D$10</f>
        <v>-312.63229999999942</v>
      </c>
      <c r="G155" s="8">
        <v>0</v>
      </c>
      <c r="H155" s="3">
        <f>(-[3]VLookups!$D$13)*(E155+F155)</f>
        <v>-3285.2444191666609</v>
      </c>
      <c r="I155" s="2">
        <v>0</v>
      </c>
      <c r="J155" s="2">
        <v>0</v>
      </c>
      <c r="K155" s="2">
        <v>0</v>
      </c>
      <c r="L155" s="2">
        <v>0</v>
      </c>
      <c r="M155" s="3">
        <f>M154-VLookups!$D$33</f>
        <v>-170</v>
      </c>
      <c r="N155" s="5">
        <v>91</v>
      </c>
      <c r="O155" s="2">
        <v>0</v>
      </c>
      <c r="P155" s="2">
        <v>0</v>
      </c>
      <c r="Q155" s="1" t="s">
        <v>36</v>
      </c>
      <c r="R155" s="2">
        <v>0</v>
      </c>
      <c r="S155" s="3">
        <f>VLookups!$D$50</f>
        <v>-4487.7037773753191</v>
      </c>
      <c r="T155" s="2">
        <v>0</v>
      </c>
      <c r="U155" s="1">
        <v>7</v>
      </c>
      <c r="V155" s="2">
        <f>V154-VLookups!$D$54</f>
        <v>-1355</v>
      </c>
      <c r="W155" s="2">
        <f>-VLookups!$D$59</f>
        <v>-250</v>
      </c>
      <c r="X155" s="2">
        <f>-VLookups!$D$62</f>
        <v>-175</v>
      </c>
      <c r="Y155" s="6">
        <f>Y154*(1+VLookups!$D$57/12)</f>
        <v>-310.47177797430027</v>
      </c>
      <c r="Z155" s="1">
        <f>E155*VLookups!$J$3</f>
        <v>416.84306666666589</v>
      </c>
      <c r="AA155" s="1" t="s">
        <v>36</v>
      </c>
      <c r="AB155" s="6">
        <f t="shared" si="8"/>
        <v>491.86745881703405</v>
      </c>
      <c r="AC155" s="1">
        <f t="shared" si="9"/>
        <v>-15881.768052885329</v>
      </c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</row>
    <row r="156" spans="1:43" x14ac:dyDescent="0.25">
      <c r="A156" s="1"/>
      <c r="B156" s="1">
        <v>152</v>
      </c>
      <c r="C156" s="1">
        <f t="shared" si="10"/>
        <v>35</v>
      </c>
      <c r="D156" s="1">
        <f t="shared" si="11"/>
        <v>8</v>
      </c>
      <c r="E156" s="3">
        <f>E155+VLookups!$D$8</f>
        <v>10421.111666666648</v>
      </c>
      <c r="F156" s="3">
        <f>-E156*VLookups!$D$10</f>
        <v>-312.63334999999944</v>
      </c>
      <c r="G156" s="8">
        <v>0</v>
      </c>
      <c r="H156" s="3">
        <f>(-[3]VLookups!$D$13)*(E156+F156)</f>
        <v>-3285.2554529166605</v>
      </c>
      <c r="I156" s="2">
        <v>0</v>
      </c>
      <c r="J156" s="2">
        <v>0</v>
      </c>
      <c r="K156" s="2">
        <v>0</v>
      </c>
      <c r="L156" s="2">
        <v>0</v>
      </c>
      <c r="M156" s="3">
        <f>M155-VLookups!$D$33</f>
        <v>-171</v>
      </c>
      <c r="N156" s="5">
        <v>92</v>
      </c>
      <c r="O156" s="2">
        <v>0</v>
      </c>
      <c r="P156" s="2">
        <v>0</v>
      </c>
      <c r="Q156" s="1" t="s">
        <v>36</v>
      </c>
      <c r="R156" s="2">
        <v>0</v>
      </c>
      <c r="S156" s="3">
        <f>VLookups!$D$50</f>
        <v>-4487.7037773753191</v>
      </c>
      <c r="T156" s="2">
        <v>0</v>
      </c>
      <c r="U156" s="1">
        <v>8</v>
      </c>
      <c r="V156" s="2">
        <f>V155-VLookups!$D$54</f>
        <v>-1360</v>
      </c>
      <c r="W156" s="2">
        <f>-VLookups!$D$59</f>
        <v>-250</v>
      </c>
      <c r="X156" s="2">
        <f>-VLookups!$D$62</f>
        <v>-175</v>
      </c>
      <c r="Y156" s="6">
        <f>Y155*(1+VLookups!$D$57/12)</f>
        <v>-311.37732066005867</v>
      </c>
      <c r="Z156" s="1">
        <f>E156*VLookups!$J$3</f>
        <v>416.84446666666594</v>
      </c>
      <c r="AA156" s="1" t="s">
        <v>36</v>
      </c>
      <c r="AB156" s="6">
        <f t="shared" si="8"/>
        <v>484.98623238127476</v>
      </c>
      <c r="AC156" s="1">
        <f t="shared" si="9"/>
        <v>-15423.25143392553</v>
      </c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</row>
    <row r="157" spans="1:43" x14ac:dyDescent="0.25">
      <c r="A157" s="1"/>
      <c r="B157" s="1">
        <v>153</v>
      </c>
      <c r="C157" s="1">
        <f t="shared" si="10"/>
        <v>35</v>
      </c>
      <c r="D157" s="1">
        <f t="shared" si="11"/>
        <v>9</v>
      </c>
      <c r="E157" s="3">
        <f>E156+VLookups!$D$8</f>
        <v>10421.146666666647</v>
      </c>
      <c r="F157" s="3">
        <f>-E157*VLookups!$D$10</f>
        <v>-312.6343999999994</v>
      </c>
      <c r="G157" s="8">
        <v>0</v>
      </c>
      <c r="H157" s="3">
        <f>(-[3]VLookups!$D$13)*(E157+F157)</f>
        <v>-3285.266486666661</v>
      </c>
      <c r="I157" s="2">
        <v>0</v>
      </c>
      <c r="J157" s="2">
        <v>0</v>
      </c>
      <c r="K157" s="2">
        <v>0</v>
      </c>
      <c r="L157" s="2">
        <v>0</v>
      </c>
      <c r="M157" s="3">
        <f>M156-VLookups!$D$33</f>
        <v>-172</v>
      </c>
      <c r="N157" s="5">
        <v>93</v>
      </c>
      <c r="O157" s="2">
        <v>0</v>
      </c>
      <c r="P157" s="2">
        <v>0</v>
      </c>
      <c r="Q157" s="1" t="s">
        <v>36</v>
      </c>
      <c r="R157" s="2">
        <v>0</v>
      </c>
      <c r="S157" s="3">
        <f>VLookups!$D$50</f>
        <v>-4487.7037773753191</v>
      </c>
      <c r="T157" s="2">
        <v>0</v>
      </c>
      <c r="U157" s="1">
        <v>9</v>
      </c>
      <c r="V157" s="2">
        <f>V156-VLookups!$D$54</f>
        <v>-1365</v>
      </c>
      <c r="W157" s="2">
        <f>-VLookups!$D$59</f>
        <v>-250</v>
      </c>
      <c r="X157" s="2">
        <f>-VLookups!$D$62</f>
        <v>-175</v>
      </c>
      <c r="Y157" s="6">
        <f>Y156*(1+VLookups!$D$57/12)</f>
        <v>-312.28550451198385</v>
      </c>
      <c r="Z157" s="1">
        <f>E157*VLookups!$J$3</f>
        <v>416.84586666666593</v>
      </c>
      <c r="AA157" s="1" t="s">
        <v>36</v>
      </c>
      <c r="AB157" s="6">
        <f t="shared" si="8"/>
        <v>478.10236477935047</v>
      </c>
      <c r="AC157" s="1">
        <f t="shared" si="9"/>
        <v>-14970.854488202724</v>
      </c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</row>
    <row r="158" spans="1:43" x14ac:dyDescent="0.25">
      <c r="A158" s="1"/>
      <c r="B158" s="1">
        <v>154</v>
      </c>
      <c r="C158" s="1">
        <f t="shared" si="10"/>
        <v>35</v>
      </c>
      <c r="D158" s="1">
        <f t="shared" si="11"/>
        <v>10</v>
      </c>
      <c r="E158" s="3">
        <f>E157+VLookups!$D$8</f>
        <v>10421.181666666647</v>
      </c>
      <c r="F158" s="3">
        <f>-E158*VLookups!$D$10</f>
        <v>-312.63544999999942</v>
      </c>
      <c r="G158" s="8">
        <v>0</v>
      </c>
      <c r="H158" s="3">
        <f>(-[3]VLookups!$D$13)*(E158+F158)</f>
        <v>-3285.2775204166605</v>
      </c>
      <c r="I158" s="2">
        <v>0</v>
      </c>
      <c r="J158" s="2">
        <v>0</v>
      </c>
      <c r="K158" s="2">
        <v>0</v>
      </c>
      <c r="L158" s="2">
        <v>0</v>
      </c>
      <c r="M158" s="3">
        <f>M157-VLookups!$D$33</f>
        <v>-173</v>
      </c>
      <c r="N158" s="5">
        <v>94</v>
      </c>
      <c r="O158" s="2">
        <v>0</v>
      </c>
      <c r="P158" s="2">
        <v>0</v>
      </c>
      <c r="Q158" s="1" t="s">
        <v>36</v>
      </c>
      <c r="R158" s="2">
        <v>0</v>
      </c>
      <c r="S158" s="3">
        <f>VLookups!$D$50</f>
        <v>-4487.7037773753191</v>
      </c>
      <c r="T158" s="2">
        <v>0</v>
      </c>
      <c r="U158" s="1">
        <v>10</v>
      </c>
      <c r="V158" s="2">
        <f>V157-VLookups!$D$54</f>
        <v>-1370</v>
      </c>
      <c r="W158" s="2">
        <f>-VLookups!$D$59</f>
        <v>-250</v>
      </c>
      <c r="X158" s="2">
        <f>-VLookups!$D$62</f>
        <v>-175</v>
      </c>
      <c r="Y158" s="6">
        <f>Y157*(1+VLookups!$D$57/12)</f>
        <v>-313.19633723347715</v>
      </c>
      <c r="Z158" s="1">
        <f>E158*VLookups!$J$3</f>
        <v>416.84726666666592</v>
      </c>
      <c r="AA158" s="1" t="s">
        <v>36</v>
      </c>
      <c r="AB158" s="6">
        <f t="shared" si="8"/>
        <v>471.21584830785622</v>
      </c>
      <c r="AC158" s="1">
        <f t="shared" si="9"/>
        <v>-14524.590064041871</v>
      </c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</row>
    <row r="159" spans="1:43" x14ac:dyDescent="0.25">
      <c r="A159" s="1"/>
      <c r="B159" s="1">
        <v>155</v>
      </c>
      <c r="C159" s="1">
        <f t="shared" si="10"/>
        <v>35</v>
      </c>
      <c r="D159" s="1">
        <f t="shared" si="11"/>
        <v>11</v>
      </c>
      <c r="E159" s="3">
        <f>E158+VLookups!$D$8</f>
        <v>10421.216666666647</v>
      </c>
      <c r="F159" s="3">
        <f>-E159*VLookups!$D$10</f>
        <v>-312.63649999999939</v>
      </c>
      <c r="G159" s="8">
        <v>0</v>
      </c>
      <c r="H159" s="3">
        <f>(-[3]VLookups!$D$13)*(E159+F159)</f>
        <v>-3285.288554166661</v>
      </c>
      <c r="I159" s="2">
        <v>0</v>
      </c>
      <c r="J159" s="2">
        <v>0</v>
      </c>
      <c r="K159" s="2">
        <v>0</v>
      </c>
      <c r="L159" s="2">
        <v>0</v>
      </c>
      <c r="M159" s="3">
        <f>M158-VLookups!$D$33</f>
        <v>-174</v>
      </c>
      <c r="N159" s="5">
        <v>95</v>
      </c>
      <c r="O159" s="2">
        <v>0</v>
      </c>
      <c r="P159" s="2">
        <v>0</v>
      </c>
      <c r="Q159" s="1" t="s">
        <v>36</v>
      </c>
      <c r="R159" s="2">
        <v>0</v>
      </c>
      <c r="S159" s="3">
        <f>VLookups!$D$50</f>
        <v>-4487.7037773753191</v>
      </c>
      <c r="T159" s="2">
        <v>0</v>
      </c>
      <c r="U159" s="1">
        <v>11</v>
      </c>
      <c r="V159" s="2">
        <f>V158-VLookups!$D$54</f>
        <v>-1375</v>
      </c>
      <c r="W159" s="2">
        <f>-VLookups!$D$59</f>
        <v>-250</v>
      </c>
      <c r="X159" s="2">
        <f>-VLookups!$D$62</f>
        <v>-175</v>
      </c>
      <c r="Y159" s="6">
        <f>Y158*(1+VLookups!$D$57/12)</f>
        <v>-314.10982655040812</v>
      </c>
      <c r="Z159" s="1">
        <f>E159*VLookups!$J$3</f>
        <v>416.84866666666591</v>
      </c>
      <c r="AA159" s="1" t="s">
        <v>36</v>
      </c>
      <c r="AB159" s="6">
        <f t="shared" si="8"/>
        <v>464.32667524092614</v>
      </c>
      <c r="AC159" s="1">
        <f t="shared" si="9"/>
        <v>-14084.471038907683</v>
      </c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</row>
    <row r="160" spans="1:43" x14ac:dyDescent="0.25">
      <c r="A160" s="1"/>
      <c r="B160" s="1">
        <v>156</v>
      </c>
      <c r="C160" s="1">
        <f t="shared" si="10"/>
        <v>36</v>
      </c>
      <c r="D160" s="1">
        <f t="shared" si="11"/>
        <v>0</v>
      </c>
      <c r="E160" s="3">
        <f>E159+VLookups!$D$8</f>
        <v>10421.251666666647</v>
      </c>
      <c r="F160" s="3">
        <f>-E160*VLookups!$D$10</f>
        <v>-312.63754999999941</v>
      </c>
      <c r="G160" s="8">
        <v>0</v>
      </c>
      <c r="H160" s="3">
        <f>(-[3]VLookups!$D$13)*(E160+F160)</f>
        <v>-3285.2995879166606</v>
      </c>
      <c r="I160" s="2">
        <v>0</v>
      </c>
      <c r="J160" s="2">
        <v>0</v>
      </c>
      <c r="K160" s="2">
        <v>0</v>
      </c>
      <c r="L160" s="2">
        <v>0</v>
      </c>
      <c r="M160" s="3">
        <f>M159-VLookups!$D$33</f>
        <v>-175</v>
      </c>
      <c r="N160" s="5">
        <v>96</v>
      </c>
      <c r="O160" s="2">
        <v>0</v>
      </c>
      <c r="P160" s="2">
        <v>0</v>
      </c>
      <c r="Q160" s="1" t="s">
        <v>36</v>
      </c>
      <c r="R160" s="2">
        <v>0</v>
      </c>
      <c r="S160" s="3">
        <f>VLookups!$D$50</f>
        <v>-4487.7037773753191</v>
      </c>
      <c r="T160" s="2">
        <v>0</v>
      </c>
      <c r="U160" s="1">
        <v>12</v>
      </c>
      <c r="V160" s="2">
        <f>V159-VLookups!$D$54</f>
        <v>-1380</v>
      </c>
      <c r="W160" s="2">
        <f>-VLookups!$D$59</f>
        <v>-250</v>
      </c>
      <c r="X160" s="2">
        <f>-VLookups!$D$62</f>
        <v>-175</v>
      </c>
      <c r="Y160" s="6">
        <f>Y159*(1+VLookups!$D$57/12)</f>
        <v>-315.02598021118013</v>
      </c>
      <c r="Z160" s="1">
        <f>E160*VLookups!$J$3</f>
        <v>416.8500666666659</v>
      </c>
      <c r="AA160" s="1" t="s">
        <v>36</v>
      </c>
      <c r="AB160" s="6">
        <f t="shared" si="8"/>
        <v>457.43483783015319</v>
      </c>
      <c r="AC160" s="1">
        <f t="shared" si="9"/>
        <v>-13650.51031947571</v>
      </c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</row>
    <row r="161" spans="1:43" x14ac:dyDescent="0.25">
      <c r="A161" s="1"/>
      <c r="B161" s="1">
        <v>157</v>
      </c>
      <c r="C161" s="1">
        <f t="shared" si="10"/>
        <v>36</v>
      </c>
      <c r="D161" s="1">
        <f t="shared" si="11"/>
        <v>1</v>
      </c>
      <c r="E161" s="3">
        <f>E160+VLookups!$D$8</f>
        <v>10421.286666666647</v>
      </c>
      <c r="F161" s="3">
        <f>-E161*VLookups!$D$10</f>
        <v>-312.63859999999937</v>
      </c>
      <c r="G161" s="8">
        <v>0</v>
      </c>
      <c r="H161" s="3">
        <f>(-[3]VLookups!$D$13)*(E161+F161)</f>
        <v>-3285.3106216666602</v>
      </c>
      <c r="I161" s="2">
        <v>0</v>
      </c>
      <c r="J161" s="2">
        <v>0</v>
      </c>
      <c r="K161" s="2">
        <v>0</v>
      </c>
      <c r="L161" s="2">
        <v>0</v>
      </c>
      <c r="M161" s="3">
        <f>M160-VLookups!$D$33</f>
        <v>-176</v>
      </c>
      <c r="N161" s="5">
        <v>97</v>
      </c>
      <c r="O161" s="2">
        <v>0</v>
      </c>
      <c r="P161" s="2">
        <v>0</v>
      </c>
      <c r="Q161" s="1" t="s">
        <v>36</v>
      </c>
      <c r="R161" s="2">
        <v>0</v>
      </c>
      <c r="S161" s="3">
        <f>VLookups!$D$50</f>
        <v>-4487.7037773753191</v>
      </c>
      <c r="T161" s="2">
        <v>0</v>
      </c>
      <c r="U161" s="1">
        <v>13</v>
      </c>
      <c r="V161" s="2">
        <f>V160-VLookups!$D$54</f>
        <v>-1385</v>
      </c>
      <c r="W161" s="2">
        <f>-VLookups!$D$59</f>
        <v>-250</v>
      </c>
      <c r="X161" s="2">
        <f>-VLookups!$D$62</f>
        <v>-175</v>
      </c>
      <c r="Y161" s="6">
        <f>Y160*(1+VLookups!$D$57/12)</f>
        <v>-315.9448059867961</v>
      </c>
      <c r="Z161" s="1">
        <f>E161*VLookups!$J$3</f>
        <v>416.85146666666589</v>
      </c>
      <c r="AA161" s="1" t="s">
        <v>36</v>
      </c>
      <c r="AB161" s="6">
        <f t="shared" si="8"/>
        <v>450.54032830453718</v>
      </c>
      <c r="AC161" s="1">
        <f t="shared" si="9"/>
        <v>-13222.720841703633</v>
      </c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</row>
    <row r="162" spans="1:43" x14ac:dyDescent="0.25">
      <c r="A162" s="1"/>
      <c r="B162" s="1">
        <v>158</v>
      </c>
      <c r="C162" s="1">
        <f t="shared" si="10"/>
        <v>36</v>
      </c>
      <c r="D162" s="1">
        <f t="shared" si="11"/>
        <v>2</v>
      </c>
      <c r="E162" s="3">
        <f>E161+VLookups!$D$8</f>
        <v>10421.321666666647</v>
      </c>
      <c r="F162" s="3">
        <f>-E162*VLookups!$D$10</f>
        <v>-312.63964999999939</v>
      </c>
      <c r="G162" s="8">
        <v>0</v>
      </c>
      <c r="H162" s="3">
        <f>(-[3]VLookups!$D$13)*(E162+F162)</f>
        <v>-3285.3216554166606</v>
      </c>
      <c r="I162" s="2">
        <v>0</v>
      </c>
      <c r="J162" s="2">
        <v>0</v>
      </c>
      <c r="K162" s="2">
        <v>0</v>
      </c>
      <c r="L162" s="2">
        <v>0</v>
      </c>
      <c r="M162" s="3">
        <f>M161-VLookups!$D$33</f>
        <v>-177</v>
      </c>
      <c r="N162" s="5">
        <v>98</v>
      </c>
      <c r="O162" s="2">
        <v>0</v>
      </c>
      <c r="P162" s="2">
        <v>0</v>
      </c>
      <c r="Q162" s="1" t="s">
        <v>36</v>
      </c>
      <c r="R162" s="2">
        <v>0</v>
      </c>
      <c r="S162" s="3">
        <f>VLookups!$D$50</f>
        <v>-4487.7037773753191</v>
      </c>
      <c r="T162" s="2">
        <v>0</v>
      </c>
      <c r="U162" s="1">
        <v>14</v>
      </c>
      <c r="V162" s="2">
        <f>V161-VLookups!$D$54</f>
        <v>-1390</v>
      </c>
      <c r="W162" s="2">
        <f>-VLookups!$D$59</f>
        <v>-250</v>
      </c>
      <c r="X162" s="2">
        <f>-VLookups!$D$62</f>
        <v>-175</v>
      </c>
      <c r="Y162" s="6">
        <f>Y161*(1+VLookups!$D$57/12)</f>
        <v>-316.86631167092423</v>
      </c>
      <c r="Z162" s="1">
        <f>E162*VLookups!$J$3</f>
        <v>416.85286666666588</v>
      </c>
      <c r="AA162" s="1" t="s">
        <v>36</v>
      </c>
      <c r="AB162" s="6">
        <f t="shared" si="8"/>
        <v>443.64313887040902</v>
      </c>
      <c r="AC162" s="1">
        <f t="shared" si="9"/>
        <v>-12801.11557090273</v>
      </c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</row>
    <row r="163" spans="1:43" x14ac:dyDescent="0.25">
      <c r="A163" s="1"/>
      <c r="B163" s="1">
        <v>159</v>
      </c>
      <c r="C163" s="1">
        <f t="shared" si="10"/>
        <v>36</v>
      </c>
      <c r="D163" s="1">
        <f t="shared" si="11"/>
        <v>3</v>
      </c>
      <c r="E163" s="3">
        <f>E162+VLookups!$D$8</f>
        <v>10421.356666666647</v>
      </c>
      <c r="F163" s="3">
        <f>-E163*VLookups!$D$10</f>
        <v>-312.64069999999941</v>
      </c>
      <c r="G163" s="8">
        <v>0</v>
      </c>
      <c r="H163" s="3">
        <f>(-[3]VLookups!$D$13)*(E163+F163)</f>
        <v>-3285.3326891666602</v>
      </c>
      <c r="I163" s="2">
        <v>0</v>
      </c>
      <c r="J163" s="2">
        <v>0</v>
      </c>
      <c r="K163" s="2">
        <v>0</v>
      </c>
      <c r="L163" s="2">
        <v>0</v>
      </c>
      <c r="M163" s="3">
        <f>M162-VLookups!$D$33</f>
        <v>-178</v>
      </c>
      <c r="N163" s="5">
        <v>99</v>
      </c>
      <c r="O163" s="2">
        <v>0</v>
      </c>
      <c r="P163" s="2">
        <v>0</v>
      </c>
      <c r="Q163" s="1" t="s">
        <v>36</v>
      </c>
      <c r="R163" s="2">
        <v>0</v>
      </c>
      <c r="S163" s="3">
        <f>VLookups!$D$50</f>
        <v>-4487.7037773753191</v>
      </c>
      <c r="T163" s="2">
        <v>0</v>
      </c>
      <c r="U163" s="1">
        <v>15</v>
      </c>
      <c r="V163" s="2">
        <f>V162-VLookups!$D$54</f>
        <v>-1395</v>
      </c>
      <c r="W163" s="2">
        <f>-VLookups!$D$59</f>
        <v>-250</v>
      </c>
      <c r="X163" s="2">
        <f>-VLookups!$D$62</f>
        <v>-175</v>
      </c>
      <c r="Y163" s="6">
        <f>Y162*(1+VLookups!$D$57/12)</f>
        <v>-317.79050507996442</v>
      </c>
      <c r="Z163" s="1">
        <f>E163*VLookups!$J$3</f>
        <v>416.85426666666586</v>
      </c>
      <c r="AA163" s="1" t="s">
        <v>36</v>
      </c>
      <c r="AB163" s="6">
        <f t="shared" si="8"/>
        <v>436.7432617113688</v>
      </c>
      <c r="AC163" s="1">
        <f t="shared" si="9"/>
        <v>-12385.707501809533</v>
      </c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</row>
    <row r="164" spans="1:43" x14ac:dyDescent="0.25">
      <c r="A164" s="1"/>
      <c r="B164" s="1">
        <v>160</v>
      </c>
      <c r="C164" s="1">
        <f t="shared" si="10"/>
        <v>36</v>
      </c>
      <c r="D164" s="1">
        <f t="shared" si="11"/>
        <v>4</v>
      </c>
      <c r="E164" s="3">
        <f>E163+VLookups!$D$8</f>
        <v>10421.391666666646</v>
      </c>
      <c r="F164" s="3">
        <f>-E164*VLookups!$D$10</f>
        <v>-312.64174999999938</v>
      </c>
      <c r="G164" s="8">
        <v>0</v>
      </c>
      <c r="H164" s="3">
        <f>(-[3]VLookups!$D$13)*(E164+F164)</f>
        <v>-3285.3437229166607</v>
      </c>
      <c r="I164" s="2">
        <v>0</v>
      </c>
      <c r="J164" s="2">
        <v>0</v>
      </c>
      <c r="K164" s="2">
        <v>0</v>
      </c>
      <c r="L164" s="2">
        <v>0</v>
      </c>
      <c r="M164" s="3">
        <f>M163-VLookups!$D$33</f>
        <v>-179</v>
      </c>
      <c r="N164" s="5">
        <v>100</v>
      </c>
      <c r="O164" s="2">
        <v>0</v>
      </c>
      <c r="P164" s="2">
        <v>0</v>
      </c>
      <c r="Q164" s="1" t="s">
        <v>36</v>
      </c>
      <c r="R164" s="2">
        <v>0</v>
      </c>
      <c r="S164" s="3">
        <f>VLookups!$D$50</f>
        <v>-4487.7037773753191</v>
      </c>
      <c r="T164" s="2">
        <v>0</v>
      </c>
      <c r="U164" s="1">
        <v>16</v>
      </c>
      <c r="V164" s="2">
        <f>V163-VLookups!$D$54</f>
        <v>-1400</v>
      </c>
      <c r="W164" s="2">
        <f>-VLookups!$D$59</f>
        <v>-250</v>
      </c>
      <c r="X164" s="2">
        <f>-VLookups!$D$62</f>
        <v>-175</v>
      </c>
      <c r="Y164" s="6">
        <f>Y163*(1+VLookups!$D$57/12)</f>
        <v>-318.71739405311433</v>
      </c>
      <c r="Z164" s="1">
        <f>E164*VLookups!$J$3</f>
        <v>416.85566666666585</v>
      </c>
      <c r="AA164" s="1" t="s">
        <v>36</v>
      </c>
      <c r="AB164" s="6">
        <f t="shared" si="8"/>
        <v>429.84068898821886</v>
      </c>
      <c r="AC164" s="1">
        <f t="shared" si="9"/>
        <v>-11976.509658657664</v>
      </c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</row>
    <row r="165" spans="1:43" x14ac:dyDescent="0.25">
      <c r="A165" s="1"/>
      <c r="B165" s="1">
        <v>161</v>
      </c>
      <c r="C165" s="1">
        <f t="shared" si="10"/>
        <v>36</v>
      </c>
      <c r="D165" s="1">
        <f t="shared" si="11"/>
        <v>5</v>
      </c>
      <c r="E165" s="3">
        <f>E164+VLookups!$D$8</f>
        <v>10421.426666666646</v>
      </c>
      <c r="F165" s="3">
        <f>-E165*VLookups!$D$10</f>
        <v>-312.6427999999994</v>
      </c>
      <c r="G165" s="8">
        <v>0</v>
      </c>
      <c r="H165" s="3">
        <f>(-[3]VLookups!$D$13)*(E165+F165)</f>
        <v>-3285.3547566666603</v>
      </c>
      <c r="I165" s="2">
        <v>0</v>
      </c>
      <c r="J165" s="2">
        <v>0</v>
      </c>
      <c r="K165" s="2">
        <v>0</v>
      </c>
      <c r="L165" s="2">
        <v>0</v>
      </c>
      <c r="M165" s="3">
        <f>M164-VLookups!$D$33</f>
        <v>-180</v>
      </c>
      <c r="N165" s="5">
        <v>101</v>
      </c>
      <c r="O165" s="2">
        <v>0</v>
      </c>
      <c r="P165" s="2">
        <v>0</v>
      </c>
      <c r="Q165" s="1" t="s">
        <v>36</v>
      </c>
      <c r="R165" s="2">
        <v>0</v>
      </c>
      <c r="S165" s="3">
        <f>VLookups!$D$50</f>
        <v>-4487.7037773753191</v>
      </c>
      <c r="T165" s="2">
        <v>0</v>
      </c>
      <c r="U165" s="1">
        <v>17</v>
      </c>
      <c r="V165" s="2">
        <f>V164-VLookups!$D$54</f>
        <v>-1405</v>
      </c>
      <c r="W165" s="2">
        <f>-VLookups!$D$59</f>
        <v>-250</v>
      </c>
      <c r="X165" s="2">
        <f>-VLookups!$D$62</f>
        <v>-175</v>
      </c>
      <c r="Y165" s="6">
        <f>Y164*(1+VLookups!$D$57/12)</f>
        <v>-319.6469864524359</v>
      </c>
      <c r="Z165" s="1">
        <f>E165*VLookups!$J$3</f>
        <v>416.85706666666584</v>
      </c>
      <c r="AA165" s="1" t="s">
        <v>36</v>
      </c>
      <c r="AB165" s="6">
        <f t="shared" si="8"/>
        <v>422.93541283889726</v>
      </c>
      <c r="AC165" s="1">
        <f t="shared" si="9"/>
        <v>-11573.535095249863</v>
      </c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</row>
    <row r="166" spans="1:43" x14ac:dyDescent="0.25">
      <c r="A166" s="1"/>
      <c r="B166" s="1">
        <v>162</v>
      </c>
      <c r="C166" s="1">
        <f t="shared" si="10"/>
        <v>36</v>
      </c>
      <c r="D166" s="1">
        <f t="shared" si="11"/>
        <v>6</v>
      </c>
      <c r="E166" s="3">
        <f>E165+VLookups!$D$8</f>
        <v>10421.461666666646</v>
      </c>
      <c r="F166" s="3">
        <f>-E166*VLookups!$D$10</f>
        <v>-312.64384999999936</v>
      </c>
      <c r="G166" s="8">
        <v>0</v>
      </c>
      <c r="H166" s="3">
        <f>(-[3]VLookups!$D$13)*(E166+F166)</f>
        <v>-3285.3657904166607</v>
      </c>
      <c r="I166" s="2">
        <v>0</v>
      </c>
      <c r="J166" s="2">
        <v>0</v>
      </c>
      <c r="K166" s="2">
        <v>0</v>
      </c>
      <c r="L166" s="2">
        <v>0</v>
      </c>
      <c r="M166" s="3">
        <f>M165-VLookups!$D$33</f>
        <v>-181</v>
      </c>
      <c r="N166" s="5">
        <v>102</v>
      </c>
      <c r="O166" s="2">
        <v>0</v>
      </c>
      <c r="P166" s="2">
        <v>0</v>
      </c>
      <c r="Q166" s="1" t="s">
        <v>36</v>
      </c>
      <c r="R166" s="2">
        <v>0</v>
      </c>
      <c r="S166" s="3">
        <f>VLookups!$D$50</f>
        <v>-4487.7037773753191</v>
      </c>
      <c r="T166" s="2">
        <v>0</v>
      </c>
      <c r="U166" s="1">
        <v>18</v>
      </c>
      <c r="V166" s="2">
        <f>V165-VLookups!$D$54</f>
        <v>-1410</v>
      </c>
      <c r="W166" s="2">
        <f>-VLookups!$D$59</f>
        <v>-250</v>
      </c>
      <c r="X166" s="2">
        <f>-VLookups!$D$62</f>
        <v>-175</v>
      </c>
      <c r="Y166" s="6">
        <f>Y165*(1+VLookups!$D$57/12)</f>
        <v>-320.57929016292218</v>
      </c>
      <c r="Z166" s="1">
        <f>E166*VLookups!$J$3</f>
        <v>416.85846666666583</v>
      </c>
      <c r="AA166" s="1" t="s">
        <v>36</v>
      </c>
      <c r="AB166" s="6">
        <f t="shared" si="8"/>
        <v>416.02742537841095</v>
      </c>
      <c r="AC166" s="1">
        <f t="shared" si="9"/>
        <v>-11176.796895030202</v>
      </c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</row>
    <row r="167" spans="1:43" x14ac:dyDescent="0.25">
      <c r="A167" s="1"/>
      <c r="B167" s="1">
        <v>163</v>
      </c>
      <c r="C167" s="1">
        <f t="shared" si="10"/>
        <v>36</v>
      </c>
      <c r="D167" s="1">
        <f t="shared" si="11"/>
        <v>7</v>
      </c>
      <c r="E167" s="3">
        <f>E166+VLookups!$D$8</f>
        <v>10421.496666666646</v>
      </c>
      <c r="F167" s="3">
        <f>-E167*VLookups!$D$10</f>
        <v>-312.64489999999938</v>
      </c>
      <c r="G167" s="8">
        <v>0</v>
      </c>
      <c r="H167" s="3">
        <f>(-[3]VLookups!$D$13)*(E167+F167)</f>
        <v>-3285.3768241666603</v>
      </c>
      <c r="I167" s="2">
        <v>0</v>
      </c>
      <c r="J167" s="2">
        <v>0</v>
      </c>
      <c r="K167" s="2">
        <v>0</v>
      </c>
      <c r="L167" s="2">
        <v>0</v>
      </c>
      <c r="M167" s="3">
        <f>M166-VLookups!$D$33</f>
        <v>-182</v>
      </c>
      <c r="N167" s="5">
        <v>103</v>
      </c>
      <c r="O167" s="2">
        <v>0</v>
      </c>
      <c r="P167" s="2">
        <v>0</v>
      </c>
      <c r="Q167" s="1" t="s">
        <v>36</v>
      </c>
      <c r="R167" s="2">
        <v>0</v>
      </c>
      <c r="S167" s="3">
        <f>VLookups!$D$50</f>
        <v>-4487.7037773753191</v>
      </c>
      <c r="T167" s="2">
        <v>0</v>
      </c>
      <c r="U167" s="1">
        <v>19</v>
      </c>
      <c r="V167" s="2">
        <f>V166-VLookups!$D$54</f>
        <v>-1415</v>
      </c>
      <c r="W167" s="2">
        <f>-VLookups!$D$59</f>
        <v>-250</v>
      </c>
      <c r="X167" s="2">
        <f>-VLookups!$D$62</f>
        <v>-175</v>
      </c>
      <c r="Y167" s="6">
        <f>Y166*(1+VLookups!$D$57/12)</f>
        <v>-321.51431309256401</v>
      </c>
      <c r="Z167" s="1">
        <f>E167*VLookups!$J$3</f>
        <v>416.85986666666582</v>
      </c>
      <c r="AA167" s="1" t="s">
        <v>36</v>
      </c>
      <c r="AB167" s="6">
        <f t="shared" si="8"/>
        <v>409.11671869876909</v>
      </c>
      <c r="AC167" s="1">
        <f t="shared" si="9"/>
        <v>-10786.308171156483</v>
      </c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</row>
    <row r="168" spans="1:43" x14ac:dyDescent="0.25">
      <c r="A168" s="1"/>
      <c r="B168" s="1">
        <v>164</v>
      </c>
      <c r="C168" s="1">
        <f t="shared" si="10"/>
        <v>36</v>
      </c>
      <c r="D168" s="1">
        <f t="shared" si="11"/>
        <v>8</v>
      </c>
      <c r="E168" s="3">
        <f>E167+VLookups!$D$8</f>
        <v>10421.531666666646</v>
      </c>
      <c r="F168" s="3">
        <f>-E168*VLookups!$D$10</f>
        <v>-312.64594999999935</v>
      </c>
      <c r="G168" s="8">
        <v>0</v>
      </c>
      <c r="H168" s="3">
        <f>(-[3]VLookups!$D$13)*(E168+F168)</f>
        <v>-3285.3878579166599</v>
      </c>
      <c r="I168" s="2">
        <v>0</v>
      </c>
      <c r="J168" s="2">
        <v>0</v>
      </c>
      <c r="K168" s="2">
        <v>0</v>
      </c>
      <c r="L168" s="2">
        <v>0</v>
      </c>
      <c r="M168" s="3">
        <f>M167-VLookups!$D$33</f>
        <v>-183</v>
      </c>
      <c r="N168" s="5">
        <v>104</v>
      </c>
      <c r="O168" s="2">
        <v>0</v>
      </c>
      <c r="P168" s="2">
        <v>0</v>
      </c>
      <c r="Q168" s="1" t="s">
        <v>36</v>
      </c>
      <c r="R168" s="2">
        <v>0</v>
      </c>
      <c r="S168" s="3">
        <f>VLookups!$D$50</f>
        <v>-4487.7037773753191</v>
      </c>
      <c r="T168" s="2">
        <v>0</v>
      </c>
      <c r="U168" s="1">
        <v>20</v>
      </c>
      <c r="V168" s="2">
        <f>V167-VLookups!$D$54</f>
        <v>-1420</v>
      </c>
      <c r="W168" s="2">
        <f>-VLookups!$D$59</f>
        <v>-250</v>
      </c>
      <c r="X168" s="2">
        <f>-VLookups!$D$62</f>
        <v>-175</v>
      </c>
      <c r="Y168" s="6">
        <f>Y167*(1+VLookups!$D$57/12)</f>
        <v>-322.4520631724173</v>
      </c>
      <c r="Z168" s="1">
        <f>E168*VLookups!$J$3</f>
        <v>416.86126666666587</v>
      </c>
      <c r="AA168" s="1" t="s">
        <v>36</v>
      </c>
      <c r="AB168" s="6">
        <f t="shared" si="8"/>
        <v>402.20328486891583</v>
      </c>
      <c r="AC168" s="1">
        <f t="shared" si="9"/>
        <v>-10402.082066572828</v>
      </c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</row>
    <row r="169" spans="1:43" x14ac:dyDescent="0.25">
      <c r="A169" s="1"/>
      <c r="B169" s="1">
        <v>165</v>
      </c>
      <c r="C169" s="1">
        <f t="shared" si="10"/>
        <v>36</v>
      </c>
      <c r="D169" s="1">
        <f t="shared" si="11"/>
        <v>9</v>
      </c>
      <c r="E169" s="3">
        <f>E168+VLookups!$D$8</f>
        <v>10421.566666666646</v>
      </c>
      <c r="F169" s="3">
        <f>-E169*VLookups!$D$10</f>
        <v>-312.64699999999937</v>
      </c>
      <c r="G169" s="8">
        <v>0</v>
      </c>
      <c r="H169" s="3">
        <f>(-[3]VLookups!$D$13)*(E169+F169)</f>
        <v>-3285.3988916666603</v>
      </c>
      <c r="I169" s="2">
        <v>0</v>
      </c>
      <c r="J169" s="2">
        <v>0</v>
      </c>
      <c r="K169" s="2">
        <v>0</v>
      </c>
      <c r="L169" s="2">
        <v>0</v>
      </c>
      <c r="M169" s="3">
        <f>M168-VLookups!$D$33</f>
        <v>-184</v>
      </c>
      <c r="N169" s="5">
        <v>105</v>
      </c>
      <c r="O169" s="2">
        <v>0</v>
      </c>
      <c r="P169" s="2">
        <v>0</v>
      </c>
      <c r="Q169" s="1" t="s">
        <v>36</v>
      </c>
      <c r="R169" s="2">
        <v>0</v>
      </c>
      <c r="S169" s="3">
        <f>VLookups!$D$50</f>
        <v>-4487.7037773753191</v>
      </c>
      <c r="T169" s="2">
        <v>0</v>
      </c>
      <c r="U169" s="1">
        <v>21</v>
      </c>
      <c r="V169" s="2">
        <f>V168-VLookups!$D$54</f>
        <v>-1425</v>
      </c>
      <c r="W169" s="2">
        <f>-VLookups!$D$59</f>
        <v>-250</v>
      </c>
      <c r="X169" s="2">
        <f>-VLookups!$D$62</f>
        <v>-175</v>
      </c>
      <c r="Y169" s="6">
        <f>Y168*(1+VLookups!$D$57/12)</f>
        <v>-323.3925483566702</v>
      </c>
      <c r="Z169" s="1">
        <f>E169*VLookups!$J$3</f>
        <v>416.86266666666586</v>
      </c>
      <c r="AA169" s="1" t="s">
        <v>36</v>
      </c>
      <c r="AB169" s="6">
        <f t="shared" si="8"/>
        <v>395.28711593466289</v>
      </c>
      <c r="AC169" s="1">
        <f t="shared" si="9"/>
        <v>-10024.131754082453</v>
      </c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</row>
    <row r="170" spans="1:43" x14ac:dyDescent="0.25">
      <c r="A170" s="1"/>
      <c r="B170" s="1">
        <v>166</v>
      </c>
      <c r="C170" s="1">
        <f t="shared" si="10"/>
        <v>36</v>
      </c>
      <c r="D170" s="1">
        <f t="shared" si="11"/>
        <v>10</v>
      </c>
      <c r="E170" s="3">
        <f>E169+VLookups!$D$8</f>
        <v>10421.601666666646</v>
      </c>
      <c r="F170" s="3">
        <f>-E170*VLookups!$D$10</f>
        <v>-312.64804999999933</v>
      </c>
      <c r="G170" s="8">
        <v>0</v>
      </c>
      <c r="H170" s="3">
        <f>(-[3]VLookups!$D$13)*(E170+F170)</f>
        <v>-3285.4099254166599</v>
      </c>
      <c r="I170" s="2">
        <v>0</v>
      </c>
      <c r="J170" s="2">
        <v>0</v>
      </c>
      <c r="K170" s="2">
        <v>0</v>
      </c>
      <c r="L170" s="2">
        <v>0</v>
      </c>
      <c r="M170" s="3">
        <f>M169-VLookups!$D$33</f>
        <v>-185</v>
      </c>
      <c r="N170" s="5">
        <v>106</v>
      </c>
      <c r="O170" s="2">
        <v>0</v>
      </c>
      <c r="P170" s="2">
        <v>0</v>
      </c>
      <c r="Q170" s="1" t="s">
        <v>36</v>
      </c>
      <c r="R170" s="2">
        <v>0</v>
      </c>
      <c r="S170" s="3">
        <f>VLookups!$D$50</f>
        <v>-4487.7037773753191</v>
      </c>
      <c r="T170" s="2">
        <v>0</v>
      </c>
      <c r="U170" s="1">
        <v>22</v>
      </c>
      <c r="V170" s="2">
        <f>V169-VLookups!$D$54</f>
        <v>-1430</v>
      </c>
      <c r="W170" s="2">
        <f>-VLookups!$D$59</f>
        <v>-250</v>
      </c>
      <c r="X170" s="2">
        <f>-VLookups!$D$62</f>
        <v>-175</v>
      </c>
      <c r="Y170" s="6">
        <f>Y169*(1+VLookups!$D$57/12)</f>
        <v>-324.33577662271051</v>
      </c>
      <c r="Z170" s="1">
        <f>E170*VLookups!$J$3</f>
        <v>416.86406666666585</v>
      </c>
      <c r="AA170" s="1" t="s">
        <v>36</v>
      </c>
      <c r="AB170" s="6">
        <f t="shared" si="8"/>
        <v>388.36820391862256</v>
      </c>
      <c r="AC170" s="1">
        <f t="shared" si="9"/>
        <v>-9652.4704364206355</v>
      </c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</row>
    <row r="171" spans="1:43" x14ac:dyDescent="0.25">
      <c r="A171" s="1"/>
      <c r="B171" s="1">
        <v>167</v>
      </c>
      <c r="C171" s="1">
        <f t="shared" si="10"/>
        <v>36</v>
      </c>
      <c r="D171" s="1">
        <f t="shared" si="11"/>
        <v>11</v>
      </c>
      <c r="E171" s="3">
        <f>E170+VLookups!$D$8</f>
        <v>10421.636666666645</v>
      </c>
      <c r="F171" s="3">
        <f>-E171*VLookups!$D$10</f>
        <v>-312.64909999999935</v>
      </c>
      <c r="G171" s="8">
        <v>0</v>
      </c>
      <c r="H171" s="3">
        <f>(-[3]VLookups!$D$13)*(E171+F171)</f>
        <v>-3285.4209591666604</v>
      </c>
      <c r="I171" s="2">
        <v>0</v>
      </c>
      <c r="J171" s="2">
        <v>0</v>
      </c>
      <c r="K171" s="2">
        <v>0</v>
      </c>
      <c r="L171" s="2">
        <v>0</v>
      </c>
      <c r="M171" s="3">
        <f>M170-VLookups!$D$33</f>
        <v>-186</v>
      </c>
      <c r="N171" s="5">
        <v>107</v>
      </c>
      <c r="O171" s="2">
        <v>0</v>
      </c>
      <c r="P171" s="2">
        <v>0</v>
      </c>
      <c r="Q171" s="1" t="s">
        <v>36</v>
      </c>
      <c r="R171" s="2">
        <v>0</v>
      </c>
      <c r="S171" s="3">
        <f>VLookups!$D$50</f>
        <v>-4487.7037773753191</v>
      </c>
      <c r="T171" s="2">
        <v>0</v>
      </c>
      <c r="U171" s="1">
        <v>23</v>
      </c>
      <c r="V171" s="2">
        <f>V170-VLookups!$D$54</f>
        <v>-1435</v>
      </c>
      <c r="W171" s="2">
        <f>-VLookups!$D$59</f>
        <v>-250</v>
      </c>
      <c r="X171" s="2">
        <f>-VLookups!$D$62</f>
        <v>-175</v>
      </c>
      <c r="Y171" s="6">
        <f>Y170*(1+VLookups!$D$57/12)</f>
        <v>-325.28175597119343</v>
      </c>
      <c r="Z171" s="1">
        <f>E171*VLookups!$J$3</f>
        <v>416.86546666666584</v>
      </c>
      <c r="AA171" s="1" t="s">
        <v>36</v>
      </c>
      <c r="AB171" s="6">
        <f t="shared" si="8"/>
        <v>381.4465408201396</v>
      </c>
      <c r="AC171" s="1">
        <f t="shared" si="9"/>
        <v>-9287.1113463278634</v>
      </c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</row>
    <row r="172" spans="1:43" x14ac:dyDescent="0.25">
      <c r="A172" s="1"/>
      <c r="B172" s="1">
        <v>168</v>
      </c>
      <c r="C172" s="1">
        <f t="shared" si="10"/>
        <v>37</v>
      </c>
      <c r="D172" s="1">
        <f t="shared" si="11"/>
        <v>0</v>
      </c>
      <c r="E172" s="3">
        <f>E171+VLookups!$D$8</f>
        <v>10421.671666666645</v>
      </c>
      <c r="F172" s="3">
        <f>-E172*VLookups!$D$10</f>
        <v>-312.65014999999937</v>
      </c>
      <c r="G172" s="8">
        <v>0</v>
      </c>
      <c r="H172" s="3">
        <f>(-[3]VLookups!$D$13)*(E172+F172)</f>
        <v>-3285.43199291666</v>
      </c>
      <c r="I172" s="2">
        <v>0</v>
      </c>
      <c r="J172" s="2">
        <v>0</v>
      </c>
      <c r="K172" s="2">
        <v>0</v>
      </c>
      <c r="L172" s="2">
        <v>0</v>
      </c>
      <c r="M172" s="3">
        <f>M171-VLookups!$D$33</f>
        <v>-187</v>
      </c>
      <c r="N172" s="5">
        <v>108</v>
      </c>
      <c r="O172" s="2">
        <v>0</v>
      </c>
      <c r="P172" s="2">
        <v>0</v>
      </c>
      <c r="Q172" s="1" t="s">
        <v>36</v>
      </c>
      <c r="R172" s="2">
        <v>0</v>
      </c>
      <c r="S172" s="3">
        <f>VLookups!$D$50</f>
        <v>-4487.7037773753191</v>
      </c>
      <c r="T172" s="2">
        <v>0</v>
      </c>
      <c r="U172" s="1">
        <v>24</v>
      </c>
      <c r="V172" s="2">
        <f>V171-VLookups!$D$54</f>
        <v>-1440</v>
      </c>
      <c r="W172" s="2">
        <f>-VLookups!$D$59</f>
        <v>-250</v>
      </c>
      <c r="X172" s="2">
        <f>-VLookups!$D$62</f>
        <v>-175</v>
      </c>
      <c r="Y172" s="6">
        <f>Y171*(1+VLookups!$D$57/12)</f>
        <v>-326.23049442610943</v>
      </c>
      <c r="Z172" s="1">
        <f>E172*VLookups!$J$3</f>
        <v>416.86686666666583</v>
      </c>
      <c r="AA172" s="1" t="s">
        <v>36</v>
      </c>
      <c r="AB172" s="6">
        <f t="shared" si="8"/>
        <v>374.52211861522358</v>
      </c>
      <c r="AC172" s="1">
        <f t="shared" si="9"/>
        <v>-8928.0677466231864</v>
      </c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</row>
    <row r="173" spans="1:43" x14ac:dyDescent="0.25">
      <c r="A173" s="1"/>
      <c r="B173" s="1">
        <v>169</v>
      </c>
      <c r="C173" s="1">
        <f t="shared" si="10"/>
        <v>37</v>
      </c>
      <c r="D173" s="1">
        <f t="shared" si="11"/>
        <v>1</v>
      </c>
      <c r="E173" s="3">
        <f>E172+VLookups!$D$8</f>
        <v>10421.706666666645</v>
      </c>
      <c r="F173" s="3">
        <f>-E173*VLookups!$D$10</f>
        <v>-312.65119999999933</v>
      </c>
      <c r="G173" s="8">
        <v>0</v>
      </c>
      <c r="H173" s="3">
        <f>(-[3]VLookups!$D$13)*(E173+F173)</f>
        <v>-3285.4430266666604</v>
      </c>
      <c r="I173" s="2">
        <v>0</v>
      </c>
      <c r="J173" s="2">
        <v>0</v>
      </c>
      <c r="K173" s="2">
        <v>0</v>
      </c>
      <c r="L173" s="2">
        <v>0</v>
      </c>
      <c r="M173" s="3">
        <f>M172-VLookups!$D$33</f>
        <v>-188</v>
      </c>
      <c r="N173" s="5">
        <v>109</v>
      </c>
      <c r="O173" s="2">
        <v>0</v>
      </c>
      <c r="P173" s="2">
        <v>0</v>
      </c>
      <c r="Q173" s="1" t="s">
        <v>36</v>
      </c>
      <c r="R173" s="2">
        <v>0</v>
      </c>
      <c r="S173" s="3">
        <f>VLookups!$D$50</f>
        <v>-4487.7037773753191</v>
      </c>
      <c r="T173" s="2">
        <v>0</v>
      </c>
      <c r="U173" s="1">
        <v>25</v>
      </c>
      <c r="V173" s="2">
        <f>V172-VLookups!$D$54</f>
        <v>-1445</v>
      </c>
      <c r="W173" s="2">
        <f>-VLookups!$D$59</f>
        <v>-250</v>
      </c>
      <c r="X173" s="2">
        <f>-VLookups!$D$62</f>
        <v>-175</v>
      </c>
      <c r="Y173" s="6">
        <f>Y172*(1+VLookups!$D$57/12)</f>
        <v>-327.18200003485225</v>
      </c>
      <c r="Z173" s="1">
        <f>E173*VLookups!$J$3</f>
        <v>416.86826666666582</v>
      </c>
      <c r="AA173" s="1" t="s">
        <v>36</v>
      </c>
      <c r="AB173" s="6">
        <f t="shared" si="8"/>
        <v>367.59492925648073</v>
      </c>
      <c r="AC173" s="1">
        <f t="shared" si="9"/>
        <v>-8575.3529302777461</v>
      </c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</row>
    <row r="174" spans="1:43" x14ac:dyDescent="0.25">
      <c r="A174" s="1"/>
      <c r="B174" s="1">
        <v>170</v>
      </c>
      <c r="C174" s="1">
        <f t="shared" si="10"/>
        <v>37</v>
      </c>
      <c r="D174" s="1">
        <f t="shared" si="11"/>
        <v>2</v>
      </c>
      <c r="E174" s="3">
        <f>E173+VLookups!$D$8</f>
        <v>10421.741666666645</v>
      </c>
      <c r="F174" s="3">
        <f>-E174*VLookups!$D$10</f>
        <v>-312.65224999999936</v>
      </c>
      <c r="G174" s="8">
        <v>0</v>
      </c>
      <c r="H174" s="3">
        <f>(-[3]VLookups!$D$13)*(E174+F174)</f>
        <v>-3285.45406041666</v>
      </c>
      <c r="I174" s="2">
        <v>0</v>
      </c>
      <c r="J174" s="2">
        <v>0</v>
      </c>
      <c r="K174" s="2">
        <v>0</v>
      </c>
      <c r="L174" s="2">
        <v>0</v>
      </c>
      <c r="M174" s="3">
        <f>M173-VLookups!$D$33</f>
        <v>-189</v>
      </c>
      <c r="N174" s="5">
        <v>110</v>
      </c>
      <c r="O174" s="2">
        <v>0</v>
      </c>
      <c r="P174" s="2">
        <v>0</v>
      </c>
      <c r="Q174" s="1" t="s">
        <v>36</v>
      </c>
      <c r="R174" s="2">
        <v>0</v>
      </c>
      <c r="S174" s="3">
        <f>VLookups!$D$50</f>
        <v>-4487.7037773753191</v>
      </c>
      <c r="T174" s="2">
        <v>0</v>
      </c>
      <c r="U174" s="1">
        <v>26</v>
      </c>
      <c r="V174" s="2">
        <f>V173-VLookups!$D$54</f>
        <v>-1450</v>
      </c>
      <c r="W174" s="2">
        <f>-VLookups!$D$59</f>
        <v>-250</v>
      </c>
      <c r="X174" s="2">
        <f>-VLookups!$D$62</f>
        <v>-175</v>
      </c>
      <c r="Y174" s="6">
        <f>Y173*(1+VLookups!$D$57/12)</f>
        <v>-328.13628086828726</v>
      </c>
      <c r="Z174" s="1">
        <f>E174*VLookups!$J$3</f>
        <v>416.86966666666581</v>
      </c>
      <c r="AA174" s="1" t="s">
        <v>36</v>
      </c>
      <c r="AB174" s="6">
        <f t="shared" si="8"/>
        <v>360.66496467304569</v>
      </c>
      <c r="AC174" s="1">
        <f t="shared" si="9"/>
        <v>-8228.9802204884963</v>
      </c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</row>
    <row r="175" spans="1:43" x14ac:dyDescent="0.25">
      <c r="A175" s="1"/>
      <c r="B175" s="1">
        <v>171</v>
      </c>
      <c r="C175" s="1">
        <f t="shared" si="10"/>
        <v>37</v>
      </c>
      <c r="D175" s="1">
        <f t="shared" si="11"/>
        <v>3</v>
      </c>
      <c r="E175" s="3">
        <f>E174+VLookups!$D$8</f>
        <v>10421.776666666645</v>
      </c>
      <c r="F175" s="3">
        <f>-E175*VLookups!$D$10</f>
        <v>-312.65329999999932</v>
      </c>
      <c r="G175" s="8">
        <v>0</v>
      </c>
      <c r="H175" s="3">
        <f>(-[3]VLookups!$D$13)*(E175+F175)</f>
        <v>-3285.4650941666596</v>
      </c>
      <c r="I175" s="2">
        <v>0</v>
      </c>
      <c r="J175" s="2">
        <v>0</v>
      </c>
      <c r="K175" s="2">
        <v>0</v>
      </c>
      <c r="L175" s="2">
        <v>0</v>
      </c>
      <c r="M175" s="3">
        <f>M174-VLookups!$D$33</f>
        <v>-190</v>
      </c>
      <c r="N175" s="5">
        <v>111</v>
      </c>
      <c r="O175" s="2">
        <v>0</v>
      </c>
      <c r="P175" s="2">
        <v>0</v>
      </c>
      <c r="Q175" s="1" t="s">
        <v>36</v>
      </c>
      <c r="R175" s="2">
        <v>0</v>
      </c>
      <c r="S175" s="3">
        <f>VLookups!$D$50</f>
        <v>-4487.7037773753191</v>
      </c>
      <c r="T175" s="2">
        <v>0</v>
      </c>
      <c r="U175" s="1">
        <v>27</v>
      </c>
      <c r="V175" s="2">
        <f>V174-VLookups!$D$54</f>
        <v>-1455</v>
      </c>
      <c r="W175" s="2">
        <f>-VLookups!$D$59</f>
        <v>-250</v>
      </c>
      <c r="X175" s="2">
        <f>-VLookups!$D$62</f>
        <v>-175</v>
      </c>
      <c r="Y175" s="6">
        <f>Y174*(1+VLookups!$D$57/12)</f>
        <v>-329.09334502081975</v>
      </c>
      <c r="Z175" s="1">
        <f>E175*VLookups!$J$3</f>
        <v>416.8710666666658</v>
      </c>
      <c r="AA175" s="1" t="s">
        <v>36</v>
      </c>
      <c r="AB175" s="6">
        <f t="shared" si="8"/>
        <v>353.73221677051225</v>
      </c>
      <c r="AC175" s="1">
        <f t="shared" si="9"/>
        <v>-7888.9629707521317</v>
      </c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</row>
    <row r="176" spans="1:43" x14ac:dyDescent="0.25">
      <c r="A176" s="1"/>
      <c r="B176" s="1">
        <v>172</v>
      </c>
      <c r="C176" s="1">
        <f t="shared" si="10"/>
        <v>37</v>
      </c>
      <c r="D176" s="1">
        <f t="shared" si="11"/>
        <v>4</v>
      </c>
      <c r="E176" s="3">
        <f>E175+VLookups!$D$8</f>
        <v>10421.811666666645</v>
      </c>
      <c r="F176" s="3">
        <f>-E176*VLookups!$D$10</f>
        <v>-312.65434999999934</v>
      </c>
      <c r="G176" s="8">
        <v>0</v>
      </c>
      <c r="H176" s="3">
        <f>(-[3]VLookups!$D$13)*(E176+F176)</f>
        <v>-3285.4761279166601</v>
      </c>
      <c r="I176" s="2">
        <v>0</v>
      </c>
      <c r="J176" s="2">
        <v>0</v>
      </c>
      <c r="K176" s="2">
        <v>0</v>
      </c>
      <c r="L176" s="2">
        <v>0</v>
      </c>
      <c r="M176" s="3">
        <f>M175-VLookups!$D$33</f>
        <v>-191</v>
      </c>
      <c r="N176" s="5">
        <v>112</v>
      </c>
      <c r="O176" s="2">
        <v>0</v>
      </c>
      <c r="P176" s="2">
        <v>0</v>
      </c>
      <c r="Q176" s="1" t="s">
        <v>36</v>
      </c>
      <c r="R176" s="2">
        <v>0</v>
      </c>
      <c r="S176" s="3">
        <f>VLookups!$D$50</f>
        <v>-4487.7037773753191</v>
      </c>
      <c r="T176" s="2">
        <v>0</v>
      </c>
      <c r="U176" s="1">
        <v>28</v>
      </c>
      <c r="V176" s="2">
        <f>V175-VLookups!$D$54</f>
        <v>-1460</v>
      </c>
      <c r="W176" s="2">
        <f>-VLookups!$D$59</f>
        <v>-250</v>
      </c>
      <c r="X176" s="2">
        <f>-VLookups!$D$62</f>
        <v>-175</v>
      </c>
      <c r="Y176" s="6">
        <f>Y175*(1+VLookups!$D$57/12)</f>
        <v>-330.05320061046382</v>
      </c>
      <c r="Z176" s="1">
        <f>E176*VLookups!$J$3</f>
        <v>416.87246666666579</v>
      </c>
      <c r="AA176" s="1" t="s">
        <v>36</v>
      </c>
      <c r="AB176" s="6">
        <f t="shared" si="8"/>
        <v>346.79667743086907</v>
      </c>
      <c r="AC176" s="1">
        <f t="shared" si="9"/>
        <v>-7555.3145649391836</v>
      </c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</row>
    <row r="177" spans="1:43" x14ac:dyDescent="0.25">
      <c r="A177" s="1"/>
      <c r="B177" s="1">
        <v>173</v>
      </c>
      <c r="C177" s="1">
        <f t="shared" si="10"/>
        <v>37</v>
      </c>
      <c r="D177" s="1">
        <f t="shared" si="11"/>
        <v>5</v>
      </c>
      <c r="E177" s="3">
        <f>E176+VLookups!$D$8</f>
        <v>10421.846666666645</v>
      </c>
      <c r="F177" s="3">
        <f>-E177*VLookups!$D$10</f>
        <v>-312.6553999999993</v>
      </c>
      <c r="G177" s="8">
        <v>0</v>
      </c>
      <c r="H177" s="3">
        <f>(-[3]VLookups!$D$13)*(E177+F177)</f>
        <v>-3285.4871616666596</v>
      </c>
      <c r="I177" s="2">
        <v>0</v>
      </c>
      <c r="J177" s="2">
        <v>0</v>
      </c>
      <c r="K177" s="2">
        <v>0</v>
      </c>
      <c r="L177" s="2">
        <v>0</v>
      </c>
      <c r="M177" s="3">
        <f>M176-VLookups!$D$33</f>
        <v>-192</v>
      </c>
      <c r="N177" s="5">
        <v>113</v>
      </c>
      <c r="O177" s="2">
        <v>0</v>
      </c>
      <c r="P177" s="2">
        <v>0</v>
      </c>
      <c r="Q177" s="1" t="s">
        <v>36</v>
      </c>
      <c r="R177" s="2">
        <v>0</v>
      </c>
      <c r="S177" s="3">
        <f>VLookups!$D$50</f>
        <v>-4487.7037773753191</v>
      </c>
      <c r="T177" s="2">
        <v>0</v>
      </c>
      <c r="U177" s="1">
        <v>29</v>
      </c>
      <c r="V177" s="2">
        <f>V176-VLookups!$D$54</f>
        <v>-1465</v>
      </c>
      <c r="W177" s="2">
        <f>-VLookups!$D$59</f>
        <v>-250</v>
      </c>
      <c r="X177" s="2">
        <f>-VLookups!$D$62</f>
        <v>-175</v>
      </c>
      <c r="Y177" s="6">
        <f>Y176*(1+VLookups!$D$57/12)</f>
        <v>-331.01585577891103</v>
      </c>
      <c r="Z177" s="1">
        <f>E177*VLookups!$J$3</f>
        <v>416.87386666666578</v>
      </c>
      <c r="AA177" s="1" t="s">
        <v>36</v>
      </c>
      <c r="AB177" s="6">
        <f t="shared" si="8"/>
        <v>339.85833851242091</v>
      </c>
      <c r="AC177" s="1">
        <f t="shared" si="9"/>
        <v>-7228.048417368328</v>
      </c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</row>
    <row r="178" spans="1:43" x14ac:dyDescent="0.25">
      <c r="A178" s="1"/>
      <c r="B178" s="1">
        <v>174</v>
      </c>
      <c r="C178" s="1">
        <f t="shared" si="10"/>
        <v>37</v>
      </c>
      <c r="D178" s="1">
        <f t="shared" si="11"/>
        <v>6</v>
      </c>
      <c r="E178" s="3">
        <f>E177+VLookups!$D$8</f>
        <v>10421.881666666644</v>
      </c>
      <c r="F178" s="3">
        <f>-E178*VLookups!$D$10</f>
        <v>-312.65644999999932</v>
      </c>
      <c r="G178" s="8">
        <v>0</v>
      </c>
      <c r="H178" s="3">
        <f>(-[3]VLookups!$D$13)*(E178+F178)</f>
        <v>-3285.4981954166601</v>
      </c>
      <c r="I178" s="2">
        <v>0</v>
      </c>
      <c r="J178" s="2">
        <v>0</v>
      </c>
      <c r="K178" s="2">
        <v>0</v>
      </c>
      <c r="L178" s="2">
        <v>0</v>
      </c>
      <c r="M178" s="3">
        <f>M177-VLookups!$D$33</f>
        <v>-193</v>
      </c>
      <c r="N178" s="5">
        <v>114</v>
      </c>
      <c r="O178" s="2">
        <v>0</v>
      </c>
      <c r="P178" s="2">
        <v>0</v>
      </c>
      <c r="Q178" s="1" t="s">
        <v>36</v>
      </c>
      <c r="R178" s="2">
        <v>0</v>
      </c>
      <c r="S178" s="3">
        <f>VLookups!$D$50</f>
        <v>-4487.7037773753191</v>
      </c>
      <c r="T178" s="2">
        <v>0</v>
      </c>
      <c r="U178" s="1">
        <v>30</v>
      </c>
      <c r="V178" s="2">
        <f>V177-VLookups!$D$54</f>
        <v>-1470</v>
      </c>
      <c r="W178" s="2">
        <f>-VLookups!$D$59</f>
        <v>-250</v>
      </c>
      <c r="X178" s="2">
        <f>-VLookups!$D$62</f>
        <v>-175</v>
      </c>
      <c r="Y178" s="6">
        <f>Y177*(1+VLookups!$D$57/12)</f>
        <v>-331.98131869159954</v>
      </c>
      <c r="Z178" s="1">
        <f>E178*VLookups!$J$3</f>
        <v>416.87526666666577</v>
      </c>
      <c r="AA178" s="1" t="s">
        <v>36</v>
      </c>
      <c r="AB178" s="6">
        <f t="shared" si="8"/>
        <v>332.91719184973329</v>
      </c>
      <c r="AC178" s="1">
        <f t="shared" si="9"/>
        <v>-6907.177972880876</v>
      </c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</row>
    <row r="179" spans="1:43" x14ac:dyDescent="0.25">
      <c r="A179" s="1"/>
      <c r="B179" s="1">
        <v>175</v>
      </c>
      <c r="C179" s="1">
        <f t="shared" si="10"/>
        <v>37</v>
      </c>
      <c r="D179" s="1">
        <f t="shared" si="11"/>
        <v>7</v>
      </c>
      <c r="E179" s="3">
        <f>E178+VLookups!$D$8</f>
        <v>10421.916666666644</v>
      </c>
      <c r="F179" s="3">
        <f>-E179*VLookups!$D$10</f>
        <v>-312.65749999999929</v>
      </c>
      <c r="G179" s="8">
        <v>0</v>
      </c>
      <c r="H179" s="3">
        <f>(-[3]VLookups!$D$13)*(E179+F179)</f>
        <v>-3285.5092291666597</v>
      </c>
      <c r="I179" s="2">
        <v>0</v>
      </c>
      <c r="J179" s="2">
        <v>0</v>
      </c>
      <c r="K179" s="2">
        <v>0</v>
      </c>
      <c r="L179" s="2">
        <v>0</v>
      </c>
      <c r="M179" s="3">
        <f>M178-VLookups!$D$33</f>
        <v>-194</v>
      </c>
      <c r="N179" s="5">
        <v>115</v>
      </c>
      <c r="O179" s="2">
        <v>0</v>
      </c>
      <c r="P179" s="2">
        <v>0</v>
      </c>
      <c r="Q179" s="1" t="s">
        <v>36</v>
      </c>
      <c r="R179" s="2">
        <v>0</v>
      </c>
      <c r="S179" s="3">
        <f>VLookups!$D$50</f>
        <v>-4487.7037773753191</v>
      </c>
      <c r="T179" s="2">
        <v>0</v>
      </c>
      <c r="U179" s="1">
        <v>31</v>
      </c>
      <c r="V179" s="2">
        <f>V178-VLookups!$D$54</f>
        <v>-1475</v>
      </c>
      <c r="W179" s="2">
        <f>-VLookups!$D$59</f>
        <v>-250</v>
      </c>
      <c r="X179" s="2">
        <f>-VLookups!$D$62</f>
        <v>-175</v>
      </c>
      <c r="Y179" s="6">
        <f>Y178*(1+VLookups!$D$57/12)</f>
        <v>-332.9495975377834</v>
      </c>
      <c r="Z179" s="1">
        <f>E179*VLookups!$J$3</f>
        <v>416.87666666666576</v>
      </c>
      <c r="AA179" s="1" t="s">
        <v>36</v>
      </c>
      <c r="AB179" s="6">
        <f t="shared" si="8"/>
        <v>325.97322925354848</v>
      </c>
      <c r="AC179" s="1">
        <f t="shared" si="9"/>
        <v>-6592.716706915463</v>
      </c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</row>
    <row r="180" spans="1:43" x14ac:dyDescent="0.25">
      <c r="A180" s="1"/>
      <c r="B180" s="1">
        <v>176</v>
      </c>
      <c r="C180" s="1">
        <f t="shared" si="10"/>
        <v>37</v>
      </c>
      <c r="D180" s="1">
        <f t="shared" si="11"/>
        <v>8</v>
      </c>
      <c r="E180" s="3">
        <f>E179+VLookups!$D$8</f>
        <v>10421.951666666644</v>
      </c>
      <c r="F180" s="3">
        <f>-E180*VLookups!$D$10</f>
        <v>-312.65854999999931</v>
      </c>
      <c r="G180" s="8">
        <v>0</v>
      </c>
      <c r="H180" s="3">
        <f>(-[3]VLookups!$D$13)*(E180+F180)</f>
        <v>-3285.5202629166592</v>
      </c>
      <c r="I180" s="2">
        <v>0</v>
      </c>
      <c r="J180" s="2">
        <v>0</v>
      </c>
      <c r="K180" s="2">
        <v>0</v>
      </c>
      <c r="L180" s="2">
        <v>0</v>
      </c>
      <c r="M180" s="3">
        <f>M179-VLookups!$D$33</f>
        <v>-195</v>
      </c>
      <c r="N180" s="5">
        <v>116</v>
      </c>
      <c r="O180" s="2">
        <v>0</v>
      </c>
      <c r="P180" s="2">
        <v>0</v>
      </c>
      <c r="Q180" s="1" t="s">
        <v>36</v>
      </c>
      <c r="R180" s="2">
        <v>0</v>
      </c>
      <c r="S180" s="3">
        <f>VLookups!$D$50</f>
        <v>-4487.7037773753191</v>
      </c>
      <c r="T180" s="2">
        <v>0</v>
      </c>
      <c r="U180" s="1">
        <v>32</v>
      </c>
      <c r="V180" s="2">
        <f>V179-VLookups!$D$54</f>
        <v>-1480</v>
      </c>
      <c r="W180" s="2">
        <f>-VLookups!$D$59</f>
        <v>-250</v>
      </c>
      <c r="X180" s="2">
        <f>-VLookups!$D$62</f>
        <v>-175</v>
      </c>
      <c r="Y180" s="6">
        <f>Y179*(1+VLookups!$D$57/12)</f>
        <v>-333.92070053060195</v>
      </c>
      <c r="Z180" s="1">
        <f>E180*VLookups!$J$3</f>
        <v>416.87806666666575</v>
      </c>
      <c r="AA180" s="1" t="s">
        <v>36</v>
      </c>
      <c r="AB180" s="6">
        <f t="shared" si="8"/>
        <v>319.026442510729</v>
      </c>
      <c r="AC180" s="1">
        <f t="shared" si="9"/>
        <v>-6284.6781255829264</v>
      </c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</row>
    <row r="181" spans="1:43" x14ac:dyDescent="0.25">
      <c r="A181" s="1"/>
      <c r="B181" s="1">
        <v>177</v>
      </c>
      <c r="C181" s="1">
        <f t="shared" si="10"/>
        <v>37</v>
      </c>
      <c r="D181" s="1">
        <f t="shared" si="11"/>
        <v>9</v>
      </c>
      <c r="E181" s="3">
        <f>E180+VLookups!$D$8</f>
        <v>10421.986666666644</v>
      </c>
      <c r="F181" s="3">
        <f>-E181*VLookups!$D$10</f>
        <v>-312.65959999999933</v>
      </c>
      <c r="G181" s="8">
        <v>0</v>
      </c>
      <c r="H181" s="3">
        <f>(-[3]VLookups!$D$13)*(E181+F181)</f>
        <v>-3285.5312966666597</v>
      </c>
      <c r="I181" s="2">
        <v>0</v>
      </c>
      <c r="J181" s="2">
        <v>0</v>
      </c>
      <c r="K181" s="2">
        <v>0</v>
      </c>
      <c r="L181" s="2">
        <v>0</v>
      </c>
      <c r="M181" s="3">
        <f>M180-VLookups!$D$33</f>
        <v>-196</v>
      </c>
      <c r="N181" s="5">
        <v>117</v>
      </c>
      <c r="O181" s="2">
        <v>0</v>
      </c>
      <c r="P181" s="2">
        <v>0</v>
      </c>
      <c r="Q181" s="1" t="s">
        <v>36</v>
      </c>
      <c r="R181" s="2">
        <v>0</v>
      </c>
      <c r="S181" s="3">
        <f>VLookups!$D$50</f>
        <v>-4487.7037773753191</v>
      </c>
      <c r="T181" s="2">
        <v>0</v>
      </c>
      <c r="U181" s="1">
        <v>33</v>
      </c>
      <c r="V181" s="2">
        <f>V180-VLookups!$D$54</f>
        <v>-1485</v>
      </c>
      <c r="W181" s="2">
        <f>-VLookups!$D$59</f>
        <v>-250</v>
      </c>
      <c r="X181" s="2">
        <f>-VLookups!$D$62</f>
        <v>-175</v>
      </c>
      <c r="Y181" s="6">
        <f>Y180*(1+VLookups!$D$57/12)</f>
        <v>-334.89463590714956</v>
      </c>
      <c r="Z181" s="1">
        <f>E181*VLookups!$J$3</f>
        <v>416.87946666666579</v>
      </c>
      <c r="AA181" s="1" t="s">
        <v>36</v>
      </c>
      <c r="AB181" s="6">
        <f t="shared" si="8"/>
        <v>312.07682338418232</v>
      </c>
      <c r="AC181" s="1">
        <f t="shared" si="9"/>
        <v>-5983.0757657413824</v>
      </c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</row>
    <row r="182" spans="1:43" x14ac:dyDescent="0.25">
      <c r="A182" s="1"/>
      <c r="B182" s="1">
        <v>178</v>
      </c>
      <c r="C182" s="1">
        <f t="shared" si="10"/>
        <v>37</v>
      </c>
      <c r="D182" s="1">
        <f t="shared" si="11"/>
        <v>10</v>
      </c>
      <c r="E182" s="3">
        <f>E181+VLookups!$D$8</f>
        <v>10422.021666666644</v>
      </c>
      <c r="F182" s="3">
        <f>-E182*VLookups!$D$10</f>
        <v>-312.66064999999929</v>
      </c>
      <c r="G182" s="8">
        <v>0</v>
      </c>
      <c r="H182" s="3">
        <f>(-[3]VLookups!$D$13)*(E182+F182)</f>
        <v>-3285.5423304166593</v>
      </c>
      <c r="I182" s="2">
        <v>0</v>
      </c>
      <c r="J182" s="2">
        <v>0</v>
      </c>
      <c r="K182" s="2">
        <v>0</v>
      </c>
      <c r="L182" s="2">
        <v>0</v>
      </c>
      <c r="M182" s="3">
        <f>M181-VLookups!$D$33</f>
        <v>-197</v>
      </c>
      <c r="N182" s="5">
        <v>118</v>
      </c>
      <c r="O182" s="2">
        <v>0</v>
      </c>
      <c r="P182" s="2">
        <v>0</v>
      </c>
      <c r="Q182" s="1" t="s">
        <v>36</v>
      </c>
      <c r="R182" s="2">
        <v>0</v>
      </c>
      <c r="S182" s="3">
        <f>VLookups!$D$50</f>
        <v>-4487.7037773753191</v>
      </c>
      <c r="T182" s="2">
        <v>0</v>
      </c>
      <c r="U182" s="1">
        <v>34</v>
      </c>
      <c r="V182" s="2">
        <f>V181-VLookups!$D$54</f>
        <v>-1490</v>
      </c>
      <c r="W182" s="2">
        <f>-VLookups!$D$59</f>
        <v>-250</v>
      </c>
      <c r="X182" s="2">
        <f>-VLookups!$D$62</f>
        <v>-175</v>
      </c>
      <c r="Y182" s="6">
        <f>Y181*(1+VLookups!$D$57/12)</f>
        <v>-335.8714119285454</v>
      </c>
      <c r="Z182" s="1">
        <f>E182*VLookups!$J$3</f>
        <v>416.88086666666578</v>
      </c>
      <c r="AA182" s="1" t="s">
        <v>36</v>
      </c>
      <c r="AB182" s="6">
        <f t="shared" si="8"/>
        <v>305.12436361278554</v>
      </c>
      <c r="AC182" s="1">
        <f t="shared" si="9"/>
        <v>-5687.9231950714993</v>
      </c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</row>
    <row r="183" spans="1:43" x14ac:dyDescent="0.25">
      <c r="A183" s="1"/>
      <c r="B183" s="1">
        <v>179</v>
      </c>
      <c r="C183" s="1">
        <f t="shared" si="10"/>
        <v>37</v>
      </c>
      <c r="D183" s="1">
        <f t="shared" si="11"/>
        <v>11</v>
      </c>
      <c r="E183" s="3">
        <f>E182+VLookups!$D$8</f>
        <v>10422.056666666644</v>
      </c>
      <c r="F183" s="3">
        <f>-E183*VLookups!$D$10</f>
        <v>-312.66169999999931</v>
      </c>
      <c r="G183" s="8">
        <v>0</v>
      </c>
      <c r="H183" s="3">
        <f>(-[3]VLookups!$D$13)*(E183+F183)</f>
        <v>-3285.5533641666598</v>
      </c>
      <c r="I183" s="2">
        <v>0</v>
      </c>
      <c r="J183" s="2">
        <v>0</v>
      </c>
      <c r="K183" s="2">
        <v>0</v>
      </c>
      <c r="L183" s="2">
        <v>0</v>
      </c>
      <c r="M183" s="3">
        <f>M182-VLookups!$D$33</f>
        <v>-198</v>
      </c>
      <c r="N183" s="5">
        <v>119</v>
      </c>
      <c r="O183" s="2">
        <v>0</v>
      </c>
      <c r="P183" s="2">
        <v>0</v>
      </c>
      <c r="Q183" s="1" t="s">
        <v>36</v>
      </c>
      <c r="R183" s="2">
        <v>0</v>
      </c>
      <c r="S183" s="3">
        <f>VLookups!$D$50</f>
        <v>-4487.7037773753191</v>
      </c>
      <c r="T183" s="2">
        <v>0</v>
      </c>
      <c r="U183" s="1">
        <v>35</v>
      </c>
      <c r="V183" s="2">
        <f>V182-VLookups!$D$54</f>
        <v>-1495</v>
      </c>
      <c r="W183" s="2">
        <f>-VLookups!$D$59</f>
        <v>-250</v>
      </c>
      <c r="X183" s="2">
        <f>-VLookups!$D$62</f>
        <v>-175</v>
      </c>
      <c r="Y183" s="6">
        <f>Y182*(1+VLookups!$D$57/12)</f>
        <v>-336.85103688000368</v>
      </c>
      <c r="Z183" s="1">
        <f>E183*VLookups!$J$3</f>
        <v>416.88226666666577</v>
      </c>
      <c r="AA183" s="1" t="s">
        <v>36</v>
      </c>
      <c r="AB183" s="6">
        <f t="shared" si="8"/>
        <v>298.16905491132815</v>
      </c>
      <c r="AC183" s="1">
        <f t="shared" si="9"/>
        <v>-5399.2340121519574</v>
      </c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</row>
    <row r="184" spans="1:43" x14ac:dyDescent="0.25">
      <c r="A184" s="1"/>
      <c r="B184" s="1">
        <v>180</v>
      </c>
      <c r="C184" s="1">
        <f t="shared" si="10"/>
        <v>38</v>
      </c>
      <c r="D184" s="1">
        <f t="shared" si="11"/>
        <v>0</v>
      </c>
      <c r="E184" s="3">
        <f>E183+VLookups!$D$8</f>
        <v>10422.091666666644</v>
      </c>
      <c r="F184" s="3">
        <f>-E184*VLookups!$D$10</f>
        <v>-312.66274999999928</v>
      </c>
      <c r="G184" s="8">
        <v>0</v>
      </c>
      <c r="H184" s="3">
        <f>(-[3]VLookups!$D$13)*(E184+F184)</f>
        <v>-3285.5643979166593</v>
      </c>
      <c r="I184" s="2">
        <v>0</v>
      </c>
      <c r="J184" s="2">
        <v>0</v>
      </c>
      <c r="K184" s="2">
        <v>0</v>
      </c>
      <c r="L184" s="2">
        <v>0</v>
      </c>
      <c r="M184" s="3">
        <f>M183-VLookups!$D$33</f>
        <v>-199</v>
      </c>
      <c r="N184" s="5">
        <v>120</v>
      </c>
      <c r="O184" s="2">
        <v>0</v>
      </c>
      <c r="P184" s="2">
        <v>0</v>
      </c>
      <c r="Q184" s="1" t="s">
        <v>36</v>
      </c>
      <c r="R184" s="2">
        <v>0</v>
      </c>
      <c r="S184" s="3">
        <f>VLookups!$D$50</f>
        <v>-4487.7037773753191</v>
      </c>
      <c r="T184" s="2">
        <v>0</v>
      </c>
      <c r="U184" s="1">
        <v>36</v>
      </c>
      <c r="V184" s="2">
        <f>V183-VLookups!$D$54</f>
        <v>-1500</v>
      </c>
      <c r="W184" s="2">
        <f>-VLookups!$D$59</f>
        <v>-250</v>
      </c>
      <c r="X184" s="2">
        <f>-VLookups!$D$62</f>
        <v>-175</v>
      </c>
      <c r="Y184" s="6">
        <f>Y183*(1+VLookups!$D$57/12)</f>
        <v>-337.83351907090366</v>
      </c>
      <c r="Z184" s="1">
        <f>E184*VLookups!$J$3</f>
        <v>416.88366666666576</v>
      </c>
      <c r="AA184" s="1" t="s">
        <v>36</v>
      </c>
      <c r="AB184" s="6">
        <f t="shared" si="8"/>
        <v>291.21088897042722</v>
      </c>
      <c r="AC184" s="1">
        <f t="shared" si="9"/>
        <v>-5117.0218465351172</v>
      </c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</row>
    <row r="185" spans="1:43" x14ac:dyDescent="0.25">
      <c r="A185" s="1"/>
      <c r="B185" s="1">
        <v>181</v>
      </c>
      <c r="C185" s="1">
        <f t="shared" si="10"/>
        <v>38</v>
      </c>
      <c r="D185" s="1">
        <f t="shared" si="11"/>
        <v>1</v>
      </c>
      <c r="E185" s="3">
        <f>E184+VLookups!$D$8</f>
        <v>10422.126666666643</v>
      </c>
      <c r="F185" s="3">
        <f>-E185*VLookups!$D$10</f>
        <v>-312.6637999999993</v>
      </c>
      <c r="G185" s="8">
        <v>0</v>
      </c>
      <c r="H185" s="3">
        <f>(-[3]VLookups!$D$13)*(E185+F185)</f>
        <v>-3285.5754316666598</v>
      </c>
      <c r="I185" s="2">
        <v>0</v>
      </c>
      <c r="J185" s="2">
        <v>0</v>
      </c>
      <c r="K185" s="2">
        <v>0</v>
      </c>
      <c r="L185" s="2">
        <v>0</v>
      </c>
      <c r="M185" s="3">
        <f>M184-VLookups!$D$33</f>
        <v>-200</v>
      </c>
      <c r="N185" s="5">
        <v>121</v>
      </c>
      <c r="O185" s="2">
        <v>0</v>
      </c>
      <c r="P185" s="2">
        <v>0</v>
      </c>
      <c r="Q185" s="1" t="s">
        <v>36</v>
      </c>
      <c r="R185" s="2">
        <v>0</v>
      </c>
      <c r="S185" s="3">
        <f>VLookups!$D$50</f>
        <v>-4487.7037773753191</v>
      </c>
      <c r="T185" s="2">
        <v>0</v>
      </c>
      <c r="U185" s="1">
        <v>37</v>
      </c>
      <c r="V185" s="2">
        <f>V184-VLookups!$D$54</f>
        <v>-1505</v>
      </c>
      <c r="W185" s="2">
        <f>-VLookups!$D$59</f>
        <v>-250</v>
      </c>
      <c r="X185" s="2">
        <f>-VLookups!$D$62</f>
        <v>-175</v>
      </c>
      <c r="Y185" s="6">
        <f>Y184*(1+VLookups!$D$57/12)</f>
        <v>-338.81886683486044</v>
      </c>
      <c r="Z185" s="1">
        <f>E185*VLookups!$J$3</f>
        <v>416.88506666666575</v>
      </c>
      <c r="AA185" s="1" t="s">
        <v>36</v>
      </c>
      <c r="AB185" s="6">
        <f t="shared" si="8"/>
        <v>284.24985745647132</v>
      </c>
      <c r="AC185" s="1">
        <f t="shared" si="9"/>
        <v>-4841.3003588228712</v>
      </c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</row>
    <row r="186" spans="1:43" x14ac:dyDescent="0.25">
      <c r="A186" s="1"/>
      <c r="B186" s="1">
        <v>182</v>
      </c>
      <c r="C186" s="1">
        <f t="shared" si="10"/>
        <v>38</v>
      </c>
      <c r="D186" s="1">
        <f t="shared" si="11"/>
        <v>2</v>
      </c>
      <c r="E186" s="3">
        <f>E185+VLookups!$D$8</f>
        <v>10422.161666666643</v>
      </c>
      <c r="F186" s="3">
        <f>-E186*VLookups!$D$10</f>
        <v>-312.66484999999926</v>
      </c>
      <c r="G186" s="8">
        <v>0</v>
      </c>
      <c r="H186" s="3">
        <f>(-[3]VLookups!$D$13)*(E186+F186)</f>
        <v>-3285.5864654166594</v>
      </c>
      <c r="I186" s="2">
        <v>0</v>
      </c>
      <c r="J186" s="2">
        <v>0</v>
      </c>
      <c r="K186" s="2">
        <v>0</v>
      </c>
      <c r="L186" s="2">
        <v>0</v>
      </c>
      <c r="M186" s="3">
        <f>M185-VLookups!$D$33</f>
        <v>-201</v>
      </c>
      <c r="N186" s="5">
        <v>122</v>
      </c>
      <c r="O186" s="2">
        <v>0</v>
      </c>
      <c r="P186" s="2">
        <v>0</v>
      </c>
      <c r="Q186" s="1" t="s">
        <v>36</v>
      </c>
      <c r="R186" s="2">
        <v>0</v>
      </c>
      <c r="S186" s="3">
        <f>VLookups!$D$50</f>
        <v>-4487.7037773753191</v>
      </c>
      <c r="T186" s="2">
        <v>0</v>
      </c>
      <c r="U186" s="1">
        <v>38</v>
      </c>
      <c r="V186" s="2">
        <f>V185-VLookups!$D$54</f>
        <v>-1510</v>
      </c>
      <c r="W186" s="2">
        <f>-VLookups!$D$59</f>
        <v>-250</v>
      </c>
      <c r="X186" s="2">
        <f>-VLookups!$D$62</f>
        <v>-175</v>
      </c>
      <c r="Y186" s="6">
        <f>Y185*(1+VLookups!$D$57/12)</f>
        <v>-339.80708852979546</v>
      </c>
      <c r="Z186" s="1">
        <f>E186*VLookups!$J$3</f>
        <v>416.88646666666574</v>
      </c>
      <c r="AA186" s="1" t="s">
        <v>36</v>
      </c>
      <c r="AB186" s="6">
        <f t="shared" si="8"/>
        <v>277.28595201153536</v>
      </c>
      <c r="AC186" s="1">
        <f t="shared" si="9"/>
        <v>-4572.0832407427079</v>
      </c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</row>
    <row r="187" spans="1:43" x14ac:dyDescent="0.25">
      <c r="A187" s="1"/>
      <c r="B187" s="1">
        <v>183</v>
      </c>
      <c r="C187" s="1">
        <f t="shared" si="10"/>
        <v>38</v>
      </c>
      <c r="D187" s="1">
        <f t="shared" si="11"/>
        <v>3</v>
      </c>
      <c r="E187" s="3">
        <f>E186+VLookups!$D$8</f>
        <v>10422.196666666643</v>
      </c>
      <c r="F187" s="3">
        <f>-E187*VLookups!$D$10</f>
        <v>-312.66589999999928</v>
      </c>
      <c r="G187" s="8">
        <v>0</v>
      </c>
      <c r="H187" s="3">
        <f>(-[3]VLookups!$D$13)*(E187+F187)</f>
        <v>-3285.597499166659</v>
      </c>
      <c r="I187" s="2">
        <v>0</v>
      </c>
      <c r="J187" s="2">
        <v>0</v>
      </c>
      <c r="K187" s="2">
        <v>0</v>
      </c>
      <c r="L187" s="2">
        <v>0</v>
      </c>
      <c r="M187" s="3">
        <f>M186-VLookups!$D$33</f>
        <v>-202</v>
      </c>
      <c r="N187" s="5">
        <v>123</v>
      </c>
      <c r="O187" s="2">
        <v>0</v>
      </c>
      <c r="P187" s="2">
        <v>0</v>
      </c>
      <c r="Q187" s="1" t="s">
        <v>36</v>
      </c>
      <c r="R187" s="2">
        <v>0</v>
      </c>
      <c r="S187" s="3">
        <f>VLookups!$D$50</f>
        <v>-4487.7037773753191</v>
      </c>
      <c r="T187" s="2">
        <v>0</v>
      </c>
      <c r="U187" s="1">
        <v>39</v>
      </c>
      <c r="V187" s="2">
        <f>V186-VLookups!$D$54</f>
        <v>-1515</v>
      </c>
      <c r="W187" s="2">
        <f>-VLookups!$D$59</f>
        <v>-250</v>
      </c>
      <c r="X187" s="2">
        <f>-VLookups!$D$62</f>
        <v>-175</v>
      </c>
      <c r="Y187" s="6">
        <f>Y186*(1+VLookups!$D$57/12)</f>
        <v>-340.79819253800736</v>
      </c>
      <c r="Z187" s="1">
        <f>E187*VLookups!$J$3</f>
        <v>416.88786666666573</v>
      </c>
      <c r="AA187" s="1" t="s">
        <v>36</v>
      </c>
      <c r="AB187" s="6">
        <f t="shared" si="8"/>
        <v>270.31916425332344</v>
      </c>
      <c r="AC187" s="1">
        <f t="shared" si="9"/>
        <v>-4309.3842152239558</v>
      </c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</row>
    <row r="188" spans="1:43" x14ac:dyDescent="0.25">
      <c r="A188" s="1"/>
      <c r="B188" s="1">
        <v>184</v>
      </c>
      <c r="C188" s="1">
        <f t="shared" si="10"/>
        <v>38</v>
      </c>
      <c r="D188" s="1">
        <f t="shared" si="11"/>
        <v>4</v>
      </c>
      <c r="E188" s="3">
        <f>E187+VLookups!$D$8</f>
        <v>10422.231666666643</v>
      </c>
      <c r="F188" s="3">
        <f>-E188*VLookups!$D$10</f>
        <v>-312.6669499999993</v>
      </c>
      <c r="G188" s="8">
        <v>0</v>
      </c>
      <c r="H188" s="3">
        <f>(-[3]VLookups!$D$13)*(E188+F188)</f>
        <v>-3285.6085329166594</v>
      </c>
      <c r="I188" s="2">
        <v>0</v>
      </c>
      <c r="J188" s="2">
        <v>0</v>
      </c>
      <c r="K188" s="2">
        <v>0</v>
      </c>
      <c r="L188" s="2">
        <v>0</v>
      </c>
      <c r="M188" s="3">
        <f>M187-VLookups!$D$33</f>
        <v>-203</v>
      </c>
      <c r="N188" s="5">
        <v>124</v>
      </c>
      <c r="O188" s="2">
        <v>0</v>
      </c>
      <c r="P188" s="2">
        <v>0</v>
      </c>
      <c r="Q188" s="1" t="s">
        <v>36</v>
      </c>
      <c r="R188" s="2">
        <v>0</v>
      </c>
      <c r="S188" s="3">
        <f>VLookups!$D$50</f>
        <v>-4487.7037773753191</v>
      </c>
      <c r="T188" s="2">
        <v>0</v>
      </c>
      <c r="U188" s="1">
        <v>40</v>
      </c>
      <c r="V188" s="2">
        <f>V187-VLookups!$D$54</f>
        <v>-1520</v>
      </c>
      <c r="W188" s="2">
        <f>-VLookups!$D$59</f>
        <v>-250</v>
      </c>
      <c r="X188" s="2">
        <f>-VLookups!$D$62</f>
        <v>-175</v>
      </c>
      <c r="Y188" s="6">
        <f>Y187*(1+VLookups!$D$57/12)</f>
        <v>-341.79218726624322</v>
      </c>
      <c r="Z188" s="1">
        <f>E188*VLookups!$J$3</f>
        <v>416.88926666666572</v>
      </c>
      <c r="AA188" s="1" t="s">
        <v>36</v>
      </c>
      <c r="AB188" s="6">
        <f t="shared" si="8"/>
        <v>263.34948577508754</v>
      </c>
      <c r="AC188" s="1">
        <f t="shared" si="9"/>
        <v>-4053.2170364742415</v>
      </c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</row>
    <row r="189" spans="1:43" x14ac:dyDescent="0.25">
      <c r="A189" s="1"/>
      <c r="B189" s="1">
        <v>185</v>
      </c>
      <c r="C189" s="1">
        <f t="shared" si="10"/>
        <v>38</v>
      </c>
      <c r="D189" s="1">
        <f t="shared" si="11"/>
        <v>5</v>
      </c>
      <c r="E189" s="3">
        <f>E188+VLookups!$D$8</f>
        <v>10422.266666666643</v>
      </c>
      <c r="F189" s="3">
        <f>-E189*VLookups!$D$10</f>
        <v>-312.66799999999927</v>
      </c>
      <c r="G189" s="8">
        <v>0</v>
      </c>
      <c r="H189" s="3">
        <f>(-[3]VLookups!$D$13)*(E189+F189)</f>
        <v>-3285.619566666659</v>
      </c>
      <c r="I189" s="2">
        <v>0</v>
      </c>
      <c r="J189" s="2">
        <v>0</v>
      </c>
      <c r="K189" s="2">
        <v>0</v>
      </c>
      <c r="L189" s="2">
        <v>0</v>
      </c>
      <c r="M189" s="3">
        <f>M188-VLookups!$D$33</f>
        <v>-204</v>
      </c>
      <c r="N189" s="5">
        <v>125</v>
      </c>
      <c r="O189" s="2">
        <v>0</v>
      </c>
      <c r="P189" s="2">
        <v>0</v>
      </c>
      <c r="Q189" s="1" t="s">
        <v>36</v>
      </c>
      <c r="R189" s="2">
        <v>0</v>
      </c>
      <c r="S189" s="3">
        <f>VLookups!$D$50</f>
        <v>-4487.7037773753191</v>
      </c>
      <c r="T189" s="2">
        <v>0</v>
      </c>
      <c r="U189" s="1">
        <v>41</v>
      </c>
      <c r="V189" s="2">
        <f>V188-VLookups!$D$54</f>
        <v>-1525</v>
      </c>
      <c r="W189" s="2">
        <f>-VLookups!$D$59</f>
        <v>-250</v>
      </c>
      <c r="X189" s="2">
        <f>-VLookups!$D$62</f>
        <v>-175</v>
      </c>
      <c r="Y189" s="6">
        <f>Y188*(1+VLookups!$D$57/12)</f>
        <v>-342.78908114576979</v>
      </c>
      <c r="Z189" s="1">
        <f>E189*VLookups!$J$3</f>
        <v>416.89066666666571</v>
      </c>
      <c r="AA189" s="1" t="s">
        <v>36</v>
      </c>
      <c r="AB189" s="6">
        <f t="shared" si="8"/>
        <v>256.37690814556095</v>
      </c>
      <c r="AC189" s="1">
        <f t="shared" si="9"/>
        <v>-3803.5954900561374</v>
      </c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</row>
    <row r="190" spans="1:43" x14ac:dyDescent="0.25">
      <c r="A190" s="1"/>
      <c r="B190" s="1">
        <v>186</v>
      </c>
      <c r="C190" s="1">
        <f t="shared" si="10"/>
        <v>38</v>
      </c>
      <c r="D190" s="1">
        <f t="shared" si="11"/>
        <v>6</v>
      </c>
      <c r="E190" s="3">
        <f>E189+VLookups!$D$8</f>
        <v>10422.301666666643</v>
      </c>
      <c r="F190" s="3">
        <f>-E190*VLookups!$D$10</f>
        <v>-312.66904999999929</v>
      </c>
      <c r="G190" s="8">
        <v>0</v>
      </c>
      <c r="H190" s="3">
        <f>(-[3]VLookups!$D$13)*(E190+F190)</f>
        <v>-3285.6306004166595</v>
      </c>
      <c r="I190" s="2">
        <v>0</v>
      </c>
      <c r="J190" s="2">
        <v>0</v>
      </c>
      <c r="K190" s="2">
        <v>0</v>
      </c>
      <c r="L190" s="2">
        <v>0</v>
      </c>
      <c r="M190" s="3">
        <f>M189-VLookups!$D$33</f>
        <v>-205</v>
      </c>
      <c r="N190" s="5">
        <v>126</v>
      </c>
      <c r="O190" s="2">
        <v>0</v>
      </c>
      <c r="P190" s="2">
        <v>0</v>
      </c>
      <c r="Q190" s="1" t="s">
        <v>36</v>
      </c>
      <c r="R190" s="2">
        <v>0</v>
      </c>
      <c r="S190" s="3">
        <f>VLookups!$D$50</f>
        <v>-4487.7037773753191</v>
      </c>
      <c r="T190" s="2">
        <v>0</v>
      </c>
      <c r="U190" s="1">
        <v>42</v>
      </c>
      <c r="V190" s="2">
        <f>V189-VLookups!$D$54</f>
        <v>-1530</v>
      </c>
      <c r="W190" s="2">
        <f>-VLookups!$D$59</f>
        <v>-250</v>
      </c>
      <c r="X190" s="2">
        <f>-VLookups!$D$62</f>
        <v>-175</v>
      </c>
      <c r="Y190" s="6">
        <f>Y189*(1+VLookups!$D$57/12)</f>
        <v>-343.78888263244494</v>
      </c>
      <c r="Z190" s="1">
        <f>E190*VLookups!$J$3</f>
        <v>416.8920666666657</v>
      </c>
      <c r="AA190" s="1" t="s">
        <v>36</v>
      </c>
      <c r="AB190" s="6">
        <f t="shared" si="8"/>
        <v>249.40142290888576</v>
      </c>
      <c r="AC190" s="1">
        <f t="shared" si="9"/>
        <v>-3560.5333929640119</v>
      </c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</row>
    <row r="191" spans="1:43" x14ac:dyDescent="0.25">
      <c r="A191" s="1"/>
      <c r="B191" s="1">
        <v>187</v>
      </c>
      <c r="C191" s="1">
        <f t="shared" si="10"/>
        <v>38</v>
      </c>
      <c r="D191" s="1">
        <f t="shared" si="11"/>
        <v>7</v>
      </c>
      <c r="E191" s="3">
        <f>E190+VLookups!$D$8</f>
        <v>10422.336666666642</v>
      </c>
      <c r="F191" s="3">
        <f>-E191*VLookups!$D$10</f>
        <v>-312.67009999999925</v>
      </c>
      <c r="G191" s="8">
        <v>0</v>
      </c>
      <c r="H191" s="3">
        <f>(-[3]VLookups!$D$13)*(E191+F191)</f>
        <v>-3285.6416341666591</v>
      </c>
      <c r="I191" s="2">
        <v>0</v>
      </c>
      <c r="J191" s="2">
        <v>0</v>
      </c>
      <c r="K191" s="2">
        <v>0</v>
      </c>
      <c r="L191" s="2">
        <v>0</v>
      </c>
      <c r="M191" s="3">
        <f>M190-VLookups!$D$33</f>
        <v>-206</v>
      </c>
      <c r="N191" s="5">
        <v>127</v>
      </c>
      <c r="O191" s="2">
        <v>0</v>
      </c>
      <c r="P191" s="2">
        <v>0</v>
      </c>
      <c r="Q191" s="1" t="s">
        <v>36</v>
      </c>
      <c r="R191" s="2">
        <v>0</v>
      </c>
      <c r="S191" s="3">
        <f>VLookups!$D$50</f>
        <v>-4487.7037773753191</v>
      </c>
      <c r="T191" s="2">
        <v>0</v>
      </c>
      <c r="U191" s="1">
        <v>43</v>
      </c>
      <c r="V191" s="2">
        <f>V190-VLookups!$D$54</f>
        <v>-1535</v>
      </c>
      <c r="W191" s="2">
        <f>-VLookups!$D$59</f>
        <v>-250</v>
      </c>
      <c r="X191" s="2">
        <f>-VLookups!$D$62</f>
        <v>-175</v>
      </c>
      <c r="Y191" s="6">
        <f>Y190*(1+VLookups!$D$57/12)</f>
        <v>-344.79160020678955</v>
      </c>
      <c r="Z191" s="1">
        <f>E191*VLookups!$J$3</f>
        <v>416.89346666666569</v>
      </c>
      <c r="AA191" s="1" t="s">
        <v>36</v>
      </c>
      <c r="AB191" s="6">
        <f t="shared" si="8"/>
        <v>242.42302158454112</v>
      </c>
      <c r="AC191" s="1">
        <f t="shared" si="9"/>
        <v>-3324.0445937010777</v>
      </c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</row>
    <row r="192" spans="1:43" x14ac:dyDescent="0.25">
      <c r="A192" s="1"/>
      <c r="B192" s="1">
        <v>188</v>
      </c>
      <c r="C192" s="1">
        <f t="shared" si="10"/>
        <v>38</v>
      </c>
      <c r="D192" s="1">
        <f t="shared" si="11"/>
        <v>8</v>
      </c>
      <c r="E192" s="3">
        <f>E191+VLookups!$D$8</f>
        <v>10422.371666666642</v>
      </c>
      <c r="F192" s="3">
        <f>-E192*VLookups!$D$10</f>
        <v>-312.67114999999927</v>
      </c>
      <c r="G192" s="8">
        <v>0</v>
      </c>
      <c r="H192" s="3">
        <f>(-[3]VLookups!$D$13)*(E192+F192)</f>
        <v>-3285.6526679166586</v>
      </c>
      <c r="I192" s="2">
        <v>0</v>
      </c>
      <c r="J192" s="2">
        <v>0</v>
      </c>
      <c r="K192" s="2">
        <v>0</v>
      </c>
      <c r="L192" s="2">
        <v>0</v>
      </c>
      <c r="M192" s="3">
        <f>M191-VLookups!$D$33</f>
        <v>-207</v>
      </c>
      <c r="N192" s="5">
        <v>128</v>
      </c>
      <c r="O192" s="2">
        <v>0</v>
      </c>
      <c r="P192" s="2">
        <v>0</v>
      </c>
      <c r="Q192" s="1" t="s">
        <v>36</v>
      </c>
      <c r="R192" s="2">
        <v>0</v>
      </c>
      <c r="S192" s="3">
        <f>VLookups!$D$50</f>
        <v>-4487.7037773753191</v>
      </c>
      <c r="T192" s="2">
        <v>0</v>
      </c>
      <c r="U192" s="1">
        <v>44</v>
      </c>
      <c r="V192" s="2">
        <f>V191-VLookups!$D$54</f>
        <v>-1540</v>
      </c>
      <c r="W192" s="2">
        <f>-VLookups!$D$59</f>
        <v>-250</v>
      </c>
      <c r="X192" s="2">
        <f>-VLookups!$D$62</f>
        <v>-175</v>
      </c>
      <c r="Y192" s="6">
        <f>Y191*(1+VLookups!$D$57/12)</f>
        <v>-345.79724237405935</v>
      </c>
      <c r="Z192" s="1">
        <f>E192*VLookups!$J$3</f>
        <v>416.89486666666568</v>
      </c>
      <c r="AA192" s="1" t="s">
        <v>36</v>
      </c>
      <c r="AB192" s="6">
        <f t="shared" si="8"/>
        <v>235.44169566727129</v>
      </c>
      <c r="AC192" s="1">
        <f t="shared" si="9"/>
        <v>-3094.1429723566416</v>
      </c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</row>
    <row r="193" spans="1:43" x14ac:dyDescent="0.25">
      <c r="A193" s="1"/>
      <c r="B193" s="1">
        <v>189</v>
      </c>
      <c r="C193" s="1">
        <f t="shared" si="10"/>
        <v>38</v>
      </c>
      <c r="D193" s="1">
        <f t="shared" si="11"/>
        <v>9</v>
      </c>
      <c r="E193" s="3">
        <f>E192+VLookups!$D$8</f>
        <v>10422.406666666642</v>
      </c>
      <c r="F193" s="3">
        <f>-E193*VLookups!$D$10</f>
        <v>-312.67219999999924</v>
      </c>
      <c r="G193" s="8">
        <v>0</v>
      </c>
      <c r="H193" s="3">
        <f>(-[3]VLookups!$D$13)*(E193+F193)</f>
        <v>-3285.6637016666591</v>
      </c>
      <c r="I193" s="2">
        <v>0</v>
      </c>
      <c r="J193" s="2">
        <v>0</v>
      </c>
      <c r="K193" s="2">
        <v>0</v>
      </c>
      <c r="L193" s="2">
        <v>0</v>
      </c>
      <c r="M193" s="3">
        <f>M192-VLookups!$D$33</f>
        <v>-208</v>
      </c>
      <c r="N193" s="5">
        <v>129</v>
      </c>
      <c r="O193" s="2">
        <v>0</v>
      </c>
      <c r="P193" s="2">
        <v>0</v>
      </c>
      <c r="Q193" s="1" t="s">
        <v>36</v>
      </c>
      <c r="R193" s="2">
        <v>0</v>
      </c>
      <c r="S193" s="3">
        <f>VLookups!$D$50</f>
        <v>-4487.7037773753191</v>
      </c>
      <c r="T193" s="2">
        <v>0</v>
      </c>
      <c r="U193" s="1">
        <v>45</v>
      </c>
      <c r="V193" s="2">
        <f>V192-VLookups!$D$54</f>
        <v>-1545</v>
      </c>
      <c r="W193" s="2">
        <f>-VLookups!$D$59</f>
        <v>-250</v>
      </c>
      <c r="X193" s="2">
        <f>-VLookups!$D$62</f>
        <v>-175</v>
      </c>
      <c r="Y193" s="6">
        <f>Y192*(1+VLookups!$D$57/12)</f>
        <v>-346.80581766431703</v>
      </c>
      <c r="Z193" s="1">
        <f>E193*VLookups!$J$3</f>
        <v>416.89626666666572</v>
      </c>
      <c r="AA193" s="1" t="s">
        <v>36</v>
      </c>
      <c r="AB193" s="6">
        <f t="shared" si="8"/>
        <v>228.45743662701364</v>
      </c>
      <c r="AC193" s="1">
        <f t="shared" si="9"/>
        <v>-2870.8424406835561</v>
      </c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</row>
    <row r="194" spans="1:43" x14ac:dyDescent="0.25">
      <c r="A194" s="1"/>
      <c r="B194" s="1">
        <v>190</v>
      </c>
      <c r="C194" s="1">
        <f t="shared" si="10"/>
        <v>38</v>
      </c>
      <c r="D194" s="1">
        <f t="shared" si="11"/>
        <v>10</v>
      </c>
      <c r="E194" s="3">
        <f>E193+VLookups!$D$8</f>
        <v>10422.441666666642</v>
      </c>
      <c r="F194" s="3">
        <f>-E194*VLookups!$D$10</f>
        <v>-312.67324999999926</v>
      </c>
      <c r="G194" s="8">
        <v>0</v>
      </c>
      <c r="H194" s="3">
        <f>(-[3]VLookups!$D$13)*(E194+F194)</f>
        <v>-3285.6747354166587</v>
      </c>
      <c r="I194" s="2">
        <v>0</v>
      </c>
      <c r="J194" s="2">
        <v>0</v>
      </c>
      <c r="K194" s="2">
        <v>0</v>
      </c>
      <c r="L194" s="2">
        <v>0</v>
      </c>
      <c r="M194" s="3">
        <f>M193-VLookups!$D$33</f>
        <v>-209</v>
      </c>
      <c r="N194" s="5">
        <v>130</v>
      </c>
      <c r="O194" s="2">
        <v>0</v>
      </c>
      <c r="P194" s="2">
        <v>0</v>
      </c>
      <c r="Q194" s="1" t="s">
        <v>36</v>
      </c>
      <c r="R194" s="2">
        <v>0</v>
      </c>
      <c r="S194" s="3">
        <f>VLookups!$D$50</f>
        <v>-4487.7037773753191</v>
      </c>
      <c r="T194" s="2">
        <v>0</v>
      </c>
      <c r="U194" s="1">
        <v>46</v>
      </c>
      <c r="V194" s="2">
        <f>V193-VLookups!$D$54</f>
        <v>-1550</v>
      </c>
      <c r="W194" s="2">
        <f>-VLookups!$D$59</f>
        <v>-250</v>
      </c>
      <c r="X194" s="2">
        <f>-VLookups!$D$62</f>
        <v>-175</v>
      </c>
      <c r="Y194" s="6">
        <f>Y193*(1+VLookups!$D$57/12)</f>
        <v>-347.81733463250464</v>
      </c>
      <c r="Z194" s="1">
        <f>E194*VLookups!$J$3</f>
        <v>416.89766666666571</v>
      </c>
      <c r="AA194" s="1" t="s">
        <v>36</v>
      </c>
      <c r="AB194" s="6">
        <f t="shared" si="8"/>
        <v>221.470235908826</v>
      </c>
      <c r="AC194" s="1">
        <f t="shared" si="9"/>
        <v>-2654.1569421758695</v>
      </c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</row>
    <row r="195" spans="1:43" x14ac:dyDescent="0.25">
      <c r="A195" s="1"/>
      <c r="B195" s="1">
        <v>191</v>
      </c>
      <c r="C195" s="1">
        <f t="shared" si="10"/>
        <v>38</v>
      </c>
      <c r="D195" s="1">
        <f t="shared" si="11"/>
        <v>11</v>
      </c>
      <c r="E195" s="3">
        <f>E194+VLookups!$D$8</f>
        <v>10422.476666666642</v>
      </c>
      <c r="F195" s="3">
        <f>-E195*VLookups!$D$10</f>
        <v>-312.67429999999922</v>
      </c>
      <c r="G195" s="8">
        <v>0</v>
      </c>
      <c r="H195" s="3">
        <f>(-[3]VLookups!$D$13)*(E195+F195)</f>
        <v>-3285.6857691666592</v>
      </c>
      <c r="I195" s="2">
        <v>0</v>
      </c>
      <c r="J195" s="2">
        <v>0</v>
      </c>
      <c r="K195" s="2">
        <v>0</v>
      </c>
      <c r="L195" s="2">
        <v>0</v>
      </c>
      <c r="M195" s="3">
        <f>M194-VLookups!$D$33</f>
        <v>-210</v>
      </c>
      <c r="N195" s="5">
        <v>131</v>
      </c>
      <c r="O195" s="2">
        <v>0</v>
      </c>
      <c r="P195" s="2">
        <v>0</v>
      </c>
      <c r="Q195" s="1" t="s">
        <v>36</v>
      </c>
      <c r="R195" s="2">
        <v>0</v>
      </c>
      <c r="S195" s="3">
        <f>VLookups!$D$50</f>
        <v>-4487.7037773753191</v>
      </c>
      <c r="T195" s="2">
        <v>0</v>
      </c>
      <c r="U195" s="1">
        <v>47</v>
      </c>
      <c r="V195" s="2">
        <f>V194-VLookups!$D$54</f>
        <v>-1555</v>
      </c>
      <c r="W195" s="2">
        <f>-VLookups!$D$59</f>
        <v>-250</v>
      </c>
      <c r="X195" s="2">
        <f>-VLookups!$D$62</f>
        <v>-175</v>
      </c>
      <c r="Y195" s="6">
        <f>Y194*(1+VLookups!$D$57/12)</f>
        <v>-348.83180185851609</v>
      </c>
      <c r="Z195" s="1">
        <f>E195*VLookups!$J$3</f>
        <v>416.8990666666657</v>
      </c>
      <c r="AA195" s="1" t="s">
        <v>36</v>
      </c>
      <c r="AB195" s="6">
        <f t="shared" si="8"/>
        <v>214.48008493281452</v>
      </c>
      <c r="AC195" s="1">
        <f t="shared" si="9"/>
        <v>-2444.1004521466816</v>
      </c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</row>
    <row r="196" spans="1:43" x14ac:dyDescent="0.25">
      <c r="A196" s="1"/>
      <c r="B196" s="1">
        <v>192</v>
      </c>
      <c r="C196" s="1">
        <f t="shared" si="10"/>
        <v>39</v>
      </c>
      <c r="D196" s="1">
        <f t="shared" si="11"/>
        <v>0</v>
      </c>
      <c r="E196" s="3">
        <f>E195+VLookups!$D$8</f>
        <v>10422.511666666642</v>
      </c>
      <c r="F196" s="3">
        <f>-E196*VLookups!$D$10</f>
        <v>-312.67534999999924</v>
      </c>
      <c r="G196" s="8">
        <v>0</v>
      </c>
      <c r="H196" s="3">
        <f>(-[3]VLookups!$D$13)*(E196+F196)</f>
        <v>-3285.6968029166587</v>
      </c>
      <c r="I196" s="2">
        <v>0</v>
      </c>
      <c r="J196" s="2">
        <v>0</v>
      </c>
      <c r="K196" s="2">
        <v>0</v>
      </c>
      <c r="L196" s="2">
        <v>0</v>
      </c>
      <c r="M196" s="3">
        <f>M195-VLookups!$D$33</f>
        <v>-211</v>
      </c>
      <c r="N196" s="5">
        <v>132</v>
      </c>
      <c r="O196" s="2">
        <v>0</v>
      </c>
      <c r="P196" s="2">
        <v>0</v>
      </c>
      <c r="Q196" s="1" t="s">
        <v>36</v>
      </c>
      <c r="R196" s="2">
        <v>0</v>
      </c>
      <c r="S196" s="3">
        <f>VLookups!$D$50</f>
        <v>-4487.7037773753191</v>
      </c>
      <c r="T196" s="2">
        <v>0</v>
      </c>
      <c r="U196" s="1">
        <v>48</v>
      </c>
      <c r="V196" s="2">
        <f>V195-VLookups!$D$54</f>
        <v>-1560</v>
      </c>
      <c r="W196" s="2">
        <f>-VLookups!$D$59</f>
        <v>-250</v>
      </c>
      <c r="X196" s="2">
        <f>-VLookups!$D$62</f>
        <v>-175</v>
      </c>
      <c r="Y196" s="6">
        <f>Y195*(1+VLookups!$D$57/12)</f>
        <v>-349.84922794727009</v>
      </c>
      <c r="Z196" s="1">
        <f>E196*VLookups!$J$3</f>
        <v>416.90046666666569</v>
      </c>
      <c r="AA196" s="1" t="s">
        <v>36</v>
      </c>
      <c r="AB196" s="6">
        <f t="shared" si="8"/>
        <v>207.48697509406048</v>
      </c>
      <c r="AC196" s="1">
        <f t="shared" si="9"/>
        <v>-2240.6869778061987</v>
      </c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</row>
    <row r="197" spans="1:43" x14ac:dyDescent="0.25">
      <c r="A197" s="1"/>
      <c r="B197" s="1">
        <v>193</v>
      </c>
      <c r="C197" s="1">
        <f t="shared" si="10"/>
        <v>39</v>
      </c>
      <c r="D197" s="1">
        <f t="shared" si="11"/>
        <v>1</v>
      </c>
      <c r="E197" s="3">
        <f>E196+VLookups!$D$8</f>
        <v>10422.546666666642</v>
      </c>
      <c r="F197" s="3">
        <f>-E197*VLookups!$D$10</f>
        <v>-312.67639999999926</v>
      </c>
      <c r="G197" s="8">
        <v>0</v>
      </c>
      <c r="H197" s="3">
        <f>(-[3]VLookups!$D$13)*(E197+F197)</f>
        <v>-3285.7078366666592</v>
      </c>
      <c r="I197" s="2">
        <v>0</v>
      </c>
      <c r="J197" s="2">
        <v>0</v>
      </c>
      <c r="K197" s="2">
        <v>0</v>
      </c>
      <c r="L197" s="2">
        <v>0</v>
      </c>
      <c r="M197" s="3">
        <f>M196-VLookups!$D$33</f>
        <v>-212</v>
      </c>
      <c r="N197" s="5">
        <v>133</v>
      </c>
      <c r="O197" s="2">
        <v>0</v>
      </c>
      <c r="P197" s="2">
        <v>0</v>
      </c>
      <c r="Q197" s="1" t="s">
        <v>36</v>
      </c>
      <c r="R197" s="2">
        <v>0</v>
      </c>
      <c r="S197" s="3">
        <f>VLookups!$D$50</f>
        <v>-4487.7037773753191</v>
      </c>
      <c r="T197" s="2">
        <v>0</v>
      </c>
      <c r="U197" s="1">
        <v>49</v>
      </c>
      <c r="V197" s="2">
        <f>V196-VLookups!$D$54</f>
        <v>-1565</v>
      </c>
      <c r="W197" s="2">
        <f>-VLookups!$D$59</f>
        <v>-250</v>
      </c>
      <c r="X197" s="2">
        <f>-VLookups!$D$62</f>
        <v>-175</v>
      </c>
      <c r="Y197" s="6">
        <f>Y196*(1+VLookups!$D$57/12)</f>
        <v>-350.86962152878294</v>
      </c>
      <c r="Z197" s="1">
        <f>E197*VLookups!$J$3</f>
        <v>416.90186666666568</v>
      </c>
      <c r="AA197" s="1" t="s">
        <v>36</v>
      </c>
      <c r="AB197" s="6">
        <f t="shared" ref="AB197:AB260" si="12">SUM(E197,F197,H197,I197,K197,L197,M197,O197,P197,R197,S197,T197,V197,W197,X197,Y197,G197,J197,Z197,AA197)</f>
        <v>200.4908977625476</v>
      </c>
      <c r="AC197" s="1">
        <f t="shared" si="9"/>
        <v>-2043.9305583399948</v>
      </c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</row>
    <row r="198" spans="1:43" x14ac:dyDescent="0.25">
      <c r="A198" s="1"/>
      <c r="B198" s="1">
        <v>194</v>
      </c>
      <c r="C198" s="1">
        <f t="shared" si="10"/>
        <v>39</v>
      </c>
      <c r="D198" s="1">
        <f t="shared" si="11"/>
        <v>2</v>
      </c>
      <c r="E198" s="3">
        <f>E197+VLookups!$D$8</f>
        <v>10422.581666666641</v>
      </c>
      <c r="F198" s="3">
        <f>-E198*VLookups!$D$10</f>
        <v>-312.67744999999923</v>
      </c>
      <c r="G198" s="8">
        <v>0</v>
      </c>
      <c r="H198" s="3">
        <f>(-[3]VLookups!$D$13)*(E198+F198)</f>
        <v>-3285.7188704166588</v>
      </c>
      <c r="I198" s="2">
        <v>0</v>
      </c>
      <c r="J198" s="2">
        <v>0</v>
      </c>
      <c r="K198" s="2">
        <v>0</v>
      </c>
      <c r="L198" s="2">
        <v>0</v>
      </c>
      <c r="M198" s="3">
        <f>M197-VLookups!$D$33</f>
        <v>-213</v>
      </c>
      <c r="N198" s="5">
        <v>134</v>
      </c>
      <c r="O198" s="2">
        <v>0</v>
      </c>
      <c r="P198" s="2">
        <v>0</v>
      </c>
      <c r="Q198" s="1" t="s">
        <v>36</v>
      </c>
      <c r="R198" s="2">
        <v>0</v>
      </c>
      <c r="S198" s="3">
        <f>VLookups!$D$50</f>
        <v>-4487.7037773753191</v>
      </c>
      <c r="T198" s="2">
        <v>0</v>
      </c>
      <c r="U198" s="1">
        <v>50</v>
      </c>
      <c r="V198" s="2">
        <f>V197-VLookups!$D$54</f>
        <v>-1570</v>
      </c>
      <c r="W198" s="2">
        <f>-VLookups!$D$59</f>
        <v>-250</v>
      </c>
      <c r="X198" s="2">
        <f>-VLookups!$D$62</f>
        <v>-175</v>
      </c>
      <c r="Y198" s="6">
        <f>Y197*(1+VLookups!$D$57/12)</f>
        <v>-351.89299125824192</v>
      </c>
      <c r="Z198" s="1">
        <f>E198*VLookups!$J$3</f>
        <v>416.90326666666567</v>
      </c>
      <c r="AA198" s="1" t="s">
        <v>36</v>
      </c>
      <c r="AB198" s="6">
        <f t="shared" si="12"/>
        <v>193.4918442830886</v>
      </c>
      <c r="AC198" s="1">
        <f t="shared" ref="AC198:AC261" si="13">AB198+AC197*(1+$AC$2/12)</f>
        <v>-1853.845264987473</v>
      </c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spans="1:43" x14ac:dyDescent="0.25">
      <c r="A199" s="1"/>
      <c r="B199" s="1">
        <v>195</v>
      </c>
      <c r="C199" s="1">
        <f t="shared" si="10"/>
        <v>39</v>
      </c>
      <c r="D199" s="1">
        <f t="shared" si="11"/>
        <v>3</v>
      </c>
      <c r="E199" s="3">
        <f>E198+VLookups!$D$8</f>
        <v>10422.616666666641</v>
      </c>
      <c r="F199" s="3">
        <f>-E199*VLookups!$D$10</f>
        <v>-312.67849999999925</v>
      </c>
      <c r="G199" s="8">
        <v>0</v>
      </c>
      <c r="H199" s="3">
        <f>(-[3]VLookups!$D$13)*(E199+F199)</f>
        <v>-3285.7299041666583</v>
      </c>
      <c r="I199" s="2">
        <v>0</v>
      </c>
      <c r="J199" s="2">
        <v>0</v>
      </c>
      <c r="K199" s="2">
        <v>0</v>
      </c>
      <c r="L199" s="2">
        <v>0</v>
      </c>
      <c r="M199" s="3">
        <f>M198-VLookups!$D$33</f>
        <v>-214</v>
      </c>
      <c r="N199" s="5">
        <v>135</v>
      </c>
      <c r="O199" s="2">
        <v>0</v>
      </c>
      <c r="P199" s="2">
        <v>0</v>
      </c>
      <c r="Q199" s="1" t="s">
        <v>36</v>
      </c>
      <c r="R199" s="2">
        <v>0</v>
      </c>
      <c r="S199" s="3">
        <f>VLookups!$D$50</f>
        <v>-4487.7037773753191</v>
      </c>
      <c r="T199" s="2">
        <v>0</v>
      </c>
      <c r="U199" s="1">
        <v>51</v>
      </c>
      <c r="V199" s="2">
        <f>V198-VLookups!$D$54</f>
        <v>-1575</v>
      </c>
      <c r="W199" s="2">
        <f>-VLookups!$D$59</f>
        <v>-250</v>
      </c>
      <c r="X199" s="2">
        <f>-VLookups!$D$62</f>
        <v>-175</v>
      </c>
      <c r="Y199" s="6">
        <f>Y198*(1+VLookups!$D$57/12)</f>
        <v>-352.91934581607848</v>
      </c>
      <c r="Z199" s="1">
        <f>E199*VLookups!$J$3</f>
        <v>416.90466666666566</v>
      </c>
      <c r="AA199" s="1" t="s">
        <v>36</v>
      </c>
      <c r="AB199" s="6">
        <f t="shared" si="12"/>
        <v>186.4898059752511</v>
      </c>
      <c r="AC199" s="1">
        <f t="shared" si="13"/>
        <v>-1670.4452011205344</v>
      </c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spans="1:43" x14ac:dyDescent="0.25">
      <c r="A200" s="1"/>
      <c r="B200" s="1">
        <v>196</v>
      </c>
      <c r="C200" s="1">
        <f t="shared" si="10"/>
        <v>39</v>
      </c>
      <c r="D200" s="1">
        <f t="shared" si="11"/>
        <v>4</v>
      </c>
      <c r="E200" s="3">
        <f>E199+VLookups!$D$8</f>
        <v>10422.651666666641</v>
      </c>
      <c r="F200" s="3">
        <f>-E200*VLookups!$D$10</f>
        <v>-312.67954999999921</v>
      </c>
      <c r="G200" s="8">
        <v>0</v>
      </c>
      <c r="H200" s="3">
        <f>(-[3]VLookups!$D$13)*(E200+F200)</f>
        <v>-3285.7409379166588</v>
      </c>
      <c r="I200" s="2">
        <v>0</v>
      </c>
      <c r="J200" s="2">
        <v>0</v>
      </c>
      <c r="K200" s="2">
        <v>0</v>
      </c>
      <c r="L200" s="2">
        <v>0</v>
      </c>
      <c r="M200" s="3">
        <f>M199-VLookups!$D$33</f>
        <v>-215</v>
      </c>
      <c r="N200" s="5">
        <v>136</v>
      </c>
      <c r="O200" s="2">
        <v>0</v>
      </c>
      <c r="P200" s="2">
        <v>0</v>
      </c>
      <c r="Q200" s="1" t="s">
        <v>36</v>
      </c>
      <c r="R200" s="2">
        <v>0</v>
      </c>
      <c r="S200" s="3">
        <f>VLookups!$D$50</f>
        <v>-4487.7037773753191</v>
      </c>
      <c r="T200" s="2">
        <v>0</v>
      </c>
      <c r="U200" s="1">
        <v>52</v>
      </c>
      <c r="V200" s="2">
        <f>V199-VLookups!$D$54</f>
        <v>-1580</v>
      </c>
      <c r="W200" s="2">
        <f>-VLookups!$D$59</f>
        <v>-250</v>
      </c>
      <c r="X200" s="2">
        <f>-VLookups!$D$62</f>
        <v>-175</v>
      </c>
      <c r="Y200" s="6">
        <f>Y199*(1+VLookups!$D$57/12)</f>
        <v>-353.94869390804206</v>
      </c>
      <c r="Z200" s="1">
        <f>E200*VLookups!$J$3</f>
        <v>416.90606666666565</v>
      </c>
      <c r="AA200" s="1" t="s">
        <v>36</v>
      </c>
      <c r="AB200" s="6">
        <f t="shared" si="12"/>
        <v>179.4847741332884</v>
      </c>
      <c r="AC200" s="1">
        <f t="shared" si="13"/>
        <v>-1493.7445023224468</v>
      </c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</row>
    <row r="201" spans="1:43" x14ac:dyDescent="0.25">
      <c r="A201" s="1"/>
      <c r="B201" s="1">
        <v>197</v>
      </c>
      <c r="C201" s="1">
        <f t="shared" si="10"/>
        <v>39</v>
      </c>
      <c r="D201" s="1">
        <f t="shared" si="11"/>
        <v>5</v>
      </c>
      <c r="E201" s="3">
        <f>E200+VLookups!$D$8</f>
        <v>10422.686666666641</v>
      </c>
      <c r="F201" s="3">
        <f>-E201*VLookups!$D$10</f>
        <v>-312.68059999999923</v>
      </c>
      <c r="G201" s="8">
        <v>0</v>
      </c>
      <c r="H201" s="3">
        <f>(-[3]VLookups!$D$13)*(E201+F201)</f>
        <v>-3285.7519716666584</v>
      </c>
      <c r="I201" s="2">
        <v>0</v>
      </c>
      <c r="J201" s="2">
        <v>0</v>
      </c>
      <c r="K201" s="2">
        <v>0</v>
      </c>
      <c r="L201" s="2">
        <v>0</v>
      </c>
      <c r="M201" s="3">
        <f>M200-VLookups!$D$33</f>
        <v>-216</v>
      </c>
      <c r="N201" s="5">
        <v>137</v>
      </c>
      <c r="O201" s="2">
        <v>0</v>
      </c>
      <c r="P201" s="2">
        <v>0</v>
      </c>
      <c r="Q201" s="1" t="s">
        <v>36</v>
      </c>
      <c r="R201" s="2">
        <v>0</v>
      </c>
      <c r="S201" s="3">
        <f>VLookups!$D$50</f>
        <v>-4487.7037773753191</v>
      </c>
      <c r="T201" s="2">
        <v>0</v>
      </c>
      <c r="U201" s="1">
        <v>53</v>
      </c>
      <c r="V201" s="2">
        <f>V200-VLookups!$D$54</f>
        <v>-1585</v>
      </c>
      <c r="W201" s="2">
        <f>-VLookups!$D$59</f>
        <v>-250</v>
      </c>
      <c r="X201" s="2">
        <f>-VLookups!$D$62</f>
        <v>-175</v>
      </c>
      <c r="Y201" s="6">
        <f>Y200*(1+VLookups!$D$57/12)</f>
        <v>-354.98104426527385</v>
      </c>
      <c r="Z201" s="1">
        <f>E201*VLookups!$J$3</f>
        <v>416.90746666666564</v>
      </c>
      <c r="AA201" s="1" t="s">
        <v>36</v>
      </c>
      <c r="AB201" s="6">
        <f t="shared" si="12"/>
        <v>172.47674002605567</v>
      </c>
      <c r="AC201" s="1">
        <f t="shared" si="13"/>
        <v>-1323.7573364669286</v>
      </c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</row>
    <row r="202" spans="1:43" x14ac:dyDescent="0.25">
      <c r="A202" s="1"/>
      <c r="B202" s="1">
        <v>198</v>
      </c>
      <c r="C202" s="1">
        <f t="shared" si="10"/>
        <v>39</v>
      </c>
      <c r="D202" s="1">
        <f t="shared" si="11"/>
        <v>6</v>
      </c>
      <c r="E202" s="3">
        <f>E201+VLookups!$D$8</f>
        <v>10422.721666666641</v>
      </c>
      <c r="F202" s="3">
        <f>-E202*VLookups!$D$10</f>
        <v>-312.68164999999919</v>
      </c>
      <c r="G202" s="8">
        <v>0</v>
      </c>
      <c r="H202" s="3">
        <f>(-[3]VLookups!$D$13)*(E202+F202)</f>
        <v>-3285.7630054166589</v>
      </c>
      <c r="I202" s="2">
        <v>0</v>
      </c>
      <c r="J202" s="2">
        <v>0</v>
      </c>
      <c r="K202" s="2">
        <v>0</v>
      </c>
      <c r="L202" s="2">
        <v>0</v>
      </c>
      <c r="M202" s="3">
        <f>M201-VLookups!$D$33</f>
        <v>-217</v>
      </c>
      <c r="N202" s="5">
        <v>138</v>
      </c>
      <c r="O202" s="2">
        <v>0</v>
      </c>
      <c r="P202" s="2">
        <v>0</v>
      </c>
      <c r="Q202" s="1" t="s">
        <v>36</v>
      </c>
      <c r="R202" s="2">
        <v>0</v>
      </c>
      <c r="S202" s="3">
        <f>VLookups!$D$50</f>
        <v>-4487.7037773753191</v>
      </c>
      <c r="T202" s="2">
        <v>0</v>
      </c>
      <c r="U202" s="1">
        <v>54</v>
      </c>
      <c r="V202" s="2">
        <f>V201-VLookups!$D$54</f>
        <v>-1590</v>
      </c>
      <c r="W202" s="2">
        <f>-VLookups!$D$59</f>
        <v>-250</v>
      </c>
      <c r="X202" s="2">
        <f>-VLookups!$D$62</f>
        <v>-175</v>
      </c>
      <c r="Y202" s="6">
        <f>Y201*(1+VLookups!$D$57/12)</f>
        <v>-356.01640564438088</v>
      </c>
      <c r="Z202" s="1">
        <f>E202*VLookups!$J$3</f>
        <v>416.90886666666563</v>
      </c>
      <c r="AA202" s="1" t="s">
        <v>36</v>
      </c>
      <c r="AB202" s="6">
        <f t="shared" si="12"/>
        <v>165.46569489694951</v>
      </c>
      <c r="AC202" s="1">
        <f t="shared" si="13"/>
        <v>-1160.497903797424</v>
      </c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</row>
    <row r="203" spans="1:43" x14ac:dyDescent="0.25">
      <c r="A203" s="1"/>
      <c r="B203" s="1">
        <v>199</v>
      </c>
      <c r="C203" s="1">
        <f t="shared" si="10"/>
        <v>39</v>
      </c>
      <c r="D203" s="1">
        <f t="shared" si="11"/>
        <v>7</v>
      </c>
      <c r="E203" s="3">
        <f>E202+VLookups!$D$8</f>
        <v>10422.756666666641</v>
      </c>
      <c r="F203" s="3">
        <f>-E203*VLookups!$D$10</f>
        <v>-312.68269999999922</v>
      </c>
      <c r="G203" s="8">
        <v>0</v>
      </c>
      <c r="H203" s="3">
        <f>(-[3]VLookups!$D$13)*(E203+F203)</f>
        <v>-3285.7740391666584</v>
      </c>
      <c r="I203" s="2">
        <v>0</v>
      </c>
      <c r="J203" s="2">
        <v>0</v>
      </c>
      <c r="K203" s="2">
        <v>0</v>
      </c>
      <c r="L203" s="2">
        <v>0</v>
      </c>
      <c r="M203" s="3">
        <f>M202-VLookups!$D$33</f>
        <v>-218</v>
      </c>
      <c r="N203" s="5">
        <v>139</v>
      </c>
      <c r="O203" s="2">
        <v>0</v>
      </c>
      <c r="P203" s="2">
        <v>0</v>
      </c>
      <c r="Q203" s="1" t="s">
        <v>36</v>
      </c>
      <c r="R203" s="2">
        <v>0</v>
      </c>
      <c r="S203" s="3">
        <f>VLookups!$D$50</f>
        <v>-4487.7037773753191</v>
      </c>
      <c r="T203" s="2">
        <v>0</v>
      </c>
      <c r="U203" s="1">
        <v>55</v>
      </c>
      <c r="V203" s="2">
        <f>V202-VLookups!$D$54</f>
        <v>-1595</v>
      </c>
      <c r="W203" s="2">
        <f>-VLookups!$D$59</f>
        <v>-250</v>
      </c>
      <c r="X203" s="2">
        <f>-VLookups!$D$62</f>
        <v>-175</v>
      </c>
      <c r="Y203" s="6">
        <f>Y202*(1+VLookups!$D$57/12)</f>
        <v>-357.05478682751033</v>
      </c>
      <c r="Z203" s="1">
        <f>E203*VLookups!$J$3</f>
        <v>416.91026666666562</v>
      </c>
      <c r="AA203" s="1" t="s">
        <v>36</v>
      </c>
      <c r="AB203" s="6">
        <f t="shared" si="12"/>
        <v>158.45162996381913</v>
      </c>
      <c r="AC203" s="1">
        <f t="shared" si="13"/>
        <v>-1003.9804370066006</v>
      </c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</row>
    <row r="204" spans="1:43" x14ac:dyDescent="0.25">
      <c r="A204" s="1"/>
      <c r="B204" s="1">
        <v>200</v>
      </c>
      <c r="C204" s="1">
        <f t="shared" si="10"/>
        <v>39</v>
      </c>
      <c r="D204" s="1">
        <f t="shared" si="11"/>
        <v>8</v>
      </c>
      <c r="E204" s="3">
        <f>E203+VLookups!$D$8</f>
        <v>10422.791666666641</v>
      </c>
      <c r="F204" s="3">
        <f>-E204*VLookups!$D$10</f>
        <v>-312.68374999999918</v>
      </c>
      <c r="G204" s="8">
        <v>0</v>
      </c>
      <c r="H204" s="3">
        <f>(-[3]VLookups!$D$13)*(E204+F204)</f>
        <v>-3285.7850729166589</v>
      </c>
      <c r="I204" s="2">
        <v>0</v>
      </c>
      <c r="J204" s="2">
        <v>0</v>
      </c>
      <c r="K204" s="2">
        <v>0</v>
      </c>
      <c r="L204" s="2">
        <v>0</v>
      </c>
      <c r="M204" s="3">
        <f>M203-VLookups!$D$33</f>
        <v>-219</v>
      </c>
      <c r="N204" s="5">
        <v>140</v>
      </c>
      <c r="O204" s="2">
        <v>0</v>
      </c>
      <c r="P204" s="2">
        <v>0</v>
      </c>
      <c r="Q204" s="1" t="s">
        <v>36</v>
      </c>
      <c r="R204" s="2">
        <v>0</v>
      </c>
      <c r="S204" s="3">
        <f>VLookups!$D$50</f>
        <v>-4487.7037773753191</v>
      </c>
      <c r="T204" s="2">
        <v>0</v>
      </c>
      <c r="U204" s="1">
        <v>56</v>
      </c>
      <c r="V204" s="2">
        <f>V203-VLookups!$D$54</f>
        <v>-1600</v>
      </c>
      <c r="W204" s="2">
        <f>-VLookups!$D$59</f>
        <v>-250</v>
      </c>
      <c r="X204" s="2">
        <f>-VLookups!$D$62</f>
        <v>-175</v>
      </c>
      <c r="Y204" s="6">
        <f>Y203*(1+VLookups!$D$57/12)</f>
        <v>-358.09619662242392</v>
      </c>
      <c r="Z204" s="1">
        <f>E204*VLookups!$J$3</f>
        <v>416.91166666666561</v>
      </c>
      <c r="AA204" s="1" t="s">
        <v>36</v>
      </c>
      <c r="AB204" s="6">
        <f t="shared" si="12"/>
        <v>151.43453641890642</v>
      </c>
      <c r="AC204" s="1">
        <f t="shared" si="13"/>
        <v>-854.21920131603861</v>
      </c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</row>
    <row r="205" spans="1:43" x14ac:dyDescent="0.25">
      <c r="A205" s="1"/>
      <c r="B205" s="1">
        <v>201</v>
      </c>
      <c r="C205" s="1">
        <f t="shared" si="10"/>
        <v>39</v>
      </c>
      <c r="D205" s="1">
        <f t="shared" si="11"/>
        <v>9</v>
      </c>
      <c r="E205" s="3">
        <f>E204+VLookups!$D$8</f>
        <v>10422.82666666664</v>
      </c>
      <c r="F205" s="3">
        <f>-E205*VLookups!$D$10</f>
        <v>-312.6847999999992</v>
      </c>
      <c r="G205" s="8">
        <v>0</v>
      </c>
      <c r="H205" s="3">
        <f>(-[3]VLookups!$D$13)*(E205+F205)</f>
        <v>-3285.7961066666585</v>
      </c>
      <c r="I205" s="2">
        <v>0</v>
      </c>
      <c r="J205" s="2">
        <v>0</v>
      </c>
      <c r="K205" s="2">
        <v>0</v>
      </c>
      <c r="L205" s="2">
        <v>0</v>
      </c>
      <c r="M205" s="3">
        <f>M204-VLookups!$D$33</f>
        <v>-220</v>
      </c>
      <c r="N205" s="5">
        <v>141</v>
      </c>
      <c r="O205" s="2">
        <v>0</v>
      </c>
      <c r="P205" s="2">
        <v>0</v>
      </c>
      <c r="Q205" s="1" t="s">
        <v>36</v>
      </c>
      <c r="R205" s="2">
        <v>0</v>
      </c>
      <c r="S205" s="3">
        <f>VLookups!$D$50</f>
        <v>-4487.7037773753191</v>
      </c>
      <c r="T205" s="2">
        <v>0</v>
      </c>
      <c r="U205" s="1">
        <v>57</v>
      </c>
      <c r="V205" s="2">
        <f>V204-VLookups!$D$54</f>
        <v>-1605</v>
      </c>
      <c r="W205" s="2">
        <f>-VLookups!$D$59</f>
        <v>-250</v>
      </c>
      <c r="X205" s="2">
        <f>-VLookups!$D$62</f>
        <v>-175</v>
      </c>
      <c r="Y205" s="6">
        <f>Y204*(1+VLookups!$D$57/12)</f>
        <v>-359.14064386257263</v>
      </c>
      <c r="Z205" s="1">
        <f>E205*VLookups!$J$3</f>
        <v>416.9130666666656</v>
      </c>
      <c r="AA205" s="1" t="s">
        <v>36</v>
      </c>
      <c r="AB205" s="6">
        <f t="shared" si="12"/>
        <v>144.41440542875677</v>
      </c>
      <c r="AC205" s="1">
        <f t="shared" si="13"/>
        <v>-711.22849455614187</v>
      </c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</row>
    <row r="206" spans="1:43" x14ac:dyDescent="0.25">
      <c r="A206" s="1"/>
      <c r="B206" s="1">
        <v>202</v>
      </c>
      <c r="C206" s="1">
        <f t="shared" si="10"/>
        <v>39</v>
      </c>
      <c r="D206" s="1">
        <f t="shared" si="11"/>
        <v>10</v>
      </c>
      <c r="E206" s="3">
        <f>E205+VLookups!$D$8</f>
        <v>10422.86166666664</v>
      </c>
      <c r="F206" s="3">
        <f>-E206*VLookups!$D$10</f>
        <v>-312.68584999999922</v>
      </c>
      <c r="G206" s="8">
        <v>0</v>
      </c>
      <c r="H206" s="3">
        <f>(-[3]VLookups!$D$13)*(E206+F206)</f>
        <v>-3285.8071404166581</v>
      </c>
      <c r="I206" s="2">
        <v>0</v>
      </c>
      <c r="J206" s="2">
        <v>0</v>
      </c>
      <c r="K206" s="2">
        <v>0</v>
      </c>
      <c r="L206" s="2">
        <v>0</v>
      </c>
      <c r="M206" s="3">
        <f>M205-VLookups!$D$33</f>
        <v>-221</v>
      </c>
      <c r="N206" s="5">
        <v>142</v>
      </c>
      <c r="O206" s="2">
        <v>0</v>
      </c>
      <c r="P206" s="2">
        <v>0</v>
      </c>
      <c r="Q206" s="1" t="s">
        <v>36</v>
      </c>
      <c r="R206" s="2">
        <v>0</v>
      </c>
      <c r="S206" s="3">
        <f>VLookups!$D$50</f>
        <v>-4487.7037773753191</v>
      </c>
      <c r="T206" s="2">
        <v>0</v>
      </c>
      <c r="U206" s="1">
        <v>58</v>
      </c>
      <c r="V206" s="2">
        <f>V205-VLookups!$D$54</f>
        <v>-1610</v>
      </c>
      <c r="W206" s="2">
        <f>-VLookups!$D$59</f>
        <v>-250</v>
      </c>
      <c r="X206" s="2">
        <f>-VLookups!$D$62</f>
        <v>-175</v>
      </c>
      <c r="Y206" s="6">
        <f>Y205*(1+VLookups!$D$57/12)</f>
        <v>-360.18813740717178</v>
      </c>
      <c r="Z206" s="1">
        <f>E206*VLookups!$J$3</f>
        <v>416.91446666666565</v>
      </c>
      <c r="AA206" s="1" t="s">
        <v>36</v>
      </c>
      <c r="AB206" s="6">
        <f t="shared" si="12"/>
        <v>137.39122813415673</v>
      </c>
      <c r="AC206" s="1">
        <f t="shared" si="13"/>
        <v>-575.02264724624547</v>
      </c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</row>
    <row r="207" spans="1:43" x14ac:dyDescent="0.25">
      <c r="A207" s="1"/>
      <c r="B207" s="1">
        <v>203</v>
      </c>
      <c r="C207" s="1">
        <f t="shared" si="10"/>
        <v>39</v>
      </c>
      <c r="D207" s="1">
        <f t="shared" si="11"/>
        <v>11</v>
      </c>
      <c r="E207" s="3">
        <f>E206+VLookups!$D$8</f>
        <v>10422.89666666664</v>
      </c>
      <c r="F207" s="3">
        <f>-E207*VLookups!$D$10</f>
        <v>-312.68689999999918</v>
      </c>
      <c r="G207" s="8">
        <v>0</v>
      </c>
      <c r="H207" s="3">
        <f>(-[3]VLookups!$D$13)*(E207+F207)</f>
        <v>-3285.8181741666585</v>
      </c>
      <c r="I207" s="2">
        <v>0</v>
      </c>
      <c r="J207" s="2">
        <v>0</v>
      </c>
      <c r="K207" s="2">
        <v>0</v>
      </c>
      <c r="L207" s="2">
        <v>0</v>
      </c>
      <c r="M207" s="3">
        <f>M206-VLookups!$D$33</f>
        <v>-222</v>
      </c>
      <c r="N207" s="5">
        <v>143</v>
      </c>
      <c r="O207" s="2">
        <v>0</v>
      </c>
      <c r="P207" s="2">
        <v>0</v>
      </c>
      <c r="Q207" s="1" t="s">
        <v>36</v>
      </c>
      <c r="R207" s="2">
        <v>0</v>
      </c>
      <c r="S207" s="3">
        <f>VLookups!$D$50</f>
        <v>-4487.7037773753191</v>
      </c>
      <c r="T207" s="2">
        <v>0</v>
      </c>
      <c r="U207" s="1">
        <v>59</v>
      </c>
      <c r="V207" s="2">
        <f>V206-VLookups!$D$54</f>
        <v>-1615</v>
      </c>
      <c r="W207" s="2">
        <f>-VLookups!$D$59</f>
        <v>-250</v>
      </c>
      <c r="X207" s="2">
        <f>-VLookups!$D$62</f>
        <v>-175</v>
      </c>
      <c r="Y207" s="6">
        <f>Y206*(1+VLookups!$D$57/12)</f>
        <v>-361.23868614127605</v>
      </c>
      <c r="Z207" s="1">
        <f>E207*VLookups!$J$3</f>
        <v>416.91586666666564</v>
      </c>
      <c r="AA207" s="1" t="s">
        <v>36</v>
      </c>
      <c r="AB207" s="6">
        <f t="shared" si="12"/>
        <v>130.36499565005334</v>
      </c>
      <c r="AC207" s="1">
        <f t="shared" si="13"/>
        <v>-445.61602267493589</v>
      </c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</row>
    <row r="208" spans="1:43" x14ac:dyDescent="0.25">
      <c r="A208" s="1"/>
      <c r="B208" s="1">
        <v>204</v>
      </c>
      <c r="C208" s="1">
        <f t="shared" si="10"/>
        <v>40</v>
      </c>
      <c r="D208" s="1">
        <f t="shared" si="11"/>
        <v>0</v>
      </c>
      <c r="E208" s="3">
        <f>E207+VLookups!$D$8</f>
        <v>10422.93166666664</v>
      </c>
      <c r="F208" s="3">
        <f>-E208*VLookups!$D$10</f>
        <v>-312.6879499999992</v>
      </c>
      <c r="G208" s="8">
        <v>0</v>
      </c>
      <c r="H208" s="3">
        <f>(-[3]VLookups!$D$13)*(E208+F208)</f>
        <v>-3285.8292079166581</v>
      </c>
      <c r="I208" s="2">
        <v>0</v>
      </c>
      <c r="J208" s="2">
        <v>0</v>
      </c>
      <c r="K208" s="2">
        <v>0</v>
      </c>
      <c r="L208" s="2">
        <v>0</v>
      </c>
      <c r="M208" s="3">
        <f>M207-VLookups!$D$33</f>
        <v>-223</v>
      </c>
      <c r="N208" s="5">
        <v>144</v>
      </c>
      <c r="O208" s="2">
        <v>0</v>
      </c>
      <c r="P208" s="2">
        <v>0</v>
      </c>
      <c r="Q208" s="1" t="s">
        <v>36</v>
      </c>
      <c r="R208" s="2">
        <v>0</v>
      </c>
      <c r="S208" s="3">
        <f>VLookups!$D$50</f>
        <v>-4487.7037773753191</v>
      </c>
      <c r="T208" s="2">
        <v>0</v>
      </c>
      <c r="U208" s="1">
        <v>60</v>
      </c>
      <c r="V208" s="2">
        <f>V207-VLookups!$D$54</f>
        <v>-1620</v>
      </c>
      <c r="W208" s="2">
        <f>-VLookups!$D$59</f>
        <v>-250</v>
      </c>
      <c r="X208" s="2">
        <f>-VLookups!$D$62</f>
        <v>-175</v>
      </c>
      <c r="Y208" s="6">
        <f>Y207*(1+VLookups!$D$57/12)</f>
        <v>-362.29229897585475</v>
      </c>
      <c r="Z208" s="1">
        <f>E208*VLookups!$J$3</f>
        <v>416.91726666666563</v>
      </c>
      <c r="AA208" s="1" t="s">
        <v>36</v>
      </c>
      <c r="AB208" s="6">
        <f t="shared" si="12"/>
        <v>123.3356990654737</v>
      </c>
      <c r="AC208" s="1">
        <f t="shared" si="13"/>
        <v>-323.0230169805871</v>
      </c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</row>
    <row r="209" spans="1:43" x14ac:dyDescent="0.25">
      <c r="A209" s="1"/>
      <c r="B209" s="1">
        <v>205</v>
      </c>
      <c r="C209" s="1">
        <f t="shared" ref="C209:C272" si="14">C197+1</f>
        <v>40</v>
      </c>
      <c r="D209" s="1">
        <f t="shared" si="11"/>
        <v>1</v>
      </c>
      <c r="E209" s="3">
        <f>E208+VLookups!$D$8</f>
        <v>10422.96666666664</v>
      </c>
      <c r="F209" s="3">
        <f>-E209*VLookups!$D$10</f>
        <v>-312.68899999999917</v>
      </c>
      <c r="G209" s="8">
        <v>0</v>
      </c>
      <c r="H209" s="3">
        <f>(-[3]VLookups!$D$13)*(E209+F209)</f>
        <v>-3285.8402416666586</v>
      </c>
      <c r="I209" s="2">
        <v>0</v>
      </c>
      <c r="J209" s="2">
        <v>0</v>
      </c>
      <c r="K209" s="2">
        <v>0</v>
      </c>
      <c r="L209" s="2">
        <v>0</v>
      </c>
      <c r="M209" s="3">
        <f>M208-VLookups!$D$33</f>
        <v>-224</v>
      </c>
      <c r="N209" s="5">
        <v>145</v>
      </c>
      <c r="O209" s="2">
        <v>0</v>
      </c>
      <c r="P209" s="2">
        <v>0</v>
      </c>
      <c r="Q209" s="1" t="s">
        <v>36</v>
      </c>
      <c r="R209" s="2">
        <v>0</v>
      </c>
      <c r="S209" s="3">
        <f>VLookups!$D$50</f>
        <v>-4487.7037773753191</v>
      </c>
      <c r="T209" s="2">
        <v>0</v>
      </c>
      <c r="U209" s="1">
        <v>61</v>
      </c>
      <c r="V209" s="2">
        <f>V208-VLookups!$D$54</f>
        <v>-1625</v>
      </c>
      <c r="W209" s="2">
        <f>-VLookups!$D$59</f>
        <v>-250</v>
      </c>
      <c r="X209" s="2">
        <f>-VLookups!$D$62</f>
        <v>-175</v>
      </c>
      <c r="Y209" s="6">
        <f>Y208*(1+VLookups!$D$57/12)</f>
        <v>-363.34898484786765</v>
      </c>
      <c r="Z209" s="1">
        <f>E209*VLookups!$J$3</f>
        <v>416.91866666666562</v>
      </c>
      <c r="AA209" s="1" t="s">
        <v>36</v>
      </c>
      <c r="AB209" s="6">
        <f t="shared" si="12"/>
        <v>116.30332944346168</v>
      </c>
      <c r="AC209" s="1">
        <f t="shared" si="13"/>
        <v>-207.2580592320931</v>
      </c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</row>
    <row r="210" spans="1:43" x14ac:dyDescent="0.25">
      <c r="A210" s="1"/>
      <c r="B210" s="1">
        <v>206</v>
      </c>
      <c r="C210" s="1">
        <f t="shared" si="14"/>
        <v>40</v>
      </c>
      <c r="D210" s="1">
        <f t="shared" ref="D210:D273" si="15">D198</f>
        <v>2</v>
      </c>
      <c r="E210" s="3">
        <f>E209+VLookups!$D$8</f>
        <v>10423.00166666664</v>
      </c>
      <c r="F210" s="3">
        <f>-E210*VLookups!$D$10</f>
        <v>-312.69004999999919</v>
      </c>
      <c r="G210" s="8">
        <v>0</v>
      </c>
      <c r="H210" s="3">
        <f>(-[3]VLookups!$D$13)*(E210+F210)</f>
        <v>-3285.8512754166582</v>
      </c>
      <c r="I210" s="2">
        <v>0</v>
      </c>
      <c r="J210" s="2">
        <v>0</v>
      </c>
      <c r="K210" s="2">
        <v>0</v>
      </c>
      <c r="L210" s="2">
        <v>0</v>
      </c>
      <c r="M210" s="3">
        <f>M209-VLookups!$D$33</f>
        <v>-225</v>
      </c>
      <c r="N210" s="5">
        <v>146</v>
      </c>
      <c r="O210" s="2">
        <v>0</v>
      </c>
      <c r="P210" s="2">
        <v>0</v>
      </c>
      <c r="Q210" s="1" t="s">
        <v>36</v>
      </c>
      <c r="R210" s="2">
        <v>0</v>
      </c>
      <c r="S210" s="3">
        <f>VLookups!$D$50</f>
        <v>-4487.7037773753191</v>
      </c>
      <c r="T210" s="2">
        <v>0</v>
      </c>
      <c r="U210" s="1">
        <v>62</v>
      </c>
      <c r="V210" s="2">
        <f>V209-VLookups!$D$54</f>
        <v>-1630</v>
      </c>
      <c r="W210" s="2">
        <f>-VLookups!$D$59</f>
        <v>-250</v>
      </c>
      <c r="X210" s="2">
        <f>-VLookups!$D$62</f>
        <v>-175</v>
      </c>
      <c r="Y210" s="6">
        <f>Y209*(1+VLookups!$D$57/12)</f>
        <v>-364.4087527203406</v>
      </c>
      <c r="Z210" s="1">
        <f>E210*VLookups!$J$3</f>
        <v>416.9200666666656</v>
      </c>
      <c r="AA210" s="1" t="s">
        <v>36</v>
      </c>
      <c r="AB210" s="6">
        <f t="shared" si="12"/>
        <v>109.26787782098779</v>
      </c>
      <c r="AC210" s="1">
        <f t="shared" si="13"/>
        <v>-98.335611509825469</v>
      </c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</row>
    <row r="211" spans="1:43" x14ac:dyDescent="0.25">
      <c r="A211" s="1"/>
      <c r="B211" s="1">
        <v>207</v>
      </c>
      <c r="C211" s="1">
        <f t="shared" si="14"/>
        <v>40</v>
      </c>
      <c r="D211" s="1">
        <f t="shared" si="15"/>
        <v>3</v>
      </c>
      <c r="E211" s="3">
        <f>E210+VLookups!$D$8</f>
        <v>10423.03666666664</v>
      </c>
      <c r="F211" s="3">
        <f>-E211*VLookups!$D$10</f>
        <v>-312.69109999999915</v>
      </c>
      <c r="G211" s="8">
        <v>0</v>
      </c>
      <c r="H211" s="3">
        <f>(-[3]VLookups!$D$13)*(E211+F211)</f>
        <v>-3285.8623091666582</v>
      </c>
      <c r="I211" s="2">
        <v>0</v>
      </c>
      <c r="J211" s="2">
        <v>0</v>
      </c>
      <c r="K211" s="2">
        <v>0</v>
      </c>
      <c r="L211" s="2">
        <v>0</v>
      </c>
      <c r="M211" s="3">
        <f>M210-VLookups!$D$33</f>
        <v>-226</v>
      </c>
      <c r="N211" s="5">
        <v>147</v>
      </c>
      <c r="O211" s="2">
        <v>0</v>
      </c>
      <c r="P211" s="2">
        <v>0</v>
      </c>
      <c r="Q211" s="1" t="s">
        <v>36</v>
      </c>
      <c r="R211" s="2">
        <v>0</v>
      </c>
      <c r="S211" s="3">
        <f>VLookups!$D$50</f>
        <v>-4487.7037773753191</v>
      </c>
      <c r="T211" s="2">
        <v>0</v>
      </c>
      <c r="U211" s="1">
        <v>63</v>
      </c>
      <c r="V211" s="2">
        <f>V210-VLookups!$D$54</f>
        <v>-1635</v>
      </c>
      <c r="W211" s="2">
        <f>-VLookups!$D$59</f>
        <v>-250</v>
      </c>
      <c r="X211" s="2">
        <f>-VLookups!$D$62</f>
        <v>-175</v>
      </c>
      <c r="Y211" s="6">
        <f>Y210*(1+VLookups!$D$57/12)</f>
        <v>-365.4716115824416</v>
      </c>
      <c r="Z211" s="1">
        <f>E211*VLookups!$J$3</f>
        <v>416.92146666666559</v>
      </c>
      <c r="AA211" s="1" t="s">
        <v>36</v>
      </c>
      <c r="AB211" s="6">
        <f t="shared" si="12"/>
        <v>102.22933520888677</v>
      </c>
      <c r="AC211" s="1">
        <f t="shared" si="13"/>
        <v>3.7298310132115802</v>
      </c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</row>
    <row r="212" spans="1:43" x14ac:dyDescent="0.25">
      <c r="A212" s="1"/>
      <c r="B212" s="1">
        <v>208</v>
      </c>
      <c r="C212" s="1">
        <f t="shared" si="14"/>
        <v>40</v>
      </c>
      <c r="D212" s="1">
        <f t="shared" si="15"/>
        <v>4</v>
      </c>
      <c r="E212" s="3">
        <f>E211+VLookups!$D$8</f>
        <v>10423.071666666639</v>
      </c>
      <c r="F212" s="3">
        <f>-E212*VLookups!$D$10</f>
        <v>-312.69214999999917</v>
      </c>
      <c r="G212" s="8">
        <v>0</v>
      </c>
      <c r="H212" s="3">
        <f>(-[3]VLookups!$D$13)*(E212+F212)</f>
        <v>-3285.8733429166582</v>
      </c>
      <c r="I212" s="2">
        <v>0</v>
      </c>
      <c r="J212" s="2">
        <v>0</v>
      </c>
      <c r="K212" s="2">
        <v>0</v>
      </c>
      <c r="L212" s="2">
        <v>0</v>
      </c>
      <c r="M212" s="3">
        <f>M211-VLookups!$D$33</f>
        <v>-227</v>
      </c>
      <c r="N212" s="5">
        <v>148</v>
      </c>
      <c r="O212" s="2">
        <v>0</v>
      </c>
      <c r="P212" s="2">
        <v>0</v>
      </c>
      <c r="Q212" s="1" t="s">
        <v>36</v>
      </c>
      <c r="R212" s="2">
        <v>0</v>
      </c>
      <c r="S212" s="3">
        <f>VLookups!$D$50</f>
        <v>-4487.7037773753191</v>
      </c>
      <c r="T212" s="2">
        <v>0</v>
      </c>
      <c r="U212" s="1">
        <v>64</v>
      </c>
      <c r="V212" s="2">
        <f>V211-VLookups!$D$54</f>
        <v>-1640</v>
      </c>
      <c r="W212" s="2">
        <f>-VLookups!$D$59</f>
        <v>-250</v>
      </c>
      <c r="X212" s="2">
        <f>-VLookups!$D$62</f>
        <v>-175</v>
      </c>
      <c r="Y212" s="6">
        <f>Y211*(1+VLookups!$D$57/12)</f>
        <v>-366.53757044955705</v>
      </c>
      <c r="Z212" s="1">
        <f>E212*VLookups!$J$3</f>
        <v>416.92286666666558</v>
      </c>
      <c r="AA212" s="1" t="s">
        <v>36</v>
      </c>
      <c r="AB212" s="6">
        <f t="shared" si="12"/>
        <v>95.187692591771281</v>
      </c>
      <c r="AC212" s="1">
        <f t="shared" si="13"/>
        <v>98.923739990004876</v>
      </c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spans="1:43" x14ac:dyDescent="0.25">
      <c r="A213" s="1"/>
      <c r="B213" s="1">
        <v>209</v>
      </c>
      <c r="C213" s="1">
        <f t="shared" si="14"/>
        <v>40</v>
      </c>
      <c r="D213" s="1">
        <f t="shared" si="15"/>
        <v>5</v>
      </c>
      <c r="E213" s="3">
        <f>E212+VLookups!$D$8</f>
        <v>10423.106666666639</v>
      </c>
      <c r="F213" s="3">
        <f>-E213*VLookups!$D$10</f>
        <v>-312.69319999999919</v>
      </c>
      <c r="G213" s="8">
        <v>0</v>
      </c>
      <c r="H213" s="3">
        <f>(-[3]VLookups!$D$13)*(E213+F213)</f>
        <v>-3285.8843766666578</v>
      </c>
      <c r="I213" s="2">
        <v>0</v>
      </c>
      <c r="J213" s="2">
        <v>0</v>
      </c>
      <c r="K213" s="2">
        <v>0</v>
      </c>
      <c r="L213" s="2">
        <v>0</v>
      </c>
      <c r="M213" s="3">
        <f>M212-VLookups!$D$33</f>
        <v>-228</v>
      </c>
      <c r="N213" s="5">
        <v>149</v>
      </c>
      <c r="O213" s="2">
        <v>0</v>
      </c>
      <c r="P213" s="2">
        <v>0</v>
      </c>
      <c r="Q213" s="1" t="s">
        <v>36</v>
      </c>
      <c r="R213" s="2">
        <v>0</v>
      </c>
      <c r="S213" s="3">
        <f>VLookups!$D$50</f>
        <v>-4487.7037773753191</v>
      </c>
      <c r="T213" s="2">
        <v>0</v>
      </c>
      <c r="U213" s="1">
        <v>65</v>
      </c>
      <c r="V213" s="2">
        <f>V212-VLookups!$D$54</f>
        <v>-1645</v>
      </c>
      <c r="W213" s="2">
        <f>-VLookups!$D$59</f>
        <v>-250</v>
      </c>
      <c r="X213" s="2">
        <f>-VLookups!$D$62</f>
        <v>-175</v>
      </c>
      <c r="Y213" s="6">
        <f>Y212*(1+VLookups!$D$57/12)</f>
        <v>-367.60663836336829</v>
      </c>
      <c r="Z213" s="1">
        <f>E213*VLookups!$J$3</f>
        <v>416.92426666666557</v>
      </c>
      <c r="AA213" s="1" t="s">
        <v>36</v>
      </c>
      <c r="AB213" s="6">
        <f t="shared" si="12"/>
        <v>88.142940927960012</v>
      </c>
      <c r="AC213" s="1">
        <f t="shared" si="13"/>
        <v>187.23155381794822</v>
      </c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</row>
    <row r="214" spans="1:43" x14ac:dyDescent="0.25">
      <c r="A214" s="1"/>
      <c r="B214" s="1">
        <v>210</v>
      </c>
      <c r="C214" s="1">
        <f t="shared" si="14"/>
        <v>40</v>
      </c>
      <c r="D214" s="1">
        <f t="shared" si="15"/>
        <v>6</v>
      </c>
      <c r="E214" s="3">
        <f>E213+VLookups!$D$8</f>
        <v>10423.141666666639</v>
      </c>
      <c r="F214" s="3">
        <f>-E214*VLookups!$D$10</f>
        <v>-312.69424999999916</v>
      </c>
      <c r="G214" s="8">
        <v>0</v>
      </c>
      <c r="H214" s="3">
        <f>(-[3]VLookups!$D$13)*(E214+F214)</f>
        <v>-3285.8954104166583</v>
      </c>
      <c r="I214" s="2">
        <v>0</v>
      </c>
      <c r="J214" s="2">
        <v>0</v>
      </c>
      <c r="K214" s="2">
        <v>0</v>
      </c>
      <c r="L214" s="2">
        <v>0</v>
      </c>
      <c r="M214" s="3">
        <f>M213-VLookups!$D$33</f>
        <v>-229</v>
      </c>
      <c r="N214" s="5">
        <v>150</v>
      </c>
      <c r="O214" s="2">
        <v>0</v>
      </c>
      <c r="P214" s="2">
        <v>0</v>
      </c>
      <c r="Q214" s="1" t="s">
        <v>36</v>
      </c>
      <c r="R214" s="2">
        <v>0</v>
      </c>
      <c r="S214" s="3">
        <f>VLookups!$D$50</f>
        <v>-4487.7037773753191</v>
      </c>
      <c r="T214" s="2">
        <v>0</v>
      </c>
      <c r="U214" s="1">
        <v>66</v>
      </c>
      <c r="V214" s="2">
        <f>V213-VLookups!$D$54</f>
        <v>-1650</v>
      </c>
      <c r="W214" s="2">
        <f>-VLookups!$D$59</f>
        <v>-250</v>
      </c>
      <c r="X214" s="2">
        <f>-VLookups!$D$62</f>
        <v>-175</v>
      </c>
      <c r="Y214" s="6">
        <f>Y213*(1+VLookups!$D$57/12)</f>
        <v>-368.67882439192812</v>
      </c>
      <c r="Z214" s="1">
        <f>E214*VLookups!$J$3</f>
        <v>416.92566666666556</v>
      </c>
      <c r="AA214" s="1" t="s">
        <v>36</v>
      </c>
      <c r="AB214" s="6">
        <f t="shared" si="12"/>
        <v>81.095071149400155</v>
      </c>
      <c r="AC214" s="1">
        <f t="shared" si="13"/>
        <v>268.63867755704496</v>
      </c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</row>
    <row r="215" spans="1:43" x14ac:dyDescent="0.25">
      <c r="A215" s="1"/>
      <c r="B215" s="1">
        <v>211</v>
      </c>
      <c r="C215" s="1">
        <f t="shared" si="14"/>
        <v>40</v>
      </c>
      <c r="D215" s="1">
        <f t="shared" si="15"/>
        <v>7</v>
      </c>
      <c r="E215" s="3">
        <f>E214+VLookups!$D$8</f>
        <v>10423.176666666639</v>
      </c>
      <c r="F215" s="3">
        <f>-E215*VLookups!$D$10</f>
        <v>-312.69529999999918</v>
      </c>
      <c r="G215" s="8">
        <v>0</v>
      </c>
      <c r="H215" s="3">
        <f>(-[3]VLookups!$D$13)*(E215+F215)</f>
        <v>-3285.9064441666578</v>
      </c>
      <c r="I215" s="2">
        <v>0</v>
      </c>
      <c r="J215" s="2">
        <v>0</v>
      </c>
      <c r="K215" s="2">
        <v>0</v>
      </c>
      <c r="L215" s="2">
        <v>0</v>
      </c>
      <c r="M215" s="3">
        <f>M214-VLookups!$D$33</f>
        <v>-230</v>
      </c>
      <c r="N215" s="5">
        <v>151</v>
      </c>
      <c r="O215" s="2">
        <v>0</v>
      </c>
      <c r="P215" s="2">
        <v>0</v>
      </c>
      <c r="Q215" s="1" t="s">
        <v>36</v>
      </c>
      <c r="R215" s="2">
        <v>0</v>
      </c>
      <c r="S215" s="3">
        <f>VLookups!$D$50</f>
        <v>-4487.7037773753191</v>
      </c>
      <c r="T215" s="2">
        <v>0</v>
      </c>
      <c r="U215" s="1">
        <v>67</v>
      </c>
      <c r="V215" s="2">
        <f>V214-VLookups!$D$54</f>
        <v>-1655</v>
      </c>
      <c r="W215" s="2">
        <f>-VLookups!$D$59</f>
        <v>-250</v>
      </c>
      <c r="X215" s="2">
        <f>-VLookups!$D$62</f>
        <v>-175</v>
      </c>
      <c r="Y215" s="6">
        <f>Y214*(1+VLookups!$D$57/12)</f>
        <v>-369.7541376297379</v>
      </c>
      <c r="Z215" s="1">
        <f>E215*VLookups!$J$3</f>
        <v>416.92706666666555</v>
      </c>
      <c r="AA215" s="1" t="s">
        <v>36</v>
      </c>
      <c r="AB215" s="6">
        <f t="shared" si="12"/>
        <v>74.044074161590345</v>
      </c>
      <c r="AC215" s="1">
        <f t="shared" si="13"/>
        <v>343.13048284789704</v>
      </c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</row>
    <row r="216" spans="1:43" x14ac:dyDescent="0.25">
      <c r="A216" s="1"/>
      <c r="B216" s="1">
        <v>212</v>
      </c>
      <c r="C216" s="1">
        <f t="shared" si="14"/>
        <v>40</v>
      </c>
      <c r="D216" s="1">
        <f t="shared" si="15"/>
        <v>8</v>
      </c>
      <c r="E216" s="3">
        <f>E215+VLookups!$D$8</f>
        <v>10423.211666666639</v>
      </c>
      <c r="F216" s="3">
        <f>-E216*VLookups!$D$10</f>
        <v>-312.69634999999914</v>
      </c>
      <c r="G216" s="8">
        <v>0</v>
      </c>
      <c r="H216" s="3">
        <f>(-[3]VLookups!$D$13)*(E216+F216)</f>
        <v>-3285.9174779166583</v>
      </c>
      <c r="I216" s="2">
        <v>0</v>
      </c>
      <c r="J216" s="2">
        <v>0</v>
      </c>
      <c r="K216" s="2">
        <v>0</v>
      </c>
      <c r="L216" s="2">
        <v>0</v>
      </c>
      <c r="M216" s="3">
        <f>M215-VLookups!$D$33</f>
        <v>-231</v>
      </c>
      <c r="N216" s="5">
        <v>152</v>
      </c>
      <c r="O216" s="2">
        <v>0</v>
      </c>
      <c r="P216" s="2">
        <v>0</v>
      </c>
      <c r="Q216" s="1" t="s">
        <v>36</v>
      </c>
      <c r="R216" s="2">
        <v>0</v>
      </c>
      <c r="S216" s="3">
        <f>VLookups!$D$50</f>
        <v>-4487.7037773753191</v>
      </c>
      <c r="T216" s="2">
        <v>0</v>
      </c>
      <c r="U216" s="1">
        <v>68</v>
      </c>
      <c r="V216" s="2">
        <f>V215-VLookups!$D$54</f>
        <v>-1660</v>
      </c>
      <c r="W216" s="2">
        <f>-VLookups!$D$59</f>
        <v>-250</v>
      </c>
      <c r="X216" s="2">
        <f>-VLookups!$D$62</f>
        <v>-175</v>
      </c>
      <c r="Y216" s="6">
        <f>Y215*(1+VLookups!$D$57/12)</f>
        <v>-370.83258719782464</v>
      </c>
      <c r="Z216" s="1">
        <f>E216*VLookups!$J$3</f>
        <v>416.92846666666554</v>
      </c>
      <c r="AA216" s="1" t="s">
        <v>36</v>
      </c>
      <c r="AB216" s="6">
        <f t="shared" si="12"/>
        <v>66.989940843503575</v>
      </c>
      <c r="AC216" s="1">
        <f t="shared" si="13"/>
        <v>410.69230782948046</v>
      </c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</row>
    <row r="217" spans="1:43" x14ac:dyDescent="0.25">
      <c r="A217" s="1"/>
      <c r="B217" s="1">
        <v>213</v>
      </c>
      <c r="C217" s="1">
        <f t="shared" si="14"/>
        <v>40</v>
      </c>
      <c r="D217" s="1">
        <f t="shared" si="15"/>
        <v>9</v>
      </c>
      <c r="E217" s="3">
        <f>E216+VLookups!$D$8</f>
        <v>10423.246666666639</v>
      </c>
      <c r="F217" s="3">
        <f>-E217*VLookups!$D$10</f>
        <v>-312.69739999999916</v>
      </c>
      <c r="G217" s="8">
        <v>0</v>
      </c>
      <c r="H217" s="3">
        <f>(-[3]VLookups!$D$13)*(E217+F217)</f>
        <v>-3285.9285116666579</v>
      </c>
      <c r="I217" s="2">
        <v>0</v>
      </c>
      <c r="J217" s="2">
        <v>0</v>
      </c>
      <c r="K217" s="2">
        <v>0</v>
      </c>
      <c r="L217" s="2">
        <v>0</v>
      </c>
      <c r="M217" s="3">
        <f>M216-VLookups!$D$33</f>
        <v>-232</v>
      </c>
      <c r="N217" s="5">
        <v>153</v>
      </c>
      <c r="O217" s="2">
        <v>0</v>
      </c>
      <c r="P217" s="2">
        <v>0</v>
      </c>
      <c r="Q217" s="1" t="s">
        <v>36</v>
      </c>
      <c r="R217" s="2">
        <v>0</v>
      </c>
      <c r="S217" s="3">
        <f>VLookups!$D$50</f>
        <v>-4487.7037773753191</v>
      </c>
      <c r="T217" s="2">
        <v>0</v>
      </c>
      <c r="U217" s="1">
        <v>69</v>
      </c>
      <c r="V217" s="2">
        <f>V216-VLookups!$D$54</f>
        <v>-1665</v>
      </c>
      <c r="W217" s="2">
        <f>-VLookups!$D$59</f>
        <v>-250</v>
      </c>
      <c r="X217" s="2">
        <f>-VLookups!$D$62</f>
        <v>-175</v>
      </c>
      <c r="Y217" s="6">
        <f>Y216*(1+VLookups!$D$57/12)</f>
        <v>-371.91418224381829</v>
      </c>
      <c r="Z217" s="1">
        <f>E217*VLookups!$J$3</f>
        <v>416.92986666666553</v>
      </c>
      <c r="AA217" s="1" t="s">
        <v>36</v>
      </c>
      <c r="AB217" s="6">
        <f t="shared" si="12"/>
        <v>59.932662047509893</v>
      </c>
      <c r="AC217" s="1">
        <f t="shared" si="13"/>
        <v>471.30945705670615</v>
      </c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</row>
    <row r="218" spans="1:43" x14ac:dyDescent="0.25">
      <c r="A218" s="1"/>
      <c r="B218" s="1">
        <v>214</v>
      </c>
      <c r="C218" s="1">
        <f t="shared" si="14"/>
        <v>40</v>
      </c>
      <c r="D218" s="1">
        <f t="shared" si="15"/>
        <v>10</v>
      </c>
      <c r="E218" s="3">
        <f>E217+VLookups!$D$8</f>
        <v>10423.281666666639</v>
      </c>
      <c r="F218" s="3">
        <f>-E218*VLookups!$D$10</f>
        <v>-312.69844999999913</v>
      </c>
      <c r="G218" s="8">
        <v>0</v>
      </c>
      <c r="H218" s="3">
        <f>(-[3]VLookups!$D$13)*(E218+F218)</f>
        <v>-3285.9395454166579</v>
      </c>
      <c r="I218" s="2">
        <v>0</v>
      </c>
      <c r="J218" s="2">
        <v>0</v>
      </c>
      <c r="K218" s="2">
        <v>0</v>
      </c>
      <c r="L218" s="2">
        <v>0</v>
      </c>
      <c r="M218" s="3">
        <f>M217-VLookups!$D$33</f>
        <v>-233</v>
      </c>
      <c r="N218" s="5">
        <v>154</v>
      </c>
      <c r="O218" s="2">
        <v>0</v>
      </c>
      <c r="P218" s="2">
        <v>0</v>
      </c>
      <c r="Q218" s="1" t="s">
        <v>36</v>
      </c>
      <c r="R218" s="2">
        <v>0</v>
      </c>
      <c r="S218" s="3">
        <f>VLookups!$D$50</f>
        <v>-4487.7037773753191</v>
      </c>
      <c r="T218" s="2">
        <v>0</v>
      </c>
      <c r="U218" s="1">
        <v>70</v>
      </c>
      <c r="V218" s="2">
        <f>V217-VLookups!$D$54</f>
        <v>-1670</v>
      </c>
      <c r="W218" s="2">
        <f>-VLookups!$D$59</f>
        <v>-250</v>
      </c>
      <c r="X218" s="2">
        <f>-VLookups!$D$62</f>
        <v>-175</v>
      </c>
      <c r="Y218" s="6">
        <f>Y217*(1+VLookups!$D$57/12)</f>
        <v>-372.99893194202946</v>
      </c>
      <c r="Z218" s="1">
        <f>E218*VLookups!$J$3</f>
        <v>416.93126666666558</v>
      </c>
      <c r="AA218" s="1" t="s">
        <v>36</v>
      </c>
      <c r="AB218" s="6">
        <f t="shared" si="12"/>
        <v>52.872228599297841</v>
      </c>
      <c r="AC218" s="1">
        <f t="shared" si="13"/>
        <v>524.96720141776518</v>
      </c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</row>
    <row r="219" spans="1:43" x14ac:dyDescent="0.25">
      <c r="A219" s="1"/>
      <c r="B219" s="1">
        <v>215</v>
      </c>
      <c r="C219" s="1">
        <f t="shared" si="14"/>
        <v>40</v>
      </c>
      <c r="D219" s="1">
        <f t="shared" si="15"/>
        <v>11</v>
      </c>
      <c r="E219" s="3">
        <f>E218+VLookups!$D$8</f>
        <v>10423.316666666638</v>
      </c>
      <c r="F219" s="3">
        <f>-E219*VLookups!$D$10</f>
        <v>-312.69949999999915</v>
      </c>
      <c r="G219" s="8">
        <v>0</v>
      </c>
      <c r="H219" s="3">
        <f>(-[3]VLookups!$D$13)*(E219+F219)</f>
        <v>-3285.9505791666579</v>
      </c>
      <c r="I219" s="2">
        <v>0</v>
      </c>
      <c r="J219" s="2">
        <v>0</v>
      </c>
      <c r="K219" s="2">
        <v>0</v>
      </c>
      <c r="L219" s="2">
        <v>0</v>
      </c>
      <c r="M219" s="3">
        <f>M218-VLookups!$D$33</f>
        <v>-234</v>
      </c>
      <c r="N219" s="5">
        <v>155</v>
      </c>
      <c r="O219" s="2">
        <v>0</v>
      </c>
      <c r="P219" s="2">
        <v>0</v>
      </c>
      <c r="Q219" s="1" t="s">
        <v>36</v>
      </c>
      <c r="R219" s="2">
        <v>0</v>
      </c>
      <c r="S219" s="3">
        <f>VLookups!$D$50</f>
        <v>-4487.7037773753191</v>
      </c>
      <c r="T219" s="2">
        <v>0</v>
      </c>
      <c r="U219" s="1">
        <v>71</v>
      </c>
      <c r="V219" s="2">
        <f>V218-VLookups!$D$54</f>
        <v>-1675</v>
      </c>
      <c r="W219" s="2">
        <f>-VLookups!$D$59</f>
        <v>-250</v>
      </c>
      <c r="X219" s="2">
        <f>-VLookups!$D$62</f>
        <v>-175</v>
      </c>
      <c r="Y219" s="6">
        <f>Y218*(1+VLookups!$D$57/12)</f>
        <v>-374.08684549352705</v>
      </c>
      <c r="Z219" s="1">
        <f>E219*VLookups!$J$3</f>
        <v>416.93266666666557</v>
      </c>
      <c r="AA219" s="1" t="s">
        <v>36</v>
      </c>
      <c r="AB219" s="6">
        <f t="shared" si="12"/>
        <v>45.808631297801128</v>
      </c>
      <c r="AC219" s="1">
        <f t="shared" si="13"/>
        <v>571.65077805126271</v>
      </c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</row>
    <row r="220" spans="1:43" x14ac:dyDescent="0.25">
      <c r="A220" s="1"/>
      <c r="B220" s="1">
        <v>216</v>
      </c>
      <c r="C220" s="1">
        <f t="shared" si="14"/>
        <v>41</v>
      </c>
      <c r="D220" s="1">
        <f t="shared" si="15"/>
        <v>0</v>
      </c>
      <c r="E220" s="3">
        <f>E219+VLookups!$D$8</f>
        <v>10423.351666666638</v>
      </c>
      <c r="F220" s="3">
        <f>-E220*VLookups!$D$10</f>
        <v>-312.70054999999911</v>
      </c>
      <c r="G220" s="8">
        <v>0</v>
      </c>
      <c r="H220" s="3">
        <f>(-[3]VLookups!$D$13)*(E220+F220)</f>
        <v>-3285.9616129166575</v>
      </c>
      <c r="I220" s="2">
        <v>0</v>
      </c>
      <c r="J220" s="2">
        <v>0</v>
      </c>
      <c r="K220" s="2">
        <v>0</v>
      </c>
      <c r="L220" s="2">
        <v>0</v>
      </c>
      <c r="M220" s="3">
        <f>M219-VLookups!$D$33</f>
        <v>-235</v>
      </c>
      <c r="N220" s="5">
        <v>156</v>
      </c>
      <c r="O220" s="2">
        <v>0</v>
      </c>
      <c r="P220" s="2">
        <v>0</v>
      </c>
      <c r="Q220" s="1" t="s">
        <v>36</v>
      </c>
      <c r="R220" s="2">
        <v>0</v>
      </c>
      <c r="S220" s="3">
        <f>VLookups!$D$50</f>
        <v>-4487.7037773753191</v>
      </c>
      <c r="T220" s="2">
        <v>0</v>
      </c>
      <c r="U220" s="1">
        <v>72</v>
      </c>
      <c r="V220" s="2">
        <f>V219-VLookups!$D$54</f>
        <v>-1680</v>
      </c>
      <c r="W220" s="2">
        <f>-VLookups!$D$59</f>
        <v>-250</v>
      </c>
      <c r="X220" s="2">
        <f>-VLookups!$D$62</f>
        <v>-175</v>
      </c>
      <c r="Y220" s="6">
        <f>Y219*(1+VLookups!$D$57/12)</f>
        <v>-375.17793212621649</v>
      </c>
      <c r="Z220" s="1">
        <f>E220*VLookups!$J$3</f>
        <v>416.93406666666556</v>
      </c>
      <c r="AA220" s="1" t="s">
        <v>36</v>
      </c>
      <c r="AB220" s="6">
        <f t="shared" si="12"/>
        <v>38.741860915111658</v>
      </c>
      <c r="AC220" s="1">
        <f t="shared" si="13"/>
        <v>611.34539026312655</v>
      </c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</row>
    <row r="221" spans="1:43" x14ac:dyDescent="0.25">
      <c r="A221" s="1"/>
      <c r="B221" s="1">
        <v>217</v>
      </c>
      <c r="C221" s="1">
        <f t="shared" si="14"/>
        <v>41</v>
      </c>
      <c r="D221" s="1">
        <f t="shared" si="15"/>
        <v>1</v>
      </c>
      <c r="E221" s="3">
        <f>E220+VLookups!$D$8</f>
        <v>10423.386666666638</v>
      </c>
      <c r="F221" s="3">
        <f>-E221*VLookups!$D$10</f>
        <v>-312.70159999999913</v>
      </c>
      <c r="G221" s="8">
        <v>0</v>
      </c>
      <c r="H221" s="3">
        <f>(-[3]VLookups!$D$13)*(E221+F221)</f>
        <v>-3285.972646666658</v>
      </c>
      <c r="I221" s="2">
        <v>0</v>
      </c>
      <c r="J221" s="2">
        <v>0</v>
      </c>
      <c r="K221" s="2">
        <v>0</v>
      </c>
      <c r="L221" s="2">
        <v>0</v>
      </c>
      <c r="M221" s="3">
        <f>M220-VLookups!$D$33</f>
        <v>-236</v>
      </c>
      <c r="N221" s="5">
        <v>157</v>
      </c>
      <c r="O221" s="2">
        <v>0</v>
      </c>
      <c r="P221" s="2">
        <v>0</v>
      </c>
      <c r="Q221" s="1" t="s">
        <v>36</v>
      </c>
      <c r="R221" s="2">
        <v>0</v>
      </c>
      <c r="S221" s="3">
        <f>VLookups!$D$50</f>
        <v>-4487.7037773753191</v>
      </c>
      <c r="T221" s="2">
        <v>0</v>
      </c>
      <c r="U221" s="1">
        <v>73</v>
      </c>
      <c r="V221" s="2">
        <f>V220-VLookups!$D$54</f>
        <v>-1685</v>
      </c>
      <c r="W221" s="2">
        <f>-VLookups!$D$59</f>
        <v>-250</v>
      </c>
      <c r="X221" s="2">
        <f>-VLookups!$D$62</f>
        <v>-175</v>
      </c>
      <c r="Y221" s="6">
        <f>Y220*(1+VLookups!$D$57/12)</f>
        <v>-376.27220109491793</v>
      </c>
      <c r="Z221" s="1">
        <f>E221*VLookups!$J$3</f>
        <v>416.93546666666555</v>
      </c>
      <c r="AA221" s="1" t="s">
        <v>36</v>
      </c>
      <c r="AB221" s="6">
        <f t="shared" si="12"/>
        <v>31.671908196410186</v>
      </c>
      <c r="AC221" s="1">
        <f t="shared" si="13"/>
        <v>644.03620744330863</v>
      </c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</row>
    <row r="222" spans="1:43" x14ac:dyDescent="0.25">
      <c r="A222" s="1"/>
      <c r="B222" s="1">
        <v>218</v>
      </c>
      <c r="C222" s="1">
        <f t="shared" si="14"/>
        <v>41</v>
      </c>
      <c r="D222" s="1">
        <f t="shared" si="15"/>
        <v>2</v>
      </c>
      <c r="E222" s="3">
        <f>E221+VLookups!$D$8</f>
        <v>10423.421666666638</v>
      </c>
      <c r="F222" s="3">
        <f>-E222*VLookups!$D$10</f>
        <v>-312.70264999999915</v>
      </c>
      <c r="G222" s="8">
        <v>0</v>
      </c>
      <c r="H222" s="3">
        <f>(-[3]VLookups!$D$13)*(E222+F222)</f>
        <v>-3285.9836804166575</v>
      </c>
      <c r="I222" s="2">
        <v>0</v>
      </c>
      <c r="J222" s="2">
        <v>0</v>
      </c>
      <c r="K222" s="2">
        <v>0</v>
      </c>
      <c r="L222" s="2">
        <v>0</v>
      </c>
      <c r="M222" s="3">
        <f>M221-VLookups!$D$33</f>
        <v>-237</v>
      </c>
      <c r="N222" s="5">
        <v>158</v>
      </c>
      <c r="O222" s="2">
        <v>0</v>
      </c>
      <c r="P222" s="2">
        <v>0</v>
      </c>
      <c r="Q222" s="1" t="s">
        <v>36</v>
      </c>
      <c r="R222" s="2">
        <v>0</v>
      </c>
      <c r="S222" s="3">
        <f>VLookups!$D$50</f>
        <v>-4487.7037773753191</v>
      </c>
      <c r="T222" s="2">
        <v>0</v>
      </c>
      <c r="U222" s="1">
        <v>74</v>
      </c>
      <c r="V222" s="2">
        <f>V221-VLookups!$D$54</f>
        <v>-1690</v>
      </c>
      <c r="W222" s="2">
        <f>-VLookups!$D$59</f>
        <v>-250</v>
      </c>
      <c r="X222" s="2">
        <f>-VLookups!$D$62</f>
        <v>-175</v>
      </c>
      <c r="Y222" s="6">
        <f>Y221*(1+VLookups!$D$57/12)</f>
        <v>-377.36966168144477</v>
      </c>
      <c r="Z222" s="1">
        <f>E222*VLookups!$J$3</f>
        <v>416.93686666666554</v>
      </c>
      <c r="AA222" s="1" t="s">
        <v>36</v>
      </c>
      <c r="AB222" s="6">
        <f t="shared" si="12"/>
        <v>24.59876385988332</v>
      </c>
      <c r="AC222" s="1">
        <f t="shared" si="13"/>
        <v>669.70836498226413</v>
      </c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 x14ac:dyDescent="0.25">
      <c r="A223" s="1"/>
      <c r="B223" s="1">
        <v>219</v>
      </c>
      <c r="C223" s="1">
        <f t="shared" si="14"/>
        <v>41</v>
      </c>
      <c r="D223" s="1">
        <f t="shared" si="15"/>
        <v>3</v>
      </c>
      <c r="E223" s="3">
        <f>E222+VLookups!$D$8</f>
        <v>10423.456666666638</v>
      </c>
      <c r="F223" s="3">
        <f>-E223*VLookups!$D$10</f>
        <v>-312.70369999999912</v>
      </c>
      <c r="G223" s="8">
        <v>0</v>
      </c>
      <c r="H223" s="3">
        <f>(-[3]VLookups!$D$13)*(E223+F223)</f>
        <v>-3285.9947141666576</v>
      </c>
      <c r="I223" s="2">
        <v>0</v>
      </c>
      <c r="J223" s="2">
        <v>0</v>
      </c>
      <c r="K223" s="2">
        <v>0</v>
      </c>
      <c r="L223" s="2">
        <v>0</v>
      </c>
      <c r="M223" s="3">
        <f>M222-VLookups!$D$33</f>
        <v>-238</v>
      </c>
      <c r="N223" s="5">
        <v>159</v>
      </c>
      <c r="O223" s="2">
        <v>0</v>
      </c>
      <c r="P223" s="2">
        <v>0</v>
      </c>
      <c r="Q223" s="1" t="s">
        <v>36</v>
      </c>
      <c r="R223" s="2">
        <v>0</v>
      </c>
      <c r="S223" s="3">
        <f>VLookups!$D$50</f>
        <v>-4487.7037773753191</v>
      </c>
      <c r="T223" s="2">
        <v>0</v>
      </c>
      <c r="U223" s="1">
        <v>75</v>
      </c>
      <c r="V223" s="2">
        <f>V222-VLookups!$D$54</f>
        <v>-1695</v>
      </c>
      <c r="W223" s="2">
        <f>-VLookups!$D$59</f>
        <v>-250</v>
      </c>
      <c r="X223" s="2">
        <f>-VLookups!$D$62</f>
        <v>-175</v>
      </c>
      <c r="Y223" s="6">
        <f>Y222*(1+VLookups!$D$57/12)</f>
        <v>-378.47032319468229</v>
      </c>
      <c r="Z223" s="1">
        <f>E223*VLookups!$J$3</f>
        <v>416.93826666666553</v>
      </c>
      <c r="AA223" s="1" t="s">
        <v>36</v>
      </c>
      <c r="AB223" s="6">
        <f t="shared" si="12"/>
        <v>17.522418596643945</v>
      </c>
      <c r="AC223" s="1">
        <f t="shared" si="13"/>
        <v>688.34696418721182</v>
      </c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 x14ac:dyDescent="0.25">
      <c r="A224" s="1"/>
      <c r="B224" s="1">
        <v>220</v>
      </c>
      <c r="C224" s="1">
        <f t="shared" si="14"/>
        <v>41</v>
      </c>
      <c r="D224" s="1">
        <f t="shared" si="15"/>
        <v>4</v>
      </c>
      <c r="E224" s="3">
        <f>E223+VLookups!$D$8</f>
        <v>10423.491666666638</v>
      </c>
      <c r="F224" s="3">
        <f>-E224*VLookups!$D$10</f>
        <v>-312.70474999999914</v>
      </c>
      <c r="G224" s="8">
        <v>0</v>
      </c>
      <c r="H224" s="3">
        <f>(-[3]VLookups!$D$13)*(E224+F224)</f>
        <v>-3286.0057479166576</v>
      </c>
      <c r="I224" s="2">
        <v>0</v>
      </c>
      <c r="J224" s="2">
        <v>0</v>
      </c>
      <c r="K224" s="2">
        <v>0</v>
      </c>
      <c r="L224" s="2">
        <v>0</v>
      </c>
      <c r="M224" s="3">
        <f>M223-VLookups!$D$33</f>
        <v>-239</v>
      </c>
      <c r="N224" s="5">
        <v>160</v>
      </c>
      <c r="O224" s="2">
        <v>0</v>
      </c>
      <c r="P224" s="2">
        <v>0</v>
      </c>
      <c r="Q224" s="1" t="s">
        <v>36</v>
      </c>
      <c r="R224" s="2">
        <v>0</v>
      </c>
      <c r="S224" s="3">
        <f>VLookups!$D$50</f>
        <v>-4487.7037773753191</v>
      </c>
      <c r="T224" s="2">
        <v>0</v>
      </c>
      <c r="U224" s="1">
        <v>76</v>
      </c>
      <c r="V224" s="2">
        <f>V223-VLookups!$D$54</f>
        <v>-1700</v>
      </c>
      <c r="W224" s="2">
        <f>-VLookups!$D$59</f>
        <v>-250</v>
      </c>
      <c r="X224" s="2">
        <f>-VLookups!$D$62</f>
        <v>-175</v>
      </c>
      <c r="Y224" s="6">
        <f>Y223*(1+VLookups!$D$57/12)</f>
        <v>-379.57419497066678</v>
      </c>
      <c r="Z224" s="1">
        <f>E224*VLookups!$J$3</f>
        <v>416.93966666666552</v>
      </c>
      <c r="AA224" s="1" t="s">
        <v>36</v>
      </c>
      <c r="AB224" s="6">
        <f t="shared" si="12"/>
        <v>10.442863070661247</v>
      </c>
      <c r="AC224" s="1">
        <f t="shared" si="13"/>
        <v>699.93707219818509</v>
      </c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spans="1:43" x14ac:dyDescent="0.25">
      <c r="A225" s="1"/>
      <c r="B225" s="1">
        <v>221</v>
      </c>
      <c r="C225" s="1">
        <f t="shared" si="14"/>
        <v>41</v>
      </c>
      <c r="D225" s="1">
        <f t="shared" si="15"/>
        <v>5</v>
      </c>
      <c r="E225" s="3">
        <f>E224+VLookups!$D$8</f>
        <v>10423.526666666638</v>
      </c>
      <c r="F225" s="3">
        <f>-E225*VLookups!$D$10</f>
        <v>-312.7057999999991</v>
      </c>
      <c r="G225" s="8">
        <v>0</v>
      </c>
      <c r="H225" s="3">
        <f>(-[3]VLookups!$D$13)*(E225+F225)</f>
        <v>-3286.0167816666576</v>
      </c>
      <c r="I225" s="2">
        <v>0</v>
      </c>
      <c r="J225" s="2">
        <v>0</v>
      </c>
      <c r="K225" s="2">
        <v>0</v>
      </c>
      <c r="L225" s="2">
        <v>0</v>
      </c>
      <c r="M225" s="3">
        <f>M224-VLookups!$D$33</f>
        <v>-240</v>
      </c>
      <c r="N225" s="5">
        <v>161</v>
      </c>
      <c r="O225" s="2">
        <v>0</v>
      </c>
      <c r="P225" s="2">
        <v>0</v>
      </c>
      <c r="Q225" s="1" t="s">
        <v>36</v>
      </c>
      <c r="R225" s="2">
        <v>0</v>
      </c>
      <c r="S225" s="3">
        <f>VLookups!$D$50</f>
        <v>-4487.7037773753191</v>
      </c>
      <c r="T225" s="2">
        <v>0</v>
      </c>
      <c r="U225" s="1">
        <v>77</v>
      </c>
      <c r="V225" s="2">
        <f>V224-VLookups!$D$54</f>
        <v>-1705</v>
      </c>
      <c r="W225" s="2">
        <f>-VLookups!$D$59</f>
        <v>-250</v>
      </c>
      <c r="X225" s="2">
        <f>-VLookups!$D$62</f>
        <v>-175</v>
      </c>
      <c r="Y225" s="6">
        <f>Y224*(1+VLookups!$D$57/12)</f>
        <v>-380.68128637266454</v>
      </c>
      <c r="Z225" s="1">
        <f>E225*VLookups!$J$3</f>
        <v>416.94106666666551</v>
      </c>
      <c r="AA225" s="1" t="s">
        <v>36</v>
      </c>
      <c r="AB225" s="6">
        <f t="shared" si="12"/>
        <v>3.3600879186616339</v>
      </c>
      <c r="AC225" s="1">
        <f t="shared" si="13"/>
        <v>704.46372190384375</v>
      </c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</row>
    <row r="226" spans="1:43" x14ac:dyDescent="0.25">
      <c r="A226" s="1"/>
      <c r="B226" s="1">
        <v>222</v>
      </c>
      <c r="C226" s="1">
        <f t="shared" si="14"/>
        <v>41</v>
      </c>
      <c r="D226" s="1">
        <f t="shared" si="15"/>
        <v>6</v>
      </c>
      <c r="E226" s="3">
        <f>E225+VLookups!$D$8</f>
        <v>10423.561666666637</v>
      </c>
      <c r="F226" s="3">
        <f>-E226*VLookups!$D$10</f>
        <v>-312.70684999999912</v>
      </c>
      <c r="G226" s="8">
        <v>0</v>
      </c>
      <c r="H226" s="3">
        <f>(-[3]VLookups!$D$13)*(E226+F226)</f>
        <v>-3286.0278154166576</v>
      </c>
      <c r="I226" s="2">
        <v>0</v>
      </c>
      <c r="J226" s="2">
        <v>0</v>
      </c>
      <c r="K226" s="2">
        <v>0</v>
      </c>
      <c r="L226" s="2">
        <v>0</v>
      </c>
      <c r="M226" s="3">
        <f>M225-VLookups!$D$33</f>
        <v>-241</v>
      </c>
      <c r="N226" s="5">
        <v>162</v>
      </c>
      <c r="O226" s="2">
        <v>0</v>
      </c>
      <c r="P226" s="2">
        <v>0</v>
      </c>
      <c r="Q226" s="1" t="s">
        <v>36</v>
      </c>
      <c r="R226" s="2">
        <v>0</v>
      </c>
      <c r="S226" s="3">
        <f>VLookups!$D$50</f>
        <v>-4487.7037773753191</v>
      </c>
      <c r="T226" s="2">
        <v>0</v>
      </c>
      <c r="U226" s="1">
        <v>78</v>
      </c>
      <c r="V226" s="2">
        <f>V225-VLookups!$D$54</f>
        <v>-1710</v>
      </c>
      <c r="W226" s="2">
        <f>-VLookups!$D$59</f>
        <v>-250</v>
      </c>
      <c r="X226" s="2">
        <f>-VLookups!$D$62</f>
        <v>-175</v>
      </c>
      <c r="Y226" s="6">
        <f>Y225*(1+VLookups!$D$57/12)</f>
        <v>-381.79160679125147</v>
      </c>
      <c r="Z226" s="1">
        <f>E226*VLookups!$J$3</f>
        <v>416.9424666666655</v>
      </c>
      <c r="AA226" s="1" t="s">
        <v>36</v>
      </c>
      <c r="AB226" s="6">
        <f t="shared" si="12"/>
        <v>-3.7259162499235003</v>
      </c>
      <c r="AC226" s="1">
        <f t="shared" si="13"/>
        <v>701.9119118570934</v>
      </c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</row>
    <row r="227" spans="1:43" x14ac:dyDescent="0.25">
      <c r="A227" s="1"/>
      <c r="B227" s="1">
        <v>223</v>
      </c>
      <c r="C227" s="1">
        <f t="shared" si="14"/>
        <v>41</v>
      </c>
      <c r="D227" s="1">
        <f t="shared" si="15"/>
        <v>7</v>
      </c>
      <c r="E227" s="3">
        <f>E226+VLookups!$D$8</f>
        <v>10423.596666666637</v>
      </c>
      <c r="F227" s="3">
        <f>-E227*VLookups!$D$10</f>
        <v>-312.70789999999909</v>
      </c>
      <c r="G227" s="8">
        <v>0</v>
      </c>
      <c r="H227" s="3">
        <f>(-[3]VLookups!$D$13)*(E227+F227)</f>
        <v>-3286.0388491666572</v>
      </c>
      <c r="I227" s="2">
        <v>0</v>
      </c>
      <c r="J227" s="2">
        <v>0</v>
      </c>
      <c r="K227" s="2">
        <v>0</v>
      </c>
      <c r="L227" s="2">
        <v>0</v>
      </c>
      <c r="M227" s="3">
        <f>M226-VLookups!$D$33</f>
        <v>-242</v>
      </c>
      <c r="N227" s="5">
        <v>163</v>
      </c>
      <c r="O227" s="2">
        <v>0</v>
      </c>
      <c r="P227" s="2">
        <v>0</v>
      </c>
      <c r="Q227" s="1" t="s">
        <v>36</v>
      </c>
      <c r="R227" s="2">
        <v>0</v>
      </c>
      <c r="S227" s="3">
        <f>VLookups!$D$50</f>
        <v>-4487.7037773753191</v>
      </c>
      <c r="T227" s="2">
        <v>0</v>
      </c>
      <c r="U227" s="1">
        <v>79</v>
      </c>
      <c r="V227" s="2">
        <f>V226-VLookups!$D$54</f>
        <v>-1715</v>
      </c>
      <c r="W227" s="2">
        <f>-VLookups!$D$59</f>
        <v>-250</v>
      </c>
      <c r="X227" s="2">
        <f>-VLookups!$D$62</f>
        <v>-175</v>
      </c>
      <c r="Y227" s="6">
        <f>Y226*(1+VLookups!$D$57/12)</f>
        <v>-382.90516564439264</v>
      </c>
      <c r="Z227" s="1">
        <f>E227*VLookups!$J$3</f>
        <v>416.94386666666549</v>
      </c>
      <c r="AA227" s="1" t="s">
        <v>36</v>
      </c>
      <c r="AB227" s="6">
        <f t="shared" si="12"/>
        <v>-10.815158853065611</v>
      </c>
      <c r="AC227" s="1">
        <f t="shared" si="13"/>
        <v>692.26660619045629</v>
      </c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 x14ac:dyDescent="0.25">
      <c r="A228" s="1"/>
      <c r="B228" s="1">
        <v>224</v>
      </c>
      <c r="C228" s="1">
        <f t="shared" si="14"/>
        <v>41</v>
      </c>
      <c r="D228" s="1">
        <f t="shared" si="15"/>
        <v>8</v>
      </c>
      <c r="E228" s="3">
        <f>E227+VLookups!$D$8</f>
        <v>10423.631666666637</v>
      </c>
      <c r="F228" s="3">
        <f>-E228*VLookups!$D$10</f>
        <v>-312.70894999999911</v>
      </c>
      <c r="G228" s="8">
        <v>0</v>
      </c>
      <c r="H228" s="3">
        <f>(-[3]VLookups!$D$13)*(E228+F228)</f>
        <v>-3286.0498829166577</v>
      </c>
      <c r="I228" s="2">
        <v>0</v>
      </c>
      <c r="J228" s="2">
        <v>0</v>
      </c>
      <c r="K228" s="2">
        <v>0</v>
      </c>
      <c r="L228" s="2">
        <v>0</v>
      </c>
      <c r="M228" s="3">
        <f>M227-VLookups!$D$33</f>
        <v>-243</v>
      </c>
      <c r="N228" s="5">
        <v>164</v>
      </c>
      <c r="O228" s="2">
        <v>0</v>
      </c>
      <c r="P228" s="2">
        <v>0</v>
      </c>
      <c r="Q228" s="1" t="s">
        <v>36</v>
      </c>
      <c r="R228" s="2">
        <v>0</v>
      </c>
      <c r="S228" s="3">
        <f>VLookups!$D$50</f>
        <v>-4487.7037773753191</v>
      </c>
      <c r="T228" s="2">
        <v>0</v>
      </c>
      <c r="U228" s="1">
        <v>80</v>
      </c>
      <c r="V228" s="2">
        <f>V227-VLookups!$D$54</f>
        <v>-1720</v>
      </c>
      <c r="W228" s="2">
        <f>-VLookups!$D$59</f>
        <v>-250</v>
      </c>
      <c r="X228" s="2">
        <f>-VLookups!$D$62</f>
        <v>-175</v>
      </c>
      <c r="Y228" s="6">
        <f>Y227*(1+VLookups!$D$57/12)</f>
        <v>-384.0219723775221</v>
      </c>
      <c r="Z228" s="1">
        <f>E228*VLookups!$J$3</f>
        <v>416.94526666666547</v>
      </c>
      <c r="AA228" s="1" t="s">
        <v>36</v>
      </c>
      <c r="AB228" s="6">
        <f t="shared" si="12"/>
        <v>-17.907649336194197</v>
      </c>
      <c r="AC228" s="1">
        <f t="shared" si="13"/>
        <v>675.51273453124622</v>
      </c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 x14ac:dyDescent="0.25">
      <c r="A229" s="1"/>
      <c r="B229" s="1">
        <v>225</v>
      </c>
      <c r="C229" s="1">
        <f t="shared" si="14"/>
        <v>41</v>
      </c>
      <c r="D229" s="1">
        <f t="shared" si="15"/>
        <v>9</v>
      </c>
      <c r="E229" s="3">
        <f>E228+VLookups!$D$8</f>
        <v>10423.666666666637</v>
      </c>
      <c r="F229" s="3">
        <f>-E229*VLookups!$D$10</f>
        <v>-312.70999999999907</v>
      </c>
      <c r="G229" s="8">
        <v>0</v>
      </c>
      <c r="H229" s="3">
        <f>(-[3]VLookups!$D$13)*(E229+F229)</f>
        <v>-3286.0609166666572</v>
      </c>
      <c r="I229" s="2">
        <v>0</v>
      </c>
      <c r="J229" s="2">
        <v>0</v>
      </c>
      <c r="K229" s="2">
        <v>0</v>
      </c>
      <c r="L229" s="2">
        <v>0</v>
      </c>
      <c r="M229" s="3">
        <f>M228-VLookups!$D$33</f>
        <v>-244</v>
      </c>
      <c r="N229" s="5">
        <v>165</v>
      </c>
      <c r="O229" s="2">
        <v>0</v>
      </c>
      <c r="P229" s="2">
        <v>0</v>
      </c>
      <c r="Q229" s="1" t="s">
        <v>36</v>
      </c>
      <c r="R229" s="2">
        <v>0</v>
      </c>
      <c r="S229" s="3">
        <f>VLookups!$D$50</f>
        <v>-4487.7037773753191</v>
      </c>
      <c r="T229" s="2">
        <v>0</v>
      </c>
      <c r="U229" s="1">
        <v>81</v>
      </c>
      <c r="V229" s="2">
        <f>V228-VLookups!$D$54</f>
        <v>-1725</v>
      </c>
      <c r="W229" s="2">
        <f>-VLookups!$D$59</f>
        <v>-250</v>
      </c>
      <c r="X229" s="2">
        <f>-VLookups!$D$62</f>
        <v>-175</v>
      </c>
      <c r="Y229" s="6">
        <f>Y228*(1+VLookups!$D$57/12)</f>
        <v>-385.14203646362324</v>
      </c>
      <c r="Z229" s="1">
        <f>E229*VLookups!$J$3</f>
        <v>416.94666666666546</v>
      </c>
      <c r="AA229" s="1" t="s">
        <v>36</v>
      </c>
      <c r="AB229" s="6">
        <f t="shared" si="12"/>
        <v>-25.003397172296275</v>
      </c>
      <c r="AC229" s="1">
        <f t="shared" si="13"/>
        <v>651.63519191650198</v>
      </c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 x14ac:dyDescent="0.25">
      <c r="A230" s="1"/>
      <c r="B230" s="1">
        <v>226</v>
      </c>
      <c r="C230" s="1">
        <f t="shared" si="14"/>
        <v>41</v>
      </c>
      <c r="D230" s="1">
        <f t="shared" si="15"/>
        <v>10</v>
      </c>
      <c r="E230" s="3">
        <f>E229+VLookups!$D$8</f>
        <v>10423.701666666637</v>
      </c>
      <c r="F230" s="3">
        <f>-E230*VLookups!$D$10</f>
        <v>-312.71104999999909</v>
      </c>
      <c r="G230" s="8">
        <v>0</v>
      </c>
      <c r="H230" s="3">
        <f>(-[3]VLookups!$D$13)*(E230+F230)</f>
        <v>-3286.0719504166573</v>
      </c>
      <c r="I230" s="2">
        <v>0</v>
      </c>
      <c r="J230" s="2">
        <v>0</v>
      </c>
      <c r="K230" s="2">
        <v>0</v>
      </c>
      <c r="L230" s="2">
        <v>0</v>
      </c>
      <c r="M230" s="3">
        <f>M229-VLookups!$D$33</f>
        <v>-245</v>
      </c>
      <c r="N230" s="5">
        <v>166</v>
      </c>
      <c r="O230" s="2">
        <v>0</v>
      </c>
      <c r="P230" s="2">
        <v>0</v>
      </c>
      <c r="Q230" s="1" t="s">
        <v>36</v>
      </c>
      <c r="R230" s="2">
        <v>0</v>
      </c>
      <c r="S230" s="3">
        <f>VLookups!$D$50</f>
        <v>-4487.7037773753191</v>
      </c>
      <c r="T230" s="2">
        <v>0</v>
      </c>
      <c r="U230" s="1">
        <v>82</v>
      </c>
      <c r="V230" s="2">
        <f>V229-VLookups!$D$54</f>
        <v>-1730</v>
      </c>
      <c r="W230" s="2">
        <f>-VLookups!$D$59</f>
        <v>-250</v>
      </c>
      <c r="X230" s="2">
        <f>-VLookups!$D$62</f>
        <v>-175</v>
      </c>
      <c r="Y230" s="6">
        <f>Y229*(1+VLookups!$D$57/12)</f>
        <v>-386.2653674033088</v>
      </c>
      <c r="Z230" s="1">
        <f>E230*VLookups!$J$3</f>
        <v>416.94806666666545</v>
      </c>
      <c r="AA230" s="1" t="s">
        <v>36</v>
      </c>
      <c r="AB230" s="6">
        <f t="shared" si="12"/>
        <v>-32.102411861982773</v>
      </c>
      <c r="AC230" s="1">
        <f t="shared" si="13"/>
        <v>620.61883870771339</v>
      </c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</row>
    <row r="231" spans="1:43" x14ac:dyDescent="0.25">
      <c r="A231" s="1"/>
      <c r="B231" s="1">
        <v>227</v>
      </c>
      <c r="C231" s="1">
        <f t="shared" si="14"/>
        <v>41</v>
      </c>
      <c r="D231" s="1">
        <f t="shared" si="15"/>
        <v>11</v>
      </c>
      <c r="E231" s="3">
        <f>E230+VLookups!$D$8</f>
        <v>10423.736666666637</v>
      </c>
      <c r="F231" s="3">
        <f>-E231*VLookups!$D$10</f>
        <v>-312.71209999999911</v>
      </c>
      <c r="G231" s="8">
        <v>0</v>
      </c>
      <c r="H231" s="3">
        <f>(-[3]VLookups!$D$13)*(E231+F231)</f>
        <v>-3286.0829841666573</v>
      </c>
      <c r="I231" s="2">
        <v>0</v>
      </c>
      <c r="J231" s="2">
        <v>0</v>
      </c>
      <c r="K231" s="2">
        <v>0</v>
      </c>
      <c r="L231" s="2">
        <v>0</v>
      </c>
      <c r="M231" s="3">
        <f>M230-VLookups!$D$33</f>
        <v>-246</v>
      </c>
      <c r="N231" s="5">
        <v>167</v>
      </c>
      <c r="O231" s="2">
        <v>0</v>
      </c>
      <c r="P231" s="2">
        <v>0</v>
      </c>
      <c r="Q231" s="1" t="s">
        <v>36</v>
      </c>
      <c r="R231" s="2">
        <v>0</v>
      </c>
      <c r="S231" s="3">
        <f>VLookups!$D$50</f>
        <v>-4487.7037773753191</v>
      </c>
      <c r="T231" s="2">
        <v>0</v>
      </c>
      <c r="U231" s="1">
        <v>83</v>
      </c>
      <c r="V231" s="2">
        <f>V230-VLookups!$D$54</f>
        <v>-1735</v>
      </c>
      <c r="W231" s="2">
        <f>-VLookups!$D$59</f>
        <v>-250</v>
      </c>
      <c r="X231" s="2">
        <f>-VLookups!$D$62</f>
        <v>-175</v>
      </c>
      <c r="Y231" s="6">
        <f>Y230*(1+VLookups!$D$57/12)</f>
        <v>-387.39197472490179</v>
      </c>
      <c r="Z231" s="1">
        <f>E231*VLookups!$J$3</f>
        <v>416.9494666666655</v>
      </c>
      <c r="AA231" s="1" t="s">
        <v>36</v>
      </c>
      <c r="AB231" s="6">
        <f t="shared" si="12"/>
        <v>-39.204702933574822</v>
      </c>
      <c r="AC231" s="1">
        <f t="shared" si="13"/>
        <v>582.44850050531807</v>
      </c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</row>
    <row r="232" spans="1:43" x14ac:dyDescent="0.25">
      <c r="A232" s="1"/>
      <c r="B232" s="1">
        <v>228</v>
      </c>
      <c r="C232" s="1">
        <f t="shared" si="14"/>
        <v>42</v>
      </c>
      <c r="D232" s="1">
        <f t="shared" si="15"/>
        <v>0</v>
      </c>
      <c r="E232" s="3">
        <f>E231+VLookups!$D$8</f>
        <v>10423.771666666637</v>
      </c>
      <c r="F232" s="3">
        <f>-E232*VLookups!$D$10</f>
        <v>-312.71314999999908</v>
      </c>
      <c r="G232" s="8">
        <v>0</v>
      </c>
      <c r="H232" s="3">
        <f>(-[3]VLookups!$D$13)*(E232+F232)</f>
        <v>-3286.0940179166573</v>
      </c>
      <c r="I232" s="2">
        <v>0</v>
      </c>
      <c r="J232" s="2">
        <v>0</v>
      </c>
      <c r="K232" s="2">
        <v>0</v>
      </c>
      <c r="L232" s="2">
        <v>0</v>
      </c>
      <c r="M232" s="3">
        <f>M231-VLookups!$D$33</f>
        <v>-247</v>
      </c>
      <c r="N232" s="5">
        <v>168</v>
      </c>
      <c r="O232" s="2">
        <v>0</v>
      </c>
      <c r="P232" s="2">
        <v>0</v>
      </c>
      <c r="Q232" s="1" t="s">
        <v>36</v>
      </c>
      <c r="R232" s="2">
        <v>0</v>
      </c>
      <c r="S232" s="3">
        <f>VLookups!$D$50</f>
        <v>-4487.7037773753191</v>
      </c>
      <c r="T232" s="2">
        <v>0</v>
      </c>
      <c r="U232" s="1">
        <v>84</v>
      </c>
      <c r="V232" s="2">
        <f>V231-VLookups!$D$54</f>
        <v>-1740</v>
      </c>
      <c r="W232" s="2">
        <f>-VLookups!$D$59</f>
        <v>-250</v>
      </c>
      <c r="X232" s="2">
        <f>-VLookups!$D$62</f>
        <v>-175</v>
      </c>
      <c r="Y232" s="6">
        <f>Y231*(1+VLookups!$D$57/12)</f>
        <v>-388.52186798451606</v>
      </c>
      <c r="Z232" s="1">
        <f>E232*VLookups!$J$3</f>
        <v>416.95086666666549</v>
      </c>
      <c r="AA232" s="1" t="s">
        <v>36</v>
      </c>
      <c r="AB232" s="6">
        <f t="shared" si="12"/>
        <v>-46.310279943190039</v>
      </c>
      <c r="AC232" s="1">
        <f t="shared" si="13"/>
        <v>537.10896806297023</v>
      </c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</row>
    <row r="233" spans="1:43" x14ac:dyDescent="0.25">
      <c r="A233" s="1"/>
      <c r="B233" s="1">
        <v>229</v>
      </c>
      <c r="C233" s="1">
        <f t="shared" si="14"/>
        <v>42</v>
      </c>
      <c r="D233" s="1">
        <f t="shared" si="15"/>
        <v>1</v>
      </c>
      <c r="E233" s="3">
        <f>E232+VLookups!$D$8</f>
        <v>10423.806666666636</v>
      </c>
      <c r="F233" s="3">
        <f>-E233*VLookups!$D$10</f>
        <v>-312.7141999999991</v>
      </c>
      <c r="G233" s="8">
        <v>0</v>
      </c>
      <c r="H233" s="3">
        <f>(-[3]VLookups!$D$13)*(E233+F233)</f>
        <v>-3286.1050516666573</v>
      </c>
      <c r="I233" s="2">
        <v>0</v>
      </c>
      <c r="J233" s="2">
        <v>0</v>
      </c>
      <c r="K233" s="2">
        <v>0</v>
      </c>
      <c r="L233" s="2">
        <v>0</v>
      </c>
      <c r="M233" s="3">
        <f>M232-VLookups!$D$33</f>
        <v>-248</v>
      </c>
      <c r="N233" s="5">
        <v>169</v>
      </c>
      <c r="O233" s="2">
        <v>0</v>
      </c>
      <c r="P233" s="2">
        <v>0</v>
      </c>
      <c r="Q233" s="1" t="s">
        <v>36</v>
      </c>
      <c r="R233" s="2">
        <v>0</v>
      </c>
      <c r="S233" s="3">
        <f>VLookups!$D$50</f>
        <v>-4487.7037773753191</v>
      </c>
      <c r="T233" s="2">
        <v>0</v>
      </c>
      <c r="U233" s="1">
        <v>85</v>
      </c>
      <c r="V233" s="2">
        <f>V232-VLookups!$D$54</f>
        <v>-1745</v>
      </c>
      <c r="W233" s="2">
        <f>-VLookups!$D$59</f>
        <v>-250</v>
      </c>
      <c r="X233" s="2">
        <f>-VLookups!$D$62</f>
        <v>-175</v>
      </c>
      <c r="Y233" s="6">
        <f>Y232*(1+VLookups!$D$57/12)</f>
        <v>-389.65505676613759</v>
      </c>
      <c r="Z233" s="1">
        <f>E233*VLookups!$J$3</f>
        <v>416.95226666666548</v>
      </c>
      <c r="AA233" s="1" t="s">
        <v>36</v>
      </c>
      <c r="AB233" s="6">
        <f t="shared" si="12"/>
        <v>-53.419152474810687</v>
      </c>
      <c r="AC233" s="1">
        <f t="shared" si="13"/>
        <v>484.5849972015979</v>
      </c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</row>
    <row r="234" spans="1:43" x14ac:dyDescent="0.25">
      <c r="A234" s="1"/>
      <c r="B234" s="1">
        <v>230</v>
      </c>
      <c r="C234" s="1">
        <f t="shared" si="14"/>
        <v>42</v>
      </c>
      <c r="D234" s="1">
        <f t="shared" si="15"/>
        <v>2</v>
      </c>
      <c r="E234" s="3">
        <f>E233+VLookups!$D$8</f>
        <v>10423.841666666636</v>
      </c>
      <c r="F234" s="3">
        <f>-E234*VLookups!$D$10</f>
        <v>-312.71524999999906</v>
      </c>
      <c r="G234" s="8">
        <v>0</v>
      </c>
      <c r="H234" s="3">
        <f>(-[3]VLookups!$D$13)*(E234+F234)</f>
        <v>-3286.1160854166569</v>
      </c>
      <c r="I234" s="2">
        <v>0</v>
      </c>
      <c r="J234" s="2">
        <v>0</v>
      </c>
      <c r="K234" s="2">
        <v>0</v>
      </c>
      <c r="L234" s="2">
        <v>0</v>
      </c>
      <c r="M234" s="3">
        <f>M233-VLookups!$D$33</f>
        <v>-249</v>
      </c>
      <c r="N234" s="5">
        <v>170</v>
      </c>
      <c r="O234" s="2">
        <v>0</v>
      </c>
      <c r="P234" s="2">
        <v>0</v>
      </c>
      <c r="Q234" s="1" t="s">
        <v>36</v>
      </c>
      <c r="R234" s="2">
        <v>0</v>
      </c>
      <c r="S234" s="3">
        <f>VLookups!$D$50</f>
        <v>-4487.7037773753191</v>
      </c>
      <c r="T234" s="2">
        <v>0</v>
      </c>
      <c r="U234" s="1">
        <v>86</v>
      </c>
      <c r="V234" s="2">
        <f>V233-VLookups!$D$54</f>
        <v>-1750</v>
      </c>
      <c r="W234" s="2">
        <f>-VLookups!$D$59</f>
        <v>-250</v>
      </c>
      <c r="X234" s="2">
        <f>-VLookups!$D$62</f>
        <v>-175</v>
      </c>
      <c r="Y234" s="6">
        <f>Y233*(1+VLookups!$D$57/12)</f>
        <v>-390.79155068170547</v>
      </c>
      <c r="Z234" s="1">
        <f>E234*VLookups!$J$3</f>
        <v>416.95366666666547</v>
      </c>
      <c r="AA234" s="1" t="s">
        <v>36</v>
      </c>
      <c r="AB234" s="6">
        <f t="shared" si="12"/>
        <v>-60.531330140379509</v>
      </c>
      <c r="AC234" s="1">
        <f t="shared" si="13"/>
        <v>424.8613087232211</v>
      </c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</row>
    <row r="235" spans="1:43" x14ac:dyDescent="0.25">
      <c r="A235" s="1"/>
      <c r="B235" s="1">
        <v>231</v>
      </c>
      <c r="C235" s="1">
        <f t="shared" si="14"/>
        <v>42</v>
      </c>
      <c r="D235" s="1">
        <f t="shared" si="15"/>
        <v>3</v>
      </c>
      <c r="E235" s="3">
        <f>E234+VLookups!$D$8</f>
        <v>10423.876666666636</v>
      </c>
      <c r="F235" s="3">
        <f>-E235*VLookups!$D$10</f>
        <v>-312.71629999999908</v>
      </c>
      <c r="G235" s="8">
        <v>0</v>
      </c>
      <c r="H235" s="3">
        <f>(-[3]VLookups!$D$13)*(E235+F235)</f>
        <v>-3286.1271191666574</v>
      </c>
      <c r="I235" s="2">
        <v>0</v>
      </c>
      <c r="J235" s="2">
        <v>0</v>
      </c>
      <c r="K235" s="2">
        <v>0</v>
      </c>
      <c r="L235" s="2">
        <v>0</v>
      </c>
      <c r="M235" s="3">
        <f>M234-VLookups!$D$33</f>
        <v>-250</v>
      </c>
      <c r="N235" s="5">
        <v>171</v>
      </c>
      <c r="O235" s="2">
        <v>0</v>
      </c>
      <c r="P235" s="2">
        <v>0</v>
      </c>
      <c r="Q235" s="1" t="s">
        <v>36</v>
      </c>
      <c r="R235" s="2">
        <v>0</v>
      </c>
      <c r="S235" s="3">
        <f>VLookups!$D$50</f>
        <v>-4487.7037773753191</v>
      </c>
      <c r="T235" s="2">
        <v>0</v>
      </c>
      <c r="U235" s="1">
        <v>87</v>
      </c>
      <c r="V235" s="2">
        <f>V234-VLookups!$D$54</f>
        <v>-1755</v>
      </c>
      <c r="W235" s="2">
        <f>-VLookups!$D$59</f>
        <v>-250</v>
      </c>
      <c r="X235" s="2">
        <f>-VLookups!$D$62</f>
        <v>-175</v>
      </c>
      <c r="Y235" s="6">
        <f>Y234*(1+VLookups!$D$57/12)</f>
        <v>-391.93135937119376</v>
      </c>
      <c r="Z235" s="1">
        <f>E235*VLookups!$J$3</f>
        <v>416.95506666666546</v>
      </c>
      <c r="AA235" s="1" t="s">
        <v>36</v>
      </c>
      <c r="AB235" s="6">
        <f t="shared" si="12"/>
        <v>-67.646822579866921</v>
      </c>
      <c r="AC235" s="1">
        <f t="shared" si="13"/>
        <v>357.92258832455957</v>
      </c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</row>
    <row r="236" spans="1:43" x14ac:dyDescent="0.25">
      <c r="A236" s="1"/>
      <c r="B236" s="1">
        <v>232</v>
      </c>
      <c r="C236" s="1">
        <f t="shared" si="14"/>
        <v>42</v>
      </c>
      <c r="D236" s="1">
        <f t="shared" si="15"/>
        <v>4</v>
      </c>
      <c r="E236" s="3">
        <f>E235+VLookups!$D$8</f>
        <v>10423.911666666636</v>
      </c>
      <c r="F236" s="3">
        <f>-E236*VLookups!$D$10</f>
        <v>-312.71734999999904</v>
      </c>
      <c r="G236" s="8">
        <v>0</v>
      </c>
      <c r="H236" s="3">
        <f>(-[3]VLookups!$D$13)*(E236+F236)</f>
        <v>-3286.138152916657</v>
      </c>
      <c r="I236" s="2">
        <v>0</v>
      </c>
      <c r="J236" s="2">
        <v>0</v>
      </c>
      <c r="K236" s="2">
        <v>0</v>
      </c>
      <c r="L236" s="2">
        <v>0</v>
      </c>
      <c r="M236" s="3">
        <f>M235-VLookups!$D$33</f>
        <v>-251</v>
      </c>
      <c r="N236" s="5">
        <v>172</v>
      </c>
      <c r="O236" s="2">
        <v>0</v>
      </c>
      <c r="P236" s="2">
        <v>0</v>
      </c>
      <c r="Q236" s="1" t="s">
        <v>36</v>
      </c>
      <c r="R236" s="2">
        <v>0</v>
      </c>
      <c r="S236" s="3">
        <f>VLookups!$D$50</f>
        <v>-4487.7037773753191</v>
      </c>
      <c r="T236" s="2">
        <v>0</v>
      </c>
      <c r="U236" s="1">
        <v>88</v>
      </c>
      <c r="V236" s="2">
        <f>V235-VLookups!$D$54</f>
        <v>-1760</v>
      </c>
      <c r="W236" s="2">
        <f>-VLookups!$D$59</f>
        <v>-250</v>
      </c>
      <c r="X236" s="2">
        <f>-VLookups!$D$62</f>
        <v>-175</v>
      </c>
      <c r="Y236" s="6">
        <f>Y235*(1+VLookups!$D$57/12)</f>
        <v>-393.07449250269309</v>
      </c>
      <c r="Z236" s="1">
        <f>E236*VLookups!$J$3</f>
        <v>416.95646666666545</v>
      </c>
      <c r="AA236" s="1" t="s">
        <v>36</v>
      </c>
      <c r="AB236" s="6">
        <f t="shared" si="12"/>
        <v>-74.765639461367186</v>
      </c>
      <c r="AC236" s="1">
        <f t="shared" si="13"/>
        <v>283.75348651040002</v>
      </c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 x14ac:dyDescent="0.25">
      <c r="A237" s="1"/>
      <c r="B237" s="1">
        <v>233</v>
      </c>
      <c r="C237" s="1">
        <f t="shared" si="14"/>
        <v>42</v>
      </c>
      <c r="D237" s="1">
        <f t="shared" si="15"/>
        <v>5</v>
      </c>
      <c r="E237" s="3">
        <f>E236+VLookups!$D$8</f>
        <v>10423.946666666636</v>
      </c>
      <c r="F237" s="3">
        <f>-E237*VLookups!$D$10</f>
        <v>-312.71839999999906</v>
      </c>
      <c r="G237" s="8">
        <v>0</v>
      </c>
      <c r="H237" s="3">
        <f>(-[3]VLookups!$D$13)*(E237+F237)</f>
        <v>-3286.149186666657</v>
      </c>
      <c r="I237" s="2">
        <v>0</v>
      </c>
      <c r="J237" s="2">
        <v>0</v>
      </c>
      <c r="K237" s="2">
        <v>0</v>
      </c>
      <c r="L237" s="2">
        <v>0</v>
      </c>
      <c r="M237" s="3">
        <f>M236-VLookups!$D$33</f>
        <v>-252</v>
      </c>
      <c r="N237" s="5">
        <v>173</v>
      </c>
      <c r="O237" s="2">
        <v>0</v>
      </c>
      <c r="P237" s="2">
        <v>0</v>
      </c>
      <c r="Q237" s="1" t="s">
        <v>36</v>
      </c>
      <c r="R237" s="2">
        <v>0</v>
      </c>
      <c r="S237" s="3">
        <f>VLookups!$D$50</f>
        <v>-4487.7037773753191</v>
      </c>
      <c r="T237" s="2">
        <v>0</v>
      </c>
      <c r="U237" s="1">
        <v>89</v>
      </c>
      <c r="V237" s="2">
        <f>V236-VLookups!$D$54</f>
        <v>-1765</v>
      </c>
      <c r="W237" s="2">
        <f>-VLookups!$D$59</f>
        <v>-250</v>
      </c>
      <c r="X237" s="2">
        <f>-VLookups!$D$62</f>
        <v>-175</v>
      </c>
      <c r="Y237" s="6">
        <f>Y236*(1+VLookups!$D$57/12)</f>
        <v>-394.22095977249262</v>
      </c>
      <c r="Z237" s="1">
        <f>E237*VLookups!$J$3</f>
        <v>416.95786666666544</v>
      </c>
      <c r="AA237" s="1" t="s">
        <v>36</v>
      </c>
      <c r="AB237" s="6">
        <f t="shared" si="12"/>
        <v>-81.887790481166746</v>
      </c>
      <c r="AC237" s="1">
        <f t="shared" si="13"/>
        <v>202.33861850675061</v>
      </c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 x14ac:dyDescent="0.25">
      <c r="A238" s="1"/>
      <c r="B238" s="1">
        <v>234</v>
      </c>
      <c r="C238" s="1">
        <f t="shared" si="14"/>
        <v>42</v>
      </c>
      <c r="D238" s="1">
        <f t="shared" si="15"/>
        <v>6</v>
      </c>
      <c r="E238" s="3">
        <f>E237+VLookups!$D$8</f>
        <v>10423.981666666636</v>
      </c>
      <c r="F238" s="3">
        <f>-E238*VLookups!$D$10</f>
        <v>-312.71944999999909</v>
      </c>
      <c r="G238" s="8">
        <v>0</v>
      </c>
      <c r="H238" s="3">
        <f>(-[3]VLookups!$D$13)*(E238+F238)</f>
        <v>-3286.160220416657</v>
      </c>
      <c r="I238" s="2">
        <v>0</v>
      </c>
      <c r="J238" s="2">
        <v>0</v>
      </c>
      <c r="K238" s="2">
        <v>0</v>
      </c>
      <c r="L238" s="2">
        <v>0</v>
      </c>
      <c r="M238" s="3">
        <f>M237-VLookups!$D$33</f>
        <v>-253</v>
      </c>
      <c r="N238" s="5">
        <v>174</v>
      </c>
      <c r="O238" s="2">
        <v>0</v>
      </c>
      <c r="P238" s="2">
        <v>0</v>
      </c>
      <c r="Q238" s="1" t="s">
        <v>36</v>
      </c>
      <c r="R238" s="2">
        <v>0</v>
      </c>
      <c r="S238" s="3">
        <f>VLookups!$D$50</f>
        <v>-4487.7037773753191</v>
      </c>
      <c r="T238" s="2">
        <v>0</v>
      </c>
      <c r="U238" s="1">
        <v>90</v>
      </c>
      <c r="V238" s="2">
        <f>V237-VLookups!$D$54</f>
        <v>-1770</v>
      </c>
      <c r="W238" s="2">
        <f>-VLookups!$D$59</f>
        <v>-250</v>
      </c>
      <c r="X238" s="2">
        <f>-VLookups!$D$62</f>
        <v>-175</v>
      </c>
      <c r="Y238" s="6">
        <f>Y237*(1+VLookups!$D$57/12)</f>
        <v>-395.37077090516237</v>
      </c>
      <c r="Z238" s="1">
        <f>E238*VLookups!$J$3</f>
        <v>416.95926666666543</v>
      </c>
      <c r="AA238" s="1" t="s">
        <v>36</v>
      </c>
      <c r="AB238" s="6">
        <f t="shared" si="12"/>
        <v>-89.01328536383653</v>
      </c>
      <c r="AC238" s="1">
        <f t="shared" si="13"/>
        <v>113.66256417375868</v>
      </c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 x14ac:dyDescent="0.25">
      <c r="A239" s="1"/>
      <c r="B239" s="1">
        <v>235</v>
      </c>
      <c r="C239" s="1">
        <f t="shared" si="14"/>
        <v>42</v>
      </c>
      <c r="D239" s="1">
        <f t="shared" si="15"/>
        <v>7</v>
      </c>
      <c r="E239" s="3">
        <f>E238+VLookups!$D$8</f>
        <v>10424.016666666636</v>
      </c>
      <c r="F239" s="3">
        <f>-E239*VLookups!$D$10</f>
        <v>-312.72049999999905</v>
      </c>
      <c r="G239" s="8">
        <v>0</v>
      </c>
      <c r="H239" s="3">
        <f>(-[3]VLookups!$D$13)*(E239+F239)</f>
        <v>-3286.171254166657</v>
      </c>
      <c r="I239" s="2">
        <v>0</v>
      </c>
      <c r="J239" s="2">
        <v>0</v>
      </c>
      <c r="K239" s="2">
        <v>0</v>
      </c>
      <c r="L239" s="2">
        <v>0</v>
      </c>
      <c r="M239" s="3">
        <f>M238-VLookups!$D$33</f>
        <v>-254</v>
      </c>
      <c r="N239" s="5">
        <v>175</v>
      </c>
      <c r="O239" s="2">
        <v>0</v>
      </c>
      <c r="P239" s="2">
        <v>0</v>
      </c>
      <c r="Q239" s="1" t="s">
        <v>36</v>
      </c>
      <c r="R239" s="2">
        <v>0</v>
      </c>
      <c r="S239" s="3">
        <f>VLookups!$D$50</f>
        <v>-4487.7037773753191</v>
      </c>
      <c r="T239" s="2">
        <v>0</v>
      </c>
      <c r="U239" s="1">
        <v>91</v>
      </c>
      <c r="V239" s="2">
        <f>V238-VLookups!$D$54</f>
        <v>-1775</v>
      </c>
      <c r="W239" s="2">
        <f>-VLookups!$D$59</f>
        <v>-250</v>
      </c>
      <c r="X239" s="2">
        <f>-VLookups!$D$62</f>
        <v>-175</v>
      </c>
      <c r="Y239" s="6">
        <f>Y238*(1+VLookups!$D$57/12)</f>
        <v>-396.52393565363576</v>
      </c>
      <c r="Z239" s="1">
        <f>E239*VLookups!$J$3</f>
        <v>416.96066666666542</v>
      </c>
      <c r="AA239" s="1" t="s">
        <v>36</v>
      </c>
      <c r="AB239" s="6">
        <f t="shared" si="12"/>
        <v>-96.142133862310004</v>
      </c>
      <c r="AC239" s="1">
        <f t="shared" si="13"/>
        <v>17.709867918404953</v>
      </c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</row>
    <row r="240" spans="1:43" x14ac:dyDescent="0.25">
      <c r="A240" s="1"/>
      <c r="B240" s="1">
        <v>236</v>
      </c>
      <c r="C240" s="1">
        <f t="shared" si="14"/>
        <v>42</v>
      </c>
      <c r="D240" s="1">
        <f t="shared" si="15"/>
        <v>8</v>
      </c>
      <c r="E240" s="3">
        <f>E239+VLookups!$D$8</f>
        <v>10424.051666666635</v>
      </c>
      <c r="F240" s="3">
        <f>-E240*VLookups!$D$10</f>
        <v>-312.72154999999907</v>
      </c>
      <c r="G240" s="8">
        <v>0</v>
      </c>
      <c r="H240" s="3">
        <f>(-[3]VLookups!$D$13)*(E240+F240)</f>
        <v>-3286.1822879166571</v>
      </c>
      <c r="I240" s="2">
        <v>0</v>
      </c>
      <c r="J240" s="2">
        <v>0</v>
      </c>
      <c r="K240" s="2">
        <v>0</v>
      </c>
      <c r="L240" s="2">
        <v>0</v>
      </c>
      <c r="M240" s="3">
        <f>M239-VLookups!$D$33</f>
        <v>-255</v>
      </c>
      <c r="N240" s="5">
        <v>176</v>
      </c>
      <c r="O240" s="2">
        <v>0</v>
      </c>
      <c r="P240" s="2">
        <v>0</v>
      </c>
      <c r="Q240" s="1" t="s">
        <v>36</v>
      </c>
      <c r="R240" s="2">
        <v>0</v>
      </c>
      <c r="S240" s="3">
        <f>VLookups!$D$50</f>
        <v>-4487.7037773753191</v>
      </c>
      <c r="T240" s="2">
        <v>0</v>
      </c>
      <c r="U240" s="1">
        <v>92</v>
      </c>
      <c r="V240" s="2">
        <f>V239-VLookups!$D$54</f>
        <v>-1780</v>
      </c>
      <c r="W240" s="2">
        <f>-VLookups!$D$59</f>
        <v>-250</v>
      </c>
      <c r="X240" s="2">
        <f>-VLookups!$D$62</f>
        <v>-175</v>
      </c>
      <c r="Y240" s="6">
        <f>Y239*(1+VLookups!$D$57/12)</f>
        <v>-397.68046379929223</v>
      </c>
      <c r="Z240" s="1">
        <f>E240*VLookups!$J$3</f>
        <v>416.96206666666541</v>
      </c>
      <c r="AA240" s="1" t="s">
        <v>36</v>
      </c>
      <c r="AB240" s="6">
        <f t="shared" si="12"/>
        <v>-103.2743457579665</v>
      </c>
      <c r="AC240" s="1">
        <f t="shared" si="13"/>
        <v>-85.534961393030869</v>
      </c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</row>
    <row r="241" spans="1:43" x14ac:dyDescent="0.25">
      <c r="A241" s="1"/>
      <c r="B241" s="1">
        <v>237</v>
      </c>
      <c r="C241" s="1">
        <f t="shared" si="14"/>
        <v>42</v>
      </c>
      <c r="D241" s="1">
        <f t="shared" si="15"/>
        <v>9</v>
      </c>
      <c r="E241" s="3">
        <f>E240+VLookups!$D$8</f>
        <v>10424.086666666635</v>
      </c>
      <c r="F241" s="3">
        <f>-E241*VLookups!$D$10</f>
        <v>-312.72259999999903</v>
      </c>
      <c r="G241" s="8">
        <v>0</v>
      </c>
      <c r="H241" s="3">
        <f>(-[3]VLookups!$D$13)*(E241+F241)</f>
        <v>-3286.1933216666566</v>
      </c>
      <c r="I241" s="2">
        <v>0</v>
      </c>
      <c r="J241" s="2">
        <v>0</v>
      </c>
      <c r="K241" s="2">
        <v>0</v>
      </c>
      <c r="L241" s="2">
        <v>0</v>
      </c>
      <c r="M241" s="3">
        <f>M240-VLookups!$D$33</f>
        <v>-256</v>
      </c>
      <c r="N241" s="5">
        <v>177</v>
      </c>
      <c r="O241" s="2">
        <v>0</v>
      </c>
      <c r="P241" s="2">
        <v>0</v>
      </c>
      <c r="Q241" s="1" t="s">
        <v>36</v>
      </c>
      <c r="R241" s="2">
        <v>0</v>
      </c>
      <c r="S241" s="3">
        <f>VLookups!$D$50</f>
        <v>-4487.7037773753191</v>
      </c>
      <c r="T241" s="2">
        <v>0</v>
      </c>
      <c r="U241" s="1">
        <v>93</v>
      </c>
      <c r="V241" s="2">
        <f>V240-VLookups!$D$54</f>
        <v>-1785</v>
      </c>
      <c r="W241" s="2">
        <f>-VLookups!$D$59</f>
        <v>-250</v>
      </c>
      <c r="X241" s="2">
        <f>-VLookups!$D$62</f>
        <v>-175</v>
      </c>
      <c r="Y241" s="6">
        <f>Y240*(1+VLookups!$D$57/12)</f>
        <v>-398.84036515204019</v>
      </c>
      <c r="Z241" s="1">
        <f>E241*VLookups!$J$3</f>
        <v>416.9634666666654</v>
      </c>
      <c r="AA241" s="1" t="s">
        <v>36</v>
      </c>
      <c r="AB241" s="6">
        <f t="shared" si="12"/>
        <v>-110.4099308607145</v>
      </c>
      <c r="AC241" s="1">
        <f t="shared" si="13"/>
        <v>-196.08745052273375</v>
      </c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</row>
    <row r="242" spans="1:43" x14ac:dyDescent="0.25">
      <c r="A242" s="1"/>
      <c r="B242" s="1">
        <v>238</v>
      </c>
      <c r="C242" s="1">
        <f t="shared" si="14"/>
        <v>42</v>
      </c>
      <c r="D242" s="1">
        <f t="shared" si="15"/>
        <v>10</v>
      </c>
      <c r="E242" s="3">
        <f>E241+VLookups!$D$8</f>
        <v>10424.121666666635</v>
      </c>
      <c r="F242" s="3">
        <f>-E242*VLookups!$D$10</f>
        <v>-312.72364999999905</v>
      </c>
      <c r="G242" s="8">
        <v>0</v>
      </c>
      <c r="H242" s="3">
        <f>(-[3]VLookups!$D$13)*(E242+F242)</f>
        <v>-3286.2043554166567</v>
      </c>
      <c r="I242" s="2">
        <v>0</v>
      </c>
      <c r="J242" s="2">
        <v>0</v>
      </c>
      <c r="K242" s="2">
        <v>0</v>
      </c>
      <c r="L242" s="2">
        <v>0</v>
      </c>
      <c r="M242" s="3">
        <f>M241-VLookups!$D$33</f>
        <v>-257</v>
      </c>
      <c r="N242" s="5">
        <v>178</v>
      </c>
      <c r="O242" s="2">
        <v>0</v>
      </c>
      <c r="P242" s="2">
        <v>0</v>
      </c>
      <c r="Q242" s="1" t="s">
        <v>36</v>
      </c>
      <c r="R242" s="2">
        <v>0</v>
      </c>
      <c r="S242" s="3">
        <f>VLookups!$D$50</f>
        <v>-4487.7037773753191</v>
      </c>
      <c r="T242" s="2">
        <v>0</v>
      </c>
      <c r="U242" s="1">
        <v>94</v>
      </c>
      <c r="V242" s="2">
        <f>V241-VLookups!$D$54</f>
        <v>-1790</v>
      </c>
      <c r="W242" s="2">
        <f>-VLookups!$D$59</f>
        <v>-250</v>
      </c>
      <c r="X242" s="2">
        <f>-VLookups!$D$62</f>
        <v>-175</v>
      </c>
      <c r="Y242" s="6">
        <f>Y241*(1+VLookups!$D$57/12)</f>
        <v>-400.00364955040033</v>
      </c>
      <c r="Z242" s="1">
        <f>E242*VLookups!$J$3</f>
        <v>416.96486666666539</v>
      </c>
      <c r="AA242" s="1" t="s">
        <v>36</v>
      </c>
      <c r="AB242" s="6">
        <f t="shared" si="12"/>
        <v>-117.54889900907546</v>
      </c>
      <c r="AC242" s="1">
        <f t="shared" si="13"/>
        <v>-313.96316194934707</v>
      </c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</row>
    <row r="243" spans="1:43" x14ac:dyDescent="0.25">
      <c r="A243" s="1"/>
      <c r="B243" s="1">
        <v>239</v>
      </c>
      <c r="C243" s="1">
        <f t="shared" si="14"/>
        <v>42</v>
      </c>
      <c r="D243" s="1">
        <f t="shared" si="15"/>
        <v>11</v>
      </c>
      <c r="E243" s="3">
        <f>E242+VLookups!$D$8</f>
        <v>10424.156666666635</v>
      </c>
      <c r="F243" s="3">
        <f>-E243*VLookups!$D$10</f>
        <v>-312.72469999999902</v>
      </c>
      <c r="G243" s="8">
        <v>0</v>
      </c>
      <c r="H243" s="3">
        <f>(-[3]VLookups!$D$13)*(E243+F243)</f>
        <v>-3286.2153891666567</v>
      </c>
      <c r="I243" s="2">
        <v>0</v>
      </c>
      <c r="J243" s="2">
        <v>0</v>
      </c>
      <c r="K243" s="2">
        <v>0</v>
      </c>
      <c r="L243" s="2">
        <v>0</v>
      </c>
      <c r="M243" s="3">
        <f>M242-VLookups!$D$33</f>
        <v>-258</v>
      </c>
      <c r="N243" s="5">
        <v>179</v>
      </c>
      <c r="O243" s="2">
        <v>0</v>
      </c>
      <c r="P243" s="2">
        <v>0</v>
      </c>
      <c r="Q243" s="1" t="s">
        <v>36</v>
      </c>
      <c r="R243" s="2">
        <v>0</v>
      </c>
      <c r="S243" s="3">
        <f>VLookups!$D$50</f>
        <v>-4487.7037773753191</v>
      </c>
      <c r="T243" s="2">
        <v>0</v>
      </c>
      <c r="U243" s="1">
        <v>95</v>
      </c>
      <c r="V243" s="2">
        <f>V242-VLookups!$D$54</f>
        <v>-1795</v>
      </c>
      <c r="W243" s="2">
        <f>-VLookups!$D$59</f>
        <v>-250</v>
      </c>
      <c r="X243" s="2">
        <f>-VLookups!$D$62</f>
        <v>-175</v>
      </c>
      <c r="Y243" s="6">
        <f>Y242*(1+VLookups!$D$57/12)</f>
        <v>-401.17032686158899</v>
      </c>
      <c r="Z243" s="1">
        <f>E243*VLookups!$J$3</f>
        <v>416.96626666666543</v>
      </c>
      <c r="AA243" s="1" t="s">
        <v>36</v>
      </c>
      <c r="AB243" s="6">
        <f t="shared" si="12"/>
        <v>-124.6912600702633</v>
      </c>
      <c r="AC243" s="1">
        <f t="shared" si="13"/>
        <v>-439.17769395619263</v>
      </c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</row>
    <row r="244" spans="1:43" x14ac:dyDescent="0.25">
      <c r="A244" s="1"/>
      <c r="B244" s="1">
        <v>240</v>
      </c>
      <c r="C244" s="1">
        <f t="shared" si="14"/>
        <v>43</v>
      </c>
      <c r="D244" s="1">
        <f t="shared" si="15"/>
        <v>0</v>
      </c>
      <c r="E244" s="3">
        <f>E243+VLookups!$D$8</f>
        <v>10424.191666666635</v>
      </c>
      <c r="F244" s="3">
        <f>-E244*VLookups!$D$10</f>
        <v>-312.72574999999904</v>
      </c>
      <c r="G244" s="8">
        <v>0</v>
      </c>
      <c r="H244" s="3">
        <f>(-[3]VLookups!$D$13)*(E244+F244)</f>
        <v>-3286.2264229166567</v>
      </c>
      <c r="I244" s="2">
        <v>0</v>
      </c>
      <c r="J244" s="2">
        <v>0</v>
      </c>
      <c r="K244" s="2">
        <v>0</v>
      </c>
      <c r="L244" s="2">
        <f>[3]VLookups!$C$31</f>
        <v>3000</v>
      </c>
      <c r="M244" s="3">
        <f>M243-VLookups!$D$33</f>
        <v>-259</v>
      </c>
      <c r="N244" s="5">
        <v>180</v>
      </c>
      <c r="O244" s="2">
        <f>-VLookups!$D$36</f>
        <v>-12000</v>
      </c>
      <c r="P244" s="2">
        <v>0</v>
      </c>
      <c r="Q244" s="5">
        <v>0</v>
      </c>
      <c r="R244" s="2">
        <v>0</v>
      </c>
      <c r="S244" s="3">
        <f>VLookups!$D$50</f>
        <v>-4487.7037773753191</v>
      </c>
      <c r="T244" s="2">
        <v>0</v>
      </c>
      <c r="U244" s="1">
        <v>96</v>
      </c>
      <c r="V244" s="2">
        <f>V243-VLookups!$D$54</f>
        <v>-1800</v>
      </c>
      <c r="W244" s="2">
        <f>-VLookups!$D$59</f>
        <v>-250</v>
      </c>
      <c r="X244" s="2">
        <f>-VLookups!$D$62</f>
        <v>-175</v>
      </c>
      <c r="Y244" s="6">
        <f>Y243*(1+VLookups!$D$57/12)</f>
        <v>-402.34040698160197</v>
      </c>
      <c r="Z244" s="1">
        <f>E244*VLookups!$J$3</f>
        <v>416.96766666666542</v>
      </c>
      <c r="AA244" s="1" t="s">
        <v>36</v>
      </c>
      <c r="AB244" s="6">
        <f t="shared" si="12"/>
        <v>-9131.8370239402775</v>
      </c>
      <c r="AC244" s="1">
        <f t="shared" si="13"/>
        <v>-9571.7466807197306</v>
      </c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</row>
    <row r="245" spans="1:43" x14ac:dyDescent="0.25">
      <c r="A245" s="1"/>
      <c r="B245" s="1">
        <v>241</v>
      </c>
      <c r="C245" s="1">
        <f t="shared" si="14"/>
        <v>43</v>
      </c>
      <c r="D245" s="1">
        <f t="shared" si="15"/>
        <v>1</v>
      </c>
      <c r="E245" s="3">
        <f>E244+VLookups!$D$8</f>
        <v>10424.226666666635</v>
      </c>
      <c r="F245" s="3">
        <f>-E245*VLookups!$D$10</f>
        <v>-312.726799999999</v>
      </c>
      <c r="G245" s="8">
        <v>0</v>
      </c>
      <c r="H245" s="3">
        <f>(-[3]VLookups!$D$13)*(E245+F245)</f>
        <v>-3286.2374566666567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3" t="s">
        <v>36</v>
      </c>
      <c r="O245" s="3">
        <f>VLookups!$D$39</f>
        <v>-1471.9562242328529</v>
      </c>
      <c r="P245" s="3">
        <f>-VLookups!$D$41</f>
        <v>-125</v>
      </c>
      <c r="Q245" s="5">
        <v>1</v>
      </c>
      <c r="R245" s="2">
        <v>0</v>
      </c>
      <c r="S245" s="3">
        <f>VLookups!$D$50</f>
        <v>-4487.7037773753191</v>
      </c>
      <c r="T245" s="2">
        <v>0</v>
      </c>
      <c r="U245" s="1">
        <v>97</v>
      </c>
      <c r="V245" s="2">
        <f>V244-VLookups!$D$54</f>
        <v>-1805</v>
      </c>
      <c r="W245" s="2">
        <f>-VLookups!$D$60</f>
        <v>-400</v>
      </c>
      <c r="X245" s="2">
        <f>-VLookups!$D$62</f>
        <v>-175</v>
      </c>
      <c r="Y245" s="6">
        <f>Y244*(1+VLookups!$D$57/12)</f>
        <v>-403.51389983529833</v>
      </c>
      <c r="Z245" s="1">
        <f>E245*VLookups!$J$3</f>
        <v>416.96906666666541</v>
      </c>
      <c r="AA245" s="1" t="s">
        <v>36</v>
      </c>
      <c r="AB245" s="6">
        <f t="shared" si="12"/>
        <v>-1625.9424247768256</v>
      </c>
      <c r="AC245" s="1">
        <f t="shared" si="13"/>
        <v>-11213.642016631089</v>
      </c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</row>
    <row r="246" spans="1:43" x14ac:dyDescent="0.25">
      <c r="A246" s="1"/>
      <c r="B246" s="1">
        <v>242</v>
      </c>
      <c r="C246" s="1">
        <f t="shared" si="14"/>
        <v>43</v>
      </c>
      <c r="D246" s="1">
        <f t="shared" si="15"/>
        <v>2</v>
      </c>
      <c r="E246" s="3">
        <f>E245+VLookups!$D$8</f>
        <v>10424.261666666634</v>
      </c>
      <c r="F246" s="3">
        <f>-E246*VLookups!$D$10</f>
        <v>-312.72784999999902</v>
      </c>
      <c r="G246" s="8">
        <v>0</v>
      </c>
      <c r="H246" s="3">
        <f>(-[3]VLookups!$D$13)*(E246+F246)</f>
        <v>-3286.2484904166568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3" t="s">
        <v>36</v>
      </c>
      <c r="O246" s="3">
        <f>VLookups!$D$39</f>
        <v>-1471.9562242328529</v>
      </c>
      <c r="P246" s="3">
        <f>P245-VLookups!$D$42</f>
        <v>-126.5</v>
      </c>
      <c r="Q246" s="5">
        <v>2</v>
      </c>
      <c r="R246" s="2">
        <v>0</v>
      </c>
      <c r="S246" s="3">
        <f>VLookups!$D$50</f>
        <v>-4487.7037773753191</v>
      </c>
      <c r="T246" s="2">
        <v>0</v>
      </c>
      <c r="U246" s="1">
        <v>98</v>
      </c>
      <c r="V246" s="2">
        <f>V245-VLookups!$D$54</f>
        <v>-1810</v>
      </c>
      <c r="W246" s="2">
        <f>-VLookups!$D$60</f>
        <v>-400</v>
      </c>
      <c r="X246" s="2">
        <f>-VLookups!$D$62</f>
        <v>-175</v>
      </c>
      <c r="Y246" s="6">
        <f>Y245*(1+VLookups!$D$57/12)</f>
        <v>-404.69081537648464</v>
      </c>
      <c r="Z246" s="1">
        <f>E246*VLookups!$J$3</f>
        <v>416.9704666666654</v>
      </c>
      <c r="AA246" s="1" t="s">
        <v>36</v>
      </c>
      <c r="AB246" s="6">
        <f t="shared" si="12"/>
        <v>-1633.5950240680131</v>
      </c>
      <c r="AC246" s="1">
        <f t="shared" si="13"/>
        <v>-12865.926444060155</v>
      </c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</row>
    <row r="247" spans="1:43" x14ac:dyDescent="0.25">
      <c r="A247" s="1"/>
      <c r="B247" s="1">
        <v>243</v>
      </c>
      <c r="C247" s="1">
        <f t="shared" si="14"/>
        <v>43</v>
      </c>
      <c r="D247" s="1">
        <f t="shared" si="15"/>
        <v>3</v>
      </c>
      <c r="E247" s="3">
        <f>E246+VLookups!$D$8</f>
        <v>10424.296666666634</v>
      </c>
      <c r="F247" s="3">
        <f>-E247*VLookups!$D$10</f>
        <v>-312.72889999999904</v>
      </c>
      <c r="G247" s="8">
        <v>0</v>
      </c>
      <c r="H247" s="3">
        <f>(-[3]VLookups!$D$13)*(E247+F247)</f>
        <v>-3286.2595241666568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3" t="s">
        <v>36</v>
      </c>
      <c r="O247" s="3">
        <f>VLookups!$D$39</f>
        <v>-1471.9562242328529</v>
      </c>
      <c r="P247" s="3">
        <f>P246-VLookups!$D$42</f>
        <v>-128</v>
      </c>
      <c r="Q247" s="5">
        <v>3</v>
      </c>
      <c r="R247" s="2">
        <v>0</v>
      </c>
      <c r="S247" s="3">
        <f>VLookups!$D$50</f>
        <v>-4487.7037773753191</v>
      </c>
      <c r="T247" s="2">
        <v>0</v>
      </c>
      <c r="U247" s="1">
        <v>99</v>
      </c>
      <c r="V247" s="2">
        <f>V246-VLookups!$D$54</f>
        <v>-1815</v>
      </c>
      <c r="W247" s="2">
        <f>-VLookups!$D$60</f>
        <v>-400</v>
      </c>
      <c r="X247" s="2">
        <f>-VLookups!$D$62</f>
        <v>-175</v>
      </c>
      <c r="Y247" s="6">
        <f>Y246*(1+VLookups!$D$57/12)</f>
        <v>-405.87116358799938</v>
      </c>
      <c r="Z247" s="1">
        <f>E247*VLookups!$J$3</f>
        <v>416.97186666666539</v>
      </c>
      <c r="AA247" s="1" t="s">
        <v>36</v>
      </c>
      <c r="AB247" s="6">
        <f t="shared" si="12"/>
        <v>-1641.2510560295268</v>
      </c>
      <c r="AC247" s="1">
        <f t="shared" si="13"/>
        <v>-14528.620710829782</v>
      </c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</row>
    <row r="248" spans="1:43" x14ac:dyDescent="0.25">
      <c r="A248" s="1"/>
      <c r="B248" s="1">
        <v>244</v>
      </c>
      <c r="C248" s="1">
        <f t="shared" si="14"/>
        <v>43</v>
      </c>
      <c r="D248" s="1">
        <f t="shared" si="15"/>
        <v>4</v>
      </c>
      <c r="E248" s="3">
        <f>E247+VLookups!$D$8</f>
        <v>10424.331666666634</v>
      </c>
      <c r="F248" s="3">
        <f>-E248*VLookups!$D$10</f>
        <v>-312.72994999999901</v>
      </c>
      <c r="G248" s="8">
        <v>0</v>
      </c>
      <c r="H248" s="3">
        <f>(-[3]VLookups!$D$13)*(E248+F248)</f>
        <v>-3286.2705579166563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3" t="s">
        <v>36</v>
      </c>
      <c r="O248" s="3">
        <f>VLookups!$D$39</f>
        <v>-1471.9562242328529</v>
      </c>
      <c r="P248" s="3">
        <f>P247-VLookups!$D$42</f>
        <v>-129.5</v>
      </c>
      <c r="Q248" s="5">
        <v>4</v>
      </c>
      <c r="R248" s="2">
        <v>0</v>
      </c>
      <c r="S248" s="3">
        <f>VLookups!$D$50</f>
        <v>-4487.7037773753191</v>
      </c>
      <c r="T248" s="2">
        <v>0</v>
      </c>
      <c r="U248" s="1">
        <v>100</v>
      </c>
      <c r="V248" s="2">
        <f>V247-VLookups!$D$54</f>
        <v>-1820</v>
      </c>
      <c r="W248" s="2">
        <f>-VLookups!$D$60</f>
        <v>-400</v>
      </c>
      <c r="X248" s="2">
        <f>-VLookups!$D$62</f>
        <v>-175</v>
      </c>
      <c r="Y248" s="6">
        <f>Y247*(1+VLookups!$D$57/12)</f>
        <v>-407.05495448179772</v>
      </c>
      <c r="Z248" s="1">
        <f>E248*VLookups!$J$3</f>
        <v>416.97326666666538</v>
      </c>
      <c r="AA248" s="1" t="s">
        <v>36</v>
      </c>
      <c r="AB248" s="6">
        <f t="shared" si="12"/>
        <v>-1648.910530673325</v>
      </c>
      <c r="AC248" s="1">
        <f t="shared" si="13"/>
        <v>-16201.745609354492</v>
      </c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</row>
    <row r="249" spans="1:43" x14ac:dyDescent="0.25">
      <c r="A249" s="1"/>
      <c r="B249" s="1">
        <v>245</v>
      </c>
      <c r="C249" s="1">
        <f t="shared" si="14"/>
        <v>43</v>
      </c>
      <c r="D249" s="1">
        <f t="shared" si="15"/>
        <v>5</v>
      </c>
      <c r="E249" s="3">
        <f>E248+VLookups!$D$8</f>
        <v>10424.366666666634</v>
      </c>
      <c r="F249" s="3">
        <f>-E249*VLookups!$D$10</f>
        <v>-312.73099999999903</v>
      </c>
      <c r="G249" s="8">
        <v>0</v>
      </c>
      <c r="H249" s="3">
        <f>(-[3]VLookups!$D$13)*(E249+F249)</f>
        <v>-3286.2815916666564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3" t="s">
        <v>36</v>
      </c>
      <c r="O249" s="3">
        <f>VLookups!$D$39</f>
        <v>-1471.9562242328529</v>
      </c>
      <c r="P249" s="3">
        <f>P248-VLookups!$D$42</f>
        <v>-131</v>
      </c>
      <c r="Q249" s="5">
        <v>5</v>
      </c>
      <c r="R249" s="2">
        <v>0</v>
      </c>
      <c r="S249" s="3">
        <f>VLookups!$D$50</f>
        <v>-4487.7037773753191</v>
      </c>
      <c r="T249" s="2">
        <v>0</v>
      </c>
      <c r="U249" s="1">
        <v>101</v>
      </c>
      <c r="V249" s="2">
        <f>V248-VLookups!$D$54</f>
        <v>-1825</v>
      </c>
      <c r="W249" s="2">
        <f>-VLookups!$D$60</f>
        <v>-400</v>
      </c>
      <c r="X249" s="2">
        <f>-VLookups!$D$62</f>
        <v>-175</v>
      </c>
      <c r="Y249" s="6">
        <f>Y248*(1+VLookups!$D$57/12)</f>
        <v>-408.24219809903633</v>
      </c>
      <c r="Z249" s="1">
        <f>E249*VLookups!$J$3</f>
        <v>416.97466666666537</v>
      </c>
      <c r="AA249" s="1" t="s">
        <v>36</v>
      </c>
      <c r="AB249" s="6">
        <f t="shared" si="12"/>
        <v>-1656.5734580405654</v>
      </c>
      <c r="AC249" s="1">
        <f t="shared" si="13"/>
        <v>-17885.32197674398</v>
      </c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</row>
    <row r="250" spans="1:43" x14ac:dyDescent="0.25">
      <c r="A250" s="1"/>
      <c r="B250" s="1">
        <v>246</v>
      </c>
      <c r="C250" s="1">
        <f t="shared" si="14"/>
        <v>43</v>
      </c>
      <c r="D250" s="1">
        <f t="shared" si="15"/>
        <v>6</v>
      </c>
      <c r="E250" s="3">
        <f>E249+VLookups!$D$8</f>
        <v>10424.401666666634</v>
      </c>
      <c r="F250" s="3">
        <f>-E250*VLookups!$D$10</f>
        <v>-312.73204999999899</v>
      </c>
      <c r="G250" s="8">
        <v>0</v>
      </c>
      <c r="H250" s="3">
        <f>(-[3]VLookups!$D$13)*(E250+F250)</f>
        <v>-3286.2926254166564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3" t="s">
        <v>36</v>
      </c>
      <c r="O250" s="3">
        <f>VLookups!$D$39</f>
        <v>-1471.9562242328529</v>
      </c>
      <c r="P250" s="3">
        <f>P249-VLookups!$D$42</f>
        <v>-132.5</v>
      </c>
      <c r="Q250" s="5">
        <v>6</v>
      </c>
      <c r="R250" s="2">
        <v>0</v>
      </c>
      <c r="S250" s="3">
        <f>VLookups!$D$50</f>
        <v>-4487.7037773753191</v>
      </c>
      <c r="T250" s="2">
        <v>0</v>
      </c>
      <c r="U250" s="1">
        <v>102</v>
      </c>
      <c r="V250" s="2">
        <f>V249-VLookups!$D$54</f>
        <v>-1830</v>
      </c>
      <c r="W250" s="2">
        <f>-VLookups!$D$60</f>
        <v>-400</v>
      </c>
      <c r="X250" s="2">
        <f>-VLookups!$D$62</f>
        <v>-175</v>
      </c>
      <c r="Y250" s="6">
        <f>Y249*(1+VLookups!$D$57/12)</f>
        <v>-409.43290451015855</v>
      </c>
      <c r="Z250" s="1">
        <f>E250*VLookups!$J$3</f>
        <v>416.97606666666536</v>
      </c>
      <c r="AA250" s="1" t="s">
        <v>36</v>
      </c>
      <c r="AB250" s="6">
        <f t="shared" si="12"/>
        <v>-1664.2398482016861</v>
      </c>
      <c r="AC250" s="1">
        <f t="shared" si="13"/>
        <v>-19579.370694906909</v>
      </c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</row>
    <row r="251" spans="1:43" x14ac:dyDescent="0.25">
      <c r="A251" s="1"/>
      <c r="B251" s="1">
        <v>247</v>
      </c>
      <c r="C251" s="1">
        <f t="shared" si="14"/>
        <v>43</v>
      </c>
      <c r="D251" s="1">
        <f t="shared" si="15"/>
        <v>7</v>
      </c>
      <c r="E251" s="3">
        <f>E250+VLookups!$D$8</f>
        <v>10424.436666666634</v>
      </c>
      <c r="F251" s="3">
        <f>-E251*VLookups!$D$10</f>
        <v>-312.73309999999901</v>
      </c>
      <c r="G251" s="8">
        <v>0</v>
      </c>
      <c r="H251" s="3">
        <f>(-[3]VLookups!$D$13)*(E251+F251)</f>
        <v>-3286.3036591666564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3" t="s">
        <v>36</v>
      </c>
      <c r="O251" s="3">
        <f>VLookups!$D$39</f>
        <v>-1471.9562242328529</v>
      </c>
      <c r="P251" s="3">
        <f>P250-VLookups!$D$42</f>
        <v>-134</v>
      </c>
      <c r="Q251" s="5">
        <v>7</v>
      </c>
      <c r="R251" s="2">
        <v>0</v>
      </c>
      <c r="S251" s="3">
        <f>VLookups!$D$50</f>
        <v>-4487.7037773753191</v>
      </c>
      <c r="T251" s="2">
        <v>0</v>
      </c>
      <c r="U251" s="1">
        <v>103</v>
      </c>
      <c r="V251" s="2">
        <f>V250-VLookups!$D$54</f>
        <v>-1835</v>
      </c>
      <c r="W251" s="2">
        <f>-VLookups!$D$60</f>
        <v>-400</v>
      </c>
      <c r="X251" s="2">
        <f>-VLookups!$D$62</f>
        <v>-175</v>
      </c>
      <c r="Y251" s="6">
        <f>Y250*(1+VLookups!$D$57/12)</f>
        <v>-410.62708381497987</v>
      </c>
      <c r="Z251" s="1">
        <f>E251*VLookups!$J$3</f>
        <v>416.97746666666535</v>
      </c>
      <c r="AA251" s="1" t="s">
        <v>36</v>
      </c>
      <c r="AB251" s="6">
        <f t="shared" si="12"/>
        <v>-1671.9097112565091</v>
      </c>
      <c r="AC251" s="1">
        <f t="shared" si="13"/>
        <v>-21283.912690654932</v>
      </c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</row>
    <row r="252" spans="1:43" x14ac:dyDescent="0.25">
      <c r="A252" s="1"/>
      <c r="B252" s="1">
        <v>248</v>
      </c>
      <c r="C252" s="1">
        <f t="shared" si="14"/>
        <v>43</v>
      </c>
      <c r="D252" s="1">
        <f t="shared" si="15"/>
        <v>8</v>
      </c>
      <c r="E252" s="3">
        <f>E251+VLookups!$D$8</f>
        <v>10424.471666666634</v>
      </c>
      <c r="F252" s="3">
        <f>-E252*VLookups!$D$10</f>
        <v>-312.73414999999898</v>
      </c>
      <c r="G252" s="8">
        <v>0</v>
      </c>
      <c r="H252" s="3">
        <f>(-[3]VLookups!$D$13)*(E252+F252)</f>
        <v>-3286.3146929166564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3" t="s">
        <v>36</v>
      </c>
      <c r="O252" s="3">
        <f>VLookups!$D$39</f>
        <v>-1471.9562242328529</v>
      </c>
      <c r="P252" s="3">
        <f>P251-VLookups!$D$42</f>
        <v>-135.5</v>
      </c>
      <c r="Q252" s="5">
        <v>8</v>
      </c>
      <c r="R252" s="2">
        <v>0</v>
      </c>
      <c r="S252" s="3">
        <f>VLookups!$D$50</f>
        <v>-4487.7037773753191</v>
      </c>
      <c r="T252" s="2">
        <v>0</v>
      </c>
      <c r="U252" s="1">
        <v>104</v>
      </c>
      <c r="V252" s="2">
        <f>V251-VLookups!$D$54</f>
        <v>-1840</v>
      </c>
      <c r="W252" s="2">
        <f>-VLookups!$D$60</f>
        <v>-400</v>
      </c>
      <c r="X252" s="2">
        <f>-VLookups!$D$62</f>
        <v>-175</v>
      </c>
      <c r="Y252" s="6">
        <f>Y251*(1+VLookups!$D$57/12)</f>
        <v>-411.82474614277356</v>
      </c>
      <c r="Z252" s="1">
        <f>E252*VLookups!$J$3</f>
        <v>416.97886666666534</v>
      </c>
      <c r="AA252" s="1" t="s">
        <v>36</v>
      </c>
      <c r="AB252" s="6">
        <f t="shared" si="12"/>
        <v>-1679.583057334301</v>
      </c>
      <c r="AC252" s="1">
        <f t="shared" si="13"/>
        <v>-22998.968935806992</v>
      </c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</row>
    <row r="253" spans="1:43" x14ac:dyDescent="0.25">
      <c r="A253" s="1"/>
      <c r="B253" s="1">
        <v>249</v>
      </c>
      <c r="C253" s="1">
        <f t="shared" si="14"/>
        <v>43</v>
      </c>
      <c r="D253" s="1">
        <f t="shared" si="15"/>
        <v>9</v>
      </c>
      <c r="E253" s="3">
        <f>E252+VLookups!$D$8</f>
        <v>10424.506666666633</v>
      </c>
      <c r="F253" s="3">
        <f>-E253*VLookups!$D$10</f>
        <v>-312.735199999999</v>
      </c>
      <c r="G253" s="8">
        <v>0</v>
      </c>
      <c r="H253" s="3">
        <f>(-[3]VLookups!$D$13)*(E253+F253)</f>
        <v>-3286.3257266666565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3" t="s">
        <v>36</v>
      </c>
      <c r="O253" s="3">
        <f>VLookups!$D$39</f>
        <v>-1471.9562242328529</v>
      </c>
      <c r="P253" s="3">
        <f>P252-VLookups!$D$42</f>
        <v>-137</v>
      </c>
      <c r="Q253" s="5">
        <v>9</v>
      </c>
      <c r="R253" s="2">
        <v>0</v>
      </c>
      <c r="S253" s="3">
        <f>VLookups!$D$50</f>
        <v>-4487.7037773753191</v>
      </c>
      <c r="T253" s="2">
        <v>0</v>
      </c>
      <c r="U253" s="1">
        <v>105</v>
      </c>
      <c r="V253" s="2">
        <f>V252-VLookups!$D$54</f>
        <v>-1845</v>
      </c>
      <c r="W253" s="2">
        <f>-VLookups!$D$60</f>
        <v>-400</v>
      </c>
      <c r="X253" s="2">
        <f>-VLookups!$D$62</f>
        <v>-175</v>
      </c>
      <c r="Y253" s="6">
        <f>Y252*(1+VLookups!$D$57/12)</f>
        <v>-413.02590165235665</v>
      </c>
      <c r="Z253" s="1">
        <f>E253*VLookups!$J$3</f>
        <v>416.98026666666533</v>
      </c>
      <c r="AA253" s="1" t="s">
        <v>36</v>
      </c>
      <c r="AB253" s="6">
        <f t="shared" si="12"/>
        <v>-1687.2598965938862</v>
      </c>
      <c r="AC253" s="1">
        <f t="shared" si="13"/>
        <v>-24724.56044729389</v>
      </c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</row>
    <row r="254" spans="1:43" x14ac:dyDescent="0.25">
      <c r="A254" s="1"/>
      <c r="B254" s="1">
        <v>250</v>
      </c>
      <c r="C254" s="1">
        <f t="shared" si="14"/>
        <v>43</v>
      </c>
      <c r="D254" s="1">
        <f t="shared" si="15"/>
        <v>10</v>
      </c>
      <c r="E254" s="3">
        <f>E253+VLookups!$D$8</f>
        <v>10424.541666666633</v>
      </c>
      <c r="F254" s="3">
        <f>-E254*VLookups!$D$10</f>
        <v>-312.73624999999896</v>
      </c>
      <c r="G254" s="8">
        <v>0</v>
      </c>
      <c r="H254" s="3">
        <f>(-[3]VLookups!$D$13)*(E254+F254)</f>
        <v>-3286.3367604166565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3" t="s">
        <v>36</v>
      </c>
      <c r="O254" s="3">
        <f>VLookups!$D$39</f>
        <v>-1471.9562242328529</v>
      </c>
      <c r="P254" s="3">
        <f>P253-VLookups!$D$42</f>
        <v>-138.5</v>
      </c>
      <c r="Q254" s="5">
        <v>10</v>
      </c>
      <c r="R254" s="2">
        <v>0</v>
      </c>
      <c r="S254" s="3">
        <f>VLookups!$D$50</f>
        <v>-4487.7037773753191</v>
      </c>
      <c r="T254" s="2">
        <v>0</v>
      </c>
      <c r="U254" s="1">
        <v>106</v>
      </c>
      <c r="V254" s="2">
        <f>V253-VLookups!$D$54</f>
        <v>-1850</v>
      </c>
      <c r="W254" s="2">
        <f>-VLookups!$D$60</f>
        <v>-400</v>
      </c>
      <c r="X254" s="2">
        <f>-VLookups!$D$62</f>
        <v>-175</v>
      </c>
      <c r="Y254" s="6">
        <f>Y253*(1+VLookups!$D$57/12)</f>
        <v>-414.23056053217601</v>
      </c>
      <c r="Z254" s="1">
        <f>E254*VLookups!$J$3</f>
        <v>416.98166666666532</v>
      </c>
      <c r="AA254" s="1" t="s">
        <v>36</v>
      </c>
      <c r="AB254" s="6">
        <f t="shared" si="12"/>
        <v>-1694.9402392237039</v>
      </c>
      <c r="AC254" s="1">
        <f t="shared" si="13"/>
        <v>-26460.708287263085</v>
      </c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</row>
    <row r="255" spans="1:43" x14ac:dyDescent="0.25">
      <c r="A255" s="1"/>
      <c r="B255" s="1">
        <v>251</v>
      </c>
      <c r="C255" s="1">
        <f t="shared" si="14"/>
        <v>43</v>
      </c>
      <c r="D255" s="1">
        <f t="shared" si="15"/>
        <v>11</v>
      </c>
      <c r="E255" s="3">
        <f>E254+VLookups!$D$8</f>
        <v>10424.576666666633</v>
      </c>
      <c r="F255" s="3">
        <f>-E255*VLookups!$D$10</f>
        <v>-312.73729999999898</v>
      </c>
      <c r="G255" s="8">
        <v>0</v>
      </c>
      <c r="H255" s="3">
        <f>(-[3]VLookups!$D$13)*(E255+F255)</f>
        <v>-3286.3477941666561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3" t="s">
        <v>36</v>
      </c>
      <c r="O255" s="3">
        <f>VLookups!$D$39</f>
        <v>-1471.9562242328529</v>
      </c>
      <c r="P255" s="3">
        <f>P254-VLookups!$D$42</f>
        <v>-140</v>
      </c>
      <c r="Q255" s="5">
        <v>11</v>
      </c>
      <c r="R255" s="2">
        <v>0</v>
      </c>
      <c r="S255" s="3">
        <f>VLookups!$D$50</f>
        <v>-4487.7037773753191</v>
      </c>
      <c r="T255" s="2">
        <v>0</v>
      </c>
      <c r="U255" s="1">
        <v>107</v>
      </c>
      <c r="V255" s="2">
        <f>V254-VLookups!$D$54</f>
        <v>-1855</v>
      </c>
      <c r="W255" s="2">
        <f>-VLookups!$D$60</f>
        <v>-400</v>
      </c>
      <c r="X255" s="2">
        <f>-VLookups!$D$62</f>
        <v>-175</v>
      </c>
      <c r="Y255" s="6">
        <f>Y254*(1+VLookups!$D$57/12)</f>
        <v>-415.43873300039485</v>
      </c>
      <c r="Z255" s="1">
        <f>E255*VLookups!$J$3</f>
        <v>416.98306666666531</v>
      </c>
      <c r="AA255" s="1" t="s">
        <v>36</v>
      </c>
      <c r="AB255" s="6">
        <f t="shared" si="12"/>
        <v>-1702.6240954419231</v>
      </c>
      <c r="AC255" s="1">
        <f t="shared" si="13"/>
        <v>-28207.433563183782</v>
      </c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</row>
    <row r="256" spans="1:43" x14ac:dyDescent="0.25">
      <c r="A256" s="1"/>
      <c r="B256" s="1">
        <v>252</v>
      </c>
      <c r="C256" s="1">
        <f t="shared" si="14"/>
        <v>44</v>
      </c>
      <c r="D256" s="1">
        <f t="shared" si="15"/>
        <v>0</v>
      </c>
      <c r="E256" s="3">
        <f>E255+VLookups!$D$8</f>
        <v>10424.611666666633</v>
      </c>
      <c r="F256" s="3">
        <f>-E256*VLookups!$D$10</f>
        <v>-312.738349999999</v>
      </c>
      <c r="G256" s="8">
        <v>0</v>
      </c>
      <c r="H256" s="3">
        <f>(-[3]VLookups!$D$13)*(E256+F256)</f>
        <v>-3286.3588279166561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3" t="s">
        <v>36</v>
      </c>
      <c r="O256" s="3">
        <f>VLookups!$D$39</f>
        <v>-1471.9562242328529</v>
      </c>
      <c r="P256" s="3">
        <f>P255-VLookups!$D$42</f>
        <v>-141.5</v>
      </c>
      <c r="Q256" s="5">
        <v>12</v>
      </c>
      <c r="R256" s="2">
        <v>0</v>
      </c>
      <c r="S256" s="3">
        <f>VLookups!$D$50</f>
        <v>-4487.7037773753191</v>
      </c>
      <c r="T256" s="2">
        <v>0</v>
      </c>
      <c r="U256" s="1">
        <v>108</v>
      </c>
      <c r="V256" s="2">
        <f>V255-VLookups!$D$54</f>
        <v>-1860</v>
      </c>
      <c r="W256" s="2">
        <f>-VLookups!$D$60</f>
        <v>-400</v>
      </c>
      <c r="X256" s="2">
        <f>-VLookups!$D$62</f>
        <v>-175</v>
      </c>
      <c r="Y256" s="6">
        <f>Y255*(1+VLookups!$D$57/12)</f>
        <v>-416.65042930497935</v>
      </c>
      <c r="Z256" s="1">
        <f>E256*VLookups!$J$3</f>
        <v>416.98446666666536</v>
      </c>
      <c r="AA256" s="1" t="s">
        <v>36</v>
      </c>
      <c r="AB256" s="6">
        <f t="shared" si="12"/>
        <v>-1710.3114754965086</v>
      </c>
      <c r="AC256" s="1">
        <f t="shared" si="13"/>
        <v>-29964.757427952267</v>
      </c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</row>
    <row r="257" spans="1:43" x14ac:dyDescent="0.25">
      <c r="A257" s="1"/>
      <c r="B257" s="1">
        <v>253</v>
      </c>
      <c r="C257" s="1">
        <f t="shared" si="14"/>
        <v>44</v>
      </c>
      <c r="D257" s="1">
        <f t="shared" si="15"/>
        <v>1</v>
      </c>
      <c r="E257" s="3">
        <f>E256+VLookups!$D$8</f>
        <v>10424.646666666633</v>
      </c>
      <c r="F257" s="3">
        <f>-E257*VLookups!$D$10</f>
        <v>-312.73939999999897</v>
      </c>
      <c r="G257" s="8">
        <v>0</v>
      </c>
      <c r="H257" s="3">
        <f>(-[3]VLookups!$D$13)*(E257+F257)</f>
        <v>-3286.3698616666561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3" t="s">
        <v>36</v>
      </c>
      <c r="O257" s="3">
        <f>VLookups!$D$39</f>
        <v>-1471.9562242328529</v>
      </c>
      <c r="P257" s="3">
        <f>P256-VLookups!$D$42</f>
        <v>-143</v>
      </c>
      <c r="Q257" s="5">
        <v>13</v>
      </c>
      <c r="R257" s="2">
        <v>0</v>
      </c>
      <c r="S257" s="3">
        <f>VLookups!$D$50</f>
        <v>-4487.7037773753191</v>
      </c>
      <c r="T257" s="2">
        <v>0</v>
      </c>
      <c r="U257" s="1">
        <v>109</v>
      </c>
      <c r="V257" s="2">
        <f>V256-VLookups!$D$54</f>
        <v>-1865</v>
      </c>
      <c r="W257" s="2">
        <f>-VLookups!$D$60</f>
        <v>-400</v>
      </c>
      <c r="X257" s="2">
        <f>-VLookups!$D$62</f>
        <v>-175</v>
      </c>
      <c r="Y257" s="6">
        <f>Y256*(1+VLookups!$D$57/12)</f>
        <v>-417.86565972378554</v>
      </c>
      <c r="Z257" s="1">
        <f>E257*VLookups!$J$3</f>
        <v>416.98586666666534</v>
      </c>
      <c r="AA257" s="1" t="s">
        <v>36</v>
      </c>
      <c r="AB257" s="6">
        <f t="shared" si="12"/>
        <v>-1718.002389665314</v>
      </c>
      <c r="AC257" s="1">
        <f t="shared" si="13"/>
        <v>-31732.701079997503</v>
      </c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</row>
    <row r="258" spans="1:43" x14ac:dyDescent="0.25">
      <c r="A258" s="1"/>
      <c r="B258" s="1">
        <v>254</v>
      </c>
      <c r="C258" s="1">
        <f t="shared" si="14"/>
        <v>44</v>
      </c>
      <c r="D258" s="1">
        <f t="shared" si="15"/>
        <v>2</v>
      </c>
      <c r="E258" s="3">
        <f>E257+VLookups!$D$8</f>
        <v>10424.681666666633</v>
      </c>
      <c r="F258" s="3">
        <f>-E258*VLookups!$D$10</f>
        <v>-312.74044999999899</v>
      </c>
      <c r="G258" s="8">
        <v>0</v>
      </c>
      <c r="H258" s="3">
        <f>(-[3]VLookups!$D$13)*(E258+F258)</f>
        <v>-3286.3808954166561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3" t="s">
        <v>36</v>
      </c>
      <c r="O258" s="3">
        <f>VLookups!$D$39</f>
        <v>-1471.9562242328529</v>
      </c>
      <c r="P258" s="3">
        <f>P257-VLookups!$D$42</f>
        <v>-144.5</v>
      </c>
      <c r="Q258" s="5">
        <v>14</v>
      </c>
      <c r="R258" s="2">
        <v>0</v>
      </c>
      <c r="S258" s="3">
        <f>VLookups!$D$50</f>
        <v>-4487.7037773753191</v>
      </c>
      <c r="T258" s="2">
        <v>0</v>
      </c>
      <c r="U258" s="1">
        <v>110</v>
      </c>
      <c r="V258" s="2">
        <f>V257-VLookups!$D$54</f>
        <v>-1870</v>
      </c>
      <c r="W258" s="2">
        <f>-VLookups!$D$60</f>
        <v>-400</v>
      </c>
      <c r="X258" s="2">
        <f>-VLookups!$D$62</f>
        <v>-175</v>
      </c>
      <c r="Y258" s="6">
        <f>Y257*(1+VLookups!$D$57/12)</f>
        <v>-419.08443456464659</v>
      </c>
      <c r="Z258" s="1">
        <f>E258*VLookups!$J$3</f>
        <v>416.98726666666533</v>
      </c>
      <c r="AA258" s="1" t="s">
        <v>36</v>
      </c>
      <c r="AB258" s="6">
        <f t="shared" si="12"/>
        <v>-1725.6968482561758</v>
      </c>
      <c r="AC258" s="1">
        <f t="shared" si="13"/>
        <v>-33511.285763387008</v>
      </c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</row>
    <row r="259" spans="1:43" x14ac:dyDescent="0.25">
      <c r="A259" s="1"/>
      <c r="B259" s="1">
        <v>255</v>
      </c>
      <c r="C259" s="1">
        <f t="shared" si="14"/>
        <v>44</v>
      </c>
      <c r="D259" s="1">
        <f t="shared" si="15"/>
        <v>3</v>
      </c>
      <c r="E259" s="3">
        <f>E258+VLookups!$D$8</f>
        <v>10424.716666666633</v>
      </c>
      <c r="F259" s="3">
        <f>-E259*VLookups!$D$10</f>
        <v>-312.74149999999895</v>
      </c>
      <c r="G259" s="8">
        <v>0</v>
      </c>
      <c r="H259" s="3">
        <f>(-[3]VLookups!$D$13)*(E259+F259)</f>
        <v>-3286.3919291666562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3" t="s">
        <v>36</v>
      </c>
      <c r="O259" s="3">
        <f>VLookups!$D$39</f>
        <v>-1471.9562242328529</v>
      </c>
      <c r="P259" s="3">
        <f>P258-VLookups!$D$42</f>
        <v>-146</v>
      </c>
      <c r="Q259" s="5">
        <v>15</v>
      </c>
      <c r="R259" s="2">
        <v>0</v>
      </c>
      <c r="S259" s="3">
        <f>VLookups!$D$50</f>
        <v>-4487.7037773753191</v>
      </c>
      <c r="T259" s="2">
        <v>0</v>
      </c>
      <c r="U259" s="1">
        <v>111</v>
      </c>
      <c r="V259" s="2">
        <f>V258-VLookups!$D$54</f>
        <v>-1875</v>
      </c>
      <c r="W259" s="2">
        <f>-VLookups!$D$60</f>
        <v>-400</v>
      </c>
      <c r="X259" s="2">
        <f>-VLookups!$D$62</f>
        <v>-175</v>
      </c>
      <c r="Y259" s="6">
        <f>Y258*(1+VLookups!$D$57/12)</f>
        <v>-420.30676416546015</v>
      </c>
      <c r="Z259" s="1">
        <f>E259*VLookups!$J$3</f>
        <v>416.98866666666532</v>
      </c>
      <c r="AA259" s="1" t="s">
        <v>36</v>
      </c>
      <c r="AB259" s="6">
        <f t="shared" si="12"/>
        <v>-1733.3948616069888</v>
      </c>
      <c r="AC259" s="1">
        <f t="shared" si="13"/>
        <v>-35300.532767932978</v>
      </c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</row>
    <row r="260" spans="1:43" x14ac:dyDescent="0.25">
      <c r="A260" s="1"/>
      <c r="B260" s="1">
        <v>256</v>
      </c>
      <c r="C260" s="1">
        <f t="shared" si="14"/>
        <v>44</v>
      </c>
      <c r="D260" s="1">
        <f t="shared" si="15"/>
        <v>4</v>
      </c>
      <c r="E260" s="3">
        <f>E259+VLookups!$D$8</f>
        <v>10424.751666666632</v>
      </c>
      <c r="F260" s="3">
        <f>-E260*VLookups!$D$10</f>
        <v>-312.74254999999897</v>
      </c>
      <c r="G260" s="8">
        <v>0</v>
      </c>
      <c r="H260" s="3">
        <f>(-[3]VLookups!$D$13)*(E260+F260)</f>
        <v>-3286.4029629166562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3" t="s">
        <v>36</v>
      </c>
      <c r="O260" s="3">
        <f>VLookups!$D$39</f>
        <v>-1471.9562242328529</v>
      </c>
      <c r="P260" s="3">
        <f>P259-VLookups!$D$42</f>
        <v>-147.5</v>
      </c>
      <c r="Q260" s="5">
        <v>16</v>
      </c>
      <c r="R260" s="2">
        <v>0</v>
      </c>
      <c r="S260" s="3">
        <f>VLookups!$D$50</f>
        <v>-4487.7037773753191</v>
      </c>
      <c r="T260" s="2">
        <v>0</v>
      </c>
      <c r="U260" s="1">
        <v>112</v>
      </c>
      <c r="V260" s="2">
        <f>V259-VLookups!$D$54</f>
        <v>-1880</v>
      </c>
      <c r="W260" s="2">
        <f>-VLookups!$D$60</f>
        <v>-400</v>
      </c>
      <c r="X260" s="2">
        <f>-VLookups!$D$62</f>
        <v>-175</v>
      </c>
      <c r="Y260" s="6">
        <f>Y259*(1+VLookups!$D$57/12)</f>
        <v>-421.5326588942761</v>
      </c>
      <c r="Z260" s="1">
        <f>E260*VLookups!$J$3</f>
        <v>416.99006666666531</v>
      </c>
      <c r="AA260" s="1" t="s">
        <v>36</v>
      </c>
      <c r="AB260" s="6">
        <f t="shared" si="12"/>
        <v>-1741.0964400858056</v>
      </c>
      <c r="AC260" s="1">
        <f t="shared" si="13"/>
        <v>-37100.463429298674</v>
      </c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</row>
    <row r="261" spans="1:43" x14ac:dyDescent="0.25">
      <c r="A261" s="1"/>
      <c r="B261" s="1">
        <v>257</v>
      </c>
      <c r="C261" s="1">
        <f t="shared" si="14"/>
        <v>44</v>
      </c>
      <c r="D261" s="1">
        <f t="shared" si="15"/>
        <v>5</v>
      </c>
      <c r="E261" s="3">
        <f>E260+VLookups!$D$8</f>
        <v>10424.786666666632</v>
      </c>
      <c r="F261" s="3">
        <f>-E261*VLookups!$D$10</f>
        <v>-312.74359999999893</v>
      </c>
      <c r="G261" s="8">
        <v>0</v>
      </c>
      <c r="H261" s="3">
        <f>(-[3]VLookups!$D$13)*(E261+F261)</f>
        <v>-3286.4139966666557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3" t="s">
        <v>36</v>
      </c>
      <c r="O261" s="3">
        <f>VLookups!$D$39</f>
        <v>-1471.9562242328529</v>
      </c>
      <c r="P261" s="3">
        <f>P260-VLookups!$D$42</f>
        <v>-149</v>
      </c>
      <c r="Q261" s="5">
        <v>17</v>
      </c>
      <c r="R261" s="2">
        <v>0</v>
      </c>
      <c r="S261" s="3">
        <f>VLookups!$D$50</f>
        <v>-4487.7037773753191</v>
      </c>
      <c r="T261" s="2">
        <v>0</v>
      </c>
      <c r="U261" s="1">
        <v>113</v>
      </c>
      <c r="V261" s="2">
        <f>V260-VLookups!$D$54</f>
        <v>-1885</v>
      </c>
      <c r="W261" s="2">
        <f>-VLookups!$D$60</f>
        <v>-400</v>
      </c>
      <c r="X261" s="2">
        <f>-VLookups!$D$62</f>
        <v>-175</v>
      </c>
      <c r="Y261" s="6">
        <f>Y260*(1+VLookups!$D$57/12)</f>
        <v>-422.76212914938441</v>
      </c>
      <c r="Z261" s="1">
        <f>E261*VLookups!$J$3</f>
        <v>416.9914666666653</v>
      </c>
      <c r="AA261" s="1" t="s">
        <v>36</v>
      </c>
      <c r="AB261" s="6">
        <f t="shared" ref="AB261:AB324" si="16">SUM(E261,F261,H261,I261,K261,L261,M261,O261,P261,R261,S261,T261,V261,W261,X261,Y261,G261,J261,Z261,AA261)</f>
        <v>-1748.8015940909138</v>
      </c>
      <c r="AC261" s="1">
        <f t="shared" si="13"/>
        <v>-38911.099129105089</v>
      </c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</row>
    <row r="262" spans="1:43" x14ac:dyDescent="0.25">
      <c r="A262" s="1"/>
      <c r="B262" s="1">
        <v>258</v>
      </c>
      <c r="C262" s="1">
        <f t="shared" si="14"/>
        <v>44</v>
      </c>
      <c r="D262" s="1">
        <f t="shared" si="15"/>
        <v>6</v>
      </c>
      <c r="E262" s="3">
        <f>E261+VLookups!$D$8</f>
        <v>10424.821666666632</v>
      </c>
      <c r="F262" s="3">
        <f>-E262*VLookups!$D$10</f>
        <v>-312.74464999999896</v>
      </c>
      <c r="G262" s="8">
        <v>0</v>
      </c>
      <c r="H262" s="3">
        <f>(-[3]VLookups!$D$13)*(E262+F262)</f>
        <v>-3286.4250304166558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3" t="s">
        <v>36</v>
      </c>
      <c r="O262" s="3">
        <f>VLookups!$D$39</f>
        <v>-1471.9562242328529</v>
      </c>
      <c r="P262" s="3">
        <f>P261-VLookups!$D$42</f>
        <v>-150.5</v>
      </c>
      <c r="Q262" s="5">
        <v>18</v>
      </c>
      <c r="R262" s="2">
        <v>0</v>
      </c>
      <c r="S262" s="3">
        <f>VLookups!$D$50</f>
        <v>-4487.7037773753191</v>
      </c>
      <c r="T262" s="2">
        <v>0</v>
      </c>
      <c r="U262" s="1">
        <v>114</v>
      </c>
      <c r="V262" s="2">
        <f>V261-VLookups!$D$54</f>
        <v>-1890</v>
      </c>
      <c r="W262" s="2">
        <f>-VLookups!$D$60</f>
        <v>-400</v>
      </c>
      <c r="X262" s="2">
        <f>-VLookups!$D$62</f>
        <v>-175</v>
      </c>
      <c r="Y262" s="6">
        <f>Y261*(1+VLookups!$D$57/12)</f>
        <v>-423.99518535940342</v>
      </c>
      <c r="Z262" s="1">
        <f>E262*VLookups!$J$3</f>
        <v>416.99286666666529</v>
      </c>
      <c r="AA262" s="1" t="s">
        <v>36</v>
      </c>
      <c r="AB262" s="6">
        <f t="shared" si="16"/>
        <v>-1756.5103340509329</v>
      </c>
      <c r="AC262" s="1">
        <f t="shared" ref="AC262:AC325" si="17">AB262+AC261*(1+$AC$2/12)</f>
        <v>-40732.461295037865</v>
      </c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</row>
    <row r="263" spans="1:43" x14ac:dyDescent="0.25">
      <c r="A263" s="1"/>
      <c r="B263" s="1">
        <v>259</v>
      </c>
      <c r="C263" s="1">
        <f t="shared" si="14"/>
        <v>44</v>
      </c>
      <c r="D263" s="1">
        <f t="shared" si="15"/>
        <v>7</v>
      </c>
      <c r="E263" s="3">
        <f>E262+VLookups!$D$8</f>
        <v>10424.856666666632</v>
      </c>
      <c r="F263" s="3">
        <f>-E263*VLookups!$D$10</f>
        <v>-312.74569999999898</v>
      </c>
      <c r="G263" s="8">
        <v>0</v>
      </c>
      <c r="H263" s="3">
        <f>(-[3]VLookups!$D$13)*(E263+F263)</f>
        <v>-3286.4360641666558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3" t="s">
        <v>36</v>
      </c>
      <c r="O263" s="3">
        <f>VLookups!$D$39</f>
        <v>-1471.9562242328529</v>
      </c>
      <c r="P263" s="3">
        <f>P262-VLookups!$D$42</f>
        <v>-152</v>
      </c>
      <c r="Q263" s="5">
        <v>19</v>
      </c>
      <c r="R263" s="2">
        <v>0</v>
      </c>
      <c r="S263" s="3">
        <f>VLookups!$D$50</f>
        <v>-4487.7037773753191</v>
      </c>
      <c r="T263" s="2">
        <v>0</v>
      </c>
      <c r="U263" s="1">
        <v>115</v>
      </c>
      <c r="V263" s="2">
        <f>V262-VLookups!$D$54</f>
        <v>-1895</v>
      </c>
      <c r="W263" s="2">
        <f>-VLookups!$D$60</f>
        <v>-400</v>
      </c>
      <c r="X263" s="2">
        <f>-VLookups!$D$62</f>
        <v>-175</v>
      </c>
      <c r="Y263" s="6">
        <f>Y262*(1+VLookups!$D$57/12)</f>
        <v>-425.23183798336834</v>
      </c>
      <c r="Z263" s="1">
        <f>E263*VLookups!$J$3</f>
        <v>416.99426666666528</v>
      </c>
      <c r="AA263" s="1" t="s">
        <v>36</v>
      </c>
      <c r="AB263" s="6">
        <f t="shared" si="16"/>
        <v>-1764.2226704248978</v>
      </c>
      <c r="AC263" s="1">
        <f t="shared" si="17"/>
        <v>-42564.57140095449</v>
      </c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</row>
    <row r="264" spans="1:43" x14ac:dyDescent="0.25">
      <c r="A264" s="1"/>
      <c r="B264" s="1">
        <v>260</v>
      </c>
      <c r="C264" s="1">
        <f t="shared" si="14"/>
        <v>44</v>
      </c>
      <c r="D264" s="1">
        <f t="shared" si="15"/>
        <v>8</v>
      </c>
      <c r="E264" s="3">
        <f>E263+VLookups!$D$8</f>
        <v>10424.891666666632</v>
      </c>
      <c r="F264" s="3">
        <f>-E264*VLookups!$D$10</f>
        <v>-312.74674999999894</v>
      </c>
      <c r="G264" s="8">
        <v>0</v>
      </c>
      <c r="H264" s="3">
        <f>(-[3]VLookups!$D$13)*(E264+F264)</f>
        <v>-3286.4470979166558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3" t="s">
        <v>36</v>
      </c>
      <c r="O264" s="3">
        <f>VLookups!$D$39</f>
        <v>-1471.9562242328529</v>
      </c>
      <c r="P264" s="3">
        <f>P263-VLookups!$D$42</f>
        <v>-153.5</v>
      </c>
      <c r="Q264" s="5">
        <v>20</v>
      </c>
      <c r="R264" s="2">
        <v>0</v>
      </c>
      <c r="S264" s="3">
        <f>VLookups!$D$50</f>
        <v>-4487.7037773753191</v>
      </c>
      <c r="T264" s="2">
        <v>0</v>
      </c>
      <c r="U264" s="1">
        <v>116</v>
      </c>
      <c r="V264" s="2">
        <f>V263-VLookups!$D$54</f>
        <v>-1900</v>
      </c>
      <c r="W264" s="2">
        <f>-VLookups!$D$60</f>
        <v>-400</v>
      </c>
      <c r="X264" s="2">
        <f>-VLookups!$D$62</f>
        <v>-175</v>
      </c>
      <c r="Y264" s="6">
        <f>Y263*(1+VLookups!$D$57/12)</f>
        <v>-426.47209751081982</v>
      </c>
      <c r="Z264" s="1">
        <f>E264*VLookups!$J$3</f>
        <v>416.99566666666527</v>
      </c>
      <c r="AA264" s="1" t="s">
        <v>36</v>
      </c>
      <c r="AB264" s="6">
        <f t="shared" si="16"/>
        <v>-1771.9386137023494</v>
      </c>
      <c r="AC264" s="1">
        <f t="shared" si="17"/>
        <v>-44407.450966991761</v>
      </c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</row>
    <row r="265" spans="1:43" x14ac:dyDescent="0.25">
      <c r="A265" s="1"/>
      <c r="B265" s="1">
        <v>261</v>
      </c>
      <c r="C265" s="1">
        <f t="shared" si="14"/>
        <v>44</v>
      </c>
      <c r="D265" s="1">
        <f t="shared" si="15"/>
        <v>9</v>
      </c>
      <c r="E265" s="3">
        <f>E264+VLookups!$D$8</f>
        <v>10424.926666666632</v>
      </c>
      <c r="F265" s="3">
        <f>-E265*VLookups!$D$10</f>
        <v>-312.74779999999896</v>
      </c>
      <c r="G265" s="8">
        <v>0</v>
      </c>
      <c r="H265" s="3">
        <f>(-[3]VLookups!$D$13)*(E265+F265)</f>
        <v>-3286.4581316666558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3" t="s">
        <v>36</v>
      </c>
      <c r="O265" s="3">
        <f>VLookups!$D$39</f>
        <v>-1471.9562242328529</v>
      </c>
      <c r="P265" s="3">
        <f>P264-VLookups!$D$42</f>
        <v>-155</v>
      </c>
      <c r="Q265" s="5">
        <v>21</v>
      </c>
      <c r="R265" s="2">
        <v>0</v>
      </c>
      <c r="S265" s="3">
        <f>VLookups!$D$50</f>
        <v>-4487.7037773753191</v>
      </c>
      <c r="T265" s="2">
        <v>0</v>
      </c>
      <c r="U265" s="1">
        <v>117</v>
      </c>
      <c r="V265" s="2">
        <f>V264-VLookups!$D$54</f>
        <v>-1905</v>
      </c>
      <c r="W265" s="2">
        <f>-VLookups!$D$60</f>
        <v>-400</v>
      </c>
      <c r="X265" s="2">
        <f>-VLookups!$D$62</f>
        <v>-175</v>
      </c>
      <c r="Y265" s="6">
        <f>Y264*(1+VLookups!$D$57/12)</f>
        <v>-427.71597446189304</v>
      </c>
      <c r="Z265" s="1">
        <f>E265*VLookups!$J$3</f>
        <v>416.99706666666526</v>
      </c>
      <c r="AA265" s="1" t="s">
        <v>36</v>
      </c>
      <c r="AB265" s="6">
        <f t="shared" si="16"/>
        <v>-1779.6581744034227</v>
      </c>
      <c r="AC265" s="1">
        <f t="shared" si="17"/>
        <v>-46261.121559673498</v>
      </c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</row>
    <row r="266" spans="1:43" x14ac:dyDescent="0.25">
      <c r="A266" s="1"/>
      <c r="B266" s="1">
        <v>262</v>
      </c>
      <c r="C266" s="1">
        <f t="shared" si="14"/>
        <v>44</v>
      </c>
      <c r="D266" s="1">
        <f t="shared" si="15"/>
        <v>10</v>
      </c>
      <c r="E266" s="3">
        <f>E265+VLookups!$D$8</f>
        <v>10424.961666666632</v>
      </c>
      <c r="F266" s="3">
        <f>-E266*VLookups!$D$10</f>
        <v>-312.74884999999892</v>
      </c>
      <c r="G266" s="8">
        <v>0</v>
      </c>
      <c r="H266" s="3">
        <f>(-[3]VLookups!$D$13)*(E266+F266)</f>
        <v>-3286.4691654166559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3" t="s">
        <v>36</v>
      </c>
      <c r="O266" s="3">
        <f>VLookups!$D$39</f>
        <v>-1471.9562242328529</v>
      </c>
      <c r="P266" s="3">
        <f>P265-VLookups!$D$42</f>
        <v>-156.5</v>
      </c>
      <c r="Q266" s="5">
        <v>22</v>
      </c>
      <c r="R266" s="2">
        <v>0</v>
      </c>
      <c r="S266" s="3">
        <f>VLookups!$D$50</f>
        <v>-4487.7037773753191</v>
      </c>
      <c r="T266" s="2">
        <v>0</v>
      </c>
      <c r="U266" s="1">
        <v>118</v>
      </c>
      <c r="V266" s="2">
        <f>V265-VLookups!$D$54</f>
        <v>-1910</v>
      </c>
      <c r="W266" s="2">
        <f>-VLookups!$D$60</f>
        <v>-400</v>
      </c>
      <c r="X266" s="2">
        <f>-VLookups!$D$62</f>
        <v>-175</v>
      </c>
      <c r="Y266" s="6">
        <f>Y265*(1+VLookups!$D$57/12)</f>
        <v>-428.96347938740689</v>
      </c>
      <c r="Z266" s="1">
        <f>E266*VLookups!$J$3</f>
        <v>416.99846666666525</v>
      </c>
      <c r="AA266" s="1" t="s">
        <v>36</v>
      </c>
      <c r="AB266" s="6">
        <f t="shared" si="16"/>
        <v>-1787.3813630789366</v>
      </c>
      <c r="AC266" s="1">
        <f t="shared" si="17"/>
        <v>-48125.604792018559</v>
      </c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</row>
    <row r="267" spans="1:43" x14ac:dyDescent="0.25">
      <c r="A267" s="1"/>
      <c r="B267" s="1">
        <v>263</v>
      </c>
      <c r="C267" s="1">
        <f t="shared" si="14"/>
        <v>44</v>
      </c>
      <c r="D267" s="1">
        <f t="shared" si="15"/>
        <v>11</v>
      </c>
      <c r="E267" s="3">
        <f>E266+VLookups!$D$8</f>
        <v>10424.996666666631</v>
      </c>
      <c r="F267" s="3">
        <f>-E267*VLookups!$D$10</f>
        <v>-312.74989999999895</v>
      </c>
      <c r="G267" s="8">
        <v>0</v>
      </c>
      <c r="H267" s="3">
        <f>(-[3]VLookups!$D$13)*(E267+F267)</f>
        <v>-3286.4801991666559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3" t="s">
        <v>36</v>
      </c>
      <c r="O267" s="3">
        <f>VLookups!$D$39</f>
        <v>-1471.9562242328529</v>
      </c>
      <c r="P267" s="3">
        <f>P266-VLookups!$D$42</f>
        <v>-158</v>
      </c>
      <c r="Q267" s="5">
        <v>23</v>
      </c>
      <c r="R267" s="2">
        <v>0</v>
      </c>
      <c r="S267" s="3">
        <f>VLookups!$D$50</f>
        <v>-4487.7037773753191</v>
      </c>
      <c r="T267" s="2">
        <v>0</v>
      </c>
      <c r="U267" s="1">
        <v>119</v>
      </c>
      <c r="V267" s="2">
        <f>V266-VLookups!$D$54</f>
        <v>-1915</v>
      </c>
      <c r="W267" s="2">
        <f>-VLookups!$D$60</f>
        <v>-400</v>
      </c>
      <c r="X267" s="2">
        <f>-VLookups!$D$62</f>
        <v>-175</v>
      </c>
      <c r="Y267" s="6">
        <f>Y266*(1+VLookups!$D$57/12)</f>
        <v>-430.21462286895348</v>
      </c>
      <c r="Z267" s="1">
        <f>E267*VLookups!$J$3</f>
        <v>416.99986666666524</v>
      </c>
      <c r="AA267" s="1" t="s">
        <v>36</v>
      </c>
      <c r="AB267" s="6">
        <f t="shared" si="16"/>
        <v>-1795.1081903104832</v>
      </c>
      <c r="AC267" s="1">
        <f t="shared" si="17"/>
        <v>-50000.92232364908</v>
      </c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</row>
    <row r="268" spans="1:43" x14ac:dyDescent="0.25">
      <c r="A268" s="1"/>
      <c r="B268" s="1">
        <v>264</v>
      </c>
      <c r="C268" s="1">
        <f t="shared" si="14"/>
        <v>45</v>
      </c>
      <c r="D268" s="1">
        <f t="shared" si="15"/>
        <v>0</v>
      </c>
      <c r="E268" s="3">
        <f>E267+VLookups!$D$8</f>
        <v>10425.031666666631</v>
      </c>
      <c r="F268" s="3">
        <f>-E268*VLookups!$D$10</f>
        <v>-312.75094999999891</v>
      </c>
      <c r="G268" s="8">
        <v>0</v>
      </c>
      <c r="H268" s="3">
        <f>(-[3]VLookups!$D$13)*(E268+F268)</f>
        <v>-3286.4912329166555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3" t="s">
        <v>36</v>
      </c>
      <c r="O268" s="3">
        <f>VLookups!$D$39</f>
        <v>-1471.9562242328529</v>
      </c>
      <c r="P268" s="3">
        <f>P267-VLookups!$D$42</f>
        <v>-159.5</v>
      </c>
      <c r="Q268" s="5">
        <v>24</v>
      </c>
      <c r="R268" s="2">
        <v>0</v>
      </c>
      <c r="S268" s="3">
        <f>VLookups!$D$50</f>
        <v>-4487.7037773753191</v>
      </c>
      <c r="T268" s="2">
        <v>0</v>
      </c>
      <c r="U268" s="1">
        <v>120</v>
      </c>
      <c r="V268" s="2">
        <f>V267-VLookups!$D$54</f>
        <v>-1920</v>
      </c>
      <c r="W268" s="2">
        <f>-VLookups!$D$60</f>
        <v>-400</v>
      </c>
      <c r="X268" s="2">
        <f>-VLookups!$D$62</f>
        <v>-175</v>
      </c>
      <c r="Y268" s="6">
        <f>Y267*(1+VLookups!$D$57/12)</f>
        <v>-431.46941551898794</v>
      </c>
      <c r="Z268" s="1">
        <f>E268*VLookups!$J$3</f>
        <v>417.00126666666529</v>
      </c>
      <c r="AA268" s="1" t="s">
        <v>36</v>
      </c>
      <c r="AB268" s="6">
        <f t="shared" si="16"/>
        <v>-1802.8386667105187</v>
      </c>
      <c r="AC268" s="1">
        <f t="shared" si="17"/>
        <v>-51887.095860899019</v>
      </c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</row>
    <row r="269" spans="1:43" x14ac:dyDescent="0.25">
      <c r="A269" s="1"/>
      <c r="B269" s="1">
        <v>265</v>
      </c>
      <c r="C269" s="1">
        <f t="shared" si="14"/>
        <v>45</v>
      </c>
      <c r="D269" s="1">
        <f t="shared" si="15"/>
        <v>1</v>
      </c>
      <c r="E269" s="3">
        <f>E268+VLookups!$D$8</f>
        <v>10425.066666666631</v>
      </c>
      <c r="F269" s="3">
        <f>-E269*VLookups!$D$10</f>
        <v>-312.75199999999893</v>
      </c>
      <c r="G269" s="8">
        <v>0</v>
      </c>
      <c r="H269" s="3">
        <f>(-[3]VLookups!$D$13)*(E269+F269)</f>
        <v>-3286.5022666666555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3" t="s">
        <v>36</v>
      </c>
      <c r="O269" s="3">
        <f>VLookups!$D$39</f>
        <v>-1471.9562242328529</v>
      </c>
      <c r="P269" s="3">
        <f>P268-VLookups!$D$42</f>
        <v>-161</v>
      </c>
      <c r="Q269" s="5">
        <v>25</v>
      </c>
      <c r="R269" s="2">
        <v>0</v>
      </c>
      <c r="S269" s="3">
        <f>VLookups!$D$50</f>
        <v>-4487.7037773753191</v>
      </c>
      <c r="T269" s="2">
        <v>0</v>
      </c>
      <c r="U269" s="1">
        <v>121</v>
      </c>
      <c r="V269" s="2">
        <f>V268-VLookups!$D$54</f>
        <v>-1925</v>
      </c>
      <c r="W269" s="2">
        <f>-VLookups!$D$60</f>
        <v>-400</v>
      </c>
      <c r="X269" s="2">
        <f>-VLookups!$D$62</f>
        <v>-175</v>
      </c>
      <c r="Y269" s="6">
        <f>Y268*(1+VLookups!$D$57/12)</f>
        <v>-432.72786798091835</v>
      </c>
      <c r="Z269" s="1">
        <f>E269*VLookups!$J$3</f>
        <v>417.00266666666528</v>
      </c>
      <c r="AA269" s="1" t="s">
        <v>36</v>
      </c>
      <c r="AB269" s="6">
        <f t="shared" si="16"/>
        <v>-1810.5728029224479</v>
      </c>
      <c r="AC269" s="1">
        <f t="shared" si="17"/>
        <v>-53784.147156922969</v>
      </c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</row>
    <row r="270" spans="1:43" x14ac:dyDescent="0.25">
      <c r="A270" s="1"/>
      <c r="B270" s="1">
        <v>266</v>
      </c>
      <c r="C270" s="1">
        <f t="shared" si="14"/>
        <v>45</v>
      </c>
      <c r="D270" s="1">
        <f t="shared" si="15"/>
        <v>2</v>
      </c>
      <c r="E270" s="3">
        <f>E269+VLookups!$D$8</f>
        <v>10425.101666666631</v>
      </c>
      <c r="F270" s="3">
        <f>-E270*VLookups!$D$10</f>
        <v>-312.75304999999889</v>
      </c>
      <c r="G270" s="8">
        <v>0</v>
      </c>
      <c r="H270" s="3">
        <f>(-[3]VLookups!$D$13)*(E270+F270)</f>
        <v>-3286.5133004166555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3" t="s">
        <v>36</v>
      </c>
      <c r="O270" s="3">
        <f>VLookups!$D$39</f>
        <v>-1471.9562242328529</v>
      </c>
      <c r="P270" s="3">
        <f>P269-VLookups!$D$42</f>
        <v>-162.5</v>
      </c>
      <c r="Q270" s="5">
        <v>26</v>
      </c>
      <c r="R270" s="2">
        <v>0</v>
      </c>
      <c r="S270" s="3">
        <f>VLookups!$D$50</f>
        <v>-4487.7037773753191</v>
      </c>
      <c r="T270" s="2">
        <v>0</v>
      </c>
      <c r="U270" s="1">
        <v>122</v>
      </c>
      <c r="V270" s="2">
        <f>V269-VLookups!$D$54</f>
        <v>-1930</v>
      </c>
      <c r="W270" s="2">
        <f>-VLookups!$D$60</f>
        <v>-400</v>
      </c>
      <c r="X270" s="2">
        <f>-VLookups!$D$62</f>
        <v>-175</v>
      </c>
      <c r="Y270" s="6">
        <f>Y269*(1+VLookups!$D$57/12)</f>
        <v>-433.98999092919604</v>
      </c>
      <c r="Z270" s="1">
        <f>E270*VLookups!$J$3</f>
        <v>417.00406666666527</v>
      </c>
      <c r="AA270" s="1" t="s">
        <v>36</v>
      </c>
      <c r="AB270" s="6">
        <f t="shared" si="16"/>
        <v>-1818.3106096207268</v>
      </c>
      <c r="AC270" s="1">
        <f t="shared" si="17"/>
        <v>-55692.098011805239</v>
      </c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</row>
    <row r="271" spans="1:43" x14ac:dyDescent="0.25">
      <c r="A271" s="1"/>
      <c r="B271" s="1">
        <v>267</v>
      </c>
      <c r="C271" s="1">
        <f t="shared" si="14"/>
        <v>45</v>
      </c>
      <c r="D271" s="1">
        <f t="shared" si="15"/>
        <v>3</v>
      </c>
      <c r="E271" s="3">
        <f>E270+VLookups!$D$8</f>
        <v>10425.136666666631</v>
      </c>
      <c r="F271" s="3">
        <f>-E271*VLookups!$D$10</f>
        <v>-312.75409999999891</v>
      </c>
      <c r="G271" s="8">
        <v>0</v>
      </c>
      <c r="H271" s="3">
        <f>(-[3]VLookups!$D$13)*(E271+F271)</f>
        <v>-3286.5243341666555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3" t="s">
        <v>36</v>
      </c>
      <c r="O271" s="3">
        <f>VLookups!$D$39</f>
        <v>-1471.9562242328529</v>
      </c>
      <c r="P271" s="3">
        <f>P270-VLookups!$D$42</f>
        <v>-164</v>
      </c>
      <c r="Q271" s="5">
        <v>27</v>
      </c>
      <c r="R271" s="2">
        <v>0</v>
      </c>
      <c r="S271" s="3">
        <f>VLookups!$D$50</f>
        <v>-4487.7037773753191</v>
      </c>
      <c r="T271" s="2">
        <v>0</v>
      </c>
      <c r="U271" s="1">
        <v>123</v>
      </c>
      <c r="V271" s="2">
        <f>V270-VLookups!$D$54</f>
        <v>-1935</v>
      </c>
      <c r="W271" s="2">
        <f>-VLookups!$D$60</f>
        <v>-400</v>
      </c>
      <c r="X271" s="2">
        <f>-VLookups!$D$62</f>
        <v>-175</v>
      </c>
      <c r="Y271" s="6">
        <f>Y270*(1+VLookups!$D$57/12)</f>
        <v>-435.25579506940619</v>
      </c>
      <c r="Z271" s="1">
        <f>E271*VLookups!$J$3</f>
        <v>417.00546666666526</v>
      </c>
      <c r="AA271" s="1" t="s">
        <v>36</v>
      </c>
      <c r="AB271" s="6">
        <f t="shared" si="16"/>
        <v>-1826.0520975109362</v>
      </c>
      <c r="AC271" s="1">
        <f t="shared" si="17"/>
        <v>-57610.97027266919</v>
      </c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</row>
    <row r="272" spans="1:43" x14ac:dyDescent="0.25">
      <c r="A272" s="1"/>
      <c r="B272" s="1">
        <v>268</v>
      </c>
      <c r="C272" s="1">
        <f t="shared" si="14"/>
        <v>45</v>
      </c>
      <c r="D272" s="1">
        <f t="shared" si="15"/>
        <v>4</v>
      </c>
      <c r="E272" s="3">
        <f>E271+VLookups!$D$8</f>
        <v>10425.171666666631</v>
      </c>
      <c r="F272" s="3">
        <f>-E272*VLookups!$D$10</f>
        <v>-312.75514999999893</v>
      </c>
      <c r="G272" s="8">
        <v>0</v>
      </c>
      <c r="H272" s="3">
        <f>(-[3]VLookups!$D$13)*(E272+F272)</f>
        <v>-3286.5353679166556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3" t="s">
        <v>36</v>
      </c>
      <c r="O272" s="3">
        <f>VLookups!$D$39</f>
        <v>-1471.9562242328529</v>
      </c>
      <c r="P272" s="3">
        <f>P271-VLookups!$D$42</f>
        <v>-165.5</v>
      </c>
      <c r="Q272" s="5">
        <v>28</v>
      </c>
      <c r="R272" s="2">
        <v>0</v>
      </c>
      <c r="S272" s="3">
        <f>VLookups!$D$50</f>
        <v>-4487.7037773753191</v>
      </c>
      <c r="T272" s="2">
        <v>0</v>
      </c>
      <c r="U272" s="1">
        <v>124</v>
      </c>
      <c r="V272" s="2">
        <f>V271-VLookups!$D$54</f>
        <v>-1940</v>
      </c>
      <c r="W272" s="2">
        <f>-VLookups!$D$60</f>
        <v>-400</v>
      </c>
      <c r="X272" s="2">
        <f>-VLookups!$D$62</f>
        <v>-175</v>
      </c>
      <c r="Y272" s="6">
        <f>Y271*(1+VLookups!$D$57/12)</f>
        <v>-436.52529113835863</v>
      </c>
      <c r="Z272" s="1">
        <f>E272*VLookups!$J$3</f>
        <v>417.00686666666525</v>
      </c>
      <c r="AA272" s="1" t="s">
        <v>36</v>
      </c>
      <c r="AB272" s="6">
        <f t="shared" si="16"/>
        <v>-1833.7972773298893</v>
      </c>
      <c r="AC272" s="1">
        <f t="shared" si="17"/>
        <v>-59540.785833786867</v>
      </c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</row>
    <row r="273" spans="1:43" x14ac:dyDescent="0.25">
      <c r="A273" s="1"/>
      <c r="B273" s="1">
        <v>269</v>
      </c>
      <c r="C273" s="1">
        <f t="shared" ref="C273:C336" si="18">C261+1</f>
        <v>45</v>
      </c>
      <c r="D273" s="1">
        <f t="shared" si="15"/>
        <v>5</v>
      </c>
      <c r="E273" s="3">
        <f>E272+VLookups!$D$8</f>
        <v>10425.206666666631</v>
      </c>
      <c r="F273" s="3">
        <f>-E273*VLookups!$D$10</f>
        <v>-312.7561999999989</v>
      </c>
      <c r="G273" s="8">
        <v>0</v>
      </c>
      <c r="H273" s="3">
        <f>(-[3]VLookups!$D$13)*(E273+F273)</f>
        <v>-3286.5464016666556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3" t="s">
        <v>36</v>
      </c>
      <c r="O273" s="3">
        <f>VLookups!$D$39</f>
        <v>-1471.9562242328529</v>
      </c>
      <c r="P273" s="3">
        <f>P272-VLookups!$D$42</f>
        <v>-167</v>
      </c>
      <c r="Q273" s="5">
        <v>29</v>
      </c>
      <c r="R273" s="2">
        <v>0</v>
      </c>
      <c r="S273" s="3">
        <f>VLookups!$D$50</f>
        <v>-4487.7037773753191</v>
      </c>
      <c r="T273" s="2">
        <v>0</v>
      </c>
      <c r="U273" s="1">
        <v>125</v>
      </c>
      <c r="V273" s="2">
        <f>V272-VLookups!$D$54</f>
        <v>-1945</v>
      </c>
      <c r="W273" s="2">
        <f>-VLookups!$D$60</f>
        <v>-400</v>
      </c>
      <c r="X273" s="2">
        <f>-VLookups!$D$62</f>
        <v>-175</v>
      </c>
      <c r="Y273" s="6">
        <f>Y272*(1+VLookups!$D$57/12)</f>
        <v>-437.79848990417884</v>
      </c>
      <c r="Z273" s="1">
        <f>E273*VLookups!$J$3</f>
        <v>417.00826666666524</v>
      </c>
      <c r="AA273" s="1" t="s">
        <v>36</v>
      </c>
      <c r="AB273" s="6">
        <f t="shared" si="16"/>
        <v>-1841.5461598457086</v>
      </c>
      <c r="AC273" s="1">
        <f t="shared" si="17"/>
        <v>-61481.566636688891</v>
      </c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</row>
    <row r="274" spans="1:43" x14ac:dyDescent="0.25">
      <c r="A274" s="1"/>
      <c r="B274" s="1">
        <v>270</v>
      </c>
      <c r="C274" s="1">
        <f t="shared" si="18"/>
        <v>45</v>
      </c>
      <c r="D274" s="1">
        <f t="shared" ref="D274:D337" si="19">D262</f>
        <v>6</v>
      </c>
      <c r="E274" s="3">
        <f>E273+VLookups!$D$8</f>
        <v>10425.24166666663</v>
      </c>
      <c r="F274" s="3">
        <f>-E274*VLookups!$D$10</f>
        <v>-312.75724999999892</v>
      </c>
      <c r="G274" s="8">
        <v>0</v>
      </c>
      <c r="H274" s="3">
        <f>(-[3]VLookups!$D$13)*(E274+F274)</f>
        <v>-3286.5574354166556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3" t="s">
        <v>36</v>
      </c>
      <c r="O274" s="3">
        <f>VLookups!$D$39</f>
        <v>-1471.9562242328529</v>
      </c>
      <c r="P274" s="3">
        <f>P273-VLookups!$D$42</f>
        <v>-168.5</v>
      </c>
      <c r="Q274" s="5">
        <v>30</v>
      </c>
      <c r="R274" s="2">
        <v>0</v>
      </c>
      <c r="S274" s="3">
        <f>VLookups!$D$50</f>
        <v>-4487.7037773753191</v>
      </c>
      <c r="T274" s="2">
        <v>0</v>
      </c>
      <c r="U274" s="1">
        <v>126</v>
      </c>
      <c r="V274" s="2">
        <f>V273-VLookups!$D$54</f>
        <v>-1950</v>
      </c>
      <c r="W274" s="2">
        <f>-VLookups!$D$60</f>
        <v>-400</v>
      </c>
      <c r="X274" s="2">
        <f>-VLookups!$D$62</f>
        <v>-175</v>
      </c>
      <c r="Y274" s="6">
        <f>Y273*(1+VLookups!$D$57/12)</f>
        <v>-439.07540216639939</v>
      </c>
      <c r="Z274" s="1">
        <f>E274*VLookups!$J$3</f>
        <v>417.00966666666523</v>
      </c>
      <c r="AA274" s="1" t="s">
        <v>36</v>
      </c>
      <c r="AB274" s="6">
        <f t="shared" si="16"/>
        <v>-1849.29875585793</v>
      </c>
      <c r="AC274" s="1">
        <f t="shared" si="17"/>
        <v>-63433.334670274642</v>
      </c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</row>
    <row r="275" spans="1:43" x14ac:dyDescent="0.25">
      <c r="A275" s="1"/>
      <c r="B275" s="1">
        <v>271</v>
      </c>
      <c r="C275" s="1">
        <f t="shared" si="18"/>
        <v>45</v>
      </c>
      <c r="D275" s="1">
        <f t="shared" si="19"/>
        <v>7</v>
      </c>
      <c r="E275" s="3">
        <f>E274+VLookups!$D$8</f>
        <v>10425.27666666663</v>
      </c>
      <c r="F275" s="3">
        <f>-E275*VLookups!$D$10</f>
        <v>-312.75829999999888</v>
      </c>
      <c r="G275" s="8">
        <v>0</v>
      </c>
      <c r="H275" s="3">
        <f>(-[3]VLookups!$D$13)*(E275+F275)</f>
        <v>-3286.5684691666552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3" t="s">
        <v>36</v>
      </c>
      <c r="O275" s="3">
        <f>VLookups!$D$39</f>
        <v>-1471.9562242328529</v>
      </c>
      <c r="P275" s="3">
        <f>P274-VLookups!$D$42</f>
        <v>-170</v>
      </c>
      <c r="Q275" s="5">
        <v>31</v>
      </c>
      <c r="R275" s="2">
        <v>0</v>
      </c>
      <c r="S275" s="3">
        <f>VLookups!$D$50</f>
        <v>-4487.7037773753191</v>
      </c>
      <c r="T275" s="2">
        <v>0</v>
      </c>
      <c r="U275" s="1">
        <v>127</v>
      </c>
      <c r="V275" s="2">
        <f>V274-VLookups!$D$54</f>
        <v>-1955</v>
      </c>
      <c r="W275" s="2">
        <f>-VLookups!$D$60</f>
        <v>-400</v>
      </c>
      <c r="X275" s="2">
        <f>-VLookups!$D$62</f>
        <v>-175</v>
      </c>
      <c r="Y275" s="6">
        <f>Y274*(1+VLookups!$D$57/12)</f>
        <v>-440.35603875605136</v>
      </c>
      <c r="Z275" s="1">
        <f>E275*VLookups!$J$3</f>
        <v>417.01106666666522</v>
      </c>
      <c r="AA275" s="1" t="s">
        <v>36</v>
      </c>
      <c r="AB275" s="6">
        <f t="shared" si="16"/>
        <v>-1857.0550761975833</v>
      </c>
      <c r="AC275" s="1">
        <f t="shared" si="17"/>
        <v>-65396.111970922684</v>
      </c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</row>
    <row r="276" spans="1:43" x14ac:dyDescent="0.25">
      <c r="A276" s="1"/>
      <c r="B276" s="1">
        <v>272</v>
      </c>
      <c r="C276" s="1">
        <f t="shared" si="18"/>
        <v>45</v>
      </c>
      <c r="D276" s="1">
        <f t="shared" si="19"/>
        <v>8</v>
      </c>
      <c r="E276" s="3">
        <f>E275+VLookups!$D$8</f>
        <v>10425.31166666663</v>
      </c>
      <c r="F276" s="3">
        <f>-E276*VLookups!$D$10</f>
        <v>-312.7593499999989</v>
      </c>
      <c r="G276" s="8">
        <v>0</v>
      </c>
      <c r="H276" s="3">
        <f>(-[3]VLookups!$D$13)*(E276+F276)</f>
        <v>-3286.5795029166552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3" t="s">
        <v>36</v>
      </c>
      <c r="O276" s="3">
        <f>VLookups!$D$39</f>
        <v>-1471.9562242328529</v>
      </c>
      <c r="P276" s="3">
        <f>P275-VLookups!$D$42</f>
        <v>-171.5</v>
      </c>
      <c r="Q276" s="5">
        <v>32</v>
      </c>
      <c r="R276" s="2">
        <v>0</v>
      </c>
      <c r="S276" s="3">
        <f>VLookups!$D$50</f>
        <v>-4487.7037773753191</v>
      </c>
      <c r="T276" s="2">
        <v>0</v>
      </c>
      <c r="U276" s="1">
        <v>128</v>
      </c>
      <c r="V276" s="2">
        <f>V275-VLookups!$D$54</f>
        <v>-1960</v>
      </c>
      <c r="W276" s="2">
        <f>-VLookups!$D$60</f>
        <v>-400</v>
      </c>
      <c r="X276" s="2">
        <f>-VLookups!$D$62</f>
        <v>-175</v>
      </c>
      <c r="Y276" s="6">
        <f>Y275*(1+VLookups!$D$57/12)</f>
        <v>-441.64041053575653</v>
      </c>
      <c r="Z276" s="1">
        <f>E276*VLookups!$J$3</f>
        <v>417.0124666666652</v>
      </c>
      <c r="AA276" s="1" t="s">
        <v>36</v>
      </c>
      <c r="AB276" s="6">
        <f t="shared" si="16"/>
        <v>-1864.8151317272864</v>
      </c>
      <c r="AC276" s="1">
        <f t="shared" si="17"/>
        <v>-67369.920622601509</v>
      </c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</row>
    <row r="277" spans="1:43" x14ac:dyDescent="0.25">
      <c r="A277" s="1"/>
      <c r="B277" s="1">
        <v>273</v>
      </c>
      <c r="C277" s="1">
        <f t="shared" si="18"/>
        <v>45</v>
      </c>
      <c r="D277" s="1">
        <f t="shared" si="19"/>
        <v>9</v>
      </c>
      <c r="E277" s="3">
        <f>E276+VLookups!$D$8</f>
        <v>10425.34666666663</v>
      </c>
      <c r="F277" s="3">
        <f>-E277*VLookups!$D$10</f>
        <v>-312.76039999999887</v>
      </c>
      <c r="G277" s="8">
        <v>0</v>
      </c>
      <c r="H277" s="3">
        <f>(-[3]VLookups!$D$13)*(E277+F277)</f>
        <v>-3286.5905366666552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3" t="s">
        <v>36</v>
      </c>
      <c r="O277" s="3">
        <f>VLookups!$D$39</f>
        <v>-1471.9562242328529</v>
      </c>
      <c r="P277" s="3">
        <f>P276-VLookups!$D$42</f>
        <v>-173</v>
      </c>
      <c r="Q277" s="5">
        <v>33</v>
      </c>
      <c r="R277" s="2">
        <v>0</v>
      </c>
      <c r="S277" s="3">
        <f>VLookups!$D$50</f>
        <v>-4487.7037773753191</v>
      </c>
      <c r="T277" s="2">
        <v>0</v>
      </c>
      <c r="U277" s="1">
        <v>129</v>
      </c>
      <c r="V277" s="2">
        <f>V276-VLookups!$D$54</f>
        <v>-1965</v>
      </c>
      <c r="W277" s="2">
        <f>-VLookups!$D$60</f>
        <v>-400</v>
      </c>
      <c r="X277" s="2">
        <f>-VLookups!$D$62</f>
        <v>-175</v>
      </c>
      <c r="Y277" s="6">
        <f>Y276*(1+VLookups!$D$57/12)</f>
        <v>-442.92852839981919</v>
      </c>
      <c r="Z277" s="1">
        <f>E277*VLookups!$J$3</f>
        <v>417.01386666666519</v>
      </c>
      <c r="AA277" s="1" t="s">
        <v>36</v>
      </c>
      <c r="AB277" s="6">
        <f t="shared" si="16"/>
        <v>-1872.5789333413509</v>
      </c>
      <c r="AC277" s="1">
        <f t="shared" si="17"/>
        <v>-69354.782756980538</v>
      </c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</row>
    <row r="278" spans="1:43" x14ac:dyDescent="0.25">
      <c r="A278" s="1"/>
      <c r="B278" s="1">
        <v>274</v>
      </c>
      <c r="C278" s="1">
        <f t="shared" si="18"/>
        <v>45</v>
      </c>
      <c r="D278" s="1">
        <f t="shared" si="19"/>
        <v>10</v>
      </c>
      <c r="E278" s="3">
        <f>E277+VLookups!$D$8</f>
        <v>10425.38166666663</v>
      </c>
      <c r="F278" s="3">
        <f>-E278*VLookups!$D$10</f>
        <v>-312.76144999999889</v>
      </c>
      <c r="G278" s="8">
        <v>0</v>
      </c>
      <c r="H278" s="3">
        <f>(-[3]VLookups!$D$13)*(E278+F278)</f>
        <v>-3286.6015704166552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3" t="s">
        <v>36</v>
      </c>
      <c r="O278" s="3">
        <f>VLookups!$D$39</f>
        <v>-1471.9562242328529</v>
      </c>
      <c r="P278" s="3">
        <f>P277-VLookups!$D$42</f>
        <v>-174.5</v>
      </c>
      <c r="Q278" s="5">
        <v>34</v>
      </c>
      <c r="R278" s="2">
        <v>0</v>
      </c>
      <c r="S278" s="3">
        <f>VLookups!$D$50</f>
        <v>-4487.7037773753191</v>
      </c>
      <c r="T278" s="2">
        <v>0</v>
      </c>
      <c r="U278" s="1">
        <v>130</v>
      </c>
      <c r="V278" s="2">
        <f>V277-VLookups!$D$54</f>
        <v>-1970</v>
      </c>
      <c r="W278" s="2">
        <f>-VLookups!$D$60</f>
        <v>-400</v>
      </c>
      <c r="X278" s="2">
        <f>-VLookups!$D$62</f>
        <v>-175</v>
      </c>
      <c r="Y278" s="6">
        <f>Y277*(1+VLookups!$D$57/12)</f>
        <v>-444.22040327431864</v>
      </c>
      <c r="Z278" s="1">
        <f>E278*VLookups!$J$3</f>
        <v>417.01526666666518</v>
      </c>
      <c r="AA278" s="1" t="s">
        <v>36</v>
      </c>
      <c r="AB278" s="6">
        <f t="shared" si="16"/>
        <v>-1880.3464919658484</v>
      </c>
      <c r="AC278" s="1">
        <f t="shared" si="17"/>
        <v>-71350.720553541352</v>
      </c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</row>
    <row r="279" spans="1:43" x14ac:dyDescent="0.25">
      <c r="A279" s="1"/>
      <c r="B279" s="1">
        <v>275</v>
      </c>
      <c r="C279" s="1">
        <f t="shared" si="18"/>
        <v>45</v>
      </c>
      <c r="D279" s="1">
        <f t="shared" si="19"/>
        <v>11</v>
      </c>
      <c r="E279" s="3">
        <f>E278+VLookups!$D$8</f>
        <v>10425.41666666663</v>
      </c>
      <c r="F279" s="3">
        <f>-E279*VLookups!$D$10</f>
        <v>-312.76249999999885</v>
      </c>
      <c r="G279" s="8">
        <v>0</v>
      </c>
      <c r="H279" s="3">
        <f>(-[3]VLookups!$D$13)*(E279+F279)</f>
        <v>-3286.6126041666553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3" t="s">
        <v>36</v>
      </c>
      <c r="O279" s="3">
        <f>VLookups!$D$39</f>
        <v>-1471.9562242328529</v>
      </c>
      <c r="P279" s="3">
        <f>P278-VLookups!$D$42</f>
        <v>-176</v>
      </c>
      <c r="Q279" s="5">
        <v>35</v>
      </c>
      <c r="R279" s="2">
        <v>0</v>
      </c>
      <c r="S279" s="3">
        <f>VLookups!$D$50</f>
        <v>-4487.7037773753191</v>
      </c>
      <c r="T279" s="2">
        <v>0</v>
      </c>
      <c r="U279" s="1">
        <v>131</v>
      </c>
      <c r="V279" s="2">
        <f>V278-VLookups!$D$54</f>
        <v>-1975</v>
      </c>
      <c r="W279" s="2">
        <f>-VLookups!$D$60</f>
        <v>-400</v>
      </c>
      <c r="X279" s="2">
        <f>-VLookups!$D$62</f>
        <v>-175</v>
      </c>
      <c r="Y279" s="6">
        <f>Y278*(1+VLookups!$D$57/12)</f>
        <v>-445.51604611720205</v>
      </c>
      <c r="Z279" s="1">
        <f>E279*VLookups!$J$3</f>
        <v>417.01666666666517</v>
      </c>
      <c r="AA279" s="1" t="s">
        <v>36</v>
      </c>
      <c r="AB279" s="6">
        <f t="shared" si="16"/>
        <v>-1888.1178185587341</v>
      </c>
      <c r="AC279" s="1">
        <f t="shared" si="17"/>
        <v>-73357.756239689319</v>
      </c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</row>
    <row r="280" spans="1:43" x14ac:dyDescent="0.25">
      <c r="A280" s="1"/>
      <c r="B280" s="1">
        <v>276</v>
      </c>
      <c r="C280" s="1">
        <f t="shared" si="18"/>
        <v>46</v>
      </c>
      <c r="D280" s="1">
        <f t="shared" si="19"/>
        <v>0</v>
      </c>
      <c r="E280" s="3">
        <f>E279+VLookups!$D$8</f>
        <v>10425.45166666663</v>
      </c>
      <c r="F280" s="3">
        <f>-E280*VLookups!$D$10</f>
        <v>-312.76354999999887</v>
      </c>
      <c r="G280" s="8">
        <v>0</v>
      </c>
      <c r="H280" s="3">
        <f>(-[3]VLookups!$D$13)*(E280+F280)</f>
        <v>-3286.6236379166548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3" t="s">
        <v>36</v>
      </c>
      <c r="O280" s="3">
        <f>VLookups!$D$39</f>
        <v>-1471.9562242328529</v>
      </c>
      <c r="P280" s="3">
        <f>P279-VLookups!$D$42</f>
        <v>-177.5</v>
      </c>
      <c r="Q280" s="5">
        <v>36</v>
      </c>
      <c r="R280" s="2">
        <v>0</v>
      </c>
      <c r="S280" s="3">
        <f>VLookups!$D$50</f>
        <v>-4487.7037773753191</v>
      </c>
      <c r="T280" s="2">
        <v>0</v>
      </c>
      <c r="U280" s="1">
        <v>132</v>
      </c>
      <c r="V280" s="2">
        <f>V279-VLookups!$D$54</f>
        <v>-1980</v>
      </c>
      <c r="W280" s="2">
        <f>-VLookups!$D$60</f>
        <v>-400</v>
      </c>
      <c r="X280" s="2">
        <f>-VLookups!$D$62</f>
        <v>-175</v>
      </c>
      <c r="Y280" s="6">
        <f>Y279*(1+VLookups!$D$57/12)</f>
        <v>-446.81546791837724</v>
      </c>
      <c r="Z280" s="1">
        <f>E280*VLookups!$J$3</f>
        <v>417.01806666666516</v>
      </c>
      <c r="AA280" s="1" t="s">
        <v>36</v>
      </c>
      <c r="AB280" s="6">
        <f t="shared" si="16"/>
        <v>-1895.892924109909</v>
      </c>
      <c r="AC280" s="1">
        <f t="shared" si="17"/>
        <v>-75375.912090865386</v>
      </c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</row>
    <row r="281" spans="1:43" x14ac:dyDescent="0.25">
      <c r="A281" s="1"/>
      <c r="B281" s="1">
        <v>277</v>
      </c>
      <c r="C281" s="1">
        <f t="shared" si="18"/>
        <v>46</v>
      </c>
      <c r="D281" s="1">
        <f t="shared" si="19"/>
        <v>1</v>
      </c>
      <c r="E281" s="3">
        <f>E280+VLookups!$D$8</f>
        <v>10425.486666666629</v>
      </c>
      <c r="F281" s="3">
        <f>-E281*VLookups!$D$10</f>
        <v>-312.76459999999889</v>
      </c>
      <c r="G281" s="8">
        <v>0</v>
      </c>
      <c r="H281" s="3">
        <f>(-[3]VLookups!$D$13)*(E281+F281)</f>
        <v>-3286.6346716666553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3" t="s">
        <v>36</v>
      </c>
      <c r="O281" s="3">
        <f>VLookups!$D$39</f>
        <v>-1471.9562242328529</v>
      </c>
      <c r="P281" s="3">
        <f>P280-VLookups!$D$42</f>
        <v>-179</v>
      </c>
      <c r="Q281" s="5">
        <v>37</v>
      </c>
      <c r="R281" s="2">
        <v>0</v>
      </c>
      <c r="S281" s="3">
        <f>VLookups!$D$50</f>
        <v>-4487.7037773753191</v>
      </c>
      <c r="T281" s="2">
        <v>0</v>
      </c>
      <c r="U281" s="1">
        <v>133</v>
      </c>
      <c r="V281" s="2">
        <f>V280-VLookups!$D$54</f>
        <v>-1985</v>
      </c>
      <c r="W281" s="2">
        <f>-VLookups!$D$60</f>
        <v>-400</v>
      </c>
      <c r="X281" s="2">
        <f>-VLookups!$D$62</f>
        <v>-175</v>
      </c>
      <c r="Y281" s="6">
        <f>Y280*(1+VLookups!$D$57/12)</f>
        <v>-448.11867969980585</v>
      </c>
      <c r="Z281" s="1">
        <f>E281*VLookups!$J$3</f>
        <v>417.01946666666521</v>
      </c>
      <c r="AA281" s="1" t="s">
        <v>36</v>
      </c>
      <c r="AB281" s="6">
        <f t="shared" si="16"/>
        <v>-1903.6718196413376</v>
      </c>
      <c r="AC281" s="1">
        <f t="shared" si="17"/>
        <v>-77405.210430658175</v>
      </c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</row>
    <row r="282" spans="1:43" x14ac:dyDescent="0.25">
      <c r="A282" s="1"/>
      <c r="B282" s="1">
        <v>278</v>
      </c>
      <c r="C282" s="1">
        <f t="shared" si="18"/>
        <v>46</v>
      </c>
      <c r="D282" s="1">
        <f t="shared" si="19"/>
        <v>2</v>
      </c>
      <c r="E282" s="3">
        <f>E281+VLookups!$D$8</f>
        <v>10425.521666666629</v>
      </c>
      <c r="F282" s="3">
        <f>-E282*VLookups!$D$10</f>
        <v>-312.76564999999886</v>
      </c>
      <c r="G282" s="8">
        <v>0</v>
      </c>
      <c r="H282" s="3">
        <f>(-[3]VLookups!$D$13)*(E282+F282)</f>
        <v>-3286.6457054166549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3" t="s">
        <v>36</v>
      </c>
      <c r="O282" s="3">
        <f>VLookups!$D$39</f>
        <v>-1471.9562242328529</v>
      </c>
      <c r="P282" s="3">
        <f>P281-VLookups!$D$42</f>
        <v>-180.5</v>
      </c>
      <c r="Q282" s="5">
        <v>38</v>
      </c>
      <c r="R282" s="2">
        <v>0</v>
      </c>
      <c r="S282" s="3">
        <f>VLookups!$D$50</f>
        <v>-4487.7037773753191</v>
      </c>
      <c r="T282" s="2">
        <v>0</v>
      </c>
      <c r="U282" s="1">
        <v>134</v>
      </c>
      <c r="V282" s="2">
        <f>V281-VLookups!$D$54</f>
        <v>-1990</v>
      </c>
      <c r="W282" s="2">
        <f>-VLookups!$D$60</f>
        <v>-400</v>
      </c>
      <c r="X282" s="2">
        <f>-VLookups!$D$62</f>
        <v>-175</v>
      </c>
      <c r="Y282" s="6">
        <f>Y281*(1+VLookups!$D$57/12)</f>
        <v>-449.42569251559695</v>
      </c>
      <c r="Z282" s="1">
        <f>E282*VLookups!$J$3</f>
        <v>417.0208666666652</v>
      </c>
      <c r="AA282" s="1" t="s">
        <v>36</v>
      </c>
      <c r="AB282" s="6">
        <f t="shared" si="16"/>
        <v>-1911.4545162071288</v>
      </c>
      <c r="AC282" s="1">
        <f t="shared" si="17"/>
        <v>-79445.673630916412</v>
      </c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</row>
    <row r="283" spans="1:43" x14ac:dyDescent="0.25">
      <c r="A283" s="1"/>
      <c r="B283" s="1">
        <v>279</v>
      </c>
      <c r="C283" s="1">
        <f t="shared" si="18"/>
        <v>46</v>
      </c>
      <c r="D283" s="1">
        <f t="shared" si="19"/>
        <v>3</v>
      </c>
      <c r="E283" s="3">
        <f>E282+VLookups!$D$8</f>
        <v>10425.556666666629</v>
      </c>
      <c r="F283" s="3">
        <f>-E283*VLookups!$D$10</f>
        <v>-312.76669999999888</v>
      </c>
      <c r="G283" s="8">
        <v>0</v>
      </c>
      <c r="H283" s="3">
        <f>(-[3]VLookups!$D$13)*(E283+F283)</f>
        <v>-3286.6567391666549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3" t="s">
        <v>36</v>
      </c>
      <c r="O283" s="3">
        <f>VLookups!$D$39</f>
        <v>-1471.9562242328529</v>
      </c>
      <c r="P283" s="3">
        <f>P282-VLookups!$D$42</f>
        <v>-182</v>
      </c>
      <c r="Q283" s="5">
        <v>39</v>
      </c>
      <c r="R283" s="2">
        <v>0</v>
      </c>
      <c r="S283" s="3">
        <f>VLookups!$D$50</f>
        <v>-4487.7037773753191</v>
      </c>
      <c r="T283" s="2">
        <v>0</v>
      </c>
      <c r="U283" s="1">
        <v>135</v>
      </c>
      <c r="V283" s="2">
        <f>V282-VLookups!$D$54</f>
        <v>-1995</v>
      </c>
      <c r="W283" s="2">
        <f>-VLookups!$D$60</f>
        <v>-400</v>
      </c>
      <c r="X283" s="2">
        <f>-VLookups!$D$62</f>
        <v>-175</v>
      </c>
      <c r="Y283" s="6">
        <f>Y282*(1+VLookups!$D$57/12)</f>
        <v>-450.73651745210077</v>
      </c>
      <c r="Z283" s="1">
        <f>E283*VLookups!$J$3</f>
        <v>417.02226666666519</v>
      </c>
      <c r="AA283" s="1" t="s">
        <v>36</v>
      </c>
      <c r="AB283" s="6">
        <f t="shared" si="16"/>
        <v>-1919.2410248936319</v>
      </c>
      <c r="AC283" s="1">
        <f t="shared" si="17"/>
        <v>-81497.324111861584</v>
      </c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</row>
    <row r="284" spans="1:43" x14ac:dyDescent="0.25">
      <c r="A284" s="1"/>
      <c r="B284" s="1">
        <v>280</v>
      </c>
      <c r="C284" s="1">
        <f t="shared" si="18"/>
        <v>46</v>
      </c>
      <c r="D284" s="1">
        <f t="shared" si="19"/>
        <v>4</v>
      </c>
      <c r="E284" s="3">
        <f>E283+VLookups!$D$8</f>
        <v>10425.591666666629</v>
      </c>
      <c r="F284" s="3">
        <f>-E284*VLookups!$D$10</f>
        <v>-312.76774999999884</v>
      </c>
      <c r="G284" s="8">
        <v>0</v>
      </c>
      <c r="H284" s="3">
        <f>(-[3]VLookups!$D$13)*(E284+F284)</f>
        <v>-3286.6677729166549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3" t="s">
        <v>36</v>
      </c>
      <c r="O284" s="3">
        <f>VLookups!$D$39</f>
        <v>-1471.9562242328529</v>
      </c>
      <c r="P284" s="3">
        <f>P283-VLookups!$D$42</f>
        <v>-183.5</v>
      </c>
      <c r="Q284" s="5">
        <v>40</v>
      </c>
      <c r="R284" s="2">
        <v>0</v>
      </c>
      <c r="S284" s="3">
        <f>VLookups!$D$50</f>
        <v>-4487.7037773753191</v>
      </c>
      <c r="T284" s="2">
        <v>0</v>
      </c>
      <c r="U284" s="1">
        <v>136</v>
      </c>
      <c r="V284" s="2">
        <f>V283-VLookups!$D$54</f>
        <v>-2000</v>
      </c>
      <c r="W284" s="2">
        <f>-VLookups!$D$60</f>
        <v>-400</v>
      </c>
      <c r="X284" s="2">
        <f>-VLookups!$D$62</f>
        <v>-175</v>
      </c>
      <c r="Y284" s="6">
        <f>Y283*(1+VLookups!$D$57/12)</f>
        <v>-452.05116562800276</v>
      </c>
      <c r="Z284" s="1">
        <f>E284*VLookups!$J$3</f>
        <v>417.02366666666518</v>
      </c>
      <c r="AA284" s="1" t="s">
        <v>36</v>
      </c>
      <c r="AB284" s="6">
        <f t="shared" si="16"/>
        <v>-1927.0313568195347</v>
      </c>
      <c r="AC284" s="1">
        <f t="shared" si="17"/>
        <v>-83560.184342200897</v>
      </c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</row>
    <row r="285" spans="1:43" x14ac:dyDescent="0.25">
      <c r="A285" s="1"/>
      <c r="B285" s="1">
        <v>281</v>
      </c>
      <c r="C285" s="1">
        <f t="shared" si="18"/>
        <v>46</v>
      </c>
      <c r="D285" s="1">
        <f t="shared" si="19"/>
        <v>5</v>
      </c>
      <c r="E285" s="3">
        <f>E284+VLookups!$D$8</f>
        <v>10425.626666666629</v>
      </c>
      <c r="F285" s="3">
        <f>-E285*VLookups!$D$10</f>
        <v>-312.76879999999886</v>
      </c>
      <c r="G285" s="8">
        <v>0</v>
      </c>
      <c r="H285" s="3">
        <f>(-[3]VLookups!$D$13)*(E285+F285)</f>
        <v>-3286.678806666655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3" t="s">
        <v>36</v>
      </c>
      <c r="O285" s="3">
        <f>VLookups!$D$39</f>
        <v>-1471.9562242328529</v>
      </c>
      <c r="P285" s="3">
        <f>P284-VLookups!$D$42</f>
        <v>-185</v>
      </c>
      <c r="Q285" s="5">
        <v>41</v>
      </c>
      <c r="R285" s="2">
        <v>0</v>
      </c>
      <c r="S285" s="3">
        <f>VLookups!$D$50</f>
        <v>-4487.7037773753191</v>
      </c>
      <c r="T285" s="2">
        <v>0</v>
      </c>
      <c r="U285" s="1">
        <v>137</v>
      </c>
      <c r="V285" s="2">
        <f>V284-VLookups!$D$54</f>
        <v>-2005</v>
      </c>
      <c r="W285" s="2">
        <f>-VLookups!$D$60</f>
        <v>-400</v>
      </c>
      <c r="X285" s="2">
        <f>-VLookups!$D$62</f>
        <v>-175</v>
      </c>
      <c r="Y285" s="6">
        <f>Y284*(1+VLookups!$D$57/12)</f>
        <v>-453.36964819441778</v>
      </c>
      <c r="Z285" s="1">
        <f>E285*VLookups!$J$3</f>
        <v>417.02506666666517</v>
      </c>
      <c r="AA285" s="1" t="s">
        <v>36</v>
      </c>
      <c r="AB285" s="6">
        <f t="shared" si="16"/>
        <v>-1934.825523135949</v>
      </c>
      <c r="AC285" s="1">
        <f t="shared" si="17"/>
        <v>-85634.276839240512</v>
      </c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</row>
    <row r="286" spans="1:43" x14ac:dyDescent="0.25">
      <c r="A286" s="1"/>
      <c r="B286" s="1">
        <v>282</v>
      </c>
      <c r="C286" s="1">
        <f t="shared" si="18"/>
        <v>46</v>
      </c>
      <c r="D286" s="1">
        <f t="shared" si="19"/>
        <v>6</v>
      </c>
      <c r="E286" s="3">
        <f>E285+VLookups!$D$8</f>
        <v>10425.661666666629</v>
      </c>
      <c r="F286" s="3">
        <f>-E286*VLookups!$D$10</f>
        <v>-312.76984999999883</v>
      </c>
      <c r="G286" s="8">
        <v>0</v>
      </c>
      <c r="H286" s="3">
        <f>(-[3]VLookups!$D$13)*(E286+F286)</f>
        <v>-3286.689840416655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3" t="s">
        <v>36</v>
      </c>
      <c r="O286" s="3">
        <f>VLookups!$D$39</f>
        <v>-1471.9562242328529</v>
      </c>
      <c r="P286" s="3">
        <f>P285-VLookups!$D$42</f>
        <v>-186.5</v>
      </c>
      <c r="Q286" s="5">
        <v>42</v>
      </c>
      <c r="R286" s="2">
        <v>0</v>
      </c>
      <c r="S286" s="3">
        <f>VLookups!$D$50</f>
        <v>-4487.7037773753191</v>
      </c>
      <c r="T286" s="2">
        <v>0</v>
      </c>
      <c r="U286" s="1">
        <v>138</v>
      </c>
      <c r="V286" s="2">
        <f>V285-VLookups!$D$54</f>
        <v>-2010</v>
      </c>
      <c r="W286" s="2">
        <f>-VLookups!$D$60</f>
        <v>-400</v>
      </c>
      <c r="X286" s="2">
        <f>-VLookups!$D$62</f>
        <v>-175</v>
      </c>
      <c r="Y286" s="6">
        <f>Y285*(1+VLookups!$D$57/12)</f>
        <v>-454.69197633498482</v>
      </c>
      <c r="Z286" s="1">
        <f>E286*VLookups!$J$3</f>
        <v>417.02646666666516</v>
      </c>
      <c r="AA286" s="1" t="s">
        <v>36</v>
      </c>
      <c r="AB286" s="6">
        <f t="shared" si="16"/>
        <v>-1942.6235350265167</v>
      </c>
      <c r="AC286" s="1">
        <f t="shared" si="17"/>
        <v>-87719.6241689991</v>
      </c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</row>
    <row r="287" spans="1:43" x14ac:dyDescent="0.25">
      <c r="A287" s="1"/>
      <c r="B287" s="1">
        <v>283</v>
      </c>
      <c r="C287" s="1">
        <f t="shared" si="18"/>
        <v>46</v>
      </c>
      <c r="D287" s="1">
        <f t="shared" si="19"/>
        <v>7</v>
      </c>
      <c r="E287" s="3">
        <f>E286+VLookups!$D$8</f>
        <v>10425.696666666629</v>
      </c>
      <c r="F287" s="3">
        <f>-E287*VLookups!$D$10</f>
        <v>-312.77089999999885</v>
      </c>
      <c r="G287" s="8">
        <v>0</v>
      </c>
      <c r="H287" s="3">
        <f>(-[3]VLookups!$D$13)*(E287+F287)</f>
        <v>-3286.7008741666546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3" t="s">
        <v>36</v>
      </c>
      <c r="O287" s="3">
        <f>VLookups!$D$39</f>
        <v>-1471.9562242328529</v>
      </c>
      <c r="P287" s="3">
        <f>P286-VLookups!$D$42</f>
        <v>-188</v>
      </c>
      <c r="Q287" s="5">
        <v>43</v>
      </c>
      <c r="R287" s="2">
        <v>0</v>
      </c>
      <c r="S287" s="3">
        <f>VLookups!$D$50</f>
        <v>-4487.7037773753191</v>
      </c>
      <c r="T287" s="2">
        <v>0</v>
      </c>
      <c r="U287" s="1">
        <v>139</v>
      </c>
      <c r="V287" s="2">
        <f>V286-VLookups!$D$54</f>
        <v>-2015</v>
      </c>
      <c r="W287" s="2">
        <f>-VLookups!$D$60</f>
        <v>-400</v>
      </c>
      <c r="X287" s="2">
        <f>-VLookups!$D$62</f>
        <v>-175</v>
      </c>
      <c r="Y287" s="6">
        <f>Y286*(1+VLookups!$D$57/12)</f>
        <v>-456.01816126596185</v>
      </c>
      <c r="Z287" s="1">
        <f>E287*VLookups!$J$3</f>
        <v>417.02786666666515</v>
      </c>
      <c r="AA287" s="1" t="s">
        <v>36</v>
      </c>
      <c r="AB287" s="6">
        <f t="shared" si="16"/>
        <v>-1950.4254037074936</v>
      </c>
      <c r="AC287" s="1">
        <f t="shared" si="17"/>
        <v>-89816.248946321604</v>
      </c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</row>
    <row r="288" spans="1:43" x14ac:dyDescent="0.25">
      <c r="A288" s="1"/>
      <c r="B288" s="1">
        <v>284</v>
      </c>
      <c r="C288" s="1">
        <f t="shared" si="18"/>
        <v>46</v>
      </c>
      <c r="D288" s="1">
        <f t="shared" si="19"/>
        <v>8</v>
      </c>
      <c r="E288" s="3">
        <f>E287+VLookups!$D$8</f>
        <v>10425.731666666628</v>
      </c>
      <c r="F288" s="3">
        <f>-E288*VLookups!$D$10</f>
        <v>-312.77194999999887</v>
      </c>
      <c r="G288" s="8">
        <v>0</v>
      </c>
      <c r="H288" s="3">
        <f>(-[3]VLookups!$D$13)*(E288+F288)</f>
        <v>-3286.711907916655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3" t="s">
        <v>36</v>
      </c>
      <c r="O288" s="3">
        <f>VLookups!$D$39</f>
        <v>-1471.9562242328529</v>
      </c>
      <c r="P288" s="3">
        <f>P287-VLookups!$D$42</f>
        <v>-189.5</v>
      </c>
      <c r="Q288" s="5">
        <v>44</v>
      </c>
      <c r="R288" s="2">
        <v>0</v>
      </c>
      <c r="S288" s="3">
        <f>VLookups!$D$50</f>
        <v>-4487.7037773753191</v>
      </c>
      <c r="T288" s="2">
        <v>0</v>
      </c>
      <c r="U288" s="1">
        <v>140</v>
      </c>
      <c r="V288" s="2">
        <f>V287-VLookups!$D$54</f>
        <v>-2020</v>
      </c>
      <c r="W288" s="2">
        <f>-VLookups!$D$60</f>
        <v>-400</v>
      </c>
      <c r="X288" s="2">
        <f>-VLookups!$D$62</f>
        <v>-175</v>
      </c>
      <c r="Y288" s="6">
        <f>Y287*(1+VLookups!$D$57/12)</f>
        <v>-457.34821423632093</v>
      </c>
      <c r="Z288" s="1">
        <f>E288*VLookups!$J$3</f>
        <v>417.02926666666514</v>
      </c>
      <c r="AA288" s="1" t="s">
        <v>36</v>
      </c>
      <c r="AB288" s="6">
        <f t="shared" si="16"/>
        <v>-1958.231140427853</v>
      </c>
      <c r="AC288" s="1">
        <f t="shared" si="17"/>
        <v>-91924.173834993329</v>
      </c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</row>
    <row r="289" spans="1:43" x14ac:dyDescent="0.25">
      <c r="A289" s="1"/>
      <c r="B289" s="1">
        <v>285</v>
      </c>
      <c r="C289" s="1">
        <f t="shared" si="18"/>
        <v>46</v>
      </c>
      <c r="D289" s="1">
        <f t="shared" si="19"/>
        <v>9</v>
      </c>
      <c r="E289" s="3">
        <f>E288+VLookups!$D$8</f>
        <v>10425.766666666628</v>
      </c>
      <c r="F289" s="3">
        <f>-E289*VLookups!$D$10</f>
        <v>-312.77299999999883</v>
      </c>
      <c r="G289" s="8">
        <v>0</v>
      </c>
      <c r="H289" s="3">
        <f>(-[3]VLookups!$D$13)*(E289+F289)</f>
        <v>-3286.7229416666546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3" t="s">
        <v>36</v>
      </c>
      <c r="O289" s="3">
        <f>VLookups!$D$39</f>
        <v>-1471.9562242328529</v>
      </c>
      <c r="P289" s="3">
        <f>P288-VLookups!$D$42</f>
        <v>-191</v>
      </c>
      <c r="Q289" s="5">
        <v>45</v>
      </c>
      <c r="R289" s="2">
        <v>0</v>
      </c>
      <c r="S289" s="3">
        <f>VLookups!$D$50</f>
        <v>-4487.7037773753191</v>
      </c>
      <c r="T289" s="2">
        <v>0</v>
      </c>
      <c r="U289" s="1">
        <v>141</v>
      </c>
      <c r="V289" s="2">
        <f>V288-VLookups!$D$54</f>
        <v>-2025</v>
      </c>
      <c r="W289" s="2">
        <f>-VLookups!$D$60</f>
        <v>-400</v>
      </c>
      <c r="X289" s="2">
        <f>-VLookups!$D$62</f>
        <v>-175</v>
      </c>
      <c r="Y289" s="6">
        <f>Y288*(1+VLookups!$D$57/12)</f>
        <v>-458.68214652784354</v>
      </c>
      <c r="Z289" s="1">
        <f>E289*VLookups!$J$3</f>
        <v>417.03066666666513</v>
      </c>
      <c r="AA289" s="1" t="s">
        <v>36</v>
      </c>
      <c r="AB289" s="6">
        <f t="shared" si="16"/>
        <v>-1966.0407564693755</v>
      </c>
      <c r="AC289" s="1">
        <f t="shared" si="17"/>
        <v>-94043.421547854363</v>
      </c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</row>
    <row r="290" spans="1:43" x14ac:dyDescent="0.25">
      <c r="A290" s="1"/>
      <c r="B290" s="1">
        <v>286</v>
      </c>
      <c r="C290" s="1">
        <f t="shared" si="18"/>
        <v>46</v>
      </c>
      <c r="D290" s="1">
        <f t="shared" si="19"/>
        <v>10</v>
      </c>
      <c r="E290" s="3">
        <f>E289+VLookups!$D$8</f>
        <v>10425.801666666628</v>
      </c>
      <c r="F290" s="3">
        <f>-E290*VLookups!$D$10</f>
        <v>-312.77404999999885</v>
      </c>
      <c r="G290" s="8">
        <v>0</v>
      </c>
      <c r="H290" s="3">
        <f>(-[3]VLookups!$D$13)*(E290+F290)</f>
        <v>-3286.7339754166546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3" t="s">
        <v>36</v>
      </c>
      <c r="O290" s="3">
        <f>VLookups!$D$39</f>
        <v>-1471.9562242328529</v>
      </c>
      <c r="P290" s="3">
        <f>P289-VLookups!$D$42</f>
        <v>-192.5</v>
      </c>
      <c r="Q290" s="5">
        <v>46</v>
      </c>
      <c r="R290" s="2">
        <v>0</v>
      </c>
      <c r="S290" s="3">
        <f>VLookups!$D$50</f>
        <v>-4487.7037773753191</v>
      </c>
      <c r="T290" s="2">
        <v>0</v>
      </c>
      <c r="U290" s="1">
        <v>142</v>
      </c>
      <c r="V290" s="2">
        <f>V289-VLookups!$D$54</f>
        <v>-2030</v>
      </c>
      <c r="W290" s="2">
        <f>-VLookups!$D$60</f>
        <v>-400</v>
      </c>
      <c r="X290" s="2">
        <f>-VLookups!$D$62</f>
        <v>-175</v>
      </c>
      <c r="Y290" s="6">
        <f>Y289*(1+VLookups!$D$57/12)</f>
        <v>-460.01996945521643</v>
      </c>
      <c r="Z290" s="1">
        <f>E290*VLookups!$J$3</f>
        <v>417.03206666666512</v>
      </c>
      <c r="AA290" s="1" t="s">
        <v>36</v>
      </c>
      <c r="AB290" s="6">
        <f t="shared" si="16"/>
        <v>-1973.8542631467487</v>
      </c>
      <c r="AC290" s="1">
        <f t="shared" si="17"/>
        <v>-96174.0148469142</v>
      </c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spans="1:43" x14ac:dyDescent="0.25">
      <c r="A291" s="1"/>
      <c r="B291" s="1">
        <v>287</v>
      </c>
      <c r="C291" s="1">
        <f t="shared" si="18"/>
        <v>46</v>
      </c>
      <c r="D291" s="1">
        <f t="shared" si="19"/>
        <v>11</v>
      </c>
      <c r="E291" s="3">
        <f>E290+VLookups!$D$8</f>
        <v>10425.836666666628</v>
      </c>
      <c r="F291" s="3">
        <f>-E291*VLookups!$D$10</f>
        <v>-312.77509999999882</v>
      </c>
      <c r="G291" s="8">
        <v>0</v>
      </c>
      <c r="H291" s="3">
        <f>(-[3]VLookups!$D$13)*(E291+F291)</f>
        <v>-3286.7450091666547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3" t="s">
        <v>36</v>
      </c>
      <c r="O291" s="3">
        <f>VLookups!$D$39</f>
        <v>-1471.9562242328529</v>
      </c>
      <c r="P291" s="3">
        <f>P290-VLookups!$D$42</f>
        <v>-194</v>
      </c>
      <c r="Q291" s="5">
        <v>47</v>
      </c>
      <c r="R291" s="2">
        <v>0</v>
      </c>
      <c r="S291" s="3">
        <f>VLookups!$D$50</f>
        <v>-4487.7037773753191</v>
      </c>
      <c r="T291" s="2">
        <v>0</v>
      </c>
      <c r="U291" s="1">
        <v>143</v>
      </c>
      <c r="V291" s="2">
        <f>V290-VLookups!$D$54</f>
        <v>-2035</v>
      </c>
      <c r="W291" s="2">
        <f>-VLookups!$D$60</f>
        <v>-400</v>
      </c>
      <c r="X291" s="2">
        <f>-VLookups!$D$62</f>
        <v>-175</v>
      </c>
      <c r="Y291" s="6">
        <f>Y290*(1+VLookups!$D$57/12)</f>
        <v>-461.36169436612749</v>
      </c>
      <c r="Z291" s="1">
        <f>E291*VLookups!$J$3</f>
        <v>417.03346666666511</v>
      </c>
      <c r="AA291" s="1" t="s">
        <v>36</v>
      </c>
      <c r="AB291" s="6">
        <f t="shared" si="16"/>
        <v>-1981.6716718076593</v>
      </c>
      <c r="AC291" s="1">
        <f t="shared" si="17"/>
        <v>-98315.976543466721</v>
      </c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spans="1:43" x14ac:dyDescent="0.25">
      <c r="A292" s="1"/>
      <c r="B292" s="1">
        <v>288</v>
      </c>
      <c r="C292" s="1">
        <f t="shared" si="18"/>
        <v>47</v>
      </c>
      <c r="D292" s="1">
        <f t="shared" si="19"/>
        <v>0</v>
      </c>
      <c r="E292" s="3">
        <f>E291+VLookups!$D$8</f>
        <v>10425.871666666628</v>
      </c>
      <c r="F292" s="3">
        <f>-E292*VLookups!$D$10</f>
        <v>-312.77614999999884</v>
      </c>
      <c r="G292" s="8">
        <v>0</v>
      </c>
      <c r="H292" s="3">
        <f>(-[3]VLookups!$D$13)*(E292+F292)</f>
        <v>-3286.7560429166542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3" t="s">
        <v>36</v>
      </c>
      <c r="O292" s="3">
        <f>VLookups!$D$39</f>
        <v>-1471.9562242328529</v>
      </c>
      <c r="P292" s="3">
        <f>P291-VLookups!$D$42</f>
        <v>-195.5</v>
      </c>
      <c r="Q292" s="5">
        <v>48</v>
      </c>
      <c r="R292" s="2">
        <v>0</v>
      </c>
      <c r="S292" s="3">
        <f>VLookups!$D$50</f>
        <v>-4487.7037773753191</v>
      </c>
      <c r="T292" s="2">
        <v>0</v>
      </c>
      <c r="U292" s="1">
        <v>144</v>
      </c>
      <c r="V292" s="2">
        <f>V291-VLookups!$D$54</f>
        <v>-2040</v>
      </c>
      <c r="W292" s="2">
        <f>-VLookups!$D$60</f>
        <v>-400</v>
      </c>
      <c r="X292" s="2">
        <f>-VLookups!$D$62</f>
        <v>-175</v>
      </c>
      <c r="Y292" s="6">
        <f>Y291*(1+VLookups!$D$57/12)</f>
        <v>-462.70733264136203</v>
      </c>
      <c r="Z292" s="1">
        <f>E292*VLookups!$J$3</f>
        <v>417.0348666666651</v>
      </c>
      <c r="AA292" s="1" t="s">
        <v>36</v>
      </c>
      <c r="AB292" s="6">
        <f t="shared" si="16"/>
        <v>-1989.4929938328951</v>
      </c>
      <c r="AC292" s="1">
        <f t="shared" si="17"/>
        <v>-100469.32949820541</v>
      </c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</row>
    <row r="293" spans="1:43" x14ac:dyDescent="0.25">
      <c r="A293" s="1"/>
      <c r="B293" s="1">
        <v>289</v>
      </c>
      <c r="C293" s="1">
        <f t="shared" si="18"/>
        <v>47</v>
      </c>
      <c r="D293" s="1">
        <f t="shared" si="19"/>
        <v>1</v>
      </c>
      <c r="E293" s="3">
        <f>E292+VLookups!$D$8</f>
        <v>10425.906666666628</v>
      </c>
      <c r="F293" s="3">
        <f>-E293*VLookups!$D$10</f>
        <v>-312.7771999999988</v>
      </c>
      <c r="G293" s="8">
        <v>0</v>
      </c>
      <c r="H293" s="3">
        <f>(-[3]VLookups!$D$13)*(E293+F293)</f>
        <v>-3286.7670766666547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3" t="s">
        <v>36</v>
      </c>
      <c r="O293" s="3">
        <f>VLookups!$D$39</f>
        <v>-1471.9562242328529</v>
      </c>
      <c r="P293" s="3">
        <f>P292-VLookups!$D$42</f>
        <v>-197</v>
      </c>
      <c r="Q293" s="5">
        <v>49</v>
      </c>
      <c r="R293" s="2">
        <v>0</v>
      </c>
      <c r="S293" s="3">
        <f>VLookups!$D$50</f>
        <v>-4487.7037773753191</v>
      </c>
      <c r="T293" s="2">
        <v>0</v>
      </c>
      <c r="U293" s="1">
        <v>145</v>
      </c>
      <c r="V293" s="2">
        <f>V292-VLookups!$D$54</f>
        <v>-2045</v>
      </c>
      <c r="W293" s="2">
        <f>-VLookups!$D$60</f>
        <v>-400</v>
      </c>
      <c r="X293" s="2">
        <f>-VLookups!$D$62</f>
        <v>-175</v>
      </c>
      <c r="Y293" s="6">
        <f>Y292*(1+VLookups!$D$57/12)</f>
        <v>-464.05689569489937</v>
      </c>
      <c r="Z293" s="1">
        <f>E293*VLookups!$J$3</f>
        <v>417.03626666666514</v>
      </c>
      <c r="AA293" s="1" t="s">
        <v>36</v>
      </c>
      <c r="AB293" s="6">
        <f t="shared" si="16"/>
        <v>-1997.3182406364313</v>
      </c>
      <c r="AC293" s="1">
        <f t="shared" si="17"/>
        <v>-102634.09662133886</v>
      </c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</row>
    <row r="294" spans="1:43" x14ac:dyDescent="0.25">
      <c r="A294" s="1"/>
      <c r="B294" s="1">
        <v>290</v>
      </c>
      <c r="C294" s="1">
        <f t="shared" si="18"/>
        <v>47</v>
      </c>
      <c r="D294" s="1">
        <f t="shared" si="19"/>
        <v>2</v>
      </c>
      <c r="E294" s="3">
        <f>E293+VLookups!$D$8</f>
        <v>10425.941666666627</v>
      </c>
      <c r="F294" s="3">
        <f>-E294*VLookups!$D$10</f>
        <v>-312.77824999999882</v>
      </c>
      <c r="G294" s="8">
        <v>0</v>
      </c>
      <c r="H294" s="3">
        <f>(-[3]VLookups!$D$13)*(E294+F294)</f>
        <v>-3286.7781104166543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3" t="s">
        <v>36</v>
      </c>
      <c r="O294" s="3">
        <f>VLookups!$D$39</f>
        <v>-1471.9562242328529</v>
      </c>
      <c r="P294" s="3">
        <f>P293-VLookups!$D$42</f>
        <v>-198.5</v>
      </c>
      <c r="Q294" s="5">
        <v>50</v>
      </c>
      <c r="R294" s="2">
        <v>0</v>
      </c>
      <c r="S294" s="3">
        <f>VLookups!$D$50</f>
        <v>-4487.7037773753191</v>
      </c>
      <c r="T294" s="2">
        <v>0</v>
      </c>
      <c r="U294" s="1">
        <v>146</v>
      </c>
      <c r="V294" s="2">
        <f>V293-VLookups!$D$54</f>
        <v>-2050</v>
      </c>
      <c r="W294" s="2">
        <f>-VLookups!$D$60</f>
        <v>-400</v>
      </c>
      <c r="X294" s="2">
        <f>-VLookups!$D$62</f>
        <v>-175</v>
      </c>
      <c r="Y294" s="6">
        <f>Y293*(1+VLookups!$D$57/12)</f>
        <v>-465.41039497400948</v>
      </c>
      <c r="Z294" s="1">
        <f>E294*VLookups!$J$3</f>
        <v>417.03766666666513</v>
      </c>
      <c r="AA294" s="1" t="s">
        <v>36</v>
      </c>
      <c r="AB294" s="6">
        <f t="shared" si="16"/>
        <v>-2005.1474236655422</v>
      </c>
      <c r="AC294" s="1">
        <f t="shared" si="17"/>
        <v>-104810.30087270665</v>
      </c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</row>
    <row r="295" spans="1:43" x14ac:dyDescent="0.25">
      <c r="A295" s="1"/>
      <c r="B295" s="1">
        <v>291</v>
      </c>
      <c r="C295" s="1">
        <f t="shared" si="18"/>
        <v>47</v>
      </c>
      <c r="D295" s="1">
        <f t="shared" si="19"/>
        <v>3</v>
      </c>
      <c r="E295" s="3">
        <f>E294+VLookups!$D$8</f>
        <v>10425.976666666627</v>
      </c>
      <c r="F295" s="3">
        <f>-E295*VLookups!$D$10</f>
        <v>-312.77929999999878</v>
      </c>
      <c r="G295" s="8">
        <v>0</v>
      </c>
      <c r="H295" s="3">
        <f>(-[3]VLookups!$D$13)*(E295+F295)</f>
        <v>-3286.7891441666548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3" t="s">
        <v>36</v>
      </c>
      <c r="O295" s="3">
        <f>VLookups!$D$39</f>
        <v>-1471.9562242328529</v>
      </c>
      <c r="P295" s="3">
        <f>P294-VLookups!$D$42</f>
        <v>-200</v>
      </c>
      <c r="Q295" s="5">
        <v>51</v>
      </c>
      <c r="R295" s="2">
        <v>0</v>
      </c>
      <c r="S295" s="3">
        <f>VLookups!$D$50</f>
        <v>-4487.7037773753191</v>
      </c>
      <c r="T295" s="2">
        <v>0</v>
      </c>
      <c r="U295" s="1">
        <v>147</v>
      </c>
      <c r="V295" s="2">
        <f>V294-VLookups!$D$54</f>
        <v>-2055</v>
      </c>
      <c r="W295" s="2">
        <f>-VLookups!$D$60</f>
        <v>-400</v>
      </c>
      <c r="X295" s="2">
        <f>-VLookups!$D$62</f>
        <v>-175</v>
      </c>
      <c r="Y295" s="6">
        <f>Y294*(1+VLookups!$D$57/12)</f>
        <v>-466.76784195935033</v>
      </c>
      <c r="Z295" s="1">
        <f>E295*VLookups!$J$3</f>
        <v>417.03906666666512</v>
      </c>
      <c r="AA295" s="1" t="s">
        <v>36</v>
      </c>
      <c r="AB295" s="6">
        <f t="shared" si="16"/>
        <v>-2012.9805544008825</v>
      </c>
      <c r="AC295" s="1">
        <f t="shared" si="17"/>
        <v>-106997.96526189538</v>
      </c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</row>
    <row r="296" spans="1:43" x14ac:dyDescent="0.25">
      <c r="A296" s="1"/>
      <c r="B296" s="1">
        <v>292</v>
      </c>
      <c r="C296" s="1">
        <f t="shared" si="18"/>
        <v>47</v>
      </c>
      <c r="D296" s="1">
        <f t="shared" si="19"/>
        <v>4</v>
      </c>
      <c r="E296" s="3">
        <f>E295+VLookups!$D$8</f>
        <v>10426.011666666627</v>
      </c>
      <c r="F296" s="3">
        <f>-E296*VLookups!$D$10</f>
        <v>-312.7803499999988</v>
      </c>
      <c r="G296" s="8">
        <v>0</v>
      </c>
      <c r="H296" s="3">
        <f>(-[3]VLookups!$D$13)*(E296+F296)</f>
        <v>-3286.8001779166543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3" t="s">
        <v>36</v>
      </c>
      <c r="O296" s="3">
        <f>VLookups!$D$39</f>
        <v>-1471.9562242328529</v>
      </c>
      <c r="P296" s="3">
        <f>P295-VLookups!$D$42</f>
        <v>-201.5</v>
      </c>
      <c r="Q296" s="5">
        <v>52</v>
      </c>
      <c r="R296" s="2">
        <v>0</v>
      </c>
      <c r="S296" s="3">
        <f>VLookups!$D$50</f>
        <v>-4487.7037773753191</v>
      </c>
      <c r="T296" s="2">
        <v>0</v>
      </c>
      <c r="U296" s="1">
        <v>148</v>
      </c>
      <c r="V296" s="2">
        <f>V295-VLookups!$D$54</f>
        <v>-2060</v>
      </c>
      <c r="W296" s="2">
        <f>-VLookups!$D$60</f>
        <v>-400</v>
      </c>
      <c r="X296" s="2">
        <f>-VLookups!$D$62</f>
        <v>-175</v>
      </c>
      <c r="Y296" s="6">
        <f>Y295*(1+VLookups!$D$57/12)</f>
        <v>-468.12924816506512</v>
      </c>
      <c r="Z296" s="1">
        <f>E296*VLookups!$J$3</f>
        <v>417.04046666666511</v>
      </c>
      <c r="AA296" s="1" t="s">
        <v>36</v>
      </c>
      <c r="AB296" s="6">
        <f t="shared" si="16"/>
        <v>-2020.8176443565985</v>
      </c>
      <c r="AC296" s="1">
        <f t="shared" si="17"/>
        <v>-109197.11284835516</v>
      </c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</row>
    <row r="297" spans="1:43" x14ac:dyDescent="0.25">
      <c r="A297" s="1"/>
      <c r="B297" s="1">
        <v>293</v>
      </c>
      <c r="C297" s="1">
        <f t="shared" si="18"/>
        <v>47</v>
      </c>
      <c r="D297" s="1">
        <f t="shared" si="19"/>
        <v>5</v>
      </c>
      <c r="E297" s="3">
        <f>E296+VLookups!$D$8</f>
        <v>10426.046666666627</v>
      </c>
      <c r="F297" s="3">
        <f>-E297*VLookups!$D$10</f>
        <v>-312.78139999999883</v>
      </c>
      <c r="G297" s="8">
        <v>0</v>
      </c>
      <c r="H297" s="3">
        <f>(-[3]VLookups!$D$13)*(E297+F297)</f>
        <v>-3286.8112116666543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3" t="s">
        <v>36</v>
      </c>
      <c r="O297" s="3">
        <f>VLookups!$D$39</f>
        <v>-1471.9562242328529</v>
      </c>
      <c r="P297" s="3">
        <f>P296-VLookups!$D$42</f>
        <v>-203</v>
      </c>
      <c r="Q297" s="5">
        <v>53</v>
      </c>
      <c r="R297" s="2">
        <v>0</v>
      </c>
      <c r="S297" s="3">
        <f>VLookups!$D$50</f>
        <v>-4487.7037773753191</v>
      </c>
      <c r="T297" s="2">
        <v>0</v>
      </c>
      <c r="U297" s="1">
        <v>149</v>
      </c>
      <c r="V297" s="2">
        <f>V296-VLookups!$D$54</f>
        <v>-2065</v>
      </c>
      <c r="W297" s="2">
        <f>-VLookups!$D$60</f>
        <v>-400</v>
      </c>
      <c r="X297" s="2">
        <f>-VLookups!$D$62</f>
        <v>-175</v>
      </c>
      <c r="Y297" s="6">
        <f>Y296*(1+VLookups!$D$57/12)</f>
        <v>-469.49462513887988</v>
      </c>
      <c r="Z297" s="1">
        <f>E297*VLookups!$J$3</f>
        <v>417.0418666666651</v>
      </c>
      <c r="AA297" s="1" t="s">
        <v>36</v>
      </c>
      <c r="AB297" s="6">
        <f t="shared" si="16"/>
        <v>-2028.6587050804123</v>
      </c>
      <c r="AC297" s="1">
        <f t="shared" si="17"/>
        <v>-111407.76674151616</v>
      </c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</row>
    <row r="298" spans="1:43" x14ac:dyDescent="0.25">
      <c r="A298" s="1"/>
      <c r="B298" s="1">
        <v>294</v>
      </c>
      <c r="C298" s="1">
        <f t="shared" si="18"/>
        <v>47</v>
      </c>
      <c r="D298" s="1">
        <f t="shared" si="19"/>
        <v>6</v>
      </c>
      <c r="E298" s="3">
        <f>E297+VLookups!$D$8</f>
        <v>10426.081666666627</v>
      </c>
      <c r="F298" s="3">
        <f>-E298*VLookups!$D$10</f>
        <v>-312.78244999999879</v>
      </c>
      <c r="G298" s="8">
        <v>0</v>
      </c>
      <c r="H298" s="3">
        <f>(-[3]VLookups!$D$13)*(E298+F298)</f>
        <v>-3286.8222454166544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3" t="s">
        <v>36</v>
      </c>
      <c r="O298" s="3">
        <f>VLookups!$D$39</f>
        <v>-1471.9562242328529</v>
      </c>
      <c r="P298" s="3">
        <f>P297-VLookups!$D$42</f>
        <v>-204.5</v>
      </c>
      <c r="Q298" s="5">
        <v>54</v>
      </c>
      <c r="R298" s="2">
        <v>0</v>
      </c>
      <c r="S298" s="3">
        <f>VLookups!$D$50</f>
        <v>-4487.7037773753191</v>
      </c>
      <c r="T298" s="2">
        <v>0</v>
      </c>
      <c r="U298" s="1">
        <v>150</v>
      </c>
      <c r="V298" s="2">
        <f>V297-VLookups!$D$54</f>
        <v>-2070</v>
      </c>
      <c r="W298" s="2">
        <f>-VLookups!$D$60</f>
        <v>-400</v>
      </c>
      <c r="X298" s="2">
        <f>-VLookups!$D$62</f>
        <v>-175</v>
      </c>
      <c r="Y298" s="6">
        <f>Y297*(1+VLookups!$D$57/12)</f>
        <v>-470.86398446220164</v>
      </c>
      <c r="Z298" s="1">
        <f>E298*VLookups!$J$3</f>
        <v>417.04326666666509</v>
      </c>
      <c r="AA298" s="1" t="s">
        <v>36</v>
      </c>
      <c r="AB298" s="6">
        <f t="shared" si="16"/>
        <v>-2036.5037481537347</v>
      </c>
      <c r="AC298" s="1">
        <f t="shared" si="17"/>
        <v>-113629.95010090576</v>
      </c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</row>
    <row r="299" spans="1:43" x14ac:dyDescent="0.25">
      <c r="A299" s="1"/>
      <c r="B299" s="1">
        <v>295</v>
      </c>
      <c r="C299" s="1">
        <f t="shared" si="18"/>
        <v>47</v>
      </c>
      <c r="D299" s="1">
        <f t="shared" si="19"/>
        <v>7</v>
      </c>
      <c r="E299" s="3">
        <f>E298+VLookups!$D$8</f>
        <v>10426.116666666627</v>
      </c>
      <c r="F299" s="3">
        <f>-E299*VLookups!$D$10</f>
        <v>-312.78349999999881</v>
      </c>
      <c r="G299" s="8">
        <v>0</v>
      </c>
      <c r="H299" s="3">
        <f>(-[3]VLookups!$D$13)*(E299+F299)</f>
        <v>-3286.8332791666539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3" t="s">
        <v>36</v>
      </c>
      <c r="O299" s="3">
        <f>VLookups!$D$39</f>
        <v>-1471.9562242328529</v>
      </c>
      <c r="P299" s="3">
        <f>P298-VLookups!$D$42</f>
        <v>-206</v>
      </c>
      <c r="Q299" s="5">
        <v>55</v>
      </c>
      <c r="R299" s="2">
        <v>0</v>
      </c>
      <c r="S299" s="3">
        <f>VLookups!$D$50</f>
        <v>-4487.7037773753191</v>
      </c>
      <c r="T299" s="2">
        <v>0</v>
      </c>
      <c r="U299" s="1">
        <v>151</v>
      </c>
      <c r="V299" s="2">
        <f>V298-VLookups!$D$54</f>
        <v>-2075</v>
      </c>
      <c r="W299" s="2">
        <f>-VLookups!$D$60</f>
        <v>-400</v>
      </c>
      <c r="X299" s="2">
        <f>-VLookups!$D$62</f>
        <v>-175</v>
      </c>
      <c r="Y299" s="6">
        <f>Y298*(1+VLookups!$D$57/12)</f>
        <v>-472.2373377502164</v>
      </c>
      <c r="Z299" s="1">
        <f>E299*VLookups!$J$3</f>
        <v>417.04466666666508</v>
      </c>
      <c r="AA299" s="1" t="s">
        <v>36</v>
      </c>
      <c r="AB299" s="6">
        <f t="shared" si="16"/>
        <v>-2044.3527851917504</v>
      </c>
      <c r="AC299" s="1">
        <f t="shared" si="17"/>
        <v>-115863.68613626568</v>
      </c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</row>
    <row r="300" spans="1:43" x14ac:dyDescent="0.25">
      <c r="A300" s="1"/>
      <c r="B300" s="1">
        <v>296</v>
      </c>
      <c r="C300" s="1">
        <f t="shared" si="18"/>
        <v>47</v>
      </c>
      <c r="D300" s="1">
        <f t="shared" si="19"/>
        <v>8</v>
      </c>
      <c r="E300" s="3">
        <f>E299+VLookups!$D$8</f>
        <v>10426.151666666627</v>
      </c>
      <c r="F300" s="3">
        <f>-E300*VLookups!$D$10</f>
        <v>-312.78454999999877</v>
      </c>
      <c r="G300" s="8">
        <v>0</v>
      </c>
      <c r="H300" s="3">
        <f>(-[3]VLookups!$D$13)*(E300+F300)</f>
        <v>-3286.8443129166544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3" t="s">
        <v>36</v>
      </c>
      <c r="O300" s="3">
        <f>VLookups!$D$39</f>
        <v>-1471.9562242328529</v>
      </c>
      <c r="P300" s="3">
        <f>P299-VLookups!$D$42</f>
        <v>-207.5</v>
      </c>
      <c r="Q300" s="5">
        <v>56</v>
      </c>
      <c r="R300" s="2">
        <v>0</v>
      </c>
      <c r="S300" s="3">
        <f>VLookups!$D$50</f>
        <v>-4487.7037773753191</v>
      </c>
      <c r="T300" s="2">
        <v>0</v>
      </c>
      <c r="U300" s="1">
        <v>152</v>
      </c>
      <c r="V300" s="2">
        <f>V299-VLookups!$D$54</f>
        <v>-2080</v>
      </c>
      <c r="W300" s="2">
        <f>-VLookups!$D$60</f>
        <v>-400</v>
      </c>
      <c r="X300" s="2">
        <f>-VLookups!$D$62</f>
        <v>-175</v>
      </c>
      <c r="Y300" s="6">
        <f>Y299*(1+VLookups!$D$57/12)</f>
        <v>-473.61469665198786</v>
      </c>
      <c r="Z300" s="1">
        <f>E300*VLookups!$J$3</f>
        <v>417.04606666666507</v>
      </c>
      <c r="AA300" s="1" t="s">
        <v>36</v>
      </c>
      <c r="AB300" s="6">
        <f t="shared" si="16"/>
        <v>-2052.2058278435211</v>
      </c>
      <c r="AC300" s="1">
        <f t="shared" si="17"/>
        <v>-118108.99810766964</v>
      </c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</row>
    <row r="301" spans="1:43" x14ac:dyDescent="0.25">
      <c r="A301" s="1"/>
      <c r="B301" s="1">
        <v>297</v>
      </c>
      <c r="C301" s="1">
        <f t="shared" si="18"/>
        <v>47</v>
      </c>
      <c r="D301" s="1">
        <f t="shared" si="19"/>
        <v>9</v>
      </c>
      <c r="E301" s="3">
        <f>E300+VLookups!$D$8</f>
        <v>10426.186666666626</v>
      </c>
      <c r="F301" s="3">
        <f>-E301*VLookups!$D$10</f>
        <v>-312.78559999999879</v>
      </c>
      <c r="G301" s="8">
        <v>0</v>
      </c>
      <c r="H301" s="3">
        <f>(-[3]VLookups!$D$13)*(E301+F301)</f>
        <v>-3286.855346666654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3" t="s">
        <v>36</v>
      </c>
      <c r="O301" s="3">
        <f>VLookups!$D$39</f>
        <v>-1471.9562242328529</v>
      </c>
      <c r="P301" s="3">
        <f>P300-VLookups!$D$42</f>
        <v>-209</v>
      </c>
      <c r="Q301" s="5">
        <v>57</v>
      </c>
      <c r="R301" s="2">
        <v>0</v>
      </c>
      <c r="S301" s="3">
        <f>VLookups!$D$50</f>
        <v>-4487.7037773753191</v>
      </c>
      <c r="T301" s="2">
        <v>0</v>
      </c>
      <c r="U301" s="1">
        <v>153</v>
      </c>
      <c r="V301" s="2">
        <f>V300-VLookups!$D$54</f>
        <v>-2085</v>
      </c>
      <c r="W301" s="2">
        <f>-VLookups!$D$60</f>
        <v>-400</v>
      </c>
      <c r="X301" s="2">
        <f>-VLookups!$D$62</f>
        <v>-175</v>
      </c>
      <c r="Y301" s="6">
        <f>Y300*(1+VLookups!$D$57/12)</f>
        <v>-474.99607285055617</v>
      </c>
      <c r="Z301" s="1">
        <f>E301*VLookups!$J$3</f>
        <v>417.04746666666506</v>
      </c>
      <c r="AA301" s="1" t="s">
        <v>36</v>
      </c>
      <c r="AB301" s="6">
        <f t="shared" si="16"/>
        <v>-2060.0628877920904</v>
      </c>
      <c r="AC301" s="1">
        <f t="shared" si="17"/>
        <v>-120365.90932564119</v>
      </c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</row>
    <row r="302" spans="1:43" x14ac:dyDescent="0.25">
      <c r="A302" s="1"/>
      <c r="B302" s="1">
        <v>298</v>
      </c>
      <c r="C302" s="1">
        <f t="shared" si="18"/>
        <v>47</v>
      </c>
      <c r="D302" s="1">
        <f t="shared" si="19"/>
        <v>10</v>
      </c>
      <c r="E302" s="3">
        <f>E301+VLookups!$D$8</f>
        <v>10426.221666666626</v>
      </c>
      <c r="F302" s="3">
        <f>-E302*VLookups!$D$10</f>
        <v>-312.78664999999876</v>
      </c>
      <c r="G302" s="8">
        <v>0</v>
      </c>
      <c r="H302" s="3">
        <f>(-[3]VLookups!$D$13)*(E302+F302)</f>
        <v>-3286.8663804166545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3" t="s">
        <v>36</v>
      </c>
      <c r="O302" s="3">
        <f>VLookups!$D$39</f>
        <v>-1471.9562242328529</v>
      </c>
      <c r="P302" s="3">
        <f>P301-VLookups!$D$42</f>
        <v>-210.5</v>
      </c>
      <c r="Q302" s="5">
        <v>58</v>
      </c>
      <c r="R302" s="2">
        <v>0</v>
      </c>
      <c r="S302" s="3">
        <f>VLookups!$D$50</f>
        <v>-4487.7037773753191</v>
      </c>
      <c r="T302" s="2">
        <v>0</v>
      </c>
      <c r="U302" s="1">
        <v>154</v>
      </c>
      <c r="V302" s="2">
        <f>V301-VLookups!$D$54</f>
        <v>-2090</v>
      </c>
      <c r="W302" s="2">
        <f>-VLookups!$D$60</f>
        <v>-400</v>
      </c>
      <c r="X302" s="2">
        <f>-VLookups!$D$62</f>
        <v>-175</v>
      </c>
      <c r="Y302" s="6">
        <f>Y301*(1+VLookups!$D$57/12)</f>
        <v>-476.38147806303698</v>
      </c>
      <c r="Z302" s="1">
        <f>E302*VLookups!$J$3</f>
        <v>417.04886666666505</v>
      </c>
      <c r="AA302" s="1" t="s">
        <v>36</v>
      </c>
      <c r="AB302" s="6">
        <f t="shared" si="16"/>
        <v>-2067.92397675457</v>
      </c>
      <c r="AC302" s="1">
        <f t="shared" si="17"/>
        <v>-122634.44315127183</v>
      </c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</row>
    <row r="303" spans="1:43" x14ac:dyDescent="0.25">
      <c r="A303" s="1"/>
      <c r="B303" s="1">
        <v>299</v>
      </c>
      <c r="C303" s="1">
        <f t="shared" si="18"/>
        <v>47</v>
      </c>
      <c r="D303" s="1">
        <f t="shared" si="19"/>
        <v>11</v>
      </c>
      <c r="E303" s="3">
        <f>E302+VLookups!$D$8</f>
        <v>10426.256666666626</v>
      </c>
      <c r="F303" s="3">
        <f>-E303*VLookups!$D$10</f>
        <v>-312.78769999999878</v>
      </c>
      <c r="G303" s="8">
        <v>0</v>
      </c>
      <c r="H303" s="3">
        <f>(-[3]VLookups!$D$13)*(E303+F303)</f>
        <v>-3286.877414166654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3" t="s">
        <v>36</v>
      </c>
      <c r="O303" s="3">
        <f>VLookups!$D$39</f>
        <v>-1471.9562242328529</v>
      </c>
      <c r="P303" s="3">
        <f>P302-VLookups!$D$42</f>
        <v>-212</v>
      </c>
      <c r="Q303" s="5">
        <v>59</v>
      </c>
      <c r="R303" s="2">
        <v>0</v>
      </c>
      <c r="S303" s="3">
        <f>VLookups!$D$50</f>
        <v>-4487.7037773753191</v>
      </c>
      <c r="T303" s="2">
        <v>0</v>
      </c>
      <c r="U303" s="1">
        <v>155</v>
      </c>
      <c r="V303" s="2">
        <f>V302-VLookups!$D$54</f>
        <v>-2095</v>
      </c>
      <c r="W303" s="2">
        <f>-VLookups!$D$60</f>
        <v>-400</v>
      </c>
      <c r="X303" s="2">
        <f>-VLookups!$D$62</f>
        <v>-175</v>
      </c>
      <c r="Y303" s="6">
        <f>Y302*(1+VLookups!$D$57/12)</f>
        <v>-477.77092404072084</v>
      </c>
      <c r="Z303" s="1">
        <f>E303*VLookups!$J$3</f>
        <v>417.05026666666504</v>
      </c>
      <c r="AA303" s="1" t="s">
        <v>36</v>
      </c>
      <c r="AB303" s="6">
        <f t="shared" si="16"/>
        <v>-2075.7891064822552</v>
      </c>
      <c r="AC303" s="1">
        <f t="shared" si="17"/>
        <v>-124914.62299633955</v>
      </c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</row>
    <row r="304" spans="1:43" x14ac:dyDescent="0.25">
      <c r="A304" s="1"/>
      <c r="B304" s="1">
        <v>300</v>
      </c>
      <c r="C304" s="1">
        <f t="shared" si="18"/>
        <v>48</v>
      </c>
      <c r="D304" s="1">
        <f t="shared" si="19"/>
        <v>0</v>
      </c>
      <c r="E304" s="3">
        <f>E303+VLookups!$D$8</f>
        <v>10426.291666666626</v>
      </c>
      <c r="F304" s="3">
        <f>-E304*VLookups!$D$10</f>
        <v>-312.78874999999874</v>
      </c>
      <c r="G304" s="8">
        <v>0</v>
      </c>
      <c r="H304" s="3">
        <f>(-[3]VLookups!$D$13)*(E304+F304)</f>
        <v>-3286.8884479166541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3" t="s">
        <v>36</v>
      </c>
      <c r="O304" s="3">
        <f>VLookups!$D$39</f>
        <v>-1471.9562242328529</v>
      </c>
      <c r="P304" s="3">
        <f>P303-VLookups!$D$42</f>
        <v>-213.5</v>
      </c>
      <c r="Q304" s="5">
        <v>60</v>
      </c>
      <c r="R304" s="2">
        <v>0</v>
      </c>
      <c r="S304" s="3">
        <f>VLookups!$D$50</f>
        <v>-4487.7037773753191</v>
      </c>
      <c r="T304" s="2">
        <v>0</v>
      </c>
      <c r="U304" s="1">
        <v>156</v>
      </c>
      <c r="V304" s="2">
        <f>V303-VLookups!$D$54</f>
        <v>-2100</v>
      </c>
      <c r="W304" s="2">
        <f>-VLookups!$D$60</f>
        <v>-400</v>
      </c>
      <c r="X304" s="2">
        <f>-VLookups!$D$62</f>
        <v>-175</v>
      </c>
      <c r="Y304" s="6">
        <f>Y303*(1+VLookups!$D$57/12)</f>
        <v>-479.16442256917293</v>
      </c>
      <c r="Z304" s="1">
        <f>E304*VLookups!$J$3</f>
        <v>417.05166666666503</v>
      </c>
      <c r="AA304" s="1" t="s">
        <v>36</v>
      </c>
      <c r="AB304" s="6">
        <f t="shared" si="16"/>
        <v>-2083.6582887607055</v>
      </c>
      <c r="AC304" s="1">
        <f t="shared" si="17"/>
        <v>-127206.47232342749</v>
      </c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spans="1:43" x14ac:dyDescent="0.25">
      <c r="A305" s="1"/>
      <c r="B305" s="1">
        <v>301</v>
      </c>
      <c r="C305" s="1">
        <f t="shared" si="18"/>
        <v>48</v>
      </c>
      <c r="D305" s="1">
        <f t="shared" si="19"/>
        <v>1</v>
      </c>
      <c r="E305" s="3">
        <f>E304+VLookups!$D$8</f>
        <v>10426.326666666626</v>
      </c>
      <c r="F305" s="3">
        <f>-E305*VLookups!$D$10</f>
        <v>-312.78979999999876</v>
      </c>
      <c r="G305" s="8">
        <v>0</v>
      </c>
      <c r="H305" s="3">
        <f>(-[3]VLookups!$D$13)*(E305+F305)</f>
        <v>-3286.8994816666541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3" t="s">
        <v>36</v>
      </c>
      <c r="O305" s="2">
        <v>0</v>
      </c>
      <c r="P305" s="3">
        <f>P304-VLookups!$D$42</f>
        <v>-215</v>
      </c>
      <c r="Q305" s="5">
        <v>61</v>
      </c>
      <c r="R305" s="2">
        <v>0</v>
      </c>
      <c r="S305" s="3">
        <f>VLookups!$D$50</f>
        <v>-4487.7037773753191</v>
      </c>
      <c r="T305" s="2">
        <v>0</v>
      </c>
      <c r="U305" s="1">
        <v>157</v>
      </c>
      <c r="V305" s="2">
        <f>V304-VLookups!$D$54</f>
        <v>-2105</v>
      </c>
      <c r="W305" s="2">
        <f>-VLookups!$D$60</f>
        <v>-400</v>
      </c>
      <c r="X305" s="2">
        <f>-VLookups!$D$62</f>
        <v>-175</v>
      </c>
      <c r="Y305" s="6">
        <f>Y304*(1+VLookups!$D$57/12)</f>
        <v>-480.56198546833303</v>
      </c>
      <c r="Z305" s="1">
        <f>E305*VLookups!$J$3</f>
        <v>417.05306666666502</v>
      </c>
      <c r="AA305" s="1" t="s">
        <v>36</v>
      </c>
      <c r="AB305" s="6">
        <f t="shared" si="16"/>
        <v>-619.57531117701433</v>
      </c>
      <c r="AC305" s="1">
        <f t="shared" si="17"/>
        <v>-128038.05842181022</v>
      </c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</row>
    <row r="306" spans="1:43" x14ac:dyDescent="0.25">
      <c r="A306" s="1"/>
      <c r="B306" s="1">
        <v>302</v>
      </c>
      <c r="C306" s="1">
        <f t="shared" si="18"/>
        <v>48</v>
      </c>
      <c r="D306" s="1">
        <f t="shared" si="19"/>
        <v>2</v>
      </c>
      <c r="E306" s="3">
        <f>E305+VLookups!$D$8</f>
        <v>10426.361666666626</v>
      </c>
      <c r="F306" s="3">
        <f>-E306*VLookups!$D$10</f>
        <v>-312.79084999999878</v>
      </c>
      <c r="G306" s="8">
        <v>0</v>
      </c>
      <c r="H306" s="3">
        <f>(-[3]VLookups!$D$13)*(E306+F306)</f>
        <v>-3286.9105154166537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3" t="s">
        <v>36</v>
      </c>
      <c r="O306" s="2">
        <v>0</v>
      </c>
      <c r="P306" s="3">
        <f>P305-VLookups!$D$42</f>
        <v>-216.5</v>
      </c>
      <c r="Q306" s="5">
        <v>62</v>
      </c>
      <c r="R306" s="2">
        <v>0</v>
      </c>
      <c r="S306" s="3">
        <f>VLookups!$D$50</f>
        <v>-4487.7037773753191</v>
      </c>
      <c r="T306" s="2">
        <v>0</v>
      </c>
      <c r="U306" s="1">
        <v>158</v>
      </c>
      <c r="V306" s="2">
        <f>V305-VLookups!$D$54</f>
        <v>-2110</v>
      </c>
      <c r="W306" s="2">
        <f>-VLookups!$D$60</f>
        <v>-400</v>
      </c>
      <c r="X306" s="2">
        <f>-VLookups!$D$62</f>
        <v>-175</v>
      </c>
      <c r="Y306" s="6">
        <f>Y305*(1+VLookups!$D$57/12)</f>
        <v>-481.9636245926157</v>
      </c>
      <c r="Z306" s="1">
        <f>E306*VLookups!$J$3</f>
        <v>417.05446666666506</v>
      </c>
      <c r="AA306" s="1" t="s">
        <v>36</v>
      </c>
      <c r="AB306" s="6">
        <f t="shared" si="16"/>
        <v>-627.45263405129708</v>
      </c>
      <c r="AC306" s="1">
        <f t="shared" si="17"/>
        <v>-128878.90781989787</v>
      </c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</row>
    <row r="307" spans="1:43" x14ac:dyDescent="0.25">
      <c r="A307" s="1"/>
      <c r="B307" s="1">
        <v>303</v>
      </c>
      <c r="C307" s="1">
        <f t="shared" si="18"/>
        <v>48</v>
      </c>
      <c r="D307" s="1">
        <f t="shared" si="19"/>
        <v>3</v>
      </c>
      <c r="E307" s="3">
        <f>E306+VLookups!$D$8</f>
        <v>10426.396666666626</v>
      </c>
      <c r="F307" s="3">
        <f>-E307*VLookups!$D$10</f>
        <v>-312.79189999999875</v>
      </c>
      <c r="G307" s="8">
        <v>0</v>
      </c>
      <c r="H307" s="3">
        <f>(-[3]VLookups!$D$13)*(E307+F307)</f>
        <v>-3286.9215491666541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3" t="s">
        <v>36</v>
      </c>
      <c r="O307" s="2">
        <v>0</v>
      </c>
      <c r="P307" s="3">
        <f>P306-VLookups!$D$42</f>
        <v>-218</v>
      </c>
      <c r="Q307" s="5">
        <v>63</v>
      </c>
      <c r="R307" s="2">
        <v>0</v>
      </c>
      <c r="S307" s="3">
        <f>VLookups!$D$50</f>
        <v>-4487.7037773753191</v>
      </c>
      <c r="T307" s="2">
        <v>0</v>
      </c>
      <c r="U307" s="1">
        <v>159</v>
      </c>
      <c r="V307" s="2">
        <f>V306-VLookups!$D$54</f>
        <v>-2115</v>
      </c>
      <c r="W307" s="2">
        <f>-VLookups!$D$60</f>
        <v>-400</v>
      </c>
      <c r="X307" s="2">
        <f>-VLookups!$D$62</f>
        <v>-175</v>
      </c>
      <c r="Y307" s="6">
        <f>Y306*(1+VLookups!$D$57/12)</f>
        <v>-483.36935183101082</v>
      </c>
      <c r="Z307" s="1">
        <f>E307*VLookups!$J$3</f>
        <v>417.05586666666505</v>
      </c>
      <c r="AA307" s="1" t="s">
        <v>36</v>
      </c>
      <c r="AB307" s="6">
        <f t="shared" si="16"/>
        <v>-635.33404503969223</v>
      </c>
      <c r="AC307" s="1">
        <f t="shared" si="17"/>
        <v>-129729.0400446374</v>
      </c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</row>
    <row r="308" spans="1:43" x14ac:dyDescent="0.25">
      <c r="A308" s="1"/>
      <c r="B308" s="1">
        <v>304</v>
      </c>
      <c r="C308" s="1">
        <f t="shared" si="18"/>
        <v>48</v>
      </c>
      <c r="D308" s="1">
        <f t="shared" si="19"/>
        <v>4</v>
      </c>
      <c r="E308" s="3">
        <f>E307+VLookups!$D$8</f>
        <v>10426.431666666625</v>
      </c>
      <c r="F308" s="3">
        <f>-E308*VLookups!$D$10</f>
        <v>-312.79294999999877</v>
      </c>
      <c r="G308" s="8">
        <v>0</v>
      </c>
      <c r="H308" s="3">
        <f>(-[3]VLookups!$D$13)*(E308+F308)</f>
        <v>-3286.9325829166537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3" t="s">
        <v>36</v>
      </c>
      <c r="O308" s="2">
        <v>0</v>
      </c>
      <c r="P308" s="3">
        <f>P307-VLookups!$D$42</f>
        <v>-219.5</v>
      </c>
      <c r="Q308" s="5">
        <v>64</v>
      </c>
      <c r="R308" s="2">
        <v>0</v>
      </c>
      <c r="S308" s="3">
        <f>VLookups!$D$50</f>
        <v>-4487.7037773753191</v>
      </c>
      <c r="T308" s="2">
        <v>0</v>
      </c>
      <c r="U308" s="1">
        <v>160</v>
      </c>
      <c r="V308" s="2">
        <f>V307-VLookups!$D$54</f>
        <v>-2120</v>
      </c>
      <c r="W308" s="2">
        <f>-VLookups!$D$60</f>
        <v>-400</v>
      </c>
      <c r="X308" s="2">
        <f>-VLookups!$D$62</f>
        <v>-175</v>
      </c>
      <c r="Y308" s="6">
        <f>Y307*(1+VLookups!$D$57/12)</f>
        <v>-484.77917910718463</v>
      </c>
      <c r="Z308" s="1">
        <f>E308*VLookups!$J$3</f>
        <v>417.05726666666504</v>
      </c>
      <c r="AA308" s="1" t="s">
        <v>36</v>
      </c>
      <c r="AB308" s="6">
        <f t="shared" si="16"/>
        <v>-643.21955606586585</v>
      </c>
      <c r="AC308" s="1">
        <f t="shared" si="17"/>
        <v>-130588.47466744433</v>
      </c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</row>
    <row r="309" spans="1:43" x14ac:dyDescent="0.25">
      <c r="A309" s="1"/>
      <c r="B309" s="1">
        <v>305</v>
      </c>
      <c r="C309" s="1">
        <f t="shared" si="18"/>
        <v>48</v>
      </c>
      <c r="D309" s="1">
        <f t="shared" si="19"/>
        <v>5</v>
      </c>
      <c r="E309" s="3">
        <f>E308+VLookups!$D$8</f>
        <v>10426.466666666625</v>
      </c>
      <c r="F309" s="3">
        <f>-E309*VLookups!$D$10</f>
        <v>-312.79399999999873</v>
      </c>
      <c r="G309" s="8">
        <v>0</v>
      </c>
      <c r="H309" s="3">
        <f>(-[3]VLookups!$D$13)*(E309+F309)</f>
        <v>-3286.9436166666542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3" t="s">
        <v>36</v>
      </c>
      <c r="O309" s="2">
        <v>0</v>
      </c>
      <c r="P309" s="3">
        <f>P308-VLookups!$D$42</f>
        <v>-221</v>
      </c>
      <c r="Q309" s="5">
        <v>65</v>
      </c>
      <c r="R309" s="2">
        <v>0</v>
      </c>
      <c r="S309" s="3">
        <f>VLookups!$D$50</f>
        <v>-4487.7037773753191</v>
      </c>
      <c r="T309" s="2">
        <v>0</v>
      </c>
      <c r="U309" s="1">
        <v>161</v>
      </c>
      <c r="V309" s="2">
        <f>V308-VLookups!$D$54</f>
        <v>-2125</v>
      </c>
      <c r="W309" s="2">
        <f>-VLookups!$D$60</f>
        <v>-400</v>
      </c>
      <c r="X309" s="2">
        <f>-VLookups!$D$62</f>
        <v>-175</v>
      </c>
      <c r="Y309" s="6">
        <f>Y308*(1+VLookups!$D$57/12)</f>
        <v>-486.1931183795806</v>
      </c>
      <c r="Z309" s="1">
        <f>E309*VLookups!$J$3</f>
        <v>417.05866666666503</v>
      </c>
      <c r="AA309" s="1" t="s">
        <v>36</v>
      </c>
      <c r="AB309" s="6">
        <f t="shared" si="16"/>
        <v>-651.10917908826195</v>
      </c>
      <c r="AC309" s="1">
        <f t="shared" si="17"/>
        <v>-131457.23130431166</v>
      </c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</row>
    <row r="310" spans="1:43" x14ac:dyDescent="0.25">
      <c r="A310" s="1"/>
      <c r="B310" s="1">
        <v>306</v>
      </c>
      <c r="C310" s="1">
        <f t="shared" si="18"/>
        <v>48</v>
      </c>
      <c r="D310" s="1">
        <f t="shared" si="19"/>
        <v>6</v>
      </c>
      <c r="E310" s="3">
        <f>E309+VLookups!$D$8</f>
        <v>10426.501666666625</v>
      </c>
      <c r="F310" s="3">
        <f>-E310*VLookups!$D$10</f>
        <v>-312.79504999999875</v>
      </c>
      <c r="G310" s="8">
        <v>0</v>
      </c>
      <c r="H310" s="3">
        <f>(-[3]VLookups!$D$13)*(E310+F310)</f>
        <v>-3286.9546504166537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3" t="s">
        <v>36</v>
      </c>
      <c r="O310" s="2">
        <v>0</v>
      </c>
      <c r="P310" s="3">
        <f>P309-VLookups!$D$42</f>
        <v>-222.5</v>
      </c>
      <c r="Q310" s="5">
        <v>66</v>
      </c>
      <c r="R310" s="2">
        <v>0</v>
      </c>
      <c r="S310" s="3">
        <f>VLookups!$D$50</f>
        <v>-4487.7037773753191</v>
      </c>
      <c r="T310" s="2">
        <v>0</v>
      </c>
      <c r="U310" s="1">
        <v>162</v>
      </c>
      <c r="V310" s="2">
        <f>V309-VLookups!$D$54</f>
        <v>-2130</v>
      </c>
      <c r="W310" s="2">
        <f>-VLookups!$D$60</f>
        <v>-400</v>
      </c>
      <c r="X310" s="2">
        <f>-VLookups!$D$62</f>
        <v>-175</v>
      </c>
      <c r="Y310" s="6">
        <f>Y309*(1+VLookups!$D$57/12)</f>
        <v>-487.61118164152106</v>
      </c>
      <c r="Z310" s="1">
        <f>E310*VLookups!$J$3</f>
        <v>417.06006666666502</v>
      </c>
      <c r="AA310" s="1" t="s">
        <v>36</v>
      </c>
      <c r="AB310" s="6">
        <f t="shared" si="16"/>
        <v>-659.00292610020233</v>
      </c>
      <c r="AC310" s="1">
        <f t="shared" si="17"/>
        <v>-132335.32961591904</v>
      </c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</row>
    <row r="311" spans="1:43" x14ac:dyDescent="0.25">
      <c r="A311" s="1"/>
      <c r="B311" s="1">
        <v>307</v>
      </c>
      <c r="C311" s="1">
        <f t="shared" si="18"/>
        <v>48</v>
      </c>
      <c r="D311" s="1">
        <f t="shared" si="19"/>
        <v>7</v>
      </c>
      <c r="E311" s="3">
        <f>E310+VLookups!$D$8</f>
        <v>10426.536666666625</v>
      </c>
      <c r="F311" s="3">
        <f>-E311*VLookups!$D$10</f>
        <v>-312.79609999999872</v>
      </c>
      <c r="G311" s="8">
        <v>0</v>
      </c>
      <c r="H311" s="3">
        <f>(-[3]VLookups!$D$13)*(E311+F311)</f>
        <v>-3286.9656841666533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3" t="s">
        <v>36</v>
      </c>
      <c r="O311" s="2">
        <v>0</v>
      </c>
      <c r="P311" s="3">
        <f>P310-VLookups!$D$42</f>
        <v>-224</v>
      </c>
      <c r="Q311" s="5">
        <v>67</v>
      </c>
      <c r="R311" s="2">
        <v>0</v>
      </c>
      <c r="S311" s="3">
        <f>VLookups!$D$50</f>
        <v>-4487.7037773753191</v>
      </c>
      <c r="T311" s="2">
        <v>0</v>
      </c>
      <c r="U311" s="1">
        <v>163</v>
      </c>
      <c r="V311" s="2">
        <f>V310-VLookups!$D$54</f>
        <v>-2135</v>
      </c>
      <c r="W311" s="2">
        <f>-VLookups!$D$60</f>
        <v>-400</v>
      </c>
      <c r="X311" s="2">
        <f>-VLookups!$D$62</f>
        <v>-175</v>
      </c>
      <c r="Y311" s="6">
        <f>Y310*(1+VLookups!$D$57/12)</f>
        <v>-489.03338092130883</v>
      </c>
      <c r="Z311" s="1">
        <f>E311*VLookups!$J$3</f>
        <v>417.06146666666501</v>
      </c>
      <c r="AA311" s="1" t="s">
        <v>36</v>
      </c>
      <c r="AB311" s="6">
        <f t="shared" si="16"/>
        <v>-666.90080912999042</v>
      </c>
      <c r="AC311" s="1">
        <f t="shared" si="17"/>
        <v>-133222.78930774223</v>
      </c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</row>
    <row r="312" spans="1:43" x14ac:dyDescent="0.25">
      <c r="A312" s="1"/>
      <c r="B312" s="1">
        <v>308</v>
      </c>
      <c r="C312" s="1">
        <f t="shared" si="18"/>
        <v>48</v>
      </c>
      <c r="D312" s="1">
        <f t="shared" si="19"/>
        <v>8</v>
      </c>
      <c r="E312" s="3">
        <f>E311+VLookups!$D$8</f>
        <v>10426.571666666625</v>
      </c>
      <c r="F312" s="3">
        <f>-E312*VLookups!$D$10</f>
        <v>-312.79714999999874</v>
      </c>
      <c r="G312" s="8">
        <v>0</v>
      </c>
      <c r="H312" s="3">
        <f>(-[3]VLookups!$D$13)*(E312+F312)</f>
        <v>-3286.9767179166538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3" t="s">
        <v>36</v>
      </c>
      <c r="O312" s="2">
        <v>0</v>
      </c>
      <c r="P312" s="3">
        <f>P311-VLookups!$D$42</f>
        <v>-225.5</v>
      </c>
      <c r="Q312" s="5">
        <v>68</v>
      </c>
      <c r="R312" s="2">
        <v>0</v>
      </c>
      <c r="S312" s="3">
        <f>VLookups!$D$50</f>
        <v>-4487.7037773753191</v>
      </c>
      <c r="T312" s="2">
        <v>0</v>
      </c>
      <c r="U312" s="1">
        <v>164</v>
      </c>
      <c r="V312" s="2">
        <f>V311-VLookups!$D$54</f>
        <v>-2140</v>
      </c>
      <c r="W312" s="2">
        <f>-VLookups!$D$60</f>
        <v>-400</v>
      </c>
      <c r="X312" s="2">
        <f>-VLookups!$D$62</f>
        <v>-175</v>
      </c>
      <c r="Y312" s="6">
        <f>Y311*(1+VLookups!$D$57/12)</f>
        <v>-490.45972828232931</v>
      </c>
      <c r="Z312" s="1">
        <f>E312*VLookups!$J$3</f>
        <v>417.062866666665</v>
      </c>
      <c r="AA312" s="1" t="s">
        <v>36</v>
      </c>
      <c r="AB312" s="6">
        <f t="shared" si="16"/>
        <v>-674.8028402410107</v>
      </c>
      <c r="AC312" s="1">
        <f t="shared" si="17"/>
        <v>-134119.63013016281</v>
      </c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</row>
    <row r="313" spans="1:43" x14ac:dyDescent="0.25">
      <c r="A313" s="1"/>
      <c r="B313" s="1">
        <v>309</v>
      </c>
      <c r="C313" s="1">
        <f t="shared" si="18"/>
        <v>48</v>
      </c>
      <c r="D313" s="1">
        <f t="shared" si="19"/>
        <v>9</v>
      </c>
      <c r="E313" s="3">
        <f>E312+VLookups!$D$8</f>
        <v>10426.606666666625</v>
      </c>
      <c r="F313" s="3">
        <f>-E313*VLookups!$D$10</f>
        <v>-312.79819999999876</v>
      </c>
      <c r="G313" s="8">
        <v>0</v>
      </c>
      <c r="H313" s="3">
        <f>(-[3]VLookups!$D$13)*(E313+F313)</f>
        <v>-3286.9877516666534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3" t="s">
        <v>36</v>
      </c>
      <c r="O313" s="2">
        <v>0</v>
      </c>
      <c r="P313" s="3">
        <f>P312-VLookups!$D$42</f>
        <v>-227</v>
      </c>
      <c r="Q313" s="5">
        <v>69</v>
      </c>
      <c r="R313" s="2">
        <v>0</v>
      </c>
      <c r="S313" s="3">
        <f>VLookups!$D$50</f>
        <v>-4487.7037773753191</v>
      </c>
      <c r="T313" s="2">
        <v>0</v>
      </c>
      <c r="U313" s="1">
        <v>165</v>
      </c>
      <c r="V313" s="2">
        <f>V312-VLookups!$D$54</f>
        <v>-2145</v>
      </c>
      <c r="W313" s="2">
        <f>-VLookups!$D$60</f>
        <v>-400</v>
      </c>
      <c r="X313" s="2">
        <f>-VLookups!$D$62</f>
        <v>-175</v>
      </c>
      <c r="Y313" s="6">
        <f>Y312*(1+VLookups!$D$57/12)</f>
        <v>-491.89023582315275</v>
      </c>
      <c r="Z313" s="1">
        <f>E313*VLookups!$J$3</f>
        <v>417.06426666666499</v>
      </c>
      <c r="AA313" s="1" t="s">
        <v>36</v>
      </c>
      <c r="AB313" s="6">
        <f t="shared" si="16"/>
        <v>-682.7090315318344</v>
      </c>
      <c r="AC313" s="1">
        <f t="shared" si="17"/>
        <v>-135025.87187857824</v>
      </c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</row>
    <row r="314" spans="1:43" x14ac:dyDescent="0.25">
      <c r="A314" s="1"/>
      <c r="B314" s="1">
        <v>310</v>
      </c>
      <c r="C314" s="1">
        <f t="shared" si="18"/>
        <v>48</v>
      </c>
      <c r="D314" s="1">
        <f t="shared" si="19"/>
        <v>10</v>
      </c>
      <c r="E314" s="3">
        <f>E313+VLookups!$D$8</f>
        <v>10426.641666666625</v>
      </c>
      <c r="F314" s="3">
        <f>-E314*VLookups!$D$10</f>
        <v>-312.79924999999872</v>
      </c>
      <c r="G314" s="8">
        <v>0</v>
      </c>
      <c r="H314" s="3">
        <f>(-[3]VLookups!$D$13)*(E314+F314)</f>
        <v>-3286.9987854166538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3" t="s">
        <v>36</v>
      </c>
      <c r="O314" s="2">
        <v>0</v>
      </c>
      <c r="P314" s="3">
        <f>P313-VLookups!$D$42</f>
        <v>-228.5</v>
      </c>
      <c r="Q314" s="5">
        <v>70</v>
      </c>
      <c r="R314" s="2">
        <v>0</v>
      </c>
      <c r="S314" s="3">
        <f>VLookups!$D$50</f>
        <v>-4487.7037773753191</v>
      </c>
      <c r="T314" s="2">
        <v>0</v>
      </c>
      <c r="U314" s="1">
        <v>166</v>
      </c>
      <c r="V314" s="2">
        <f>V313-VLookups!$D$54</f>
        <v>-2150</v>
      </c>
      <c r="W314" s="2">
        <f>-VLookups!$D$60</f>
        <v>-400</v>
      </c>
      <c r="X314" s="2">
        <f>-VLookups!$D$62</f>
        <v>-175</v>
      </c>
      <c r="Y314" s="6">
        <f>Y313*(1+VLookups!$D$57/12)</f>
        <v>-493.32491567763697</v>
      </c>
      <c r="Z314" s="1">
        <f>E314*VLookups!$J$3</f>
        <v>417.06566666666498</v>
      </c>
      <c r="AA314" s="1" t="s">
        <v>36</v>
      </c>
      <c r="AB314" s="6">
        <f t="shared" si="16"/>
        <v>-690.61939513631842</v>
      </c>
      <c r="AC314" s="1">
        <f t="shared" si="17"/>
        <v>-135941.53439351218</v>
      </c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 x14ac:dyDescent="0.25">
      <c r="A315" s="1"/>
      <c r="B315" s="1">
        <v>311</v>
      </c>
      <c r="C315" s="1">
        <f t="shared" si="18"/>
        <v>48</v>
      </c>
      <c r="D315" s="1">
        <f t="shared" si="19"/>
        <v>11</v>
      </c>
      <c r="E315" s="3">
        <f>E314+VLookups!$D$8</f>
        <v>10426.676666666624</v>
      </c>
      <c r="F315" s="3">
        <f>-E315*VLookups!$D$10</f>
        <v>-312.80029999999874</v>
      </c>
      <c r="G315" s="8">
        <v>0</v>
      </c>
      <c r="H315" s="3">
        <f>(-[3]VLookups!$D$13)*(E315+F315)</f>
        <v>-3287.0098191666534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3" t="s">
        <v>36</v>
      </c>
      <c r="O315" s="2">
        <v>0</v>
      </c>
      <c r="P315" s="3">
        <f>P314-VLookups!$D$42</f>
        <v>-230</v>
      </c>
      <c r="Q315" s="5">
        <v>71</v>
      </c>
      <c r="R315" s="2">
        <v>0</v>
      </c>
      <c r="S315" s="3">
        <f>VLookups!$D$50</f>
        <v>-4487.7037773753191</v>
      </c>
      <c r="T315" s="2">
        <v>0</v>
      </c>
      <c r="U315" s="1">
        <v>167</v>
      </c>
      <c r="V315" s="2">
        <f>V314-VLookups!$D$54</f>
        <v>-2155</v>
      </c>
      <c r="W315" s="2">
        <f>-VLookups!$D$60</f>
        <v>-400</v>
      </c>
      <c r="X315" s="2">
        <f>-VLookups!$D$62</f>
        <v>-175</v>
      </c>
      <c r="Y315" s="6">
        <f>Y314*(1+VLookups!$D$57/12)</f>
        <v>-494.76378001503008</v>
      </c>
      <c r="Z315" s="1">
        <f>E315*VLookups!$J$3</f>
        <v>417.06706666666497</v>
      </c>
      <c r="AA315" s="1" t="s">
        <v>36</v>
      </c>
      <c r="AB315" s="6">
        <f t="shared" si="16"/>
        <v>-698.53394322371173</v>
      </c>
      <c r="AC315" s="1">
        <f t="shared" si="17"/>
        <v>-136866.63756072507</v>
      </c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 x14ac:dyDescent="0.25">
      <c r="A316" s="1"/>
      <c r="B316" s="1">
        <v>312</v>
      </c>
      <c r="C316" s="1">
        <f t="shared" si="18"/>
        <v>49</v>
      </c>
      <c r="D316" s="1">
        <f t="shared" si="19"/>
        <v>0</v>
      </c>
      <c r="E316" s="3">
        <f>E315+VLookups!$D$8</f>
        <v>10426.711666666624</v>
      </c>
      <c r="F316" s="3">
        <f>-E316*VLookups!$D$10</f>
        <v>-312.80134999999871</v>
      </c>
      <c r="G316" s="8">
        <v>0</v>
      </c>
      <c r="H316" s="3">
        <f>(-[3]VLookups!$D$13)*(E316+F316)</f>
        <v>-3287.0208529166539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3" t="s">
        <v>36</v>
      </c>
      <c r="O316" s="2">
        <v>0</v>
      </c>
      <c r="P316" s="3">
        <f>P315-VLookups!$D$42</f>
        <v>-231.5</v>
      </c>
      <c r="Q316" s="5">
        <v>72</v>
      </c>
      <c r="R316" s="2">
        <v>0</v>
      </c>
      <c r="S316" s="3">
        <f>VLookups!$D$50</f>
        <v>-4487.7037773753191</v>
      </c>
      <c r="T316" s="2">
        <v>0</v>
      </c>
      <c r="U316" s="1">
        <v>168</v>
      </c>
      <c r="V316" s="2">
        <f>V315-VLookups!$D$54</f>
        <v>-2160</v>
      </c>
      <c r="W316" s="2">
        <f>-VLookups!$D$60</f>
        <v>-400</v>
      </c>
      <c r="X316" s="2">
        <f>-VLookups!$D$62</f>
        <v>-175</v>
      </c>
      <c r="Y316" s="6">
        <f>Y315*(1+VLookups!$D$57/12)</f>
        <v>-496.20684104007393</v>
      </c>
      <c r="Z316" s="1">
        <f>E316*VLookups!$J$3</f>
        <v>417.06846666666496</v>
      </c>
      <c r="AA316" s="1" t="s">
        <v>36</v>
      </c>
      <c r="AB316" s="6">
        <f t="shared" si="16"/>
        <v>-706.45268799875544</v>
      </c>
      <c r="AC316" s="1">
        <f t="shared" si="17"/>
        <v>-137801.20131132504</v>
      </c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spans="1:43" x14ac:dyDescent="0.25">
      <c r="A317" s="1"/>
      <c r="B317" s="1">
        <v>313</v>
      </c>
      <c r="C317" s="1">
        <f t="shared" si="18"/>
        <v>49</v>
      </c>
      <c r="D317" s="1">
        <f t="shared" si="19"/>
        <v>1</v>
      </c>
      <c r="E317" s="3">
        <f>E316+VLookups!$D$8</f>
        <v>10426.746666666624</v>
      </c>
      <c r="F317" s="3">
        <f>-E317*VLookups!$D$10</f>
        <v>-312.80239999999873</v>
      </c>
      <c r="G317" s="8">
        <v>0</v>
      </c>
      <c r="H317" s="3">
        <f>(-[3]VLookups!$D$13)*(E317+F317)</f>
        <v>-3287.0318866666535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3" t="s">
        <v>36</v>
      </c>
      <c r="O317" s="2">
        <v>0</v>
      </c>
      <c r="P317" s="3">
        <f>P316-VLookups!$D$42</f>
        <v>-233</v>
      </c>
      <c r="Q317" s="5">
        <v>73</v>
      </c>
      <c r="R317" s="2">
        <v>0</v>
      </c>
      <c r="S317" s="3">
        <f>VLookups!$D$50</f>
        <v>-4487.7037773753191</v>
      </c>
      <c r="T317" s="2">
        <v>0</v>
      </c>
      <c r="U317" s="1">
        <v>169</v>
      </c>
      <c r="V317" s="2">
        <f>V316-VLookups!$D$54</f>
        <v>-2165</v>
      </c>
      <c r="W317" s="2">
        <f>-VLookups!$D$60</f>
        <v>-400</v>
      </c>
      <c r="X317" s="2">
        <f>-VLookups!$D$62</f>
        <v>-175</v>
      </c>
      <c r="Y317" s="6">
        <f>Y316*(1+VLookups!$D$57/12)</f>
        <v>-497.65411099310751</v>
      </c>
      <c r="Z317" s="1">
        <f>E317*VLookups!$J$3</f>
        <v>417.06986666666495</v>
      </c>
      <c r="AA317" s="1" t="s">
        <v>36</v>
      </c>
      <c r="AB317" s="6">
        <f t="shared" si="16"/>
        <v>-714.37564170178916</v>
      </c>
      <c r="AC317" s="1">
        <f t="shared" si="17"/>
        <v>-138745.24562187906</v>
      </c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</row>
    <row r="318" spans="1:43" x14ac:dyDescent="0.25">
      <c r="A318" s="1"/>
      <c r="B318" s="1">
        <v>314</v>
      </c>
      <c r="C318" s="1">
        <f t="shared" si="18"/>
        <v>49</v>
      </c>
      <c r="D318" s="1">
        <f t="shared" si="19"/>
        <v>2</v>
      </c>
      <c r="E318" s="3">
        <f>E317+VLookups!$D$8</f>
        <v>10426.781666666624</v>
      </c>
      <c r="F318" s="3">
        <f>-E318*VLookups!$D$10</f>
        <v>-312.80344999999869</v>
      </c>
      <c r="G318" s="8">
        <v>0</v>
      </c>
      <c r="H318" s="3">
        <f>(-[3]VLookups!$D$13)*(E318+F318)</f>
        <v>-3287.042920416653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3" t="s">
        <v>36</v>
      </c>
      <c r="O318" s="2">
        <v>0</v>
      </c>
      <c r="P318" s="3">
        <f>P317-VLookups!$D$42</f>
        <v>-234.5</v>
      </c>
      <c r="Q318" s="5">
        <v>74</v>
      </c>
      <c r="R318" s="2">
        <v>0</v>
      </c>
      <c r="S318" s="3">
        <f>VLookups!$D$50</f>
        <v>-4487.7037773753191</v>
      </c>
      <c r="T318" s="2">
        <v>0</v>
      </c>
      <c r="U318" s="1">
        <v>170</v>
      </c>
      <c r="V318" s="2">
        <f>V317-VLookups!$D$54</f>
        <v>-2170</v>
      </c>
      <c r="W318" s="2">
        <f>-VLookups!$D$60</f>
        <v>-400</v>
      </c>
      <c r="X318" s="2">
        <f>-VLookups!$D$62</f>
        <v>-175</v>
      </c>
      <c r="Y318" s="6">
        <f>Y317*(1+VLookups!$D$57/12)</f>
        <v>-499.10560215017074</v>
      </c>
      <c r="Z318" s="1">
        <f>E318*VLookups!$J$3</f>
        <v>417.071266666665</v>
      </c>
      <c r="AA318" s="1" t="s">
        <v>36</v>
      </c>
      <c r="AB318" s="6">
        <f t="shared" si="16"/>
        <v>-722.30281660885339</v>
      </c>
      <c r="AC318" s="1">
        <f t="shared" si="17"/>
        <v>-139698.79051452439</v>
      </c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</row>
    <row r="319" spans="1:43" x14ac:dyDescent="0.25">
      <c r="A319" s="1"/>
      <c r="B319" s="1">
        <v>315</v>
      </c>
      <c r="C319" s="1">
        <f t="shared" si="18"/>
        <v>49</v>
      </c>
      <c r="D319" s="1">
        <f t="shared" si="19"/>
        <v>3</v>
      </c>
      <c r="E319" s="3">
        <f>E318+VLookups!$D$8</f>
        <v>10426.816666666624</v>
      </c>
      <c r="F319" s="3">
        <f>-E319*VLookups!$D$10</f>
        <v>-312.80449999999871</v>
      </c>
      <c r="G319" s="8">
        <v>0</v>
      </c>
      <c r="H319" s="3">
        <f>(-[3]VLookups!$D$13)*(E319+F319)</f>
        <v>-3287.0539541666535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3" t="s">
        <v>36</v>
      </c>
      <c r="O319" s="2">
        <v>0</v>
      </c>
      <c r="P319" s="3">
        <f>P318-VLookups!$D$42</f>
        <v>-236</v>
      </c>
      <c r="Q319" s="5">
        <v>75</v>
      </c>
      <c r="R319" s="2">
        <v>0</v>
      </c>
      <c r="S319" s="3">
        <f>VLookups!$D$50</f>
        <v>-4487.7037773753191</v>
      </c>
      <c r="T319" s="2">
        <v>0</v>
      </c>
      <c r="U319" s="1">
        <v>171</v>
      </c>
      <c r="V319" s="2">
        <f>V318-VLookups!$D$54</f>
        <v>-2175</v>
      </c>
      <c r="W319" s="2">
        <f>-VLookups!$D$60</f>
        <v>-400</v>
      </c>
      <c r="X319" s="2">
        <f>-VLookups!$D$62</f>
        <v>-175</v>
      </c>
      <c r="Y319" s="6">
        <f>Y318*(1+VLookups!$D$57/12)</f>
        <v>-500.56132682310874</v>
      </c>
      <c r="Z319" s="1">
        <f>E319*VLookups!$J$3</f>
        <v>417.07266666666499</v>
      </c>
      <c r="AA319" s="1" t="s">
        <v>36</v>
      </c>
      <c r="AB319" s="6">
        <f t="shared" si="16"/>
        <v>-730.23422503179029</v>
      </c>
      <c r="AC319" s="1">
        <f t="shared" si="17"/>
        <v>-140661.85605708041</v>
      </c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 x14ac:dyDescent="0.25">
      <c r="A320" s="1"/>
      <c r="B320" s="1">
        <v>316</v>
      </c>
      <c r="C320" s="1">
        <f t="shared" si="18"/>
        <v>49</v>
      </c>
      <c r="D320" s="1">
        <f t="shared" si="19"/>
        <v>4</v>
      </c>
      <c r="E320" s="3">
        <f>E319+VLookups!$D$8</f>
        <v>10426.851666666624</v>
      </c>
      <c r="F320" s="3">
        <f>-E320*VLookups!$D$10</f>
        <v>-312.80554999999868</v>
      </c>
      <c r="G320" s="8">
        <v>0</v>
      </c>
      <c r="H320" s="3">
        <f>(-[3]VLookups!$D$13)*(E320+F320)</f>
        <v>-3287.0649879166531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3" t="s">
        <v>36</v>
      </c>
      <c r="O320" s="2">
        <v>0</v>
      </c>
      <c r="P320" s="3">
        <f>P319-VLookups!$D$42</f>
        <v>-237.5</v>
      </c>
      <c r="Q320" s="5">
        <v>76</v>
      </c>
      <c r="R320" s="2">
        <v>0</v>
      </c>
      <c r="S320" s="3">
        <f>VLookups!$D$50</f>
        <v>-4487.7037773753191</v>
      </c>
      <c r="T320" s="2">
        <v>0</v>
      </c>
      <c r="U320" s="1">
        <v>172</v>
      </c>
      <c r="V320" s="2">
        <f>V319-VLookups!$D$54</f>
        <v>-2180</v>
      </c>
      <c r="W320" s="2">
        <f>-VLookups!$D$60</f>
        <v>-400</v>
      </c>
      <c r="X320" s="2">
        <f>-VLookups!$D$62</f>
        <v>-175</v>
      </c>
      <c r="Y320" s="6">
        <f>Y319*(1+VLookups!$D$57/12)</f>
        <v>-502.02129735967617</v>
      </c>
      <c r="Z320" s="1">
        <f>E320*VLookups!$J$3</f>
        <v>417.07406666666498</v>
      </c>
      <c r="AA320" s="1" t="s">
        <v>36</v>
      </c>
      <c r="AB320" s="6">
        <f t="shared" si="16"/>
        <v>-738.16987931835888</v>
      </c>
      <c r="AC320" s="1">
        <f t="shared" si="17"/>
        <v>-141634.46236316056</v>
      </c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 x14ac:dyDescent="0.25">
      <c r="A321" s="1"/>
      <c r="B321" s="1">
        <v>317</v>
      </c>
      <c r="C321" s="1">
        <f t="shared" si="18"/>
        <v>49</v>
      </c>
      <c r="D321" s="1">
        <f t="shared" si="19"/>
        <v>5</v>
      </c>
      <c r="E321" s="3">
        <f>E320+VLookups!$D$8</f>
        <v>10426.886666666624</v>
      </c>
      <c r="F321" s="3">
        <f>-E321*VLookups!$D$10</f>
        <v>-312.8065999999987</v>
      </c>
      <c r="G321" s="8">
        <v>0</v>
      </c>
      <c r="H321" s="3">
        <f>(-[3]VLookups!$D$13)*(E321+F321)</f>
        <v>-3287.0760216666536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3" t="s">
        <v>36</v>
      </c>
      <c r="O321" s="2">
        <v>0</v>
      </c>
      <c r="P321" s="3">
        <f>P320-VLookups!$D$42</f>
        <v>-239</v>
      </c>
      <c r="Q321" s="5">
        <v>77</v>
      </c>
      <c r="R321" s="2">
        <v>0</v>
      </c>
      <c r="S321" s="3">
        <f>VLookups!$D$50</f>
        <v>-4487.7037773753191</v>
      </c>
      <c r="T321" s="2">
        <v>0</v>
      </c>
      <c r="U321" s="1">
        <v>173</v>
      </c>
      <c r="V321" s="2">
        <f>V320-VLookups!$D$54</f>
        <v>-2185</v>
      </c>
      <c r="W321" s="2">
        <f>-VLookups!$D$60</f>
        <v>-400</v>
      </c>
      <c r="X321" s="2">
        <f>-VLookups!$D$62</f>
        <v>-175</v>
      </c>
      <c r="Y321" s="6">
        <f>Y320*(1+VLookups!$D$57/12)</f>
        <v>-503.48552614364189</v>
      </c>
      <c r="Z321" s="1">
        <f>E321*VLookups!$J$3</f>
        <v>417.07546666666497</v>
      </c>
      <c r="AA321" s="1" t="s">
        <v>36</v>
      </c>
      <c r="AB321" s="6">
        <f t="shared" si="16"/>
        <v>-746.10979185232361</v>
      </c>
      <c r="AC321" s="1">
        <f t="shared" si="17"/>
        <v>-142616.62959228482</v>
      </c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 x14ac:dyDescent="0.25">
      <c r="A322" s="1"/>
      <c r="B322" s="1">
        <v>318</v>
      </c>
      <c r="C322" s="1">
        <f t="shared" si="18"/>
        <v>49</v>
      </c>
      <c r="D322" s="1">
        <f t="shared" si="19"/>
        <v>6</v>
      </c>
      <c r="E322" s="3">
        <f>E321+VLookups!$D$8</f>
        <v>10426.921666666623</v>
      </c>
      <c r="F322" s="3">
        <f>-E322*VLookups!$D$10</f>
        <v>-312.80764999999872</v>
      </c>
      <c r="G322" s="8">
        <v>0</v>
      </c>
      <c r="H322" s="3">
        <f>(-[3]VLookups!$D$13)*(E322+F322)</f>
        <v>-3287.0870554166531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3" t="s">
        <v>36</v>
      </c>
      <c r="O322" s="2">
        <v>0</v>
      </c>
      <c r="P322" s="3">
        <f>P321-VLookups!$D$42</f>
        <v>-240.5</v>
      </c>
      <c r="Q322" s="5">
        <v>78</v>
      </c>
      <c r="R322" s="2">
        <v>0</v>
      </c>
      <c r="S322" s="3">
        <f>VLookups!$D$50</f>
        <v>-4487.7037773753191</v>
      </c>
      <c r="T322" s="2">
        <v>0</v>
      </c>
      <c r="U322" s="1">
        <v>174</v>
      </c>
      <c r="V322" s="2">
        <f>V321-VLookups!$D$54</f>
        <v>-2190</v>
      </c>
      <c r="W322" s="2">
        <f>-VLookups!$D$60</f>
        <v>-400</v>
      </c>
      <c r="X322" s="2">
        <f>-VLookups!$D$62</f>
        <v>-175</v>
      </c>
      <c r="Y322" s="6">
        <f>Y321*(1+VLookups!$D$57/12)</f>
        <v>-504.95402559489418</v>
      </c>
      <c r="Z322" s="1">
        <f>E322*VLookups!$J$3</f>
        <v>417.07686666666496</v>
      </c>
      <c r="AA322" s="1" t="s">
        <v>36</v>
      </c>
      <c r="AB322" s="6">
        <f t="shared" si="16"/>
        <v>-754.05397505357678</v>
      </c>
      <c r="AC322" s="1">
        <f t="shared" si="17"/>
        <v>-143608.37794999219</v>
      </c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</row>
    <row r="323" spans="1:43" x14ac:dyDescent="0.25">
      <c r="A323" s="1"/>
      <c r="B323" s="1">
        <v>319</v>
      </c>
      <c r="C323" s="1">
        <f t="shared" si="18"/>
        <v>49</v>
      </c>
      <c r="D323" s="1">
        <f t="shared" si="19"/>
        <v>7</v>
      </c>
      <c r="E323" s="3">
        <f>E322+VLookups!$D$8</f>
        <v>10426.956666666623</v>
      </c>
      <c r="F323" s="3">
        <f>-E323*VLookups!$D$10</f>
        <v>-312.80869999999868</v>
      </c>
      <c r="G323" s="8">
        <v>0</v>
      </c>
      <c r="H323" s="3">
        <f>(-[3]VLookups!$D$13)*(E323+F323)</f>
        <v>-3287.0980891666527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3" t="s">
        <v>36</v>
      </c>
      <c r="O323" s="2">
        <v>0</v>
      </c>
      <c r="P323" s="3">
        <f>P322-VLookups!$D$42</f>
        <v>-242</v>
      </c>
      <c r="Q323" s="5">
        <v>79</v>
      </c>
      <c r="R323" s="2">
        <v>0</v>
      </c>
      <c r="S323" s="3">
        <f>VLookups!$D$50</f>
        <v>-4487.7037773753191</v>
      </c>
      <c r="T323" s="2">
        <v>0</v>
      </c>
      <c r="U323" s="1">
        <v>175</v>
      </c>
      <c r="V323" s="2">
        <f>V322-VLookups!$D$54</f>
        <v>-2195</v>
      </c>
      <c r="W323" s="2">
        <f>-VLookups!$D$60</f>
        <v>-400</v>
      </c>
      <c r="X323" s="2">
        <f>-VLookups!$D$62</f>
        <v>-175</v>
      </c>
      <c r="Y323" s="6">
        <f>Y322*(1+VLookups!$D$57/12)</f>
        <v>-506.42680816954595</v>
      </c>
      <c r="Z323" s="1">
        <f>E323*VLookups!$J$3</f>
        <v>417.07826666666494</v>
      </c>
      <c r="AA323" s="1" t="s">
        <v>36</v>
      </c>
      <c r="AB323" s="6">
        <f t="shared" si="16"/>
        <v>-762.00244137822949</v>
      </c>
      <c r="AC323" s="1">
        <f t="shared" si="17"/>
        <v>-144609.72768795374</v>
      </c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</row>
    <row r="324" spans="1:43" x14ac:dyDescent="0.25">
      <c r="A324" s="1"/>
      <c r="B324" s="1">
        <v>320</v>
      </c>
      <c r="C324" s="1">
        <f t="shared" si="18"/>
        <v>49</v>
      </c>
      <c r="D324" s="1">
        <f t="shared" si="19"/>
        <v>8</v>
      </c>
      <c r="E324" s="3">
        <f>E323+VLookups!$D$8</f>
        <v>10426.991666666623</v>
      </c>
      <c r="F324" s="3">
        <f>-E324*VLookups!$D$10</f>
        <v>-312.8097499999987</v>
      </c>
      <c r="G324" s="8">
        <v>0</v>
      </c>
      <c r="H324" s="3">
        <f>(-[3]VLookups!$D$13)*(E324+F324)</f>
        <v>-3287.1091229166532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3" t="s">
        <v>36</v>
      </c>
      <c r="O324" s="2">
        <v>0</v>
      </c>
      <c r="P324" s="3">
        <f>P323-VLookups!$D$42</f>
        <v>-243.5</v>
      </c>
      <c r="Q324" s="5">
        <v>80</v>
      </c>
      <c r="R324" s="2">
        <v>0</v>
      </c>
      <c r="S324" s="3">
        <f>VLookups!$D$50</f>
        <v>-4487.7037773753191</v>
      </c>
      <c r="T324" s="2">
        <v>0</v>
      </c>
      <c r="U324" s="1">
        <v>176</v>
      </c>
      <c r="V324" s="2">
        <f>V323-VLookups!$D$54</f>
        <v>-2200</v>
      </c>
      <c r="W324" s="2">
        <f>-VLookups!$D$60</f>
        <v>-400</v>
      </c>
      <c r="X324" s="2">
        <f>-VLookups!$D$62</f>
        <v>-175</v>
      </c>
      <c r="Y324" s="6">
        <f>Y323*(1+VLookups!$D$57/12)</f>
        <v>-507.90388636004047</v>
      </c>
      <c r="Z324" s="1">
        <f>E324*VLookups!$J$3</f>
        <v>417.07966666666493</v>
      </c>
      <c r="AA324" s="1" t="s">
        <v>36</v>
      </c>
      <c r="AB324" s="6">
        <f t="shared" si="16"/>
        <v>-769.95520331872308</v>
      </c>
      <c r="AC324" s="1">
        <f t="shared" si="17"/>
        <v>-145620.69910408574</v>
      </c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</row>
    <row r="325" spans="1:43" x14ac:dyDescent="0.25">
      <c r="A325" s="1"/>
      <c r="B325" s="1">
        <v>321</v>
      </c>
      <c r="C325" s="1">
        <f t="shared" si="18"/>
        <v>49</v>
      </c>
      <c r="D325" s="1">
        <f t="shared" si="19"/>
        <v>9</v>
      </c>
      <c r="E325" s="3">
        <f>E324+VLookups!$D$8</f>
        <v>10427.026666666623</v>
      </c>
      <c r="F325" s="3">
        <f>-E325*VLookups!$D$10</f>
        <v>-312.81079999999866</v>
      </c>
      <c r="G325" s="8">
        <v>0</v>
      </c>
      <c r="H325" s="3">
        <f>(-[3]VLookups!$D$13)*(E325+F325)</f>
        <v>-3287.1201566666527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3" t="s">
        <v>36</v>
      </c>
      <c r="O325" s="2">
        <v>0</v>
      </c>
      <c r="P325" s="3">
        <f>P324-VLookups!$D$42</f>
        <v>-245</v>
      </c>
      <c r="Q325" s="5">
        <v>81</v>
      </c>
      <c r="R325" s="2">
        <v>0</v>
      </c>
      <c r="S325" s="3">
        <f>VLookups!$D$50</f>
        <v>-4487.7037773753191</v>
      </c>
      <c r="T325" s="2">
        <v>0</v>
      </c>
      <c r="U325" s="1">
        <v>177</v>
      </c>
      <c r="V325" s="2">
        <f>V324-VLookups!$D$54</f>
        <v>-2205</v>
      </c>
      <c r="W325" s="2">
        <f>-VLookups!$D$60</f>
        <v>-400</v>
      </c>
      <c r="X325" s="2">
        <f>-VLookups!$D$62</f>
        <v>-175</v>
      </c>
      <c r="Y325" s="6">
        <f>Y324*(1+VLookups!$D$57/12)</f>
        <v>-509.38527269525724</v>
      </c>
      <c r="Z325" s="1">
        <f>E325*VLookups!$J$3</f>
        <v>417.08106666666492</v>
      </c>
      <c r="AA325" s="1" t="s">
        <v>36</v>
      </c>
      <c r="AB325" s="6">
        <f t="shared" ref="AB325:AB388" si="20">SUM(E325,F325,H325,I325,K325,L325,M325,O325,P325,R325,S325,T325,V325,W325,X325,Y325,G325,J325,Z325,AA325)</f>
        <v>-777.91227340394096</v>
      </c>
      <c r="AC325" s="1">
        <f t="shared" si="17"/>
        <v>-146641.31254266316</v>
      </c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</row>
    <row r="326" spans="1:43" x14ac:dyDescent="0.25">
      <c r="A326" s="1"/>
      <c r="B326" s="1">
        <v>322</v>
      </c>
      <c r="C326" s="1">
        <f t="shared" si="18"/>
        <v>49</v>
      </c>
      <c r="D326" s="1">
        <f t="shared" si="19"/>
        <v>10</v>
      </c>
      <c r="E326" s="3">
        <f>E325+VLookups!$D$8</f>
        <v>10427.061666666623</v>
      </c>
      <c r="F326" s="3">
        <f>-E326*VLookups!$D$10</f>
        <v>-312.81184999999869</v>
      </c>
      <c r="G326" s="8">
        <v>0</v>
      </c>
      <c r="H326" s="3">
        <f>(-[3]VLookups!$D$13)*(E326+F326)</f>
        <v>-3287.1311904166532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3" t="s">
        <v>36</v>
      </c>
      <c r="O326" s="2">
        <v>0</v>
      </c>
      <c r="P326" s="3">
        <f>P325-VLookups!$D$42</f>
        <v>-246.5</v>
      </c>
      <c r="Q326" s="5">
        <v>82</v>
      </c>
      <c r="R326" s="2">
        <v>0</v>
      </c>
      <c r="S326" s="3">
        <f>VLookups!$D$50</f>
        <v>-4487.7037773753191</v>
      </c>
      <c r="T326" s="2">
        <v>0</v>
      </c>
      <c r="U326" s="1">
        <v>178</v>
      </c>
      <c r="V326" s="2">
        <f>V325-VLookups!$D$54</f>
        <v>-2210</v>
      </c>
      <c r="W326" s="2">
        <f>-VLookups!$D$60</f>
        <v>-400</v>
      </c>
      <c r="X326" s="2">
        <f>-VLookups!$D$62</f>
        <v>-175</v>
      </c>
      <c r="Y326" s="6">
        <f>Y325*(1+VLookups!$D$57/12)</f>
        <v>-510.8709797406184</v>
      </c>
      <c r="Z326" s="1">
        <f>E326*VLookups!$J$3</f>
        <v>417.08246666666491</v>
      </c>
      <c r="AA326" s="1" t="s">
        <v>36</v>
      </c>
      <c r="AB326" s="6">
        <f t="shared" si="20"/>
        <v>-785.87366419930117</v>
      </c>
      <c r="AC326" s="1">
        <f t="shared" ref="AC326:AC389" si="21">AB326+AC325*(1+$AC$2/12)</f>
        <v>-147671.58839443355</v>
      </c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</row>
    <row r="327" spans="1:43" x14ac:dyDescent="0.25">
      <c r="A327" s="1"/>
      <c r="B327" s="1">
        <v>323</v>
      </c>
      <c r="C327" s="1">
        <f t="shared" si="18"/>
        <v>49</v>
      </c>
      <c r="D327" s="1">
        <f t="shared" si="19"/>
        <v>11</v>
      </c>
      <c r="E327" s="3">
        <f>E326+VLookups!$D$8</f>
        <v>10427.096666666623</v>
      </c>
      <c r="F327" s="3">
        <f>-E327*VLookups!$D$10</f>
        <v>-312.81289999999865</v>
      </c>
      <c r="G327" s="8">
        <v>0</v>
      </c>
      <c r="H327" s="3">
        <f>(-[3]VLookups!$D$13)*(E327+F327)</f>
        <v>-3287.1422241666528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3" t="s">
        <v>36</v>
      </c>
      <c r="O327" s="2">
        <v>0</v>
      </c>
      <c r="P327" s="3">
        <f>P326-VLookups!$D$42</f>
        <v>-248</v>
      </c>
      <c r="Q327" s="5">
        <v>83</v>
      </c>
      <c r="R327" s="2">
        <v>0</v>
      </c>
      <c r="S327" s="3">
        <f>VLookups!$D$50</f>
        <v>-4487.7037773753191</v>
      </c>
      <c r="T327" s="2">
        <v>0</v>
      </c>
      <c r="U327" s="1">
        <v>179</v>
      </c>
      <c r="V327" s="2">
        <f>V326-VLookups!$D$54</f>
        <v>-2215</v>
      </c>
      <c r="W327" s="2">
        <f>-VLookups!$D$60</f>
        <v>-400</v>
      </c>
      <c r="X327" s="2">
        <f>-VLookups!$D$62</f>
        <v>-175</v>
      </c>
      <c r="Y327" s="6">
        <f>Y326*(1+VLookups!$D$57/12)</f>
        <v>-512.36102009819524</v>
      </c>
      <c r="Z327" s="1">
        <f>E327*VLookups!$J$3</f>
        <v>417.0838666666649</v>
      </c>
      <c r="AA327" s="1" t="s">
        <v>36</v>
      </c>
      <c r="AB327" s="6">
        <f t="shared" si="20"/>
        <v>-793.83938830687896</v>
      </c>
      <c r="AC327" s="1">
        <f t="shared" si="21"/>
        <v>-148711.54709673117</v>
      </c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</row>
    <row r="328" spans="1:43" x14ac:dyDescent="0.25">
      <c r="A328" s="1"/>
      <c r="B328" s="1">
        <v>324</v>
      </c>
      <c r="C328" s="1">
        <f t="shared" si="18"/>
        <v>50</v>
      </c>
      <c r="D328" s="1">
        <f t="shared" si="19"/>
        <v>0</v>
      </c>
      <c r="E328" s="3">
        <f>E327+VLookups!$D$8</f>
        <v>10427.131666666623</v>
      </c>
      <c r="F328" s="3">
        <f>-E328*VLookups!$D$10</f>
        <v>-312.81394999999867</v>
      </c>
      <c r="G328" s="8">
        <v>0</v>
      </c>
      <c r="H328" s="3">
        <f>(-[3]VLookups!$D$13)*(E328+F328)</f>
        <v>-3287.1532579166533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3" t="s">
        <v>36</v>
      </c>
      <c r="O328" s="2">
        <v>0</v>
      </c>
      <c r="P328" s="3">
        <f>P327-VLookups!$D$42</f>
        <v>-249.5</v>
      </c>
      <c r="Q328" s="5">
        <v>84</v>
      </c>
      <c r="R328" s="2">
        <v>0</v>
      </c>
      <c r="S328" s="3">
        <f>VLookups!$D$50</f>
        <v>-4487.7037773753191</v>
      </c>
      <c r="T328" s="2">
        <v>0</v>
      </c>
      <c r="U328" s="1">
        <v>180</v>
      </c>
      <c r="V328" s="2">
        <f>V327-VLookups!$D$54</f>
        <v>-2220</v>
      </c>
      <c r="W328" s="2">
        <f>-VLookups!$D$60</f>
        <v>-400</v>
      </c>
      <c r="X328" s="2">
        <f>-VLookups!$D$62</f>
        <v>-175</v>
      </c>
      <c r="Y328" s="6">
        <f>Y327*(1+VLookups!$D$57/12)</f>
        <v>-513.85540640681495</v>
      </c>
      <c r="Z328" s="1">
        <f>E328*VLookups!$J$3</f>
        <v>417.08526666666489</v>
      </c>
      <c r="AA328" s="1" t="s">
        <v>36</v>
      </c>
      <c r="AB328" s="6">
        <f t="shared" si="20"/>
        <v>-801.80945836549768</v>
      </c>
      <c r="AC328" s="1">
        <f t="shared" si="21"/>
        <v>-149761.20913359121</v>
      </c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 x14ac:dyDescent="0.25">
      <c r="A329" s="1"/>
      <c r="B329" s="1">
        <v>325</v>
      </c>
      <c r="C329" s="1">
        <f t="shared" si="18"/>
        <v>50</v>
      </c>
      <c r="D329" s="1">
        <f t="shared" si="19"/>
        <v>1</v>
      </c>
      <c r="E329" s="3">
        <f>E328+VLookups!$D$8</f>
        <v>10427.166666666622</v>
      </c>
      <c r="F329" s="3">
        <f>-E329*VLookups!$D$10</f>
        <v>-312.81499999999863</v>
      </c>
      <c r="G329" s="8">
        <v>0</v>
      </c>
      <c r="H329" s="3">
        <f>(-[3]VLookups!$D$13)*(E329+F329)</f>
        <v>-3287.1642916666528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3" t="s">
        <v>36</v>
      </c>
      <c r="O329" s="2">
        <v>0</v>
      </c>
      <c r="P329" s="3">
        <f>P328-VLookups!$D$42</f>
        <v>-251</v>
      </c>
      <c r="Q329" s="5">
        <v>85</v>
      </c>
      <c r="R329" s="2">
        <v>0</v>
      </c>
      <c r="S329" s="3">
        <f>VLookups!$D$50</f>
        <v>-4487.7037773753191</v>
      </c>
      <c r="T329" s="2">
        <v>0</v>
      </c>
      <c r="U329" s="1">
        <v>181</v>
      </c>
      <c r="V329" s="2">
        <f>V328-VLookups!$D$54</f>
        <v>-2225</v>
      </c>
      <c r="W329" s="2">
        <f>-VLookups!$D$60</f>
        <v>-400</v>
      </c>
      <c r="X329" s="2">
        <f>-VLookups!$D$62</f>
        <v>-175</v>
      </c>
      <c r="Y329" s="6">
        <f>Y328*(1+VLookups!$D$57/12)</f>
        <v>-515.35415134216817</v>
      </c>
      <c r="Z329" s="1">
        <f>E329*VLookups!$J$3</f>
        <v>417.08666666666488</v>
      </c>
      <c r="AA329" s="1" t="s">
        <v>36</v>
      </c>
      <c r="AB329" s="6">
        <f t="shared" si="20"/>
        <v>-809.78388705085206</v>
      </c>
      <c r="AC329" s="1">
        <f t="shared" si="21"/>
        <v>-150820.59503586471</v>
      </c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 x14ac:dyDescent="0.25">
      <c r="A330" s="1"/>
      <c r="B330" s="1">
        <v>326</v>
      </c>
      <c r="C330" s="1">
        <f t="shared" si="18"/>
        <v>50</v>
      </c>
      <c r="D330" s="1">
        <f t="shared" si="19"/>
        <v>2</v>
      </c>
      <c r="E330" s="3">
        <f>E329+VLookups!$D$8</f>
        <v>10427.201666666622</v>
      </c>
      <c r="F330" s="3">
        <f>-E330*VLookups!$D$10</f>
        <v>-312.81604999999865</v>
      </c>
      <c r="G330" s="8">
        <v>0</v>
      </c>
      <c r="H330" s="3">
        <f>(-[3]VLookups!$D$13)*(E330+F330)</f>
        <v>-3287.1753254166524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3" t="s">
        <v>36</v>
      </c>
      <c r="O330" s="2">
        <v>0</v>
      </c>
      <c r="P330" s="3">
        <f>P329-VLookups!$D$42</f>
        <v>-252.5</v>
      </c>
      <c r="Q330" s="5">
        <v>86</v>
      </c>
      <c r="R330" s="2">
        <v>0</v>
      </c>
      <c r="S330" s="3">
        <f>VLookups!$D$50</f>
        <v>-4487.7037773753191</v>
      </c>
      <c r="T330" s="2">
        <v>0</v>
      </c>
      <c r="U330" s="1">
        <v>182</v>
      </c>
      <c r="V330" s="2">
        <f>V329-VLookups!$D$54</f>
        <v>-2230</v>
      </c>
      <c r="W330" s="2">
        <f>-VLookups!$D$60</f>
        <v>-400</v>
      </c>
      <c r="X330" s="2">
        <f>-VLookups!$D$62</f>
        <v>-175</v>
      </c>
      <c r="Y330" s="6">
        <f>Y329*(1+VLookups!$D$57/12)</f>
        <v>-516.85726761691615</v>
      </c>
      <c r="Z330" s="1">
        <f>E330*VLookups!$J$3</f>
        <v>417.08806666666487</v>
      </c>
      <c r="AA330" s="1" t="s">
        <v>36</v>
      </c>
      <c r="AB330" s="6">
        <f t="shared" si="20"/>
        <v>-817.76268707559984</v>
      </c>
      <c r="AC330" s="1">
        <f t="shared" si="21"/>
        <v>-151889.72538133341</v>
      </c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 x14ac:dyDescent="0.25">
      <c r="A331" s="1"/>
      <c r="B331" s="1">
        <v>327</v>
      </c>
      <c r="C331" s="1">
        <f t="shared" si="18"/>
        <v>50</v>
      </c>
      <c r="D331" s="1">
        <f t="shared" si="19"/>
        <v>3</v>
      </c>
      <c r="E331" s="3">
        <f>E330+VLookups!$D$8</f>
        <v>10427.236666666622</v>
      </c>
      <c r="F331" s="3">
        <f>-E331*VLookups!$D$10</f>
        <v>-312.81709999999867</v>
      </c>
      <c r="G331" s="8">
        <v>0</v>
      </c>
      <c r="H331" s="3">
        <f>(-[3]VLookups!$D$13)*(E331+F331)</f>
        <v>-3287.1863591666529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3" t="s">
        <v>36</v>
      </c>
      <c r="O331" s="2">
        <v>0</v>
      </c>
      <c r="P331" s="3">
        <f>P330-VLookups!$D$42</f>
        <v>-254</v>
      </c>
      <c r="Q331" s="5">
        <v>87</v>
      </c>
      <c r="R331" s="2">
        <v>0</v>
      </c>
      <c r="S331" s="3">
        <f>VLookups!$D$50</f>
        <v>-4487.7037773753191</v>
      </c>
      <c r="T331" s="2">
        <v>0</v>
      </c>
      <c r="U331" s="1">
        <v>183</v>
      </c>
      <c r="V331" s="2">
        <f>V330-VLookups!$D$54</f>
        <v>-2235</v>
      </c>
      <c r="W331" s="2">
        <f>-VLookups!$D$60</f>
        <v>-400</v>
      </c>
      <c r="X331" s="2">
        <f>-VLookups!$D$62</f>
        <v>-175</v>
      </c>
      <c r="Y331" s="6">
        <f>Y330*(1+VLookups!$D$57/12)</f>
        <v>-518.36476798079877</v>
      </c>
      <c r="Z331" s="1">
        <f>E331*VLookups!$J$3</f>
        <v>417.08946666666492</v>
      </c>
      <c r="AA331" s="1" t="s">
        <v>36</v>
      </c>
      <c r="AB331" s="6">
        <f t="shared" si="20"/>
        <v>-825.74587118948239</v>
      </c>
      <c r="AC331" s="1">
        <f t="shared" si="21"/>
        <v>-152968.62079482514</v>
      </c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</row>
    <row r="332" spans="1:43" x14ac:dyDescent="0.25">
      <c r="A332" s="1"/>
      <c r="B332" s="1">
        <v>328</v>
      </c>
      <c r="C332" s="1">
        <f t="shared" si="18"/>
        <v>50</v>
      </c>
      <c r="D332" s="1">
        <f t="shared" si="19"/>
        <v>4</v>
      </c>
      <c r="E332" s="3">
        <f>E331+VLookups!$D$8</f>
        <v>10427.271666666622</v>
      </c>
      <c r="F332" s="3">
        <f>-E332*VLookups!$D$10</f>
        <v>-312.81814999999864</v>
      </c>
      <c r="G332" s="8">
        <v>0</v>
      </c>
      <c r="H332" s="3">
        <f>(-[3]VLookups!$D$13)*(E332+F332)</f>
        <v>-3287.1973929166525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3" t="s">
        <v>36</v>
      </c>
      <c r="O332" s="2">
        <v>0</v>
      </c>
      <c r="P332" s="3">
        <f>P331-VLookups!$D$42</f>
        <v>-255.5</v>
      </c>
      <c r="Q332" s="5">
        <v>88</v>
      </c>
      <c r="R332" s="2">
        <v>0</v>
      </c>
      <c r="S332" s="3">
        <f>VLookups!$D$50</f>
        <v>-4487.7037773753191</v>
      </c>
      <c r="T332" s="2">
        <v>0</v>
      </c>
      <c r="U332" s="1">
        <v>184</v>
      </c>
      <c r="V332" s="2">
        <f>V331-VLookups!$D$54</f>
        <v>-2240</v>
      </c>
      <c r="W332" s="2">
        <f>-VLookups!$D$60</f>
        <v>-400</v>
      </c>
      <c r="X332" s="2">
        <f>-VLookups!$D$62</f>
        <v>-175</v>
      </c>
      <c r="Y332" s="6">
        <f>Y331*(1+VLookups!$D$57/12)</f>
        <v>-519.87666522074278</v>
      </c>
      <c r="Z332" s="1">
        <f>E332*VLookups!$J$3</f>
        <v>417.09086666666491</v>
      </c>
      <c r="AA332" s="1" t="s">
        <v>36</v>
      </c>
      <c r="AB332" s="6">
        <f t="shared" si="20"/>
        <v>-833.73345217942665</v>
      </c>
      <c r="AC332" s="1">
        <f t="shared" si="21"/>
        <v>-154057.30194832929</v>
      </c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</row>
    <row r="333" spans="1:43" x14ac:dyDescent="0.25">
      <c r="A333" s="1"/>
      <c r="B333" s="1">
        <v>329</v>
      </c>
      <c r="C333" s="1">
        <f t="shared" si="18"/>
        <v>50</v>
      </c>
      <c r="D333" s="1">
        <f t="shared" si="19"/>
        <v>5</v>
      </c>
      <c r="E333" s="3">
        <f>E332+VLookups!$D$8</f>
        <v>10427.306666666622</v>
      </c>
      <c r="F333" s="3">
        <f>-E333*VLookups!$D$10</f>
        <v>-312.81919999999866</v>
      </c>
      <c r="G333" s="8">
        <v>0</v>
      </c>
      <c r="H333" s="3">
        <f>(-[3]VLookups!$D$13)*(E333+F333)</f>
        <v>-3287.2084266666529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3" t="s">
        <v>36</v>
      </c>
      <c r="O333" s="2">
        <v>0</v>
      </c>
      <c r="P333" s="3">
        <f>P332-VLookups!$D$42</f>
        <v>-257</v>
      </c>
      <c r="Q333" s="5">
        <v>89</v>
      </c>
      <c r="R333" s="2">
        <v>0</v>
      </c>
      <c r="S333" s="3">
        <f>VLookups!$D$50</f>
        <v>-4487.7037773753191</v>
      </c>
      <c r="T333" s="2">
        <v>0</v>
      </c>
      <c r="U333" s="1">
        <v>185</v>
      </c>
      <c r="V333" s="2">
        <f>V332-VLookups!$D$54</f>
        <v>-2245</v>
      </c>
      <c r="W333" s="2">
        <f>-VLookups!$D$60</f>
        <v>-400</v>
      </c>
      <c r="X333" s="2">
        <f>-VLookups!$D$62</f>
        <v>-175</v>
      </c>
      <c r="Y333" s="6">
        <f>Y332*(1+VLookups!$D$57/12)</f>
        <v>-521.39297216096998</v>
      </c>
      <c r="Z333" s="1">
        <f>E333*VLookups!$J$3</f>
        <v>417.0922666666649</v>
      </c>
      <c r="AA333" s="1" t="s">
        <v>36</v>
      </c>
      <c r="AB333" s="6">
        <f t="shared" si="20"/>
        <v>-841.72544286965376</v>
      </c>
      <c r="AC333" s="1">
        <f t="shared" si="21"/>
        <v>-155155.78956111282</v>
      </c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</row>
    <row r="334" spans="1:43" x14ac:dyDescent="0.25">
      <c r="A334" s="1"/>
      <c r="B334" s="1">
        <v>330</v>
      </c>
      <c r="C334" s="1">
        <f t="shared" si="18"/>
        <v>50</v>
      </c>
      <c r="D334" s="1">
        <f t="shared" si="19"/>
        <v>6</v>
      </c>
      <c r="E334" s="3">
        <f>E333+VLookups!$D$8</f>
        <v>10427.341666666622</v>
      </c>
      <c r="F334" s="3">
        <f>-E334*VLookups!$D$10</f>
        <v>-312.82024999999862</v>
      </c>
      <c r="G334" s="8">
        <v>0</v>
      </c>
      <c r="H334" s="3">
        <f>(-[3]VLookups!$D$13)*(E334+F334)</f>
        <v>-3287.2194604166525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3" t="s">
        <v>36</v>
      </c>
      <c r="O334" s="2">
        <v>0</v>
      </c>
      <c r="P334" s="3">
        <f>P333-VLookups!$D$42</f>
        <v>-258.5</v>
      </c>
      <c r="Q334" s="5">
        <v>90</v>
      </c>
      <c r="R334" s="2">
        <v>0</v>
      </c>
      <c r="S334" s="3">
        <f>VLookups!$D$50</f>
        <v>-4487.7037773753191</v>
      </c>
      <c r="T334" s="2">
        <v>0</v>
      </c>
      <c r="U334" s="1">
        <v>186</v>
      </c>
      <c r="V334" s="2">
        <f>V333-VLookups!$D$54</f>
        <v>-2250</v>
      </c>
      <c r="W334" s="2">
        <f>-VLookups!$D$60</f>
        <v>-400</v>
      </c>
      <c r="X334" s="2">
        <f>-VLookups!$D$62</f>
        <v>-175</v>
      </c>
      <c r="Y334" s="6">
        <f>Y333*(1+VLookups!$D$57/12)</f>
        <v>-522.91370166310617</v>
      </c>
      <c r="Z334" s="1">
        <f>E334*VLookups!$J$3</f>
        <v>417.09366666666489</v>
      </c>
      <c r="AA334" s="1" t="s">
        <v>36</v>
      </c>
      <c r="AB334" s="6">
        <f t="shared" si="20"/>
        <v>-849.7218561217901</v>
      </c>
      <c r="AC334" s="1">
        <f t="shared" si="21"/>
        <v>-156264.10439983648</v>
      </c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</row>
    <row r="335" spans="1:43" x14ac:dyDescent="0.25">
      <c r="A335" s="1"/>
      <c r="B335" s="1">
        <v>331</v>
      </c>
      <c r="C335" s="1">
        <f t="shared" si="18"/>
        <v>50</v>
      </c>
      <c r="D335" s="1">
        <f t="shared" si="19"/>
        <v>7</v>
      </c>
      <c r="E335" s="3">
        <f>E334+VLookups!$D$8</f>
        <v>10427.376666666622</v>
      </c>
      <c r="F335" s="3">
        <f>-E335*VLookups!$D$10</f>
        <v>-312.82129999999864</v>
      </c>
      <c r="G335" s="8">
        <v>0</v>
      </c>
      <c r="H335" s="3">
        <f>(-[3]VLookups!$D$13)*(E335+F335)</f>
        <v>-3287.230494166653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3" t="s">
        <v>36</v>
      </c>
      <c r="O335" s="2">
        <v>0</v>
      </c>
      <c r="P335" s="3">
        <f>P334-VLookups!$D$42</f>
        <v>-260</v>
      </c>
      <c r="Q335" s="5">
        <v>91</v>
      </c>
      <c r="R335" s="2">
        <v>0</v>
      </c>
      <c r="S335" s="3">
        <f>VLookups!$D$50</f>
        <v>-4487.7037773753191</v>
      </c>
      <c r="T335" s="2">
        <v>0</v>
      </c>
      <c r="U335" s="1">
        <v>187</v>
      </c>
      <c r="V335" s="2">
        <f>V334-VLookups!$D$54</f>
        <v>-2255</v>
      </c>
      <c r="W335" s="2">
        <f>-VLookups!$D$60</f>
        <v>-400</v>
      </c>
      <c r="X335" s="2">
        <f>-VLookups!$D$62</f>
        <v>-175</v>
      </c>
      <c r="Y335" s="6">
        <f>Y334*(1+VLookups!$D$57/12)</f>
        <v>-524.43886662629018</v>
      </c>
      <c r="Z335" s="1">
        <f>E335*VLookups!$J$3</f>
        <v>417.09506666666488</v>
      </c>
      <c r="AA335" s="1" t="s">
        <v>36</v>
      </c>
      <c r="AB335" s="6">
        <f t="shared" si="20"/>
        <v>-857.72270483497414</v>
      </c>
      <c r="AC335" s="1">
        <f t="shared" si="21"/>
        <v>-157382.26727867118</v>
      </c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</row>
    <row r="336" spans="1:43" x14ac:dyDescent="0.25">
      <c r="A336" s="1"/>
      <c r="B336" s="1">
        <v>332</v>
      </c>
      <c r="C336" s="1">
        <f t="shared" si="18"/>
        <v>50</v>
      </c>
      <c r="D336" s="1">
        <f t="shared" si="19"/>
        <v>8</v>
      </c>
      <c r="E336" s="3">
        <f>E335+VLookups!$D$8</f>
        <v>10427.411666666621</v>
      </c>
      <c r="F336" s="3">
        <f>-E336*VLookups!$D$10</f>
        <v>-312.82234999999861</v>
      </c>
      <c r="G336" s="8">
        <v>0</v>
      </c>
      <c r="H336" s="3">
        <f>(-[3]VLookups!$D$13)*(E336+F336)</f>
        <v>-3287.2415279166526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3" t="s">
        <v>36</v>
      </c>
      <c r="O336" s="2">
        <v>0</v>
      </c>
      <c r="P336" s="3">
        <f>P335-VLookups!$D$42</f>
        <v>-261.5</v>
      </c>
      <c r="Q336" s="5">
        <v>92</v>
      </c>
      <c r="R336" s="2">
        <v>0</v>
      </c>
      <c r="S336" s="3">
        <f>VLookups!$D$50</f>
        <v>-4487.7037773753191</v>
      </c>
      <c r="T336" s="2">
        <v>0</v>
      </c>
      <c r="U336" s="1">
        <v>188</v>
      </c>
      <c r="V336" s="2">
        <f>V335-VLookups!$D$54</f>
        <v>-2260</v>
      </c>
      <c r="W336" s="2">
        <f>-VLookups!$D$60</f>
        <v>-400</v>
      </c>
      <c r="X336" s="2">
        <f>-VLookups!$D$62</f>
        <v>-175</v>
      </c>
      <c r="Y336" s="6">
        <f>Y335*(1+VLookups!$D$57/12)</f>
        <v>-525.96847998728356</v>
      </c>
      <c r="Z336" s="1">
        <f>E336*VLookups!$J$3</f>
        <v>417.09646666666487</v>
      </c>
      <c r="AA336" s="1" t="s">
        <v>36</v>
      </c>
      <c r="AB336" s="6">
        <f t="shared" si="20"/>
        <v>-865.72800194596743</v>
      </c>
      <c r="AC336" s="1">
        <f t="shared" si="21"/>
        <v>-158510.29905941495</v>
      </c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</row>
    <row r="337" spans="1:43" x14ac:dyDescent="0.25">
      <c r="A337" s="1"/>
      <c r="B337" s="1">
        <v>333</v>
      </c>
      <c r="C337" s="1">
        <f t="shared" ref="C337:C400" si="22">C325+1</f>
        <v>50</v>
      </c>
      <c r="D337" s="1">
        <f t="shared" si="19"/>
        <v>9</v>
      </c>
      <c r="E337" s="3">
        <f>E336+VLookups!$D$8</f>
        <v>10427.446666666621</v>
      </c>
      <c r="F337" s="3">
        <f>-E337*VLookups!$D$10</f>
        <v>-312.82339999999863</v>
      </c>
      <c r="G337" s="8">
        <v>0</v>
      </c>
      <c r="H337" s="3">
        <f>(-[3]VLookups!$D$13)*(E337+F337)</f>
        <v>-3287.2525616666521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3" t="s">
        <v>36</v>
      </c>
      <c r="O337" s="2">
        <v>0</v>
      </c>
      <c r="P337" s="3">
        <f>P336-VLookups!$D$42</f>
        <v>-263</v>
      </c>
      <c r="Q337" s="5">
        <v>93</v>
      </c>
      <c r="R337" s="2">
        <v>0</v>
      </c>
      <c r="S337" s="3">
        <f>VLookups!$D$50</f>
        <v>-4487.7037773753191</v>
      </c>
      <c r="T337" s="2">
        <v>0</v>
      </c>
      <c r="U337" s="1">
        <v>189</v>
      </c>
      <c r="V337" s="2">
        <f>V336-VLookups!$D$54</f>
        <v>-2265</v>
      </c>
      <c r="W337" s="2">
        <f>-VLookups!$D$60</f>
        <v>-400</v>
      </c>
      <c r="X337" s="2">
        <f>-VLookups!$D$62</f>
        <v>-175</v>
      </c>
      <c r="Y337" s="6">
        <f>Y336*(1+VLookups!$D$57/12)</f>
        <v>-527.50255472057984</v>
      </c>
      <c r="Z337" s="1">
        <f>E337*VLookups!$J$3</f>
        <v>417.09786666666486</v>
      </c>
      <c r="AA337" s="1" t="s">
        <v>36</v>
      </c>
      <c r="AB337" s="6">
        <f t="shared" si="20"/>
        <v>-873.73776042926374</v>
      </c>
      <c r="AC337" s="1">
        <f t="shared" si="21"/>
        <v>-159648.22065160991</v>
      </c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</row>
    <row r="338" spans="1:43" x14ac:dyDescent="0.25">
      <c r="A338" s="1"/>
      <c r="B338" s="1">
        <v>334</v>
      </c>
      <c r="C338" s="1">
        <f t="shared" si="22"/>
        <v>50</v>
      </c>
      <c r="D338" s="1">
        <f t="shared" ref="D338:D401" si="23">D326</f>
        <v>10</v>
      </c>
      <c r="E338" s="3">
        <f>E337+VLookups!$D$8</f>
        <v>10427.481666666621</v>
      </c>
      <c r="F338" s="3">
        <f>-E338*VLookups!$D$10</f>
        <v>-312.82444999999865</v>
      </c>
      <c r="G338" s="8">
        <v>0</v>
      </c>
      <c r="H338" s="3">
        <f>(-[3]VLookups!$D$13)*(E338+F338)</f>
        <v>-3287.2635954166526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3" t="s">
        <v>36</v>
      </c>
      <c r="O338" s="2">
        <v>0</v>
      </c>
      <c r="P338" s="3">
        <f>P337-VLookups!$D$42</f>
        <v>-264.5</v>
      </c>
      <c r="Q338" s="5">
        <v>94</v>
      </c>
      <c r="R338" s="2">
        <v>0</v>
      </c>
      <c r="S338" s="3">
        <f>VLookups!$D$50</f>
        <v>-4487.7037773753191</v>
      </c>
      <c r="T338" s="2">
        <v>0</v>
      </c>
      <c r="U338" s="1">
        <v>190</v>
      </c>
      <c r="V338" s="2">
        <f>V337-VLookups!$D$54</f>
        <v>-2270</v>
      </c>
      <c r="W338" s="2">
        <f>-VLookups!$D$60</f>
        <v>-400</v>
      </c>
      <c r="X338" s="2">
        <f>-VLookups!$D$62</f>
        <v>-175</v>
      </c>
      <c r="Y338" s="6">
        <f>Y337*(1+VLookups!$D$57/12)</f>
        <v>-529.04110383851491</v>
      </c>
      <c r="Z338" s="1">
        <f>E338*VLookups!$J$3</f>
        <v>417.09926666666485</v>
      </c>
      <c r="AA338" s="1" t="s">
        <v>36</v>
      </c>
      <c r="AB338" s="6">
        <f t="shared" si="20"/>
        <v>-881.75199329719908</v>
      </c>
      <c r="AC338" s="1">
        <f t="shared" si="21"/>
        <v>-160796.0530126598</v>
      </c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</row>
    <row r="339" spans="1:43" x14ac:dyDescent="0.25">
      <c r="A339" s="1"/>
      <c r="B339" s="1">
        <v>335</v>
      </c>
      <c r="C339" s="1">
        <f t="shared" si="22"/>
        <v>50</v>
      </c>
      <c r="D339" s="1">
        <f t="shared" si="23"/>
        <v>11</v>
      </c>
      <c r="E339" s="3">
        <f>E338+VLookups!$D$8</f>
        <v>10427.516666666621</v>
      </c>
      <c r="F339" s="3">
        <f>-E339*VLookups!$D$10</f>
        <v>-312.82549999999861</v>
      </c>
      <c r="G339" s="8">
        <v>0</v>
      </c>
      <c r="H339" s="3">
        <f>(-[3]VLookups!$D$13)*(E339+F339)</f>
        <v>-3287.2746291666522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3" t="s">
        <v>36</v>
      </c>
      <c r="O339" s="2">
        <v>0</v>
      </c>
      <c r="P339" s="3">
        <f>P338-VLookups!$D$42</f>
        <v>-266</v>
      </c>
      <c r="Q339" s="5">
        <v>95</v>
      </c>
      <c r="R339" s="2">
        <v>0</v>
      </c>
      <c r="S339" s="3">
        <f>VLookups!$D$50</f>
        <v>-4487.7037773753191</v>
      </c>
      <c r="T339" s="2">
        <v>0</v>
      </c>
      <c r="U339" s="1">
        <v>191</v>
      </c>
      <c r="V339" s="2">
        <f>V338-VLookups!$D$54</f>
        <v>-2275</v>
      </c>
      <c r="W339" s="2">
        <f>-VLookups!$D$60</f>
        <v>-400</v>
      </c>
      <c r="X339" s="2">
        <f>-VLookups!$D$62</f>
        <v>-175</v>
      </c>
      <c r="Y339" s="6">
        <f>Y338*(1+VLookups!$D$57/12)</f>
        <v>-530.58414039137722</v>
      </c>
      <c r="Z339" s="1">
        <f>E339*VLookups!$J$3</f>
        <v>417.10066666666484</v>
      </c>
      <c r="AA339" s="1" t="s">
        <v>36</v>
      </c>
      <c r="AB339" s="6">
        <f t="shared" si="20"/>
        <v>-889.7707136000613</v>
      </c>
      <c r="AC339" s="1">
        <f t="shared" si="21"/>
        <v>-161953.81714794764</v>
      </c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</row>
    <row r="340" spans="1:43" x14ac:dyDescent="0.25">
      <c r="A340" s="1"/>
      <c r="B340" s="1">
        <v>336</v>
      </c>
      <c r="C340" s="1">
        <f t="shared" si="22"/>
        <v>51</v>
      </c>
      <c r="D340" s="1">
        <f t="shared" si="23"/>
        <v>0</v>
      </c>
      <c r="E340" s="3">
        <f>E339+VLookups!$D$8</f>
        <v>10427.551666666621</v>
      </c>
      <c r="F340" s="3">
        <f>-E340*VLookups!$D$10</f>
        <v>-312.82654999999863</v>
      </c>
      <c r="G340" s="8">
        <v>0</v>
      </c>
      <c r="H340" s="3">
        <f>(-[3]VLookups!$D$13)*(E340+F340)</f>
        <v>-3287.2856629166527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3" t="s">
        <v>36</v>
      </c>
      <c r="O340" s="2">
        <v>0</v>
      </c>
      <c r="P340" s="3">
        <f>P339-VLookups!$D$42</f>
        <v>-267.5</v>
      </c>
      <c r="Q340" s="5">
        <v>96</v>
      </c>
      <c r="R340" s="2">
        <v>0</v>
      </c>
      <c r="S340" s="3">
        <f>VLookups!$D$50</f>
        <v>-4487.7037773753191</v>
      </c>
      <c r="T340" s="2">
        <v>0</v>
      </c>
      <c r="U340" s="1">
        <v>192</v>
      </c>
      <c r="V340" s="2">
        <f>V339-VLookups!$D$54</f>
        <v>-2280</v>
      </c>
      <c r="W340" s="2">
        <f>-VLookups!$D$60</f>
        <v>-400</v>
      </c>
      <c r="X340" s="2">
        <f>-VLookups!$D$62</f>
        <v>-175</v>
      </c>
      <c r="Y340" s="6">
        <f>Y339*(1+VLookups!$D$57/12)</f>
        <v>-532.13167746751878</v>
      </c>
      <c r="Z340" s="1">
        <f>E340*VLookups!$J$3</f>
        <v>417.10206666666483</v>
      </c>
      <c r="AA340" s="1" t="s">
        <v>36</v>
      </c>
      <c r="AB340" s="6">
        <f t="shared" si="20"/>
        <v>-897.7939344262029</v>
      </c>
      <c r="AC340" s="1">
        <f t="shared" si="21"/>
        <v>-163121.53411095377</v>
      </c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</row>
    <row r="341" spans="1:43" x14ac:dyDescent="0.25">
      <c r="A341" s="1"/>
      <c r="B341" s="1">
        <v>337</v>
      </c>
      <c r="C341" s="1">
        <f t="shared" si="22"/>
        <v>51</v>
      </c>
      <c r="D341" s="1">
        <f t="shared" si="23"/>
        <v>1</v>
      </c>
      <c r="E341" s="3">
        <f>E340+VLookups!$D$8</f>
        <v>10427.586666666621</v>
      </c>
      <c r="F341" s="3">
        <f>-E341*VLookups!$D$10</f>
        <v>-312.8275999999986</v>
      </c>
      <c r="G341" s="8">
        <v>0</v>
      </c>
      <c r="H341" s="3">
        <f>(-[3]VLookups!$D$13)*(E341+F341)</f>
        <v>-3287.2966966666522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3" t="s">
        <v>36</v>
      </c>
      <c r="O341" s="2">
        <v>0</v>
      </c>
      <c r="P341" s="3">
        <f>P340-VLookups!$D$42</f>
        <v>-269</v>
      </c>
      <c r="Q341" s="5">
        <v>97</v>
      </c>
      <c r="R341" s="2">
        <v>0</v>
      </c>
      <c r="S341" s="3">
        <f>VLookups!$D$50</f>
        <v>-4487.7037773753191</v>
      </c>
      <c r="T341" s="2">
        <v>0</v>
      </c>
      <c r="U341" s="1">
        <v>193</v>
      </c>
      <c r="V341" s="2">
        <f>V340-VLookups!$D$54</f>
        <v>-2285</v>
      </c>
      <c r="W341" s="2">
        <f>-VLookups!$D$60</f>
        <v>-400</v>
      </c>
      <c r="X341" s="2">
        <f>-VLookups!$D$62</f>
        <v>-175</v>
      </c>
      <c r="Y341" s="6">
        <f>Y340*(1+VLookups!$D$57/12)</f>
        <v>-533.68372819346575</v>
      </c>
      <c r="Z341" s="1">
        <f>E341*VLookups!$J$3</f>
        <v>417.10346666666481</v>
      </c>
      <c r="AA341" s="1" t="s">
        <v>36</v>
      </c>
      <c r="AB341" s="6">
        <f t="shared" si="20"/>
        <v>-905.8216689021499</v>
      </c>
      <c r="AC341" s="1">
        <f t="shared" si="21"/>
        <v>-164299.22500337419</v>
      </c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</row>
    <row r="342" spans="1:43" x14ac:dyDescent="0.25">
      <c r="A342" s="1"/>
      <c r="B342" s="1">
        <v>338</v>
      </c>
      <c r="C342" s="1">
        <f t="shared" si="22"/>
        <v>51</v>
      </c>
      <c r="D342" s="1">
        <f t="shared" si="23"/>
        <v>2</v>
      </c>
      <c r="E342" s="3">
        <f>E341+VLookups!$D$8</f>
        <v>10427.621666666621</v>
      </c>
      <c r="F342" s="3">
        <f>-E342*VLookups!$D$10</f>
        <v>-312.82864999999862</v>
      </c>
      <c r="G342" s="8">
        <v>0</v>
      </c>
      <c r="H342" s="3">
        <f>(-[3]VLookups!$D$13)*(E342+F342)</f>
        <v>-3287.3077304166518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3" t="s">
        <v>36</v>
      </c>
      <c r="O342" s="2">
        <v>0</v>
      </c>
      <c r="P342" s="3">
        <f>P341-VLookups!$D$42</f>
        <v>-270.5</v>
      </c>
      <c r="Q342" s="5">
        <v>98</v>
      </c>
      <c r="R342" s="2">
        <v>0</v>
      </c>
      <c r="S342" s="3">
        <f>VLookups!$D$50</f>
        <v>-4487.7037773753191</v>
      </c>
      <c r="T342" s="2">
        <v>0</v>
      </c>
      <c r="U342" s="1">
        <v>194</v>
      </c>
      <c r="V342" s="2">
        <f>V341-VLookups!$D$54</f>
        <v>-2290</v>
      </c>
      <c r="W342" s="2">
        <f>-VLookups!$D$60</f>
        <v>-400</v>
      </c>
      <c r="X342" s="2">
        <f>-VLookups!$D$62</f>
        <v>-175</v>
      </c>
      <c r="Y342" s="6">
        <f>Y341*(1+VLookups!$D$57/12)</f>
        <v>-535.24030573403002</v>
      </c>
      <c r="Z342" s="1">
        <f>E342*VLookups!$J$3</f>
        <v>417.1048666666648</v>
      </c>
      <c r="AA342" s="1" t="s">
        <v>36</v>
      </c>
      <c r="AB342" s="6">
        <f t="shared" si="20"/>
        <v>-913.8539301927151</v>
      </c>
      <c r="AC342" s="1">
        <f t="shared" si="21"/>
        <v>-165486.91097523918</v>
      </c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</row>
    <row r="343" spans="1:43" x14ac:dyDescent="0.25">
      <c r="A343" s="1"/>
      <c r="B343" s="1">
        <v>339</v>
      </c>
      <c r="C343" s="1">
        <f t="shared" si="22"/>
        <v>51</v>
      </c>
      <c r="D343" s="1">
        <f t="shared" si="23"/>
        <v>3</v>
      </c>
      <c r="E343" s="3">
        <f>E342+VLookups!$D$8</f>
        <v>10427.65666666662</v>
      </c>
      <c r="F343" s="3">
        <f>-E343*VLookups!$D$10</f>
        <v>-312.82969999999858</v>
      </c>
      <c r="G343" s="8">
        <v>0</v>
      </c>
      <c r="H343" s="3">
        <f>(-[3]VLookups!$D$13)*(E343+F343)</f>
        <v>-3287.3187641666523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3" t="s">
        <v>36</v>
      </c>
      <c r="O343" s="2">
        <v>0</v>
      </c>
      <c r="P343" s="3">
        <f>P342-VLookups!$D$42</f>
        <v>-272</v>
      </c>
      <c r="Q343" s="5">
        <v>99</v>
      </c>
      <c r="R343" s="2">
        <v>0</v>
      </c>
      <c r="S343" s="3">
        <f>VLookups!$D$50</f>
        <v>-4487.7037773753191</v>
      </c>
      <c r="T343" s="2">
        <v>0</v>
      </c>
      <c r="U343" s="1">
        <v>195</v>
      </c>
      <c r="V343" s="2">
        <f>V342-VLookups!$D$54</f>
        <v>-2295</v>
      </c>
      <c r="W343" s="2">
        <f>-VLookups!$D$60</f>
        <v>-400</v>
      </c>
      <c r="X343" s="2">
        <f>-VLookups!$D$62</f>
        <v>-175</v>
      </c>
      <c r="Y343" s="6">
        <f>Y342*(1+VLookups!$D$57/12)</f>
        <v>-536.80142329242096</v>
      </c>
      <c r="Z343" s="1">
        <f>E343*VLookups!$J$3</f>
        <v>417.10626666666485</v>
      </c>
      <c r="AA343" s="1" t="s">
        <v>36</v>
      </c>
      <c r="AB343" s="6">
        <f t="shared" si="20"/>
        <v>-921.89073150110517</v>
      </c>
      <c r="AC343" s="1">
        <f t="shared" si="21"/>
        <v>-166684.61322503234</v>
      </c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</row>
    <row r="344" spans="1:43" x14ac:dyDescent="0.25">
      <c r="A344" s="1"/>
      <c r="B344" s="1">
        <v>340</v>
      </c>
      <c r="C344" s="1">
        <f t="shared" si="22"/>
        <v>51</v>
      </c>
      <c r="D344" s="1">
        <f t="shared" si="23"/>
        <v>4</v>
      </c>
      <c r="E344" s="3">
        <f>E343+VLookups!$D$8</f>
        <v>10427.69166666662</v>
      </c>
      <c r="F344" s="3">
        <f>-E344*VLookups!$D$10</f>
        <v>-312.8307499999986</v>
      </c>
      <c r="G344" s="8">
        <v>0</v>
      </c>
      <c r="H344" s="3">
        <f>(-[3]VLookups!$D$13)*(E344+F344)</f>
        <v>-3287.3297979166518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3" t="s">
        <v>36</v>
      </c>
      <c r="O344" s="2">
        <v>0</v>
      </c>
      <c r="P344" s="3">
        <f>P343-VLookups!$D$42</f>
        <v>-273.5</v>
      </c>
      <c r="Q344" s="5">
        <v>100</v>
      </c>
      <c r="R344" s="2">
        <v>0</v>
      </c>
      <c r="S344" s="3">
        <f>VLookups!$D$50</f>
        <v>-4487.7037773753191</v>
      </c>
      <c r="T344" s="2">
        <v>0</v>
      </c>
      <c r="U344" s="1">
        <v>196</v>
      </c>
      <c r="V344" s="2">
        <f>V343-VLookups!$D$54</f>
        <v>-2300</v>
      </c>
      <c r="W344" s="2">
        <f>-VLookups!$D$60</f>
        <v>-400</v>
      </c>
      <c r="X344" s="2">
        <f>-VLookups!$D$62</f>
        <v>-175</v>
      </c>
      <c r="Y344" s="6">
        <f>Y343*(1+VLookups!$D$57/12)</f>
        <v>-538.36709411035724</v>
      </c>
      <c r="Z344" s="1">
        <f>E344*VLookups!$J$3</f>
        <v>417.10766666666484</v>
      </c>
      <c r="AA344" s="1" t="s">
        <v>36</v>
      </c>
      <c r="AB344" s="6">
        <f t="shared" si="20"/>
        <v>-929.93208606904238</v>
      </c>
      <c r="AC344" s="1">
        <f t="shared" si="21"/>
        <v>-167892.35299980978</v>
      </c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</row>
    <row r="345" spans="1:43" x14ac:dyDescent="0.25">
      <c r="A345" s="1"/>
      <c r="B345" s="1">
        <v>341</v>
      </c>
      <c r="C345" s="1">
        <f t="shared" si="22"/>
        <v>51</v>
      </c>
      <c r="D345" s="1">
        <f t="shared" si="23"/>
        <v>5</v>
      </c>
      <c r="E345" s="3">
        <f>E344+VLookups!$D$8</f>
        <v>10427.72666666662</v>
      </c>
      <c r="F345" s="3">
        <f>-E345*VLookups!$D$10</f>
        <v>-312.83179999999857</v>
      </c>
      <c r="G345" s="8">
        <v>0</v>
      </c>
      <c r="H345" s="3">
        <f>(-[3]VLookups!$D$13)*(E345+F345)</f>
        <v>-3287.3408316666523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3" t="s">
        <v>36</v>
      </c>
      <c r="O345" s="2">
        <v>0</v>
      </c>
      <c r="P345" s="3">
        <f>P344-VLookups!$D$42</f>
        <v>-275</v>
      </c>
      <c r="Q345" s="5">
        <v>101</v>
      </c>
      <c r="R345" s="2">
        <v>0</v>
      </c>
      <c r="S345" s="3">
        <f>VLookups!$D$50</f>
        <v>-4487.7037773753191</v>
      </c>
      <c r="T345" s="2">
        <v>0</v>
      </c>
      <c r="U345" s="1">
        <v>197</v>
      </c>
      <c r="V345" s="2">
        <f>V344-VLookups!$D$54</f>
        <v>-2305</v>
      </c>
      <c r="W345" s="2">
        <f>-VLookups!$D$60</f>
        <v>-400</v>
      </c>
      <c r="X345" s="2">
        <f>-VLookups!$D$62</f>
        <v>-175</v>
      </c>
      <c r="Y345" s="6">
        <f>Y344*(1+VLookups!$D$57/12)</f>
        <v>-539.93733146817908</v>
      </c>
      <c r="Z345" s="1">
        <f>E345*VLookups!$J$3</f>
        <v>417.10906666666483</v>
      </c>
      <c r="AA345" s="1" t="s">
        <v>36</v>
      </c>
      <c r="AB345" s="6">
        <f t="shared" si="20"/>
        <v>-937.97800717686323</v>
      </c>
      <c r="AC345" s="1">
        <f t="shared" si="21"/>
        <v>-169110.15159531965</v>
      </c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</row>
    <row r="346" spans="1:43" x14ac:dyDescent="0.25">
      <c r="A346" s="1"/>
      <c r="B346" s="1">
        <v>342</v>
      </c>
      <c r="C346" s="1">
        <f t="shared" si="22"/>
        <v>51</v>
      </c>
      <c r="D346" s="1">
        <f t="shared" si="23"/>
        <v>6</v>
      </c>
      <c r="E346" s="3">
        <f>E345+VLookups!$D$8</f>
        <v>10427.76166666662</v>
      </c>
      <c r="F346" s="3">
        <f>-E346*VLookups!$D$10</f>
        <v>-312.83284999999859</v>
      </c>
      <c r="G346" s="8">
        <v>0</v>
      </c>
      <c r="H346" s="3">
        <f>(-[3]VLookups!$D$13)*(E346+F346)</f>
        <v>-3287.3518654166519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3" t="s">
        <v>36</v>
      </c>
      <c r="O346" s="2">
        <v>0</v>
      </c>
      <c r="P346" s="3">
        <f>P345-VLookups!$D$42</f>
        <v>-276.5</v>
      </c>
      <c r="Q346" s="5">
        <v>102</v>
      </c>
      <c r="R346" s="2">
        <v>0</v>
      </c>
      <c r="S346" s="3">
        <f>VLookups!$D$50</f>
        <v>-4487.7037773753191</v>
      </c>
      <c r="T346" s="2">
        <v>0</v>
      </c>
      <c r="U346" s="1">
        <v>198</v>
      </c>
      <c r="V346" s="2">
        <f>V345-VLookups!$D$54</f>
        <v>-2310</v>
      </c>
      <c r="W346" s="2">
        <f>-VLookups!$D$60</f>
        <v>-400</v>
      </c>
      <c r="X346" s="2">
        <f>-VLookups!$D$62</f>
        <v>-175</v>
      </c>
      <c r="Y346" s="6">
        <f>Y345*(1+VLookups!$D$57/12)</f>
        <v>-541.51214868496129</v>
      </c>
      <c r="Z346" s="1">
        <f>E346*VLookups!$J$3</f>
        <v>417.11046666666482</v>
      </c>
      <c r="AA346" s="1" t="s">
        <v>36</v>
      </c>
      <c r="AB346" s="6">
        <f t="shared" si="20"/>
        <v>-946.02850814364626</v>
      </c>
      <c r="AC346" s="1">
        <f t="shared" si="21"/>
        <v>-170338.03035612218</v>
      </c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</row>
    <row r="347" spans="1:43" x14ac:dyDescent="0.25">
      <c r="A347" s="1"/>
      <c r="B347" s="1">
        <v>343</v>
      </c>
      <c r="C347" s="1">
        <f t="shared" si="22"/>
        <v>51</v>
      </c>
      <c r="D347" s="1">
        <f t="shared" si="23"/>
        <v>7</v>
      </c>
      <c r="E347" s="3">
        <f>E346+VLookups!$D$8</f>
        <v>10427.79666666662</v>
      </c>
      <c r="F347" s="3">
        <f>-E347*VLookups!$D$10</f>
        <v>-312.83389999999861</v>
      </c>
      <c r="G347" s="8">
        <v>0</v>
      </c>
      <c r="H347" s="3">
        <f>(-[3]VLookups!$D$13)*(E347+F347)</f>
        <v>-3287.3628991666524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3" t="s">
        <v>36</v>
      </c>
      <c r="O347" s="2">
        <v>0</v>
      </c>
      <c r="P347" s="3">
        <f>P346-VLookups!$D$42</f>
        <v>-278</v>
      </c>
      <c r="Q347" s="5">
        <v>103</v>
      </c>
      <c r="R347" s="2">
        <v>0</v>
      </c>
      <c r="S347" s="3">
        <f>VLookups!$D$50</f>
        <v>-4487.7037773753191</v>
      </c>
      <c r="T347" s="2">
        <v>0</v>
      </c>
      <c r="U347" s="1">
        <v>199</v>
      </c>
      <c r="V347" s="2">
        <f>V346-VLookups!$D$54</f>
        <v>-2315</v>
      </c>
      <c r="W347" s="2">
        <f>-VLookups!$D$60</f>
        <v>-400</v>
      </c>
      <c r="X347" s="2">
        <f>-VLookups!$D$62</f>
        <v>-175</v>
      </c>
      <c r="Y347" s="6">
        <f>Y346*(1+VLookups!$D$57/12)</f>
        <v>-543.09155911862581</v>
      </c>
      <c r="Z347" s="1">
        <f>E347*VLookups!$J$3</f>
        <v>417.11186666666481</v>
      </c>
      <c r="AA347" s="1" t="s">
        <v>36</v>
      </c>
      <c r="AB347" s="6">
        <f t="shared" si="20"/>
        <v>-954.08360232731002</v>
      </c>
      <c r="AC347" s="1">
        <f t="shared" si="21"/>
        <v>-171576.01067570969</v>
      </c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</row>
    <row r="348" spans="1:43" x14ac:dyDescent="0.25">
      <c r="A348" s="1"/>
      <c r="B348" s="1">
        <v>344</v>
      </c>
      <c r="C348" s="1">
        <f t="shared" si="22"/>
        <v>51</v>
      </c>
      <c r="D348" s="1">
        <f t="shared" si="23"/>
        <v>8</v>
      </c>
      <c r="E348" s="3">
        <f>E347+VLookups!$D$8</f>
        <v>10427.83166666662</v>
      </c>
      <c r="F348" s="3">
        <f>-E348*VLookups!$D$10</f>
        <v>-312.83494999999857</v>
      </c>
      <c r="G348" s="8">
        <v>0</v>
      </c>
      <c r="H348" s="3">
        <f>(-[3]VLookups!$D$13)*(E348+F348)</f>
        <v>-3287.3739329166519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3" t="s">
        <v>36</v>
      </c>
      <c r="O348" s="2">
        <v>0</v>
      </c>
      <c r="P348" s="3">
        <f>P347-VLookups!$D$42</f>
        <v>-279.5</v>
      </c>
      <c r="Q348" s="5">
        <v>104</v>
      </c>
      <c r="R348" s="2">
        <v>0</v>
      </c>
      <c r="S348" s="3">
        <f>VLookups!$D$50</f>
        <v>-4487.7037773753191</v>
      </c>
      <c r="T348" s="2">
        <v>0</v>
      </c>
      <c r="U348" s="1">
        <v>200</v>
      </c>
      <c r="V348" s="2">
        <f>V347-VLookups!$D$54</f>
        <v>-2320</v>
      </c>
      <c r="W348" s="2">
        <f>-VLookups!$D$60</f>
        <v>-400</v>
      </c>
      <c r="X348" s="2">
        <f>-VLookups!$D$62</f>
        <v>-175</v>
      </c>
      <c r="Y348" s="6">
        <f>Y347*(1+VLookups!$D$57/12)</f>
        <v>-544.67557616605518</v>
      </c>
      <c r="Z348" s="1">
        <f>E348*VLookups!$J$3</f>
        <v>417.1132666666648</v>
      </c>
      <c r="AA348" s="1" t="s">
        <v>36</v>
      </c>
      <c r="AB348" s="6">
        <f t="shared" si="20"/>
        <v>-962.14330312474033</v>
      </c>
      <c r="AC348" s="1">
        <f t="shared" si="21"/>
        <v>-172824.11399662727</v>
      </c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</row>
    <row r="349" spans="1:43" x14ac:dyDescent="0.25">
      <c r="A349" s="1"/>
      <c r="B349" s="1">
        <v>345</v>
      </c>
      <c r="C349" s="1">
        <f t="shared" si="22"/>
        <v>51</v>
      </c>
      <c r="D349" s="1">
        <f t="shared" si="23"/>
        <v>9</v>
      </c>
      <c r="E349" s="3">
        <f>E348+VLookups!$D$8</f>
        <v>10427.866666666619</v>
      </c>
      <c r="F349" s="3">
        <f>-E349*VLookups!$D$10</f>
        <v>-312.83599999999859</v>
      </c>
      <c r="G349" s="8">
        <v>0</v>
      </c>
      <c r="H349" s="3">
        <f>(-[3]VLookups!$D$13)*(E349+F349)</f>
        <v>-3287.3849666666515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3" t="s">
        <v>36</v>
      </c>
      <c r="O349" s="2">
        <v>0</v>
      </c>
      <c r="P349" s="3">
        <f>P348-VLookups!$D$42</f>
        <v>-281</v>
      </c>
      <c r="Q349" s="5">
        <v>105</v>
      </c>
      <c r="R349" s="2">
        <v>0</v>
      </c>
      <c r="S349" s="3">
        <f>VLookups!$D$50</f>
        <v>-4487.7037773753191</v>
      </c>
      <c r="T349" s="2">
        <v>0</v>
      </c>
      <c r="U349" s="1">
        <v>201</v>
      </c>
      <c r="V349" s="2">
        <f>V348-VLookups!$D$54</f>
        <v>-2325</v>
      </c>
      <c r="W349" s="2">
        <f>-VLookups!$D$60</f>
        <v>-400</v>
      </c>
      <c r="X349" s="2">
        <f>-VLookups!$D$62</f>
        <v>-175</v>
      </c>
      <c r="Y349" s="6">
        <f>Y348*(1+VLookups!$D$57/12)</f>
        <v>-546.26421326320622</v>
      </c>
      <c r="Z349" s="1">
        <f>E349*VLookups!$J$3</f>
        <v>417.11466666666479</v>
      </c>
      <c r="AA349" s="1" t="s">
        <v>36</v>
      </c>
      <c r="AB349" s="6">
        <f t="shared" si="20"/>
        <v>-970.20762397189242</v>
      </c>
      <c r="AC349" s="1">
        <f t="shared" si="21"/>
        <v>-174082.36181059355</v>
      </c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</row>
    <row r="350" spans="1:43" x14ac:dyDescent="0.25">
      <c r="A350" s="1"/>
      <c r="B350" s="1">
        <v>346</v>
      </c>
      <c r="C350" s="1">
        <f t="shared" si="22"/>
        <v>51</v>
      </c>
      <c r="D350" s="1">
        <f t="shared" si="23"/>
        <v>10</v>
      </c>
      <c r="E350" s="3">
        <f>E349+VLookups!$D$8</f>
        <v>10427.901666666619</v>
      </c>
      <c r="F350" s="3">
        <f>-E350*VLookups!$D$10</f>
        <v>-312.83704999999856</v>
      </c>
      <c r="G350" s="8">
        <v>0</v>
      </c>
      <c r="H350" s="3">
        <f>(-[3]VLookups!$D$13)*(E350+F350)</f>
        <v>-3287.396000416652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3" t="s">
        <v>36</v>
      </c>
      <c r="O350" s="2">
        <v>0</v>
      </c>
      <c r="P350" s="3">
        <f>P349-VLookups!$D$42</f>
        <v>-282.5</v>
      </c>
      <c r="Q350" s="5">
        <v>106</v>
      </c>
      <c r="R350" s="2">
        <v>0</v>
      </c>
      <c r="S350" s="3">
        <f>VLookups!$D$50</f>
        <v>-4487.7037773753191</v>
      </c>
      <c r="T350" s="2">
        <v>0</v>
      </c>
      <c r="U350" s="1">
        <v>202</v>
      </c>
      <c r="V350" s="2">
        <f>V349-VLookups!$D$54</f>
        <v>-2330</v>
      </c>
      <c r="W350" s="2">
        <f>-VLookups!$D$60</f>
        <v>-400</v>
      </c>
      <c r="X350" s="2">
        <f>-VLookups!$D$62</f>
        <v>-175</v>
      </c>
      <c r="Y350" s="6">
        <f>Y349*(1+VLookups!$D$57/12)</f>
        <v>-547.85748388522393</v>
      </c>
      <c r="Z350" s="1">
        <f>E350*VLookups!$J$3</f>
        <v>417.11606666666478</v>
      </c>
      <c r="AA350" s="1" t="s">
        <v>36</v>
      </c>
      <c r="AB350" s="6">
        <f t="shared" si="20"/>
        <v>-978.27657834390914</v>
      </c>
      <c r="AC350" s="1">
        <f t="shared" si="21"/>
        <v>-175350.77565862177</v>
      </c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</row>
    <row r="351" spans="1:43" x14ac:dyDescent="0.25">
      <c r="A351" s="1"/>
      <c r="B351" s="1">
        <v>347</v>
      </c>
      <c r="C351" s="1">
        <f t="shared" si="22"/>
        <v>51</v>
      </c>
      <c r="D351" s="1">
        <f t="shared" si="23"/>
        <v>11</v>
      </c>
      <c r="E351" s="3">
        <f>E350+VLookups!$D$8</f>
        <v>10427.936666666619</v>
      </c>
      <c r="F351" s="3">
        <f>-E351*VLookups!$D$10</f>
        <v>-312.83809999999858</v>
      </c>
      <c r="G351" s="8">
        <v>0</v>
      </c>
      <c r="H351" s="3">
        <f>(-[3]VLookups!$D$13)*(E351+F351)</f>
        <v>-3287.4070341666516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3" t="s">
        <v>36</v>
      </c>
      <c r="O351" s="2">
        <v>0</v>
      </c>
      <c r="P351" s="3">
        <f>P350-VLookups!$D$42</f>
        <v>-284</v>
      </c>
      <c r="Q351" s="5">
        <v>107</v>
      </c>
      <c r="R351" s="2">
        <v>0</v>
      </c>
      <c r="S351" s="3">
        <f>VLookups!$D$50</f>
        <v>-4487.7037773753191</v>
      </c>
      <c r="T351" s="2">
        <v>0</v>
      </c>
      <c r="U351" s="1">
        <v>203</v>
      </c>
      <c r="V351" s="2">
        <f>V350-VLookups!$D$54</f>
        <v>-2335</v>
      </c>
      <c r="W351" s="2">
        <f>-VLookups!$D$60</f>
        <v>-400</v>
      </c>
      <c r="X351" s="2">
        <f>-VLookups!$D$62</f>
        <v>-175</v>
      </c>
      <c r="Y351" s="6">
        <f>Y350*(1+VLookups!$D$57/12)</f>
        <v>-549.45540154655589</v>
      </c>
      <c r="Z351" s="1">
        <f>E351*VLookups!$J$3</f>
        <v>417.11746666666477</v>
      </c>
      <c r="AA351" s="1" t="s">
        <v>36</v>
      </c>
      <c r="AB351" s="6">
        <f t="shared" si="20"/>
        <v>-986.35017975524215</v>
      </c>
      <c r="AC351" s="1">
        <f t="shared" si="21"/>
        <v>-176629.3771311414</v>
      </c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</row>
    <row r="352" spans="1:43" x14ac:dyDescent="0.25">
      <c r="A352" s="1"/>
      <c r="B352" s="1">
        <v>348</v>
      </c>
      <c r="C352" s="1">
        <f t="shared" si="22"/>
        <v>52</v>
      </c>
      <c r="D352" s="1">
        <f t="shared" si="23"/>
        <v>0</v>
      </c>
      <c r="E352" s="3">
        <f>E351+VLookups!$D$8</f>
        <v>10427.971666666619</v>
      </c>
      <c r="F352" s="3">
        <f>-E352*VLookups!$D$10</f>
        <v>-312.83914999999854</v>
      </c>
      <c r="G352" s="8">
        <v>0</v>
      </c>
      <c r="H352" s="3">
        <f>(-[3]VLookups!$D$13)*(E352+F352)</f>
        <v>-3287.418067916652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3" t="s">
        <v>36</v>
      </c>
      <c r="O352" s="2">
        <v>0</v>
      </c>
      <c r="P352" s="3">
        <f>P351-VLookups!$D$42</f>
        <v>-285.5</v>
      </c>
      <c r="Q352" s="5">
        <v>108</v>
      </c>
      <c r="R352" s="2">
        <v>0</v>
      </c>
      <c r="S352" s="3">
        <f>VLookups!$D$50</f>
        <v>-4487.7037773753191</v>
      </c>
      <c r="T352" s="2">
        <v>0</v>
      </c>
      <c r="U352" s="1">
        <v>204</v>
      </c>
      <c r="V352" s="2">
        <f>V351-VLookups!$D$54</f>
        <v>-2340</v>
      </c>
      <c r="W352" s="2">
        <f>-VLookups!$D$60</f>
        <v>-400</v>
      </c>
      <c r="X352" s="2">
        <f>-VLookups!$D$62</f>
        <v>-175</v>
      </c>
      <c r="Y352" s="6">
        <f>Y351*(1+VLookups!$D$57/12)</f>
        <v>-551.05797980106672</v>
      </c>
      <c r="Z352" s="1">
        <f>E352*VLookups!$J$3</f>
        <v>417.11886666666476</v>
      </c>
      <c r="AA352" s="1" t="s">
        <v>36</v>
      </c>
      <c r="AB352" s="6">
        <f t="shared" si="20"/>
        <v>-994.42844175975199</v>
      </c>
      <c r="AC352" s="1">
        <f t="shared" si="21"/>
        <v>-177918.18786811974</v>
      </c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</row>
    <row r="353" spans="1:43" x14ac:dyDescent="0.25">
      <c r="A353" s="1"/>
      <c r="B353" s="1">
        <v>349</v>
      </c>
      <c r="C353" s="1">
        <f t="shared" si="22"/>
        <v>52</v>
      </c>
      <c r="D353" s="1">
        <f t="shared" si="23"/>
        <v>1</v>
      </c>
      <c r="E353" s="3">
        <f>E352+VLookups!$D$8</f>
        <v>10428.006666666619</v>
      </c>
      <c r="F353" s="3">
        <f>-E353*VLookups!$D$10</f>
        <v>-312.84019999999856</v>
      </c>
      <c r="G353" s="8">
        <v>0</v>
      </c>
      <c r="H353" s="3">
        <f>(-[3]VLookups!$D$13)*(E353+F353)</f>
        <v>-3287.4291016666516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3" t="s">
        <v>36</v>
      </c>
      <c r="O353" s="2">
        <v>0</v>
      </c>
      <c r="P353" s="3">
        <f>P352-VLookups!$D$42</f>
        <v>-287</v>
      </c>
      <c r="Q353" s="5">
        <v>109</v>
      </c>
      <c r="R353" s="2">
        <v>0</v>
      </c>
      <c r="S353" s="3">
        <f>VLookups!$D$50</f>
        <v>-4487.7037773753191</v>
      </c>
      <c r="T353" s="2">
        <v>0</v>
      </c>
      <c r="U353" s="1">
        <v>205</v>
      </c>
      <c r="V353" s="2">
        <f>V352-VLookups!$D$54</f>
        <v>-2345</v>
      </c>
      <c r="W353" s="2">
        <f>-VLookups!$D$60</f>
        <v>-400</v>
      </c>
      <c r="X353" s="2">
        <f>-VLookups!$D$62</f>
        <v>-175</v>
      </c>
      <c r="Y353" s="6">
        <f>Y352*(1+VLookups!$D$57/12)</f>
        <v>-552.66523224215314</v>
      </c>
      <c r="Z353" s="1">
        <f>E353*VLookups!$J$3</f>
        <v>417.12026666666475</v>
      </c>
      <c r="AA353" s="1" t="s">
        <v>36</v>
      </c>
      <c r="AB353" s="6">
        <f t="shared" si="20"/>
        <v>-1002.5113779508395</v>
      </c>
      <c r="AC353" s="1">
        <f t="shared" si="21"/>
        <v>-179217.22955918411</v>
      </c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</row>
    <row r="354" spans="1:43" x14ac:dyDescent="0.25">
      <c r="A354" s="1"/>
      <c r="B354" s="1">
        <v>350</v>
      </c>
      <c r="C354" s="1">
        <f t="shared" si="22"/>
        <v>52</v>
      </c>
      <c r="D354" s="1">
        <f t="shared" si="23"/>
        <v>2</v>
      </c>
      <c r="E354" s="3">
        <f>E353+VLookups!$D$8</f>
        <v>10428.041666666619</v>
      </c>
      <c r="F354" s="3">
        <f>-E354*VLookups!$D$10</f>
        <v>-312.84124999999852</v>
      </c>
      <c r="G354" s="8">
        <v>0</v>
      </c>
      <c r="H354" s="3">
        <f>(-[3]VLookups!$D$13)*(E354+F354)</f>
        <v>-3287.4401354166521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3" t="s">
        <v>36</v>
      </c>
      <c r="O354" s="2">
        <v>0</v>
      </c>
      <c r="P354" s="3">
        <f>P353-VLookups!$D$42</f>
        <v>-288.5</v>
      </c>
      <c r="Q354" s="5">
        <v>110</v>
      </c>
      <c r="R354" s="2">
        <v>0</v>
      </c>
      <c r="S354" s="3">
        <f>VLookups!$D$50</f>
        <v>-4487.7037773753191</v>
      </c>
      <c r="T354" s="2">
        <v>0</v>
      </c>
      <c r="U354" s="1">
        <v>206</v>
      </c>
      <c r="V354" s="2">
        <f>V353-VLookups!$D$54</f>
        <v>-2350</v>
      </c>
      <c r="W354" s="2">
        <f>-VLookups!$D$60</f>
        <v>-400</v>
      </c>
      <c r="X354" s="2">
        <f>-VLookups!$D$62</f>
        <v>-175</v>
      </c>
      <c r="Y354" s="6">
        <f>Y353*(1+VLookups!$D$57/12)</f>
        <v>-554.27717250285946</v>
      </c>
      <c r="Z354" s="1">
        <f>E354*VLookups!$J$3</f>
        <v>417.12166666666474</v>
      </c>
      <c r="AA354" s="1" t="s">
        <v>36</v>
      </c>
      <c r="AB354" s="6">
        <f t="shared" si="20"/>
        <v>-1010.5990019615448</v>
      </c>
      <c r="AC354" s="1">
        <f t="shared" si="21"/>
        <v>-180526.52394374431</v>
      </c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</row>
    <row r="355" spans="1:43" x14ac:dyDescent="0.25">
      <c r="A355" s="1"/>
      <c r="B355" s="1">
        <v>351</v>
      </c>
      <c r="C355" s="1">
        <f t="shared" si="22"/>
        <v>52</v>
      </c>
      <c r="D355" s="1">
        <f t="shared" si="23"/>
        <v>3</v>
      </c>
      <c r="E355" s="3">
        <f>E354+VLookups!$D$8</f>
        <v>10428.076666666619</v>
      </c>
      <c r="F355" s="3">
        <f>-E355*VLookups!$D$10</f>
        <v>-312.84229999999854</v>
      </c>
      <c r="G355" s="8">
        <v>0</v>
      </c>
      <c r="H355" s="3">
        <f>(-[3]VLookups!$D$13)*(E355+F355)</f>
        <v>-3287.4511691666517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3" t="s">
        <v>36</v>
      </c>
      <c r="O355" s="2">
        <v>0</v>
      </c>
      <c r="P355" s="3">
        <f>P354-VLookups!$D$42</f>
        <v>-290</v>
      </c>
      <c r="Q355" s="5">
        <v>111</v>
      </c>
      <c r="R355" s="2">
        <v>0</v>
      </c>
      <c r="S355" s="3">
        <f>VLookups!$D$50</f>
        <v>-4487.7037773753191</v>
      </c>
      <c r="T355" s="2">
        <v>0</v>
      </c>
      <c r="U355" s="1">
        <v>207</v>
      </c>
      <c r="V355" s="2">
        <f>V354-VLookups!$D$54</f>
        <v>-2355</v>
      </c>
      <c r="W355" s="2">
        <f>-VLookups!$D$60</f>
        <v>-400</v>
      </c>
      <c r="X355" s="2">
        <f>-VLookups!$D$62</f>
        <v>-175</v>
      </c>
      <c r="Y355" s="6">
        <f>Y354*(1+VLookups!$D$57/12)</f>
        <v>-555.89381425599277</v>
      </c>
      <c r="Z355" s="1">
        <f>E355*VLookups!$J$3</f>
        <v>417.12306666666473</v>
      </c>
      <c r="AA355" s="1" t="s">
        <v>36</v>
      </c>
      <c r="AB355" s="6">
        <f t="shared" si="20"/>
        <v>-1018.691327464679</v>
      </c>
      <c r="AC355" s="1">
        <f t="shared" si="21"/>
        <v>-181846.09281111523</v>
      </c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</row>
    <row r="356" spans="1:43" x14ac:dyDescent="0.25">
      <c r="A356" s="1"/>
      <c r="B356" s="1">
        <v>352</v>
      </c>
      <c r="C356" s="1">
        <f t="shared" si="22"/>
        <v>52</v>
      </c>
      <c r="D356" s="1">
        <f t="shared" si="23"/>
        <v>4</v>
      </c>
      <c r="E356" s="3">
        <f>E355+VLookups!$D$8</f>
        <v>10428.111666666618</v>
      </c>
      <c r="F356" s="3">
        <f>-E356*VLookups!$D$10</f>
        <v>-312.84334999999857</v>
      </c>
      <c r="G356" s="8">
        <v>0</v>
      </c>
      <c r="H356" s="3">
        <f>(-[3]VLookups!$D$13)*(E356+F356)</f>
        <v>-3287.4622029166512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3" t="s">
        <v>36</v>
      </c>
      <c r="O356" s="2">
        <v>0</v>
      </c>
      <c r="P356" s="3">
        <f>P355-VLookups!$D$42</f>
        <v>-291.5</v>
      </c>
      <c r="Q356" s="5">
        <v>112</v>
      </c>
      <c r="R356" s="2">
        <v>0</v>
      </c>
      <c r="S356" s="3">
        <f>VLookups!$D$50</f>
        <v>-4487.7037773753191</v>
      </c>
      <c r="T356" s="2">
        <v>0</v>
      </c>
      <c r="U356" s="1">
        <v>208</v>
      </c>
      <c r="V356" s="2">
        <f>V355-VLookups!$D$54</f>
        <v>-2360</v>
      </c>
      <c r="W356" s="2">
        <f>-VLookups!$D$60</f>
        <v>-400</v>
      </c>
      <c r="X356" s="2">
        <f>-VLookups!$D$62</f>
        <v>-175</v>
      </c>
      <c r="Y356" s="6">
        <f>Y355*(1+VLookups!$D$57/12)</f>
        <v>-557.51517121423944</v>
      </c>
      <c r="Z356" s="1">
        <f>E356*VLookups!$J$3</f>
        <v>417.12446666666477</v>
      </c>
      <c r="AA356" s="1" t="s">
        <v>36</v>
      </c>
      <c r="AB356" s="6">
        <f t="shared" si="20"/>
        <v>-1026.7883681729256</v>
      </c>
      <c r="AC356" s="1">
        <f t="shared" si="21"/>
        <v>-183175.95800064001</v>
      </c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</row>
    <row r="357" spans="1:43" x14ac:dyDescent="0.25">
      <c r="A357" s="1"/>
      <c r="B357" s="1">
        <v>353</v>
      </c>
      <c r="C357" s="1">
        <f t="shared" si="22"/>
        <v>52</v>
      </c>
      <c r="D357" s="1">
        <f t="shared" si="23"/>
        <v>5</v>
      </c>
      <c r="E357" s="3">
        <f>E356+VLookups!$D$8</f>
        <v>10428.146666666618</v>
      </c>
      <c r="F357" s="3">
        <f>-E357*VLookups!$D$10</f>
        <v>-312.84439999999853</v>
      </c>
      <c r="G357" s="8">
        <v>0</v>
      </c>
      <c r="H357" s="3">
        <f>(-[3]VLookups!$D$13)*(E357+F357)</f>
        <v>-3287.4732366666517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3" t="s">
        <v>36</v>
      </c>
      <c r="O357" s="2">
        <v>0</v>
      </c>
      <c r="P357" s="3">
        <f>P356-VLookups!$D$42</f>
        <v>-293</v>
      </c>
      <c r="Q357" s="5">
        <v>113</v>
      </c>
      <c r="R357" s="2">
        <v>0</v>
      </c>
      <c r="S357" s="3">
        <f>VLookups!$D$50</f>
        <v>-4487.7037773753191</v>
      </c>
      <c r="T357" s="2">
        <v>0</v>
      </c>
      <c r="U357" s="1">
        <v>209</v>
      </c>
      <c r="V357" s="2">
        <f>V356-VLookups!$D$54</f>
        <v>-2365</v>
      </c>
      <c r="W357" s="2">
        <f>-VLookups!$D$60</f>
        <v>-400</v>
      </c>
      <c r="X357" s="2">
        <f>-VLookups!$D$62</f>
        <v>-175</v>
      </c>
      <c r="Y357" s="6">
        <f>Y356*(1+VLookups!$D$57/12)</f>
        <v>-559.14125713028102</v>
      </c>
      <c r="Z357" s="1">
        <f>E357*VLookups!$J$3</f>
        <v>417.12586666666476</v>
      </c>
      <c r="AA357" s="1" t="s">
        <v>36</v>
      </c>
      <c r="AB357" s="6">
        <f t="shared" si="20"/>
        <v>-1034.8901378389673</v>
      </c>
      <c r="AC357" s="1">
        <f t="shared" si="21"/>
        <v>-184516.14140181337</v>
      </c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</row>
    <row r="358" spans="1:43" x14ac:dyDescent="0.25">
      <c r="A358" s="1"/>
      <c r="B358" s="1">
        <v>354</v>
      </c>
      <c r="C358" s="1">
        <f t="shared" si="22"/>
        <v>52</v>
      </c>
      <c r="D358" s="1">
        <f t="shared" si="23"/>
        <v>6</v>
      </c>
      <c r="E358" s="3">
        <f>E357+VLookups!$D$8</f>
        <v>10428.181666666618</v>
      </c>
      <c r="F358" s="3">
        <f>-E358*VLookups!$D$10</f>
        <v>-312.84544999999855</v>
      </c>
      <c r="G358" s="8">
        <v>0</v>
      </c>
      <c r="H358" s="3">
        <f>(-[3]VLookups!$D$13)*(E358+F358)</f>
        <v>-3287.4842704166513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3" t="s">
        <v>36</v>
      </c>
      <c r="O358" s="2">
        <v>0</v>
      </c>
      <c r="P358" s="3">
        <f>P357-VLookups!$D$42</f>
        <v>-294.5</v>
      </c>
      <c r="Q358" s="5">
        <v>114</v>
      </c>
      <c r="R358" s="2">
        <v>0</v>
      </c>
      <c r="S358" s="3">
        <f>VLookups!$D$50</f>
        <v>-4487.7037773753191</v>
      </c>
      <c r="T358" s="2">
        <v>0</v>
      </c>
      <c r="U358" s="1">
        <v>210</v>
      </c>
      <c r="V358" s="2">
        <f>V357-VLookups!$D$54</f>
        <v>-2370</v>
      </c>
      <c r="W358" s="2">
        <f>-VLookups!$D$60</f>
        <v>-400</v>
      </c>
      <c r="X358" s="2">
        <f>-VLookups!$D$62</f>
        <v>-175</v>
      </c>
      <c r="Y358" s="6">
        <f>Y357*(1+VLookups!$D$57/12)</f>
        <v>-560.77208579691103</v>
      </c>
      <c r="Z358" s="1">
        <f>E358*VLookups!$J$3</f>
        <v>417.12726666666475</v>
      </c>
      <c r="AA358" s="1" t="s">
        <v>36</v>
      </c>
      <c r="AB358" s="6">
        <f t="shared" si="20"/>
        <v>-1042.9966502555974</v>
      </c>
      <c r="AC358" s="1">
        <f t="shared" si="21"/>
        <v>-185866.66495440534</v>
      </c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</row>
    <row r="359" spans="1:43" x14ac:dyDescent="0.25">
      <c r="A359" s="1"/>
      <c r="B359" s="1">
        <v>355</v>
      </c>
      <c r="C359" s="1">
        <f t="shared" si="22"/>
        <v>52</v>
      </c>
      <c r="D359" s="1">
        <f t="shared" si="23"/>
        <v>7</v>
      </c>
      <c r="E359" s="3">
        <f>E358+VLookups!$D$8</f>
        <v>10428.216666666618</v>
      </c>
      <c r="F359" s="3">
        <f>-E359*VLookups!$D$10</f>
        <v>-312.84649999999851</v>
      </c>
      <c r="G359" s="8">
        <v>0</v>
      </c>
      <c r="H359" s="3">
        <f>(-[3]VLookups!$D$13)*(E359+F359)</f>
        <v>-3287.4953041666517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3" t="s">
        <v>36</v>
      </c>
      <c r="O359" s="2">
        <v>0</v>
      </c>
      <c r="P359" s="3">
        <f>P358-VLookups!$D$42</f>
        <v>-296</v>
      </c>
      <c r="Q359" s="5">
        <v>115</v>
      </c>
      <c r="R359" s="2">
        <v>0</v>
      </c>
      <c r="S359" s="3">
        <f>VLookups!$D$50</f>
        <v>-4487.7037773753191</v>
      </c>
      <c r="T359" s="2">
        <v>0</v>
      </c>
      <c r="U359" s="1">
        <v>211</v>
      </c>
      <c r="V359" s="2">
        <f>V358-VLookups!$D$54</f>
        <v>-2375</v>
      </c>
      <c r="W359" s="2">
        <f>-VLookups!$D$60</f>
        <v>-400</v>
      </c>
      <c r="X359" s="2">
        <f>-VLookups!$D$62</f>
        <v>-175</v>
      </c>
      <c r="Y359" s="6">
        <f>Y358*(1+VLookups!$D$57/12)</f>
        <v>-562.40767104715201</v>
      </c>
      <c r="Z359" s="1">
        <f>E359*VLookups!$J$3</f>
        <v>417.12866666666474</v>
      </c>
      <c r="AA359" s="1" t="s">
        <v>36</v>
      </c>
      <c r="AB359" s="6">
        <f t="shared" si="20"/>
        <v>-1051.1079192558384</v>
      </c>
      <c r="AC359" s="1">
        <f t="shared" si="21"/>
        <v>-187227.55064858517</v>
      </c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</row>
    <row r="360" spans="1:43" x14ac:dyDescent="0.25">
      <c r="A360" s="1"/>
      <c r="B360" s="1">
        <v>356</v>
      </c>
      <c r="C360" s="1">
        <f t="shared" si="22"/>
        <v>52</v>
      </c>
      <c r="D360" s="1">
        <f t="shared" si="23"/>
        <v>8</v>
      </c>
      <c r="E360" s="3">
        <f>E359+VLookups!$D$8</f>
        <v>10428.251666666618</v>
      </c>
      <c r="F360" s="3">
        <f>-E360*VLookups!$D$10</f>
        <v>-312.84754999999853</v>
      </c>
      <c r="G360" s="8">
        <v>0</v>
      </c>
      <c r="H360" s="3">
        <f>(-[3]VLookups!$D$13)*(E360+F360)</f>
        <v>-3287.5063379166513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3" t="s">
        <v>36</v>
      </c>
      <c r="O360" s="2">
        <v>0</v>
      </c>
      <c r="P360" s="3">
        <f>P359-VLookups!$D$42</f>
        <v>-297.5</v>
      </c>
      <c r="Q360" s="5">
        <v>116</v>
      </c>
      <c r="R360" s="2">
        <v>0</v>
      </c>
      <c r="S360" s="3">
        <f>VLookups!$D$50</f>
        <v>-4487.7037773753191</v>
      </c>
      <c r="T360" s="2">
        <v>0</v>
      </c>
      <c r="U360" s="1">
        <v>212</v>
      </c>
      <c r="V360" s="2">
        <f>V359-VLookups!$D$54</f>
        <v>-2380</v>
      </c>
      <c r="W360" s="2">
        <f>-VLookups!$D$60</f>
        <v>-400</v>
      </c>
      <c r="X360" s="2">
        <f>-VLookups!$D$62</f>
        <v>-175</v>
      </c>
      <c r="Y360" s="6">
        <f>Y359*(1+VLookups!$D$57/12)</f>
        <v>-564.04802675437293</v>
      </c>
      <c r="Z360" s="1">
        <f>E360*VLookups!$J$3</f>
        <v>417.13006666666473</v>
      </c>
      <c r="AA360" s="1" t="s">
        <v>36</v>
      </c>
      <c r="AB360" s="6">
        <f t="shared" si="20"/>
        <v>-1059.2239587130593</v>
      </c>
      <c r="AC360" s="1">
        <f t="shared" si="21"/>
        <v>-188598.82052504589</v>
      </c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</row>
    <row r="361" spans="1:43" x14ac:dyDescent="0.25">
      <c r="A361" s="1"/>
      <c r="B361" s="1">
        <v>357</v>
      </c>
      <c r="C361" s="1">
        <f t="shared" si="22"/>
        <v>52</v>
      </c>
      <c r="D361" s="1">
        <f t="shared" si="23"/>
        <v>9</v>
      </c>
      <c r="E361" s="3">
        <f>E360+VLookups!$D$8</f>
        <v>10428.286666666618</v>
      </c>
      <c r="F361" s="3">
        <f>-E361*VLookups!$D$10</f>
        <v>-312.8485999999985</v>
      </c>
      <c r="G361" s="8">
        <v>0</v>
      </c>
      <c r="H361" s="3">
        <f>(-[3]VLookups!$D$13)*(E361+F361)</f>
        <v>-3287.5173716666509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3" t="s">
        <v>36</v>
      </c>
      <c r="O361" s="2">
        <v>0</v>
      </c>
      <c r="P361" s="3">
        <f>P360-VLookups!$D$42</f>
        <v>-299</v>
      </c>
      <c r="Q361" s="5">
        <v>117</v>
      </c>
      <c r="R361" s="2">
        <v>0</v>
      </c>
      <c r="S361" s="3">
        <f>VLookups!$D$50</f>
        <v>-4487.7037773753191</v>
      </c>
      <c r="T361" s="2">
        <v>0</v>
      </c>
      <c r="U361" s="1">
        <v>213</v>
      </c>
      <c r="V361" s="2">
        <f>V360-VLookups!$D$54</f>
        <v>-2385</v>
      </c>
      <c r="W361" s="2">
        <f>-VLookups!$D$60</f>
        <v>-400</v>
      </c>
      <c r="X361" s="2">
        <f>-VLookups!$D$62</f>
        <v>-175</v>
      </c>
      <c r="Y361" s="6">
        <f>Y360*(1+VLookups!$D$57/12)</f>
        <v>-565.69316683240652</v>
      </c>
      <c r="Z361" s="1">
        <f>E361*VLookups!$J$3</f>
        <v>417.13146666666472</v>
      </c>
      <c r="AA361" s="1" t="s">
        <v>36</v>
      </c>
      <c r="AB361" s="6">
        <f t="shared" si="20"/>
        <v>-1067.3447825410929</v>
      </c>
      <c r="AC361" s="1">
        <f t="shared" si="21"/>
        <v>-189980.49667512873</v>
      </c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</row>
    <row r="362" spans="1:43" x14ac:dyDescent="0.25">
      <c r="A362" s="1"/>
      <c r="B362" s="1">
        <v>358</v>
      </c>
      <c r="C362" s="1">
        <f t="shared" si="22"/>
        <v>52</v>
      </c>
      <c r="D362" s="1">
        <f t="shared" si="23"/>
        <v>10</v>
      </c>
      <c r="E362" s="3">
        <f>E361+VLookups!$D$8</f>
        <v>10428.321666666618</v>
      </c>
      <c r="F362" s="3">
        <f>-E362*VLookups!$D$10</f>
        <v>-312.84964999999852</v>
      </c>
      <c r="G362" s="8">
        <v>0</v>
      </c>
      <c r="H362" s="3">
        <f>(-[3]VLookups!$D$13)*(E362+F362)</f>
        <v>-3287.5284054166514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3" t="s">
        <v>36</v>
      </c>
      <c r="O362" s="2">
        <v>0</v>
      </c>
      <c r="P362" s="3">
        <f>P361-VLookups!$D$42</f>
        <v>-300.5</v>
      </c>
      <c r="Q362" s="5">
        <v>118</v>
      </c>
      <c r="R362" s="2">
        <v>0</v>
      </c>
      <c r="S362" s="3">
        <f>VLookups!$D$50</f>
        <v>-4487.7037773753191</v>
      </c>
      <c r="T362" s="2">
        <v>0</v>
      </c>
      <c r="U362" s="1">
        <v>214</v>
      </c>
      <c r="V362" s="2">
        <f>V361-VLookups!$D$54</f>
        <v>-2390</v>
      </c>
      <c r="W362" s="2">
        <f>-VLookups!$D$60</f>
        <v>-400</v>
      </c>
      <c r="X362" s="2">
        <f>-VLookups!$D$62</f>
        <v>-175</v>
      </c>
      <c r="Y362" s="6">
        <f>Y361*(1+VLookups!$D$57/12)</f>
        <v>-567.34310523566774</v>
      </c>
      <c r="Z362" s="1">
        <f>E362*VLookups!$J$3</f>
        <v>417.13286666666471</v>
      </c>
      <c r="AA362" s="1" t="s">
        <v>36</v>
      </c>
      <c r="AB362" s="6">
        <f t="shared" si="20"/>
        <v>-1075.4704046943541</v>
      </c>
      <c r="AC362" s="1">
        <f t="shared" si="21"/>
        <v>-191372.60124094831</v>
      </c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</row>
    <row r="363" spans="1:43" x14ac:dyDescent="0.25">
      <c r="A363" s="1"/>
      <c r="B363" s="1">
        <v>359</v>
      </c>
      <c r="C363" s="1">
        <f t="shared" si="22"/>
        <v>52</v>
      </c>
      <c r="D363" s="1">
        <f t="shared" si="23"/>
        <v>11</v>
      </c>
      <c r="E363" s="3">
        <f>E362+VLookups!$D$8</f>
        <v>10428.356666666617</v>
      </c>
      <c r="F363" s="3">
        <f>-E363*VLookups!$D$10</f>
        <v>-312.85069999999854</v>
      </c>
      <c r="G363" s="8">
        <v>0</v>
      </c>
      <c r="H363" s="3">
        <f>(-[3]VLookups!$D$13)*(E363+F363)</f>
        <v>-3287.5394391666509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3" t="s">
        <v>36</v>
      </c>
      <c r="O363" s="2">
        <v>0</v>
      </c>
      <c r="P363" s="3">
        <f>P362-VLookups!$D$42</f>
        <v>-302</v>
      </c>
      <c r="Q363" s="5">
        <v>119</v>
      </c>
      <c r="R363" s="2">
        <v>0</v>
      </c>
      <c r="S363" s="3">
        <f>VLookups!$D$50</f>
        <v>-4487.7037773753191</v>
      </c>
      <c r="T363" s="2">
        <v>0</v>
      </c>
      <c r="U363" s="1">
        <v>215</v>
      </c>
      <c r="V363" s="2">
        <f>V362-VLookups!$D$54</f>
        <v>-2395</v>
      </c>
      <c r="W363" s="2">
        <f>-VLookups!$D$60</f>
        <v>-400</v>
      </c>
      <c r="X363" s="2">
        <f>-VLookups!$D$62</f>
        <v>-175</v>
      </c>
      <c r="Y363" s="6">
        <f>Y362*(1+VLookups!$D$57/12)</f>
        <v>-568.99785595927176</v>
      </c>
      <c r="Z363" s="1">
        <f>E363*VLookups!$J$3</f>
        <v>417.1342666666647</v>
      </c>
      <c r="AA363" s="1" t="s">
        <v>36</v>
      </c>
      <c r="AB363" s="6">
        <f t="shared" si="20"/>
        <v>-1083.6008391679584</v>
      </c>
      <c r="AC363" s="1">
        <f t="shared" si="21"/>
        <v>-192775.15641551785</v>
      </c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</row>
    <row r="364" spans="1:43" x14ac:dyDescent="0.25">
      <c r="A364" s="1"/>
      <c r="B364" s="1">
        <v>360</v>
      </c>
      <c r="C364" s="1">
        <f t="shared" si="22"/>
        <v>53</v>
      </c>
      <c r="D364" s="1">
        <f t="shared" si="23"/>
        <v>0</v>
      </c>
      <c r="E364" s="3">
        <f>E363+VLookups!$D$8</f>
        <v>10428.391666666617</v>
      </c>
      <c r="F364" s="3">
        <f>-E364*VLookups!$D$10</f>
        <v>-312.8517499999985</v>
      </c>
      <c r="G364" s="8">
        <v>0</v>
      </c>
      <c r="H364" s="3">
        <f>(-[3]VLookups!$D$13)*(E364+F364)</f>
        <v>-3287.5504729166514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3" t="s">
        <v>36</v>
      </c>
      <c r="O364" s="2">
        <v>0</v>
      </c>
      <c r="P364" s="3">
        <f>P363-VLookups!$D$42</f>
        <v>-303.5</v>
      </c>
      <c r="Q364" s="5">
        <v>120</v>
      </c>
      <c r="R364" s="2">
        <v>0</v>
      </c>
      <c r="S364" s="3">
        <f>VLookups!$D$50</f>
        <v>-4487.7037773753191</v>
      </c>
      <c r="T364" s="2">
        <v>0</v>
      </c>
      <c r="U364" s="1">
        <v>216</v>
      </c>
      <c r="V364" s="2">
        <f>V363-VLookups!$D$54</f>
        <v>-2400</v>
      </c>
      <c r="W364" s="2">
        <f>-VLookups!$D$60</f>
        <v>-400</v>
      </c>
      <c r="X364" s="2">
        <f>-VLookups!$D$62</f>
        <v>-175</v>
      </c>
      <c r="Y364" s="6">
        <f>Y363*(1+VLookups!$D$57/12)</f>
        <v>-570.65743303915292</v>
      </c>
      <c r="Z364" s="1">
        <f>E364*VLookups!$J$3</f>
        <v>417.13566666666469</v>
      </c>
      <c r="AA364" s="1" t="s">
        <v>36</v>
      </c>
      <c r="AB364" s="6">
        <f t="shared" si="20"/>
        <v>-1091.7360999978393</v>
      </c>
      <c r="AC364" s="1">
        <f t="shared" si="21"/>
        <v>-194188.18444287489</v>
      </c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</row>
    <row r="365" spans="1:43" x14ac:dyDescent="0.25">
      <c r="A365" s="1"/>
      <c r="B365" s="1">
        <v>361</v>
      </c>
      <c r="C365" s="1">
        <f t="shared" si="22"/>
        <v>53</v>
      </c>
      <c r="D365" s="1">
        <f t="shared" si="23"/>
        <v>1</v>
      </c>
      <c r="E365" s="3">
        <f>E364+VLookups!$D$8</f>
        <v>10428.426666666617</v>
      </c>
      <c r="F365" s="3">
        <f>-E365*VLookups!$D$10</f>
        <v>-312.85279999999852</v>
      </c>
      <c r="G365" s="8">
        <v>0</v>
      </c>
      <c r="H365" s="3">
        <f>(-[3]VLookups!$D$13)*(E365+F365)</f>
        <v>-3287.561506666651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3" t="s">
        <v>36</v>
      </c>
      <c r="O365" s="2">
        <v>0</v>
      </c>
      <c r="P365" s="3">
        <f>P364-VLookups!$D$42</f>
        <v>-305</v>
      </c>
      <c r="Q365" s="5">
        <v>121</v>
      </c>
      <c r="R365" s="2">
        <v>0</v>
      </c>
      <c r="S365" s="3">
        <f>VLookups!$D$50</f>
        <v>-4487.7037773753191</v>
      </c>
      <c r="T365" s="2">
        <v>0</v>
      </c>
      <c r="U365" s="1">
        <v>217</v>
      </c>
      <c r="V365" s="2">
        <f>V364-VLookups!$D$54</f>
        <v>-2405</v>
      </c>
      <c r="W365" s="2">
        <f>-VLookups!$D$60</f>
        <v>-400</v>
      </c>
      <c r="X365" s="2">
        <f>-VLookups!$D$62</f>
        <v>-175</v>
      </c>
      <c r="Y365" s="6">
        <f>Y364*(1+VLookups!$D$57/12)</f>
        <v>-572.32185055218383</v>
      </c>
      <c r="Z365" s="1">
        <f>E365*VLookups!$J$3</f>
        <v>417.13706666666468</v>
      </c>
      <c r="AA365" s="1" t="s">
        <v>36</v>
      </c>
      <c r="AB365" s="6">
        <f t="shared" si="20"/>
        <v>-1099.8762012608704</v>
      </c>
      <c r="AC365" s="1">
        <f t="shared" si="21"/>
        <v>-195611.70761820721</v>
      </c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</row>
    <row r="366" spans="1:43" x14ac:dyDescent="0.25">
      <c r="A366" s="1"/>
      <c r="B366" s="1">
        <v>362</v>
      </c>
      <c r="C366" s="1">
        <f t="shared" si="22"/>
        <v>53</v>
      </c>
      <c r="D366" s="1">
        <f t="shared" si="23"/>
        <v>2</v>
      </c>
      <c r="E366" s="3">
        <f>E365+VLookups!$D$8</f>
        <v>10428.461666666617</v>
      </c>
      <c r="F366" s="3">
        <f>-E366*VLookups!$D$10</f>
        <v>-312.85384999999849</v>
      </c>
      <c r="G366" s="8">
        <v>0</v>
      </c>
      <c r="H366" s="3">
        <f>(-[3]VLookups!$D$13)*(E366+F366)</f>
        <v>-3287.5725404166515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3" t="s">
        <v>36</v>
      </c>
      <c r="O366" s="2">
        <v>0</v>
      </c>
      <c r="P366" s="3">
        <f>P365-VLookups!$D$42</f>
        <v>-306.5</v>
      </c>
      <c r="Q366" s="5">
        <v>122</v>
      </c>
      <c r="R366" s="2">
        <v>0</v>
      </c>
      <c r="S366" s="3">
        <f>VLookups!$D$50</f>
        <v>-4487.7037773753191</v>
      </c>
      <c r="T366" s="2">
        <v>0</v>
      </c>
      <c r="U366" s="1">
        <v>218</v>
      </c>
      <c r="V366" s="2">
        <f>V365-VLookups!$D$54</f>
        <v>-2410</v>
      </c>
      <c r="W366" s="2">
        <f>-VLookups!$D$60</f>
        <v>-400</v>
      </c>
      <c r="X366" s="2">
        <f>-VLookups!$D$62</f>
        <v>-175</v>
      </c>
      <c r="Y366" s="6">
        <f>Y365*(1+VLookups!$D$57/12)</f>
        <v>-573.99112261629432</v>
      </c>
      <c r="Z366" s="1">
        <f>E366*VLookups!$J$3</f>
        <v>417.13846666666467</v>
      </c>
      <c r="AA366" s="1" t="s">
        <v>36</v>
      </c>
      <c r="AB366" s="6">
        <f t="shared" si="20"/>
        <v>-1108.0211570749809</v>
      </c>
      <c r="AC366" s="1">
        <f t="shared" si="21"/>
        <v>-197045.74828797919</v>
      </c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</row>
    <row r="367" spans="1:43" x14ac:dyDescent="0.25">
      <c r="A367" s="1"/>
      <c r="B367" s="1">
        <v>363</v>
      </c>
      <c r="C367" s="1">
        <f t="shared" si="22"/>
        <v>53</v>
      </c>
      <c r="D367" s="1">
        <f t="shared" si="23"/>
        <v>3</v>
      </c>
      <c r="E367" s="3">
        <f>E366+VLookups!$D$8</f>
        <v>10428.496666666617</v>
      </c>
      <c r="F367" s="3">
        <f>-E367*VLookups!$D$10</f>
        <v>-312.85489999999851</v>
      </c>
      <c r="G367" s="8">
        <v>0</v>
      </c>
      <c r="H367" s="3">
        <f>(-[3]VLookups!$D$13)*(E367+F367)</f>
        <v>-3287.583574166651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3" t="s">
        <v>36</v>
      </c>
      <c r="O367" s="2">
        <v>0</v>
      </c>
      <c r="P367" s="3">
        <f>P366-VLookups!$D$42</f>
        <v>-308</v>
      </c>
      <c r="Q367" s="5">
        <v>123</v>
      </c>
      <c r="R367" s="2">
        <v>0</v>
      </c>
      <c r="S367" s="3">
        <f>VLookups!$D$50</f>
        <v>-4487.7037773753191</v>
      </c>
      <c r="T367" s="2">
        <v>0</v>
      </c>
      <c r="U367" s="1">
        <v>219</v>
      </c>
      <c r="V367" s="2">
        <f>V366-VLookups!$D$54</f>
        <v>-2415</v>
      </c>
      <c r="W367" s="2">
        <f>-VLookups!$D$60</f>
        <v>-400</v>
      </c>
      <c r="X367" s="2">
        <f>-VLookups!$D$62</f>
        <v>-175</v>
      </c>
      <c r="Y367" s="6">
        <f>Y366*(1+VLookups!$D$57/12)</f>
        <v>-575.6652633905918</v>
      </c>
      <c r="Z367" s="1">
        <f>E367*VLookups!$J$3</f>
        <v>417.13986666666466</v>
      </c>
      <c r="AA367" s="1" t="s">
        <v>36</v>
      </c>
      <c r="AB367" s="6">
        <f t="shared" si="20"/>
        <v>-1116.1709815992785</v>
      </c>
      <c r="AC367" s="1">
        <f t="shared" si="21"/>
        <v>-198490.32885005846</v>
      </c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</row>
    <row r="368" spans="1:43" x14ac:dyDescent="0.25">
      <c r="A368" s="1"/>
      <c r="B368" s="1">
        <v>364</v>
      </c>
      <c r="C368" s="1">
        <f t="shared" si="22"/>
        <v>53</v>
      </c>
      <c r="D368" s="1">
        <f t="shared" si="23"/>
        <v>4</v>
      </c>
      <c r="E368" s="3">
        <f>E367+VLookups!$D$8</f>
        <v>10428.531666666617</v>
      </c>
      <c r="F368" s="3">
        <f>-E368*VLookups!$D$10</f>
        <v>-312.85594999999847</v>
      </c>
      <c r="G368" s="8">
        <v>0</v>
      </c>
      <c r="H368" s="3">
        <f>(-[3]VLookups!$D$13)*(E368+F368)</f>
        <v>-3287.5946079166506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3" t="s">
        <v>36</v>
      </c>
      <c r="O368" s="2">
        <v>0</v>
      </c>
      <c r="P368" s="3">
        <f>P367-VLookups!$D$42</f>
        <v>-309.5</v>
      </c>
      <c r="Q368" s="5">
        <v>124</v>
      </c>
      <c r="R368" s="2">
        <v>0</v>
      </c>
      <c r="S368" s="3">
        <f>VLookups!$D$50</f>
        <v>-4487.7037773753191</v>
      </c>
      <c r="T368" s="2">
        <v>0</v>
      </c>
      <c r="U368" s="1">
        <v>220</v>
      </c>
      <c r="V368" s="2">
        <f>V367-VLookups!$D$54</f>
        <v>-2420</v>
      </c>
      <c r="W368" s="2">
        <f>-VLookups!$D$60</f>
        <v>-400</v>
      </c>
      <c r="X368" s="2">
        <f>-VLookups!$D$62</f>
        <v>-175</v>
      </c>
      <c r="Y368" s="6">
        <f>Y367*(1+VLookups!$D$57/12)</f>
        <v>-577.34428707548102</v>
      </c>
      <c r="Z368" s="1">
        <f>E368*VLookups!$J$3</f>
        <v>417.14126666666471</v>
      </c>
      <c r="AA368" s="1" t="s">
        <v>36</v>
      </c>
      <c r="AB368" s="6">
        <f t="shared" si="20"/>
        <v>-1124.3256890341686</v>
      </c>
      <c r="AC368" s="1">
        <f t="shared" si="21"/>
        <v>-199945.47175384272</v>
      </c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</row>
    <row r="369" spans="1:43" x14ac:dyDescent="0.25">
      <c r="A369" s="1"/>
      <c r="B369" s="1">
        <v>365</v>
      </c>
      <c r="C369" s="1">
        <f t="shared" si="22"/>
        <v>53</v>
      </c>
      <c r="D369" s="1">
        <f t="shared" si="23"/>
        <v>5</v>
      </c>
      <c r="E369" s="3">
        <f>E368+VLookups!$D$8</f>
        <v>10428.566666666617</v>
      </c>
      <c r="F369" s="3">
        <f>-E369*VLookups!$D$10</f>
        <v>-312.85699999999849</v>
      </c>
      <c r="G369" s="8">
        <v>0</v>
      </c>
      <c r="H369" s="3">
        <f>(-[3]VLookups!$D$13)*(E369+F369)</f>
        <v>-3287.6056416666511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3" t="s">
        <v>36</v>
      </c>
      <c r="O369" s="2">
        <v>0</v>
      </c>
      <c r="P369" s="3">
        <f>P368-VLookups!$D$42</f>
        <v>-311</v>
      </c>
      <c r="Q369" s="5">
        <v>125</v>
      </c>
      <c r="R369" s="2">
        <v>0</v>
      </c>
      <c r="S369" s="3">
        <f>VLookups!$D$50</f>
        <v>-4487.7037773753191</v>
      </c>
      <c r="T369" s="2">
        <v>0</v>
      </c>
      <c r="U369" s="1">
        <v>221</v>
      </c>
      <c r="V369" s="2">
        <f>V368-VLookups!$D$54</f>
        <v>-2425</v>
      </c>
      <c r="W369" s="2">
        <f>-VLookups!$D$60</f>
        <v>-400</v>
      </c>
      <c r="X369" s="2">
        <f>-VLookups!$D$62</f>
        <v>-175</v>
      </c>
      <c r="Y369" s="6">
        <f>Y368*(1+VLookups!$D$57/12)</f>
        <v>-579.02820791278452</v>
      </c>
      <c r="Z369" s="1">
        <f>E369*VLookups!$J$3</f>
        <v>417.1426666666647</v>
      </c>
      <c r="AA369" s="1" t="s">
        <v>36</v>
      </c>
      <c r="AB369" s="6">
        <f t="shared" si="20"/>
        <v>-1132.4852936214711</v>
      </c>
      <c r="AC369" s="1">
        <f t="shared" si="21"/>
        <v>-201411.19950038727</v>
      </c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</row>
    <row r="370" spans="1:43" x14ac:dyDescent="0.25">
      <c r="A370" s="1"/>
      <c r="B370" s="1">
        <v>366</v>
      </c>
      <c r="C370" s="1">
        <f t="shared" si="22"/>
        <v>53</v>
      </c>
      <c r="D370" s="1">
        <f t="shared" si="23"/>
        <v>6</v>
      </c>
      <c r="E370" s="3">
        <f>E369+VLookups!$D$8</f>
        <v>10428.601666666616</v>
      </c>
      <c r="F370" s="3">
        <f>-E370*VLookups!$D$10</f>
        <v>-312.85804999999846</v>
      </c>
      <c r="G370" s="8">
        <v>0</v>
      </c>
      <c r="H370" s="3">
        <f>(-[3]VLookups!$D$13)*(E370+F370)</f>
        <v>-3287.6166754166507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3" t="s">
        <v>36</v>
      </c>
      <c r="O370" s="2">
        <v>0</v>
      </c>
      <c r="P370" s="3">
        <f>P369-VLookups!$D$42</f>
        <v>-312.5</v>
      </c>
      <c r="Q370" s="5">
        <v>126</v>
      </c>
      <c r="R370" s="2">
        <v>0</v>
      </c>
      <c r="S370" s="3">
        <f>VLookups!$D$50</f>
        <v>-4487.7037773753191</v>
      </c>
      <c r="T370" s="2">
        <v>0</v>
      </c>
      <c r="U370" s="1">
        <v>222</v>
      </c>
      <c r="V370" s="2">
        <f>V369-VLookups!$D$54</f>
        <v>-2430</v>
      </c>
      <c r="W370" s="2">
        <f>-VLookups!$D$60</f>
        <v>-400</v>
      </c>
      <c r="X370" s="2">
        <f>-VLookups!$D$62</f>
        <v>-175</v>
      </c>
      <c r="Y370" s="6">
        <f>Y369*(1+VLookups!$D$57/12)</f>
        <v>-580.71704018586354</v>
      </c>
      <c r="Z370" s="1">
        <f>E370*VLookups!$J$3</f>
        <v>417.14406666666468</v>
      </c>
      <c r="AA370" s="1" t="s">
        <v>36</v>
      </c>
      <c r="AB370" s="6">
        <f t="shared" si="20"/>
        <v>-1140.6498096445509</v>
      </c>
      <c r="AC370" s="1">
        <f t="shared" si="21"/>
        <v>-202887.5346425325</v>
      </c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</row>
    <row r="371" spans="1:43" x14ac:dyDescent="0.25">
      <c r="A371" s="1"/>
      <c r="B371" s="1">
        <v>367</v>
      </c>
      <c r="C371" s="1">
        <f t="shared" si="22"/>
        <v>53</v>
      </c>
      <c r="D371" s="1">
        <f t="shared" si="23"/>
        <v>7</v>
      </c>
      <c r="E371" s="3">
        <f>E370+VLookups!$D$8</f>
        <v>10428.636666666616</v>
      </c>
      <c r="F371" s="3">
        <f>-E371*VLookups!$D$10</f>
        <v>-312.85909999999848</v>
      </c>
      <c r="G371" s="8">
        <v>0</v>
      </c>
      <c r="H371" s="3">
        <f>(-[3]VLookups!$D$13)*(E371+F371)</f>
        <v>-3287.6277091666511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3" t="s">
        <v>36</v>
      </c>
      <c r="O371" s="2">
        <v>0</v>
      </c>
      <c r="P371" s="3">
        <f>P370-VLookups!$D$42</f>
        <v>-314</v>
      </c>
      <c r="Q371" s="5">
        <v>127</v>
      </c>
      <c r="R371" s="2">
        <v>0</v>
      </c>
      <c r="S371" s="3">
        <f>VLookups!$D$50</f>
        <v>-4487.7037773753191</v>
      </c>
      <c r="T371" s="2">
        <v>0</v>
      </c>
      <c r="U371" s="1">
        <v>223</v>
      </c>
      <c r="V371" s="2">
        <f>V370-VLookups!$D$54</f>
        <v>-2435</v>
      </c>
      <c r="W371" s="2">
        <f>-VLookups!$D$60</f>
        <v>-400</v>
      </c>
      <c r="X371" s="2">
        <f>-VLookups!$D$62</f>
        <v>-175</v>
      </c>
      <c r="Y371" s="6">
        <f>Y370*(1+VLookups!$D$57/12)</f>
        <v>-582.41079821973904</v>
      </c>
      <c r="Z371" s="1">
        <f>E371*VLookups!$J$3</f>
        <v>417.14546666666467</v>
      </c>
      <c r="AA371" s="1" t="s">
        <v>36</v>
      </c>
      <c r="AB371" s="6">
        <f t="shared" si="20"/>
        <v>-1148.8192514284256</v>
      </c>
      <c r="AC371" s="1">
        <f t="shared" si="21"/>
        <v>-204374.4997850318</v>
      </c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</row>
    <row r="372" spans="1:43" x14ac:dyDescent="0.25">
      <c r="A372" s="1"/>
      <c r="B372" s="1">
        <v>368</v>
      </c>
      <c r="C372" s="1">
        <f t="shared" si="22"/>
        <v>53</v>
      </c>
      <c r="D372" s="1">
        <f t="shared" si="23"/>
        <v>8</v>
      </c>
      <c r="E372" s="3">
        <f>E371+VLookups!$D$8</f>
        <v>10428.671666666616</v>
      </c>
      <c r="F372" s="3">
        <f>-E372*VLookups!$D$10</f>
        <v>-312.8601499999985</v>
      </c>
      <c r="G372" s="8">
        <v>0</v>
      </c>
      <c r="H372" s="3">
        <f>(-[3]VLookups!$D$13)*(E372+F372)</f>
        <v>-3287.6387429166507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3" t="s">
        <v>36</v>
      </c>
      <c r="O372" s="2">
        <v>0</v>
      </c>
      <c r="P372" s="3">
        <f>P371-VLookups!$D$42</f>
        <v>-315.5</v>
      </c>
      <c r="Q372" s="5">
        <v>128</v>
      </c>
      <c r="R372" s="2">
        <v>0</v>
      </c>
      <c r="S372" s="3">
        <f>VLookups!$D$50</f>
        <v>-4487.7037773753191</v>
      </c>
      <c r="T372" s="2">
        <v>0</v>
      </c>
      <c r="U372" s="1">
        <v>224</v>
      </c>
      <c r="V372" s="2">
        <f>V371-VLookups!$D$54</f>
        <v>-2440</v>
      </c>
      <c r="W372" s="2">
        <f>-VLookups!$D$60</f>
        <v>-400</v>
      </c>
      <c r="X372" s="2">
        <f>-VLookups!$D$62</f>
        <v>-175</v>
      </c>
      <c r="Y372" s="6">
        <f>Y371*(1+VLookups!$D$57/12)</f>
        <v>-584.10949638121326</v>
      </c>
      <c r="Z372" s="1">
        <f>E372*VLookups!$J$3</f>
        <v>417.14686666666466</v>
      </c>
      <c r="AA372" s="1" t="s">
        <v>36</v>
      </c>
      <c r="AB372" s="6">
        <f t="shared" si="20"/>
        <v>-1156.993633339901</v>
      </c>
      <c r="AC372" s="1">
        <f t="shared" si="21"/>
        <v>-205872.11758468012</v>
      </c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</row>
    <row r="373" spans="1:43" x14ac:dyDescent="0.25">
      <c r="A373" s="1"/>
      <c r="B373" s="1">
        <v>369</v>
      </c>
      <c r="C373" s="1">
        <f t="shared" si="22"/>
        <v>53</v>
      </c>
      <c r="D373" s="1">
        <f t="shared" si="23"/>
        <v>9</v>
      </c>
      <c r="E373" s="3">
        <f>E372+VLookups!$D$8</f>
        <v>10428.706666666616</v>
      </c>
      <c r="F373" s="3">
        <f>-E373*VLookups!$D$10</f>
        <v>-312.86119999999846</v>
      </c>
      <c r="G373" s="8">
        <v>0</v>
      </c>
      <c r="H373" s="3">
        <f>(-[3]VLookups!$D$13)*(E373+F373)</f>
        <v>-3287.6497766666512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3" t="s">
        <v>36</v>
      </c>
      <c r="O373" s="2">
        <v>0</v>
      </c>
      <c r="P373" s="3">
        <f>P372-VLookups!$D$42</f>
        <v>-317</v>
      </c>
      <c r="Q373" s="5">
        <v>129</v>
      </c>
      <c r="R373" s="2">
        <v>0</v>
      </c>
      <c r="S373" s="3">
        <f>VLookups!$D$50</f>
        <v>-4487.7037773753191</v>
      </c>
      <c r="T373" s="2">
        <v>0</v>
      </c>
      <c r="U373" s="1">
        <v>225</v>
      </c>
      <c r="V373" s="2">
        <f>V372-VLookups!$D$54</f>
        <v>-2445</v>
      </c>
      <c r="W373" s="2">
        <f>-VLookups!$D$60</f>
        <v>-400</v>
      </c>
      <c r="X373" s="2">
        <f>-VLookups!$D$62</f>
        <v>-175</v>
      </c>
      <c r="Y373" s="6">
        <f>Y372*(1+VLookups!$D$57/12)</f>
        <v>-585.81314907899184</v>
      </c>
      <c r="Z373" s="1">
        <f>E373*VLookups!$J$3</f>
        <v>417.14826666666465</v>
      </c>
      <c r="AA373" s="1" t="s">
        <v>36</v>
      </c>
      <c r="AB373" s="6">
        <f t="shared" si="20"/>
        <v>-1165.1729697876785</v>
      </c>
      <c r="AC373" s="1">
        <f t="shared" si="21"/>
        <v>-207380.41075044227</v>
      </c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</row>
    <row r="374" spans="1:43" x14ac:dyDescent="0.25">
      <c r="A374" s="1"/>
      <c r="B374" s="1">
        <v>370</v>
      </c>
      <c r="C374" s="1">
        <f t="shared" si="22"/>
        <v>53</v>
      </c>
      <c r="D374" s="1">
        <f t="shared" si="23"/>
        <v>10</v>
      </c>
      <c r="E374" s="3">
        <f>E373+VLookups!$D$8</f>
        <v>10428.741666666616</v>
      </c>
      <c r="F374" s="3">
        <f>-E374*VLookups!$D$10</f>
        <v>-312.86224999999848</v>
      </c>
      <c r="G374" s="8">
        <v>0</v>
      </c>
      <c r="H374" s="3">
        <f>(-[3]VLookups!$D$13)*(E374+F374)</f>
        <v>-3287.6608104166507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3" t="s">
        <v>36</v>
      </c>
      <c r="O374" s="2">
        <v>0</v>
      </c>
      <c r="P374" s="3">
        <f>P373-VLookups!$D$42</f>
        <v>-318.5</v>
      </c>
      <c r="Q374" s="5">
        <v>130</v>
      </c>
      <c r="R374" s="2">
        <v>0</v>
      </c>
      <c r="S374" s="3">
        <f>VLookups!$D$50</f>
        <v>-4487.7037773753191</v>
      </c>
      <c r="T374" s="2">
        <v>0</v>
      </c>
      <c r="U374" s="1">
        <v>226</v>
      </c>
      <c r="V374" s="2">
        <f>V373-VLookups!$D$54</f>
        <v>-2450</v>
      </c>
      <c r="W374" s="2">
        <f>-VLookups!$D$60</f>
        <v>-400</v>
      </c>
      <c r="X374" s="2">
        <f>-VLookups!$D$62</f>
        <v>-175</v>
      </c>
      <c r="Y374" s="6">
        <f>Y373*(1+VLookups!$D$57/12)</f>
        <v>-587.52177076380553</v>
      </c>
      <c r="Z374" s="1">
        <f>E374*VLookups!$J$3</f>
        <v>417.14966666666464</v>
      </c>
      <c r="AA374" s="1" t="s">
        <v>36</v>
      </c>
      <c r="AB374" s="6">
        <f t="shared" si="20"/>
        <v>-1173.3572752224932</v>
      </c>
      <c r="AC374" s="1">
        <f t="shared" si="21"/>
        <v>-208899.40204358217</v>
      </c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</row>
    <row r="375" spans="1:43" x14ac:dyDescent="0.25">
      <c r="A375" s="1"/>
      <c r="B375" s="1">
        <v>371</v>
      </c>
      <c r="C375" s="1">
        <f t="shared" si="22"/>
        <v>53</v>
      </c>
      <c r="D375" s="1">
        <f t="shared" si="23"/>
        <v>11</v>
      </c>
      <c r="E375" s="3">
        <f>E374+VLookups!$D$8</f>
        <v>10428.776666666616</v>
      </c>
      <c r="F375" s="3">
        <f>-E375*VLookups!$D$10</f>
        <v>-312.86329999999845</v>
      </c>
      <c r="G375" s="8">
        <v>0</v>
      </c>
      <c r="H375" s="3">
        <f>(-[3]VLookups!$D$13)*(E375+F375)</f>
        <v>-3287.6718441666503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3" t="s">
        <v>36</v>
      </c>
      <c r="O375" s="2">
        <v>0</v>
      </c>
      <c r="P375" s="3">
        <f>P374-VLookups!$D$42</f>
        <v>-320</v>
      </c>
      <c r="Q375" s="5">
        <v>131</v>
      </c>
      <c r="R375" s="2">
        <v>0</v>
      </c>
      <c r="S375" s="3">
        <f>VLookups!$D$50</f>
        <v>-4487.7037773753191</v>
      </c>
      <c r="T375" s="2">
        <v>0</v>
      </c>
      <c r="U375" s="1">
        <v>227</v>
      </c>
      <c r="V375" s="2">
        <f>V374-VLookups!$D$54</f>
        <v>-2455</v>
      </c>
      <c r="W375" s="2">
        <f>-VLookups!$D$60</f>
        <v>-400</v>
      </c>
      <c r="X375" s="2">
        <f>-VLookups!$D$62</f>
        <v>-175</v>
      </c>
      <c r="Y375" s="6">
        <f>Y374*(1+VLookups!$D$57/12)</f>
        <v>-589.23537592853336</v>
      </c>
      <c r="Z375" s="1">
        <f>E375*VLookups!$J$3</f>
        <v>417.15106666666463</v>
      </c>
      <c r="AA375" s="1" t="s">
        <v>36</v>
      </c>
      <c r="AB375" s="6">
        <f t="shared" si="20"/>
        <v>-1181.546564137222</v>
      </c>
      <c r="AC375" s="1">
        <f t="shared" si="21"/>
        <v>-210429.11427779202</v>
      </c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</row>
    <row r="376" spans="1:43" x14ac:dyDescent="0.25">
      <c r="A376" s="1"/>
      <c r="B376" s="1">
        <v>372</v>
      </c>
      <c r="C376" s="1">
        <f t="shared" si="22"/>
        <v>54</v>
      </c>
      <c r="D376" s="1">
        <f t="shared" si="23"/>
        <v>0</v>
      </c>
      <c r="E376" s="3">
        <f>E375+VLookups!$D$8</f>
        <v>10428.811666666616</v>
      </c>
      <c r="F376" s="3">
        <f>-E376*VLookups!$D$10</f>
        <v>-312.86434999999847</v>
      </c>
      <c r="G376" s="8">
        <v>0</v>
      </c>
      <c r="H376" s="3">
        <f>(-[3]VLookups!$D$13)*(E376+F376)</f>
        <v>-3287.6828779166508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3" t="s">
        <v>36</v>
      </c>
      <c r="O376" s="2">
        <v>0</v>
      </c>
      <c r="P376" s="3">
        <f>P375-VLookups!$D$42</f>
        <v>-321.5</v>
      </c>
      <c r="Q376" s="5">
        <v>132</v>
      </c>
      <c r="R376" s="2">
        <v>0</v>
      </c>
      <c r="S376" s="3">
        <f>VLookups!$D$50</f>
        <v>-4487.7037773753191</v>
      </c>
      <c r="T376" s="2">
        <v>0</v>
      </c>
      <c r="U376" s="1">
        <v>228</v>
      </c>
      <c r="V376" s="2">
        <f>V375-VLookups!$D$54</f>
        <v>-2460</v>
      </c>
      <c r="W376" s="2">
        <f>-VLookups!$D$60</f>
        <v>-400</v>
      </c>
      <c r="X376" s="2">
        <f>-VLookups!$D$62</f>
        <v>-175</v>
      </c>
      <c r="Y376" s="6">
        <f>Y375*(1+VLookups!$D$57/12)</f>
        <v>-590.95397910832492</v>
      </c>
      <c r="Z376" s="1">
        <f>E376*VLookups!$J$3</f>
        <v>417.15246666666462</v>
      </c>
      <c r="AA376" s="1" t="s">
        <v>36</v>
      </c>
      <c r="AB376" s="6">
        <f t="shared" si="20"/>
        <v>-1189.7408510670125</v>
      </c>
      <c r="AC376" s="1">
        <f t="shared" si="21"/>
        <v>-211969.57031932203</v>
      </c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</row>
    <row r="377" spans="1:43" x14ac:dyDescent="0.25">
      <c r="A377" s="1"/>
      <c r="B377" s="1">
        <v>373</v>
      </c>
      <c r="C377" s="1">
        <f t="shared" si="22"/>
        <v>54</v>
      </c>
      <c r="D377" s="1">
        <f t="shared" si="23"/>
        <v>1</v>
      </c>
      <c r="E377" s="3">
        <f>E376+VLookups!$D$8</f>
        <v>10428.846666666615</v>
      </c>
      <c r="F377" s="3">
        <f>-E377*VLookups!$D$10</f>
        <v>-312.86539999999843</v>
      </c>
      <c r="G377" s="8">
        <v>0</v>
      </c>
      <c r="H377" s="3">
        <f>(-[3]VLookups!$D$13)*(E377+F377)</f>
        <v>-3287.6939116666504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3" t="s">
        <v>36</v>
      </c>
      <c r="O377" s="2">
        <v>0</v>
      </c>
      <c r="P377" s="3">
        <f>P376-VLookups!$D$42</f>
        <v>-323</v>
      </c>
      <c r="Q377" s="5">
        <v>133</v>
      </c>
      <c r="R377" s="2">
        <v>0</v>
      </c>
      <c r="S377" s="3">
        <f>VLookups!$D$50</f>
        <v>-4487.7037773753191</v>
      </c>
      <c r="T377" s="2">
        <v>0</v>
      </c>
      <c r="U377" s="1">
        <v>229</v>
      </c>
      <c r="V377" s="2">
        <f>V376-VLookups!$D$54</f>
        <v>-2465</v>
      </c>
      <c r="W377" s="2">
        <f>-VLookups!$D$60</f>
        <v>-400</v>
      </c>
      <c r="X377" s="2">
        <f>-VLookups!$D$62</f>
        <v>-175</v>
      </c>
      <c r="Y377" s="6">
        <f>Y376*(1+VLookups!$D$57/12)</f>
        <v>-592.6775948807242</v>
      </c>
      <c r="Z377" s="1">
        <f>E377*VLookups!$J$3</f>
        <v>417.15386666666461</v>
      </c>
      <c r="AA377" s="1" t="s">
        <v>36</v>
      </c>
      <c r="AB377" s="6">
        <f t="shared" si="20"/>
        <v>-1197.940150589413</v>
      </c>
      <c r="AC377" s="1">
        <f t="shared" si="21"/>
        <v>-213520.79308711033</v>
      </c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spans="1:43" x14ac:dyDescent="0.25">
      <c r="A378" s="1"/>
      <c r="B378" s="1">
        <v>374</v>
      </c>
      <c r="C378" s="1">
        <f t="shared" si="22"/>
        <v>54</v>
      </c>
      <c r="D378" s="1">
        <f t="shared" si="23"/>
        <v>2</v>
      </c>
      <c r="E378" s="3">
        <f>E377+VLookups!$D$8</f>
        <v>10428.881666666615</v>
      </c>
      <c r="F378" s="3">
        <f>-E378*VLookups!$D$10</f>
        <v>-312.86644999999845</v>
      </c>
      <c r="G378" s="8">
        <v>0</v>
      </c>
      <c r="H378" s="3">
        <f>(-[3]VLookups!$D$13)*(E378+F378)</f>
        <v>-3287.7049454166508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3" t="s">
        <v>36</v>
      </c>
      <c r="O378" s="2">
        <v>0</v>
      </c>
      <c r="P378" s="3">
        <f>P377-VLookups!$D$42</f>
        <v>-324.5</v>
      </c>
      <c r="Q378" s="5">
        <v>134</v>
      </c>
      <c r="R378" s="2">
        <v>0</v>
      </c>
      <c r="S378" s="3">
        <f>VLookups!$D$50</f>
        <v>-4487.7037773753191</v>
      </c>
      <c r="T378" s="2">
        <v>0</v>
      </c>
      <c r="U378" s="1">
        <v>230</v>
      </c>
      <c r="V378" s="2">
        <f>V377-VLookups!$D$54</f>
        <v>-2470</v>
      </c>
      <c r="W378" s="2">
        <f>-VLookups!$D$60</f>
        <v>-400</v>
      </c>
      <c r="X378" s="2">
        <f>-VLookups!$D$62</f>
        <v>-175</v>
      </c>
      <c r="Y378" s="6">
        <f>Y377*(1+VLookups!$D$57/12)</f>
        <v>-594.40623786579295</v>
      </c>
      <c r="Z378" s="1">
        <f>E378*VLookups!$J$3</f>
        <v>417.1552666666646</v>
      </c>
      <c r="AA378" s="1" t="s">
        <v>36</v>
      </c>
      <c r="AB378" s="6">
        <f t="shared" si="20"/>
        <v>-1206.1444773244807</v>
      </c>
      <c r="AC378" s="1">
        <f t="shared" si="21"/>
        <v>-215082.80555291334</v>
      </c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spans="1:43" x14ac:dyDescent="0.25">
      <c r="A379" s="1"/>
      <c r="B379" s="1">
        <v>375</v>
      </c>
      <c r="C379" s="1">
        <f t="shared" si="22"/>
        <v>54</v>
      </c>
      <c r="D379" s="1">
        <f t="shared" si="23"/>
        <v>3</v>
      </c>
      <c r="E379" s="3">
        <f>E378+VLookups!$D$8</f>
        <v>10428.916666666615</v>
      </c>
      <c r="F379" s="3">
        <f>-E379*VLookups!$D$10</f>
        <v>-312.86749999999842</v>
      </c>
      <c r="G379" s="8">
        <v>0</v>
      </c>
      <c r="H379" s="3">
        <f>(-[3]VLookups!$D$13)*(E379+F379)</f>
        <v>-3287.7159791666504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3" t="s">
        <v>36</v>
      </c>
      <c r="O379" s="2">
        <v>0</v>
      </c>
      <c r="P379" s="3">
        <f>P378-VLookups!$D$42</f>
        <v>-326</v>
      </c>
      <c r="Q379" s="5">
        <v>135</v>
      </c>
      <c r="R379" s="2">
        <v>0</v>
      </c>
      <c r="S379" s="3">
        <f>VLookups!$D$50</f>
        <v>-4487.7037773753191</v>
      </c>
      <c r="T379" s="2">
        <v>0</v>
      </c>
      <c r="U379" s="1">
        <v>231</v>
      </c>
      <c r="V379" s="2">
        <f>V378-VLookups!$D$54</f>
        <v>-2475</v>
      </c>
      <c r="W379" s="2">
        <f>-VLookups!$D$60</f>
        <v>-400</v>
      </c>
      <c r="X379" s="2">
        <f>-VLookups!$D$62</f>
        <v>-175</v>
      </c>
      <c r="Y379" s="6">
        <f>Y378*(1+VLookups!$D$57/12)</f>
        <v>-596.13992272623489</v>
      </c>
      <c r="Z379" s="1">
        <f>E379*VLookups!$J$3</f>
        <v>417.15666666666459</v>
      </c>
      <c r="AA379" s="1" t="s">
        <v>36</v>
      </c>
      <c r="AB379" s="6">
        <f t="shared" si="20"/>
        <v>-1214.3538459349238</v>
      </c>
      <c r="AC379" s="1">
        <f t="shared" si="21"/>
        <v>-216655.63074143647</v>
      </c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</row>
    <row r="380" spans="1:43" x14ac:dyDescent="0.25">
      <c r="A380" s="1"/>
      <c r="B380" s="1">
        <v>376</v>
      </c>
      <c r="C380" s="1">
        <f t="shared" si="22"/>
        <v>54</v>
      </c>
      <c r="D380" s="1">
        <f t="shared" si="23"/>
        <v>4</v>
      </c>
      <c r="E380" s="3">
        <f>E379+VLookups!$D$8</f>
        <v>10428.951666666615</v>
      </c>
      <c r="F380" s="3">
        <f>-E380*VLookups!$D$10</f>
        <v>-312.86854999999844</v>
      </c>
      <c r="G380" s="8">
        <v>0</v>
      </c>
      <c r="H380" s="3">
        <f>(-[3]VLookups!$D$13)*(E380+F380)</f>
        <v>-3287.7270129166504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3" t="s">
        <v>36</v>
      </c>
      <c r="O380" s="2">
        <v>0</v>
      </c>
      <c r="P380" s="3">
        <f>P379-VLookups!$D$42</f>
        <v>-327.5</v>
      </c>
      <c r="Q380" s="5">
        <v>136</v>
      </c>
      <c r="R380" s="2">
        <v>0</v>
      </c>
      <c r="S380" s="3">
        <f>VLookups!$D$50</f>
        <v>-4487.7037773753191</v>
      </c>
      <c r="T380" s="2">
        <v>0</v>
      </c>
      <c r="U380" s="1">
        <v>232</v>
      </c>
      <c r="V380" s="2">
        <f>V379-VLookups!$D$54</f>
        <v>-2480</v>
      </c>
      <c r="W380" s="2">
        <f>-VLookups!$D$60</f>
        <v>-400</v>
      </c>
      <c r="X380" s="2">
        <f>-VLookups!$D$62</f>
        <v>-175</v>
      </c>
      <c r="Y380" s="6">
        <f>Y379*(1+VLookups!$D$57/12)</f>
        <v>-597.87866416751979</v>
      </c>
      <c r="Z380" s="1">
        <f>E380*VLookups!$J$3</f>
        <v>417.15806666666458</v>
      </c>
      <c r="AA380" s="1" t="s">
        <v>36</v>
      </c>
      <c r="AB380" s="6">
        <f t="shared" si="20"/>
        <v>-1222.5682711262084</v>
      </c>
      <c r="AC380" s="1">
        <f t="shared" si="21"/>
        <v>-218239.29173046511</v>
      </c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</row>
    <row r="381" spans="1:43" x14ac:dyDescent="0.25">
      <c r="A381" s="1"/>
      <c r="B381" s="1">
        <v>377</v>
      </c>
      <c r="C381" s="1">
        <f t="shared" si="22"/>
        <v>54</v>
      </c>
      <c r="D381" s="1">
        <f t="shared" si="23"/>
        <v>5</v>
      </c>
      <c r="E381" s="3">
        <f>E380+VLookups!$D$8</f>
        <v>10428.986666666615</v>
      </c>
      <c r="F381" s="3">
        <f>-E381*VLookups!$D$10</f>
        <v>-312.86959999999846</v>
      </c>
      <c r="G381" s="8">
        <v>0</v>
      </c>
      <c r="H381" s="3">
        <f>(-[3]VLookups!$D$13)*(E381+F381)</f>
        <v>-3287.7380466666505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3" t="s">
        <v>36</v>
      </c>
      <c r="O381" s="2">
        <v>0</v>
      </c>
      <c r="P381" s="3">
        <f>P380-VLookups!$D$42</f>
        <v>-329</v>
      </c>
      <c r="Q381" s="5">
        <v>137</v>
      </c>
      <c r="R381" s="2">
        <v>0</v>
      </c>
      <c r="S381" s="3">
        <f>VLookups!$D$50</f>
        <v>-4487.7037773753191</v>
      </c>
      <c r="T381" s="2">
        <v>0</v>
      </c>
      <c r="U381" s="1">
        <v>233</v>
      </c>
      <c r="V381" s="2">
        <f>V380-VLookups!$D$54</f>
        <v>-2485</v>
      </c>
      <c r="W381" s="2">
        <f>-VLookups!$D$60</f>
        <v>-400</v>
      </c>
      <c r="X381" s="2">
        <f>-VLookups!$D$62</f>
        <v>-175</v>
      </c>
      <c r="Y381" s="6">
        <f>Y380*(1+VLookups!$D$57/12)</f>
        <v>-599.62247693800839</v>
      </c>
      <c r="Z381" s="1">
        <f>E381*VLookups!$J$3</f>
        <v>417.15946666666463</v>
      </c>
      <c r="AA381" s="1" t="s">
        <v>36</v>
      </c>
      <c r="AB381" s="6">
        <f t="shared" si="20"/>
        <v>-1230.7877676466969</v>
      </c>
      <c r="AC381" s="1">
        <f t="shared" si="21"/>
        <v>-219833.81165099592</v>
      </c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</row>
    <row r="382" spans="1:43" x14ac:dyDescent="0.25">
      <c r="A382" s="1"/>
      <c r="B382" s="1">
        <v>378</v>
      </c>
      <c r="C382" s="1">
        <f t="shared" si="22"/>
        <v>54</v>
      </c>
      <c r="D382" s="1">
        <f t="shared" si="23"/>
        <v>6</v>
      </c>
      <c r="E382" s="3">
        <f>E381+VLookups!$D$8</f>
        <v>10429.021666666615</v>
      </c>
      <c r="F382" s="3">
        <f>-E382*VLookups!$D$10</f>
        <v>-312.87064999999842</v>
      </c>
      <c r="G382" s="8">
        <v>0</v>
      </c>
      <c r="H382" s="3">
        <f>(-[3]VLookups!$D$13)*(E382+F382)</f>
        <v>-3287.74908041665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3" t="s">
        <v>36</v>
      </c>
      <c r="O382" s="2">
        <v>0</v>
      </c>
      <c r="P382" s="3">
        <f>P381-VLookups!$D$42</f>
        <v>-330.5</v>
      </c>
      <c r="Q382" s="5">
        <v>138</v>
      </c>
      <c r="R382" s="2">
        <v>0</v>
      </c>
      <c r="S382" s="3">
        <f>VLookups!$D$50</f>
        <v>-4487.7037773753191</v>
      </c>
      <c r="T382" s="2">
        <v>0</v>
      </c>
      <c r="U382" s="1">
        <v>234</v>
      </c>
      <c r="V382" s="2">
        <f>V381-VLookups!$D$54</f>
        <v>-2490</v>
      </c>
      <c r="W382" s="2">
        <f>-VLookups!$D$60</f>
        <v>-400</v>
      </c>
      <c r="X382" s="2">
        <f>-VLookups!$D$62</f>
        <v>-175</v>
      </c>
      <c r="Y382" s="6">
        <f>Y381*(1+VLookups!$D$57/12)</f>
        <v>-601.37137582907758</v>
      </c>
      <c r="Z382" s="1">
        <f>E382*VLookups!$J$3</f>
        <v>417.16086666666462</v>
      </c>
      <c r="AA382" s="1" t="s">
        <v>36</v>
      </c>
      <c r="AB382" s="6">
        <f t="shared" si="20"/>
        <v>-1239.0123502877664</v>
      </c>
      <c r="AC382" s="1">
        <f t="shared" si="21"/>
        <v>-221439.21368736867</v>
      </c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</row>
    <row r="383" spans="1:43" x14ac:dyDescent="0.25">
      <c r="A383" s="1"/>
      <c r="B383" s="1">
        <v>379</v>
      </c>
      <c r="C383" s="1">
        <f t="shared" si="22"/>
        <v>54</v>
      </c>
      <c r="D383" s="1">
        <f t="shared" si="23"/>
        <v>7</v>
      </c>
      <c r="E383" s="3">
        <f>E382+VLookups!$D$8</f>
        <v>10429.056666666615</v>
      </c>
      <c r="F383" s="3">
        <f>-E383*VLookups!$D$10</f>
        <v>-312.87169999999844</v>
      </c>
      <c r="G383" s="8">
        <v>0</v>
      </c>
      <c r="H383" s="3">
        <f>(-[3]VLookups!$D$13)*(E383+F383)</f>
        <v>-3287.7601141666505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3" t="s">
        <v>36</v>
      </c>
      <c r="O383" s="2">
        <v>0</v>
      </c>
      <c r="P383" s="3">
        <f>P382-VLookups!$D$42</f>
        <v>-332</v>
      </c>
      <c r="Q383" s="5">
        <v>139</v>
      </c>
      <c r="R383" s="2">
        <v>0</v>
      </c>
      <c r="S383" s="3">
        <f>VLookups!$D$50</f>
        <v>-4487.7037773753191</v>
      </c>
      <c r="T383" s="2">
        <v>0</v>
      </c>
      <c r="U383" s="1">
        <v>235</v>
      </c>
      <c r="V383" s="2">
        <f>V382-VLookups!$D$54</f>
        <v>-2495</v>
      </c>
      <c r="W383" s="2">
        <f>-VLookups!$D$60</f>
        <v>-400</v>
      </c>
      <c r="X383" s="2">
        <f>-VLookups!$D$62</f>
        <v>-175</v>
      </c>
      <c r="Y383" s="6">
        <f>Y382*(1+VLookups!$D$57/12)</f>
        <v>-603.12537567524578</v>
      </c>
      <c r="Z383" s="1">
        <f>E383*VLookups!$J$3</f>
        <v>417.16226666666461</v>
      </c>
      <c r="AA383" s="1" t="s">
        <v>36</v>
      </c>
      <c r="AB383" s="6">
        <f t="shared" si="20"/>
        <v>-1247.2420338839345</v>
      </c>
      <c r="AC383" s="1">
        <f t="shared" si="21"/>
        <v>-223055.52107739821</v>
      </c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</row>
    <row r="384" spans="1:43" x14ac:dyDescent="0.25">
      <c r="A384" s="1"/>
      <c r="B384" s="1">
        <v>380</v>
      </c>
      <c r="C384" s="1">
        <f t="shared" si="22"/>
        <v>54</v>
      </c>
      <c r="D384" s="1">
        <f t="shared" si="23"/>
        <v>8</v>
      </c>
      <c r="E384" s="3">
        <f>E383+VLookups!$D$8</f>
        <v>10429.091666666614</v>
      </c>
      <c r="F384" s="3">
        <f>-E384*VLookups!$D$10</f>
        <v>-312.8727499999984</v>
      </c>
      <c r="G384" s="8">
        <v>0</v>
      </c>
      <c r="H384" s="3">
        <f>(-[3]VLookups!$D$13)*(E384+F384)</f>
        <v>-3287.7711479166501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3" t="s">
        <v>36</v>
      </c>
      <c r="O384" s="2">
        <v>0</v>
      </c>
      <c r="P384" s="3">
        <f>P383-VLookups!$D$42</f>
        <v>-333.5</v>
      </c>
      <c r="Q384" s="5">
        <v>140</v>
      </c>
      <c r="R384" s="2">
        <v>0</v>
      </c>
      <c r="S384" s="3">
        <f>VLookups!$D$50</f>
        <v>-4487.7037773753191</v>
      </c>
      <c r="T384" s="2">
        <v>0</v>
      </c>
      <c r="U384" s="1">
        <v>236</v>
      </c>
      <c r="V384" s="2">
        <f>V383-VLookups!$D$54</f>
        <v>-2500</v>
      </c>
      <c r="W384" s="2">
        <f>-VLookups!$D$60</f>
        <v>-400</v>
      </c>
      <c r="X384" s="2">
        <f>-VLookups!$D$62</f>
        <v>-175</v>
      </c>
      <c r="Y384" s="6">
        <f>Y383*(1+VLookups!$D$57/12)</f>
        <v>-604.88449135429858</v>
      </c>
      <c r="Z384" s="1">
        <f>E384*VLookups!$J$3</f>
        <v>417.1636666666646</v>
      </c>
      <c r="AA384" s="1" t="s">
        <v>36</v>
      </c>
      <c r="AB384" s="6">
        <f t="shared" si="20"/>
        <v>-1255.4768333129873</v>
      </c>
      <c r="AC384" s="1">
        <f t="shared" si="21"/>
        <v>-224682.75711250686</v>
      </c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</row>
    <row r="385" spans="1:43" x14ac:dyDescent="0.25">
      <c r="A385" s="1"/>
      <c r="B385" s="1">
        <v>381</v>
      </c>
      <c r="C385" s="1">
        <f t="shared" si="22"/>
        <v>54</v>
      </c>
      <c r="D385" s="1">
        <f t="shared" si="23"/>
        <v>9</v>
      </c>
      <c r="E385" s="3">
        <f>E384+VLookups!$D$8</f>
        <v>10429.126666666614</v>
      </c>
      <c r="F385" s="3">
        <f>-E385*VLookups!$D$10</f>
        <v>-312.87379999999843</v>
      </c>
      <c r="G385" s="8">
        <v>0</v>
      </c>
      <c r="H385" s="3">
        <f>(-[3]VLookups!$D$13)*(E385+F385)</f>
        <v>-3287.7821816666506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3" t="s">
        <v>36</v>
      </c>
      <c r="O385" s="2">
        <v>0</v>
      </c>
      <c r="P385" s="3">
        <f>P384-VLookups!$D$42</f>
        <v>-335</v>
      </c>
      <c r="Q385" s="5">
        <v>141</v>
      </c>
      <c r="R385" s="2">
        <v>0</v>
      </c>
      <c r="S385" s="3">
        <f>VLookups!$D$50</f>
        <v>-4487.7037773753191</v>
      </c>
      <c r="T385" s="2">
        <v>0</v>
      </c>
      <c r="U385" s="1">
        <v>237</v>
      </c>
      <c r="V385" s="2">
        <f>V384-VLookups!$D$54</f>
        <v>-2505</v>
      </c>
      <c r="W385" s="2">
        <f>-VLookups!$D$60</f>
        <v>-400</v>
      </c>
      <c r="X385" s="2">
        <f>-VLookups!$D$62</f>
        <v>-175</v>
      </c>
      <c r="Y385" s="6">
        <f>Y384*(1+VLookups!$D$57/12)</f>
        <v>-606.64873778741526</v>
      </c>
      <c r="Z385" s="1">
        <f>E385*VLookups!$J$3</f>
        <v>417.16506666666459</v>
      </c>
      <c r="AA385" s="1" t="s">
        <v>36</v>
      </c>
      <c r="AB385" s="6">
        <f t="shared" si="20"/>
        <v>-1263.716763496104</v>
      </c>
      <c r="AC385" s="1">
        <f t="shared" si="21"/>
        <v>-226320.94513785717</v>
      </c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</row>
    <row r="386" spans="1:43" x14ac:dyDescent="0.25">
      <c r="A386" s="1"/>
      <c r="B386" s="1">
        <v>382</v>
      </c>
      <c r="C386" s="1">
        <f t="shared" si="22"/>
        <v>54</v>
      </c>
      <c r="D386" s="1">
        <f t="shared" si="23"/>
        <v>10</v>
      </c>
      <c r="E386" s="3">
        <f>E385+VLookups!$D$8</f>
        <v>10429.161666666614</v>
      </c>
      <c r="F386" s="3">
        <f>-E386*VLookups!$D$10</f>
        <v>-312.87484999999839</v>
      </c>
      <c r="G386" s="8">
        <v>0</v>
      </c>
      <c r="H386" s="3">
        <f>(-[3]VLookups!$D$13)*(E386+F386)</f>
        <v>-3287.7932154166501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3" t="s">
        <v>36</v>
      </c>
      <c r="O386" s="2">
        <v>0</v>
      </c>
      <c r="P386" s="3">
        <f>P385-VLookups!$D$42</f>
        <v>-336.5</v>
      </c>
      <c r="Q386" s="5">
        <v>142</v>
      </c>
      <c r="R386" s="2">
        <v>0</v>
      </c>
      <c r="S386" s="3">
        <f>VLookups!$D$50</f>
        <v>-4487.7037773753191</v>
      </c>
      <c r="T386" s="2">
        <v>0</v>
      </c>
      <c r="U386" s="1">
        <v>238</v>
      </c>
      <c r="V386" s="2">
        <f>V385-VLookups!$D$54</f>
        <v>-2510</v>
      </c>
      <c r="W386" s="2">
        <f>-VLookups!$D$60</f>
        <v>-400</v>
      </c>
      <c r="X386" s="2">
        <f>-VLookups!$D$62</f>
        <v>-175</v>
      </c>
      <c r="Y386" s="6">
        <f>Y385*(1+VLookups!$D$57/12)</f>
        <v>-608.41812993929523</v>
      </c>
      <c r="Z386" s="1">
        <f>E386*VLookups!$J$3</f>
        <v>417.16646666666458</v>
      </c>
      <c r="AA386" s="1" t="s">
        <v>36</v>
      </c>
      <c r="AB386" s="6">
        <f t="shared" si="20"/>
        <v>-1271.9618393979842</v>
      </c>
      <c r="AC386" s="1">
        <f t="shared" si="21"/>
        <v>-227970.10855248492</v>
      </c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</row>
    <row r="387" spans="1:43" x14ac:dyDescent="0.25">
      <c r="A387" s="1"/>
      <c r="B387" s="1">
        <v>383</v>
      </c>
      <c r="C387" s="1">
        <f t="shared" si="22"/>
        <v>54</v>
      </c>
      <c r="D387" s="1">
        <f t="shared" si="23"/>
        <v>11</v>
      </c>
      <c r="E387" s="3">
        <f>E386+VLookups!$D$8</f>
        <v>10429.196666666614</v>
      </c>
      <c r="F387" s="3">
        <f>-E387*VLookups!$D$10</f>
        <v>-312.87589999999841</v>
      </c>
      <c r="G387" s="8">
        <v>0</v>
      </c>
      <c r="H387" s="3">
        <f>(-[3]VLookups!$D$13)*(E387+F387)</f>
        <v>-3287.8042491666502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3" t="s">
        <v>36</v>
      </c>
      <c r="O387" s="2">
        <v>0</v>
      </c>
      <c r="P387" s="3">
        <f>P386-VLookups!$D$42</f>
        <v>-338</v>
      </c>
      <c r="Q387" s="5">
        <v>143</v>
      </c>
      <c r="R387" s="2">
        <v>0</v>
      </c>
      <c r="S387" s="3">
        <f>VLookups!$D$50</f>
        <v>-4487.7037773753191</v>
      </c>
      <c r="T387" s="2">
        <v>0</v>
      </c>
      <c r="U387" s="1">
        <v>239</v>
      </c>
      <c r="V387" s="2">
        <f>V386-VLookups!$D$54</f>
        <v>-2515</v>
      </c>
      <c r="W387" s="2">
        <f>-VLookups!$D$60</f>
        <v>-400</v>
      </c>
      <c r="X387" s="2">
        <f>-VLookups!$D$62</f>
        <v>-175</v>
      </c>
      <c r="Y387" s="6">
        <f>Y386*(1+VLookups!$D$57/12)</f>
        <v>-610.19268281828488</v>
      </c>
      <c r="Z387" s="1">
        <f>E387*VLookups!$J$3</f>
        <v>417.16786666666457</v>
      </c>
      <c r="AA387" s="1" t="s">
        <v>36</v>
      </c>
      <c r="AB387" s="6">
        <f t="shared" si="20"/>
        <v>-1280.2120760269747</v>
      </c>
      <c r="AC387" s="1">
        <f t="shared" si="21"/>
        <v>-229630.27080943272</v>
      </c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</row>
    <row r="388" spans="1:43" x14ac:dyDescent="0.25">
      <c r="A388" s="1"/>
      <c r="B388" s="1">
        <v>384</v>
      </c>
      <c r="C388" s="1">
        <f t="shared" si="22"/>
        <v>55</v>
      </c>
      <c r="D388" s="1">
        <f t="shared" si="23"/>
        <v>0</v>
      </c>
      <c r="E388" s="3">
        <f>E387+VLookups!$D$8</f>
        <v>10429.231666666614</v>
      </c>
      <c r="F388" s="3">
        <f>-E388*VLookups!$D$10</f>
        <v>-312.87694999999843</v>
      </c>
      <c r="G388" s="8">
        <v>0</v>
      </c>
      <c r="H388" s="3">
        <f>(-[3]VLookups!$D$13)*(E388+F388)</f>
        <v>-3287.8152829166502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3" t="s">
        <v>36</v>
      </c>
      <c r="O388" s="2">
        <v>0</v>
      </c>
      <c r="P388" s="3">
        <f>P387-VLookups!$D$42</f>
        <v>-339.5</v>
      </c>
      <c r="Q388" s="5">
        <v>144</v>
      </c>
      <c r="R388" s="2">
        <v>0</v>
      </c>
      <c r="S388" s="3">
        <f>VLookups!$D$50</f>
        <v>-4487.7037773753191</v>
      </c>
      <c r="T388" s="2">
        <v>0</v>
      </c>
      <c r="U388" s="1">
        <v>240</v>
      </c>
      <c r="V388" s="2">
        <f>V387-VLookups!$D$54</f>
        <v>-2520</v>
      </c>
      <c r="W388" s="2">
        <f>-VLookups!$D$60</f>
        <v>-400</v>
      </c>
      <c r="X388" s="2">
        <f>-VLookups!$D$62</f>
        <v>-175</v>
      </c>
      <c r="Y388" s="6">
        <f>Y387*(1+VLookups!$D$57/12)</f>
        <v>-611.97241147650493</v>
      </c>
      <c r="Z388" s="1">
        <f>E388*VLookups!$J$3</f>
        <v>417.16926666666456</v>
      </c>
      <c r="AA388" s="1" t="s">
        <v>36</v>
      </c>
      <c r="AB388" s="6">
        <f t="shared" si="20"/>
        <v>-1288.4674884351939</v>
      </c>
      <c r="AC388" s="1">
        <f t="shared" si="21"/>
        <v>-231301.45541588363</v>
      </c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spans="1:43" x14ac:dyDescent="0.25">
      <c r="A389" s="1"/>
      <c r="B389" s="1">
        <v>385</v>
      </c>
      <c r="C389" s="1">
        <f t="shared" si="22"/>
        <v>55</v>
      </c>
      <c r="D389" s="1">
        <f t="shared" si="23"/>
        <v>1</v>
      </c>
      <c r="E389" s="3">
        <f>E388+VLookups!$D$8</f>
        <v>10429.266666666614</v>
      </c>
      <c r="F389" s="3">
        <f>-E389*VLookups!$D$10</f>
        <v>-312.87799999999839</v>
      </c>
      <c r="G389" s="8">
        <v>0</v>
      </c>
      <c r="H389" s="3">
        <f>(-[3]VLookups!$D$13)*(E389+F389)</f>
        <v>-3287.8263166666497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3" t="s">
        <v>36</v>
      </c>
      <c r="O389" s="2">
        <v>0</v>
      </c>
      <c r="P389" s="3">
        <f>P388-VLookups!$D$42</f>
        <v>-341</v>
      </c>
      <c r="Q389" s="5">
        <v>145</v>
      </c>
      <c r="R389" s="2">
        <v>0</v>
      </c>
      <c r="S389" s="3">
        <f>VLookups!$D$50</f>
        <v>-4487.7037773753191</v>
      </c>
      <c r="T389" s="2">
        <v>0</v>
      </c>
      <c r="U389" s="1">
        <v>241</v>
      </c>
      <c r="V389" s="2">
        <f>V388-VLookups!$D$54</f>
        <v>-2525</v>
      </c>
      <c r="W389" s="2">
        <f>-VLookups!$D$60</f>
        <v>-400</v>
      </c>
      <c r="X389" s="2">
        <f>-VLookups!$D$62</f>
        <v>-175</v>
      </c>
      <c r="Y389" s="6">
        <f>Y388*(1+VLookups!$D$57/12)</f>
        <v>-613.75733100997809</v>
      </c>
      <c r="Z389" s="1">
        <f>E389*VLookups!$J$3</f>
        <v>417.17066666666454</v>
      </c>
      <c r="AA389" s="1" t="s">
        <v>36</v>
      </c>
      <c r="AB389" s="6">
        <f t="shared" ref="AB389:AB452" si="24">SUM(E389,F389,H389,I389,K389,L389,M389,O389,P389,R389,S389,T389,V389,W389,X389,Y389,G389,J389,Z389,AA389)</f>
        <v>-1296.728091718667</v>
      </c>
      <c r="AC389" s="1">
        <f t="shared" si="21"/>
        <v>-232983.68593329543</v>
      </c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spans="1:43" x14ac:dyDescent="0.25">
      <c r="A390" s="1"/>
      <c r="B390" s="1">
        <v>386</v>
      </c>
      <c r="C390" s="1">
        <f t="shared" si="22"/>
        <v>55</v>
      </c>
      <c r="D390" s="1">
        <f t="shared" si="23"/>
        <v>2</v>
      </c>
      <c r="E390" s="3">
        <f>E389+VLookups!$D$8</f>
        <v>10429.301666666614</v>
      </c>
      <c r="F390" s="3">
        <f>-E390*VLookups!$D$10</f>
        <v>-312.87904999999841</v>
      </c>
      <c r="G390" s="8">
        <v>0</v>
      </c>
      <c r="H390" s="3">
        <f>(-[3]VLookups!$D$13)*(E390+F390)</f>
        <v>-3287.8373504166502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3" t="s">
        <v>36</v>
      </c>
      <c r="O390" s="2">
        <v>0</v>
      </c>
      <c r="P390" s="3">
        <f>P389-VLookups!$D$42</f>
        <v>-342.5</v>
      </c>
      <c r="Q390" s="5">
        <v>146</v>
      </c>
      <c r="R390" s="2">
        <v>0</v>
      </c>
      <c r="S390" s="3">
        <f>VLookups!$D$50</f>
        <v>-4487.7037773753191</v>
      </c>
      <c r="T390" s="2">
        <v>0</v>
      </c>
      <c r="U390" s="1">
        <v>242</v>
      </c>
      <c r="V390" s="2">
        <f>V389-VLookups!$D$54</f>
        <v>-2530</v>
      </c>
      <c r="W390" s="2">
        <f>-VLookups!$D$60</f>
        <v>-400</v>
      </c>
      <c r="X390" s="2">
        <f>-VLookups!$D$62</f>
        <v>-175</v>
      </c>
      <c r="Y390" s="6">
        <f>Y389*(1+VLookups!$D$57/12)</f>
        <v>-615.54745655875718</v>
      </c>
      <c r="Z390" s="1">
        <f>E390*VLookups!$J$3</f>
        <v>417.17206666666453</v>
      </c>
      <c r="AA390" s="1" t="s">
        <v>36</v>
      </c>
      <c r="AB390" s="6">
        <f t="shared" si="24"/>
        <v>-1304.9939010174462</v>
      </c>
      <c r="AC390" s="1">
        <f t="shared" ref="AC390:AC453" si="25">AB390+AC389*(1+$AC$2/12)</f>
        <v>-234676.98597753505</v>
      </c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spans="1:43" x14ac:dyDescent="0.25">
      <c r="A391" s="1"/>
      <c r="B391" s="1">
        <v>387</v>
      </c>
      <c r="C391" s="1">
        <f t="shared" si="22"/>
        <v>55</v>
      </c>
      <c r="D391" s="1">
        <f t="shared" si="23"/>
        <v>3</v>
      </c>
      <c r="E391" s="3">
        <f>E390+VLookups!$D$8</f>
        <v>10429.336666666613</v>
      </c>
      <c r="F391" s="3">
        <f>-E391*VLookups!$D$10</f>
        <v>-312.88009999999838</v>
      </c>
      <c r="G391" s="8">
        <v>0</v>
      </c>
      <c r="H391" s="3">
        <f>(-[3]VLookups!$D$13)*(E391+F391)</f>
        <v>-3287.8483841666498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3" t="s">
        <v>36</v>
      </c>
      <c r="O391" s="2">
        <v>0</v>
      </c>
      <c r="P391" s="3">
        <f>P390-VLookups!$D$42</f>
        <v>-344</v>
      </c>
      <c r="Q391" s="5">
        <v>147</v>
      </c>
      <c r="R391" s="2">
        <v>0</v>
      </c>
      <c r="S391" s="3">
        <f>VLookups!$D$50</f>
        <v>-4487.7037773753191</v>
      </c>
      <c r="T391" s="2">
        <v>0</v>
      </c>
      <c r="U391" s="1">
        <v>243</v>
      </c>
      <c r="V391" s="2">
        <f>V390-VLookups!$D$54</f>
        <v>-2535</v>
      </c>
      <c r="W391" s="2">
        <f>-VLookups!$D$60</f>
        <v>-400</v>
      </c>
      <c r="X391" s="2">
        <f>-VLookups!$D$62</f>
        <v>-175</v>
      </c>
      <c r="Y391" s="6">
        <f>Y390*(1+VLookups!$D$57/12)</f>
        <v>-617.3428033070536</v>
      </c>
      <c r="Z391" s="1">
        <f>E391*VLookups!$J$3</f>
        <v>417.17346666666452</v>
      </c>
      <c r="AA391" s="1" t="s">
        <v>36</v>
      </c>
      <c r="AB391" s="6">
        <f t="shared" si="24"/>
        <v>-1313.2649315157425</v>
      </c>
      <c r="AC391" s="1">
        <f t="shared" si="25"/>
        <v>-236381.37921901335</v>
      </c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</row>
    <row r="392" spans="1:43" x14ac:dyDescent="0.25">
      <c r="A392" s="1"/>
      <c r="B392" s="1">
        <v>388</v>
      </c>
      <c r="C392" s="1">
        <f t="shared" si="22"/>
        <v>55</v>
      </c>
      <c r="D392" s="1">
        <f t="shared" si="23"/>
        <v>4</v>
      </c>
      <c r="E392" s="3">
        <f>E391+VLookups!$D$8</f>
        <v>10429.371666666613</v>
      </c>
      <c r="F392" s="3">
        <f>-E392*VLookups!$D$10</f>
        <v>-312.8811499999984</v>
      </c>
      <c r="G392" s="8">
        <v>0</v>
      </c>
      <c r="H392" s="3">
        <f>(-[3]VLookups!$D$13)*(E392+F392)</f>
        <v>-3287.8594179166498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3" t="s">
        <v>36</v>
      </c>
      <c r="O392" s="2">
        <v>0</v>
      </c>
      <c r="P392" s="3">
        <f>P391-VLookups!$D$42</f>
        <v>-345.5</v>
      </c>
      <c r="Q392" s="5">
        <v>148</v>
      </c>
      <c r="R392" s="2">
        <v>0</v>
      </c>
      <c r="S392" s="3">
        <f>VLookups!$D$50</f>
        <v>-4487.7037773753191</v>
      </c>
      <c r="T392" s="2">
        <v>0</v>
      </c>
      <c r="U392" s="1">
        <v>244</v>
      </c>
      <c r="V392" s="2">
        <f>V391-VLookups!$D$54</f>
        <v>-2540</v>
      </c>
      <c r="W392" s="2">
        <f>-VLookups!$D$60</f>
        <v>-400</v>
      </c>
      <c r="X392" s="2">
        <f>-VLookups!$D$62</f>
        <v>-175</v>
      </c>
      <c r="Y392" s="6">
        <f>Y391*(1+VLookups!$D$57/12)</f>
        <v>-619.14338648336582</v>
      </c>
      <c r="Z392" s="1">
        <f>E392*VLookups!$J$3</f>
        <v>417.17486666666451</v>
      </c>
      <c r="AA392" s="1" t="s">
        <v>36</v>
      </c>
      <c r="AB392" s="6">
        <f t="shared" si="24"/>
        <v>-1321.5411984420566</v>
      </c>
      <c r="AC392" s="1">
        <f t="shared" si="25"/>
        <v>-238096.88938282043</v>
      </c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</row>
    <row r="393" spans="1:43" x14ac:dyDescent="0.25">
      <c r="A393" s="1"/>
      <c r="B393" s="1">
        <v>389</v>
      </c>
      <c r="C393" s="1">
        <f t="shared" si="22"/>
        <v>55</v>
      </c>
      <c r="D393" s="1">
        <f t="shared" si="23"/>
        <v>5</v>
      </c>
      <c r="E393" s="3">
        <f>E392+VLookups!$D$8</f>
        <v>10429.406666666613</v>
      </c>
      <c r="F393" s="3">
        <f>-E393*VLookups!$D$10</f>
        <v>-312.88219999999836</v>
      </c>
      <c r="G393" s="8">
        <v>0</v>
      </c>
      <c r="H393" s="3">
        <f>(-[3]VLookups!$D$13)*(E393+F393)</f>
        <v>-3287.8704516666498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3" t="s">
        <v>36</v>
      </c>
      <c r="O393" s="2">
        <v>0</v>
      </c>
      <c r="P393" s="3">
        <f>P392-VLookups!$D$42</f>
        <v>-347</v>
      </c>
      <c r="Q393" s="5">
        <v>149</v>
      </c>
      <c r="R393" s="2">
        <v>0</v>
      </c>
      <c r="S393" s="3">
        <f>VLookups!$D$50</f>
        <v>-4487.7037773753191</v>
      </c>
      <c r="T393" s="2">
        <v>0</v>
      </c>
      <c r="U393" s="1">
        <v>245</v>
      </c>
      <c r="V393" s="2">
        <f>V392-VLookups!$D$54</f>
        <v>-2545</v>
      </c>
      <c r="W393" s="2">
        <f>-VLookups!$D$60</f>
        <v>-400</v>
      </c>
      <c r="X393" s="2">
        <f>-VLookups!$D$62</f>
        <v>-175</v>
      </c>
      <c r="Y393" s="6">
        <f>Y392*(1+VLookups!$D$57/12)</f>
        <v>-620.94922136060893</v>
      </c>
      <c r="Z393" s="1">
        <f>E393*VLookups!$J$3</f>
        <v>417.17626666666456</v>
      </c>
      <c r="AA393" s="1" t="s">
        <v>36</v>
      </c>
      <c r="AB393" s="6">
        <f t="shared" si="24"/>
        <v>-1329.8227170692981</v>
      </c>
      <c r="AC393" s="1">
        <f t="shared" si="25"/>
        <v>-239823.5402488611</v>
      </c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</row>
    <row r="394" spans="1:43" x14ac:dyDescent="0.25">
      <c r="A394" s="1"/>
      <c r="B394" s="1">
        <v>390</v>
      </c>
      <c r="C394" s="1">
        <f t="shared" si="22"/>
        <v>55</v>
      </c>
      <c r="D394" s="1">
        <f t="shared" si="23"/>
        <v>6</v>
      </c>
      <c r="E394" s="3">
        <f>E393+VLookups!$D$8</f>
        <v>10429.441666666613</v>
      </c>
      <c r="F394" s="3">
        <f>-E394*VLookups!$D$10</f>
        <v>-312.88324999999838</v>
      </c>
      <c r="G394" s="8">
        <v>0</v>
      </c>
      <c r="H394" s="3">
        <f>(-[3]VLookups!$D$13)*(E394+F394)</f>
        <v>-3287.8814854166499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3" t="s">
        <v>36</v>
      </c>
      <c r="O394" s="2">
        <v>0</v>
      </c>
      <c r="P394" s="3">
        <f>P393-VLookups!$D$42</f>
        <v>-348.5</v>
      </c>
      <c r="Q394" s="5">
        <v>150</v>
      </c>
      <c r="R394" s="2">
        <v>0</v>
      </c>
      <c r="S394" s="3">
        <f>VLookups!$D$50</f>
        <v>-4487.7037773753191</v>
      </c>
      <c r="T394" s="2">
        <v>0</v>
      </c>
      <c r="U394" s="1">
        <v>246</v>
      </c>
      <c r="V394" s="2">
        <f>V393-VLookups!$D$54</f>
        <v>-2550</v>
      </c>
      <c r="W394" s="2">
        <f>-VLookups!$D$60</f>
        <v>-400</v>
      </c>
      <c r="X394" s="2">
        <f>-VLookups!$D$62</f>
        <v>-175</v>
      </c>
      <c r="Y394" s="6">
        <f>Y393*(1+VLookups!$D$57/12)</f>
        <v>-622.76032325624408</v>
      </c>
      <c r="Z394" s="1">
        <f>E394*VLookups!$J$3</f>
        <v>417.17766666666455</v>
      </c>
      <c r="AA394" s="1" t="s">
        <v>36</v>
      </c>
      <c r="AB394" s="6">
        <f t="shared" si="24"/>
        <v>-1338.1095027149349</v>
      </c>
      <c r="AC394" s="1">
        <f t="shared" si="25"/>
        <v>-241561.35565199083</v>
      </c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</row>
    <row r="395" spans="1:43" x14ac:dyDescent="0.25">
      <c r="A395" s="1"/>
      <c r="B395" s="1">
        <v>391</v>
      </c>
      <c r="C395" s="1">
        <f t="shared" si="22"/>
        <v>55</v>
      </c>
      <c r="D395" s="1">
        <f t="shared" si="23"/>
        <v>7</v>
      </c>
      <c r="E395" s="3">
        <f>E394+VLookups!$D$8</f>
        <v>10429.476666666613</v>
      </c>
      <c r="F395" s="3">
        <f>-E395*VLookups!$D$10</f>
        <v>-312.88429999999835</v>
      </c>
      <c r="G395" s="8">
        <v>0</v>
      </c>
      <c r="H395" s="3">
        <f>(-[3]VLookups!$D$13)*(E395+F395)</f>
        <v>-3287.8925191666499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3" t="s">
        <v>36</v>
      </c>
      <c r="O395" s="2">
        <v>0</v>
      </c>
      <c r="P395" s="3">
        <f>P394-VLookups!$D$42</f>
        <v>-350</v>
      </c>
      <c r="Q395" s="5">
        <v>151</v>
      </c>
      <c r="R395" s="2">
        <v>0</v>
      </c>
      <c r="S395" s="3">
        <f>VLookups!$D$50</f>
        <v>-4487.7037773753191</v>
      </c>
      <c r="T395" s="2">
        <v>0</v>
      </c>
      <c r="U395" s="1">
        <v>247</v>
      </c>
      <c r="V395" s="2">
        <f>V394-VLookups!$D$54</f>
        <v>-2555</v>
      </c>
      <c r="W395" s="2">
        <f>-VLookups!$D$60</f>
        <v>-400</v>
      </c>
      <c r="X395" s="2">
        <f>-VLookups!$D$62</f>
        <v>-175</v>
      </c>
      <c r="Y395" s="6">
        <f>Y394*(1+VLookups!$D$57/12)</f>
        <v>-624.57670753240814</v>
      </c>
      <c r="Z395" s="1">
        <f>E395*VLookups!$J$3</f>
        <v>417.17906666666454</v>
      </c>
      <c r="AA395" s="1" t="s">
        <v>36</v>
      </c>
      <c r="AB395" s="6">
        <f t="shared" si="24"/>
        <v>-1346.4015707410972</v>
      </c>
      <c r="AC395" s="1">
        <f t="shared" si="25"/>
        <v>-243310.35948215192</v>
      </c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</row>
    <row r="396" spans="1:43" x14ac:dyDescent="0.25">
      <c r="A396" s="1"/>
      <c r="B396" s="1">
        <v>392</v>
      </c>
      <c r="C396" s="1">
        <f t="shared" si="22"/>
        <v>55</v>
      </c>
      <c r="D396" s="1">
        <f t="shared" si="23"/>
        <v>8</v>
      </c>
      <c r="E396" s="3">
        <f>E395+VLookups!$D$8</f>
        <v>10429.511666666613</v>
      </c>
      <c r="F396" s="3">
        <f>-E396*VLookups!$D$10</f>
        <v>-312.88534999999837</v>
      </c>
      <c r="G396" s="8">
        <v>0</v>
      </c>
      <c r="H396" s="3">
        <f>(-[3]VLookups!$D$13)*(E396+F396)</f>
        <v>-3287.9035529166495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3" t="s">
        <v>36</v>
      </c>
      <c r="O396" s="2">
        <v>0</v>
      </c>
      <c r="P396" s="3">
        <f>P395-VLookups!$D$42</f>
        <v>-351.5</v>
      </c>
      <c r="Q396" s="5">
        <v>152</v>
      </c>
      <c r="R396" s="2">
        <v>0</v>
      </c>
      <c r="S396" s="3">
        <f>VLookups!$D$50</f>
        <v>-4487.7037773753191</v>
      </c>
      <c r="T396" s="2">
        <v>0</v>
      </c>
      <c r="U396" s="1">
        <v>248</v>
      </c>
      <c r="V396" s="2">
        <f>V395-VLookups!$D$54</f>
        <v>-2560</v>
      </c>
      <c r="W396" s="2">
        <f>-VLookups!$D$60</f>
        <v>-400</v>
      </c>
      <c r="X396" s="2">
        <f>-VLookups!$D$62</f>
        <v>-175</v>
      </c>
      <c r="Y396" s="6">
        <f>Y395*(1+VLookups!$D$57/12)</f>
        <v>-626.39838959604435</v>
      </c>
      <c r="Z396" s="1">
        <f>E396*VLookups!$J$3</f>
        <v>417.18046666666453</v>
      </c>
      <c r="AA396" s="1" t="s">
        <v>36</v>
      </c>
      <c r="AB396" s="6">
        <f t="shared" si="24"/>
        <v>-1354.6989365547342</v>
      </c>
      <c r="AC396" s="1">
        <f t="shared" si="25"/>
        <v>-245070.57568451023</v>
      </c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</row>
    <row r="397" spans="1:43" x14ac:dyDescent="0.25">
      <c r="A397" s="1"/>
      <c r="B397" s="1">
        <v>393</v>
      </c>
      <c r="C397" s="1">
        <f t="shared" si="22"/>
        <v>55</v>
      </c>
      <c r="D397" s="1">
        <f t="shared" si="23"/>
        <v>9</v>
      </c>
      <c r="E397" s="3">
        <f>E396+VLookups!$D$8</f>
        <v>10429.546666666613</v>
      </c>
      <c r="F397" s="3">
        <f>-E397*VLookups!$D$10</f>
        <v>-312.88639999999839</v>
      </c>
      <c r="G397" s="8">
        <v>0</v>
      </c>
      <c r="H397" s="3">
        <f>(-[3]VLookups!$D$13)*(E397+F397)</f>
        <v>-3287.9145866666499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3" t="s">
        <v>36</v>
      </c>
      <c r="O397" s="2">
        <v>0</v>
      </c>
      <c r="P397" s="3">
        <f>P396-VLookups!$D$42</f>
        <v>-353</v>
      </c>
      <c r="Q397" s="5">
        <v>153</v>
      </c>
      <c r="R397" s="2">
        <v>0</v>
      </c>
      <c r="S397" s="3">
        <f>VLookups!$D$50</f>
        <v>-4487.7037773753191</v>
      </c>
      <c r="T397" s="2">
        <v>0</v>
      </c>
      <c r="U397" s="1">
        <v>249</v>
      </c>
      <c r="V397" s="2">
        <f>V396-VLookups!$D$54</f>
        <v>-2565</v>
      </c>
      <c r="W397" s="2">
        <f>-VLookups!$D$60</f>
        <v>-400</v>
      </c>
      <c r="X397" s="2">
        <f>-VLookups!$D$62</f>
        <v>-175</v>
      </c>
      <c r="Y397" s="6">
        <f>Y396*(1+VLookups!$D$57/12)</f>
        <v>-628.22538489903286</v>
      </c>
      <c r="Z397" s="1">
        <f>E397*VLookups!$J$3</f>
        <v>417.18186666666452</v>
      </c>
      <c r="AA397" s="1" t="s">
        <v>36</v>
      </c>
      <c r="AB397" s="6">
        <f t="shared" si="24"/>
        <v>-1363.001615607722</v>
      </c>
      <c r="AC397" s="1">
        <f t="shared" si="25"/>
        <v>-246842.02825959216</v>
      </c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</row>
    <row r="398" spans="1:43" x14ac:dyDescent="0.25">
      <c r="A398" s="1"/>
      <c r="B398" s="1">
        <v>394</v>
      </c>
      <c r="C398" s="1">
        <f t="shared" si="22"/>
        <v>55</v>
      </c>
      <c r="D398" s="1">
        <f t="shared" si="23"/>
        <v>10</v>
      </c>
      <c r="E398" s="3">
        <f>E397+VLookups!$D$8</f>
        <v>10429.581666666612</v>
      </c>
      <c r="F398" s="3">
        <f>-E398*VLookups!$D$10</f>
        <v>-312.88744999999835</v>
      </c>
      <c r="G398" s="8">
        <v>0</v>
      </c>
      <c r="H398" s="3">
        <f>(-[3]VLookups!$D$13)*(E398+F398)</f>
        <v>-3287.9256204166495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3" t="s">
        <v>36</v>
      </c>
      <c r="O398" s="2">
        <v>0</v>
      </c>
      <c r="P398" s="3">
        <f>P397-VLookups!$D$42</f>
        <v>-354.5</v>
      </c>
      <c r="Q398" s="5">
        <v>154</v>
      </c>
      <c r="R398" s="2">
        <v>0</v>
      </c>
      <c r="S398" s="3">
        <f>VLookups!$D$50</f>
        <v>-4487.7037773753191</v>
      </c>
      <c r="T398" s="2">
        <v>0</v>
      </c>
      <c r="U398" s="1">
        <v>250</v>
      </c>
      <c r="V398" s="2">
        <f>V397-VLookups!$D$54</f>
        <v>-2570</v>
      </c>
      <c r="W398" s="2">
        <f>-VLookups!$D$60</f>
        <v>-400</v>
      </c>
      <c r="X398" s="2">
        <f>-VLookups!$D$62</f>
        <v>-175</v>
      </c>
      <c r="Y398" s="6">
        <f>Y397*(1+VLookups!$D$57/12)</f>
        <v>-630.05770893832175</v>
      </c>
      <c r="Z398" s="1">
        <f>E398*VLookups!$J$3</f>
        <v>417.18326666666451</v>
      </c>
      <c r="AA398" s="1" t="s">
        <v>36</v>
      </c>
      <c r="AB398" s="6">
        <f t="shared" si="24"/>
        <v>-1371.3096233970118</v>
      </c>
      <c r="AC398" s="1">
        <f t="shared" si="25"/>
        <v>-248624.74126342183</v>
      </c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</row>
    <row r="399" spans="1:43" x14ac:dyDescent="0.25">
      <c r="A399" s="1"/>
      <c r="B399" s="1">
        <v>395</v>
      </c>
      <c r="C399" s="1">
        <f t="shared" si="22"/>
        <v>55</v>
      </c>
      <c r="D399" s="1">
        <f t="shared" si="23"/>
        <v>11</v>
      </c>
      <c r="E399" s="3">
        <f>E398+VLookups!$D$8</f>
        <v>10429.616666666612</v>
      </c>
      <c r="F399" s="3">
        <f>-E399*VLookups!$D$10</f>
        <v>-312.88849999999837</v>
      </c>
      <c r="G399" s="8">
        <v>0</v>
      </c>
      <c r="H399" s="3">
        <f>(-[3]VLookups!$D$13)*(E399+F399)</f>
        <v>-3287.9366541666495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3" t="s">
        <v>36</v>
      </c>
      <c r="O399" s="2">
        <v>0</v>
      </c>
      <c r="P399" s="3">
        <f>P398-VLookups!$D$42</f>
        <v>-356</v>
      </c>
      <c r="Q399" s="5">
        <v>155</v>
      </c>
      <c r="R399" s="2">
        <v>0</v>
      </c>
      <c r="S399" s="3">
        <f>VLookups!$D$50</f>
        <v>-4487.7037773753191</v>
      </c>
      <c r="T399" s="2">
        <v>0</v>
      </c>
      <c r="U399" s="1">
        <v>251</v>
      </c>
      <c r="V399" s="2">
        <f>V398-VLookups!$D$54</f>
        <v>-2575</v>
      </c>
      <c r="W399" s="2">
        <f>-VLookups!$D$60</f>
        <v>-400</v>
      </c>
      <c r="X399" s="2">
        <f>-VLookups!$D$62</f>
        <v>-175</v>
      </c>
      <c r="Y399" s="6">
        <f>Y398*(1+VLookups!$D$57/12)</f>
        <v>-631.89537725605851</v>
      </c>
      <c r="Z399" s="1">
        <f>E399*VLookups!$J$3</f>
        <v>417.1846666666645</v>
      </c>
      <c r="AA399" s="1" t="s">
        <v>36</v>
      </c>
      <c r="AB399" s="6">
        <f t="shared" si="24"/>
        <v>-1379.6229754647495</v>
      </c>
      <c r="AC399" s="1">
        <f t="shared" si="25"/>
        <v>-250418.73880765896</v>
      </c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</row>
    <row r="400" spans="1:43" x14ac:dyDescent="0.25">
      <c r="A400" s="1"/>
      <c r="B400" s="1">
        <v>396</v>
      </c>
      <c r="C400" s="1">
        <f t="shared" si="22"/>
        <v>56</v>
      </c>
      <c r="D400" s="1">
        <f t="shared" si="23"/>
        <v>0</v>
      </c>
      <c r="E400" s="3">
        <f>E399+VLookups!$D$8</f>
        <v>10429.651666666612</v>
      </c>
      <c r="F400" s="3">
        <f>-E400*VLookups!$D$10</f>
        <v>-312.88954999999834</v>
      </c>
      <c r="G400" s="8">
        <v>0</v>
      </c>
      <c r="H400" s="3">
        <f>(-[3]VLookups!$D$13)*(E400+F400)</f>
        <v>-3287.9476879166496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3" t="s">
        <v>36</v>
      </c>
      <c r="O400" s="2">
        <v>0</v>
      </c>
      <c r="P400" s="3">
        <f>P399-VLookups!$D$42</f>
        <v>-357.5</v>
      </c>
      <c r="Q400" s="5">
        <v>156</v>
      </c>
      <c r="R400" s="2">
        <v>0</v>
      </c>
      <c r="S400" s="3">
        <f>VLookups!$D$50</f>
        <v>-4487.7037773753191</v>
      </c>
      <c r="T400" s="2">
        <v>0</v>
      </c>
      <c r="U400" s="1">
        <v>252</v>
      </c>
      <c r="V400" s="2">
        <f>V399-VLookups!$D$54</f>
        <v>-2580</v>
      </c>
      <c r="W400" s="2">
        <f>-VLookups!$D$60</f>
        <v>-400</v>
      </c>
      <c r="X400" s="2">
        <f>-VLookups!$D$62</f>
        <v>-175</v>
      </c>
      <c r="Y400" s="6">
        <f>Y399*(1+VLookups!$D$57/12)</f>
        <v>-633.73840543972199</v>
      </c>
      <c r="Z400" s="1">
        <f>E400*VLookups!$J$3</f>
        <v>417.18606666666449</v>
      </c>
      <c r="AA400" s="1" t="s">
        <v>36</v>
      </c>
      <c r="AB400" s="6">
        <f t="shared" si="24"/>
        <v>-1387.9416873984123</v>
      </c>
      <c r="AC400" s="1">
        <f t="shared" si="25"/>
        <v>-252224.04505973682</v>
      </c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</row>
    <row r="401" spans="1:43" x14ac:dyDescent="0.25">
      <c r="A401" s="1"/>
      <c r="B401" s="1">
        <v>397</v>
      </c>
      <c r="C401" s="1">
        <f t="shared" ref="C401:C464" si="26">C389+1</f>
        <v>56</v>
      </c>
      <c r="D401" s="1">
        <f t="shared" si="23"/>
        <v>1</v>
      </c>
      <c r="E401" s="3">
        <f>E400+VLookups!$D$8</f>
        <v>10429.686666666612</v>
      </c>
      <c r="F401" s="3">
        <f>-E401*VLookups!$D$10</f>
        <v>-312.89059999999836</v>
      </c>
      <c r="G401" s="8">
        <v>0</v>
      </c>
      <c r="H401" s="3">
        <f>(-[3]VLookups!$D$13)*(E401+F401)</f>
        <v>-3287.9587216666496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3" t="s">
        <v>36</v>
      </c>
      <c r="O401" s="2">
        <v>0</v>
      </c>
      <c r="P401" s="3">
        <f>P400-VLookups!$D$42</f>
        <v>-359</v>
      </c>
      <c r="Q401" s="5">
        <v>157</v>
      </c>
      <c r="R401" s="2">
        <v>0</v>
      </c>
      <c r="S401" s="3">
        <f>VLookups!$D$50</f>
        <v>-4487.7037773753191</v>
      </c>
      <c r="T401" s="2">
        <v>0</v>
      </c>
      <c r="U401" s="1">
        <v>253</v>
      </c>
      <c r="V401" s="2">
        <f>V400-VLookups!$D$54</f>
        <v>-2585</v>
      </c>
      <c r="W401" s="2">
        <f>-VLookups!$D$60</f>
        <v>-400</v>
      </c>
      <c r="X401" s="2">
        <f>-VLookups!$D$62</f>
        <v>-175</v>
      </c>
      <c r="Y401" s="6">
        <f>Y400*(1+VLookups!$D$57/12)</f>
        <v>-635.58680912225452</v>
      </c>
      <c r="Z401" s="1">
        <f>E401*VLookups!$J$3</f>
        <v>417.18746666666448</v>
      </c>
      <c r="AA401" s="1" t="s">
        <v>36</v>
      </c>
      <c r="AB401" s="6">
        <f t="shared" si="24"/>
        <v>-1396.2657748309457</v>
      </c>
      <c r="AC401" s="1">
        <f t="shared" si="25"/>
        <v>-254040.68424300067</v>
      </c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</row>
    <row r="402" spans="1:43" x14ac:dyDescent="0.25">
      <c r="A402" s="1"/>
      <c r="B402" s="1">
        <v>398</v>
      </c>
      <c r="C402" s="1">
        <f t="shared" si="26"/>
        <v>56</v>
      </c>
      <c r="D402" s="1">
        <f t="shared" ref="D402:D465" si="27">D390</f>
        <v>2</v>
      </c>
      <c r="E402" s="3">
        <f>E401+VLookups!$D$8</f>
        <v>10429.721666666612</v>
      </c>
      <c r="F402" s="3">
        <f>-E402*VLookups!$D$10</f>
        <v>-312.89164999999832</v>
      </c>
      <c r="G402" s="8">
        <v>0</v>
      </c>
      <c r="H402" s="3">
        <f>(-[3]VLookups!$D$13)*(E402+F402)</f>
        <v>-3287.9697554166496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3" t="s">
        <v>36</v>
      </c>
      <c r="O402" s="2">
        <v>0</v>
      </c>
      <c r="P402" s="3">
        <f>P401-VLookups!$D$42</f>
        <v>-360.5</v>
      </c>
      <c r="Q402" s="5">
        <v>158</v>
      </c>
      <c r="R402" s="2">
        <v>0</v>
      </c>
      <c r="S402" s="3">
        <f>VLookups!$D$50</f>
        <v>-4487.7037773753191</v>
      </c>
      <c r="T402" s="2">
        <v>0</v>
      </c>
      <c r="U402" s="1">
        <v>254</v>
      </c>
      <c r="V402" s="2">
        <f>V401-VLookups!$D$54</f>
        <v>-2590</v>
      </c>
      <c r="W402" s="2">
        <f>-VLookups!$D$60</f>
        <v>-400</v>
      </c>
      <c r="X402" s="2">
        <f>-VLookups!$D$62</f>
        <v>-175</v>
      </c>
      <c r="Y402" s="6">
        <f>Y401*(1+VLookups!$D$57/12)</f>
        <v>-637.44060398219449</v>
      </c>
      <c r="Z402" s="1">
        <f>E402*VLookups!$J$3</f>
        <v>417.18886666666447</v>
      </c>
      <c r="AA402" s="1" t="s">
        <v>36</v>
      </c>
      <c r="AB402" s="6">
        <f t="shared" si="24"/>
        <v>-1404.5952534408848</v>
      </c>
      <c r="AC402" s="1">
        <f t="shared" si="25"/>
        <v>-255868.68063684655</v>
      </c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</row>
    <row r="403" spans="1:43" x14ac:dyDescent="0.25">
      <c r="A403" s="1"/>
      <c r="B403" s="1">
        <v>399</v>
      </c>
      <c r="C403" s="1">
        <f t="shared" si="26"/>
        <v>56</v>
      </c>
      <c r="D403" s="1">
        <f t="shared" si="27"/>
        <v>3</v>
      </c>
      <c r="E403" s="3">
        <f>E402+VLookups!$D$8</f>
        <v>10429.756666666612</v>
      </c>
      <c r="F403" s="3">
        <f>-E403*VLookups!$D$10</f>
        <v>-312.89269999999834</v>
      </c>
      <c r="G403" s="8">
        <v>0</v>
      </c>
      <c r="H403" s="3">
        <f>(-[3]VLookups!$D$13)*(E403+F403)</f>
        <v>-3287.9807891666492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3" t="s">
        <v>36</v>
      </c>
      <c r="O403" s="2">
        <v>0</v>
      </c>
      <c r="P403" s="3">
        <f>P402-VLookups!$D$42</f>
        <v>-362</v>
      </c>
      <c r="Q403" s="5">
        <v>159</v>
      </c>
      <c r="R403" s="2">
        <v>0</v>
      </c>
      <c r="S403" s="3">
        <f>VLookups!$D$50</f>
        <v>-4487.7037773753191</v>
      </c>
      <c r="T403" s="2">
        <v>0</v>
      </c>
      <c r="U403" s="1">
        <v>255</v>
      </c>
      <c r="V403" s="2">
        <f>V402-VLookups!$D$54</f>
        <v>-2595</v>
      </c>
      <c r="W403" s="2">
        <f>-VLookups!$D$60</f>
        <v>-400</v>
      </c>
      <c r="X403" s="2">
        <f>-VLookups!$D$62</f>
        <v>-175</v>
      </c>
      <c r="Y403" s="6">
        <f>Y402*(1+VLookups!$D$57/12)</f>
        <v>-639.2998057438092</v>
      </c>
      <c r="Z403" s="1">
        <f>E403*VLookups!$J$3</f>
        <v>417.19026666666446</v>
      </c>
      <c r="AA403" s="1" t="s">
        <v>36</v>
      </c>
      <c r="AB403" s="6">
        <f t="shared" si="24"/>
        <v>-1412.9301389525003</v>
      </c>
      <c r="AC403" s="1">
        <f t="shared" si="25"/>
        <v>-257708.05857686047</v>
      </c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</row>
    <row r="404" spans="1:43" x14ac:dyDescent="0.25">
      <c r="A404" s="1"/>
      <c r="B404" s="1">
        <v>400</v>
      </c>
      <c r="C404" s="1">
        <f t="shared" si="26"/>
        <v>56</v>
      </c>
      <c r="D404" s="1">
        <f t="shared" si="27"/>
        <v>4</v>
      </c>
      <c r="E404" s="3">
        <f>E403+VLookups!$D$8</f>
        <v>10429.791666666611</v>
      </c>
      <c r="F404" s="3">
        <f>-E404*VLookups!$D$10</f>
        <v>-312.89374999999831</v>
      </c>
      <c r="G404" s="8">
        <v>0</v>
      </c>
      <c r="H404" s="3">
        <f>(-[3]VLookups!$D$13)*(E404+F404)</f>
        <v>-3287.9918229166497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3" t="s">
        <v>36</v>
      </c>
      <c r="O404" s="2">
        <v>0</v>
      </c>
      <c r="P404" s="3">
        <f>P403-VLookups!$D$42</f>
        <v>-363.5</v>
      </c>
      <c r="Q404" s="5">
        <v>160</v>
      </c>
      <c r="R404" s="2">
        <v>0</v>
      </c>
      <c r="S404" s="3">
        <f>VLookups!$D$50</f>
        <v>-4487.7037773753191</v>
      </c>
      <c r="T404" s="2">
        <v>0</v>
      </c>
      <c r="U404" s="1">
        <v>256</v>
      </c>
      <c r="V404" s="2">
        <f>V403-VLookups!$D$54</f>
        <v>-2600</v>
      </c>
      <c r="W404" s="2">
        <f>-VLookups!$D$60</f>
        <v>-400</v>
      </c>
      <c r="X404" s="2">
        <f>-VLookups!$D$62</f>
        <v>-175</v>
      </c>
      <c r="Y404" s="6">
        <f>Y403*(1+VLookups!$D$57/12)</f>
        <v>-641.16443017722861</v>
      </c>
      <c r="Z404" s="1">
        <f>E404*VLookups!$J$3</f>
        <v>417.19166666666445</v>
      </c>
      <c r="AA404" s="1" t="s">
        <v>36</v>
      </c>
      <c r="AB404" s="6">
        <f t="shared" si="24"/>
        <v>-1421.2704471359189</v>
      </c>
      <c r="AC404" s="1">
        <f t="shared" si="25"/>
        <v>-259558.84245495783</v>
      </c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</row>
    <row r="405" spans="1:43" x14ac:dyDescent="0.25">
      <c r="A405" s="1"/>
      <c r="B405" s="1">
        <v>401</v>
      </c>
      <c r="C405" s="1">
        <f t="shared" si="26"/>
        <v>56</v>
      </c>
      <c r="D405" s="1">
        <f t="shared" si="27"/>
        <v>5</v>
      </c>
      <c r="E405" s="3">
        <f>E404+VLookups!$D$8</f>
        <v>10429.826666666611</v>
      </c>
      <c r="F405" s="3">
        <f>-E405*VLookups!$D$10</f>
        <v>-312.89479999999833</v>
      </c>
      <c r="G405" s="8">
        <v>0</v>
      </c>
      <c r="H405" s="3">
        <f>(-[3]VLookups!$D$13)*(E405+F405)</f>
        <v>-3288.0028566666492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3" t="s">
        <v>36</v>
      </c>
      <c r="O405" s="2">
        <v>0</v>
      </c>
      <c r="P405" s="3">
        <f>P404-VLookups!$D$42</f>
        <v>-365</v>
      </c>
      <c r="Q405" s="5">
        <v>161</v>
      </c>
      <c r="R405" s="2">
        <v>0</v>
      </c>
      <c r="S405" s="3">
        <f>VLookups!$D$50</f>
        <v>-4487.7037773753191</v>
      </c>
      <c r="T405" s="2">
        <v>0</v>
      </c>
      <c r="U405" s="1">
        <v>257</v>
      </c>
      <c r="V405" s="2">
        <f>V404-VLookups!$D$54</f>
        <v>-2605</v>
      </c>
      <c r="W405" s="2">
        <f>-VLookups!$D$60</f>
        <v>-400</v>
      </c>
      <c r="X405" s="2">
        <f>-VLookups!$D$62</f>
        <v>-175</v>
      </c>
      <c r="Y405" s="6">
        <f>Y404*(1+VLookups!$D$57/12)</f>
        <v>-643.03449309857888</v>
      </c>
      <c r="Z405" s="1">
        <f>E405*VLookups!$J$3</f>
        <v>417.19306666666444</v>
      </c>
      <c r="AA405" s="1" t="s">
        <v>36</v>
      </c>
      <c r="AB405" s="6">
        <f t="shared" si="24"/>
        <v>-1429.6161938072701</v>
      </c>
      <c r="AC405" s="1">
        <f t="shared" si="25"/>
        <v>-261421.05671952339</v>
      </c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</row>
    <row r="406" spans="1:43" x14ac:dyDescent="0.25">
      <c r="A406" s="1"/>
      <c r="B406" s="1">
        <v>402</v>
      </c>
      <c r="C406" s="1">
        <f t="shared" si="26"/>
        <v>56</v>
      </c>
      <c r="D406" s="1">
        <f t="shared" si="27"/>
        <v>6</v>
      </c>
      <c r="E406" s="3">
        <f>E405+VLookups!$D$8</f>
        <v>10429.861666666611</v>
      </c>
      <c r="F406" s="3">
        <f>-E406*VLookups!$D$10</f>
        <v>-312.89584999999835</v>
      </c>
      <c r="G406" s="8">
        <v>0</v>
      </c>
      <c r="H406" s="3">
        <f>(-[3]VLookups!$D$13)*(E406+F406)</f>
        <v>-3288.0138904166492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3" t="s">
        <v>36</v>
      </c>
      <c r="O406" s="2">
        <v>0</v>
      </c>
      <c r="P406" s="3">
        <f>P405-VLookups!$D$42</f>
        <v>-366.5</v>
      </c>
      <c r="Q406" s="5">
        <v>162</v>
      </c>
      <c r="R406" s="2">
        <v>0</v>
      </c>
      <c r="S406" s="3">
        <f>VLookups!$D$50</f>
        <v>-4487.7037773753191</v>
      </c>
      <c r="T406" s="2">
        <v>0</v>
      </c>
      <c r="U406" s="1">
        <v>258</v>
      </c>
      <c r="V406" s="2">
        <f>V405-VLookups!$D$54</f>
        <v>-2610</v>
      </c>
      <c r="W406" s="2">
        <f>-VLookups!$D$60</f>
        <v>-400</v>
      </c>
      <c r="X406" s="2">
        <f>-VLookups!$D$62</f>
        <v>-175</v>
      </c>
      <c r="Y406" s="6">
        <f>Y405*(1+VLookups!$D$57/12)</f>
        <v>-644.91001037011642</v>
      </c>
      <c r="Z406" s="1">
        <f>E406*VLookups!$J$3</f>
        <v>417.19446666666448</v>
      </c>
      <c r="AA406" s="1" t="s">
        <v>36</v>
      </c>
      <c r="AB406" s="6">
        <f t="shared" si="24"/>
        <v>-1437.9673948288075</v>
      </c>
      <c r="AC406" s="1">
        <f t="shared" si="25"/>
        <v>-263294.7258755514</v>
      </c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 x14ac:dyDescent="0.25">
      <c r="A407" s="1"/>
      <c r="B407" s="1">
        <v>403</v>
      </c>
      <c r="C407" s="1">
        <f t="shared" si="26"/>
        <v>56</v>
      </c>
      <c r="D407" s="1">
        <f t="shared" si="27"/>
        <v>7</v>
      </c>
      <c r="E407" s="3">
        <f>E406+VLookups!$D$8</f>
        <v>10429.896666666611</v>
      </c>
      <c r="F407" s="3">
        <f>-E407*VLookups!$D$10</f>
        <v>-312.89689999999831</v>
      </c>
      <c r="G407" s="8">
        <v>0</v>
      </c>
      <c r="H407" s="3">
        <f>(-[3]VLookups!$D$13)*(E407+F407)</f>
        <v>-3288.0249241666493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3" t="s">
        <v>36</v>
      </c>
      <c r="O407" s="2">
        <v>0</v>
      </c>
      <c r="P407" s="3">
        <f>P406-VLookups!$D$42</f>
        <v>-368</v>
      </c>
      <c r="Q407" s="5">
        <v>163</v>
      </c>
      <c r="R407" s="2">
        <v>0</v>
      </c>
      <c r="S407" s="3">
        <f>VLookups!$D$50</f>
        <v>-4487.7037773753191</v>
      </c>
      <c r="T407" s="2">
        <v>0</v>
      </c>
      <c r="U407" s="1">
        <v>259</v>
      </c>
      <c r="V407" s="2">
        <f>V406-VLookups!$D$54</f>
        <v>-2615</v>
      </c>
      <c r="W407" s="2">
        <f>-VLookups!$D$60</f>
        <v>-400</v>
      </c>
      <c r="X407" s="2">
        <f>-VLookups!$D$62</f>
        <v>-175</v>
      </c>
      <c r="Y407" s="6">
        <f>Y406*(1+VLookups!$D$57/12)</f>
        <v>-646.79099790036264</v>
      </c>
      <c r="Z407" s="1">
        <f>E407*VLookups!$J$3</f>
        <v>417.19586666666447</v>
      </c>
      <c r="AA407" s="1" t="s">
        <v>36</v>
      </c>
      <c r="AB407" s="6">
        <f t="shared" si="24"/>
        <v>-1446.3240661090538</v>
      </c>
      <c r="AC407" s="1">
        <f t="shared" si="25"/>
        <v>-265179.87448478641</v>
      </c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 x14ac:dyDescent="0.25">
      <c r="A408" s="1"/>
      <c r="B408" s="1">
        <v>404</v>
      </c>
      <c r="C408" s="1">
        <f t="shared" si="26"/>
        <v>56</v>
      </c>
      <c r="D408" s="1">
        <f t="shared" si="27"/>
        <v>8</v>
      </c>
      <c r="E408" s="3">
        <f>E407+VLookups!$D$8</f>
        <v>10429.931666666611</v>
      </c>
      <c r="F408" s="3">
        <f>-E408*VLookups!$D$10</f>
        <v>-312.89794999999833</v>
      </c>
      <c r="G408" s="8">
        <v>0</v>
      </c>
      <c r="H408" s="3">
        <f>(-[3]VLookups!$D$13)*(E408+F408)</f>
        <v>-3288.0359579166493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3" t="s">
        <v>36</v>
      </c>
      <c r="O408" s="2">
        <v>0</v>
      </c>
      <c r="P408" s="3">
        <f>P407-VLookups!$D$42</f>
        <v>-369.5</v>
      </c>
      <c r="Q408" s="5">
        <v>164</v>
      </c>
      <c r="R408" s="2">
        <v>0</v>
      </c>
      <c r="S408" s="3">
        <f>VLookups!$D$50</f>
        <v>-4487.7037773753191</v>
      </c>
      <c r="T408" s="2">
        <v>0</v>
      </c>
      <c r="U408" s="1">
        <v>260</v>
      </c>
      <c r="V408" s="2">
        <f>V407-VLookups!$D$54</f>
        <v>-2620</v>
      </c>
      <c r="W408" s="2">
        <f>-VLookups!$D$60</f>
        <v>-400</v>
      </c>
      <c r="X408" s="2">
        <f>-VLookups!$D$62</f>
        <v>-175</v>
      </c>
      <c r="Y408" s="6">
        <f>Y407*(1+VLookups!$D$57/12)</f>
        <v>-648.67747164423872</v>
      </c>
      <c r="Z408" s="1">
        <f>E408*VLookups!$J$3</f>
        <v>417.19726666666446</v>
      </c>
      <c r="AA408" s="1" t="s">
        <v>36</v>
      </c>
      <c r="AB408" s="6">
        <f t="shared" si="24"/>
        <v>-1454.6862236029299</v>
      </c>
      <c r="AC408" s="1">
        <f t="shared" si="25"/>
        <v>-267076.52716586395</v>
      </c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 x14ac:dyDescent="0.25">
      <c r="A409" s="1"/>
      <c r="B409" s="1">
        <v>405</v>
      </c>
      <c r="C409" s="1">
        <f t="shared" si="26"/>
        <v>56</v>
      </c>
      <c r="D409" s="1">
        <f t="shared" si="27"/>
        <v>9</v>
      </c>
      <c r="E409" s="3">
        <f>E408+VLookups!$D$8</f>
        <v>10429.966666666611</v>
      </c>
      <c r="F409" s="3">
        <f>-E409*VLookups!$D$10</f>
        <v>-312.8989999999983</v>
      </c>
      <c r="G409" s="8">
        <v>0</v>
      </c>
      <c r="H409" s="3">
        <f>(-[3]VLookups!$D$13)*(E409+F409)</f>
        <v>-3288.0469916666493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3" t="s">
        <v>36</v>
      </c>
      <c r="O409" s="2">
        <v>0</v>
      </c>
      <c r="P409" s="3">
        <f>P408-VLookups!$D$42</f>
        <v>-371</v>
      </c>
      <c r="Q409" s="5">
        <v>165</v>
      </c>
      <c r="R409" s="2">
        <v>0</v>
      </c>
      <c r="S409" s="3">
        <f>VLookups!$D$50</f>
        <v>-4487.7037773753191</v>
      </c>
      <c r="T409" s="2">
        <v>0</v>
      </c>
      <c r="U409" s="1">
        <v>261</v>
      </c>
      <c r="V409" s="2">
        <f>V408-VLookups!$D$54</f>
        <v>-2625</v>
      </c>
      <c r="W409" s="2">
        <f>-VLookups!$D$60</f>
        <v>-400</v>
      </c>
      <c r="X409" s="2">
        <f>-VLookups!$D$62</f>
        <v>-175</v>
      </c>
      <c r="Y409" s="6">
        <f>Y408*(1+VLookups!$D$57/12)</f>
        <v>-650.56944760320107</v>
      </c>
      <c r="Z409" s="1">
        <f>E409*VLookups!$J$3</f>
        <v>417.19866666666445</v>
      </c>
      <c r="AA409" s="1" t="s">
        <v>36</v>
      </c>
      <c r="AB409" s="6">
        <f t="shared" si="24"/>
        <v>-1463.0538833118924</v>
      </c>
      <c r="AC409" s="1">
        <f t="shared" si="25"/>
        <v>-268984.7085944523</v>
      </c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 x14ac:dyDescent="0.25">
      <c r="A410" s="1"/>
      <c r="B410" s="1">
        <v>406</v>
      </c>
      <c r="C410" s="1">
        <f t="shared" si="26"/>
        <v>56</v>
      </c>
      <c r="D410" s="1">
        <f t="shared" si="27"/>
        <v>10</v>
      </c>
      <c r="E410" s="3">
        <f>E409+VLookups!$D$8</f>
        <v>10430.001666666611</v>
      </c>
      <c r="F410" s="3">
        <f>-E410*VLookups!$D$10</f>
        <v>-312.90004999999832</v>
      </c>
      <c r="G410" s="8">
        <v>0</v>
      </c>
      <c r="H410" s="3">
        <f>(-[3]VLookups!$D$13)*(E410+F410)</f>
        <v>-3288.0580254166489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3" t="s">
        <v>36</v>
      </c>
      <c r="O410" s="2">
        <v>0</v>
      </c>
      <c r="P410" s="3">
        <f>P409-VLookups!$D$42</f>
        <v>-372.5</v>
      </c>
      <c r="Q410" s="5">
        <v>166</v>
      </c>
      <c r="R410" s="2">
        <v>0</v>
      </c>
      <c r="S410" s="3">
        <f>VLookups!$D$50</f>
        <v>-4487.7037773753191</v>
      </c>
      <c r="T410" s="2">
        <v>0</v>
      </c>
      <c r="U410" s="1">
        <v>262</v>
      </c>
      <c r="V410" s="2">
        <f>V409-VLookups!$D$54</f>
        <v>-2630</v>
      </c>
      <c r="W410" s="2">
        <f>-VLookups!$D$60</f>
        <v>-400</v>
      </c>
      <c r="X410" s="2">
        <f>-VLookups!$D$62</f>
        <v>-175</v>
      </c>
      <c r="Y410" s="6">
        <f>Y409*(1+VLookups!$D$57/12)</f>
        <v>-652.46694182537703</v>
      </c>
      <c r="Z410" s="1">
        <f>E410*VLookups!$J$3</f>
        <v>417.20006666666444</v>
      </c>
      <c r="AA410" s="1" t="s">
        <v>36</v>
      </c>
      <c r="AB410" s="6">
        <f t="shared" si="24"/>
        <v>-1471.4270612840683</v>
      </c>
      <c r="AC410" s="1">
        <f t="shared" si="25"/>
        <v>-270904.44350339379</v>
      </c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 x14ac:dyDescent="0.25">
      <c r="A411" s="1"/>
      <c r="B411" s="1">
        <v>407</v>
      </c>
      <c r="C411" s="1">
        <f t="shared" si="26"/>
        <v>56</v>
      </c>
      <c r="D411" s="1">
        <f t="shared" si="27"/>
        <v>11</v>
      </c>
      <c r="E411" s="3">
        <f>E410+VLookups!$D$8</f>
        <v>10430.03666666661</v>
      </c>
      <c r="F411" s="3">
        <f>-E411*VLookups!$D$10</f>
        <v>-312.90109999999828</v>
      </c>
      <c r="G411" s="8">
        <v>0</v>
      </c>
      <c r="H411" s="3">
        <f>(-[3]VLookups!$D$13)*(E411+F411)</f>
        <v>-3288.0690591666489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3" t="s">
        <v>36</v>
      </c>
      <c r="O411" s="2">
        <v>0</v>
      </c>
      <c r="P411" s="3">
        <f>P410-VLookups!$D$42</f>
        <v>-374</v>
      </c>
      <c r="Q411" s="5">
        <v>167</v>
      </c>
      <c r="R411" s="2">
        <v>0</v>
      </c>
      <c r="S411" s="3">
        <f>VLookups!$D$50</f>
        <v>-4487.7037773753191</v>
      </c>
      <c r="T411" s="2">
        <v>0</v>
      </c>
      <c r="U411" s="1">
        <v>263</v>
      </c>
      <c r="V411" s="2">
        <f>V410-VLookups!$D$54</f>
        <v>-2635</v>
      </c>
      <c r="W411" s="2">
        <f>-VLookups!$D$60</f>
        <v>-400</v>
      </c>
      <c r="X411" s="2">
        <f>-VLookups!$D$62</f>
        <v>-175</v>
      </c>
      <c r="Y411" s="6">
        <f>Y410*(1+VLookups!$D$57/12)</f>
        <v>-654.36997040570111</v>
      </c>
      <c r="Z411" s="1">
        <f>E411*VLookups!$J$3</f>
        <v>417.20146666666443</v>
      </c>
      <c r="AA411" s="1" t="s">
        <v>36</v>
      </c>
      <c r="AB411" s="6">
        <f t="shared" si="24"/>
        <v>-1479.8057736143935</v>
      </c>
      <c r="AC411" s="1">
        <f t="shared" si="25"/>
        <v>-272835.75668284716</v>
      </c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 x14ac:dyDescent="0.25">
      <c r="A412" s="1"/>
      <c r="B412" s="1">
        <v>408</v>
      </c>
      <c r="C412" s="1">
        <f t="shared" si="26"/>
        <v>57</v>
      </c>
      <c r="D412" s="1">
        <f t="shared" si="27"/>
        <v>0</v>
      </c>
      <c r="E412" s="3">
        <f>E411+VLookups!$D$8</f>
        <v>10430.07166666661</v>
      </c>
      <c r="F412" s="3">
        <f>-E412*VLookups!$D$10</f>
        <v>-312.9021499999983</v>
      </c>
      <c r="G412" s="8">
        <v>0</v>
      </c>
      <c r="H412" s="3">
        <f>(-[3]VLookups!$D$13)*(E412+F412)</f>
        <v>-3288.0800929166489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3" t="s">
        <v>36</v>
      </c>
      <c r="O412" s="2">
        <v>0</v>
      </c>
      <c r="P412" s="3">
        <f>P411-VLookups!$D$42</f>
        <v>-375.5</v>
      </c>
      <c r="Q412" s="5">
        <v>168</v>
      </c>
      <c r="R412" s="2">
        <v>0</v>
      </c>
      <c r="S412" s="3">
        <f>VLookups!$D$50</f>
        <v>-4487.7037773753191</v>
      </c>
      <c r="T412" s="2">
        <v>0</v>
      </c>
      <c r="U412" s="1">
        <v>264</v>
      </c>
      <c r="V412" s="2">
        <f>V411-VLookups!$D$54</f>
        <v>-2640</v>
      </c>
      <c r="W412" s="2">
        <f>-VLookups!$D$60</f>
        <v>-400</v>
      </c>
      <c r="X412" s="2">
        <f>-VLookups!$D$62</f>
        <v>-175</v>
      </c>
      <c r="Y412" s="6">
        <f>Y411*(1+VLookups!$D$57/12)</f>
        <v>-656.27854948605113</v>
      </c>
      <c r="Z412" s="1">
        <f>E412*VLookups!$J$3</f>
        <v>417.20286666666442</v>
      </c>
      <c r="AA412" s="1" t="s">
        <v>36</v>
      </c>
      <c r="AB412" s="6">
        <f t="shared" si="24"/>
        <v>-1488.1900364447424</v>
      </c>
      <c r="AC412" s="1">
        <f t="shared" si="25"/>
        <v>-274778.67298043001</v>
      </c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 x14ac:dyDescent="0.25">
      <c r="A413" s="1"/>
      <c r="B413" s="1">
        <v>409</v>
      </c>
      <c r="C413" s="1">
        <f t="shared" si="26"/>
        <v>57</v>
      </c>
      <c r="D413" s="1">
        <f t="shared" si="27"/>
        <v>1</v>
      </c>
      <c r="E413" s="3">
        <f>E412+VLookups!$D$8</f>
        <v>10430.10666666661</v>
      </c>
      <c r="F413" s="3">
        <f>-E413*VLookups!$D$10</f>
        <v>-312.90319999999832</v>
      </c>
      <c r="G413" s="8">
        <v>0</v>
      </c>
      <c r="H413" s="3">
        <f>(-[3]VLookups!$D$13)*(E413+F413)</f>
        <v>-3288.091126666649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3" t="s">
        <v>36</v>
      </c>
      <c r="O413" s="2">
        <v>0</v>
      </c>
      <c r="P413" s="3">
        <f>P412-VLookups!$D$42</f>
        <v>-377</v>
      </c>
      <c r="Q413" s="5">
        <v>169</v>
      </c>
      <c r="R413" s="2">
        <v>0</v>
      </c>
      <c r="S413" s="3">
        <f>VLookups!$D$50</f>
        <v>-4487.7037773753191</v>
      </c>
      <c r="T413" s="2">
        <v>0</v>
      </c>
      <c r="U413" s="1">
        <v>265</v>
      </c>
      <c r="V413" s="2">
        <f>V412-VLookups!$D$54</f>
        <v>-2645</v>
      </c>
      <c r="W413" s="2">
        <f>-VLookups!$D$60</f>
        <v>-400</v>
      </c>
      <c r="X413" s="2">
        <f>-VLookups!$D$62</f>
        <v>-175</v>
      </c>
      <c r="Y413" s="6">
        <f>Y412*(1+VLookups!$D$57/12)</f>
        <v>-658.1926952553855</v>
      </c>
      <c r="Z413" s="1">
        <f>E413*VLookups!$J$3</f>
        <v>417.20426666666441</v>
      </c>
      <c r="AA413" s="1" t="s">
        <v>36</v>
      </c>
      <c r="AB413" s="6">
        <f t="shared" si="24"/>
        <v>-1496.5798659640777</v>
      </c>
      <c r="AC413" s="1">
        <f t="shared" si="25"/>
        <v>-276733.2173013615</v>
      </c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</row>
    <row r="414" spans="1:43" x14ac:dyDescent="0.25">
      <c r="A414" s="1"/>
      <c r="B414" s="1">
        <v>410</v>
      </c>
      <c r="C414" s="1">
        <f t="shared" si="26"/>
        <v>57</v>
      </c>
      <c r="D414" s="1">
        <f t="shared" si="27"/>
        <v>2</v>
      </c>
      <c r="E414" s="3">
        <f>E413+VLookups!$D$8</f>
        <v>10430.14166666661</v>
      </c>
      <c r="F414" s="3">
        <f>-E414*VLookups!$D$10</f>
        <v>-312.90424999999829</v>
      </c>
      <c r="G414" s="8">
        <v>0</v>
      </c>
      <c r="H414" s="3">
        <f>(-[3]VLookups!$D$13)*(E414+F414)</f>
        <v>-3288.102160416649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3" t="s">
        <v>36</v>
      </c>
      <c r="O414" s="2">
        <v>0</v>
      </c>
      <c r="P414" s="3">
        <f>P413-VLookups!$D$42</f>
        <v>-378.5</v>
      </c>
      <c r="Q414" s="5">
        <v>170</v>
      </c>
      <c r="R414" s="2">
        <v>0</v>
      </c>
      <c r="S414" s="3">
        <f>VLookups!$D$50</f>
        <v>-4487.7037773753191</v>
      </c>
      <c r="T414" s="2">
        <v>0</v>
      </c>
      <c r="U414" s="1">
        <v>266</v>
      </c>
      <c r="V414" s="2">
        <f>V413-VLookups!$D$54</f>
        <v>-2650</v>
      </c>
      <c r="W414" s="2">
        <f>-VLookups!$D$60</f>
        <v>-400</v>
      </c>
      <c r="X414" s="2">
        <f>-VLookups!$D$62</f>
        <v>-175</v>
      </c>
      <c r="Y414" s="6">
        <f>Y413*(1+VLookups!$D$57/12)</f>
        <v>-660.11242394988039</v>
      </c>
      <c r="Z414" s="1">
        <f>E414*VLookups!$J$3</f>
        <v>417.2056666666644</v>
      </c>
      <c r="AA414" s="1" t="s">
        <v>36</v>
      </c>
      <c r="AB414" s="6">
        <f t="shared" si="24"/>
        <v>-1504.9752784085717</v>
      </c>
      <c r="AC414" s="1">
        <f t="shared" si="25"/>
        <v>-278699.41460860567</v>
      </c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</row>
    <row r="415" spans="1:43" x14ac:dyDescent="0.25">
      <c r="A415" s="1"/>
      <c r="B415" s="1">
        <v>411</v>
      </c>
      <c r="C415" s="1">
        <f t="shared" si="26"/>
        <v>57</v>
      </c>
      <c r="D415" s="1">
        <f t="shared" si="27"/>
        <v>3</v>
      </c>
      <c r="E415" s="3">
        <f>E414+VLookups!$D$8</f>
        <v>10430.17666666661</v>
      </c>
      <c r="F415" s="3">
        <f>-E415*VLookups!$D$10</f>
        <v>-312.90529999999831</v>
      </c>
      <c r="G415" s="8">
        <v>0</v>
      </c>
      <c r="H415" s="3">
        <f>(-[3]VLookups!$D$13)*(E415+F415)</f>
        <v>-3288.113194166649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3" t="s">
        <v>36</v>
      </c>
      <c r="O415" s="2">
        <v>0</v>
      </c>
      <c r="P415" s="3">
        <f>P414-VLookups!$D$42</f>
        <v>-380</v>
      </c>
      <c r="Q415" s="5">
        <v>171</v>
      </c>
      <c r="R415" s="2">
        <v>0</v>
      </c>
      <c r="S415" s="3">
        <f>VLookups!$D$50</f>
        <v>-4487.7037773753191</v>
      </c>
      <c r="T415" s="2">
        <v>0</v>
      </c>
      <c r="U415" s="1">
        <v>267</v>
      </c>
      <c r="V415" s="2">
        <f>V414-VLookups!$D$54</f>
        <v>-2655</v>
      </c>
      <c r="W415" s="2">
        <f>-VLookups!$D$60</f>
        <v>-400</v>
      </c>
      <c r="X415" s="2">
        <f>-VLookups!$D$62</f>
        <v>-175</v>
      </c>
      <c r="Y415" s="6">
        <f>Y414*(1+VLookups!$D$57/12)</f>
        <v>-662.03775185306756</v>
      </c>
      <c r="Z415" s="1">
        <f>E415*VLookups!$J$3</f>
        <v>417.20706666666439</v>
      </c>
      <c r="AA415" s="1" t="s">
        <v>36</v>
      </c>
      <c r="AB415" s="6">
        <f t="shared" si="24"/>
        <v>-1513.3762900617601</v>
      </c>
      <c r="AC415" s="1">
        <f t="shared" si="25"/>
        <v>-280677.28992301511</v>
      </c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</row>
    <row r="416" spans="1:43" x14ac:dyDescent="0.25">
      <c r="A416" s="1"/>
      <c r="B416" s="1">
        <v>412</v>
      </c>
      <c r="C416" s="1">
        <f t="shared" si="26"/>
        <v>57</v>
      </c>
      <c r="D416" s="1">
        <f t="shared" si="27"/>
        <v>4</v>
      </c>
      <c r="E416" s="3">
        <f>E415+VLookups!$D$8</f>
        <v>10430.21166666661</v>
      </c>
      <c r="F416" s="3">
        <f>-E416*VLookups!$D$10</f>
        <v>-312.90634999999827</v>
      </c>
      <c r="G416" s="8">
        <v>0</v>
      </c>
      <c r="H416" s="3">
        <f>(-[3]VLookups!$D$13)*(E416+F416)</f>
        <v>-3288.124227916649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3" t="s">
        <v>36</v>
      </c>
      <c r="O416" s="2">
        <v>0</v>
      </c>
      <c r="P416" s="3">
        <f>P415-VLookups!$D$42</f>
        <v>-381.5</v>
      </c>
      <c r="Q416" s="5">
        <v>172</v>
      </c>
      <c r="R416" s="2">
        <v>0</v>
      </c>
      <c r="S416" s="3">
        <f>VLookups!$D$50</f>
        <v>-4487.7037773753191</v>
      </c>
      <c r="T416" s="2">
        <v>0</v>
      </c>
      <c r="U416" s="1">
        <v>268</v>
      </c>
      <c r="V416" s="2">
        <f>V415-VLookups!$D$54</f>
        <v>-2660</v>
      </c>
      <c r="W416" s="2">
        <f>-VLookups!$D$60</f>
        <v>-400</v>
      </c>
      <c r="X416" s="2">
        <f>-VLookups!$D$62</f>
        <v>-175</v>
      </c>
      <c r="Y416" s="6">
        <f>Y415*(1+VLookups!$D$57/12)</f>
        <v>-663.96869529597234</v>
      </c>
      <c r="Z416" s="1">
        <f>E416*VLookups!$J$3</f>
        <v>417.20846666666438</v>
      </c>
      <c r="AA416" s="1" t="s">
        <v>36</v>
      </c>
      <c r="AB416" s="6">
        <f t="shared" si="24"/>
        <v>-1521.7829172546637</v>
      </c>
      <c r="AC416" s="1">
        <f t="shared" si="25"/>
        <v>-282666.86832347483</v>
      </c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</row>
    <row r="417" spans="1:43" x14ac:dyDescent="0.25">
      <c r="A417" s="1"/>
      <c r="B417" s="1">
        <v>413</v>
      </c>
      <c r="C417" s="1">
        <f t="shared" si="26"/>
        <v>57</v>
      </c>
      <c r="D417" s="1">
        <f t="shared" si="27"/>
        <v>5</v>
      </c>
      <c r="E417" s="3">
        <f>E416+VLookups!$D$8</f>
        <v>10430.24666666661</v>
      </c>
      <c r="F417" s="3">
        <f>-E417*VLookups!$D$10</f>
        <v>-312.90739999999829</v>
      </c>
      <c r="G417" s="8">
        <v>0</v>
      </c>
      <c r="H417" s="3">
        <f>(-[3]VLookups!$D$13)*(E417+F417)</f>
        <v>-3288.1352616666486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3" t="s">
        <v>36</v>
      </c>
      <c r="O417" s="2">
        <v>0</v>
      </c>
      <c r="P417" s="3">
        <f>P416-VLookups!$D$42</f>
        <v>-383</v>
      </c>
      <c r="Q417" s="5">
        <v>173</v>
      </c>
      <c r="R417" s="2">
        <v>0</v>
      </c>
      <c r="S417" s="3">
        <f>VLookups!$D$50</f>
        <v>-4487.7037773753191</v>
      </c>
      <c r="T417" s="2">
        <v>0</v>
      </c>
      <c r="U417" s="1">
        <v>269</v>
      </c>
      <c r="V417" s="2">
        <f>V416-VLookups!$D$54</f>
        <v>-2665</v>
      </c>
      <c r="W417" s="2">
        <f>-VLookups!$D$60</f>
        <v>-400</v>
      </c>
      <c r="X417" s="2">
        <f>-VLookups!$D$62</f>
        <v>-175</v>
      </c>
      <c r="Y417" s="6">
        <f>Y416*(1+VLookups!$D$57/12)</f>
        <v>-665.90527065725223</v>
      </c>
      <c r="Z417" s="1">
        <f>E417*VLookups!$J$3</f>
        <v>417.20986666666437</v>
      </c>
      <c r="AA417" s="1" t="s">
        <v>36</v>
      </c>
      <c r="AB417" s="6">
        <f t="shared" si="24"/>
        <v>-1530.1951763659438</v>
      </c>
      <c r="AC417" s="1">
        <f t="shared" si="25"/>
        <v>-284668.17494704662</v>
      </c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</row>
    <row r="418" spans="1:43" x14ac:dyDescent="0.25">
      <c r="A418" s="1"/>
      <c r="B418" s="1">
        <v>414</v>
      </c>
      <c r="C418" s="1">
        <f t="shared" si="26"/>
        <v>57</v>
      </c>
      <c r="D418" s="1">
        <f t="shared" si="27"/>
        <v>6</v>
      </c>
      <c r="E418" s="3">
        <f>E417+VLookups!$D$8</f>
        <v>10430.281666666609</v>
      </c>
      <c r="F418" s="3">
        <f>-E418*VLookups!$D$10</f>
        <v>-312.90844999999825</v>
      </c>
      <c r="G418" s="8">
        <v>0</v>
      </c>
      <c r="H418" s="3">
        <f>(-[3]VLookups!$D$13)*(E418+F418)</f>
        <v>-3288.1462954166486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3" t="s">
        <v>36</v>
      </c>
      <c r="O418" s="2">
        <v>0</v>
      </c>
      <c r="P418" s="3">
        <f>P417-VLookups!$D$42</f>
        <v>-384.5</v>
      </c>
      <c r="Q418" s="5">
        <v>174</v>
      </c>
      <c r="R418" s="2">
        <v>0</v>
      </c>
      <c r="S418" s="3">
        <f>VLookups!$D$50</f>
        <v>-4487.7037773753191</v>
      </c>
      <c r="T418" s="2">
        <v>0</v>
      </c>
      <c r="U418" s="1">
        <v>270</v>
      </c>
      <c r="V418" s="2">
        <f>V417-VLookups!$D$54</f>
        <v>-2670</v>
      </c>
      <c r="W418" s="2">
        <f>-VLookups!$D$60</f>
        <v>-400</v>
      </c>
      <c r="X418" s="2">
        <f>-VLookups!$D$62</f>
        <v>-175</v>
      </c>
      <c r="Y418" s="6">
        <f>Y417*(1+VLookups!$D$57/12)</f>
        <v>-667.84749436333584</v>
      </c>
      <c r="Z418" s="1">
        <f>E418*VLookups!$J$3</f>
        <v>417.21126666666441</v>
      </c>
      <c r="AA418" s="1" t="s">
        <v>36</v>
      </c>
      <c r="AB418" s="6">
        <f t="shared" si="24"/>
        <v>-1538.6130838220292</v>
      </c>
      <c r="AC418" s="1">
        <f t="shared" si="25"/>
        <v>-286681.2349891137</v>
      </c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</row>
    <row r="419" spans="1:43" x14ac:dyDescent="0.25">
      <c r="A419" s="1"/>
      <c r="B419" s="1">
        <v>415</v>
      </c>
      <c r="C419" s="1">
        <f t="shared" si="26"/>
        <v>57</v>
      </c>
      <c r="D419" s="1">
        <f t="shared" si="27"/>
        <v>7</v>
      </c>
      <c r="E419" s="3">
        <f>E418+VLookups!$D$8</f>
        <v>10430.316666666609</v>
      </c>
      <c r="F419" s="3">
        <f>-E419*VLookups!$D$10</f>
        <v>-312.90949999999827</v>
      </c>
      <c r="G419" s="8">
        <v>0</v>
      </c>
      <c r="H419" s="3">
        <f>(-[3]VLookups!$D$13)*(E419+F419)</f>
        <v>-3288.1573291666487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3" t="s">
        <v>36</v>
      </c>
      <c r="O419" s="2">
        <v>0</v>
      </c>
      <c r="P419" s="3">
        <f>P418-VLookups!$D$42</f>
        <v>-386</v>
      </c>
      <c r="Q419" s="5">
        <v>175</v>
      </c>
      <c r="R419" s="2">
        <v>0</v>
      </c>
      <c r="S419" s="3">
        <f>VLookups!$D$50</f>
        <v>-4487.7037773753191</v>
      </c>
      <c r="T419" s="2">
        <v>0</v>
      </c>
      <c r="U419" s="1">
        <v>271</v>
      </c>
      <c r="V419" s="2">
        <f>V418-VLookups!$D$54</f>
        <v>-2675</v>
      </c>
      <c r="W419" s="2">
        <f>-VLookups!$D$60</f>
        <v>-400</v>
      </c>
      <c r="X419" s="2">
        <f>-VLookups!$D$62</f>
        <v>-175</v>
      </c>
      <c r="Y419" s="6">
        <f>Y418*(1+VLookups!$D$57/12)</f>
        <v>-669.79538288856224</v>
      </c>
      <c r="Z419" s="1">
        <f>E419*VLookups!$J$3</f>
        <v>417.2126666666644</v>
      </c>
      <c r="AA419" s="1" t="s">
        <v>36</v>
      </c>
      <c r="AB419" s="6">
        <f t="shared" si="24"/>
        <v>-1547.0366560972539</v>
      </c>
      <c r="AC419" s="1">
        <f t="shared" si="25"/>
        <v>-288706.07370352617</v>
      </c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</row>
    <row r="420" spans="1:43" x14ac:dyDescent="0.25">
      <c r="A420" s="1"/>
      <c r="B420" s="1">
        <v>416</v>
      </c>
      <c r="C420" s="1">
        <f t="shared" si="26"/>
        <v>57</v>
      </c>
      <c r="D420" s="1">
        <f t="shared" si="27"/>
        <v>8</v>
      </c>
      <c r="E420" s="3">
        <f>E419+VLookups!$D$8</f>
        <v>10430.351666666609</v>
      </c>
      <c r="F420" s="3">
        <f>-E420*VLookups!$D$10</f>
        <v>-312.91054999999824</v>
      </c>
      <c r="G420" s="8">
        <v>0</v>
      </c>
      <c r="H420" s="3">
        <f>(-[3]VLookups!$D$13)*(E420+F420)</f>
        <v>-3288.1683629166487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3" t="s">
        <v>36</v>
      </c>
      <c r="O420" s="2">
        <v>0</v>
      </c>
      <c r="P420" s="3">
        <f>P419-VLookups!$D$42</f>
        <v>-387.5</v>
      </c>
      <c r="Q420" s="5">
        <v>176</v>
      </c>
      <c r="R420" s="2">
        <v>0</v>
      </c>
      <c r="S420" s="3">
        <f>VLookups!$D$50</f>
        <v>-4487.7037773753191</v>
      </c>
      <c r="T420" s="2">
        <v>0</v>
      </c>
      <c r="U420" s="1">
        <v>272</v>
      </c>
      <c r="V420" s="2">
        <f>V419-VLookups!$D$54</f>
        <v>-2680</v>
      </c>
      <c r="W420" s="2">
        <f>-VLookups!$D$60</f>
        <v>-400</v>
      </c>
      <c r="X420" s="2">
        <f>-VLookups!$D$62</f>
        <v>-175</v>
      </c>
      <c r="Y420" s="6">
        <f>Y419*(1+VLookups!$D$57/12)</f>
        <v>-671.7489527553206</v>
      </c>
      <c r="Z420" s="1">
        <f>E420*VLookups!$J$3</f>
        <v>417.21406666666439</v>
      </c>
      <c r="AA420" s="1" t="s">
        <v>36</v>
      </c>
      <c r="AB420" s="6">
        <f t="shared" si="24"/>
        <v>-1555.4659097140141</v>
      </c>
      <c r="AC420" s="1">
        <f t="shared" si="25"/>
        <v>-290742.71640274604</v>
      </c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</row>
    <row r="421" spans="1:43" x14ac:dyDescent="0.25">
      <c r="A421" s="1"/>
      <c r="B421" s="1">
        <v>417</v>
      </c>
      <c r="C421" s="1">
        <f t="shared" si="26"/>
        <v>57</v>
      </c>
      <c r="D421" s="1">
        <f t="shared" si="27"/>
        <v>9</v>
      </c>
      <c r="E421" s="3">
        <f>E420+VLookups!$D$8</f>
        <v>10430.386666666609</v>
      </c>
      <c r="F421" s="3">
        <f>-E421*VLookups!$D$10</f>
        <v>-312.91159999999826</v>
      </c>
      <c r="G421" s="8">
        <v>0</v>
      </c>
      <c r="H421" s="3">
        <f>(-[3]VLookups!$D$13)*(E421+F421)</f>
        <v>-3288.1793966666487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3" t="s">
        <v>36</v>
      </c>
      <c r="O421" s="2">
        <v>0</v>
      </c>
      <c r="P421" s="3">
        <f>P420-VLookups!$D$42</f>
        <v>-389</v>
      </c>
      <c r="Q421" s="5">
        <v>177</v>
      </c>
      <c r="R421" s="2">
        <v>0</v>
      </c>
      <c r="S421" s="3">
        <f>VLookups!$D$50</f>
        <v>-4487.7037773753191</v>
      </c>
      <c r="T421" s="2">
        <v>0</v>
      </c>
      <c r="U421" s="1">
        <v>273</v>
      </c>
      <c r="V421" s="2">
        <f>V420-VLookups!$D$54</f>
        <v>-2685</v>
      </c>
      <c r="W421" s="2">
        <f>-VLookups!$D$60</f>
        <v>-400</v>
      </c>
      <c r="X421" s="2">
        <f>-VLookups!$D$62</f>
        <v>-175</v>
      </c>
      <c r="Y421" s="6">
        <f>Y420*(1+VLookups!$D$57/12)</f>
        <v>-673.70822053419033</v>
      </c>
      <c r="Z421" s="1">
        <f>E421*VLookups!$J$3</f>
        <v>417.21546666666438</v>
      </c>
      <c r="AA421" s="1" t="s">
        <v>36</v>
      </c>
      <c r="AB421" s="6">
        <f t="shared" si="24"/>
        <v>-1563.900861242882</v>
      </c>
      <c r="AC421" s="1">
        <f t="shared" si="25"/>
        <v>-292791.18845799356</v>
      </c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 x14ac:dyDescent="0.25">
      <c r="A422" s="1"/>
      <c r="B422" s="1">
        <v>418</v>
      </c>
      <c r="C422" s="1">
        <f t="shared" si="26"/>
        <v>57</v>
      </c>
      <c r="D422" s="1">
        <f t="shared" si="27"/>
        <v>10</v>
      </c>
      <c r="E422" s="3">
        <f>E421+VLookups!$D$8</f>
        <v>10430.421666666609</v>
      </c>
      <c r="F422" s="3">
        <f>-E422*VLookups!$D$10</f>
        <v>-312.91264999999828</v>
      </c>
      <c r="G422" s="8">
        <v>0</v>
      </c>
      <c r="H422" s="3">
        <f>(-[3]VLookups!$D$13)*(E422+F422)</f>
        <v>-3288.1904304166487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3" t="s">
        <v>36</v>
      </c>
      <c r="O422" s="2">
        <v>0</v>
      </c>
      <c r="P422" s="3">
        <f>P421-VLookups!$D$42</f>
        <v>-390.5</v>
      </c>
      <c r="Q422" s="5">
        <v>178</v>
      </c>
      <c r="R422" s="2">
        <v>0</v>
      </c>
      <c r="S422" s="3">
        <f>VLookups!$D$50</f>
        <v>-4487.7037773753191</v>
      </c>
      <c r="T422" s="2">
        <v>0</v>
      </c>
      <c r="U422" s="1">
        <v>274</v>
      </c>
      <c r="V422" s="2">
        <f>V421-VLookups!$D$54</f>
        <v>-2690</v>
      </c>
      <c r="W422" s="2">
        <f>-VLookups!$D$60</f>
        <v>-400</v>
      </c>
      <c r="X422" s="2">
        <f>-VLookups!$D$62</f>
        <v>-175</v>
      </c>
      <c r="Y422" s="6">
        <f>Y421*(1+VLookups!$D$57/12)</f>
        <v>-675.67320284408174</v>
      </c>
      <c r="Z422" s="1">
        <f>E422*VLookups!$J$3</f>
        <v>417.21686666666437</v>
      </c>
      <c r="AA422" s="1" t="s">
        <v>36</v>
      </c>
      <c r="AB422" s="6">
        <f t="shared" si="24"/>
        <v>-1572.3415273027751</v>
      </c>
      <c r="AC422" s="1">
        <f t="shared" si="25"/>
        <v>-294851.51529939298</v>
      </c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 x14ac:dyDescent="0.25">
      <c r="A423" s="1"/>
      <c r="B423" s="1">
        <v>419</v>
      </c>
      <c r="C423" s="1">
        <f t="shared" si="26"/>
        <v>57</v>
      </c>
      <c r="D423" s="1">
        <f t="shared" si="27"/>
        <v>11</v>
      </c>
      <c r="E423" s="3">
        <f>E422+VLookups!$D$8</f>
        <v>10430.456666666609</v>
      </c>
      <c r="F423" s="3">
        <f>-E423*VLookups!$D$10</f>
        <v>-312.91369999999824</v>
      </c>
      <c r="G423" s="8">
        <v>0</v>
      </c>
      <c r="H423" s="3">
        <f>(-[3]VLookups!$D$13)*(E423+F423)</f>
        <v>-3288.2014641666483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3" t="s">
        <v>36</v>
      </c>
      <c r="O423" s="2">
        <v>0</v>
      </c>
      <c r="P423" s="3">
        <f>P422-VLookups!$D$42</f>
        <v>-392</v>
      </c>
      <c r="Q423" s="5">
        <v>179</v>
      </c>
      <c r="R423" s="2">
        <v>0</v>
      </c>
      <c r="S423" s="3">
        <f>VLookups!$D$50</f>
        <v>-4487.7037773753191</v>
      </c>
      <c r="T423" s="2">
        <v>0</v>
      </c>
      <c r="U423" s="1">
        <v>275</v>
      </c>
      <c r="V423" s="2">
        <f>V422-VLookups!$D$54</f>
        <v>-2695</v>
      </c>
      <c r="W423" s="2">
        <f>-VLookups!$D$60</f>
        <v>-400</v>
      </c>
      <c r="X423" s="2">
        <f>-VLookups!$D$62</f>
        <v>-175</v>
      </c>
      <c r="Y423" s="6">
        <f>Y422*(1+VLookups!$D$57/12)</f>
        <v>-677.643916352377</v>
      </c>
      <c r="Z423" s="1">
        <f>E423*VLookups!$J$3</f>
        <v>417.21826666666436</v>
      </c>
      <c r="AA423" s="1" t="s">
        <v>36</v>
      </c>
      <c r="AB423" s="6">
        <f t="shared" si="24"/>
        <v>-1580.7879245610702</v>
      </c>
      <c r="AC423" s="1">
        <f t="shared" si="25"/>
        <v>-296923.72241611971</v>
      </c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 x14ac:dyDescent="0.25">
      <c r="A424" s="1"/>
      <c r="B424" s="1">
        <v>420</v>
      </c>
      <c r="C424" s="1">
        <f t="shared" si="26"/>
        <v>58</v>
      </c>
      <c r="D424" s="1">
        <f t="shared" si="27"/>
        <v>0</v>
      </c>
      <c r="E424" s="3">
        <f>E423+VLookups!$D$8</f>
        <v>10430.491666666609</v>
      </c>
      <c r="F424" s="3">
        <f>-E424*VLookups!$D$10</f>
        <v>-312.91474999999826</v>
      </c>
      <c r="G424" s="8">
        <v>0</v>
      </c>
      <c r="H424" s="3">
        <f>(-[3]VLookups!$D$13)*(E424+F424)</f>
        <v>-3288.2124979166483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3" t="s">
        <v>36</v>
      </c>
      <c r="O424" s="2">
        <v>0</v>
      </c>
      <c r="P424" s="3">
        <f>P423-VLookups!$D$42</f>
        <v>-393.5</v>
      </c>
      <c r="Q424" s="5">
        <v>180</v>
      </c>
      <c r="R424" s="2">
        <v>0</v>
      </c>
      <c r="S424" s="3">
        <f>VLookups!$D$50</f>
        <v>-4487.7037773753191</v>
      </c>
      <c r="T424" s="2">
        <v>0</v>
      </c>
      <c r="U424" s="1">
        <v>276</v>
      </c>
      <c r="V424" s="2">
        <f>V423-VLookups!$D$54</f>
        <v>-2700</v>
      </c>
      <c r="W424" s="2">
        <f>-VLookups!$D$60</f>
        <v>-400</v>
      </c>
      <c r="X424" s="2">
        <f>-VLookups!$D$62</f>
        <v>-175</v>
      </c>
      <c r="Y424" s="6">
        <f>Y423*(1+VLookups!$D$57/12)</f>
        <v>-679.62037777507146</v>
      </c>
      <c r="Z424" s="1">
        <f>E424*VLookups!$J$3</f>
        <v>417.21966666666435</v>
      </c>
      <c r="AA424" s="1" t="s">
        <v>36</v>
      </c>
      <c r="AB424" s="6">
        <f t="shared" si="24"/>
        <v>-1589.2400697337641</v>
      </c>
      <c r="AC424" s="1">
        <f t="shared" si="25"/>
        <v>-299007.83535654703</v>
      </c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</row>
    <row r="425" spans="1:43" x14ac:dyDescent="0.25">
      <c r="A425" s="1"/>
      <c r="B425" s="1">
        <v>421</v>
      </c>
      <c r="C425" s="1">
        <f t="shared" si="26"/>
        <v>58</v>
      </c>
      <c r="D425" s="1">
        <f t="shared" si="27"/>
        <v>1</v>
      </c>
      <c r="E425" s="3">
        <f>E424+VLookups!$D$8</f>
        <v>10430.526666666608</v>
      </c>
      <c r="F425" s="3">
        <f>-E425*VLookups!$D$10</f>
        <v>-312.91579999999823</v>
      </c>
      <c r="G425" s="8">
        <v>0</v>
      </c>
      <c r="H425" s="3">
        <f>(-[3]VLookups!$D$13)*(E425+F425)</f>
        <v>-3288.2235316666483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3" t="s">
        <v>36</v>
      </c>
      <c r="O425" s="2">
        <v>0</v>
      </c>
      <c r="P425" s="3">
        <f>P424-VLookups!$D$42</f>
        <v>-395</v>
      </c>
      <c r="Q425" s="5">
        <v>181</v>
      </c>
      <c r="R425" s="2">
        <v>0</v>
      </c>
      <c r="S425" s="3">
        <f>VLookups!$D$50</f>
        <v>-4487.7037773753191</v>
      </c>
      <c r="T425" s="2">
        <v>0</v>
      </c>
      <c r="U425" s="1">
        <v>277</v>
      </c>
      <c r="V425" s="2">
        <f>V424-VLookups!$D$54</f>
        <v>-2705</v>
      </c>
      <c r="W425" s="2">
        <f>-VLookups!$D$60</f>
        <v>-400</v>
      </c>
      <c r="X425" s="2">
        <f>-VLookups!$D$62</f>
        <v>-175</v>
      </c>
      <c r="Y425" s="6">
        <f>Y424*(1+VLookups!$D$57/12)</f>
        <v>-681.6026038769154</v>
      </c>
      <c r="Z425" s="1">
        <f>E425*VLookups!$J$3</f>
        <v>417.22106666666434</v>
      </c>
      <c r="AA425" s="1" t="s">
        <v>36</v>
      </c>
      <c r="AB425" s="6">
        <f t="shared" si="24"/>
        <v>-1597.6979795856091</v>
      </c>
      <c r="AC425" s="1">
        <f t="shared" si="25"/>
        <v>-301103.87972839357</v>
      </c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</row>
    <row r="426" spans="1:43" x14ac:dyDescent="0.25">
      <c r="A426" s="1"/>
      <c r="B426" s="1">
        <v>422</v>
      </c>
      <c r="C426" s="1">
        <f t="shared" si="26"/>
        <v>58</v>
      </c>
      <c r="D426" s="1">
        <f t="shared" si="27"/>
        <v>2</v>
      </c>
      <c r="E426" s="3">
        <f>E425+VLookups!$D$8</f>
        <v>10430.561666666608</v>
      </c>
      <c r="F426" s="3">
        <f>-E426*VLookups!$D$10</f>
        <v>-312.91684999999825</v>
      </c>
      <c r="G426" s="8">
        <v>0</v>
      </c>
      <c r="H426" s="3">
        <f>(-[3]VLookups!$D$13)*(E426+F426)</f>
        <v>-3288.2345654166484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3" t="s">
        <v>36</v>
      </c>
      <c r="O426" s="2">
        <v>0</v>
      </c>
      <c r="P426" s="3">
        <f>P425-VLookups!$D$42</f>
        <v>-396.5</v>
      </c>
      <c r="Q426" s="5">
        <v>182</v>
      </c>
      <c r="R426" s="2">
        <v>0</v>
      </c>
      <c r="S426" s="3">
        <f>VLookups!$D$50</f>
        <v>-4487.7037773753191</v>
      </c>
      <c r="T426" s="2">
        <v>0</v>
      </c>
      <c r="U426" s="1">
        <v>278</v>
      </c>
      <c r="V426" s="2">
        <f>V425-VLookups!$D$54</f>
        <v>-2710</v>
      </c>
      <c r="W426" s="2">
        <f>-VLookups!$D$60</f>
        <v>-400</v>
      </c>
      <c r="X426" s="2">
        <f>-VLookups!$D$62</f>
        <v>-175</v>
      </c>
      <c r="Y426" s="6">
        <f>Y425*(1+VLookups!$D$57/12)</f>
        <v>-683.59061147155637</v>
      </c>
      <c r="Z426" s="1">
        <f>E426*VLookups!$J$3</f>
        <v>417.22246666666433</v>
      </c>
      <c r="AA426" s="1" t="s">
        <v>36</v>
      </c>
      <c r="AB426" s="6">
        <f t="shared" si="24"/>
        <v>-1606.1616709302489</v>
      </c>
      <c r="AC426" s="1">
        <f t="shared" si="25"/>
        <v>-303211.88119887118</v>
      </c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</row>
    <row r="427" spans="1:43" x14ac:dyDescent="0.25">
      <c r="A427" s="1"/>
      <c r="B427" s="1">
        <v>423</v>
      </c>
      <c r="C427" s="1">
        <f t="shared" si="26"/>
        <v>58</v>
      </c>
      <c r="D427" s="1">
        <f t="shared" si="27"/>
        <v>3</v>
      </c>
      <c r="E427" s="3">
        <f>E426+VLookups!$D$8</f>
        <v>10430.596666666608</v>
      </c>
      <c r="F427" s="3">
        <f>-E427*VLookups!$D$10</f>
        <v>-312.91789999999821</v>
      </c>
      <c r="G427" s="8">
        <v>0</v>
      </c>
      <c r="H427" s="3">
        <f>(-[3]VLookups!$D$13)*(E427+F427)</f>
        <v>-3288.2455991666484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3" t="s">
        <v>36</v>
      </c>
      <c r="O427" s="2">
        <v>0</v>
      </c>
      <c r="P427" s="3">
        <f>P426-VLookups!$D$42</f>
        <v>-398</v>
      </c>
      <c r="Q427" s="5">
        <v>183</v>
      </c>
      <c r="R427" s="2">
        <v>0</v>
      </c>
      <c r="S427" s="3">
        <f>VLookups!$D$50</f>
        <v>-4487.7037773753191</v>
      </c>
      <c r="T427" s="2">
        <v>0</v>
      </c>
      <c r="U427" s="1">
        <v>279</v>
      </c>
      <c r="V427" s="2">
        <f>V426-VLookups!$D$54</f>
        <v>-2715</v>
      </c>
      <c r="W427" s="2">
        <f>-VLookups!$D$60</f>
        <v>-400</v>
      </c>
      <c r="X427" s="2">
        <f>-VLookups!$D$62</f>
        <v>-175</v>
      </c>
      <c r="Y427" s="6">
        <f>Y426*(1+VLookups!$D$57/12)</f>
        <v>-685.58441742168179</v>
      </c>
      <c r="Z427" s="1">
        <f>E427*VLookups!$J$3</f>
        <v>417.22386666666432</v>
      </c>
      <c r="AA427" s="1" t="s">
        <v>36</v>
      </c>
      <c r="AB427" s="6">
        <f t="shared" si="24"/>
        <v>-1614.6311606303752</v>
      </c>
      <c r="AC427" s="1">
        <f t="shared" si="25"/>
        <v>-305331.86549483304</v>
      </c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</row>
    <row r="428" spans="1:43" x14ac:dyDescent="0.25">
      <c r="A428" s="1"/>
      <c r="B428" s="1">
        <v>424</v>
      </c>
      <c r="C428" s="1">
        <f t="shared" si="26"/>
        <v>58</v>
      </c>
      <c r="D428" s="1">
        <f t="shared" si="27"/>
        <v>4</v>
      </c>
      <c r="E428" s="3">
        <f>E427+VLookups!$D$8</f>
        <v>10430.631666666608</v>
      </c>
      <c r="F428" s="3">
        <f>-E428*VLookups!$D$10</f>
        <v>-312.91894999999823</v>
      </c>
      <c r="G428" s="8">
        <v>0</v>
      </c>
      <c r="H428" s="3">
        <f>(-[3]VLookups!$D$13)*(E428+F428)</f>
        <v>-3288.2566329166484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3" t="s">
        <v>36</v>
      </c>
      <c r="O428" s="2">
        <v>0</v>
      </c>
      <c r="P428" s="3">
        <f>P427-VLookups!$D$42</f>
        <v>-399.5</v>
      </c>
      <c r="Q428" s="5">
        <v>184</v>
      </c>
      <c r="R428" s="2">
        <v>0</v>
      </c>
      <c r="S428" s="3">
        <f>VLookups!$D$50</f>
        <v>-4487.7037773753191</v>
      </c>
      <c r="T428" s="2">
        <v>0</v>
      </c>
      <c r="U428" s="1">
        <v>280</v>
      </c>
      <c r="V428" s="2">
        <f>V427-VLookups!$D$54</f>
        <v>-2720</v>
      </c>
      <c r="W428" s="2">
        <f>-VLookups!$D$60</f>
        <v>-400</v>
      </c>
      <c r="X428" s="2">
        <f>-VLookups!$D$62</f>
        <v>-175</v>
      </c>
      <c r="Y428" s="6">
        <f>Y427*(1+VLookups!$D$57/12)</f>
        <v>-687.58403863916169</v>
      </c>
      <c r="Z428" s="1">
        <f>E428*VLookups!$J$3</f>
        <v>417.22526666666431</v>
      </c>
      <c r="AA428" s="1" t="s">
        <v>36</v>
      </c>
      <c r="AB428" s="6">
        <f t="shared" si="24"/>
        <v>-1623.1064655978544</v>
      </c>
      <c r="AC428" s="1">
        <f t="shared" si="25"/>
        <v>-307463.85840292228</v>
      </c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</row>
    <row r="429" spans="1:43" x14ac:dyDescent="0.25">
      <c r="A429" s="1"/>
      <c r="B429" s="1">
        <v>425</v>
      </c>
      <c r="C429" s="1">
        <f t="shared" si="26"/>
        <v>58</v>
      </c>
      <c r="D429" s="1">
        <f t="shared" si="27"/>
        <v>5</v>
      </c>
      <c r="E429" s="3">
        <f>E428+VLookups!$D$8</f>
        <v>10430.666666666608</v>
      </c>
      <c r="F429" s="3">
        <f>-E429*VLookups!$D$10</f>
        <v>-312.9199999999982</v>
      </c>
      <c r="G429" s="8">
        <v>0</v>
      </c>
      <c r="H429" s="3">
        <f>(-[3]VLookups!$D$13)*(E429+F429)</f>
        <v>-3288.2676666666484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3" t="s">
        <v>36</v>
      </c>
      <c r="O429" s="2">
        <v>0</v>
      </c>
      <c r="P429" s="3">
        <f>P428-VLookups!$D$42</f>
        <v>-401</v>
      </c>
      <c r="Q429" s="5">
        <v>185</v>
      </c>
      <c r="R429" s="2">
        <v>0</v>
      </c>
      <c r="S429" s="3">
        <f>VLookups!$D$50</f>
        <v>-4487.7037773753191</v>
      </c>
      <c r="T429" s="2">
        <v>0</v>
      </c>
      <c r="U429" s="1">
        <v>281</v>
      </c>
      <c r="V429" s="2">
        <f>V428-VLookups!$D$54</f>
        <v>-2725</v>
      </c>
      <c r="W429" s="2">
        <f>-VLookups!$D$60</f>
        <v>-400</v>
      </c>
      <c r="X429" s="2">
        <f>-VLookups!$D$62</f>
        <v>-175</v>
      </c>
      <c r="Y429" s="6">
        <f>Y428*(1+VLookups!$D$57/12)</f>
        <v>-689.58949208519255</v>
      </c>
      <c r="Z429" s="1">
        <f>E429*VLookups!$J$3</f>
        <v>417.2266666666643</v>
      </c>
      <c r="AA429" s="1" t="s">
        <v>36</v>
      </c>
      <c r="AB429" s="6">
        <f t="shared" si="24"/>
        <v>-1631.5876027938862</v>
      </c>
      <c r="AC429" s="1">
        <f t="shared" si="25"/>
        <v>-309607.88576972106</v>
      </c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</row>
    <row r="430" spans="1:43" x14ac:dyDescent="0.25">
      <c r="A430" s="1"/>
      <c r="B430" s="1">
        <v>426</v>
      </c>
      <c r="C430" s="1">
        <f t="shared" si="26"/>
        <v>58</v>
      </c>
      <c r="D430" s="1">
        <f t="shared" si="27"/>
        <v>6</v>
      </c>
      <c r="E430" s="3">
        <f>E429+VLookups!$D$8</f>
        <v>10430.701666666608</v>
      </c>
      <c r="F430" s="3">
        <f>-E430*VLookups!$D$10</f>
        <v>-312.92104999999822</v>
      </c>
      <c r="G430" s="8">
        <v>0</v>
      </c>
      <c r="H430" s="3">
        <f>(-[3]VLookups!$D$13)*(E430+F430)</f>
        <v>-3288.278700416648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3" t="s">
        <v>36</v>
      </c>
      <c r="O430" s="2">
        <v>0</v>
      </c>
      <c r="P430" s="3">
        <f>P429-VLookups!$D$42</f>
        <v>-402.5</v>
      </c>
      <c r="Q430" s="5">
        <v>186</v>
      </c>
      <c r="R430" s="2">
        <v>0</v>
      </c>
      <c r="S430" s="3">
        <f>VLookups!$D$50</f>
        <v>-4487.7037773753191</v>
      </c>
      <c r="T430" s="2">
        <v>0</v>
      </c>
      <c r="U430" s="1">
        <v>282</v>
      </c>
      <c r="V430" s="2">
        <f>V429-VLookups!$D$54</f>
        <v>-2730</v>
      </c>
      <c r="W430" s="2">
        <f>-VLookups!$D$60</f>
        <v>-400</v>
      </c>
      <c r="X430" s="2">
        <f>-VLookups!$D$62</f>
        <v>-175</v>
      </c>
      <c r="Y430" s="6">
        <f>Y429*(1+VLookups!$D$57/12)</f>
        <v>-691.60079477044098</v>
      </c>
      <c r="Z430" s="1">
        <f>E430*VLookups!$J$3</f>
        <v>417.22806666666429</v>
      </c>
      <c r="AA430" s="1" t="s">
        <v>36</v>
      </c>
      <c r="AB430" s="6">
        <f t="shared" si="24"/>
        <v>-1640.0745892291347</v>
      </c>
      <c r="AC430" s="1">
        <f t="shared" si="25"/>
        <v>-311763.97350189975</v>
      </c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</row>
    <row r="431" spans="1:43" x14ac:dyDescent="0.25">
      <c r="A431" s="1"/>
      <c r="B431" s="1">
        <v>427</v>
      </c>
      <c r="C431" s="1">
        <f t="shared" si="26"/>
        <v>58</v>
      </c>
      <c r="D431" s="1">
        <f t="shared" si="27"/>
        <v>7</v>
      </c>
      <c r="E431" s="3">
        <f>E430+VLookups!$D$8</f>
        <v>10430.736666666608</v>
      </c>
      <c r="F431" s="3">
        <f>-E431*VLookups!$D$10</f>
        <v>-312.92209999999824</v>
      </c>
      <c r="G431" s="8">
        <v>0</v>
      </c>
      <c r="H431" s="3">
        <f>(-[3]VLookups!$D$13)*(E431+F431)</f>
        <v>-3288.289734166648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3" t="s">
        <v>36</v>
      </c>
      <c r="O431" s="2">
        <v>0</v>
      </c>
      <c r="P431" s="3">
        <f>P430-VLookups!$D$42</f>
        <v>-404</v>
      </c>
      <c r="Q431" s="5">
        <v>187</v>
      </c>
      <c r="R431" s="2">
        <v>0</v>
      </c>
      <c r="S431" s="3">
        <f>VLookups!$D$50</f>
        <v>-4487.7037773753191</v>
      </c>
      <c r="T431" s="2">
        <v>0</v>
      </c>
      <c r="U431" s="1">
        <v>283</v>
      </c>
      <c r="V431" s="2">
        <f>V430-VLookups!$D$54</f>
        <v>-2735</v>
      </c>
      <c r="W431" s="2">
        <f>-VLookups!$D$60</f>
        <v>-400</v>
      </c>
      <c r="X431" s="2">
        <f>-VLookups!$D$62</f>
        <v>-175</v>
      </c>
      <c r="Y431" s="6">
        <f>Y430*(1+VLookups!$D$57/12)</f>
        <v>-693.61796375518816</v>
      </c>
      <c r="Z431" s="1">
        <f>E431*VLookups!$J$3</f>
        <v>417.22946666666434</v>
      </c>
      <c r="AA431" s="1" t="s">
        <v>36</v>
      </c>
      <c r="AB431" s="6">
        <f t="shared" si="24"/>
        <v>-1648.5674419638817</v>
      </c>
      <c r="AC431" s="1">
        <f t="shared" si="25"/>
        <v>-313932.14756636682</v>
      </c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</row>
    <row r="432" spans="1:43" x14ac:dyDescent="0.25">
      <c r="A432" s="1"/>
      <c r="B432" s="1">
        <v>428</v>
      </c>
      <c r="C432" s="1">
        <f t="shared" si="26"/>
        <v>58</v>
      </c>
      <c r="D432" s="1">
        <f t="shared" si="27"/>
        <v>8</v>
      </c>
      <c r="E432" s="3">
        <f>E431+VLookups!$D$8</f>
        <v>10430.771666666607</v>
      </c>
      <c r="F432" s="3">
        <f>-E432*VLookups!$D$10</f>
        <v>-312.9231499999982</v>
      </c>
      <c r="G432" s="8">
        <v>0</v>
      </c>
      <c r="H432" s="3">
        <f>(-[3]VLookups!$D$13)*(E432+F432)</f>
        <v>-3288.3007679166481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3" t="s">
        <v>36</v>
      </c>
      <c r="O432" s="2">
        <v>0</v>
      </c>
      <c r="P432" s="3">
        <f>P431-VLookups!$D$42</f>
        <v>-405.5</v>
      </c>
      <c r="Q432" s="5">
        <v>188</v>
      </c>
      <c r="R432" s="2">
        <v>0</v>
      </c>
      <c r="S432" s="3">
        <f>VLookups!$D$50</f>
        <v>-4487.7037773753191</v>
      </c>
      <c r="T432" s="2">
        <v>0</v>
      </c>
      <c r="U432" s="1">
        <v>284</v>
      </c>
      <c r="V432" s="2">
        <f>V431-VLookups!$D$54</f>
        <v>-2740</v>
      </c>
      <c r="W432" s="2">
        <f>-VLookups!$D$60</f>
        <v>-400</v>
      </c>
      <c r="X432" s="2">
        <f>-VLookups!$D$62</f>
        <v>-175</v>
      </c>
      <c r="Y432" s="6">
        <f>Y431*(1+VLookups!$D$57/12)</f>
        <v>-695.64101614947413</v>
      </c>
      <c r="Z432" s="1">
        <f>E432*VLookups!$J$3</f>
        <v>417.23086666666433</v>
      </c>
      <c r="AA432" s="1" t="s">
        <v>36</v>
      </c>
      <c r="AB432" s="6">
        <f t="shared" si="24"/>
        <v>-1657.0661781081678</v>
      </c>
      <c r="AC432" s="1">
        <f t="shared" si="25"/>
        <v>-316112.43399041891</v>
      </c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</row>
    <row r="433" spans="1:43" x14ac:dyDescent="0.25">
      <c r="A433" s="1"/>
      <c r="B433" s="1">
        <v>429</v>
      </c>
      <c r="C433" s="1">
        <f t="shared" si="26"/>
        <v>58</v>
      </c>
      <c r="D433" s="1">
        <f t="shared" si="27"/>
        <v>9</v>
      </c>
      <c r="E433" s="3">
        <f>E432+VLookups!$D$8</f>
        <v>10430.806666666607</v>
      </c>
      <c r="F433" s="3">
        <f>-E433*VLookups!$D$10</f>
        <v>-312.92419999999822</v>
      </c>
      <c r="G433" s="8">
        <v>0</v>
      </c>
      <c r="H433" s="3">
        <f>(-[3]VLookups!$D$13)*(E433+F433)</f>
        <v>-3288.3118016666481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3" t="s">
        <v>36</v>
      </c>
      <c r="O433" s="2">
        <v>0</v>
      </c>
      <c r="P433" s="3">
        <f>P432-VLookups!$D$42</f>
        <v>-407</v>
      </c>
      <c r="Q433" s="5">
        <v>189</v>
      </c>
      <c r="R433" s="2">
        <v>0</v>
      </c>
      <c r="S433" s="3">
        <f>VLookups!$D$50</f>
        <v>-4487.7037773753191</v>
      </c>
      <c r="T433" s="2">
        <v>0</v>
      </c>
      <c r="U433" s="1">
        <v>285</v>
      </c>
      <c r="V433" s="2">
        <f>V432-VLookups!$D$54</f>
        <v>-2745</v>
      </c>
      <c r="W433" s="2">
        <f>-VLookups!$D$60</f>
        <v>-400</v>
      </c>
      <c r="X433" s="2">
        <f>-VLookups!$D$62</f>
        <v>-175</v>
      </c>
      <c r="Y433" s="6">
        <f>Y432*(1+VLookups!$D$57/12)</f>
        <v>-697.66996911324338</v>
      </c>
      <c r="Z433" s="1">
        <f>E433*VLookups!$J$3</f>
        <v>417.23226666666432</v>
      </c>
      <c r="AA433" s="1" t="s">
        <v>36</v>
      </c>
      <c r="AB433" s="6">
        <f t="shared" si="24"/>
        <v>-1665.5708148219371</v>
      </c>
      <c r="AC433" s="1">
        <f t="shared" si="25"/>
        <v>-318304.85886189155</v>
      </c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</row>
    <row r="434" spans="1:43" x14ac:dyDescent="0.25">
      <c r="A434" s="1"/>
      <c r="B434" s="1">
        <v>430</v>
      </c>
      <c r="C434" s="1">
        <f t="shared" si="26"/>
        <v>58</v>
      </c>
      <c r="D434" s="1">
        <f t="shared" si="27"/>
        <v>10</v>
      </c>
      <c r="E434" s="3">
        <f>E433+VLookups!$D$8</f>
        <v>10430.841666666607</v>
      </c>
      <c r="F434" s="3">
        <f>-E434*VLookups!$D$10</f>
        <v>-312.92524999999819</v>
      </c>
      <c r="G434" s="8">
        <v>0</v>
      </c>
      <c r="H434" s="3">
        <f>(-[3]VLookups!$D$13)*(E434+F434)</f>
        <v>-3288.3228354166481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3" t="s">
        <v>36</v>
      </c>
      <c r="O434" s="2">
        <v>0</v>
      </c>
      <c r="P434" s="3">
        <f>P433-VLookups!$D$42</f>
        <v>-408.5</v>
      </c>
      <c r="Q434" s="5">
        <v>190</v>
      </c>
      <c r="R434" s="2">
        <v>0</v>
      </c>
      <c r="S434" s="3">
        <f>VLookups!$D$50</f>
        <v>-4487.7037773753191</v>
      </c>
      <c r="T434" s="2">
        <v>0</v>
      </c>
      <c r="U434" s="1">
        <v>286</v>
      </c>
      <c r="V434" s="2">
        <f>V433-VLookups!$D$54</f>
        <v>-2750</v>
      </c>
      <c r="W434" s="2">
        <f>-VLookups!$D$60</f>
        <v>-400</v>
      </c>
      <c r="X434" s="2">
        <f>-VLookups!$D$62</f>
        <v>-175</v>
      </c>
      <c r="Y434" s="6">
        <f>Y433*(1+VLookups!$D$57/12)</f>
        <v>-699.70483985649037</v>
      </c>
      <c r="Z434" s="1">
        <f>E434*VLookups!$J$3</f>
        <v>417.23366666666431</v>
      </c>
      <c r="AA434" s="1" t="s">
        <v>36</v>
      </c>
      <c r="AB434" s="6">
        <f t="shared" si="24"/>
        <v>-1674.081369315184</v>
      </c>
      <c r="AC434" s="1">
        <f t="shared" si="25"/>
        <v>-320509.44832930987</v>
      </c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</row>
    <row r="435" spans="1:43" x14ac:dyDescent="0.25">
      <c r="A435" s="1"/>
      <c r="B435" s="1">
        <v>431</v>
      </c>
      <c r="C435" s="1">
        <f t="shared" si="26"/>
        <v>58</v>
      </c>
      <c r="D435" s="1">
        <f t="shared" si="27"/>
        <v>11</v>
      </c>
      <c r="E435" s="3">
        <f>E434+VLookups!$D$8</f>
        <v>10430.876666666607</v>
      </c>
      <c r="F435" s="3">
        <f>-E435*VLookups!$D$10</f>
        <v>-312.92629999999821</v>
      </c>
      <c r="G435" s="8">
        <v>0</v>
      </c>
      <c r="H435" s="3">
        <f>(-[3]VLookups!$D$13)*(E435+F435)</f>
        <v>-3288.3338691666481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3" t="s">
        <v>36</v>
      </c>
      <c r="O435" s="2">
        <v>0</v>
      </c>
      <c r="P435" s="3">
        <f>P434-VLookups!$D$42</f>
        <v>-410</v>
      </c>
      <c r="Q435" s="5">
        <v>191</v>
      </c>
      <c r="R435" s="2">
        <v>0</v>
      </c>
      <c r="S435" s="3">
        <f>VLookups!$D$50</f>
        <v>-4487.7037773753191</v>
      </c>
      <c r="T435" s="2">
        <v>0</v>
      </c>
      <c r="U435" s="1">
        <v>287</v>
      </c>
      <c r="V435" s="2">
        <f>V434-VLookups!$D$54</f>
        <v>-2755</v>
      </c>
      <c r="W435" s="2">
        <f>-VLookups!$D$60</f>
        <v>-400</v>
      </c>
      <c r="X435" s="2">
        <f>-VLookups!$D$62</f>
        <v>-175</v>
      </c>
      <c r="Y435" s="6">
        <f>Y434*(1+VLookups!$D$57/12)</f>
        <v>-701.7456456394051</v>
      </c>
      <c r="Z435" s="1">
        <f>E435*VLookups!$J$3</f>
        <v>417.2350666666643</v>
      </c>
      <c r="AA435" s="1" t="s">
        <v>36</v>
      </c>
      <c r="AB435" s="6">
        <f t="shared" si="24"/>
        <v>-1682.5978588480989</v>
      </c>
      <c r="AC435" s="1">
        <f t="shared" si="25"/>
        <v>-322726.22860204015</v>
      </c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</row>
    <row r="436" spans="1:43" x14ac:dyDescent="0.25">
      <c r="A436" s="1"/>
      <c r="B436" s="1">
        <v>432</v>
      </c>
      <c r="C436" s="1">
        <f t="shared" si="26"/>
        <v>59</v>
      </c>
      <c r="D436" s="1">
        <f t="shared" si="27"/>
        <v>0</v>
      </c>
      <c r="E436" s="3">
        <f>E435+VLookups!$D$8</f>
        <v>10430.911666666607</v>
      </c>
      <c r="F436" s="3">
        <f>-E436*VLookups!$D$10</f>
        <v>-312.92734999999817</v>
      </c>
      <c r="G436" s="8">
        <v>0</v>
      </c>
      <c r="H436" s="3">
        <f>(-[3]VLookups!$D$13)*(E436+F436)</f>
        <v>-3288.3449029166482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3" t="s">
        <v>36</v>
      </c>
      <c r="O436" s="2">
        <v>0</v>
      </c>
      <c r="P436" s="3">
        <f>P435-VLookups!$D$42</f>
        <v>-411.5</v>
      </c>
      <c r="Q436" s="5">
        <v>192</v>
      </c>
      <c r="R436" s="2">
        <v>0</v>
      </c>
      <c r="S436" s="3">
        <f>VLookups!$D$50</f>
        <v>-4487.7037773753191</v>
      </c>
      <c r="T436" s="2">
        <v>0</v>
      </c>
      <c r="U436" s="1">
        <v>288</v>
      </c>
      <c r="V436" s="2">
        <f>V435-VLookups!$D$54</f>
        <v>-2760</v>
      </c>
      <c r="W436" s="2">
        <f>-VLookups!$D$60</f>
        <v>-400</v>
      </c>
      <c r="X436" s="2">
        <f>-VLookups!$D$62</f>
        <v>-175</v>
      </c>
      <c r="Y436" s="6">
        <f>Y435*(1+VLookups!$D$57/12)</f>
        <v>-703.79240377252006</v>
      </c>
      <c r="Z436" s="1">
        <f>E436*VLookups!$J$3</f>
        <v>417.23646666666428</v>
      </c>
      <c r="AA436" s="1" t="s">
        <v>36</v>
      </c>
      <c r="AB436" s="6">
        <f t="shared" si="24"/>
        <v>-1691.120300731214</v>
      </c>
      <c r="AC436" s="1">
        <f t="shared" si="25"/>
        <v>-324955.22595044144</v>
      </c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</row>
    <row r="437" spans="1:43" x14ac:dyDescent="0.25">
      <c r="A437" s="1"/>
      <c r="B437" s="1">
        <v>433</v>
      </c>
      <c r="C437" s="1">
        <f t="shared" si="26"/>
        <v>59</v>
      </c>
      <c r="D437" s="1">
        <f t="shared" si="27"/>
        <v>1</v>
      </c>
      <c r="E437" s="3">
        <f>E436+VLookups!$D$8</f>
        <v>10430.946666666607</v>
      </c>
      <c r="F437" s="3">
        <f>-E437*VLookups!$D$10</f>
        <v>-312.92839999999819</v>
      </c>
      <c r="G437" s="8">
        <v>0</v>
      </c>
      <c r="H437" s="3">
        <f>(-[3]VLookups!$D$13)*(E437+F437)</f>
        <v>-3288.3559366666477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3" t="s">
        <v>36</v>
      </c>
      <c r="O437" s="2">
        <v>0</v>
      </c>
      <c r="P437" s="3">
        <f>P436-VLookups!$D$42</f>
        <v>-413</v>
      </c>
      <c r="Q437" s="5">
        <v>193</v>
      </c>
      <c r="R437" s="2">
        <v>0</v>
      </c>
      <c r="S437" s="3">
        <f>VLookups!$D$50</f>
        <v>-4487.7037773753191</v>
      </c>
      <c r="T437" s="2">
        <v>0</v>
      </c>
      <c r="U437" s="1">
        <v>289</v>
      </c>
      <c r="V437" s="2">
        <f>V436-VLookups!$D$54</f>
        <v>-2765</v>
      </c>
      <c r="W437" s="2">
        <f>-VLookups!$D$60</f>
        <v>-400</v>
      </c>
      <c r="X437" s="2">
        <f>-VLookups!$D$62</f>
        <v>-175</v>
      </c>
      <c r="Y437" s="6">
        <f>Y436*(1+VLookups!$D$57/12)</f>
        <v>-705.84513161685663</v>
      </c>
      <c r="Z437" s="1">
        <f>E437*VLookups!$J$3</f>
        <v>417.23786666666427</v>
      </c>
      <c r="AA437" s="1" t="s">
        <v>36</v>
      </c>
      <c r="AB437" s="6">
        <f t="shared" si="24"/>
        <v>-1699.6487123255513</v>
      </c>
      <c r="AC437" s="1">
        <f t="shared" si="25"/>
        <v>-327196.46670601773</v>
      </c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</row>
    <row r="438" spans="1:43" x14ac:dyDescent="0.25">
      <c r="A438" s="1"/>
      <c r="B438" s="1">
        <v>434</v>
      </c>
      <c r="C438" s="1">
        <f t="shared" si="26"/>
        <v>59</v>
      </c>
      <c r="D438" s="1">
        <f t="shared" si="27"/>
        <v>2</v>
      </c>
      <c r="E438" s="3">
        <f>E437+VLookups!$D$8</f>
        <v>10430.981666666607</v>
      </c>
      <c r="F438" s="3">
        <f>-E438*VLookups!$D$10</f>
        <v>-312.92944999999821</v>
      </c>
      <c r="G438" s="8">
        <v>0</v>
      </c>
      <c r="H438" s="3">
        <f>(-[3]VLookups!$D$13)*(E438+F438)</f>
        <v>-3288.3669704166477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3" t="s">
        <v>36</v>
      </c>
      <c r="O438" s="2">
        <v>0</v>
      </c>
      <c r="P438" s="3">
        <f>P437-VLookups!$D$42</f>
        <v>-414.5</v>
      </c>
      <c r="Q438" s="5">
        <v>194</v>
      </c>
      <c r="R438" s="2">
        <v>0</v>
      </c>
      <c r="S438" s="3">
        <f>VLookups!$D$50</f>
        <v>-4487.7037773753191</v>
      </c>
      <c r="T438" s="2">
        <v>0</v>
      </c>
      <c r="U438" s="1">
        <v>290</v>
      </c>
      <c r="V438" s="2">
        <f>V437-VLookups!$D$54</f>
        <v>-2770</v>
      </c>
      <c r="W438" s="2">
        <f>-VLookups!$D$60</f>
        <v>-400</v>
      </c>
      <c r="X438" s="2">
        <f>-VLookups!$D$62</f>
        <v>-175</v>
      </c>
      <c r="Y438" s="6">
        <f>Y437*(1+VLookups!$D$57/12)</f>
        <v>-707.90384658407243</v>
      </c>
      <c r="Z438" s="1">
        <f>E438*VLookups!$J$3</f>
        <v>417.23926666666426</v>
      </c>
      <c r="AA438" s="1" t="s">
        <v>36</v>
      </c>
      <c r="AB438" s="6">
        <f t="shared" si="24"/>
        <v>-1708.1831110427661</v>
      </c>
      <c r="AC438" s="1">
        <f t="shared" si="25"/>
        <v>-329449.97726157057</v>
      </c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</row>
    <row r="439" spans="1:43" x14ac:dyDescent="0.25">
      <c r="A439" s="1"/>
      <c r="B439" s="1">
        <v>435</v>
      </c>
      <c r="C439" s="1">
        <f t="shared" si="26"/>
        <v>59</v>
      </c>
      <c r="D439" s="1">
        <f t="shared" si="27"/>
        <v>3</v>
      </c>
      <c r="E439" s="3">
        <f>E438+VLookups!$D$8</f>
        <v>10431.016666666606</v>
      </c>
      <c r="F439" s="3">
        <f>-E439*VLookups!$D$10</f>
        <v>-312.93049999999818</v>
      </c>
      <c r="G439" s="8">
        <v>0</v>
      </c>
      <c r="H439" s="3">
        <f>(-[3]VLookups!$D$13)*(E439+F439)</f>
        <v>-3288.3780041666478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3" t="s">
        <v>36</v>
      </c>
      <c r="O439" s="2">
        <v>0</v>
      </c>
      <c r="P439" s="3">
        <f>P438-VLookups!$D$42</f>
        <v>-416</v>
      </c>
      <c r="Q439" s="5">
        <v>195</v>
      </c>
      <c r="R439" s="2">
        <v>0</v>
      </c>
      <c r="S439" s="3">
        <f>VLookups!$D$50</f>
        <v>-4487.7037773753191</v>
      </c>
      <c r="T439" s="2">
        <v>0</v>
      </c>
      <c r="U439" s="1">
        <v>291</v>
      </c>
      <c r="V439" s="2">
        <f>V438-VLookups!$D$54</f>
        <v>-2775</v>
      </c>
      <c r="W439" s="2">
        <f>-VLookups!$D$60</f>
        <v>-400</v>
      </c>
      <c r="X439" s="2">
        <f>-VLookups!$D$62</f>
        <v>-175</v>
      </c>
      <c r="Y439" s="6">
        <f>Y438*(1+VLookups!$D$57/12)</f>
        <v>-709.9685661366093</v>
      </c>
      <c r="Z439" s="1">
        <f>E439*VLookups!$J$3</f>
        <v>417.24066666666425</v>
      </c>
      <c r="AA439" s="1" t="s">
        <v>36</v>
      </c>
      <c r="AB439" s="6">
        <f t="shared" si="24"/>
        <v>-1716.723514345304</v>
      </c>
      <c r="AC439" s="1">
        <f t="shared" si="25"/>
        <v>-331715.78407135181</v>
      </c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</row>
    <row r="440" spans="1:43" x14ac:dyDescent="0.25">
      <c r="A440" s="1"/>
      <c r="B440" s="1">
        <v>436</v>
      </c>
      <c r="C440" s="1">
        <f t="shared" si="26"/>
        <v>59</v>
      </c>
      <c r="D440" s="1">
        <f t="shared" si="27"/>
        <v>4</v>
      </c>
      <c r="E440" s="3">
        <f>E439+VLookups!$D$8</f>
        <v>10431.051666666606</v>
      </c>
      <c r="F440" s="3">
        <f>-E440*VLookups!$D$10</f>
        <v>-312.9315499999982</v>
      </c>
      <c r="G440" s="8">
        <v>0</v>
      </c>
      <c r="H440" s="3">
        <f>(-[3]VLookups!$D$13)*(E440+F440)</f>
        <v>-3288.3890379166478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3" t="s">
        <v>36</v>
      </c>
      <c r="O440" s="2">
        <v>0</v>
      </c>
      <c r="P440" s="3">
        <f>P439-VLookups!$D$42</f>
        <v>-417.5</v>
      </c>
      <c r="Q440" s="5">
        <v>196</v>
      </c>
      <c r="R440" s="2">
        <v>0</v>
      </c>
      <c r="S440" s="3">
        <f>VLookups!$D$50</f>
        <v>-4487.7037773753191</v>
      </c>
      <c r="T440" s="2">
        <v>0</v>
      </c>
      <c r="U440" s="1">
        <v>292</v>
      </c>
      <c r="V440" s="2">
        <f>V439-VLookups!$D$54</f>
        <v>-2780</v>
      </c>
      <c r="W440" s="2">
        <f>-VLookups!$D$60</f>
        <v>-400</v>
      </c>
      <c r="X440" s="2">
        <f>-VLookups!$D$62</f>
        <v>-175</v>
      </c>
      <c r="Y440" s="6">
        <f>Y439*(1+VLookups!$D$57/12)</f>
        <v>-712.03930778784104</v>
      </c>
      <c r="Z440" s="1">
        <f>E440*VLookups!$J$3</f>
        <v>417.24206666666424</v>
      </c>
      <c r="AA440" s="1" t="s">
        <v>36</v>
      </c>
      <c r="AB440" s="6">
        <f t="shared" si="24"/>
        <v>-1725.2699397465351</v>
      </c>
      <c r="AC440" s="1">
        <f t="shared" si="25"/>
        <v>-333993.9136512173</v>
      </c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</row>
    <row r="441" spans="1:43" x14ac:dyDescent="0.25">
      <c r="A441" s="1"/>
      <c r="B441" s="1">
        <v>437</v>
      </c>
      <c r="C441" s="1">
        <f t="shared" si="26"/>
        <v>59</v>
      </c>
      <c r="D441" s="1">
        <f t="shared" si="27"/>
        <v>5</v>
      </c>
      <c r="E441" s="3">
        <f>E440+VLookups!$D$8</f>
        <v>10431.086666666606</v>
      </c>
      <c r="F441" s="3">
        <f>-E441*VLookups!$D$10</f>
        <v>-312.93259999999816</v>
      </c>
      <c r="G441" s="8">
        <v>0</v>
      </c>
      <c r="H441" s="3">
        <f>(-[3]VLookups!$D$13)*(E441+F441)</f>
        <v>-3288.4000716666478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3" t="s">
        <v>36</v>
      </c>
      <c r="O441" s="2">
        <v>0</v>
      </c>
      <c r="P441" s="3">
        <f>P440-VLookups!$D$42</f>
        <v>-419</v>
      </c>
      <c r="Q441" s="5">
        <v>197</v>
      </c>
      <c r="R441" s="2">
        <v>0</v>
      </c>
      <c r="S441" s="3">
        <f>VLookups!$D$50</f>
        <v>-4487.7037773753191</v>
      </c>
      <c r="T441" s="2">
        <v>0</v>
      </c>
      <c r="U441" s="1">
        <v>293</v>
      </c>
      <c r="V441" s="2">
        <f>V440-VLookups!$D$54</f>
        <v>-2785</v>
      </c>
      <c r="W441" s="2">
        <f>-VLookups!$D$60</f>
        <v>-400</v>
      </c>
      <c r="X441" s="2">
        <f>-VLookups!$D$62</f>
        <v>-175</v>
      </c>
      <c r="Y441" s="6">
        <f>Y440*(1+VLookups!$D$57/12)</f>
        <v>-714.1160891022223</v>
      </c>
      <c r="Z441" s="1">
        <f>E441*VLookups!$J$3</f>
        <v>417.24346666666423</v>
      </c>
      <c r="AA441" s="1" t="s">
        <v>36</v>
      </c>
      <c r="AB441" s="6">
        <f t="shared" si="24"/>
        <v>-1733.8224048109171</v>
      </c>
      <c r="AC441" s="1">
        <f t="shared" si="25"/>
        <v>-336284.39257878024</v>
      </c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</row>
    <row r="442" spans="1:43" x14ac:dyDescent="0.25">
      <c r="A442" s="1"/>
      <c r="B442" s="1">
        <v>438</v>
      </c>
      <c r="C442" s="1">
        <f t="shared" si="26"/>
        <v>59</v>
      </c>
      <c r="D442" s="1">
        <f t="shared" si="27"/>
        <v>6</v>
      </c>
      <c r="E442" s="3">
        <f>E441+VLookups!$D$8</f>
        <v>10431.121666666606</v>
      </c>
      <c r="F442" s="3">
        <f>-E442*VLookups!$D$10</f>
        <v>-312.93364999999818</v>
      </c>
      <c r="G442" s="8">
        <v>0</v>
      </c>
      <c r="H442" s="3">
        <f>(-[3]VLookups!$D$13)*(E442+F442)</f>
        <v>-3288.4111054166474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3" t="s">
        <v>36</v>
      </c>
      <c r="O442" s="2">
        <v>0</v>
      </c>
      <c r="P442" s="3">
        <f>P441-VLookups!$D$42</f>
        <v>-420.5</v>
      </c>
      <c r="Q442" s="5">
        <v>198</v>
      </c>
      <c r="R442" s="2">
        <v>0</v>
      </c>
      <c r="S442" s="3">
        <f>VLookups!$D$50</f>
        <v>-4487.7037773753191</v>
      </c>
      <c r="T442" s="2">
        <v>0</v>
      </c>
      <c r="U442" s="1">
        <v>294</v>
      </c>
      <c r="V442" s="2">
        <f>V441-VLookups!$D$54</f>
        <v>-2790</v>
      </c>
      <c r="W442" s="2">
        <f>-VLookups!$D$60</f>
        <v>-400</v>
      </c>
      <c r="X442" s="2">
        <f>-VLookups!$D$62</f>
        <v>-175</v>
      </c>
      <c r="Y442" s="6">
        <f>Y441*(1+VLookups!$D$57/12)</f>
        <v>-716.19892769543708</v>
      </c>
      <c r="Z442" s="1">
        <f>E442*VLookups!$J$3</f>
        <v>417.24486666666422</v>
      </c>
      <c r="AA442" s="1" t="s">
        <v>36</v>
      </c>
      <c r="AB442" s="6">
        <f t="shared" si="24"/>
        <v>-1742.3809271541331</v>
      </c>
      <c r="AC442" s="1">
        <f t="shared" si="25"/>
        <v>-338587.24749356572</v>
      </c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</row>
    <row r="443" spans="1:43" x14ac:dyDescent="0.25">
      <c r="A443" s="1"/>
      <c r="B443" s="1">
        <v>439</v>
      </c>
      <c r="C443" s="1">
        <f t="shared" si="26"/>
        <v>59</v>
      </c>
      <c r="D443" s="1">
        <f t="shared" si="27"/>
        <v>7</v>
      </c>
      <c r="E443" s="3">
        <f>E442+VLookups!$D$8</f>
        <v>10431.156666666606</v>
      </c>
      <c r="F443" s="3">
        <f>-E443*VLookups!$D$10</f>
        <v>-312.93469999999814</v>
      </c>
      <c r="G443" s="8">
        <v>0</v>
      </c>
      <c r="H443" s="3">
        <f>(-[3]VLookups!$D$13)*(E443+F443)</f>
        <v>-3288.4221391666479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3" t="s">
        <v>36</v>
      </c>
      <c r="O443" s="2">
        <v>0</v>
      </c>
      <c r="P443" s="3">
        <f>P442-VLookups!$D$42</f>
        <v>-422</v>
      </c>
      <c r="Q443" s="5">
        <v>199</v>
      </c>
      <c r="R443" s="2">
        <v>0</v>
      </c>
      <c r="S443" s="3">
        <f>VLookups!$D$50</f>
        <v>-4487.7037773753191</v>
      </c>
      <c r="T443" s="2">
        <v>0</v>
      </c>
      <c r="U443" s="1">
        <v>295</v>
      </c>
      <c r="V443" s="2">
        <f>V442-VLookups!$D$54</f>
        <v>-2795</v>
      </c>
      <c r="W443" s="2">
        <f>-VLookups!$D$60</f>
        <v>-400</v>
      </c>
      <c r="X443" s="2">
        <f>-VLookups!$D$62</f>
        <v>-175</v>
      </c>
      <c r="Y443" s="6">
        <f>Y442*(1+VLookups!$D$57/12)</f>
        <v>-718.28784123454875</v>
      </c>
      <c r="Z443" s="1">
        <f>E443*VLookups!$J$3</f>
        <v>417.24626666666427</v>
      </c>
      <c r="AA443" s="1" t="s">
        <v>36</v>
      </c>
      <c r="AB443" s="6">
        <f t="shared" si="24"/>
        <v>-1750.9455244432438</v>
      </c>
      <c r="AC443" s="1">
        <f t="shared" si="25"/>
        <v>-340902.50509716489</v>
      </c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</row>
    <row r="444" spans="1:43" x14ac:dyDescent="0.25">
      <c r="A444" s="1"/>
      <c r="B444" s="1">
        <v>440</v>
      </c>
      <c r="C444" s="1">
        <f t="shared" si="26"/>
        <v>59</v>
      </c>
      <c r="D444" s="1">
        <f t="shared" si="27"/>
        <v>8</v>
      </c>
      <c r="E444" s="3">
        <f>E443+VLookups!$D$8</f>
        <v>10431.191666666606</v>
      </c>
      <c r="F444" s="3">
        <f>-E444*VLookups!$D$10</f>
        <v>-312.93574999999817</v>
      </c>
      <c r="G444" s="8">
        <v>0</v>
      </c>
      <c r="H444" s="3">
        <f>(-[3]VLookups!$D$13)*(E444+F444)</f>
        <v>-3288.4331729166474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3" t="s">
        <v>36</v>
      </c>
      <c r="O444" s="2">
        <v>0</v>
      </c>
      <c r="P444" s="3">
        <f>P443-VLookups!$D$42</f>
        <v>-423.5</v>
      </c>
      <c r="Q444" s="5">
        <v>200</v>
      </c>
      <c r="R444" s="2">
        <v>0</v>
      </c>
      <c r="S444" s="3">
        <f>VLookups!$D$50</f>
        <v>-4487.7037773753191</v>
      </c>
      <c r="T444" s="2">
        <v>0</v>
      </c>
      <c r="U444" s="1">
        <v>296</v>
      </c>
      <c r="V444" s="2">
        <f>V443-VLookups!$D$54</f>
        <v>-2800</v>
      </c>
      <c r="W444" s="2">
        <f>-VLookups!$D$60</f>
        <v>-400</v>
      </c>
      <c r="X444" s="2">
        <f>-VLookups!$D$62</f>
        <v>-175</v>
      </c>
      <c r="Y444" s="6">
        <f>Y443*(1+VLookups!$D$57/12)</f>
        <v>-720.3828474381495</v>
      </c>
      <c r="Z444" s="1">
        <f>E444*VLookups!$J$3</f>
        <v>417.24766666666426</v>
      </c>
      <c r="AA444" s="1" t="s">
        <v>36</v>
      </c>
      <c r="AB444" s="6">
        <f t="shared" si="24"/>
        <v>-1759.516214396845</v>
      </c>
      <c r="AC444" s="1">
        <f t="shared" si="25"/>
        <v>-343230.19215339038</v>
      </c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</row>
    <row r="445" spans="1:43" x14ac:dyDescent="0.25">
      <c r="A445" s="1"/>
      <c r="B445" s="1">
        <v>441</v>
      </c>
      <c r="C445" s="1">
        <f t="shared" si="26"/>
        <v>59</v>
      </c>
      <c r="D445" s="1">
        <f t="shared" si="27"/>
        <v>9</v>
      </c>
      <c r="E445" s="3">
        <f>E444+VLookups!$D$8</f>
        <v>10431.226666666606</v>
      </c>
      <c r="F445" s="3">
        <f>-E445*VLookups!$D$10</f>
        <v>-312.93679999999813</v>
      </c>
      <c r="G445" s="8">
        <v>0</v>
      </c>
      <c r="H445" s="3">
        <f>(-[3]VLookups!$D$13)*(E445+F445)</f>
        <v>-3288.4442066666475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3" t="s">
        <v>36</v>
      </c>
      <c r="O445" s="2">
        <v>0</v>
      </c>
      <c r="P445" s="3">
        <f>P444-VLookups!$D$42</f>
        <v>-425</v>
      </c>
      <c r="Q445" s="5">
        <v>201</v>
      </c>
      <c r="R445" s="2">
        <v>0</v>
      </c>
      <c r="S445" s="3">
        <f>VLookups!$D$50</f>
        <v>-4487.7037773753191</v>
      </c>
      <c r="T445" s="2">
        <v>0</v>
      </c>
      <c r="U445" s="1">
        <v>297</v>
      </c>
      <c r="V445" s="2">
        <f>V444-VLookups!$D$54</f>
        <v>-2805</v>
      </c>
      <c r="W445" s="2">
        <f>-VLookups!$D$60</f>
        <v>-400</v>
      </c>
      <c r="X445" s="2">
        <f>-VLookups!$D$62</f>
        <v>-175</v>
      </c>
      <c r="Y445" s="6">
        <f>Y444*(1+VLookups!$D$57/12)</f>
        <v>-722.4839640765108</v>
      </c>
      <c r="Z445" s="1">
        <f>E445*VLookups!$J$3</f>
        <v>417.24906666666425</v>
      </c>
      <c r="AA445" s="1" t="s">
        <v>36</v>
      </c>
      <c r="AB445" s="6">
        <f t="shared" si="24"/>
        <v>-1768.0930147852048</v>
      </c>
      <c r="AC445" s="1">
        <f t="shared" si="25"/>
        <v>-345570.33548843127</v>
      </c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</row>
    <row r="446" spans="1:43" x14ac:dyDescent="0.25">
      <c r="A446" s="1"/>
      <c r="B446" s="1">
        <v>442</v>
      </c>
      <c r="C446" s="1">
        <f t="shared" si="26"/>
        <v>59</v>
      </c>
      <c r="D446" s="1">
        <f t="shared" si="27"/>
        <v>10</v>
      </c>
      <c r="E446" s="3">
        <f>E445+VLookups!$D$8</f>
        <v>10431.261666666605</v>
      </c>
      <c r="F446" s="3">
        <f>-E446*VLookups!$D$10</f>
        <v>-312.93784999999815</v>
      </c>
      <c r="G446" s="8">
        <v>0</v>
      </c>
      <c r="H446" s="3">
        <f>(-[3]VLookups!$D$13)*(E446+F446)</f>
        <v>-3288.4552404166475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3" t="s">
        <v>36</v>
      </c>
      <c r="O446" s="2">
        <v>0</v>
      </c>
      <c r="P446" s="3">
        <f>P445-VLookups!$D$42</f>
        <v>-426.5</v>
      </c>
      <c r="Q446" s="5">
        <v>202</v>
      </c>
      <c r="R446" s="2">
        <v>0</v>
      </c>
      <c r="S446" s="3">
        <f>VLookups!$D$50</f>
        <v>-4487.7037773753191</v>
      </c>
      <c r="T446" s="2">
        <v>0</v>
      </c>
      <c r="U446" s="1">
        <v>298</v>
      </c>
      <c r="V446" s="2">
        <f>V445-VLookups!$D$54</f>
        <v>-2810</v>
      </c>
      <c r="W446" s="2">
        <f>-VLookups!$D$60</f>
        <v>-400</v>
      </c>
      <c r="X446" s="2">
        <f>-VLookups!$D$62</f>
        <v>-175</v>
      </c>
      <c r="Y446" s="6">
        <f>Y445*(1+VLookups!$D$57/12)</f>
        <v>-724.59120897173398</v>
      </c>
      <c r="Z446" s="1">
        <f>E446*VLookups!$J$3</f>
        <v>417.25046666666424</v>
      </c>
      <c r="AA446" s="1" t="s">
        <v>36</v>
      </c>
      <c r="AB446" s="6">
        <f t="shared" si="24"/>
        <v>-1776.6759434304299</v>
      </c>
      <c r="AC446" s="1">
        <f t="shared" si="25"/>
        <v>-347922.96199100913</v>
      </c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</row>
    <row r="447" spans="1:43" x14ac:dyDescent="0.25">
      <c r="A447" s="1"/>
      <c r="B447" s="1">
        <v>443</v>
      </c>
      <c r="C447" s="1">
        <f t="shared" si="26"/>
        <v>59</v>
      </c>
      <c r="D447" s="1">
        <f t="shared" si="27"/>
        <v>11</v>
      </c>
      <c r="E447" s="3">
        <f>E446+VLookups!$D$8</f>
        <v>10431.296666666605</v>
      </c>
      <c r="F447" s="3">
        <f>-E447*VLookups!$D$10</f>
        <v>-312.93889999999817</v>
      </c>
      <c r="G447" s="8">
        <v>0</v>
      </c>
      <c r="H447" s="3">
        <f>(-[3]VLookups!$D$13)*(E447+F447)</f>
        <v>-3288.4662741666475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3" t="s">
        <v>36</v>
      </c>
      <c r="O447" s="2">
        <v>0</v>
      </c>
      <c r="P447" s="3">
        <f>P446-VLookups!$D$42</f>
        <v>-428</v>
      </c>
      <c r="Q447" s="5">
        <v>203</v>
      </c>
      <c r="R447" s="2">
        <v>0</v>
      </c>
      <c r="S447" s="3">
        <f>VLookups!$D$50</f>
        <v>-4487.7037773753191</v>
      </c>
      <c r="T447" s="2">
        <v>0</v>
      </c>
      <c r="U447" s="1">
        <v>299</v>
      </c>
      <c r="V447" s="2">
        <f>V446-VLookups!$D$54</f>
        <v>-2815</v>
      </c>
      <c r="W447" s="2">
        <f>-VLookups!$D$60</f>
        <v>-400</v>
      </c>
      <c r="X447" s="2">
        <f>-VLookups!$D$62</f>
        <v>-175</v>
      </c>
      <c r="Y447" s="6">
        <f>Y446*(1+VLookups!$D$57/12)</f>
        <v>-726.7045999979016</v>
      </c>
      <c r="Z447" s="1">
        <f>E447*VLookups!$J$3</f>
        <v>417.25186666666423</v>
      </c>
      <c r="AA447" s="1" t="s">
        <v>36</v>
      </c>
      <c r="AB447" s="6">
        <f t="shared" si="24"/>
        <v>-1785.2650182065959</v>
      </c>
      <c r="AC447" s="1">
        <f t="shared" si="25"/>
        <v>-350288.09861253412</v>
      </c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</row>
    <row r="448" spans="1:43" x14ac:dyDescent="0.25">
      <c r="A448" s="1"/>
      <c r="B448" s="1">
        <v>444</v>
      </c>
      <c r="C448" s="1">
        <f t="shared" si="26"/>
        <v>60</v>
      </c>
      <c r="D448" s="1">
        <f t="shared" si="27"/>
        <v>0</v>
      </c>
      <c r="E448" s="3">
        <f>E447+VLookups!$D$8</f>
        <v>10431.331666666605</v>
      </c>
      <c r="F448" s="3">
        <f>-E448*VLookups!$D$10</f>
        <v>-312.93994999999813</v>
      </c>
      <c r="G448" s="8">
        <v>0</v>
      </c>
      <c r="H448" s="3">
        <f>(-[3]VLookups!$D$13)*(E448+F448)</f>
        <v>-3288.4773079166475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3" t="s">
        <v>36</v>
      </c>
      <c r="O448" s="2">
        <v>0</v>
      </c>
      <c r="P448" s="3">
        <f>P447-VLookups!$D$42</f>
        <v>-429.5</v>
      </c>
      <c r="Q448" s="5">
        <v>204</v>
      </c>
      <c r="R448" s="2">
        <v>0</v>
      </c>
      <c r="S448" s="3">
        <f>VLookups!$D$50</f>
        <v>-4487.7037773753191</v>
      </c>
      <c r="T448" s="2">
        <v>0</v>
      </c>
      <c r="U448" s="1">
        <v>300</v>
      </c>
      <c r="V448" s="2">
        <f>V447-VLookups!$D$54</f>
        <v>-2820</v>
      </c>
      <c r="W448" s="2">
        <f>-VLookups!$D$60</f>
        <v>-400</v>
      </c>
      <c r="X448" s="2">
        <f>-VLookups!$D$62</f>
        <v>-175</v>
      </c>
      <c r="Y448" s="6">
        <f>Y447*(1+VLookups!$D$57/12)</f>
        <v>-728.82415508122881</v>
      </c>
      <c r="Z448" s="1">
        <f>E448*VLookups!$J$3</f>
        <v>417.25326666666422</v>
      </c>
      <c r="AA448" s="1" t="s">
        <v>36</v>
      </c>
      <c r="AB448" s="6">
        <f t="shared" si="24"/>
        <v>-1793.8602570399248</v>
      </c>
      <c r="AC448" s="1">
        <f t="shared" si="25"/>
        <v>-352665.77236726164</v>
      </c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</row>
    <row r="449" spans="1:43" x14ac:dyDescent="0.25">
      <c r="A449" s="1"/>
      <c r="B449" s="1">
        <v>445</v>
      </c>
      <c r="C449" s="1">
        <f t="shared" si="26"/>
        <v>60</v>
      </c>
      <c r="D449" s="1">
        <f t="shared" si="27"/>
        <v>1</v>
      </c>
      <c r="E449" s="3">
        <f>E448+VLookups!$D$8</f>
        <v>10431.366666666605</v>
      </c>
      <c r="F449" s="3">
        <f>-E449*VLookups!$D$10</f>
        <v>-312.94099999999816</v>
      </c>
      <c r="G449" s="8">
        <v>0</v>
      </c>
      <c r="H449" s="3">
        <f>(-[3]VLookups!$D$13)*(E449+F449)</f>
        <v>-3288.4883416666471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3" t="s">
        <v>36</v>
      </c>
      <c r="O449" s="2">
        <v>0</v>
      </c>
      <c r="P449" s="3">
        <f>P448-VLookups!$D$42</f>
        <v>-431</v>
      </c>
      <c r="Q449" s="5">
        <v>205</v>
      </c>
      <c r="R449" s="2">
        <v>0</v>
      </c>
      <c r="S449" s="3">
        <f>VLookups!$D$50</f>
        <v>-4487.7037773753191</v>
      </c>
      <c r="T449" s="2">
        <v>0</v>
      </c>
      <c r="U449" s="1">
        <v>301</v>
      </c>
      <c r="V449" s="2">
        <f>V448-VLookups!$D$54</f>
        <v>-2825</v>
      </c>
      <c r="W449" s="2">
        <f>-VLookups!$D$60</f>
        <v>-400</v>
      </c>
      <c r="X449" s="2">
        <f>-VLookups!$D$62</f>
        <v>-175</v>
      </c>
      <c r="Y449" s="6">
        <f>Y448*(1+VLookups!$D$57/12)</f>
        <v>-730.94989220021569</v>
      </c>
      <c r="Z449" s="1">
        <f>E449*VLookups!$J$3</f>
        <v>417.25466666666421</v>
      </c>
      <c r="AA449" s="1" t="s">
        <v>36</v>
      </c>
      <c r="AB449" s="6">
        <f t="shared" si="24"/>
        <v>-1802.4616779089117</v>
      </c>
      <c r="AC449" s="1">
        <f t="shared" si="25"/>
        <v>-355056.01033244934</v>
      </c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</row>
    <row r="450" spans="1:43" x14ac:dyDescent="0.25">
      <c r="A450" s="1"/>
      <c r="B450" s="1">
        <v>446</v>
      </c>
      <c r="C450" s="1">
        <f t="shared" si="26"/>
        <v>60</v>
      </c>
      <c r="D450" s="1">
        <f t="shared" si="27"/>
        <v>2</v>
      </c>
      <c r="E450" s="3">
        <f>E449+VLookups!$D$8</f>
        <v>10431.401666666605</v>
      </c>
      <c r="F450" s="3">
        <f>-E450*VLookups!$D$10</f>
        <v>-312.94204999999812</v>
      </c>
      <c r="G450" s="8">
        <v>0</v>
      </c>
      <c r="H450" s="3">
        <f>(-[3]VLookups!$D$13)*(E450+F450)</f>
        <v>-3288.4993754166476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3" t="s">
        <v>36</v>
      </c>
      <c r="O450" s="2">
        <v>0</v>
      </c>
      <c r="P450" s="3">
        <f>P449-VLookups!$D$42</f>
        <v>-432.5</v>
      </c>
      <c r="Q450" s="5">
        <v>206</v>
      </c>
      <c r="R450" s="2">
        <v>0</v>
      </c>
      <c r="S450" s="3">
        <f>VLookups!$D$50</f>
        <v>-4487.7037773753191</v>
      </c>
      <c r="T450" s="2">
        <v>0</v>
      </c>
      <c r="U450" s="1">
        <v>302</v>
      </c>
      <c r="V450" s="2">
        <f>V449-VLookups!$D$54</f>
        <v>-2830</v>
      </c>
      <c r="W450" s="2">
        <f>-VLookups!$D$60</f>
        <v>-400</v>
      </c>
      <c r="X450" s="2">
        <f>-VLookups!$D$62</f>
        <v>-175</v>
      </c>
      <c r="Y450" s="6">
        <f>Y449*(1+VLookups!$D$57/12)</f>
        <v>-733.08182938579967</v>
      </c>
      <c r="Z450" s="1">
        <f>E450*VLookups!$J$3</f>
        <v>417.2560666666642</v>
      </c>
      <c r="AA450" s="1" t="s">
        <v>36</v>
      </c>
      <c r="AB450" s="6">
        <f t="shared" si="24"/>
        <v>-1811.0692988444957</v>
      </c>
      <c r="AC450" s="1">
        <f t="shared" si="25"/>
        <v>-357458.83964851458</v>
      </c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</row>
    <row r="451" spans="1:43" x14ac:dyDescent="0.25">
      <c r="A451" s="1"/>
      <c r="B451" s="1">
        <v>447</v>
      </c>
      <c r="C451" s="1">
        <f t="shared" si="26"/>
        <v>60</v>
      </c>
      <c r="D451" s="1">
        <f t="shared" si="27"/>
        <v>3</v>
      </c>
      <c r="E451" s="3">
        <f>E450+VLookups!$D$8</f>
        <v>10431.436666666605</v>
      </c>
      <c r="F451" s="3">
        <f>-E451*VLookups!$D$10</f>
        <v>-312.94309999999814</v>
      </c>
      <c r="G451" s="8">
        <v>0</v>
      </c>
      <c r="H451" s="3">
        <f>(-[3]VLookups!$D$13)*(E451+F451)</f>
        <v>-3288.5104091666472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3" t="s">
        <v>36</v>
      </c>
      <c r="O451" s="2">
        <v>0</v>
      </c>
      <c r="P451" s="3">
        <f>P450-VLookups!$D$42</f>
        <v>-434</v>
      </c>
      <c r="Q451" s="5">
        <v>207</v>
      </c>
      <c r="R451" s="2">
        <v>0</v>
      </c>
      <c r="S451" s="3">
        <f>VLookups!$D$50</f>
        <v>-4487.7037773753191</v>
      </c>
      <c r="T451" s="2">
        <v>0</v>
      </c>
      <c r="U451" s="1">
        <v>303</v>
      </c>
      <c r="V451" s="2">
        <f>V450-VLookups!$D$54</f>
        <v>-2835</v>
      </c>
      <c r="W451" s="2">
        <f>-VLookups!$D$60</f>
        <v>-400</v>
      </c>
      <c r="X451" s="2">
        <f>-VLookups!$D$62</f>
        <v>-175</v>
      </c>
      <c r="Y451" s="6">
        <f>Y450*(1+VLookups!$D$57/12)</f>
        <v>-735.21998472150824</v>
      </c>
      <c r="Z451" s="1">
        <f>E451*VLookups!$J$3</f>
        <v>417.25746666666419</v>
      </c>
      <c r="AA451" s="1" t="s">
        <v>36</v>
      </c>
      <c r="AB451" s="6">
        <f t="shared" si="24"/>
        <v>-1819.6831379302043</v>
      </c>
      <c r="AC451" s="1">
        <f t="shared" si="25"/>
        <v>-359874.28751919232</v>
      </c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</row>
    <row r="452" spans="1:43" x14ac:dyDescent="0.25">
      <c r="A452" s="1"/>
      <c r="B452" s="1">
        <v>448</v>
      </c>
      <c r="C452" s="1">
        <f t="shared" si="26"/>
        <v>60</v>
      </c>
      <c r="D452" s="1">
        <f t="shared" si="27"/>
        <v>4</v>
      </c>
      <c r="E452" s="3">
        <f>E451+VLookups!$D$8</f>
        <v>10431.471666666605</v>
      </c>
      <c r="F452" s="3">
        <f>-E452*VLookups!$D$10</f>
        <v>-312.9441499999981</v>
      </c>
      <c r="G452" s="8">
        <v>0</v>
      </c>
      <c r="H452" s="3">
        <f>(-[3]VLookups!$D$13)*(E452+F452)</f>
        <v>-3288.5214429166472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3" t="s">
        <v>36</v>
      </c>
      <c r="O452" s="2">
        <v>0</v>
      </c>
      <c r="P452" s="3">
        <f>P451-VLookups!$D$42</f>
        <v>-435.5</v>
      </c>
      <c r="Q452" s="5">
        <v>208</v>
      </c>
      <c r="R452" s="2">
        <v>0</v>
      </c>
      <c r="S452" s="3">
        <f>VLookups!$D$50</f>
        <v>-4487.7037773753191</v>
      </c>
      <c r="T452" s="2">
        <v>0</v>
      </c>
      <c r="U452" s="1">
        <v>304</v>
      </c>
      <c r="V452" s="2">
        <f>V451-VLookups!$D$54</f>
        <v>-2840</v>
      </c>
      <c r="W452" s="2">
        <f>-VLookups!$D$60</f>
        <v>-400</v>
      </c>
      <c r="X452" s="2">
        <f>-VLookups!$D$62</f>
        <v>-175</v>
      </c>
      <c r="Y452" s="6">
        <f>Y451*(1+VLookups!$D$57/12)</f>
        <v>-737.36437634361266</v>
      </c>
      <c r="Z452" s="1">
        <f>E452*VLookups!$J$3</f>
        <v>417.25886666666418</v>
      </c>
      <c r="AA452" s="1" t="s">
        <v>36</v>
      </c>
      <c r="AB452" s="6">
        <f t="shared" si="24"/>
        <v>-1828.3032133023075</v>
      </c>
      <c r="AC452" s="1">
        <f t="shared" si="25"/>
        <v>-362302.38121169328</v>
      </c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</row>
    <row r="453" spans="1:43" x14ac:dyDescent="0.25">
      <c r="A453" s="1"/>
      <c r="B453" s="1">
        <v>449</v>
      </c>
      <c r="C453" s="1">
        <f t="shared" si="26"/>
        <v>60</v>
      </c>
      <c r="D453" s="1">
        <f t="shared" si="27"/>
        <v>5</v>
      </c>
      <c r="E453" s="3">
        <f>E452+VLookups!$D$8</f>
        <v>10431.506666666604</v>
      </c>
      <c r="F453" s="3">
        <f>-E453*VLookups!$D$10</f>
        <v>-312.94519999999812</v>
      </c>
      <c r="G453" s="8">
        <v>0</v>
      </c>
      <c r="H453" s="3">
        <f>(-[3]VLookups!$D$13)*(E453+F453)</f>
        <v>-3288.5324766666472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3" t="s">
        <v>36</v>
      </c>
      <c r="O453" s="2">
        <v>0</v>
      </c>
      <c r="P453" s="3">
        <f>P452-VLookups!$D$42</f>
        <v>-437</v>
      </c>
      <c r="Q453" s="5">
        <v>209</v>
      </c>
      <c r="R453" s="2">
        <v>0</v>
      </c>
      <c r="S453" s="3">
        <f>VLookups!$D$50</f>
        <v>-4487.7037773753191</v>
      </c>
      <c r="T453" s="2">
        <v>0</v>
      </c>
      <c r="U453" s="1">
        <v>305</v>
      </c>
      <c r="V453" s="2">
        <f>V452-VLookups!$D$54</f>
        <v>-2845</v>
      </c>
      <c r="W453" s="2">
        <f>-VLookups!$D$60</f>
        <v>-400</v>
      </c>
      <c r="X453" s="2">
        <f>-VLookups!$D$62</f>
        <v>-175</v>
      </c>
      <c r="Y453" s="6">
        <f>Y452*(1+VLookups!$D$57/12)</f>
        <v>-739.51502244128153</v>
      </c>
      <c r="Z453" s="1">
        <f>E453*VLookups!$J$3</f>
        <v>417.26026666666417</v>
      </c>
      <c r="AA453" s="1" t="s">
        <v>36</v>
      </c>
      <c r="AB453" s="6">
        <f t="shared" ref="AB453:AB508" si="28">SUM(E453,F453,H453,I453,K453,L453,M453,O453,P453,R453,S453,T453,V453,W453,X453,Y453,G453,J453,Z453,AA453)</f>
        <v>-1836.9295431499775</v>
      </c>
      <c r="AC453" s="1">
        <f t="shared" si="25"/>
        <v>-364743.14805686276</v>
      </c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</row>
    <row r="454" spans="1:43" x14ac:dyDescent="0.25">
      <c r="A454" s="1"/>
      <c r="B454" s="1">
        <v>450</v>
      </c>
      <c r="C454" s="1">
        <f t="shared" si="26"/>
        <v>60</v>
      </c>
      <c r="D454" s="1">
        <f t="shared" si="27"/>
        <v>6</v>
      </c>
      <c r="E454" s="3">
        <f>E453+VLookups!$D$8</f>
        <v>10431.541666666604</v>
      </c>
      <c r="F454" s="3">
        <f>-E454*VLookups!$D$10</f>
        <v>-312.94624999999809</v>
      </c>
      <c r="G454" s="8">
        <v>0</v>
      </c>
      <c r="H454" s="3">
        <f>(-[3]VLookups!$D$13)*(E454+F454)</f>
        <v>-3288.5435104166472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3" t="s">
        <v>36</v>
      </c>
      <c r="O454" s="2">
        <v>0</v>
      </c>
      <c r="P454" s="3">
        <f>P453-VLookups!$D$42</f>
        <v>-438.5</v>
      </c>
      <c r="Q454" s="5">
        <v>210</v>
      </c>
      <c r="R454" s="2">
        <v>0</v>
      </c>
      <c r="S454" s="3">
        <f>VLookups!$D$50</f>
        <v>-4487.7037773753191</v>
      </c>
      <c r="T454" s="2">
        <v>0</v>
      </c>
      <c r="U454" s="1">
        <v>306</v>
      </c>
      <c r="V454" s="2">
        <f>V453-VLookups!$D$54</f>
        <v>-2850</v>
      </c>
      <c r="W454" s="2">
        <f>-VLookups!$D$60</f>
        <v>-400</v>
      </c>
      <c r="X454" s="2">
        <f>-VLookups!$D$62</f>
        <v>-175</v>
      </c>
      <c r="Y454" s="6">
        <f>Y453*(1+VLookups!$D$57/12)</f>
        <v>-741.67194125673529</v>
      </c>
      <c r="Z454" s="1">
        <f>E454*VLookups!$J$3</f>
        <v>417.26166666666415</v>
      </c>
      <c r="AA454" s="1" t="s">
        <v>36</v>
      </c>
      <c r="AB454" s="6">
        <f t="shared" si="28"/>
        <v>-1845.5621457154307</v>
      </c>
      <c r="AC454" s="1">
        <f t="shared" ref="AC454:AC508" si="29">AB454+AC453*(1+$AC$2/12)</f>
        <v>-367196.61544933962</v>
      </c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</row>
    <row r="455" spans="1:43" x14ac:dyDescent="0.25">
      <c r="A455" s="1"/>
      <c r="B455" s="1">
        <v>451</v>
      </c>
      <c r="C455" s="1">
        <f t="shared" si="26"/>
        <v>60</v>
      </c>
      <c r="D455" s="1">
        <f t="shared" si="27"/>
        <v>7</v>
      </c>
      <c r="E455" s="3">
        <f>E454+VLookups!$D$8</f>
        <v>10431.576666666604</v>
      </c>
      <c r="F455" s="3">
        <f>-E455*VLookups!$D$10</f>
        <v>-312.94729999999811</v>
      </c>
      <c r="G455" s="8">
        <v>0</v>
      </c>
      <c r="H455" s="3">
        <f>(-[3]VLookups!$D$13)*(E455+F455)</f>
        <v>-3288.5545441666472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3" t="s">
        <v>36</v>
      </c>
      <c r="O455" s="2">
        <v>0</v>
      </c>
      <c r="P455" s="3">
        <f>P454-VLookups!$D$42</f>
        <v>-440</v>
      </c>
      <c r="Q455" s="5">
        <v>211</v>
      </c>
      <c r="R455" s="2">
        <v>0</v>
      </c>
      <c r="S455" s="3">
        <f>VLookups!$D$50</f>
        <v>-4487.7037773753191</v>
      </c>
      <c r="T455" s="2">
        <v>0</v>
      </c>
      <c r="U455" s="1">
        <v>307</v>
      </c>
      <c r="V455" s="2">
        <f>V454-VLookups!$D$54</f>
        <v>-2855</v>
      </c>
      <c r="W455" s="2">
        <f>-VLookups!$D$60</f>
        <v>-400</v>
      </c>
      <c r="X455" s="2">
        <f>-VLookups!$D$62</f>
        <v>-175</v>
      </c>
      <c r="Y455" s="6">
        <f>Y454*(1+VLookups!$D$57/12)</f>
        <v>-743.83515108540075</v>
      </c>
      <c r="Z455" s="1">
        <f>E455*VLookups!$J$3</f>
        <v>417.26306666666414</v>
      </c>
      <c r="AA455" s="1" t="s">
        <v>36</v>
      </c>
      <c r="AB455" s="6">
        <f t="shared" si="28"/>
        <v>-1854.201039294097</v>
      </c>
      <c r="AC455" s="1">
        <f t="shared" si="29"/>
        <v>-369662.81084771594</v>
      </c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</row>
    <row r="456" spans="1:43" x14ac:dyDescent="0.25">
      <c r="A456" s="1"/>
      <c r="B456" s="1">
        <v>452</v>
      </c>
      <c r="C456" s="1">
        <f t="shared" si="26"/>
        <v>60</v>
      </c>
      <c r="D456" s="1">
        <f t="shared" si="27"/>
        <v>8</v>
      </c>
      <c r="E456" s="3">
        <f>E455+VLookups!$D$8</f>
        <v>10431.611666666604</v>
      </c>
      <c r="F456" s="3">
        <f>-E456*VLookups!$D$10</f>
        <v>-312.94834999999813</v>
      </c>
      <c r="G456" s="8">
        <v>0</v>
      </c>
      <c r="H456" s="3">
        <f>(-[3]VLookups!$D$13)*(E456+F456)</f>
        <v>-3288.5655779166468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3" t="s">
        <v>36</v>
      </c>
      <c r="O456" s="2">
        <v>0</v>
      </c>
      <c r="P456" s="3">
        <f>P455-VLookups!$D$42</f>
        <v>-441.5</v>
      </c>
      <c r="Q456" s="5">
        <v>212</v>
      </c>
      <c r="R456" s="2">
        <v>0</v>
      </c>
      <c r="S456" s="3">
        <f>VLookups!$D$50</f>
        <v>-4487.7037773753191</v>
      </c>
      <c r="T456" s="2">
        <v>0</v>
      </c>
      <c r="U456" s="1">
        <v>308</v>
      </c>
      <c r="V456" s="2">
        <f>V455-VLookups!$D$54</f>
        <v>-2860</v>
      </c>
      <c r="W456" s="2">
        <f>-VLookups!$D$60</f>
        <v>-400</v>
      </c>
      <c r="X456" s="2">
        <f>-VLookups!$D$62</f>
        <v>-175</v>
      </c>
      <c r="Y456" s="6">
        <f>Y455*(1+VLookups!$D$57/12)</f>
        <v>-746.00467027606646</v>
      </c>
      <c r="Z456" s="1">
        <f>E456*VLookups!$J$3</f>
        <v>417.26446666666419</v>
      </c>
      <c r="AA456" s="1" t="s">
        <v>36</v>
      </c>
      <c r="AB456" s="6">
        <f t="shared" si="28"/>
        <v>-1862.8462422347625</v>
      </c>
      <c r="AC456" s="1">
        <f t="shared" si="29"/>
        <v>-372141.76177469688</v>
      </c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</row>
    <row r="457" spans="1:43" x14ac:dyDescent="0.25">
      <c r="A457" s="1"/>
      <c r="B457" s="1">
        <v>453</v>
      </c>
      <c r="C457" s="1">
        <f t="shared" si="26"/>
        <v>60</v>
      </c>
      <c r="D457" s="1">
        <f t="shared" si="27"/>
        <v>9</v>
      </c>
      <c r="E457" s="3">
        <f>E456+VLookups!$D$8</f>
        <v>10431.646666666604</v>
      </c>
      <c r="F457" s="3">
        <f>-E457*VLookups!$D$10</f>
        <v>-312.94939999999809</v>
      </c>
      <c r="G457" s="8">
        <v>0</v>
      </c>
      <c r="H457" s="3">
        <f>(-[3]VLookups!$D$13)*(E457+F457)</f>
        <v>-3288.5766116666473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3" t="s">
        <v>36</v>
      </c>
      <c r="O457" s="2">
        <v>0</v>
      </c>
      <c r="P457" s="3">
        <f>P456-VLookups!$D$42</f>
        <v>-443</v>
      </c>
      <c r="Q457" s="5">
        <v>213</v>
      </c>
      <c r="R457" s="2">
        <v>0</v>
      </c>
      <c r="S457" s="3">
        <f>VLookups!$D$50</f>
        <v>-4487.7037773753191</v>
      </c>
      <c r="T457" s="2">
        <v>0</v>
      </c>
      <c r="U457" s="1">
        <v>309</v>
      </c>
      <c r="V457" s="2">
        <f>V456-VLookups!$D$54</f>
        <v>-2865</v>
      </c>
      <c r="W457" s="2">
        <f>-VLookups!$D$60</f>
        <v>-400</v>
      </c>
      <c r="X457" s="2">
        <f>-VLookups!$D$62</f>
        <v>-175</v>
      </c>
      <c r="Y457" s="6">
        <f>Y456*(1+VLookups!$D$57/12)</f>
        <v>-748.18051723103838</v>
      </c>
      <c r="Z457" s="1">
        <f>E457*VLookups!$J$3</f>
        <v>417.26586666666418</v>
      </c>
      <c r="AA457" s="1" t="s">
        <v>36</v>
      </c>
      <c r="AB457" s="6">
        <f t="shared" si="28"/>
        <v>-1871.4977729397344</v>
      </c>
      <c r="AC457" s="1">
        <f t="shared" si="29"/>
        <v>-374633.49581726111</v>
      </c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</row>
    <row r="458" spans="1:43" x14ac:dyDescent="0.25">
      <c r="A458" s="1"/>
      <c r="B458" s="1">
        <v>454</v>
      </c>
      <c r="C458" s="1">
        <f t="shared" si="26"/>
        <v>60</v>
      </c>
      <c r="D458" s="1">
        <f t="shared" si="27"/>
        <v>10</v>
      </c>
      <c r="E458" s="3">
        <f>E457+VLookups!$D$8</f>
        <v>10431.681666666604</v>
      </c>
      <c r="F458" s="3">
        <f>-E458*VLookups!$D$10</f>
        <v>-312.95044999999811</v>
      </c>
      <c r="G458" s="8">
        <v>0</v>
      </c>
      <c r="H458" s="3">
        <f>(-[3]VLookups!$D$13)*(E458+F458)</f>
        <v>-3288.5876454166469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3" t="s">
        <v>36</v>
      </c>
      <c r="O458" s="2">
        <v>0</v>
      </c>
      <c r="P458" s="3">
        <f>P457-VLookups!$D$42</f>
        <v>-444.5</v>
      </c>
      <c r="Q458" s="5">
        <v>214</v>
      </c>
      <c r="R458" s="2">
        <v>0</v>
      </c>
      <c r="S458" s="3">
        <f>VLookups!$D$50</f>
        <v>-4487.7037773753191</v>
      </c>
      <c r="T458" s="2">
        <v>0</v>
      </c>
      <c r="U458" s="1">
        <v>310</v>
      </c>
      <c r="V458" s="2">
        <f>V457-VLookups!$D$54</f>
        <v>-2870</v>
      </c>
      <c r="W458" s="2">
        <f>-VLookups!$D$60</f>
        <v>-400</v>
      </c>
      <c r="X458" s="2">
        <f>-VLookups!$D$62</f>
        <v>-175</v>
      </c>
      <c r="Y458" s="6">
        <f>Y457*(1+VLookups!$D$57/12)</f>
        <v>-750.36271040629561</v>
      </c>
      <c r="Z458" s="1">
        <f>E458*VLookups!$J$3</f>
        <v>417.26726666666417</v>
      </c>
      <c r="AA458" s="1" t="s">
        <v>36</v>
      </c>
      <c r="AB458" s="6">
        <f t="shared" si="28"/>
        <v>-1880.1556498649918</v>
      </c>
      <c r="AC458" s="1">
        <f t="shared" si="29"/>
        <v>-377138.04062682157</v>
      </c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</row>
    <row r="459" spans="1:43" x14ac:dyDescent="0.25">
      <c r="A459" s="1"/>
      <c r="B459" s="1">
        <v>455</v>
      </c>
      <c r="C459" s="1">
        <f t="shared" si="26"/>
        <v>60</v>
      </c>
      <c r="D459" s="1">
        <f t="shared" si="27"/>
        <v>11</v>
      </c>
      <c r="E459" s="3">
        <f>E458+VLookups!$D$8</f>
        <v>10431.716666666603</v>
      </c>
      <c r="F459" s="3">
        <f>-E459*VLookups!$D$10</f>
        <v>-312.95149999999808</v>
      </c>
      <c r="G459" s="8">
        <v>0</v>
      </c>
      <c r="H459" s="3">
        <f>(-[3]VLookups!$D$13)*(E459+F459)</f>
        <v>-3288.5986791666469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3" t="s">
        <v>36</v>
      </c>
      <c r="O459" s="2">
        <v>0</v>
      </c>
      <c r="P459" s="3">
        <f>P458-VLookups!$D$42</f>
        <v>-446</v>
      </c>
      <c r="Q459" s="5">
        <v>215</v>
      </c>
      <c r="R459" s="2">
        <v>0</v>
      </c>
      <c r="S459" s="3">
        <f>VLookups!$D$50</f>
        <v>-4487.7037773753191</v>
      </c>
      <c r="T459" s="2">
        <v>0</v>
      </c>
      <c r="U459" s="1">
        <v>311</v>
      </c>
      <c r="V459" s="2">
        <f>V458-VLookups!$D$54</f>
        <v>-2875</v>
      </c>
      <c r="W459" s="2">
        <f>-VLookups!$D$60</f>
        <v>-400</v>
      </c>
      <c r="X459" s="2">
        <f>-VLookups!$D$62</f>
        <v>-175</v>
      </c>
      <c r="Y459" s="6">
        <f>Y458*(1+VLookups!$D$57/12)</f>
        <v>-752.55126831164728</v>
      </c>
      <c r="Z459" s="1">
        <f>E459*VLookups!$J$3</f>
        <v>417.26866666666416</v>
      </c>
      <c r="AA459" s="1" t="s">
        <v>36</v>
      </c>
      <c r="AB459" s="6">
        <f t="shared" si="28"/>
        <v>-1888.8198915203434</v>
      </c>
      <c r="AC459" s="1">
        <f t="shared" si="29"/>
        <v>-379655.42391938664</v>
      </c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</row>
    <row r="460" spans="1:43" x14ac:dyDescent="0.25">
      <c r="A460" s="1"/>
      <c r="B460" s="1">
        <v>456</v>
      </c>
      <c r="C460" s="1">
        <f t="shared" si="26"/>
        <v>61</v>
      </c>
      <c r="D460" s="1">
        <f t="shared" si="27"/>
        <v>0</v>
      </c>
      <c r="E460" s="3">
        <f>E459+VLookups!$D$8</f>
        <v>10431.751666666603</v>
      </c>
      <c r="F460" s="3">
        <f>-E460*VLookups!$D$10</f>
        <v>-312.9525499999981</v>
      </c>
      <c r="G460" s="8">
        <v>0</v>
      </c>
      <c r="H460" s="3">
        <f>(-[3]VLookups!$D$13)*(E460+F460)</f>
        <v>-3288.6097129166469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3" t="s">
        <v>36</v>
      </c>
      <c r="O460" s="2">
        <v>0</v>
      </c>
      <c r="P460" s="3">
        <f>P459-VLookups!$D$42</f>
        <v>-447.5</v>
      </c>
      <c r="Q460" s="5">
        <v>216</v>
      </c>
      <c r="R460" s="2">
        <v>0</v>
      </c>
      <c r="S460" s="3">
        <f>VLookups!$D$50</f>
        <v>-4487.7037773753191</v>
      </c>
      <c r="T460" s="2">
        <v>0</v>
      </c>
      <c r="U460" s="1">
        <v>312</v>
      </c>
      <c r="V460" s="2">
        <f>V459-VLookups!$D$54</f>
        <v>-2880</v>
      </c>
      <c r="W460" s="2">
        <f>-VLookups!$D$60</f>
        <v>-400</v>
      </c>
      <c r="X460" s="2">
        <f>-VLookups!$D$62</f>
        <v>-175</v>
      </c>
      <c r="Y460" s="6">
        <f>Y459*(1+VLookups!$D$57/12)</f>
        <v>-754.74620951088957</v>
      </c>
      <c r="Z460" s="1">
        <f>E460*VLookups!$J$3</f>
        <v>417.27006666666415</v>
      </c>
      <c r="AA460" s="1" t="s">
        <v>36</v>
      </c>
      <c r="AB460" s="6">
        <f t="shared" si="28"/>
        <v>-1897.4905164695856</v>
      </c>
      <c r="AC460" s="1">
        <f t="shared" si="29"/>
        <v>-382185.67347572185</v>
      </c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</row>
    <row r="461" spans="1:43" x14ac:dyDescent="0.25">
      <c r="A461" s="1"/>
      <c r="B461" s="1">
        <v>457</v>
      </c>
      <c r="C461" s="1">
        <f t="shared" si="26"/>
        <v>61</v>
      </c>
      <c r="D461" s="1">
        <f t="shared" si="27"/>
        <v>1</v>
      </c>
      <c r="E461" s="3">
        <f>E460+VLookups!$D$8</f>
        <v>10431.786666666603</v>
      </c>
      <c r="F461" s="3">
        <f>-E461*VLookups!$D$10</f>
        <v>-312.95359999999806</v>
      </c>
      <c r="G461" s="8">
        <v>0</v>
      </c>
      <c r="H461" s="3">
        <f>(-[3]VLookups!$D$13)*(E461+F461)</f>
        <v>-3288.6207466666465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3" t="s">
        <v>36</v>
      </c>
      <c r="O461" s="2">
        <v>0</v>
      </c>
      <c r="P461" s="3">
        <f>P460-VLookups!$D$42</f>
        <v>-449</v>
      </c>
      <c r="Q461" s="5">
        <v>217</v>
      </c>
      <c r="R461" s="2">
        <v>0</v>
      </c>
      <c r="S461" s="3">
        <f>VLookups!$D$50</f>
        <v>-4487.7037773753191</v>
      </c>
      <c r="T461" s="2">
        <v>0</v>
      </c>
      <c r="U461" s="1">
        <v>313</v>
      </c>
      <c r="V461" s="2">
        <f>V460-VLookups!$D$54</f>
        <v>-2885</v>
      </c>
      <c r="W461" s="2">
        <f>-VLookups!$D$60</f>
        <v>-400</v>
      </c>
      <c r="X461" s="2">
        <f>-VLookups!$D$62</f>
        <v>-175</v>
      </c>
      <c r="Y461" s="6">
        <f>Y460*(1+VLookups!$D$57/12)</f>
        <v>-756.94755262196304</v>
      </c>
      <c r="Z461" s="1">
        <f>E461*VLookups!$J$3</f>
        <v>417.27146666666414</v>
      </c>
      <c r="AA461" s="1" t="s">
        <v>36</v>
      </c>
      <c r="AB461" s="6">
        <f t="shared" si="28"/>
        <v>-1906.1675433306602</v>
      </c>
      <c r="AC461" s="1">
        <f t="shared" si="29"/>
        <v>-384728.81714151206</v>
      </c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</row>
    <row r="462" spans="1:43" x14ac:dyDescent="0.25">
      <c r="A462" s="1"/>
      <c r="B462" s="1">
        <v>458</v>
      </c>
      <c r="C462" s="1">
        <f t="shared" si="26"/>
        <v>61</v>
      </c>
      <c r="D462" s="1">
        <f t="shared" si="27"/>
        <v>2</v>
      </c>
      <c r="E462" s="3">
        <f>E461+VLookups!$D$8</f>
        <v>10431.821666666603</v>
      </c>
      <c r="F462" s="3">
        <f>-E462*VLookups!$D$10</f>
        <v>-312.95464999999808</v>
      </c>
      <c r="G462" s="8">
        <v>0</v>
      </c>
      <c r="H462" s="3">
        <f>(-[3]VLookups!$D$13)*(E462+F462)</f>
        <v>-3288.631780416647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3" t="s">
        <v>36</v>
      </c>
      <c r="O462" s="2">
        <v>0</v>
      </c>
      <c r="P462" s="3">
        <f>P461-VLookups!$D$42</f>
        <v>-450.5</v>
      </c>
      <c r="Q462" s="5">
        <v>218</v>
      </c>
      <c r="R462" s="2">
        <v>0</v>
      </c>
      <c r="S462" s="3">
        <f>VLookups!$D$50</f>
        <v>-4487.7037773753191</v>
      </c>
      <c r="T462" s="2">
        <v>0</v>
      </c>
      <c r="U462" s="1">
        <v>314</v>
      </c>
      <c r="V462" s="2">
        <f>V461-VLookups!$D$54</f>
        <v>-2890</v>
      </c>
      <c r="W462" s="2">
        <f>-VLookups!$D$60</f>
        <v>-400</v>
      </c>
      <c r="X462" s="2">
        <f>-VLookups!$D$62</f>
        <v>-175</v>
      </c>
      <c r="Y462" s="6">
        <f>Y461*(1+VLookups!$D$57/12)</f>
        <v>-759.15531631711042</v>
      </c>
      <c r="Z462" s="1">
        <f>E462*VLookups!$J$3</f>
        <v>417.27286666666413</v>
      </c>
      <c r="AA462" s="1" t="s">
        <v>36</v>
      </c>
      <c r="AB462" s="6">
        <f t="shared" si="28"/>
        <v>-1914.8509907758064</v>
      </c>
      <c r="AC462" s="1">
        <f t="shared" si="29"/>
        <v>-387284.88282752375</v>
      </c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 x14ac:dyDescent="0.25">
      <c r="A463" s="1"/>
      <c r="B463" s="1">
        <v>459</v>
      </c>
      <c r="C463" s="1">
        <f t="shared" si="26"/>
        <v>61</v>
      </c>
      <c r="D463" s="1">
        <f t="shared" si="27"/>
        <v>3</v>
      </c>
      <c r="E463" s="3">
        <f>E462+VLookups!$D$8</f>
        <v>10431.856666666603</v>
      </c>
      <c r="F463" s="3">
        <f>-E463*VLookups!$D$10</f>
        <v>-312.9556999999981</v>
      </c>
      <c r="G463" s="8">
        <v>0</v>
      </c>
      <c r="H463" s="3">
        <f>(-[3]VLookups!$D$13)*(E463+F463)</f>
        <v>-3288.6428141666465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3" t="s">
        <v>36</v>
      </c>
      <c r="O463" s="2">
        <v>0</v>
      </c>
      <c r="P463" s="3">
        <f>P462-VLookups!$D$42</f>
        <v>-452</v>
      </c>
      <c r="Q463" s="5">
        <v>219</v>
      </c>
      <c r="R463" s="2">
        <v>0</v>
      </c>
      <c r="S463" s="3">
        <f>VLookups!$D$50</f>
        <v>-4487.7037773753191</v>
      </c>
      <c r="T463" s="2">
        <v>0</v>
      </c>
      <c r="U463" s="1">
        <v>315</v>
      </c>
      <c r="V463" s="2">
        <f>V462-VLookups!$D$54</f>
        <v>-2895</v>
      </c>
      <c r="W463" s="2">
        <f>-VLookups!$D$60</f>
        <v>-400</v>
      </c>
      <c r="X463" s="2">
        <f>-VLookups!$D$62</f>
        <v>-175</v>
      </c>
      <c r="Y463" s="6">
        <f>Y462*(1+VLookups!$D$57/12)</f>
        <v>-761.36951932303532</v>
      </c>
      <c r="Z463" s="1">
        <f>E463*VLookups!$J$3</f>
        <v>417.27426666666412</v>
      </c>
      <c r="AA463" s="1" t="s">
        <v>36</v>
      </c>
      <c r="AB463" s="6">
        <f t="shared" si="28"/>
        <v>-1923.5408775317323</v>
      </c>
      <c r="AC463" s="1">
        <f t="shared" si="29"/>
        <v>-389853.89850976807</v>
      </c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 x14ac:dyDescent="0.25">
      <c r="A464" s="1"/>
      <c r="B464" s="1">
        <v>460</v>
      </c>
      <c r="C464" s="1">
        <f t="shared" si="26"/>
        <v>61</v>
      </c>
      <c r="D464" s="1">
        <f t="shared" si="27"/>
        <v>4</v>
      </c>
      <c r="E464" s="3">
        <f>E463+VLookups!$D$8</f>
        <v>10431.891666666603</v>
      </c>
      <c r="F464" s="3">
        <f>-E464*VLookups!$D$10</f>
        <v>-312.95674999999807</v>
      </c>
      <c r="G464" s="8">
        <v>0</v>
      </c>
      <c r="H464" s="3">
        <f>(-[3]VLookups!$D$13)*(E464+F464)</f>
        <v>-3288.653847916647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3" t="s">
        <v>36</v>
      </c>
      <c r="O464" s="2">
        <v>0</v>
      </c>
      <c r="P464" s="3">
        <f>P463-VLookups!$D$42</f>
        <v>-453.5</v>
      </c>
      <c r="Q464" s="5">
        <v>220</v>
      </c>
      <c r="R464" s="2">
        <v>0</v>
      </c>
      <c r="S464" s="3">
        <f>VLookups!$D$50</f>
        <v>-4487.7037773753191</v>
      </c>
      <c r="T464" s="2">
        <v>0</v>
      </c>
      <c r="U464" s="1">
        <v>316</v>
      </c>
      <c r="V464" s="2">
        <f>V463-VLookups!$D$54</f>
        <v>-2900</v>
      </c>
      <c r="W464" s="2">
        <f>-VLookups!$D$60</f>
        <v>-400</v>
      </c>
      <c r="X464" s="2">
        <f>-VLookups!$D$62</f>
        <v>-175</v>
      </c>
      <c r="Y464" s="6">
        <f>Y463*(1+VLookups!$D$57/12)</f>
        <v>-763.59018042106084</v>
      </c>
      <c r="Z464" s="1">
        <f>E464*VLookups!$J$3</f>
        <v>417.27566666666411</v>
      </c>
      <c r="AA464" s="1" t="s">
        <v>36</v>
      </c>
      <c r="AB464" s="6">
        <f t="shared" si="28"/>
        <v>-1932.237222379757</v>
      </c>
      <c r="AC464" s="1">
        <f t="shared" si="29"/>
        <v>-392435.89222966414</v>
      </c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spans="1:43" x14ac:dyDescent="0.25">
      <c r="A465" s="1"/>
      <c r="B465" s="1">
        <v>461</v>
      </c>
      <c r="C465" s="1">
        <f t="shared" ref="C465:C508" si="30">C453+1</f>
        <v>61</v>
      </c>
      <c r="D465" s="1">
        <f t="shared" si="27"/>
        <v>5</v>
      </c>
      <c r="E465" s="3">
        <f>E464+VLookups!$D$8</f>
        <v>10431.926666666603</v>
      </c>
      <c r="F465" s="3">
        <f>-E465*VLookups!$D$10</f>
        <v>-312.95779999999809</v>
      </c>
      <c r="G465" s="8">
        <v>0</v>
      </c>
      <c r="H465" s="3">
        <f>(-[3]VLookups!$D$13)*(E465+F465)</f>
        <v>-3288.6648816666466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3" t="s">
        <v>36</v>
      </c>
      <c r="O465" s="2">
        <v>0</v>
      </c>
      <c r="P465" s="3">
        <f>P464-VLookups!$D$42</f>
        <v>-455</v>
      </c>
      <c r="Q465" s="5">
        <v>221</v>
      </c>
      <c r="R465" s="2">
        <v>0</v>
      </c>
      <c r="S465" s="3">
        <f>VLookups!$D$50</f>
        <v>-4487.7037773753191</v>
      </c>
      <c r="T465" s="2">
        <v>0</v>
      </c>
      <c r="U465" s="1">
        <v>317</v>
      </c>
      <c r="V465" s="2">
        <f>V464-VLookups!$D$54</f>
        <v>-2905</v>
      </c>
      <c r="W465" s="2">
        <f>-VLookups!$D$60</f>
        <v>-400</v>
      </c>
      <c r="X465" s="2">
        <f>-VLookups!$D$62</f>
        <v>-175</v>
      </c>
      <c r="Y465" s="6">
        <f>Y464*(1+VLookups!$D$57/12)</f>
        <v>-765.81731844728893</v>
      </c>
      <c r="Z465" s="1">
        <f>E465*VLookups!$J$3</f>
        <v>417.2770666666641</v>
      </c>
      <c r="AA465" s="1" t="s">
        <v>36</v>
      </c>
      <c r="AB465" s="6">
        <f t="shared" si="28"/>
        <v>-1940.9400441559862</v>
      </c>
      <c r="AC465" s="1">
        <f t="shared" si="29"/>
        <v>-395030.89209420292</v>
      </c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</row>
    <row r="466" spans="1:43" x14ac:dyDescent="0.25">
      <c r="A466" s="1"/>
      <c r="B466" s="1">
        <v>462</v>
      </c>
      <c r="C466" s="1">
        <f t="shared" si="30"/>
        <v>61</v>
      </c>
      <c r="D466" s="1">
        <f t="shared" ref="D466:D507" si="31">D454</f>
        <v>6</v>
      </c>
      <c r="E466" s="3">
        <f>E465+VLookups!$D$8</f>
        <v>10431.961666666602</v>
      </c>
      <c r="F466" s="3">
        <f>-E466*VLookups!$D$10</f>
        <v>-312.95884999999805</v>
      </c>
      <c r="G466" s="8">
        <v>0</v>
      </c>
      <c r="H466" s="3">
        <f>(-[3]VLookups!$D$13)*(E466+F466)</f>
        <v>-3288.6759154166466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3" t="s">
        <v>36</v>
      </c>
      <c r="O466" s="2">
        <v>0</v>
      </c>
      <c r="P466" s="3">
        <f>P465-VLookups!$D$42</f>
        <v>-456.5</v>
      </c>
      <c r="Q466" s="5">
        <v>222</v>
      </c>
      <c r="R466" s="2">
        <v>0</v>
      </c>
      <c r="S466" s="3">
        <f>VLookups!$D$50</f>
        <v>-4487.7037773753191</v>
      </c>
      <c r="T466" s="2">
        <v>0</v>
      </c>
      <c r="U466" s="1">
        <v>318</v>
      </c>
      <c r="V466" s="2">
        <f>V465-VLookups!$D$54</f>
        <v>-2910</v>
      </c>
      <c r="W466" s="2">
        <f>-VLookups!$D$60</f>
        <v>-400</v>
      </c>
      <c r="X466" s="2">
        <f>-VLookups!$D$62</f>
        <v>-175</v>
      </c>
      <c r="Y466" s="6">
        <f>Y465*(1+VLookups!$D$57/12)</f>
        <v>-768.05095229276014</v>
      </c>
      <c r="Z466" s="1">
        <f>E466*VLookups!$J$3</f>
        <v>417.27846666666409</v>
      </c>
      <c r="AA466" s="1" t="s">
        <v>36</v>
      </c>
      <c r="AB466" s="6">
        <f t="shared" si="28"/>
        <v>-1949.6493617514564</v>
      </c>
      <c r="AC466" s="1">
        <f t="shared" si="29"/>
        <v>-397638.92627611139</v>
      </c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</row>
    <row r="467" spans="1:43" x14ac:dyDescent="0.25">
      <c r="A467" s="1"/>
      <c r="B467" s="1">
        <v>463</v>
      </c>
      <c r="C467" s="1">
        <f t="shared" si="30"/>
        <v>61</v>
      </c>
      <c r="D467" s="1">
        <f t="shared" si="31"/>
        <v>7</v>
      </c>
      <c r="E467" s="3">
        <f>E466+VLookups!$D$8</f>
        <v>10431.996666666602</v>
      </c>
      <c r="F467" s="3">
        <f>-E467*VLookups!$D$10</f>
        <v>-312.95989999999807</v>
      </c>
      <c r="G467" s="8">
        <v>0</v>
      </c>
      <c r="H467" s="3">
        <f>(-[3]VLookups!$D$13)*(E467+F467)</f>
        <v>-3288.6869491666466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3" t="s">
        <v>36</v>
      </c>
      <c r="O467" s="2">
        <v>0</v>
      </c>
      <c r="P467" s="3">
        <f>P466-VLookups!$D$42</f>
        <v>-458</v>
      </c>
      <c r="Q467" s="5">
        <v>223</v>
      </c>
      <c r="R467" s="2">
        <v>0</v>
      </c>
      <c r="S467" s="3">
        <f>VLookups!$D$50</f>
        <v>-4487.7037773753191</v>
      </c>
      <c r="T467" s="2">
        <v>0</v>
      </c>
      <c r="U467" s="1">
        <v>319</v>
      </c>
      <c r="V467" s="2">
        <f>V466-VLookups!$D$54</f>
        <v>-2915</v>
      </c>
      <c r="W467" s="2">
        <f>-VLookups!$D$60</f>
        <v>-400</v>
      </c>
      <c r="X467" s="2">
        <f>-VLookups!$D$62</f>
        <v>-175</v>
      </c>
      <c r="Y467" s="6">
        <f>Y466*(1+VLookups!$D$57/12)</f>
        <v>-770.29110090361405</v>
      </c>
      <c r="Z467" s="1">
        <f>E467*VLookups!$J$3</f>
        <v>417.27986666666408</v>
      </c>
      <c r="AA467" s="1" t="s">
        <v>36</v>
      </c>
      <c r="AB467" s="6">
        <f t="shared" si="28"/>
        <v>-1958.3651941123117</v>
      </c>
      <c r="AC467" s="1">
        <f t="shared" si="29"/>
        <v>-400260.02301401721</v>
      </c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</row>
    <row r="468" spans="1:43" x14ac:dyDescent="0.25">
      <c r="A468" s="1"/>
      <c r="B468" s="1">
        <v>464</v>
      </c>
      <c r="C468" s="1">
        <f t="shared" si="30"/>
        <v>61</v>
      </c>
      <c r="D468" s="1">
        <f t="shared" si="31"/>
        <v>8</v>
      </c>
      <c r="E468" s="3">
        <f>E467+VLookups!$D$8</f>
        <v>10432.031666666602</v>
      </c>
      <c r="F468" s="3">
        <f>-E468*VLookups!$D$10</f>
        <v>-312.96094999999804</v>
      </c>
      <c r="G468" s="8">
        <v>0</v>
      </c>
      <c r="H468" s="3">
        <f>(-[3]VLookups!$D$13)*(E468+F468)</f>
        <v>-3288.6979829166462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3" t="s">
        <v>36</v>
      </c>
      <c r="O468" s="2">
        <v>0</v>
      </c>
      <c r="P468" s="3">
        <f>P467-VLookups!$D$42</f>
        <v>-459.5</v>
      </c>
      <c r="Q468" s="5">
        <v>224</v>
      </c>
      <c r="R468" s="2">
        <v>0</v>
      </c>
      <c r="S468" s="3">
        <f>VLookups!$D$50</f>
        <v>-4487.7037773753191</v>
      </c>
      <c r="T468" s="2">
        <v>0</v>
      </c>
      <c r="U468" s="1">
        <v>320</v>
      </c>
      <c r="V468" s="2">
        <f>V467-VLookups!$D$54</f>
        <v>-2920</v>
      </c>
      <c r="W468" s="2">
        <f>-VLookups!$D$60</f>
        <v>-400</v>
      </c>
      <c r="X468" s="2">
        <f>-VLookups!$D$62</f>
        <v>-175</v>
      </c>
      <c r="Y468" s="6">
        <f>Y467*(1+VLookups!$D$57/12)</f>
        <v>-772.53778328124963</v>
      </c>
      <c r="Z468" s="1">
        <f>E468*VLookups!$J$3</f>
        <v>417.28126666666412</v>
      </c>
      <c r="AA468" s="1" t="s">
        <v>36</v>
      </c>
      <c r="AB468" s="6">
        <f t="shared" si="28"/>
        <v>-1967.0875602399478</v>
      </c>
      <c r="AC468" s="1">
        <f t="shared" si="29"/>
        <v>-402894.21061261388</v>
      </c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</row>
    <row r="469" spans="1:43" x14ac:dyDescent="0.25">
      <c r="A469" s="1"/>
      <c r="B469" s="1">
        <v>465</v>
      </c>
      <c r="C469" s="1">
        <f t="shared" si="30"/>
        <v>61</v>
      </c>
      <c r="D469" s="1">
        <f t="shared" si="31"/>
        <v>9</v>
      </c>
      <c r="E469" s="3">
        <f>E468+VLookups!$D$8</f>
        <v>10432.066666666602</v>
      </c>
      <c r="F469" s="3">
        <f>-E469*VLookups!$D$10</f>
        <v>-312.96199999999806</v>
      </c>
      <c r="G469" s="8">
        <v>0</v>
      </c>
      <c r="H469" s="3">
        <f>(-[3]VLookups!$D$13)*(E469+F469)</f>
        <v>-3288.7090166666467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3" t="s">
        <v>36</v>
      </c>
      <c r="O469" s="2">
        <v>0</v>
      </c>
      <c r="P469" s="3">
        <f>P468-VLookups!$D$42</f>
        <v>-461</v>
      </c>
      <c r="Q469" s="5">
        <v>225</v>
      </c>
      <c r="R469" s="2">
        <v>0</v>
      </c>
      <c r="S469" s="3">
        <f>VLookups!$D$50</f>
        <v>-4487.7037773753191</v>
      </c>
      <c r="T469" s="2">
        <v>0</v>
      </c>
      <c r="U469" s="1">
        <v>321</v>
      </c>
      <c r="V469" s="2">
        <f>V468-VLookups!$D$54</f>
        <v>-2925</v>
      </c>
      <c r="W469" s="2">
        <f>-VLookups!$D$60</f>
        <v>-400</v>
      </c>
      <c r="X469" s="2">
        <f>-VLookups!$D$62</f>
        <v>-175</v>
      </c>
      <c r="Y469" s="6">
        <f>Y468*(1+VLookups!$D$57/12)</f>
        <v>-774.79101848248661</v>
      </c>
      <c r="Z469" s="1">
        <f>E469*VLookups!$J$3</f>
        <v>417.28266666666411</v>
      </c>
      <c r="AA469" s="1" t="s">
        <v>36</v>
      </c>
      <c r="AB469" s="6">
        <f t="shared" si="28"/>
        <v>-1975.816479191184</v>
      </c>
      <c r="AC469" s="1">
        <f t="shared" si="29"/>
        <v>-405541.51744282612</v>
      </c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</row>
    <row r="470" spans="1:43" x14ac:dyDescent="0.25">
      <c r="A470" s="1"/>
      <c r="B470" s="1">
        <v>466</v>
      </c>
      <c r="C470" s="1">
        <f t="shared" si="30"/>
        <v>61</v>
      </c>
      <c r="D470" s="1">
        <f t="shared" si="31"/>
        <v>10</v>
      </c>
      <c r="E470" s="3">
        <f>E469+VLookups!$D$8</f>
        <v>10432.101666666602</v>
      </c>
      <c r="F470" s="3">
        <f>-E470*VLookups!$D$10</f>
        <v>-312.96304999999802</v>
      </c>
      <c r="G470" s="8">
        <v>0</v>
      </c>
      <c r="H470" s="3">
        <f>(-[3]VLookups!$D$13)*(E470+F470)</f>
        <v>-3288.7200504166462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3" t="s">
        <v>36</v>
      </c>
      <c r="O470" s="2">
        <v>0</v>
      </c>
      <c r="P470" s="3">
        <f>P469-VLookups!$D$42</f>
        <v>-462.5</v>
      </c>
      <c r="Q470" s="5">
        <v>226</v>
      </c>
      <c r="R470" s="2">
        <v>0</v>
      </c>
      <c r="S470" s="3">
        <f>VLookups!$D$50</f>
        <v>-4487.7037773753191</v>
      </c>
      <c r="T470" s="2">
        <v>0</v>
      </c>
      <c r="U470" s="1">
        <v>322</v>
      </c>
      <c r="V470" s="2">
        <f>V469-VLookups!$D$54</f>
        <v>-2930</v>
      </c>
      <c r="W470" s="2">
        <f>-VLookups!$D$60</f>
        <v>-400</v>
      </c>
      <c r="X470" s="2">
        <f>-VLookups!$D$62</f>
        <v>-175</v>
      </c>
      <c r="Y470" s="6">
        <f>Y469*(1+VLookups!$D$57/12)</f>
        <v>-777.05082561972722</v>
      </c>
      <c r="Z470" s="1">
        <f>E470*VLookups!$J$3</f>
        <v>417.2840666666641</v>
      </c>
      <c r="AA470" s="1" t="s">
        <v>36</v>
      </c>
      <c r="AB470" s="6">
        <f t="shared" si="28"/>
        <v>-1984.5519700784255</v>
      </c>
      <c r="AC470" s="1">
        <f t="shared" si="29"/>
        <v>-408201.97194197593</v>
      </c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</row>
    <row r="471" spans="1:43" x14ac:dyDescent="0.25">
      <c r="A471" s="1"/>
      <c r="B471" s="1">
        <v>467</v>
      </c>
      <c r="C471" s="1">
        <f t="shared" si="30"/>
        <v>61</v>
      </c>
      <c r="D471" s="1">
        <f t="shared" si="31"/>
        <v>11</v>
      </c>
      <c r="E471" s="3">
        <f>E470+VLookups!$D$8</f>
        <v>10432.136666666602</v>
      </c>
      <c r="F471" s="3">
        <f>-E471*VLookups!$D$10</f>
        <v>-312.96409999999804</v>
      </c>
      <c r="G471" s="8">
        <v>0</v>
      </c>
      <c r="H471" s="3">
        <f>(-[3]VLookups!$D$13)*(E471+F471)</f>
        <v>-3288.7310841666467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3" t="s">
        <v>36</v>
      </c>
      <c r="O471" s="2">
        <v>0</v>
      </c>
      <c r="P471" s="3">
        <f>P470-VLookups!$D$42</f>
        <v>-464</v>
      </c>
      <c r="Q471" s="5">
        <v>227</v>
      </c>
      <c r="R471" s="2">
        <v>0</v>
      </c>
      <c r="S471" s="3">
        <f>VLookups!$D$50</f>
        <v>-4487.7037773753191</v>
      </c>
      <c r="T471" s="2">
        <v>0</v>
      </c>
      <c r="U471" s="1">
        <v>323</v>
      </c>
      <c r="V471" s="2">
        <f>V470-VLookups!$D$54</f>
        <v>-2935</v>
      </c>
      <c r="W471" s="2">
        <f>-VLookups!$D$60</f>
        <v>-400</v>
      </c>
      <c r="X471" s="2">
        <f>-VLookups!$D$62</f>
        <v>-175</v>
      </c>
      <c r="Y471" s="6">
        <f>Y470*(1+VLookups!$D$57/12)</f>
        <v>-779.31722386111812</v>
      </c>
      <c r="Z471" s="1">
        <f>E471*VLookups!$J$3</f>
        <v>417.28546666666409</v>
      </c>
      <c r="AA471" s="1" t="s">
        <v>36</v>
      </c>
      <c r="AB471" s="6">
        <f t="shared" si="28"/>
        <v>-1993.2940520698157</v>
      </c>
      <c r="AC471" s="1">
        <f t="shared" si="29"/>
        <v>-410875.6026139491</v>
      </c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</row>
    <row r="472" spans="1:43" x14ac:dyDescent="0.25">
      <c r="A472" s="1"/>
      <c r="B472" s="1">
        <v>468</v>
      </c>
      <c r="C472" s="1">
        <f t="shared" si="30"/>
        <v>62</v>
      </c>
      <c r="D472" s="1">
        <f t="shared" si="31"/>
        <v>0</v>
      </c>
      <c r="E472" s="3">
        <f>E471+VLookups!$D$8</f>
        <v>10432.171666666602</v>
      </c>
      <c r="F472" s="3">
        <f>-E472*VLookups!$D$10</f>
        <v>-312.96514999999806</v>
      </c>
      <c r="G472" s="8">
        <v>0</v>
      </c>
      <c r="H472" s="3">
        <f>(-[3]VLookups!$D$13)*(E472+F472)</f>
        <v>-3288.7421179166463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3" t="s">
        <v>36</v>
      </c>
      <c r="O472" s="2">
        <v>0</v>
      </c>
      <c r="P472" s="3">
        <f>P471-VLookups!$D$42</f>
        <v>-465.5</v>
      </c>
      <c r="Q472" s="5">
        <v>228</v>
      </c>
      <c r="R472" s="2">
        <v>0</v>
      </c>
      <c r="S472" s="3">
        <f>VLookups!$D$50</f>
        <v>-4487.7037773753191</v>
      </c>
      <c r="T472" s="2">
        <v>0</v>
      </c>
      <c r="U472" s="1">
        <v>324</v>
      </c>
      <c r="V472" s="2">
        <f>V471-VLookups!$D$54</f>
        <v>-2940</v>
      </c>
      <c r="W472" s="2">
        <f>-VLookups!$D$60</f>
        <v>-400</v>
      </c>
      <c r="X472" s="2">
        <f>-VLookups!$D$62</f>
        <v>-175</v>
      </c>
      <c r="Y472" s="6">
        <f>Y471*(1+VLookups!$D$57/12)</f>
        <v>-781.59023243071306</v>
      </c>
      <c r="Z472" s="1">
        <f>E472*VLookups!$J$3</f>
        <v>417.28686666666408</v>
      </c>
      <c r="AA472" s="1" t="s">
        <v>36</v>
      </c>
      <c r="AB472" s="6">
        <f t="shared" si="28"/>
        <v>-2002.0427443894114</v>
      </c>
      <c r="AC472" s="1">
        <f t="shared" si="29"/>
        <v>-413562.43802936177</v>
      </c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</row>
    <row r="473" spans="1:43" x14ac:dyDescent="0.25">
      <c r="A473" s="1"/>
      <c r="B473" s="1">
        <v>469</v>
      </c>
      <c r="C473" s="1">
        <f t="shared" si="30"/>
        <v>62</v>
      </c>
      <c r="D473" s="1">
        <f t="shared" si="31"/>
        <v>1</v>
      </c>
      <c r="E473" s="3">
        <f>E472+VLookups!$D$8</f>
        <v>10432.206666666601</v>
      </c>
      <c r="F473" s="3">
        <f>-E473*VLookups!$D$10</f>
        <v>-312.96619999999803</v>
      </c>
      <c r="G473" s="8">
        <v>0</v>
      </c>
      <c r="H473" s="3">
        <f>(-[3]VLookups!$D$13)*(E473+F473)</f>
        <v>-3288.7531516666463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3" t="s">
        <v>36</v>
      </c>
      <c r="O473" s="2">
        <v>0</v>
      </c>
      <c r="P473" s="3">
        <f>P472-VLookups!$D$42</f>
        <v>-467</v>
      </c>
      <c r="Q473" s="5">
        <v>229</v>
      </c>
      <c r="R473" s="2">
        <v>0</v>
      </c>
      <c r="S473" s="3">
        <f>VLookups!$D$50</f>
        <v>-4487.7037773753191</v>
      </c>
      <c r="T473" s="2">
        <v>0</v>
      </c>
      <c r="U473" s="1">
        <v>325</v>
      </c>
      <c r="V473" s="2">
        <f>V472-VLookups!$D$54</f>
        <v>-2945</v>
      </c>
      <c r="W473" s="2">
        <f>-VLookups!$D$60</f>
        <v>-400</v>
      </c>
      <c r="X473" s="2">
        <f>-VLookups!$D$62</f>
        <v>-175</v>
      </c>
      <c r="Y473" s="6">
        <f>Y472*(1+VLookups!$D$57/12)</f>
        <v>-783.86987060863601</v>
      </c>
      <c r="Z473" s="1">
        <f>E473*VLookups!$J$3</f>
        <v>417.28826666666407</v>
      </c>
      <c r="AA473" s="1" t="s">
        <v>36</v>
      </c>
      <c r="AB473" s="6">
        <f t="shared" si="28"/>
        <v>-2010.7980663173325</v>
      </c>
      <c r="AC473" s="1">
        <f t="shared" si="29"/>
        <v>-416262.50682572805</v>
      </c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</row>
    <row r="474" spans="1:43" x14ac:dyDescent="0.25">
      <c r="A474" s="1"/>
      <c r="B474" s="1">
        <v>470</v>
      </c>
      <c r="C474" s="1">
        <f t="shared" si="30"/>
        <v>62</v>
      </c>
      <c r="D474" s="1">
        <f t="shared" si="31"/>
        <v>2</v>
      </c>
      <c r="E474" s="3">
        <f>E473+VLookups!$D$8</f>
        <v>10432.241666666601</v>
      </c>
      <c r="F474" s="3">
        <f>-E474*VLookups!$D$10</f>
        <v>-312.96724999999805</v>
      </c>
      <c r="G474" s="8">
        <v>0</v>
      </c>
      <c r="H474" s="3">
        <f>(-[3]VLookups!$D$13)*(E474+F474)</f>
        <v>-3288.7641854166463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3" t="s">
        <v>36</v>
      </c>
      <c r="O474" s="2">
        <v>0</v>
      </c>
      <c r="P474" s="3">
        <f>P473-VLookups!$D$42</f>
        <v>-468.5</v>
      </c>
      <c r="Q474" s="5">
        <v>230</v>
      </c>
      <c r="R474" s="2">
        <v>0</v>
      </c>
      <c r="S474" s="3">
        <f>VLookups!$D$50</f>
        <v>-4487.7037773753191</v>
      </c>
      <c r="T474" s="2">
        <v>0</v>
      </c>
      <c r="U474" s="1">
        <v>326</v>
      </c>
      <c r="V474" s="2">
        <f>V473-VLookups!$D$54</f>
        <v>-2950</v>
      </c>
      <c r="W474" s="2">
        <f>-VLookups!$D$60</f>
        <v>-400</v>
      </c>
      <c r="X474" s="2">
        <f>-VLookups!$D$62</f>
        <v>-175</v>
      </c>
      <c r="Y474" s="6">
        <f>Y473*(1+VLookups!$D$57/12)</f>
        <v>-786.15615773124455</v>
      </c>
      <c r="Z474" s="1">
        <f>E474*VLookups!$J$3</f>
        <v>417.28966666666406</v>
      </c>
      <c r="AA474" s="1" t="s">
        <v>36</v>
      </c>
      <c r="AB474" s="6">
        <f t="shared" si="28"/>
        <v>-2019.5600371899429</v>
      </c>
      <c r="AC474" s="1">
        <f t="shared" si="29"/>
        <v>-418975.83770762751</v>
      </c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</row>
    <row r="475" spans="1:43" x14ac:dyDescent="0.25">
      <c r="A475" s="1"/>
      <c r="B475" s="1">
        <v>471</v>
      </c>
      <c r="C475" s="1">
        <f t="shared" si="30"/>
        <v>62</v>
      </c>
      <c r="D475" s="1">
        <f t="shared" si="31"/>
        <v>3</v>
      </c>
      <c r="E475" s="3">
        <f>E474+VLookups!$D$8</f>
        <v>10432.276666666601</v>
      </c>
      <c r="F475" s="3">
        <f>-E475*VLookups!$D$10</f>
        <v>-312.96829999999801</v>
      </c>
      <c r="G475" s="8">
        <v>0</v>
      </c>
      <c r="H475" s="3">
        <f>(-[3]VLookups!$D$13)*(E475+F475)</f>
        <v>-3288.7752191666459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3" t="s">
        <v>36</v>
      </c>
      <c r="O475" s="2">
        <v>0</v>
      </c>
      <c r="P475" s="3">
        <f>P474-VLookups!$D$42</f>
        <v>-470</v>
      </c>
      <c r="Q475" s="5">
        <v>231</v>
      </c>
      <c r="R475" s="2">
        <v>0</v>
      </c>
      <c r="S475" s="3">
        <f>VLookups!$D$50</f>
        <v>-4487.7037773753191</v>
      </c>
      <c r="T475" s="2">
        <v>0</v>
      </c>
      <c r="U475" s="1">
        <v>327</v>
      </c>
      <c r="V475" s="2">
        <f>V474-VLookups!$D$54</f>
        <v>-2955</v>
      </c>
      <c r="W475" s="2">
        <f>-VLookups!$D$60</f>
        <v>-400</v>
      </c>
      <c r="X475" s="2">
        <f>-VLookups!$D$62</f>
        <v>-175</v>
      </c>
      <c r="Y475" s="6">
        <f>Y474*(1+VLookups!$D$57/12)</f>
        <v>-788.44911319129403</v>
      </c>
      <c r="Z475" s="1">
        <f>E475*VLookups!$J$3</f>
        <v>417.29106666666405</v>
      </c>
      <c r="AA475" s="1" t="s">
        <v>36</v>
      </c>
      <c r="AB475" s="6">
        <f t="shared" si="28"/>
        <v>-2028.3286763999927</v>
      </c>
      <c r="AC475" s="1">
        <f t="shared" si="29"/>
        <v>-421702.45944687357</v>
      </c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</row>
    <row r="476" spans="1:43" x14ac:dyDescent="0.25">
      <c r="A476" s="1"/>
      <c r="B476" s="1">
        <v>472</v>
      </c>
      <c r="C476" s="1">
        <f t="shared" si="30"/>
        <v>62</v>
      </c>
      <c r="D476" s="1">
        <f t="shared" si="31"/>
        <v>4</v>
      </c>
      <c r="E476" s="3">
        <f>E475+VLookups!$D$8</f>
        <v>10432.311666666601</v>
      </c>
      <c r="F476" s="3">
        <f>-E476*VLookups!$D$10</f>
        <v>-312.96934999999803</v>
      </c>
      <c r="G476" s="8">
        <v>0</v>
      </c>
      <c r="H476" s="3">
        <f>(-[3]VLookups!$D$13)*(E476+F476)</f>
        <v>-3288.7862529166464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3" t="s">
        <v>36</v>
      </c>
      <c r="O476" s="2">
        <v>0</v>
      </c>
      <c r="P476" s="3">
        <f>P475-VLookups!$D$42</f>
        <v>-471.5</v>
      </c>
      <c r="Q476" s="5">
        <v>232</v>
      </c>
      <c r="R476" s="2">
        <v>0</v>
      </c>
      <c r="S476" s="3">
        <f>VLookups!$D$50</f>
        <v>-4487.7037773753191</v>
      </c>
      <c r="T476" s="2">
        <v>0</v>
      </c>
      <c r="U476" s="1">
        <v>328</v>
      </c>
      <c r="V476" s="2">
        <f>V475-VLookups!$D$54</f>
        <v>-2960</v>
      </c>
      <c r="W476" s="2">
        <f>-VLookups!$D$60</f>
        <v>-400</v>
      </c>
      <c r="X476" s="2">
        <f>-VLookups!$D$62</f>
        <v>-175</v>
      </c>
      <c r="Y476" s="6">
        <f>Y475*(1+VLookups!$D$57/12)</f>
        <v>-790.74875643810196</v>
      </c>
      <c r="Z476" s="1">
        <f>E476*VLookups!$J$3</f>
        <v>417.29246666666404</v>
      </c>
      <c r="AA476" s="1" t="s">
        <v>36</v>
      </c>
      <c r="AB476" s="6">
        <f t="shared" si="28"/>
        <v>-2037.1040033968002</v>
      </c>
      <c r="AC476" s="1">
        <f t="shared" si="29"/>
        <v>-424442.40088268189</v>
      </c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</row>
    <row r="477" spans="1:43" x14ac:dyDescent="0.25">
      <c r="A477" s="1"/>
      <c r="B477" s="1">
        <v>473</v>
      </c>
      <c r="C477" s="1">
        <f t="shared" si="30"/>
        <v>62</v>
      </c>
      <c r="D477" s="1">
        <f t="shared" si="31"/>
        <v>5</v>
      </c>
      <c r="E477" s="3">
        <f>E476+VLookups!$D$8</f>
        <v>10432.346666666601</v>
      </c>
      <c r="F477" s="3">
        <f>-E477*VLookups!$D$10</f>
        <v>-312.97039999999799</v>
      </c>
      <c r="G477" s="8">
        <v>0</v>
      </c>
      <c r="H477" s="3">
        <f>(-[3]VLookups!$D$13)*(E477+F477)</f>
        <v>-3288.797286666646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3" t="s">
        <v>36</v>
      </c>
      <c r="O477" s="2">
        <v>0</v>
      </c>
      <c r="P477" s="3">
        <f>P476-VLookups!$D$42</f>
        <v>-473</v>
      </c>
      <c r="Q477" s="5">
        <v>233</v>
      </c>
      <c r="R477" s="2">
        <v>0</v>
      </c>
      <c r="S477" s="3">
        <f>VLookups!$D$50</f>
        <v>-4487.7037773753191</v>
      </c>
      <c r="T477" s="2">
        <v>0</v>
      </c>
      <c r="U477" s="1">
        <v>329</v>
      </c>
      <c r="V477" s="2">
        <f>V476-VLookups!$D$54</f>
        <v>-2965</v>
      </c>
      <c r="W477" s="2">
        <f>-VLookups!$D$60</f>
        <v>-400</v>
      </c>
      <c r="X477" s="2">
        <f>-VLookups!$D$62</f>
        <v>-175</v>
      </c>
      <c r="Y477" s="6">
        <f>Y476*(1+VLookups!$D$57/12)</f>
        <v>-793.05510697771308</v>
      </c>
      <c r="Z477" s="1">
        <f>E477*VLookups!$J$3</f>
        <v>417.29386666666403</v>
      </c>
      <c r="AA477" s="1" t="s">
        <v>36</v>
      </c>
      <c r="AB477" s="6">
        <f t="shared" si="28"/>
        <v>-2045.8860376864113</v>
      </c>
      <c r="AC477" s="1">
        <f t="shared" si="29"/>
        <v>-427195.6909218395</v>
      </c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</row>
    <row r="478" spans="1:43" x14ac:dyDescent="0.25">
      <c r="A478" s="1"/>
      <c r="B478" s="1">
        <v>474</v>
      </c>
      <c r="C478" s="1">
        <f t="shared" si="30"/>
        <v>62</v>
      </c>
      <c r="D478" s="1">
        <f t="shared" si="31"/>
        <v>6</v>
      </c>
      <c r="E478" s="3">
        <f>E477+VLookups!$D$8</f>
        <v>10432.381666666601</v>
      </c>
      <c r="F478" s="3">
        <f>-E478*VLookups!$D$10</f>
        <v>-312.97144999999801</v>
      </c>
      <c r="G478" s="8">
        <v>0</v>
      </c>
      <c r="H478" s="3">
        <f>(-[3]VLookups!$D$13)*(E478+F478)</f>
        <v>-3288.8083204166464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3" t="s">
        <v>36</v>
      </c>
      <c r="O478" s="2">
        <v>0</v>
      </c>
      <c r="P478" s="3">
        <f>P477-VLookups!$D$42</f>
        <v>-474.5</v>
      </c>
      <c r="Q478" s="5">
        <v>234</v>
      </c>
      <c r="R478" s="2">
        <v>0</v>
      </c>
      <c r="S478" s="3">
        <f>VLookups!$D$50</f>
        <v>-4487.7037773753191</v>
      </c>
      <c r="T478" s="2">
        <v>0</v>
      </c>
      <c r="U478" s="1">
        <v>330</v>
      </c>
      <c r="V478" s="2">
        <f>V477-VLookups!$D$54</f>
        <v>-2970</v>
      </c>
      <c r="W478" s="2">
        <f>-VLookups!$D$60</f>
        <v>-400</v>
      </c>
      <c r="X478" s="2">
        <f>-VLookups!$D$62</f>
        <v>-175</v>
      </c>
      <c r="Y478" s="6">
        <f>Y477*(1+VLookups!$D$57/12)</f>
        <v>-795.36818437306476</v>
      </c>
      <c r="Z478" s="1">
        <f>E478*VLookups!$J$3</f>
        <v>417.29526666666402</v>
      </c>
      <c r="AA478" s="1" t="s">
        <v>36</v>
      </c>
      <c r="AB478" s="6">
        <f t="shared" si="28"/>
        <v>-2054.6747988317629</v>
      </c>
      <c r="AC478" s="1">
        <f t="shared" si="29"/>
        <v>-429962.35853887431</v>
      </c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</row>
    <row r="479" spans="1:43" x14ac:dyDescent="0.25">
      <c r="A479" s="1"/>
      <c r="B479" s="1">
        <v>475</v>
      </c>
      <c r="C479" s="1">
        <f t="shared" si="30"/>
        <v>62</v>
      </c>
      <c r="D479" s="1">
        <f t="shared" si="31"/>
        <v>7</v>
      </c>
      <c r="E479" s="3">
        <f>E478+VLookups!$D$8</f>
        <v>10432.416666666601</v>
      </c>
      <c r="F479" s="3">
        <f>-E479*VLookups!$D$10</f>
        <v>-312.97249999999798</v>
      </c>
      <c r="G479" s="8">
        <v>0</v>
      </c>
      <c r="H479" s="3">
        <f>(-[3]VLookups!$D$13)*(E479+F479)</f>
        <v>-3288.819354166646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3" t="s">
        <v>36</v>
      </c>
      <c r="O479" s="2">
        <v>0</v>
      </c>
      <c r="P479" s="3">
        <f>P478-VLookups!$D$42</f>
        <v>-476</v>
      </c>
      <c r="Q479" s="5">
        <v>235</v>
      </c>
      <c r="R479" s="2">
        <v>0</v>
      </c>
      <c r="S479" s="3">
        <f>VLookups!$D$50</f>
        <v>-4487.7037773753191</v>
      </c>
      <c r="T479" s="2">
        <v>0</v>
      </c>
      <c r="U479" s="1">
        <v>331</v>
      </c>
      <c r="V479" s="2">
        <f>V478-VLookups!$D$54</f>
        <v>-2975</v>
      </c>
      <c r="W479" s="2">
        <f>-VLookups!$D$60</f>
        <v>-400</v>
      </c>
      <c r="X479" s="2">
        <f>-VLookups!$D$62</f>
        <v>-175</v>
      </c>
      <c r="Y479" s="6">
        <f>Y478*(1+VLookups!$D$57/12)</f>
        <v>-797.68800824415291</v>
      </c>
      <c r="Z479" s="1">
        <f>E479*VLookups!$J$3</f>
        <v>417.29666666666401</v>
      </c>
      <c r="AA479" s="1" t="s">
        <v>36</v>
      </c>
      <c r="AB479" s="6">
        <f t="shared" si="28"/>
        <v>-2063.4703064528517</v>
      </c>
      <c r="AC479" s="1">
        <f t="shared" si="29"/>
        <v>-432742.43277622527</v>
      </c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</row>
    <row r="480" spans="1:43" x14ac:dyDescent="0.25">
      <c r="A480" s="1"/>
      <c r="B480" s="1">
        <v>476</v>
      </c>
      <c r="C480" s="1">
        <f t="shared" si="30"/>
        <v>62</v>
      </c>
      <c r="D480" s="1">
        <f t="shared" si="31"/>
        <v>8</v>
      </c>
      <c r="E480" s="3">
        <f>E479+VLookups!$D$8</f>
        <v>10432.4516666666</v>
      </c>
      <c r="F480" s="3">
        <f>-E480*VLookups!$D$10</f>
        <v>-312.973549999998</v>
      </c>
      <c r="G480" s="8">
        <v>0</v>
      </c>
      <c r="H480" s="3">
        <f>(-[3]VLookups!$D$13)*(E480+F480)</f>
        <v>-3288.8303879166456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3" t="s">
        <v>36</v>
      </c>
      <c r="O480" s="2">
        <v>0</v>
      </c>
      <c r="P480" s="3">
        <f>P479-VLookups!$D$42</f>
        <v>-477.5</v>
      </c>
      <c r="Q480" s="5">
        <v>236</v>
      </c>
      <c r="R480" s="2">
        <v>0</v>
      </c>
      <c r="S480" s="3">
        <f>VLookups!$D$50</f>
        <v>-4487.7037773753191</v>
      </c>
      <c r="T480" s="2">
        <v>0</v>
      </c>
      <c r="U480" s="1">
        <v>332</v>
      </c>
      <c r="V480" s="2">
        <f>V479-VLookups!$D$54</f>
        <v>-2980</v>
      </c>
      <c r="W480" s="2">
        <f>-VLookups!$D$60</f>
        <v>-400</v>
      </c>
      <c r="X480" s="2">
        <f>-VLookups!$D$62</f>
        <v>-175</v>
      </c>
      <c r="Y480" s="6">
        <f>Y479*(1+VLookups!$D$57/12)</f>
        <v>-800.01459826819837</v>
      </c>
      <c r="Z480" s="1">
        <f>E480*VLookups!$J$3</f>
        <v>417.298066666664</v>
      </c>
      <c r="AA480" s="1" t="s">
        <v>36</v>
      </c>
      <c r="AB480" s="6">
        <f t="shared" si="28"/>
        <v>-2072.2725802268969</v>
      </c>
      <c r="AC480" s="1">
        <f t="shared" si="29"/>
        <v>-435535.94274441252</v>
      </c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</row>
    <row r="481" spans="1:43" x14ac:dyDescent="0.25">
      <c r="A481" s="1"/>
      <c r="B481" s="1">
        <v>477</v>
      </c>
      <c r="C481" s="1">
        <f t="shared" si="30"/>
        <v>62</v>
      </c>
      <c r="D481" s="1">
        <f t="shared" si="31"/>
        <v>9</v>
      </c>
      <c r="E481" s="3">
        <f>E480+VLookups!$D$8</f>
        <v>10432.4866666666</v>
      </c>
      <c r="F481" s="3">
        <f>-E481*VLookups!$D$10</f>
        <v>-312.97459999999802</v>
      </c>
      <c r="G481" s="8">
        <v>0</v>
      </c>
      <c r="H481" s="3">
        <f>(-[3]VLookups!$D$13)*(E481+F481)</f>
        <v>-3288.8414216666461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3" t="s">
        <v>36</v>
      </c>
      <c r="O481" s="2">
        <v>0</v>
      </c>
      <c r="P481" s="3">
        <f>P480-VLookups!$D$42</f>
        <v>-479</v>
      </c>
      <c r="Q481" s="5">
        <v>237</v>
      </c>
      <c r="R481" s="2">
        <v>0</v>
      </c>
      <c r="S481" s="3">
        <f>VLookups!$D$50</f>
        <v>-4487.7037773753191</v>
      </c>
      <c r="T481" s="2">
        <v>0</v>
      </c>
      <c r="U481" s="1">
        <v>333</v>
      </c>
      <c r="V481" s="2">
        <f>V480-VLookups!$D$54</f>
        <v>-2985</v>
      </c>
      <c r="W481" s="2">
        <f>-VLookups!$D$60</f>
        <v>-400</v>
      </c>
      <c r="X481" s="2">
        <f>-VLookups!$D$62</f>
        <v>-175</v>
      </c>
      <c r="Y481" s="6">
        <f>Y480*(1+VLookups!$D$57/12)</f>
        <v>-802.34797417981395</v>
      </c>
      <c r="Z481" s="1">
        <f>E481*VLookups!$J$3</f>
        <v>417.29946666666405</v>
      </c>
      <c r="AA481" s="1" t="s">
        <v>36</v>
      </c>
      <c r="AB481" s="6">
        <f t="shared" si="28"/>
        <v>-2081.0816398885122</v>
      </c>
      <c r="AC481" s="1">
        <f t="shared" si="29"/>
        <v>-438342.91762220842</v>
      </c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</row>
    <row r="482" spans="1:43" x14ac:dyDescent="0.25">
      <c r="A482" s="1"/>
      <c r="B482" s="1">
        <v>478</v>
      </c>
      <c r="C482" s="1">
        <f t="shared" si="30"/>
        <v>62</v>
      </c>
      <c r="D482" s="1">
        <f t="shared" si="31"/>
        <v>10</v>
      </c>
      <c r="E482" s="3">
        <f>E481+VLookups!$D$8</f>
        <v>10432.5216666666</v>
      </c>
      <c r="F482" s="3">
        <f>-E482*VLookups!$D$10</f>
        <v>-312.97564999999798</v>
      </c>
      <c r="G482" s="8">
        <v>0</v>
      </c>
      <c r="H482" s="3">
        <f>(-[3]VLookups!$D$13)*(E482+F482)</f>
        <v>-3288.8524554166456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3" t="s">
        <v>36</v>
      </c>
      <c r="O482" s="2">
        <v>0</v>
      </c>
      <c r="P482" s="3">
        <f>P481-VLookups!$D$42</f>
        <v>-480.5</v>
      </c>
      <c r="Q482" s="5">
        <v>238</v>
      </c>
      <c r="R482" s="2">
        <v>0</v>
      </c>
      <c r="S482" s="3">
        <f>VLookups!$D$50</f>
        <v>-4487.7037773753191</v>
      </c>
      <c r="T482" s="2">
        <v>0</v>
      </c>
      <c r="U482" s="1">
        <v>334</v>
      </c>
      <c r="V482" s="2">
        <f>V481-VLookups!$D$54</f>
        <v>-2990</v>
      </c>
      <c r="W482" s="2">
        <f>-VLookups!$D$60</f>
        <v>-400</v>
      </c>
      <c r="X482" s="2">
        <f>-VLookups!$D$62</f>
        <v>-175</v>
      </c>
      <c r="Y482" s="6">
        <f>Y481*(1+VLookups!$D$57/12)</f>
        <v>-804.68815577117175</v>
      </c>
      <c r="Z482" s="1">
        <f>E482*VLookups!$J$3</f>
        <v>417.30086666666404</v>
      </c>
      <c r="AA482" s="1" t="s">
        <v>36</v>
      </c>
      <c r="AB482" s="6">
        <f t="shared" si="28"/>
        <v>-2089.8975052298701</v>
      </c>
      <c r="AC482" s="1">
        <f t="shared" si="29"/>
        <v>-441163.38665680867</v>
      </c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</row>
    <row r="483" spans="1:43" x14ac:dyDescent="0.25">
      <c r="A483" s="1"/>
      <c r="B483" s="1">
        <v>479</v>
      </c>
      <c r="C483" s="1">
        <f t="shared" si="30"/>
        <v>62</v>
      </c>
      <c r="D483" s="1">
        <f t="shared" si="31"/>
        <v>11</v>
      </c>
      <c r="E483" s="3">
        <f>E482+VLookups!$D$8</f>
        <v>10432.5566666666</v>
      </c>
      <c r="F483" s="3">
        <f>-E483*VLookups!$D$10</f>
        <v>-312.976699999998</v>
      </c>
      <c r="G483" s="8">
        <v>0</v>
      </c>
      <c r="H483" s="3">
        <f>(-[3]VLookups!$D$13)*(E483+F483)</f>
        <v>-3288.8634891666461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3" t="s">
        <v>36</v>
      </c>
      <c r="O483" s="2">
        <v>0</v>
      </c>
      <c r="P483" s="3">
        <f>P482-VLookups!$D$42</f>
        <v>-482</v>
      </c>
      <c r="Q483" s="5">
        <v>239</v>
      </c>
      <c r="R483" s="2">
        <v>0</v>
      </c>
      <c r="S483" s="3">
        <f>VLookups!$D$50</f>
        <v>-4487.7037773753191</v>
      </c>
      <c r="T483" s="2">
        <v>0</v>
      </c>
      <c r="U483" s="1">
        <v>335</v>
      </c>
      <c r="V483" s="2">
        <f>V482-VLookups!$D$54</f>
        <v>-2995</v>
      </c>
      <c r="W483" s="2">
        <f>-VLookups!$D$60</f>
        <v>-400</v>
      </c>
      <c r="X483" s="2">
        <f>-VLookups!$D$62</f>
        <v>-175</v>
      </c>
      <c r="Y483" s="6">
        <f>Y482*(1+VLookups!$D$57/12)</f>
        <v>-807.035162892171</v>
      </c>
      <c r="Z483" s="1">
        <f>E483*VLookups!$J$3</f>
        <v>417.30226666666402</v>
      </c>
      <c r="AA483" s="1" t="s">
        <v>36</v>
      </c>
      <c r="AB483" s="6">
        <f t="shared" si="28"/>
        <v>-2098.7201961008695</v>
      </c>
      <c r="AC483" s="1">
        <f t="shared" si="29"/>
        <v>-443997.37916400423</v>
      </c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</row>
    <row r="484" spans="1:43" x14ac:dyDescent="0.25">
      <c r="A484" s="1"/>
      <c r="B484" s="1">
        <v>480</v>
      </c>
      <c r="C484" s="1">
        <f t="shared" si="30"/>
        <v>63</v>
      </c>
      <c r="D484" s="1">
        <f t="shared" si="31"/>
        <v>0</v>
      </c>
      <c r="E484" s="3">
        <f>E483+VLookups!$D$8</f>
        <v>10432.5916666666</v>
      </c>
      <c r="F484" s="3">
        <f>-E484*VLookups!$D$10</f>
        <v>-312.97774999999797</v>
      </c>
      <c r="G484" s="8">
        <v>0</v>
      </c>
      <c r="H484" s="3">
        <f>(-[3]VLookups!$D$13)*(E484+F484)</f>
        <v>-3288.8745229166457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3" t="s">
        <v>36</v>
      </c>
      <c r="O484" s="2">
        <v>0</v>
      </c>
      <c r="P484" s="3">
        <f>P483-VLookups!$D$42</f>
        <v>-483.5</v>
      </c>
      <c r="Q484" s="5">
        <v>240</v>
      </c>
      <c r="R484" s="2">
        <v>0</v>
      </c>
      <c r="S484" s="3">
        <f>VLookups!$D$50</f>
        <v>-4487.7037773753191</v>
      </c>
      <c r="T484" s="2">
        <v>0</v>
      </c>
      <c r="U484" s="1">
        <v>336</v>
      </c>
      <c r="V484" s="2">
        <f>V483-VLookups!$D$54</f>
        <v>-3000</v>
      </c>
      <c r="W484" s="2">
        <f>-VLookups!$D$60</f>
        <v>-400</v>
      </c>
      <c r="X484" s="2">
        <f>-VLookups!$D$62</f>
        <v>-175</v>
      </c>
      <c r="Y484" s="6">
        <f>Y483*(1+VLookups!$D$57/12)</f>
        <v>-809.38901545060651</v>
      </c>
      <c r="Z484" s="1">
        <f>E484*VLookups!$J$3</f>
        <v>417.30366666666401</v>
      </c>
      <c r="AA484" s="1" t="s">
        <v>36</v>
      </c>
      <c r="AB484" s="6">
        <f t="shared" si="28"/>
        <v>-2107.5497324093053</v>
      </c>
      <c r="AC484" s="1">
        <f t="shared" si="29"/>
        <v>-446844.92452835356</v>
      </c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</row>
    <row r="485" spans="1:43" x14ac:dyDescent="0.25">
      <c r="A485" s="1"/>
      <c r="B485" s="1">
        <v>481</v>
      </c>
      <c r="C485" s="1">
        <f t="shared" si="30"/>
        <v>63</v>
      </c>
      <c r="D485" s="1">
        <f t="shared" si="31"/>
        <v>1</v>
      </c>
      <c r="E485" s="3">
        <f>E484+VLookups!$D$8</f>
        <v>10432.6266666666</v>
      </c>
      <c r="F485" s="3">
        <f>-E485*VLookups!$D$10</f>
        <v>-312.97879999999799</v>
      </c>
      <c r="G485" s="8">
        <v>0</v>
      </c>
      <c r="H485" s="3">
        <f>(-[3]VLookups!$D$13)*(E485+F485)</f>
        <v>-3288.8855566666462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3" t="s">
        <v>36</v>
      </c>
      <c r="O485" s="2">
        <v>0</v>
      </c>
      <c r="P485" s="3">
        <f>P484-VLookups!$D$42</f>
        <v>-485</v>
      </c>
      <c r="Q485" s="5">
        <v>241</v>
      </c>
      <c r="R485" s="2">
        <v>0</v>
      </c>
      <c r="S485" s="3">
        <f>VLookups!$D$50</f>
        <v>-4487.7037773753191</v>
      </c>
      <c r="T485" s="2">
        <v>0</v>
      </c>
      <c r="U485" s="1">
        <v>337</v>
      </c>
      <c r="V485" s="2">
        <f>V484-VLookups!$D$54</f>
        <v>-3005</v>
      </c>
      <c r="W485" s="2">
        <f>-VLookups!$D$60</f>
        <v>-400</v>
      </c>
      <c r="X485" s="2">
        <f>-VLookups!$D$62</f>
        <v>-175</v>
      </c>
      <c r="Y485" s="6">
        <f>Y484*(1+VLookups!$D$57/12)</f>
        <v>-811.74973341233749</v>
      </c>
      <c r="Z485" s="1">
        <f>E485*VLookups!$J$3</f>
        <v>417.305066666664</v>
      </c>
      <c r="AA485" s="1" t="s">
        <v>36</v>
      </c>
      <c r="AB485" s="6">
        <f t="shared" si="28"/>
        <v>-2116.3861341210359</v>
      </c>
      <c r="AC485" s="1">
        <f t="shared" si="29"/>
        <v>-449706.05220335518</v>
      </c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</row>
    <row r="486" spans="1:43" x14ac:dyDescent="0.25">
      <c r="A486" s="1"/>
      <c r="B486" s="1">
        <v>482</v>
      </c>
      <c r="C486" s="1">
        <f t="shared" si="30"/>
        <v>63</v>
      </c>
      <c r="D486" s="1">
        <f t="shared" si="31"/>
        <v>2</v>
      </c>
      <c r="E486" s="3">
        <f>E485+VLookups!$D$8</f>
        <v>10432.6616666666</v>
      </c>
      <c r="F486" s="3">
        <f>-E486*VLookups!$D$10</f>
        <v>-312.97984999999795</v>
      </c>
      <c r="G486" s="8">
        <v>0</v>
      </c>
      <c r="H486" s="3">
        <f>(-[3]VLookups!$D$13)*(E486+F486)</f>
        <v>-3288.8965904166457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3" t="s">
        <v>36</v>
      </c>
      <c r="O486" s="2">
        <v>0</v>
      </c>
      <c r="P486" s="3">
        <f>P485-VLookups!$D$42</f>
        <v>-486.5</v>
      </c>
      <c r="Q486" s="5">
        <v>242</v>
      </c>
      <c r="R486" s="2">
        <v>0</v>
      </c>
      <c r="S486" s="3">
        <f>VLookups!$D$50</f>
        <v>-4487.7037773753191</v>
      </c>
      <c r="T486" s="2">
        <v>0</v>
      </c>
      <c r="U486" s="1">
        <v>338</v>
      </c>
      <c r="V486" s="2">
        <f>V485-VLookups!$D$54</f>
        <v>-3010</v>
      </c>
      <c r="W486" s="2">
        <f>-VLookups!$D$60</f>
        <v>-400</v>
      </c>
      <c r="X486" s="2">
        <f>-VLookups!$D$62</f>
        <v>-175</v>
      </c>
      <c r="Y486" s="6">
        <f>Y485*(1+VLookups!$D$57/12)</f>
        <v>-814.11733680145687</v>
      </c>
      <c r="Z486" s="1">
        <f>E486*VLookups!$J$3</f>
        <v>417.30646666666399</v>
      </c>
      <c r="AA486" s="1" t="s">
        <v>36</v>
      </c>
      <c r="AB486" s="6">
        <f t="shared" si="28"/>
        <v>-2125.2294212601555</v>
      </c>
      <c r="AC486" s="1">
        <f t="shared" si="29"/>
        <v>-452580.79171162099</v>
      </c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</row>
    <row r="487" spans="1:43" x14ac:dyDescent="0.25">
      <c r="A487" s="1"/>
      <c r="B487" s="1">
        <v>483</v>
      </c>
      <c r="C487" s="1">
        <f t="shared" si="30"/>
        <v>63</v>
      </c>
      <c r="D487" s="1">
        <f t="shared" si="31"/>
        <v>3</v>
      </c>
      <c r="E487" s="3">
        <f>E486+VLookups!$D$8</f>
        <v>10432.696666666599</v>
      </c>
      <c r="F487" s="3">
        <f>-E487*VLookups!$D$10</f>
        <v>-312.98089999999797</v>
      </c>
      <c r="G487" s="8">
        <v>0</v>
      </c>
      <c r="H487" s="3">
        <f>(-[3]VLookups!$D$13)*(E487+F487)</f>
        <v>-3288.9076241666453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3" t="s">
        <v>36</v>
      </c>
      <c r="O487" s="2">
        <v>0</v>
      </c>
      <c r="P487" s="3">
        <f>P486-VLookups!$D$42</f>
        <v>-488</v>
      </c>
      <c r="Q487" s="5">
        <v>243</v>
      </c>
      <c r="R487" s="2">
        <v>0</v>
      </c>
      <c r="S487" s="3">
        <f>VLookups!$D$50</f>
        <v>-4487.7037773753191</v>
      </c>
      <c r="T487" s="2">
        <v>0</v>
      </c>
      <c r="U487" s="1">
        <v>339</v>
      </c>
      <c r="V487" s="2">
        <f>V486-VLookups!$D$54</f>
        <v>-3015</v>
      </c>
      <c r="W487" s="2">
        <f>-VLookups!$D$60</f>
        <v>-400</v>
      </c>
      <c r="X487" s="2">
        <f>-VLookups!$D$62</f>
        <v>-175</v>
      </c>
      <c r="Y487" s="6">
        <f>Y486*(1+VLookups!$D$57/12)</f>
        <v>-816.49184570046111</v>
      </c>
      <c r="Z487" s="1">
        <f>E487*VLookups!$J$3</f>
        <v>417.30786666666398</v>
      </c>
      <c r="AA487" s="1" t="s">
        <v>36</v>
      </c>
      <c r="AB487" s="6">
        <f t="shared" si="28"/>
        <v>-2134.0796139091608</v>
      </c>
      <c r="AC487" s="1">
        <f t="shared" si="29"/>
        <v>-455469.17264504958</v>
      </c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</row>
    <row r="488" spans="1:43" x14ac:dyDescent="0.25">
      <c r="A488" s="1"/>
      <c r="B488" s="1">
        <v>484</v>
      </c>
      <c r="C488" s="1">
        <f t="shared" si="30"/>
        <v>63</v>
      </c>
      <c r="D488" s="1">
        <f t="shared" si="31"/>
        <v>4</v>
      </c>
      <c r="E488" s="3">
        <f>E487+VLookups!$D$8</f>
        <v>10432.731666666599</v>
      </c>
      <c r="F488" s="3">
        <f>-E488*VLookups!$D$10</f>
        <v>-312.98194999999799</v>
      </c>
      <c r="G488" s="8">
        <v>0</v>
      </c>
      <c r="H488" s="3">
        <f>(-[3]VLookups!$D$13)*(E488+F488)</f>
        <v>-3288.9186579166458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3" t="s">
        <v>36</v>
      </c>
      <c r="O488" s="2">
        <v>0</v>
      </c>
      <c r="P488" s="3">
        <f>P487-VLookups!$D$42</f>
        <v>-489.5</v>
      </c>
      <c r="Q488" s="5">
        <v>244</v>
      </c>
      <c r="R488" s="2">
        <v>0</v>
      </c>
      <c r="S488" s="3">
        <f>VLookups!$D$50</f>
        <v>-4487.7037773753191</v>
      </c>
      <c r="T488" s="2">
        <v>0</v>
      </c>
      <c r="U488" s="1">
        <v>340</v>
      </c>
      <c r="V488" s="2">
        <f>V487-VLookups!$D$54</f>
        <v>-3020</v>
      </c>
      <c r="W488" s="2">
        <f>-VLookups!$D$60</f>
        <v>-400</v>
      </c>
      <c r="X488" s="2">
        <f>-VLookups!$D$62</f>
        <v>-175</v>
      </c>
      <c r="Y488" s="6">
        <f>Y487*(1+VLookups!$D$57/12)</f>
        <v>-818.87328025042075</v>
      </c>
      <c r="Z488" s="1">
        <f>E488*VLookups!$J$3</f>
        <v>417.30926666666397</v>
      </c>
      <c r="AA488" s="1" t="s">
        <v>36</v>
      </c>
      <c r="AB488" s="6">
        <f t="shared" si="28"/>
        <v>-2142.9367322091198</v>
      </c>
      <c r="AC488" s="1">
        <f t="shared" si="29"/>
        <v>-458371.22466500045</v>
      </c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</row>
    <row r="489" spans="1:43" x14ac:dyDescent="0.25">
      <c r="A489" s="1"/>
      <c r="B489" s="1">
        <v>485</v>
      </c>
      <c r="C489" s="1">
        <f t="shared" si="30"/>
        <v>63</v>
      </c>
      <c r="D489" s="1">
        <f t="shared" si="31"/>
        <v>5</v>
      </c>
      <c r="E489" s="3">
        <f>E488+VLookups!$D$8</f>
        <v>10432.766666666599</v>
      </c>
      <c r="F489" s="3">
        <f>-E489*VLookups!$D$10</f>
        <v>-312.98299999999796</v>
      </c>
      <c r="G489" s="8">
        <v>0</v>
      </c>
      <c r="H489" s="3">
        <f>(-[3]VLookups!$D$13)*(E489+F489)</f>
        <v>-3288.9296916666453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3" t="s">
        <v>36</v>
      </c>
      <c r="O489" s="2">
        <v>0</v>
      </c>
      <c r="P489" s="3">
        <f>P488-VLookups!$D$42</f>
        <v>-491</v>
      </c>
      <c r="Q489" s="5">
        <v>245</v>
      </c>
      <c r="R489" s="2">
        <v>0</v>
      </c>
      <c r="S489" s="3">
        <f>VLookups!$D$50</f>
        <v>-4487.7037773753191</v>
      </c>
      <c r="T489" s="2">
        <v>0</v>
      </c>
      <c r="U489" s="1">
        <v>341</v>
      </c>
      <c r="V489" s="2">
        <f>V488-VLookups!$D$54</f>
        <v>-3025</v>
      </c>
      <c r="W489" s="2">
        <f>-VLookups!$D$60</f>
        <v>-400</v>
      </c>
      <c r="X489" s="2">
        <f>-VLookups!$D$62</f>
        <v>-175</v>
      </c>
      <c r="Y489" s="6">
        <f>Y488*(1+VLookups!$D$57/12)</f>
        <v>-821.26166065115115</v>
      </c>
      <c r="Z489" s="1">
        <f>E489*VLookups!$J$3</f>
        <v>417.31066666666396</v>
      </c>
      <c r="AA489" s="1" t="s">
        <v>36</v>
      </c>
      <c r="AB489" s="6">
        <f t="shared" si="28"/>
        <v>-2151.8007963598507</v>
      </c>
      <c r="AC489" s="1">
        <f t="shared" si="29"/>
        <v>-461286.97750246862</v>
      </c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</row>
    <row r="490" spans="1:43" x14ac:dyDescent="0.25">
      <c r="A490" s="1"/>
      <c r="B490" s="1">
        <v>486</v>
      </c>
      <c r="C490" s="1">
        <f t="shared" si="30"/>
        <v>63</v>
      </c>
      <c r="D490" s="1">
        <f t="shared" si="31"/>
        <v>6</v>
      </c>
      <c r="E490" s="3">
        <f>E489+VLookups!$D$8</f>
        <v>10432.801666666599</v>
      </c>
      <c r="F490" s="3">
        <f>-E490*VLookups!$D$10</f>
        <v>-312.98404999999798</v>
      </c>
      <c r="G490" s="8">
        <v>0</v>
      </c>
      <c r="H490" s="3">
        <f>(-[3]VLookups!$D$13)*(E490+F490)</f>
        <v>-3288.9407254166458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3" t="s">
        <v>36</v>
      </c>
      <c r="O490" s="2">
        <v>0</v>
      </c>
      <c r="P490" s="3">
        <f>P489-VLookups!$D$42</f>
        <v>-492.5</v>
      </c>
      <c r="Q490" s="5">
        <v>246</v>
      </c>
      <c r="R490" s="2">
        <v>0</v>
      </c>
      <c r="S490" s="3">
        <f>VLookups!$D$50</f>
        <v>-4487.7037773753191</v>
      </c>
      <c r="T490" s="2">
        <v>0</v>
      </c>
      <c r="U490" s="1">
        <v>342</v>
      </c>
      <c r="V490" s="2">
        <f>V489-VLookups!$D$54</f>
        <v>-3030</v>
      </c>
      <c r="W490" s="2">
        <f>-VLookups!$D$60</f>
        <v>-400</v>
      </c>
      <c r="X490" s="2">
        <f>-VLookups!$D$62</f>
        <v>-175</v>
      </c>
      <c r="Y490" s="6">
        <f>Y489*(1+VLookups!$D$57/12)</f>
        <v>-823.65700716138372</v>
      </c>
      <c r="Z490" s="1">
        <f>E490*VLookups!$J$3</f>
        <v>417.31206666666395</v>
      </c>
      <c r="AA490" s="1" t="s">
        <v>36</v>
      </c>
      <c r="AB490" s="6">
        <f t="shared" si="28"/>
        <v>-2160.6718266200824</v>
      </c>
      <c r="AC490" s="1">
        <f t="shared" si="29"/>
        <v>-464216.46095825947</v>
      </c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</row>
    <row r="491" spans="1:43" x14ac:dyDescent="0.25">
      <c r="A491" s="1"/>
      <c r="B491" s="1">
        <v>487</v>
      </c>
      <c r="C491" s="1">
        <f t="shared" si="30"/>
        <v>63</v>
      </c>
      <c r="D491" s="1">
        <f t="shared" si="31"/>
        <v>7</v>
      </c>
      <c r="E491" s="3">
        <f>E490+VLookups!$D$8</f>
        <v>10432.836666666599</v>
      </c>
      <c r="F491" s="3">
        <f>-E491*VLookups!$D$10</f>
        <v>-312.98509999999794</v>
      </c>
      <c r="G491" s="8">
        <v>0</v>
      </c>
      <c r="H491" s="3">
        <f>(-[3]VLookups!$D$13)*(E491+F491)</f>
        <v>-3288.9517591666454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3" t="s">
        <v>36</v>
      </c>
      <c r="O491" s="2">
        <v>0</v>
      </c>
      <c r="P491" s="3">
        <f>P490-VLookups!$D$42</f>
        <v>-494</v>
      </c>
      <c r="Q491" s="5">
        <v>247</v>
      </c>
      <c r="R491" s="2">
        <v>0</v>
      </c>
      <c r="S491" s="3">
        <f>VLookups!$D$50</f>
        <v>-4487.7037773753191</v>
      </c>
      <c r="T491" s="2">
        <v>0</v>
      </c>
      <c r="U491" s="1">
        <v>343</v>
      </c>
      <c r="V491" s="2">
        <f>V490-VLookups!$D$54</f>
        <v>-3035</v>
      </c>
      <c r="W491" s="2">
        <f>-VLookups!$D$60</f>
        <v>-400</v>
      </c>
      <c r="X491" s="2">
        <f>-VLookups!$D$62</f>
        <v>-175</v>
      </c>
      <c r="Y491" s="6">
        <f>Y490*(1+VLookups!$D$57/12)</f>
        <v>-826.05934009893781</v>
      </c>
      <c r="Z491" s="1">
        <f>E491*VLookups!$J$3</f>
        <v>417.31346666666394</v>
      </c>
      <c r="AA491" s="1" t="s">
        <v>36</v>
      </c>
      <c r="AB491" s="6">
        <f t="shared" si="28"/>
        <v>-2169.5498433076377</v>
      </c>
      <c r="AC491" s="1">
        <f t="shared" si="29"/>
        <v>-467159.70490316424</v>
      </c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</row>
    <row r="492" spans="1:43" x14ac:dyDescent="0.25">
      <c r="A492" s="1"/>
      <c r="B492" s="1">
        <v>488</v>
      </c>
      <c r="C492" s="1">
        <f t="shared" si="30"/>
        <v>63</v>
      </c>
      <c r="D492" s="1">
        <f t="shared" si="31"/>
        <v>8</v>
      </c>
      <c r="E492" s="3">
        <f>E491+VLookups!$D$8</f>
        <v>10432.871666666599</v>
      </c>
      <c r="F492" s="3">
        <f>-E492*VLookups!$D$10</f>
        <v>-312.98614999999796</v>
      </c>
      <c r="G492" s="8">
        <v>0</v>
      </c>
      <c r="H492" s="3">
        <f>(-[3]VLookups!$D$13)*(E492+F492)</f>
        <v>-3288.962792916645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3" t="s">
        <v>36</v>
      </c>
      <c r="O492" s="2">
        <v>0</v>
      </c>
      <c r="P492" s="3">
        <f>P491-VLookups!$D$42</f>
        <v>-495.5</v>
      </c>
      <c r="Q492" s="5">
        <v>248</v>
      </c>
      <c r="R492" s="2">
        <v>0</v>
      </c>
      <c r="S492" s="3">
        <f>VLookups!$D$50</f>
        <v>-4487.7037773753191</v>
      </c>
      <c r="T492" s="2">
        <v>0</v>
      </c>
      <c r="U492" s="1">
        <v>344</v>
      </c>
      <c r="V492" s="2">
        <f>V491-VLookups!$D$54</f>
        <v>-3040</v>
      </c>
      <c r="W492" s="2">
        <f>-VLookups!$D$60</f>
        <v>-400</v>
      </c>
      <c r="X492" s="2">
        <f>-VLookups!$D$62</f>
        <v>-175</v>
      </c>
      <c r="Y492" s="6">
        <f>Y491*(1+VLookups!$D$57/12)</f>
        <v>-828.46867984089306</v>
      </c>
      <c r="Z492" s="1">
        <f>E492*VLookups!$J$3</f>
        <v>417.31486666666393</v>
      </c>
      <c r="AA492" s="1" t="s">
        <v>36</v>
      </c>
      <c r="AB492" s="6">
        <f t="shared" si="28"/>
        <v>-2178.4348667995937</v>
      </c>
      <c r="AC492" s="1">
        <f t="shared" si="29"/>
        <v>-470116.73927813576</v>
      </c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</row>
    <row r="493" spans="1:43" x14ac:dyDescent="0.25">
      <c r="A493" s="1"/>
      <c r="B493" s="1">
        <v>489</v>
      </c>
      <c r="C493" s="1">
        <f t="shared" si="30"/>
        <v>63</v>
      </c>
      <c r="D493" s="1">
        <f t="shared" si="31"/>
        <v>9</v>
      </c>
      <c r="E493" s="3">
        <f>E492+VLookups!$D$8</f>
        <v>10432.906666666599</v>
      </c>
      <c r="F493" s="3">
        <f>-E493*VLookups!$D$10</f>
        <v>-312.98719999999793</v>
      </c>
      <c r="G493" s="8">
        <v>0</v>
      </c>
      <c r="H493" s="3">
        <f>(-[3]VLookups!$D$13)*(E493+F493)</f>
        <v>-3288.9738266666454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3" t="s">
        <v>36</v>
      </c>
      <c r="O493" s="2">
        <v>0</v>
      </c>
      <c r="P493" s="3">
        <f>P492-VLookups!$D$42</f>
        <v>-497</v>
      </c>
      <c r="Q493" s="5">
        <v>249</v>
      </c>
      <c r="R493" s="2">
        <v>0</v>
      </c>
      <c r="S493" s="3">
        <f>VLookups!$D$50</f>
        <v>-4487.7037773753191</v>
      </c>
      <c r="T493" s="2">
        <v>0</v>
      </c>
      <c r="U493" s="1">
        <v>345</v>
      </c>
      <c r="V493" s="2">
        <f>V492-VLookups!$D$54</f>
        <v>-3045</v>
      </c>
      <c r="W493" s="2">
        <f>-VLookups!$D$60</f>
        <v>-400</v>
      </c>
      <c r="X493" s="2">
        <f>-VLookups!$D$62</f>
        <v>-175</v>
      </c>
      <c r="Y493" s="6">
        <f>Y492*(1+VLookups!$D$57/12)</f>
        <v>-830.88504682376231</v>
      </c>
      <c r="Z493" s="1">
        <f>E493*VLookups!$J$3</f>
        <v>417.31626666666398</v>
      </c>
      <c r="AA493" s="1" t="s">
        <v>36</v>
      </c>
      <c r="AB493" s="6">
        <f t="shared" si="28"/>
        <v>-2187.3269175324622</v>
      </c>
      <c r="AC493" s="1">
        <f t="shared" si="29"/>
        <v>-473087.59409446514</v>
      </c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</row>
    <row r="494" spans="1:43" x14ac:dyDescent="0.25">
      <c r="A494" s="1"/>
      <c r="B494" s="1">
        <v>490</v>
      </c>
      <c r="C494" s="1">
        <f t="shared" si="30"/>
        <v>63</v>
      </c>
      <c r="D494" s="1">
        <f t="shared" si="31"/>
        <v>10</v>
      </c>
      <c r="E494" s="3">
        <f>E493+VLookups!$D$8</f>
        <v>10432.941666666598</v>
      </c>
      <c r="F494" s="3">
        <f>-E494*VLookups!$D$10</f>
        <v>-312.98824999999795</v>
      </c>
      <c r="G494" s="8">
        <v>0</v>
      </c>
      <c r="H494" s="3">
        <f>(-[3]VLookups!$D$13)*(E494+F494)</f>
        <v>-3288.984860416645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3" t="s">
        <v>36</v>
      </c>
      <c r="O494" s="2">
        <v>0</v>
      </c>
      <c r="P494" s="3">
        <f>P493-VLookups!$D$42</f>
        <v>-498.5</v>
      </c>
      <c r="Q494" s="5">
        <v>250</v>
      </c>
      <c r="R494" s="2">
        <v>0</v>
      </c>
      <c r="S494" s="3">
        <f>VLookups!$D$50</f>
        <v>-4487.7037773753191</v>
      </c>
      <c r="T494" s="2">
        <v>0</v>
      </c>
      <c r="U494" s="1">
        <v>346</v>
      </c>
      <c r="V494" s="2">
        <f>V493-VLookups!$D$54</f>
        <v>-3050</v>
      </c>
      <c r="W494" s="2">
        <f>-VLookups!$D$60</f>
        <v>-400</v>
      </c>
      <c r="X494" s="2">
        <f>-VLookups!$D$62</f>
        <v>-175</v>
      </c>
      <c r="Y494" s="6">
        <f>Y493*(1+VLookups!$D$57/12)</f>
        <v>-833.30846154366498</v>
      </c>
      <c r="Z494" s="1">
        <f>E494*VLookups!$J$3</f>
        <v>417.31766666666397</v>
      </c>
      <c r="AA494" s="1" t="s">
        <v>36</v>
      </c>
      <c r="AB494" s="6">
        <f t="shared" si="28"/>
        <v>-2196.2260160023657</v>
      </c>
      <c r="AC494" s="1">
        <f t="shared" si="29"/>
        <v>-476072.29943395831</v>
      </c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spans="1:43" x14ac:dyDescent="0.25">
      <c r="A495" s="1"/>
      <c r="B495" s="1">
        <v>491</v>
      </c>
      <c r="C495" s="1">
        <f t="shared" si="30"/>
        <v>63</v>
      </c>
      <c r="D495" s="1">
        <f t="shared" si="31"/>
        <v>11</v>
      </c>
      <c r="E495" s="3">
        <f>E494+VLookups!$D$8</f>
        <v>10432.976666666598</v>
      </c>
      <c r="F495" s="3">
        <f>-E495*VLookups!$D$10</f>
        <v>-312.98929999999791</v>
      </c>
      <c r="G495" s="8">
        <v>0</v>
      </c>
      <c r="H495" s="3">
        <f>(-[3]VLookups!$D$13)*(E495+F495)</f>
        <v>-3288.9958941666455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3" t="s">
        <v>36</v>
      </c>
      <c r="O495" s="2">
        <v>0</v>
      </c>
      <c r="P495" s="3">
        <f>P494-VLookups!$D$42</f>
        <v>-500</v>
      </c>
      <c r="Q495" s="5">
        <v>251</v>
      </c>
      <c r="R495" s="2">
        <v>0</v>
      </c>
      <c r="S495" s="3">
        <f>VLookups!$D$50</f>
        <v>-4487.7037773753191</v>
      </c>
      <c r="T495" s="2">
        <v>0</v>
      </c>
      <c r="U495" s="1">
        <v>347</v>
      </c>
      <c r="V495" s="2">
        <f>V494-VLookups!$D$54</f>
        <v>-3055</v>
      </c>
      <c r="W495" s="2">
        <f>-VLookups!$D$60</f>
        <v>-400</v>
      </c>
      <c r="X495" s="2">
        <f>-VLookups!$D$62</f>
        <v>-175</v>
      </c>
      <c r="Y495" s="6">
        <f>Y494*(1+VLookups!$D$57/12)</f>
        <v>-835.73894455650066</v>
      </c>
      <c r="Z495" s="1">
        <f>E495*VLookups!$J$3</f>
        <v>417.31906666666396</v>
      </c>
      <c r="AA495" s="1" t="s">
        <v>36</v>
      </c>
      <c r="AB495" s="6">
        <f t="shared" si="28"/>
        <v>-2205.1321827652</v>
      </c>
      <c r="AC495" s="1">
        <f t="shared" si="29"/>
        <v>-479070.8854491135</v>
      </c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 x14ac:dyDescent="0.25">
      <c r="A496" s="1"/>
      <c r="B496" s="1">
        <v>492</v>
      </c>
      <c r="C496" s="1">
        <f t="shared" si="30"/>
        <v>64</v>
      </c>
      <c r="D496" s="1">
        <f t="shared" si="31"/>
        <v>0</v>
      </c>
      <c r="E496" s="3">
        <f>E495+VLookups!$D$8</f>
        <v>10433.011666666598</v>
      </c>
      <c r="F496" s="3">
        <f>-E496*VLookups!$D$10</f>
        <v>-312.99034999999793</v>
      </c>
      <c r="G496" s="8">
        <v>0</v>
      </c>
      <c r="H496" s="3">
        <f>(-[3]VLookups!$D$13)*(E496+F496)</f>
        <v>-3289.0069279166451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3" t="s">
        <v>36</v>
      </c>
      <c r="O496" s="2">
        <v>0</v>
      </c>
      <c r="P496" s="3">
        <f>P495-VLookups!$D$42</f>
        <v>-501.5</v>
      </c>
      <c r="Q496" s="5">
        <v>252</v>
      </c>
      <c r="R496" s="2">
        <v>0</v>
      </c>
      <c r="S496" s="3">
        <f>VLookups!$D$50</f>
        <v>-4487.7037773753191</v>
      </c>
      <c r="T496" s="2">
        <v>0</v>
      </c>
      <c r="U496" s="1">
        <v>348</v>
      </c>
      <c r="V496" s="2">
        <f>V495-VLookups!$D$54</f>
        <v>-3060</v>
      </c>
      <c r="W496" s="2">
        <f>-VLookups!$D$60</f>
        <v>-400</v>
      </c>
      <c r="X496" s="2">
        <f>-VLookups!$D$62</f>
        <v>-175</v>
      </c>
      <c r="Y496" s="6">
        <f>Y495*(1+VLookups!$D$57/12)</f>
        <v>-838.17651647812374</v>
      </c>
      <c r="Z496" s="1">
        <f>E496*VLookups!$J$3</f>
        <v>417.32046666666395</v>
      </c>
      <c r="AA496" s="1" t="s">
        <v>36</v>
      </c>
      <c r="AB496" s="6">
        <f t="shared" si="28"/>
        <v>-2214.0454384368245</v>
      </c>
      <c r="AC496" s="1">
        <f t="shared" si="29"/>
        <v>-482083.38236329891</v>
      </c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 x14ac:dyDescent="0.25">
      <c r="A497" s="1"/>
      <c r="B497" s="1">
        <v>493</v>
      </c>
      <c r="C497" s="1">
        <f t="shared" si="30"/>
        <v>64</v>
      </c>
      <c r="D497" s="1">
        <f t="shared" si="31"/>
        <v>1</v>
      </c>
      <c r="E497" s="3">
        <f>E496+VLookups!$D$8</f>
        <v>10433.046666666598</v>
      </c>
      <c r="F497" s="3">
        <f>-E497*VLookups!$D$10</f>
        <v>-312.99139999999795</v>
      </c>
      <c r="G497" s="8">
        <v>0</v>
      </c>
      <c r="H497" s="3">
        <f>(-[3]VLookups!$D$13)*(E497+F497)</f>
        <v>-3289.0179616666455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3" t="s">
        <v>36</v>
      </c>
      <c r="O497" s="2">
        <v>0</v>
      </c>
      <c r="P497" s="3">
        <f>P496-VLookups!$D$42</f>
        <v>-503</v>
      </c>
      <c r="Q497" s="5">
        <v>253</v>
      </c>
      <c r="R497" s="2">
        <v>0</v>
      </c>
      <c r="S497" s="3">
        <f>VLookups!$D$50</f>
        <v>-4487.7037773753191</v>
      </c>
      <c r="T497" s="2">
        <v>0</v>
      </c>
      <c r="U497" s="1">
        <v>349</v>
      </c>
      <c r="V497" s="2">
        <f>V496-VLookups!$D$54</f>
        <v>-3065</v>
      </c>
      <c r="W497" s="2">
        <f>-VLookups!$D$60</f>
        <v>-400</v>
      </c>
      <c r="X497" s="2">
        <f>-VLookups!$D$62</f>
        <v>-175</v>
      </c>
      <c r="Y497" s="6">
        <f>Y496*(1+VLookups!$D$57/12)</f>
        <v>-840.62119798451829</v>
      </c>
      <c r="Z497" s="1">
        <f>E497*VLookups!$J$3</f>
        <v>417.32186666666394</v>
      </c>
      <c r="AA497" s="1" t="s">
        <v>36</v>
      </c>
      <c r="AB497" s="6">
        <f t="shared" si="28"/>
        <v>-2222.9658036932183</v>
      </c>
      <c r="AC497" s="1">
        <f t="shared" si="29"/>
        <v>-485109.82047093101</v>
      </c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 x14ac:dyDescent="0.25">
      <c r="A498" s="1"/>
      <c r="B498" s="1">
        <v>494</v>
      </c>
      <c r="C498" s="1">
        <f t="shared" si="30"/>
        <v>64</v>
      </c>
      <c r="D498" s="1">
        <f t="shared" si="31"/>
        <v>2</v>
      </c>
      <c r="E498" s="3">
        <f>E497+VLookups!$D$8</f>
        <v>10433.081666666598</v>
      </c>
      <c r="F498" s="3">
        <f>-E498*VLookups!$D$10</f>
        <v>-312.99244999999792</v>
      </c>
      <c r="G498" s="8">
        <v>0</v>
      </c>
      <c r="H498" s="3">
        <f>(-[3]VLookups!$D$13)*(E498+F498)</f>
        <v>-3289.0289954166451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3" t="s">
        <v>36</v>
      </c>
      <c r="O498" s="2">
        <v>0</v>
      </c>
      <c r="P498" s="3">
        <f>P497-VLookups!$D$42</f>
        <v>-504.5</v>
      </c>
      <c r="Q498" s="5">
        <v>254</v>
      </c>
      <c r="R498" s="2">
        <v>0</v>
      </c>
      <c r="S498" s="3">
        <f>VLookups!$D$50</f>
        <v>-4487.7037773753191</v>
      </c>
      <c r="T498" s="2">
        <v>0</v>
      </c>
      <c r="U498" s="1">
        <v>350</v>
      </c>
      <c r="V498" s="2">
        <f>V497-VLookups!$D$54</f>
        <v>-3070</v>
      </c>
      <c r="W498" s="2">
        <f>-VLookups!$D$60</f>
        <v>-400</v>
      </c>
      <c r="X498" s="2">
        <f>-VLookups!$D$62</f>
        <v>-175</v>
      </c>
      <c r="Y498" s="6">
        <f>Y497*(1+VLookups!$D$57/12)</f>
        <v>-843.07300981197318</v>
      </c>
      <c r="Z498" s="1">
        <f>E498*VLookups!$J$3</f>
        <v>417.32326666666393</v>
      </c>
      <c r="AA498" s="1" t="s">
        <v>36</v>
      </c>
      <c r="AB498" s="6">
        <f t="shared" si="28"/>
        <v>-2231.8932992706737</v>
      </c>
      <c r="AC498" s="1">
        <f t="shared" si="29"/>
        <v>-488150.23013765324</v>
      </c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</row>
    <row r="499" spans="1:43" x14ac:dyDescent="0.25">
      <c r="A499" s="1"/>
      <c r="B499" s="1">
        <v>495</v>
      </c>
      <c r="C499" s="1">
        <f t="shared" si="30"/>
        <v>64</v>
      </c>
      <c r="D499" s="1">
        <f t="shared" si="31"/>
        <v>3</v>
      </c>
      <c r="E499" s="3">
        <f>E498+VLookups!$D$8</f>
        <v>10433.116666666598</v>
      </c>
      <c r="F499" s="3">
        <f>-E499*VLookups!$D$10</f>
        <v>-312.99349999999794</v>
      </c>
      <c r="G499" s="8">
        <v>0</v>
      </c>
      <c r="H499" s="3">
        <f>(-[3]VLookups!$D$13)*(E499+F499)</f>
        <v>-3289.0400291666447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3" t="s">
        <v>36</v>
      </c>
      <c r="O499" s="2">
        <v>0</v>
      </c>
      <c r="P499" s="3">
        <f>P498-VLookups!$D$42</f>
        <v>-506</v>
      </c>
      <c r="Q499" s="5">
        <v>255</v>
      </c>
      <c r="R499" s="2">
        <v>0</v>
      </c>
      <c r="S499" s="3">
        <f>VLookups!$D$50</f>
        <v>-4487.7037773753191</v>
      </c>
      <c r="T499" s="2">
        <v>0</v>
      </c>
      <c r="U499" s="1">
        <v>351</v>
      </c>
      <c r="V499" s="2">
        <f>V498-VLookups!$D$54</f>
        <v>-3075</v>
      </c>
      <c r="W499" s="2">
        <f>-VLookups!$D$60</f>
        <v>-400</v>
      </c>
      <c r="X499" s="2">
        <f>-VLookups!$D$62</f>
        <v>-175</v>
      </c>
      <c r="Y499" s="6">
        <f>Y498*(1+VLookups!$D$57/12)</f>
        <v>-845.53197275725813</v>
      </c>
      <c r="Z499" s="1">
        <f>E499*VLookups!$J$3</f>
        <v>417.32466666666392</v>
      </c>
      <c r="AA499" s="1" t="s">
        <v>36</v>
      </c>
      <c r="AB499" s="6">
        <f t="shared" si="28"/>
        <v>-2240.8279459659589</v>
      </c>
      <c r="AC499" s="1">
        <f t="shared" si="29"/>
        <v>-491204.64180051535</v>
      </c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</row>
    <row r="500" spans="1:43" x14ac:dyDescent="0.25">
      <c r="A500" s="1"/>
      <c r="B500" s="1">
        <v>496</v>
      </c>
      <c r="C500" s="1">
        <f t="shared" si="30"/>
        <v>64</v>
      </c>
      <c r="D500" s="1">
        <f t="shared" si="31"/>
        <v>4</v>
      </c>
      <c r="E500" s="3">
        <f>E499+VLookups!$D$8</f>
        <v>10433.151666666598</v>
      </c>
      <c r="F500" s="3">
        <f>-E500*VLookups!$D$10</f>
        <v>-312.9945499999979</v>
      </c>
      <c r="G500" s="8">
        <v>0</v>
      </c>
      <c r="H500" s="3">
        <f>(-[3]VLookups!$D$13)*(E500+F500)</f>
        <v>-3289.0510629166452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3" t="s">
        <v>36</v>
      </c>
      <c r="O500" s="2">
        <v>0</v>
      </c>
      <c r="P500" s="3">
        <f>P499-VLookups!$D$42</f>
        <v>-507.5</v>
      </c>
      <c r="Q500" s="5">
        <v>256</v>
      </c>
      <c r="R500" s="2">
        <v>0</v>
      </c>
      <c r="S500" s="3">
        <f>VLookups!$D$50</f>
        <v>-4487.7037773753191</v>
      </c>
      <c r="T500" s="2">
        <v>0</v>
      </c>
      <c r="U500" s="1">
        <v>352</v>
      </c>
      <c r="V500" s="2">
        <f>V499-VLookups!$D$54</f>
        <v>-3080</v>
      </c>
      <c r="W500" s="2">
        <f>-VLookups!$D$60</f>
        <v>-400</v>
      </c>
      <c r="X500" s="2">
        <f>-VLookups!$D$62</f>
        <v>-175</v>
      </c>
      <c r="Y500" s="6">
        <f>Y499*(1+VLookups!$D$57/12)</f>
        <v>-847.99810767780014</v>
      </c>
      <c r="Z500" s="1">
        <f>E500*VLookups!$J$3</f>
        <v>417.32606666666391</v>
      </c>
      <c r="AA500" s="1" t="s">
        <v>36</v>
      </c>
      <c r="AB500" s="6">
        <f t="shared" si="28"/>
        <v>-2249.7697646365013</v>
      </c>
      <c r="AC500" s="1">
        <f t="shared" si="29"/>
        <v>-494273.08596815274</v>
      </c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 x14ac:dyDescent="0.25">
      <c r="A501" s="1"/>
      <c r="B501" s="1">
        <v>497</v>
      </c>
      <c r="C501" s="1">
        <f t="shared" si="30"/>
        <v>64</v>
      </c>
      <c r="D501" s="1">
        <f t="shared" si="31"/>
        <v>5</v>
      </c>
      <c r="E501" s="3">
        <f>E500+VLookups!$D$8</f>
        <v>10433.186666666597</v>
      </c>
      <c r="F501" s="3">
        <f>-E501*VLookups!$D$10</f>
        <v>-312.99559999999792</v>
      </c>
      <c r="G501" s="8">
        <v>0</v>
      </c>
      <c r="H501" s="3">
        <f>(-[3]VLookups!$D$13)*(E501+F501)</f>
        <v>-3289.0620966666447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3" t="s">
        <v>36</v>
      </c>
      <c r="O501" s="2">
        <v>0</v>
      </c>
      <c r="P501" s="3">
        <f>P500-VLookups!$D$42</f>
        <v>-509</v>
      </c>
      <c r="Q501" s="5">
        <v>257</v>
      </c>
      <c r="R501" s="2">
        <v>0</v>
      </c>
      <c r="S501" s="3">
        <f>VLookups!$D$50</f>
        <v>-4487.7037773753191</v>
      </c>
      <c r="T501" s="2">
        <v>0</v>
      </c>
      <c r="U501" s="1">
        <v>353</v>
      </c>
      <c r="V501" s="2">
        <f>V500-VLookups!$D$54</f>
        <v>-3085</v>
      </c>
      <c r="W501" s="2">
        <f>-VLookups!$D$60</f>
        <v>-400</v>
      </c>
      <c r="X501" s="2">
        <f>-VLookups!$D$62</f>
        <v>-175</v>
      </c>
      <c r="Y501" s="6">
        <f>Y500*(1+VLookups!$D$57/12)</f>
        <v>-850.47143549186035</v>
      </c>
      <c r="Z501" s="1">
        <f>E501*VLookups!$J$3</f>
        <v>417.3274666666639</v>
      </c>
      <c r="AA501" s="1" t="s">
        <v>36</v>
      </c>
      <c r="AB501" s="6">
        <f t="shared" si="28"/>
        <v>-2258.7187762005615</v>
      </c>
      <c r="AC501" s="1">
        <f t="shared" si="29"/>
        <v>-497355.59322096687</v>
      </c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 x14ac:dyDescent="0.25">
      <c r="A502" s="1"/>
      <c r="B502" s="1">
        <v>498</v>
      </c>
      <c r="C502" s="1">
        <f t="shared" si="30"/>
        <v>64</v>
      </c>
      <c r="D502" s="1">
        <f t="shared" si="31"/>
        <v>6</v>
      </c>
      <c r="E502" s="3">
        <f>E501+VLookups!$D$8</f>
        <v>10433.221666666597</v>
      </c>
      <c r="F502" s="3">
        <f>-E502*VLookups!$D$10</f>
        <v>-312.99664999999789</v>
      </c>
      <c r="G502" s="8">
        <v>0</v>
      </c>
      <c r="H502" s="3">
        <f>(-[3]VLookups!$D$13)*(E502+F502)</f>
        <v>-3289.0731304166452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3" t="s">
        <v>36</v>
      </c>
      <c r="O502" s="2">
        <v>0</v>
      </c>
      <c r="P502" s="3">
        <f>P501-VLookups!$D$42</f>
        <v>-510.5</v>
      </c>
      <c r="Q502" s="5">
        <v>258</v>
      </c>
      <c r="R502" s="2">
        <v>0</v>
      </c>
      <c r="S502" s="3">
        <f>VLookups!$D$50</f>
        <v>-4487.7037773753191</v>
      </c>
      <c r="T502" s="2">
        <v>0</v>
      </c>
      <c r="U502" s="1">
        <v>354</v>
      </c>
      <c r="V502" s="2">
        <f>V501-VLookups!$D$54</f>
        <v>-3090</v>
      </c>
      <c r="W502" s="2">
        <f>-VLookups!$D$60</f>
        <v>-400</v>
      </c>
      <c r="X502" s="2">
        <f>-VLookups!$D$62</f>
        <v>-175</v>
      </c>
      <c r="Y502" s="6">
        <f>Y501*(1+VLookups!$D$57/12)</f>
        <v>-852.95197717871167</v>
      </c>
      <c r="Z502" s="1">
        <f>E502*VLookups!$J$3</f>
        <v>417.32886666666388</v>
      </c>
      <c r="AA502" s="1" t="s">
        <v>36</v>
      </c>
      <c r="AB502" s="6">
        <f t="shared" si="28"/>
        <v>-2267.6750016374126</v>
      </c>
      <c r="AC502" s="1">
        <f t="shared" si="29"/>
        <v>-500452.19421130593</v>
      </c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 x14ac:dyDescent="0.25">
      <c r="A503" s="1"/>
      <c r="B503" s="1">
        <v>499</v>
      </c>
      <c r="C503" s="1">
        <f t="shared" si="30"/>
        <v>64</v>
      </c>
      <c r="D503" s="1">
        <f t="shared" si="31"/>
        <v>7</v>
      </c>
      <c r="E503" s="3">
        <f>E502+VLookups!$D$8</f>
        <v>10433.256666666597</v>
      </c>
      <c r="F503" s="3">
        <f>-E503*VLookups!$D$10</f>
        <v>-312.99769999999791</v>
      </c>
      <c r="G503" s="8">
        <v>0</v>
      </c>
      <c r="H503" s="3">
        <f>(-[3]VLookups!$D$13)*(E503+F503)</f>
        <v>-3289.0841641666448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3" t="s">
        <v>36</v>
      </c>
      <c r="O503" s="2">
        <v>0</v>
      </c>
      <c r="P503" s="3">
        <f>P502-VLookups!$D$42</f>
        <v>-512</v>
      </c>
      <c r="Q503" s="5">
        <v>259</v>
      </c>
      <c r="R503" s="2">
        <v>0</v>
      </c>
      <c r="S503" s="3">
        <f>VLookups!$D$50</f>
        <v>-4487.7037773753191</v>
      </c>
      <c r="T503" s="2">
        <v>0</v>
      </c>
      <c r="U503" s="1">
        <v>355</v>
      </c>
      <c r="V503" s="2">
        <f>V502-VLookups!$D$54</f>
        <v>-3095</v>
      </c>
      <c r="W503" s="2">
        <f>-VLookups!$D$60</f>
        <v>-400</v>
      </c>
      <c r="X503" s="2">
        <f>-VLookups!$D$62</f>
        <v>-175</v>
      </c>
      <c r="Y503" s="6">
        <f>Y502*(1+VLookups!$D$57/12)</f>
        <v>-855.43975377881623</v>
      </c>
      <c r="Z503" s="1">
        <f>E503*VLookups!$J$3</f>
        <v>417.33026666666387</v>
      </c>
      <c r="AA503" s="1" t="s">
        <v>36</v>
      </c>
      <c r="AB503" s="6">
        <f t="shared" si="28"/>
        <v>-2276.6384619875171</v>
      </c>
      <c r="AC503" s="1">
        <f t="shared" si="29"/>
        <v>-503562.91966364568</v>
      </c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</row>
    <row r="504" spans="1:43" x14ac:dyDescent="0.25">
      <c r="A504" s="1"/>
      <c r="B504" s="1">
        <v>500</v>
      </c>
      <c r="C504" s="1">
        <f t="shared" si="30"/>
        <v>64</v>
      </c>
      <c r="D504" s="1">
        <f t="shared" si="31"/>
        <v>8</v>
      </c>
      <c r="E504" s="3">
        <f>E503+VLookups!$D$8</f>
        <v>10433.291666666597</v>
      </c>
      <c r="F504" s="3">
        <f>-E504*VLookups!$D$10</f>
        <v>-312.99874999999787</v>
      </c>
      <c r="G504" s="8">
        <v>0</v>
      </c>
      <c r="H504" s="3">
        <f>(-[3]VLookups!$D$13)*(E504+F504)</f>
        <v>-3289.0951979166452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3" t="s">
        <v>36</v>
      </c>
      <c r="O504" s="2">
        <v>0</v>
      </c>
      <c r="P504" s="3">
        <f>P503-VLookups!$D$42</f>
        <v>-513.5</v>
      </c>
      <c r="Q504" s="5">
        <v>260</v>
      </c>
      <c r="R504" s="2">
        <v>0</v>
      </c>
      <c r="S504" s="3">
        <f>VLookups!$D$50</f>
        <v>-4487.7037773753191</v>
      </c>
      <c r="T504" s="2">
        <v>0</v>
      </c>
      <c r="U504" s="1">
        <v>356</v>
      </c>
      <c r="V504" s="2">
        <f>V503-VLookups!$D$54</f>
        <v>-3100</v>
      </c>
      <c r="W504" s="2">
        <f>-VLookups!$D$60</f>
        <v>-400</v>
      </c>
      <c r="X504" s="2">
        <f>-VLookups!$D$62</f>
        <v>-175</v>
      </c>
      <c r="Y504" s="6">
        <f>Y503*(1+VLookups!$D$57/12)</f>
        <v>-857.9347863940045</v>
      </c>
      <c r="Z504" s="1">
        <f>E504*VLookups!$J$3</f>
        <v>417.33166666666386</v>
      </c>
      <c r="AA504" s="1" t="s">
        <v>36</v>
      </c>
      <c r="AB504" s="6">
        <f t="shared" si="28"/>
        <v>-2285.6091783527058</v>
      </c>
      <c r="AC504" s="1">
        <f t="shared" si="29"/>
        <v>-506687.80037477112</v>
      </c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</row>
    <row r="505" spans="1:43" x14ac:dyDescent="0.25">
      <c r="A505" s="1"/>
      <c r="B505" s="1">
        <v>501</v>
      </c>
      <c r="C505" s="1">
        <f t="shared" si="30"/>
        <v>64</v>
      </c>
      <c r="D505" s="1">
        <f t="shared" si="31"/>
        <v>9</v>
      </c>
      <c r="E505" s="3">
        <f>E504+VLookups!$D$8</f>
        <v>10433.326666666597</v>
      </c>
      <c r="F505" s="3">
        <f>-E505*VLookups!$D$10</f>
        <v>-312.99979999999789</v>
      </c>
      <c r="G505" s="8">
        <v>0</v>
      </c>
      <c r="H505" s="3">
        <f>(-[3]VLookups!$D$13)*(E505+F505)</f>
        <v>-3289.1062316666448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3" t="s">
        <v>36</v>
      </c>
      <c r="O505" s="2">
        <v>0</v>
      </c>
      <c r="P505" s="3">
        <f>P504-VLookups!$D$42</f>
        <v>-515</v>
      </c>
      <c r="Q505" s="5">
        <v>261</v>
      </c>
      <c r="R505" s="2">
        <v>0</v>
      </c>
      <c r="S505" s="3">
        <f>VLookups!$D$50</f>
        <v>-4487.7037773753191</v>
      </c>
      <c r="T505" s="2">
        <v>0</v>
      </c>
      <c r="U505" s="1">
        <v>357</v>
      </c>
      <c r="V505" s="2">
        <f>V504-VLookups!$D$54</f>
        <v>-3105</v>
      </c>
      <c r="W505" s="2">
        <f>-VLookups!$D$60</f>
        <v>-400</v>
      </c>
      <c r="X505" s="2">
        <f>-VLookups!$D$62</f>
        <v>-175</v>
      </c>
      <c r="Y505" s="6">
        <f>Y504*(1+VLookups!$D$57/12)</f>
        <v>-860.43709618765365</v>
      </c>
      <c r="Z505" s="1">
        <f>E505*VLookups!$J$3</f>
        <v>417.33306666666385</v>
      </c>
      <c r="AA505" s="1" t="s">
        <v>36</v>
      </c>
      <c r="AB505" s="6">
        <f t="shared" si="28"/>
        <v>-2294.5871718963549</v>
      </c>
      <c r="AC505" s="1">
        <f t="shared" si="29"/>
        <v>-509826.86721395876</v>
      </c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</row>
    <row r="506" spans="1:43" x14ac:dyDescent="0.25">
      <c r="A506" s="1"/>
      <c r="B506" s="1">
        <v>502</v>
      </c>
      <c r="C506" s="1">
        <f t="shared" si="30"/>
        <v>64</v>
      </c>
      <c r="D506" s="1">
        <f t="shared" si="31"/>
        <v>10</v>
      </c>
      <c r="E506" s="3">
        <f>E505+VLookups!$D$8</f>
        <v>10433.361666666597</v>
      </c>
      <c r="F506" s="3">
        <f>-E506*VLookups!$D$10</f>
        <v>-313.00084999999791</v>
      </c>
      <c r="G506" s="8">
        <v>0</v>
      </c>
      <c r="H506" s="3">
        <f>(-[3]VLookups!$D$13)*(E506+F506)</f>
        <v>-3289.1172654166444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3" t="s">
        <v>36</v>
      </c>
      <c r="O506" s="2">
        <v>0</v>
      </c>
      <c r="P506" s="3">
        <f>P505-VLookups!$D$42</f>
        <v>-516.5</v>
      </c>
      <c r="Q506" s="5">
        <v>262</v>
      </c>
      <c r="R506" s="2">
        <v>0</v>
      </c>
      <c r="S506" s="3">
        <f>VLookups!$D$50</f>
        <v>-4487.7037773753191</v>
      </c>
      <c r="T506" s="2">
        <v>0</v>
      </c>
      <c r="U506" s="1">
        <v>358</v>
      </c>
      <c r="V506" s="2">
        <f>V505-VLookups!$D$54</f>
        <v>-3110</v>
      </c>
      <c r="W506" s="2">
        <f>-VLookups!$D$60</f>
        <v>-400</v>
      </c>
      <c r="X506" s="2">
        <f>-VLookups!$D$62</f>
        <v>-175</v>
      </c>
      <c r="Y506" s="6">
        <f>Y505*(1+VLookups!$D$57/12)</f>
        <v>-862.94670438486764</v>
      </c>
      <c r="Z506" s="1">
        <f>E506*VLookups!$J$3</f>
        <v>417.3344666666639</v>
      </c>
      <c r="AA506" s="1" t="s">
        <v>36</v>
      </c>
      <c r="AB506" s="6">
        <f t="shared" si="28"/>
        <v>-2303.5724638435686</v>
      </c>
      <c r="AC506" s="1">
        <f t="shared" si="29"/>
        <v>-512980.15112315892</v>
      </c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</row>
    <row r="507" spans="1:43" x14ac:dyDescent="0.25">
      <c r="A507" s="1"/>
      <c r="B507" s="1">
        <v>503</v>
      </c>
      <c r="C507" s="1">
        <f t="shared" si="30"/>
        <v>64</v>
      </c>
      <c r="D507" s="1">
        <f t="shared" si="31"/>
        <v>11</v>
      </c>
      <c r="E507" s="3">
        <f>E506+VLookups!$D$8</f>
        <v>10433.396666666597</v>
      </c>
      <c r="F507" s="3">
        <f>-E507*VLookups!$D$10</f>
        <v>-313.00189999999787</v>
      </c>
      <c r="G507" s="8">
        <v>0</v>
      </c>
      <c r="H507" s="3">
        <f>(-[3]VLookups!$D$13)*(E507+F507)</f>
        <v>-3289.1282991666449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3" t="s">
        <v>36</v>
      </c>
      <c r="O507" s="2">
        <v>0</v>
      </c>
      <c r="P507" s="3">
        <f>P506-VLookups!$D$42</f>
        <v>-518</v>
      </c>
      <c r="Q507" s="5">
        <v>263</v>
      </c>
      <c r="R507" s="2">
        <v>0</v>
      </c>
      <c r="S507" s="3">
        <f>VLookups!$D$50</f>
        <v>-4487.7037773753191</v>
      </c>
      <c r="T507" s="2">
        <v>0</v>
      </c>
      <c r="U507" s="1">
        <v>359</v>
      </c>
      <c r="V507" s="2">
        <f>V506-VLookups!$D$54</f>
        <v>-3115</v>
      </c>
      <c r="W507" s="2">
        <f>-VLookups!$D$60</f>
        <v>-400</v>
      </c>
      <c r="X507" s="2">
        <f>-VLookups!$D$62</f>
        <v>-175</v>
      </c>
      <c r="Y507" s="6">
        <f>Y506*(1+VLookups!$D$57/12)</f>
        <v>-865.46363227265681</v>
      </c>
      <c r="Z507" s="1">
        <f>E507*VLookups!$J$3</f>
        <v>417.33586666666389</v>
      </c>
      <c r="AA507" s="1" t="s">
        <v>36</v>
      </c>
      <c r="AB507" s="6">
        <f t="shared" si="28"/>
        <v>-2312.5650754813578</v>
      </c>
      <c r="AC507" s="1">
        <f t="shared" si="29"/>
        <v>-516147.68311717891</v>
      </c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</row>
    <row r="508" spans="1:43" x14ac:dyDescent="0.25">
      <c r="A508" s="1"/>
      <c r="B508" s="1">
        <v>504</v>
      </c>
      <c r="C508" s="1">
        <f t="shared" si="30"/>
        <v>65</v>
      </c>
      <c r="D508" s="1">
        <f>D496</f>
        <v>0</v>
      </c>
      <c r="E508" s="3">
        <f>E507+VLookups!$D$8</f>
        <v>10433.431666666596</v>
      </c>
      <c r="F508" s="3">
        <f>-E508*VLookups!$D$10</f>
        <v>-313.0029499999979</v>
      </c>
      <c r="G508" s="3">
        <f>-FV(VLookups!$C$11/12,B508-B29,,-(NPV(VLookups!$C$11/12,F29:F508)))*(1-VLookups!$C$14)</f>
        <v>1084186.2725524988</v>
      </c>
      <c r="H508" s="3">
        <f>(-[3]VLookups!$D$13)*(E508+F508)</f>
        <v>-3289.1393329166444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3" t="s">
        <v>36</v>
      </c>
      <c r="O508" s="2">
        <f>[3]VLookups!$C$40</f>
        <v>5000</v>
      </c>
      <c r="P508" s="3">
        <f>P507-VLookups!$D$42</f>
        <v>-519.5</v>
      </c>
      <c r="Q508" s="5">
        <v>264</v>
      </c>
      <c r="R508" s="2">
        <v>0</v>
      </c>
      <c r="S508" s="3">
        <f>VLookups!$D$50</f>
        <v>-4487.7037773753191</v>
      </c>
      <c r="T508" s="4">
        <f>VLookups!D51</f>
        <v>5743491.1729132598</v>
      </c>
      <c r="U508" s="1">
        <v>360</v>
      </c>
      <c r="V508" s="2">
        <f>V507-VLookups!$D$54</f>
        <v>-3120</v>
      </c>
      <c r="W508" s="2">
        <f>-VLookups!$D$60</f>
        <v>-400</v>
      </c>
      <c r="X508" s="2">
        <f>-VLookups!$D$62</f>
        <v>-175</v>
      </c>
      <c r="Y508" s="6">
        <f>Y507*(1+VLookups!$D$57/12)</f>
        <v>-867.9879012001187</v>
      </c>
      <c r="Z508" s="1">
        <f>E508*VLookups!$J$3</f>
        <v>417.33726666666388</v>
      </c>
      <c r="AA508" s="1">
        <f>-FV(VLookups!$H$2/12,B508-B29,,NPV(VLookups!$H$2/12,Z29:Z508))*(1-VLookups!D14)</f>
        <v>4855018.2317718631</v>
      </c>
      <c r="AB508" s="6">
        <f t="shared" si="28"/>
        <v>11685374.112209462</v>
      </c>
      <c r="AC508" s="1">
        <f t="shared" si="29"/>
        <v>11168366.182953754</v>
      </c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</row>
    <row r="509" spans="1:4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</row>
    <row r="510" spans="1:43" x14ac:dyDescent="0.25">
      <c r="A510" s="1"/>
      <c r="B510" s="1"/>
      <c r="C510" s="1"/>
      <c r="D510" s="1"/>
      <c r="E510" s="1"/>
      <c r="F510" s="1"/>
      <c r="G510" s="1"/>
      <c r="H510" s="1" t="s">
        <v>87</v>
      </c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</row>
    <row r="511" spans="1:4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 t="s">
        <v>84</v>
      </c>
      <c r="AB511" s="3">
        <f>NPV(AC2/12,AB5:AB508)+AB4</f>
        <v>4824873.6950850757</v>
      </c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</row>
    <row r="512" spans="1:4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 t="s">
        <v>85</v>
      </c>
      <c r="AB512" s="6">
        <f>-FV(AC2/12,504,,AB511)</f>
        <v>11168366.182953941</v>
      </c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</row>
    <row r="513" spans="1:4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W513" s="1"/>
      <c r="X513" s="1"/>
      <c r="Y513" s="1"/>
      <c r="Z513" s="1"/>
      <c r="AA513" s="1"/>
      <c r="AB513" s="6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</row>
    <row r="514" spans="1:4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T514" t="s">
        <v>86</v>
      </c>
      <c r="W514" s="1"/>
      <c r="X514" s="1"/>
      <c r="Y514" s="1"/>
      <c r="Z514" s="1"/>
      <c r="AA514" s="1"/>
      <c r="AB514" s="6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</row>
    <row r="515" spans="1:4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W515" s="1"/>
      <c r="X515" s="1"/>
      <c r="Y515" s="1"/>
      <c r="Z515" s="1"/>
      <c r="AA515" s="1"/>
      <c r="AB515" s="6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</row>
    <row r="516" spans="1:4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W516" s="1"/>
      <c r="X516" s="1"/>
      <c r="Y516" s="1"/>
      <c r="Z516" s="1"/>
      <c r="AA516" s="1" t="s">
        <v>37</v>
      </c>
      <c r="AB516" s="1" t="s">
        <v>84</v>
      </c>
      <c r="AC516" s="1" t="s">
        <v>85</v>
      </c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</row>
    <row r="517" spans="1:4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7">
        <v>0</v>
      </c>
      <c r="AB517" s="3">
        <f>NPV(AA517/12,$AB$5:$AB$508)+$AB$4</f>
        <v>11266286.091371259</v>
      </c>
      <c r="AC517" s="6">
        <f>FV(AA517/12,504,,-AB517)</f>
        <v>11266286.091371259</v>
      </c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</row>
    <row r="518" spans="1:4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7">
        <v>0.01</v>
      </c>
      <c r="AB518" s="3">
        <f t="shared" ref="AB518:AB537" si="32">NPV(AA518/12,$AB$5:$AB$508)+$AB$4</f>
        <v>7373573.8149639256</v>
      </c>
      <c r="AC518" s="6">
        <f t="shared" ref="AC518:AC537" si="33">FV(AA518/12,504,,-AB518)</f>
        <v>11220333.234128477</v>
      </c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</row>
    <row r="519" spans="1:4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7">
        <v>0.02</v>
      </c>
      <c r="AB519" s="3">
        <f t="shared" si="32"/>
        <v>4824873.6950850757</v>
      </c>
      <c r="AC519" s="6">
        <f t="shared" si="33"/>
        <v>11168366.182953941</v>
      </c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</row>
    <row r="520" spans="1:4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7">
        <v>0.03</v>
      </c>
      <c r="AB520" s="3">
        <f t="shared" si="32"/>
        <v>3156417.437637825</v>
      </c>
      <c r="AC520" s="6">
        <f t="shared" si="33"/>
        <v>11110218.631613377</v>
      </c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</row>
    <row r="521" spans="1:4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7">
        <v>0.04</v>
      </c>
      <c r="AB521" s="3">
        <f t="shared" si="32"/>
        <v>2064486.1182925303</v>
      </c>
      <c r="AC521" s="6">
        <f t="shared" si="33"/>
        <v>11046211.837203234</v>
      </c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</row>
    <row r="522" spans="1:4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7">
        <v>0.05</v>
      </c>
      <c r="AB522" s="3">
        <f t="shared" si="32"/>
        <v>1350145.5594304034</v>
      </c>
      <c r="AC522" s="6">
        <f t="shared" si="33"/>
        <v>10977519.758541411</v>
      </c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</row>
    <row r="523" spans="1:4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7">
        <v>0.06</v>
      </c>
      <c r="AB523" s="3">
        <f t="shared" si="32"/>
        <v>883079.64257687749</v>
      </c>
      <c r="AC523" s="6">
        <f t="shared" si="33"/>
        <v>10906740.957629958</v>
      </c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</row>
    <row r="524" spans="1:4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7">
        <v>7.0000000000000007E-2</v>
      </c>
      <c r="AB524" s="3">
        <f t="shared" si="32"/>
        <v>577915.61918799533</v>
      </c>
      <c r="AC524" s="6">
        <f t="shared" si="33"/>
        <v>10838783.792732881</v>
      </c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</row>
    <row r="525" spans="1:4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7">
        <v>0.08</v>
      </c>
      <c r="AB525" s="3">
        <f t="shared" si="32"/>
        <v>378722.82045506168</v>
      </c>
      <c r="AC525" s="6">
        <f t="shared" si="33"/>
        <v>10782223.915043011</v>
      </c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</row>
    <row r="526" spans="1:4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7">
        <v>0.09</v>
      </c>
      <c r="AB526" s="3">
        <f t="shared" si="32"/>
        <v>248860.63979027854</v>
      </c>
      <c r="AC526" s="6">
        <f t="shared" si="33"/>
        <v>10751370.770202598</v>
      </c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</row>
    <row r="527" spans="1:4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7">
        <v>0.1</v>
      </c>
      <c r="AB527" s="3">
        <f t="shared" si="32"/>
        <v>164328.4122236961</v>
      </c>
      <c r="AC527" s="6">
        <f t="shared" si="33"/>
        <v>10769394.608192693</v>
      </c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</row>
    <row r="528" spans="1:4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7">
        <v>0.11</v>
      </c>
      <c r="AB528" s="3">
        <f t="shared" si="32"/>
        <v>109408.39458003284</v>
      </c>
      <c r="AC528" s="6">
        <f t="shared" si="33"/>
        <v>10873034.886747457</v>
      </c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</row>
    <row r="529" spans="1:4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7">
        <v>0.12</v>
      </c>
      <c r="AB529" s="3">
        <f t="shared" si="32"/>
        <v>73810.669022673523</v>
      </c>
      <c r="AC529" s="6">
        <f t="shared" si="33"/>
        <v>11119660.512168407</v>
      </c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</row>
    <row r="530" spans="1:4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7">
        <v>0.13</v>
      </c>
      <c r="AB530" s="3">
        <f t="shared" si="32"/>
        <v>50801.989415587443</v>
      </c>
      <c r="AC530" s="6">
        <f t="shared" si="33"/>
        <v>11597819.580090592</v>
      </c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</row>
    <row r="531" spans="1:4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7">
        <v>0.14000000000000001</v>
      </c>
      <c r="AB531" s="3">
        <f t="shared" si="32"/>
        <v>35979.361902409553</v>
      </c>
      <c r="AC531" s="6">
        <f t="shared" si="33"/>
        <v>12442955.999802383</v>
      </c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</row>
    <row r="532" spans="1:4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7">
        <v>0.15</v>
      </c>
      <c r="AB532" s="3">
        <f t="shared" si="32"/>
        <v>26466.167715937539</v>
      </c>
      <c r="AC532" s="6">
        <f t="shared" si="33"/>
        <v>13860762.790753676</v>
      </c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</row>
    <row r="533" spans="1:4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7">
        <v>0.16</v>
      </c>
      <c r="AB533" s="3">
        <f t="shared" si="32"/>
        <v>20385.251670457867</v>
      </c>
      <c r="AC533" s="6">
        <f t="shared" si="33"/>
        <v>16161804.073739402</v>
      </c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</row>
    <row r="534" spans="1:4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7">
        <v>0.17</v>
      </c>
      <c r="AB534" s="3">
        <f t="shared" si="32"/>
        <v>16513.576383003921</v>
      </c>
      <c r="AC534" s="6">
        <f t="shared" si="33"/>
        <v>19812740.87427146</v>
      </c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</row>
    <row r="535" spans="1:4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7">
        <v>0.18</v>
      </c>
      <c r="AB535" s="3">
        <f t="shared" si="32"/>
        <v>14055.912064083803</v>
      </c>
      <c r="AC535" s="6">
        <f t="shared" si="33"/>
        <v>25511989.359283052</v>
      </c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</row>
    <row r="536" spans="1:4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7">
        <v>0.19</v>
      </c>
      <c r="AB536" s="3">
        <f t="shared" si="32"/>
        <v>12496.569339389815</v>
      </c>
      <c r="AC536" s="6">
        <f t="shared" si="33"/>
        <v>34301287.922191955</v>
      </c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</row>
    <row r="537" spans="1:4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7">
        <v>0.2</v>
      </c>
      <c r="AB537" s="3">
        <f t="shared" si="32"/>
        <v>11502.298067961869</v>
      </c>
      <c r="AC537" s="6">
        <f t="shared" si="33"/>
        <v>47729981.90137428</v>
      </c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</row>
    <row r="538" spans="1:4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6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</row>
    <row r="539" spans="1:4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 t="s">
        <v>37</v>
      </c>
      <c r="W539" s="7">
        <v>0</v>
      </c>
      <c r="X539" s="7">
        <v>0.01</v>
      </c>
      <c r="Y539" s="7">
        <v>0.02</v>
      </c>
      <c r="Z539" s="7">
        <v>0.03</v>
      </c>
      <c r="AA539" s="7">
        <v>0.04</v>
      </c>
      <c r="AB539" s="7">
        <v>0.05</v>
      </c>
      <c r="AC539" s="7">
        <v>0.06</v>
      </c>
      <c r="AD539" s="7">
        <v>7.0000000000000007E-2</v>
      </c>
      <c r="AE539" s="7">
        <v>0.08</v>
      </c>
      <c r="AF539" s="7">
        <v>0.09</v>
      </c>
      <c r="AG539" s="7">
        <v>0.1</v>
      </c>
      <c r="AH539" s="7">
        <v>0.11</v>
      </c>
      <c r="AI539" s="7">
        <v>0.12</v>
      </c>
      <c r="AJ539" s="7">
        <v>0.13</v>
      </c>
      <c r="AK539" s="7">
        <v>0.14000000000000001</v>
      </c>
      <c r="AL539" s="7">
        <v>0.15</v>
      </c>
      <c r="AM539" s="7">
        <v>0.16</v>
      </c>
      <c r="AN539" s="7">
        <v>0.17</v>
      </c>
      <c r="AO539" s="7">
        <v>0.18</v>
      </c>
      <c r="AP539" s="7">
        <v>0.19</v>
      </c>
      <c r="AQ539" s="7">
        <v>0.2</v>
      </c>
    </row>
    <row r="540" spans="1:4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 t="s">
        <v>84</v>
      </c>
      <c r="W540" s="3">
        <f t="shared" ref="W540:AQ540" si="34">NPV(W539/12,$AB$5:$AB$508)+$AB$4</f>
        <v>11266286.091371259</v>
      </c>
      <c r="X540" s="3">
        <f t="shared" si="34"/>
        <v>7373573.8149639256</v>
      </c>
      <c r="Y540" s="3">
        <f t="shared" si="34"/>
        <v>4824873.6950850757</v>
      </c>
      <c r="Z540" s="3">
        <f t="shared" si="34"/>
        <v>3156417.437637825</v>
      </c>
      <c r="AA540" s="3">
        <f t="shared" si="34"/>
        <v>2064486.1182925303</v>
      </c>
      <c r="AB540" s="3">
        <f t="shared" si="34"/>
        <v>1350145.5594304034</v>
      </c>
      <c r="AC540" s="3">
        <f t="shared" si="34"/>
        <v>883079.64257687749</v>
      </c>
      <c r="AD540" s="3">
        <f t="shared" si="34"/>
        <v>577915.61918799533</v>
      </c>
      <c r="AE540" s="3">
        <f t="shared" si="34"/>
        <v>378722.82045506168</v>
      </c>
      <c r="AF540" s="3">
        <f t="shared" si="34"/>
        <v>248860.63979027854</v>
      </c>
      <c r="AG540" s="3">
        <f t="shared" si="34"/>
        <v>164328.4122236961</v>
      </c>
      <c r="AH540" s="3">
        <f t="shared" si="34"/>
        <v>109408.39458003284</v>
      </c>
      <c r="AI540" s="3">
        <f t="shared" si="34"/>
        <v>73810.669022673523</v>
      </c>
      <c r="AJ540" s="3">
        <f t="shared" si="34"/>
        <v>50801.989415587443</v>
      </c>
      <c r="AK540" s="3">
        <f t="shared" si="34"/>
        <v>35979.361902409553</v>
      </c>
      <c r="AL540" s="3">
        <f t="shared" si="34"/>
        <v>26466.167715937539</v>
      </c>
      <c r="AM540" s="3">
        <f t="shared" si="34"/>
        <v>20385.251670457867</v>
      </c>
      <c r="AN540" s="3">
        <f t="shared" si="34"/>
        <v>16513.576383003921</v>
      </c>
      <c r="AO540" s="3">
        <f t="shared" si="34"/>
        <v>14055.912064083803</v>
      </c>
      <c r="AP540" s="3">
        <f t="shared" si="34"/>
        <v>12496.569339389815</v>
      </c>
      <c r="AQ540" s="3">
        <f t="shared" si="34"/>
        <v>11502.298067961869</v>
      </c>
    </row>
    <row r="541" spans="1:4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 t="s">
        <v>85</v>
      </c>
      <c r="W541" s="6">
        <f t="shared" ref="W541:AQ541" si="35">FV(W539/12,504,,-W540)</f>
        <v>11266286.091371259</v>
      </c>
      <c r="X541" s="6">
        <f t="shared" si="35"/>
        <v>11220333.234128477</v>
      </c>
      <c r="Y541" s="6">
        <f t="shared" si="35"/>
        <v>11168366.182953941</v>
      </c>
      <c r="Z541" s="6">
        <f t="shared" si="35"/>
        <v>11110218.631613377</v>
      </c>
      <c r="AA541" s="6">
        <f t="shared" si="35"/>
        <v>11046211.837203234</v>
      </c>
      <c r="AB541" s="6">
        <f t="shared" si="35"/>
        <v>10977519.758541411</v>
      </c>
      <c r="AC541" s="6">
        <f t="shared" si="35"/>
        <v>10906740.957629958</v>
      </c>
      <c r="AD541" s="6">
        <f t="shared" si="35"/>
        <v>10838783.792732881</v>
      </c>
      <c r="AE541" s="6">
        <f t="shared" si="35"/>
        <v>10782223.915043011</v>
      </c>
      <c r="AF541" s="6">
        <f t="shared" si="35"/>
        <v>10751370.770202598</v>
      </c>
      <c r="AG541" s="6">
        <f t="shared" si="35"/>
        <v>10769394.608192693</v>
      </c>
      <c r="AH541" s="6">
        <f t="shared" si="35"/>
        <v>10873034.886747457</v>
      </c>
      <c r="AI541" s="6">
        <f t="shared" si="35"/>
        <v>11119660.512168407</v>
      </c>
      <c r="AJ541" s="6">
        <f t="shared" si="35"/>
        <v>11597819.580090592</v>
      </c>
      <c r="AK541" s="6">
        <f t="shared" si="35"/>
        <v>12442955.999802383</v>
      </c>
      <c r="AL541" s="6">
        <f t="shared" si="35"/>
        <v>13860762.790753676</v>
      </c>
      <c r="AM541" s="6">
        <f t="shared" si="35"/>
        <v>16161804.073739402</v>
      </c>
      <c r="AN541" s="6">
        <f t="shared" si="35"/>
        <v>19812740.87427146</v>
      </c>
      <c r="AO541" s="6">
        <f t="shared" si="35"/>
        <v>25511989.359283052</v>
      </c>
      <c r="AP541" s="6">
        <f t="shared" si="35"/>
        <v>34301287.922191955</v>
      </c>
      <c r="AQ541" s="6">
        <f t="shared" si="35"/>
        <v>47729981.90137428</v>
      </c>
    </row>
  </sheetData>
  <mergeCells count="6">
    <mergeCell ref="Z2:AA2"/>
    <mergeCell ref="F2:G2"/>
    <mergeCell ref="I2:J2"/>
    <mergeCell ref="K2:Q2"/>
    <mergeCell ref="R2:V2"/>
    <mergeCell ref="W2:Y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G508"/>
  <sheetViews>
    <sheetView zoomScale="145" zoomScaleNormal="145" workbookViewId="0">
      <selection activeCell="H181" sqref="H181"/>
    </sheetView>
  </sheetViews>
  <sheetFormatPr defaultRowHeight="15" x14ac:dyDescent="0.25"/>
  <cols>
    <col min="1" max="1" width="20.28515625" bestFit="1" customWidth="1"/>
    <col min="2" max="2" width="12.7109375" customWidth="1"/>
    <col min="3" max="3" width="11" customWidth="1"/>
    <col min="5" max="5" width="12.7109375" bestFit="1" customWidth="1"/>
    <col min="6" max="6" width="12.28515625" customWidth="1"/>
    <col min="7" max="7" width="11.7109375" customWidth="1"/>
  </cols>
  <sheetData>
    <row r="1" spans="1:7" x14ac:dyDescent="0.25">
      <c r="A1" t="s">
        <v>112</v>
      </c>
      <c r="B1" t="s">
        <v>118</v>
      </c>
      <c r="E1" t="s">
        <v>113</v>
      </c>
      <c r="F1" t="s">
        <v>119</v>
      </c>
    </row>
    <row r="2" spans="1:7" x14ac:dyDescent="0.25">
      <c r="A2">
        <v>3742.8999999999996</v>
      </c>
      <c r="B2">
        <v>5000</v>
      </c>
      <c r="C2">
        <f>B2-A2</f>
        <v>1257.1000000000004</v>
      </c>
      <c r="E2">
        <v>3742.8999999999996</v>
      </c>
      <c r="F2">
        <v>5000</v>
      </c>
      <c r="G2">
        <f>F2-E2</f>
        <v>1257.1000000000004</v>
      </c>
    </row>
    <row r="3" spans="1:7" x14ac:dyDescent="0.25">
      <c r="A3">
        <v>1464.6209815012221</v>
      </c>
      <c r="B3">
        <v>-5</v>
      </c>
      <c r="C3">
        <f t="shared" ref="C3:C66" si="0">B3-A3</f>
        <v>-1469.6209815012221</v>
      </c>
      <c r="E3">
        <v>1164.6209815012221</v>
      </c>
      <c r="F3">
        <v>-5</v>
      </c>
      <c r="G3">
        <f t="shared" ref="G3:G66" si="1">F3-E3</f>
        <v>-1169.6209815012221</v>
      </c>
    </row>
    <row r="4" spans="1:7" x14ac:dyDescent="0.25">
      <c r="A4">
        <v>1456.1834815012221</v>
      </c>
      <c r="B4">
        <v>-10</v>
      </c>
      <c r="C4">
        <f t="shared" si="0"/>
        <v>-1466.1834815012221</v>
      </c>
      <c r="E4">
        <v>1156.1834815012221</v>
      </c>
      <c r="F4">
        <v>-10</v>
      </c>
      <c r="G4">
        <f t="shared" si="1"/>
        <v>-1166.1834815012221</v>
      </c>
    </row>
    <row r="5" spans="1:7" x14ac:dyDescent="0.25">
      <c r="A5">
        <v>1447.7447054595555</v>
      </c>
      <c r="B5">
        <v>-15</v>
      </c>
      <c r="C5">
        <f t="shared" si="0"/>
        <v>-1462.7447054595555</v>
      </c>
      <c r="E5">
        <v>1147.7447054595555</v>
      </c>
      <c r="F5">
        <v>-15</v>
      </c>
      <c r="G5">
        <f t="shared" si="1"/>
        <v>-1162.7447054595555</v>
      </c>
    </row>
    <row r="6" spans="1:7" x14ac:dyDescent="0.25">
      <c r="A6">
        <v>1439.3046496544339</v>
      </c>
      <c r="B6">
        <v>-20</v>
      </c>
      <c r="C6">
        <f t="shared" si="0"/>
        <v>-1459.3046496544339</v>
      </c>
      <c r="E6">
        <v>1139.3046496544339</v>
      </c>
      <c r="F6">
        <v>-20</v>
      </c>
      <c r="G6">
        <f t="shared" si="1"/>
        <v>-1159.3046496544339</v>
      </c>
    </row>
    <row r="7" spans="1:7" x14ac:dyDescent="0.25">
      <c r="A7">
        <v>1430.863310353214</v>
      </c>
      <c r="B7">
        <v>-25</v>
      </c>
      <c r="C7">
        <f t="shared" si="0"/>
        <v>-1455.863310353214</v>
      </c>
      <c r="E7">
        <v>1130.863310353214</v>
      </c>
      <c r="F7">
        <v>-25</v>
      </c>
      <c r="G7">
        <f t="shared" si="1"/>
        <v>-1155.863310353214</v>
      </c>
    </row>
    <row r="8" spans="1:7" x14ac:dyDescent="0.25">
      <c r="A8">
        <v>1422.4206838123657</v>
      </c>
      <c r="B8">
        <v>-30</v>
      </c>
      <c r="C8">
        <f t="shared" si="0"/>
        <v>-1452.4206838123657</v>
      </c>
      <c r="E8">
        <v>1122.4206838123657</v>
      </c>
      <c r="F8">
        <v>-30</v>
      </c>
      <c r="G8">
        <f t="shared" si="1"/>
        <v>-1152.4206838123657</v>
      </c>
    </row>
    <row r="9" spans="1:7" x14ac:dyDescent="0.25">
      <c r="A9">
        <v>1413.97676627744</v>
      </c>
      <c r="B9">
        <v>-35</v>
      </c>
      <c r="C9">
        <f t="shared" si="0"/>
        <v>-1448.97676627744</v>
      </c>
      <c r="E9">
        <v>1113.97676627744</v>
      </c>
      <c r="F9">
        <v>-35</v>
      </c>
      <c r="G9">
        <f t="shared" si="1"/>
        <v>-1148.97676627744</v>
      </c>
    </row>
    <row r="10" spans="1:7" x14ac:dyDescent="0.25">
      <c r="A10">
        <v>1405.5315539830372</v>
      </c>
      <c r="B10">
        <v>-40</v>
      </c>
      <c r="C10">
        <f t="shared" si="0"/>
        <v>-1445.5315539830372</v>
      </c>
      <c r="E10">
        <v>1105.5315539830372</v>
      </c>
      <c r="F10">
        <v>-40</v>
      </c>
      <c r="G10">
        <f t="shared" si="1"/>
        <v>-1145.5315539830372</v>
      </c>
    </row>
    <row r="11" spans="1:7" x14ac:dyDescent="0.25">
      <c r="A11">
        <v>1397.0850431527758</v>
      </c>
      <c r="B11">
        <v>-45</v>
      </c>
      <c r="C11">
        <f t="shared" si="0"/>
        <v>-1442.0850431527758</v>
      </c>
      <c r="E11">
        <v>1097.0850431527758</v>
      </c>
      <c r="F11">
        <v>-45</v>
      </c>
      <c r="G11">
        <f t="shared" si="1"/>
        <v>-1142.0850431527758</v>
      </c>
    </row>
    <row r="12" spans="1:7" x14ac:dyDescent="0.25">
      <c r="A12">
        <v>1388.6372299992595</v>
      </c>
      <c r="B12">
        <v>-50</v>
      </c>
      <c r="C12">
        <f t="shared" si="0"/>
        <v>-1438.6372299992595</v>
      </c>
      <c r="E12">
        <v>1088.6372299992595</v>
      </c>
      <c r="F12">
        <v>-50</v>
      </c>
      <c r="G12">
        <f t="shared" si="1"/>
        <v>-1138.6372299992595</v>
      </c>
    </row>
    <row r="13" spans="1:7" x14ac:dyDescent="0.25">
      <c r="A13">
        <v>1380.1881107240454</v>
      </c>
      <c r="B13">
        <v>-55</v>
      </c>
      <c r="C13">
        <f t="shared" si="0"/>
        <v>-1435.1881107240454</v>
      </c>
      <c r="E13">
        <v>1080.1881107240454</v>
      </c>
      <c r="F13">
        <v>-55</v>
      </c>
      <c r="G13">
        <f t="shared" si="1"/>
        <v>-1135.1881107240454</v>
      </c>
    </row>
    <row r="14" spans="1:7" x14ac:dyDescent="0.25">
      <c r="A14">
        <v>1460.7668065176117</v>
      </c>
      <c r="B14">
        <v>-151.5</v>
      </c>
      <c r="C14">
        <f t="shared" si="0"/>
        <v>-1612.2668065176117</v>
      </c>
      <c r="E14">
        <v>1150.2668065176117</v>
      </c>
      <c r="F14">
        <v>-151.5</v>
      </c>
      <c r="G14">
        <f t="shared" si="1"/>
        <v>-1301.7668065176117</v>
      </c>
    </row>
    <row r="15" spans="1:7" x14ac:dyDescent="0.25">
      <c r="A15">
        <v>1452.3150635593261</v>
      </c>
      <c r="B15">
        <v>-156.5</v>
      </c>
      <c r="C15">
        <f t="shared" si="0"/>
        <v>-1608.8150635593261</v>
      </c>
      <c r="E15">
        <v>1141.8150635593261</v>
      </c>
      <c r="F15">
        <v>-156.5</v>
      </c>
      <c r="G15">
        <f t="shared" si="1"/>
        <v>-1298.3150635593261</v>
      </c>
    </row>
    <row r="16" spans="1:7" x14ac:dyDescent="0.25">
      <c r="A16">
        <v>1443.8620030174122</v>
      </c>
      <c r="B16">
        <v>-161.5</v>
      </c>
      <c r="C16">
        <f t="shared" si="0"/>
        <v>-1605.3620030174122</v>
      </c>
      <c r="E16">
        <v>1133.3620030174122</v>
      </c>
      <c r="F16">
        <v>-161.5</v>
      </c>
      <c r="G16">
        <f t="shared" si="1"/>
        <v>-1294.8620030174122</v>
      </c>
    </row>
    <row r="17" spans="1:7" x14ac:dyDescent="0.25">
      <c r="A17">
        <v>1435.4076210489177</v>
      </c>
      <c r="B17">
        <v>-166.5</v>
      </c>
      <c r="C17">
        <f t="shared" si="0"/>
        <v>-1601.9076210489177</v>
      </c>
      <c r="E17">
        <v>1124.9076210489177</v>
      </c>
      <c r="F17">
        <v>-166.5</v>
      </c>
      <c r="G17">
        <f t="shared" si="1"/>
        <v>-1291.4076210489177</v>
      </c>
    </row>
    <row r="18" spans="1:7" x14ac:dyDescent="0.25">
      <c r="A18">
        <v>1426.9519137996817</v>
      </c>
      <c r="B18">
        <v>-171.5</v>
      </c>
      <c r="C18">
        <f t="shared" si="0"/>
        <v>-1598.4519137996817</v>
      </c>
      <c r="E18">
        <v>1116.4519137996817</v>
      </c>
      <c r="F18">
        <v>-171.5</v>
      </c>
      <c r="G18">
        <f t="shared" si="1"/>
        <v>-1287.9519137996817</v>
      </c>
    </row>
    <row r="19" spans="1:7" x14ac:dyDescent="0.25">
      <c r="A19">
        <v>1418.4948774043023</v>
      </c>
      <c r="B19">
        <v>-176.5</v>
      </c>
      <c r="C19">
        <f t="shared" si="0"/>
        <v>-1594.9948774043023</v>
      </c>
      <c r="E19">
        <v>1107.9948774043023</v>
      </c>
      <c r="F19">
        <v>-176.5</v>
      </c>
      <c r="G19">
        <f t="shared" si="1"/>
        <v>-1284.4948774043023</v>
      </c>
    </row>
    <row r="20" spans="1:7" x14ac:dyDescent="0.25">
      <c r="A20">
        <v>1410.0365079861031</v>
      </c>
      <c r="B20">
        <v>-181.5</v>
      </c>
      <c r="C20">
        <f t="shared" si="0"/>
        <v>-1591.5365079861031</v>
      </c>
      <c r="E20">
        <v>1099.5365079861031</v>
      </c>
      <c r="F20">
        <v>-181.5</v>
      </c>
      <c r="G20">
        <f t="shared" si="1"/>
        <v>-1281.0365079861031</v>
      </c>
    </row>
    <row r="21" spans="1:7" x14ac:dyDescent="0.25">
      <c r="A21">
        <v>1401.5768016571005</v>
      </c>
      <c r="B21">
        <v>-186.5</v>
      </c>
      <c r="C21">
        <f t="shared" si="0"/>
        <v>-1588.0768016571005</v>
      </c>
      <c r="E21">
        <v>1091.0768016571005</v>
      </c>
      <c r="F21">
        <v>-186.5</v>
      </c>
      <c r="G21">
        <f t="shared" si="1"/>
        <v>-1277.5768016571005</v>
      </c>
    </row>
    <row r="22" spans="1:7" x14ac:dyDescent="0.25">
      <c r="A22">
        <v>1393.1157545179719</v>
      </c>
      <c r="B22">
        <v>-191.5</v>
      </c>
      <c r="C22">
        <f t="shared" si="0"/>
        <v>-1584.6157545179719</v>
      </c>
      <c r="E22">
        <v>1082.6157545179719</v>
      </c>
      <c r="F22">
        <v>-191.5</v>
      </c>
      <c r="G22">
        <f t="shared" si="1"/>
        <v>-1274.1157545179719</v>
      </c>
    </row>
    <row r="23" spans="1:7" x14ac:dyDescent="0.25">
      <c r="A23">
        <v>1384.6533626580208</v>
      </c>
      <c r="B23">
        <v>-196.5</v>
      </c>
      <c r="C23">
        <f t="shared" si="0"/>
        <v>-1581.1533626580208</v>
      </c>
      <c r="E23">
        <v>1074.1533626580208</v>
      </c>
      <c r="F23">
        <v>-196.5</v>
      </c>
      <c r="G23">
        <f t="shared" si="1"/>
        <v>-1270.6533626580208</v>
      </c>
    </row>
    <row r="24" spans="1:7" x14ac:dyDescent="0.25">
      <c r="A24">
        <v>1376.1896221551447</v>
      </c>
      <c r="B24">
        <v>-201.5</v>
      </c>
      <c r="C24">
        <f t="shared" si="0"/>
        <v>-1577.6896221551447</v>
      </c>
      <c r="E24">
        <v>1065.6896221551447</v>
      </c>
      <c r="F24">
        <v>-201.5</v>
      </c>
      <c r="G24">
        <f t="shared" si="1"/>
        <v>-1267.1896221551447</v>
      </c>
    </row>
    <row r="25" spans="1:7" x14ac:dyDescent="0.25">
      <c r="A25">
        <v>1367.7245290758019</v>
      </c>
      <c r="B25">
        <v>-206.5</v>
      </c>
      <c r="C25">
        <f t="shared" si="0"/>
        <v>-1574.2245290758019</v>
      </c>
      <c r="E25">
        <v>1057.2245290758019</v>
      </c>
      <c r="F25">
        <v>-206.5</v>
      </c>
      <c r="G25">
        <f t="shared" si="1"/>
        <v>-1263.7245290758019</v>
      </c>
    </row>
    <row r="26" spans="1:7" x14ac:dyDescent="0.25">
      <c r="A26">
        <v>1449.0242238499764</v>
      </c>
      <c r="B26">
        <v>4310.5184999999983</v>
      </c>
      <c r="C26">
        <f t="shared" si="0"/>
        <v>2861.494276150022</v>
      </c>
      <c r="E26">
        <v>1127.6567238499765</v>
      </c>
      <c r="F26">
        <v>4310.5184999999983</v>
      </c>
      <c r="G26">
        <f t="shared" si="1"/>
        <v>3182.8617761500218</v>
      </c>
    </row>
    <row r="27" spans="1:7" x14ac:dyDescent="0.25">
      <c r="A27">
        <v>1440.5564137711499</v>
      </c>
      <c r="B27">
        <v>1693.5392245058426</v>
      </c>
      <c r="C27">
        <f t="shared" si="0"/>
        <v>252.98281073469275</v>
      </c>
      <c r="E27">
        <v>1119.1889137711501</v>
      </c>
      <c r="F27">
        <v>1326.8725578391759</v>
      </c>
      <c r="G27">
        <f t="shared" si="1"/>
        <v>207.68364406802584</v>
      </c>
    </row>
    <row r="28" spans="1:7" x14ac:dyDescent="0.25">
      <c r="A28">
        <v>1432.08723924626</v>
      </c>
      <c r="B28">
        <v>1685.1017245058426</v>
      </c>
      <c r="C28">
        <f t="shared" si="0"/>
        <v>253.01448525958267</v>
      </c>
      <c r="E28">
        <v>1110.7197392462599</v>
      </c>
      <c r="F28">
        <v>1318.4350578391759</v>
      </c>
      <c r="G28">
        <f t="shared" si="1"/>
        <v>207.71531859291599</v>
      </c>
    </row>
    <row r="29" spans="1:7" x14ac:dyDescent="0.25">
      <c r="A29">
        <v>1423.6166962956727</v>
      </c>
      <c r="B29">
        <v>1676.662948464176</v>
      </c>
      <c r="C29">
        <f t="shared" si="0"/>
        <v>253.04625216850332</v>
      </c>
      <c r="E29">
        <v>1102.2491962956728</v>
      </c>
      <c r="F29">
        <v>1309.9962817975093</v>
      </c>
      <c r="G29">
        <f t="shared" si="1"/>
        <v>207.74708550183641</v>
      </c>
    </row>
    <row r="30" spans="1:7" x14ac:dyDescent="0.25">
      <c r="A30">
        <v>1415.144780928146</v>
      </c>
      <c r="B30">
        <v>1668.2228926590544</v>
      </c>
      <c r="C30">
        <f t="shared" si="0"/>
        <v>253.0781117309084</v>
      </c>
      <c r="E30">
        <v>1093.777280928146</v>
      </c>
      <c r="F30">
        <v>1301.5562259923877</v>
      </c>
      <c r="G30">
        <f t="shared" si="1"/>
        <v>207.77894506424173</v>
      </c>
    </row>
    <row r="31" spans="1:7" x14ac:dyDescent="0.25">
      <c r="A31">
        <v>1406.6714891407976</v>
      </c>
      <c r="B31">
        <v>1659.7815533578348</v>
      </c>
      <c r="C31">
        <f t="shared" si="0"/>
        <v>253.11006421703723</v>
      </c>
      <c r="E31">
        <v>1085.3039891407975</v>
      </c>
      <c r="F31">
        <v>1293.1148866911681</v>
      </c>
      <c r="G31">
        <f t="shared" si="1"/>
        <v>207.81089755037056</v>
      </c>
    </row>
    <row r="32" spans="1:7" x14ac:dyDescent="0.25">
      <c r="A32">
        <v>1398.1968169190691</v>
      </c>
      <c r="B32">
        <v>1651.3389268169865</v>
      </c>
      <c r="C32">
        <f t="shared" si="0"/>
        <v>253.14210989791741</v>
      </c>
      <c r="E32">
        <v>1076.8293169190692</v>
      </c>
      <c r="F32">
        <v>1284.6722601503197</v>
      </c>
      <c r="G32">
        <f t="shared" si="1"/>
        <v>207.8429432312505</v>
      </c>
    </row>
    <row r="33" spans="1:7" x14ac:dyDescent="0.25">
      <c r="A33">
        <v>1389.7207602366941</v>
      </c>
      <c r="B33">
        <v>1642.8950092820603</v>
      </c>
      <c r="C33">
        <f t="shared" si="0"/>
        <v>253.1742490453662</v>
      </c>
      <c r="E33">
        <v>1068.353260236694</v>
      </c>
      <c r="F33">
        <v>1276.2283426153936</v>
      </c>
      <c r="G33">
        <f t="shared" si="1"/>
        <v>207.87508237869952</v>
      </c>
    </row>
    <row r="34" spans="1:7" x14ac:dyDescent="0.25">
      <c r="A34">
        <v>1381.2433150556622</v>
      </c>
      <c r="B34">
        <v>1634.4497969876577</v>
      </c>
      <c r="C34">
        <f t="shared" si="0"/>
        <v>253.20648193199554</v>
      </c>
      <c r="E34">
        <v>1059.8758150556623</v>
      </c>
      <c r="F34">
        <v>1267.7831303209909</v>
      </c>
      <c r="G34">
        <f t="shared" si="1"/>
        <v>207.90731526532863</v>
      </c>
    </row>
    <row r="35" spans="1:7" x14ac:dyDescent="0.25">
      <c r="A35">
        <v>1372.7644773261854</v>
      </c>
      <c r="B35">
        <v>1626.0032861573961</v>
      </c>
      <c r="C35">
        <f t="shared" si="0"/>
        <v>253.23880883121069</v>
      </c>
      <c r="E35">
        <v>1051.3969773261856</v>
      </c>
      <c r="F35">
        <v>1259.3366194907294</v>
      </c>
      <c r="G35">
        <f t="shared" si="1"/>
        <v>207.93964216454378</v>
      </c>
    </row>
    <row r="36" spans="1:7" x14ac:dyDescent="0.25">
      <c r="A36">
        <v>1364.2842429866646</v>
      </c>
      <c r="B36">
        <v>1617.55547300388</v>
      </c>
      <c r="C36">
        <f t="shared" si="0"/>
        <v>253.27123001721543</v>
      </c>
      <c r="E36">
        <v>1042.9167429866648</v>
      </c>
      <c r="F36">
        <v>1250.8888063372133</v>
      </c>
      <c r="G36">
        <f t="shared" si="1"/>
        <v>207.97206335054852</v>
      </c>
    </row>
    <row r="37" spans="1:7" x14ac:dyDescent="0.25">
      <c r="A37">
        <v>1355.8026079636534</v>
      </c>
      <c r="B37">
        <v>1609.1063537286661</v>
      </c>
      <c r="C37">
        <f t="shared" si="0"/>
        <v>253.30374576501276</v>
      </c>
      <c r="E37">
        <v>1034.4351079636535</v>
      </c>
      <c r="F37">
        <v>1242.4396870619994</v>
      </c>
      <c r="G37">
        <f t="shared" si="1"/>
        <v>208.00457909834586</v>
      </c>
    </row>
    <row r="38" spans="1:7" x14ac:dyDescent="0.25">
      <c r="A38">
        <v>1437.7034085999505</v>
      </c>
      <c r="B38">
        <v>1718.2991613555657</v>
      </c>
      <c r="C38">
        <f t="shared" si="0"/>
        <v>280.59575275561519</v>
      </c>
      <c r="E38">
        <v>1105.0880460999506</v>
      </c>
      <c r="F38">
        <v>1338.7991613555657</v>
      </c>
      <c r="G38">
        <f t="shared" si="1"/>
        <v>233.71111525561514</v>
      </c>
    </row>
    <row r="39" spans="1:7" x14ac:dyDescent="0.25">
      <c r="A39">
        <v>1429.2189599420628</v>
      </c>
      <c r="B39">
        <v>1709.8474183972801</v>
      </c>
      <c r="C39">
        <f t="shared" si="0"/>
        <v>280.62845845521724</v>
      </c>
      <c r="E39">
        <v>1096.6035974420629</v>
      </c>
      <c r="F39">
        <v>1330.3474183972801</v>
      </c>
      <c r="G39">
        <f t="shared" si="1"/>
        <v>233.74382095521719</v>
      </c>
    </row>
    <row r="40" spans="1:7" x14ac:dyDescent="0.25">
      <c r="A40">
        <v>1420.7330983089228</v>
      </c>
      <c r="B40">
        <v>1701.394357855366</v>
      </c>
      <c r="C40">
        <f t="shared" si="0"/>
        <v>280.66125954644326</v>
      </c>
      <c r="E40">
        <v>1088.1177358089228</v>
      </c>
      <c r="F40">
        <v>1321.894357855366</v>
      </c>
      <c r="G40">
        <f t="shared" si="1"/>
        <v>233.77662204644321</v>
      </c>
    </row>
    <row r="41" spans="1:7" x14ac:dyDescent="0.25">
      <c r="A41">
        <v>1412.2458195793529</v>
      </c>
      <c r="B41">
        <v>1692.9399758868719</v>
      </c>
      <c r="C41">
        <f t="shared" si="0"/>
        <v>280.69415630751905</v>
      </c>
      <c r="E41">
        <v>1079.6304570793529</v>
      </c>
      <c r="F41">
        <v>1313.4399758868719</v>
      </c>
      <c r="G41">
        <f t="shared" si="1"/>
        <v>233.809518807519</v>
      </c>
    </row>
    <row r="42" spans="1:7" x14ac:dyDescent="0.25">
      <c r="A42">
        <v>1403.757119620155</v>
      </c>
      <c r="B42">
        <v>1684.4842686376358</v>
      </c>
      <c r="C42">
        <f t="shared" si="0"/>
        <v>280.72714901748077</v>
      </c>
      <c r="E42">
        <v>1071.141757120155</v>
      </c>
      <c r="F42">
        <v>1304.9842686376358</v>
      </c>
      <c r="G42">
        <f t="shared" si="1"/>
        <v>233.84251151748072</v>
      </c>
    </row>
    <row r="43" spans="1:7" x14ac:dyDescent="0.25">
      <c r="A43">
        <v>1395.2669942860759</v>
      </c>
      <c r="B43">
        <v>1676.0272322422563</v>
      </c>
      <c r="C43">
        <f t="shared" si="0"/>
        <v>280.76023795618039</v>
      </c>
      <c r="E43">
        <v>1062.651631786076</v>
      </c>
      <c r="F43">
        <v>1296.5272322422563</v>
      </c>
      <c r="G43">
        <f t="shared" si="1"/>
        <v>233.87560045618034</v>
      </c>
    </row>
    <row r="44" spans="1:7" x14ac:dyDescent="0.25">
      <c r="A44">
        <v>1386.7754394197727</v>
      </c>
      <c r="B44">
        <v>1667.5688628240571</v>
      </c>
      <c r="C44">
        <f t="shared" si="0"/>
        <v>280.79342340428434</v>
      </c>
      <c r="E44">
        <v>1054.1600769197728</v>
      </c>
      <c r="F44">
        <v>1288.0688628240571</v>
      </c>
      <c r="G44">
        <f t="shared" si="1"/>
        <v>233.90878590428429</v>
      </c>
    </row>
    <row r="45" spans="1:7" x14ac:dyDescent="0.25">
      <c r="A45">
        <v>1378.282450851776</v>
      </c>
      <c r="B45">
        <v>1659.1091564950545</v>
      </c>
      <c r="C45">
        <f t="shared" si="0"/>
        <v>280.8267056432785</v>
      </c>
      <c r="E45">
        <v>1045.6670883517761</v>
      </c>
      <c r="F45">
        <v>1279.6091564950545</v>
      </c>
      <c r="G45">
        <f t="shared" si="1"/>
        <v>233.94206814327845</v>
      </c>
    </row>
    <row r="46" spans="1:7" x14ac:dyDescent="0.25">
      <c r="A46">
        <v>1369.7880244004559</v>
      </c>
      <c r="B46">
        <v>1650.6481093559257</v>
      </c>
      <c r="C46">
        <f t="shared" si="0"/>
        <v>280.8600849554698</v>
      </c>
      <c r="E46">
        <v>1037.172661900456</v>
      </c>
      <c r="F46">
        <v>1271.1481093559257</v>
      </c>
      <c r="G46">
        <f t="shared" si="1"/>
        <v>233.97544745546975</v>
      </c>
    </row>
    <row r="47" spans="1:7" x14ac:dyDescent="0.25">
      <c r="A47">
        <v>1361.2921558719863</v>
      </c>
      <c r="B47">
        <v>1642.1857174959748</v>
      </c>
      <c r="C47">
        <f t="shared" si="0"/>
        <v>280.89356162398849</v>
      </c>
      <c r="E47">
        <v>1028.6767933719864</v>
      </c>
      <c r="F47">
        <v>1262.6857174959748</v>
      </c>
      <c r="G47">
        <f t="shared" si="1"/>
        <v>234.00892412398844</v>
      </c>
    </row>
    <row r="48" spans="1:7" x14ac:dyDescent="0.25">
      <c r="A48">
        <v>1352.7948410603087</v>
      </c>
      <c r="B48">
        <v>1633.7219769930987</v>
      </c>
      <c r="C48">
        <f t="shared" si="0"/>
        <v>280.92713593278995</v>
      </c>
      <c r="E48">
        <v>1020.1794785603088</v>
      </c>
      <c r="F48">
        <v>1254.2219769930987</v>
      </c>
      <c r="G48">
        <f t="shared" si="1"/>
        <v>234.0424984327899</v>
      </c>
    </row>
    <row r="49" spans="1:7" x14ac:dyDescent="0.25">
      <c r="A49">
        <v>1344.2960757470969</v>
      </c>
      <c r="B49">
        <v>1625.2568839137559</v>
      </c>
      <c r="C49">
        <f t="shared" si="0"/>
        <v>280.96080816665904</v>
      </c>
      <c r="E49">
        <v>1011.6807132470969</v>
      </c>
      <c r="F49">
        <v>1245.7568839137559</v>
      </c>
      <c r="G49">
        <f t="shared" si="1"/>
        <v>234.07617066665898</v>
      </c>
    </row>
    <row r="50" spans="1:7" x14ac:dyDescent="0.25">
      <c r="A50">
        <v>1426.6650402858293</v>
      </c>
      <c r="B50">
        <v>1735.8730941764322</v>
      </c>
      <c r="C50">
        <f t="shared" si="0"/>
        <v>309.20805389060297</v>
      </c>
      <c r="E50">
        <v>1082.4081400983293</v>
      </c>
      <c r="F50">
        <v>1343.0905941764322</v>
      </c>
      <c r="G50">
        <f t="shared" si="1"/>
        <v>260.68245407810286</v>
      </c>
    </row>
    <row r="51" spans="1:7" x14ac:dyDescent="0.25">
      <c r="A51">
        <v>1418.1633612653216</v>
      </c>
      <c r="B51">
        <v>1727.4052840976058</v>
      </c>
      <c r="C51">
        <f t="shared" si="0"/>
        <v>309.24192283228422</v>
      </c>
      <c r="E51">
        <v>1073.9064610778216</v>
      </c>
      <c r="F51">
        <v>1334.6227840976057</v>
      </c>
      <c r="G51">
        <f t="shared" si="1"/>
        <v>260.71632301978411</v>
      </c>
    </row>
    <row r="52" spans="1:7" x14ac:dyDescent="0.25">
      <c r="A52">
        <v>1409.6602190143374</v>
      </c>
      <c r="B52">
        <v>1718.9361095727161</v>
      </c>
      <c r="C52">
        <f t="shared" si="0"/>
        <v>309.27589055837871</v>
      </c>
      <c r="E52">
        <v>1065.4033188268374</v>
      </c>
      <c r="F52">
        <v>1326.1536095727161</v>
      </c>
      <c r="G52">
        <f t="shared" si="1"/>
        <v>260.7502907458786</v>
      </c>
    </row>
    <row r="53" spans="1:7" x14ac:dyDescent="0.25">
      <c r="A53">
        <v>1401.1556092651213</v>
      </c>
      <c r="B53">
        <v>1710.4655666221286</v>
      </c>
      <c r="C53">
        <f t="shared" si="0"/>
        <v>309.30995735700731</v>
      </c>
      <c r="E53">
        <v>1056.8987090776213</v>
      </c>
      <c r="F53">
        <v>1317.6830666221285</v>
      </c>
      <c r="G53">
        <f t="shared" si="1"/>
        <v>260.7843575445072</v>
      </c>
    </row>
    <row r="54" spans="1:7" x14ac:dyDescent="0.25">
      <c r="A54">
        <v>1392.64952773747</v>
      </c>
      <c r="B54">
        <v>1701.9936512546021</v>
      </c>
      <c r="C54">
        <f t="shared" si="0"/>
        <v>309.34412351713218</v>
      </c>
      <c r="E54">
        <v>1048.39262754997</v>
      </c>
      <c r="F54">
        <v>1309.2111512546021</v>
      </c>
      <c r="G54">
        <f t="shared" si="1"/>
        <v>260.81852370463207</v>
      </c>
    </row>
    <row r="55" spans="1:7" x14ac:dyDescent="0.25">
      <c r="A55">
        <v>1384.1419701386963</v>
      </c>
      <c r="B55">
        <v>1693.5203594672532</v>
      </c>
      <c r="C55">
        <f t="shared" si="0"/>
        <v>309.37838932855698</v>
      </c>
      <c r="E55">
        <v>1039.8850699511963</v>
      </c>
      <c r="F55">
        <v>1300.7378594672532</v>
      </c>
      <c r="G55">
        <f t="shared" si="1"/>
        <v>260.85278951605687</v>
      </c>
    </row>
    <row r="56" spans="1:7" x14ac:dyDescent="0.25">
      <c r="A56">
        <v>1375.6329321635926</v>
      </c>
      <c r="B56">
        <v>1685.045687245525</v>
      </c>
      <c r="C56">
        <f t="shared" si="0"/>
        <v>309.41275508193235</v>
      </c>
      <c r="E56">
        <v>1031.3760319760927</v>
      </c>
      <c r="F56">
        <v>1292.2631872455249</v>
      </c>
      <c r="G56">
        <f t="shared" si="1"/>
        <v>260.88715526943224</v>
      </c>
    </row>
    <row r="57" spans="1:7" x14ac:dyDescent="0.25">
      <c r="A57">
        <v>1367.1224094943952</v>
      </c>
      <c r="B57">
        <v>1676.5696305631502</v>
      </c>
      <c r="C57">
        <f t="shared" si="0"/>
        <v>309.44722106875497</v>
      </c>
      <c r="E57">
        <v>1022.8655093068953</v>
      </c>
      <c r="F57">
        <v>1283.7871305631502</v>
      </c>
      <c r="G57">
        <f t="shared" si="1"/>
        <v>260.92162125625487</v>
      </c>
    </row>
    <row r="58" spans="1:7" x14ac:dyDescent="0.25">
      <c r="A58">
        <v>1358.6103978007459</v>
      </c>
      <c r="B58">
        <v>1668.092185382118</v>
      </c>
      <c r="C58">
        <f t="shared" si="0"/>
        <v>309.48178758137215</v>
      </c>
      <c r="E58">
        <v>1014.353497613246</v>
      </c>
      <c r="F58">
        <v>1275.309685382118</v>
      </c>
      <c r="G58">
        <f t="shared" si="1"/>
        <v>260.95618776887204</v>
      </c>
    </row>
    <row r="59" spans="1:7" x14ac:dyDescent="0.25">
      <c r="A59">
        <v>1350.0968927396566</v>
      </c>
      <c r="B59">
        <v>1659.6133476526413</v>
      </c>
      <c r="C59">
        <f t="shared" si="0"/>
        <v>309.51645491298473</v>
      </c>
      <c r="E59">
        <v>1005.8399925521567</v>
      </c>
      <c r="F59">
        <v>1266.8308476526413</v>
      </c>
      <c r="G59">
        <f t="shared" si="1"/>
        <v>260.99085510048462</v>
      </c>
    </row>
    <row r="60" spans="1:7" x14ac:dyDescent="0.25">
      <c r="A60">
        <v>1341.5818899554727</v>
      </c>
      <c r="B60">
        <v>1651.1331133131205</v>
      </c>
      <c r="C60">
        <f t="shared" si="0"/>
        <v>309.55122335764781</v>
      </c>
      <c r="E60">
        <v>997.32498976797274</v>
      </c>
      <c r="F60">
        <v>1258.3506133131204</v>
      </c>
      <c r="G60">
        <f t="shared" si="1"/>
        <v>261.02562354514771</v>
      </c>
    </row>
    <row r="61" spans="1:7" x14ac:dyDescent="0.25">
      <c r="A61">
        <v>1333.0653850798349</v>
      </c>
      <c r="B61">
        <v>1642.6514782901093</v>
      </c>
      <c r="C61">
        <f t="shared" si="0"/>
        <v>309.58609321027438</v>
      </c>
      <c r="E61">
        <v>988.80848489233495</v>
      </c>
      <c r="F61">
        <v>1249.8689782901092</v>
      </c>
      <c r="G61">
        <f t="shared" si="1"/>
        <v>261.06049339777428</v>
      </c>
    </row>
    <row r="62" spans="1:7" x14ac:dyDescent="0.25">
      <c r="A62">
        <v>-3784.2444739886032</v>
      </c>
      <c r="B62">
        <v>-2937.4224623077966</v>
      </c>
      <c r="C62">
        <f t="shared" si="0"/>
        <v>846.82201168080655</v>
      </c>
      <c r="E62">
        <v>-4140.5503656826659</v>
      </c>
      <c r="F62">
        <v>-3343.9523498077965</v>
      </c>
      <c r="G62">
        <f t="shared" si="1"/>
        <v>796.59801587486936</v>
      </c>
    </row>
    <row r="63" spans="1:7" x14ac:dyDescent="0.25">
      <c r="A63">
        <v>1249.4551626964994</v>
      </c>
      <c r="B63">
        <v>1519.3122479340423</v>
      </c>
      <c r="C63">
        <f t="shared" si="0"/>
        <v>269.85708523754283</v>
      </c>
      <c r="E63">
        <v>893.1492710024371</v>
      </c>
      <c r="F63">
        <v>1112.7823604340424</v>
      </c>
      <c r="G63">
        <f t="shared" si="1"/>
        <v>219.6330894316053</v>
      </c>
    </row>
    <row r="64" spans="1:7" x14ac:dyDescent="0.25">
      <c r="A64">
        <v>1242.9341252087495</v>
      </c>
      <c r="B64">
        <v>1512.8263863009022</v>
      </c>
      <c r="C64">
        <f t="shared" si="0"/>
        <v>269.89226109215269</v>
      </c>
      <c r="E64">
        <v>886.62823351468717</v>
      </c>
      <c r="F64">
        <v>1106.2964988009023</v>
      </c>
      <c r="G64">
        <f t="shared" si="1"/>
        <v>219.66826528621516</v>
      </c>
    </row>
    <row r="65" spans="1:7" x14ac:dyDescent="0.25">
      <c r="A65">
        <v>1236.4115680283269</v>
      </c>
      <c r="B65">
        <v>1506.3391075713323</v>
      </c>
      <c r="C65">
        <f t="shared" si="0"/>
        <v>269.92753954300542</v>
      </c>
      <c r="E65">
        <v>880.10567633426456</v>
      </c>
      <c r="F65">
        <v>1099.8092200713324</v>
      </c>
      <c r="G65">
        <f t="shared" si="1"/>
        <v>219.70354373706789</v>
      </c>
    </row>
    <row r="66" spans="1:7" x14ac:dyDescent="0.25">
      <c r="A66">
        <v>1229.8874867227946</v>
      </c>
      <c r="B66">
        <v>1499.8504076121344</v>
      </c>
      <c r="C66">
        <f t="shared" si="0"/>
        <v>269.96292088933978</v>
      </c>
      <c r="E66">
        <v>873.58159502873229</v>
      </c>
      <c r="F66">
        <v>1093.3205201121345</v>
      </c>
      <c r="G66">
        <f t="shared" si="1"/>
        <v>219.73892508340225</v>
      </c>
    </row>
    <row r="67" spans="1:7" x14ac:dyDescent="0.25">
      <c r="A67">
        <v>1223.3618768467882</v>
      </c>
      <c r="B67">
        <v>1493.3602822780554</v>
      </c>
      <c r="C67">
        <f t="shared" ref="C67:C130" si="2">B67-A67</f>
        <v>269.9984054312672</v>
      </c>
      <c r="E67">
        <v>867.05598515272584</v>
      </c>
      <c r="F67">
        <v>1086.8303947780555</v>
      </c>
      <c r="G67">
        <f t="shared" ref="G67:G130" si="3">F67-E67</f>
        <v>219.77440962532967</v>
      </c>
    </row>
    <row r="68" spans="1:7" x14ac:dyDescent="0.25">
      <c r="A68">
        <v>1216.8347339419763</v>
      </c>
      <c r="B68">
        <v>1486.8687274117522</v>
      </c>
      <c r="C68">
        <f t="shared" si="2"/>
        <v>270.03399346977585</v>
      </c>
      <c r="E68">
        <v>860.52884224791399</v>
      </c>
      <c r="F68">
        <v>1080.3388399117523</v>
      </c>
      <c r="G68">
        <f t="shared" si="3"/>
        <v>219.80999766383832</v>
      </c>
    </row>
    <row r="69" spans="1:7" x14ac:dyDescent="0.25">
      <c r="A69">
        <v>1210.3060535370257</v>
      </c>
      <c r="B69">
        <v>1480.3757388437555</v>
      </c>
      <c r="C69">
        <f t="shared" si="2"/>
        <v>270.06968530672975</v>
      </c>
      <c r="E69">
        <v>854.00016184296339</v>
      </c>
      <c r="F69">
        <v>1073.8458513437556</v>
      </c>
      <c r="G69">
        <f t="shared" si="3"/>
        <v>219.84568950079222</v>
      </c>
    </row>
    <row r="70" spans="1:7" x14ac:dyDescent="0.25">
      <c r="A70">
        <v>1203.7758311475604</v>
      </c>
      <c r="B70">
        <v>1473.8813123924353</v>
      </c>
      <c r="C70">
        <f t="shared" si="2"/>
        <v>270.10548124487491</v>
      </c>
      <c r="E70">
        <v>847.46993945349811</v>
      </c>
      <c r="F70">
        <v>1067.3514248924355</v>
      </c>
      <c r="G70">
        <f t="shared" si="3"/>
        <v>219.88148543893737</v>
      </c>
    </row>
    <row r="71" spans="1:7" x14ac:dyDescent="0.25">
      <c r="A71">
        <v>1197.2440622761262</v>
      </c>
      <c r="B71">
        <v>1467.3854438639657</v>
      </c>
      <c r="C71">
        <f t="shared" si="2"/>
        <v>270.14138158783953</v>
      </c>
      <c r="E71">
        <v>840.93817058206389</v>
      </c>
      <c r="F71">
        <v>1060.8555563639659</v>
      </c>
      <c r="G71">
        <f t="shared" si="3"/>
        <v>219.917385781902</v>
      </c>
    </row>
    <row r="72" spans="1:7" x14ac:dyDescent="0.25">
      <c r="A72">
        <v>1190.71074241215</v>
      </c>
      <c r="B72">
        <v>1460.8881290522881</v>
      </c>
      <c r="C72">
        <f t="shared" si="2"/>
        <v>270.17738664013814</v>
      </c>
      <c r="E72">
        <v>834.40485071808769</v>
      </c>
      <c r="F72">
        <v>1054.3582415522883</v>
      </c>
      <c r="G72">
        <f t="shared" si="3"/>
        <v>219.9533908342006</v>
      </c>
    </row>
    <row r="73" spans="1:7" x14ac:dyDescent="0.25">
      <c r="A73">
        <v>1184.1758670319041</v>
      </c>
      <c r="B73">
        <v>1454.3893637390763</v>
      </c>
      <c r="C73">
        <f t="shared" si="2"/>
        <v>270.21349670717223</v>
      </c>
      <c r="E73">
        <v>827.86997533784177</v>
      </c>
      <c r="F73">
        <v>1047.8594762390765</v>
      </c>
      <c r="G73">
        <f t="shared" si="3"/>
        <v>219.98950090123469</v>
      </c>
    </row>
    <row r="74" spans="1:7" x14ac:dyDescent="0.25">
      <c r="A74">
        <v>1269.0250867635584</v>
      </c>
      <c r="B74">
        <v>1569.4977789149591</v>
      </c>
      <c r="C74">
        <f t="shared" si="2"/>
        <v>300.47269215140068</v>
      </c>
      <c r="E74">
        <v>900.24848886020391</v>
      </c>
      <c r="F74">
        <v>1148.7393453524592</v>
      </c>
      <c r="G74">
        <f t="shared" si="3"/>
        <v>248.49085649225526</v>
      </c>
    </row>
    <row r="75" spans="1:7" x14ac:dyDescent="0.25">
      <c r="A75">
        <v>1262.4870867267725</v>
      </c>
      <c r="B75">
        <v>1562.9960998944514</v>
      </c>
      <c r="C75">
        <f t="shared" si="2"/>
        <v>300.50901316767886</v>
      </c>
      <c r="E75">
        <v>893.71048882341802</v>
      </c>
      <c r="F75">
        <v>1142.2376663319515</v>
      </c>
      <c r="G75">
        <f t="shared" si="3"/>
        <v>248.52717750853344</v>
      </c>
    </row>
    <row r="76" spans="1:7" x14ac:dyDescent="0.25">
      <c r="A76">
        <v>1255.9475175232126</v>
      </c>
      <c r="B76">
        <v>1556.4929576434677</v>
      </c>
      <c r="C76">
        <f t="shared" si="2"/>
        <v>300.54544012025508</v>
      </c>
      <c r="E76">
        <v>887.17091961985807</v>
      </c>
      <c r="F76">
        <v>1135.7345240809677</v>
      </c>
      <c r="G76">
        <f t="shared" si="3"/>
        <v>248.56360446110966</v>
      </c>
    </row>
    <row r="77" spans="1:7" x14ac:dyDescent="0.25">
      <c r="A77">
        <v>1249.4063745761423</v>
      </c>
      <c r="B77">
        <v>1549.9883478942513</v>
      </c>
      <c r="C77">
        <f t="shared" si="2"/>
        <v>300.58197331810902</v>
      </c>
      <c r="E77">
        <v>880.62977667278778</v>
      </c>
      <c r="F77">
        <v>1129.2299143317514</v>
      </c>
      <c r="G77">
        <f t="shared" si="3"/>
        <v>248.6001376589636</v>
      </c>
    </row>
    <row r="78" spans="1:7" x14ac:dyDescent="0.25">
      <c r="A78">
        <v>1242.8636532954763</v>
      </c>
      <c r="B78">
        <v>1543.4822663666</v>
      </c>
      <c r="C78">
        <f t="shared" si="2"/>
        <v>300.61861307112372</v>
      </c>
      <c r="E78">
        <v>874.08705539212178</v>
      </c>
      <c r="F78">
        <v>1122.7238328041001</v>
      </c>
      <c r="G78">
        <f t="shared" si="3"/>
        <v>248.6367774119783</v>
      </c>
    </row>
    <row r="79" spans="1:7" x14ac:dyDescent="0.25">
      <c r="A79">
        <v>1236.3193490777419</v>
      </c>
      <c r="B79">
        <v>1536.9747087678263</v>
      </c>
      <c r="C79">
        <f t="shared" si="2"/>
        <v>300.65535969008442</v>
      </c>
      <c r="E79">
        <v>867.54275117438738</v>
      </c>
      <c r="F79">
        <v>1116.2162752053264</v>
      </c>
      <c r="G79">
        <f t="shared" si="3"/>
        <v>248.67352403093901</v>
      </c>
    </row>
    <row r="80" spans="1:7" x14ac:dyDescent="0.25">
      <c r="A80">
        <v>1229.7734573060388</v>
      </c>
      <c r="B80">
        <v>1530.4656707927227</v>
      </c>
      <c r="C80">
        <f t="shared" si="2"/>
        <v>300.69221348668384</v>
      </c>
      <c r="E80">
        <v>860.99685940268432</v>
      </c>
      <c r="F80">
        <v>1109.7072372302227</v>
      </c>
      <c r="G80">
        <f t="shared" si="3"/>
        <v>248.71037782753842</v>
      </c>
    </row>
    <row r="81" spans="1:7" x14ac:dyDescent="0.25">
      <c r="A81">
        <v>1223.2259733500018</v>
      </c>
      <c r="B81">
        <v>1523.9551481235253</v>
      </c>
      <c r="C81">
        <f t="shared" si="2"/>
        <v>300.72917477352348</v>
      </c>
      <c r="E81">
        <v>854.44937544664731</v>
      </c>
      <c r="F81">
        <v>1103.1967145610254</v>
      </c>
      <c r="G81">
        <f t="shared" si="3"/>
        <v>248.74733911437806</v>
      </c>
    </row>
    <row r="82" spans="1:7" x14ac:dyDescent="0.25">
      <c r="A82">
        <v>1216.6768925657598</v>
      </c>
      <c r="B82">
        <v>1517.4431364298759</v>
      </c>
      <c r="C82">
        <f t="shared" si="2"/>
        <v>300.76624386411618</v>
      </c>
      <c r="E82">
        <v>847.90029466240526</v>
      </c>
      <c r="F82">
        <v>1096.684702867376</v>
      </c>
      <c r="G82">
        <f t="shared" si="3"/>
        <v>248.78440820497076</v>
      </c>
    </row>
    <row r="83" spans="1:7" x14ac:dyDescent="0.25">
      <c r="A83">
        <v>1210.126210295897</v>
      </c>
      <c r="B83">
        <v>1510.9296313687867</v>
      </c>
      <c r="C83">
        <f t="shared" si="2"/>
        <v>300.80342107288971</v>
      </c>
      <c r="E83">
        <v>841.34961239254244</v>
      </c>
      <c r="F83">
        <v>1090.1711978062867</v>
      </c>
      <c r="G83">
        <f t="shared" si="3"/>
        <v>248.82158541374429</v>
      </c>
    </row>
    <row r="84" spans="1:7" x14ac:dyDescent="0.25">
      <c r="A84">
        <v>1203.5739218694137</v>
      </c>
      <c r="B84">
        <v>1504.4146285846027</v>
      </c>
      <c r="C84">
        <f t="shared" si="2"/>
        <v>300.84070671518907</v>
      </c>
      <c r="E84">
        <v>834.79732396605914</v>
      </c>
      <c r="F84">
        <v>1083.6561950221028</v>
      </c>
      <c r="G84">
        <f t="shared" si="3"/>
        <v>248.85887105604365</v>
      </c>
    </row>
    <row r="85" spans="1:7" x14ac:dyDescent="0.25">
      <c r="A85">
        <v>1197.0200226016864</v>
      </c>
      <c r="B85">
        <v>1497.8981237089649</v>
      </c>
      <c r="C85">
        <f t="shared" si="2"/>
        <v>300.87810110727855</v>
      </c>
      <c r="E85">
        <v>828.24342469833186</v>
      </c>
      <c r="F85">
        <v>1077.139690146465</v>
      </c>
      <c r="G85">
        <f t="shared" si="3"/>
        <v>248.89626544813314</v>
      </c>
    </row>
    <row r="86" spans="1:7" x14ac:dyDescent="0.25">
      <c r="A86">
        <v>1281.8499767167373</v>
      </c>
      <c r="B86">
        <v>1614.0463656412123</v>
      </c>
      <c r="C86">
        <f t="shared" si="2"/>
        <v>332.19638892447506</v>
      </c>
      <c r="E86">
        <v>900.16619788676542</v>
      </c>
      <c r="F86">
        <v>1178.5613869040249</v>
      </c>
      <c r="G86">
        <f t="shared" si="3"/>
        <v>278.39518901725944</v>
      </c>
    </row>
    <row r="87" spans="1:7" x14ac:dyDescent="0.25">
      <c r="A87">
        <v>1275.292841657958</v>
      </c>
      <c r="B87">
        <v>1607.5268434265884</v>
      </c>
      <c r="C87">
        <f t="shared" si="2"/>
        <v>332.23400176863038</v>
      </c>
      <c r="E87">
        <v>893.60906282798612</v>
      </c>
      <c r="F87">
        <v>1172.0418646894009</v>
      </c>
      <c r="G87">
        <f t="shared" si="3"/>
        <v>278.43280186141476</v>
      </c>
    </row>
    <row r="88" spans="1:7" x14ac:dyDescent="0.25">
      <c r="A88">
        <v>1268.7340816219239</v>
      </c>
      <c r="B88">
        <v>1601.0058059388386</v>
      </c>
      <c r="C88">
        <f t="shared" si="2"/>
        <v>332.27172431691474</v>
      </c>
      <c r="E88">
        <v>887.05030279195205</v>
      </c>
      <c r="F88">
        <v>1165.5208272016512</v>
      </c>
      <c r="G88">
        <f t="shared" si="3"/>
        <v>278.47052440969912</v>
      </c>
    </row>
    <row r="89" spans="1:7" x14ac:dyDescent="0.25">
      <c r="A89">
        <v>1262.1736918691181</v>
      </c>
      <c r="B89">
        <v>1594.483248758416</v>
      </c>
      <c r="C89">
        <f t="shared" si="2"/>
        <v>332.30955688929794</v>
      </c>
      <c r="E89">
        <v>880.48991303914624</v>
      </c>
      <c r="F89">
        <v>1158.9982700212286</v>
      </c>
      <c r="G89">
        <f t="shared" si="3"/>
        <v>278.50835698208232</v>
      </c>
    </row>
    <row r="90" spans="1:7" x14ac:dyDescent="0.25">
      <c r="A90">
        <v>1255.6116676462002</v>
      </c>
      <c r="B90">
        <v>1587.9591674528835</v>
      </c>
      <c r="C90">
        <f t="shared" si="2"/>
        <v>332.34749980668335</v>
      </c>
      <c r="E90">
        <v>873.92788881622835</v>
      </c>
      <c r="F90">
        <v>1152.4741887156961</v>
      </c>
      <c r="G90">
        <f t="shared" si="3"/>
        <v>278.54629989946773</v>
      </c>
    </row>
    <row r="91" spans="1:7" x14ac:dyDescent="0.25">
      <c r="A91">
        <v>1249.0480041859651</v>
      </c>
      <c r="B91">
        <v>1581.4335575768771</v>
      </c>
      <c r="C91">
        <f t="shared" si="2"/>
        <v>332.38555339091204</v>
      </c>
      <c r="E91">
        <v>867.3642253559932</v>
      </c>
      <c r="F91">
        <v>1145.9485788396896</v>
      </c>
      <c r="G91">
        <f t="shared" si="3"/>
        <v>278.58435348369642</v>
      </c>
    </row>
    <row r="92" spans="1:7" x14ac:dyDescent="0.25">
      <c r="A92">
        <v>1242.4826967073045</v>
      </c>
      <c r="B92">
        <v>1574.9064146720655</v>
      </c>
      <c r="C92">
        <f t="shared" si="2"/>
        <v>332.42371796476095</v>
      </c>
      <c r="E92">
        <v>860.79891787733266</v>
      </c>
      <c r="F92">
        <v>1139.421435934878</v>
      </c>
      <c r="G92">
        <f t="shared" si="3"/>
        <v>278.62251805754534</v>
      </c>
    </row>
    <row r="93" spans="1:7" x14ac:dyDescent="0.25">
      <c r="A93">
        <v>1235.9157404151642</v>
      </c>
      <c r="B93">
        <v>1568.3777342671144</v>
      </c>
      <c r="C93">
        <f t="shared" si="2"/>
        <v>332.46199385195018</v>
      </c>
      <c r="E93">
        <v>854.23196158519238</v>
      </c>
      <c r="F93">
        <v>1132.8927555299269</v>
      </c>
      <c r="G93">
        <f t="shared" si="3"/>
        <v>278.66079394473456</v>
      </c>
    </row>
    <row r="94" spans="1:7" x14ac:dyDescent="0.25">
      <c r="A94">
        <v>1229.3471305005055</v>
      </c>
      <c r="B94">
        <v>1561.8475118776494</v>
      </c>
      <c r="C94">
        <f t="shared" si="2"/>
        <v>332.50038137714387</v>
      </c>
      <c r="E94">
        <v>847.66335167053364</v>
      </c>
      <c r="F94">
        <v>1126.3625331404619</v>
      </c>
      <c r="G94">
        <f t="shared" si="3"/>
        <v>278.69918146992825</v>
      </c>
    </row>
    <row r="95" spans="1:7" x14ac:dyDescent="0.25">
      <c r="A95">
        <v>1222.7768621402622</v>
      </c>
      <c r="B95">
        <v>1555.3157430062149</v>
      </c>
      <c r="C95">
        <f t="shared" si="2"/>
        <v>332.53888086595271</v>
      </c>
      <c r="E95">
        <v>841.09308331029035</v>
      </c>
      <c r="F95">
        <v>1119.8307642690274</v>
      </c>
      <c r="G95">
        <f t="shared" si="3"/>
        <v>278.73768095873709</v>
      </c>
    </row>
    <row r="96" spans="1:7" x14ac:dyDescent="0.25">
      <c r="A96">
        <v>1216.2049304973016</v>
      </c>
      <c r="B96">
        <v>1548.7824231422389</v>
      </c>
      <c r="C96">
        <f t="shared" si="2"/>
        <v>332.57749264493737</v>
      </c>
      <c r="E96">
        <v>834.52115166732972</v>
      </c>
      <c r="F96">
        <v>1113.2974444050515</v>
      </c>
      <c r="G96">
        <f t="shared" si="3"/>
        <v>278.77629273772175</v>
      </c>
    </row>
    <row r="97" spans="1:7" x14ac:dyDescent="0.25">
      <c r="A97">
        <v>1209.6313307203823</v>
      </c>
      <c r="B97">
        <v>1542.247547761993</v>
      </c>
      <c r="C97">
        <f t="shared" si="2"/>
        <v>332.61621704161075</v>
      </c>
      <c r="E97">
        <v>827.94755189041041</v>
      </c>
      <c r="F97">
        <v>1106.7625690248055</v>
      </c>
      <c r="G97">
        <f t="shared" si="3"/>
        <v>278.81501713439513</v>
      </c>
    </row>
    <row r="98" spans="1:7" x14ac:dyDescent="0.25">
      <c r="A98">
        <v>1294.2462143705527</v>
      </c>
      <c r="B98">
        <v>1659.2768805656603</v>
      </c>
      <c r="C98">
        <f t="shared" si="2"/>
        <v>365.03066619510764</v>
      </c>
      <c r="E98">
        <v>899.20350328153188</v>
      </c>
      <c r="F98">
        <v>1208.5499275726715</v>
      </c>
      <c r="G98">
        <f t="shared" si="3"/>
        <v>309.34642429113967</v>
      </c>
    </row>
    <row r="99" spans="1:7" x14ac:dyDescent="0.25">
      <c r="A99">
        <v>1287.6692637153533</v>
      </c>
      <c r="B99">
        <v>1652.738880528874</v>
      </c>
      <c r="C99">
        <f t="shared" si="2"/>
        <v>365.06961681352072</v>
      </c>
      <c r="E99">
        <v>892.62655262633245</v>
      </c>
      <c r="F99">
        <v>1202.0119275358852</v>
      </c>
      <c r="G99">
        <f t="shared" si="3"/>
        <v>309.38537490955275</v>
      </c>
    </row>
    <row r="100" spans="1:7" x14ac:dyDescent="0.25">
      <c r="A100">
        <v>1281.0906302874096</v>
      </c>
      <c r="B100">
        <v>1646.1993113253145</v>
      </c>
      <c r="C100">
        <f t="shared" si="2"/>
        <v>365.10868103790494</v>
      </c>
      <c r="E100">
        <v>886.04791919838874</v>
      </c>
      <c r="F100">
        <v>1195.4723583323257</v>
      </c>
      <c r="G100">
        <f t="shared" si="3"/>
        <v>309.42443913393697</v>
      </c>
    </row>
    <row r="101" spans="1:7" x14ac:dyDescent="0.25">
      <c r="A101">
        <v>1274.5103091786343</v>
      </c>
      <c r="B101">
        <v>1639.658168378244</v>
      </c>
      <c r="C101">
        <f t="shared" si="2"/>
        <v>365.14785919960968</v>
      </c>
      <c r="E101">
        <v>879.46759808961349</v>
      </c>
      <c r="F101">
        <v>1188.9312153852552</v>
      </c>
      <c r="G101">
        <f t="shared" si="3"/>
        <v>309.46361729564171</v>
      </c>
    </row>
    <row r="102" spans="1:7" x14ac:dyDescent="0.25">
      <c r="A102">
        <v>1267.9282954666253</v>
      </c>
      <c r="B102">
        <v>1633.1154470975782</v>
      </c>
      <c r="C102">
        <f t="shared" si="2"/>
        <v>365.18715163095294</v>
      </c>
      <c r="E102">
        <v>872.88558437760446</v>
      </c>
      <c r="F102">
        <v>1182.3884941045894</v>
      </c>
      <c r="G102">
        <f t="shared" si="3"/>
        <v>309.50290972698497</v>
      </c>
    </row>
    <row r="103" spans="1:7" x14ac:dyDescent="0.25">
      <c r="A103">
        <v>1261.3445842146227</v>
      </c>
      <c r="B103">
        <v>1626.5711428798434</v>
      </c>
      <c r="C103">
        <f t="shared" si="2"/>
        <v>365.22655866522064</v>
      </c>
      <c r="E103">
        <v>866.3018731256019</v>
      </c>
      <c r="F103">
        <v>1175.8441898868546</v>
      </c>
      <c r="G103">
        <f t="shared" si="3"/>
        <v>309.54231676125266</v>
      </c>
    </row>
    <row r="104" spans="1:7" x14ac:dyDescent="0.25">
      <c r="A104">
        <v>1254.7591704714685</v>
      </c>
      <c r="B104">
        <v>1620.0252511081405</v>
      </c>
      <c r="C104">
        <f t="shared" si="2"/>
        <v>365.26608063667209</v>
      </c>
      <c r="E104">
        <v>859.71645938244762</v>
      </c>
      <c r="F104">
        <v>1169.2982981151517</v>
      </c>
      <c r="G104">
        <f t="shared" si="3"/>
        <v>309.58183873270411</v>
      </c>
    </row>
    <row r="105" spans="1:7" x14ac:dyDescent="0.25">
      <c r="A105">
        <v>1248.1720492715635</v>
      </c>
      <c r="B105">
        <v>1613.4777671521035</v>
      </c>
      <c r="C105">
        <f t="shared" si="2"/>
        <v>365.30571788053999</v>
      </c>
      <c r="E105">
        <v>853.12933818254271</v>
      </c>
      <c r="F105">
        <v>1162.7508141591147</v>
      </c>
      <c r="G105">
        <f t="shared" si="3"/>
        <v>309.62147597657201</v>
      </c>
    </row>
    <row r="106" spans="1:7" x14ac:dyDescent="0.25">
      <c r="A106">
        <v>1241.5832156348254</v>
      </c>
      <c r="B106">
        <v>1606.9286863678615</v>
      </c>
      <c r="C106">
        <f t="shared" si="2"/>
        <v>365.34547073303611</v>
      </c>
      <c r="E106">
        <v>846.54050454580454</v>
      </c>
      <c r="F106">
        <v>1156.2017333748727</v>
      </c>
      <c r="G106">
        <f t="shared" si="3"/>
        <v>309.66122882906814</v>
      </c>
    </row>
    <row r="107" spans="1:7" x14ac:dyDescent="0.25">
      <c r="A107">
        <v>1234.9926645666467</v>
      </c>
      <c r="B107">
        <v>1600.3780040979984</v>
      </c>
      <c r="C107">
        <f t="shared" si="2"/>
        <v>365.38533953135175</v>
      </c>
      <c r="E107">
        <v>839.94995347762585</v>
      </c>
      <c r="F107">
        <v>1149.6510511050096</v>
      </c>
      <c r="G107">
        <f t="shared" si="3"/>
        <v>309.70109762738377</v>
      </c>
    </row>
    <row r="108" spans="1:7" x14ac:dyDescent="0.25">
      <c r="A108">
        <v>1228.4003910578526</v>
      </c>
      <c r="B108">
        <v>1593.8257156715151</v>
      </c>
      <c r="C108">
        <f t="shared" si="2"/>
        <v>365.4253246136625</v>
      </c>
      <c r="E108">
        <v>833.3576799688318</v>
      </c>
      <c r="F108">
        <v>1143.0987626785263</v>
      </c>
      <c r="G108">
        <f t="shared" si="3"/>
        <v>309.74108270969452</v>
      </c>
    </row>
    <row r="109" spans="1:7" x14ac:dyDescent="0.25">
      <c r="A109">
        <v>1221.8063900846578</v>
      </c>
      <c r="B109">
        <v>1587.2718164037881</v>
      </c>
      <c r="C109">
        <f t="shared" si="2"/>
        <v>365.4654263191303</v>
      </c>
      <c r="E109">
        <v>826.76367899563695</v>
      </c>
      <c r="F109">
        <v>1136.5448634107993</v>
      </c>
      <c r="G109">
        <f t="shared" si="3"/>
        <v>309.78118441516233</v>
      </c>
    </row>
    <row r="110" spans="1:7" x14ac:dyDescent="0.25">
      <c r="A110">
        <v>1305.9916425634392</v>
      </c>
      <c r="B110">
        <v>1705.006045775385</v>
      </c>
      <c r="C110">
        <f t="shared" si="2"/>
        <v>399.01440321194582</v>
      </c>
      <c r="E110">
        <v>897.12243658630268</v>
      </c>
      <c r="F110">
        <v>1238.5036494276414</v>
      </c>
      <c r="G110">
        <f t="shared" si="3"/>
        <v>341.38121284133877</v>
      </c>
    </row>
    <row r="111" spans="1:7" x14ac:dyDescent="0.25">
      <c r="A111">
        <v>1299.3941715314343</v>
      </c>
      <c r="B111">
        <v>1698.4489107166057</v>
      </c>
      <c r="C111">
        <f t="shared" si="2"/>
        <v>399.05473918517146</v>
      </c>
      <c r="E111">
        <v>890.52496555429775</v>
      </c>
      <c r="F111">
        <v>1231.9465143688622</v>
      </c>
      <c r="G111">
        <f t="shared" si="3"/>
        <v>341.4215488145644</v>
      </c>
    </row>
    <row r="112" spans="1:7" x14ac:dyDescent="0.25">
      <c r="A112">
        <v>1292.7949578755859</v>
      </c>
      <c r="B112">
        <v>1691.8901506805717</v>
      </c>
      <c r="C112">
        <f t="shared" si="2"/>
        <v>399.0951928049858</v>
      </c>
      <c r="E112">
        <v>883.92575189844933</v>
      </c>
      <c r="F112">
        <v>1225.3877543328281</v>
      </c>
      <c r="G112">
        <f t="shared" si="3"/>
        <v>341.46200243437875</v>
      </c>
    </row>
    <row r="113" spans="1:7" x14ac:dyDescent="0.25">
      <c r="A113">
        <v>1286.1939965132412</v>
      </c>
      <c r="B113">
        <v>1685.3297609277658</v>
      </c>
      <c r="C113">
        <f t="shared" si="2"/>
        <v>399.1357644145246</v>
      </c>
      <c r="E113">
        <v>877.32479053610473</v>
      </c>
      <c r="F113">
        <v>1218.8273645800223</v>
      </c>
      <c r="G113">
        <f t="shared" si="3"/>
        <v>341.50257404391755</v>
      </c>
    </row>
    <row r="114" spans="1:7" x14ac:dyDescent="0.25">
      <c r="A114">
        <v>1279.5912823469232</v>
      </c>
      <c r="B114">
        <v>1678.7677367048479</v>
      </c>
      <c r="C114">
        <f t="shared" si="2"/>
        <v>399.17645435792474</v>
      </c>
      <c r="E114">
        <v>870.72207636978669</v>
      </c>
      <c r="F114">
        <v>1212.2653403571044</v>
      </c>
      <c r="G114">
        <f t="shared" si="3"/>
        <v>341.54326398731769</v>
      </c>
    </row>
    <row r="115" spans="1:7" x14ac:dyDescent="0.25">
      <c r="A115">
        <v>1272.9868102642868</v>
      </c>
      <c r="B115">
        <v>1672.2040732446128</v>
      </c>
      <c r="C115">
        <f t="shared" si="2"/>
        <v>399.21726298032604</v>
      </c>
      <c r="E115">
        <v>864.11760428715024</v>
      </c>
      <c r="F115">
        <v>1205.7016768968692</v>
      </c>
      <c r="G115">
        <f t="shared" si="3"/>
        <v>341.58407260971899</v>
      </c>
    </row>
    <row r="116" spans="1:7" x14ac:dyDescent="0.25">
      <c r="A116">
        <v>1266.3805751380758</v>
      </c>
      <c r="B116">
        <v>1665.6387657659523</v>
      </c>
      <c r="C116">
        <f t="shared" si="2"/>
        <v>399.2581906278765</v>
      </c>
      <c r="E116">
        <v>857.51136916093924</v>
      </c>
      <c r="F116">
        <v>1199.1363694182087</v>
      </c>
      <c r="G116">
        <f t="shared" si="3"/>
        <v>341.62500025726945</v>
      </c>
    </row>
    <row r="117" spans="1:7" x14ac:dyDescent="0.25">
      <c r="A117">
        <v>1259.7725718260801</v>
      </c>
      <c r="B117">
        <v>1659.071809473812</v>
      </c>
      <c r="C117">
        <f t="shared" si="2"/>
        <v>399.29923764773184</v>
      </c>
      <c r="E117">
        <v>850.90336584894362</v>
      </c>
      <c r="F117">
        <v>1192.5694131260684</v>
      </c>
      <c r="G117">
        <f t="shared" si="3"/>
        <v>341.66604727712479</v>
      </c>
    </row>
    <row r="118" spans="1:7" x14ac:dyDescent="0.25">
      <c r="A118">
        <v>1253.1627951710911</v>
      </c>
      <c r="B118">
        <v>1652.5031995591532</v>
      </c>
      <c r="C118">
        <f t="shared" si="2"/>
        <v>399.3404043880621</v>
      </c>
      <c r="E118">
        <v>844.29358919395463</v>
      </c>
      <c r="F118">
        <v>1186.0008032114097</v>
      </c>
      <c r="G118">
        <f t="shared" si="3"/>
        <v>341.70721401745504</v>
      </c>
    </row>
    <row r="119" spans="1:7" x14ac:dyDescent="0.25">
      <c r="A119">
        <v>1246.5512400008583</v>
      </c>
      <c r="B119">
        <v>1645.9329311989102</v>
      </c>
      <c r="C119">
        <f t="shared" si="2"/>
        <v>399.38169119805184</v>
      </c>
      <c r="E119">
        <v>837.68203402372183</v>
      </c>
      <c r="F119">
        <v>1179.4305348511666</v>
      </c>
      <c r="G119">
        <f t="shared" si="3"/>
        <v>341.74850082744479</v>
      </c>
    </row>
    <row r="120" spans="1:7" x14ac:dyDescent="0.25">
      <c r="A120">
        <v>1239.9379011280457</v>
      </c>
      <c r="B120">
        <v>1639.3609995559493</v>
      </c>
      <c r="C120">
        <f t="shared" si="2"/>
        <v>399.4230984279036</v>
      </c>
      <c r="E120">
        <v>831.06869515090921</v>
      </c>
      <c r="F120">
        <v>1172.8586032082057</v>
      </c>
      <c r="G120">
        <f t="shared" si="3"/>
        <v>341.78990805729654</v>
      </c>
    </row>
    <row r="121" spans="1:7" x14ac:dyDescent="0.25">
      <c r="A121">
        <v>1233.3227733501876</v>
      </c>
      <c r="B121">
        <v>1632.78739977903</v>
      </c>
      <c r="C121">
        <f t="shared" si="2"/>
        <v>399.46462642884239</v>
      </c>
      <c r="E121">
        <v>824.4535673730511</v>
      </c>
      <c r="F121">
        <v>1166.2850034312864</v>
      </c>
      <c r="G121">
        <f t="shared" si="3"/>
        <v>341.83143605823534</v>
      </c>
    </row>
    <row r="122" spans="1:7" x14ac:dyDescent="0.25">
      <c r="A122">
        <v>1316.8436955835932</v>
      </c>
      <c r="B122">
        <v>1751.0315358985888</v>
      </c>
      <c r="C122">
        <f t="shared" si="2"/>
        <v>434.18784031499558</v>
      </c>
      <c r="E122">
        <v>893.66406739725699</v>
      </c>
      <c r="F122">
        <v>1268.2015556786744</v>
      </c>
      <c r="G122">
        <f t="shared" si="3"/>
        <v>374.53748828141738</v>
      </c>
    </row>
    <row r="123" spans="1:7" x14ac:dyDescent="0.25">
      <c r="A123">
        <v>1782.0058154277797</v>
      </c>
      <c r="B123">
        <v>2216.2354263436623</v>
      </c>
      <c r="C123">
        <f t="shared" si="2"/>
        <v>434.22961091588263</v>
      </c>
      <c r="E123">
        <v>1358.8261872414434</v>
      </c>
      <c r="F123">
        <v>1733.4054461237479</v>
      </c>
      <c r="G123">
        <f t="shared" si="3"/>
        <v>374.57925888230443</v>
      </c>
    </row>
    <row r="124" spans="1:7" x14ac:dyDescent="0.25">
      <c r="A124">
        <v>1775.3852895680293</v>
      </c>
      <c r="B124">
        <v>2209.6567929157186</v>
      </c>
      <c r="C124">
        <f t="shared" si="2"/>
        <v>434.2715033476893</v>
      </c>
      <c r="E124">
        <v>1352.2056613816931</v>
      </c>
      <c r="F124">
        <v>1726.8268126958042</v>
      </c>
      <c r="G124">
        <f t="shared" si="3"/>
        <v>374.6211513141111</v>
      </c>
    </row>
    <row r="125" spans="1:7" x14ac:dyDescent="0.25">
      <c r="A125">
        <v>1768.7629538411877</v>
      </c>
      <c r="B125">
        <v>2203.0764718069436</v>
      </c>
      <c r="C125">
        <f t="shared" si="2"/>
        <v>434.31351796575586</v>
      </c>
      <c r="E125">
        <v>1345.5833256548515</v>
      </c>
      <c r="F125">
        <v>1720.2464915870291</v>
      </c>
      <c r="G125">
        <f t="shared" si="3"/>
        <v>374.66316593217766</v>
      </c>
    </row>
    <row r="126" spans="1:7" x14ac:dyDescent="0.25">
      <c r="A126">
        <v>1762.1388029684763</v>
      </c>
      <c r="B126">
        <v>2196.4944580949341</v>
      </c>
      <c r="C126">
        <f t="shared" si="2"/>
        <v>434.3556551264578</v>
      </c>
      <c r="E126">
        <v>1338.9591747821401</v>
      </c>
      <c r="F126">
        <v>1713.6644778750197</v>
      </c>
      <c r="G126">
        <f t="shared" si="3"/>
        <v>374.7053030928796</v>
      </c>
    </row>
    <row r="127" spans="1:7" x14ac:dyDescent="0.25">
      <c r="A127">
        <v>1755.5128316557195</v>
      </c>
      <c r="B127">
        <v>2189.9107468429315</v>
      </c>
      <c r="C127">
        <f t="shared" si="2"/>
        <v>434.39791518721199</v>
      </c>
      <c r="E127">
        <v>1332.3332034693833</v>
      </c>
      <c r="F127">
        <v>1707.0807666230171</v>
      </c>
      <c r="G127">
        <f t="shared" si="3"/>
        <v>374.74756315363379</v>
      </c>
    </row>
    <row r="128" spans="1:7" x14ac:dyDescent="0.25">
      <c r="A128">
        <v>1748.8850345933006</v>
      </c>
      <c r="B128">
        <v>2183.3253330997777</v>
      </c>
      <c r="C128">
        <f t="shared" si="2"/>
        <v>434.44029850647712</v>
      </c>
      <c r="E128">
        <v>1325.7054064069644</v>
      </c>
      <c r="F128">
        <v>1700.4953528798633</v>
      </c>
      <c r="G128">
        <f t="shared" si="3"/>
        <v>374.78994647289892</v>
      </c>
    </row>
    <row r="129" spans="1:7" x14ac:dyDescent="0.25">
      <c r="A129">
        <v>1742.2554064561161</v>
      </c>
      <c r="B129">
        <v>2176.7382118998726</v>
      </c>
      <c r="C129">
        <f t="shared" si="2"/>
        <v>434.48280544375643</v>
      </c>
      <c r="E129">
        <v>1319.0757782697799</v>
      </c>
      <c r="F129">
        <v>1693.9082316799581</v>
      </c>
      <c r="G129">
        <f t="shared" si="3"/>
        <v>374.83245341017823</v>
      </c>
    </row>
    <row r="130" spans="1:7" x14ac:dyDescent="0.25">
      <c r="A130">
        <v>1735.6239419035317</v>
      </c>
      <c r="B130">
        <v>2170.1493782631342</v>
      </c>
      <c r="C130">
        <f t="shared" si="2"/>
        <v>434.52543635960251</v>
      </c>
      <c r="E130">
        <v>1312.4443137171954</v>
      </c>
      <c r="F130">
        <v>1687.3193980432197</v>
      </c>
      <c r="G130">
        <f t="shared" si="3"/>
        <v>374.87508432602431</v>
      </c>
    </row>
    <row r="131" spans="1:7" x14ac:dyDescent="0.25">
      <c r="A131">
        <v>1728.9906355793353</v>
      </c>
      <c r="B131">
        <v>2163.5588271949559</v>
      </c>
      <c r="C131">
        <f t="shared" ref="C131:C194" si="4">B131-A131</f>
        <v>434.56819161562066</v>
      </c>
      <c r="E131">
        <v>1305.811007392999</v>
      </c>
      <c r="F131">
        <v>1680.7288469750415</v>
      </c>
      <c r="G131">
        <f t="shared" ref="G131:G194" si="5">F131-E131</f>
        <v>374.91783958204246</v>
      </c>
    </row>
    <row r="132" spans="1:7" x14ac:dyDescent="0.25">
      <c r="A132">
        <v>1722.3554821116936</v>
      </c>
      <c r="B132">
        <v>2156.9665536861617</v>
      </c>
      <c r="C132">
        <f t="shared" si="4"/>
        <v>434.61107157446804</v>
      </c>
      <c r="E132">
        <v>1299.1758539253574</v>
      </c>
      <c r="F132">
        <v>1674.1365734662472</v>
      </c>
      <c r="G132">
        <f t="shared" si="5"/>
        <v>374.96071954088984</v>
      </c>
    </row>
    <row r="133" spans="1:7" x14ac:dyDescent="0.25">
      <c r="A133">
        <v>1715.7184761131043</v>
      </c>
      <c r="B133">
        <v>2150.3725527129668</v>
      </c>
      <c r="C133">
        <f t="shared" si="4"/>
        <v>434.65407659986249</v>
      </c>
      <c r="E133">
        <v>1292.5388479267681</v>
      </c>
      <c r="F133">
        <v>1667.5425724930524</v>
      </c>
      <c r="G133">
        <f t="shared" si="5"/>
        <v>375.00372456628429</v>
      </c>
    </row>
    <row r="134" spans="1:7" x14ac:dyDescent="0.25">
      <c r="A134">
        <v>1798.3187554736132</v>
      </c>
      <c r="B134">
        <v>2268.9113820587431</v>
      </c>
      <c r="C134">
        <f t="shared" si="4"/>
        <v>470.59262658512989</v>
      </c>
      <c r="E134">
        <v>1360.3278403007553</v>
      </c>
      <c r="F134">
        <v>1769.1823525311315</v>
      </c>
      <c r="G134">
        <f t="shared" si="5"/>
        <v>408.85451223037626</v>
      </c>
    </row>
    <row r="135" spans="1:7" x14ac:dyDescent="0.25">
      <c r="A135">
        <v>1791.6780281877243</v>
      </c>
      <c r="B135">
        <v>2262.313911026738</v>
      </c>
      <c r="C135">
        <f t="shared" si="4"/>
        <v>470.63588283901368</v>
      </c>
      <c r="E135">
        <v>1353.6871130148663</v>
      </c>
      <c r="F135">
        <v>1762.5848814991264</v>
      </c>
      <c r="G135">
        <f t="shared" si="5"/>
        <v>408.89776848426004</v>
      </c>
    </row>
    <row r="136" spans="1:7" x14ac:dyDescent="0.25">
      <c r="A136">
        <v>1785.0354321139184</v>
      </c>
      <c r="B136">
        <v>2255.71469737089</v>
      </c>
      <c r="C136">
        <f t="shared" si="4"/>
        <v>470.67926525697158</v>
      </c>
      <c r="E136">
        <v>1347.0445169410605</v>
      </c>
      <c r="F136">
        <v>1755.9856678432784</v>
      </c>
      <c r="G136">
        <f t="shared" si="5"/>
        <v>408.94115090221794</v>
      </c>
    </row>
    <row r="137" spans="1:7" x14ac:dyDescent="0.25">
      <c r="A137">
        <v>1778.3909618015637</v>
      </c>
      <c r="B137">
        <v>2249.1137360085454</v>
      </c>
      <c r="C137">
        <f t="shared" si="4"/>
        <v>470.72277420698174</v>
      </c>
      <c r="E137">
        <v>1340.4000466287057</v>
      </c>
      <c r="F137">
        <v>1749.3847064809338</v>
      </c>
      <c r="G137">
        <f t="shared" si="5"/>
        <v>408.98465985222811</v>
      </c>
    </row>
    <row r="138" spans="1:7" x14ac:dyDescent="0.25">
      <c r="A138">
        <v>1771.7446117841314</v>
      </c>
      <c r="B138">
        <v>2242.5110218422269</v>
      </c>
      <c r="C138">
        <f t="shared" si="4"/>
        <v>470.76641005809552</v>
      </c>
      <c r="E138">
        <v>1333.7536966112734</v>
      </c>
      <c r="F138">
        <v>1742.7819923146153</v>
      </c>
      <c r="G138">
        <f t="shared" si="5"/>
        <v>409.02829570334188</v>
      </c>
    </row>
    <row r="139" spans="1:7" x14ac:dyDescent="0.25">
      <c r="A139">
        <v>1765.0963765791482</v>
      </c>
      <c r="B139">
        <v>2235.9065497595907</v>
      </c>
      <c r="C139">
        <f t="shared" si="4"/>
        <v>470.81017318044246</v>
      </c>
      <c r="E139">
        <v>1327.1054614062903</v>
      </c>
      <c r="F139">
        <v>1736.1775202319791</v>
      </c>
      <c r="G139">
        <f t="shared" si="5"/>
        <v>409.07205882568883</v>
      </c>
    </row>
    <row r="140" spans="1:7" x14ac:dyDescent="0.25">
      <c r="A140">
        <v>1758.4462506881505</v>
      </c>
      <c r="B140">
        <v>2229.3003146333799</v>
      </c>
      <c r="C140">
        <f t="shared" si="4"/>
        <v>470.85406394522943</v>
      </c>
      <c r="E140">
        <v>1320.4553355152925</v>
      </c>
      <c r="F140">
        <v>1729.5712851057683</v>
      </c>
      <c r="G140">
        <f t="shared" si="5"/>
        <v>409.11594959047579</v>
      </c>
    </row>
    <row r="141" spans="1:7" x14ac:dyDescent="0.25">
      <c r="A141">
        <v>1751.7942285966374</v>
      </c>
      <c r="B141">
        <v>2222.6923113213838</v>
      </c>
      <c r="C141">
        <f t="shared" si="4"/>
        <v>470.89808272474647</v>
      </c>
      <c r="E141">
        <v>1313.8033134237794</v>
      </c>
      <c r="F141">
        <v>1722.9632817937722</v>
      </c>
      <c r="G141">
        <f t="shared" si="5"/>
        <v>409.15996836999284</v>
      </c>
    </row>
    <row r="142" spans="1:7" x14ac:dyDescent="0.25">
      <c r="A142">
        <v>1745.1403047740241</v>
      </c>
      <c r="B142">
        <v>2216.0825346663951</v>
      </c>
      <c r="C142">
        <f t="shared" si="4"/>
        <v>470.94222989237096</v>
      </c>
      <c r="E142">
        <v>1307.1493896011661</v>
      </c>
      <c r="F142">
        <v>1716.3535051387835</v>
      </c>
      <c r="G142">
        <f t="shared" si="5"/>
        <v>409.20411553761733</v>
      </c>
    </row>
    <row r="143" spans="1:7" x14ac:dyDescent="0.25">
      <c r="A143">
        <v>1738.4844736735947</v>
      </c>
      <c r="B143">
        <v>2209.4709794961623</v>
      </c>
      <c r="C143">
        <f t="shared" si="4"/>
        <v>470.98650582256755</v>
      </c>
      <c r="E143">
        <v>1300.4935585007368</v>
      </c>
      <c r="F143">
        <v>1709.7419499685507</v>
      </c>
      <c r="G143">
        <f t="shared" si="5"/>
        <v>409.24839146781392</v>
      </c>
    </row>
    <row r="144" spans="1:7" x14ac:dyDescent="0.25">
      <c r="A144">
        <v>1731.826729732456</v>
      </c>
      <c r="B144">
        <v>2202.8576406233497</v>
      </c>
      <c r="C144">
        <f t="shared" si="4"/>
        <v>471.03091089089367</v>
      </c>
      <c r="E144">
        <v>1293.835814559598</v>
      </c>
      <c r="F144">
        <v>1703.1286110957381</v>
      </c>
      <c r="G144">
        <f t="shared" si="5"/>
        <v>409.29279653614003</v>
      </c>
    </row>
    <row r="145" spans="1:7" x14ac:dyDescent="0.25">
      <c r="A145">
        <v>1725.1670673714887</v>
      </c>
      <c r="B145">
        <v>2046.2425128454918</v>
      </c>
      <c r="C145">
        <f t="shared" si="4"/>
        <v>321.07544547400312</v>
      </c>
      <c r="E145">
        <v>1287.1761521986307</v>
      </c>
      <c r="F145">
        <v>1546.5134833178804</v>
      </c>
      <c r="G145">
        <f t="shared" si="5"/>
        <v>259.33733111924971</v>
      </c>
    </row>
    <row r="146" spans="1:7" x14ac:dyDescent="0.25">
      <c r="A146">
        <v>-48318.432796130051</v>
      </c>
      <c r="B146">
        <v>-47835.160926968361</v>
      </c>
      <c r="C146">
        <f t="shared" si="4"/>
        <v>483.27186916169012</v>
      </c>
      <c r="E146">
        <v>-48771.753393333958</v>
      </c>
      <c r="F146">
        <v>-48352.380472529439</v>
      </c>
      <c r="G146">
        <f t="shared" si="5"/>
        <v>419.3729208045188</v>
      </c>
    </row>
    <row r="147" spans="1:7" x14ac:dyDescent="0.25">
      <c r="A147">
        <v>1146.9309063144783</v>
      </c>
      <c r="B147">
        <v>1630.2475702232002</v>
      </c>
      <c r="C147">
        <f t="shared" si="4"/>
        <v>483.31666390872192</v>
      </c>
      <c r="E147">
        <v>693.61030911057037</v>
      </c>
      <c r="F147">
        <v>1113.0280246621223</v>
      </c>
      <c r="G147">
        <f t="shared" si="5"/>
        <v>419.41771555155196</v>
      </c>
    </row>
    <row r="148" spans="1:7" x14ac:dyDescent="0.25">
      <c r="A148">
        <v>1140.2654550563518</v>
      </c>
      <c r="B148">
        <v>1623.6270443634501</v>
      </c>
      <c r="C148">
        <f t="shared" si="4"/>
        <v>483.36158930709826</v>
      </c>
      <c r="E148">
        <v>686.94485785244387</v>
      </c>
      <c r="F148">
        <v>1106.4074988023722</v>
      </c>
      <c r="G148">
        <f t="shared" si="5"/>
        <v>419.4626409499283</v>
      </c>
    </row>
    <row r="149" spans="1:7" x14ac:dyDescent="0.25">
      <c r="A149">
        <v>1133.5980628987227</v>
      </c>
      <c r="B149">
        <v>1617.0047086366087</v>
      </c>
      <c r="C149">
        <f t="shared" si="4"/>
        <v>483.40664573788604</v>
      </c>
      <c r="E149">
        <v>680.27746569481474</v>
      </c>
      <c r="F149">
        <v>1099.7851630755308</v>
      </c>
      <c r="G149">
        <f t="shared" si="5"/>
        <v>419.50769738071608</v>
      </c>
    </row>
    <row r="150" spans="1:7" x14ac:dyDescent="0.25">
      <c r="A150">
        <v>1126.9287241806337</v>
      </c>
      <c r="B150">
        <v>1610.3805577638971</v>
      </c>
      <c r="C150">
        <f t="shared" si="4"/>
        <v>483.45183358326335</v>
      </c>
      <c r="E150">
        <v>673.60812697672577</v>
      </c>
      <c r="F150">
        <v>1093.1610122028192</v>
      </c>
      <c r="G150">
        <f t="shared" si="5"/>
        <v>419.55288522609339</v>
      </c>
    </row>
    <row r="151" spans="1:7" x14ac:dyDescent="0.25">
      <c r="A151">
        <v>1120.257433224617</v>
      </c>
      <c r="B151">
        <v>1603.7545864511401</v>
      </c>
      <c r="C151">
        <f t="shared" si="4"/>
        <v>483.4971532265231</v>
      </c>
      <c r="E151">
        <v>666.93683602070905</v>
      </c>
      <c r="F151">
        <v>1086.5350408900622</v>
      </c>
      <c r="G151">
        <f t="shared" si="5"/>
        <v>419.59820486935314</v>
      </c>
    </row>
    <row r="152" spans="1:7" x14ac:dyDescent="0.25">
      <c r="A152">
        <v>1113.5841843366452</v>
      </c>
      <c r="B152">
        <v>1597.1267893887214</v>
      </c>
      <c r="C152">
        <f t="shared" si="4"/>
        <v>483.54260505207617</v>
      </c>
      <c r="E152">
        <v>660.26358713273726</v>
      </c>
      <c r="F152">
        <v>1079.9072438276435</v>
      </c>
      <c r="G152">
        <f t="shared" si="5"/>
        <v>419.64365669490621</v>
      </c>
    </row>
    <row r="153" spans="1:7" x14ac:dyDescent="0.25">
      <c r="A153">
        <v>1106.9089718060836</v>
      </c>
      <c r="B153">
        <v>1590.4971612515367</v>
      </c>
      <c r="C153">
        <f t="shared" si="4"/>
        <v>483.58818944545305</v>
      </c>
      <c r="E153">
        <v>653.58837460217569</v>
      </c>
      <c r="F153">
        <v>1073.2776156904588</v>
      </c>
      <c r="G153">
        <f t="shared" si="5"/>
        <v>419.6892410882831</v>
      </c>
    </row>
    <row r="154" spans="1:7" x14ac:dyDescent="0.25">
      <c r="A154">
        <v>1100.2317899056411</v>
      </c>
      <c r="B154">
        <v>1583.8656966989522</v>
      </c>
      <c r="C154">
        <f t="shared" si="4"/>
        <v>483.6339067933111</v>
      </c>
      <c r="E154">
        <v>646.91119270173317</v>
      </c>
      <c r="F154">
        <v>1066.6461511378743</v>
      </c>
      <c r="G154">
        <f t="shared" si="5"/>
        <v>419.73495843614114</v>
      </c>
    </row>
    <row r="155" spans="1:7" x14ac:dyDescent="0.25">
      <c r="A155">
        <v>1093.5526328913222</v>
      </c>
      <c r="B155">
        <v>1577.2323903747563</v>
      </c>
      <c r="C155">
        <f t="shared" si="4"/>
        <v>483.67975748343406</v>
      </c>
      <c r="E155">
        <v>640.23203568741428</v>
      </c>
      <c r="F155">
        <v>1060.0128448136784</v>
      </c>
      <c r="G155">
        <f t="shared" si="5"/>
        <v>419.7808091262641</v>
      </c>
    </row>
    <row r="156" spans="1:7" x14ac:dyDescent="0.25">
      <c r="A156">
        <v>1086.8714950023784</v>
      </c>
      <c r="B156">
        <v>1570.5972369071144</v>
      </c>
      <c r="C156">
        <f t="shared" si="4"/>
        <v>483.72574190473597</v>
      </c>
      <c r="E156">
        <v>633.55089779847049</v>
      </c>
      <c r="F156">
        <v>1053.3776913460365</v>
      </c>
      <c r="G156">
        <f t="shared" si="5"/>
        <v>419.82679354756601</v>
      </c>
    </row>
    <row r="157" spans="1:7" x14ac:dyDescent="0.25">
      <c r="A157">
        <v>1080.1883704612583</v>
      </c>
      <c r="B157">
        <v>1563.9602309085251</v>
      </c>
      <c r="C157">
        <f t="shared" si="4"/>
        <v>483.77186044726682</v>
      </c>
      <c r="E157">
        <v>626.86777325735034</v>
      </c>
      <c r="F157">
        <v>1046.7406853474472</v>
      </c>
      <c r="G157">
        <f t="shared" si="5"/>
        <v>419.87291209009686</v>
      </c>
    </row>
    <row r="158" spans="1:7" x14ac:dyDescent="0.25">
      <c r="A158">
        <v>1346.2951559992234</v>
      </c>
      <c r="B158">
        <v>1868.5653402859009</v>
      </c>
      <c r="C158">
        <f t="shared" si="4"/>
        <v>522.27018428667748</v>
      </c>
      <c r="E158">
        <v>877.10833789317871</v>
      </c>
      <c r="F158">
        <v>1333.2431106301854</v>
      </c>
      <c r="G158">
        <f t="shared" si="5"/>
        <v>456.13477273700664</v>
      </c>
    </row>
    <row r="159" spans="1:7" x14ac:dyDescent="0.25">
      <c r="A159">
        <v>1339.6080407536444</v>
      </c>
      <c r="B159">
        <v>1861.9246130000122</v>
      </c>
      <c r="C159">
        <f t="shared" si="4"/>
        <v>522.31657224636774</v>
      </c>
      <c r="E159">
        <v>870.42122264759973</v>
      </c>
      <c r="F159">
        <v>1326.6023833442966</v>
      </c>
      <c r="G159">
        <f t="shared" si="5"/>
        <v>456.18116069669691</v>
      </c>
    </row>
    <row r="160" spans="1:7" x14ac:dyDescent="0.25">
      <c r="A160">
        <v>1332.9189214219325</v>
      </c>
      <c r="B160">
        <v>1855.2820169262061</v>
      </c>
      <c r="C160">
        <f t="shared" si="4"/>
        <v>522.36309550427359</v>
      </c>
      <c r="E160">
        <v>863.7321033158878</v>
      </c>
      <c r="F160">
        <v>1319.9597872704906</v>
      </c>
      <c r="G160">
        <f t="shared" si="5"/>
        <v>456.22768395460275</v>
      </c>
    </row>
    <row r="161" spans="1:7" x14ac:dyDescent="0.25">
      <c r="A161">
        <v>1326.2277921588363</v>
      </c>
      <c r="B161">
        <v>1848.6375466138513</v>
      </c>
      <c r="C161">
        <f t="shared" si="4"/>
        <v>522.40975445501499</v>
      </c>
      <c r="E161">
        <v>857.04097405279163</v>
      </c>
      <c r="F161">
        <v>1313.3153169581358</v>
      </c>
      <c r="G161">
        <f t="shared" si="5"/>
        <v>456.27434290534416</v>
      </c>
    </row>
    <row r="162" spans="1:7" x14ac:dyDescent="0.25">
      <c r="A162">
        <v>1319.5346471020562</v>
      </c>
      <c r="B162">
        <v>1841.9911965964191</v>
      </c>
      <c r="C162">
        <f t="shared" si="4"/>
        <v>522.45654949436289</v>
      </c>
      <c r="E162">
        <v>850.34782899601146</v>
      </c>
      <c r="F162">
        <v>1306.6689669407035</v>
      </c>
      <c r="G162">
        <f t="shared" si="5"/>
        <v>456.32113794469205</v>
      </c>
    </row>
    <row r="163" spans="1:7" x14ac:dyDescent="0.25">
      <c r="A163">
        <v>1312.8394803721937</v>
      </c>
      <c r="B163">
        <v>1835.3429613914361</v>
      </c>
      <c r="C163">
        <f t="shared" si="4"/>
        <v>522.50348101924237</v>
      </c>
      <c r="E163">
        <v>843.65266226614904</v>
      </c>
      <c r="F163">
        <v>1300.0207317357206</v>
      </c>
      <c r="G163">
        <f t="shared" si="5"/>
        <v>456.36806946957154</v>
      </c>
    </row>
    <row r="164" spans="1:7" x14ac:dyDescent="0.25">
      <c r="A164">
        <v>1306.1422860727025</v>
      </c>
      <c r="B164">
        <v>1828.6928355004382</v>
      </c>
      <c r="C164">
        <f t="shared" si="4"/>
        <v>522.55054942773563</v>
      </c>
      <c r="E164">
        <v>836.95546796665781</v>
      </c>
      <c r="F164">
        <v>1293.3706058447226</v>
      </c>
      <c r="G164">
        <f t="shared" si="5"/>
        <v>456.4151378780648</v>
      </c>
    </row>
    <row r="165" spans="1:7" x14ac:dyDescent="0.25">
      <c r="A165">
        <v>1299.4430582898378</v>
      </c>
      <c r="B165">
        <v>1822.040813408925</v>
      </c>
      <c r="C165">
        <f t="shared" si="4"/>
        <v>522.5977551190872</v>
      </c>
      <c r="E165">
        <v>830.25624018379312</v>
      </c>
      <c r="F165">
        <v>1286.7185837532095</v>
      </c>
      <c r="G165">
        <f t="shared" si="5"/>
        <v>456.46234356941636</v>
      </c>
    </row>
    <row r="166" spans="1:7" x14ac:dyDescent="0.25">
      <c r="A166">
        <v>1292.7417910926065</v>
      </c>
      <c r="B166">
        <v>1815.3868895863118</v>
      </c>
      <c r="C166">
        <f t="shared" si="4"/>
        <v>522.64509849370529</v>
      </c>
      <c r="E166">
        <v>823.55497298656178</v>
      </c>
      <c r="F166">
        <v>1280.0646599305962</v>
      </c>
      <c r="G166">
        <f t="shared" si="5"/>
        <v>456.50968694403446</v>
      </c>
    </row>
    <row r="167" spans="1:7" x14ac:dyDescent="0.25">
      <c r="A167">
        <v>1286.0384785327165</v>
      </c>
      <c r="B167">
        <v>1808.7310584858826</v>
      </c>
      <c r="C167">
        <f t="shared" si="4"/>
        <v>522.69257995316616</v>
      </c>
      <c r="E167">
        <v>816.85166042667174</v>
      </c>
      <c r="F167">
        <v>1273.4088288301671</v>
      </c>
      <c r="G167">
        <f t="shared" si="5"/>
        <v>456.55716840349533</v>
      </c>
    </row>
    <row r="168" spans="1:7" x14ac:dyDescent="0.25">
      <c r="A168">
        <v>1279.3331146445269</v>
      </c>
      <c r="B168">
        <v>1802.0733145447437</v>
      </c>
      <c r="C168">
        <f t="shared" si="4"/>
        <v>522.74019990021679</v>
      </c>
      <c r="E168">
        <v>810.14629653848215</v>
      </c>
      <c r="F168">
        <v>1266.7510848890281</v>
      </c>
      <c r="G168">
        <f t="shared" si="5"/>
        <v>456.60478835054596</v>
      </c>
    </row>
    <row r="169" spans="1:7" x14ac:dyDescent="0.25">
      <c r="A169">
        <v>1272.6256934449966</v>
      </c>
      <c r="B169">
        <v>1795.4136521837761</v>
      </c>
      <c r="C169">
        <f t="shared" si="4"/>
        <v>522.78795873877948</v>
      </c>
      <c r="E169">
        <v>803.4388753389519</v>
      </c>
      <c r="F169">
        <v>1260.0914225280605</v>
      </c>
      <c r="G169">
        <f t="shared" si="5"/>
        <v>456.65254718910865</v>
      </c>
    </row>
    <row r="170" spans="1:7" x14ac:dyDescent="0.25">
      <c r="A170">
        <v>1548.2558280476965</v>
      </c>
      <c r="B170">
        <v>2110.8895781835749</v>
      </c>
      <c r="C170">
        <f t="shared" si="4"/>
        <v>562.63375013587847</v>
      </c>
      <c r="E170">
        <v>1062.6474713079401</v>
      </c>
      <c r="F170">
        <v>1556.8310704899095</v>
      </c>
      <c r="G170">
        <f t="shared" si="5"/>
        <v>494.18359918196938</v>
      </c>
    </row>
    <row r="171" spans="1:7" x14ac:dyDescent="0.25">
      <c r="A171">
        <v>1541.5442742065093</v>
      </c>
      <c r="B171">
        <v>2104.2260621804576</v>
      </c>
      <c r="C171">
        <f t="shared" si="4"/>
        <v>562.6817879739483</v>
      </c>
      <c r="E171">
        <v>1055.9359174667529</v>
      </c>
      <c r="F171">
        <v>1550.1675544867921</v>
      </c>
      <c r="G171">
        <f t="shared" si="5"/>
        <v>494.23163702003922</v>
      </c>
    </row>
    <row r="172" spans="1:7" x14ac:dyDescent="0.25">
      <c r="A172">
        <v>1534.8306449999523</v>
      </c>
      <c r="B172">
        <v>2097.5606109223313</v>
      </c>
      <c r="C172">
        <f t="shared" si="4"/>
        <v>562.72996592237905</v>
      </c>
      <c r="E172">
        <v>1049.2222882601959</v>
      </c>
      <c r="F172">
        <v>1543.5021032286659</v>
      </c>
      <c r="G172">
        <f t="shared" si="5"/>
        <v>494.27981496846996</v>
      </c>
    </row>
    <row r="173" spans="1:7" x14ac:dyDescent="0.25">
      <c r="A173">
        <v>1528.1149343748759</v>
      </c>
      <c r="B173">
        <v>2090.8932187647019</v>
      </c>
      <c r="C173">
        <f t="shared" si="4"/>
        <v>562.77828438982601</v>
      </c>
      <c r="E173">
        <v>1042.5065776351196</v>
      </c>
      <c r="F173">
        <v>1536.8347110710365</v>
      </c>
      <c r="G173">
        <f t="shared" si="5"/>
        <v>494.32813343591693</v>
      </c>
    </row>
    <row r="174" spans="1:7" x14ac:dyDescent="0.25">
      <c r="A174">
        <v>1521.3971362604766</v>
      </c>
      <c r="B174">
        <v>2084.223880046613</v>
      </c>
      <c r="C174">
        <f t="shared" si="4"/>
        <v>562.82674378613638</v>
      </c>
      <c r="E174">
        <v>1035.7887795207203</v>
      </c>
      <c r="F174">
        <v>1530.1653723529475</v>
      </c>
      <c r="G174">
        <f t="shared" si="5"/>
        <v>494.37659283222729</v>
      </c>
    </row>
    <row r="175" spans="1:7" x14ac:dyDescent="0.25">
      <c r="A175">
        <v>1514.6772445682436</v>
      </c>
      <c r="B175">
        <v>2077.552589090596</v>
      </c>
      <c r="C175">
        <f t="shared" si="4"/>
        <v>562.87534452235241</v>
      </c>
      <c r="E175">
        <v>1029.0688878284873</v>
      </c>
      <c r="F175">
        <v>1523.4940813969306</v>
      </c>
      <c r="G175">
        <f t="shared" si="5"/>
        <v>494.42519356844332</v>
      </c>
    </row>
    <row r="176" spans="1:7" x14ac:dyDescent="0.25">
      <c r="A176">
        <v>1507.9552531919082</v>
      </c>
      <c r="B176">
        <v>2070.8793402026245</v>
      </c>
      <c r="C176">
        <f t="shared" si="4"/>
        <v>562.92408701071622</v>
      </c>
      <c r="E176">
        <v>1022.3468964521519</v>
      </c>
      <c r="F176">
        <v>1516.820832508959</v>
      </c>
      <c r="G176">
        <f t="shared" si="5"/>
        <v>494.47393605680713</v>
      </c>
    </row>
    <row r="177" spans="1:7" x14ac:dyDescent="0.25">
      <c r="A177">
        <v>1501.2311560073917</v>
      </c>
      <c r="B177">
        <v>2064.2041276720629</v>
      </c>
      <c r="C177">
        <f t="shared" si="4"/>
        <v>562.97297166467115</v>
      </c>
      <c r="E177">
        <v>1015.6227992676354</v>
      </c>
      <c r="F177">
        <v>1510.1456199783975</v>
      </c>
      <c r="G177">
        <f t="shared" si="5"/>
        <v>494.52282071076206</v>
      </c>
    </row>
    <row r="178" spans="1:7" x14ac:dyDescent="0.25">
      <c r="A178">
        <v>1494.5049468727539</v>
      </c>
      <c r="B178">
        <v>2057.5269457716204</v>
      </c>
      <c r="C178">
        <f t="shared" si="4"/>
        <v>563.02199889886651</v>
      </c>
      <c r="E178">
        <v>1008.8965901329975</v>
      </c>
      <c r="F178">
        <v>1503.4684380779549</v>
      </c>
      <c r="G178">
        <f t="shared" si="5"/>
        <v>494.57184794495743</v>
      </c>
    </row>
    <row r="179" spans="1:7" x14ac:dyDescent="0.25">
      <c r="A179">
        <v>1487.77661962814</v>
      </c>
      <c r="B179">
        <v>2050.8477887573017</v>
      </c>
      <c r="C179">
        <f t="shared" si="4"/>
        <v>563.07116912916172</v>
      </c>
      <c r="E179">
        <v>1002.1682628883837</v>
      </c>
      <c r="F179">
        <v>1496.7892810636363</v>
      </c>
      <c r="G179">
        <f t="shared" si="5"/>
        <v>494.62101817525263</v>
      </c>
    </row>
    <row r="180" spans="1:7" x14ac:dyDescent="0.25">
      <c r="A180">
        <v>1481.0461680957294</v>
      </c>
      <c r="B180">
        <v>2044.1666508683577</v>
      </c>
      <c r="C180">
        <f t="shared" si="4"/>
        <v>563.12048277262829</v>
      </c>
      <c r="E180">
        <v>995.43781135597305</v>
      </c>
      <c r="F180">
        <v>1490.108143174692</v>
      </c>
      <c r="G180">
        <f t="shared" si="5"/>
        <v>494.67033181871898</v>
      </c>
    </row>
    <row r="181" spans="1:7" x14ac:dyDescent="0.25">
      <c r="A181">
        <v>1474.3135860796824</v>
      </c>
      <c r="B181">
        <v>2037.4835263272378</v>
      </c>
      <c r="C181">
        <f t="shared" si="4"/>
        <v>563.16994024755536</v>
      </c>
      <c r="E181">
        <v>988.70522933992606</v>
      </c>
      <c r="F181">
        <v>1483.4250186335721</v>
      </c>
      <c r="G181">
        <f t="shared" si="5"/>
        <v>494.71978929364604</v>
      </c>
    </row>
    <row r="182" spans="1:7" x14ac:dyDescent="0.25">
      <c r="A182">
        <v>1759.8003731491413</v>
      </c>
      <c r="B182">
        <v>2364.2107346486814</v>
      </c>
      <c r="C182">
        <f t="shared" si="4"/>
        <v>604.41036149954016</v>
      </c>
      <c r="E182">
        <v>1257.1957239234935</v>
      </c>
      <c r="F182">
        <v>1790.7601791857378</v>
      </c>
      <c r="G182">
        <f t="shared" si="5"/>
        <v>533.56445526224434</v>
      </c>
    </row>
    <row r="183" spans="1:7" x14ac:dyDescent="0.25">
      <c r="A183" s="68">
        <v>2891.4175300047441</v>
      </c>
      <c r="B183" s="68">
        <v>2357.5236194031027</v>
      </c>
      <c r="C183" s="68">
        <f t="shared" si="4"/>
        <v>-533.89391060164144</v>
      </c>
      <c r="D183" s="68" t="s">
        <v>130</v>
      </c>
      <c r="E183">
        <v>2388.8128807790963</v>
      </c>
      <c r="F183">
        <v>1784.073063940159</v>
      </c>
      <c r="G183">
        <f t="shared" si="5"/>
        <v>-604.73981683893726</v>
      </c>
    </row>
    <row r="184" spans="1:7" x14ac:dyDescent="0.25">
      <c r="A184">
        <v>2884.6785191817767</v>
      </c>
      <c r="B184">
        <v>2350.8345000713903</v>
      </c>
      <c r="C184">
        <f t="shared" si="4"/>
        <v>-533.8440191103864</v>
      </c>
      <c r="E184">
        <v>2382.0738699561289</v>
      </c>
      <c r="F184">
        <v>1777.3839446084467</v>
      </c>
      <c r="G184">
        <f t="shared" si="5"/>
        <v>-604.68992534768222</v>
      </c>
    </row>
    <row r="185" spans="1:7" x14ac:dyDescent="0.25">
      <c r="A185">
        <v>2877.9373529105751</v>
      </c>
      <c r="B185">
        <v>2344.1433708082945</v>
      </c>
      <c r="C185">
        <f t="shared" si="4"/>
        <v>-533.79398210228055</v>
      </c>
      <c r="E185">
        <v>2375.3327036849273</v>
      </c>
      <c r="F185">
        <v>1770.6928153453509</v>
      </c>
      <c r="G185">
        <f t="shared" si="5"/>
        <v>-604.63988833957637</v>
      </c>
    </row>
    <row r="186" spans="1:7" x14ac:dyDescent="0.25">
      <c r="A186">
        <v>2871.1940249044164</v>
      </c>
      <c r="B186">
        <v>2337.4502257515142</v>
      </c>
      <c r="C186">
        <f t="shared" si="4"/>
        <v>-533.74379915290228</v>
      </c>
      <c r="E186">
        <v>2368.5893756787686</v>
      </c>
      <c r="F186">
        <v>1763.9996702885705</v>
      </c>
      <c r="G186">
        <f t="shared" si="5"/>
        <v>-604.58970539019811</v>
      </c>
    </row>
    <row r="187" spans="1:7" x14ac:dyDescent="0.25">
      <c r="A187">
        <v>2864.4485288582396</v>
      </c>
      <c r="B187">
        <v>2330.755059021652</v>
      </c>
      <c r="C187">
        <f t="shared" si="4"/>
        <v>-533.69346983658761</v>
      </c>
      <c r="E187">
        <v>2361.8438796325918</v>
      </c>
      <c r="F187">
        <v>1757.3045035587083</v>
      </c>
      <c r="G187">
        <f t="shared" si="5"/>
        <v>-604.53937607388343</v>
      </c>
    </row>
    <row r="188" spans="1:7" x14ac:dyDescent="0.25">
      <c r="A188">
        <v>2857.7008584485948</v>
      </c>
      <c r="B188">
        <v>2324.0578647221605</v>
      </c>
      <c r="C188">
        <f t="shared" si="4"/>
        <v>-533.64299372643427</v>
      </c>
      <c r="E188">
        <v>2355.096209222947</v>
      </c>
      <c r="F188">
        <v>1750.6073092592169</v>
      </c>
      <c r="G188">
        <f t="shared" si="5"/>
        <v>-604.48889996373009</v>
      </c>
    </row>
    <row r="189" spans="1:7" x14ac:dyDescent="0.25">
      <c r="A189">
        <v>2850.9510073335882</v>
      </c>
      <c r="B189">
        <v>2317.358636939296</v>
      </c>
      <c r="C189">
        <f t="shared" si="4"/>
        <v>-533.59237039429217</v>
      </c>
      <c r="E189">
        <v>2348.3463581079404</v>
      </c>
      <c r="F189">
        <v>1743.9080814763524</v>
      </c>
      <c r="G189">
        <f t="shared" si="5"/>
        <v>-604.438276631588</v>
      </c>
    </row>
    <row r="190" spans="1:7" x14ac:dyDescent="0.25">
      <c r="A190">
        <v>2844.1989691528297</v>
      </c>
      <c r="B190">
        <v>2310.6573697420645</v>
      </c>
      <c r="C190">
        <f t="shared" si="4"/>
        <v>-533.54159941076523</v>
      </c>
      <c r="E190">
        <v>2341.5943199271819</v>
      </c>
      <c r="F190">
        <v>1737.2068142791209</v>
      </c>
      <c r="G190">
        <f t="shared" si="5"/>
        <v>-604.38750564806105</v>
      </c>
    </row>
    <row r="191" spans="1:7" x14ac:dyDescent="0.25">
      <c r="A191">
        <v>2837.4447375273776</v>
      </c>
      <c r="B191">
        <v>2303.9540571821744</v>
      </c>
      <c r="C191">
        <f t="shared" si="4"/>
        <v>-533.49068034520315</v>
      </c>
      <c r="E191">
        <v>2334.8400883017298</v>
      </c>
      <c r="F191">
        <v>1730.5035017192308</v>
      </c>
      <c r="G191">
        <f t="shared" si="5"/>
        <v>-604.33658658249897</v>
      </c>
    </row>
    <row r="192" spans="1:7" x14ac:dyDescent="0.25">
      <c r="A192">
        <v>2830.6883060596842</v>
      </c>
      <c r="B192">
        <v>2297.2486932939851</v>
      </c>
      <c r="C192">
        <f t="shared" si="4"/>
        <v>-533.43961276569917</v>
      </c>
      <c r="E192">
        <v>2328.0836568340364</v>
      </c>
      <c r="F192">
        <v>1723.7981378310415</v>
      </c>
      <c r="G192">
        <f t="shared" si="5"/>
        <v>-604.28551900299499</v>
      </c>
    </row>
    <row r="193" spans="1:7" x14ac:dyDescent="0.25">
      <c r="A193">
        <v>2823.9296683335433</v>
      </c>
      <c r="B193">
        <v>2290.5412720944546</v>
      </c>
      <c r="C193">
        <f t="shared" si="4"/>
        <v>-533.38839623908871</v>
      </c>
      <c r="E193">
        <v>2321.3250191078955</v>
      </c>
      <c r="F193">
        <v>1717.090716631511</v>
      </c>
      <c r="G193">
        <f t="shared" si="5"/>
        <v>-604.23430247638453</v>
      </c>
    </row>
    <row r="194" spans="1:7" x14ac:dyDescent="0.25">
      <c r="A194">
        <v>3119.6180763994944</v>
      </c>
      <c r="B194">
        <v>2628.9135442780553</v>
      </c>
      <c r="C194">
        <f t="shared" si="4"/>
        <v>-490.70453212143912</v>
      </c>
      <c r="E194">
        <v>2599.4222644509491</v>
      </c>
      <c r="F194">
        <v>2035.3922193739086</v>
      </c>
      <c r="G194">
        <f t="shared" si="5"/>
        <v>-564.03004507704054</v>
      </c>
    </row>
    <row r="195" spans="1:7" x14ac:dyDescent="0.25">
      <c r="A195">
        <v>3112.8550068329291</v>
      </c>
      <c r="B195">
        <v>2622.2019904368681</v>
      </c>
      <c r="C195">
        <f t="shared" ref="C195:C258" si="6">B195-A195</f>
        <v>-490.65301639606105</v>
      </c>
      <c r="E195">
        <v>2592.6591948843839</v>
      </c>
      <c r="F195">
        <v>2028.6806655327214</v>
      </c>
      <c r="G195">
        <f t="shared" ref="G195:G258" si="7">F195-E195</f>
        <v>-563.97852935166247</v>
      </c>
    </row>
    <row r="196" spans="1:7" x14ac:dyDescent="0.25">
      <c r="A196">
        <v>3106.0897116467945</v>
      </c>
      <c r="B196">
        <v>2615.4883612303111</v>
      </c>
      <c r="C196">
        <f t="shared" si="6"/>
        <v>-490.60135041648346</v>
      </c>
      <c r="E196">
        <v>2585.8938996982492</v>
      </c>
      <c r="F196">
        <v>2021.9670363261644</v>
      </c>
      <c r="G196">
        <f t="shared" si="7"/>
        <v>-563.92686337208488</v>
      </c>
    </row>
    <row r="197" spans="1:7" x14ac:dyDescent="0.25">
      <c r="A197">
        <v>3099.3221843497004</v>
      </c>
      <c r="B197">
        <v>2608.772650605235</v>
      </c>
      <c r="C197">
        <f t="shared" si="6"/>
        <v>-490.54953374446541</v>
      </c>
      <c r="E197">
        <v>2579.1263724011551</v>
      </c>
      <c r="F197">
        <v>2015.2513257010883</v>
      </c>
      <c r="G197">
        <f t="shared" si="7"/>
        <v>-563.87504670006683</v>
      </c>
    </row>
    <row r="198" spans="1:7" x14ac:dyDescent="0.25">
      <c r="A198">
        <v>3092.5524184313226</v>
      </c>
      <c r="B198">
        <v>2602.0548524908354</v>
      </c>
      <c r="C198">
        <f t="shared" si="6"/>
        <v>-490.49756594048722</v>
      </c>
      <c r="E198">
        <v>2572.3566064827774</v>
      </c>
      <c r="F198">
        <v>2008.5335275866887</v>
      </c>
      <c r="G198">
        <f t="shared" si="7"/>
        <v>-563.82307889608865</v>
      </c>
    </row>
    <row r="199" spans="1:7" x14ac:dyDescent="0.25">
      <c r="A199">
        <v>3085.7804073623502</v>
      </c>
      <c r="B199">
        <v>2595.3349607986024</v>
      </c>
      <c r="C199">
        <f t="shared" si="6"/>
        <v>-490.44544656374774</v>
      </c>
      <c r="E199">
        <v>2565.5845954138049</v>
      </c>
      <c r="F199">
        <v>2001.8136358944557</v>
      </c>
      <c r="G199">
        <f t="shared" si="7"/>
        <v>-563.77095951934916</v>
      </c>
    </row>
    <row r="200" spans="1:7" x14ac:dyDescent="0.25">
      <c r="A200">
        <v>3079.0061445944261</v>
      </c>
      <c r="B200">
        <v>2588.6129694222668</v>
      </c>
      <c r="C200">
        <f t="shared" si="6"/>
        <v>-490.39317517215932</v>
      </c>
      <c r="E200">
        <v>2558.8103326458809</v>
      </c>
      <c r="F200">
        <v>1995.0916445181201</v>
      </c>
      <c r="G200">
        <f t="shared" si="7"/>
        <v>-563.71868812776074</v>
      </c>
    </row>
    <row r="201" spans="1:7" x14ac:dyDescent="0.25">
      <c r="A201">
        <v>3072.2296235600961</v>
      </c>
      <c r="B201">
        <v>2581.8888722377505</v>
      </c>
      <c r="C201">
        <f t="shared" si="6"/>
        <v>-490.34075132234557</v>
      </c>
      <c r="E201">
        <v>2552.0338116115508</v>
      </c>
      <c r="F201">
        <v>1988.3675473336039</v>
      </c>
      <c r="G201">
        <f t="shared" si="7"/>
        <v>-563.66626427794699</v>
      </c>
    </row>
    <row r="202" spans="1:7" x14ac:dyDescent="0.25">
      <c r="A202">
        <v>3065.450837672749</v>
      </c>
      <c r="B202">
        <v>2575.1626631031127</v>
      </c>
      <c r="C202">
        <f t="shared" si="6"/>
        <v>-490.28817456963634</v>
      </c>
      <c r="E202">
        <v>2545.2550257242037</v>
      </c>
      <c r="F202">
        <v>1981.641338198966</v>
      </c>
      <c r="G202">
        <f t="shared" si="7"/>
        <v>-563.61368752523776</v>
      </c>
    </row>
    <row r="203" spans="1:7" x14ac:dyDescent="0.25">
      <c r="A203">
        <v>3058.6697803265638</v>
      </c>
      <c r="B203">
        <v>2568.4343358584988</v>
      </c>
      <c r="C203">
        <f t="shared" si="6"/>
        <v>-490.235444468065</v>
      </c>
      <c r="E203">
        <v>2538.4739683780185</v>
      </c>
      <c r="F203">
        <v>1974.9130109543521</v>
      </c>
      <c r="G203">
        <f t="shared" si="7"/>
        <v>-563.56095742366642</v>
      </c>
    </row>
    <row r="204" spans="1:7" x14ac:dyDescent="0.25">
      <c r="A204">
        <v>3051.8864448964523</v>
      </c>
      <c r="B204">
        <v>2561.703884326088</v>
      </c>
      <c r="C204">
        <f t="shared" si="6"/>
        <v>-490.18256057036433</v>
      </c>
      <c r="E204">
        <v>2531.690632947907</v>
      </c>
      <c r="F204">
        <v>1968.1825594219413</v>
      </c>
      <c r="G204">
        <f t="shared" si="7"/>
        <v>-563.50807352596576</v>
      </c>
    </row>
    <row r="205" spans="1:7" x14ac:dyDescent="0.25">
      <c r="A205">
        <v>3045.1008247380028</v>
      </c>
      <c r="B205">
        <v>2554.9713023100412</v>
      </c>
      <c r="C205">
        <f t="shared" si="6"/>
        <v>-490.12952242796155</v>
      </c>
      <c r="E205">
        <v>2524.9050127894575</v>
      </c>
      <c r="F205">
        <v>1961.4499774058945</v>
      </c>
      <c r="G205">
        <f t="shared" si="7"/>
        <v>-563.45503538356297</v>
      </c>
    </row>
    <row r="206" spans="1:7" x14ac:dyDescent="0.25">
      <c r="A206">
        <v>3351.3478957198749</v>
      </c>
      <c r="B206">
        <v>2905.3962017757358</v>
      </c>
      <c r="C206">
        <f t="shared" si="6"/>
        <v>-445.95169394413915</v>
      </c>
      <c r="E206">
        <v>2812.9452303531307</v>
      </c>
      <c r="F206">
        <v>2291.1016304999439</v>
      </c>
      <c r="G206">
        <f t="shared" si="7"/>
        <v>-521.84359985318679</v>
      </c>
    </row>
    <row r="207" spans="1:7" x14ac:dyDescent="0.25">
      <c r="A207">
        <v>3344.5576860939409</v>
      </c>
      <c r="B207">
        <v>4642.7302822933852</v>
      </c>
      <c r="C207">
        <f t="shared" si="6"/>
        <v>1298.1725961994443</v>
      </c>
      <c r="E207">
        <v>2806.1550207271966</v>
      </c>
      <c r="F207">
        <v>4028.4357110175933</v>
      </c>
      <c r="G207">
        <f t="shared" si="7"/>
        <v>1222.2806902903967</v>
      </c>
    </row>
    <row r="208" spans="1:7" x14ac:dyDescent="0.25">
      <c r="A208">
        <v>3337.7651716899309</v>
      </c>
      <c r="B208">
        <v>4635.9912714704169</v>
      </c>
      <c r="C208">
        <f t="shared" si="6"/>
        <v>1298.226099780486</v>
      </c>
      <c r="E208">
        <v>2799.3625063231866</v>
      </c>
      <c r="F208">
        <v>4021.696700194625</v>
      </c>
      <c r="G208">
        <f t="shared" si="7"/>
        <v>1222.3341938714384</v>
      </c>
    </row>
    <row r="209" spans="1:7" x14ac:dyDescent="0.25">
      <c r="A209">
        <v>3330.9703457855762</v>
      </c>
      <c r="B209">
        <v>4629.2501051992158</v>
      </c>
      <c r="C209">
        <f t="shared" si="6"/>
        <v>1298.2797594136396</v>
      </c>
      <c r="E209">
        <v>2792.567680418832</v>
      </c>
      <c r="F209">
        <v>4014.9555339234239</v>
      </c>
      <c r="G209">
        <f t="shared" si="7"/>
        <v>1222.3878535045919</v>
      </c>
    </row>
    <row r="210" spans="1:7" x14ac:dyDescent="0.25">
      <c r="A210">
        <v>3324.1732016390006</v>
      </c>
      <c r="B210">
        <v>4622.5067771930571</v>
      </c>
      <c r="C210">
        <f t="shared" si="6"/>
        <v>1298.3335755540566</v>
      </c>
      <c r="E210">
        <v>2785.7705362722563</v>
      </c>
      <c r="F210">
        <v>4008.2122059172652</v>
      </c>
      <c r="G210">
        <f t="shared" si="7"/>
        <v>1222.4416696450089</v>
      </c>
    </row>
    <row r="211" spans="1:7" x14ac:dyDescent="0.25">
      <c r="A211">
        <v>3317.3737324886638</v>
      </c>
      <c r="B211">
        <v>4615.7612811468798</v>
      </c>
      <c r="C211">
        <f t="shared" si="6"/>
        <v>1298.387548658216</v>
      </c>
      <c r="E211">
        <v>2778.9710671219195</v>
      </c>
      <c r="F211">
        <v>4001.4667098710879</v>
      </c>
      <c r="G211">
        <f t="shared" si="7"/>
        <v>1222.4956427491684</v>
      </c>
    </row>
    <row r="212" spans="1:7" x14ac:dyDescent="0.25">
      <c r="A212">
        <v>3310.5719315533056</v>
      </c>
      <c r="B212">
        <v>4609.0136107372355</v>
      </c>
      <c r="C212">
        <f t="shared" si="6"/>
        <v>1298.4416791839299</v>
      </c>
      <c r="E212">
        <v>2772.1692661865613</v>
      </c>
      <c r="F212">
        <v>3994.7190394614436</v>
      </c>
      <c r="G212">
        <f t="shared" si="7"/>
        <v>1222.5497732748822</v>
      </c>
    </row>
    <row r="213" spans="1:7" x14ac:dyDescent="0.25">
      <c r="A213">
        <v>3303.7677920318856</v>
      </c>
      <c r="B213">
        <v>4602.2637596222285</v>
      </c>
      <c r="C213">
        <f t="shared" si="6"/>
        <v>1298.4959675903428</v>
      </c>
      <c r="E213">
        <v>2765.3651266651414</v>
      </c>
      <c r="F213">
        <v>3987.9691883464366</v>
      </c>
      <c r="G213">
        <f t="shared" si="7"/>
        <v>1222.6040616812952</v>
      </c>
    </row>
    <row r="214" spans="1:7" x14ac:dyDescent="0.25">
      <c r="A214">
        <v>3296.9613071035283</v>
      </c>
      <c r="B214">
        <v>4595.5117214414704</v>
      </c>
      <c r="C214">
        <f t="shared" si="6"/>
        <v>1298.5504143379421</v>
      </c>
      <c r="E214">
        <v>2758.558641736784</v>
      </c>
      <c r="F214">
        <v>3981.2171501656785</v>
      </c>
      <c r="G214">
        <f t="shared" si="7"/>
        <v>1222.6585084288945</v>
      </c>
    </row>
    <row r="215" spans="1:7" x14ac:dyDescent="0.25">
      <c r="A215">
        <v>3290.1524699274632</v>
      </c>
      <c r="B215">
        <v>4588.7574898160183</v>
      </c>
      <c r="C215">
        <f t="shared" si="6"/>
        <v>1298.605019888555</v>
      </c>
      <c r="E215">
        <v>2751.749804560719</v>
      </c>
      <c r="F215">
        <v>3974.4629185402264</v>
      </c>
      <c r="G215">
        <f t="shared" si="7"/>
        <v>1222.7131139795074</v>
      </c>
    </row>
    <row r="216" spans="1:7" x14ac:dyDescent="0.25">
      <c r="A216">
        <v>3283.3412736429682</v>
      </c>
      <c r="B216">
        <v>4582.0010583483245</v>
      </c>
      <c r="C216">
        <f t="shared" si="6"/>
        <v>1298.6597847053563</v>
      </c>
      <c r="E216">
        <v>2744.9386082762239</v>
      </c>
      <c r="F216">
        <v>3967.7064870725326</v>
      </c>
      <c r="G216">
        <f t="shared" si="7"/>
        <v>1222.7678787963087</v>
      </c>
    </row>
    <row r="217" spans="1:7" x14ac:dyDescent="0.25">
      <c r="A217">
        <v>3276.5277113693096</v>
      </c>
      <c r="B217">
        <v>4575.242420622184</v>
      </c>
      <c r="C217">
        <f t="shared" si="6"/>
        <v>1298.7147092528744</v>
      </c>
      <c r="E217">
        <v>2738.1250460025653</v>
      </c>
      <c r="F217">
        <v>3960.9478493463921</v>
      </c>
      <c r="G217">
        <f t="shared" si="7"/>
        <v>1222.8228033438268</v>
      </c>
    </row>
    <row r="218" spans="1:7" x14ac:dyDescent="0.25">
      <c r="A218">
        <v>3593.7029831267741</v>
      </c>
      <c r="B218">
        <v>4938.1417750182354</v>
      </c>
      <c r="C218">
        <f t="shared" si="6"/>
        <v>1344.4387918914613</v>
      </c>
      <c r="E218">
        <v>3036.4562244721938</v>
      </c>
      <c r="F218">
        <v>4302.346893747791</v>
      </c>
      <c r="G218">
        <f t="shared" si="7"/>
        <v>1265.8906692755972</v>
      </c>
    </row>
    <row r="219" spans="1:7" x14ac:dyDescent="0.25">
      <c r="A219">
        <v>3586.8846681522573</v>
      </c>
      <c r="B219">
        <v>4931.3787054516706</v>
      </c>
      <c r="C219">
        <f t="shared" si="6"/>
        <v>1344.4940372994133</v>
      </c>
      <c r="E219">
        <v>3029.6379094976769</v>
      </c>
      <c r="F219">
        <v>4295.5838241812262</v>
      </c>
      <c r="G219">
        <f t="shared" si="7"/>
        <v>1265.9459146835493</v>
      </c>
    </row>
    <row r="220" spans="1:7" x14ac:dyDescent="0.25">
      <c r="A220">
        <v>3580.063966425731</v>
      </c>
      <c r="B220">
        <v>4924.6134102655351</v>
      </c>
      <c r="C220">
        <f t="shared" si="6"/>
        <v>1344.5494438398041</v>
      </c>
      <c r="E220">
        <v>3022.8172077711506</v>
      </c>
      <c r="F220">
        <v>4288.8185289950907</v>
      </c>
      <c r="G220">
        <f t="shared" si="7"/>
        <v>1266.0013212239401</v>
      </c>
    </row>
    <row r="221" spans="1:7" x14ac:dyDescent="0.25">
      <c r="A221">
        <v>3573.240870985836</v>
      </c>
      <c r="B221">
        <v>4917.8458829684414</v>
      </c>
      <c r="C221">
        <f t="shared" si="6"/>
        <v>1344.6050119826054</v>
      </c>
      <c r="E221">
        <v>3015.9941123312556</v>
      </c>
      <c r="F221">
        <v>4282.051001697997</v>
      </c>
      <c r="G221">
        <f t="shared" si="7"/>
        <v>1266.0568893667414</v>
      </c>
    </row>
    <row r="222" spans="1:7" x14ac:dyDescent="0.25">
      <c r="A222">
        <v>3566.4153748509075</v>
      </c>
      <c r="B222">
        <v>4911.0761170500637</v>
      </c>
      <c r="C222">
        <f t="shared" si="6"/>
        <v>1344.6607421991562</v>
      </c>
      <c r="E222">
        <v>3009.1686161963271</v>
      </c>
      <c r="F222">
        <v>4275.2812357796192</v>
      </c>
      <c r="G222">
        <f t="shared" si="7"/>
        <v>1266.1126195832921</v>
      </c>
    </row>
    <row r="223" spans="1:7" x14ac:dyDescent="0.25">
      <c r="A223">
        <v>3559.5874710189191</v>
      </c>
      <c r="B223">
        <v>4904.3041059810912</v>
      </c>
      <c r="C223">
        <f t="shared" si="6"/>
        <v>1344.7166349621721</v>
      </c>
      <c r="E223">
        <v>3002.3407123643387</v>
      </c>
      <c r="F223">
        <v>4268.5092247106468</v>
      </c>
      <c r="G223">
        <f t="shared" si="7"/>
        <v>1266.168512346308</v>
      </c>
    </row>
    <row r="224" spans="1:7" x14ac:dyDescent="0.25">
      <c r="A224">
        <v>3552.7571524674208</v>
      </c>
      <c r="B224">
        <v>4897.5298432131676</v>
      </c>
      <c r="C224">
        <f t="shared" si="6"/>
        <v>1344.7726907457468</v>
      </c>
      <c r="E224">
        <v>2995.5103938128404</v>
      </c>
      <c r="F224">
        <v>4261.7349619427232</v>
      </c>
      <c r="G224">
        <f t="shared" si="7"/>
        <v>1266.2245681298828</v>
      </c>
    </row>
    <row r="225" spans="1:7" x14ac:dyDescent="0.25">
      <c r="A225">
        <v>3545.9244121534807</v>
      </c>
      <c r="B225">
        <v>4890.7533221788372</v>
      </c>
      <c r="C225">
        <f t="shared" si="6"/>
        <v>1344.8289100253564</v>
      </c>
      <c r="E225">
        <v>2988.6776534989003</v>
      </c>
      <c r="F225">
        <v>4254.9584409083927</v>
      </c>
      <c r="G225">
        <f t="shared" si="7"/>
        <v>1266.2807874094924</v>
      </c>
    </row>
    <row r="226" spans="1:7" x14ac:dyDescent="0.25">
      <c r="A226">
        <v>3539.089243013625</v>
      </c>
      <c r="B226">
        <v>4883.97453629149</v>
      </c>
      <c r="C226">
        <f t="shared" si="6"/>
        <v>1344.885293277865</v>
      </c>
      <c r="E226">
        <v>2981.8424843590446</v>
      </c>
      <c r="F226">
        <v>4248.1796550210456</v>
      </c>
      <c r="G226">
        <f t="shared" si="7"/>
        <v>1266.337170662001</v>
      </c>
    </row>
    <row r="227" spans="1:7" x14ac:dyDescent="0.25">
      <c r="A227">
        <v>3532.2516379637777</v>
      </c>
      <c r="B227">
        <v>4877.1934789453044</v>
      </c>
      <c r="C227">
        <f t="shared" si="6"/>
        <v>1344.9418409815266</v>
      </c>
      <c r="E227">
        <v>2975.0048793091973</v>
      </c>
      <c r="F227">
        <v>4241.39859767486</v>
      </c>
      <c r="G227">
        <f t="shared" si="7"/>
        <v>1266.3937183656626</v>
      </c>
    </row>
    <row r="228" spans="1:7" x14ac:dyDescent="0.25">
      <c r="A228">
        <v>3525.4115898992018</v>
      </c>
      <c r="B228">
        <v>4870.4101435151933</v>
      </c>
      <c r="C228">
        <f t="shared" si="6"/>
        <v>1344.9985536159916</v>
      </c>
      <c r="E228">
        <v>2968.1648312446214</v>
      </c>
      <c r="F228">
        <v>4234.6152622447489</v>
      </c>
      <c r="G228">
        <f t="shared" si="7"/>
        <v>1266.4504310001275</v>
      </c>
    </row>
    <row r="229" spans="1:7" x14ac:dyDescent="0.25">
      <c r="A229">
        <v>3518.5690916944377</v>
      </c>
      <c r="B229">
        <v>4863.6245233567442</v>
      </c>
      <c r="C229">
        <f t="shared" si="6"/>
        <v>1345.0554316623065</v>
      </c>
      <c r="E229">
        <v>2961.3223330398573</v>
      </c>
      <c r="F229">
        <v>4227.8296420862998</v>
      </c>
      <c r="G229">
        <f t="shared" si="7"/>
        <v>1266.5073090464425</v>
      </c>
    </row>
    <row r="230" spans="1:7" x14ac:dyDescent="0.25">
      <c r="A230">
        <v>3847.0550353665649</v>
      </c>
      <c r="B230">
        <v>5239.4349237902716</v>
      </c>
      <c r="C230">
        <f t="shared" si="6"/>
        <v>1392.3798884237067</v>
      </c>
      <c r="E230">
        <v>3270.3046401590741</v>
      </c>
      <c r="F230">
        <v>4581.3872216753616</v>
      </c>
      <c r="G230">
        <f t="shared" si="7"/>
        <v>1311.0825815162875</v>
      </c>
    </row>
    <row r="231" spans="1:7" x14ac:dyDescent="0.25">
      <c r="A231">
        <v>3840.2076154218544</v>
      </c>
      <c r="B231">
        <v>5232.6447141643375</v>
      </c>
      <c r="C231">
        <f t="shared" si="6"/>
        <v>1392.4370987424832</v>
      </c>
      <c r="E231">
        <v>3263.4572202143636</v>
      </c>
      <c r="F231">
        <v>4574.5970120494276</v>
      </c>
      <c r="G231">
        <f t="shared" si="7"/>
        <v>1311.139791835064</v>
      </c>
    </row>
    <row r="232" spans="1:7" x14ac:dyDescent="0.25">
      <c r="A232">
        <v>3833.3577238356384</v>
      </c>
      <c r="B232">
        <v>5225.8521997603275</v>
      </c>
      <c r="C232">
        <f t="shared" si="6"/>
        <v>1392.4944759246891</v>
      </c>
      <c r="E232">
        <v>3256.6073286281476</v>
      </c>
      <c r="F232">
        <v>4567.8044976454175</v>
      </c>
      <c r="G232">
        <f t="shared" si="7"/>
        <v>1311.19716901727</v>
      </c>
    </row>
    <row r="233" spans="1:7" x14ac:dyDescent="0.25">
      <c r="A233">
        <v>3826.5053533989621</v>
      </c>
      <c r="B233">
        <v>5219.0573738559733</v>
      </c>
      <c r="C233">
        <f t="shared" si="6"/>
        <v>1392.5520204570112</v>
      </c>
      <c r="E233">
        <v>3249.7549581914714</v>
      </c>
      <c r="F233">
        <v>4561.0096717410634</v>
      </c>
      <c r="G233">
        <f t="shared" si="7"/>
        <v>1311.254713549592</v>
      </c>
    </row>
    <row r="234" spans="1:7" x14ac:dyDescent="0.25">
      <c r="A234">
        <v>3819.6504968818463</v>
      </c>
      <c r="B234">
        <v>5212.2602297093972</v>
      </c>
      <c r="C234">
        <f t="shared" si="6"/>
        <v>1392.6097328275509</v>
      </c>
      <c r="E234">
        <v>3242.9001016743555</v>
      </c>
      <c r="F234">
        <v>4554.2125275944873</v>
      </c>
      <c r="G234">
        <f t="shared" si="7"/>
        <v>1311.3124259201318</v>
      </c>
    </row>
    <row r="235" spans="1:7" x14ac:dyDescent="0.25">
      <c r="A235">
        <v>3812.7931470332214</v>
      </c>
      <c r="B235">
        <v>5205.4607605590609</v>
      </c>
      <c r="C235">
        <f t="shared" si="6"/>
        <v>1392.6676135258394</v>
      </c>
      <c r="E235">
        <v>3236.0427518257306</v>
      </c>
      <c r="F235">
        <v>4547.4130584441509</v>
      </c>
      <c r="G235">
        <f t="shared" si="7"/>
        <v>1311.3703066184203</v>
      </c>
    </row>
    <row r="236" spans="1:7" x14ac:dyDescent="0.25">
      <c r="A236">
        <v>3805.9332965808717</v>
      </c>
      <c r="B236">
        <v>5198.6589596237018</v>
      </c>
      <c r="C236">
        <f t="shared" si="6"/>
        <v>1392.7256630428301</v>
      </c>
      <c r="E236">
        <v>3229.1829013733809</v>
      </c>
      <c r="F236">
        <v>4540.6112575087918</v>
      </c>
      <c r="G236">
        <f t="shared" si="7"/>
        <v>1311.4283561354109</v>
      </c>
    </row>
    <row r="237" spans="1:7" x14ac:dyDescent="0.25">
      <c r="A237">
        <v>3799.0709382313694</v>
      </c>
      <c r="B237">
        <v>5191.8548201022822</v>
      </c>
      <c r="C237">
        <f t="shared" si="6"/>
        <v>1392.7838818709129</v>
      </c>
      <c r="E237">
        <v>3222.3205430238786</v>
      </c>
      <c r="F237">
        <v>4533.8071179873723</v>
      </c>
      <c r="G237">
        <f t="shared" si="7"/>
        <v>1311.4865749634937</v>
      </c>
    </row>
    <row r="238" spans="1:7" x14ac:dyDescent="0.25">
      <c r="A238">
        <v>3792.2060646700147</v>
      </c>
      <c r="B238">
        <v>5185.0483351739249</v>
      </c>
      <c r="C238">
        <f t="shared" si="6"/>
        <v>1392.8422705039102</v>
      </c>
      <c r="E238">
        <v>3215.4556694625239</v>
      </c>
      <c r="F238">
        <v>4527.0006330590149</v>
      </c>
      <c r="G238">
        <f t="shared" si="7"/>
        <v>1311.544963596491</v>
      </c>
    </row>
    <row r="239" spans="1:7" x14ac:dyDescent="0.25">
      <c r="A239">
        <v>3785.338668560772</v>
      </c>
      <c r="B239">
        <v>5178.2394979978599</v>
      </c>
      <c r="C239">
        <f t="shared" si="6"/>
        <v>1392.9008294370879</v>
      </c>
      <c r="E239">
        <v>3208.5882733532812</v>
      </c>
      <c r="F239">
        <v>4520.1917958829499</v>
      </c>
      <c r="G239">
        <f t="shared" si="7"/>
        <v>1311.6035225296687</v>
      </c>
    </row>
    <row r="240" spans="1:7" x14ac:dyDescent="0.25">
      <c r="A240">
        <v>3778.4687425462112</v>
      </c>
      <c r="B240">
        <v>5171.4283017133648</v>
      </c>
      <c r="C240">
        <f t="shared" si="6"/>
        <v>1392.9595591671537</v>
      </c>
      <c r="E240">
        <v>3201.7183473387204</v>
      </c>
      <c r="F240">
        <v>4513.3805995984549</v>
      </c>
      <c r="G240">
        <f t="shared" si="7"/>
        <v>1311.6622522597345</v>
      </c>
    </row>
    <row r="241" spans="1:7" x14ac:dyDescent="0.25">
      <c r="A241">
        <v>3771.5962792474411</v>
      </c>
      <c r="B241">
        <v>5164.6147394397067</v>
      </c>
      <c r="C241">
        <f t="shared" si="6"/>
        <v>1393.0184601922656</v>
      </c>
      <c r="E241">
        <v>3194.8458840399503</v>
      </c>
      <c r="F241">
        <v>4506.5670373247967</v>
      </c>
      <c r="G241">
        <f t="shared" si="7"/>
        <v>1311.7211532848464</v>
      </c>
    </row>
    <row r="242" spans="1:7" x14ac:dyDescent="0.25">
      <c r="A242">
        <v>-2888.2112481019094</v>
      </c>
      <c r="B242">
        <v>-1446.2119428203673</v>
      </c>
      <c r="C242">
        <f t="shared" si="6"/>
        <v>1441.9993052815421</v>
      </c>
      <c r="E242">
        <v>-3485.1479071416625</v>
      </c>
      <c r="F242">
        <v>-2127.2913145092989</v>
      </c>
      <c r="G242">
        <f t="shared" si="7"/>
        <v>1357.8565926323636</v>
      </c>
    </row>
    <row r="243" spans="1:7" x14ac:dyDescent="0.25">
      <c r="A243">
        <v>3018.6371731674258</v>
      </c>
      <c r="B243">
        <v>4460.6957235644604</v>
      </c>
      <c r="C243">
        <f t="shared" si="6"/>
        <v>1442.0585503970347</v>
      </c>
      <c r="E243">
        <v>2421.7005141276732</v>
      </c>
      <c r="F243">
        <v>3779.6163518755288</v>
      </c>
      <c r="G243">
        <f t="shared" si="7"/>
        <v>1357.9158377478557</v>
      </c>
    </row>
    <row r="244" spans="1:7" x14ac:dyDescent="0.25">
      <c r="A244">
        <v>3011.2570535271534</v>
      </c>
      <c r="B244">
        <v>4453.3750218379337</v>
      </c>
      <c r="C244">
        <f t="shared" si="6"/>
        <v>1442.1179683107803</v>
      </c>
      <c r="E244">
        <v>2414.3203944874003</v>
      </c>
      <c r="F244">
        <v>3772.2956501490021</v>
      </c>
      <c r="G244">
        <f t="shared" si="7"/>
        <v>1357.9752556616018</v>
      </c>
    </row>
    <row r="245" spans="1:7" x14ac:dyDescent="0.25">
      <c r="A245">
        <v>3003.8743668712636</v>
      </c>
      <c r="B245">
        <v>4446.0519263980386</v>
      </c>
      <c r="C245">
        <f t="shared" si="6"/>
        <v>1442.177559526775</v>
      </c>
      <c r="E245">
        <v>2406.937707831511</v>
      </c>
      <c r="F245">
        <v>3764.972554709107</v>
      </c>
      <c r="G245">
        <f t="shared" si="7"/>
        <v>1358.034846877596</v>
      </c>
    </row>
    <row r="246" spans="1:7" x14ac:dyDescent="0.25">
      <c r="A246">
        <v>2996.4891057126274</v>
      </c>
      <c r="B246">
        <v>4438.7264302631111</v>
      </c>
      <c r="C246">
        <f t="shared" si="6"/>
        <v>1442.2373245504837</v>
      </c>
      <c r="E246">
        <v>2399.5524466728748</v>
      </c>
      <c r="F246">
        <v>3757.6470585741795</v>
      </c>
      <c r="G246">
        <f t="shared" si="7"/>
        <v>1358.0946119013047</v>
      </c>
    </row>
    <row r="247" spans="1:7" x14ac:dyDescent="0.25">
      <c r="A247">
        <v>2989.1012625422791</v>
      </c>
      <c r="B247">
        <v>4431.3985264311223</v>
      </c>
      <c r="C247">
        <f t="shared" si="6"/>
        <v>1442.2972638888432</v>
      </c>
      <c r="E247">
        <v>2392.164603502526</v>
      </c>
      <c r="F247">
        <v>3750.3191547421907</v>
      </c>
      <c r="G247">
        <f t="shared" si="7"/>
        <v>1358.1545512396647</v>
      </c>
    </row>
    <row r="248" spans="1:7" x14ac:dyDescent="0.25">
      <c r="A248">
        <v>2981.7108298293497</v>
      </c>
      <c r="B248">
        <v>4424.0682078796244</v>
      </c>
      <c r="C248">
        <f t="shared" si="6"/>
        <v>1442.3573780502747</v>
      </c>
      <c r="E248">
        <v>2384.7741707895966</v>
      </c>
      <c r="F248">
        <v>3742.9888361906928</v>
      </c>
      <c r="G248">
        <f t="shared" si="7"/>
        <v>1358.2146654010962</v>
      </c>
    </row>
    <row r="249" spans="1:7" x14ac:dyDescent="0.25">
      <c r="A249">
        <v>2974.3178000210082</v>
      </c>
      <c r="B249">
        <v>4416.7354675656843</v>
      </c>
      <c r="C249">
        <f t="shared" si="6"/>
        <v>1442.4176675446761</v>
      </c>
      <c r="E249">
        <v>2377.3811409812552</v>
      </c>
      <c r="F249">
        <v>3735.6560958767527</v>
      </c>
      <c r="G249">
        <f t="shared" si="7"/>
        <v>1358.2749548954976</v>
      </c>
    </row>
    <row r="250" spans="1:7" x14ac:dyDescent="0.25">
      <c r="A250">
        <v>2966.9221655423921</v>
      </c>
      <c r="B250">
        <v>4409.4002984258277</v>
      </c>
      <c r="C250">
        <f t="shared" si="6"/>
        <v>1442.4781328834356</v>
      </c>
      <c r="E250">
        <v>2369.9855065026395</v>
      </c>
      <c r="F250">
        <v>3728.3209267368961</v>
      </c>
      <c r="G250">
        <f t="shared" si="7"/>
        <v>1358.3354202342566</v>
      </c>
    </row>
    <row r="251" spans="1:7" x14ac:dyDescent="0.25">
      <c r="A251">
        <v>2959.5239187965472</v>
      </c>
      <c r="B251">
        <v>4402.0626933759813</v>
      </c>
      <c r="C251">
        <f t="shared" si="6"/>
        <v>1442.5387745794342</v>
      </c>
      <c r="E251">
        <v>2362.5872597567941</v>
      </c>
      <c r="F251">
        <v>3720.9833216870497</v>
      </c>
      <c r="G251">
        <f t="shared" si="7"/>
        <v>1358.3960619302557</v>
      </c>
    </row>
    <row r="252" spans="1:7" x14ac:dyDescent="0.25">
      <c r="A252">
        <v>2952.1230521643597</v>
      </c>
      <c r="B252">
        <v>4394.7226453114054</v>
      </c>
      <c r="C252">
        <f t="shared" si="6"/>
        <v>1442.5995931470457</v>
      </c>
      <c r="E252">
        <v>2355.1863931246071</v>
      </c>
      <c r="F252">
        <v>3713.6432736224738</v>
      </c>
      <c r="G252">
        <f t="shared" si="7"/>
        <v>1358.4568804978667</v>
      </c>
    </row>
    <row r="253" spans="1:7" x14ac:dyDescent="0.25">
      <c r="A253">
        <v>2944.7195580044954</v>
      </c>
      <c r="B253">
        <v>4387.3801471066408</v>
      </c>
      <c r="C253">
        <f t="shared" si="6"/>
        <v>1442.6605891021454</v>
      </c>
      <c r="E253">
        <v>2347.7828989647423</v>
      </c>
      <c r="F253">
        <v>3706.3007754177092</v>
      </c>
      <c r="G253">
        <f t="shared" si="7"/>
        <v>1358.5178764529669</v>
      </c>
    </row>
    <row r="254" spans="1:7" x14ac:dyDescent="0.25">
      <c r="A254">
        <v>3296.5282711095638</v>
      </c>
      <c r="B254">
        <v>4789.8840683706194</v>
      </c>
      <c r="C254">
        <f t="shared" si="6"/>
        <v>1493.3557972610556</v>
      </c>
      <c r="E254">
        <v>2678.6988290034196</v>
      </c>
      <c r="F254">
        <v>4084.966918672575</v>
      </c>
      <c r="G254">
        <f t="shared" si="7"/>
        <v>1406.2680896691554</v>
      </c>
    </row>
    <row r="255" spans="1:7" x14ac:dyDescent="0.25">
      <c r="A255">
        <v>3289.1194988811258</v>
      </c>
      <c r="B255">
        <v>4782.5366484259084</v>
      </c>
      <c r="C255">
        <f t="shared" si="6"/>
        <v>1493.4171495447827</v>
      </c>
      <c r="E255">
        <v>2671.2900567749816</v>
      </c>
      <c r="F255">
        <v>4077.6194987278641</v>
      </c>
      <c r="G255">
        <f t="shared" si="7"/>
        <v>1406.3294419528825</v>
      </c>
    </row>
    <row r="256" spans="1:7" x14ac:dyDescent="0.25">
      <c r="A256">
        <v>3281.708076067021</v>
      </c>
      <c r="B256">
        <v>4775.1867568396929</v>
      </c>
      <c r="C256">
        <f t="shared" si="6"/>
        <v>1493.4786807726719</v>
      </c>
      <c r="E256">
        <v>2663.8786339608769</v>
      </c>
      <c r="F256">
        <v>4070.2696071416485</v>
      </c>
      <c r="G256">
        <f t="shared" si="7"/>
        <v>1406.3909731807717</v>
      </c>
    </row>
    <row r="257" spans="1:7" x14ac:dyDescent="0.25">
      <c r="A257">
        <v>3274.2939949363754</v>
      </c>
      <c r="B257">
        <v>4767.8343864030167</v>
      </c>
      <c r="C257">
        <f t="shared" si="6"/>
        <v>1493.5403914666413</v>
      </c>
      <c r="E257">
        <v>2656.4645528302312</v>
      </c>
      <c r="F257">
        <v>4062.9172367049723</v>
      </c>
      <c r="G257">
        <f t="shared" si="7"/>
        <v>1406.4526838747411</v>
      </c>
    </row>
    <row r="258" spans="1:7" x14ac:dyDescent="0.25">
      <c r="A258">
        <v>3266.8772477357652</v>
      </c>
      <c r="B258">
        <v>4760.4795298859008</v>
      </c>
      <c r="C258">
        <f t="shared" si="6"/>
        <v>1493.6022821501356</v>
      </c>
      <c r="E258">
        <v>2649.0478056296211</v>
      </c>
      <c r="F258">
        <v>4055.5623801878564</v>
      </c>
      <c r="G258">
        <f t="shared" si="7"/>
        <v>1406.5145745582354</v>
      </c>
    </row>
    <row r="259" spans="1:7" x14ac:dyDescent="0.25">
      <c r="A259">
        <v>3259.4578266891531</v>
      </c>
      <c r="B259">
        <v>4753.1221800372759</v>
      </c>
      <c r="C259">
        <f t="shared" ref="C259:C322" si="8">B259-A259</f>
        <v>1493.6643533481229</v>
      </c>
      <c r="E259">
        <v>2641.6283845830089</v>
      </c>
      <c r="F259">
        <v>4048.2050303392316</v>
      </c>
      <c r="G259">
        <f t="shared" ref="G259:G322" si="9">F259-E259</f>
        <v>1406.5766457562227</v>
      </c>
    </row>
    <row r="260" spans="1:7" x14ac:dyDescent="0.25">
      <c r="A260">
        <v>3252.0357239978216</v>
      </c>
      <c r="B260">
        <v>4745.7623295849262</v>
      </c>
      <c r="C260">
        <f t="shared" si="8"/>
        <v>1493.7266055871046</v>
      </c>
      <c r="E260">
        <v>2634.2062818916775</v>
      </c>
      <c r="F260">
        <v>4040.8451798868819</v>
      </c>
      <c r="G260">
        <f t="shared" si="9"/>
        <v>1406.6388979952044</v>
      </c>
    </row>
    <row r="261" spans="1:7" x14ac:dyDescent="0.25">
      <c r="A261">
        <v>3244.6109318403073</v>
      </c>
      <c r="B261">
        <v>4738.3999712354243</v>
      </c>
      <c r="C261">
        <f t="shared" si="8"/>
        <v>1493.789039395117</v>
      </c>
      <c r="E261">
        <v>2626.7814897341632</v>
      </c>
      <c r="F261">
        <v>4033.48282153738</v>
      </c>
      <c r="G261">
        <f t="shared" si="9"/>
        <v>1406.7013318032168</v>
      </c>
    </row>
    <row r="262" spans="1:7" x14ac:dyDescent="0.25">
      <c r="A262">
        <v>3237.183442372334</v>
      </c>
      <c r="B262">
        <v>4731.0350976740692</v>
      </c>
      <c r="C262">
        <f t="shared" si="8"/>
        <v>1493.8516553017353</v>
      </c>
      <c r="E262">
        <v>2619.3540002661898</v>
      </c>
      <c r="F262">
        <v>4026.1179479760249</v>
      </c>
      <c r="G262">
        <f t="shared" si="9"/>
        <v>1406.7639477098351</v>
      </c>
    </row>
    <row r="263" spans="1:7" x14ac:dyDescent="0.25">
      <c r="A263">
        <v>3229.753247726745</v>
      </c>
      <c r="B263">
        <v>4723.6677015648265</v>
      </c>
      <c r="C263">
        <f t="shared" si="8"/>
        <v>1493.9144538380815</v>
      </c>
      <c r="E263">
        <v>2611.9238056206009</v>
      </c>
      <c r="F263">
        <v>4018.7505518667822</v>
      </c>
      <c r="G263">
        <f t="shared" si="9"/>
        <v>1406.8267462461813</v>
      </c>
    </row>
    <row r="264" spans="1:7" x14ac:dyDescent="0.25">
      <c r="A264">
        <v>3222.3203400134403</v>
      </c>
      <c r="B264">
        <v>4716.2977755502652</v>
      </c>
      <c r="C264">
        <f t="shared" si="8"/>
        <v>1493.9774355368249</v>
      </c>
      <c r="E264">
        <v>2604.4908979072961</v>
      </c>
      <c r="F264">
        <v>4011.3806258522209</v>
      </c>
      <c r="G264">
        <f t="shared" si="9"/>
        <v>1406.8897279449247</v>
      </c>
    </row>
    <row r="265" spans="1:7" x14ac:dyDescent="0.25">
      <c r="A265">
        <v>3214.8847113193046</v>
      </c>
      <c r="B265">
        <v>4708.9253122514956</v>
      </c>
      <c r="C265">
        <f t="shared" si="8"/>
        <v>1494.040600932191</v>
      </c>
      <c r="E265">
        <v>2597.0552692131605</v>
      </c>
      <c r="F265">
        <v>4004.0081625534513</v>
      </c>
      <c r="G265">
        <f t="shared" si="9"/>
        <v>1406.9528933402908</v>
      </c>
    </row>
    <row r="266" spans="1:7" x14ac:dyDescent="0.25">
      <c r="A266">
        <v>3579.2337156503436</v>
      </c>
      <c r="B266">
        <v>5125.7438917097106</v>
      </c>
      <c r="C266">
        <f t="shared" si="8"/>
        <v>1546.510176059367</v>
      </c>
      <c r="E266">
        <v>2939.7802430704846</v>
      </c>
      <c r="F266">
        <v>4396.1546417722348</v>
      </c>
      <c r="G266">
        <f t="shared" si="9"/>
        <v>1456.3743987017501</v>
      </c>
    </row>
    <row r="267" spans="1:7" x14ac:dyDescent="0.25">
      <c r="A267">
        <v>3571.7926211628178</v>
      </c>
      <c r="B267">
        <v>5118.3663316197008</v>
      </c>
      <c r="C267">
        <f t="shared" si="8"/>
        <v>1546.573710456883</v>
      </c>
      <c r="E267">
        <v>2932.3391485829588</v>
      </c>
      <c r="F267">
        <v>4388.7770816822249</v>
      </c>
      <c r="G267">
        <f t="shared" si="9"/>
        <v>1456.437933099266</v>
      </c>
    </row>
    <row r="268" spans="1:7" x14ac:dyDescent="0.25">
      <c r="A268">
        <v>3564.3487818163703</v>
      </c>
      <c r="B268">
        <v>5110.9862119794288</v>
      </c>
      <c r="C268">
        <f t="shared" si="8"/>
        <v>1546.6374301630585</v>
      </c>
      <c r="E268">
        <v>2924.8953092365114</v>
      </c>
      <c r="F268">
        <v>4381.396962041953</v>
      </c>
      <c r="G268">
        <f t="shared" si="9"/>
        <v>1456.5016528054416</v>
      </c>
    </row>
    <row r="269" spans="1:7" x14ac:dyDescent="0.25">
      <c r="A269">
        <v>3556.9021896051618</v>
      </c>
      <c r="B269">
        <v>5103.6035253235386</v>
      </c>
      <c r="C269">
        <f t="shared" si="8"/>
        <v>1546.7013357183769</v>
      </c>
      <c r="E269">
        <v>2917.4487170253028</v>
      </c>
      <c r="F269">
        <v>4374.0142753860628</v>
      </c>
      <c r="G269">
        <f t="shared" si="9"/>
        <v>1456.56555836076</v>
      </c>
    </row>
    <row r="270" spans="1:7" x14ac:dyDescent="0.25">
      <c r="A270">
        <v>3549.4528365000042</v>
      </c>
      <c r="B270">
        <v>5096.2182641649033</v>
      </c>
      <c r="C270">
        <f t="shared" si="8"/>
        <v>1546.7654276648991</v>
      </c>
      <c r="E270">
        <v>2909.9993639201452</v>
      </c>
      <c r="F270">
        <v>4366.6290142274274</v>
      </c>
      <c r="G270">
        <f t="shared" si="9"/>
        <v>1456.6296503072822</v>
      </c>
    </row>
    <row r="271" spans="1:7" x14ac:dyDescent="0.25">
      <c r="A271">
        <v>3542.0007144482897</v>
      </c>
      <c r="B271">
        <v>5088.8304209945545</v>
      </c>
      <c r="C271">
        <f t="shared" si="8"/>
        <v>1546.8297065462648</v>
      </c>
      <c r="E271">
        <v>2902.5472418684308</v>
      </c>
      <c r="F271">
        <v>4359.2411710570786</v>
      </c>
      <c r="G271">
        <f t="shared" si="9"/>
        <v>1456.6939291886479</v>
      </c>
    </row>
    <row r="272" spans="1:7" x14ac:dyDescent="0.25">
      <c r="A272">
        <v>3534.5458153739246</v>
      </c>
      <c r="B272">
        <v>5081.4399882816251</v>
      </c>
      <c r="C272">
        <f t="shared" si="8"/>
        <v>1546.8941729077005</v>
      </c>
      <c r="E272">
        <v>2895.0923427940656</v>
      </c>
      <c r="F272">
        <v>4351.8507383441492</v>
      </c>
      <c r="G272">
        <f t="shared" si="9"/>
        <v>1456.7583955500836</v>
      </c>
    </row>
    <row r="273" spans="1:7" x14ac:dyDescent="0.25">
      <c r="A273">
        <v>3527.0881311772591</v>
      </c>
      <c r="B273">
        <v>5074.0469584732837</v>
      </c>
      <c r="C273">
        <f t="shared" si="8"/>
        <v>1546.9588272960245</v>
      </c>
      <c r="E273">
        <v>2887.6346585974002</v>
      </c>
      <c r="F273">
        <v>4344.4577085358078</v>
      </c>
      <c r="G273">
        <f t="shared" si="9"/>
        <v>1456.8230499384076</v>
      </c>
    </row>
    <row r="274" spans="1:7" x14ac:dyDescent="0.25">
      <c r="A274">
        <v>3519.6276537350204</v>
      </c>
      <c r="B274">
        <v>5066.651323994668</v>
      </c>
      <c r="C274">
        <f t="shared" si="8"/>
        <v>1547.0236702596476</v>
      </c>
      <c r="E274">
        <v>2880.1741811551615</v>
      </c>
      <c r="F274">
        <v>4337.0620740571921</v>
      </c>
      <c r="G274">
        <f t="shared" si="9"/>
        <v>1456.8878929020307</v>
      </c>
    </row>
    <row r="275" spans="1:7" x14ac:dyDescent="0.25">
      <c r="A275">
        <v>3512.1643749002415</v>
      </c>
      <c r="B275">
        <v>5059.2530772488226</v>
      </c>
      <c r="C275">
        <f t="shared" si="8"/>
        <v>1547.0887023485811</v>
      </c>
      <c r="E275">
        <v>2872.7109023203825</v>
      </c>
      <c r="F275">
        <v>4329.6638273113467</v>
      </c>
      <c r="G275">
        <f t="shared" si="9"/>
        <v>1456.9529249909642</v>
      </c>
    </row>
    <row r="276" spans="1:7" x14ac:dyDescent="0.25">
      <c r="A276">
        <v>3504.6982865021946</v>
      </c>
      <c r="B276">
        <v>5051.8522106166347</v>
      </c>
      <c r="C276">
        <f t="shared" si="8"/>
        <v>1547.1539241144401</v>
      </c>
      <c r="E276">
        <v>2865.2448139223357</v>
      </c>
      <c r="F276">
        <v>4322.2629606791588</v>
      </c>
      <c r="G276">
        <f t="shared" si="9"/>
        <v>1457.0181467568232</v>
      </c>
    </row>
    <row r="277" spans="1:7" x14ac:dyDescent="0.25">
      <c r="A277">
        <v>3497.2293803463199</v>
      </c>
      <c r="B277">
        <v>5044.4487164567709</v>
      </c>
      <c r="C277">
        <f t="shared" si="8"/>
        <v>1547.219336110451</v>
      </c>
      <c r="E277">
        <v>2857.7759077664609</v>
      </c>
      <c r="F277">
        <v>4314.859466519295</v>
      </c>
      <c r="G277">
        <f t="shared" si="9"/>
        <v>1457.0835587528341</v>
      </c>
    </row>
    <row r="278" spans="1:7" x14ac:dyDescent="0.25">
      <c r="A278">
        <v>3874.5575678243345</v>
      </c>
      <c r="B278">
        <v>5476.0829501076696</v>
      </c>
      <c r="C278">
        <f t="shared" si="8"/>
        <v>1601.5253822833351</v>
      </c>
      <c r="E278">
        <v>3212.7232237041803</v>
      </c>
      <c r="F278">
        <v>4720.958076422382</v>
      </c>
      <c r="G278">
        <f t="shared" si="9"/>
        <v>1508.2348527182016</v>
      </c>
    </row>
    <row r="279" spans="1:7" x14ac:dyDescent="0.25">
      <c r="A279">
        <v>3867.0830014734534</v>
      </c>
      <c r="B279">
        <v>5468.6741778792311</v>
      </c>
      <c r="C279">
        <f t="shared" si="8"/>
        <v>1601.5911764057778</v>
      </c>
      <c r="E279">
        <v>3205.2486573532992</v>
      </c>
      <c r="F279">
        <v>4713.5493041939435</v>
      </c>
      <c r="G279">
        <f t="shared" si="9"/>
        <v>1508.3006468406443</v>
      </c>
    </row>
    <row r="280" spans="1:7" x14ac:dyDescent="0.25">
      <c r="A280">
        <v>3859.605592637382</v>
      </c>
      <c r="B280">
        <v>5461.2627550651259</v>
      </c>
      <c r="C280">
        <f t="shared" si="8"/>
        <v>1601.657162427744</v>
      </c>
      <c r="E280">
        <v>3197.7712485172278</v>
      </c>
      <c r="F280">
        <v>4706.1378813798383</v>
      </c>
      <c r="G280">
        <f t="shared" si="9"/>
        <v>1508.3666328626105</v>
      </c>
    </row>
    <row r="281" spans="1:7" x14ac:dyDescent="0.25">
      <c r="A281">
        <v>3852.1253330255386</v>
      </c>
      <c r="B281">
        <v>5453.8486739344808</v>
      </c>
      <c r="C281">
        <f t="shared" si="8"/>
        <v>1601.7233409089422</v>
      </c>
      <c r="E281">
        <v>3190.2909889053844</v>
      </c>
      <c r="F281">
        <v>4698.7238002491931</v>
      </c>
      <c r="G281">
        <f t="shared" si="9"/>
        <v>1508.4328113438087</v>
      </c>
    </row>
    <row r="282" spans="1:7" x14ac:dyDescent="0.25">
      <c r="A282">
        <v>3844.6422143231607</v>
      </c>
      <c r="B282">
        <v>5446.4319267338706</v>
      </c>
      <c r="C282">
        <f t="shared" si="8"/>
        <v>1601.7897124107099</v>
      </c>
      <c r="E282">
        <v>3182.8078702030066</v>
      </c>
      <c r="F282">
        <v>4691.3070530485829</v>
      </c>
      <c r="G282">
        <f t="shared" si="9"/>
        <v>1508.4991828455763</v>
      </c>
    </row>
    <row r="283" spans="1:7" x14ac:dyDescent="0.25">
      <c r="A283">
        <v>3837.1562281912338</v>
      </c>
      <c r="B283">
        <v>5439.0125056872585</v>
      </c>
      <c r="C283">
        <f t="shared" si="8"/>
        <v>1601.8562774960246</v>
      </c>
      <c r="E283">
        <v>3175.3218840710797</v>
      </c>
      <c r="F283">
        <v>4683.8876320019708</v>
      </c>
      <c r="G283">
        <f t="shared" si="9"/>
        <v>1508.5657479308911</v>
      </c>
    </row>
    <row r="284" spans="1:7" x14ac:dyDescent="0.25">
      <c r="A284">
        <v>3829.667366266423</v>
      </c>
      <c r="B284">
        <v>5431.5904029959274</v>
      </c>
      <c r="C284">
        <f t="shared" si="8"/>
        <v>1601.9230367295045</v>
      </c>
      <c r="E284">
        <v>3167.8330221462688</v>
      </c>
      <c r="F284">
        <v>4676.4655293106398</v>
      </c>
      <c r="G284">
        <f t="shared" si="9"/>
        <v>1508.632507164371</v>
      </c>
    </row>
    <row r="285" spans="1:7" x14ac:dyDescent="0.25">
      <c r="A285">
        <v>3822.1756201609974</v>
      </c>
      <c r="B285">
        <v>5424.1656108384132</v>
      </c>
      <c r="C285">
        <f t="shared" si="8"/>
        <v>1601.9899906774158</v>
      </c>
      <c r="E285">
        <v>3160.3412760408432</v>
      </c>
      <c r="F285">
        <v>4669.0407371531255</v>
      </c>
      <c r="G285">
        <f t="shared" si="9"/>
        <v>1508.6994611122823</v>
      </c>
    </row>
    <row r="286" spans="1:7" x14ac:dyDescent="0.25">
      <c r="A286">
        <v>3814.6809814627645</v>
      </c>
      <c r="B286">
        <v>5416.7381213704393</v>
      </c>
      <c r="C286">
        <f t="shared" si="8"/>
        <v>1602.0571399076748</v>
      </c>
      <c r="E286">
        <v>3152.8466373426104</v>
      </c>
      <c r="F286">
        <v>4661.6132476851517</v>
      </c>
      <c r="G286">
        <f t="shared" si="9"/>
        <v>1508.7666103425413</v>
      </c>
    </row>
    <row r="287" spans="1:7" x14ac:dyDescent="0.25">
      <c r="A287">
        <v>3807.1834417349955</v>
      </c>
      <c r="B287">
        <v>5409.3079267248504</v>
      </c>
      <c r="C287">
        <f t="shared" si="8"/>
        <v>1602.1244849898549</v>
      </c>
      <c r="E287">
        <v>3145.3490976148414</v>
      </c>
      <c r="F287">
        <v>4654.1830530395628</v>
      </c>
      <c r="G287">
        <f t="shared" si="9"/>
        <v>1508.8339554247214</v>
      </c>
    </row>
    <row r="288" spans="1:7" x14ac:dyDescent="0.25">
      <c r="A288">
        <v>3799.6829925163534</v>
      </c>
      <c r="B288">
        <v>5401.8750190115452</v>
      </c>
      <c r="C288">
        <f t="shared" si="8"/>
        <v>1602.1920264951918</v>
      </c>
      <c r="E288">
        <v>3137.8486483961992</v>
      </c>
      <c r="F288">
        <v>4646.7501453262576</v>
      </c>
      <c r="G288">
        <f t="shared" si="9"/>
        <v>1508.9014969300583</v>
      </c>
    </row>
    <row r="289" spans="1:7" x14ac:dyDescent="0.25">
      <c r="A289">
        <v>3792.1796253208236</v>
      </c>
      <c r="B289">
        <v>5394.4393903174105</v>
      </c>
      <c r="C289">
        <f t="shared" si="8"/>
        <v>1602.2597649965869</v>
      </c>
      <c r="E289">
        <v>3130.3452812006694</v>
      </c>
      <c r="F289">
        <v>4639.3145166321228</v>
      </c>
      <c r="G289">
        <f t="shared" si="9"/>
        <v>1508.9692354314534</v>
      </c>
    </row>
    <row r="290" spans="1:7" x14ac:dyDescent="0.25">
      <c r="A290">
        <v>4182.941248434171</v>
      </c>
      <c r="B290">
        <v>5841.4078084133826</v>
      </c>
      <c r="C290">
        <f t="shared" si="8"/>
        <v>1658.4665599792115</v>
      </c>
      <c r="E290">
        <v>3497.9427022698119</v>
      </c>
      <c r="F290">
        <v>5059.8535641491108</v>
      </c>
      <c r="G290">
        <f t="shared" si="9"/>
        <v>1561.9108618792989</v>
      </c>
    </row>
    <row r="291" spans="1:7" x14ac:dyDescent="0.25">
      <c r="A291">
        <v>4175.4320197277448</v>
      </c>
      <c r="B291">
        <v>5833.9667139258572</v>
      </c>
      <c r="C291">
        <f t="shared" si="8"/>
        <v>1658.5346941981124</v>
      </c>
      <c r="E291">
        <v>3490.4334735633856</v>
      </c>
      <c r="F291">
        <v>5052.4124696615854</v>
      </c>
      <c r="G291">
        <f t="shared" si="9"/>
        <v>1561.9789960981998</v>
      </c>
    </row>
    <row r="292" spans="1:7" x14ac:dyDescent="0.25">
      <c r="A292">
        <v>4167.9198474375926</v>
      </c>
      <c r="B292">
        <v>5826.5228745794093</v>
      </c>
      <c r="C292">
        <f t="shared" si="8"/>
        <v>1658.6030271418167</v>
      </c>
      <c r="E292">
        <v>3482.9213012732334</v>
      </c>
      <c r="F292">
        <v>5044.9686303151375</v>
      </c>
      <c r="G292">
        <f t="shared" si="9"/>
        <v>1562.047329041904</v>
      </c>
    </row>
    <row r="293" spans="1:7" x14ac:dyDescent="0.25">
      <c r="A293">
        <v>4160.40472297826</v>
      </c>
      <c r="B293">
        <v>5819.0762823682007</v>
      </c>
      <c r="C293">
        <f t="shared" si="8"/>
        <v>1658.6715593899407</v>
      </c>
      <c r="E293">
        <v>3475.4061768139009</v>
      </c>
      <c r="F293">
        <v>5037.5220381039289</v>
      </c>
      <c r="G293">
        <f t="shared" si="9"/>
        <v>1562.1158612900281</v>
      </c>
    </row>
    <row r="294" spans="1:7" x14ac:dyDescent="0.25">
      <c r="A294">
        <v>4152.8866377392542</v>
      </c>
      <c r="B294">
        <v>5811.6269292630432</v>
      </c>
      <c r="C294">
        <f t="shared" si="8"/>
        <v>1658.740291523789</v>
      </c>
      <c r="E294">
        <v>3467.888091574895</v>
      </c>
      <c r="F294">
        <v>5030.0726849987714</v>
      </c>
      <c r="G294">
        <f t="shared" si="9"/>
        <v>1562.1845934238763</v>
      </c>
    </row>
    <row r="295" spans="1:7" x14ac:dyDescent="0.25">
      <c r="A295">
        <v>4145.3655830849675</v>
      </c>
      <c r="B295">
        <v>5804.1748072113287</v>
      </c>
      <c r="C295">
        <f t="shared" si="8"/>
        <v>1658.8092241263612</v>
      </c>
      <c r="E295">
        <v>3460.3670369206084</v>
      </c>
      <c r="F295">
        <v>5022.6205629470569</v>
      </c>
      <c r="G295">
        <f t="shared" si="9"/>
        <v>1562.2535260264485</v>
      </c>
    </row>
    <row r="296" spans="1:7" x14ac:dyDescent="0.25">
      <c r="A296">
        <v>4137.8415503546066</v>
      </c>
      <c r="B296">
        <v>5796.7199081369636</v>
      </c>
      <c r="C296">
        <f t="shared" si="8"/>
        <v>1658.8783577823569</v>
      </c>
      <c r="E296">
        <v>3452.8430041902475</v>
      </c>
      <c r="F296">
        <v>5015.1656638726909</v>
      </c>
      <c r="G296">
        <f t="shared" si="9"/>
        <v>1562.3226596824434</v>
      </c>
    </row>
    <row r="297" spans="1:7" x14ac:dyDescent="0.25">
      <c r="A297">
        <v>4130.3145308621151</v>
      </c>
      <c r="B297">
        <v>5789.2622239402981</v>
      </c>
      <c r="C297">
        <f t="shared" si="8"/>
        <v>1658.947693078183</v>
      </c>
      <c r="E297">
        <v>3445.315984697756</v>
      </c>
      <c r="F297">
        <v>5007.7079796760263</v>
      </c>
      <c r="G297">
        <f t="shared" si="9"/>
        <v>1562.3919949782703</v>
      </c>
    </row>
    <row r="298" spans="1:7" x14ac:dyDescent="0.25">
      <c r="A298">
        <v>4122.7845158961045</v>
      </c>
      <c r="B298">
        <v>5781.8017464980594</v>
      </c>
      <c r="C298">
        <f t="shared" si="8"/>
        <v>1659.0172306019549</v>
      </c>
      <c r="E298">
        <v>3437.7859697317454</v>
      </c>
      <c r="F298">
        <v>5000.2475022337876</v>
      </c>
      <c r="G298">
        <f t="shared" si="9"/>
        <v>1562.4615325020422</v>
      </c>
    </row>
    <row r="299" spans="1:7" x14ac:dyDescent="0.25">
      <c r="A299">
        <v>4115.2514967197758</v>
      </c>
      <c r="B299">
        <v>5774.3384676632804</v>
      </c>
      <c r="C299">
        <f t="shared" si="8"/>
        <v>1659.0869709435046</v>
      </c>
      <c r="E299">
        <v>3430.2529505554166</v>
      </c>
      <c r="F299">
        <v>4992.7842233990086</v>
      </c>
      <c r="G299">
        <f t="shared" si="9"/>
        <v>1562.531272843592</v>
      </c>
    </row>
    <row r="300" spans="1:7" x14ac:dyDescent="0.25">
      <c r="A300">
        <v>4107.7154645708497</v>
      </c>
      <c r="B300">
        <v>5766.8723792652336</v>
      </c>
      <c r="C300">
        <f t="shared" si="8"/>
        <v>1659.1569146943839</v>
      </c>
      <c r="E300">
        <v>3422.7169184064905</v>
      </c>
      <c r="F300">
        <v>4985.3181350009618</v>
      </c>
      <c r="G300">
        <f t="shared" si="9"/>
        <v>1562.6012165944712</v>
      </c>
    </row>
    <row r="301" spans="1:7" x14ac:dyDescent="0.25">
      <c r="A301">
        <v>4100.1764106614892</v>
      </c>
      <c r="B301">
        <v>5759.4034731093589</v>
      </c>
      <c r="C301">
        <f t="shared" si="8"/>
        <v>1659.2270624478697</v>
      </c>
      <c r="E301">
        <v>3415.17786449713</v>
      </c>
      <c r="F301">
        <v>4977.8492288450871</v>
      </c>
      <c r="G301">
        <f t="shared" si="9"/>
        <v>1562.671364347957</v>
      </c>
    </row>
    <row r="302" spans="1:7" x14ac:dyDescent="0.25">
      <c r="A302">
        <v>4504.841620062638</v>
      </c>
      <c r="B302">
        <v>6222.2427538340808</v>
      </c>
      <c r="C302">
        <f t="shared" si="8"/>
        <v>1717.4011337714428</v>
      </c>
      <c r="E302">
        <v>3795.8681247825261</v>
      </c>
      <c r="F302">
        <v>5413.3341110205592</v>
      </c>
      <c r="G302">
        <f t="shared" si="9"/>
        <v>1617.4659862380331</v>
      </c>
    </row>
    <row r="303" spans="1:7" x14ac:dyDescent="0.25">
      <c r="A303">
        <v>5629.5705148069555</v>
      </c>
      <c r="B303">
        <v>7347.0422061238542</v>
      </c>
      <c r="C303">
        <f t="shared" si="8"/>
        <v>1717.4716913168986</v>
      </c>
      <c r="E303">
        <v>4920.5970195268437</v>
      </c>
      <c r="F303">
        <v>6538.1335633103326</v>
      </c>
      <c r="G303">
        <f t="shared" si="9"/>
        <v>1617.5365437834889</v>
      </c>
    </row>
    <row r="304" spans="1:7" x14ac:dyDescent="0.25">
      <c r="A304">
        <v>5622.0223426325856</v>
      </c>
      <c r="B304">
        <v>7339.5647972877832</v>
      </c>
      <c r="C304">
        <f t="shared" si="8"/>
        <v>1717.5424546551976</v>
      </c>
      <c r="E304">
        <v>4913.0488473524738</v>
      </c>
      <c r="F304">
        <v>6530.6561544742617</v>
      </c>
      <c r="G304">
        <f t="shared" si="9"/>
        <v>1617.6073071217879</v>
      </c>
    </row>
    <row r="305" spans="1:7" x14ac:dyDescent="0.25">
      <c r="A305">
        <v>5614.4711132893735</v>
      </c>
      <c r="B305">
        <v>7332.0845376759398</v>
      </c>
      <c r="C305">
        <f t="shared" si="8"/>
        <v>1717.6134243865663</v>
      </c>
      <c r="E305">
        <v>4905.4976180092617</v>
      </c>
      <c r="F305">
        <v>6523.1758948624183</v>
      </c>
      <c r="G305">
        <f t="shared" si="9"/>
        <v>1617.6782768531566</v>
      </c>
    </row>
    <row r="306" spans="1:7" x14ac:dyDescent="0.25">
      <c r="A306">
        <v>5606.9168178605769</v>
      </c>
      <c r="B306">
        <v>7324.6014189735615</v>
      </c>
      <c r="C306">
        <f t="shared" si="8"/>
        <v>1717.6846011129846</v>
      </c>
      <c r="E306">
        <v>4897.9433225804651</v>
      </c>
      <c r="F306">
        <v>6515.69277616004</v>
      </c>
      <c r="G306">
        <f t="shared" si="9"/>
        <v>1617.7494535795749</v>
      </c>
    </row>
    <row r="307" spans="1:7" x14ac:dyDescent="0.25">
      <c r="A307">
        <v>5599.3594474034471</v>
      </c>
      <c r="B307">
        <v>7317.1154328416351</v>
      </c>
      <c r="C307">
        <f t="shared" si="8"/>
        <v>1717.755985438188</v>
      </c>
      <c r="E307">
        <v>4890.3859521233353</v>
      </c>
      <c r="F307">
        <v>6508.2067900281136</v>
      </c>
      <c r="G307">
        <f t="shared" si="9"/>
        <v>1617.8208379047783</v>
      </c>
    </row>
    <row r="308" spans="1:7" x14ac:dyDescent="0.25">
      <c r="A308">
        <v>5591.7989929491496</v>
      </c>
      <c r="B308">
        <v>7309.6265709168238</v>
      </c>
      <c r="C308">
        <f t="shared" si="8"/>
        <v>1717.8275779676742</v>
      </c>
      <c r="E308">
        <v>4882.8254976690378</v>
      </c>
      <c r="F308">
        <v>6500.7179281033023</v>
      </c>
      <c r="G308">
        <f t="shared" si="9"/>
        <v>1617.8924304342645</v>
      </c>
    </row>
    <row r="309" spans="1:7" x14ac:dyDescent="0.25">
      <c r="A309">
        <v>5584.2354455026943</v>
      </c>
      <c r="B309">
        <v>7302.1348248113991</v>
      </c>
      <c r="C309">
        <f t="shared" si="8"/>
        <v>1717.8993793087047</v>
      </c>
      <c r="E309">
        <v>4875.2619502225825</v>
      </c>
      <c r="F309">
        <v>6493.2261819978776</v>
      </c>
      <c r="G309">
        <f t="shared" si="9"/>
        <v>1617.964231775295</v>
      </c>
    </row>
    <row r="310" spans="1:7" x14ac:dyDescent="0.25">
      <c r="A310">
        <v>5576.6687960428535</v>
      </c>
      <c r="B310">
        <v>7294.6401861131662</v>
      </c>
      <c r="C310">
        <f t="shared" si="8"/>
        <v>1717.9713900703127</v>
      </c>
      <c r="E310">
        <v>4867.6953007627417</v>
      </c>
      <c r="F310">
        <v>6485.7315432996447</v>
      </c>
      <c r="G310">
        <f t="shared" si="9"/>
        <v>1618.036242536903</v>
      </c>
    </row>
    <row r="311" spans="1:7" x14ac:dyDescent="0.25">
      <c r="A311">
        <v>5569.0990355220883</v>
      </c>
      <c r="B311">
        <v>7287.1426463853968</v>
      </c>
      <c r="C311">
        <f t="shared" si="8"/>
        <v>1718.0436108633085</v>
      </c>
      <c r="E311">
        <v>4860.1255402419765</v>
      </c>
      <c r="F311">
        <v>6478.2340035718753</v>
      </c>
      <c r="G311">
        <f t="shared" si="9"/>
        <v>1618.1084633298988</v>
      </c>
    </row>
    <row r="312" spans="1:7" x14ac:dyDescent="0.25">
      <c r="A312">
        <v>5561.5261548664703</v>
      </c>
      <c r="B312">
        <v>7279.6421971667551</v>
      </c>
      <c r="C312">
        <f t="shared" si="8"/>
        <v>1718.1160423002848</v>
      </c>
      <c r="E312">
        <v>4852.5526595863585</v>
      </c>
      <c r="F312">
        <v>6470.7335543532336</v>
      </c>
      <c r="G312">
        <f t="shared" si="9"/>
        <v>1618.1808947668751</v>
      </c>
    </row>
    <row r="313" spans="1:7" x14ac:dyDescent="0.25">
      <c r="A313">
        <v>5553.9501449756071</v>
      </c>
      <c r="B313">
        <v>7272.1388299712253</v>
      </c>
      <c r="C313">
        <f t="shared" si="8"/>
        <v>1718.1886849956181</v>
      </c>
      <c r="E313">
        <v>4844.9766496954953</v>
      </c>
      <c r="F313">
        <v>6463.2301871577038</v>
      </c>
      <c r="G313">
        <f t="shared" si="9"/>
        <v>1618.2535374622084</v>
      </c>
    </row>
    <row r="314" spans="1:7" x14ac:dyDescent="0.25">
      <c r="A314">
        <v>5973.0055458929273</v>
      </c>
      <c r="B314">
        <v>7751.4044345949151</v>
      </c>
      <c r="C314">
        <f t="shared" si="8"/>
        <v>1778.3988887019877</v>
      </c>
      <c r="E314">
        <v>5239.2179782780113</v>
      </c>
      <c r="F314">
        <v>6914.1839892829203</v>
      </c>
      <c r="G314">
        <f t="shared" si="9"/>
        <v>1674.966011004909</v>
      </c>
    </row>
    <row r="315" spans="1:7" x14ac:dyDescent="0.25">
      <c r="A315">
        <v>5965.4232501241449</v>
      </c>
      <c r="B315">
        <v>7743.8952058884897</v>
      </c>
      <c r="C315">
        <f t="shared" si="8"/>
        <v>1778.4719557643448</v>
      </c>
      <c r="E315">
        <v>5231.6356825092298</v>
      </c>
      <c r="F315">
        <v>6906.6747605764949</v>
      </c>
      <c r="G315">
        <f t="shared" si="9"/>
        <v>1675.0390780672651</v>
      </c>
    </row>
    <row r="316" spans="1:7" x14ac:dyDescent="0.25">
      <c r="A316">
        <v>5957.8377976593692</v>
      </c>
      <c r="B316">
        <v>7736.3830335983366</v>
      </c>
      <c r="C316">
        <f t="shared" si="8"/>
        <v>1778.5452359389674</v>
      </c>
      <c r="E316">
        <v>5224.0502300444532</v>
      </c>
      <c r="F316">
        <v>6899.1625882863418</v>
      </c>
      <c r="G316">
        <f t="shared" si="9"/>
        <v>1675.1123582418886</v>
      </c>
    </row>
    <row r="317" spans="1:7" x14ac:dyDescent="0.25">
      <c r="A317">
        <v>5950.2491792915725</v>
      </c>
      <c r="B317">
        <v>7728.867909139004</v>
      </c>
      <c r="C317">
        <f t="shared" si="8"/>
        <v>1778.6187298474315</v>
      </c>
      <c r="E317">
        <v>5216.4616116766574</v>
      </c>
      <c r="F317">
        <v>6891.6474638270092</v>
      </c>
      <c r="G317">
        <f t="shared" si="9"/>
        <v>1675.1858521503518</v>
      </c>
    </row>
    <row r="318" spans="1:7" x14ac:dyDescent="0.25">
      <c r="A318">
        <v>5942.6573857868689</v>
      </c>
      <c r="B318">
        <v>7721.3498238999982</v>
      </c>
      <c r="C318">
        <f t="shared" si="8"/>
        <v>1778.6924381131294</v>
      </c>
      <c r="E318">
        <v>5208.8698181719537</v>
      </c>
      <c r="F318">
        <v>6884.1293785880034</v>
      </c>
      <c r="G318">
        <f t="shared" si="9"/>
        <v>1675.2595604160497</v>
      </c>
    </row>
    <row r="319" spans="1:7" x14ac:dyDescent="0.25">
      <c r="A319">
        <v>5935.062407884443</v>
      </c>
      <c r="B319">
        <v>7713.8287692457116</v>
      </c>
      <c r="C319">
        <f t="shared" si="8"/>
        <v>1778.7663613612685</v>
      </c>
      <c r="E319">
        <v>5201.274840269527</v>
      </c>
      <c r="F319">
        <v>6876.6083239337167</v>
      </c>
      <c r="G319">
        <f t="shared" si="9"/>
        <v>1675.3334836641898</v>
      </c>
    </row>
    <row r="320" spans="1:7" x14ac:dyDescent="0.25">
      <c r="A320">
        <v>5927.4642362964687</v>
      </c>
      <c r="B320">
        <v>7706.3047365153507</v>
      </c>
      <c r="C320">
        <f t="shared" si="8"/>
        <v>1778.840500218882</v>
      </c>
      <c r="E320">
        <v>5193.6766686815536</v>
      </c>
      <c r="F320">
        <v>6869.0842912033559</v>
      </c>
      <c r="G320">
        <f t="shared" si="9"/>
        <v>1675.4076225218023</v>
      </c>
    </row>
    <row r="321" spans="1:7" x14ac:dyDescent="0.25">
      <c r="A321">
        <v>5919.8628617080294</v>
      </c>
      <c r="B321">
        <v>7698.7777170228592</v>
      </c>
      <c r="C321">
        <f t="shared" si="8"/>
        <v>1778.9148553148298</v>
      </c>
      <c r="E321">
        <v>5186.0752940931143</v>
      </c>
      <c r="F321">
        <v>6861.5572717108644</v>
      </c>
      <c r="G321">
        <f t="shared" si="9"/>
        <v>1675.4819776177501</v>
      </c>
    </row>
    <row r="322" spans="1:7" x14ac:dyDescent="0.25">
      <c r="A322">
        <v>5912.2582747770412</v>
      </c>
      <c r="B322">
        <v>7691.2477020568485</v>
      </c>
      <c r="C322">
        <f t="shared" si="8"/>
        <v>1778.9894272798074</v>
      </c>
      <c r="E322">
        <v>5178.4707071621251</v>
      </c>
      <c r="F322">
        <v>6854.0272567448537</v>
      </c>
      <c r="G322">
        <f t="shared" si="9"/>
        <v>1675.5565495827286</v>
      </c>
    </row>
    <row r="323" spans="1:7" x14ac:dyDescent="0.25">
      <c r="A323">
        <v>5904.6504661341696</v>
      </c>
      <c r="B323">
        <v>7683.7146828805198</v>
      </c>
      <c r="C323">
        <f t="shared" ref="C323:C386" si="10">B323-A323</f>
        <v>1779.0642167463502</v>
      </c>
      <c r="E323">
        <v>5170.8628985192536</v>
      </c>
      <c r="F323">
        <v>6846.494237568525</v>
      </c>
      <c r="G323">
        <f t="shared" ref="G323:G386" si="11">F323-E323</f>
        <v>1675.6313390492714</v>
      </c>
    </row>
    <row r="324" spans="1:7" x14ac:dyDescent="0.25">
      <c r="A324">
        <v>5897.0394263827575</v>
      </c>
      <c r="B324">
        <v>7676.1786507315937</v>
      </c>
      <c r="C324">
        <f t="shared" si="10"/>
        <v>1779.1392243488363</v>
      </c>
      <c r="E324">
        <v>5163.2518587678424</v>
      </c>
      <c r="F324">
        <v>6838.9582054195989</v>
      </c>
      <c r="G324">
        <f t="shared" si="11"/>
        <v>1675.7063466517566</v>
      </c>
    </row>
    <row r="325" spans="1:7" x14ac:dyDescent="0.25">
      <c r="A325">
        <v>5889.4251460987361</v>
      </c>
      <c r="B325">
        <v>7668.6395968222332</v>
      </c>
      <c r="C325">
        <f t="shared" si="10"/>
        <v>1779.2144507234971</v>
      </c>
      <c r="E325">
        <v>5155.6375784838201</v>
      </c>
      <c r="F325">
        <v>6831.4191515102384</v>
      </c>
      <c r="G325">
        <f t="shared" si="11"/>
        <v>1675.7815730264183</v>
      </c>
    </row>
    <row r="326" spans="1:7" x14ac:dyDescent="0.25">
      <c r="A326">
        <v>6323.3743742218849</v>
      </c>
      <c r="B326">
        <v>8164.9064270865865</v>
      </c>
      <c r="C326">
        <f t="shared" si="10"/>
        <v>1841.5320528647017</v>
      </c>
      <c r="E326">
        <v>5563.9042417404471</v>
      </c>
      <c r="F326">
        <v>7298.3832661886718</v>
      </c>
      <c r="G326">
        <f t="shared" si="11"/>
        <v>1734.4790244482247</v>
      </c>
    </row>
    <row r="327" spans="1:7" x14ac:dyDescent="0.25">
      <c r="A327">
        <v>6315.7535844904196</v>
      </c>
      <c r="B327">
        <v>8157.3613031902478</v>
      </c>
      <c r="C327">
        <f t="shared" si="10"/>
        <v>1841.6077186998282</v>
      </c>
      <c r="E327">
        <v>5556.2834520089818</v>
      </c>
      <c r="F327">
        <v>7290.838142292333</v>
      </c>
      <c r="G327">
        <f t="shared" si="11"/>
        <v>1734.5546902833512</v>
      </c>
    </row>
    <row r="328" spans="1:7" x14ac:dyDescent="0.25">
      <c r="A328">
        <v>6308.1295257889051</v>
      </c>
      <c r="B328">
        <v>8149.8131310158778</v>
      </c>
      <c r="C328">
        <f t="shared" si="10"/>
        <v>1841.6836052269728</v>
      </c>
      <c r="E328">
        <v>5548.6593933074673</v>
      </c>
      <c r="F328">
        <v>7283.2899701179631</v>
      </c>
      <c r="G328">
        <f t="shared" si="11"/>
        <v>1734.6305768104958</v>
      </c>
    </row>
    <row r="329" spans="1:7" x14ac:dyDescent="0.25">
      <c r="A329">
        <v>6300.5021885828437</v>
      </c>
      <c r="B329">
        <v>8142.2619016726658</v>
      </c>
      <c r="C329">
        <f t="shared" si="10"/>
        <v>1841.7597130898221</v>
      </c>
      <c r="E329">
        <v>5541.0320561014059</v>
      </c>
      <c r="F329">
        <v>7275.738740774751</v>
      </c>
      <c r="G329">
        <f t="shared" si="11"/>
        <v>1734.7066846733451</v>
      </c>
    </row>
    <row r="330" spans="1:7" x14ac:dyDescent="0.25">
      <c r="A330">
        <v>6292.8715633099318</v>
      </c>
      <c r="B330">
        <v>8134.7076062438691</v>
      </c>
      <c r="C330">
        <f t="shared" si="10"/>
        <v>1841.8360429339373</v>
      </c>
      <c r="E330">
        <v>5533.4014308284941</v>
      </c>
      <c r="F330">
        <v>7268.1844453459544</v>
      </c>
      <c r="G330">
        <f t="shared" si="11"/>
        <v>1734.7830145174603</v>
      </c>
    </row>
    <row r="331" spans="1:7" x14ac:dyDescent="0.25">
      <c r="A331">
        <v>6285.2376403799744</v>
      </c>
      <c r="B331">
        <v>8127.1502357867394</v>
      </c>
      <c r="C331">
        <f t="shared" si="10"/>
        <v>1841.9125954067649</v>
      </c>
      <c r="E331">
        <v>5525.7675078985367</v>
      </c>
      <c r="F331">
        <v>7260.6270748888246</v>
      </c>
      <c r="G331">
        <f t="shared" si="11"/>
        <v>1734.8595669902879</v>
      </c>
    </row>
    <row r="332" spans="1:7" x14ac:dyDescent="0.25">
      <c r="A332">
        <v>6277.600410174804</v>
      </c>
      <c r="B332">
        <v>8119.5897813324418</v>
      </c>
      <c r="C332">
        <f t="shared" si="10"/>
        <v>1841.9893711576378</v>
      </c>
      <c r="E332">
        <v>5518.1302776933662</v>
      </c>
      <c r="F332">
        <v>7253.0666204345271</v>
      </c>
      <c r="G332">
        <f t="shared" si="11"/>
        <v>1734.9363427411608</v>
      </c>
    </row>
    <row r="333" spans="1:7" x14ac:dyDescent="0.25">
      <c r="A333">
        <v>6269.9598630482014</v>
      </c>
      <c r="B333">
        <v>8112.0262338859866</v>
      </c>
      <c r="C333">
        <f t="shared" si="10"/>
        <v>1842.0663708377851</v>
      </c>
      <c r="E333">
        <v>5510.4897305667637</v>
      </c>
      <c r="F333">
        <v>7245.5030729880718</v>
      </c>
      <c r="G333">
        <f t="shared" si="11"/>
        <v>1735.0133424213082</v>
      </c>
    </row>
    <row r="334" spans="1:7" x14ac:dyDescent="0.25">
      <c r="A334">
        <v>6262.3159893258135</v>
      </c>
      <c r="B334">
        <v>8104.4595844261457</v>
      </c>
      <c r="C334">
        <f t="shared" si="10"/>
        <v>1842.1435951003323</v>
      </c>
      <c r="E334">
        <v>5502.8458568443757</v>
      </c>
      <c r="F334">
        <v>7237.936423528231</v>
      </c>
      <c r="G334">
        <f t="shared" si="11"/>
        <v>1735.0905666838553</v>
      </c>
    </row>
    <row r="335" spans="1:7" x14ac:dyDescent="0.25">
      <c r="A335">
        <v>6254.6687793050687</v>
      </c>
      <c r="B335">
        <v>8096.8898239053806</v>
      </c>
      <c r="C335">
        <f t="shared" si="10"/>
        <v>1842.2210446003119</v>
      </c>
      <c r="E335">
        <v>5495.198646823631</v>
      </c>
      <c r="F335">
        <v>7230.3666630074658</v>
      </c>
      <c r="G335">
        <f t="shared" si="11"/>
        <v>1735.1680161838349</v>
      </c>
    </row>
    <row r="336" spans="1:7" x14ac:dyDescent="0.25">
      <c r="A336">
        <v>6247.018223255096</v>
      </c>
      <c r="B336">
        <v>8089.3169432497625</v>
      </c>
      <c r="C336">
        <f t="shared" si="10"/>
        <v>1842.2987199946665</v>
      </c>
      <c r="E336">
        <v>5487.5480907736583</v>
      </c>
      <c r="F336">
        <v>7222.7937823518478</v>
      </c>
      <c r="G336">
        <f t="shared" si="11"/>
        <v>1735.2456915781895</v>
      </c>
    </row>
    <row r="337" spans="1:7" x14ac:dyDescent="0.25">
      <c r="A337">
        <v>6239.3643114166453</v>
      </c>
      <c r="B337">
        <v>8081.7409333588994</v>
      </c>
      <c r="C337">
        <f t="shared" si="10"/>
        <v>1842.3766219422541</v>
      </c>
      <c r="E337">
        <v>5479.8941789352075</v>
      </c>
      <c r="F337">
        <v>7215.2177724609846</v>
      </c>
      <c r="G337">
        <f t="shared" si="11"/>
        <v>1735.3235935257771</v>
      </c>
    </row>
    <row r="338" spans="1:7" x14ac:dyDescent="0.25">
      <c r="A338">
        <v>6688.7286289370222</v>
      </c>
      <c r="B338">
        <v>8595.6040118696365</v>
      </c>
      <c r="C338">
        <f t="shared" si="10"/>
        <v>1906.8753829326142</v>
      </c>
      <c r="E338">
        <v>5902.6770418187343</v>
      </c>
      <c r="F338">
        <v>7698.7525403402942</v>
      </c>
      <c r="G338">
        <f t="shared" si="11"/>
        <v>1796.0754985215599</v>
      </c>
    </row>
    <row r="339" spans="1:7" x14ac:dyDescent="0.25">
      <c r="A339">
        <v>6681.0679761299161</v>
      </c>
      <c r="B339">
        <v>8588.0217161008532</v>
      </c>
      <c r="C339">
        <f t="shared" si="10"/>
        <v>1906.953739970937</v>
      </c>
      <c r="E339">
        <v>5895.0163890116282</v>
      </c>
      <c r="F339">
        <v>7691.1702445715109</v>
      </c>
      <c r="G339">
        <f t="shared" si="11"/>
        <v>1796.1538555598827</v>
      </c>
    </row>
    <row r="340" spans="1:7" x14ac:dyDescent="0.25">
      <c r="A340">
        <v>6673.4039380854556</v>
      </c>
      <c r="B340">
        <v>8580.4362636360784</v>
      </c>
      <c r="C340">
        <f t="shared" si="10"/>
        <v>1907.0323255506228</v>
      </c>
      <c r="E340">
        <v>5887.3523509671677</v>
      </c>
      <c r="F340">
        <v>7683.5847921067361</v>
      </c>
      <c r="G340">
        <f t="shared" si="11"/>
        <v>1796.2324411395684</v>
      </c>
    </row>
    <row r="341" spans="1:7" x14ac:dyDescent="0.25">
      <c r="A341">
        <v>6665.7365049300324</v>
      </c>
      <c r="B341">
        <v>8572.8476452682808</v>
      </c>
      <c r="C341">
        <f t="shared" si="10"/>
        <v>1907.1111403382483</v>
      </c>
      <c r="E341">
        <v>5879.6849178117445</v>
      </c>
      <c r="F341">
        <v>7675.9961737389385</v>
      </c>
      <c r="G341">
        <f t="shared" si="11"/>
        <v>1796.311255927194</v>
      </c>
    </row>
    <row r="342" spans="1:7" x14ac:dyDescent="0.25">
      <c r="A342">
        <v>6658.0656667612393</v>
      </c>
      <c r="B342">
        <v>8565.2558517635771</v>
      </c>
      <c r="C342">
        <f t="shared" si="10"/>
        <v>1907.1901850023378</v>
      </c>
      <c r="E342">
        <v>5872.0140796429514</v>
      </c>
      <c r="F342">
        <v>7668.4043802342348</v>
      </c>
      <c r="G342">
        <f t="shared" si="11"/>
        <v>1796.3903005912834</v>
      </c>
    </row>
    <row r="343" spans="1:7" x14ac:dyDescent="0.25">
      <c r="A343">
        <v>6650.391413647787</v>
      </c>
      <c r="B343">
        <v>8557.6608738611521</v>
      </c>
      <c r="C343">
        <f t="shared" si="10"/>
        <v>1907.2694602133652</v>
      </c>
      <c r="E343">
        <v>5864.3398265294991</v>
      </c>
      <c r="F343">
        <v>7660.8094023318099</v>
      </c>
      <c r="G343">
        <f t="shared" si="11"/>
        <v>1796.4695758023108</v>
      </c>
    </row>
    <row r="344" spans="1:7" x14ac:dyDescent="0.25">
      <c r="A344">
        <v>6642.7137356294206</v>
      </c>
      <c r="B344">
        <v>8550.0627022731787</v>
      </c>
      <c r="C344">
        <f t="shared" si="10"/>
        <v>1907.3489666437581</v>
      </c>
      <c r="E344">
        <v>5856.6621485111327</v>
      </c>
      <c r="F344">
        <v>7653.2112307438365</v>
      </c>
      <c r="G344">
        <f t="shared" si="11"/>
        <v>1796.5490822327038</v>
      </c>
    </row>
    <row r="345" spans="1:7" x14ac:dyDescent="0.25">
      <c r="A345">
        <v>6635.0326227168343</v>
      </c>
      <c r="B345">
        <v>8542.4613276847394</v>
      </c>
      <c r="C345">
        <f t="shared" si="10"/>
        <v>1907.4287049679051</v>
      </c>
      <c r="E345">
        <v>5848.9810355985464</v>
      </c>
      <c r="F345">
        <v>7645.6098561553972</v>
      </c>
      <c r="G345">
        <f t="shared" si="11"/>
        <v>1796.6288205568508</v>
      </c>
    </row>
    <row r="346" spans="1:7" x14ac:dyDescent="0.25">
      <c r="A346">
        <v>6627.3480648915856</v>
      </c>
      <c r="B346">
        <v>8534.8567407537503</v>
      </c>
      <c r="C346">
        <f t="shared" si="10"/>
        <v>1907.5086758621646</v>
      </c>
      <c r="E346">
        <v>5841.2964777732977</v>
      </c>
      <c r="F346">
        <v>7638.005269224408</v>
      </c>
      <c r="G346">
        <f t="shared" si="11"/>
        <v>1796.7087914511103</v>
      </c>
    </row>
    <row r="347" spans="1:7" x14ac:dyDescent="0.25">
      <c r="A347">
        <v>6619.6600521060136</v>
      </c>
      <c r="B347">
        <v>8527.2489321108787</v>
      </c>
      <c r="C347">
        <f t="shared" si="10"/>
        <v>1907.5888800048651</v>
      </c>
      <c r="E347">
        <v>5833.6084649877257</v>
      </c>
      <c r="F347">
        <v>7630.3974605815365</v>
      </c>
      <c r="G347">
        <f t="shared" si="11"/>
        <v>1796.7889955938108</v>
      </c>
    </row>
    <row r="348" spans="1:7" x14ac:dyDescent="0.25">
      <c r="A348">
        <v>6611.9685742831507</v>
      </c>
      <c r="B348">
        <v>8519.6378923594657</v>
      </c>
      <c r="C348">
        <f t="shared" si="10"/>
        <v>1907.669318076315</v>
      </c>
      <c r="E348">
        <v>5825.9169871648628</v>
      </c>
      <c r="F348">
        <v>7622.7864208301235</v>
      </c>
      <c r="G348">
        <f t="shared" si="11"/>
        <v>1796.8694336652607</v>
      </c>
    </row>
    <row r="349" spans="1:7" x14ac:dyDescent="0.25">
      <c r="A349">
        <v>6604.2736213166372</v>
      </c>
      <c r="B349">
        <v>8512.0236120754453</v>
      </c>
      <c r="C349">
        <f t="shared" si="10"/>
        <v>1907.7499907588081</v>
      </c>
      <c r="E349">
        <v>5818.2220341983493</v>
      </c>
      <c r="F349">
        <v>7615.172140546103</v>
      </c>
      <c r="G349">
        <f t="shared" si="11"/>
        <v>1796.9501063477537</v>
      </c>
    </row>
    <row r="350" spans="1:7" x14ac:dyDescent="0.25">
      <c r="A350">
        <v>7069.5925338283878</v>
      </c>
      <c r="B350">
        <v>9044.098786507775</v>
      </c>
      <c r="C350">
        <f t="shared" si="10"/>
        <v>1974.5062526793872</v>
      </c>
      <c r="E350">
        <v>6256.0291411609596</v>
      </c>
      <c r="F350">
        <v>8115.8575134749062</v>
      </c>
      <c r="G350">
        <f t="shared" si="11"/>
        <v>1859.8283723139466</v>
      </c>
    </row>
    <row r="351" spans="1:7" x14ac:dyDescent="0.25">
      <c r="A351">
        <v>7061.8906001375044</v>
      </c>
      <c r="B351">
        <v>9036.4779967763097</v>
      </c>
      <c r="C351">
        <f t="shared" si="10"/>
        <v>1974.5873966388053</v>
      </c>
      <c r="E351">
        <v>6248.3272074700762</v>
      </c>
      <c r="F351">
        <v>8108.236723743441</v>
      </c>
      <c r="G351">
        <f t="shared" si="11"/>
        <v>1859.9095162733647</v>
      </c>
    </row>
    <row r="352" spans="1:7" x14ac:dyDescent="0.25">
      <c r="A352">
        <v>7054.18516080669</v>
      </c>
      <c r="B352">
        <v>9028.8539380747952</v>
      </c>
      <c r="C352">
        <f t="shared" si="10"/>
        <v>1974.6687772681053</v>
      </c>
      <c r="E352">
        <v>6240.6217681392618</v>
      </c>
      <c r="F352">
        <v>8100.6126650419264</v>
      </c>
      <c r="G352">
        <f t="shared" si="11"/>
        <v>1859.9908969026646</v>
      </c>
    </row>
    <row r="353" spans="1:7" x14ac:dyDescent="0.25">
      <c r="A353">
        <v>7046.4762056111604</v>
      </c>
      <c r="B353">
        <v>9021.2266008687347</v>
      </c>
      <c r="C353">
        <f t="shared" si="10"/>
        <v>1974.7503952575744</v>
      </c>
      <c r="E353">
        <v>6232.9128129437322</v>
      </c>
      <c r="F353">
        <v>8092.985327835866</v>
      </c>
      <c r="G353">
        <f t="shared" si="11"/>
        <v>1860.0725148921338</v>
      </c>
    </row>
    <row r="354" spans="1:7" x14ac:dyDescent="0.25">
      <c r="A354">
        <v>7038.7637242963101</v>
      </c>
      <c r="B354">
        <v>9013.5959755958229</v>
      </c>
      <c r="C354">
        <f t="shared" si="10"/>
        <v>1974.8322512995128</v>
      </c>
      <c r="E354">
        <v>6225.2003316288819</v>
      </c>
      <c r="F354">
        <v>8085.3547025629541</v>
      </c>
      <c r="G354">
        <f t="shared" si="11"/>
        <v>1860.1543709340722</v>
      </c>
    </row>
    <row r="355" spans="1:7" x14ac:dyDescent="0.25">
      <c r="A355">
        <v>7031.0477065776249</v>
      </c>
      <c r="B355">
        <v>9005.9620526658637</v>
      </c>
      <c r="C355">
        <f t="shared" si="10"/>
        <v>1974.9143460882387</v>
      </c>
      <c r="E355">
        <v>6217.4843139101968</v>
      </c>
      <c r="F355">
        <v>8077.7207796329949</v>
      </c>
      <c r="G355">
        <f t="shared" si="11"/>
        <v>1860.2364657227981</v>
      </c>
    </row>
    <row r="356" spans="1:7" x14ac:dyDescent="0.25">
      <c r="A356">
        <v>7023.3281421405936</v>
      </c>
      <c r="B356">
        <v>8998.3248224606941</v>
      </c>
      <c r="C356">
        <f t="shared" si="10"/>
        <v>1974.9966803201005</v>
      </c>
      <c r="E356">
        <v>6209.7647494731655</v>
      </c>
      <c r="F356">
        <v>8070.0835494278253</v>
      </c>
      <c r="G356">
        <f t="shared" si="11"/>
        <v>1860.3187999546599</v>
      </c>
    </row>
    <row r="357" spans="1:7" x14ac:dyDescent="0.25">
      <c r="A357">
        <v>7015.6050206406217</v>
      </c>
      <c r="B357">
        <v>8990.6842753340916</v>
      </c>
      <c r="C357">
        <f t="shared" si="10"/>
        <v>1975.0792546934699</v>
      </c>
      <c r="E357">
        <v>6202.0416279731935</v>
      </c>
      <c r="F357">
        <v>8062.4430023012228</v>
      </c>
      <c r="G357">
        <f t="shared" si="11"/>
        <v>1860.4013743280293</v>
      </c>
    </row>
    <row r="358" spans="1:7" x14ac:dyDescent="0.25">
      <c r="A358">
        <v>7007.8783317029402</v>
      </c>
      <c r="B358">
        <v>8983.0404016117027</v>
      </c>
      <c r="C358">
        <f t="shared" si="10"/>
        <v>1975.1620699087625</v>
      </c>
      <c r="E358">
        <v>6194.314939035512</v>
      </c>
      <c r="F358">
        <v>8054.7991285788339</v>
      </c>
      <c r="G358">
        <f t="shared" si="11"/>
        <v>1860.4841895433219</v>
      </c>
    </row>
    <row r="359" spans="1:7" x14ac:dyDescent="0.25">
      <c r="A359">
        <v>7000.148064922525</v>
      </c>
      <c r="B359">
        <v>8975.3931915909579</v>
      </c>
      <c r="C359">
        <f t="shared" si="10"/>
        <v>1975.2451266684329</v>
      </c>
      <c r="E359">
        <v>6186.5846722550968</v>
      </c>
      <c r="F359">
        <v>8047.1519185580892</v>
      </c>
      <c r="G359">
        <f t="shared" si="11"/>
        <v>1860.5672463029923</v>
      </c>
    </row>
    <row r="360" spans="1:7" x14ac:dyDescent="0.25">
      <c r="A360">
        <v>6992.4142098639995</v>
      </c>
      <c r="B360">
        <v>8967.7426355409862</v>
      </c>
      <c r="C360">
        <f t="shared" si="10"/>
        <v>1975.3284256769866</v>
      </c>
      <c r="E360">
        <v>6178.8508171965714</v>
      </c>
      <c r="F360">
        <v>8039.5013625081174</v>
      </c>
      <c r="G360">
        <f t="shared" si="11"/>
        <v>1860.650545311546</v>
      </c>
    </row>
    <row r="361" spans="1:7" x14ac:dyDescent="0.25">
      <c r="A361">
        <v>6984.6767560615535</v>
      </c>
      <c r="B361">
        <v>8960.0887237025345</v>
      </c>
      <c r="C361">
        <f t="shared" si="10"/>
        <v>1975.4119676409809</v>
      </c>
      <c r="E361">
        <v>6171.1133633941254</v>
      </c>
      <c r="F361">
        <v>8031.8474506696657</v>
      </c>
      <c r="G361">
        <f t="shared" si="11"/>
        <v>1860.7340872755403</v>
      </c>
    </row>
    <row r="362" spans="1:7" x14ac:dyDescent="0.25">
      <c r="A362">
        <v>7466.5086510531246</v>
      </c>
      <c r="B362">
        <v>9511.0133956529226</v>
      </c>
      <c r="C362">
        <f t="shared" si="10"/>
        <v>2044.504744599798</v>
      </c>
      <c r="E362">
        <v>6624.4705396423369</v>
      </c>
      <c r="F362">
        <v>8550.2836780639045</v>
      </c>
      <c r="G362">
        <f t="shared" si="11"/>
        <v>1925.8131384215676</v>
      </c>
    </row>
    <row r="363" spans="1:7" x14ac:dyDescent="0.25">
      <c r="A363">
        <v>7458.7639682432136</v>
      </c>
      <c r="B363">
        <v>9503.3527428458165</v>
      </c>
      <c r="C363">
        <f t="shared" si="10"/>
        <v>2044.5887746026028</v>
      </c>
      <c r="E363">
        <v>6616.725856832426</v>
      </c>
      <c r="F363">
        <v>8542.6230252567984</v>
      </c>
      <c r="G363">
        <f t="shared" si="11"/>
        <v>1925.8971684243725</v>
      </c>
    </row>
    <row r="364" spans="1:7" x14ac:dyDescent="0.25">
      <c r="A364">
        <v>7451.015655108441</v>
      </c>
      <c r="B364">
        <v>9495.6887048013559</v>
      </c>
      <c r="C364">
        <f t="shared" si="10"/>
        <v>2044.6730496929149</v>
      </c>
      <c r="E364">
        <v>6608.9775436976533</v>
      </c>
      <c r="F364">
        <v>8534.9589872123361</v>
      </c>
      <c r="G364">
        <f t="shared" si="11"/>
        <v>1925.9814435146827</v>
      </c>
    </row>
    <row r="365" spans="1:7" x14ac:dyDescent="0.25">
      <c r="A365">
        <v>7443.2637010603576</v>
      </c>
      <c r="B365">
        <v>9488.0212716459337</v>
      </c>
      <c r="C365">
        <f t="shared" si="10"/>
        <v>2044.7575705855761</v>
      </c>
      <c r="E365">
        <v>6601.2255896495699</v>
      </c>
      <c r="F365">
        <v>8527.2915540569156</v>
      </c>
      <c r="G365">
        <f t="shared" si="11"/>
        <v>1926.0659644073457</v>
      </c>
    </row>
    <row r="366" spans="1:7" x14ac:dyDescent="0.25">
      <c r="A366">
        <v>7435.5080954796349</v>
      </c>
      <c r="B366">
        <v>9480.3504334771405</v>
      </c>
      <c r="C366">
        <f t="shared" si="10"/>
        <v>2044.8423379975056</v>
      </c>
      <c r="E366">
        <v>6593.4699840688472</v>
      </c>
      <c r="F366">
        <v>8519.6207158881225</v>
      </c>
      <c r="G366">
        <f t="shared" si="11"/>
        <v>1926.1507318192753</v>
      </c>
    </row>
    <row r="367" spans="1:7" x14ac:dyDescent="0.25">
      <c r="A367">
        <v>7427.7488277159682</v>
      </c>
      <c r="B367">
        <v>9472.6761803636873</v>
      </c>
      <c r="C367">
        <f t="shared" si="10"/>
        <v>2044.9273526477191</v>
      </c>
      <c r="E367">
        <v>6585.7107163051805</v>
      </c>
      <c r="F367">
        <v>8511.9464627746675</v>
      </c>
      <c r="G367">
        <f t="shared" si="11"/>
        <v>1926.2357464694869</v>
      </c>
    </row>
    <row r="368" spans="1:7" x14ac:dyDescent="0.25">
      <c r="A368">
        <v>7419.9858870879898</v>
      </c>
      <c r="B368">
        <v>9464.998502345321</v>
      </c>
      <c r="C368">
        <f t="shared" si="10"/>
        <v>2045.0126152573312</v>
      </c>
      <c r="E368">
        <v>6577.9477756772021</v>
      </c>
      <c r="F368">
        <v>8504.2687847563029</v>
      </c>
      <c r="G368">
        <f t="shared" si="11"/>
        <v>1926.3210090791008</v>
      </c>
    </row>
    <row r="369" spans="1:7" x14ac:dyDescent="0.25">
      <c r="A369">
        <v>7412.2192628831808</v>
      </c>
      <c r="B369">
        <v>9457.3173894327338</v>
      </c>
      <c r="C369">
        <f t="shared" si="10"/>
        <v>2045.0981265495529</v>
      </c>
      <c r="E369">
        <v>6570.1811514723931</v>
      </c>
      <c r="F369">
        <v>8496.5876718437139</v>
      </c>
      <c r="G369">
        <f t="shared" si="11"/>
        <v>1926.4065203713208</v>
      </c>
    </row>
    <row r="370" spans="1:7" x14ac:dyDescent="0.25">
      <c r="A370">
        <v>7404.4489443577741</v>
      </c>
      <c r="B370">
        <v>9449.6328316074869</v>
      </c>
      <c r="C370">
        <f t="shared" si="10"/>
        <v>2045.1838872497128</v>
      </c>
      <c r="E370">
        <v>6562.4108329469864</v>
      </c>
      <c r="F370">
        <v>8488.903114018467</v>
      </c>
      <c r="G370">
        <f t="shared" si="11"/>
        <v>1926.4922810714806</v>
      </c>
    </row>
    <row r="371" spans="1:7" x14ac:dyDescent="0.25">
      <c r="A371">
        <v>7396.6749207366684</v>
      </c>
      <c r="B371">
        <v>9441.9448188219139</v>
      </c>
      <c r="C371">
        <f t="shared" si="10"/>
        <v>2045.2698980852456</v>
      </c>
      <c r="E371">
        <v>6554.6368093258807</v>
      </c>
      <c r="F371">
        <v>8481.2151012328941</v>
      </c>
      <c r="G371">
        <f t="shared" si="11"/>
        <v>1926.5782919070134</v>
      </c>
    </row>
    <row r="372" spans="1:7" x14ac:dyDescent="0.25">
      <c r="A372">
        <v>7388.897181213335</v>
      </c>
      <c r="B372">
        <v>9434.2533409990501</v>
      </c>
      <c r="C372">
        <f t="shared" si="10"/>
        <v>2045.3561597857151</v>
      </c>
      <c r="E372">
        <v>6546.8590698025473</v>
      </c>
      <c r="F372">
        <v>8473.5236234100303</v>
      </c>
      <c r="G372">
        <f t="shared" si="11"/>
        <v>1926.664553607483</v>
      </c>
    </row>
    <row r="373" spans="1:7" x14ac:dyDescent="0.25">
      <c r="A373">
        <v>7381.1157149497249</v>
      </c>
      <c r="B373">
        <v>9426.5583880325376</v>
      </c>
      <c r="C373">
        <f t="shared" si="10"/>
        <v>2045.4426730828127</v>
      </c>
      <c r="E373">
        <v>6539.0776035389372</v>
      </c>
      <c r="F373">
        <v>8465.8286704435195</v>
      </c>
      <c r="G373">
        <f t="shared" si="11"/>
        <v>1926.7510669045823</v>
      </c>
    </row>
    <row r="374" spans="1:7" x14ac:dyDescent="0.25">
      <c r="A374">
        <v>7880.0385226416538</v>
      </c>
      <c r="B374">
        <v>9996.9922673793426</v>
      </c>
      <c r="C374">
        <f t="shared" si="10"/>
        <v>2116.9537447376888</v>
      </c>
      <c r="E374">
        <v>7008.5290773314882</v>
      </c>
      <c r="F374">
        <v>9002.6370096747087</v>
      </c>
      <c r="G374">
        <f t="shared" si="11"/>
        <v>1994.1079323432205</v>
      </c>
    </row>
    <row r="375" spans="1:7" x14ac:dyDescent="0.25">
      <c r="A375">
        <v>7872.2495702568103</v>
      </c>
      <c r="B375">
        <v>9989.290333688461</v>
      </c>
      <c r="C375">
        <f t="shared" si="10"/>
        <v>2117.0407634316507</v>
      </c>
      <c r="E375">
        <v>7000.7401249466448</v>
      </c>
      <c r="F375">
        <v>8994.9350759838271</v>
      </c>
      <c r="G375">
        <f t="shared" si="11"/>
        <v>1994.1949510371824</v>
      </c>
    </row>
    <row r="376" spans="1:7" x14ac:dyDescent="0.25">
      <c r="A376">
        <v>7864.4568584275112</v>
      </c>
      <c r="B376">
        <v>9981.5848943576457</v>
      </c>
      <c r="C376">
        <f t="shared" si="10"/>
        <v>2117.1280359301345</v>
      </c>
      <c r="E376">
        <v>6992.9474131173456</v>
      </c>
      <c r="F376">
        <v>8987.2296366530118</v>
      </c>
      <c r="G376">
        <f t="shared" si="11"/>
        <v>1994.2822235356662</v>
      </c>
    </row>
    <row r="377" spans="1:7" x14ac:dyDescent="0.25">
      <c r="A377">
        <v>7856.6603761887091</v>
      </c>
      <c r="B377">
        <v>9973.8759391621152</v>
      </c>
      <c r="C377">
        <f t="shared" si="10"/>
        <v>2117.2155629734061</v>
      </c>
      <c r="E377">
        <v>6985.1509308785435</v>
      </c>
      <c r="F377">
        <v>8979.5206814574813</v>
      </c>
      <c r="G377">
        <f t="shared" si="11"/>
        <v>1994.3697505789378</v>
      </c>
    </row>
    <row r="378" spans="1:7" x14ac:dyDescent="0.25">
      <c r="A378">
        <v>7848.8601125433779</v>
      </c>
      <c r="B378">
        <v>9966.1634578472658</v>
      </c>
      <c r="C378">
        <f t="shared" si="10"/>
        <v>2117.3033453038879</v>
      </c>
      <c r="E378">
        <v>6977.3506672332123</v>
      </c>
      <c r="F378">
        <v>8971.8082001426319</v>
      </c>
      <c r="G378">
        <f t="shared" si="11"/>
        <v>1994.4575329094196</v>
      </c>
    </row>
    <row r="379" spans="1:7" x14ac:dyDescent="0.25">
      <c r="A379">
        <v>7841.0560564624138</v>
      </c>
      <c r="B379">
        <v>9958.4474401285806</v>
      </c>
      <c r="C379">
        <f t="shared" si="10"/>
        <v>2117.3913836661668</v>
      </c>
      <c r="E379">
        <v>6969.5466111522483</v>
      </c>
      <c r="F379">
        <v>8964.0921824239467</v>
      </c>
      <c r="G379">
        <f t="shared" si="11"/>
        <v>1994.5455712716985</v>
      </c>
    </row>
    <row r="380" spans="1:7" x14ac:dyDescent="0.25">
      <c r="A380">
        <v>7833.2481968845477</v>
      </c>
      <c r="B380">
        <v>9950.7278756915493</v>
      </c>
      <c r="C380">
        <f t="shared" si="10"/>
        <v>2117.4796788070016</v>
      </c>
      <c r="E380">
        <v>6961.7387515743821</v>
      </c>
      <c r="F380">
        <v>8956.3726179869154</v>
      </c>
      <c r="G380">
        <f t="shared" si="11"/>
        <v>1994.6338664125333</v>
      </c>
    </row>
    <row r="381" spans="1:7" x14ac:dyDescent="0.25">
      <c r="A381">
        <v>7825.4365227162461</v>
      </c>
      <c r="B381">
        <v>9943.0047541915774</v>
      </c>
      <c r="C381">
        <f t="shared" si="10"/>
        <v>2117.5682314753312</v>
      </c>
      <c r="E381">
        <v>6953.9270774060806</v>
      </c>
      <c r="F381">
        <v>8948.6494964869435</v>
      </c>
      <c r="G381">
        <f t="shared" si="11"/>
        <v>1994.7224190808629</v>
      </c>
    </row>
    <row r="382" spans="1:7" x14ac:dyDescent="0.25">
      <c r="A382">
        <v>7817.6210228316195</v>
      </c>
      <c r="B382">
        <v>9935.2780652538968</v>
      </c>
      <c r="C382">
        <f t="shared" si="10"/>
        <v>2117.6570424222773</v>
      </c>
      <c r="E382">
        <v>6946.1115775214539</v>
      </c>
      <c r="F382">
        <v>8940.9228075492629</v>
      </c>
      <c r="G382">
        <f t="shared" si="11"/>
        <v>1994.811230027809</v>
      </c>
    </row>
    <row r="383" spans="1:7" x14ac:dyDescent="0.25">
      <c r="A383">
        <v>7809.8016860723301</v>
      </c>
      <c r="B383">
        <v>9927.5477984734807</v>
      </c>
      <c r="C383">
        <f t="shared" si="10"/>
        <v>2117.7461124011506</v>
      </c>
      <c r="E383">
        <v>6938.2922407621645</v>
      </c>
      <c r="F383">
        <v>8933.1925407688468</v>
      </c>
      <c r="G383">
        <f t="shared" si="11"/>
        <v>1994.9003000066823</v>
      </c>
    </row>
    <row r="384" spans="1:7" x14ac:dyDescent="0.25">
      <c r="A384">
        <v>7801.9785012474922</v>
      </c>
      <c r="B384">
        <v>9919.8139434149562</v>
      </c>
      <c r="C384">
        <f t="shared" si="10"/>
        <v>2117.835442167464</v>
      </c>
      <c r="E384">
        <v>6930.4690559373266</v>
      </c>
      <c r="F384">
        <v>8925.4586857103222</v>
      </c>
      <c r="G384">
        <f t="shared" si="11"/>
        <v>1994.9896297729956</v>
      </c>
    </row>
    <row r="385" spans="1:7" x14ac:dyDescent="0.25">
      <c r="A385">
        <v>7794.1514571335829</v>
      </c>
      <c r="B385">
        <v>9912.0764896125092</v>
      </c>
      <c r="C385">
        <f t="shared" si="10"/>
        <v>2117.9250324789264</v>
      </c>
      <c r="E385">
        <v>6922.6420118234173</v>
      </c>
      <c r="F385">
        <v>8917.7212319078753</v>
      </c>
      <c r="G385">
        <f t="shared" si="11"/>
        <v>1995.079220084458</v>
      </c>
    </row>
    <row r="386" spans="1:7" x14ac:dyDescent="0.25">
      <c r="A386">
        <v>8310.7633344446022</v>
      </c>
      <c r="B386">
        <v>10502.702375278364</v>
      </c>
      <c r="C386">
        <f t="shared" si="10"/>
        <v>2191.9390408337622</v>
      </c>
      <c r="E386">
        <v>7408.7510585485816</v>
      </c>
      <c r="F386">
        <v>9473.5446835540679</v>
      </c>
      <c r="G386">
        <f t="shared" si="11"/>
        <v>2064.7936250054863</v>
      </c>
    </row>
    <row r="387" spans="1:7" x14ac:dyDescent="0.25">
      <c r="A387">
        <v>8302.9285379509365</v>
      </c>
      <c r="B387">
        <v>10494.957692468453</v>
      </c>
      <c r="C387">
        <f t="shared" ref="C387:C450" si="12">B387-A387</f>
        <v>2192.0291545175169</v>
      </c>
      <c r="E387">
        <v>7400.9162620549159</v>
      </c>
      <c r="F387">
        <v>9465.8000007441569</v>
      </c>
      <c r="G387">
        <f t="shared" ref="G387:G450" si="13">F387-E387</f>
        <v>2064.883738689241</v>
      </c>
    </row>
    <row r="388" spans="1:7" x14ac:dyDescent="0.25">
      <c r="A388">
        <v>8295.0898483008314</v>
      </c>
      <c r="B388">
        <v>10487.209379333679</v>
      </c>
      <c r="C388">
        <f t="shared" si="12"/>
        <v>2192.1195310328476</v>
      </c>
      <c r="E388">
        <v>7393.0775724048108</v>
      </c>
      <c r="F388">
        <v>9458.0516876093825</v>
      </c>
      <c r="G388">
        <f t="shared" si="13"/>
        <v>2064.9741152045717</v>
      </c>
    </row>
    <row r="389" spans="1:7" x14ac:dyDescent="0.25">
      <c r="A389">
        <v>8287.2472541392472</v>
      </c>
      <c r="B389">
        <v>10479.457425285596</v>
      </c>
      <c r="C389">
        <f t="shared" si="12"/>
        <v>2192.2101711463492</v>
      </c>
      <c r="E389">
        <v>7385.2349782432266</v>
      </c>
      <c r="F389">
        <v>9450.2997335612999</v>
      </c>
      <c r="G389">
        <f t="shared" si="13"/>
        <v>2065.0647553180734</v>
      </c>
    </row>
    <row r="390" spans="1:7" x14ac:dyDescent="0.25">
      <c r="A390">
        <v>8279.4007440780242</v>
      </c>
      <c r="B390">
        <v>10471.701819704873</v>
      </c>
      <c r="C390">
        <f t="shared" si="12"/>
        <v>2192.3010756268486</v>
      </c>
      <c r="E390">
        <v>7377.3884681820036</v>
      </c>
      <c r="F390">
        <v>9442.5441279805764</v>
      </c>
      <c r="G390">
        <f t="shared" si="13"/>
        <v>2065.1556597985727</v>
      </c>
    </row>
    <row r="391" spans="1:7" x14ac:dyDescent="0.25">
      <c r="A391">
        <v>8271.5503066957899</v>
      </c>
      <c r="B391">
        <v>10463.942551941207</v>
      </c>
      <c r="C391">
        <f t="shared" si="12"/>
        <v>2192.3922452454171</v>
      </c>
      <c r="E391">
        <v>7369.5380307997693</v>
      </c>
      <c r="F391">
        <v>9434.7848602169106</v>
      </c>
      <c r="G391">
        <f t="shared" si="13"/>
        <v>2065.2468294171413</v>
      </c>
    </row>
    <row r="392" spans="1:7" x14ac:dyDescent="0.25">
      <c r="A392">
        <v>8263.6959305378587</v>
      </c>
      <c r="B392">
        <v>10456.17961131323</v>
      </c>
      <c r="C392">
        <f t="shared" si="12"/>
        <v>2192.4836807753709</v>
      </c>
      <c r="E392">
        <v>7361.6836546418381</v>
      </c>
      <c r="F392">
        <v>9427.0219195889331</v>
      </c>
      <c r="G392">
        <f t="shared" si="13"/>
        <v>2065.338264947095</v>
      </c>
    </row>
    <row r="393" spans="1:7" x14ac:dyDescent="0.25">
      <c r="A393">
        <v>8255.8376041161318</v>
      </c>
      <c r="B393">
        <v>10448.412987108421</v>
      </c>
      <c r="C393">
        <f t="shared" si="12"/>
        <v>2192.5753829922887</v>
      </c>
      <c r="E393">
        <v>7353.8253282201113</v>
      </c>
      <c r="F393">
        <v>9419.2552953841241</v>
      </c>
      <c r="G393">
        <f t="shared" si="13"/>
        <v>2065.4299671640129</v>
      </c>
    </row>
    <row r="394" spans="1:7" x14ac:dyDescent="0.25">
      <c r="A394">
        <v>8247.9753159090087</v>
      </c>
      <c r="B394">
        <v>10440.642668583014</v>
      </c>
      <c r="C394">
        <f t="shared" si="12"/>
        <v>2192.6673526740051</v>
      </c>
      <c r="E394">
        <v>7345.9630400129881</v>
      </c>
      <c r="F394">
        <v>9411.4849768587173</v>
      </c>
      <c r="G394">
        <f t="shared" si="13"/>
        <v>2065.5219368457292</v>
      </c>
    </row>
    <row r="395" spans="1:7" x14ac:dyDescent="0.25">
      <c r="A395">
        <v>8240.1090543612827</v>
      </c>
      <c r="B395">
        <v>10432.868644961907</v>
      </c>
      <c r="C395">
        <f t="shared" si="12"/>
        <v>2192.7595906006245</v>
      </c>
      <c r="E395">
        <v>7338.0967784652621</v>
      </c>
      <c r="F395">
        <v>9403.7109532376107</v>
      </c>
      <c r="G395">
        <f t="shared" si="13"/>
        <v>2065.6141747723486</v>
      </c>
    </row>
    <row r="396" spans="1:7" x14ac:dyDescent="0.25">
      <c r="A396">
        <v>8232.2388078840413</v>
      </c>
      <c r="B396">
        <v>10425.090905438574</v>
      </c>
      <c r="C396">
        <f t="shared" si="12"/>
        <v>2192.8520975545325</v>
      </c>
      <c r="E396">
        <v>7330.2265319880207</v>
      </c>
      <c r="F396">
        <v>9395.9332137142774</v>
      </c>
      <c r="G396">
        <f t="shared" si="13"/>
        <v>2065.7066817262566</v>
      </c>
    </row>
    <row r="397" spans="1:7" x14ac:dyDescent="0.25">
      <c r="A397">
        <v>8224.3645648545735</v>
      </c>
      <c r="B397">
        <v>10417.309439174964</v>
      </c>
      <c r="C397">
        <f t="shared" si="12"/>
        <v>2192.9448743203902</v>
      </c>
      <c r="E397">
        <v>7322.3522889585529</v>
      </c>
      <c r="F397">
        <v>9388.1517474506672</v>
      </c>
      <c r="G397">
        <f t="shared" si="13"/>
        <v>2065.7994584921144</v>
      </c>
    </row>
    <row r="398" spans="1:7" x14ac:dyDescent="0.25">
      <c r="A398">
        <v>8759.2846033054957</v>
      </c>
      <c r="B398">
        <v>11028.834027214773</v>
      </c>
      <c r="C398">
        <f t="shared" si="12"/>
        <v>2269.5494239092768</v>
      </c>
      <c r="E398">
        <v>7825.7018977531143</v>
      </c>
      <c r="F398">
        <v>9963.6558162801248</v>
      </c>
      <c r="G398">
        <f t="shared" si="13"/>
        <v>2137.9539185270105</v>
      </c>
    </row>
    <row r="399" spans="1:7" x14ac:dyDescent="0.25">
      <c r="A399">
        <v>8751.4023321677487</v>
      </c>
      <c r="B399">
        <v>11021.045074829928</v>
      </c>
      <c r="C399">
        <f t="shared" si="12"/>
        <v>2269.6427426621794</v>
      </c>
      <c r="E399">
        <v>7817.8196266153673</v>
      </c>
      <c r="F399">
        <v>9955.8668638952804</v>
      </c>
      <c r="G399">
        <f t="shared" si="13"/>
        <v>2138.0472372799131</v>
      </c>
    </row>
    <row r="400" spans="1:7" x14ac:dyDescent="0.25">
      <c r="A400">
        <v>8743.5160294058478</v>
      </c>
      <c r="B400">
        <v>11013.252363000629</v>
      </c>
      <c r="C400">
        <f t="shared" si="12"/>
        <v>2269.7363335947812</v>
      </c>
      <c r="E400">
        <v>7809.9333238534664</v>
      </c>
      <c r="F400">
        <v>9948.0741520659813</v>
      </c>
      <c r="G400">
        <f t="shared" si="13"/>
        <v>2138.1408282125149</v>
      </c>
    </row>
    <row r="401" spans="1:7" x14ac:dyDescent="0.25">
      <c r="A401">
        <v>8735.6256832608942</v>
      </c>
      <c r="B401">
        <v>11005.455880761827</v>
      </c>
      <c r="C401">
        <f t="shared" si="12"/>
        <v>2269.8301975009326</v>
      </c>
      <c r="E401">
        <v>7802.0429777085128</v>
      </c>
      <c r="F401">
        <v>9940.2776698271791</v>
      </c>
      <c r="G401">
        <f t="shared" si="13"/>
        <v>2138.2346921186663</v>
      </c>
    </row>
    <row r="402" spans="1:7" x14ac:dyDescent="0.25">
      <c r="A402">
        <v>8727.731281939683</v>
      </c>
      <c r="B402">
        <v>10997.655617116496</v>
      </c>
      <c r="C402">
        <f t="shared" si="12"/>
        <v>2269.9243351768127</v>
      </c>
      <c r="E402">
        <v>7794.1485763873015</v>
      </c>
      <c r="F402">
        <v>9932.477406181848</v>
      </c>
      <c r="G402">
        <f t="shared" si="13"/>
        <v>2138.3288297945464</v>
      </c>
    </row>
    <row r="403" spans="1:7" x14ac:dyDescent="0.25">
      <c r="A403">
        <v>8719.8328136146174</v>
      </c>
      <c r="B403">
        <v>10989.851561035532</v>
      </c>
      <c r="C403">
        <f t="shared" si="12"/>
        <v>2270.0187474209142</v>
      </c>
      <c r="E403">
        <v>7786.250108062236</v>
      </c>
      <c r="F403">
        <v>9924.6733501008839</v>
      </c>
      <c r="G403">
        <f t="shared" si="13"/>
        <v>2138.4232420386479</v>
      </c>
    </row>
    <row r="404" spans="1:7" x14ac:dyDescent="0.25">
      <c r="A404">
        <v>8711.9302664236056</v>
      </c>
      <c r="B404">
        <v>10982.043701457666</v>
      </c>
      <c r="C404">
        <f t="shared" si="12"/>
        <v>2270.1134350340599</v>
      </c>
      <c r="E404">
        <v>7778.3475608712242</v>
      </c>
      <c r="F404">
        <v>9916.8654905230178</v>
      </c>
      <c r="G404">
        <f t="shared" si="13"/>
        <v>2138.5179296517936</v>
      </c>
    </row>
    <row r="405" spans="1:7" x14ac:dyDescent="0.25">
      <c r="A405">
        <v>8704.0236284699531</v>
      </c>
      <c r="B405">
        <v>10974.232027289363</v>
      </c>
      <c r="C405">
        <f t="shared" si="12"/>
        <v>2270.2083988194099</v>
      </c>
      <c r="E405">
        <v>7770.4409229175717</v>
      </c>
      <c r="F405">
        <v>9909.0538163547153</v>
      </c>
      <c r="G405">
        <f t="shared" si="13"/>
        <v>2138.6128934371436</v>
      </c>
    </row>
    <row r="406" spans="1:7" x14ac:dyDescent="0.25">
      <c r="A406">
        <v>8696.112887822268</v>
      </c>
      <c r="B406">
        <v>10966.416527404737</v>
      </c>
      <c r="C406">
        <f t="shared" si="12"/>
        <v>2270.3036395824693</v>
      </c>
      <c r="E406">
        <v>7762.5301822698866</v>
      </c>
      <c r="F406">
        <v>9901.2383164700896</v>
      </c>
      <c r="G406">
        <f t="shared" si="13"/>
        <v>2138.7081342002029</v>
      </c>
    </row>
    <row r="407" spans="1:7" x14ac:dyDescent="0.25">
      <c r="A407">
        <v>8688.1980325143613</v>
      </c>
      <c r="B407">
        <v>10958.597190645447</v>
      </c>
      <c r="C407">
        <f t="shared" si="12"/>
        <v>2270.3991581310856</v>
      </c>
      <c r="E407">
        <v>7754.6153269619799</v>
      </c>
      <c r="F407">
        <v>9893.4189797107992</v>
      </c>
      <c r="G407">
        <f t="shared" si="13"/>
        <v>2138.8036527488193</v>
      </c>
    </row>
    <row r="408" spans="1:7" x14ac:dyDescent="0.25">
      <c r="A408">
        <v>8680.2790505451394</v>
      </c>
      <c r="B408">
        <v>10950.774005820611</v>
      </c>
      <c r="C408">
        <f t="shared" si="12"/>
        <v>2270.4949552754715</v>
      </c>
      <c r="E408">
        <v>7746.696344992758</v>
      </c>
      <c r="F408">
        <v>9885.5957948859632</v>
      </c>
      <c r="G408">
        <f t="shared" si="13"/>
        <v>2138.8994498932052</v>
      </c>
    </row>
    <row r="409" spans="1:7" x14ac:dyDescent="0.25">
      <c r="A409">
        <v>8672.3559298785076</v>
      </c>
      <c r="B409">
        <v>10942.946961706701</v>
      </c>
      <c r="C409">
        <f t="shared" si="12"/>
        <v>2270.5910318281931</v>
      </c>
      <c r="E409">
        <v>7738.7732243261262</v>
      </c>
      <c r="F409">
        <v>9877.768750772053</v>
      </c>
      <c r="G409">
        <f t="shared" si="13"/>
        <v>2138.9955264459268</v>
      </c>
    </row>
    <row r="410" spans="1:7" x14ac:dyDescent="0.25">
      <c r="A410">
        <v>9226.2248882716049</v>
      </c>
      <c r="B410">
        <v>11576.101681677783</v>
      </c>
      <c r="C410">
        <f t="shared" si="12"/>
        <v>2349.876793406178</v>
      </c>
      <c r="E410">
        <v>8259.9667880248908</v>
      </c>
      <c r="F410">
        <v>10473.642233360424</v>
      </c>
      <c r="G410">
        <f t="shared" si="13"/>
        <v>2213.6754453355334</v>
      </c>
    </row>
    <row r="411" spans="1:7" x14ac:dyDescent="0.25">
      <c r="A411">
        <v>9218.2934539613434</v>
      </c>
      <c r="B411">
        <v>11568.266885184117</v>
      </c>
      <c r="C411">
        <f t="shared" si="12"/>
        <v>2349.9734312227738</v>
      </c>
      <c r="E411">
        <v>8252.0353537146293</v>
      </c>
      <c r="F411">
        <v>10465.807436866759</v>
      </c>
      <c r="G411">
        <f t="shared" si="13"/>
        <v>2213.7720831521292</v>
      </c>
    </row>
    <row r="412" spans="1:7" x14ac:dyDescent="0.25">
      <c r="A412">
        <v>9210.3578446343417</v>
      </c>
      <c r="B412">
        <v>11560.428195534012</v>
      </c>
      <c r="C412">
        <f t="shared" si="12"/>
        <v>2350.0703508996703</v>
      </c>
      <c r="E412">
        <v>8244.0997443876277</v>
      </c>
      <c r="F412">
        <v>10457.968747216652</v>
      </c>
      <c r="G412">
        <f t="shared" si="13"/>
        <v>2213.8690028290239</v>
      </c>
    </row>
    <row r="413" spans="1:7" x14ac:dyDescent="0.25">
      <c r="A413">
        <v>9202.4180481134717</v>
      </c>
      <c r="B413">
        <v>11552.585601372428</v>
      </c>
      <c r="C413">
        <f t="shared" si="12"/>
        <v>2350.1675532589561</v>
      </c>
      <c r="E413">
        <v>8236.1599478667576</v>
      </c>
      <c r="F413">
        <v>10450.126153055069</v>
      </c>
      <c r="G413">
        <f t="shared" si="13"/>
        <v>2213.9662051883115</v>
      </c>
    </row>
    <row r="414" spans="1:7" x14ac:dyDescent="0.25">
      <c r="A414">
        <v>9194.4740521860804</v>
      </c>
      <c r="B414">
        <v>11544.739091311205</v>
      </c>
      <c r="C414">
        <f t="shared" si="12"/>
        <v>2350.2650391251245</v>
      </c>
      <c r="E414">
        <v>8228.2159519393663</v>
      </c>
      <c r="F414">
        <v>10442.279642993846</v>
      </c>
      <c r="G414">
        <f t="shared" si="13"/>
        <v>2214.0636910544799</v>
      </c>
    </row>
    <row r="415" spans="1:7" x14ac:dyDescent="0.25">
      <c r="A415">
        <v>9186.5258446039024</v>
      </c>
      <c r="B415">
        <v>11536.888653928971</v>
      </c>
      <c r="C415">
        <f t="shared" si="12"/>
        <v>2350.3628093250682</v>
      </c>
      <c r="E415">
        <v>8220.2677443571883</v>
      </c>
      <c r="F415">
        <v>10434.42920561161</v>
      </c>
      <c r="G415">
        <f t="shared" si="13"/>
        <v>2214.1614612544217</v>
      </c>
    </row>
    <row r="416" spans="1:7" x14ac:dyDescent="0.25">
      <c r="A416">
        <v>9178.5734130829424</v>
      </c>
      <c r="B416">
        <v>11529.034277771039</v>
      </c>
      <c r="C416">
        <f t="shared" si="12"/>
        <v>2350.460864688097</v>
      </c>
      <c r="E416">
        <v>8212.3153128362283</v>
      </c>
      <c r="F416">
        <v>10426.574829453679</v>
      </c>
      <c r="G416">
        <f t="shared" si="13"/>
        <v>2214.2595166174506</v>
      </c>
    </row>
    <row r="417" spans="1:7" x14ac:dyDescent="0.25">
      <c r="A417">
        <v>9170.6167453033795</v>
      </c>
      <c r="B417">
        <v>11521.175951349313</v>
      </c>
      <c r="C417">
        <f t="shared" si="12"/>
        <v>2350.559206045933</v>
      </c>
      <c r="E417">
        <v>8204.3586450566654</v>
      </c>
      <c r="F417">
        <v>10418.716503031952</v>
      </c>
      <c r="G417">
        <f t="shared" si="13"/>
        <v>2214.3578579752866</v>
      </c>
    </row>
    <row r="418" spans="1:7" x14ac:dyDescent="0.25">
      <c r="A418">
        <v>9162.6558289094592</v>
      </c>
      <c r="B418">
        <v>11513.313663142189</v>
      </c>
      <c r="C418">
        <f t="shared" si="12"/>
        <v>2350.6578342327302</v>
      </c>
      <c r="E418">
        <v>8196.3977286627451</v>
      </c>
      <c r="F418">
        <v>10410.854214824831</v>
      </c>
      <c r="G418">
        <f t="shared" si="13"/>
        <v>2214.4564861620856</v>
      </c>
    </row>
    <row r="419" spans="1:7" x14ac:dyDescent="0.25">
      <c r="A419">
        <v>9154.6906515093906</v>
      </c>
      <c r="B419">
        <v>11505.447401594463</v>
      </c>
      <c r="C419">
        <f t="shared" si="12"/>
        <v>2350.7567500850728</v>
      </c>
      <c r="E419">
        <v>8188.4325512626756</v>
      </c>
      <c r="F419">
        <v>10402.987953277105</v>
      </c>
      <c r="G419">
        <f t="shared" si="13"/>
        <v>2214.5554020144291</v>
      </c>
    </row>
    <row r="420" spans="1:7" x14ac:dyDescent="0.25">
      <c r="A420">
        <v>9146.7212006752397</v>
      </c>
      <c r="B420">
        <v>11497.577155117222</v>
      </c>
      <c r="C420">
        <f t="shared" si="12"/>
        <v>2350.8559544419822</v>
      </c>
      <c r="E420">
        <v>8180.4631004285247</v>
      </c>
      <c r="F420">
        <v>10395.117706799861</v>
      </c>
      <c r="G420">
        <f t="shared" si="13"/>
        <v>2214.6546063713367</v>
      </c>
    </row>
    <row r="421" spans="1:7" x14ac:dyDescent="0.25">
      <c r="A421">
        <v>9138.7474639428201</v>
      </c>
      <c r="B421">
        <v>11489.702912087754</v>
      </c>
      <c r="C421">
        <f t="shared" si="12"/>
        <v>2350.9554481449341</v>
      </c>
      <c r="E421">
        <v>8172.4893636961051</v>
      </c>
      <c r="F421">
        <v>10387.243463770395</v>
      </c>
      <c r="G421">
        <f t="shared" si="13"/>
        <v>2214.7541000742904</v>
      </c>
    </row>
    <row r="422" spans="1:7" x14ac:dyDescent="0.25">
      <c r="A422">
        <v>9712.2285266839335</v>
      </c>
      <c r="B422">
        <v>12145.244792691836</v>
      </c>
      <c r="C422">
        <f t="shared" si="12"/>
        <v>2433.0162660079022</v>
      </c>
      <c r="E422">
        <v>8712.1513929285829</v>
      </c>
      <c r="F422">
        <v>11004.199263683369</v>
      </c>
      <c r="G422">
        <f t="shared" si="13"/>
        <v>2292.0478707547863</v>
      </c>
    </row>
    <row r="423" spans="1:7" x14ac:dyDescent="0.25">
      <c r="A423">
        <v>9704.246180616914</v>
      </c>
      <c r="B423">
        <v>12137.362521554089</v>
      </c>
      <c r="C423">
        <f t="shared" si="12"/>
        <v>2433.1163409371748</v>
      </c>
      <c r="E423">
        <v>8704.1690468615634</v>
      </c>
      <c r="F423">
        <v>10996.316992545622</v>
      </c>
      <c r="G423">
        <f t="shared" si="13"/>
        <v>2292.1479456840589</v>
      </c>
    </row>
    <row r="424" spans="1:7" x14ac:dyDescent="0.25">
      <c r="A424">
        <v>9696.2595110405309</v>
      </c>
      <c r="B424">
        <v>12129.476218792188</v>
      </c>
      <c r="C424">
        <f t="shared" si="12"/>
        <v>2433.2167077516569</v>
      </c>
      <c r="E424">
        <v>8696.1823772851822</v>
      </c>
      <c r="F424">
        <v>10988.430689783721</v>
      </c>
      <c r="G424">
        <f t="shared" si="13"/>
        <v>2292.2483124985392</v>
      </c>
    </row>
    <row r="425" spans="1:7" x14ac:dyDescent="0.25">
      <c r="A425">
        <v>9688.2685053445493</v>
      </c>
      <c r="B425">
        <v>12121.585872647234</v>
      </c>
      <c r="C425">
        <f t="shared" si="12"/>
        <v>2433.3173673026849</v>
      </c>
      <c r="E425">
        <v>8688.1913715892006</v>
      </c>
      <c r="F425">
        <v>10980.540343638768</v>
      </c>
      <c r="G425">
        <f t="shared" si="13"/>
        <v>2292.3489720495672</v>
      </c>
    </row>
    <row r="426" spans="1:7" x14ac:dyDescent="0.25">
      <c r="A426">
        <v>9680.2731508819561</v>
      </c>
      <c r="B426">
        <v>12113.691471326023</v>
      </c>
      <c r="C426">
        <f t="shared" si="12"/>
        <v>2433.4183204440669</v>
      </c>
      <c r="E426">
        <v>8680.1960171266073</v>
      </c>
      <c r="F426">
        <v>10972.645942317557</v>
      </c>
      <c r="G426">
        <f t="shared" si="13"/>
        <v>2292.4499251909492</v>
      </c>
    </row>
    <row r="427" spans="1:7" x14ac:dyDescent="0.25">
      <c r="A427">
        <v>9672.2734349688453</v>
      </c>
      <c r="B427">
        <v>12105.793003000957</v>
      </c>
      <c r="C427">
        <f t="shared" si="12"/>
        <v>2433.5195680321121</v>
      </c>
      <c r="E427">
        <v>8672.1963012134947</v>
      </c>
      <c r="F427">
        <v>10964.747473992491</v>
      </c>
      <c r="G427">
        <f t="shared" si="13"/>
        <v>2292.5511727789963</v>
      </c>
    </row>
    <row r="428" spans="1:7" x14ac:dyDescent="0.25">
      <c r="A428">
        <v>9664.269344884322</v>
      </c>
      <c r="B428">
        <v>12097.890455809946</v>
      </c>
      <c r="C428">
        <f t="shared" si="12"/>
        <v>2433.6211109256237</v>
      </c>
      <c r="E428">
        <v>8664.1922111289714</v>
      </c>
      <c r="F428">
        <v>10956.844926801479</v>
      </c>
      <c r="G428">
        <f t="shared" si="13"/>
        <v>2292.6527156725078</v>
      </c>
    </row>
    <row r="429" spans="1:7" x14ac:dyDescent="0.25">
      <c r="A429">
        <v>9656.2608678703855</v>
      </c>
      <c r="B429">
        <v>12089.983817856293</v>
      </c>
      <c r="C429">
        <f t="shared" si="12"/>
        <v>2433.7229499859077</v>
      </c>
      <c r="E429">
        <v>8656.1837341150349</v>
      </c>
      <c r="F429">
        <v>10948.938288847827</v>
      </c>
      <c r="G429">
        <f t="shared" si="13"/>
        <v>2292.7545547327918</v>
      </c>
    </row>
    <row r="430" spans="1:7" x14ac:dyDescent="0.25">
      <c r="A430">
        <v>9648.247991131826</v>
      </c>
      <c r="B430">
        <v>12082.073077208608</v>
      </c>
      <c r="C430">
        <f t="shared" si="12"/>
        <v>2433.8250860767821</v>
      </c>
      <c r="E430">
        <v>8648.1708573764772</v>
      </c>
      <c r="F430">
        <v>10941.027548200142</v>
      </c>
      <c r="G430">
        <f t="shared" si="13"/>
        <v>2292.8566908236644</v>
      </c>
    </row>
    <row r="431" spans="1:7" x14ac:dyDescent="0.25">
      <c r="A431">
        <v>9640.2307018361116</v>
      </c>
      <c r="B431">
        <v>12074.158221900701</v>
      </c>
      <c r="C431">
        <f t="shared" si="12"/>
        <v>2433.9275200645898</v>
      </c>
      <c r="E431">
        <v>8640.153568080761</v>
      </c>
      <c r="F431">
        <v>10933.112692892235</v>
      </c>
      <c r="G431">
        <f t="shared" si="13"/>
        <v>2292.9591248114739</v>
      </c>
    </row>
    <row r="432" spans="1:7" x14ac:dyDescent="0.25">
      <c r="A432">
        <v>9632.2089871132848</v>
      </c>
      <c r="B432">
        <v>12066.239239931479</v>
      </c>
      <c r="C432">
        <f t="shared" si="12"/>
        <v>2434.0302528181946</v>
      </c>
      <c r="E432">
        <v>8632.1318533579361</v>
      </c>
      <c r="F432">
        <v>10925.193710923013</v>
      </c>
      <c r="G432">
        <f t="shared" si="13"/>
        <v>2293.0618575650769</v>
      </c>
    </row>
    <row r="433" spans="1:7" x14ac:dyDescent="0.25">
      <c r="A433">
        <v>9624.1828340558495</v>
      </c>
      <c r="B433">
        <v>12058.316119264848</v>
      </c>
      <c r="C433">
        <f t="shared" si="12"/>
        <v>2434.1332852089981</v>
      </c>
      <c r="E433">
        <v>8624.1057003005008</v>
      </c>
      <c r="F433">
        <v>10917.270590256381</v>
      </c>
      <c r="G433">
        <f t="shared" si="13"/>
        <v>2293.1648899558804</v>
      </c>
    </row>
    <row r="434" spans="1:7" x14ac:dyDescent="0.25">
      <c r="A434">
        <v>10217.962396016537</v>
      </c>
      <c r="B434">
        <v>12737.02868428647</v>
      </c>
      <c r="C434">
        <f t="shared" si="12"/>
        <v>2519.0662882699326</v>
      </c>
      <c r="E434">
        <v>9182.8825625797508</v>
      </c>
      <c r="F434">
        <v>11556.046561762707</v>
      </c>
      <c r="G434">
        <f t="shared" si="13"/>
        <v>2373.1639991829561</v>
      </c>
    </row>
    <row r="435" spans="1:7" x14ac:dyDescent="0.25">
      <c r="A435">
        <v>10209.927327416701</v>
      </c>
      <c r="B435">
        <v>12729.097249976208</v>
      </c>
      <c r="C435">
        <f t="shared" si="12"/>
        <v>2519.1699225595075</v>
      </c>
      <c r="E435">
        <v>9174.8474939799144</v>
      </c>
      <c r="F435">
        <v>11548.115127452445</v>
      </c>
      <c r="G435">
        <f t="shared" si="13"/>
        <v>2373.2676334725311</v>
      </c>
    </row>
    <row r="436" spans="1:7" x14ac:dyDescent="0.25">
      <c r="A436">
        <v>10201.887781533447</v>
      </c>
      <c r="B436">
        <v>12721.161640649207</v>
      </c>
      <c r="C436">
        <f t="shared" si="12"/>
        <v>2519.2738591157595</v>
      </c>
      <c r="E436">
        <v>9166.8079480966608</v>
      </c>
      <c r="F436">
        <v>11540.179518125444</v>
      </c>
      <c r="G436">
        <f t="shared" si="13"/>
        <v>2373.371570028783</v>
      </c>
    </row>
    <row r="437" spans="1:7" x14ac:dyDescent="0.25">
      <c r="A437">
        <v>10193.843745308037</v>
      </c>
      <c r="B437">
        <v>12713.221844128337</v>
      </c>
      <c r="C437">
        <f t="shared" si="12"/>
        <v>2519.3780988202998</v>
      </c>
      <c r="E437">
        <v>9158.7639118712505</v>
      </c>
      <c r="F437">
        <v>11532.239721604574</v>
      </c>
      <c r="G437">
        <f t="shared" si="13"/>
        <v>2373.4758097333233</v>
      </c>
    </row>
    <row r="438" spans="1:7" x14ac:dyDescent="0.25">
      <c r="A438">
        <v>10185.795205643633</v>
      </c>
      <c r="B438">
        <v>12705.277848200945</v>
      </c>
      <c r="C438">
        <f t="shared" si="12"/>
        <v>2519.4826425573119</v>
      </c>
      <c r="E438">
        <v>9150.715372206847</v>
      </c>
      <c r="F438">
        <v>11524.295725677182</v>
      </c>
      <c r="G438">
        <f t="shared" si="13"/>
        <v>2373.5803534703355</v>
      </c>
    </row>
    <row r="439" spans="1:7" x14ac:dyDescent="0.25">
      <c r="A439">
        <v>10177.742149405209</v>
      </c>
      <c r="B439">
        <v>12697.329640618767</v>
      </c>
      <c r="C439">
        <f t="shared" si="12"/>
        <v>2519.5874912135587</v>
      </c>
      <c r="E439">
        <v>9142.6623159684223</v>
      </c>
      <c r="F439">
        <v>11516.347518095004</v>
      </c>
      <c r="G439">
        <f t="shared" si="13"/>
        <v>2373.6852021265822</v>
      </c>
    </row>
    <row r="440" spans="1:7" x14ac:dyDescent="0.25">
      <c r="A440">
        <v>10169.684563419423</v>
      </c>
      <c r="B440">
        <v>12689.377209097807</v>
      </c>
      <c r="C440">
        <f t="shared" si="12"/>
        <v>2519.692645678384</v>
      </c>
      <c r="E440">
        <v>9134.6047299826369</v>
      </c>
      <c r="F440">
        <v>11508.395086574044</v>
      </c>
      <c r="G440">
        <f t="shared" si="13"/>
        <v>2373.7903565914075</v>
      </c>
    </row>
    <row r="441" spans="1:7" x14ac:dyDescent="0.25">
      <c r="A441">
        <v>10161.622434474513</v>
      </c>
      <c r="B441">
        <v>12681.420541318244</v>
      </c>
      <c r="C441">
        <f t="shared" si="12"/>
        <v>2519.7981068437311</v>
      </c>
      <c r="E441">
        <v>9126.5426010377269</v>
      </c>
      <c r="F441">
        <v>11500.438418794482</v>
      </c>
      <c r="G441">
        <f t="shared" si="13"/>
        <v>2373.8958177567547</v>
      </c>
    </row>
    <row r="442" spans="1:7" x14ac:dyDescent="0.25">
      <c r="A442">
        <v>10153.555749320178</v>
      </c>
      <c r="B442">
        <v>12673.459624924324</v>
      </c>
      <c r="C442">
        <f t="shared" si="12"/>
        <v>2519.9038756041464</v>
      </c>
      <c r="E442">
        <v>9118.4759158833913</v>
      </c>
      <c r="F442">
        <v>11492.477502400561</v>
      </c>
      <c r="G442">
        <f t="shared" si="13"/>
        <v>2374.0015865171699</v>
      </c>
    </row>
    <row r="443" spans="1:7" x14ac:dyDescent="0.25">
      <c r="A443">
        <v>10145.484494667478</v>
      </c>
      <c r="B443">
        <v>12665.494447524256</v>
      </c>
      <c r="C443">
        <f t="shared" si="12"/>
        <v>2520.0099528567771</v>
      </c>
      <c r="E443">
        <v>9110.404661230692</v>
      </c>
      <c r="F443">
        <v>11484.512325000493</v>
      </c>
      <c r="G443">
        <f t="shared" si="13"/>
        <v>2374.1076637698006</v>
      </c>
    </row>
    <row r="444" spans="1:7" x14ac:dyDescent="0.25">
      <c r="A444">
        <v>10137.408657188707</v>
      </c>
      <c r="B444">
        <v>12657.524996690105</v>
      </c>
      <c r="C444">
        <f t="shared" si="12"/>
        <v>2520.1163395013973</v>
      </c>
      <c r="E444">
        <v>9102.3288237519209</v>
      </c>
      <c r="F444">
        <v>11476.542874166342</v>
      </c>
      <c r="G444">
        <f t="shared" si="13"/>
        <v>2374.2140504144209</v>
      </c>
    </row>
    <row r="445" spans="1:7" x14ac:dyDescent="0.25">
      <c r="A445">
        <v>10129.32822351729</v>
      </c>
      <c r="B445">
        <v>12649.551259957685</v>
      </c>
      <c r="C445">
        <f t="shared" si="12"/>
        <v>2520.2230364403949</v>
      </c>
      <c r="E445">
        <v>9094.2483900805037</v>
      </c>
      <c r="F445">
        <v>11468.569137433922</v>
      </c>
      <c r="G445">
        <f t="shared" si="13"/>
        <v>2374.3207473534185</v>
      </c>
    </row>
    <row r="446" spans="1:7" x14ac:dyDescent="0.25">
      <c r="A446">
        <v>10744.116702365958</v>
      </c>
      <c r="B446">
        <v>13352.245455559323</v>
      </c>
      <c r="C446">
        <f t="shared" si="12"/>
        <v>2608.1287531933649</v>
      </c>
      <c r="E446">
        <v>9672.8090747588831</v>
      </c>
      <c r="F446">
        <v>12129.928958747229</v>
      </c>
      <c r="G446">
        <f t="shared" si="13"/>
        <v>2457.1198839883455</v>
      </c>
    </row>
    <row r="447" spans="1:7" x14ac:dyDescent="0.25">
      <c r="A447">
        <v>10736.027036053463</v>
      </c>
      <c r="B447">
        <v>13344.263109492304</v>
      </c>
      <c r="C447">
        <f t="shared" si="12"/>
        <v>2608.2360734388403</v>
      </c>
      <c r="E447">
        <v>9664.7194084463881</v>
      </c>
      <c r="F447">
        <v>12121.946612680209</v>
      </c>
      <c r="G447">
        <f t="shared" si="13"/>
        <v>2457.2272042338209</v>
      </c>
    </row>
    <row r="448" spans="1:7" x14ac:dyDescent="0.25">
      <c r="A448">
        <v>10727.932733214222</v>
      </c>
      <c r="B448">
        <v>13336.27643991592</v>
      </c>
      <c r="C448">
        <f t="shared" si="12"/>
        <v>2608.3437067016985</v>
      </c>
      <c r="E448">
        <v>9656.6251056071469</v>
      </c>
      <c r="F448">
        <v>12113.959943103826</v>
      </c>
      <c r="G448">
        <f t="shared" si="13"/>
        <v>2457.334837496679</v>
      </c>
    </row>
    <row r="449" spans="1:7" x14ac:dyDescent="0.25">
      <c r="A449">
        <v>10719.833780325034</v>
      </c>
      <c r="B449">
        <v>13328.285434219939</v>
      </c>
      <c r="C449">
        <f t="shared" si="12"/>
        <v>2608.4516538949047</v>
      </c>
      <c r="E449">
        <v>9648.5261527179591</v>
      </c>
      <c r="F449">
        <v>12105.968937407844</v>
      </c>
      <c r="G449">
        <f t="shared" si="13"/>
        <v>2457.4427846898852</v>
      </c>
    </row>
    <row r="450" spans="1:7" x14ac:dyDescent="0.25">
      <c r="A450">
        <v>10711.730163823253</v>
      </c>
      <c r="B450">
        <v>13320.290079757346</v>
      </c>
      <c r="C450">
        <f t="shared" si="12"/>
        <v>2608.5599159340927</v>
      </c>
      <c r="E450">
        <v>9640.4225362161778</v>
      </c>
      <c r="F450">
        <v>12097.973582945251</v>
      </c>
      <c r="G450">
        <f t="shared" si="13"/>
        <v>2457.5510467290733</v>
      </c>
    </row>
    <row r="451" spans="1:7" x14ac:dyDescent="0.25">
      <c r="A451">
        <v>10703.621870106675</v>
      </c>
      <c r="B451">
        <v>13312.290363844235</v>
      </c>
      <c r="C451">
        <f t="shared" ref="C451:C506" si="14">B451-A451</f>
        <v>2608.6684937375594</v>
      </c>
      <c r="E451">
        <v>9632.3142424996004</v>
      </c>
      <c r="F451">
        <v>12089.97386703214</v>
      </c>
      <c r="G451">
        <f t="shared" ref="G451:G506" si="15">F451-E451</f>
        <v>2457.65962453254</v>
      </c>
    </row>
    <row r="452" spans="1:7" x14ac:dyDescent="0.25">
      <c r="A452">
        <v>10695.508885533423</v>
      </c>
      <c r="B452">
        <v>13304.286273759712</v>
      </c>
      <c r="C452">
        <f t="shared" si="14"/>
        <v>2608.7773882262882</v>
      </c>
      <c r="E452">
        <v>9624.2012579263483</v>
      </c>
      <c r="F452">
        <v>12081.969776947617</v>
      </c>
      <c r="G452">
        <f t="shared" si="15"/>
        <v>2457.7685190212687</v>
      </c>
    </row>
    <row r="453" spans="1:7" x14ac:dyDescent="0.25">
      <c r="A453">
        <v>10687.391196421833</v>
      </c>
      <c r="B453">
        <v>13296.277796745775</v>
      </c>
      <c r="C453">
        <f t="shared" si="14"/>
        <v>2608.8866003239418</v>
      </c>
      <c r="E453">
        <v>9616.0835688147581</v>
      </c>
      <c r="F453">
        <v>12073.96129993368</v>
      </c>
      <c r="G453">
        <f t="shared" si="15"/>
        <v>2457.8777311189224</v>
      </c>
    </row>
    <row r="454" spans="1:7" x14ac:dyDescent="0.25">
      <c r="A454">
        <v>10679.268789050335</v>
      </c>
      <c r="B454">
        <v>13288.264920007216</v>
      </c>
      <c r="C454">
        <f t="shared" si="14"/>
        <v>2608.9961309568807</v>
      </c>
      <c r="E454">
        <v>9607.9611614432597</v>
      </c>
      <c r="F454">
        <v>12065.948423195121</v>
      </c>
      <c r="G454">
        <f t="shared" si="15"/>
        <v>2457.9872617518613</v>
      </c>
    </row>
    <row r="455" spans="1:7" x14ac:dyDescent="0.25">
      <c r="A455">
        <v>10671.141649657335</v>
      </c>
      <c r="B455">
        <v>13280.247630711501</v>
      </c>
      <c r="C455">
        <f t="shared" si="14"/>
        <v>2609.1059810541665</v>
      </c>
      <c r="E455">
        <v>9599.8340220502596</v>
      </c>
      <c r="F455">
        <v>12057.931133899407</v>
      </c>
      <c r="G455">
        <f t="shared" si="15"/>
        <v>2458.097111849147</v>
      </c>
    </row>
    <row r="456" spans="1:7" x14ac:dyDescent="0.25">
      <c r="A456">
        <v>10663.009764441105</v>
      </c>
      <c r="B456">
        <v>13272.225915988674</v>
      </c>
      <c r="C456">
        <f t="shared" si="14"/>
        <v>2609.2161515475691</v>
      </c>
      <c r="E456">
        <v>9591.7021368340302</v>
      </c>
      <c r="F456">
        <v>12049.90941917658</v>
      </c>
      <c r="G456">
        <f t="shared" si="15"/>
        <v>2458.2072823425497</v>
      </c>
    </row>
    <row r="457" spans="1:7" x14ac:dyDescent="0.25">
      <c r="A457">
        <v>10654.873119559663</v>
      </c>
      <c r="B457">
        <v>13264.199762931239</v>
      </c>
      <c r="C457">
        <f t="shared" si="14"/>
        <v>2609.3266433715762</v>
      </c>
      <c r="E457">
        <v>9583.5654919525878</v>
      </c>
      <c r="F457">
        <v>12041.883266119145</v>
      </c>
      <c r="G457">
        <f t="shared" si="15"/>
        <v>2458.3177741665568</v>
      </c>
    </row>
    <row r="458" spans="1:7" x14ac:dyDescent="0.25">
      <c r="A458">
        <v>11291.405796523084</v>
      </c>
      <c r="B458">
        <v>13991.714917402558</v>
      </c>
      <c r="C458">
        <f t="shared" si="14"/>
        <v>2700.309120879474</v>
      </c>
      <c r="E458">
        <v>10182.602401949762</v>
      </c>
      <c r="F458">
        <v>12726.617343202041</v>
      </c>
      <c r="G458">
        <f t="shared" si="15"/>
        <v>2544.0149412522787</v>
      </c>
    </row>
    <row r="459" spans="1:7" x14ac:dyDescent="0.25">
      <c r="A459">
        <v>11283.259590623653</v>
      </c>
      <c r="B459">
        <v>13983.679848802722</v>
      </c>
      <c r="C459">
        <f t="shared" si="14"/>
        <v>2700.4202581790687</v>
      </c>
      <c r="E459">
        <v>10174.456196050331</v>
      </c>
      <c r="F459">
        <v>12718.582274602204</v>
      </c>
      <c r="G459">
        <f t="shared" si="15"/>
        <v>2544.1260785518734</v>
      </c>
    </row>
    <row r="460" spans="1:7" x14ac:dyDescent="0.25">
      <c r="A460">
        <v>11275.108583290346</v>
      </c>
      <c r="B460">
        <v>13975.640302919468</v>
      </c>
      <c r="C460">
        <f t="shared" si="14"/>
        <v>2700.5317196291217</v>
      </c>
      <c r="E460">
        <v>10166.305188717024</v>
      </c>
      <c r="F460">
        <v>12710.54272871895</v>
      </c>
      <c r="G460">
        <f t="shared" si="15"/>
        <v>2544.2375400019264</v>
      </c>
    </row>
    <row r="461" spans="1:7" x14ac:dyDescent="0.25">
      <c r="A461">
        <v>11266.952760518987</v>
      </c>
      <c r="B461">
        <v>13967.596266694058</v>
      </c>
      <c r="C461">
        <f t="shared" si="14"/>
        <v>2700.6435061750708</v>
      </c>
      <c r="E461">
        <v>10158.149365945665</v>
      </c>
      <c r="F461">
        <v>12702.49869249354</v>
      </c>
      <c r="G461">
        <f t="shared" si="15"/>
        <v>2544.3493265478755</v>
      </c>
    </row>
    <row r="462" spans="1:7" x14ac:dyDescent="0.25">
      <c r="A462">
        <v>11258.792108264543</v>
      </c>
      <c r="B462">
        <v>13959.547727029654</v>
      </c>
      <c r="C462">
        <f t="shared" si="14"/>
        <v>2700.7556187651116</v>
      </c>
      <c r="E462">
        <v>10149.98871369122</v>
      </c>
      <c r="F462">
        <v>12694.450152829137</v>
      </c>
      <c r="G462">
        <f t="shared" si="15"/>
        <v>2544.4614391379164</v>
      </c>
    </row>
    <row r="463" spans="1:7" x14ac:dyDescent="0.25">
      <c r="A463">
        <v>11250.626612441023</v>
      </c>
      <c r="B463">
        <v>13951.49467079123</v>
      </c>
      <c r="C463">
        <f t="shared" si="14"/>
        <v>2700.8680583502064</v>
      </c>
      <c r="E463">
        <v>10141.823217867701</v>
      </c>
      <c r="F463">
        <v>12686.397096590712</v>
      </c>
      <c r="G463">
        <f t="shared" si="15"/>
        <v>2544.5738787230111</v>
      </c>
    </row>
    <row r="464" spans="1:7" x14ac:dyDescent="0.25">
      <c r="A464">
        <v>11242.456258921353</v>
      </c>
      <c r="B464">
        <v>13943.437084805444</v>
      </c>
      <c r="C464">
        <f t="shared" si="14"/>
        <v>2700.9808258840912</v>
      </c>
      <c r="E464">
        <v>10133.652864348031</v>
      </c>
      <c r="F464">
        <v>12678.339510604927</v>
      </c>
      <c r="G464">
        <f t="shared" si="15"/>
        <v>2544.686646256896</v>
      </c>
    </row>
    <row r="465" spans="1:7" x14ac:dyDescent="0.25">
      <c r="A465">
        <v>11234.281033537249</v>
      </c>
      <c r="B465">
        <v>13935.374955860534</v>
      </c>
      <c r="C465">
        <f t="shared" si="14"/>
        <v>2701.0939223232854</v>
      </c>
      <c r="E465">
        <v>10125.477638963926</v>
      </c>
      <c r="F465">
        <v>12670.277381660017</v>
      </c>
      <c r="G465">
        <f t="shared" si="15"/>
        <v>2544.7997426960901</v>
      </c>
    </row>
    <row r="466" spans="1:7" x14ac:dyDescent="0.25">
      <c r="A466">
        <v>11226.100922079109</v>
      </c>
      <c r="B466">
        <v>13927.308270706199</v>
      </c>
      <c r="C466">
        <f t="shared" si="14"/>
        <v>2701.2073486270892</v>
      </c>
      <c r="E466">
        <v>10117.297527505787</v>
      </c>
      <c r="F466">
        <v>12662.210696505681</v>
      </c>
      <c r="G466">
        <f t="shared" si="15"/>
        <v>2544.913168999894</v>
      </c>
    </row>
    <row r="467" spans="1:7" x14ac:dyDescent="0.25">
      <c r="A467">
        <v>11217.915910295882</v>
      </c>
      <c r="B467">
        <v>13919.237016053499</v>
      </c>
      <c r="C467">
        <f t="shared" si="14"/>
        <v>2701.3211057576173</v>
      </c>
      <c r="E467">
        <v>10109.11251572256</v>
      </c>
      <c r="F467">
        <v>12654.139441852982</v>
      </c>
      <c r="G467">
        <f t="shared" si="15"/>
        <v>2545.026926130422</v>
      </c>
    </row>
    <row r="468" spans="1:7" x14ac:dyDescent="0.25">
      <c r="A468">
        <v>11209.725983894954</v>
      </c>
      <c r="B468">
        <v>13911.161178574728</v>
      </c>
      <c r="C468">
        <f t="shared" si="14"/>
        <v>2701.4351946797742</v>
      </c>
      <c r="E468">
        <v>10100.922589321632</v>
      </c>
      <c r="F468">
        <v>12646.063604374211</v>
      </c>
      <c r="G468">
        <f t="shared" si="15"/>
        <v>2545.141015052579</v>
      </c>
    </row>
    <row r="469" spans="1:7" x14ac:dyDescent="0.25">
      <c r="A469">
        <v>11201.531128542023</v>
      </c>
      <c r="B469">
        <v>13903.080744903311</v>
      </c>
      <c r="C469">
        <f t="shared" si="14"/>
        <v>2701.5496163612879</v>
      </c>
      <c r="E469">
        <v>10092.727733968701</v>
      </c>
      <c r="F469">
        <v>12637.983170702793</v>
      </c>
      <c r="G469">
        <f t="shared" si="15"/>
        <v>2545.2554367340927</v>
      </c>
    </row>
    <row r="470" spans="1:7" x14ac:dyDescent="0.25">
      <c r="A470">
        <v>11860.569018592154</v>
      </c>
      <c r="B470">
        <v>14656.285562000492</v>
      </c>
      <c r="C470">
        <f t="shared" si="14"/>
        <v>2795.7165434083381</v>
      </c>
      <c r="E470">
        <v>10712.957505208766</v>
      </c>
      <c r="F470">
        <v>13346.909572702956</v>
      </c>
      <c r="G470">
        <f t="shared" si="15"/>
        <v>2633.9520674941905</v>
      </c>
    </row>
    <row r="471" spans="1:7" x14ac:dyDescent="0.25">
      <c r="A471">
        <v>11852.364262164958</v>
      </c>
      <c r="B471">
        <v>14648.195895687997</v>
      </c>
      <c r="C471">
        <f t="shared" si="14"/>
        <v>2795.8316335230393</v>
      </c>
      <c r="E471">
        <v>10704.75274878157</v>
      </c>
      <c r="F471">
        <v>13338.819906390461</v>
      </c>
      <c r="G471">
        <f t="shared" si="15"/>
        <v>2634.0671576088916</v>
      </c>
    </row>
    <row r="472" spans="1:7" x14ac:dyDescent="0.25">
      <c r="A472">
        <v>11844.154533531515</v>
      </c>
      <c r="B472">
        <v>14640.101592848756</v>
      </c>
      <c r="C472">
        <f t="shared" si="14"/>
        <v>2795.9470593172409</v>
      </c>
      <c r="E472">
        <v>10696.543020148127</v>
      </c>
      <c r="F472">
        <v>13330.72560355122</v>
      </c>
      <c r="G472">
        <f t="shared" si="15"/>
        <v>2634.1825834030933</v>
      </c>
    </row>
    <row r="473" spans="1:7" x14ac:dyDescent="0.25">
      <c r="A473">
        <v>11835.939818189559</v>
      </c>
      <c r="B473">
        <v>14632.002639959568</v>
      </c>
      <c r="C473">
        <f t="shared" si="14"/>
        <v>2796.0628217700087</v>
      </c>
      <c r="E473">
        <v>10688.328304806171</v>
      </c>
      <c r="F473">
        <v>13322.626650662032</v>
      </c>
      <c r="G473">
        <f t="shared" si="15"/>
        <v>2634.298345855861</v>
      </c>
    </row>
    <row r="474" spans="1:7" x14ac:dyDescent="0.25">
      <c r="A474">
        <v>11827.720101594521</v>
      </c>
      <c r="B474">
        <v>14623.899023457787</v>
      </c>
      <c r="C474">
        <f t="shared" si="14"/>
        <v>2796.1789218632657</v>
      </c>
      <c r="E474">
        <v>10680.108588211133</v>
      </c>
      <c r="F474">
        <v>13314.523034160251</v>
      </c>
      <c r="G474">
        <f t="shared" si="15"/>
        <v>2634.4144459491181</v>
      </c>
    </row>
    <row r="475" spans="1:7" x14ac:dyDescent="0.25">
      <c r="A475">
        <v>11819.495369159416</v>
      </c>
      <c r="B475">
        <v>14615.790729741209</v>
      </c>
      <c r="C475">
        <f t="shared" si="14"/>
        <v>2796.2953605817929</v>
      </c>
      <c r="E475">
        <v>10671.883855776028</v>
      </c>
      <c r="F475">
        <v>13306.414740443674</v>
      </c>
      <c r="G475">
        <f t="shared" si="15"/>
        <v>2634.5308846676453</v>
      </c>
    </row>
    <row r="476" spans="1:7" x14ac:dyDescent="0.25">
      <c r="A476">
        <v>11811.265606254707</v>
      </c>
      <c r="B476">
        <v>14607.677745167957</v>
      </c>
      <c r="C476">
        <f t="shared" si="14"/>
        <v>2796.4121389132506</v>
      </c>
      <c r="E476">
        <v>10663.654092871318</v>
      </c>
      <c r="F476">
        <v>13298.301755870421</v>
      </c>
      <c r="G476">
        <f t="shared" si="15"/>
        <v>2634.647662999103</v>
      </c>
    </row>
    <row r="477" spans="1:7" x14ac:dyDescent="0.25">
      <c r="A477">
        <v>11803.030798208194</v>
      </c>
      <c r="B477">
        <v>14599.560056056367</v>
      </c>
      <c r="C477">
        <f t="shared" si="14"/>
        <v>2796.5292578481731</v>
      </c>
      <c r="E477">
        <v>10655.419284824806</v>
      </c>
      <c r="F477">
        <v>13290.184066758831</v>
      </c>
      <c r="G477">
        <f t="shared" si="15"/>
        <v>2634.7647819340255</v>
      </c>
    </row>
    <row r="478" spans="1:7" x14ac:dyDescent="0.25">
      <c r="A478">
        <v>11794.790930304878</v>
      </c>
      <c r="B478">
        <v>14591.437648684869</v>
      </c>
      <c r="C478">
        <f t="shared" si="14"/>
        <v>2796.6467183799905</v>
      </c>
      <c r="E478">
        <v>10647.17941692149</v>
      </c>
      <c r="F478">
        <v>13282.061659387333</v>
      </c>
      <c r="G478">
        <f t="shared" si="15"/>
        <v>2634.8822424658429</v>
      </c>
    </row>
    <row r="479" spans="1:7" x14ac:dyDescent="0.25">
      <c r="A479">
        <v>11786.545987786843</v>
      </c>
      <c r="B479">
        <v>14583.310509291869</v>
      </c>
      <c r="C479">
        <f t="shared" si="14"/>
        <v>2796.7645215050252</v>
      </c>
      <c r="E479">
        <v>10638.934474403455</v>
      </c>
      <c r="F479">
        <v>13273.934519994333</v>
      </c>
      <c r="G479">
        <f t="shared" si="15"/>
        <v>2635.0000455908776</v>
      </c>
    </row>
    <row r="480" spans="1:7" x14ac:dyDescent="0.25">
      <c r="A480">
        <v>11778.295955853131</v>
      </c>
      <c r="B480">
        <v>14575.178624075639</v>
      </c>
      <c r="C480">
        <f t="shared" si="14"/>
        <v>2796.8826682225081</v>
      </c>
      <c r="E480">
        <v>10630.684442469743</v>
      </c>
      <c r="F480">
        <v>13265.802634778103</v>
      </c>
      <c r="G480">
        <f t="shared" si="15"/>
        <v>2635.1181923083604</v>
      </c>
    </row>
    <row r="481" spans="1:7" x14ac:dyDescent="0.25">
      <c r="A481">
        <v>11770.040819659613</v>
      </c>
      <c r="B481">
        <v>14567.041979194197</v>
      </c>
      <c r="C481">
        <f t="shared" si="14"/>
        <v>2797.0011595345841</v>
      </c>
      <c r="E481">
        <v>10622.429306276224</v>
      </c>
      <c r="F481">
        <v>13257.665989896661</v>
      </c>
      <c r="G481">
        <f t="shared" si="15"/>
        <v>2635.2366836204365</v>
      </c>
    </row>
    <row r="482" spans="1:7" x14ac:dyDescent="0.25">
      <c r="A482">
        <v>12452.371572155624</v>
      </c>
      <c r="B482">
        <v>15346.835566244828</v>
      </c>
      <c r="C482">
        <f t="shared" si="14"/>
        <v>2894.4639940892048</v>
      </c>
      <c r="E482">
        <v>11264.593655803817</v>
      </c>
      <c r="F482">
        <v>13991.631417321878</v>
      </c>
      <c r="G482">
        <f t="shared" si="15"/>
        <v>2727.0377615180605</v>
      </c>
    </row>
    <row r="483" spans="1:7" x14ac:dyDescent="0.25">
      <c r="A483">
        <v>12444.106182736798</v>
      </c>
      <c r="B483">
        <v>15338.689360345397</v>
      </c>
      <c r="C483">
        <f t="shared" si="14"/>
        <v>2894.5831776085997</v>
      </c>
      <c r="E483">
        <v>11256.328266384991</v>
      </c>
      <c r="F483">
        <v>13983.485211422447</v>
      </c>
      <c r="G483">
        <f t="shared" si="15"/>
        <v>2727.1569450374554</v>
      </c>
    </row>
    <row r="484" spans="1:7" x14ac:dyDescent="0.25">
      <c r="A484">
        <v>12435.835644265499</v>
      </c>
      <c r="B484">
        <v>15330.538353012091</v>
      </c>
      <c r="C484">
        <f t="shared" si="14"/>
        <v>2894.7027087465922</v>
      </c>
      <c r="E484">
        <v>11248.057727913692</v>
      </c>
      <c r="F484">
        <v>13975.33420408914</v>
      </c>
      <c r="G484">
        <f t="shared" si="15"/>
        <v>2727.2764761754479</v>
      </c>
    </row>
    <row r="485" spans="1:7" x14ac:dyDescent="0.25">
      <c r="A485">
        <v>12427.559941723659</v>
      </c>
      <c r="B485">
        <v>15322.382530240731</v>
      </c>
      <c r="C485">
        <f t="shared" si="14"/>
        <v>2894.8225885170723</v>
      </c>
      <c r="E485">
        <v>11239.782025371853</v>
      </c>
      <c r="F485">
        <v>13967.178381317781</v>
      </c>
      <c r="G485">
        <f t="shared" si="15"/>
        <v>2727.396355945928</v>
      </c>
    </row>
    <row r="486" spans="1:7" x14ac:dyDescent="0.25">
      <c r="A486">
        <v>12419.279060049406</v>
      </c>
      <c r="B486">
        <v>15314.221877986287</v>
      </c>
      <c r="C486">
        <f t="shared" si="14"/>
        <v>2894.9428179368806</v>
      </c>
      <c r="E486">
        <v>11231.5011436976</v>
      </c>
      <c r="F486">
        <v>13959.017729063336</v>
      </c>
      <c r="G486">
        <f t="shared" si="15"/>
        <v>2727.5165853657363</v>
      </c>
    </row>
    <row r="487" spans="1:7" x14ac:dyDescent="0.25">
      <c r="A487">
        <v>12410.992984136936</v>
      </c>
      <c r="B487">
        <v>15306.056382162767</v>
      </c>
      <c r="C487">
        <f t="shared" si="14"/>
        <v>2895.0633980258317</v>
      </c>
      <c r="E487">
        <v>11223.21506778513</v>
      </c>
      <c r="F487">
        <v>13950.852233239817</v>
      </c>
      <c r="G487">
        <f t="shared" si="15"/>
        <v>2727.6371654546874</v>
      </c>
    </row>
    <row r="488" spans="1:7" x14ac:dyDescent="0.25">
      <c r="A488">
        <v>12402.701698836388</v>
      </c>
      <c r="B488">
        <v>15297.886028643097</v>
      </c>
      <c r="C488">
        <f t="shared" si="14"/>
        <v>2895.1843298067088</v>
      </c>
      <c r="E488">
        <v>11214.923782484582</v>
      </c>
      <c r="F488">
        <v>13942.681879720147</v>
      </c>
      <c r="G488">
        <f t="shared" si="15"/>
        <v>2727.7580972355645</v>
      </c>
    </row>
    <row r="489" spans="1:7" x14ac:dyDescent="0.25">
      <c r="A489">
        <v>12394.405188953715</v>
      </c>
      <c r="B489">
        <v>15289.710803258993</v>
      </c>
      <c r="C489">
        <f t="shared" si="14"/>
        <v>2895.3056143052781</v>
      </c>
      <c r="E489">
        <v>11206.627272601909</v>
      </c>
      <c r="F489">
        <v>13934.506654336043</v>
      </c>
      <c r="G489">
        <f t="shared" si="15"/>
        <v>2727.8793817341339</v>
      </c>
    </row>
    <row r="490" spans="1:7" x14ac:dyDescent="0.25">
      <c r="A490">
        <v>12386.103439250548</v>
      </c>
      <c r="B490">
        <v>15281.530691800854</v>
      </c>
      <c r="C490">
        <f t="shared" si="14"/>
        <v>2895.4272525503056</v>
      </c>
      <c r="E490">
        <v>11198.325522898742</v>
      </c>
      <c r="F490">
        <v>13926.326542877903</v>
      </c>
      <c r="G490">
        <f t="shared" si="15"/>
        <v>2728.0010199791614</v>
      </c>
    </row>
    <row r="491" spans="1:7" x14ac:dyDescent="0.25">
      <c r="A491">
        <v>12377.796434444082</v>
      </c>
      <c r="B491">
        <v>15273.345680017626</v>
      </c>
      <c r="C491">
        <f t="shared" si="14"/>
        <v>2895.5492455735439</v>
      </c>
      <c r="E491">
        <v>11190.018518092276</v>
      </c>
      <c r="F491">
        <v>13918.141531094676</v>
      </c>
      <c r="G491">
        <f t="shared" si="15"/>
        <v>2728.1230130023996</v>
      </c>
    </row>
    <row r="492" spans="1:7" x14ac:dyDescent="0.25">
      <c r="A492">
        <v>12369.48415920693</v>
      </c>
      <c r="B492">
        <v>15265.155753616698</v>
      </c>
      <c r="C492">
        <f t="shared" si="14"/>
        <v>2895.6715944097687</v>
      </c>
      <c r="E492">
        <v>11181.706242855123</v>
      </c>
      <c r="F492">
        <v>13909.951604693748</v>
      </c>
      <c r="G492">
        <f t="shared" si="15"/>
        <v>2728.2453618386244</v>
      </c>
    </row>
    <row r="493" spans="1:7" x14ac:dyDescent="0.25">
      <c r="A493">
        <v>12361.166598167003</v>
      </c>
      <c r="B493">
        <v>15256.960898263767</v>
      </c>
      <c r="C493">
        <f t="shared" si="14"/>
        <v>2895.7943000967643</v>
      </c>
      <c r="E493">
        <v>11173.388681815197</v>
      </c>
      <c r="F493">
        <v>13901.756749340817</v>
      </c>
      <c r="G493">
        <f t="shared" si="15"/>
        <v>2728.3680675256201</v>
      </c>
    </row>
    <row r="494" spans="1:7" x14ac:dyDescent="0.25">
      <c r="A494">
        <v>13067.605429018426</v>
      </c>
      <c r="B494">
        <v>16064.273830254157</v>
      </c>
      <c r="C494">
        <f t="shared" si="14"/>
        <v>2996.6684012357309</v>
      </c>
      <c r="E494">
        <v>11838.255285594307</v>
      </c>
      <c r="F494">
        <v>14661.637536118904</v>
      </c>
      <c r="G494">
        <f t="shared" si="15"/>
        <v>2823.3822505245971</v>
      </c>
    </row>
    <row r="495" spans="1:7" x14ac:dyDescent="0.25">
      <c r="A495">
        <v>13059.277250077208</v>
      </c>
      <c r="B495">
        <v>16056.06907382696</v>
      </c>
      <c r="C495">
        <f t="shared" si="14"/>
        <v>2996.7918237497524</v>
      </c>
      <c r="E495">
        <v>11829.927106653089</v>
      </c>
      <c r="F495">
        <v>14653.432779691708</v>
      </c>
      <c r="G495">
        <f t="shared" si="15"/>
        <v>2823.5056730386186</v>
      </c>
    </row>
    <row r="496" spans="1:7" x14ac:dyDescent="0.25">
      <c r="A496">
        <v>13050.943738947413</v>
      </c>
      <c r="B496">
        <v>16047.859345193518</v>
      </c>
      <c r="C496">
        <f t="shared" si="14"/>
        <v>2996.9156062461043</v>
      </c>
      <c r="E496">
        <v>11821.593595523293</v>
      </c>
      <c r="F496">
        <v>14645.223051058265</v>
      </c>
      <c r="G496">
        <f t="shared" si="15"/>
        <v>2823.6294555349723</v>
      </c>
    </row>
    <row r="497" spans="1:7" x14ac:dyDescent="0.25">
      <c r="A497">
        <v>13042.604880076822</v>
      </c>
      <c r="B497">
        <v>16039.644629851562</v>
      </c>
      <c r="C497">
        <f t="shared" si="14"/>
        <v>2997.0397497747399</v>
      </c>
      <c r="E497">
        <v>11813.254736652703</v>
      </c>
      <c r="F497">
        <v>14637.008335716309</v>
      </c>
      <c r="G497">
        <f t="shared" si="15"/>
        <v>2823.7535990636061</v>
      </c>
    </row>
    <row r="498" spans="1:7" x14ac:dyDescent="0.25">
      <c r="A498">
        <v>13034.260657867859</v>
      </c>
      <c r="B498">
        <v>16031.424913256524</v>
      </c>
      <c r="C498">
        <f t="shared" si="14"/>
        <v>2997.164255388665</v>
      </c>
      <c r="E498">
        <v>11804.910514443738</v>
      </c>
      <c r="F498">
        <v>14628.788619121271</v>
      </c>
      <c r="G498">
        <f t="shared" si="15"/>
        <v>2823.878104677533</v>
      </c>
    </row>
    <row r="499" spans="1:7" x14ac:dyDescent="0.25">
      <c r="A499">
        <v>13025.911056677451</v>
      </c>
      <c r="B499">
        <v>16023.200180821419</v>
      </c>
      <c r="C499">
        <f t="shared" si="14"/>
        <v>2997.2891241439684</v>
      </c>
      <c r="E499">
        <v>11796.560913253332</v>
      </c>
      <c r="F499">
        <v>14620.563886686166</v>
      </c>
      <c r="G499">
        <f t="shared" si="15"/>
        <v>2824.0029734328346</v>
      </c>
    </row>
    <row r="500" spans="1:7" x14ac:dyDescent="0.25">
      <c r="A500">
        <v>13017.556060816907</v>
      </c>
      <c r="B500">
        <v>16014.970417916709</v>
      </c>
      <c r="C500">
        <f t="shared" si="14"/>
        <v>2997.4143570998021</v>
      </c>
      <c r="E500">
        <v>11788.205917392788</v>
      </c>
      <c r="F500">
        <v>14612.334123781457</v>
      </c>
      <c r="G500">
        <f t="shared" si="15"/>
        <v>2824.1282063886683</v>
      </c>
    </row>
    <row r="501" spans="1:7" x14ac:dyDescent="0.25">
      <c r="A501">
        <v>13009.195654551768</v>
      </c>
      <c r="B501">
        <v>16006.735609870197</v>
      </c>
      <c r="C501">
        <f t="shared" si="14"/>
        <v>2997.5399553184288</v>
      </c>
      <c r="E501">
        <v>11779.845511127649</v>
      </c>
      <c r="F501">
        <v>14604.099315734944</v>
      </c>
      <c r="G501">
        <f t="shared" si="15"/>
        <v>2824.253804607295</v>
      </c>
    </row>
    <row r="502" spans="1:7" x14ac:dyDescent="0.25">
      <c r="A502">
        <v>13000.82982210169</v>
      </c>
      <c r="B502">
        <v>15998.495741966881</v>
      </c>
      <c r="C502">
        <f t="shared" si="14"/>
        <v>2997.6659198651905</v>
      </c>
      <c r="E502">
        <v>11771.47967867757</v>
      </c>
      <c r="F502">
        <v>14595.859447831628</v>
      </c>
      <c r="G502">
        <f t="shared" si="15"/>
        <v>2824.3797691540585</v>
      </c>
    </row>
    <row r="503" spans="1:7" x14ac:dyDescent="0.25">
      <c r="A503">
        <v>12992.458547640299</v>
      </c>
      <c r="B503">
        <v>15990.250799448846</v>
      </c>
      <c r="C503">
        <f t="shared" si="14"/>
        <v>2997.792251808547</v>
      </c>
      <c r="E503">
        <v>11763.108404216178</v>
      </c>
      <c r="F503">
        <v>14587.614505313593</v>
      </c>
      <c r="G503">
        <f t="shared" si="15"/>
        <v>2824.506101097415</v>
      </c>
    </row>
    <row r="504" spans="1:7" x14ac:dyDescent="0.25">
      <c r="A504">
        <v>12984.081815295061</v>
      </c>
      <c r="B504">
        <v>15982.000767515134</v>
      </c>
      <c r="C504">
        <f t="shared" si="14"/>
        <v>2997.9189522200722</v>
      </c>
      <c r="E504">
        <v>11754.731671870941</v>
      </c>
      <c r="F504">
        <v>14579.364473379881</v>
      </c>
      <c r="G504">
        <f t="shared" si="15"/>
        <v>2824.6328015089402</v>
      </c>
    </row>
    <row r="505" spans="1:7" x14ac:dyDescent="0.25">
      <c r="A505">
        <v>12975.69960914715</v>
      </c>
      <c r="B505">
        <v>15973.745631321615</v>
      </c>
      <c r="C505">
        <f t="shared" si="14"/>
        <v>2998.0460221744652</v>
      </c>
      <c r="E505">
        <v>11746.349465723029</v>
      </c>
      <c r="F505">
        <v>14571.109337186363</v>
      </c>
      <c r="G505">
        <f t="shared" si="15"/>
        <v>2824.7598714633332</v>
      </c>
    </row>
    <row r="506" spans="1:7" x14ac:dyDescent="0.25">
      <c r="A506">
        <v>6610841.9841270261</v>
      </c>
      <c r="B506">
        <v>6663379.6898829173</v>
      </c>
      <c r="C506">
        <f t="shared" si="14"/>
        <v>52537.705755891278</v>
      </c>
      <c r="E506">
        <v>7732081.1443146262</v>
      </c>
      <c r="F506">
        <v>7845870.3803703384</v>
      </c>
      <c r="G506">
        <f t="shared" si="15"/>
        <v>113789.23605571222</v>
      </c>
    </row>
    <row r="508" spans="1:7" x14ac:dyDescent="0.25">
      <c r="A508" s="48">
        <f>NPV(2%/12,A3:A506)+A2</f>
        <v>4215070.5186525313</v>
      </c>
      <c r="B508" s="48">
        <f>NPV(2%/12,B3:B506)+B2</f>
        <v>4578554.7570653995</v>
      </c>
      <c r="C508" s="48">
        <f>NPV(2%/12,C3:C506)+C2</f>
        <v>363484.23841286759</v>
      </c>
      <c r="D508" s="48">
        <f t="shared" ref="D508:G508" si="16">NPV(2%/12,D3:D506)+D2</f>
        <v>0</v>
      </c>
      <c r="E508" s="48">
        <f t="shared" si="16"/>
        <v>4495323.7022198038</v>
      </c>
      <c r="F508" s="48">
        <f t="shared" si="16"/>
        <v>4864704.0955695221</v>
      </c>
      <c r="G508" s="48">
        <f t="shared" si="16"/>
        <v>369380.39334971929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G508"/>
  <sheetViews>
    <sheetView zoomScale="130" zoomScaleNormal="130" workbookViewId="0">
      <selection activeCell="A2" sqref="A2"/>
    </sheetView>
  </sheetViews>
  <sheetFormatPr defaultRowHeight="15" x14ac:dyDescent="0.25"/>
  <cols>
    <col min="1" max="1" width="20.28515625" bestFit="1" customWidth="1"/>
    <col min="2" max="2" width="12.7109375" customWidth="1"/>
    <col min="3" max="3" width="11" customWidth="1"/>
    <col min="5" max="5" width="12.7109375" bestFit="1" customWidth="1"/>
    <col min="6" max="6" width="12.28515625" customWidth="1"/>
    <col min="7" max="7" width="11.7109375" customWidth="1"/>
  </cols>
  <sheetData>
    <row r="1" spans="1:7" x14ac:dyDescent="0.25">
      <c r="A1" t="s">
        <v>112</v>
      </c>
      <c r="B1" t="s">
        <v>121</v>
      </c>
      <c r="E1" t="s">
        <v>116</v>
      </c>
      <c r="F1" t="s">
        <v>122</v>
      </c>
    </row>
    <row r="2" spans="1:7" x14ac:dyDescent="0.25">
      <c r="A2">
        <v>3778.75</v>
      </c>
      <c r="B2">
        <v>5650</v>
      </c>
      <c r="C2">
        <f>B2-A2</f>
        <v>1871.25</v>
      </c>
      <c r="E2">
        <v>3778.75</v>
      </c>
      <c r="F2">
        <v>5650</v>
      </c>
      <c r="G2">
        <f>F2-E2</f>
        <v>1871.25</v>
      </c>
    </row>
    <row r="3" spans="1:7" x14ac:dyDescent="0.25">
      <c r="A3">
        <v>708.03767780146518</v>
      </c>
      <c r="B3">
        <v>145</v>
      </c>
      <c r="C3">
        <f t="shared" ref="C3:C66" si="0">B3-A3</f>
        <v>-563.03767780146518</v>
      </c>
      <c r="E3">
        <v>708.03767780146518</v>
      </c>
      <c r="F3">
        <v>145</v>
      </c>
      <c r="G3">
        <f t="shared" ref="G3:G66" si="1">F3-E3</f>
        <v>-563.03767780146518</v>
      </c>
    </row>
    <row r="4" spans="1:7" x14ac:dyDescent="0.25">
      <c r="A4">
        <v>699.45434446813192</v>
      </c>
      <c r="B4">
        <v>140</v>
      </c>
      <c r="C4">
        <f t="shared" si="0"/>
        <v>-559.45434446813192</v>
      </c>
      <c r="E4">
        <v>699.45434446813192</v>
      </c>
      <c r="F4">
        <v>140</v>
      </c>
      <c r="G4">
        <f t="shared" si="1"/>
        <v>-559.45434446813192</v>
      </c>
    </row>
    <row r="5" spans="1:7" x14ac:dyDescent="0.25">
      <c r="A5">
        <v>690.8693097459095</v>
      </c>
      <c r="B5">
        <v>135</v>
      </c>
      <c r="C5">
        <f t="shared" si="0"/>
        <v>-555.8693097459095</v>
      </c>
      <c r="E5">
        <v>690.8693097459095</v>
      </c>
      <c r="F5">
        <v>135</v>
      </c>
      <c r="G5">
        <f t="shared" si="1"/>
        <v>-555.8693097459095</v>
      </c>
    </row>
    <row r="6" spans="1:7" x14ac:dyDescent="0.25">
      <c r="A6">
        <v>682.2825686724143</v>
      </c>
      <c r="B6">
        <v>130</v>
      </c>
      <c r="C6">
        <f t="shared" si="0"/>
        <v>-552.2825686724143</v>
      </c>
      <c r="E6">
        <v>682.2825686724143</v>
      </c>
      <c r="F6">
        <v>130</v>
      </c>
      <c r="G6">
        <f t="shared" si="1"/>
        <v>-552.2825686724143</v>
      </c>
    </row>
    <row r="7" spans="1:7" x14ac:dyDescent="0.25">
      <c r="A7">
        <v>673.69411627078784</v>
      </c>
      <c r="B7">
        <v>125</v>
      </c>
      <c r="C7">
        <f t="shared" si="0"/>
        <v>-548.69411627078784</v>
      </c>
      <c r="E7">
        <v>673.69411627078784</v>
      </c>
      <c r="F7">
        <v>125</v>
      </c>
      <c r="G7">
        <f t="shared" si="1"/>
        <v>-548.69411627078784</v>
      </c>
    </row>
    <row r="8" spans="1:7" x14ac:dyDescent="0.25">
      <c r="A8">
        <v>665.10394754965671</v>
      </c>
      <c r="B8">
        <v>120</v>
      </c>
      <c r="C8">
        <f t="shared" si="0"/>
        <v>-545.10394754965671</v>
      </c>
      <c r="E8">
        <v>665.10394754965671</v>
      </c>
      <c r="F8">
        <v>120</v>
      </c>
      <c r="G8">
        <f t="shared" si="1"/>
        <v>-545.10394754965671</v>
      </c>
    </row>
    <row r="9" spans="1:7" x14ac:dyDescent="0.25">
      <c r="A9">
        <v>656.51205750308895</v>
      </c>
      <c r="B9">
        <v>115</v>
      </c>
      <c r="C9">
        <f t="shared" si="0"/>
        <v>-541.51205750308895</v>
      </c>
      <c r="E9">
        <v>656.51205750308895</v>
      </c>
      <c r="F9">
        <v>115</v>
      </c>
      <c r="G9">
        <f t="shared" si="1"/>
        <v>-541.51205750308895</v>
      </c>
    </row>
    <row r="10" spans="1:7" x14ac:dyDescent="0.25">
      <c r="A10">
        <v>647.91844111055195</v>
      </c>
      <c r="B10">
        <v>110</v>
      </c>
      <c r="C10">
        <f t="shared" si="0"/>
        <v>-537.91844111055195</v>
      </c>
      <c r="E10">
        <v>647.91844111055195</v>
      </c>
      <c r="F10">
        <v>110</v>
      </c>
      <c r="G10">
        <f t="shared" si="1"/>
        <v>-537.91844111055195</v>
      </c>
    </row>
    <row r="11" spans="1:7" x14ac:dyDescent="0.25">
      <c r="A11">
        <v>639.32309333687022</v>
      </c>
      <c r="B11">
        <v>105</v>
      </c>
      <c r="C11">
        <f t="shared" si="0"/>
        <v>-534.32309333687022</v>
      </c>
      <c r="E11">
        <v>639.32309333687022</v>
      </c>
      <c r="F11">
        <v>105</v>
      </c>
      <c r="G11">
        <f t="shared" si="1"/>
        <v>-534.32309333687022</v>
      </c>
    </row>
    <row r="12" spans="1:7" x14ac:dyDescent="0.25">
      <c r="A12">
        <v>630.72600913218173</v>
      </c>
      <c r="B12">
        <v>100</v>
      </c>
      <c r="C12">
        <f t="shared" si="0"/>
        <v>-530.72600913218173</v>
      </c>
      <c r="E12">
        <v>630.72600913218173</v>
      </c>
      <c r="F12">
        <v>100</v>
      </c>
      <c r="G12">
        <f t="shared" si="1"/>
        <v>-530.72600913218173</v>
      </c>
    </row>
    <row r="13" spans="1:7" x14ac:dyDescent="0.25">
      <c r="A13">
        <v>622.12718343189636</v>
      </c>
      <c r="B13">
        <v>95</v>
      </c>
      <c r="C13">
        <f t="shared" si="0"/>
        <v>-527.12718343189636</v>
      </c>
      <c r="E13">
        <v>622.12718343189636</v>
      </c>
      <c r="F13">
        <v>95</v>
      </c>
      <c r="G13">
        <f t="shared" si="1"/>
        <v>-527.12718343189636</v>
      </c>
    </row>
    <row r="14" spans="1:7" x14ac:dyDescent="0.25">
      <c r="A14">
        <v>679.79379865665146</v>
      </c>
      <c r="B14">
        <v>-32</v>
      </c>
      <c r="C14">
        <f t="shared" si="0"/>
        <v>-711.79379865665146</v>
      </c>
      <c r="E14">
        <v>679.79379865665146</v>
      </c>
      <c r="F14">
        <v>-32</v>
      </c>
      <c r="G14">
        <f t="shared" si="1"/>
        <v>-711.79379865665146</v>
      </c>
    </row>
    <row r="15" spans="1:7" x14ac:dyDescent="0.25">
      <c r="A15">
        <v>671.19147471227075</v>
      </c>
      <c r="B15">
        <v>-37</v>
      </c>
      <c r="C15">
        <f t="shared" si="0"/>
        <v>-708.19147471227075</v>
      </c>
      <c r="E15">
        <v>671.19147471227075</v>
      </c>
      <c r="F15">
        <v>-37</v>
      </c>
      <c r="G15">
        <f t="shared" si="1"/>
        <v>-708.19147471227075</v>
      </c>
    </row>
    <row r="16" spans="1:7" x14ac:dyDescent="0.25">
      <c r="A16">
        <v>662.58739398971875</v>
      </c>
      <c r="B16">
        <v>-42</v>
      </c>
      <c r="C16">
        <f t="shared" si="0"/>
        <v>-704.58739398971875</v>
      </c>
      <c r="E16">
        <v>662.58739398971875</v>
      </c>
      <c r="F16">
        <v>-42</v>
      </c>
      <c r="G16">
        <f t="shared" si="1"/>
        <v>-704.58739398971875</v>
      </c>
    </row>
    <row r="17" spans="1:7" x14ac:dyDescent="0.25">
      <c r="A17">
        <v>653.98155136505966</v>
      </c>
      <c r="B17">
        <v>-47</v>
      </c>
      <c r="C17">
        <f t="shared" si="0"/>
        <v>-700.98155136505966</v>
      </c>
      <c r="E17">
        <v>653.98155136505966</v>
      </c>
      <c r="F17">
        <v>-47</v>
      </c>
      <c r="G17">
        <f t="shared" si="1"/>
        <v>-700.98155136505966</v>
      </c>
    </row>
    <row r="18" spans="1:7" x14ac:dyDescent="0.25">
      <c r="A18">
        <v>645.37394169941172</v>
      </c>
      <c r="B18">
        <v>-52</v>
      </c>
      <c r="C18">
        <f t="shared" si="0"/>
        <v>-697.37394169941172</v>
      </c>
      <c r="E18">
        <v>645.37394169941172</v>
      </c>
      <c r="F18">
        <v>-52</v>
      </c>
      <c r="G18">
        <f t="shared" si="1"/>
        <v>-697.37394169941172</v>
      </c>
    </row>
    <row r="19" spans="1:7" x14ac:dyDescent="0.25">
      <c r="A19">
        <v>636.76455983890583</v>
      </c>
      <c r="B19">
        <v>-57</v>
      </c>
      <c r="C19">
        <f t="shared" si="0"/>
        <v>-693.76455983890583</v>
      </c>
      <c r="E19">
        <v>636.76455983890583</v>
      </c>
      <c r="F19">
        <v>-57</v>
      </c>
      <c r="G19">
        <f t="shared" si="1"/>
        <v>-693.76455983890583</v>
      </c>
    </row>
    <row r="20" spans="1:7" x14ac:dyDescent="0.25">
      <c r="A20">
        <v>628.15340061463996</v>
      </c>
      <c r="B20">
        <v>-62</v>
      </c>
      <c r="C20">
        <f t="shared" si="0"/>
        <v>-690.15340061463996</v>
      </c>
      <c r="E20">
        <v>628.15340061463996</v>
      </c>
      <c r="F20">
        <v>-62</v>
      </c>
      <c r="G20">
        <f t="shared" si="1"/>
        <v>-690.15340061463996</v>
      </c>
    </row>
    <row r="21" spans="1:7" x14ac:dyDescent="0.25">
      <c r="A21">
        <v>619.54045884263678</v>
      </c>
      <c r="B21">
        <v>-67</v>
      </c>
      <c r="C21">
        <f t="shared" si="0"/>
        <v>-686.54045884263678</v>
      </c>
      <c r="E21">
        <v>619.54045884263678</v>
      </c>
      <c r="F21">
        <v>-67</v>
      </c>
      <c r="G21">
        <f t="shared" si="1"/>
        <v>-686.54045884263678</v>
      </c>
    </row>
    <row r="22" spans="1:7" x14ac:dyDescent="0.25">
      <c r="A22">
        <v>610.92572932379846</v>
      </c>
      <c r="B22">
        <v>-72</v>
      </c>
      <c r="C22">
        <f t="shared" si="0"/>
        <v>-682.92572932379846</v>
      </c>
      <c r="E22">
        <v>610.92572932379846</v>
      </c>
      <c r="F22">
        <v>-72</v>
      </c>
      <c r="G22">
        <f t="shared" si="1"/>
        <v>-682.92572932379846</v>
      </c>
    </row>
    <row r="23" spans="1:7" x14ac:dyDescent="0.25">
      <c r="A23">
        <v>602.30920684386365</v>
      </c>
      <c r="B23">
        <v>-77</v>
      </c>
      <c r="C23">
        <f t="shared" si="0"/>
        <v>-679.30920684386365</v>
      </c>
      <c r="E23">
        <v>602.30920684386365</v>
      </c>
      <c r="F23">
        <v>-77</v>
      </c>
      <c r="G23">
        <f t="shared" si="1"/>
        <v>-679.30920684386365</v>
      </c>
    </row>
    <row r="24" spans="1:7" x14ac:dyDescent="0.25">
      <c r="A24">
        <v>593.69088617336229</v>
      </c>
      <c r="B24">
        <v>-82</v>
      </c>
      <c r="C24">
        <f t="shared" si="0"/>
        <v>-675.69088617336229</v>
      </c>
      <c r="E24">
        <v>593.69088617336229</v>
      </c>
      <c r="F24">
        <v>-82</v>
      </c>
      <c r="G24">
        <f t="shared" si="1"/>
        <v>-675.69088617336229</v>
      </c>
    </row>
    <row r="25" spans="1:7" x14ac:dyDescent="0.25">
      <c r="A25">
        <v>585.07076206757199</v>
      </c>
      <c r="B25">
        <v>-87</v>
      </c>
      <c r="C25">
        <f t="shared" si="0"/>
        <v>-672.07076206757199</v>
      </c>
      <c r="E25">
        <v>585.07076206757199</v>
      </c>
      <c r="F25">
        <v>-87</v>
      </c>
      <c r="G25">
        <f t="shared" si="1"/>
        <v>-672.07076206757199</v>
      </c>
    </row>
    <row r="26" spans="1:7" x14ac:dyDescent="0.25">
      <c r="A26">
        <v>641.86336832897496</v>
      </c>
      <c r="B26">
        <v>4122.3079999999982</v>
      </c>
      <c r="C26">
        <f t="shared" si="0"/>
        <v>3480.4446316710232</v>
      </c>
      <c r="E26">
        <v>641.86336832897496</v>
      </c>
      <c r="F26">
        <v>4122.3079999999982</v>
      </c>
      <c r="G26">
        <f t="shared" si="1"/>
        <v>3480.4446316710232</v>
      </c>
    </row>
    <row r="27" spans="1:7" x14ac:dyDescent="0.25">
      <c r="A27">
        <v>633.23962155720619</v>
      </c>
      <c r="B27">
        <v>606.32055279403369</v>
      </c>
      <c r="C27">
        <f t="shared" si="0"/>
        <v>-26.919068763172504</v>
      </c>
      <c r="E27">
        <v>633.23962155720619</v>
      </c>
      <c r="F27">
        <v>606.32055279403369</v>
      </c>
      <c r="G27">
        <f t="shared" si="1"/>
        <v>-26.919068763172504</v>
      </c>
    </row>
    <row r="28" spans="1:7" x14ac:dyDescent="0.25">
      <c r="A28">
        <v>624.6140555240197</v>
      </c>
      <c r="B28">
        <v>597.73721946070043</v>
      </c>
      <c r="C28">
        <f t="shared" si="0"/>
        <v>-26.876836063319274</v>
      </c>
      <c r="E28">
        <v>624.6140555240197</v>
      </c>
      <c r="F28">
        <v>597.73721946070043</v>
      </c>
      <c r="G28">
        <f t="shared" si="1"/>
        <v>-26.876836063319274</v>
      </c>
    </row>
    <row r="29" spans="1:7" x14ac:dyDescent="0.25">
      <c r="A29">
        <v>615.9866649232365</v>
      </c>
      <c r="B29">
        <v>589.15218473847801</v>
      </c>
      <c r="C29">
        <f t="shared" si="0"/>
        <v>-26.83448018475849</v>
      </c>
      <c r="E29">
        <v>615.9866649232365</v>
      </c>
      <c r="F29">
        <v>589.15218473847801</v>
      </c>
      <c r="G29">
        <f t="shared" si="1"/>
        <v>-26.83448018475849</v>
      </c>
    </row>
    <row r="30" spans="1:7" x14ac:dyDescent="0.25">
      <c r="A30">
        <v>607.35744443320118</v>
      </c>
      <c r="B30">
        <v>580.56544366498281</v>
      </c>
      <c r="C30">
        <f t="shared" si="0"/>
        <v>-26.792000768218372</v>
      </c>
      <c r="E30">
        <v>607.35744443320118</v>
      </c>
      <c r="F30">
        <v>580.56544366498281</v>
      </c>
      <c r="G30">
        <f t="shared" si="1"/>
        <v>-26.792000768218372</v>
      </c>
    </row>
    <row r="31" spans="1:7" x14ac:dyDescent="0.25">
      <c r="A31">
        <v>598.72638871673644</v>
      </c>
      <c r="B31">
        <v>571.97699126335635</v>
      </c>
      <c r="C31">
        <f t="shared" si="0"/>
        <v>-26.749397453380084</v>
      </c>
      <c r="E31">
        <v>598.72638871673644</v>
      </c>
      <c r="F31">
        <v>571.97699126335635</v>
      </c>
      <c r="G31">
        <f t="shared" si="1"/>
        <v>-26.749397453380084</v>
      </c>
    </row>
    <row r="32" spans="1:7" x14ac:dyDescent="0.25">
      <c r="A32">
        <v>590.09349242109852</v>
      </c>
      <c r="B32">
        <v>563.38682254222533</v>
      </c>
      <c r="C32">
        <f t="shared" si="0"/>
        <v>-26.706669878873186</v>
      </c>
      <c r="E32">
        <v>590.09349242109852</v>
      </c>
      <c r="F32">
        <v>563.38682254222533</v>
      </c>
      <c r="G32">
        <f t="shared" si="1"/>
        <v>-26.706669878873186</v>
      </c>
    </row>
    <row r="33" spans="1:7" x14ac:dyDescent="0.25">
      <c r="A33">
        <v>581.45875017793196</v>
      </c>
      <c r="B33">
        <v>554.79493249565746</v>
      </c>
      <c r="C33">
        <f t="shared" si="0"/>
        <v>-26.663817682274498</v>
      </c>
      <c r="E33">
        <v>581.45875017793196</v>
      </c>
      <c r="F33">
        <v>554.79493249565746</v>
      </c>
      <c r="G33">
        <f t="shared" si="1"/>
        <v>-26.663817682274498</v>
      </c>
    </row>
    <row r="34" spans="1:7" x14ac:dyDescent="0.25">
      <c r="A34">
        <v>572.82215660322254</v>
      </c>
      <c r="B34">
        <v>546.20131610312058</v>
      </c>
      <c r="C34">
        <f t="shared" si="0"/>
        <v>-26.620840500101963</v>
      </c>
      <c r="E34">
        <v>572.82215660322254</v>
      </c>
      <c r="F34">
        <v>546.20131610312058</v>
      </c>
      <c r="G34">
        <f t="shared" si="1"/>
        <v>-26.620840500101963</v>
      </c>
    </row>
    <row r="35" spans="1:7" x14ac:dyDescent="0.25">
      <c r="A35">
        <v>564.18370629725382</v>
      </c>
      <c r="B35">
        <v>537.60596832943872</v>
      </c>
      <c r="C35">
        <f t="shared" si="0"/>
        <v>-26.577737967815096</v>
      </c>
      <c r="E35">
        <v>564.18370629725382</v>
      </c>
      <c r="F35">
        <v>537.60596832943872</v>
      </c>
      <c r="G35">
        <f t="shared" si="1"/>
        <v>-26.577737967815096</v>
      </c>
    </row>
    <row r="36" spans="1:7" x14ac:dyDescent="0.25">
      <c r="A36">
        <v>555.5433938445592</v>
      </c>
      <c r="B36">
        <v>529.00888412475035</v>
      </c>
      <c r="C36">
        <f t="shared" si="0"/>
        <v>-26.534509719808852</v>
      </c>
      <c r="E36">
        <v>555.5433938445592</v>
      </c>
      <c r="F36">
        <v>529.00888412475035</v>
      </c>
      <c r="G36">
        <f t="shared" si="1"/>
        <v>-26.534509719808852</v>
      </c>
    </row>
    <row r="37" spans="1:7" x14ac:dyDescent="0.25">
      <c r="A37">
        <v>546.90121381387758</v>
      </c>
      <c r="B37">
        <v>520.41005842446486</v>
      </c>
      <c r="C37">
        <f t="shared" si="0"/>
        <v>-26.491155389412711</v>
      </c>
      <c r="E37">
        <v>546.90121381387758</v>
      </c>
      <c r="F37">
        <v>520.41005842446486</v>
      </c>
      <c r="G37">
        <f t="shared" si="1"/>
        <v>-26.491155389412711</v>
      </c>
    </row>
    <row r="38" spans="1:7" x14ac:dyDescent="0.25">
      <c r="A38">
        <v>602.59571668779154</v>
      </c>
      <c r="B38">
        <v>598.59912831588508</v>
      </c>
      <c r="C38">
        <f t="shared" si="0"/>
        <v>-3.996588371906455</v>
      </c>
      <c r="E38">
        <v>602.59571668779154</v>
      </c>
      <c r="F38">
        <v>598.59912831588508</v>
      </c>
      <c r="G38">
        <f t="shared" si="1"/>
        <v>-3.996588371906455</v>
      </c>
    </row>
    <row r="39" spans="1:7" x14ac:dyDescent="0.25">
      <c r="A39">
        <v>593.9497851439412</v>
      </c>
      <c r="B39">
        <v>589.99680437150437</v>
      </c>
      <c r="C39">
        <f t="shared" si="0"/>
        <v>-3.9529807724368311</v>
      </c>
      <c r="E39">
        <v>593.9497851439412</v>
      </c>
      <c r="F39">
        <v>589.99680437150437</v>
      </c>
      <c r="G39">
        <f t="shared" si="1"/>
        <v>-3.9529807724368311</v>
      </c>
    </row>
    <row r="40" spans="1:7" x14ac:dyDescent="0.25">
      <c r="A40">
        <v>585.30196963308777</v>
      </c>
      <c r="B40">
        <v>581.39272364895237</v>
      </c>
      <c r="C40">
        <f t="shared" si="0"/>
        <v>-3.9092459841353957</v>
      </c>
      <c r="E40">
        <v>585.30196963308777</v>
      </c>
      <c r="F40">
        <v>581.39272364895237</v>
      </c>
      <c r="G40">
        <f t="shared" si="1"/>
        <v>-3.9092459841353957</v>
      </c>
    </row>
    <row r="41" spans="1:7" x14ac:dyDescent="0.25">
      <c r="A41">
        <v>576.65226466032777</v>
      </c>
      <c r="B41">
        <v>572.78688102429328</v>
      </c>
      <c r="C41">
        <f t="shared" si="0"/>
        <v>-3.865383636034494</v>
      </c>
      <c r="E41">
        <v>576.65226466032777</v>
      </c>
      <c r="F41">
        <v>572.78688102429328</v>
      </c>
      <c r="G41">
        <f t="shared" si="1"/>
        <v>-3.865383636034494</v>
      </c>
    </row>
    <row r="42" spans="1:7" x14ac:dyDescent="0.25">
      <c r="A42">
        <v>568.00066471473065</v>
      </c>
      <c r="B42">
        <v>564.17927135864534</v>
      </c>
      <c r="C42">
        <f t="shared" si="0"/>
        <v>-3.8213933560853093</v>
      </c>
      <c r="E42">
        <v>568.00066471473065</v>
      </c>
      <c r="F42">
        <v>564.17927135864534</v>
      </c>
      <c r="G42">
        <f t="shared" si="1"/>
        <v>-3.8213933560853093</v>
      </c>
    </row>
    <row r="43" spans="1:7" x14ac:dyDescent="0.25">
      <c r="A43">
        <v>559.34716426929208</v>
      </c>
      <c r="B43">
        <v>555.56988949813945</v>
      </c>
      <c r="C43">
        <f t="shared" si="0"/>
        <v>-3.7772747711526335</v>
      </c>
      <c r="E43">
        <v>559.34716426929208</v>
      </c>
      <c r="F43">
        <v>555.56988949813945</v>
      </c>
      <c r="G43">
        <f t="shared" si="1"/>
        <v>-3.7772747711526335</v>
      </c>
    </row>
    <row r="44" spans="1:7" x14ac:dyDescent="0.25">
      <c r="A44">
        <v>550.69175778088788</v>
      </c>
      <c r="B44">
        <v>546.95873027387347</v>
      </c>
      <c r="C44">
        <f t="shared" si="0"/>
        <v>-3.7330275070144125</v>
      </c>
      <c r="E44">
        <v>550.69175778088788</v>
      </c>
      <c r="F44">
        <v>546.95873027387347</v>
      </c>
      <c r="G44">
        <f t="shared" si="1"/>
        <v>-3.7330275070144125</v>
      </c>
    </row>
    <row r="45" spans="1:7" x14ac:dyDescent="0.25">
      <c r="A45">
        <v>542.03443969022555</v>
      </c>
      <c r="B45">
        <v>538.3457885018704</v>
      </c>
      <c r="C45">
        <f t="shared" si="0"/>
        <v>-3.688651188355152</v>
      </c>
      <c r="E45">
        <v>542.03443969022555</v>
      </c>
      <c r="F45">
        <v>538.3457885018704</v>
      </c>
      <c r="G45">
        <f t="shared" si="1"/>
        <v>-3.688651188355152</v>
      </c>
    </row>
    <row r="46" spans="1:7" x14ac:dyDescent="0.25">
      <c r="A46">
        <v>533.3752044217988</v>
      </c>
      <c r="B46">
        <v>529.73105898303197</v>
      </c>
      <c r="C46">
        <f t="shared" si="0"/>
        <v>-3.6441454387668273</v>
      </c>
      <c r="E46">
        <v>533.3752044217988</v>
      </c>
      <c r="F46">
        <v>529.73105898303197</v>
      </c>
      <c r="G46">
        <f t="shared" si="1"/>
        <v>-3.6441454387668273</v>
      </c>
    </row>
    <row r="47" spans="1:7" x14ac:dyDescent="0.25">
      <c r="A47">
        <v>524.71404638383933</v>
      </c>
      <c r="B47">
        <v>521.11453650309727</v>
      </c>
      <c r="C47">
        <f t="shared" si="0"/>
        <v>-3.5995098807420618</v>
      </c>
      <c r="E47">
        <v>524.71404638383933</v>
      </c>
      <c r="F47">
        <v>521.11453650309727</v>
      </c>
      <c r="G47">
        <f t="shared" si="1"/>
        <v>-3.5995098807420618</v>
      </c>
    </row>
    <row r="48" spans="1:7" x14ac:dyDescent="0.25">
      <c r="A48">
        <v>516.0509599682689</v>
      </c>
      <c r="B48">
        <v>512.49621583259591</v>
      </c>
      <c r="C48">
        <f t="shared" si="0"/>
        <v>-3.5547441356729905</v>
      </c>
      <c r="E48">
        <v>516.0509599682689</v>
      </c>
      <c r="F48">
        <v>512.49621583259591</v>
      </c>
      <c r="G48">
        <f t="shared" si="1"/>
        <v>-3.5547441356729905</v>
      </c>
    </row>
    <row r="49" spans="1:7" x14ac:dyDescent="0.25">
      <c r="A49">
        <v>507.38593955065329</v>
      </c>
      <c r="B49">
        <v>503.87609172680556</v>
      </c>
      <c r="C49">
        <f t="shared" si="0"/>
        <v>-3.5098478238477355</v>
      </c>
      <c r="E49">
        <v>507.38593955065329</v>
      </c>
      <c r="F49">
        <v>503.87609172680556</v>
      </c>
      <c r="G49">
        <f t="shared" si="1"/>
        <v>-3.5098478238477355</v>
      </c>
    </row>
    <row r="50" spans="1:7" x14ac:dyDescent="0.25">
      <c r="A50">
        <v>561.73859786537923</v>
      </c>
      <c r="B50">
        <v>581.5106515562062</v>
      </c>
      <c r="C50">
        <f t="shared" si="0"/>
        <v>19.772053690826965</v>
      </c>
      <c r="E50">
        <v>561.73859786537923</v>
      </c>
      <c r="F50">
        <v>581.5106515562062</v>
      </c>
      <c r="G50">
        <f t="shared" si="1"/>
        <v>19.772053690826965</v>
      </c>
    </row>
    <row r="51" spans="1:7" x14ac:dyDescent="0.25">
      <c r="A51">
        <v>553.0696925047024</v>
      </c>
      <c r="B51">
        <v>572.88690478443766</v>
      </c>
      <c r="C51">
        <f t="shared" si="0"/>
        <v>19.817212279735259</v>
      </c>
      <c r="E51">
        <v>553.0696925047024</v>
      </c>
      <c r="F51">
        <v>572.88690478443766</v>
      </c>
      <c r="G51">
        <f t="shared" si="1"/>
        <v>19.817212279735259</v>
      </c>
    </row>
    <row r="52" spans="1:7" x14ac:dyDescent="0.25">
      <c r="A52">
        <v>544.39883617005682</v>
      </c>
      <c r="B52">
        <v>564.26133875125117</v>
      </c>
      <c r="C52">
        <f t="shared" si="0"/>
        <v>19.862502581194349</v>
      </c>
      <c r="E52">
        <v>544.39883617005682</v>
      </c>
      <c r="F52">
        <v>564.26133875125117</v>
      </c>
      <c r="G52">
        <f t="shared" si="1"/>
        <v>19.862502581194349</v>
      </c>
    </row>
    <row r="53" spans="1:7" x14ac:dyDescent="0.25">
      <c r="A53">
        <v>535.72602317110193</v>
      </c>
      <c r="B53">
        <v>555.63394815046797</v>
      </c>
      <c r="C53">
        <f t="shared" si="0"/>
        <v>19.907924979366044</v>
      </c>
      <c r="E53">
        <v>535.72602317110193</v>
      </c>
      <c r="F53">
        <v>555.63394815046797</v>
      </c>
      <c r="G53">
        <f t="shared" si="1"/>
        <v>19.907924979366044</v>
      </c>
    </row>
    <row r="54" spans="1:7" x14ac:dyDescent="0.25">
      <c r="A54">
        <v>527.05124780090011</v>
      </c>
      <c r="B54">
        <v>547.00472766043265</v>
      </c>
      <c r="C54">
        <f t="shared" si="0"/>
        <v>19.953479859532536</v>
      </c>
      <c r="E54">
        <v>527.05124780090011</v>
      </c>
      <c r="F54">
        <v>547.00472766043265</v>
      </c>
      <c r="G54">
        <f t="shared" si="1"/>
        <v>19.953479859532536</v>
      </c>
    </row>
    <row r="55" spans="1:7" x14ac:dyDescent="0.25">
      <c r="A55">
        <v>518.37450433586855</v>
      </c>
      <c r="B55">
        <v>538.37367194396791</v>
      </c>
      <c r="C55">
        <f t="shared" si="0"/>
        <v>19.999167608099356</v>
      </c>
      <c r="E55">
        <v>518.37450433586855</v>
      </c>
      <c r="F55">
        <v>538.37367194396791</v>
      </c>
      <c r="G55">
        <f t="shared" si="1"/>
        <v>19.999167608099356</v>
      </c>
    </row>
    <row r="56" spans="1:7" x14ac:dyDescent="0.25">
      <c r="A56">
        <v>509.69578703573052</v>
      </c>
      <c r="B56">
        <v>529.74077564832999</v>
      </c>
      <c r="C56">
        <f t="shared" si="0"/>
        <v>20.044988612599468</v>
      </c>
      <c r="E56">
        <v>509.69578703573052</v>
      </c>
      <c r="F56">
        <v>529.74077564832999</v>
      </c>
      <c r="G56">
        <f t="shared" si="1"/>
        <v>20.044988612599468</v>
      </c>
    </row>
    <row r="57" spans="1:7" x14ac:dyDescent="0.25">
      <c r="A57">
        <v>501.01509014346721</v>
      </c>
      <c r="B57">
        <v>521.10603340516343</v>
      </c>
      <c r="C57">
        <f t="shared" si="0"/>
        <v>20.090943261696225</v>
      </c>
      <c r="E57">
        <v>501.01509014346721</v>
      </c>
      <c r="F57">
        <v>521.10603340516343</v>
      </c>
      <c r="G57">
        <f t="shared" si="1"/>
        <v>20.090943261696225</v>
      </c>
    </row>
    <row r="58" spans="1:7" x14ac:dyDescent="0.25">
      <c r="A58">
        <v>492.33240788526814</v>
      </c>
      <c r="B58">
        <v>512.46943983045401</v>
      </c>
      <c r="C58">
        <f t="shared" si="0"/>
        <v>20.137031945185868</v>
      </c>
      <c r="E58">
        <v>492.33240788526814</v>
      </c>
      <c r="F58">
        <v>512.46943983045401</v>
      </c>
      <c r="G58">
        <f t="shared" si="1"/>
        <v>20.137031945185868</v>
      </c>
    </row>
    <row r="59" spans="1:7" x14ac:dyDescent="0.25">
      <c r="A59">
        <v>483.64773447048265</v>
      </c>
      <c r="B59">
        <v>503.83098952448529</v>
      </c>
      <c r="C59">
        <f t="shared" si="0"/>
        <v>20.183255054002643</v>
      </c>
      <c r="E59">
        <v>483.64773447048265</v>
      </c>
      <c r="F59">
        <v>503.83098952448529</v>
      </c>
      <c r="G59">
        <f t="shared" si="1"/>
        <v>20.183255054002643</v>
      </c>
    </row>
    <row r="60" spans="1:7" x14ac:dyDescent="0.25">
      <c r="A60">
        <v>474.96106409157062</v>
      </c>
      <c r="B60">
        <v>495.19067707179067</v>
      </c>
      <c r="C60">
        <f t="shared" si="0"/>
        <v>20.229612980220054</v>
      </c>
      <c r="E60">
        <v>474.96106409157062</v>
      </c>
      <c r="F60">
        <v>495.19067707179067</v>
      </c>
      <c r="G60">
        <f t="shared" si="1"/>
        <v>20.229612980220054</v>
      </c>
    </row>
    <row r="61" spans="1:7" x14ac:dyDescent="0.25">
      <c r="A61">
        <v>466.27239092405341</v>
      </c>
      <c r="B61">
        <v>486.54849704110904</v>
      </c>
      <c r="C61">
        <f t="shared" si="0"/>
        <v>20.276106117055633</v>
      </c>
      <c r="E61">
        <v>466.27239092405341</v>
      </c>
      <c r="F61">
        <v>486.54849704110904</v>
      </c>
      <c r="G61">
        <f t="shared" si="1"/>
        <v>20.276106117055633</v>
      </c>
    </row>
    <row r="62" spans="1:7" x14ac:dyDescent="0.25">
      <c r="A62">
        <v>-5730.9815908749088</v>
      </c>
      <c r="B62">
        <v>-5078.6086911618277</v>
      </c>
      <c r="C62">
        <f t="shared" si="0"/>
        <v>652.3728997130811</v>
      </c>
      <c r="E62">
        <v>-5730.9815908749088</v>
      </c>
      <c r="F62">
        <v>-5078.6086911618277</v>
      </c>
      <c r="G62">
        <f t="shared" si="1"/>
        <v>652.3728997130811</v>
      </c>
    </row>
    <row r="63" spans="1:7" x14ac:dyDescent="0.25">
      <c r="A63">
        <v>218.70376894255458</v>
      </c>
      <c r="B63">
        <v>194.12343339795001</v>
      </c>
      <c r="C63">
        <f t="shared" si="0"/>
        <v>-24.580335544604566</v>
      </c>
      <c r="E63">
        <v>218.70376894255458</v>
      </c>
      <c r="F63">
        <v>194.12343339795001</v>
      </c>
      <c r="G63">
        <f t="shared" si="1"/>
        <v>-24.580335544604566</v>
      </c>
    </row>
    <row r="64" spans="1:7" x14ac:dyDescent="0.25">
      <c r="A64">
        <v>212.00905229222121</v>
      </c>
      <c r="B64">
        <v>187.47561788709658</v>
      </c>
      <c r="C64">
        <f t="shared" si="0"/>
        <v>-24.533434405124638</v>
      </c>
      <c r="E64">
        <v>212.00905229222121</v>
      </c>
      <c r="F64">
        <v>187.47561788709658</v>
      </c>
      <c r="G64">
        <f t="shared" si="1"/>
        <v>-24.533434405124638</v>
      </c>
    </row>
    <row r="65" spans="1:7" x14ac:dyDescent="0.25">
      <c r="A65">
        <v>205.31230938499107</v>
      </c>
      <c r="B65">
        <v>180.82591291433658</v>
      </c>
      <c r="C65">
        <f t="shared" si="0"/>
        <v>-24.486396470654483</v>
      </c>
      <c r="E65">
        <v>205.31230938499107</v>
      </c>
      <c r="F65">
        <v>180.82591291433658</v>
      </c>
      <c r="G65">
        <f t="shared" si="1"/>
        <v>-24.486396470654483</v>
      </c>
    </row>
    <row r="66" spans="1:7" x14ac:dyDescent="0.25">
      <c r="A66">
        <v>198.61353431094813</v>
      </c>
      <c r="B66">
        <v>174.17431296873946</v>
      </c>
      <c r="C66">
        <f t="shared" si="0"/>
        <v>-24.439221342208668</v>
      </c>
      <c r="E66">
        <v>198.61353431094813</v>
      </c>
      <c r="F66">
        <v>174.17431296873946</v>
      </c>
      <c r="G66">
        <f t="shared" si="1"/>
        <v>-24.439221342208668</v>
      </c>
    </row>
    <row r="67" spans="1:7" x14ac:dyDescent="0.25">
      <c r="A67">
        <v>191.91272114293929</v>
      </c>
      <c r="B67">
        <v>167.52081252330089</v>
      </c>
      <c r="C67">
        <f t="shared" ref="C67:C130" si="2">B67-A67</f>
        <v>-24.3919086196384</v>
      </c>
      <c r="E67">
        <v>191.91272114293929</v>
      </c>
      <c r="F67">
        <v>167.52081252330089</v>
      </c>
      <c r="G67">
        <f t="shared" ref="G67:G130" si="3">F67-E67</f>
        <v>-24.3919086196384</v>
      </c>
    </row>
    <row r="68" spans="1:7" x14ac:dyDescent="0.25">
      <c r="A68">
        <v>185.20986393652379</v>
      </c>
      <c r="B68">
        <v>160.86540603489647</v>
      </c>
      <c r="C68">
        <f t="shared" si="2"/>
        <v>-24.344457901627322</v>
      </c>
      <c r="E68">
        <v>185.20986393652379</v>
      </c>
      <c r="F68">
        <v>160.86540603489647</v>
      </c>
      <c r="G68">
        <f t="shared" si="3"/>
        <v>-24.344457901627322</v>
      </c>
    </row>
    <row r="69" spans="1:7" x14ac:dyDescent="0.25">
      <c r="A69">
        <v>178.50495672992281</v>
      </c>
      <c r="B69">
        <v>154.20808794423436</v>
      </c>
      <c r="C69">
        <f t="shared" si="2"/>
        <v>-24.296868785688446</v>
      </c>
      <c r="E69">
        <v>178.50495672992281</v>
      </c>
      <c r="F69">
        <v>154.20808794423436</v>
      </c>
      <c r="G69">
        <f t="shared" si="3"/>
        <v>-24.296868785688446</v>
      </c>
    </row>
    <row r="70" spans="1:7" x14ac:dyDescent="0.25">
      <c r="A70">
        <v>171.79799354396926</v>
      </c>
      <c r="B70">
        <v>147.54885267580761</v>
      </c>
      <c r="C70">
        <f t="shared" si="2"/>
        <v>-24.249140868161646</v>
      </c>
      <c r="E70">
        <v>171.79799354396926</v>
      </c>
      <c r="F70">
        <v>147.54885267580761</v>
      </c>
      <c r="G70">
        <f t="shared" si="3"/>
        <v>-24.249140868161646</v>
      </c>
    </row>
    <row r="71" spans="1:7" x14ac:dyDescent="0.25">
      <c r="A71">
        <v>165.08896838205669</v>
      </c>
      <c r="B71">
        <v>140.88769463784814</v>
      </c>
      <c r="C71">
        <f t="shared" si="2"/>
        <v>-24.201273744208549</v>
      </c>
      <c r="E71">
        <v>165.08896838205669</v>
      </c>
      <c r="F71">
        <v>140.88769463784814</v>
      </c>
      <c r="G71">
        <f t="shared" si="3"/>
        <v>-24.201273744208549</v>
      </c>
    </row>
    <row r="72" spans="1:7" x14ac:dyDescent="0.25">
      <c r="A72">
        <v>158.37787523008853</v>
      </c>
      <c r="B72">
        <v>134.22460822227771</v>
      </c>
      <c r="C72">
        <f t="shared" si="2"/>
        <v>-24.153267007810825</v>
      </c>
      <c r="E72">
        <v>158.37787523008853</v>
      </c>
      <c r="F72">
        <v>134.22460822227771</v>
      </c>
      <c r="G72">
        <f t="shared" si="3"/>
        <v>-24.153267007810825</v>
      </c>
    </row>
    <row r="73" spans="1:7" x14ac:dyDescent="0.25">
      <c r="A73">
        <v>151.66470805642712</v>
      </c>
      <c r="B73">
        <v>127.55958780466216</v>
      </c>
      <c r="C73">
        <f t="shared" si="2"/>
        <v>-24.105120251764959</v>
      </c>
      <c r="E73">
        <v>151.66470805642712</v>
      </c>
      <c r="F73">
        <v>127.55958780466216</v>
      </c>
      <c r="G73">
        <f t="shared" si="3"/>
        <v>-24.105120251764959</v>
      </c>
    </row>
    <row r="74" spans="1:7" x14ac:dyDescent="0.25">
      <c r="A74">
        <v>204.51673538448728</v>
      </c>
      <c r="B74">
        <v>205.35182294091084</v>
      </c>
      <c r="C74">
        <f t="shared" si="2"/>
        <v>0.83508755642355936</v>
      </c>
      <c r="E74">
        <v>204.51673538448728</v>
      </c>
      <c r="F74">
        <v>205.35182294091084</v>
      </c>
      <c r="G74">
        <f t="shared" si="3"/>
        <v>0.83508755642355936</v>
      </c>
    </row>
    <row r="75" spans="1:7" x14ac:dyDescent="0.25">
      <c r="A75">
        <v>197.79940200210609</v>
      </c>
      <c r="B75">
        <v>198.68291758023389</v>
      </c>
      <c r="C75">
        <f t="shared" si="2"/>
        <v>0.88351557812779902</v>
      </c>
      <c r="E75">
        <v>197.79940200210609</v>
      </c>
      <c r="F75">
        <v>198.68291758023389</v>
      </c>
      <c r="G75">
        <f t="shared" si="3"/>
        <v>0.88351557812779902</v>
      </c>
    </row>
    <row r="76" spans="1:7" x14ac:dyDescent="0.25">
      <c r="A76">
        <v>191.07997639735953</v>
      </c>
      <c r="B76">
        <v>192.01206124558854</v>
      </c>
      <c r="C76">
        <f t="shared" si="2"/>
        <v>0.93208484822901028</v>
      </c>
      <c r="E76">
        <v>191.07997639735953</v>
      </c>
      <c r="F76">
        <v>192.01206124558854</v>
      </c>
      <c r="G76">
        <f t="shared" si="3"/>
        <v>0.93208484822901028</v>
      </c>
    </row>
    <row r="77" spans="1:7" x14ac:dyDescent="0.25">
      <c r="A77">
        <v>184.35845246793252</v>
      </c>
      <c r="B77">
        <v>185.33924824663364</v>
      </c>
      <c r="C77">
        <f t="shared" si="2"/>
        <v>0.98079577870112189</v>
      </c>
      <c r="E77">
        <v>184.35845246793252</v>
      </c>
      <c r="F77">
        <v>185.33924824663364</v>
      </c>
      <c r="G77">
        <f t="shared" si="3"/>
        <v>0.98079577870112189</v>
      </c>
    </row>
    <row r="78" spans="1:7" x14ac:dyDescent="0.25">
      <c r="A78">
        <v>177.63482409371119</v>
      </c>
      <c r="B78">
        <v>178.66447287643183</v>
      </c>
      <c r="C78">
        <f t="shared" si="2"/>
        <v>1.029648782720642</v>
      </c>
      <c r="E78">
        <v>177.63482409371119</v>
      </c>
      <c r="F78">
        <v>178.66447287643183</v>
      </c>
      <c r="G78">
        <f t="shared" si="3"/>
        <v>1.029648782720642</v>
      </c>
    </row>
    <row r="79" spans="1:7" x14ac:dyDescent="0.25">
      <c r="A79">
        <v>170.9090851367319</v>
      </c>
      <c r="B79">
        <v>171.98772941140015</v>
      </c>
      <c r="C79">
        <f t="shared" si="2"/>
        <v>1.0786442746682496</v>
      </c>
      <c r="E79">
        <v>170.9090851367319</v>
      </c>
      <c r="F79">
        <v>171.98772941140015</v>
      </c>
      <c r="G79">
        <f t="shared" si="3"/>
        <v>1.0786442746682496</v>
      </c>
    </row>
    <row r="80" spans="1:7" x14ac:dyDescent="0.25">
      <c r="A80">
        <v>164.18122944112798</v>
      </c>
      <c r="B80">
        <v>165.30901211126212</v>
      </c>
      <c r="C80">
        <f t="shared" si="2"/>
        <v>1.1277826701341382</v>
      </c>
      <c r="E80">
        <v>164.18122944112798</v>
      </c>
      <c r="F80">
        <v>165.30901211126212</v>
      </c>
      <c r="G80">
        <f t="shared" si="3"/>
        <v>1.1277826701341382</v>
      </c>
    </row>
    <row r="81" spans="1:7" x14ac:dyDescent="0.25">
      <c r="A81">
        <v>157.45125083307863</v>
      </c>
      <c r="B81">
        <v>158.62831521899881</v>
      </c>
      <c r="C81">
        <f t="shared" si="2"/>
        <v>1.1770643859201755</v>
      </c>
      <c r="E81">
        <v>157.45125083307863</v>
      </c>
      <c r="F81">
        <v>158.62831521899881</v>
      </c>
      <c r="G81">
        <f t="shared" si="3"/>
        <v>1.1770643859201755</v>
      </c>
    </row>
    <row r="82" spans="1:7" x14ac:dyDescent="0.25">
      <c r="A82">
        <v>150.71914312075575</v>
      </c>
      <c r="B82">
        <v>151.94563296079974</v>
      </c>
      <c r="C82">
        <f t="shared" si="2"/>
        <v>1.2264898400439961</v>
      </c>
      <c r="E82">
        <v>150.71914312075575</v>
      </c>
      <c r="F82">
        <v>151.94563296079974</v>
      </c>
      <c r="G82">
        <f t="shared" si="3"/>
        <v>1.2264898400439961</v>
      </c>
    </row>
    <row r="83" spans="1:7" x14ac:dyDescent="0.25">
      <c r="A83">
        <v>143.98490009427184</v>
      </c>
      <c r="B83">
        <v>145.26095954601425</v>
      </c>
      <c r="C83">
        <f t="shared" si="2"/>
        <v>1.2760594517424124</v>
      </c>
      <c r="E83">
        <v>143.98490009427184</v>
      </c>
      <c r="F83">
        <v>145.26095954601425</v>
      </c>
      <c r="G83">
        <f t="shared" si="3"/>
        <v>1.2760594517424124</v>
      </c>
    </row>
    <row r="84" spans="1:7" x14ac:dyDescent="0.25">
      <c r="A84">
        <v>137.24851552562751</v>
      </c>
      <c r="B84">
        <v>138.57428916710211</v>
      </c>
      <c r="C84">
        <f t="shared" si="2"/>
        <v>1.3257736414745978</v>
      </c>
      <c r="E84">
        <v>137.24851552562751</v>
      </c>
      <c r="F84">
        <v>138.57428916710211</v>
      </c>
      <c r="G84">
        <f t="shared" si="3"/>
        <v>1.3257736414745978</v>
      </c>
    </row>
    <row r="85" spans="1:7" x14ac:dyDescent="0.25">
      <c r="A85">
        <v>130.50998316865781</v>
      </c>
      <c r="B85">
        <v>131.88561599958513</v>
      </c>
      <c r="C85">
        <f t="shared" si="2"/>
        <v>1.3756328309273158</v>
      </c>
      <c r="E85">
        <v>130.50998316865781</v>
      </c>
      <c r="F85">
        <v>131.88561599958513</v>
      </c>
      <c r="G85">
        <f t="shared" si="3"/>
        <v>1.3756328309273158</v>
      </c>
    </row>
    <row r="86" spans="1:7" x14ac:dyDescent="0.25">
      <c r="A86">
        <v>181.15651371024887</v>
      </c>
      <c r="B86">
        <v>208.34528899921276</v>
      </c>
      <c r="C86">
        <f t="shared" si="2"/>
        <v>27.188775288963882</v>
      </c>
      <c r="E86">
        <v>181.15651371024887</v>
      </c>
      <c r="F86">
        <v>208.34528899921276</v>
      </c>
      <c r="G86">
        <f t="shared" si="3"/>
        <v>27.188775288963882</v>
      </c>
    </row>
    <row r="87" spans="1:7" x14ac:dyDescent="0.25">
      <c r="A87">
        <v>174.41366696520993</v>
      </c>
      <c r="B87">
        <v>201.65259271304745</v>
      </c>
      <c r="C87">
        <f t="shared" si="2"/>
        <v>27.238925747837527</v>
      </c>
      <c r="E87">
        <v>174.41366696520993</v>
      </c>
      <c r="F87">
        <v>201.65259271304745</v>
      </c>
      <c r="G87">
        <f t="shared" si="3"/>
        <v>27.238925747837527</v>
      </c>
    </row>
    <row r="88" spans="1:7" x14ac:dyDescent="0.25">
      <c r="A88">
        <v>167.6686535838312</v>
      </c>
      <c r="B88">
        <v>194.95787606271398</v>
      </c>
      <c r="C88">
        <f t="shared" si="2"/>
        <v>27.289222478882778</v>
      </c>
      <c r="E88">
        <v>167.6686535838312</v>
      </c>
      <c r="F88">
        <v>194.95787606271398</v>
      </c>
      <c r="G88">
        <f t="shared" si="3"/>
        <v>27.289222478882778</v>
      </c>
    </row>
    <row r="89" spans="1:7" x14ac:dyDescent="0.25">
      <c r="A89">
        <v>160.92146724675683</v>
      </c>
      <c r="B89">
        <v>188.26113315548383</v>
      </c>
      <c r="C89">
        <f t="shared" si="2"/>
        <v>27.339665908727</v>
      </c>
      <c r="E89">
        <v>160.92146724675683</v>
      </c>
      <c r="F89">
        <v>188.26113315548383</v>
      </c>
      <c r="G89">
        <f t="shared" si="3"/>
        <v>27.339665908727</v>
      </c>
    </row>
    <row r="90" spans="1:7" x14ac:dyDescent="0.25">
      <c r="A90">
        <v>154.17210161619937</v>
      </c>
      <c r="B90">
        <v>181.56235808144089</v>
      </c>
      <c r="C90">
        <f t="shared" si="2"/>
        <v>27.390256465241521</v>
      </c>
      <c r="E90">
        <v>154.17210161619937</v>
      </c>
      <c r="F90">
        <v>181.56235808144089</v>
      </c>
      <c r="G90">
        <f t="shared" si="3"/>
        <v>27.390256465241521</v>
      </c>
    </row>
    <row r="91" spans="1:7" x14ac:dyDescent="0.25">
      <c r="A91">
        <v>147.42055033588599</v>
      </c>
      <c r="B91">
        <v>174.86154491343206</v>
      </c>
      <c r="C91">
        <f t="shared" si="2"/>
        <v>27.440994577546064</v>
      </c>
      <c r="E91">
        <v>147.42055033588599</v>
      </c>
      <c r="F91">
        <v>174.86154491343206</v>
      </c>
      <c r="G91">
        <f t="shared" si="3"/>
        <v>27.440994577546064</v>
      </c>
    </row>
    <row r="92" spans="1:7" x14ac:dyDescent="0.25">
      <c r="A92">
        <v>140.66680703100508</v>
      </c>
      <c r="B92">
        <v>168.15868770701655</v>
      </c>
      <c r="C92">
        <f t="shared" si="2"/>
        <v>27.491880676011476</v>
      </c>
      <c r="E92">
        <v>140.66680703100508</v>
      </c>
      <c r="F92">
        <v>168.15868770701655</v>
      </c>
      <c r="G92">
        <f t="shared" si="3"/>
        <v>27.491880676011476</v>
      </c>
    </row>
    <row r="93" spans="1:7" x14ac:dyDescent="0.25">
      <c r="A93">
        <v>133.91086530815164</v>
      </c>
      <c r="B93">
        <v>161.45378050041546</v>
      </c>
      <c r="C93">
        <f t="shared" si="2"/>
        <v>27.54291519226382</v>
      </c>
      <c r="E93">
        <v>133.91086530815164</v>
      </c>
      <c r="F93">
        <v>161.45378050041546</v>
      </c>
      <c r="G93">
        <f t="shared" si="3"/>
        <v>27.54291519226382</v>
      </c>
    </row>
    <row r="94" spans="1:7" x14ac:dyDescent="0.25">
      <c r="A94">
        <v>127.15271875527321</v>
      </c>
      <c r="B94">
        <v>154.74681731446191</v>
      </c>
      <c r="C94">
        <f t="shared" si="2"/>
        <v>27.594098559188694</v>
      </c>
      <c r="E94">
        <v>127.15271875527321</v>
      </c>
      <c r="F94">
        <v>154.74681731446191</v>
      </c>
      <c r="G94">
        <f t="shared" si="3"/>
        <v>27.594098559188694</v>
      </c>
    </row>
    <row r="95" spans="1:7" x14ac:dyDescent="0.25">
      <c r="A95">
        <v>120.39236094161561</v>
      </c>
      <c r="B95">
        <v>148.03779215254946</v>
      </c>
      <c r="C95">
        <f t="shared" si="2"/>
        <v>27.64543121093385</v>
      </c>
      <c r="E95">
        <v>120.39236094161561</v>
      </c>
      <c r="F95">
        <v>148.03779215254946</v>
      </c>
      <c r="G95">
        <f t="shared" si="3"/>
        <v>27.64543121093385</v>
      </c>
    </row>
    <row r="96" spans="1:7" x14ac:dyDescent="0.25">
      <c r="A96">
        <v>113.62978541766802</v>
      </c>
      <c r="B96">
        <v>141.32669900058119</v>
      </c>
      <c r="C96">
        <f t="shared" si="2"/>
        <v>27.696913582913169</v>
      </c>
      <c r="E96">
        <v>113.62978541766802</v>
      </c>
      <c r="F96">
        <v>141.32669900058119</v>
      </c>
      <c r="G96">
        <f t="shared" si="3"/>
        <v>27.696913582913169</v>
      </c>
    </row>
    <row r="97" spans="1:7" x14ac:dyDescent="0.25">
      <c r="A97">
        <v>106.86498571510901</v>
      </c>
      <c r="B97">
        <v>134.61353182691988</v>
      </c>
      <c r="C97">
        <f t="shared" si="2"/>
        <v>27.748546111810867</v>
      </c>
      <c r="E97">
        <v>106.86498571510901</v>
      </c>
      <c r="F97">
        <v>134.61353182691988</v>
      </c>
      <c r="G97">
        <f t="shared" si="3"/>
        <v>27.748546111810867</v>
      </c>
    </row>
    <row r="98" spans="1:7" x14ac:dyDescent="0.25">
      <c r="A98">
        <v>154.96865301378</v>
      </c>
      <c r="B98">
        <v>209.43382991992121</v>
      </c>
      <c r="C98">
        <f t="shared" si="2"/>
        <v>54.46517690614121</v>
      </c>
      <c r="E98">
        <v>154.96865301378</v>
      </c>
      <c r="F98">
        <v>209.43382991992121</v>
      </c>
      <c r="G98">
        <f t="shared" si="3"/>
        <v>54.46517690614121</v>
      </c>
    </row>
    <row r="99" spans="1:7" x14ac:dyDescent="0.25">
      <c r="A99">
        <v>148.19938547351421</v>
      </c>
      <c r="B99">
        <v>202.71649653754002</v>
      </c>
      <c r="C99">
        <f t="shared" si="2"/>
        <v>54.517111064025812</v>
      </c>
      <c r="E99">
        <v>148.19938547351421</v>
      </c>
      <c r="F99">
        <v>202.71649653754002</v>
      </c>
      <c r="G99">
        <f t="shared" si="3"/>
        <v>54.517111064025812</v>
      </c>
    </row>
    <row r="100" spans="1:7" x14ac:dyDescent="0.25">
      <c r="A100">
        <v>141.42787423625578</v>
      </c>
      <c r="B100">
        <v>195.99707093279335</v>
      </c>
      <c r="C100">
        <f t="shared" si="2"/>
        <v>54.569196696537574</v>
      </c>
      <c r="E100">
        <v>141.42787423625578</v>
      </c>
      <c r="F100">
        <v>195.99707093279335</v>
      </c>
      <c r="G100">
        <f t="shared" si="3"/>
        <v>54.569196696537574</v>
      </c>
    </row>
    <row r="101" spans="1:7" x14ac:dyDescent="0.25">
      <c r="A101">
        <v>134.65411275788892</v>
      </c>
      <c r="B101">
        <v>189.27554700336646</v>
      </c>
      <c r="C101">
        <f t="shared" si="2"/>
        <v>54.621434245477531</v>
      </c>
      <c r="E101">
        <v>134.65411275788892</v>
      </c>
      <c r="F101">
        <v>189.27554700336646</v>
      </c>
      <c r="G101">
        <f t="shared" si="3"/>
        <v>54.621434245477531</v>
      </c>
    </row>
    <row r="102" spans="1:7" x14ac:dyDescent="0.25">
      <c r="A102">
        <v>127.87809447520999</v>
      </c>
      <c r="B102">
        <v>182.55191862914512</v>
      </c>
      <c r="C102">
        <f t="shared" si="2"/>
        <v>54.673824153935129</v>
      </c>
      <c r="E102">
        <v>127.87809447520999</v>
      </c>
      <c r="F102">
        <v>182.55191862914512</v>
      </c>
      <c r="G102">
        <f t="shared" si="3"/>
        <v>54.673824153935129</v>
      </c>
    </row>
    <row r="103" spans="1:7" x14ac:dyDescent="0.25">
      <c r="A103">
        <v>121.09981280587328</v>
      </c>
      <c r="B103">
        <v>175.82617967216584</v>
      </c>
      <c r="C103">
        <f t="shared" si="2"/>
        <v>54.726366866292551</v>
      </c>
      <c r="E103">
        <v>121.09981280587328</v>
      </c>
      <c r="F103">
        <v>175.82617967216584</v>
      </c>
      <c r="G103">
        <f t="shared" si="3"/>
        <v>54.726366866292551</v>
      </c>
    </row>
    <row r="104" spans="1:7" x14ac:dyDescent="0.25">
      <c r="A104">
        <v>114.31926114833436</v>
      </c>
      <c r="B104">
        <v>169.09832397656191</v>
      </c>
      <c r="C104">
        <f t="shared" si="2"/>
        <v>54.779062828227552</v>
      </c>
      <c r="E104">
        <v>114.31926114833436</v>
      </c>
      <c r="F104">
        <v>169.09832397656191</v>
      </c>
      <c r="G104">
        <f t="shared" si="3"/>
        <v>54.779062828227552</v>
      </c>
    </row>
    <row r="105" spans="1:7" x14ac:dyDescent="0.25">
      <c r="A105">
        <v>107.53643288179433</v>
      </c>
      <c r="B105">
        <v>162.36834536851256</v>
      </c>
      <c r="C105">
        <f t="shared" si="2"/>
        <v>54.831912486718238</v>
      </c>
      <c r="E105">
        <v>107.53643288179433</v>
      </c>
      <c r="F105">
        <v>162.36834536851256</v>
      </c>
      <c r="G105">
        <f t="shared" si="3"/>
        <v>54.831912486718238</v>
      </c>
    </row>
    <row r="106" spans="1:7" x14ac:dyDescent="0.25">
      <c r="A106">
        <v>100.75132136614343</v>
      </c>
      <c r="B106">
        <v>155.63623765618968</v>
      </c>
      <c r="C106">
        <f t="shared" si="2"/>
        <v>54.884916290046249</v>
      </c>
      <c r="E106">
        <v>100.75132136614343</v>
      </c>
      <c r="F106">
        <v>155.63623765618968</v>
      </c>
      <c r="G106">
        <f t="shared" si="3"/>
        <v>54.884916290046249</v>
      </c>
    </row>
    <row r="107" spans="1:7" x14ac:dyDescent="0.25">
      <c r="A107">
        <v>93.96391994190526</v>
      </c>
      <c r="B107">
        <v>148.90199462970577</v>
      </c>
      <c r="C107">
        <f t="shared" si="2"/>
        <v>54.938074687800508</v>
      </c>
      <c r="E107">
        <v>93.96391994190526</v>
      </c>
      <c r="F107">
        <v>148.90199462970577</v>
      </c>
      <c r="G107">
        <f t="shared" si="3"/>
        <v>54.938074687800508</v>
      </c>
    </row>
    <row r="108" spans="1:7" x14ac:dyDescent="0.25">
      <c r="A108">
        <v>87.174221930179783</v>
      </c>
      <c r="B108">
        <v>142.16561006106144</v>
      </c>
      <c r="C108">
        <f t="shared" si="2"/>
        <v>54.99138813088166</v>
      </c>
      <c r="E108">
        <v>87.174221930179783</v>
      </c>
      <c r="F108">
        <v>142.16561006106144</v>
      </c>
      <c r="G108">
        <f t="shared" si="3"/>
        <v>54.99138813088166</v>
      </c>
    </row>
    <row r="109" spans="1:7" x14ac:dyDescent="0.25">
      <c r="A109">
        <v>80.382220632586723</v>
      </c>
      <c r="B109">
        <v>135.42707770409174</v>
      </c>
      <c r="C109">
        <f t="shared" si="2"/>
        <v>55.044857071505021</v>
      </c>
      <c r="E109">
        <v>80.382220632586723</v>
      </c>
      <c r="F109">
        <v>135.42707770409174</v>
      </c>
      <c r="G109">
        <f t="shared" si="3"/>
        <v>55.044857071505021</v>
      </c>
    </row>
    <row r="110" spans="1:7" x14ac:dyDescent="0.25">
      <c r="A110">
        <v>125.57798015451891</v>
      </c>
      <c r="B110">
        <v>208.27457945675144</v>
      </c>
      <c r="C110">
        <f t="shared" si="2"/>
        <v>82.696599302232528</v>
      </c>
      <c r="E110">
        <v>125.57798015451891</v>
      </c>
      <c r="F110">
        <v>208.27457945675144</v>
      </c>
      <c r="G110">
        <f t="shared" si="3"/>
        <v>82.696599302232528</v>
      </c>
    </row>
    <row r="111" spans="1:7" x14ac:dyDescent="0.25">
      <c r="A111">
        <v>118.78135211184548</v>
      </c>
      <c r="B111">
        <v>201.53173271171238</v>
      </c>
      <c r="C111">
        <f t="shared" si="2"/>
        <v>82.750380599866901</v>
      </c>
      <c r="E111">
        <v>118.78135211184548</v>
      </c>
      <c r="F111">
        <v>201.53173271171238</v>
      </c>
      <c r="G111">
        <f t="shared" si="3"/>
        <v>82.750380599866901</v>
      </c>
    </row>
    <row r="112" spans="1:7" x14ac:dyDescent="0.25">
      <c r="A112">
        <v>111.98240057071433</v>
      </c>
      <c r="B112">
        <v>194.78671933033377</v>
      </c>
      <c r="C112">
        <f t="shared" si="2"/>
        <v>82.804318759619434</v>
      </c>
      <c r="E112">
        <v>111.98240057071433</v>
      </c>
      <c r="F112">
        <v>194.78671933033377</v>
      </c>
      <c r="G112">
        <f t="shared" si="3"/>
        <v>82.804318759619434</v>
      </c>
    </row>
    <row r="113" spans="1:7" x14ac:dyDescent="0.25">
      <c r="A113">
        <v>105.1811187542549</v>
      </c>
      <c r="B113">
        <v>188.03953299325951</v>
      </c>
      <c r="C113">
        <f t="shared" si="2"/>
        <v>82.858414239004617</v>
      </c>
      <c r="E113">
        <v>105.1811187542549</v>
      </c>
      <c r="F113">
        <v>188.03953299325951</v>
      </c>
      <c r="G113">
        <f t="shared" si="3"/>
        <v>82.858414239004617</v>
      </c>
    </row>
    <row r="114" spans="1:7" x14ac:dyDescent="0.25">
      <c r="A114">
        <v>98.377499865830771</v>
      </c>
      <c r="B114">
        <v>181.29016736270194</v>
      </c>
      <c r="C114">
        <f t="shared" si="2"/>
        <v>82.912667496871165</v>
      </c>
      <c r="E114">
        <v>98.377499865830771</v>
      </c>
      <c r="F114">
        <v>181.29016736270194</v>
      </c>
      <c r="G114">
        <f t="shared" si="3"/>
        <v>82.912667496871165</v>
      </c>
    </row>
    <row r="115" spans="1:7" x14ac:dyDescent="0.25">
      <c r="A115">
        <v>91.571537088982097</v>
      </c>
      <c r="B115">
        <v>174.53861608238856</v>
      </c>
      <c r="C115">
        <f t="shared" si="2"/>
        <v>82.96707899340646</v>
      </c>
      <c r="E115">
        <v>91.571537088982097</v>
      </c>
      <c r="F115">
        <v>174.53861608238856</v>
      </c>
      <c r="G115">
        <f t="shared" si="3"/>
        <v>82.96707899340646</v>
      </c>
    </row>
    <row r="116" spans="1:7" x14ac:dyDescent="0.25">
      <c r="A116">
        <v>84.763223587367577</v>
      </c>
      <c r="B116">
        <v>167.78487277750776</v>
      </c>
      <c r="C116">
        <f t="shared" si="2"/>
        <v>83.021649190140181</v>
      </c>
      <c r="E116">
        <v>84.763223587367577</v>
      </c>
      <c r="F116">
        <v>167.78487277750776</v>
      </c>
      <c r="G116">
        <f t="shared" si="3"/>
        <v>83.021649190140181</v>
      </c>
    </row>
    <row r="117" spans="1:7" x14ac:dyDescent="0.25">
      <c r="A117">
        <v>77.952552504706603</v>
      </c>
      <c r="B117">
        <v>161.02893105465421</v>
      </c>
      <c r="C117">
        <f t="shared" si="2"/>
        <v>83.076378549947606</v>
      </c>
      <c r="E117">
        <v>77.952552504706603</v>
      </c>
      <c r="F117">
        <v>161.02893105465421</v>
      </c>
      <c r="G117">
        <f t="shared" si="3"/>
        <v>83.076378549947606</v>
      </c>
    </row>
    <row r="118" spans="1:7" x14ac:dyDescent="0.25">
      <c r="A118">
        <v>71.139516964721281</v>
      </c>
      <c r="B118">
        <v>154.27078450177589</v>
      </c>
      <c r="C118">
        <f t="shared" si="2"/>
        <v>83.131267537054612</v>
      </c>
      <c r="E118">
        <v>71.139516964721281</v>
      </c>
      <c r="F118">
        <v>154.27078450177589</v>
      </c>
      <c r="G118">
        <f t="shared" si="3"/>
        <v>83.131267537054612</v>
      </c>
    </row>
    <row r="119" spans="1:7" x14ac:dyDescent="0.25">
      <c r="A119">
        <v>64.324110071077655</v>
      </c>
      <c r="B119">
        <v>147.51042668811817</v>
      </c>
      <c r="C119">
        <f t="shared" si="2"/>
        <v>83.186316617040518</v>
      </c>
      <c r="E119">
        <v>64.324110071077655</v>
      </c>
      <c r="F119">
        <v>147.51042668811817</v>
      </c>
      <c r="G119">
        <f t="shared" si="3"/>
        <v>83.186316617040518</v>
      </c>
    </row>
    <row r="120" spans="1:7" x14ac:dyDescent="0.25">
      <c r="A120">
        <v>57.50632490732761</v>
      </c>
      <c r="B120">
        <v>140.74785116417058</v>
      </c>
      <c r="C120">
        <f t="shared" si="2"/>
        <v>83.241526256842974</v>
      </c>
      <c r="E120">
        <v>57.50632490732761</v>
      </c>
      <c r="F120">
        <v>140.74785116417058</v>
      </c>
      <c r="G120">
        <f t="shared" si="3"/>
        <v>83.241526256842974</v>
      </c>
    </row>
    <row r="121" spans="1:7" x14ac:dyDescent="0.25">
      <c r="A121">
        <v>50.686154536849983</v>
      </c>
      <c r="B121">
        <v>133.98305146161158</v>
      </c>
      <c r="C121">
        <f t="shared" si="2"/>
        <v>83.296896924761597</v>
      </c>
      <c r="E121">
        <v>50.686154536849983</v>
      </c>
      <c r="F121">
        <v>133.98305146161158</v>
      </c>
      <c r="G121">
        <f t="shared" si="3"/>
        <v>83.296896924761597</v>
      </c>
    </row>
    <row r="122" spans="1:7" x14ac:dyDescent="0.25">
      <c r="A122">
        <v>92.57934686586708</v>
      </c>
      <c r="B122">
        <v>204.49582740222104</v>
      </c>
      <c r="C122">
        <f t="shared" si="2"/>
        <v>111.91648053635396</v>
      </c>
      <c r="E122">
        <v>92.57934686586708</v>
      </c>
      <c r="F122">
        <v>204.49582740222104</v>
      </c>
      <c r="G122">
        <f t="shared" si="3"/>
        <v>111.91648053635396</v>
      </c>
    </row>
    <row r="123" spans="1:7" x14ac:dyDescent="0.25">
      <c r="A123">
        <v>727.37632908745627</v>
      </c>
      <c r="B123">
        <v>839.34850375832684</v>
      </c>
      <c r="C123">
        <f t="shared" si="2"/>
        <v>111.97217467087057</v>
      </c>
      <c r="E123">
        <v>727.37632908745627</v>
      </c>
      <c r="F123">
        <v>839.34850375832684</v>
      </c>
      <c r="G123">
        <f t="shared" si="3"/>
        <v>111.97217467087057</v>
      </c>
    </row>
    <row r="124" spans="1:7" x14ac:dyDescent="0.25">
      <c r="A124">
        <v>720.54896127445545</v>
      </c>
      <c r="B124">
        <v>832.57699252106841</v>
      </c>
      <c r="C124">
        <f t="shared" si="2"/>
        <v>112.02803124661295</v>
      </c>
      <c r="E124">
        <v>720.54896127445545</v>
      </c>
      <c r="F124">
        <v>832.57699252106841</v>
      </c>
      <c r="G124">
        <f t="shared" si="3"/>
        <v>112.02803124661295</v>
      </c>
    </row>
    <row r="125" spans="1:7" x14ac:dyDescent="0.25">
      <c r="A125">
        <v>713.71918030533357</v>
      </c>
      <c r="B125">
        <v>825.80323104270155</v>
      </c>
      <c r="C125">
        <f t="shared" si="2"/>
        <v>112.08405073736799</v>
      </c>
      <c r="E125">
        <v>713.71918030533357</v>
      </c>
      <c r="F125">
        <v>825.80323104270155</v>
      </c>
      <c r="G125">
        <f t="shared" si="3"/>
        <v>112.08405073736799</v>
      </c>
    </row>
    <row r="126" spans="1:7" x14ac:dyDescent="0.25">
      <c r="A126">
        <v>706.88697914171848</v>
      </c>
      <c r="B126">
        <v>819.02721276002262</v>
      </c>
      <c r="C126">
        <f t="shared" si="2"/>
        <v>112.14023361830414</v>
      </c>
      <c r="E126">
        <v>706.88697914171848</v>
      </c>
      <c r="F126">
        <v>819.02721276002262</v>
      </c>
      <c r="G126">
        <f t="shared" si="3"/>
        <v>112.14023361830414</v>
      </c>
    </row>
    <row r="127" spans="1:7" x14ac:dyDescent="0.25">
      <c r="A127">
        <v>700.05235072470941</v>
      </c>
      <c r="B127">
        <v>812.2489310906858</v>
      </c>
      <c r="C127">
        <f t="shared" si="2"/>
        <v>112.19658036597639</v>
      </c>
      <c r="E127">
        <v>700.05235072470941</v>
      </c>
      <c r="F127">
        <v>812.2489310906858</v>
      </c>
      <c r="G127">
        <f t="shared" si="3"/>
        <v>112.19658036597639</v>
      </c>
    </row>
    <row r="128" spans="1:7" x14ac:dyDescent="0.25">
      <c r="A128">
        <v>693.21528797481733</v>
      </c>
      <c r="B128">
        <v>805.46837943314699</v>
      </c>
      <c r="C128">
        <f t="shared" si="2"/>
        <v>112.25309145832966</v>
      </c>
      <c r="E128">
        <v>693.21528797481733</v>
      </c>
      <c r="F128">
        <v>805.46837943314699</v>
      </c>
      <c r="G128">
        <f t="shared" si="3"/>
        <v>112.25309145832966</v>
      </c>
    </row>
    <row r="129" spans="1:7" x14ac:dyDescent="0.25">
      <c r="A129">
        <v>686.37578379190472</v>
      </c>
      <c r="B129">
        <v>798.68555116660696</v>
      </c>
      <c r="C129">
        <f t="shared" si="2"/>
        <v>112.30976737470223</v>
      </c>
      <c r="E129">
        <v>686.37578379190472</v>
      </c>
      <c r="F129">
        <v>798.68555116660696</v>
      </c>
      <c r="G129">
        <f t="shared" si="3"/>
        <v>112.30976737470223</v>
      </c>
    </row>
    <row r="130" spans="1:7" x14ac:dyDescent="0.25">
      <c r="A130">
        <v>679.53383105512535</v>
      </c>
      <c r="B130">
        <v>791.90043965095606</v>
      </c>
      <c r="C130">
        <f t="shared" si="2"/>
        <v>112.36660859583071</v>
      </c>
      <c r="E130">
        <v>679.53383105512535</v>
      </c>
      <c r="F130">
        <v>791.90043965095606</v>
      </c>
      <c r="G130">
        <f t="shared" si="3"/>
        <v>112.36660859583071</v>
      </c>
    </row>
    <row r="131" spans="1:7" x14ac:dyDescent="0.25">
      <c r="A131">
        <v>672.68942262286373</v>
      </c>
      <c r="B131">
        <v>785.11303822671789</v>
      </c>
      <c r="C131">
        <f t="shared" ref="C131:C194" si="4">B131-A131</f>
        <v>112.42361560385416</v>
      </c>
      <c r="E131">
        <v>672.68942262286373</v>
      </c>
      <c r="F131">
        <v>785.11303822671789</v>
      </c>
      <c r="G131">
        <f t="shared" ref="G131:G194" si="5">F131-E131</f>
        <v>112.42361560385416</v>
      </c>
    </row>
    <row r="132" spans="1:7" x14ac:dyDescent="0.25">
      <c r="A132">
        <v>665.8425513326747</v>
      </c>
      <c r="B132">
        <v>778.32334021499241</v>
      </c>
      <c r="C132">
        <f t="shared" si="4"/>
        <v>112.48078888231771</v>
      </c>
      <c r="E132">
        <v>665.8425513326747</v>
      </c>
      <c r="F132">
        <v>778.32334021499241</v>
      </c>
      <c r="G132">
        <f t="shared" si="5"/>
        <v>112.48078888231771</v>
      </c>
    </row>
    <row r="133" spans="1:7" x14ac:dyDescent="0.25">
      <c r="A133">
        <v>658.99321000122245</v>
      </c>
      <c r="B133">
        <v>771.53133891739935</v>
      </c>
      <c r="C133">
        <f t="shared" si="4"/>
        <v>112.5381289161769</v>
      </c>
      <c r="E133">
        <v>658.99321000122245</v>
      </c>
      <c r="F133">
        <v>771.53133891739935</v>
      </c>
      <c r="G133">
        <f t="shared" si="5"/>
        <v>112.5381289161769</v>
      </c>
    </row>
    <row r="134" spans="1:7" x14ac:dyDescent="0.25">
      <c r="A134">
        <v>697.15749719367295</v>
      </c>
      <c r="B134">
        <v>839.31692663197293</v>
      </c>
      <c r="C134">
        <f t="shared" si="4"/>
        <v>142.15942943829998</v>
      </c>
      <c r="E134">
        <v>697.15749719367295</v>
      </c>
      <c r="F134">
        <v>839.31692663197293</v>
      </c>
      <c r="G134">
        <f t="shared" si="5"/>
        <v>142.15942943829998</v>
      </c>
    </row>
    <row r="135" spans="1:7" x14ac:dyDescent="0.25">
      <c r="A135">
        <v>690.30319414582118</v>
      </c>
      <c r="B135">
        <v>832.52029858929939</v>
      </c>
      <c r="C135">
        <f t="shared" si="4"/>
        <v>142.21710444347821</v>
      </c>
      <c r="E135">
        <v>690.30319414582118</v>
      </c>
      <c r="F135">
        <v>832.52029858929939</v>
      </c>
      <c r="G135">
        <f t="shared" si="5"/>
        <v>142.21710444347821</v>
      </c>
    </row>
    <row r="136" spans="1:7" x14ac:dyDescent="0.25">
      <c r="A136">
        <v>683.44639938074647</v>
      </c>
      <c r="B136">
        <v>825.72134704816847</v>
      </c>
      <c r="C136">
        <f t="shared" si="4"/>
        <v>142.274947667422</v>
      </c>
      <c r="E136">
        <v>683.44639938074647</v>
      </c>
      <c r="F136">
        <v>825.72134704816847</v>
      </c>
      <c r="G136">
        <f t="shared" si="5"/>
        <v>142.274947667422</v>
      </c>
    </row>
    <row r="137" spans="1:7" x14ac:dyDescent="0.25">
      <c r="A137">
        <v>676.58710563094041</v>
      </c>
      <c r="B137">
        <v>818.92006523170892</v>
      </c>
      <c r="C137">
        <f t="shared" si="4"/>
        <v>142.3329596007685</v>
      </c>
      <c r="E137">
        <v>676.58710563094041</v>
      </c>
      <c r="F137">
        <v>818.92006523170892</v>
      </c>
      <c r="G137">
        <f t="shared" si="5"/>
        <v>142.3329596007685</v>
      </c>
    </row>
    <row r="138" spans="1:7" x14ac:dyDescent="0.25">
      <c r="A138">
        <v>669.72530560769724</v>
      </c>
      <c r="B138">
        <v>812.11644634328479</v>
      </c>
      <c r="C138">
        <f t="shared" si="4"/>
        <v>142.39114073558756</v>
      </c>
      <c r="E138">
        <v>669.72530560769724</v>
      </c>
      <c r="F138">
        <v>812.11644634328479</v>
      </c>
      <c r="G138">
        <f t="shared" si="5"/>
        <v>142.39114073558756</v>
      </c>
    </row>
    <row r="139" spans="1:7" x14ac:dyDescent="0.25">
      <c r="A139">
        <v>662.86099200105309</v>
      </c>
      <c r="B139">
        <v>805.31048356643612</v>
      </c>
      <c r="C139">
        <f t="shared" si="4"/>
        <v>142.44949156538303</v>
      </c>
      <c r="E139">
        <v>662.86099200105309</v>
      </c>
      <c r="F139">
        <v>805.31048356643612</v>
      </c>
      <c r="G139">
        <f t="shared" si="5"/>
        <v>142.44949156538303</v>
      </c>
    </row>
    <row r="140" spans="1:7" x14ac:dyDescent="0.25">
      <c r="A140">
        <v>655.99415747972284</v>
      </c>
      <c r="B140">
        <v>798.5021700648216</v>
      </c>
      <c r="C140">
        <f t="shared" si="4"/>
        <v>142.50801258509875</v>
      </c>
      <c r="E140">
        <v>655.99415747972284</v>
      </c>
      <c r="F140">
        <v>798.5021700648216</v>
      </c>
      <c r="G140">
        <f t="shared" si="5"/>
        <v>142.50801258509875</v>
      </c>
    </row>
    <row r="141" spans="1:7" x14ac:dyDescent="0.25">
      <c r="A141">
        <v>649.12479469103869</v>
      </c>
      <c r="B141">
        <v>791.69149898216062</v>
      </c>
      <c r="C141">
        <f t="shared" si="4"/>
        <v>142.56670429112194</v>
      </c>
      <c r="E141">
        <v>649.12479469103869</v>
      </c>
      <c r="F141">
        <v>791.69149898216062</v>
      </c>
      <c r="G141">
        <f t="shared" si="5"/>
        <v>142.56670429112194</v>
      </c>
    </row>
    <row r="142" spans="1:7" x14ac:dyDescent="0.25">
      <c r="A142">
        <v>642.25289626088761</v>
      </c>
      <c r="B142">
        <v>784.8784634421753</v>
      </c>
      <c r="C142">
        <f t="shared" si="4"/>
        <v>142.62556718128769</v>
      </c>
      <c r="E142">
        <v>642.25289626088761</v>
      </c>
      <c r="F142">
        <v>784.8784634421753</v>
      </c>
      <c r="G142">
        <f t="shared" si="5"/>
        <v>142.62556718128769</v>
      </c>
    </row>
    <row r="143" spans="1:7" x14ac:dyDescent="0.25">
      <c r="A143">
        <v>635.37845479364842</v>
      </c>
      <c r="B143">
        <v>778.06305654853179</v>
      </c>
      <c r="C143">
        <f t="shared" si="4"/>
        <v>142.68460175488337</v>
      </c>
      <c r="E143">
        <v>635.37845479364842</v>
      </c>
      <c r="F143">
        <v>778.06305654853179</v>
      </c>
      <c r="G143">
        <f t="shared" si="5"/>
        <v>142.68460175488337</v>
      </c>
    </row>
    <row r="144" spans="1:7" x14ac:dyDescent="0.25">
      <c r="A144">
        <v>628.50146287212988</v>
      </c>
      <c r="B144">
        <v>771.24527138478163</v>
      </c>
      <c r="C144">
        <f t="shared" si="4"/>
        <v>142.74380851265175</v>
      </c>
      <c r="E144">
        <v>628.50146287212988</v>
      </c>
      <c r="F144">
        <v>771.24527138478163</v>
      </c>
      <c r="G144">
        <f t="shared" si="5"/>
        <v>142.74380851265175</v>
      </c>
    </row>
    <row r="145" spans="1:7" x14ac:dyDescent="0.25">
      <c r="A145">
        <v>621.62191305750684</v>
      </c>
      <c r="B145">
        <v>589.425101014304</v>
      </c>
      <c r="C145">
        <f t="shared" si="4"/>
        <v>-32.19681204320284</v>
      </c>
      <c r="E145">
        <v>621.62191305750684</v>
      </c>
      <c r="F145">
        <v>589.425101014304</v>
      </c>
      <c r="G145">
        <f t="shared" si="5"/>
        <v>-32.19681204320284</v>
      </c>
    </row>
    <row r="146" spans="1:7" x14ac:dyDescent="0.25">
      <c r="A146">
        <v>-59519.402919884531</v>
      </c>
      <c r="B146">
        <v>-59345.941653283415</v>
      </c>
      <c r="C146">
        <f t="shared" si="4"/>
        <v>173.46126660111622</v>
      </c>
      <c r="E146">
        <v>-59519.402919884531</v>
      </c>
      <c r="F146">
        <v>-59345.941653283415</v>
      </c>
      <c r="G146">
        <f t="shared" si="5"/>
        <v>173.46126660111622</v>
      </c>
    </row>
    <row r="147" spans="1:7" x14ac:dyDescent="0.25">
      <c r="A147">
        <v>56.197860654120518</v>
      </c>
      <c r="B147">
        <v>229.71885358460895</v>
      </c>
      <c r="C147">
        <f t="shared" si="4"/>
        <v>173.52099293048843</v>
      </c>
      <c r="E147">
        <v>56.197860654120518</v>
      </c>
      <c r="F147">
        <v>229.71885358460895</v>
      </c>
      <c r="G147">
        <f t="shared" si="5"/>
        <v>173.52099293048843</v>
      </c>
    </row>
    <row r="148" spans="1:7" x14ac:dyDescent="0.25">
      <c r="A148">
        <v>49.310592309952085</v>
      </c>
      <c r="B148">
        <v>222.89148577160813</v>
      </c>
      <c r="C148">
        <f t="shared" si="4"/>
        <v>173.58089346165605</v>
      </c>
      <c r="E148">
        <v>49.310592309952085</v>
      </c>
      <c r="F148">
        <v>222.89148577160813</v>
      </c>
      <c r="G148">
        <f t="shared" si="5"/>
        <v>173.58089346165605</v>
      </c>
    </row>
    <row r="149" spans="1:7" x14ac:dyDescent="0.25">
      <c r="A149">
        <v>42.420736099779674</v>
      </c>
      <c r="B149">
        <v>216.06170480248625</v>
      </c>
      <c r="C149">
        <f t="shared" si="4"/>
        <v>173.64096870270657</v>
      </c>
      <c r="E149">
        <v>42.420736099779674</v>
      </c>
      <c r="F149">
        <v>216.06170480248625</v>
      </c>
      <c r="G149">
        <f t="shared" si="5"/>
        <v>173.64096870270657</v>
      </c>
    </row>
    <row r="150" spans="1:7" x14ac:dyDescent="0.25">
      <c r="A150">
        <v>35.528284475661053</v>
      </c>
      <c r="B150">
        <v>209.22950363887117</v>
      </c>
      <c r="C150">
        <f t="shared" si="4"/>
        <v>173.70121916321011</v>
      </c>
      <c r="E150">
        <v>35.528284475661053</v>
      </c>
      <c r="F150">
        <v>209.22950363887117</v>
      </c>
      <c r="G150">
        <f t="shared" si="5"/>
        <v>173.70121916321011</v>
      </c>
    </row>
    <row r="151" spans="1:7" x14ac:dyDescent="0.25">
      <c r="A151">
        <v>28.633229867638761</v>
      </c>
      <c r="B151">
        <v>202.39487522186209</v>
      </c>
      <c r="C151">
        <f t="shared" si="4"/>
        <v>173.76164535422333</v>
      </c>
      <c r="E151">
        <v>28.633229867638761</v>
      </c>
      <c r="F151">
        <v>202.39487522186209</v>
      </c>
      <c r="G151">
        <f t="shared" si="5"/>
        <v>173.76164535422333</v>
      </c>
    </row>
    <row r="152" spans="1:7" x14ac:dyDescent="0.25">
      <c r="A152">
        <v>21.735564683676444</v>
      </c>
      <c r="B152">
        <v>195.55781247197001</v>
      </c>
      <c r="C152">
        <f t="shared" si="4"/>
        <v>173.82224778829357</v>
      </c>
      <c r="E152">
        <v>21.735564683676444</v>
      </c>
      <c r="F152">
        <v>195.55781247197001</v>
      </c>
      <c r="G152">
        <f t="shared" si="5"/>
        <v>173.82224778829357</v>
      </c>
    </row>
    <row r="153" spans="1:7" x14ac:dyDescent="0.25">
      <c r="A153">
        <v>14.835281309594166</v>
      </c>
      <c r="B153">
        <v>188.7183082890574</v>
      </c>
      <c r="C153">
        <f t="shared" si="4"/>
        <v>173.88302697946324</v>
      </c>
      <c r="E153">
        <v>14.835281309594166</v>
      </c>
      <c r="F153">
        <v>188.7183082890574</v>
      </c>
      <c r="G153">
        <f t="shared" si="5"/>
        <v>173.88302697946324</v>
      </c>
    </row>
    <row r="154" spans="1:7" x14ac:dyDescent="0.25">
      <c r="A154">
        <v>7.9323721090041772</v>
      </c>
      <c r="B154">
        <v>181.87635555227803</v>
      </c>
      <c r="C154">
        <f t="shared" si="4"/>
        <v>173.94398344327385</v>
      </c>
      <c r="E154">
        <v>7.9323721090041772</v>
      </c>
      <c r="F154">
        <v>181.87635555227803</v>
      </c>
      <c r="G154">
        <f t="shared" si="5"/>
        <v>173.94398344327385</v>
      </c>
    </row>
    <row r="155" spans="1:7" x14ac:dyDescent="0.25">
      <c r="A155">
        <v>1.026829423245772</v>
      </c>
      <c r="B155">
        <v>175.03194712001641</v>
      </c>
      <c r="C155">
        <f t="shared" si="4"/>
        <v>174.00511769677064</v>
      </c>
      <c r="E155">
        <v>1.026829423245772</v>
      </c>
      <c r="F155">
        <v>175.03194712001641</v>
      </c>
      <c r="G155">
        <f t="shared" si="5"/>
        <v>174.00511769677064</v>
      </c>
    </row>
    <row r="156" spans="1:7" x14ac:dyDescent="0.25">
      <c r="A156">
        <v>-5.8813544286794013</v>
      </c>
      <c r="B156">
        <v>168.18507582982738</v>
      </c>
      <c r="C156">
        <f t="shared" si="4"/>
        <v>174.06643025850678</v>
      </c>
      <c r="E156">
        <v>-5.8813544286794013</v>
      </c>
      <c r="F156">
        <v>168.18507582982738</v>
      </c>
      <c r="G156">
        <f t="shared" si="5"/>
        <v>174.06643025850678</v>
      </c>
    </row>
    <row r="157" spans="1:7" x14ac:dyDescent="0.25">
      <c r="A157">
        <v>-12.792187150172708</v>
      </c>
      <c r="B157">
        <v>161.33573449837513</v>
      </c>
      <c r="C157">
        <f t="shared" si="4"/>
        <v>174.12792164854784</v>
      </c>
      <c r="E157">
        <v>-12.792187150172708</v>
      </c>
      <c r="F157">
        <v>161.33573449837513</v>
      </c>
      <c r="G157">
        <f t="shared" si="5"/>
        <v>174.12792164854784</v>
      </c>
    </row>
    <row r="158" spans="1:7" x14ac:dyDescent="0.25">
      <c r="A158">
        <v>264.77896977089517</v>
      </c>
      <c r="B158">
        <v>470.63803657985352</v>
      </c>
      <c r="C158">
        <f t="shared" si="4"/>
        <v>205.85906680895835</v>
      </c>
      <c r="E158">
        <v>264.77896977089517</v>
      </c>
      <c r="F158">
        <v>470.63803657985352</v>
      </c>
      <c r="G158">
        <f t="shared" si="5"/>
        <v>205.85906680895835</v>
      </c>
    </row>
    <row r="159" spans="1:7" x14ac:dyDescent="0.25">
      <c r="A159">
        <v>257.86281611012316</v>
      </c>
      <c r="B159">
        <v>463.78373353200175</v>
      </c>
      <c r="C159">
        <f t="shared" si="4"/>
        <v>205.92091742187858</v>
      </c>
      <c r="E159">
        <v>257.86281611012316</v>
      </c>
      <c r="F159">
        <v>463.78373353200175</v>
      </c>
      <c r="G159">
        <f t="shared" si="5"/>
        <v>205.92091742187858</v>
      </c>
    </row>
    <row r="160" spans="1:7" x14ac:dyDescent="0.25">
      <c r="A160">
        <v>250.94399033450713</v>
      </c>
      <c r="B160">
        <v>456.92693876692704</v>
      </c>
      <c r="C160">
        <f t="shared" si="4"/>
        <v>205.9829484324199</v>
      </c>
      <c r="E160">
        <v>250.94399033450713</v>
      </c>
      <c r="F160">
        <v>456.92693876692704</v>
      </c>
      <c r="G160">
        <f t="shared" si="5"/>
        <v>205.9829484324199</v>
      </c>
    </row>
    <row r="161" spans="1:7" x14ac:dyDescent="0.25">
      <c r="A161">
        <v>244.02248465037906</v>
      </c>
      <c r="B161">
        <v>450.06764501712098</v>
      </c>
      <c r="C161">
        <f t="shared" si="4"/>
        <v>206.04516036674192</v>
      </c>
      <c r="E161">
        <v>244.02248465037906</v>
      </c>
      <c r="F161">
        <v>450.06764501712098</v>
      </c>
      <c r="G161">
        <f t="shared" si="5"/>
        <v>206.04516036674192</v>
      </c>
    </row>
    <row r="162" spans="1:7" x14ac:dyDescent="0.25">
      <c r="A162">
        <v>237.09829124133887</v>
      </c>
      <c r="B162">
        <v>443.2058449938778</v>
      </c>
      <c r="C162">
        <f t="shared" si="4"/>
        <v>206.10755375253893</v>
      </c>
      <c r="E162">
        <v>237.09829124133887</v>
      </c>
      <c r="F162">
        <v>443.2058449938778</v>
      </c>
      <c r="G162">
        <f t="shared" si="5"/>
        <v>206.10755375253893</v>
      </c>
    </row>
    <row r="163" spans="1:7" x14ac:dyDescent="0.25">
      <c r="A163">
        <v>230.17140226818901</v>
      </c>
      <c r="B163">
        <v>436.34153138723366</v>
      </c>
      <c r="C163">
        <f t="shared" si="4"/>
        <v>206.17012911904465</v>
      </c>
      <c r="E163">
        <v>230.17140226818901</v>
      </c>
      <c r="F163">
        <v>436.34153138723366</v>
      </c>
      <c r="G163">
        <f t="shared" si="5"/>
        <v>206.17012911904465</v>
      </c>
    </row>
    <row r="164" spans="1:7" x14ac:dyDescent="0.25">
      <c r="A164">
        <v>223.24180986886745</v>
      </c>
      <c r="B164">
        <v>429.47469686590341</v>
      </c>
      <c r="C164">
        <f t="shared" si="4"/>
        <v>206.23288699703596</v>
      </c>
      <c r="E164">
        <v>223.24180986886745</v>
      </c>
      <c r="F164">
        <v>429.47469686590341</v>
      </c>
      <c r="G164">
        <f t="shared" si="5"/>
        <v>206.23288699703596</v>
      </c>
    </row>
    <row r="165" spans="1:7" x14ac:dyDescent="0.25">
      <c r="A165">
        <v>216.30950615838105</v>
      </c>
      <c r="B165">
        <v>422.60533407721925</v>
      </c>
      <c r="C165">
        <f t="shared" si="4"/>
        <v>206.2958279188382</v>
      </c>
      <c r="E165">
        <v>216.30950615838105</v>
      </c>
      <c r="F165">
        <v>422.60533407721925</v>
      </c>
      <c r="G165">
        <f t="shared" si="5"/>
        <v>206.2958279188382</v>
      </c>
    </row>
    <row r="166" spans="1:7" x14ac:dyDescent="0.25">
      <c r="A166">
        <v>209.37448322873934</v>
      </c>
      <c r="B166">
        <v>415.73343564706818</v>
      </c>
      <c r="C166">
        <f t="shared" si="4"/>
        <v>206.35895241832884</v>
      </c>
      <c r="E166">
        <v>209.37448322873934</v>
      </c>
      <c r="F166">
        <v>415.73343564706818</v>
      </c>
      <c r="G166">
        <f t="shared" si="5"/>
        <v>206.35895241832884</v>
      </c>
    </row>
    <row r="167" spans="1:7" x14ac:dyDescent="0.25">
      <c r="A167">
        <v>202.43673314888599</v>
      </c>
      <c r="B167">
        <v>408.85899417982898</v>
      </c>
      <c r="C167">
        <f t="shared" si="4"/>
        <v>206.42226103094299</v>
      </c>
      <c r="E167">
        <v>202.43673314888599</v>
      </c>
      <c r="F167">
        <v>408.85899417982898</v>
      </c>
      <c r="G167">
        <f t="shared" si="5"/>
        <v>206.42226103094299</v>
      </c>
    </row>
    <row r="168" spans="1:7" x14ac:dyDescent="0.25">
      <c r="A168">
        <v>195.49624796463308</v>
      </c>
      <c r="B168">
        <v>401.98200225831044</v>
      </c>
      <c r="C168">
        <f t="shared" si="4"/>
        <v>206.48575429367736</v>
      </c>
      <c r="E168">
        <v>195.49624796463308</v>
      </c>
      <c r="F168">
        <v>401.98200225831044</v>
      </c>
      <c r="G168">
        <f t="shared" si="5"/>
        <v>206.48575429367736</v>
      </c>
    </row>
    <row r="169" spans="1:7" x14ac:dyDescent="0.25">
      <c r="A169">
        <v>188.55301969859283</v>
      </c>
      <c r="B169">
        <v>395.10245244368741</v>
      </c>
      <c r="C169">
        <f t="shared" si="4"/>
        <v>206.54943274509458</v>
      </c>
      <c r="E169">
        <v>188.55301969859283</v>
      </c>
      <c r="F169">
        <v>395.10245244368741</v>
      </c>
      <c r="G169">
        <f t="shared" si="5"/>
        <v>206.54943274509458</v>
      </c>
    </row>
    <row r="170" spans="1:7" x14ac:dyDescent="0.25">
      <c r="A170">
        <v>476.04864920644093</v>
      </c>
      <c r="B170">
        <v>715.43985215696705</v>
      </c>
      <c r="C170">
        <f t="shared" si="4"/>
        <v>239.39120295052612</v>
      </c>
      <c r="E170">
        <v>476.04864920644093</v>
      </c>
      <c r="F170">
        <v>715.43985215696705</v>
      </c>
      <c r="G170">
        <f t="shared" si="5"/>
        <v>239.39120295052612</v>
      </c>
    </row>
    <row r="171" spans="1:7" x14ac:dyDescent="0.25">
      <c r="A171">
        <v>469.09991075152482</v>
      </c>
      <c r="B171">
        <v>708.55516415281079</v>
      </c>
      <c r="C171">
        <f t="shared" si="4"/>
        <v>239.45525340128597</v>
      </c>
      <c r="E171">
        <v>469.09991075152482</v>
      </c>
      <c r="F171">
        <v>708.55516415281079</v>
      </c>
      <c r="G171">
        <f t="shared" si="5"/>
        <v>239.45525340128597</v>
      </c>
    </row>
    <row r="172" spans="1:7" x14ac:dyDescent="0.25">
      <c r="A172">
        <v>462.14840514278205</v>
      </c>
      <c r="B172">
        <v>701.66789580864236</v>
      </c>
      <c r="C172">
        <f t="shared" si="4"/>
        <v>239.5194906658603</v>
      </c>
      <c r="E172">
        <v>462.14840514278205</v>
      </c>
      <c r="F172">
        <v>701.66789580864236</v>
      </c>
      <c r="G172">
        <f t="shared" si="5"/>
        <v>239.5194906658603</v>
      </c>
    </row>
    <row r="173" spans="1:7" x14ac:dyDescent="0.25">
      <c r="A173">
        <v>455.1941243093471</v>
      </c>
      <c r="B173">
        <v>694.77803959846995</v>
      </c>
      <c r="C173">
        <f t="shared" si="4"/>
        <v>239.58391528912284</v>
      </c>
      <c r="E173">
        <v>455.1941243093471</v>
      </c>
      <c r="F173">
        <v>694.77803959846995</v>
      </c>
      <c r="G173">
        <f t="shared" si="5"/>
        <v>239.58391528912284</v>
      </c>
    </row>
    <row r="174" spans="1:7" x14ac:dyDescent="0.25">
      <c r="A174">
        <v>448.23706015681466</v>
      </c>
      <c r="B174">
        <v>687.88558797435132</v>
      </c>
      <c r="C174">
        <f t="shared" si="4"/>
        <v>239.64852781753666</v>
      </c>
      <c r="E174">
        <v>448.23706015681466</v>
      </c>
      <c r="F174">
        <v>687.88558797435132</v>
      </c>
      <c r="G174">
        <f t="shared" si="5"/>
        <v>239.64852781753666</v>
      </c>
    </row>
    <row r="175" spans="1:7" x14ac:dyDescent="0.25">
      <c r="A175">
        <v>441.27720456717054</v>
      </c>
      <c r="B175">
        <v>680.99053336632903</v>
      </c>
      <c r="C175">
        <f t="shared" si="4"/>
        <v>239.71332879915849</v>
      </c>
      <c r="E175">
        <v>441.27720456717054</v>
      </c>
      <c r="F175">
        <v>680.99053336632903</v>
      </c>
      <c r="G175">
        <f t="shared" si="5"/>
        <v>239.71332879915849</v>
      </c>
    </row>
    <row r="176" spans="1:7" x14ac:dyDescent="0.25">
      <c r="A176">
        <v>434.31454939872333</v>
      </c>
      <c r="B176">
        <v>674.09286818236671</v>
      </c>
      <c r="C176">
        <f t="shared" si="4"/>
        <v>239.77831878364339</v>
      </c>
      <c r="E176">
        <v>434.31454939872333</v>
      </c>
      <c r="F176">
        <v>674.09286818236671</v>
      </c>
      <c r="G176">
        <f t="shared" si="5"/>
        <v>239.77831878364339</v>
      </c>
    </row>
    <row r="177" spans="1:7" x14ac:dyDescent="0.25">
      <c r="A177">
        <v>427.34908648603482</v>
      </c>
      <c r="B177">
        <v>667.19258480828455</v>
      </c>
      <c r="C177">
        <f t="shared" si="4"/>
        <v>239.84349832224973</v>
      </c>
      <c r="E177">
        <v>427.34908648603482</v>
      </c>
      <c r="F177">
        <v>667.19258480828455</v>
      </c>
      <c r="G177">
        <f t="shared" si="5"/>
        <v>239.84349832224973</v>
      </c>
    </row>
    <row r="178" spans="1:7" x14ac:dyDescent="0.25">
      <c r="A178">
        <v>420.38080763985101</v>
      </c>
      <c r="B178">
        <v>660.28967560769445</v>
      </c>
      <c r="C178">
        <f t="shared" si="4"/>
        <v>239.90886796784343</v>
      </c>
      <c r="E178">
        <v>420.38080763985101</v>
      </c>
      <c r="F178">
        <v>660.28967560769445</v>
      </c>
      <c r="G178">
        <f t="shared" si="5"/>
        <v>239.90886796784343</v>
      </c>
    </row>
    <row r="179" spans="1:7" x14ac:dyDescent="0.25">
      <c r="A179">
        <v>413.40970464703241</v>
      </c>
      <c r="B179">
        <v>653.38413292193616</v>
      </c>
      <c r="C179">
        <f t="shared" si="4"/>
        <v>239.97442827490374</v>
      </c>
      <c r="E179">
        <v>413.40970464703241</v>
      </c>
      <c r="F179">
        <v>653.38413292193616</v>
      </c>
      <c r="G179">
        <f t="shared" si="5"/>
        <v>239.97442827490374</v>
      </c>
    </row>
    <row r="180" spans="1:7" x14ac:dyDescent="0.25">
      <c r="A180">
        <v>406.4357692704848</v>
      </c>
      <c r="B180">
        <v>646.47594907001087</v>
      </c>
      <c r="C180">
        <f t="shared" si="4"/>
        <v>240.04017979952607</v>
      </c>
      <c r="E180">
        <v>406.4357692704848</v>
      </c>
      <c r="F180">
        <v>646.47594907001087</v>
      </c>
      <c r="G180">
        <f t="shared" si="5"/>
        <v>240.04017979952607</v>
      </c>
    </row>
    <row r="181" spans="1:7" x14ac:dyDescent="0.25">
      <c r="A181">
        <v>399.45899324908896</v>
      </c>
      <c r="B181">
        <v>639.56511634851756</v>
      </c>
      <c r="C181">
        <f t="shared" si="4"/>
        <v>240.1061230994286</v>
      </c>
      <c r="E181">
        <v>399.45899324908896</v>
      </c>
      <c r="F181">
        <v>639.56511634851756</v>
      </c>
      <c r="G181">
        <f t="shared" si="5"/>
        <v>240.1061230994286</v>
      </c>
    </row>
    <row r="182" spans="1:7" x14ac:dyDescent="0.25">
      <c r="A182">
        <v>697.22643346393193</v>
      </c>
      <c r="B182">
        <v>971.32382493396608</v>
      </c>
      <c r="C182">
        <f t="shared" si="4"/>
        <v>274.09739147003415</v>
      </c>
      <c r="E182">
        <v>697.22643346393193</v>
      </c>
      <c r="F182">
        <v>971.32382493396608</v>
      </c>
      <c r="G182">
        <f t="shared" si="5"/>
        <v>274.09739147003415</v>
      </c>
    </row>
    <row r="183" spans="1:7" x14ac:dyDescent="0.25">
      <c r="A183">
        <v>2056.2687734715669</v>
      </c>
      <c r="B183">
        <v>964.40767127319396</v>
      </c>
      <c r="C183">
        <f t="shared" si="4"/>
        <v>-1091.8611021983729</v>
      </c>
      <c r="E183">
        <v>2056.2687734715669</v>
      </c>
      <c r="F183">
        <v>964.40767127319396</v>
      </c>
      <c r="G183">
        <f t="shared" si="5"/>
        <v>-1091.8611021983729</v>
      </c>
    </row>
    <row r="184" spans="1:7" x14ac:dyDescent="0.25">
      <c r="A184">
        <v>2049.2834257076101</v>
      </c>
      <c r="B184">
        <v>957.48884549757804</v>
      </c>
      <c r="C184">
        <f t="shared" si="4"/>
        <v>-1091.7945802100321</v>
      </c>
      <c r="E184">
        <v>2049.2834257076101</v>
      </c>
      <c r="F184">
        <v>957.48884549757804</v>
      </c>
      <c r="G184">
        <f t="shared" si="5"/>
        <v>-1091.7945802100321</v>
      </c>
    </row>
    <row r="185" spans="1:7" x14ac:dyDescent="0.25">
      <c r="A185">
        <v>2042.2952040126747</v>
      </c>
      <c r="B185">
        <v>950.56733981344996</v>
      </c>
      <c r="C185">
        <f t="shared" si="4"/>
        <v>-1091.7278641992248</v>
      </c>
      <c r="E185">
        <v>2042.2952040126747</v>
      </c>
      <c r="F185">
        <v>950.56733981344996</v>
      </c>
      <c r="G185">
        <f t="shared" si="5"/>
        <v>-1091.7278641992248</v>
      </c>
    </row>
    <row r="186" spans="1:7" x14ac:dyDescent="0.25">
      <c r="A186">
        <v>2035.3041000044632</v>
      </c>
      <c r="B186">
        <v>943.64314640440944</v>
      </c>
      <c r="C186">
        <f t="shared" si="4"/>
        <v>-1091.6609536000537</v>
      </c>
      <c r="E186">
        <v>2035.3041000044632</v>
      </c>
      <c r="F186">
        <v>943.64314640440944</v>
      </c>
      <c r="G186">
        <f t="shared" si="5"/>
        <v>-1091.6609536000537</v>
      </c>
    </row>
    <row r="187" spans="1:7" x14ac:dyDescent="0.25">
      <c r="A187">
        <v>2028.3101052762272</v>
      </c>
      <c r="B187">
        <v>936.71625743125969</v>
      </c>
      <c r="C187">
        <f t="shared" si="4"/>
        <v>-1091.5938478449675</v>
      </c>
      <c r="E187">
        <v>2028.3101052762272</v>
      </c>
      <c r="F187">
        <v>936.71625743125969</v>
      </c>
      <c r="G187">
        <f t="shared" si="5"/>
        <v>-1091.5938478449675</v>
      </c>
    </row>
    <row r="188" spans="1:7" x14ac:dyDescent="0.25">
      <c r="A188">
        <v>2021.3132113967008</v>
      </c>
      <c r="B188">
        <v>929.7866650319379</v>
      </c>
      <c r="C188">
        <f t="shared" si="4"/>
        <v>-1091.5265463647629</v>
      </c>
      <c r="E188">
        <v>2021.3132113967008</v>
      </c>
      <c r="F188">
        <v>929.7866650319379</v>
      </c>
      <c r="G188">
        <f t="shared" si="5"/>
        <v>-1091.5265463647629</v>
      </c>
    </row>
    <row r="189" spans="1:7" x14ac:dyDescent="0.25">
      <c r="A189">
        <v>2014.3134099100253</v>
      </c>
      <c r="B189">
        <v>922.85436132145196</v>
      </c>
      <c r="C189">
        <f t="shared" si="4"/>
        <v>-1091.4590485885733</v>
      </c>
      <c r="E189">
        <v>2014.3134099100253</v>
      </c>
      <c r="F189">
        <v>922.85436132145196</v>
      </c>
      <c r="G189">
        <f t="shared" si="5"/>
        <v>-1091.4590485885733</v>
      </c>
    </row>
    <row r="190" spans="1:7" x14ac:dyDescent="0.25">
      <c r="A190">
        <v>2007.3106923356809</v>
      </c>
      <c r="B190">
        <v>915.91933839181002</v>
      </c>
      <c r="C190">
        <f t="shared" si="4"/>
        <v>-1091.3913539438709</v>
      </c>
      <c r="E190">
        <v>2007.3106923356809</v>
      </c>
      <c r="F190">
        <v>915.91933839181002</v>
      </c>
      <c r="G190">
        <f t="shared" si="5"/>
        <v>-1091.3913539438709</v>
      </c>
    </row>
    <row r="191" spans="1:7" x14ac:dyDescent="0.25">
      <c r="A191">
        <v>2000.3050501684111</v>
      </c>
      <c r="B191">
        <v>908.98158831195678</v>
      </c>
      <c r="C191">
        <f t="shared" si="4"/>
        <v>-1091.3234618564543</v>
      </c>
      <c r="E191">
        <v>2000.3050501684111</v>
      </c>
      <c r="F191">
        <v>908.98158831195678</v>
      </c>
      <c r="G191">
        <f t="shared" si="5"/>
        <v>-1091.3234618564543</v>
      </c>
    </row>
    <row r="192" spans="1:7" x14ac:dyDescent="0.25">
      <c r="A192">
        <v>1993.2964748781533</v>
      </c>
      <c r="B192">
        <v>902.04110312770399</v>
      </c>
      <c r="C192">
        <f t="shared" si="4"/>
        <v>-1091.2553717504493</v>
      </c>
      <c r="E192">
        <v>1993.2964748781533</v>
      </c>
      <c r="F192">
        <v>902.04110312770399</v>
      </c>
      <c r="G192">
        <f t="shared" si="5"/>
        <v>-1091.2553717504493</v>
      </c>
    </row>
    <row r="193" spans="1:7" x14ac:dyDescent="0.25">
      <c r="A193">
        <v>1986.2849579099657</v>
      </c>
      <c r="B193">
        <v>895.09787486166351</v>
      </c>
      <c r="C193">
        <f t="shared" si="4"/>
        <v>-1091.1870830483022</v>
      </c>
      <c r="E193">
        <v>1986.2849579099657</v>
      </c>
      <c r="F193">
        <v>895.09787486166351</v>
      </c>
      <c r="G193">
        <f t="shared" si="5"/>
        <v>-1091.1870830483022</v>
      </c>
    </row>
    <row r="194" spans="1:7" x14ac:dyDescent="0.25">
      <c r="A194">
        <v>2294.683703131077</v>
      </c>
      <c r="B194">
        <v>1238.6776203421455</v>
      </c>
      <c r="C194">
        <f t="shared" si="4"/>
        <v>-1056.0060827889315</v>
      </c>
      <c r="E194">
        <v>2294.683703131077</v>
      </c>
      <c r="F194">
        <v>1238.6776203421455</v>
      </c>
      <c r="G194">
        <f t="shared" si="5"/>
        <v>-1056.0060827889315</v>
      </c>
    </row>
    <row r="195" spans="1:7" x14ac:dyDescent="0.25">
      <c r="A195">
        <v>2287.6662770423227</v>
      </c>
      <c r="B195">
        <v>1231.7288818872294</v>
      </c>
      <c r="C195">
        <f t="shared" ref="C195:C258" si="6">B195-A195</f>
        <v>-1055.9373951550933</v>
      </c>
      <c r="E195">
        <v>2287.6662770423227</v>
      </c>
      <c r="F195">
        <v>1231.7288818872294</v>
      </c>
      <c r="G195">
        <f t="shared" ref="G195:G258" si="7">F195-E195</f>
        <v>-1055.9373951550933</v>
      </c>
    </row>
    <row r="196" spans="1:7" x14ac:dyDescent="0.25">
      <c r="A196">
        <v>2280.6458834608102</v>
      </c>
      <c r="B196">
        <v>1224.7773762784868</v>
      </c>
      <c r="C196">
        <f t="shared" si="6"/>
        <v>-1055.8685071823234</v>
      </c>
      <c r="E196">
        <v>2280.6458834608102</v>
      </c>
      <c r="F196">
        <v>1224.7773762784868</v>
      </c>
      <c r="G196">
        <f t="shared" si="7"/>
        <v>-1055.8685071823234</v>
      </c>
    </row>
    <row r="197" spans="1:7" x14ac:dyDescent="0.25">
      <c r="A197">
        <v>2273.6225137313504</v>
      </c>
      <c r="B197">
        <v>1217.8230954450519</v>
      </c>
      <c r="C197">
        <f t="shared" si="6"/>
        <v>-1055.7994182862985</v>
      </c>
      <c r="E197">
        <v>2273.6225137313504</v>
      </c>
      <c r="F197">
        <v>1217.8230954450519</v>
      </c>
      <c r="G197">
        <f t="shared" si="7"/>
        <v>-1055.7994182862985</v>
      </c>
    </row>
    <row r="198" spans="1:7" x14ac:dyDescent="0.25">
      <c r="A198">
        <v>2266.596159173514</v>
      </c>
      <c r="B198">
        <v>1210.866031292519</v>
      </c>
      <c r="C198">
        <f t="shared" si="6"/>
        <v>-1055.730127880995</v>
      </c>
      <c r="E198">
        <v>2266.596159173514</v>
      </c>
      <c r="F198">
        <v>1210.866031292519</v>
      </c>
      <c r="G198">
        <f t="shared" si="7"/>
        <v>-1055.730127880995</v>
      </c>
    </row>
    <row r="199" spans="1:7" x14ac:dyDescent="0.25">
      <c r="A199">
        <v>2259.5668110815504</v>
      </c>
      <c r="B199">
        <v>1203.9061757028749</v>
      </c>
      <c r="C199">
        <f t="shared" si="6"/>
        <v>-1055.6606353786756</v>
      </c>
      <c r="E199">
        <v>2259.5668110815504</v>
      </c>
      <c r="F199">
        <v>1203.9061757028749</v>
      </c>
      <c r="G199">
        <f t="shared" si="7"/>
        <v>-1055.6606353786756</v>
      </c>
    </row>
    <row r="200" spans="1:7" x14ac:dyDescent="0.25">
      <c r="A200">
        <v>2252.5344607243187</v>
      </c>
      <c r="B200">
        <v>1196.943520534428</v>
      </c>
      <c r="C200">
        <f t="shared" si="6"/>
        <v>-1055.5909401898907</v>
      </c>
      <c r="E200">
        <v>2252.5344607243187</v>
      </c>
      <c r="F200">
        <v>1196.943520534428</v>
      </c>
      <c r="G200">
        <f t="shared" si="7"/>
        <v>-1055.5909401898907</v>
      </c>
    </row>
    <row r="201" spans="1:7" x14ac:dyDescent="0.25">
      <c r="A201">
        <v>2245.499099345212</v>
      </c>
      <c r="B201">
        <v>1189.9780576217395</v>
      </c>
      <c r="C201">
        <f t="shared" si="6"/>
        <v>-1055.5210417234725</v>
      </c>
      <c r="E201">
        <v>2245.499099345212</v>
      </c>
      <c r="F201">
        <v>1189.9780576217395</v>
      </c>
      <c r="G201">
        <f t="shared" si="7"/>
        <v>-1055.5210417234725</v>
      </c>
    </row>
    <row r="202" spans="1:7" x14ac:dyDescent="0.25">
      <c r="A202">
        <v>2238.4607181620822</v>
      </c>
      <c r="B202">
        <v>1183.0097787755553</v>
      </c>
      <c r="C202">
        <f t="shared" si="6"/>
        <v>-1055.4509393865269</v>
      </c>
      <c r="E202">
        <v>2238.4607181620822</v>
      </c>
      <c r="F202">
        <v>1183.0097787755553</v>
      </c>
      <c r="G202">
        <f t="shared" si="7"/>
        <v>-1055.4509393865269</v>
      </c>
    </row>
    <row r="203" spans="1:7" x14ac:dyDescent="0.25">
      <c r="A203">
        <v>2231.4193083671689</v>
      </c>
      <c r="B203">
        <v>1176.0386757827368</v>
      </c>
      <c r="C203">
        <f t="shared" si="6"/>
        <v>-1055.3806325844321</v>
      </c>
      <c r="E203">
        <v>2231.4193083671689</v>
      </c>
      <c r="F203">
        <v>1176.0386757827368</v>
      </c>
      <c r="G203">
        <f t="shared" si="7"/>
        <v>-1055.3806325844321</v>
      </c>
    </row>
    <row r="204" spans="1:7" x14ac:dyDescent="0.25">
      <c r="A204">
        <v>2224.3748611270203</v>
      </c>
      <c r="B204">
        <v>1169.0647404061892</v>
      </c>
      <c r="C204">
        <f t="shared" si="6"/>
        <v>-1055.310120720831</v>
      </c>
      <c r="E204">
        <v>2224.3748611270203</v>
      </c>
      <c r="F204">
        <v>1169.0647404061892</v>
      </c>
      <c r="G204">
        <f t="shared" si="7"/>
        <v>-1055.310120720831</v>
      </c>
    </row>
    <row r="205" spans="1:7" x14ac:dyDescent="0.25">
      <c r="A205">
        <v>2217.3273675824212</v>
      </c>
      <c r="B205">
        <v>1162.0879643847934</v>
      </c>
      <c r="C205">
        <f t="shared" si="6"/>
        <v>-1055.2394031976278</v>
      </c>
      <c r="E205">
        <v>2217.3273675824212</v>
      </c>
      <c r="F205">
        <v>1162.0879643847934</v>
      </c>
      <c r="G205">
        <f t="shared" si="7"/>
        <v>-1055.2394031976278</v>
      </c>
    </row>
    <row r="206" spans="1:7" x14ac:dyDescent="0.25">
      <c r="A206">
        <v>2536.7294937310885</v>
      </c>
      <c r="B206">
        <v>1517.9024646313137</v>
      </c>
      <c r="C206">
        <f t="shared" si="6"/>
        <v>-1018.8270290997748</v>
      </c>
      <c r="E206">
        <v>2536.7294937310885</v>
      </c>
      <c r="F206">
        <v>1517.9024646313137</v>
      </c>
      <c r="G206">
        <f t="shared" si="7"/>
        <v>-1018.8270290997748</v>
      </c>
    </row>
    <row r="207" spans="1:7" x14ac:dyDescent="0.25">
      <c r="A207">
        <v>2529.6758808965096</v>
      </c>
      <c r="B207">
        <v>3628.8032629797117</v>
      </c>
      <c r="C207">
        <f t="shared" si="6"/>
        <v>1099.1273820832021</v>
      </c>
      <c r="E207">
        <v>2529.6758808965096</v>
      </c>
      <c r="F207">
        <v>3628.8032629797117</v>
      </c>
      <c r="G207">
        <f t="shared" si="7"/>
        <v>1099.1273820832021</v>
      </c>
    </row>
    <row r="208" spans="1:7" x14ac:dyDescent="0.25">
      <c r="A208">
        <v>2522.619195024497</v>
      </c>
      <c r="B208">
        <v>3621.8179152157554</v>
      </c>
      <c r="C208">
        <f t="shared" si="6"/>
        <v>1099.1987201912584</v>
      </c>
      <c r="E208">
        <v>2522.619195024497</v>
      </c>
      <c r="F208">
        <v>3621.8179152157554</v>
      </c>
      <c r="G208">
        <f t="shared" si="7"/>
        <v>1099.1987201912584</v>
      </c>
    </row>
    <row r="209" spans="1:7" x14ac:dyDescent="0.25">
      <c r="A209">
        <v>2515.559427152024</v>
      </c>
      <c r="B209">
        <v>3614.82969352082</v>
      </c>
      <c r="C209">
        <f t="shared" si="6"/>
        <v>1099.270266368796</v>
      </c>
      <c r="E209">
        <v>2515.559427152024</v>
      </c>
      <c r="F209">
        <v>3614.82969352082</v>
      </c>
      <c r="G209">
        <f t="shared" si="7"/>
        <v>1099.270266368796</v>
      </c>
    </row>
    <row r="210" spans="1:7" x14ac:dyDescent="0.25">
      <c r="A210">
        <v>2508.4965682899228</v>
      </c>
      <c r="B210">
        <v>3607.8385895126085</v>
      </c>
      <c r="C210">
        <f t="shared" si="6"/>
        <v>1099.3420212226856</v>
      </c>
      <c r="E210">
        <v>2508.4965682899228</v>
      </c>
      <c r="F210">
        <v>3607.8385895126085</v>
      </c>
      <c r="G210">
        <f t="shared" si="7"/>
        <v>1099.3420212226856</v>
      </c>
    </row>
    <row r="211" spans="1:7" x14ac:dyDescent="0.25">
      <c r="A211">
        <v>2501.4306094228073</v>
      </c>
      <c r="B211">
        <v>3600.844594784372</v>
      </c>
      <c r="C211">
        <f t="shared" si="6"/>
        <v>1099.4139853615648</v>
      </c>
      <c r="E211">
        <v>2501.4306094228073</v>
      </c>
      <c r="F211">
        <v>3600.844594784372</v>
      </c>
      <c r="G211">
        <f t="shared" si="7"/>
        <v>1099.4139853615648</v>
      </c>
    </row>
    <row r="212" spans="1:7" x14ac:dyDescent="0.25">
      <c r="A212">
        <v>2494.3615415089962</v>
      </c>
      <c r="B212">
        <v>3593.8477009048456</v>
      </c>
      <c r="C212">
        <f t="shared" si="6"/>
        <v>1099.4861593958494</v>
      </c>
      <c r="E212">
        <v>2494.3615415089962</v>
      </c>
      <c r="F212">
        <v>3593.8477009048456</v>
      </c>
      <c r="G212">
        <f t="shared" si="7"/>
        <v>1099.4861593958494</v>
      </c>
    </row>
    <row r="213" spans="1:7" x14ac:dyDescent="0.25">
      <c r="A213">
        <v>2487.2893554804364</v>
      </c>
      <c r="B213">
        <v>3586.8478994181705</v>
      </c>
      <c r="C213">
        <f t="shared" si="6"/>
        <v>1099.5585439377342</v>
      </c>
      <c r="E213">
        <v>2487.2893554804364</v>
      </c>
      <c r="F213">
        <v>3586.8478994181705</v>
      </c>
      <c r="G213">
        <f t="shared" si="7"/>
        <v>1099.5585439377342</v>
      </c>
    </row>
    <row r="214" spans="1:7" x14ac:dyDescent="0.25">
      <c r="A214">
        <v>2480.2140422426269</v>
      </c>
      <c r="B214">
        <v>3579.8451818438261</v>
      </c>
      <c r="C214">
        <f t="shared" si="6"/>
        <v>1099.6311396011993</v>
      </c>
      <c r="E214">
        <v>2480.2140422426269</v>
      </c>
      <c r="F214">
        <v>3579.8451818438261</v>
      </c>
      <c r="G214">
        <f t="shared" si="7"/>
        <v>1099.6311396011993</v>
      </c>
    </row>
    <row r="215" spans="1:7" x14ac:dyDescent="0.25">
      <c r="A215">
        <v>2473.13559267454</v>
      </c>
      <c r="B215">
        <v>3572.8395396765563</v>
      </c>
      <c r="C215">
        <f t="shared" si="6"/>
        <v>1099.7039470020163</v>
      </c>
      <c r="E215">
        <v>2473.13559267454</v>
      </c>
      <c r="F215">
        <v>3572.8395396765563</v>
      </c>
      <c r="G215">
        <f t="shared" si="7"/>
        <v>1099.7039470020163</v>
      </c>
    </row>
    <row r="216" spans="1:7" x14ac:dyDescent="0.25">
      <c r="A216">
        <v>2466.0539976285463</v>
      </c>
      <c r="B216">
        <v>3565.8309643862985</v>
      </c>
      <c r="C216">
        <f t="shared" si="6"/>
        <v>1099.7769667577522</v>
      </c>
      <c r="E216">
        <v>2466.0539976285463</v>
      </c>
      <c r="F216">
        <v>3565.8309643862985</v>
      </c>
      <c r="G216">
        <f t="shared" si="7"/>
        <v>1099.7769667577522</v>
      </c>
    </row>
    <row r="217" spans="1:7" x14ac:dyDescent="0.25">
      <c r="A217">
        <v>2458.9692479303353</v>
      </c>
      <c r="B217">
        <v>3558.8194474181109</v>
      </c>
      <c r="C217">
        <f t="shared" si="6"/>
        <v>1099.8501994877756</v>
      </c>
      <c r="E217">
        <v>2458.9692479303353</v>
      </c>
      <c r="F217">
        <v>3558.8194474181109</v>
      </c>
      <c r="G217">
        <f t="shared" si="7"/>
        <v>1099.8501994877756</v>
      </c>
    </row>
    <row r="218" spans="1:7" x14ac:dyDescent="0.25">
      <c r="A218">
        <v>2789.7598528825056</v>
      </c>
      <c r="B218">
        <v>3927.2968997720072</v>
      </c>
      <c r="C218">
        <f t="shared" si="6"/>
        <v>1137.5370468895017</v>
      </c>
      <c r="E218">
        <v>2789.7598528825056</v>
      </c>
      <c r="F218">
        <v>3927.2968997720072</v>
      </c>
      <c r="G218">
        <f t="shared" si="7"/>
        <v>1137.5370468895017</v>
      </c>
    </row>
    <row r="219" spans="1:7" x14ac:dyDescent="0.25">
      <c r="A219">
        <v>2782.6687662498161</v>
      </c>
      <c r="B219">
        <v>3920.2794736832529</v>
      </c>
      <c r="C219">
        <f t="shared" si="6"/>
        <v>1137.6107074334368</v>
      </c>
      <c r="E219">
        <v>2782.6687662498161</v>
      </c>
      <c r="F219">
        <v>3920.2794736832529</v>
      </c>
      <c r="G219">
        <f t="shared" si="7"/>
        <v>1137.6107074334368</v>
      </c>
    </row>
    <row r="220" spans="1:7" x14ac:dyDescent="0.25">
      <c r="A220">
        <v>2775.5744972811149</v>
      </c>
      <c r="B220">
        <v>3913.2590801017404</v>
      </c>
      <c r="C220">
        <f t="shared" si="6"/>
        <v>1137.6845828206256</v>
      </c>
      <c r="E220">
        <v>2775.5744972811149</v>
      </c>
      <c r="F220">
        <v>3913.2590801017404</v>
      </c>
      <c r="G220">
        <f t="shared" si="7"/>
        <v>1137.6845828206256</v>
      </c>
    </row>
    <row r="221" spans="1:7" x14ac:dyDescent="0.25">
      <c r="A221">
        <v>2768.4770366945877</v>
      </c>
      <c r="B221">
        <v>3906.2357103722816</v>
      </c>
      <c r="C221">
        <f t="shared" si="6"/>
        <v>1137.7586736776939</v>
      </c>
      <c r="E221">
        <v>2768.4770366945877</v>
      </c>
      <c r="F221">
        <v>3906.2357103722816</v>
      </c>
      <c r="G221">
        <f t="shared" si="7"/>
        <v>1137.7586736776939</v>
      </c>
    </row>
    <row r="222" spans="1:7" x14ac:dyDescent="0.25">
      <c r="A222">
        <v>2761.3763751813503</v>
      </c>
      <c r="B222">
        <v>3899.2093558144452</v>
      </c>
      <c r="C222">
        <f t="shared" si="6"/>
        <v>1137.8329806330948</v>
      </c>
      <c r="E222">
        <v>2761.3763751813503</v>
      </c>
      <c r="F222">
        <v>3899.2093558144452</v>
      </c>
      <c r="G222">
        <f t="shared" si="7"/>
        <v>1137.8329806330948</v>
      </c>
    </row>
    <row r="223" spans="1:7" x14ac:dyDescent="0.25">
      <c r="A223">
        <v>2754.272503405366</v>
      </c>
      <c r="B223">
        <v>3892.1800077224807</v>
      </c>
      <c r="C223">
        <f t="shared" si="6"/>
        <v>1137.9075043171147</v>
      </c>
      <c r="E223">
        <v>2754.272503405366</v>
      </c>
      <c r="F223">
        <v>3892.1800077224807</v>
      </c>
      <c r="G223">
        <f t="shared" si="7"/>
        <v>1137.9075043171147</v>
      </c>
    </row>
    <row r="224" spans="1:7" x14ac:dyDescent="0.25">
      <c r="A224">
        <v>2747.1654120033681</v>
      </c>
      <c r="B224">
        <v>3885.147657365249</v>
      </c>
      <c r="C224">
        <f t="shared" si="6"/>
        <v>1137.9822453618808</v>
      </c>
      <c r="E224">
        <v>2747.1654120033681</v>
      </c>
      <c r="F224">
        <v>3885.147657365249</v>
      </c>
      <c r="G224">
        <f t="shared" si="7"/>
        <v>1137.9822453618808</v>
      </c>
    </row>
    <row r="225" spans="1:7" x14ac:dyDescent="0.25">
      <c r="A225">
        <v>2740.0550915847812</v>
      </c>
      <c r="B225">
        <v>3878.1122959861423</v>
      </c>
      <c r="C225">
        <f t="shared" si="6"/>
        <v>1138.0572044013611</v>
      </c>
      <c r="E225">
        <v>2740.0550915847812</v>
      </c>
      <c r="F225">
        <v>3878.1122959861423</v>
      </c>
      <c r="G225">
        <f t="shared" si="7"/>
        <v>1138.0572044013611</v>
      </c>
    </row>
    <row r="226" spans="1:7" x14ac:dyDescent="0.25">
      <c r="A226">
        <v>2732.9415327316401</v>
      </c>
      <c r="B226">
        <v>3871.0739148030125</v>
      </c>
      <c r="C226">
        <f t="shared" si="6"/>
        <v>1138.1323820713724</v>
      </c>
      <c r="E226">
        <v>2732.9415327316401</v>
      </c>
      <c r="F226">
        <v>3871.0739148030125</v>
      </c>
      <c r="G226">
        <f t="shared" si="7"/>
        <v>1138.1323820713724</v>
      </c>
    </row>
    <row r="227" spans="1:7" x14ac:dyDescent="0.25">
      <c r="A227">
        <v>2725.8247259985105</v>
      </c>
      <c r="B227">
        <v>3864.0325050080992</v>
      </c>
      <c r="C227">
        <f t="shared" si="6"/>
        <v>1138.2077790095886</v>
      </c>
      <c r="E227">
        <v>2725.8247259985105</v>
      </c>
      <c r="F227">
        <v>3864.0325050080992</v>
      </c>
      <c r="G227">
        <f t="shared" si="7"/>
        <v>1138.2077790095886</v>
      </c>
    </row>
    <row r="228" spans="1:7" x14ac:dyDescent="0.25">
      <c r="A228">
        <v>2718.7046619124094</v>
      </c>
      <c r="B228">
        <v>3856.9880577679505</v>
      </c>
      <c r="C228">
        <f t="shared" si="6"/>
        <v>1138.2833958555411</v>
      </c>
      <c r="E228">
        <v>2718.7046619124094</v>
      </c>
      <c r="F228">
        <v>3856.9880577679505</v>
      </c>
      <c r="G228">
        <f t="shared" si="7"/>
        <v>1138.2833958555411</v>
      </c>
    </row>
    <row r="229" spans="1:7" x14ac:dyDescent="0.25">
      <c r="A229">
        <v>2711.5813309727237</v>
      </c>
      <c r="B229">
        <v>3849.9405642233514</v>
      </c>
      <c r="C229">
        <f t="shared" si="6"/>
        <v>1138.3592332506278</v>
      </c>
      <c r="E229">
        <v>2711.5813309727237</v>
      </c>
      <c r="F229">
        <v>3849.9405642233514</v>
      </c>
      <c r="G229">
        <f t="shared" si="7"/>
        <v>1138.3592332506278</v>
      </c>
    </row>
    <row r="230" spans="1:7" x14ac:dyDescent="0.25">
      <c r="A230">
        <v>3054.1589903024274</v>
      </c>
      <c r="B230">
        <v>4231.5241522544502</v>
      </c>
      <c r="C230">
        <f t="shared" si="6"/>
        <v>1177.3651619520228</v>
      </c>
      <c r="E230">
        <v>3054.1589903024274</v>
      </c>
      <c r="F230">
        <v>4231.5241522544502</v>
      </c>
      <c r="G230">
        <f t="shared" si="7"/>
        <v>1177.3651619520228</v>
      </c>
    </row>
    <row r="231" spans="1:7" x14ac:dyDescent="0.25">
      <c r="A231">
        <v>3047.0290970428132</v>
      </c>
      <c r="B231">
        <v>4224.4705394198718</v>
      </c>
      <c r="C231">
        <f t="shared" si="6"/>
        <v>1177.4414423770586</v>
      </c>
      <c r="E231">
        <v>3047.0290970428132</v>
      </c>
      <c r="F231">
        <v>4224.4705394198718</v>
      </c>
      <c r="G231">
        <f t="shared" si="7"/>
        <v>1177.4414423770586</v>
      </c>
    </row>
    <row r="232" spans="1:7" x14ac:dyDescent="0.25">
      <c r="A232">
        <v>3039.8959082611918</v>
      </c>
      <c r="B232">
        <v>4217.4138535478587</v>
      </c>
      <c r="C232">
        <f t="shared" si="6"/>
        <v>1177.5179452866669</v>
      </c>
      <c r="E232">
        <v>3039.8959082611918</v>
      </c>
      <c r="F232">
        <v>4217.4138535478587</v>
      </c>
      <c r="G232">
        <f t="shared" si="7"/>
        <v>1177.5179452866669</v>
      </c>
    </row>
    <row r="233" spans="1:7" x14ac:dyDescent="0.25">
      <c r="A233">
        <v>3032.759414345624</v>
      </c>
      <c r="B233">
        <v>4210.3540856753852</v>
      </c>
      <c r="C233">
        <f t="shared" si="6"/>
        <v>1177.5946713297612</v>
      </c>
      <c r="E233">
        <v>3032.759414345624</v>
      </c>
      <c r="F233">
        <v>4210.3540856753852</v>
      </c>
      <c r="G233">
        <f t="shared" si="7"/>
        <v>1177.5946713297612</v>
      </c>
    </row>
    <row r="234" spans="1:7" x14ac:dyDescent="0.25">
      <c r="A234">
        <v>3025.6196056561357</v>
      </c>
      <c r="B234">
        <v>4203.291226813285</v>
      </c>
      <c r="C234">
        <f t="shared" si="6"/>
        <v>1177.6716211571493</v>
      </c>
      <c r="E234">
        <v>3025.6196056561357</v>
      </c>
      <c r="F234">
        <v>4203.291226813285</v>
      </c>
      <c r="G234">
        <f t="shared" si="7"/>
        <v>1177.6716211571493</v>
      </c>
    </row>
    <row r="235" spans="1:7" x14ac:dyDescent="0.25">
      <c r="A235">
        <v>3018.4764725246364</v>
      </c>
      <c r="B235">
        <v>4196.225267946169</v>
      </c>
      <c r="C235">
        <f t="shared" si="6"/>
        <v>1177.7487954215326</v>
      </c>
      <c r="E235">
        <v>3018.4764725246364</v>
      </c>
      <c r="F235">
        <v>4196.225267946169</v>
      </c>
      <c r="G235">
        <f t="shared" si="7"/>
        <v>1177.7487954215326</v>
      </c>
    </row>
    <row r="236" spans="1:7" x14ac:dyDescent="0.25">
      <c r="A236">
        <v>3011.3300052548366</v>
      </c>
      <c r="B236">
        <v>4189.1562000323584</v>
      </c>
      <c r="C236">
        <f t="shared" si="6"/>
        <v>1177.8261947775218</v>
      </c>
      <c r="E236">
        <v>3011.3300052548366</v>
      </c>
      <c r="F236">
        <v>4189.1562000323584</v>
      </c>
      <c r="G236">
        <f t="shared" si="7"/>
        <v>1177.8261947775218</v>
      </c>
    </row>
    <row r="237" spans="1:7" x14ac:dyDescent="0.25">
      <c r="A237">
        <v>3004.180194122167</v>
      </c>
      <c r="B237">
        <v>4182.0840140037981</v>
      </c>
      <c r="C237">
        <f t="shared" si="6"/>
        <v>1177.9038198816311</v>
      </c>
      <c r="E237">
        <v>3004.180194122167</v>
      </c>
      <c r="F237">
        <v>4182.0840140037981</v>
      </c>
      <c r="G237">
        <f t="shared" si="7"/>
        <v>1177.9038198816311</v>
      </c>
    </row>
    <row r="238" spans="1:7" x14ac:dyDescent="0.25">
      <c r="A238">
        <v>2997.0270293736935</v>
      </c>
      <c r="B238">
        <v>4175.0087007659886</v>
      </c>
      <c r="C238">
        <f t="shared" si="6"/>
        <v>1177.9816713922951</v>
      </c>
      <c r="E238">
        <v>2997.0270293736935</v>
      </c>
      <c r="F238">
        <v>4175.0087007659886</v>
      </c>
      <c r="G238">
        <f t="shared" si="7"/>
        <v>1177.9816713922951</v>
      </c>
    </row>
    <row r="239" spans="1:7" x14ac:dyDescent="0.25">
      <c r="A239">
        <v>2989.870501228037</v>
      </c>
      <c r="B239">
        <v>4167.9302511979013</v>
      </c>
      <c r="C239">
        <f t="shared" si="6"/>
        <v>1178.0597499698642</v>
      </c>
      <c r="E239">
        <v>2989.870501228037</v>
      </c>
      <c r="F239">
        <v>4167.9302511979013</v>
      </c>
      <c r="G239">
        <f t="shared" si="7"/>
        <v>1178.0597499698642</v>
      </c>
    </row>
    <row r="240" spans="1:7" x14ac:dyDescent="0.25">
      <c r="A240">
        <v>2982.7105998752891</v>
      </c>
      <c r="B240">
        <v>4160.8486561519076</v>
      </c>
      <c r="C240">
        <f t="shared" si="6"/>
        <v>1178.1380562766185</v>
      </c>
      <c r="E240">
        <v>2982.7105998752891</v>
      </c>
      <c r="F240">
        <v>4160.8486561519076</v>
      </c>
      <c r="G240">
        <f t="shared" si="7"/>
        <v>1178.1380562766185</v>
      </c>
    </row>
    <row r="241" spans="1:7" x14ac:dyDescent="0.25">
      <c r="A241">
        <v>2975.5473154769288</v>
      </c>
      <c r="B241">
        <v>4153.763906453697</v>
      </c>
      <c r="C241">
        <f t="shared" si="6"/>
        <v>1178.2165909767682</v>
      </c>
      <c r="E241">
        <v>2975.5473154769288</v>
      </c>
      <c r="F241">
        <v>4153.763906453697</v>
      </c>
      <c r="G241">
        <f t="shared" si="7"/>
        <v>1178.2165909767682</v>
      </c>
    </row>
    <row r="242" spans="1:7" x14ac:dyDescent="0.25">
      <c r="A242">
        <v>-4169.6754458501682</v>
      </c>
      <c r="B242">
        <v>-2951.087675545813</v>
      </c>
      <c r="C242">
        <f t="shared" si="6"/>
        <v>1218.5877703043552</v>
      </c>
      <c r="E242">
        <v>-4169.6754458501682</v>
      </c>
      <c r="F242">
        <v>-2951.087675545813</v>
      </c>
      <c r="G242">
        <f t="shared" si="7"/>
        <v>1218.5877703043552</v>
      </c>
    </row>
    <row r="243" spans="1:7" x14ac:dyDescent="0.25">
      <c r="A243">
        <v>1836.1982497969648</v>
      </c>
      <c r="B243">
        <v>3054.8650135886437</v>
      </c>
      <c r="C243">
        <f t="shared" si="6"/>
        <v>1218.6667637916789</v>
      </c>
      <c r="E243">
        <v>1836.1982497969648</v>
      </c>
      <c r="F243">
        <v>3054.8650135886437</v>
      </c>
      <c r="G243">
        <f t="shared" si="7"/>
        <v>1218.6667637916789</v>
      </c>
    </row>
    <row r="244" spans="1:7" x14ac:dyDescent="0.25">
      <c r="A244">
        <v>1828.5247569432686</v>
      </c>
      <c r="B244">
        <v>3047.2707446199424</v>
      </c>
      <c r="C244">
        <f t="shared" si="6"/>
        <v>1218.7459876766738</v>
      </c>
      <c r="E244">
        <v>1828.5247569432686</v>
      </c>
      <c r="F244">
        <v>3047.2707446199424</v>
      </c>
      <c r="G244">
        <f t="shared" si="7"/>
        <v>1218.7459876766738</v>
      </c>
    </row>
    <row r="245" spans="1:7" x14ac:dyDescent="0.25">
      <c r="A245">
        <v>1820.8478414020819</v>
      </c>
      <c r="B245">
        <v>3039.6732840334153</v>
      </c>
      <c r="C245">
        <f t="shared" si="6"/>
        <v>1218.8254426313333</v>
      </c>
      <c r="E245">
        <v>1820.8478414020819</v>
      </c>
      <c r="F245">
        <v>3039.6732840334153</v>
      </c>
      <c r="G245">
        <f t="shared" si="7"/>
        <v>1218.8254426313333</v>
      </c>
    </row>
    <row r="246" spans="1:7" x14ac:dyDescent="0.25">
      <c r="A246">
        <v>1813.1674931905673</v>
      </c>
      <c r="B246">
        <v>3032.0726225201779</v>
      </c>
      <c r="C246">
        <f t="shared" si="6"/>
        <v>1218.9051293296106</v>
      </c>
      <c r="E246">
        <v>1813.1674931905673</v>
      </c>
      <c r="F246">
        <v>3032.0726225201779</v>
      </c>
      <c r="G246">
        <f t="shared" si="7"/>
        <v>1218.9051293296106</v>
      </c>
    </row>
    <row r="247" spans="1:7" x14ac:dyDescent="0.25">
      <c r="A247">
        <v>1805.483702296769</v>
      </c>
      <c r="B247">
        <v>3024.4687507441936</v>
      </c>
      <c r="C247">
        <f t="shared" si="6"/>
        <v>1218.9850484474246</v>
      </c>
      <c r="E247">
        <v>1805.483702296769</v>
      </c>
      <c r="F247">
        <v>3024.4687507441936</v>
      </c>
      <c r="G247">
        <f t="shared" si="7"/>
        <v>1218.9850484474246</v>
      </c>
    </row>
    <row r="248" spans="1:7" x14ac:dyDescent="0.25">
      <c r="A248">
        <v>1797.7964586795306</v>
      </c>
      <c r="B248">
        <v>3016.8616593421957</v>
      </c>
      <c r="C248">
        <f t="shared" si="6"/>
        <v>1219.0652006626651</v>
      </c>
      <c r="E248">
        <v>1797.7964586795306</v>
      </c>
      <c r="F248">
        <v>3016.8616593421957</v>
      </c>
      <c r="G248">
        <f t="shared" si="7"/>
        <v>1219.0652006626651</v>
      </c>
    </row>
    <row r="249" spans="1:7" x14ac:dyDescent="0.25">
      <c r="A249">
        <v>1790.1057522684082</v>
      </c>
      <c r="B249">
        <v>3009.2513389236087</v>
      </c>
      <c r="C249">
        <f t="shared" si="6"/>
        <v>1219.1455866552005</v>
      </c>
      <c r="E249">
        <v>1790.1057522684082</v>
      </c>
      <c r="F249">
        <v>3009.2513389236087</v>
      </c>
      <c r="G249">
        <f t="shared" si="7"/>
        <v>1219.1455866552005</v>
      </c>
    </row>
    <row r="250" spans="1:7" x14ac:dyDescent="0.25">
      <c r="A250">
        <v>1782.4115729635869</v>
      </c>
      <c r="B250">
        <v>3001.6377800704677</v>
      </c>
      <c r="C250">
        <f t="shared" si="6"/>
        <v>1219.2262071068808</v>
      </c>
      <c r="E250">
        <v>1782.4115729635869</v>
      </c>
      <c r="F250">
        <v>3001.6377800704677</v>
      </c>
      <c r="G250">
        <f t="shared" si="7"/>
        <v>1219.2262071068808</v>
      </c>
    </row>
    <row r="251" spans="1:7" x14ac:dyDescent="0.25">
      <c r="A251">
        <v>1774.7139106357931</v>
      </c>
      <c r="B251">
        <v>2994.0209733373381</v>
      </c>
      <c r="C251">
        <f t="shared" si="6"/>
        <v>1219.307062701545</v>
      </c>
      <c r="E251">
        <v>1774.7139106357931</v>
      </c>
      <c r="F251">
        <v>2994.0209733373381</v>
      </c>
      <c r="G251">
        <f t="shared" si="7"/>
        <v>1219.307062701545</v>
      </c>
    </row>
    <row r="252" spans="1:7" x14ac:dyDescent="0.25">
      <c r="A252">
        <v>1767.0127551262099</v>
      </c>
      <c r="B252">
        <v>2986.400909251237</v>
      </c>
      <c r="C252">
        <f t="shared" si="6"/>
        <v>1219.3881541250271</v>
      </c>
      <c r="E252">
        <v>1767.0127551262099</v>
      </c>
      <c r="F252">
        <v>2986.400909251237</v>
      </c>
      <c r="G252">
        <f t="shared" si="7"/>
        <v>1219.3881541250271</v>
      </c>
    </row>
    <row r="253" spans="1:7" x14ac:dyDescent="0.25">
      <c r="A253">
        <v>1759.3080962463905</v>
      </c>
      <c r="B253">
        <v>2978.7775783115512</v>
      </c>
      <c r="C253">
        <f t="shared" si="6"/>
        <v>1219.4694820651607</v>
      </c>
      <c r="E253">
        <v>1759.3080962463905</v>
      </c>
      <c r="F253">
        <v>2978.7775783115512</v>
      </c>
      <c r="G253">
        <f t="shared" si="7"/>
        <v>1219.4694820651607</v>
      </c>
    </row>
    <row r="254" spans="1:7" x14ac:dyDescent="0.25">
      <c r="A254">
        <v>2126.2118768217069</v>
      </c>
      <c r="B254">
        <v>3387.4655741462643</v>
      </c>
      <c r="C254">
        <f t="shared" si="6"/>
        <v>1261.2536973245574</v>
      </c>
      <c r="E254">
        <v>2126.2118768217069</v>
      </c>
      <c r="F254">
        <v>3387.4655741462643</v>
      </c>
      <c r="G254">
        <f t="shared" si="7"/>
        <v>1261.2536973245574</v>
      </c>
    </row>
    <row r="255" spans="1:7" x14ac:dyDescent="0.25">
      <c r="A255">
        <v>2118.5001805171223</v>
      </c>
      <c r="B255">
        <v>3379.8356808866506</v>
      </c>
      <c r="C255">
        <f t="shared" si="6"/>
        <v>1261.3355003695283</v>
      </c>
      <c r="E255">
        <v>2118.5001805171223</v>
      </c>
      <c r="F255">
        <v>3379.8356808866506</v>
      </c>
      <c r="G255">
        <f t="shared" si="7"/>
        <v>1261.3355003695283</v>
      </c>
    </row>
    <row r="256" spans="1:7" x14ac:dyDescent="0.25">
      <c r="A256">
        <v>2110.7849500983161</v>
      </c>
      <c r="B256">
        <v>3372.2024921050283</v>
      </c>
      <c r="C256">
        <f t="shared" si="6"/>
        <v>1261.4175420067122</v>
      </c>
      <c r="E256">
        <v>2110.7849500983161</v>
      </c>
      <c r="F256">
        <v>3372.2024921050283</v>
      </c>
      <c r="G256">
        <f t="shared" si="7"/>
        <v>1261.4175420067122</v>
      </c>
    </row>
    <row r="257" spans="1:7" x14ac:dyDescent="0.25">
      <c r="A257">
        <v>2103.0661752574551</v>
      </c>
      <c r="B257">
        <v>3364.565998189461</v>
      </c>
      <c r="C257">
        <f t="shared" si="6"/>
        <v>1261.4998229320058</v>
      </c>
      <c r="E257">
        <v>2103.0661752574551</v>
      </c>
      <c r="F257">
        <v>3364.565998189461</v>
      </c>
      <c r="G257">
        <f t="shared" si="7"/>
        <v>1261.4998229320058</v>
      </c>
    </row>
    <row r="258" spans="1:7" x14ac:dyDescent="0.25">
      <c r="A258">
        <v>2095.3438456566414</v>
      </c>
      <c r="B258">
        <v>3356.9261894999722</v>
      </c>
      <c r="C258">
        <f t="shared" si="6"/>
        <v>1261.5823438433308</v>
      </c>
      <c r="E258">
        <v>2095.3438456566414</v>
      </c>
      <c r="F258">
        <v>3356.9261894999722</v>
      </c>
      <c r="G258">
        <f t="shared" si="7"/>
        <v>1261.5823438433308</v>
      </c>
    </row>
    <row r="259" spans="1:7" x14ac:dyDescent="0.25">
      <c r="A259">
        <v>2087.6179509278254</v>
      </c>
      <c r="B259">
        <v>3349.2830563684734</v>
      </c>
      <c r="C259">
        <f t="shared" ref="C259:C322" si="8">B259-A259</f>
        <v>1261.6651054406479</v>
      </c>
      <c r="E259">
        <v>2087.6179509278254</v>
      </c>
      <c r="F259">
        <v>3349.2830563684734</v>
      </c>
      <c r="G259">
        <f t="shared" ref="G259:G322" si="9">F259-E259</f>
        <v>1261.6651054406479</v>
      </c>
    </row>
    <row r="260" spans="1:7" x14ac:dyDescent="0.25">
      <c r="A260">
        <v>2079.8884806727174</v>
      </c>
      <c r="B260">
        <v>3341.636589098674</v>
      </c>
      <c r="C260">
        <f t="shared" si="8"/>
        <v>1261.7481084259566</v>
      </c>
      <c r="E260">
        <v>2079.8884806727174</v>
      </c>
      <c r="F260">
        <v>3341.636589098674</v>
      </c>
      <c r="G260">
        <f t="shared" si="9"/>
        <v>1261.7481084259566</v>
      </c>
    </row>
    <row r="261" spans="1:7" x14ac:dyDescent="0.25">
      <c r="A261">
        <v>2072.1554244626982</v>
      </c>
      <c r="B261">
        <v>3333.986777966004</v>
      </c>
      <c r="C261">
        <f t="shared" si="8"/>
        <v>1261.8313535033058</v>
      </c>
      <c r="E261">
        <v>2072.1554244626982</v>
      </c>
      <c r="F261">
        <v>3333.986777966004</v>
      </c>
      <c r="G261">
        <f t="shared" si="9"/>
        <v>1261.8313535033058</v>
      </c>
    </row>
    <row r="262" spans="1:7" x14ac:dyDescent="0.25">
      <c r="A262">
        <v>2064.4187718387334</v>
      </c>
      <c r="B262">
        <v>3326.3336132175305</v>
      </c>
      <c r="C262">
        <f t="shared" si="8"/>
        <v>1261.9148413787971</v>
      </c>
      <c r="E262">
        <v>2064.4187718387334</v>
      </c>
      <c r="F262">
        <v>3326.3336132175305</v>
      </c>
      <c r="G262">
        <f t="shared" si="9"/>
        <v>1261.9148413787971</v>
      </c>
    </row>
    <row r="263" spans="1:7" x14ac:dyDescent="0.25">
      <c r="A263">
        <v>2056.6785123112818</v>
      </c>
      <c r="B263">
        <v>3318.6770850718744</v>
      </c>
      <c r="C263">
        <f t="shared" si="8"/>
        <v>1261.9985727605927</v>
      </c>
      <c r="E263">
        <v>2056.6785123112818</v>
      </c>
      <c r="F263">
        <v>3318.6770850718744</v>
      </c>
      <c r="G263">
        <f t="shared" si="9"/>
        <v>1261.9985727605927</v>
      </c>
    </row>
    <row r="264" spans="1:7" x14ac:dyDescent="0.25">
      <c r="A264">
        <v>2048.9346353602086</v>
      </c>
      <c r="B264">
        <v>3311.017183719126</v>
      </c>
      <c r="C264">
        <f t="shared" si="8"/>
        <v>1262.0825483589174</v>
      </c>
      <c r="E264">
        <v>2048.9346353602086</v>
      </c>
      <c r="F264">
        <v>3311.017183719126</v>
      </c>
      <c r="G264">
        <f t="shared" si="9"/>
        <v>1262.0825483589174</v>
      </c>
    </row>
    <row r="265" spans="1:7" x14ac:dyDescent="0.25">
      <c r="A265">
        <v>2041.1871304346946</v>
      </c>
      <c r="B265">
        <v>3303.3538993207662</v>
      </c>
      <c r="C265">
        <f t="shared" si="8"/>
        <v>1262.1667688860716</v>
      </c>
      <c r="E265">
        <v>2041.1871304346946</v>
      </c>
      <c r="F265">
        <v>3303.3538993207662</v>
      </c>
      <c r="G265">
        <f t="shared" si="9"/>
        <v>1262.1667688860716</v>
      </c>
    </row>
    <row r="266" spans="1:7" x14ac:dyDescent="0.25">
      <c r="A266">
        <v>2421.1593583532094</v>
      </c>
      <c r="B266">
        <v>3726.5728362763548</v>
      </c>
      <c r="C266">
        <f t="shared" si="8"/>
        <v>1305.4134779231454</v>
      </c>
      <c r="E266">
        <v>2421.1593583532094</v>
      </c>
      <c r="F266">
        <v>3726.5728362763548</v>
      </c>
      <c r="G266">
        <f t="shared" si="9"/>
        <v>1305.4134779231454</v>
      </c>
    </row>
    <row r="267" spans="1:7" x14ac:dyDescent="0.25">
      <c r="A267">
        <v>2413.4045657031747</v>
      </c>
      <c r="B267">
        <v>3718.9027561563425</v>
      </c>
      <c r="C267">
        <f t="shared" si="8"/>
        <v>1305.4981904531678</v>
      </c>
      <c r="E267">
        <v>2413.4045657031747</v>
      </c>
      <c r="F267">
        <v>3718.9027561563425</v>
      </c>
      <c r="G267">
        <f t="shared" si="9"/>
        <v>1305.4981904531678</v>
      </c>
    </row>
    <row r="268" spans="1:7" x14ac:dyDescent="0.25">
      <c r="A268">
        <v>2405.6461132412442</v>
      </c>
      <c r="B268">
        <v>3711.2292633026454</v>
      </c>
      <c r="C268">
        <f t="shared" si="8"/>
        <v>1305.5831500614013</v>
      </c>
      <c r="E268">
        <v>2405.6461132412442</v>
      </c>
      <c r="F268">
        <v>3711.2292633026454</v>
      </c>
      <c r="G268">
        <f t="shared" si="9"/>
        <v>1305.5831500614013</v>
      </c>
    </row>
    <row r="269" spans="1:7" x14ac:dyDescent="0.25">
      <c r="A269">
        <v>2397.8839902929667</v>
      </c>
      <c r="B269">
        <v>3703.5523477614597</v>
      </c>
      <c r="C269">
        <f t="shared" si="8"/>
        <v>1305.668357468493</v>
      </c>
      <c r="E269">
        <v>2397.8839902929667</v>
      </c>
      <c r="F269">
        <v>3703.5523477614597</v>
      </c>
      <c r="G269">
        <f t="shared" si="9"/>
        <v>1305.668357468493</v>
      </c>
    </row>
    <row r="270" spans="1:7" x14ac:dyDescent="0.25">
      <c r="A270">
        <v>2390.1181861527566</v>
      </c>
      <c r="B270">
        <v>3695.871999549945</v>
      </c>
      <c r="C270">
        <f t="shared" si="8"/>
        <v>1305.7538133971884</v>
      </c>
      <c r="E270">
        <v>2390.1181861527566</v>
      </c>
      <c r="F270">
        <v>3695.871999549945</v>
      </c>
      <c r="G270">
        <f t="shared" si="9"/>
        <v>1305.7538133971884</v>
      </c>
    </row>
    <row r="271" spans="1:7" x14ac:dyDescent="0.25">
      <c r="A271">
        <v>2382.3486900838043</v>
      </c>
      <c r="B271">
        <v>3688.1882086561463</v>
      </c>
      <c r="C271">
        <f t="shared" si="8"/>
        <v>1305.8395185723421</v>
      </c>
      <c r="E271">
        <v>2382.3486900838043</v>
      </c>
      <c r="F271">
        <v>3688.1882086561463</v>
      </c>
      <c r="G271">
        <f t="shared" si="9"/>
        <v>1305.8395185723421</v>
      </c>
    </row>
    <row r="272" spans="1:7" x14ac:dyDescent="0.25">
      <c r="A272">
        <v>2374.5754913179835</v>
      </c>
      <c r="B272">
        <v>3680.5009650389075</v>
      </c>
      <c r="C272">
        <f t="shared" si="8"/>
        <v>1305.9254737209239</v>
      </c>
      <c r="E272">
        <v>2374.5754913179835</v>
      </c>
      <c r="F272">
        <v>3680.5009650389075</v>
      </c>
      <c r="G272">
        <f t="shared" si="9"/>
        <v>1305.9254737209239</v>
      </c>
    </row>
    <row r="273" spans="1:7" x14ac:dyDescent="0.25">
      <c r="A273">
        <v>2366.7985790557632</v>
      </c>
      <c r="B273">
        <v>3672.8102586277855</v>
      </c>
      <c r="C273">
        <f t="shared" si="8"/>
        <v>1306.0116795720223</v>
      </c>
      <c r="E273">
        <v>2366.7985790557632</v>
      </c>
      <c r="F273">
        <v>3672.8102586277855</v>
      </c>
      <c r="G273">
        <f t="shared" si="9"/>
        <v>1306.0116795720223</v>
      </c>
    </row>
    <row r="274" spans="1:7" x14ac:dyDescent="0.25">
      <c r="A274">
        <v>2359.017942466111</v>
      </c>
      <c r="B274">
        <v>3665.1160793229637</v>
      </c>
      <c r="C274">
        <f t="shared" si="8"/>
        <v>1306.0981368568528</v>
      </c>
      <c r="E274">
        <v>2359.017942466111</v>
      </c>
      <c r="F274">
        <v>3665.1160793229637</v>
      </c>
      <c r="G274">
        <f t="shared" si="9"/>
        <v>1306.0981368568528</v>
      </c>
    </row>
    <row r="275" spans="1:7" x14ac:dyDescent="0.25">
      <c r="A275">
        <v>2351.233570686406</v>
      </c>
      <c r="B275">
        <v>3657.4184169951704</v>
      </c>
      <c r="C275">
        <f t="shared" si="8"/>
        <v>1306.1848463087645</v>
      </c>
      <c r="E275">
        <v>2351.233570686406</v>
      </c>
      <c r="F275">
        <v>3657.4184169951704</v>
      </c>
      <c r="G275">
        <f t="shared" si="9"/>
        <v>1306.1848463087645</v>
      </c>
    </row>
    <row r="276" spans="1:7" x14ac:dyDescent="0.25">
      <c r="A276">
        <v>2343.4454528223432</v>
      </c>
      <c r="B276">
        <v>3649.7172614855872</v>
      </c>
      <c r="C276">
        <f t="shared" si="8"/>
        <v>1306.271808663244</v>
      </c>
      <c r="E276">
        <v>2343.4454528223432</v>
      </c>
      <c r="F276">
        <v>3649.7172614855872</v>
      </c>
      <c r="G276">
        <f t="shared" si="9"/>
        <v>1306.271808663244</v>
      </c>
    </row>
    <row r="277" spans="1:7" x14ac:dyDescent="0.25">
      <c r="A277">
        <v>2335.6535779478445</v>
      </c>
      <c r="B277">
        <v>3642.0126026057678</v>
      </c>
      <c r="C277">
        <f t="shared" si="8"/>
        <v>1306.3590246579233</v>
      </c>
      <c r="E277">
        <v>2335.6535779478445</v>
      </c>
      <c r="F277">
        <v>3642.0126026057678</v>
      </c>
      <c r="G277">
        <f t="shared" si="9"/>
        <v>1306.3590246579233</v>
      </c>
    </row>
    <row r="278" spans="1:7" x14ac:dyDescent="0.25">
      <c r="A278">
        <v>2729.1516245040198</v>
      </c>
      <c r="B278">
        <v>4080.2710409036581</v>
      </c>
      <c r="C278">
        <f t="shared" si="8"/>
        <v>1351.1194163996383</v>
      </c>
      <c r="E278">
        <v>2729.1516245040198</v>
      </c>
      <c r="F278">
        <v>4080.2710409036581</v>
      </c>
      <c r="G278">
        <f t="shared" si="9"/>
        <v>1351.1194163996383</v>
      </c>
    </row>
    <row r="279" spans="1:7" x14ac:dyDescent="0.25">
      <c r="A279">
        <v>2721.3522027028448</v>
      </c>
      <c r="B279">
        <v>4072.5593445990735</v>
      </c>
      <c r="C279">
        <f t="shared" si="8"/>
        <v>1351.2071418962287</v>
      </c>
      <c r="E279">
        <v>2721.3522027028448</v>
      </c>
      <c r="F279">
        <v>4072.5593445990735</v>
      </c>
      <c r="G279">
        <f t="shared" si="9"/>
        <v>1351.2071418962287</v>
      </c>
    </row>
    <row r="280" spans="1:7" x14ac:dyDescent="0.25">
      <c r="A280">
        <v>2713.5489909214161</v>
      </c>
      <c r="B280">
        <v>4064.8441141802668</v>
      </c>
      <c r="C280">
        <f t="shared" si="8"/>
        <v>1351.2951232588507</v>
      </c>
      <c r="E280">
        <v>2713.5489909214161</v>
      </c>
      <c r="F280">
        <v>4064.8441141802668</v>
      </c>
      <c r="G280">
        <f t="shared" si="9"/>
        <v>1351.2951232588507</v>
      </c>
    </row>
    <row r="281" spans="1:7" x14ac:dyDescent="0.25">
      <c r="A281">
        <v>2705.7419781056251</v>
      </c>
      <c r="B281">
        <v>4057.1253393394063</v>
      </c>
      <c r="C281">
        <f t="shared" si="8"/>
        <v>1351.3833612337812</v>
      </c>
      <c r="E281">
        <v>2705.7419781056251</v>
      </c>
      <c r="F281">
        <v>4057.1253393394063</v>
      </c>
      <c r="G281">
        <f t="shared" si="9"/>
        <v>1351.3833612337812</v>
      </c>
    </row>
    <row r="282" spans="1:7" x14ac:dyDescent="0.25">
      <c r="A282">
        <v>2697.931153169121</v>
      </c>
      <c r="B282">
        <v>4049.403009738593</v>
      </c>
      <c r="C282">
        <f t="shared" si="8"/>
        <v>1351.471856569472</v>
      </c>
      <c r="E282">
        <v>2697.931153169121</v>
      </c>
      <c r="F282">
        <v>4049.403009738593</v>
      </c>
      <c r="G282">
        <f t="shared" si="9"/>
        <v>1351.471856569472</v>
      </c>
    </row>
    <row r="283" spans="1:7" x14ac:dyDescent="0.25">
      <c r="A283">
        <v>2690.1165049932192</v>
      </c>
      <c r="B283">
        <v>4041.6771150097766</v>
      </c>
      <c r="C283">
        <f t="shared" si="8"/>
        <v>1351.5606100165573</v>
      </c>
      <c r="E283">
        <v>2690.1165049932192</v>
      </c>
      <c r="F283">
        <v>4041.6771150097766</v>
      </c>
      <c r="G283">
        <f t="shared" si="9"/>
        <v>1351.5606100165573</v>
      </c>
    </row>
    <row r="284" spans="1:7" x14ac:dyDescent="0.25">
      <c r="A284">
        <v>2682.298022426804</v>
      </c>
      <c r="B284">
        <v>4033.9476447546685</v>
      </c>
      <c r="C284">
        <f t="shared" si="8"/>
        <v>1351.6496223278646</v>
      </c>
      <c r="E284">
        <v>2682.298022426804</v>
      </c>
      <c r="F284">
        <v>4033.9476447546685</v>
      </c>
      <c r="G284">
        <f t="shared" si="9"/>
        <v>1351.6496223278646</v>
      </c>
    </row>
    <row r="285" spans="1:7" x14ac:dyDescent="0.25">
      <c r="A285">
        <v>2674.4756942862373</v>
      </c>
      <c r="B285">
        <v>4026.2145885446489</v>
      </c>
      <c r="C285">
        <f t="shared" si="8"/>
        <v>1351.7388942584116</v>
      </c>
      <c r="E285">
        <v>2674.4756942862373</v>
      </c>
      <c r="F285">
        <v>4026.2145885446489</v>
      </c>
      <c r="G285">
        <f t="shared" si="9"/>
        <v>1351.7388942584116</v>
      </c>
    </row>
    <row r="286" spans="1:7" x14ac:dyDescent="0.25">
      <c r="A286">
        <v>2666.6495093552603</v>
      </c>
      <c r="B286">
        <v>4018.4779359206841</v>
      </c>
      <c r="C286">
        <f t="shared" si="8"/>
        <v>1351.8284265654238</v>
      </c>
      <c r="E286">
        <v>2666.6495093552603</v>
      </c>
      <c r="F286">
        <v>4018.4779359206841</v>
      </c>
      <c r="G286">
        <f t="shared" si="9"/>
        <v>1351.8284265654238</v>
      </c>
    </row>
    <row r="287" spans="1:7" x14ac:dyDescent="0.25">
      <c r="A287">
        <v>2658.8194563849011</v>
      </c>
      <c r="B287">
        <v>4010.7376763932325</v>
      </c>
      <c r="C287">
        <f t="shared" si="8"/>
        <v>1351.9182200083314</v>
      </c>
      <c r="E287">
        <v>2658.8194563849011</v>
      </c>
      <c r="F287">
        <v>4010.7376763932325</v>
      </c>
      <c r="G287">
        <f t="shared" si="9"/>
        <v>1351.9182200083314</v>
      </c>
    </row>
    <row r="288" spans="1:7" x14ac:dyDescent="0.25">
      <c r="A288">
        <v>2650.9855240933784</v>
      </c>
      <c r="B288">
        <v>4002.9937994421598</v>
      </c>
      <c r="C288">
        <f t="shared" si="8"/>
        <v>1352.0082753487814</v>
      </c>
      <c r="E288">
        <v>2650.9855240933784</v>
      </c>
      <c r="F288">
        <v>4002.9937994421598</v>
      </c>
      <c r="G288">
        <f t="shared" si="9"/>
        <v>1352.0082753487814</v>
      </c>
    </row>
    <row r="289" spans="1:7" x14ac:dyDescent="0.25">
      <c r="A289">
        <v>2643.1477011660054</v>
      </c>
      <c r="B289">
        <v>3995.2462945166462</v>
      </c>
      <c r="C289">
        <f t="shared" si="8"/>
        <v>1352.0985933506408</v>
      </c>
      <c r="E289">
        <v>2643.1477011660054</v>
      </c>
      <c r="F289">
        <v>3995.2462945166462</v>
      </c>
      <c r="G289">
        <f t="shared" si="9"/>
        <v>1352.0985933506408</v>
      </c>
    </row>
    <row r="290" spans="1:7" x14ac:dyDescent="0.25">
      <c r="A290">
        <v>3050.6449447831255</v>
      </c>
      <c r="B290">
        <v>4449.0705931780276</v>
      </c>
      <c r="C290">
        <f t="shared" si="8"/>
        <v>1398.4256483949021</v>
      </c>
      <c r="E290">
        <v>3050.6449447831255</v>
      </c>
      <c r="F290">
        <v>4449.0705931780276</v>
      </c>
      <c r="G290">
        <f t="shared" si="9"/>
        <v>1398.4256483949021</v>
      </c>
    </row>
    <row r="291" spans="1:7" x14ac:dyDescent="0.25">
      <c r="A291">
        <v>3042.7993065078908</v>
      </c>
      <c r="B291">
        <v>4441.3158005279929</v>
      </c>
      <c r="C291">
        <f t="shared" si="8"/>
        <v>1398.5164940201021</v>
      </c>
      <c r="E291">
        <v>3042.7993065078908</v>
      </c>
      <c r="F291">
        <v>4441.3158005279929</v>
      </c>
      <c r="G291">
        <f t="shared" si="9"/>
        <v>1398.5164940201021</v>
      </c>
    </row>
    <row r="292" spans="1:7" x14ac:dyDescent="0.25">
      <c r="A292">
        <v>3034.9497434543537</v>
      </c>
      <c r="B292">
        <v>4433.5573480660623</v>
      </c>
      <c r="C292">
        <f t="shared" si="8"/>
        <v>1398.6076046117087</v>
      </c>
      <c r="E292">
        <v>3034.9497434543537</v>
      </c>
      <c r="F292">
        <v>4433.5573480660623</v>
      </c>
      <c r="G292">
        <f t="shared" si="9"/>
        <v>1398.6076046117087</v>
      </c>
    </row>
    <row r="293" spans="1:7" x14ac:dyDescent="0.25">
      <c r="A293">
        <v>3027.0962441752436</v>
      </c>
      <c r="B293">
        <v>4425.7952251177849</v>
      </c>
      <c r="C293">
        <f t="shared" si="8"/>
        <v>1398.6989809425413</v>
      </c>
      <c r="E293">
        <v>3027.0962441752436</v>
      </c>
      <c r="F293">
        <v>4425.7952251177849</v>
      </c>
      <c r="G293">
        <f t="shared" si="9"/>
        <v>1398.6989809425413</v>
      </c>
    </row>
    <row r="294" spans="1:7" x14ac:dyDescent="0.25">
      <c r="A294">
        <v>3019.2387971899025</v>
      </c>
      <c r="B294">
        <v>4418.0294209775748</v>
      </c>
      <c r="C294">
        <f t="shared" si="8"/>
        <v>1398.7906237876723</v>
      </c>
      <c r="E294">
        <v>3019.2387971899025</v>
      </c>
      <c r="F294">
        <v>4418.0294209775748</v>
      </c>
      <c r="G294">
        <f t="shared" si="9"/>
        <v>1398.7906237876723</v>
      </c>
    </row>
    <row r="295" spans="1:7" x14ac:dyDescent="0.25">
      <c r="A295">
        <v>3011.3773909841875</v>
      </c>
      <c r="B295">
        <v>4410.2599249086225</v>
      </c>
      <c r="C295">
        <f t="shared" si="8"/>
        <v>1398.8825339244349</v>
      </c>
      <c r="E295">
        <v>3011.3773909841875</v>
      </c>
      <c r="F295">
        <v>4410.2599249086225</v>
      </c>
      <c r="G295">
        <f t="shared" si="9"/>
        <v>1398.8825339244349</v>
      </c>
    </row>
    <row r="296" spans="1:7" x14ac:dyDescent="0.25">
      <c r="A296">
        <v>3003.5120140103727</v>
      </c>
      <c r="B296">
        <v>4402.4867261428026</v>
      </c>
      <c r="C296">
        <f t="shared" si="8"/>
        <v>1398.9747121324299</v>
      </c>
      <c r="E296">
        <v>3003.5120140103727</v>
      </c>
      <c r="F296">
        <v>4402.4867261428026</v>
      </c>
      <c r="G296">
        <f t="shared" si="9"/>
        <v>1398.9747121324299</v>
      </c>
    </row>
    <row r="297" spans="1:7" x14ac:dyDescent="0.25">
      <c r="A297">
        <v>2995.6426546870512</v>
      </c>
      <c r="B297">
        <v>4394.7098138805814</v>
      </c>
      <c r="C297">
        <f t="shared" si="8"/>
        <v>1399.0671591935302</v>
      </c>
      <c r="E297">
        <v>2995.6426546870512</v>
      </c>
      <c r="F297">
        <v>4394.7098138805814</v>
      </c>
      <c r="G297">
        <f t="shared" si="9"/>
        <v>1399.0671591935302</v>
      </c>
    </row>
    <row r="298" spans="1:7" x14ac:dyDescent="0.25">
      <c r="A298">
        <v>2987.7693013990365</v>
      </c>
      <c r="B298">
        <v>4386.9291772909301</v>
      </c>
      <c r="C298">
        <f t="shared" si="8"/>
        <v>1399.1598758918935</v>
      </c>
      <c r="E298">
        <v>2987.7693013990365</v>
      </c>
      <c r="F298">
        <v>4386.9291772909301</v>
      </c>
      <c r="G298">
        <f t="shared" si="9"/>
        <v>1399.1598758918935</v>
      </c>
    </row>
    <row r="299" spans="1:7" x14ac:dyDescent="0.25">
      <c r="A299">
        <v>2979.8919424972651</v>
      </c>
      <c r="B299">
        <v>4379.1448055112241</v>
      </c>
      <c r="C299">
        <f t="shared" si="8"/>
        <v>1399.2528630139591</v>
      </c>
      <c r="E299">
        <v>2979.8919424972651</v>
      </c>
      <c r="F299">
        <v>4379.1448055112241</v>
      </c>
      <c r="G299">
        <f t="shared" si="9"/>
        <v>1399.2528630139591</v>
      </c>
    </row>
    <row r="300" spans="1:7" x14ac:dyDescent="0.25">
      <c r="A300">
        <v>2972.0105662986966</v>
      </c>
      <c r="B300">
        <v>4371.3566876471623</v>
      </c>
      <c r="C300">
        <f t="shared" si="8"/>
        <v>1399.3461213484657</v>
      </c>
      <c r="E300">
        <v>2972.0105662986966</v>
      </c>
      <c r="F300">
        <v>4371.3566876471623</v>
      </c>
      <c r="G300">
        <f t="shared" si="9"/>
        <v>1399.3461213484657</v>
      </c>
    </row>
    <row r="301" spans="1:7" x14ac:dyDescent="0.25">
      <c r="A301">
        <v>2964.1251610862159</v>
      </c>
      <c r="B301">
        <v>4363.5648127726627</v>
      </c>
      <c r="C301">
        <f t="shared" si="8"/>
        <v>1399.4396516864467</v>
      </c>
      <c r="E301">
        <v>2964.1251610862159</v>
      </c>
      <c r="F301">
        <v>4363.5648127726627</v>
      </c>
      <c r="G301">
        <f t="shared" si="9"/>
        <v>1399.4396516864467</v>
      </c>
    </row>
    <row r="302" spans="1:7" x14ac:dyDescent="0.25">
      <c r="A302">
        <v>3386.1115475350371</v>
      </c>
      <c r="B302">
        <v>4833.4997525477092</v>
      </c>
      <c r="C302">
        <f t="shared" si="8"/>
        <v>1447.3882050126722</v>
      </c>
      <c r="E302">
        <v>3386.1115475350371</v>
      </c>
      <c r="F302">
        <v>4833.4997525477092</v>
      </c>
      <c r="G302">
        <f t="shared" si="9"/>
        <v>1447.3882050126722</v>
      </c>
    </row>
    <row r="303" spans="1:7" x14ac:dyDescent="0.25">
      <c r="A303">
        <v>4850.1742732394405</v>
      </c>
      <c r="B303">
        <v>6297.6565549793877</v>
      </c>
      <c r="C303">
        <f t="shared" si="8"/>
        <v>1447.4822817399472</v>
      </c>
      <c r="E303">
        <v>4850.1742732394405</v>
      </c>
      <c r="F303">
        <v>6297.6565549793877</v>
      </c>
      <c r="G303">
        <f t="shared" si="9"/>
        <v>1447.4822817399472</v>
      </c>
    </row>
    <row r="304" spans="1:7" x14ac:dyDescent="0.25">
      <c r="A304">
        <v>4842.2767103402803</v>
      </c>
      <c r="B304">
        <v>6289.8533431979586</v>
      </c>
      <c r="C304">
        <f t="shared" si="8"/>
        <v>1447.5766328576783</v>
      </c>
      <c r="E304">
        <v>4842.2767103402803</v>
      </c>
      <c r="F304">
        <v>6289.8533431979586</v>
      </c>
      <c r="G304">
        <f t="shared" si="9"/>
        <v>1447.5766328576783</v>
      </c>
    </row>
    <row r="305" spans="1:7" x14ac:dyDescent="0.25">
      <c r="A305">
        <v>4834.3750712159972</v>
      </c>
      <c r="B305">
        <v>6282.046330382168</v>
      </c>
      <c r="C305">
        <f t="shared" si="8"/>
        <v>1447.6712591661708</v>
      </c>
      <c r="E305">
        <v>4834.3750712159972</v>
      </c>
      <c r="F305">
        <v>6282.046330382168</v>
      </c>
      <c r="G305">
        <f t="shared" si="9"/>
        <v>1447.6712591661708</v>
      </c>
    </row>
    <row r="306" spans="1:7" x14ac:dyDescent="0.25">
      <c r="A306">
        <v>4826.469343977602</v>
      </c>
      <c r="B306">
        <v>6274.2355054456639</v>
      </c>
      <c r="C306">
        <f t="shared" si="8"/>
        <v>1447.7661614680619</v>
      </c>
      <c r="E306">
        <v>4826.469343977602</v>
      </c>
      <c r="F306">
        <v>6274.2355054456639</v>
      </c>
      <c r="G306">
        <f t="shared" si="9"/>
        <v>1447.7661614680619</v>
      </c>
    </row>
    <row r="307" spans="1:7" x14ac:dyDescent="0.25">
      <c r="A307">
        <v>4818.559516701428</v>
      </c>
      <c r="B307">
        <v>6266.4208572697617</v>
      </c>
      <c r="C307">
        <f t="shared" si="8"/>
        <v>1447.8613405683336</v>
      </c>
      <c r="E307">
        <v>4818.559516701428</v>
      </c>
      <c r="F307">
        <v>6266.4208572697617</v>
      </c>
      <c r="G307">
        <f t="shared" si="9"/>
        <v>1447.8613405683336</v>
      </c>
    </row>
    <row r="308" spans="1:7" x14ac:dyDescent="0.25">
      <c r="A308">
        <v>4810.6455774290325</v>
      </c>
      <c r="B308">
        <v>6258.6023747033469</v>
      </c>
      <c r="C308">
        <f t="shared" si="8"/>
        <v>1447.9567972743143</v>
      </c>
      <c r="E308">
        <v>4810.6455774290325</v>
      </c>
      <c r="F308">
        <v>6258.6023747033469</v>
      </c>
      <c r="G308">
        <f t="shared" si="9"/>
        <v>1447.9567972743143</v>
      </c>
    </row>
    <row r="309" spans="1:7" x14ac:dyDescent="0.25">
      <c r="A309">
        <v>4802.7275141670916</v>
      </c>
      <c r="B309">
        <v>6250.7800465627797</v>
      </c>
      <c r="C309">
        <f t="shared" si="8"/>
        <v>1448.0525323956881</v>
      </c>
      <c r="E309">
        <v>4802.7275141670916</v>
      </c>
      <c r="F309">
        <v>6250.7800465627797</v>
      </c>
      <c r="G309">
        <f t="shared" si="9"/>
        <v>1448.0525323956881</v>
      </c>
    </row>
    <row r="310" spans="1:7" x14ac:dyDescent="0.25">
      <c r="A310">
        <v>4794.8053148873041</v>
      </c>
      <c r="B310">
        <v>6242.9538616318032</v>
      </c>
      <c r="C310">
        <f t="shared" si="8"/>
        <v>1448.1485467444991</v>
      </c>
      <c r="E310">
        <v>4794.8053148873041</v>
      </c>
      <c r="F310">
        <v>6242.9538616318032</v>
      </c>
      <c r="G310">
        <f t="shared" si="9"/>
        <v>1448.1485467444991</v>
      </c>
    </row>
    <row r="311" spans="1:7" x14ac:dyDescent="0.25">
      <c r="A311">
        <v>4786.8789675262833</v>
      </c>
      <c r="B311">
        <v>6235.1238086614439</v>
      </c>
      <c r="C311">
        <f t="shared" si="8"/>
        <v>1448.2448411351606</v>
      </c>
      <c r="E311">
        <v>4786.8789675262833</v>
      </c>
      <c r="F311">
        <v>6235.1238086614439</v>
      </c>
      <c r="G311">
        <f t="shared" si="9"/>
        <v>1448.2448411351606</v>
      </c>
    </row>
    <row r="312" spans="1:7" x14ac:dyDescent="0.25">
      <c r="A312">
        <v>4778.9484599854604</v>
      </c>
      <c r="B312">
        <v>6227.2898763699213</v>
      </c>
      <c r="C312">
        <f t="shared" si="8"/>
        <v>1448.3414163844609</v>
      </c>
      <c r="E312">
        <v>4778.9484599854604</v>
      </c>
      <c r="F312">
        <v>6227.2898763699213</v>
      </c>
      <c r="G312">
        <f t="shared" si="9"/>
        <v>1448.3414163844609</v>
      </c>
    </row>
    <row r="313" spans="1:7" x14ac:dyDescent="0.25">
      <c r="A313">
        <v>4771.0137801309756</v>
      </c>
      <c r="B313">
        <v>6219.4520534425483</v>
      </c>
      <c r="C313">
        <f t="shared" si="8"/>
        <v>1448.4382733115726</v>
      </c>
      <c r="E313">
        <v>4771.0137801309756</v>
      </c>
      <c r="F313">
        <v>6219.4520534425483</v>
      </c>
      <c r="G313">
        <f t="shared" si="9"/>
        <v>1448.4382733115726</v>
      </c>
    </row>
    <row r="314" spans="1:7" x14ac:dyDescent="0.25">
      <c r="A314">
        <v>5207.9964023550228</v>
      </c>
      <c r="B314">
        <v>6706.0614815411964</v>
      </c>
      <c r="C314">
        <f t="shared" si="8"/>
        <v>1498.0650791861735</v>
      </c>
      <c r="E314">
        <v>5207.9964023550228</v>
      </c>
      <c r="F314">
        <v>6706.0614815411964</v>
      </c>
      <c r="G314">
        <f t="shared" si="9"/>
        <v>1498.0650791861735</v>
      </c>
    </row>
    <row r="315" spans="1:7" x14ac:dyDescent="0.25">
      <c r="A315">
        <v>5200.0533413299781</v>
      </c>
      <c r="B315">
        <v>6698.2158432659617</v>
      </c>
      <c r="C315">
        <f t="shared" si="8"/>
        <v>1498.1625019359835</v>
      </c>
      <c r="E315">
        <v>5200.0533413299781</v>
      </c>
      <c r="F315">
        <v>6698.2158432659617</v>
      </c>
      <c r="G315">
        <f t="shared" si="9"/>
        <v>1498.1625019359835</v>
      </c>
    </row>
    <row r="316" spans="1:7" x14ac:dyDescent="0.25">
      <c r="A316">
        <v>5192.1060713769448</v>
      </c>
      <c r="B316">
        <v>6690.3662802124245</v>
      </c>
      <c r="C316">
        <f t="shared" si="8"/>
        <v>1498.2602088354797</v>
      </c>
      <c r="E316">
        <v>5192.1060713769448</v>
      </c>
      <c r="F316">
        <v>6690.3662802124245</v>
      </c>
      <c r="G316">
        <f t="shared" si="9"/>
        <v>1498.2602088354797</v>
      </c>
    </row>
    <row r="317" spans="1:7" x14ac:dyDescent="0.25">
      <c r="A317">
        <v>5184.1545802198816</v>
      </c>
      <c r="B317">
        <v>6682.5127809333144</v>
      </c>
      <c r="C317">
        <f t="shared" si="8"/>
        <v>1498.3582007134328</v>
      </c>
      <c r="E317">
        <v>5184.1545802198816</v>
      </c>
      <c r="F317">
        <v>6682.5127809333144</v>
      </c>
      <c r="G317">
        <f t="shared" si="9"/>
        <v>1498.3582007134328</v>
      </c>
    </row>
    <row r="318" spans="1:7" x14ac:dyDescent="0.25">
      <c r="A318">
        <v>5176.1988555469434</v>
      </c>
      <c r="B318">
        <v>6674.6553339479733</v>
      </c>
      <c r="C318">
        <f t="shared" si="8"/>
        <v>1498.4564784010299</v>
      </c>
      <c r="E318">
        <v>5176.1988555469434</v>
      </c>
      <c r="F318">
        <v>6674.6553339479733</v>
      </c>
      <c r="G318">
        <f t="shared" si="9"/>
        <v>1498.4564784010299</v>
      </c>
    </row>
    <row r="319" spans="1:7" x14ac:dyDescent="0.25">
      <c r="A319">
        <v>5168.2388850103762</v>
      </c>
      <c r="B319">
        <v>6666.7939277422583</v>
      </c>
      <c r="C319">
        <f t="shared" si="8"/>
        <v>1498.5550427318822</v>
      </c>
      <c r="E319">
        <v>5168.2388850103762</v>
      </c>
      <c r="F319">
        <v>6666.7939277422583</v>
      </c>
      <c r="G319">
        <f t="shared" si="9"/>
        <v>1498.5550427318822</v>
      </c>
    </row>
    <row r="320" spans="1:7" x14ac:dyDescent="0.25">
      <c r="A320">
        <v>5160.2746562264101</v>
      </c>
      <c r="B320">
        <v>6658.9285507684435</v>
      </c>
      <c r="C320">
        <f t="shared" si="8"/>
        <v>1498.6538945420334</v>
      </c>
      <c r="E320">
        <v>5160.2746562264101</v>
      </c>
      <c r="F320">
        <v>6658.9285507684435</v>
      </c>
      <c r="G320">
        <f t="shared" si="9"/>
        <v>1498.6538945420334</v>
      </c>
    </row>
    <row r="321" spans="1:7" x14ac:dyDescent="0.25">
      <c r="A321">
        <v>5152.3061567751583</v>
      </c>
      <c r="B321">
        <v>6651.0591914451225</v>
      </c>
      <c r="C321">
        <f t="shared" si="8"/>
        <v>1498.7530346699641</v>
      </c>
      <c r="E321">
        <v>5152.3061567751583</v>
      </c>
      <c r="F321">
        <v>6651.0591914451225</v>
      </c>
      <c r="G321">
        <f t="shared" si="9"/>
        <v>1498.7530346699641</v>
      </c>
    </row>
    <row r="322" spans="1:7" x14ac:dyDescent="0.25">
      <c r="A322">
        <v>5144.3333742005061</v>
      </c>
      <c r="B322">
        <v>6643.1858381571074</v>
      </c>
      <c r="C322">
        <f t="shared" si="8"/>
        <v>1498.8524639566012</v>
      </c>
      <c r="E322">
        <v>5144.3333742005061</v>
      </c>
      <c r="F322">
        <v>6643.1858381571074</v>
      </c>
      <c r="G322">
        <f t="shared" si="9"/>
        <v>1498.8524639566012</v>
      </c>
    </row>
    <row r="323" spans="1:7" x14ac:dyDescent="0.25">
      <c r="A323">
        <v>5136.3562960100116</v>
      </c>
      <c r="B323">
        <v>6635.3084792553354</v>
      </c>
      <c r="C323">
        <f t="shared" ref="C323:C386" si="10">B323-A323</f>
        <v>1498.9521832453238</v>
      </c>
      <c r="E323">
        <v>5136.3562960100116</v>
      </c>
      <c r="F323">
        <v>6635.3084792553354</v>
      </c>
      <c r="G323">
        <f t="shared" ref="G323:G386" si="11">F323-E323</f>
        <v>1498.9521832453238</v>
      </c>
    </row>
    <row r="324" spans="1:7" x14ac:dyDescent="0.25">
      <c r="A324">
        <v>5128.3749096747952</v>
      </c>
      <c r="B324">
        <v>6627.4271030567679</v>
      </c>
      <c r="C324">
        <f t="shared" si="10"/>
        <v>1499.0521933819728</v>
      </c>
      <c r="E324">
        <v>5128.3749096747952</v>
      </c>
      <c r="F324">
        <v>6627.4271030567679</v>
      </c>
      <c r="G324">
        <f t="shared" si="11"/>
        <v>1499.0521933819728</v>
      </c>
    </row>
    <row r="325" spans="1:7" x14ac:dyDescent="0.25">
      <c r="A325">
        <v>5120.3892026294343</v>
      </c>
      <c r="B325">
        <v>6619.5416978442863</v>
      </c>
      <c r="C325">
        <f t="shared" si="10"/>
        <v>1499.152495214852</v>
      </c>
      <c r="E325">
        <v>5120.3892026294343</v>
      </c>
      <c r="F325">
        <v>6619.5416978442863</v>
      </c>
      <c r="G325">
        <f t="shared" si="11"/>
        <v>1499.152495214852</v>
      </c>
    </row>
    <row r="326" spans="1:7" x14ac:dyDescent="0.25">
      <c r="A326">
        <v>5572.8929008629411</v>
      </c>
      <c r="B326">
        <v>7123.4091952314939</v>
      </c>
      <c r="C326">
        <f t="shared" si="10"/>
        <v>1550.5162943685527</v>
      </c>
      <c r="E326">
        <v>5572.8929008629411</v>
      </c>
      <c r="F326">
        <v>7123.4091952314939</v>
      </c>
      <c r="G326">
        <f t="shared" si="11"/>
        <v>1550.5162943685527</v>
      </c>
    </row>
    <row r="327" spans="1:7" x14ac:dyDescent="0.25">
      <c r="A327">
        <v>5564.8985145543211</v>
      </c>
      <c r="B327">
        <v>7115.5156967030425</v>
      </c>
      <c r="C327">
        <f t="shared" si="10"/>
        <v>1550.6171821487214</v>
      </c>
      <c r="E327">
        <v>5564.8985145543211</v>
      </c>
      <c r="F327">
        <v>7115.5156967030425</v>
      </c>
      <c r="G327">
        <f t="shared" si="11"/>
        <v>1550.6171821487214</v>
      </c>
    </row>
    <row r="328" spans="1:7" x14ac:dyDescent="0.25">
      <c r="A328">
        <v>5556.8997696189681</v>
      </c>
      <c r="B328">
        <v>7107.6181338038823</v>
      </c>
      <c r="C328">
        <f t="shared" si="10"/>
        <v>1550.7183641849142</v>
      </c>
      <c r="E328">
        <v>5556.8997696189681</v>
      </c>
      <c r="F328">
        <v>7107.6181338038823</v>
      </c>
      <c r="G328">
        <f t="shared" si="11"/>
        <v>1550.7183641849142</v>
      </c>
    </row>
    <row r="329" spans="1:7" x14ac:dyDescent="0.25">
      <c r="A329">
        <v>5548.8966533442199</v>
      </c>
      <c r="B329">
        <v>7099.7164946795992</v>
      </c>
      <c r="C329">
        <f t="shared" si="10"/>
        <v>1550.8198413353794</v>
      </c>
      <c r="E329">
        <v>5548.8966533442199</v>
      </c>
      <c r="F329">
        <v>7099.7164946795992</v>
      </c>
      <c r="G329">
        <f t="shared" si="11"/>
        <v>1550.8198413353794</v>
      </c>
    </row>
    <row r="330" spans="1:7" x14ac:dyDescent="0.25">
      <c r="A330">
        <v>5540.8891529803368</v>
      </c>
      <c r="B330">
        <v>7091.810767441204</v>
      </c>
      <c r="C330">
        <f t="shared" si="10"/>
        <v>1550.9216144608672</v>
      </c>
      <c r="E330">
        <v>5540.8891529803368</v>
      </c>
      <c r="F330">
        <v>7091.810767441204</v>
      </c>
      <c r="G330">
        <f t="shared" si="11"/>
        <v>1550.9216144608672</v>
      </c>
    </row>
    <row r="331" spans="1:7" x14ac:dyDescent="0.25">
      <c r="A331">
        <v>5532.8772557403927</v>
      </c>
      <c r="B331">
        <v>7083.9009401650301</v>
      </c>
      <c r="C331">
        <f t="shared" si="10"/>
        <v>1551.0236844246374</v>
      </c>
      <c r="E331">
        <v>5532.8772557403927</v>
      </c>
      <c r="F331">
        <v>7083.9009401650301</v>
      </c>
      <c r="G331">
        <f t="shared" si="11"/>
        <v>1551.0236844246374</v>
      </c>
    </row>
    <row r="332" spans="1:7" x14ac:dyDescent="0.25">
      <c r="A332">
        <v>5524.8609488001657</v>
      </c>
      <c r="B332">
        <v>7075.9870008926346</v>
      </c>
      <c r="C332">
        <f t="shared" si="10"/>
        <v>1551.1260520924689</v>
      </c>
      <c r="E332">
        <v>5524.8609488001657</v>
      </c>
      <c r="F332">
        <v>7075.9870008926346</v>
      </c>
      <c r="G332">
        <f t="shared" si="11"/>
        <v>1551.1260520924689</v>
      </c>
    </row>
    <row r="333" spans="1:7" x14ac:dyDescent="0.25">
      <c r="A333">
        <v>5516.8402192980293</v>
      </c>
      <c r="B333">
        <v>7068.0689376306937</v>
      </c>
      <c r="C333">
        <f t="shared" si="10"/>
        <v>1551.2287183326644</v>
      </c>
      <c r="E333">
        <v>5516.8402192980293</v>
      </c>
      <c r="F333">
        <v>7068.0689376306937</v>
      </c>
      <c r="G333">
        <f t="shared" si="11"/>
        <v>1551.2287183326644</v>
      </c>
    </row>
    <row r="334" spans="1:7" x14ac:dyDescent="0.25">
      <c r="A334">
        <v>5508.8150543348456</v>
      </c>
      <c r="B334">
        <v>7060.1467383509062</v>
      </c>
      <c r="C334">
        <f t="shared" si="10"/>
        <v>1551.3316840160605</v>
      </c>
      <c r="E334">
        <v>5508.8150543348456</v>
      </c>
      <c r="F334">
        <v>7060.1467383509062</v>
      </c>
      <c r="G334">
        <f t="shared" si="11"/>
        <v>1551.3316840160605</v>
      </c>
    </row>
    <row r="335" spans="1:7" x14ac:dyDescent="0.25">
      <c r="A335">
        <v>5500.785440973852</v>
      </c>
      <c r="B335">
        <v>7052.2203909898853</v>
      </c>
      <c r="C335">
        <f t="shared" si="10"/>
        <v>1551.4349500160333</v>
      </c>
      <c r="E335">
        <v>5500.785440973852</v>
      </c>
      <c r="F335">
        <v>7052.2203909898853</v>
      </c>
      <c r="G335">
        <f t="shared" si="11"/>
        <v>1551.4349500160333</v>
      </c>
    </row>
    <row r="336" spans="1:7" x14ac:dyDescent="0.25">
      <c r="A336">
        <v>5492.7513662405563</v>
      </c>
      <c r="B336">
        <v>7044.2898834490625</v>
      </c>
      <c r="C336">
        <f t="shared" si="10"/>
        <v>1551.5385172085062</v>
      </c>
      <c r="E336">
        <v>5492.7513662405563</v>
      </c>
      <c r="F336">
        <v>7044.2898834490625</v>
      </c>
      <c r="G336">
        <f t="shared" si="11"/>
        <v>1551.5385172085062</v>
      </c>
    </row>
    <row r="337" spans="1:7" x14ac:dyDescent="0.25">
      <c r="A337">
        <v>5484.7128171226213</v>
      </c>
      <c r="B337">
        <v>7036.3552035945777</v>
      </c>
      <c r="C337">
        <f t="shared" si="10"/>
        <v>1551.6423864719563</v>
      </c>
      <c r="E337">
        <v>5484.7128171226213</v>
      </c>
      <c r="F337">
        <v>7036.3552035945777</v>
      </c>
      <c r="G337">
        <f t="shared" si="11"/>
        <v>1551.6423864719563</v>
      </c>
    </row>
    <row r="338" spans="1:7" x14ac:dyDescent="0.25">
      <c r="A338">
        <v>5953.2808000115338</v>
      </c>
      <c r="B338">
        <v>7558.0847756398471</v>
      </c>
      <c r="C338">
        <f t="shared" si="10"/>
        <v>1604.8039756283133</v>
      </c>
      <c r="E338">
        <v>5953.2808000115338</v>
      </c>
      <c r="F338">
        <v>7558.0847756398471</v>
      </c>
      <c r="G338">
        <f t="shared" si="11"/>
        <v>1604.8039756283133</v>
      </c>
    </row>
    <row r="339" spans="1:7" x14ac:dyDescent="0.25">
      <c r="A339">
        <v>5945.2332629353923</v>
      </c>
      <c r="B339">
        <v>7550.1417146148033</v>
      </c>
      <c r="C339">
        <f t="shared" si="10"/>
        <v>1604.908451679411</v>
      </c>
      <c r="E339">
        <v>5945.2332629353923</v>
      </c>
      <c r="F339">
        <v>7550.1417146148033</v>
      </c>
      <c r="G339">
        <f t="shared" si="11"/>
        <v>1604.908451679411</v>
      </c>
    </row>
    <row r="340" spans="1:7" x14ac:dyDescent="0.25">
      <c r="A340">
        <v>5937.1812122094452</v>
      </c>
      <c r="B340">
        <v>7542.194444661769</v>
      </c>
      <c r="C340">
        <f t="shared" si="10"/>
        <v>1605.0132324523238</v>
      </c>
      <c r="E340">
        <v>5937.1812122094452</v>
      </c>
      <c r="F340">
        <v>7542.194444661769</v>
      </c>
      <c r="G340">
        <f t="shared" si="11"/>
        <v>1605.0132324523238</v>
      </c>
    </row>
    <row r="341" spans="1:7" x14ac:dyDescent="0.25">
      <c r="A341">
        <v>5929.1246346688813</v>
      </c>
      <c r="B341">
        <v>7534.2429535047067</v>
      </c>
      <c r="C341">
        <f t="shared" si="10"/>
        <v>1605.1183188358254</v>
      </c>
      <c r="E341">
        <v>5929.1246346688813</v>
      </c>
      <c r="F341">
        <v>7534.2429535047067</v>
      </c>
      <c r="G341">
        <f t="shared" si="11"/>
        <v>1605.1183188358254</v>
      </c>
    </row>
    <row r="342" spans="1:7" x14ac:dyDescent="0.25">
      <c r="A342">
        <v>5921.0635171104905</v>
      </c>
      <c r="B342">
        <v>7526.2872288317685</v>
      </c>
      <c r="C342">
        <f t="shared" si="10"/>
        <v>1605.2237117212781</v>
      </c>
      <c r="E342">
        <v>5921.0635171104905</v>
      </c>
      <c r="F342">
        <v>7526.2872288317685</v>
      </c>
      <c r="G342">
        <f t="shared" si="11"/>
        <v>1605.2237117212781</v>
      </c>
    </row>
    <row r="343" spans="1:7" x14ac:dyDescent="0.25">
      <c r="A343">
        <v>5912.9978462925537</v>
      </c>
      <c r="B343">
        <v>7518.3272582952013</v>
      </c>
      <c r="C343">
        <f t="shared" si="10"/>
        <v>1605.3294120026476</v>
      </c>
      <c r="E343">
        <v>5912.9978462925537</v>
      </c>
      <c r="F343">
        <v>7518.3272582952013</v>
      </c>
      <c r="G343">
        <f t="shared" si="11"/>
        <v>1605.3294120026476</v>
      </c>
    </row>
    <row r="344" spans="1:7" x14ac:dyDescent="0.25">
      <c r="A344">
        <v>5904.9276089347322</v>
      </c>
      <c r="B344">
        <v>7510.3630295112343</v>
      </c>
      <c r="C344">
        <f t="shared" si="10"/>
        <v>1605.4354205765021</v>
      </c>
      <c r="E344">
        <v>5904.9276089347322</v>
      </c>
      <c r="F344">
        <v>7510.3630295112343</v>
      </c>
      <c r="G344">
        <f t="shared" si="11"/>
        <v>1605.4354205765021</v>
      </c>
    </row>
    <row r="345" spans="1:7" x14ac:dyDescent="0.25">
      <c r="A345">
        <v>5896.8527917179499</v>
      </c>
      <c r="B345">
        <v>7502.3945300599826</v>
      </c>
      <c r="C345">
        <f t="shared" si="10"/>
        <v>1605.5417383420327</v>
      </c>
      <c r="E345">
        <v>5896.8527917179499</v>
      </c>
      <c r="F345">
        <v>7502.3945300599826</v>
      </c>
      <c r="G345">
        <f t="shared" si="11"/>
        <v>1605.5417383420327</v>
      </c>
    </row>
    <row r="346" spans="1:7" x14ac:dyDescent="0.25">
      <c r="A346">
        <v>5888.7733812842853</v>
      </c>
      <c r="B346">
        <v>7494.4217474853303</v>
      </c>
      <c r="C346">
        <f t="shared" si="10"/>
        <v>1605.6483662010451</v>
      </c>
      <c r="E346">
        <v>5888.7733812842853</v>
      </c>
      <c r="F346">
        <v>7494.4217474853303</v>
      </c>
      <c r="G346">
        <f t="shared" si="11"/>
        <v>1605.6483662010451</v>
      </c>
    </row>
    <row r="347" spans="1:7" x14ac:dyDescent="0.25">
      <c r="A347">
        <v>5880.6893642368559</v>
      </c>
      <c r="B347">
        <v>7486.4446692948368</v>
      </c>
      <c r="C347">
        <f t="shared" si="10"/>
        <v>1605.7553050579809</v>
      </c>
      <c r="E347">
        <v>5880.6893642368559</v>
      </c>
      <c r="F347">
        <v>7486.4446692948368</v>
      </c>
      <c r="G347">
        <f t="shared" si="11"/>
        <v>1605.7553050579809</v>
      </c>
    </row>
    <row r="348" spans="1:7" x14ac:dyDescent="0.25">
      <c r="A348">
        <v>5872.6007271397048</v>
      </c>
      <c r="B348">
        <v>7478.4632829596194</v>
      </c>
      <c r="C348">
        <f t="shared" si="10"/>
        <v>1605.8625558199146</v>
      </c>
      <c r="E348">
        <v>5872.6007271397048</v>
      </c>
      <c r="F348">
        <v>7478.4632829596194</v>
      </c>
      <c r="G348">
        <f t="shared" si="11"/>
        <v>1605.8625558199146</v>
      </c>
    </row>
    <row r="349" spans="1:7" x14ac:dyDescent="0.25">
      <c r="A349">
        <v>5864.5074565176874</v>
      </c>
      <c r="B349">
        <v>7470.4775759142576</v>
      </c>
      <c r="C349">
        <f t="shared" si="10"/>
        <v>1605.9701193965702</v>
      </c>
      <c r="E349">
        <v>5864.5074565176874</v>
      </c>
      <c r="F349">
        <v>7470.4775759142576</v>
      </c>
      <c r="G349">
        <f t="shared" si="11"/>
        <v>1605.9701193965702</v>
      </c>
    </row>
    <row r="350" spans="1:7" x14ac:dyDescent="0.25">
      <c r="A350">
        <v>6349.7019439785918</v>
      </c>
      <c r="B350">
        <v>8010.6943672127381</v>
      </c>
      <c r="C350">
        <f t="shared" si="10"/>
        <v>1660.9924232341464</v>
      </c>
      <c r="E350">
        <v>6349.7019439785918</v>
      </c>
      <c r="F350">
        <v>8010.6943672127381</v>
      </c>
      <c r="G350">
        <f t="shared" si="11"/>
        <v>1660.9924232341464</v>
      </c>
    </row>
    <row r="351" spans="1:7" x14ac:dyDescent="0.25">
      <c r="A351">
        <v>6341.5993657240806</v>
      </c>
      <c r="B351">
        <v>8002.6999809041172</v>
      </c>
      <c r="C351">
        <f t="shared" si="10"/>
        <v>1661.1006151800366</v>
      </c>
      <c r="E351">
        <v>6341.5993657240806</v>
      </c>
      <c r="F351">
        <v>8002.6999809041172</v>
      </c>
      <c r="G351">
        <f t="shared" si="11"/>
        <v>1661.1006151800366</v>
      </c>
    </row>
    <row r="352" spans="1:7" x14ac:dyDescent="0.25">
      <c r="A352">
        <v>6333.4921132829941</v>
      </c>
      <c r="B352">
        <v>7994.7012359687651</v>
      </c>
      <c r="C352">
        <f t="shared" si="10"/>
        <v>1661.209122685771</v>
      </c>
      <c r="E352">
        <v>6333.4921132829941</v>
      </c>
      <c r="F352">
        <v>7994.7012359687651</v>
      </c>
      <c r="G352">
        <f t="shared" si="11"/>
        <v>1661.209122685771</v>
      </c>
    </row>
    <row r="353" spans="1:7" x14ac:dyDescent="0.25">
      <c r="A353">
        <v>6325.3801730222876</v>
      </c>
      <c r="B353">
        <v>7986.698119694016</v>
      </c>
      <c r="C353">
        <f t="shared" si="10"/>
        <v>1661.3179466717284</v>
      </c>
      <c r="E353">
        <v>6325.3801730222876</v>
      </c>
      <c r="F353">
        <v>7986.698119694016</v>
      </c>
      <c r="G353">
        <f t="shared" si="11"/>
        <v>1661.3179466717284</v>
      </c>
    </row>
    <row r="354" spans="1:7" x14ac:dyDescent="0.25">
      <c r="A354">
        <v>6317.2635312691546</v>
      </c>
      <c r="B354">
        <v>7978.6906193301347</v>
      </c>
      <c r="C354">
        <f t="shared" si="10"/>
        <v>1661.4270880609802</v>
      </c>
      <c r="E354">
        <v>6317.2635312691546</v>
      </c>
      <c r="F354">
        <v>7978.6906193301347</v>
      </c>
      <c r="G354">
        <f t="shared" si="11"/>
        <v>1661.4270880609802</v>
      </c>
    </row>
    <row r="355" spans="1:7" x14ac:dyDescent="0.25">
      <c r="A355">
        <v>6309.1421743109076</v>
      </c>
      <c r="B355">
        <v>7970.6787220901897</v>
      </c>
      <c r="C355">
        <f t="shared" si="10"/>
        <v>1661.536547779282</v>
      </c>
      <c r="E355">
        <v>6309.1421743109076</v>
      </c>
      <c r="F355">
        <v>7970.6787220901897</v>
      </c>
      <c r="G355">
        <f t="shared" si="11"/>
        <v>1661.536547779282</v>
      </c>
    </row>
    <row r="356" spans="1:7" x14ac:dyDescent="0.25">
      <c r="A356">
        <v>6301.0160883948665</v>
      </c>
      <c r="B356">
        <v>7962.6624151499636</v>
      </c>
      <c r="C356">
        <f t="shared" si="10"/>
        <v>1661.6463267550971</v>
      </c>
      <c r="E356">
        <v>6301.0160883948665</v>
      </c>
      <c r="F356">
        <v>7962.6624151499636</v>
      </c>
      <c r="G356">
        <f t="shared" si="11"/>
        <v>1661.6463267550971</v>
      </c>
    </row>
    <row r="357" spans="1:7" x14ac:dyDescent="0.25">
      <c r="A357">
        <v>6292.8852597282366</v>
      </c>
      <c r="B357">
        <v>7954.6416856478263</v>
      </c>
      <c r="C357">
        <f t="shared" si="10"/>
        <v>1661.7564259195897</v>
      </c>
      <c r="E357">
        <v>6292.8852597282366</v>
      </c>
      <c r="F357">
        <v>7954.6416856478263</v>
      </c>
      <c r="G357">
        <f t="shared" si="11"/>
        <v>1661.7564259195897</v>
      </c>
    </row>
    <row r="358" spans="1:7" x14ac:dyDescent="0.25">
      <c r="A358">
        <v>6284.7496744779955</v>
      </c>
      <c r="B358">
        <v>7946.6165206846435</v>
      </c>
      <c r="C358">
        <f t="shared" si="10"/>
        <v>1661.866846206648</v>
      </c>
      <c r="E358">
        <v>6284.7496744779955</v>
      </c>
      <c r="F358">
        <v>7946.6165206846435</v>
      </c>
      <c r="G358">
        <f t="shared" si="11"/>
        <v>1661.866846206648</v>
      </c>
    </row>
    <row r="359" spans="1:7" x14ac:dyDescent="0.25">
      <c r="A359">
        <v>6276.6093187707747</v>
      </c>
      <c r="B359">
        <v>7938.5869073236499</v>
      </c>
      <c r="C359">
        <f t="shared" si="10"/>
        <v>1661.9775885528752</v>
      </c>
      <c r="E359">
        <v>6276.6093187707747</v>
      </c>
      <c r="F359">
        <v>7938.5869073236499</v>
      </c>
      <c r="G359">
        <f t="shared" si="11"/>
        <v>1661.9775885528752</v>
      </c>
    </row>
    <row r="360" spans="1:7" x14ac:dyDescent="0.25">
      <c r="A360">
        <v>6268.4641786927405</v>
      </c>
      <c r="B360">
        <v>7930.5528325903524</v>
      </c>
      <c r="C360">
        <f t="shared" si="10"/>
        <v>1662.0886538976119</v>
      </c>
      <c r="E360">
        <v>6268.4641786927405</v>
      </c>
      <c r="F360">
        <v>7930.5528325903524</v>
      </c>
      <c r="G360">
        <f t="shared" si="11"/>
        <v>1662.0886538976119</v>
      </c>
    </row>
    <row r="361" spans="1:7" x14ac:dyDescent="0.25">
      <c r="A361">
        <v>6260.3142402894791</v>
      </c>
      <c r="B361">
        <v>7922.5142834724174</v>
      </c>
      <c r="C361">
        <f t="shared" si="10"/>
        <v>1662.2000431829383</v>
      </c>
      <c r="E361">
        <v>6260.3142402894791</v>
      </c>
      <c r="F361">
        <v>7922.5142834724174</v>
      </c>
      <c r="G361">
        <f t="shared" si="11"/>
        <v>1662.2000431829383</v>
      </c>
    </row>
    <row r="362" spans="1:7" x14ac:dyDescent="0.25">
      <c r="A362">
        <v>6762.7171288673917</v>
      </c>
      <c r="B362">
        <v>8481.8653176835687</v>
      </c>
      <c r="C362">
        <f t="shared" si="10"/>
        <v>1719.148188816177</v>
      </c>
      <c r="E362">
        <v>6762.7171288673917</v>
      </c>
      <c r="F362">
        <v>8481.8653176835687</v>
      </c>
      <c r="G362">
        <f t="shared" si="11"/>
        <v>1719.148188816177</v>
      </c>
    </row>
    <row r="363" spans="1:7" x14ac:dyDescent="0.25">
      <c r="A363">
        <v>6754.5575517875104</v>
      </c>
      <c r="B363">
        <v>8473.8177806074273</v>
      </c>
      <c r="C363">
        <f t="shared" si="10"/>
        <v>1719.2602288199168</v>
      </c>
      <c r="E363">
        <v>6754.5575517875104</v>
      </c>
      <c r="F363">
        <v>8473.8177806074273</v>
      </c>
      <c r="G363">
        <f t="shared" si="11"/>
        <v>1719.2602288199168</v>
      </c>
    </row>
    <row r="364" spans="1:7" x14ac:dyDescent="0.25">
      <c r="A364">
        <v>6746.39313427448</v>
      </c>
      <c r="B364">
        <v>8465.7657298814793</v>
      </c>
      <c r="C364">
        <f t="shared" si="10"/>
        <v>1719.3725956069993</v>
      </c>
      <c r="E364">
        <v>6746.39313427448</v>
      </c>
      <c r="F364">
        <v>8465.7657298814793</v>
      </c>
      <c r="G364">
        <f t="shared" si="11"/>
        <v>1719.3725956069993</v>
      </c>
    </row>
    <row r="365" spans="1:7" x14ac:dyDescent="0.25">
      <c r="A365">
        <v>6738.2238622103696</v>
      </c>
      <c r="B365">
        <v>8457.7091523409144</v>
      </c>
      <c r="C365">
        <f t="shared" si="10"/>
        <v>1719.4852901305449</v>
      </c>
      <c r="E365">
        <v>6738.2238622103696</v>
      </c>
      <c r="F365">
        <v>8457.7091523409144</v>
      </c>
      <c r="G365">
        <f t="shared" si="11"/>
        <v>1719.4852901305449</v>
      </c>
    </row>
    <row r="366" spans="1:7" x14ac:dyDescent="0.25">
      <c r="A366">
        <v>6730.0497214360721</v>
      </c>
      <c r="B366">
        <v>8449.6480347825236</v>
      </c>
      <c r="C366">
        <f t="shared" si="10"/>
        <v>1719.5983133464515</v>
      </c>
      <c r="E366">
        <v>6730.0497214360721</v>
      </c>
      <c r="F366">
        <v>8449.6480347825236</v>
      </c>
      <c r="G366">
        <f t="shared" si="11"/>
        <v>1719.5983133464515</v>
      </c>
    </row>
    <row r="367" spans="1:7" x14ac:dyDescent="0.25">
      <c r="A367">
        <v>6721.8706977511829</v>
      </c>
      <c r="B367">
        <v>8441.5823639645878</v>
      </c>
      <c r="C367">
        <f t="shared" si="10"/>
        <v>1719.7116662134049</v>
      </c>
      <c r="E367">
        <v>6721.8706977511829</v>
      </c>
      <c r="F367">
        <v>8441.5823639645878</v>
      </c>
      <c r="G367">
        <f t="shared" si="11"/>
        <v>1719.7116662134049</v>
      </c>
    </row>
    <row r="368" spans="1:7" x14ac:dyDescent="0.25">
      <c r="A368">
        <v>6713.6867769138789</v>
      </c>
      <c r="B368">
        <v>8433.5121266067654</v>
      </c>
      <c r="C368">
        <f t="shared" si="10"/>
        <v>1719.8253496928864</v>
      </c>
      <c r="E368">
        <v>6713.6867769138789</v>
      </c>
      <c r="F368">
        <v>8433.5121266067654</v>
      </c>
      <c r="G368">
        <f t="shared" si="11"/>
        <v>1719.8253496928864</v>
      </c>
    </row>
    <row r="369" spans="1:7" x14ac:dyDescent="0.25">
      <c r="A369">
        <v>6705.4979446407997</v>
      </c>
      <c r="B369">
        <v>8425.4373093899831</v>
      </c>
      <c r="C369">
        <f t="shared" si="10"/>
        <v>1719.9393647491834</v>
      </c>
      <c r="E369">
        <v>6705.4979446407997</v>
      </c>
      <c r="F369">
        <v>8425.4373093899831</v>
      </c>
      <c r="G369">
        <f t="shared" si="11"/>
        <v>1719.9393647491834</v>
      </c>
    </row>
    <row r="370" spans="1:7" x14ac:dyDescent="0.25">
      <c r="A370">
        <v>6697.3041866069243</v>
      </c>
      <c r="B370">
        <v>8417.3578989563193</v>
      </c>
      <c r="C370">
        <f t="shared" si="10"/>
        <v>1720.053712349395</v>
      </c>
      <c r="E370">
        <v>6697.3041866069243</v>
      </c>
      <c r="F370">
        <v>8417.3578989563193</v>
      </c>
      <c r="G370">
        <f t="shared" si="11"/>
        <v>1720.053712349395</v>
      </c>
    </row>
    <row r="371" spans="1:7" x14ac:dyDescent="0.25">
      <c r="A371">
        <v>6689.1054884454506</v>
      </c>
      <c r="B371">
        <v>8409.27388190889</v>
      </c>
      <c r="C371">
        <f t="shared" si="10"/>
        <v>1720.1683934634393</v>
      </c>
      <c r="E371">
        <v>6689.1054884454506</v>
      </c>
      <c r="F371">
        <v>8409.27388190889</v>
      </c>
      <c r="G371">
        <f t="shared" si="11"/>
        <v>1720.1683934634393</v>
      </c>
    </row>
    <row r="372" spans="1:7" x14ac:dyDescent="0.25">
      <c r="A372">
        <v>6680.9018357476716</v>
      </c>
      <c r="B372">
        <v>8401.1852448117388</v>
      </c>
      <c r="C372">
        <f t="shared" si="10"/>
        <v>1720.2834090640672</v>
      </c>
      <c r="E372">
        <v>6680.9018357476716</v>
      </c>
      <c r="F372">
        <v>8401.1852448117388</v>
      </c>
      <c r="G372">
        <f t="shared" si="11"/>
        <v>1720.2834090640672</v>
      </c>
    </row>
    <row r="373" spans="1:7" x14ac:dyDescent="0.25">
      <c r="A373">
        <v>6672.6932140628578</v>
      </c>
      <c r="B373">
        <v>8393.0919741897214</v>
      </c>
      <c r="C373">
        <f t="shared" si="10"/>
        <v>1720.3987601268636</v>
      </c>
      <c r="E373">
        <v>6672.6932140628578</v>
      </c>
      <c r="F373">
        <v>8393.0919741897214</v>
      </c>
      <c r="G373">
        <f t="shared" si="11"/>
        <v>1720.3987601268636</v>
      </c>
    </row>
    <row r="374" spans="1:7" x14ac:dyDescent="0.25">
      <c r="A374">
        <v>7192.9067655752006</v>
      </c>
      <c r="B374">
        <v>8972.2469197691498</v>
      </c>
      <c r="C374">
        <f t="shared" si="10"/>
        <v>1779.3401541939493</v>
      </c>
      <c r="E374">
        <v>7192.9067655752006</v>
      </c>
      <c r="F374">
        <v>8972.2469197691498</v>
      </c>
      <c r="G374">
        <f t="shared" si="11"/>
        <v>1779.3401541939493</v>
      </c>
    </row>
    <row r="375" spans="1:7" x14ac:dyDescent="0.25">
      <c r="A375">
        <v>7184.6881623954087</v>
      </c>
      <c r="B375">
        <v>8964.1443415146387</v>
      </c>
      <c r="C375">
        <f t="shared" si="10"/>
        <v>1779.45617911923</v>
      </c>
      <c r="E375">
        <v>7184.6881623954087</v>
      </c>
      <c r="F375">
        <v>8964.1443415146387</v>
      </c>
      <c r="G375">
        <f t="shared" si="11"/>
        <v>1779.45617911923</v>
      </c>
    </row>
    <row r="376" spans="1:7" x14ac:dyDescent="0.25">
      <c r="A376">
        <v>7176.4645466230086</v>
      </c>
      <c r="B376">
        <v>8956.0370890735539</v>
      </c>
      <c r="C376">
        <f t="shared" si="10"/>
        <v>1779.5725424505454</v>
      </c>
      <c r="E376">
        <v>7176.4645466230086</v>
      </c>
      <c r="F376">
        <v>8956.0370890735539</v>
      </c>
      <c r="G376">
        <f t="shared" si="11"/>
        <v>1779.5725424505454</v>
      </c>
    </row>
    <row r="377" spans="1:7" x14ac:dyDescent="0.25">
      <c r="A377">
        <v>7168.2359036379403</v>
      </c>
      <c r="B377">
        <v>8947.9251488128466</v>
      </c>
      <c r="C377">
        <f t="shared" si="10"/>
        <v>1779.6892451749063</v>
      </c>
      <c r="E377">
        <v>7168.2359036379403</v>
      </c>
      <c r="F377">
        <v>8947.9251488128466</v>
      </c>
      <c r="G377">
        <f t="shared" si="11"/>
        <v>1779.6892451749063</v>
      </c>
    </row>
    <row r="378" spans="1:7" x14ac:dyDescent="0.25">
      <c r="A378">
        <v>7160.0022187774985</v>
      </c>
      <c r="B378">
        <v>8939.8085070597117</v>
      </c>
      <c r="C378">
        <f t="shared" si="10"/>
        <v>1779.8062882822132</v>
      </c>
      <c r="E378">
        <v>7160.0022187774985</v>
      </c>
      <c r="F378">
        <v>8939.8085070597117</v>
      </c>
      <c r="G378">
        <f t="shared" si="11"/>
        <v>1779.8062882822132</v>
      </c>
    </row>
    <row r="379" spans="1:7" x14ac:dyDescent="0.25">
      <c r="A379">
        <v>7151.7634773362133</v>
      </c>
      <c r="B379">
        <v>8931.6871501014648</v>
      </c>
      <c r="C379">
        <f t="shared" si="10"/>
        <v>1779.9236727652515</v>
      </c>
      <c r="E379">
        <v>7151.7634773362133</v>
      </c>
      <c r="F379">
        <v>8931.6871501014648</v>
      </c>
      <c r="G379">
        <f t="shared" si="11"/>
        <v>1779.9236727652515</v>
      </c>
    </row>
    <row r="380" spans="1:7" x14ac:dyDescent="0.25">
      <c r="A380">
        <v>7143.5196645657243</v>
      </c>
      <c r="B380">
        <v>8923.5610641854255</v>
      </c>
      <c r="C380">
        <f t="shared" si="10"/>
        <v>1780.0413996197012</v>
      </c>
      <c r="E380">
        <v>7143.5196645657243</v>
      </c>
      <c r="F380">
        <v>8923.5610641854255</v>
      </c>
      <c r="G380">
        <f t="shared" si="11"/>
        <v>1780.0413996197012</v>
      </c>
    </row>
    <row r="381" spans="1:7" x14ac:dyDescent="0.25">
      <c r="A381">
        <v>7135.2707656746552</v>
      </c>
      <c r="B381">
        <v>8915.4302355187938</v>
      </c>
      <c r="C381">
        <f t="shared" si="10"/>
        <v>1780.1594698441386</v>
      </c>
      <c r="E381">
        <v>7135.2707656746552</v>
      </c>
      <c r="F381">
        <v>8915.4302355187938</v>
      </c>
      <c r="G381">
        <f t="shared" si="11"/>
        <v>1780.1594698441386</v>
      </c>
    </row>
    <row r="382" spans="1:7" x14ac:dyDescent="0.25">
      <c r="A382">
        <v>7127.0167658284872</v>
      </c>
      <c r="B382">
        <v>8907.2946502685518</v>
      </c>
      <c r="C382">
        <f t="shared" si="10"/>
        <v>1780.2778844400646</v>
      </c>
      <c r="E382">
        <v>7127.0167658284872</v>
      </c>
      <c r="F382">
        <v>8907.2946502685518</v>
      </c>
      <c r="G382">
        <f t="shared" si="11"/>
        <v>1780.2778844400646</v>
      </c>
    </row>
    <row r="383" spans="1:7" x14ac:dyDescent="0.25">
      <c r="A383">
        <v>7118.7576501494341</v>
      </c>
      <c r="B383">
        <v>8899.1542945613328</v>
      </c>
      <c r="C383">
        <f t="shared" si="10"/>
        <v>1780.3966444118987</v>
      </c>
      <c r="E383">
        <v>7118.7576501494341</v>
      </c>
      <c r="F383">
        <v>8899.1542945613328</v>
      </c>
      <c r="G383">
        <f t="shared" si="11"/>
        <v>1780.3966444118987</v>
      </c>
    </row>
    <row r="384" spans="1:7" x14ac:dyDescent="0.25">
      <c r="A384">
        <v>7110.4934037163175</v>
      </c>
      <c r="B384">
        <v>8891.0091544832976</v>
      </c>
      <c r="C384">
        <f t="shared" si="10"/>
        <v>1780.5157507669801</v>
      </c>
      <c r="E384">
        <v>7110.4934037163175</v>
      </c>
      <c r="F384">
        <v>8891.0091544832976</v>
      </c>
      <c r="G384">
        <f t="shared" si="11"/>
        <v>1780.5157507669801</v>
      </c>
    </row>
    <row r="385" spans="1:7" x14ac:dyDescent="0.25">
      <c r="A385">
        <v>7102.2240115644381</v>
      </c>
      <c r="B385">
        <v>8882.8592160800363</v>
      </c>
      <c r="C385">
        <f t="shared" si="10"/>
        <v>1780.6352045155982</v>
      </c>
      <c r="E385">
        <v>7102.2240115644381</v>
      </c>
      <c r="F385">
        <v>8882.8592160800363</v>
      </c>
      <c r="G385">
        <f t="shared" si="11"/>
        <v>1780.6352045155982</v>
      </c>
    </row>
    <row r="386" spans="1:7" x14ac:dyDescent="0.25">
      <c r="A386">
        <v>7640.8715658462106</v>
      </c>
      <c r="B386">
        <v>9482.5111788106224</v>
      </c>
      <c r="C386">
        <f t="shared" si="10"/>
        <v>1841.6396129644118</v>
      </c>
      <c r="E386">
        <v>7640.8715658462106</v>
      </c>
      <c r="F386">
        <v>9482.5111788106224</v>
      </c>
      <c r="G386">
        <f t="shared" si="11"/>
        <v>1841.6396129644118</v>
      </c>
    </row>
    <row r="387" spans="1:7" x14ac:dyDescent="0.25">
      <c r="A387">
        <v>7632.5918371879898</v>
      </c>
      <c r="B387">
        <v>9474.3516017307411</v>
      </c>
      <c r="C387">
        <f t="shared" ref="C387:C450" si="12">B387-A387</f>
        <v>1841.7597645427513</v>
      </c>
      <c r="E387">
        <v>7632.5918371879898</v>
      </c>
      <c r="F387">
        <v>9474.3516017307411</v>
      </c>
      <c r="G387">
        <f t="shared" ref="G387:G450" si="13">F387-E387</f>
        <v>1841.7597645427513</v>
      </c>
    </row>
    <row r="388" spans="1:7" x14ac:dyDescent="0.25">
      <c r="A388">
        <v>7624.3069176545168</v>
      </c>
      <c r="B388">
        <v>9466.1871842177097</v>
      </c>
      <c r="C388">
        <f t="shared" si="12"/>
        <v>1841.8802665631929</v>
      </c>
      <c r="E388">
        <v>7624.3069176545168</v>
      </c>
      <c r="F388">
        <v>9466.1871842177097</v>
      </c>
      <c r="G388">
        <f t="shared" si="13"/>
        <v>1841.8802665631929</v>
      </c>
    </row>
    <row r="389" spans="1:7" x14ac:dyDescent="0.25">
      <c r="A389">
        <v>7616.0167921057373</v>
      </c>
      <c r="B389">
        <v>9458.0179121535984</v>
      </c>
      <c r="C389">
        <f t="shared" si="12"/>
        <v>1842.0011200478611</v>
      </c>
      <c r="E389">
        <v>7616.0167921057373</v>
      </c>
      <c r="F389">
        <v>9458.0179121535984</v>
      </c>
      <c r="G389">
        <f t="shared" si="13"/>
        <v>1842.0011200478611</v>
      </c>
    </row>
    <row r="390" spans="1:7" x14ac:dyDescent="0.25">
      <c r="A390">
        <v>7607.7214453574406</v>
      </c>
      <c r="B390">
        <v>9449.8437713793028</v>
      </c>
      <c r="C390">
        <f t="shared" si="12"/>
        <v>1842.1223260218621</v>
      </c>
      <c r="E390">
        <v>7607.7214453574406</v>
      </c>
      <c r="F390">
        <v>9449.8437713793028</v>
      </c>
      <c r="G390">
        <f t="shared" si="13"/>
        <v>1842.1223260218621</v>
      </c>
    </row>
    <row r="391" spans="1:7" x14ac:dyDescent="0.25">
      <c r="A391">
        <v>7599.4208621811295</v>
      </c>
      <c r="B391">
        <v>9441.6647476944127</v>
      </c>
      <c r="C391">
        <f t="shared" si="12"/>
        <v>1842.2438855132832</v>
      </c>
      <c r="E391">
        <v>7599.4208621811295</v>
      </c>
      <c r="F391">
        <v>9441.6647476944127</v>
      </c>
      <c r="G391">
        <f t="shared" si="13"/>
        <v>1842.2438855132832</v>
      </c>
    </row>
    <row r="392" spans="1:7" x14ac:dyDescent="0.25">
      <c r="A392">
        <v>7591.1150273038866</v>
      </c>
      <c r="B392">
        <v>9433.4808268571105</v>
      </c>
      <c r="C392">
        <f t="shared" si="12"/>
        <v>1842.365799553224</v>
      </c>
      <c r="E392">
        <v>7591.1150273038866</v>
      </c>
      <c r="F392">
        <v>9433.4808268571105</v>
      </c>
      <c r="G392">
        <f t="shared" si="13"/>
        <v>1842.365799553224</v>
      </c>
    </row>
    <row r="393" spans="1:7" x14ac:dyDescent="0.25">
      <c r="A393">
        <v>7582.8039254082514</v>
      </c>
      <c r="B393">
        <v>9425.2919945840295</v>
      </c>
      <c r="C393">
        <f t="shared" si="12"/>
        <v>1842.488069175778</v>
      </c>
      <c r="E393">
        <v>7582.8039254082514</v>
      </c>
      <c r="F393">
        <v>9425.2919945840295</v>
      </c>
      <c r="G393">
        <f t="shared" si="13"/>
        <v>1842.488069175778</v>
      </c>
    </row>
    <row r="394" spans="1:7" x14ac:dyDescent="0.25">
      <c r="A394">
        <v>7574.4875411320872</v>
      </c>
      <c r="B394">
        <v>9417.098236550155</v>
      </c>
      <c r="C394">
        <f t="shared" si="12"/>
        <v>1842.6106954180677</v>
      </c>
      <c r="E394">
        <v>7574.4875411320872</v>
      </c>
      <c r="F394">
        <v>9417.098236550155</v>
      </c>
      <c r="G394">
        <f t="shared" si="13"/>
        <v>1842.6106954180677</v>
      </c>
    </row>
    <row r="395" spans="1:7" x14ac:dyDescent="0.25">
      <c r="A395">
        <v>7566.1658590684501</v>
      </c>
      <c r="B395">
        <v>9408.8995383886795</v>
      </c>
      <c r="C395">
        <f t="shared" si="12"/>
        <v>1842.7336793202294</v>
      </c>
      <c r="E395">
        <v>7566.1658590684501</v>
      </c>
      <c r="F395">
        <v>9408.8995383886795</v>
      </c>
      <c r="G395">
        <f t="shared" si="13"/>
        <v>1842.7336793202294</v>
      </c>
    </row>
    <row r="396" spans="1:7" x14ac:dyDescent="0.25">
      <c r="A396">
        <v>7557.8388637654616</v>
      </c>
      <c r="B396">
        <v>9400.6958856909041</v>
      </c>
      <c r="C396">
        <f t="shared" si="12"/>
        <v>1842.8570219254425</v>
      </c>
      <c r="E396">
        <v>7557.8388637654616</v>
      </c>
      <c r="F396">
        <v>9400.6958856909041</v>
      </c>
      <c r="G396">
        <f t="shared" si="13"/>
        <v>1842.8570219254425</v>
      </c>
    </row>
    <row r="397" spans="1:7" x14ac:dyDescent="0.25">
      <c r="A397">
        <v>7549.5065397261724</v>
      </c>
      <c r="B397">
        <v>9392.4872640060894</v>
      </c>
      <c r="C397">
        <f t="shared" si="12"/>
        <v>1842.980724279917</v>
      </c>
      <c r="E397">
        <v>7549.5065397261724</v>
      </c>
      <c r="F397">
        <v>9392.4872640060894</v>
      </c>
      <c r="G397">
        <f t="shared" si="13"/>
        <v>1842.980724279917</v>
      </c>
    </row>
    <row r="398" spans="1:7" x14ac:dyDescent="0.25">
      <c r="A398">
        <v>8107.2332523198347</v>
      </c>
      <c r="B398">
        <v>10013.353607266441</v>
      </c>
      <c r="C398">
        <f t="shared" si="12"/>
        <v>1906.1203549466063</v>
      </c>
      <c r="E398">
        <v>8107.2332523198347</v>
      </c>
      <c r="F398">
        <v>10013.353607266441</v>
      </c>
      <c r="G398">
        <f t="shared" si="13"/>
        <v>1906.1203549466063</v>
      </c>
    </row>
    <row r="399" spans="1:7" x14ac:dyDescent="0.25">
      <c r="A399">
        <v>8098.8902241361702</v>
      </c>
      <c r="B399">
        <v>10005.135004086649</v>
      </c>
      <c r="C399">
        <f t="shared" si="12"/>
        <v>1906.2447799504789</v>
      </c>
      <c r="E399">
        <v>8098.8902241361702</v>
      </c>
      <c r="F399">
        <v>10005.135004086649</v>
      </c>
      <c r="G399">
        <f t="shared" si="13"/>
        <v>1906.2447799504789</v>
      </c>
    </row>
    <row r="400" spans="1:7" x14ac:dyDescent="0.25">
      <c r="A400">
        <v>8090.5418204536381</v>
      </c>
      <c r="B400">
        <v>9996.9113883142491</v>
      </c>
      <c r="C400">
        <f t="shared" si="12"/>
        <v>1906.3695678606109</v>
      </c>
      <c r="E400">
        <v>8090.5418204536381</v>
      </c>
      <c r="F400">
        <v>9996.9113883142491</v>
      </c>
      <c r="G400">
        <f t="shared" si="13"/>
        <v>1906.3695678606109</v>
      </c>
    </row>
    <row r="401" spans="1:7" x14ac:dyDescent="0.25">
      <c r="A401">
        <v>8082.1880255936976</v>
      </c>
      <c r="B401">
        <v>9988.6827453291808</v>
      </c>
      <c r="C401">
        <f t="shared" si="12"/>
        <v>1906.4947197354832</v>
      </c>
      <c r="E401">
        <v>8082.1880255936976</v>
      </c>
      <c r="F401">
        <v>9988.6827453291808</v>
      </c>
      <c r="G401">
        <f t="shared" si="13"/>
        <v>1906.4947197354832</v>
      </c>
    </row>
    <row r="402" spans="1:7" x14ac:dyDescent="0.25">
      <c r="A402">
        <v>8073.8288238320838</v>
      </c>
      <c r="B402">
        <v>9980.449060468738</v>
      </c>
      <c r="C402">
        <f t="shared" si="12"/>
        <v>1906.6202366366542</v>
      </c>
      <c r="E402">
        <v>8073.8288238320838</v>
      </c>
      <c r="F402">
        <v>9980.449060468738</v>
      </c>
      <c r="G402">
        <f t="shared" si="13"/>
        <v>1906.6202366366542</v>
      </c>
    </row>
    <row r="403" spans="1:7" x14ac:dyDescent="0.25">
      <c r="A403">
        <v>8065.4641993986643</v>
      </c>
      <c r="B403">
        <v>9972.2103190274538</v>
      </c>
      <c r="C403">
        <f t="shared" si="12"/>
        <v>1906.7461196287895</v>
      </c>
      <c r="E403">
        <v>8065.4641993986643</v>
      </c>
      <c r="F403">
        <v>9972.2103190274538</v>
      </c>
      <c r="G403">
        <f t="shared" si="13"/>
        <v>1906.7461196287895</v>
      </c>
    </row>
    <row r="404" spans="1:7" x14ac:dyDescent="0.25">
      <c r="A404">
        <v>8057.0941364773134</v>
      </c>
      <c r="B404">
        <v>9963.9665062569657</v>
      </c>
      <c r="C404">
        <f t="shared" si="12"/>
        <v>1906.8723697796522</v>
      </c>
      <c r="E404">
        <v>8057.0941364773134</v>
      </c>
      <c r="F404">
        <v>9963.9665062569657</v>
      </c>
      <c r="G404">
        <f t="shared" si="13"/>
        <v>1906.8723697796522</v>
      </c>
    </row>
    <row r="405" spans="1:7" x14ac:dyDescent="0.25">
      <c r="A405">
        <v>8048.7186192057761</v>
      </c>
      <c r="B405">
        <v>9955.7176073658957</v>
      </c>
      <c r="C405">
        <f t="shared" si="12"/>
        <v>1906.9989881601196</v>
      </c>
      <c r="E405">
        <v>8048.7186192057761</v>
      </c>
      <c r="F405">
        <v>9955.7176073658957</v>
      </c>
      <c r="G405">
        <f t="shared" si="13"/>
        <v>1906.9989881601196</v>
      </c>
    </row>
    <row r="406" spans="1:7" x14ac:dyDescent="0.25">
      <c r="A406">
        <v>8040.3376316755293</v>
      </c>
      <c r="B406">
        <v>9947.4636075197286</v>
      </c>
      <c r="C406">
        <f t="shared" si="12"/>
        <v>1907.1259758441993</v>
      </c>
      <c r="E406">
        <v>8040.3376316755293</v>
      </c>
      <c r="F406">
        <v>9947.4636075197286</v>
      </c>
      <c r="G406">
        <f t="shared" si="13"/>
        <v>1907.1259758441993</v>
      </c>
    </row>
    <row r="407" spans="1:7" x14ac:dyDescent="0.25">
      <c r="A407">
        <v>8031.951157931655</v>
      </c>
      <c r="B407">
        <v>9939.2044918406755</v>
      </c>
      <c r="C407">
        <f t="shared" si="12"/>
        <v>1907.2533339090205</v>
      </c>
      <c r="E407">
        <v>8031.951157931655</v>
      </c>
      <c r="F407">
        <v>9939.2044918406755</v>
      </c>
      <c r="G407">
        <f t="shared" si="13"/>
        <v>1907.2533339090205</v>
      </c>
    </row>
    <row r="408" spans="1:7" x14ac:dyDescent="0.25">
      <c r="A408">
        <v>8023.5591819726924</v>
      </c>
      <c r="B408">
        <v>9930.9402454075589</v>
      </c>
      <c r="C408">
        <f t="shared" si="12"/>
        <v>1907.3810634348665</v>
      </c>
      <c r="E408">
        <v>8023.5591819726924</v>
      </c>
      <c r="F408">
        <v>9930.9402454075589</v>
      </c>
      <c r="G408">
        <f t="shared" si="13"/>
        <v>1907.3810634348665</v>
      </c>
    </row>
    <row r="409" spans="1:7" x14ac:dyDescent="0.25">
      <c r="A409">
        <v>8015.1616877505166</v>
      </c>
      <c r="B409">
        <v>9922.6708532556786</v>
      </c>
      <c r="C409">
        <f t="shared" si="12"/>
        <v>1907.5091655051619</v>
      </c>
      <c r="E409">
        <v>8015.1616877505166</v>
      </c>
      <c r="F409">
        <v>9922.6708532556786</v>
      </c>
      <c r="G409">
        <f t="shared" si="13"/>
        <v>1907.5091655051619</v>
      </c>
    </row>
    <row r="410" spans="1:7" x14ac:dyDescent="0.25">
      <c r="A410">
        <v>8592.6352934134793</v>
      </c>
      <c r="B410">
        <v>10565.494046996646</v>
      </c>
      <c r="C410">
        <f t="shared" si="12"/>
        <v>1972.8587535831666</v>
      </c>
      <c r="E410">
        <v>8592.6352934134793</v>
      </c>
      <c r="F410">
        <v>10565.494046996646</v>
      </c>
      <c r="G410">
        <f t="shared" si="13"/>
        <v>1972.8587535831666</v>
      </c>
    </row>
    <row r="411" spans="1:7" x14ac:dyDescent="0.25">
      <c r="A411">
        <v>8584.2267143331301</v>
      </c>
      <c r="B411">
        <v>10557.214318338425</v>
      </c>
      <c r="C411">
        <f t="shared" si="12"/>
        <v>1972.987604005295</v>
      </c>
      <c r="E411">
        <v>8584.2267143331301</v>
      </c>
      <c r="F411">
        <v>10557.214318338425</v>
      </c>
      <c r="G411">
        <f t="shared" si="13"/>
        <v>1972.987604005295</v>
      </c>
    </row>
    <row r="412" spans="1:7" x14ac:dyDescent="0.25">
      <c r="A412">
        <v>8575.8125685637951</v>
      </c>
      <c r="B412">
        <v>10548.929398804952</v>
      </c>
      <c r="C412">
        <f t="shared" si="12"/>
        <v>1973.116830241157</v>
      </c>
      <c r="E412">
        <v>8575.8125685637951</v>
      </c>
      <c r="F412">
        <v>10548.929398804952</v>
      </c>
      <c r="G412">
        <f t="shared" si="13"/>
        <v>1973.116830241157</v>
      </c>
    </row>
    <row r="413" spans="1:7" x14ac:dyDescent="0.25">
      <c r="A413">
        <v>8567.3928398693006</v>
      </c>
      <c r="B413">
        <v>10540.639273256173</v>
      </c>
      <c r="C413">
        <f t="shared" si="12"/>
        <v>1973.246433386872</v>
      </c>
      <c r="E413">
        <v>8567.3928398693006</v>
      </c>
      <c r="F413">
        <v>10540.639273256173</v>
      </c>
      <c r="G413">
        <f t="shared" si="13"/>
        <v>1973.246433386872</v>
      </c>
    </row>
    <row r="414" spans="1:7" x14ac:dyDescent="0.25">
      <c r="A414">
        <v>8558.9675119661133</v>
      </c>
      <c r="B414">
        <v>10532.343926507876</v>
      </c>
      <c r="C414">
        <f t="shared" si="12"/>
        <v>1973.3764145417626</v>
      </c>
      <c r="E414">
        <v>8558.9675119661133</v>
      </c>
      <c r="F414">
        <v>10532.343926507876</v>
      </c>
      <c r="G414">
        <f t="shared" si="13"/>
        <v>1973.3764145417626</v>
      </c>
    </row>
    <row r="415" spans="1:7" x14ac:dyDescent="0.25">
      <c r="A415">
        <v>8550.5365685232082</v>
      </c>
      <c r="B415">
        <v>10524.043343331565</v>
      </c>
      <c r="C415">
        <f t="shared" si="12"/>
        <v>1973.5067748083566</v>
      </c>
      <c r="E415">
        <v>8550.5365685232082</v>
      </c>
      <c r="F415">
        <v>10524.043343331565</v>
      </c>
      <c r="G415">
        <f t="shared" si="13"/>
        <v>1973.5067748083566</v>
      </c>
    </row>
    <row r="416" spans="1:7" x14ac:dyDescent="0.25">
      <c r="A416">
        <v>8542.0999931619281</v>
      </c>
      <c r="B416">
        <v>10515.737508454322</v>
      </c>
      <c r="C416">
        <f t="shared" si="12"/>
        <v>1973.6375152923938</v>
      </c>
      <c r="E416">
        <v>8542.0999931619281</v>
      </c>
      <c r="F416">
        <v>10515.737508454322</v>
      </c>
      <c r="G416">
        <f t="shared" si="13"/>
        <v>1973.6375152923938</v>
      </c>
    </row>
    <row r="417" spans="1:7" x14ac:dyDescent="0.25">
      <c r="A417">
        <v>8533.6577694558455</v>
      </c>
      <c r="B417">
        <v>10507.426406558687</v>
      </c>
      <c r="C417">
        <f t="shared" si="12"/>
        <v>1973.7686371028412</v>
      </c>
      <c r="E417">
        <v>8533.6577694558455</v>
      </c>
      <c r="F417">
        <v>10507.426406558687</v>
      </c>
      <c r="G417">
        <f t="shared" si="13"/>
        <v>1973.7686371028412</v>
      </c>
    </row>
    <row r="418" spans="1:7" x14ac:dyDescent="0.25">
      <c r="A418">
        <v>8525.209880930619</v>
      </c>
      <c r="B418">
        <v>10499.110022282523</v>
      </c>
      <c r="C418">
        <f t="shared" si="12"/>
        <v>1973.9001413519036</v>
      </c>
      <c r="E418">
        <v>8525.209880930619</v>
      </c>
      <c r="F418">
        <v>10499.110022282523</v>
      </c>
      <c r="G418">
        <f t="shared" si="13"/>
        <v>1973.9001413519036</v>
      </c>
    </row>
    <row r="419" spans="1:7" x14ac:dyDescent="0.25">
      <c r="A419">
        <v>8516.7563110638603</v>
      </c>
      <c r="B419">
        <v>10490.788340218885</v>
      </c>
      <c r="C419">
        <f t="shared" si="12"/>
        <v>1974.0320291550252</v>
      </c>
      <c r="E419">
        <v>8516.7563110638603</v>
      </c>
      <c r="F419">
        <v>10490.788340218885</v>
      </c>
      <c r="G419">
        <f t="shared" si="13"/>
        <v>1974.0320291550252</v>
      </c>
    </row>
    <row r="420" spans="1:7" x14ac:dyDescent="0.25">
      <c r="A420">
        <v>8508.2970432849907</v>
      </c>
      <c r="B420">
        <v>10482.461344915897</v>
      </c>
      <c r="C420">
        <f t="shared" si="12"/>
        <v>1974.1643016309063</v>
      </c>
      <c r="E420">
        <v>8508.2970432849907</v>
      </c>
      <c r="F420">
        <v>10482.461344915897</v>
      </c>
      <c r="G420">
        <f t="shared" si="13"/>
        <v>1974.1643016309063</v>
      </c>
    </row>
    <row r="421" spans="1:7" x14ac:dyDescent="0.25">
      <c r="A421">
        <v>8499.832060975099</v>
      </c>
      <c r="B421">
        <v>10474.129020876608</v>
      </c>
      <c r="C421">
        <f t="shared" si="12"/>
        <v>1974.2969599015087</v>
      </c>
      <c r="E421">
        <v>8499.832060975099</v>
      </c>
      <c r="F421">
        <v>10474.129020876608</v>
      </c>
      <c r="G421">
        <f t="shared" si="13"/>
        <v>1974.2969599015087</v>
      </c>
    </row>
    <row r="422" spans="1:7" x14ac:dyDescent="0.25">
      <c r="A422">
        <v>9097.7436639086063</v>
      </c>
      <c r="B422">
        <v>11139.677520310532</v>
      </c>
      <c r="C422">
        <f t="shared" si="12"/>
        <v>2041.9338564019254</v>
      </c>
      <c r="E422">
        <v>9097.7436639086063</v>
      </c>
      <c r="F422">
        <v>11139.677520310532</v>
      </c>
      <c r="G422">
        <f t="shared" si="13"/>
        <v>2041.9338564019254</v>
      </c>
    </row>
    <row r="423" spans="1:7" x14ac:dyDescent="0.25">
      <c r="A423">
        <v>9089.267202485913</v>
      </c>
      <c r="B423">
        <v>11131.334492126867</v>
      </c>
      <c r="C423">
        <f t="shared" si="12"/>
        <v>2042.0672896409542</v>
      </c>
      <c r="E423">
        <v>9089.267202485913</v>
      </c>
      <c r="F423">
        <v>11131.334492126867</v>
      </c>
      <c r="G423">
        <f t="shared" si="13"/>
        <v>2042.0672896409542</v>
      </c>
    </row>
    <row r="424" spans="1:7" x14ac:dyDescent="0.25">
      <c r="A424">
        <v>9080.7849763840677</v>
      </c>
      <c r="B424">
        <v>11122.986088444335</v>
      </c>
      <c r="C424">
        <f t="shared" si="12"/>
        <v>2042.2011120602674</v>
      </c>
      <c r="E424">
        <v>9080.7849763840677</v>
      </c>
      <c r="F424">
        <v>11122.986088444335</v>
      </c>
      <c r="G424">
        <f t="shared" si="13"/>
        <v>2042.2011120602674</v>
      </c>
    </row>
    <row r="425" spans="1:7" x14ac:dyDescent="0.25">
      <c r="A425">
        <v>9072.2969687894274</v>
      </c>
      <c r="B425">
        <v>11114.632293584395</v>
      </c>
      <c r="C425">
        <f t="shared" si="12"/>
        <v>2042.3353247949672</v>
      </c>
      <c r="E425">
        <v>9072.2969687894274</v>
      </c>
      <c r="F425">
        <v>11114.632293584395</v>
      </c>
      <c r="G425">
        <f t="shared" si="13"/>
        <v>2042.3353247949672</v>
      </c>
    </row>
    <row r="426" spans="1:7" x14ac:dyDescent="0.25">
      <c r="A426">
        <v>9063.8031628393019</v>
      </c>
      <c r="B426">
        <v>11106.273091822781</v>
      </c>
      <c r="C426">
        <f t="shared" si="12"/>
        <v>2042.4699289834789</v>
      </c>
      <c r="E426">
        <v>9063.8031628393019</v>
      </c>
      <c r="F426">
        <v>11106.273091822781</v>
      </c>
      <c r="G426">
        <f t="shared" si="13"/>
        <v>2042.4699289834789</v>
      </c>
    </row>
    <row r="427" spans="1:7" x14ac:dyDescent="0.25">
      <c r="A427">
        <v>9055.3035416218227</v>
      </c>
      <c r="B427">
        <v>11097.908467389361</v>
      </c>
      <c r="C427">
        <f t="shared" si="12"/>
        <v>2042.6049257675386</v>
      </c>
      <c r="E427">
        <v>9055.3035416218227</v>
      </c>
      <c r="F427">
        <v>11097.908467389361</v>
      </c>
      <c r="G427">
        <f t="shared" si="13"/>
        <v>2042.6049257675386</v>
      </c>
    </row>
    <row r="428" spans="1:7" x14ac:dyDescent="0.25">
      <c r="A428">
        <v>9046.7980881757903</v>
      </c>
      <c r="B428">
        <v>11089.53840446801</v>
      </c>
      <c r="C428">
        <f t="shared" si="12"/>
        <v>2042.7403162922201</v>
      </c>
      <c r="E428">
        <v>9046.7980881757903</v>
      </c>
      <c r="F428">
        <v>11089.53840446801</v>
      </c>
      <c r="G428">
        <f t="shared" si="13"/>
        <v>2042.7403162922201</v>
      </c>
    </row>
    <row r="429" spans="1:7" x14ac:dyDescent="0.25">
      <c r="A429">
        <v>9038.2867854905435</v>
      </c>
      <c r="B429">
        <v>11081.162887196473</v>
      </c>
      <c r="C429">
        <f t="shared" si="12"/>
        <v>2042.8761017059296</v>
      </c>
      <c r="E429">
        <v>9038.2867854905435</v>
      </c>
      <c r="F429">
        <v>11081.162887196473</v>
      </c>
      <c r="G429">
        <f t="shared" si="13"/>
        <v>2042.8761017059296</v>
      </c>
    </row>
    <row r="430" spans="1:7" x14ac:dyDescent="0.25">
      <c r="A430">
        <v>9029.7696165057951</v>
      </c>
      <c r="B430">
        <v>11072.781899666226</v>
      </c>
      <c r="C430">
        <f t="shared" si="12"/>
        <v>2043.0122831604313</v>
      </c>
      <c r="E430">
        <v>9029.7696165057951</v>
      </c>
      <c r="F430">
        <v>11072.781899666226</v>
      </c>
      <c r="G430">
        <f t="shared" si="13"/>
        <v>2043.0122831604313</v>
      </c>
    </row>
    <row r="431" spans="1:7" x14ac:dyDescent="0.25">
      <c r="A431">
        <v>9021.2465641115086</v>
      </c>
      <c r="B431">
        <v>11064.395425922352</v>
      </c>
      <c r="C431">
        <f t="shared" si="12"/>
        <v>2043.1488618108433</v>
      </c>
      <c r="E431">
        <v>9021.2465641115086</v>
      </c>
      <c r="F431">
        <v>11064.395425922352</v>
      </c>
      <c r="G431">
        <f t="shared" si="13"/>
        <v>2043.1488618108433</v>
      </c>
    </row>
    <row r="432" spans="1:7" x14ac:dyDescent="0.25">
      <c r="A432">
        <v>9012.7176111477402</v>
      </c>
      <c r="B432">
        <v>11056.003449963389</v>
      </c>
      <c r="C432">
        <f t="shared" si="12"/>
        <v>2043.2858388156492</v>
      </c>
      <c r="E432">
        <v>9012.7176111477402</v>
      </c>
      <c r="F432">
        <v>11056.003449963389</v>
      </c>
      <c r="G432">
        <f t="shared" si="13"/>
        <v>2043.2858388156492</v>
      </c>
    </row>
    <row r="433" spans="1:7" x14ac:dyDescent="0.25">
      <c r="A433">
        <v>9004.1827404044925</v>
      </c>
      <c r="B433">
        <v>11047.605955741214</v>
      </c>
      <c r="C433">
        <f t="shared" si="12"/>
        <v>2043.4232153367211</v>
      </c>
      <c r="E433">
        <v>9004.1827404044925</v>
      </c>
      <c r="F433">
        <v>11047.605955741214</v>
      </c>
      <c r="G433">
        <f t="shared" si="13"/>
        <v>2043.4232153367211</v>
      </c>
    </row>
    <row r="434" spans="1:7" x14ac:dyDescent="0.25">
      <c r="A434">
        <v>9623.2476321388476</v>
      </c>
      <c r="B434">
        <v>11736.67511078385</v>
      </c>
      <c r="C434">
        <f t="shared" si="12"/>
        <v>2113.4274786450023</v>
      </c>
      <c r="E434">
        <v>9623.2476321388476</v>
      </c>
      <c r="F434">
        <v>11736.67511078385</v>
      </c>
      <c r="G434">
        <f t="shared" si="13"/>
        <v>2113.4274786450023</v>
      </c>
    </row>
    <row r="435" spans="1:7" x14ac:dyDescent="0.25">
      <c r="A435">
        <v>9614.7008740057317</v>
      </c>
      <c r="B435">
        <v>11728.266531703501</v>
      </c>
      <c r="C435">
        <f t="shared" si="12"/>
        <v>2113.565657697769</v>
      </c>
      <c r="E435">
        <v>9614.7008740057317</v>
      </c>
      <c r="F435">
        <v>11728.266531703501</v>
      </c>
      <c r="G435">
        <f t="shared" si="13"/>
        <v>2113.565657697769</v>
      </c>
    </row>
    <row r="436" spans="1:7" x14ac:dyDescent="0.25">
      <c r="A436">
        <v>9606.1481461613948</v>
      </c>
      <c r="B436">
        <v>11719.852385934166</v>
      </c>
      <c r="C436">
        <f t="shared" si="12"/>
        <v>2113.704239772771</v>
      </c>
      <c r="E436">
        <v>9606.1481461613948</v>
      </c>
      <c r="F436">
        <v>11719.852385934166</v>
      </c>
      <c r="G436">
        <f t="shared" si="13"/>
        <v>2113.704239772771</v>
      </c>
    </row>
    <row r="437" spans="1:7" x14ac:dyDescent="0.25">
      <c r="A437">
        <v>9597.5894311941793</v>
      </c>
      <c r="B437">
        <v>11711.432657239671</v>
      </c>
      <c r="C437">
        <f t="shared" si="12"/>
        <v>2113.843226045492</v>
      </c>
      <c r="E437">
        <v>9597.5894311941793</v>
      </c>
      <c r="F437">
        <v>11711.432657239671</v>
      </c>
      <c r="G437">
        <f t="shared" si="13"/>
        <v>2113.843226045492</v>
      </c>
    </row>
    <row r="438" spans="1:7" x14ac:dyDescent="0.25">
      <c r="A438">
        <v>9589.0247116416431</v>
      </c>
      <c r="B438">
        <v>11703.007329336484</v>
      </c>
      <c r="C438">
        <f t="shared" si="12"/>
        <v>2113.9826176948409</v>
      </c>
      <c r="E438">
        <v>9589.0247116416431</v>
      </c>
      <c r="F438">
        <v>11703.007329336484</v>
      </c>
      <c r="G438">
        <f t="shared" si="13"/>
        <v>2113.9826176948409</v>
      </c>
    </row>
    <row r="439" spans="1:7" x14ac:dyDescent="0.25">
      <c r="A439">
        <v>9580.4539699904108</v>
      </c>
      <c r="B439">
        <v>11694.576385893579</v>
      </c>
      <c r="C439">
        <f t="shared" si="12"/>
        <v>2114.1224159031681</v>
      </c>
      <c r="E439">
        <v>9580.4539699904108</v>
      </c>
      <c r="F439">
        <v>11694.576385893579</v>
      </c>
      <c r="G439">
        <f t="shared" si="13"/>
        <v>2114.1224159031681</v>
      </c>
    </row>
    <row r="440" spans="1:7" x14ac:dyDescent="0.25">
      <c r="A440">
        <v>9571.8771886760296</v>
      </c>
      <c r="B440">
        <v>11686.139810532299</v>
      </c>
      <c r="C440">
        <f t="shared" si="12"/>
        <v>2114.2626218562691</v>
      </c>
      <c r="E440">
        <v>9571.8771886760296</v>
      </c>
      <c r="F440">
        <v>11686.139810532299</v>
      </c>
      <c r="G440">
        <f t="shared" si="13"/>
        <v>2114.2626218562691</v>
      </c>
    </row>
    <row r="441" spans="1:7" x14ac:dyDescent="0.25">
      <c r="A441">
        <v>9563.2943500828151</v>
      </c>
      <c r="B441">
        <v>11677.697586826216</v>
      </c>
      <c r="C441">
        <f t="shared" si="12"/>
        <v>2114.4032367434011</v>
      </c>
      <c r="E441">
        <v>9563.2943500828151</v>
      </c>
      <c r="F441">
        <v>11677.697586826216</v>
      </c>
      <c r="G441">
        <f t="shared" si="13"/>
        <v>2114.4032367434011</v>
      </c>
    </row>
    <row r="442" spans="1:7" x14ac:dyDescent="0.25">
      <c r="A442">
        <v>9554.7054365437034</v>
      </c>
      <c r="B442">
        <v>11669.24969830099</v>
      </c>
      <c r="C442">
        <f t="shared" si="12"/>
        <v>2114.5442617572862</v>
      </c>
      <c r="E442">
        <v>9554.7054365437034</v>
      </c>
      <c r="F442">
        <v>11669.24969830099</v>
      </c>
      <c r="G442">
        <f t="shared" si="13"/>
        <v>2114.5442617572862</v>
      </c>
    </row>
    <row r="443" spans="1:7" x14ac:dyDescent="0.25">
      <c r="A443">
        <v>9546.1104303401025</v>
      </c>
      <c r="B443">
        <v>11660.796128434231</v>
      </c>
      <c r="C443">
        <f t="shared" si="12"/>
        <v>2114.6856980941284</v>
      </c>
      <c r="E443">
        <v>9546.1104303401025</v>
      </c>
      <c r="F443">
        <v>11660.796128434231</v>
      </c>
      <c r="G443">
        <f t="shared" si="13"/>
        <v>2114.6856980941284</v>
      </c>
    </row>
    <row r="444" spans="1:7" x14ac:dyDescent="0.25">
      <c r="A444">
        <v>9537.5093137017411</v>
      </c>
      <c r="B444">
        <v>11652.336860655361</v>
      </c>
      <c r="C444">
        <f t="shared" si="12"/>
        <v>2114.8275469536202</v>
      </c>
      <c r="E444">
        <v>9537.5093137017411</v>
      </c>
      <c r="F444">
        <v>11652.336860655361</v>
      </c>
      <c r="G444">
        <f t="shared" si="13"/>
        <v>2114.8275469536202</v>
      </c>
    </row>
    <row r="445" spans="1:7" x14ac:dyDescent="0.25">
      <c r="A445">
        <v>9528.9020688065175</v>
      </c>
      <c r="B445">
        <v>11643.87187834547</v>
      </c>
      <c r="C445">
        <f t="shared" si="12"/>
        <v>2114.9698095389522</v>
      </c>
      <c r="E445">
        <v>9528.9020688065175</v>
      </c>
      <c r="F445">
        <v>11643.87187834547</v>
      </c>
      <c r="G445">
        <f t="shared" si="13"/>
        <v>2114.9698095389522</v>
      </c>
    </row>
    <row r="446" spans="1:7" x14ac:dyDescent="0.25">
      <c r="A446">
        <v>10169.860574710725</v>
      </c>
      <c r="B446">
        <v>12357.284874886944</v>
      </c>
      <c r="C446">
        <f t="shared" si="12"/>
        <v>2187.4243001762188</v>
      </c>
      <c r="E446">
        <v>10169.860574710725</v>
      </c>
      <c r="F446">
        <v>12357.284874886944</v>
      </c>
      <c r="G446">
        <f t="shared" si="13"/>
        <v>2187.4243001762188</v>
      </c>
    </row>
    <row r="447" spans="1:7" x14ac:dyDescent="0.25">
      <c r="A447">
        <v>10161.241019627398</v>
      </c>
      <c r="B447">
        <v>12348.80841346425</v>
      </c>
      <c r="C447">
        <f t="shared" si="12"/>
        <v>2187.5673938368527</v>
      </c>
      <c r="E447">
        <v>10161.241019627398</v>
      </c>
      <c r="F447">
        <v>12348.80841346425</v>
      </c>
      <c r="G447">
        <f t="shared" si="13"/>
        <v>2187.5673938368527</v>
      </c>
    </row>
    <row r="448" spans="1:7" x14ac:dyDescent="0.25">
      <c r="A448">
        <v>10152.615282508412</v>
      </c>
      <c r="B448">
        <v>12340.326187362405</v>
      </c>
      <c r="C448">
        <f t="shared" si="12"/>
        <v>2187.7109048539933</v>
      </c>
      <c r="E448">
        <v>10152.615282508412</v>
      </c>
      <c r="F448">
        <v>12340.326187362405</v>
      </c>
      <c r="G448">
        <f t="shared" si="13"/>
        <v>2187.7109048539933</v>
      </c>
    </row>
    <row r="449" spans="1:7" x14ac:dyDescent="0.25">
      <c r="A449">
        <v>10143.983345322828</v>
      </c>
      <c r="B449">
        <v>12331.838179767765</v>
      </c>
      <c r="C449">
        <f t="shared" si="12"/>
        <v>2187.8548344449373</v>
      </c>
      <c r="E449">
        <v>10143.983345322828</v>
      </c>
      <c r="F449">
        <v>12331.838179767765</v>
      </c>
      <c r="G449">
        <f t="shared" si="13"/>
        <v>2187.8548344449373</v>
      </c>
    </row>
    <row r="450" spans="1:7" x14ac:dyDescent="0.25">
      <c r="A450">
        <v>10135.345189987118</v>
      </c>
      <c r="B450">
        <v>12323.344373817639</v>
      </c>
      <c r="C450">
        <f t="shared" si="12"/>
        <v>2187.9991838305214</v>
      </c>
      <c r="E450">
        <v>10135.345189987118</v>
      </c>
      <c r="F450">
        <v>12323.344373817639</v>
      </c>
      <c r="G450">
        <f t="shared" si="13"/>
        <v>2187.9991838305214</v>
      </c>
    </row>
    <row r="451" spans="1:7" x14ac:dyDescent="0.25">
      <c r="A451">
        <v>10126.700798365015</v>
      </c>
      <c r="B451">
        <v>12314.84475260016</v>
      </c>
      <c r="C451">
        <f t="shared" ref="C451:C506" si="14">B451-A451</f>
        <v>2188.1439542351454</v>
      </c>
      <c r="E451">
        <v>10126.700798365015</v>
      </c>
      <c r="F451">
        <v>12314.84475260016</v>
      </c>
      <c r="G451">
        <f t="shared" ref="G451:G506" si="15">F451-E451</f>
        <v>2188.1439542351454</v>
      </c>
    </row>
    <row r="452" spans="1:7" x14ac:dyDescent="0.25">
      <c r="A452">
        <v>10118.050152267346</v>
      </c>
      <c r="B452">
        <v>12306.339299154128</v>
      </c>
      <c r="C452">
        <f t="shared" si="14"/>
        <v>2188.289146886782</v>
      </c>
      <c r="E452">
        <v>10118.050152267346</v>
      </c>
      <c r="F452">
        <v>12306.339299154128</v>
      </c>
      <c r="G452">
        <f t="shared" si="15"/>
        <v>2188.289146886782</v>
      </c>
    </row>
    <row r="453" spans="1:7" x14ac:dyDescent="0.25">
      <c r="A453">
        <v>10109.393233451892</v>
      </c>
      <c r="B453">
        <v>12297.827996468881</v>
      </c>
      <c r="C453">
        <f t="shared" si="14"/>
        <v>2188.4347630169887</v>
      </c>
      <c r="E453">
        <v>10109.393233451892</v>
      </c>
      <c r="F453">
        <v>12297.827996468881</v>
      </c>
      <c r="G453">
        <f t="shared" si="15"/>
        <v>2188.4347630169887</v>
      </c>
    </row>
    <row r="454" spans="1:7" x14ac:dyDescent="0.25">
      <c r="A454">
        <v>10100.730023623226</v>
      </c>
      <c r="B454">
        <v>12289.310827484132</v>
      </c>
      <c r="C454">
        <f t="shared" si="14"/>
        <v>2188.5808038609066</v>
      </c>
      <c r="E454">
        <v>10100.730023623226</v>
      </c>
      <c r="F454">
        <v>12289.310827484132</v>
      </c>
      <c r="G454">
        <f t="shared" si="15"/>
        <v>2188.5808038609066</v>
      </c>
    </row>
    <row r="455" spans="1:7" x14ac:dyDescent="0.25">
      <c r="A455">
        <v>10092.06050443256</v>
      </c>
      <c r="B455">
        <v>12280.787775089846</v>
      </c>
      <c r="C455">
        <f t="shared" si="14"/>
        <v>2188.7272706572858</v>
      </c>
      <c r="E455">
        <v>10092.06050443256</v>
      </c>
      <c r="F455">
        <v>12280.787775089846</v>
      </c>
      <c r="G455">
        <f t="shared" si="15"/>
        <v>2188.7272706572858</v>
      </c>
    </row>
    <row r="456" spans="1:7" x14ac:dyDescent="0.25">
      <c r="A456">
        <v>10083.384657477589</v>
      </c>
      <c r="B456">
        <v>12272.258822126078</v>
      </c>
      <c r="C456">
        <f t="shared" si="14"/>
        <v>2188.8741646484887</v>
      </c>
      <c r="E456">
        <v>10083.384657477589</v>
      </c>
      <c r="F456">
        <v>12272.258822126078</v>
      </c>
      <c r="G456">
        <f t="shared" si="15"/>
        <v>2188.8741646484887</v>
      </c>
    </row>
    <row r="457" spans="1:7" x14ac:dyDescent="0.25">
      <c r="A457">
        <v>10074.702464302331</v>
      </c>
      <c r="B457">
        <v>12263.72395138283</v>
      </c>
      <c r="C457">
        <f t="shared" si="14"/>
        <v>2189.0214870804994</v>
      </c>
      <c r="E457">
        <v>10074.702464302331</v>
      </c>
      <c r="F457">
        <v>12263.72395138283</v>
      </c>
      <c r="G457">
        <f t="shared" si="15"/>
        <v>2189.0214870804994</v>
      </c>
    </row>
    <row r="458" spans="1:7" x14ac:dyDescent="0.25">
      <c r="A458">
        <v>10738.320819719915</v>
      </c>
      <c r="B458">
        <v>13002.332785501429</v>
      </c>
      <c r="C458">
        <f t="shared" si="14"/>
        <v>2264.0119657815139</v>
      </c>
      <c r="E458">
        <v>10738.320819719915</v>
      </c>
      <c r="F458">
        <v>13002.332785501429</v>
      </c>
      <c r="G458">
        <f t="shared" si="15"/>
        <v>2264.0119657815139</v>
      </c>
    </row>
    <row r="459" spans="1:7" x14ac:dyDescent="0.25">
      <c r="A459">
        <v>10729.625878520672</v>
      </c>
      <c r="B459">
        <v>12993.786027368313</v>
      </c>
      <c r="C459">
        <f t="shared" si="14"/>
        <v>2264.1601488476408</v>
      </c>
      <c r="E459">
        <v>10729.625878520672</v>
      </c>
      <c r="F459">
        <v>12993.786027368313</v>
      </c>
      <c r="G459">
        <f t="shared" si="15"/>
        <v>2264.1601488476408</v>
      </c>
    </row>
    <row r="460" spans="1:7" x14ac:dyDescent="0.25">
      <c r="A460">
        <v>10720.924535409598</v>
      </c>
      <c r="B460">
        <v>12985.233299523976</v>
      </c>
      <c r="C460">
        <f t="shared" si="14"/>
        <v>2264.3087641143775</v>
      </c>
      <c r="E460">
        <v>10720.924535409598</v>
      </c>
      <c r="F460">
        <v>12985.233299523976</v>
      </c>
      <c r="G460">
        <f t="shared" si="15"/>
        <v>2264.3087641143775</v>
      </c>
    </row>
    <row r="461" spans="1:7" x14ac:dyDescent="0.25">
      <c r="A461">
        <v>10712.216771714451</v>
      </c>
      <c r="B461">
        <v>12976.67458455676</v>
      </c>
      <c r="C461">
        <f t="shared" si="14"/>
        <v>2264.4578128423091</v>
      </c>
      <c r="E461">
        <v>10712.216771714451</v>
      </c>
      <c r="F461">
        <v>12976.67458455676</v>
      </c>
      <c r="G461">
        <f t="shared" si="15"/>
        <v>2264.4578128423091</v>
      </c>
    </row>
    <row r="462" spans="1:7" x14ac:dyDescent="0.25">
      <c r="A462">
        <v>10703.502568708525</v>
      </c>
      <c r="B462">
        <v>12968.109865004224</v>
      </c>
      <c r="C462">
        <f t="shared" si="14"/>
        <v>2264.6072962956987</v>
      </c>
      <c r="E462">
        <v>10703.502568708525</v>
      </c>
      <c r="F462">
        <v>12968.109865004224</v>
      </c>
      <c r="G462">
        <f t="shared" si="15"/>
        <v>2264.6072962956987</v>
      </c>
    </row>
    <row r="463" spans="1:7" x14ac:dyDescent="0.25">
      <c r="A463">
        <v>10694.781907610501</v>
      </c>
      <c r="B463">
        <v>12959.539123352992</v>
      </c>
      <c r="C463">
        <f t="shared" si="14"/>
        <v>2264.7572157424911</v>
      </c>
      <c r="E463">
        <v>10694.781907610501</v>
      </c>
      <c r="F463">
        <v>12959.539123352992</v>
      </c>
      <c r="G463">
        <f t="shared" si="15"/>
        <v>2264.7572157424911</v>
      </c>
    </row>
    <row r="464" spans="1:7" x14ac:dyDescent="0.25">
      <c r="A464">
        <v>10686.054769584272</v>
      </c>
      <c r="B464">
        <v>12950.962342038611</v>
      </c>
      <c r="C464">
        <f t="shared" si="14"/>
        <v>2264.9075724543382</v>
      </c>
      <c r="E464">
        <v>10686.054769584272</v>
      </c>
      <c r="F464">
        <v>12950.962342038611</v>
      </c>
      <c r="G464">
        <f t="shared" si="15"/>
        <v>2264.9075724543382</v>
      </c>
    </row>
    <row r="465" spans="1:7" x14ac:dyDescent="0.25">
      <c r="A465">
        <v>10677.321135738801</v>
      </c>
      <c r="B465">
        <v>12942.379503445396</v>
      </c>
      <c r="C465">
        <f t="shared" si="14"/>
        <v>2265.0583677065952</v>
      </c>
      <c r="E465">
        <v>10677.321135738801</v>
      </c>
      <c r="F465">
        <v>12942.379503445396</v>
      </c>
      <c r="G465">
        <f t="shared" si="15"/>
        <v>2265.0583677065952</v>
      </c>
    </row>
    <row r="466" spans="1:7" x14ac:dyDescent="0.25">
      <c r="A466">
        <v>10668.580987127947</v>
      </c>
      <c r="B466">
        <v>12933.790589906284</v>
      </c>
      <c r="C466">
        <f t="shared" si="14"/>
        <v>2265.2096027783373</v>
      </c>
      <c r="E466">
        <v>10668.580987127947</v>
      </c>
      <c r="F466">
        <v>12933.790589906284</v>
      </c>
      <c r="G466">
        <f t="shared" si="15"/>
        <v>2265.2096027783373</v>
      </c>
    </row>
    <row r="467" spans="1:7" x14ac:dyDescent="0.25">
      <c r="A467">
        <v>10659.834304750311</v>
      </c>
      <c r="B467">
        <v>12925.195583702684</v>
      </c>
      <c r="C467">
        <f t="shared" si="14"/>
        <v>2265.3612789523722</v>
      </c>
      <c r="E467">
        <v>10659.834304750311</v>
      </c>
      <c r="F467">
        <v>12925.195583702684</v>
      </c>
      <c r="G467">
        <f t="shared" si="15"/>
        <v>2265.3612789523722</v>
      </c>
    </row>
    <row r="468" spans="1:7" x14ac:dyDescent="0.25">
      <c r="A468">
        <v>10651.081069549075</v>
      </c>
      <c r="B468">
        <v>12916.594467064322</v>
      </c>
      <c r="C468">
        <f t="shared" si="14"/>
        <v>2265.5133975152476</v>
      </c>
      <c r="E468">
        <v>10651.081069549075</v>
      </c>
      <c r="F468">
        <v>12916.594467064322</v>
      </c>
      <c r="G468">
        <f t="shared" si="15"/>
        <v>2265.5133975152476</v>
      </c>
    </row>
    <row r="469" spans="1:7" x14ac:dyDescent="0.25">
      <c r="A469">
        <v>10642.321262411833</v>
      </c>
      <c r="B469">
        <v>12907.987222169098</v>
      </c>
      <c r="C469">
        <f t="shared" si="14"/>
        <v>2265.6659597572652</v>
      </c>
      <c r="E469">
        <v>10642.321262411833</v>
      </c>
      <c r="F469">
        <v>12907.987222169098</v>
      </c>
      <c r="G469">
        <f t="shared" si="15"/>
        <v>2265.6659597572652</v>
      </c>
    </row>
    <row r="470" spans="1:7" x14ac:dyDescent="0.25">
      <c r="A470">
        <v>11329.392519459685</v>
      </c>
      <c r="B470">
        <v>13672.673708440998</v>
      </c>
      <c r="C470">
        <f t="shared" si="14"/>
        <v>2343.2811889813129</v>
      </c>
      <c r="E470">
        <v>11329.392519459685</v>
      </c>
      <c r="F470">
        <v>13672.673708440998</v>
      </c>
      <c r="G470">
        <f t="shared" si="15"/>
        <v>2343.2811889813129</v>
      </c>
    </row>
    <row r="471" spans="1:7" x14ac:dyDescent="0.25">
      <c r="A471">
        <v>11320.61951089009</v>
      </c>
      <c r="B471">
        <v>13664.054153357671</v>
      </c>
      <c r="C471">
        <f t="shared" si="14"/>
        <v>2343.4346424675805</v>
      </c>
      <c r="E471">
        <v>11320.61951089009</v>
      </c>
      <c r="F471">
        <v>13664.054153357671</v>
      </c>
      <c r="G471">
        <f t="shared" si="15"/>
        <v>2343.4346424675805</v>
      </c>
    </row>
    <row r="472" spans="1:7" x14ac:dyDescent="0.25">
      <c r="A472">
        <v>11311.839872712168</v>
      </c>
      <c r="B472">
        <v>13655.428416238685</v>
      </c>
      <c r="C472">
        <f t="shared" si="14"/>
        <v>2343.5885435265172</v>
      </c>
      <c r="E472">
        <v>11311.839872712168</v>
      </c>
      <c r="F472">
        <v>13655.428416238685</v>
      </c>
      <c r="G472">
        <f t="shared" si="15"/>
        <v>2343.5885435265172</v>
      </c>
    </row>
    <row r="473" spans="1:7" x14ac:dyDescent="0.25">
      <c r="A473">
        <v>11303.05358558956</v>
      </c>
      <c r="B473">
        <v>13646.7964790531</v>
      </c>
      <c r="C473">
        <f t="shared" si="14"/>
        <v>2343.7428934635409</v>
      </c>
      <c r="E473">
        <v>11303.05358558956</v>
      </c>
      <c r="F473">
        <v>13646.7964790531</v>
      </c>
      <c r="G473">
        <f t="shared" si="15"/>
        <v>2343.7428934635409</v>
      </c>
    </row>
    <row r="474" spans="1:7" x14ac:dyDescent="0.25">
      <c r="A474">
        <v>11294.260630129509</v>
      </c>
      <c r="B474">
        <v>13638.158323717391</v>
      </c>
      <c r="C474">
        <f t="shared" si="14"/>
        <v>2343.8976935878818</v>
      </c>
      <c r="E474">
        <v>11294.260630129509</v>
      </c>
      <c r="F474">
        <v>13638.158323717391</v>
      </c>
      <c r="G474">
        <f t="shared" si="15"/>
        <v>2343.8976935878818</v>
      </c>
    </row>
    <row r="475" spans="1:7" x14ac:dyDescent="0.25">
      <c r="A475">
        <v>11285.460986882701</v>
      </c>
      <c r="B475">
        <v>13629.513932095288</v>
      </c>
      <c r="C475">
        <f t="shared" si="14"/>
        <v>2344.0529452125866</v>
      </c>
      <c r="E475">
        <v>11285.460986882701</v>
      </c>
      <c r="F475">
        <v>13629.513932095288</v>
      </c>
      <c r="G475">
        <f t="shared" si="15"/>
        <v>2344.0529452125866</v>
      </c>
    </row>
    <row r="476" spans="1:7" x14ac:dyDescent="0.25">
      <c r="A476">
        <v>11276.65463634309</v>
      </c>
      <c r="B476">
        <v>13620.863285997619</v>
      </c>
      <c r="C476">
        <f t="shared" si="14"/>
        <v>2344.2086496545289</v>
      </c>
      <c r="E476">
        <v>11276.65463634309</v>
      </c>
      <c r="F476">
        <v>13620.863285997619</v>
      </c>
      <c r="G476">
        <f t="shared" si="15"/>
        <v>2344.2086496545289</v>
      </c>
    </row>
    <row r="477" spans="1:7" x14ac:dyDescent="0.25">
      <c r="A477">
        <v>11267.841558947739</v>
      </c>
      <c r="B477">
        <v>13612.206367182165</v>
      </c>
      <c r="C477">
        <f t="shared" si="14"/>
        <v>2344.3648082344262</v>
      </c>
      <c r="E477">
        <v>11267.841558947739</v>
      </c>
      <c r="F477">
        <v>13612.206367182165</v>
      </c>
      <c r="G477">
        <f t="shared" si="15"/>
        <v>2344.3648082344262</v>
      </c>
    </row>
    <row r="478" spans="1:7" x14ac:dyDescent="0.25">
      <c r="A478">
        <v>11259.021735076651</v>
      </c>
      <c r="B478">
        <v>13603.543157353499</v>
      </c>
      <c r="C478">
        <f t="shared" si="14"/>
        <v>2344.5214222768482</v>
      </c>
      <c r="E478">
        <v>11259.021735076651</v>
      </c>
      <c r="F478">
        <v>13603.543157353499</v>
      </c>
      <c r="G478">
        <f t="shared" si="15"/>
        <v>2344.5214222768482</v>
      </c>
    </row>
    <row r="479" spans="1:7" x14ac:dyDescent="0.25">
      <c r="A479">
        <v>11250.195145052605</v>
      </c>
      <c r="B479">
        <v>13594.873638162833</v>
      </c>
      <c r="C479">
        <f t="shared" si="14"/>
        <v>2344.6784931102284</v>
      </c>
      <c r="E479">
        <v>11250.195145052605</v>
      </c>
      <c r="F479">
        <v>13594.873638162833</v>
      </c>
      <c r="G479">
        <f t="shared" si="15"/>
        <v>2344.6784931102284</v>
      </c>
    </row>
    <row r="480" spans="1:7" x14ac:dyDescent="0.25">
      <c r="A480">
        <v>11241.361769140989</v>
      </c>
      <c r="B480">
        <v>13586.197791207862</v>
      </c>
      <c r="C480">
        <f t="shared" si="14"/>
        <v>2344.8360220668728</v>
      </c>
      <c r="E480">
        <v>11241.361769140989</v>
      </c>
      <c r="F480">
        <v>13586.197791207862</v>
      </c>
      <c r="G480">
        <f t="shared" si="15"/>
        <v>2344.8360220668728</v>
      </c>
    </row>
    <row r="481" spans="1:7" x14ac:dyDescent="0.25">
      <c r="A481">
        <v>11232.521587549632</v>
      </c>
      <c r="B481">
        <v>13577.515598032604</v>
      </c>
      <c r="C481">
        <f t="shared" si="14"/>
        <v>2344.9940104829711</v>
      </c>
      <c r="E481">
        <v>11232.521587549632</v>
      </c>
      <c r="F481">
        <v>13577.515598032604</v>
      </c>
      <c r="G481">
        <f t="shared" si="15"/>
        <v>2344.9940104829711</v>
      </c>
    </row>
    <row r="482" spans="1:7" x14ac:dyDescent="0.25">
      <c r="A482">
        <v>11943.866553652995</v>
      </c>
      <c r="B482">
        <v>14369.192413130748</v>
      </c>
      <c r="C482">
        <f t="shared" si="14"/>
        <v>2425.3258594777526</v>
      </c>
      <c r="E482">
        <v>11943.866553652995</v>
      </c>
      <c r="F482">
        <v>14369.192413130748</v>
      </c>
      <c r="G482">
        <f t="shared" si="15"/>
        <v>2425.3258594777526</v>
      </c>
    </row>
    <row r="483" spans="1:7" x14ac:dyDescent="0.25">
      <c r="A483">
        <v>11935.01270109456</v>
      </c>
      <c r="B483">
        <v>14360.497471931505</v>
      </c>
      <c r="C483">
        <f t="shared" si="14"/>
        <v>2425.4847708369452</v>
      </c>
      <c r="E483">
        <v>11935.01270109456</v>
      </c>
      <c r="F483">
        <v>14360.497471931505</v>
      </c>
      <c r="G483">
        <f t="shared" si="15"/>
        <v>2425.4847708369452</v>
      </c>
    </row>
    <row r="484" spans="1:7" x14ac:dyDescent="0.25">
      <c r="A484">
        <v>11926.151983132828</v>
      </c>
      <c r="B484">
        <v>14351.796128820431</v>
      </c>
      <c r="C484">
        <f t="shared" si="14"/>
        <v>2425.6441456876037</v>
      </c>
      <c r="E484">
        <v>11926.151983132828</v>
      </c>
      <c r="F484">
        <v>14351.796128820431</v>
      </c>
      <c r="G484">
        <f t="shared" si="15"/>
        <v>2425.6441456876037</v>
      </c>
    </row>
    <row r="485" spans="1:7" x14ac:dyDescent="0.25">
      <c r="A485">
        <v>11917.284379743709</v>
      </c>
      <c r="B485">
        <v>14343.088365125284</v>
      </c>
      <c r="C485">
        <f t="shared" si="14"/>
        <v>2425.8039853815753</v>
      </c>
      <c r="E485">
        <v>11917.284379743709</v>
      </c>
      <c r="F485">
        <v>14343.088365125284</v>
      </c>
      <c r="G485">
        <f t="shared" si="15"/>
        <v>2425.8039853815753</v>
      </c>
    </row>
    <row r="486" spans="1:7" x14ac:dyDescent="0.25">
      <c r="A486">
        <v>11908.409870844705</v>
      </c>
      <c r="B486">
        <v>14334.374162119359</v>
      </c>
      <c r="C486">
        <f t="shared" si="14"/>
        <v>2425.9642912746531</v>
      </c>
      <c r="E486">
        <v>11908.409870844705</v>
      </c>
      <c r="F486">
        <v>14334.374162119359</v>
      </c>
      <c r="G486">
        <f t="shared" si="15"/>
        <v>2425.9642912746531</v>
      </c>
    </row>
    <row r="487" spans="1:7" x14ac:dyDescent="0.25">
      <c r="A487">
        <v>11899.528436294746</v>
      </c>
      <c r="B487">
        <v>14325.653501021334</v>
      </c>
      <c r="C487">
        <f t="shared" si="14"/>
        <v>2426.1250647265879</v>
      </c>
      <c r="E487">
        <v>11899.528436294746</v>
      </c>
      <c r="F487">
        <v>14325.653501021334</v>
      </c>
      <c r="G487">
        <f t="shared" si="15"/>
        <v>2426.1250647265879</v>
      </c>
    </row>
    <row r="488" spans="1:7" x14ac:dyDescent="0.25">
      <c r="A488">
        <v>11890.640055894015</v>
      </c>
      <c r="B488">
        <v>14316.926362995106</v>
      </c>
      <c r="C488">
        <f t="shared" si="14"/>
        <v>2426.2863071010906</v>
      </c>
      <c r="E488">
        <v>11890.640055894015</v>
      </c>
      <c r="F488">
        <v>14316.926362995106</v>
      </c>
      <c r="G488">
        <f t="shared" si="15"/>
        <v>2426.2863071010906</v>
      </c>
    </row>
    <row r="489" spans="1:7" x14ac:dyDescent="0.25">
      <c r="A489">
        <v>11881.744709383782</v>
      </c>
      <c r="B489">
        <v>14308.192729149634</v>
      </c>
      <c r="C489">
        <f t="shared" si="14"/>
        <v>2426.4480197658522</v>
      </c>
      <c r="E489">
        <v>11881.744709383782</v>
      </c>
      <c r="F489">
        <v>14308.192729149634</v>
      </c>
      <c r="G489">
        <f t="shared" si="15"/>
        <v>2426.4480197658522</v>
      </c>
    </row>
    <row r="490" spans="1:7" x14ac:dyDescent="0.25">
      <c r="A490">
        <v>11872.842376446228</v>
      </c>
      <c r="B490">
        <v>14299.45258053878</v>
      </c>
      <c r="C490">
        <f t="shared" si="14"/>
        <v>2426.6102040925525</v>
      </c>
      <c r="E490">
        <v>11872.842376446228</v>
      </c>
      <c r="F490">
        <v>14299.45258053878</v>
      </c>
      <c r="G490">
        <f t="shared" si="15"/>
        <v>2426.6102040925525</v>
      </c>
    </row>
    <row r="491" spans="1:7" x14ac:dyDescent="0.25">
      <c r="A491">
        <v>11863.933036704273</v>
      </c>
      <c r="B491">
        <v>14290.705898161144</v>
      </c>
      <c r="C491">
        <f t="shared" si="14"/>
        <v>2426.7728614568714</v>
      </c>
      <c r="E491">
        <v>11863.933036704273</v>
      </c>
      <c r="F491">
        <v>14290.705898161144</v>
      </c>
      <c r="G491">
        <f t="shared" si="15"/>
        <v>2426.7728614568714</v>
      </c>
    </row>
    <row r="492" spans="1:7" x14ac:dyDescent="0.25">
      <c r="A492">
        <v>11855.016669721404</v>
      </c>
      <c r="B492">
        <v>14281.952662959908</v>
      </c>
      <c r="C492">
        <f t="shared" si="14"/>
        <v>2426.9359932385032</v>
      </c>
      <c r="E492">
        <v>11855.016669721404</v>
      </c>
      <c r="F492">
        <v>14281.952662959908</v>
      </c>
      <c r="G492">
        <f t="shared" si="15"/>
        <v>2426.9359932385032</v>
      </c>
    </row>
    <row r="493" spans="1:7" x14ac:dyDescent="0.25">
      <c r="A493">
        <v>11846.0932550015</v>
      </c>
      <c r="B493">
        <v>14273.192855822666</v>
      </c>
      <c r="C493">
        <f t="shared" si="14"/>
        <v>2427.099600821166</v>
      </c>
      <c r="E493">
        <v>11846.0932550015</v>
      </c>
      <c r="F493">
        <v>14273.192855822666</v>
      </c>
      <c r="G493">
        <f t="shared" si="15"/>
        <v>2427.099600821166</v>
      </c>
    </row>
    <row r="494" spans="1:7" x14ac:dyDescent="0.25">
      <c r="A494">
        <v>12582.561464275877</v>
      </c>
      <c r="B494">
        <v>15092.804618639893</v>
      </c>
      <c r="C494">
        <f t="shared" si="14"/>
        <v>2510.2431543640159</v>
      </c>
      <c r="E494">
        <v>12582.561464275877</v>
      </c>
      <c r="F494">
        <v>15092.804618639893</v>
      </c>
      <c r="G494">
        <f t="shared" si="15"/>
        <v>2510.2431543640159</v>
      </c>
    </row>
    <row r="495" spans="1:7" x14ac:dyDescent="0.25">
      <c r="A495">
        <v>12573.623892354253</v>
      </c>
      <c r="B495">
        <v>15084.031610070298</v>
      </c>
      <c r="C495">
        <f t="shared" si="14"/>
        <v>2510.4077177160452</v>
      </c>
      <c r="E495">
        <v>12573.623892354253</v>
      </c>
      <c r="F495">
        <v>15084.031610070298</v>
      </c>
      <c r="G495">
        <f t="shared" si="15"/>
        <v>2510.4077177160452</v>
      </c>
    </row>
    <row r="496" spans="1:7" x14ac:dyDescent="0.25">
      <c r="A496">
        <v>12564.67921084786</v>
      </c>
      <c r="B496">
        <v>15075.251971892376</v>
      </c>
      <c r="C496">
        <f t="shared" si="14"/>
        <v>2510.5727610445156</v>
      </c>
      <c r="E496">
        <v>12564.67921084786</v>
      </c>
      <c r="F496">
        <v>15075.251971892376</v>
      </c>
      <c r="G496">
        <f t="shared" si="15"/>
        <v>2510.5727610445156</v>
      </c>
    </row>
    <row r="497" spans="1:7" x14ac:dyDescent="0.25">
      <c r="A497">
        <v>12555.727399020405</v>
      </c>
      <c r="B497">
        <v>15066.465684769766</v>
      </c>
      <c r="C497">
        <f t="shared" si="14"/>
        <v>2510.7382857493612</v>
      </c>
      <c r="E497">
        <v>12555.727399020405</v>
      </c>
      <c r="F497">
        <v>15066.465684769766</v>
      </c>
      <c r="G497">
        <f t="shared" si="15"/>
        <v>2510.7382857493612</v>
      </c>
    </row>
    <row r="498" spans="1:7" x14ac:dyDescent="0.25">
      <c r="A498">
        <v>12546.768436075119</v>
      </c>
      <c r="B498">
        <v>15057.672729309717</v>
      </c>
      <c r="C498">
        <f t="shared" si="14"/>
        <v>2510.9042932345983</v>
      </c>
      <c r="E498">
        <v>12546.768436075119</v>
      </c>
      <c r="F498">
        <v>15057.672729309717</v>
      </c>
      <c r="G498">
        <f t="shared" si="15"/>
        <v>2510.9042932345983</v>
      </c>
    </row>
    <row r="499" spans="1:7" x14ac:dyDescent="0.25">
      <c r="A499">
        <v>12537.802301154577</v>
      </c>
      <c r="B499">
        <v>15048.873086062911</v>
      </c>
      <c r="C499">
        <f t="shared" si="14"/>
        <v>2511.0707849083337</v>
      </c>
      <c r="E499">
        <v>12537.802301154577</v>
      </c>
      <c r="F499">
        <v>15048.873086062911</v>
      </c>
      <c r="G499">
        <f t="shared" si="15"/>
        <v>2511.0707849083337</v>
      </c>
    </row>
    <row r="500" spans="1:7" x14ac:dyDescent="0.25">
      <c r="A500">
        <v>12528.828973340518</v>
      </c>
      <c r="B500">
        <v>15040.066735523298</v>
      </c>
      <c r="C500">
        <f t="shared" si="14"/>
        <v>2511.23776218278</v>
      </c>
      <c r="E500">
        <v>12528.828973340518</v>
      </c>
      <c r="F500">
        <v>15040.066735523298</v>
      </c>
      <c r="G500">
        <f t="shared" si="15"/>
        <v>2511.23776218278</v>
      </c>
    </row>
    <row r="501" spans="1:7" x14ac:dyDescent="0.25">
      <c r="A501">
        <v>12519.848431653667</v>
      </c>
      <c r="B501">
        <v>15031.253658127946</v>
      </c>
      <c r="C501">
        <f t="shared" si="14"/>
        <v>2511.4052264742786</v>
      </c>
      <c r="E501">
        <v>12519.848431653667</v>
      </c>
      <c r="F501">
        <v>15031.253658127946</v>
      </c>
      <c r="G501">
        <f t="shared" si="15"/>
        <v>2511.4052264742786</v>
      </c>
    </row>
    <row r="502" spans="1:7" x14ac:dyDescent="0.25">
      <c r="A502">
        <v>12510.860655053562</v>
      </c>
      <c r="B502">
        <v>15022.433834256859</v>
      </c>
      <c r="C502">
        <f t="shared" si="14"/>
        <v>2511.5731792032966</v>
      </c>
      <c r="E502">
        <v>12510.860655053562</v>
      </c>
      <c r="F502">
        <v>15022.433834256859</v>
      </c>
      <c r="G502">
        <f t="shared" si="15"/>
        <v>2511.5731792032966</v>
      </c>
    </row>
    <row r="503" spans="1:7" x14ac:dyDescent="0.25">
      <c r="A503">
        <v>12501.865622438374</v>
      </c>
      <c r="B503">
        <v>15013.607244232815</v>
      </c>
      <c r="C503">
        <f t="shared" si="14"/>
        <v>2511.741621794441</v>
      </c>
      <c r="E503">
        <v>12501.865622438374</v>
      </c>
      <c r="F503">
        <v>15013.607244232815</v>
      </c>
      <c r="G503">
        <f t="shared" si="15"/>
        <v>2511.741621794441</v>
      </c>
    </row>
    <row r="504" spans="1:7" x14ac:dyDescent="0.25">
      <c r="A504">
        <v>12492.863312644724</v>
      </c>
      <c r="B504">
        <v>15004.773868321197</v>
      </c>
      <c r="C504">
        <f t="shared" si="14"/>
        <v>2511.9105556764735</v>
      </c>
      <c r="E504">
        <v>12492.863312644724</v>
      </c>
      <c r="F504">
        <v>15004.773868321197</v>
      </c>
      <c r="G504">
        <f t="shared" si="15"/>
        <v>2511.9105556764735</v>
      </c>
    </row>
    <row r="505" spans="1:7" x14ac:dyDescent="0.25">
      <c r="A505">
        <v>12483.853704447511</v>
      </c>
      <c r="B505">
        <v>14995.933686729841</v>
      </c>
      <c r="C505">
        <f t="shared" si="14"/>
        <v>2512.0799822823301</v>
      </c>
      <c r="E505">
        <v>12483.853704447511</v>
      </c>
      <c r="F505">
        <v>14995.933686729841</v>
      </c>
      <c r="G505">
        <f t="shared" si="15"/>
        <v>2512.0799822823301</v>
      </c>
    </row>
    <row r="506" spans="1:7" x14ac:dyDescent="0.25">
      <c r="A506">
        <v>9292320.595813686</v>
      </c>
      <c r="B506">
        <v>10392737.005537333</v>
      </c>
      <c r="C506">
        <f t="shared" si="14"/>
        <v>1100416.4097236469</v>
      </c>
      <c r="E506">
        <v>15009527.058289552</v>
      </c>
      <c r="F506">
        <v>15600162.722490977</v>
      </c>
      <c r="G506">
        <f t="shared" si="15"/>
        <v>590635.66420142539</v>
      </c>
    </row>
    <row r="508" spans="1:7" x14ac:dyDescent="0.25">
      <c r="A508" s="48">
        <f>NPV(2%/12,A3:A506)+A2</f>
        <v>5063208.1734659066</v>
      </c>
      <c r="B508" s="48">
        <f>NPV(2%/12,B3:B506)+B2</f>
        <v>5798684.279362483</v>
      </c>
      <c r="C508" s="48">
        <f>NPV(2%/12,C3:C506)+C2</f>
        <v>735476.10589657689</v>
      </c>
      <c r="D508" s="48">
        <f t="shared" ref="D508:G508" si="16">NPV(2%/12,D3:D506)+D2</f>
        <v>0</v>
      </c>
      <c r="E508" s="48">
        <f t="shared" si="16"/>
        <v>7533112.7788747801</v>
      </c>
      <c r="F508" s="48">
        <f t="shared" si="16"/>
        <v>8048357.2350350553</v>
      </c>
      <c r="G508" s="48">
        <f t="shared" si="16"/>
        <v>515244.45616027532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B1:J507"/>
  <sheetViews>
    <sheetView workbookViewId="0">
      <selection activeCell="B7" sqref="B7"/>
    </sheetView>
  </sheetViews>
  <sheetFormatPr defaultRowHeight="15" x14ac:dyDescent="0.25"/>
  <cols>
    <col min="2" max="2" width="12.85546875" bestFit="1" customWidth="1"/>
    <col min="8" max="8" width="20.85546875" bestFit="1" customWidth="1"/>
  </cols>
  <sheetData>
    <row r="1" spans="2:8" x14ac:dyDescent="0.25">
      <c r="F1" t="s">
        <v>123</v>
      </c>
      <c r="G1" t="s">
        <v>120</v>
      </c>
      <c r="H1" t="s">
        <v>129</v>
      </c>
    </row>
    <row r="2" spans="2:8" x14ac:dyDescent="0.25">
      <c r="B2" t="s">
        <v>128</v>
      </c>
      <c r="F2">
        <v>5650</v>
      </c>
      <c r="G2">
        <v>5000</v>
      </c>
      <c r="H2">
        <f>F2-G2</f>
        <v>650</v>
      </c>
    </row>
    <row r="3" spans="2:8" x14ac:dyDescent="0.25">
      <c r="B3" s="66">
        <f>'LA-M-HS'!AA508-'B-M-HS'!AA508</f>
        <v>786337.77954151016</v>
      </c>
      <c r="D3" s="67">
        <v>0.12</v>
      </c>
      <c r="F3">
        <v>145</v>
      </c>
      <c r="G3">
        <v>-5</v>
      </c>
      <c r="H3">
        <f t="shared" ref="H3:H66" si="0">F3-G3</f>
        <v>150</v>
      </c>
    </row>
    <row r="4" spans="2:8" x14ac:dyDescent="0.25">
      <c r="B4" t="s">
        <v>131</v>
      </c>
      <c r="F4">
        <v>140</v>
      </c>
      <c r="G4">
        <v>-10</v>
      </c>
      <c r="H4">
        <f t="shared" si="0"/>
        <v>150</v>
      </c>
    </row>
    <row r="5" spans="2:8" x14ac:dyDescent="0.25">
      <c r="B5" s="66">
        <f>'LA-M-HS'!T508-'B-M-HS'!T508</f>
        <v>1148698.2345826523</v>
      </c>
      <c r="D5" s="67">
        <v>0.06</v>
      </c>
      <c r="F5">
        <v>135</v>
      </c>
      <c r="G5">
        <v>-15</v>
      </c>
      <c r="H5">
        <f t="shared" si="0"/>
        <v>150</v>
      </c>
    </row>
    <row r="6" spans="2:8" x14ac:dyDescent="0.25">
      <c r="B6" t="s">
        <v>132</v>
      </c>
      <c r="F6">
        <v>130</v>
      </c>
      <c r="G6">
        <v>-20</v>
      </c>
      <c r="H6">
        <f t="shared" si="0"/>
        <v>150</v>
      </c>
    </row>
    <row r="7" spans="2:8" x14ac:dyDescent="0.25">
      <c r="B7" s="66">
        <f>'LA-M-HS'!G508-'B-M-HS'!G508</f>
        <v>1233735.0514887653</v>
      </c>
      <c r="F7">
        <v>125</v>
      </c>
      <c r="G7">
        <v>-25</v>
      </c>
      <c r="H7">
        <f t="shared" si="0"/>
        <v>150</v>
      </c>
    </row>
    <row r="8" spans="2:8" x14ac:dyDescent="0.25">
      <c r="F8">
        <v>120</v>
      </c>
      <c r="G8">
        <v>-30</v>
      </c>
      <c r="H8">
        <f t="shared" si="0"/>
        <v>150</v>
      </c>
    </row>
    <row r="9" spans="2:8" x14ac:dyDescent="0.25">
      <c r="F9">
        <v>115</v>
      </c>
      <c r="G9">
        <v>-35</v>
      </c>
      <c r="H9">
        <f t="shared" si="0"/>
        <v>150</v>
      </c>
    </row>
    <row r="10" spans="2:8" x14ac:dyDescent="0.25">
      <c r="F10">
        <v>110</v>
      </c>
      <c r="G10">
        <v>-40</v>
      </c>
      <c r="H10">
        <f t="shared" si="0"/>
        <v>150</v>
      </c>
    </row>
    <row r="11" spans="2:8" x14ac:dyDescent="0.25">
      <c r="F11">
        <v>105</v>
      </c>
      <c r="G11">
        <v>-45</v>
      </c>
      <c r="H11">
        <f t="shared" si="0"/>
        <v>150</v>
      </c>
    </row>
    <row r="12" spans="2:8" x14ac:dyDescent="0.25">
      <c r="F12">
        <v>100</v>
      </c>
      <c r="G12">
        <v>-50</v>
      </c>
      <c r="H12">
        <f t="shared" si="0"/>
        <v>150</v>
      </c>
    </row>
    <row r="13" spans="2:8" x14ac:dyDescent="0.25">
      <c r="F13">
        <v>95</v>
      </c>
      <c r="G13">
        <v>-55</v>
      </c>
      <c r="H13">
        <f t="shared" si="0"/>
        <v>150</v>
      </c>
    </row>
    <row r="14" spans="2:8" x14ac:dyDescent="0.25">
      <c r="F14">
        <v>-32</v>
      </c>
      <c r="G14">
        <v>-151.5</v>
      </c>
      <c r="H14">
        <f t="shared" si="0"/>
        <v>119.5</v>
      </c>
    </row>
    <row r="15" spans="2:8" x14ac:dyDescent="0.25">
      <c r="F15">
        <v>-37</v>
      </c>
      <c r="G15">
        <v>-156.5</v>
      </c>
      <c r="H15">
        <f t="shared" si="0"/>
        <v>119.5</v>
      </c>
    </row>
    <row r="16" spans="2:8" x14ac:dyDescent="0.25">
      <c r="F16">
        <v>-42</v>
      </c>
      <c r="G16">
        <v>-161.5</v>
      </c>
      <c r="H16">
        <f t="shared" si="0"/>
        <v>119.5</v>
      </c>
    </row>
    <row r="17" spans="6:8" x14ac:dyDescent="0.25">
      <c r="F17">
        <v>-47</v>
      </c>
      <c r="G17">
        <v>-166.5</v>
      </c>
      <c r="H17">
        <f t="shared" si="0"/>
        <v>119.5</v>
      </c>
    </row>
    <row r="18" spans="6:8" x14ac:dyDescent="0.25">
      <c r="F18">
        <v>-52</v>
      </c>
      <c r="G18">
        <v>-171.5</v>
      </c>
      <c r="H18">
        <f t="shared" si="0"/>
        <v>119.5</v>
      </c>
    </row>
    <row r="19" spans="6:8" x14ac:dyDescent="0.25">
      <c r="F19">
        <v>-57</v>
      </c>
      <c r="G19">
        <v>-176.5</v>
      </c>
      <c r="H19">
        <f t="shared" si="0"/>
        <v>119.5</v>
      </c>
    </row>
    <row r="20" spans="6:8" x14ac:dyDescent="0.25">
      <c r="F20">
        <v>-62</v>
      </c>
      <c r="G20">
        <v>-181.5</v>
      </c>
      <c r="H20">
        <f t="shared" si="0"/>
        <v>119.5</v>
      </c>
    </row>
    <row r="21" spans="6:8" x14ac:dyDescent="0.25">
      <c r="F21">
        <v>-67</v>
      </c>
      <c r="G21">
        <v>-186.5</v>
      </c>
      <c r="H21">
        <f t="shared" si="0"/>
        <v>119.5</v>
      </c>
    </row>
    <row r="22" spans="6:8" x14ac:dyDescent="0.25">
      <c r="F22">
        <v>-72</v>
      </c>
      <c r="G22">
        <v>-191.5</v>
      </c>
      <c r="H22">
        <f t="shared" si="0"/>
        <v>119.5</v>
      </c>
    </row>
    <row r="23" spans="6:8" x14ac:dyDescent="0.25">
      <c r="F23">
        <v>-77</v>
      </c>
      <c r="G23">
        <v>-196.5</v>
      </c>
      <c r="H23">
        <f t="shared" si="0"/>
        <v>119.5</v>
      </c>
    </row>
    <row r="24" spans="6:8" x14ac:dyDescent="0.25">
      <c r="F24">
        <v>-82</v>
      </c>
      <c r="G24">
        <v>-201.5</v>
      </c>
      <c r="H24">
        <f t="shared" si="0"/>
        <v>119.5</v>
      </c>
    </row>
    <row r="25" spans="6:8" x14ac:dyDescent="0.25">
      <c r="F25">
        <v>-87</v>
      </c>
      <c r="G25">
        <v>-206.5</v>
      </c>
      <c r="H25">
        <f t="shared" si="0"/>
        <v>119.5</v>
      </c>
    </row>
    <row r="26" spans="6:8" x14ac:dyDescent="0.25">
      <c r="F26">
        <v>4122.3079999999982</v>
      </c>
      <c r="G26">
        <v>4310.5184999999983</v>
      </c>
      <c r="H26">
        <f t="shared" si="0"/>
        <v>-188.21050000000014</v>
      </c>
    </row>
    <row r="27" spans="6:8" x14ac:dyDescent="0.25">
      <c r="F27">
        <v>606.32055279403369</v>
      </c>
      <c r="G27">
        <v>1693.5392245058426</v>
      </c>
      <c r="H27">
        <f t="shared" si="0"/>
        <v>-1087.2186717118088</v>
      </c>
    </row>
    <row r="28" spans="6:8" x14ac:dyDescent="0.25">
      <c r="F28">
        <v>597.73721946070043</v>
      </c>
      <c r="G28">
        <v>1685.1017245058426</v>
      </c>
      <c r="H28">
        <f t="shared" si="0"/>
        <v>-1087.3645050451423</v>
      </c>
    </row>
    <row r="29" spans="6:8" x14ac:dyDescent="0.25">
      <c r="F29">
        <v>589.15218473847801</v>
      </c>
      <c r="G29">
        <v>1676.662948464176</v>
      </c>
      <c r="H29">
        <f t="shared" si="0"/>
        <v>-1087.5107637256979</v>
      </c>
    </row>
    <row r="30" spans="6:8" x14ac:dyDescent="0.25">
      <c r="F30">
        <v>580.56544366498281</v>
      </c>
      <c r="G30">
        <v>1668.2228926590544</v>
      </c>
      <c r="H30">
        <f t="shared" si="0"/>
        <v>-1087.6574489940717</v>
      </c>
    </row>
    <row r="31" spans="6:8" x14ac:dyDescent="0.25">
      <c r="F31">
        <v>571.97699126335635</v>
      </c>
      <c r="G31">
        <v>1659.7815533578348</v>
      </c>
      <c r="H31">
        <f t="shared" si="0"/>
        <v>-1087.8045620944786</v>
      </c>
    </row>
    <row r="32" spans="6:8" x14ac:dyDescent="0.25">
      <c r="F32">
        <v>563.38682254222533</v>
      </c>
      <c r="G32">
        <v>1651.3389268169865</v>
      </c>
      <c r="H32">
        <f t="shared" si="0"/>
        <v>-1087.952104274761</v>
      </c>
    </row>
    <row r="33" spans="6:8" x14ac:dyDescent="0.25">
      <c r="F33">
        <v>554.79493249565746</v>
      </c>
      <c r="G33">
        <v>1642.8950092820603</v>
      </c>
      <c r="H33">
        <f t="shared" si="0"/>
        <v>-1088.100076786403</v>
      </c>
    </row>
    <row r="34" spans="6:8" x14ac:dyDescent="0.25">
      <c r="F34">
        <v>546.20131610312058</v>
      </c>
      <c r="G34">
        <v>1634.4497969876577</v>
      </c>
      <c r="H34">
        <f t="shared" si="0"/>
        <v>-1088.248480884537</v>
      </c>
    </row>
    <row r="35" spans="6:8" x14ac:dyDescent="0.25">
      <c r="F35">
        <v>537.60596832943872</v>
      </c>
      <c r="G35">
        <v>1626.0032861573961</v>
      </c>
      <c r="H35">
        <f t="shared" si="0"/>
        <v>-1088.3973178279575</v>
      </c>
    </row>
    <row r="36" spans="6:8" x14ac:dyDescent="0.25">
      <c r="F36">
        <v>529.00888412475035</v>
      </c>
      <c r="G36">
        <v>1617.55547300388</v>
      </c>
      <c r="H36">
        <f t="shared" si="0"/>
        <v>-1088.5465888791296</v>
      </c>
    </row>
    <row r="37" spans="6:8" x14ac:dyDescent="0.25">
      <c r="F37">
        <v>520.41005842446486</v>
      </c>
      <c r="G37">
        <v>1609.1063537286661</v>
      </c>
      <c r="H37">
        <f t="shared" si="0"/>
        <v>-1088.6962953042012</v>
      </c>
    </row>
    <row r="38" spans="6:8" x14ac:dyDescent="0.25">
      <c r="F38">
        <v>598.59912831588508</v>
      </c>
      <c r="G38">
        <v>1718.2991613555657</v>
      </c>
      <c r="H38">
        <f t="shared" si="0"/>
        <v>-1119.7000330396806</v>
      </c>
    </row>
    <row r="39" spans="6:8" x14ac:dyDescent="0.25">
      <c r="F39">
        <v>589.99680437150437</v>
      </c>
      <c r="G39">
        <v>1709.8474183972801</v>
      </c>
      <c r="H39">
        <f t="shared" si="0"/>
        <v>-1119.8506140257757</v>
      </c>
    </row>
    <row r="40" spans="6:8" x14ac:dyDescent="0.25">
      <c r="F40">
        <v>581.39272364895237</v>
      </c>
      <c r="G40">
        <v>1701.394357855366</v>
      </c>
      <c r="H40">
        <f t="shared" si="0"/>
        <v>-1120.0016342064137</v>
      </c>
    </row>
    <row r="41" spans="6:8" x14ac:dyDescent="0.25">
      <c r="F41">
        <v>572.78688102429328</v>
      </c>
      <c r="G41">
        <v>1692.9399758868719</v>
      </c>
      <c r="H41">
        <f t="shared" si="0"/>
        <v>-1120.1530948625787</v>
      </c>
    </row>
    <row r="42" spans="6:8" x14ac:dyDescent="0.25">
      <c r="F42">
        <v>564.17927135864534</v>
      </c>
      <c r="G42">
        <v>1684.4842686376358</v>
      </c>
      <c r="H42">
        <f t="shared" si="0"/>
        <v>-1120.3049972789904</v>
      </c>
    </row>
    <row r="43" spans="6:8" x14ac:dyDescent="0.25">
      <c r="F43">
        <v>555.56988949813945</v>
      </c>
      <c r="G43">
        <v>1676.0272322422563</v>
      </c>
      <c r="H43">
        <f t="shared" si="0"/>
        <v>-1120.4573427441169</v>
      </c>
    </row>
    <row r="44" spans="6:8" x14ac:dyDescent="0.25">
      <c r="F44">
        <v>546.95873027387347</v>
      </c>
      <c r="G44">
        <v>1667.5688628240571</v>
      </c>
      <c r="H44">
        <f t="shared" si="0"/>
        <v>-1120.6101325501836</v>
      </c>
    </row>
    <row r="45" spans="6:8" x14ac:dyDescent="0.25">
      <c r="F45">
        <v>538.3457885018704</v>
      </c>
      <c r="G45">
        <v>1659.1091564950545</v>
      </c>
      <c r="H45">
        <f t="shared" si="0"/>
        <v>-1120.7633679931841</v>
      </c>
    </row>
    <row r="46" spans="6:8" x14ac:dyDescent="0.25">
      <c r="F46">
        <v>529.73105898303197</v>
      </c>
      <c r="G46">
        <v>1650.6481093559257</v>
      </c>
      <c r="H46">
        <f t="shared" si="0"/>
        <v>-1120.9170503728938</v>
      </c>
    </row>
    <row r="47" spans="6:8" x14ac:dyDescent="0.25">
      <c r="F47">
        <v>521.11453650309727</v>
      </c>
      <c r="G47">
        <v>1642.1857174959748</v>
      </c>
      <c r="H47">
        <f t="shared" si="0"/>
        <v>-1121.0711809928775</v>
      </c>
    </row>
    <row r="48" spans="6:8" x14ac:dyDescent="0.25">
      <c r="F48">
        <v>512.49621583259591</v>
      </c>
      <c r="G48">
        <v>1633.7219769930987</v>
      </c>
      <c r="H48">
        <f t="shared" si="0"/>
        <v>-1121.2257611605028</v>
      </c>
    </row>
    <row r="49" spans="6:8" x14ac:dyDescent="0.25">
      <c r="F49">
        <v>503.87609172680556</v>
      </c>
      <c r="G49">
        <v>1625.2568839137559</v>
      </c>
      <c r="H49">
        <f t="shared" si="0"/>
        <v>-1121.3807921869504</v>
      </c>
    </row>
    <row r="50" spans="6:8" x14ac:dyDescent="0.25">
      <c r="F50">
        <v>581.5106515562062</v>
      </c>
      <c r="G50">
        <v>1735.8730941764322</v>
      </c>
      <c r="H50">
        <f t="shared" si="0"/>
        <v>-1154.3624426202259</v>
      </c>
    </row>
    <row r="51" spans="6:8" x14ac:dyDescent="0.25">
      <c r="F51">
        <v>572.88690478443766</v>
      </c>
      <c r="G51">
        <v>1727.4052840976058</v>
      </c>
      <c r="H51">
        <f t="shared" si="0"/>
        <v>-1154.5183793131682</v>
      </c>
    </row>
    <row r="52" spans="6:8" x14ac:dyDescent="0.25">
      <c r="F52">
        <v>564.26133875125117</v>
      </c>
      <c r="G52">
        <v>1718.9361095727161</v>
      </c>
      <c r="H52">
        <f t="shared" si="0"/>
        <v>-1154.6747708214648</v>
      </c>
    </row>
    <row r="53" spans="6:8" x14ac:dyDescent="0.25">
      <c r="F53">
        <v>555.63394815046797</v>
      </c>
      <c r="G53">
        <v>1710.4655666221286</v>
      </c>
      <c r="H53">
        <f t="shared" si="0"/>
        <v>-1154.8316184716605</v>
      </c>
    </row>
    <row r="54" spans="6:8" x14ac:dyDescent="0.25">
      <c r="F54">
        <v>547.00472766043265</v>
      </c>
      <c r="G54">
        <v>1701.9936512546021</v>
      </c>
      <c r="H54">
        <f t="shared" si="0"/>
        <v>-1154.9889235941696</v>
      </c>
    </row>
    <row r="55" spans="6:8" x14ac:dyDescent="0.25">
      <c r="F55">
        <v>538.37367194396791</v>
      </c>
      <c r="G55">
        <v>1693.5203594672532</v>
      </c>
      <c r="H55">
        <f t="shared" si="0"/>
        <v>-1155.1466875232854</v>
      </c>
    </row>
    <row r="56" spans="6:8" x14ac:dyDescent="0.25">
      <c r="F56">
        <v>529.74077564832999</v>
      </c>
      <c r="G56">
        <v>1685.045687245525</v>
      </c>
      <c r="H56">
        <f t="shared" si="0"/>
        <v>-1155.3049115971949</v>
      </c>
    </row>
    <row r="57" spans="6:8" x14ac:dyDescent="0.25">
      <c r="F57">
        <v>521.10603340516343</v>
      </c>
      <c r="G57">
        <v>1676.5696305631502</v>
      </c>
      <c r="H57">
        <f t="shared" si="0"/>
        <v>-1155.4635971579869</v>
      </c>
    </row>
    <row r="58" spans="6:8" x14ac:dyDescent="0.25">
      <c r="F58">
        <v>512.46943983045401</v>
      </c>
      <c r="G58">
        <v>1668.092185382118</v>
      </c>
      <c r="H58">
        <f t="shared" si="0"/>
        <v>-1155.6227455516641</v>
      </c>
    </row>
    <row r="59" spans="6:8" x14ac:dyDescent="0.25">
      <c r="F59">
        <v>503.83098952448529</v>
      </c>
      <c r="G59">
        <v>1659.6133476526413</v>
      </c>
      <c r="H59">
        <f t="shared" si="0"/>
        <v>-1155.7823581281559</v>
      </c>
    </row>
    <row r="60" spans="6:8" x14ac:dyDescent="0.25">
      <c r="F60">
        <v>495.19067707179067</v>
      </c>
      <c r="G60">
        <v>1651.1331133131205</v>
      </c>
      <c r="H60">
        <f t="shared" si="0"/>
        <v>-1155.9424362413297</v>
      </c>
    </row>
    <row r="61" spans="6:8" x14ac:dyDescent="0.25">
      <c r="F61">
        <v>486.54849704110904</v>
      </c>
      <c r="G61">
        <v>1642.6514782901093</v>
      </c>
      <c r="H61">
        <f t="shared" si="0"/>
        <v>-1156.1029812490001</v>
      </c>
    </row>
    <row r="62" spans="6:8" x14ac:dyDescent="0.25">
      <c r="F62">
        <v>-5078.6086911618277</v>
      </c>
      <c r="G62">
        <v>-2937.4224623077966</v>
      </c>
      <c r="H62">
        <f t="shared" si="0"/>
        <v>-2141.186228854031</v>
      </c>
    </row>
    <row r="63" spans="6:8" x14ac:dyDescent="0.25">
      <c r="F63">
        <v>194.12343339795001</v>
      </c>
      <c r="G63">
        <v>1519.3122479340423</v>
      </c>
      <c r="H63">
        <f t="shared" si="0"/>
        <v>-1325.1888145360922</v>
      </c>
    </row>
    <row r="64" spans="6:8" x14ac:dyDescent="0.25">
      <c r="F64">
        <v>187.47561788709658</v>
      </c>
      <c r="G64">
        <v>1512.8263863009022</v>
      </c>
      <c r="H64">
        <f t="shared" si="0"/>
        <v>-1325.3507684138056</v>
      </c>
    </row>
    <row r="65" spans="6:8" x14ac:dyDescent="0.25">
      <c r="F65">
        <v>180.82591291433658</v>
      </c>
      <c r="G65">
        <v>1506.3391075713323</v>
      </c>
      <c r="H65">
        <f t="shared" si="0"/>
        <v>-1325.5131946569957</v>
      </c>
    </row>
    <row r="66" spans="6:8" x14ac:dyDescent="0.25">
      <c r="F66">
        <v>174.17431296873946</v>
      </c>
      <c r="G66">
        <v>1499.8504076121344</v>
      </c>
      <c r="H66">
        <f t="shared" si="0"/>
        <v>-1325.6760946433949</v>
      </c>
    </row>
    <row r="67" spans="6:8" x14ac:dyDescent="0.25">
      <c r="F67">
        <v>167.52081252330089</v>
      </c>
      <c r="G67">
        <v>1493.3602822780554</v>
      </c>
      <c r="H67">
        <f t="shared" ref="H67:H130" si="1">F67-G67</f>
        <v>-1325.8394697547544</v>
      </c>
    </row>
    <row r="68" spans="6:8" x14ac:dyDescent="0.25">
      <c r="F68">
        <v>160.86540603489647</v>
      </c>
      <c r="G68">
        <v>1486.8687274117522</v>
      </c>
      <c r="H68">
        <f t="shared" si="1"/>
        <v>-1326.0033213768556</v>
      </c>
    </row>
    <row r="69" spans="6:8" x14ac:dyDescent="0.25">
      <c r="F69">
        <v>154.20808794423436</v>
      </c>
      <c r="G69">
        <v>1480.3757388437555</v>
      </c>
      <c r="H69">
        <f t="shared" si="1"/>
        <v>-1326.167650899521</v>
      </c>
    </row>
    <row r="70" spans="6:8" x14ac:dyDescent="0.25">
      <c r="F70">
        <v>147.54885267580761</v>
      </c>
      <c r="G70">
        <v>1473.8813123924353</v>
      </c>
      <c r="H70">
        <f t="shared" si="1"/>
        <v>-1326.3324597166277</v>
      </c>
    </row>
    <row r="71" spans="6:8" x14ac:dyDescent="0.25">
      <c r="F71">
        <v>140.88769463784814</v>
      </c>
      <c r="G71">
        <v>1467.3854438639657</v>
      </c>
      <c r="H71">
        <f t="shared" si="1"/>
        <v>-1326.4977492261175</v>
      </c>
    </row>
    <row r="72" spans="6:8" x14ac:dyDescent="0.25">
      <c r="F72">
        <v>134.22460822227771</v>
      </c>
      <c r="G72">
        <v>1460.8881290522881</v>
      </c>
      <c r="H72">
        <f t="shared" si="1"/>
        <v>-1326.6635208300104</v>
      </c>
    </row>
    <row r="73" spans="6:8" x14ac:dyDescent="0.25">
      <c r="F73">
        <v>127.55958780466216</v>
      </c>
      <c r="G73">
        <v>1454.3893637390763</v>
      </c>
      <c r="H73">
        <f t="shared" si="1"/>
        <v>-1326.8297759344141</v>
      </c>
    </row>
    <row r="74" spans="6:8" x14ac:dyDescent="0.25">
      <c r="F74">
        <v>205.35182294091084</v>
      </c>
      <c r="G74">
        <v>1569.4977789149591</v>
      </c>
      <c r="H74">
        <f t="shared" si="1"/>
        <v>-1364.1459559740483</v>
      </c>
    </row>
    <row r="75" spans="6:8" x14ac:dyDescent="0.25">
      <c r="F75">
        <v>198.68291758023389</v>
      </c>
      <c r="G75">
        <v>1562.9960998944514</v>
      </c>
      <c r="H75">
        <f t="shared" si="1"/>
        <v>-1364.3131823142176</v>
      </c>
    </row>
    <row r="76" spans="6:8" x14ac:dyDescent="0.25">
      <c r="F76">
        <v>192.01206124558854</v>
      </c>
      <c r="G76">
        <v>1556.4929576434677</v>
      </c>
      <c r="H76">
        <f t="shared" si="1"/>
        <v>-1364.4808963978792</v>
      </c>
    </row>
    <row r="77" spans="6:8" x14ac:dyDescent="0.25">
      <c r="F77">
        <v>185.33924824663364</v>
      </c>
      <c r="G77">
        <v>1549.9883478942513</v>
      </c>
      <c r="H77">
        <f t="shared" si="1"/>
        <v>-1364.6490996476177</v>
      </c>
    </row>
    <row r="78" spans="6:8" x14ac:dyDescent="0.25">
      <c r="F78">
        <v>178.66447287643183</v>
      </c>
      <c r="G78">
        <v>1543.4822663666</v>
      </c>
      <c r="H78">
        <f t="shared" si="1"/>
        <v>-1364.8177934901682</v>
      </c>
    </row>
    <row r="79" spans="6:8" x14ac:dyDescent="0.25">
      <c r="F79">
        <v>171.98772941140015</v>
      </c>
      <c r="G79">
        <v>1536.9747087678263</v>
      </c>
      <c r="H79">
        <f t="shared" si="1"/>
        <v>-1364.9869793564262</v>
      </c>
    </row>
    <row r="80" spans="6:8" x14ac:dyDescent="0.25">
      <c r="F80">
        <v>165.30901211126212</v>
      </c>
      <c r="G80">
        <v>1530.4656707927227</v>
      </c>
      <c r="H80">
        <f t="shared" si="1"/>
        <v>-1365.1566586814606</v>
      </c>
    </row>
    <row r="81" spans="6:8" x14ac:dyDescent="0.25">
      <c r="F81">
        <v>158.62831521899881</v>
      </c>
      <c r="G81">
        <v>1523.9551481235253</v>
      </c>
      <c r="H81">
        <f t="shared" si="1"/>
        <v>-1365.3268329045266</v>
      </c>
    </row>
    <row r="82" spans="6:8" x14ac:dyDescent="0.25">
      <c r="F82">
        <v>151.94563296079974</v>
      </c>
      <c r="G82">
        <v>1517.4431364298759</v>
      </c>
      <c r="H82">
        <f t="shared" si="1"/>
        <v>-1365.4975034690763</v>
      </c>
    </row>
    <row r="83" spans="6:8" x14ac:dyDescent="0.25">
      <c r="F83">
        <v>145.26095954601425</v>
      </c>
      <c r="G83">
        <v>1510.9296313687867</v>
      </c>
      <c r="H83">
        <f t="shared" si="1"/>
        <v>-1365.6686718227725</v>
      </c>
    </row>
    <row r="84" spans="6:8" x14ac:dyDescent="0.25">
      <c r="F84">
        <v>138.57428916710211</v>
      </c>
      <c r="G84">
        <v>1504.4146285846027</v>
      </c>
      <c r="H84">
        <f t="shared" si="1"/>
        <v>-1365.8403394175007</v>
      </c>
    </row>
    <row r="85" spans="6:8" x14ac:dyDescent="0.25">
      <c r="F85">
        <v>131.88561599958513</v>
      </c>
      <c r="G85">
        <v>1497.8981237089649</v>
      </c>
      <c r="H85">
        <f t="shared" si="1"/>
        <v>-1366.0125077093799</v>
      </c>
    </row>
    <row r="86" spans="6:8" x14ac:dyDescent="0.25">
      <c r="F86">
        <v>208.34528899921276</v>
      </c>
      <c r="G86">
        <v>1614.0463656412123</v>
      </c>
      <c r="H86">
        <f t="shared" si="1"/>
        <v>-1405.7010766419996</v>
      </c>
    </row>
    <row r="87" spans="6:8" x14ac:dyDescent="0.25">
      <c r="F87">
        <v>201.65259271304745</v>
      </c>
      <c r="G87">
        <v>1607.5268434265884</v>
      </c>
      <c r="H87">
        <f t="shared" si="1"/>
        <v>-1405.874250713541</v>
      </c>
    </row>
    <row r="88" spans="6:8" x14ac:dyDescent="0.25">
      <c r="F88">
        <v>194.95787606271398</v>
      </c>
      <c r="G88">
        <v>1601.0058059388386</v>
      </c>
      <c r="H88">
        <f t="shared" si="1"/>
        <v>-1406.0479298761247</v>
      </c>
    </row>
    <row r="89" spans="6:8" x14ac:dyDescent="0.25">
      <c r="F89">
        <v>188.26113315548383</v>
      </c>
      <c r="G89">
        <v>1594.483248758416</v>
      </c>
      <c r="H89">
        <f t="shared" si="1"/>
        <v>-1406.2221156029323</v>
      </c>
    </row>
    <row r="90" spans="6:8" x14ac:dyDescent="0.25">
      <c r="F90">
        <v>181.56235808144089</v>
      </c>
      <c r="G90">
        <v>1587.9591674528835</v>
      </c>
      <c r="H90">
        <f t="shared" si="1"/>
        <v>-1406.3968093714427</v>
      </c>
    </row>
    <row r="91" spans="6:8" x14ac:dyDescent="0.25">
      <c r="F91">
        <v>174.86154491343206</v>
      </c>
      <c r="G91">
        <v>1581.4335575768771</v>
      </c>
      <c r="H91">
        <f t="shared" si="1"/>
        <v>-1406.5720126634451</v>
      </c>
    </row>
    <row r="92" spans="6:8" x14ac:dyDescent="0.25">
      <c r="F92">
        <v>168.15868770701655</v>
      </c>
      <c r="G92">
        <v>1574.9064146720655</v>
      </c>
      <c r="H92">
        <f t="shared" si="1"/>
        <v>-1406.747726965049</v>
      </c>
    </row>
    <row r="93" spans="6:8" x14ac:dyDescent="0.25">
      <c r="F93">
        <v>161.45378050041546</v>
      </c>
      <c r="G93">
        <v>1568.3777342671144</v>
      </c>
      <c r="H93">
        <f t="shared" si="1"/>
        <v>-1406.923953766699</v>
      </c>
    </row>
    <row r="94" spans="6:8" x14ac:dyDescent="0.25">
      <c r="F94">
        <v>154.74681731446191</v>
      </c>
      <c r="G94">
        <v>1561.8475118776494</v>
      </c>
      <c r="H94">
        <f t="shared" si="1"/>
        <v>-1407.1006945631875</v>
      </c>
    </row>
    <row r="95" spans="6:8" x14ac:dyDescent="0.25">
      <c r="F95">
        <v>148.03779215254946</v>
      </c>
      <c r="G95">
        <v>1555.3157430062149</v>
      </c>
      <c r="H95">
        <f t="shared" si="1"/>
        <v>-1407.2779508536655</v>
      </c>
    </row>
    <row r="96" spans="6:8" x14ac:dyDescent="0.25">
      <c r="F96">
        <v>141.32669900058119</v>
      </c>
      <c r="G96">
        <v>1548.7824231422389</v>
      </c>
      <c r="H96">
        <f t="shared" si="1"/>
        <v>-1407.4557241416578</v>
      </c>
    </row>
    <row r="97" spans="6:8" x14ac:dyDescent="0.25">
      <c r="F97">
        <v>134.61353182691988</v>
      </c>
      <c r="G97">
        <v>1542.247547761993</v>
      </c>
      <c r="H97">
        <f t="shared" si="1"/>
        <v>-1407.6340159350732</v>
      </c>
    </row>
    <row r="98" spans="6:8" x14ac:dyDescent="0.25">
      <c r="F98">
        <v>209.43382991992121</v>
      </c>
      <c r="G98">
        <v>1659.2768805656603</v>
      </c>
      <c r="H98">
        <f t="shared" si="1"/>
        <v>-1449.8430506457391</v>
      </c>
    </row>
    <row r="99" spans="6:8" x14ac:dyDescent="0.25">
      <c r="F99">
        <v>202.71649653754002</v>
      </c>
      <c r="G99">
        <v>1652.738880528874</v>
      </c>
      <c r="H99">
        <f t="shared" si="1"/>
        <v>-1450.022383991334</v>
      </c>
    </row>
    <row r="100" spans="6:8" x14ac:dyDescent="0.25">
      <c r="F100">
        <v>195.99707093279335</v>
      </c>
      <c r="G100">
        <v>1646.1993113253145</v>
      </c>
      <c r="H100">
        <f t="shared" si="1"/>
        <v>-1450.2022403925212</v>
      </c>
    </row>
    <row r="101" spans="6:8" x14ac:dyDescent="0.25">
      <c r="F101">
        <v>189.27554700336646</v>
      </c>
      <c r="G101">
        <v>1639.658168378244</v>
      </c>
      <c r="H101">
        <f t="shared" si="1"/>
        <v>-1450.3826213748775</v>
      </c>
    </row>
    <row r="102" spans="6:8" x14ac:dyDescent="0.25">
      <c r="F102">
        <v>182.55191862914512</v>
      </c>
      <c r="G102">
        <v>1633.1154470975782</v>
      </c>
      <c r="H102">
        <f t="shared" si="1"/>
        <v>-1450.5635284684331</v>
      </c>
    </row>
    <row r="103" spans="6:8" x14ac:dyDescent="0.25">
      <c r="F103">
        <v>175.82617967216584</v>
      </c>
      <c r="G103">
        <v>1626.5711428798434</v>
      </c>
      <c r="H103">
        <f t="shared" si="1"/>
        <v>-1450.7449632076775</v>
      </c>
    </row>
    <row r="104" spans="6:8" x14ac:dyDescent="0.25">
      <c r="F104">
        <v>169.09832397656191</v>
      </c>
      <c r="G104">
        <v>1620.0252511081405</v>
      </c>
      <c r="H104">
        <f t="shared" si="1"/>
        <v>-1450.9269271315786</v>
      </c>
    </row>
    <row r="105" spans="6:8" x14ac:dyDescent="0.25">
      <c r="F105">
        <v>162.36834536851256</v>
      </c>
      <c r="G105">
        <v>1613.4777671521035</v>
      </c>
      <c r="H105">
        <f t="shared" si="1"/>
        <v>-1451.109421783591</v>
      </c>
    </row>
    <row r="106" spans="6:8" x14ac:dyDescent="0.25">
      <c r="F106">
        <v>155.63623765618968</v>
      </c>
      <c r="G106">
        <v>1606.9286863678615</v>
      </c>
      <c r="H106">
        <f t="shared" si="1"/>
        <v>-1451.2924487116718</v>
      </c>
    </row>
    <row r="107" spans="6:8" x14ac:dyDescent="0.25">
      <c r="F107">
        <v>148.90199462970577</v>
      </c>
      <c r="G107">
        <v>1600.3780040979984</v>
      </c>
      <c r="H107">
        <f t="shared" si="1"/>
        <v>-1451.4760094682927</v>
      </c>
    </row>
    <row r="108" spans="6:8" x14ac:dyDescent="0.25">
      <c r="F108">
        <v>142.16561006106144</v>
      </c>
      <c r="G108">
        <v>1593.8257156715151</v>
      </c>
      <c r="H108">
        <f t="shared" si="1"/>
        <v>-1451.6601056104537</v>
      </c>
    </row>
    <row r="109" spans="6:8" x14ac:dyDescent="0.25">
      <c r="F109">
        <v>135.42707770409174</v>
      </c>
      <c r="G109">
        <v>1587.2718164037881</v>
      </c>
      <c r="H109">
        <f t="shared" si="1"/>
        <v>-1451.8447386996963</v>
      </c>
    </row>
    <row r="110" spans="6:8" x14ac:dyDescent="0.25">
      <c r="F110">
        <v>208.27457945675144</v>
      </c>
      <c r="G110">
        <v>1705.006045775385</v>
      </c>
      <c r="H110">
        <f t="shared" si="1"/>
        <v>-1496.7314663186335</v>
      </c>
    </row>
    <row r="111" spans="6:8" x14ac:dyDescent="0.25">
      <c r="F111">
        <v>201.53173271171238</v>
      </c>
      <c r="G111">
        <v>1698.4489107166057</v>
      </c>
      <c r="H111">
        <f t="shared" si="1"/>
        <v>-1496.9171780048932</v>
      </c>
    </row>
    <row r="112" spans="6:8" x14ac:dyDescent="0.25">
      <c r="F112">
        <v>194.78671933033377</v>
      </c>
      <c r="G112">
        <v>1691.8901506805717</v>
      </c>
      <c r="H112">
        <f t="shared" si="1"/>
        <v>-1497.1034313502378</v>
      </c>
    </row>
    <row r="113" spans="6:8" x14ac:dyDescent="0.25">
      <c r="F113">
        <v>188.03953299325951</v>
      </c>
      <c r="G113">
        <v>1685.3297609277658</v>
      </c>
      <c r="H113">
        <f t="shared" si="1"/>
        <v>-1497.2902279345062</v>
      </c>
    </row>
    <row r="114" spans="6:8" x14ac:dyDescent="0.25">
      <c r="F114">
        <v>181.29016736270194</v>
      </c>
      <c r="G114">
        <v>1678.7677367048479</v>
      </c>
      <c r="H114">
        <f t="shared" si="1"/>
        <v>-1497.4775693421461</v>
      </c>
    </row>
    <row r="115" spans="6:8" x14ac:dyDescent="0.25">
      <c r="F115">
        <v>174.53861608238856</v>
      </c>
      <c r="G115">
        <v>1672.2040732446128</v>
      </c>
      <c r="H115">
        <f t="shared" si="1"/>
        <v>-1497.6654571622244</v>
      </c>
    </row>
    <row r="116" spans="6:8" x14ac:dyDescent="0.25">
      <c r="F116">
        <v>167.78487277750776</v>
      </c>
      <c r="G116">
        <v>1665.6387657659523</v>
      </c>
      <c r="H116">
        <f t="shared" si="1"/>
        <v>-1497.8538929884444</v>
      </c>
    </row>
    <row r="117" spans="6:8" x14ac:dyDescent="0.25">
      <c r="F117">
        <v>161.02893105465421</v>
      </c>
      <c r="G117">
        <v>1659.071809473812</v>
      </c>
      <c r="H117">
        <f t="shared" si="1"/>
        <v>-1498.0428784191577</v>
      </c>
    </row>
    <row r="118" spans="6:8" x14ac:dyDescent="0.25">
      <c r="F118">
        <v>154.27078450177589</v>
      </c>
      <c r="G118">
        <v>1652.5031995591532</v>
      </c>
      <c r="H118">
        <f t="shared" si="1"/>
        <v>-1498.2324150573772</v>
      </c>
    </row>
    <row r="119" spans="6:8" x14ac:dyDescent="0.25">
      <c r="F119">
        <v>147.51042668811817</v>
      </c>
      <c r="G119">
        <v>1645.9329311989102</v>
      </c>
      <c r="H119">
        <f t="shared" si="1"/>
        <v>-1498.4225045107919</v>
      </c>
    </row>
    <row r="120" spans="6:8" x14ac:dyDescent="0.25">
      <c r="F120">
        <v>140.74785116417058</v>
      </c>
      <c r="G120">
        <v>1639.3609995559493</v>
      </c>
      <c r="H120">
        <f t="shared" si="1"/>
        <v>-1498.6131483917789</v>
      </c>
    </row>
    <row r="121" spans="6:8" x14ac:dyDescent="0.25">
      <c r="F121">
        <v>133.98305146161158</v>
      </c>
      <c r="G121">
        <v>1632.78739977903</v>
      </c>
      <c r="H121">
        <f t="shared" si="1"/>
        <v>-1498.8043483174183</v>
      </c>
    </row>
    <row r="122" spans="6:8" x14ac:dyDescent="0.25">
      <c r="F122">
        <v>204.49582740222104</v>
      </c>
      <c r="G122">
        <v>1751.0315358985888</v>
      </c>
      <c r="H122">
        <f t="shared" si="1"/>
        <v>-1546.5357084963678</v>
      </c>
    </row>
    <row r="123" spans="6:8" x14ac:dyDescent="0.25">
      <c r="F123">
        <v>839.34850375832684</v>
      </c>
      <c r="G123">
        <v>2216.2354263436623</v>
      </c>
      <c r="H123">
        <f t="shared" si="1"/>
        <v>-1376.8869225853355</v>
      </c>
    </row>
    <row r="124" spans="6:8" x14ac:dyDescent="0.25">
      <c r="F124">
        <v>832.57699252106841</v>
      </c>
      <c r="G124">
        <v>2209.6567929157186</v>
      </c>
      <c r="H124">
        <f t="shared" si="1"/>
        <v>-1377.0798003946502</v>
      </c>
    </row>
    <row r="125" spans="6:8" x14ac:dyDescent="0.25">
      <c r="F125">
        <v>825.80323104270155</v>
      </c>
      <c r="G125">
        <v>2203.0764718069436</v>
      </c>
      <c r="H125">
        <f t="shared" si="1"/>
        <v>-1377.273240764242</v>
      </c>
    </row>
    <row r="126" spans="6:8" x14ac:dyDescent="0.25">
      <c r="F126">
        <v>819.02721276002262</v>
      </c>
      <c r="G126">
        <v>2196.4944580949341</v>
      </c>
      <c r="H126">
        <f t="shared" si="1"/>
        <v>-1377.4672453349115</v>
      </c>
    </row>
    <row r="127" spans="6:8" x14ac:dyDescent="0.25">
      <c r="F127">
        <v>812.2489310906858</v>
      </c>
      <c r="G127">
        <v>2189.9107468429315</v>
      </c>
      <c r="H127">
        <f t="shared" si="1"/>
        <v>-1377.6618157522457</v>
      </c>
    </row>
    <row r="128" spans="6:8" x14ac:dyDescent="0.25">
      <c r="F128">
        <v>805.46837943314699</v>
      </c>
      <c r="G128">
        <v>2183.3253330997777</v>
      </c>
      <c r="H128">
        <f t="shared" si="1"/>
        <v>-1377.8569536666307</v>
      </c>
    </row>
    <row r="129" spans="6:8" x14ac:dyDescent="0.25">
      <c r="F129">
        <v>798.68555116660696</v>
      </c>
      <c r="G129">
        <v>2176.7382118998726</v>
      </c>
      <c r="H129">
        <f t="shared" si="1"/>
        <v>-1378.0526607332656</v>
      </c>
    </row>
    <row r="130" spans="6:8" x14ac:dyDescent="0.25">
      <c r="F130">
        <v>791.90043965095606</v>
      </c>
      <c r="G130">
        <v>2170.1493782631342</v>
      </c>
      <c r="H130">
        <f t="shared" si="1"/>
        <v>-1378.2489386121781</v>
      </c>
    </row>
    <row r="131" spans="6:8" x14ac:dyDescent="0.25">
      <c r="F131">
        <v>785.11303822671789</v>
      </c>
      <c r="G131">
        <v>2163.5588271949559</v>
      </c>
      <c r="H131">
        <f t="shared" ref="H131:H194" si="2">F131-G131</f>
        <v>-1378.445788968238</v>
      </c>
    </row>
    <row r="132" spans="6:8" x14ac:dyDescent="0.25">
      <c r="F132">
        <v>778.32334021499241</v>
      </c>
      <c r="G132">
        <v>2156.9665536861617</v>
      </c>
      <c r="H132">
        <f t="shared" si="2"/>
        <v>-1378.6432134711692</v>
      </c>
    </row>
    <row r="133" spans="6:8" x14ac:dyDescent="0.25">
      <c r="F133">
        <v>771.53133891739935</v>
      </c>
      <c r="G133">
        <v>2150.3725527129668</v>
      </c>
      <c r="H133">
        <f t="shared" si="2"/>
        <v>-1378.8412137955675</v>
      </c>
    </row>
    <row r="134" spans="6:8" x14ac:dyDescent="0.25">
      <c r="F134">
        <v>839.31692663197293</v>
      </c>
      <c r="G134">
        <v>2268.9113820587431</v>
      </c>
      <c r="H134">
        <f t="shared" si="2"/>
        <v>-1429.5944554267703</v>
      </c>
    </row>
    <row r="135" spans="6:8" x14ac:dyDescent="0.25">
      <c r="F135">
        <v>832.52029858929939</v>
      </c>
      <c r="G135">
        <v>2262.313911026738</v>
      </c>
      <c r="H135">
        <f t="shared" si="2"/>
        <v>-1429.7936124374387</v>
      </c>
    </row>
    <row r="136" spans="6:8" x14ac:dyDescent="0.25">
      <c r="F136">
        <v>825.72134704816847</v>
      </c>
      <c r="G136">
        <v>2255.71469737089</v>
      </c>
      <c r="H136">
        <f t="shared" si="2"/>
        <v>-1429.9933503227217</v>
      </c>
    </row>
    <row r="137" spans="6:8" x14ac:dyDescent="0.25">
      <c r="F137">
        <v>818.92006523170892</v>
      </c>
      <c r="G137">
        <v>2249.1137360085454</v>
      </c>
      <c r="H137">
        <f t="shared" si="2"/>
        <v>-1430.1936707768364</v>
      </c>
    </row>
    <row r="138" spans="6:8" x14ac:dyDescent="0.25">
      <c r="F138">
        <v>812.11644634328479</v>
      </c>
      <c r="G138">
        <v>2242.5110218422269</v>
      </c>
      <c r="H138">
        <f t="shared" si="2"/>
        <v>-1430.3945754989422</v>
      </c>
    </row>
    <row r="139" spans="6:8" x14ac:dyDescent="0.25">
      <c r="F139">
        <v>805.31048356643612</v>
      </c>
      <c r="G139">
        <v>2235.9065497595907</v>
      </c>
      <c r="H139">
        <f t="shared" si="2"/>
        <v>-1430.5960661931545</v>
      </c>
    </row>
    <row r="140" spans="6:8" x14ac:dyDescent="0.25">
      <c r="F140">
        <v>798.5021700648216</v>
      </c>
      <c r="G140">
        <v>2229.3003146333799</v>
      </c>
      <c r="H140">
        <f t="shared" si="2"/>
        <v>-1430.7981445685582</v>
      </c>
    </row>
    <row r="141" spans="6:8" x14ac:dyDescent="0.25">
      <c r="F141">
        <v>791.69149898216062</v>
      </c>
      <c r="G141">
        <v>2222.6923113213838</v>
      </c>
      <c r="H141">
        <f t="shared" si="2"/>
        <v>-1431.0008123392231</v>
      </c>
    </row>
    <row r="142" spans="6:8" x14ac:dyDescent="0.25">
      <c r="F142">
        <v>784.8784634421753</v>
      </c>
      <c r="G142">
        <v>2216.0825346663951</v>
      </c>
      <c r="H142">
        <f t="shared" si="2"/>
        <v>-1431.2040712242197</v>
      </c>
    </row>
    <row r="143" spans="6:8" x14ac:dyDescent="0.25">
      <c r="F143">
        <v>778.06305654853179</v>
      </c>
      <c r="G143">
        <v>2209.4709794961623</v>
      </c>
      <c r="H143">
        <f t="shared" si="2"/>
        <v>-1431.4079229476306</v>
      </c>
    </row>
    <row r="144" spans="6:8" x14ac:dyDescent="0.25">
      <c r="F144">
        <v>771.24527138478163</v>
      </c>
      <c r="G144">
        <v>2202.8576406233497</v>
      </c>
      <c r="H144">
        <f t="shared" si="2"/>
        <v>-1431.6123692385681</v>
      </c>
    </row>
    <row r="145" spans="6:8" x14ac:dyDescent="0.25">
      <c r="F145">
        <v>589.425101014304</v>
      </c>
      <c r="G145">
        <v>2046.2425128454918</v>
      </c>
      <c r="H145">
        <f t="shared" si="2"/>
        <v>-1456.8174118311877</v>
      </c>
    </row>
    <row r="146" spans="6:8" x14ac:dyDescent="0.25">
      <c r="F146">
        <v>-59345.941653283415</v>
      </c>
      <c r="G146">
        <v>-47835.160926968361</v>
      </c>
      <c r="H146">
        <f t="shared" si="2"/>
        <v>-11510.780726315053</v>
      </c>
    </row>
    <row r="147" spans="6:8" x14ac:dyDescent="0.25">
      <c r="F147">
        <v>229.71885358460895</v>
      </c>
      <c r="G147">
        <v>1630.2475702232002</v>
      </c>
      <c r="H147">
        <f t="shared" si="2"/>
        <v>-1400.5287166385913</v>
      </c>
    </row>
    <row r="148" spans="6:8" x14ac:dyDescent="0.25">
      <c r="F148">
        <v>222.89148577160813</v>
      </c>
      <c r="G148">
        <v>1623.6270443634501</v>
      </c>
      <c r="H148">
        <f t="shared" si="2"/>
        <v>-1400.7355585918419</v>
      </c>
    </row>
    <row r="149" spans="6:8" x14ac:dyDescent="0.25">
      <c r="F149">
        <v>216.06170480248625</v>
      </c>
      <c r="G149">
        <v>1617.0047086366087</v>
      </c>
      <c r="H149">
        <f t="shared" si="2"/>
        <v>-1400.9430038341225</v>
      </c>
    </row>
    <row r="150" spans="6:8" x14ac:dyDescent="0.25">
      <c r="F150">
        <v>209.22950363887117</v>
      </c>
      <c r="G150">
        <v>1610.3805577638971</v>
      </c>
      <c r="H150">
        <f t="shared" si="2"/>
        <v>-1401.1510541250259</v>
      </c>
    </row>
    <row r="151" spans="6:8" x14ac:dyDescent="0.25">
      <c r="F151">
        <v>202.39487522186209</v>
      </c>
      <c r="G151">
        <v>1603.7545864511401</v>
      </c>
      <c r="H151">
        <f t="shared" si="2"/>
        <v>-1401.359711229278</v>
      </c>
    </row>
    <row r="152" spans="6:8" x14ac:dyDescent="0.25">
      <c r="F152">
        <v>195.55781247197001</v>
      </c>
      <c r="G152">
        <v>1597.1267893887214</v>
      </c>
      <c r="H152">
        <f t="shared" si="2"/>
        <v>-1401.5689769167514</v>
      </c>
    </row>
    <row r="153" spans="6:8" x14ac:dyDescent="0.25">
      <c r="F153">
        <v>188.7183082890574</v>
      </c>
      <c r="G153">
        <v>1590.4971612515367</v>
      </c>
      <c r="H153">
        <f t="shared" si="2"/>
        <v>-1401.7788529624793</v>
      </c>
    </row>
    <row r="154" spans="6:8" x14ac:dyDescent="0.25">
      <c r="F154">
        <v>181.87635555227803</v>
      </c>
      <c r="G154">
        <v>1583.8656966989522</v>
      </c>
      <c r="H154">
        <f t="shared" si="2"/>
        <v>-1401.9893411466742</v>
      </c>
    </row>
    <row r="155" spans="6:8" x14ac:dyDescent="0.25">
      <c r="F155">
        <v>175.03194712001641</v>
      </c>
      <c r="G155">
        <v>1577.2323903747563</v>
      </c>
      <c r="H155">
        <f t="shared" si="2"/>
        <v>-1402.2004432547399</v>
      </c>
    </row>
    <row r="156" spans="6:8" x14ac:dyDescent="0.25">
      <c r="F156">
        <v>168.18507582982738</v>
      </c>
      <c r="G156">
        <v>1570.5972369071144</v>
      </c>
      <c r="H156">
        <f t="shared" si="2"/>
        <v>-1402.412161077287</v>
      </c>
    </row>
    <row r="157" spans="6:8" x14ac:dyDescent="0.25">
      <c r="F157">
        <v>161.33573449837513</v>
      </c>
      <c r="G157">
        <v>1563.9602309085251</v>
      </c>
      <c r="H157">
        <f t="shared" si="2"/>
        <v>-1402.62449641015</v>
      </c>
    </row>
    <row r="158" spans="6:8" x14ac:dyDescent="0.25">
      <c r="F158">
        <v>470.63803657985352</v>
      </c>
      <c r="G158">
        <v>1868.5653402859009</v>
      </c>
      <c r="H158">
        <f t="shared" si="2"/>
        <v>-1397.9273037060475</v>
      </c>
    </row>
    <row r="159" spans="6:8" x14ac:dyDescent="0.25">
      <c r="F159">
        <v>463.78373353200175</v>
      </c>
      <c r="G159">
        <v>1861.9246130000122</v>
      </c>
      <c r="H159">
        <f t="shared" si="2"/>
        <v>-1398.1408794680106</v>
      </c>
    </row>
    <row r="160" spans="6:8" x14ac:dyDescent="0.25">
      <c r="F160">
        <v>456.92693876692704</v>
      </c>
      <c r="G160">
        <v>1855.2820169262061</v>
      </c>
      <c r="H160">
        <f t="shared" si="2"/>
        <v>-1398.3550781592789</v>
      </c>
    </row>
    <row r="161" spans="6:8" x14ac:dyDescent="0.25">
      <c r="F161">
        <v>450.06764501712098</v>
      </c>
      <c r="G161">
        <v>1848.6375466138513</v>
      </c>
      <c r="H161">
        <f t="shared" si="2"/>
        <v>-1398.5699015967302</v>
      </c>
    </row>
    <row r="162" spans="6:8" x14ac:dyDescent="0.25">
      <c r="F162">
        <v>443.2058449938778</v>
      </c>
      <c r="G162">
        <v>1841.9911965964191</v>
      </c>
      <c r="H162">
        <f t="shared" si="2"/>
        <v>-1398.7853516025411</v>
      </c>
    </row>
    <row r="163" spans="6:8" x14ac:dyDescent="0.25">
      <c r="F163">
        <v>436.34153138723366</v>
      </c>
      <c r="G163">
        <v>1835.3429613914361</v>
      </c>
      <c r="H163">
        <f t="shared" si="2"/>
        <v>-1399.0014300042026</v>
      </c>
    </row>
    <row r="164" spans="6:8" x14ac:dyDescent="0.25">
      <c r="F164">
        <v>429.47469686590341</v>
      </c>
      <c r="G164">
        <v>1828.6928355004382</v>
      </c>
      <c r="H164">
        <f t="shared" si="2"/>
        <v>-1399.2181386345346</v>
      </c>
    </row>
    <row r="165" spans="6:8" x14ac:dyDescent="0.25">
      <c r="F165">
        <v>422.60533407721925</v>
      </c>
      <c r="G165">
        <v>1822.040813408925</v>
      </c>
      <c r="H165">
        <f t="shared" si="2"/>
        <v>-1399.4354793317057</v>
      </c>
    </row>
    <row r="166" spans="6:8" x14ac:dyDescent="0.25">
      <c r="F166">
        <v>415.73343564706818</v>
      </c>
      <c r="G166">
        <v>1815.3868895863118</v>
      </c>
      <c r="H166">
        <f t="shared" si="2"/>
        <v>-1399.6534539392437</v>
      </c>
    </row>
    <row r="167" spans="6:8" x14ac:dyDescent="0.25">
      <c r="F167">
        <v>408.85899417982898</v>
      </c>
      <c r="G167">
        <v>1808.7310584858826</v>
      </c>
      <c r="H167">
        <f t="shared" si="2"/>
        <v>-1399.8720643060537</v>
      </c>
    </row>
    <row r="168" spans="6:8" x14ac:dyDescent="0.25">
      <c r="F168">
        <v>401.98200225831044</v>
      </c>
      <c r="G168">
        <v>1802.0733145447437</v>
      </c>
      <c r="H168">
        <f t="shared" si="2"/>
        <v>-1400.0913122864331</v>
      </c>
    </row>
    <row r="169" spans="6:8" x14ac:dyDescent="0.25">
      <c r="F169">
        <v>395.10245244368741</v>
      </c>
      <c r="G169">
        <v>1795.4136521837761</v>
      </c>
      <c r="H169">
        <f t="shared" si="2"/>
        <v>-1400.3111997400888</v>
      </c>
    </row>
    <row r="170" spans="6:8" x14ac:dyDescent="0.25">
      <c r="F170">
        <v>715.43985215696705</v>
      </c>
      <c r="G170">
        <v>2110.8895781835749</v>
      </c>
      <c r="H170">
        <f t="shared" si="2"/>
        <v>-1395.449726026608</v>
      </c>
    </row>
    <row r="171" spans="6:8" x14ac:dyDescent="0.25">
      <c r="F171">
        <v>708.55516415281079</v>
      </c>
      <c r="G171">
        <v>2104.2260621804576</v>
      </c>
      <c r="H171">
        <f t="shared" si="2"/>
        <v>-1395.6708980276467</v>
      </c>
    </row>
    <row r="172" spans="6:8" x14ac:dyDescent="0.25">
      <c r="F172">
        <v>701.66789580864236</v>
      </c>
      <c r="G172">
        <v>2097.5606109223313</v>
      </c>
      <c r="H172">
        <f t="shared" si="2"/>
        <v>-1395.8927151136891</v>
      </c>
    </row>
    <row r="173" spans="6:8" x14ac:dyDescent="0.25">
      <c r="F173">
        <v>694.77803959846995</v>
      </c>
      <c r="G173">
        <v>2090.8932187647019</v>
      </c>
      <c r="H173">
        <f t="shared" si="2"/>
        <v>-1396.1151791662319</v>
      </c>
    </row>
    <row r="174" spans="6:8" x14ac:dyDescent="0.25">
      <c r="F174">
        <v>687.88558797435132</v>
      </c>
      <c r="G174">
        <v>2084.223880046613</v>
      </c>
      <c r="H174">
        <f t="shared" si="2"/>
        <v>-1396.3382920722615</v>
      </c>
    </row>
    <row r="175" spans="6:8" x14ac:dyDescent="0.25">
      <c r="F175">
        <v>680.99053336632903</v>
      </c>
      <c r="G175">
        <v>2077.552589090596</v>
      </c>
      <c r="H175">
        <f t="shared" si="2"/>
        <v>-1396.5620557242669</v>
      </c>
    </row>
    <row r="176" spans="6:8" x14ac:dyDescent="0.25">
      <c r="F176">
        <v>674.09286818236671</v>
      </c>
      <c r="G176">
        <v>2070.8793402026245</v>
      </c>
      <c r="H176">
        <f t="shared" si="2"/>
        <v>-1396.7864720202579</v>
      </c>
    </row>
    <row r="177" spans="6:8" x14ac:dyDescent="0.25">
      <c r="F177">
        <v>667.19258480828455</v>
      </c>
      <c r="G177">
        <v>2064.2041276720629</v>
      </c>
      <c r="H177">
        <f t="shared" si="2"/>
        <v>-1397.0115428637782</v>
      </c>
    </row>
    <row r="178" spans="6:8" x14ac:dyDescent="0.25">
      <c r="F178">
        <v>660.28967560769445</v>
      </c>
      <c r="G178">
        <v>2057.5269457716204</v>
      </c>
      <c r="H178">
        <f t="shared" si="2"/>
        <v>-1397.237270163926</v>
      </c>
    </row>
    <row r="179" spans="6:8" x14ac:dyDescent="0.25">
      <c r="F179">
        <v>653.38413292193616</v>
      </c>
      <c r="G179">
        <v>2050.8477887573017</v>
      </c>
      <c r="H179">
        <f t="shared" si="2"/>
        <v>-1397.4636558353654</v>
      </c>
    </row>
    <row r="180" spans="6:8" x14ac:dyDescent="0.25">
      <c r="F180">
        <v>646.47594907001087</v>
      </c>
      <c r="G180">
        <v>2044.1666508683577</v>
      </c>
      <c r="H180">
        <f t="shared" si="2"/>
        <v>-1397.6907017983467</v>
      </c>
    </row>
    <row r="181" spans="6:8" x14ac:dyDescent="0.25">
      <c r="F181">
        <v>639.56511634851756</v>
      </c>
      <c r="G181">
        <v>2037.4835263272378</v>
      </c>
      <c r="H181">
        <f t="shared" si="2"/>
        <v>-1397.9184099787203</v>
      </c>
    </row>
    <row r="182" spans="6:8" x14ac:dyDescent="0.25">
      <c r="F182">
        <v>971.32382493396608</v>
      </c>
      <c r="G182">
        <v>2364.2107346486814</v>
      </c>
      <c r="H182">
        <f t="shared" si="2"/>
        <v>-1392.8869097147153</v>
      </c>
    </row>
    <row r="183" spans="6:8" x14ac:dyDescent="0.25">
      <c r="F183">
        <v>964.40767127319396</v>
      </c>
      <c r="G183">
        <v>2357.5236194031027</v>
      </c>
      <c r="H183">
        <f t="shared" si="2"/>
        <v>-1393.1159481299087</v>
      </c>
    </row>
    <row r="184" spans="6:8" x14ac:dyDescent="0.25">
      <c r="F184">
        <v>957.48884549757804</v>
      </c>
      <c r="G184">
        <v>2350.8345000713903</v>
      </c>
      <c r="H184">
        <f t="shared" si="2"/>
        <v>-1393.3456545738122</v>
      </c>
    </row>
    <row r="185" spans="6:8" x14ac:dyDescent="0.25">
      <c r="F185">
        <v>950.56733981344996</v>
      </c>
      <c r="G185">
        <v>2344.1433708082945</v>
      </c>
      <c r="H185">
        <f t="shared" si="2"/>
        <v>-1393.5760309948446</v>
      </c>
    </row>
    <row r="186" spans="6:8" x14ac:dyDescent="0.25">
      <c r="F186">
        <v>943.64314640440944</v>
      </c>
      <c r="G186">
        <v>2337.4502257515142</v>
      </c>
      <c r="H186">
        <f t="shared" si="2"/>
        <v>-1393.8070793471047</v>
      </c>
    </row>
    <row r="187" spans="6:8" x14ac:dyDescent="0.25">
      <c r="F187">
        <v>936.71625743125969</v>
      </c>
      <c r="G187">
        <v>2330.755059021652</v>
      </c>
      <c r="H187">
        <f t="shared" si="2"/>
        <v>-1394.0388015903923</v>
      </c>
    </row>
    <row r="188" spans="6:8" x14ac:dyDescent="0.25">
      <c r="F188">
        <v>929.7866650319379</v>
      </c>
      <c r="G188">
        <v>2324.0578647221605</v>
      </c>
      <c r="H188">
        <f t="shared" si="2"/>
        <v>-1394.2711996902226</v>
      </c>
    </row>
    <row r="189" spans="6:8" x14ac:dyDescent="0.25">
      <c r="F189">
        <v>922.85436132145196</v>
      </c>
      <c r="G189">
        <v>2317.358636939296</v>
      </c>
      <c r="H189">
        <f t="shared" si="2"/>
        <v>-1394.5042756178441</v>
      </c>
    </row>
    <row r="190" spans="6:8" x14ac:dyDescent="0.25">
      <c r="F190">
        <v>915.91933839181002</v>
      </c>
      <c r="G190">
        <v>2310.6573697420645</v>
      </c>
      <c r="H190">
        <f t="shared" si="2"/>
        <v>-1394.7380313502545</v>
      </c>
    </row>
    <row r="191" spans="6:8" x14ac:dyDescent="0.25">
      <c r="F191">
        <v>908.98158831195678</v>
      </c>
      <c r="G191">
        <v>2303.9540571821744</v>
      </c>
      <c r="H191">
        <f t="shared" si="2"/>
        <v>-1394.9724688702177</v>
      </c>
    </row>
    <row r="192" spans="6:8" x14ac:dyDescent="0.25">
      <c r="F192">
        <v>902.04110312770399</v>
      </c>
      <c r="G192">
        <v>2297.2486932939851</v>
      </c>
      <c r="H192">
        <f t="shared" si="2"/>
        <v>-1395.2075901662811</v>
      </c>
    </row>
    <row r="193" spans="6:8" x14ac:dyDescent="0.25">
      <c r="F193">
        <v>895.09787486166351</v>
      </c>
      <c r="G193">
        <v>2290.5412720944546</v>
      </c>
      <c r="H193">
        <f t="shared" si="2"/>
        <v>-1395.4433972327911</v>
      </c>
    </row>
    <row r="194" spans="6:8" x14ac:dyDescent="0.25">
      <c r="F194">
        <v>1238.6776203421455</v>
      </c>
      <c r="G194">
        <v>2628.9135442780553</v>
      </c>
      <c r="H194">
        <f t="shared" si="2"/>
        <v>-1390.2359239359098</v>
      </c>
    </row>
    <row r="195" spans="6:8" x14ac:dyDescent="0.25">
      <c r="F195">
        <v>1231.7288818872294</v>
      </c>
      <c r="G195">
        <v>2622.2019904368681</v>
      </c>
      <c r="H195">
        <f t="shared" ref="H195:H258" si="3">F195-G195</f>
        <v>-1390.4731085496387</v>
      </c>
    </row>
    <row r="196" spans="6:8" x14ac:dyDescent="0.25">
      <c r="F196">
        <v>1224.7773762784868</v>
      </c>
      <c r="G196">
        <v>2615.4883612303111</v>
      </c>
      <c r="H196">
        <f t="shared" si="3"/>
        <v>-1390.7109849518242</v>
      </c>
    </row>
    <row r="197" spans="6:8" x14ac:dyDescent="0.25">
      <c r="F197">
        <v>1217.8230954450519</v>
      </c>
      <c r="G197">
        <v>2608.772650605235</v>
      </c>
      <c r="H197">
        <f t="shared" si="3"/>
        <v>-1390.9495551601831</v>
      </c>
    </row>
    <row r="198" spans="6:8" x14ac:dyDescent="0.25">
      <c r="F198">
        <v>1210.866031292519</v>
      </c>
      <c r="G198">
        <v>2602.0548524908354</v>
      </c>
      <c r="H198">
        <f t="shared" si="3"/>
        <v>-1391.1888211983164</v>
      </c>
    </row>
    <row r="199" spans="6:8" x14ac:dyDescent="0.25">
      <c r="F199">
        <v>1203.9061757028749</v>
      </c>
      <c r="G199">
        <v>2595.3349607986024</v>
      </c>
      <c r="H199">
        <f t="shared" si="3"/>
        <v>-1391.4287850957276</v>
      </c>
    </row>
    <row r="200" spans="6:8" x14ac:dyDescent="0.25">
      <c r="F200">
        <v>1196.943520534428</v>
      </c>
      <c r="G200">
        <v>2588.6129694222668</v>
      </c>
      <c r="H200">
        <f t="shared" si="3"/>
        <v>-1391.6694488878388</v>
      </c>
    </row>
    <row r="201" spans="6:8" x14ac:dyDescent="0.25">
      <c r="F201">
        <v>1189.9780576217395</v>
      </c>
      <c r="G201">
        <v>2581.8888722377505</v>
      </c>
      <c r="H201">
        <f t="shared" si="3"/>
        <v>-1391.9108146160111</v>
      </c>
    </row>
    <row r="202" spans="6:8" x14ac:dyDescent="0.25">
      <c r="F202">
        <v>1183.0097787755553</v>
      </c>
      <c r="G202">
        <v>2575.1626631031127</v>
      </c>
      <c r="H202">
        <f t="shared" si="3"/>
        <v>-1392.1528843275573</v>
      </c>
    </row>
    <row r="203" spans="6:8" x14ac:dyDescent="0.25">
      <c r="F203">
        <v>1176.0386757827368</v>
      </c>
      <c r="G203">
        <v>2568.4343358584988</v>
      </c>
      <c r="H203">
        <f t="shared" si="3"/>
        <v>-1392.395660075762</v>
      </c>
    </row>
    <row r="204" spans="6:8" x14ac:dyDescent="0.25">
      <c r="F204">
        <v>1169.0647404061892</v>
      </c>
      <c r="G204">
        <v>2561.703884326088</v>
      </c>
      <c r="H204">
        <f t="shared" si="3"/>
        <v>-1392.6391439198987</v>
      </c>
    </row>
    <row r="205" spans="6:8" x14ac:dyDescent="0.25">
      <c r="F205">
        <v>1162.0879643847934</v>
      </c>
      <c r="G205">
        <v>2554.9713023100412</v>
      </c>
      <c r="H205">
        <f t="shared" si="3"/>
        <v>-1392.8833379252478</v>
      </c>
    </row>
    <row r="206" spans="6:8" x14ac:dyDescent="0.25">
      <c r="F206">
        <v>1517.9024646313137</v>
      </c>
      <c r="G206">
        <v>2905.3962017757358</v>
      </c>
      <c r="H206">
        <f t="shared" si="3"/>
        <v>-1387.4937371444221</v>
      </c>
    </row>
    <row r="207" spans="6:8" x14ac:dyDescent="0.25">
      <c r="F207">
        <v>3628.8032629797117</v>
      </c>
      <c r="G207">
        <v>4642.7302822933852</v>
      </c>
      <c r="H207">
        <f t="shared" si="3"/>
        <v>-1013.9270193136736</v>
      </c>
    </row>
    <row r="208" spans="6:8" x14ac:dyDescent="0.25">
      <c r="F208">
        <v>3621.8179152157554</v>
      </c>
      <c r="G208">
        <v>4635.9912714704169</v>
      </c>
      <c r="H208">
        <f t="shared" si="3"/>
        <v>-1014.1733562546615</v>
      </c>
    </row>
    <row r="209" spans="6:8" x14ac:dyDescent="0.25">
      <c r="F209">
        <v>3614.82969352082</v>
      </c>
      <c r="G209">
        <v>4629.2501051992158</v>
      </c>
      <c r="H209">
        <f t="shared" si="3"/>
        <v>-1014.4204116783958</v>
      </c>
    </row>
    <row r="210" spans="6:8" x14ac:dyDescent="0.25">
      <c r="F210">
        <v>3607.8385895126085</v>
      </c>
      <c r="G210">
        <v>4622.5067771930571</v>
      </c>
      <c r="H210">
        <f t="shared" si="3"/>
        <v>-1014.6681876804487</v>
      </c>
    </row>
    <row r="211" spans="6:8" x14ac:dyDescent="0.25">
      <c r="F211">
        <v>3600.844594784372</v>
      </c>
      <c r="G211">
        <v>4615.7612811468798</v>
      </c>
      <c r="H211">
        <f t="shared" si="3"/>
        <v>-1014.9166863625078</v>
      </c>
    </row>
    <row r="212" spans="6:8" x14ac:dyDescent="0.25">
      <c r="F212">
        <v>3593.8477009048456</v>
      </c>
      <c r="G212">
        <v>4609.0136107372355</v>
      </c>
      <c r="H212">
        <f t="shared" si="3"/>
        <v>-1015.1659098323898</v>
      </c>
    </row>
    <row r="213" spans="6:8" x14ac:dyDescent="0.25">
      <c r="F213">
        <v>3586.8478994181705</v>
      </c>
      <c r="G213">
        <v>4602.2637596222285</v>
      </c>
      <c r="H213">
        <f t="shared" si="3"/>
        <v>-1015.4158602040579</v>
      </c>
    </row>
    <row r="214" spans="6:8" x14ac:dyDescent="0.25">
      <c r="F214">
        <v>3579.8451818438261</v>
      </c>
      <c r="G214">
        <v>4595.5117214414704</v>
      </c>
      <c r="H214">
        <f t="shared" si="3"/>
        <v>-1015.6665395976443</v>
      </c>
    </row>
    <row r="215" spans="6:8" x14ac:dyDescent="0.25">
      <c r="F215">
        <v>3572.8395396765563</v>
      </c>
      <c r="G215">
        <v>4588.7574898160183</v>
      </c>
      <c r="H215">
        <f t="shared" si="3"/>
        <v>-1015.9179501394619</v>
      </c>
    </row>
    <row r="216" spans="6:8" x14ac:dyDescent="0.25">
      <c r="F216">
        <v>3565.8309643862985</v>
      </c>
      <c r="G216">
        <v>4582.0010583483245</v>
      </c>
      <c r="H216">
        <f t="shared" si="3"/>
        <v>-1016.1700939620259</v>
      </c>
    </row>
    <row r="217" spans="6:8" x14ac:dyDescent="0.25">
      <c r="F217">
        <v>3558.8194474181109</v>
      </c>
      <c r="G217">
        <v>4575.242420622184</v>
      </c>
      <c r="H217">
        <f t="shared" si="3"/>
        <v>-1016.4229732040731</v>
      </c>
    </row>
    <row r="218" spans="6:8" x14ac:dyDescent="0.25">
      <c r="F218">
        <v>3927.2968997720072</v>
      </c>
      <c r="G218">
        <v>4938.1417750182354</v>
      </c>
      <c r="H218">
        <f t="shared" si="3"/>
        <v>-1010.8448752462282</v>
      </c>
    </row>
    <row r="219" spans="6:8" x14ac:dyDescent="0.25">
      <c r="F219">
        <v>3920.2794736832529</v>
      </c>
      <c r="G219">
        <v>4931.3787054516706</v>
      </c>
      <c r="H219">
        <f t="shared" si="3"/>
        <v>-1011.0992317684177</v>
      </c>
    </row>
    <row r="220" spans="6:8" x14ac:dyDescent="0.25">
      <c r="F220">
        <v>3913.2590801017404</v>
      </c>
      <c r="G220">
        <v>4924.6134102655351</v>
      </c>
      <c r="H220">
        <f t="shared" si="3"/>
        <v>-1011.3543301637947</v>
      </c>
    </row>
    <row r="221" spans="6:8" x14ac:dyDescent="0.25">
      <c r="F221">
        <v>3906.2357103722816</v>
      </c>
      <c r="G221">
        <v>4917.8458829684414</v>
      </c>
      <c r="H221">
        <f t="shared" si="3"/>
        <v>-1011.6101725961598</v>
      </c>
    </row>
    <row r="222" spans="6:8" x14ac:dyDescent="0.25">
      <c r="F222">
        <v>3899.2093558144452</v>
      </c>
      <c r="G222">
        <v>4911.0761170500637</v>
      </c>
      <c r="H222">
        <f t="shared" si="3"/>
        <v>-1011.8667612356185</v>
      </c>
    </row>
    <row r="223" spans="6:8" x14ac:dyDescent="0.25">
      <c r="F223">
        <v>3892.1800077224807</v>
      </c>
      <c r="G223">
        <v>4904.3041059810912</v>
      </c>
      <c r="H223">
        <f t="shared" si="3"/>
        <v>-1012.1240982586105</v>
      </c>
    </row>
    <row r="224" spans="6:8" x14ac:dyDescent="0.25">
      <c r="F224">
        <v>3885.147657365249</v>
      </c>
      <c r="G224">
        <v>4897.5298432131676</v>
      </c>
      <c r="H224">
        <f t="shared" si="3"/>
        <v>-1012.3821858479187</v>
      </c>
    </row>
    <row r="225" spans="6:8" x14ac:dyDescent="0.25">
      <c r="F225">
        <v>3878.1122959861423</v>
      </c>
      <c r="G225">
        <v>4890.7533221788372</v>
      </c>
      <c r="H225">
        <f t="shared" si="3"/>
        <v>-1012.6410261926949</v>
      </c>
    </row>
    <row r="226" spans="6:8" x14ac:dyDescent="0.25">
      <c r="F226">
        <v>3871.0739148030125</v>
      </c>
      <c r="G226">
        <v>4883.97453629149</v>
      </c>
      <c r="H226">
        <f t="shared" si="3"/>
        <v>-1012.9006214884776</v>
      </c>
    </row>
    <row r="227" spans="6:8" x14ac:dyDescent="0.25">
      <c r="F227">
        <v>3864.0325050080992</v>
      </c>
      <c r="G227">
        <v>4877.1934789453044</v>
      </c>
      <c r="H227">
        <f t="shared" si="3"/>
        <v>-1013.1609739372052</v>
      </c>
    </row>
    <row r="228" spans="6:8" x14ac:dyDescent="0.25">
      <c r="F228">
        <v>3856.9880577679505</v>
      </c>
      <c r="G228">
        <v>4870.4101435151933</v>
      </c>
      <c r="H228">
        <f t="shared" si="3"/>
        <v>-1013.4220857472428</v>
      </c>
    </row>
    <row r="229" spans="6:8" x14ac:dyDescent="0.25">
      <c r="F229">
        <v>3849.9405642233514</v>
      </c>
      <c r="G229">
        <v>4863.6245233567442</v>
      </c>
      <c r="H229">
        <f t="shared" si="3"/>
        <v>-1013.6839591333928</v>
      </c>
    </row>
    <row r="230" spans="6:8" x14ac:dyDescent="0.25">
      <c r="F230">
        <v>4231.5241522544502</v>
      </c>
      <c r="G230">
        <v>5239.4349237902716</v>
      </c>
      <c r="H230">
        <f t="shared" si="3"/>
        <v>-1007.9107715358214</v>
      </c>
    </row>
    <row r="231" spans="6:8" x14ac:dyDescent="0.25">
      <c r="F231">
        <v>4224.4705394198718</v>
      </c>
      <c r="G231">
        <v>5232.6447141643375</v>
      </c>
      <c r="H231">
        <f t="shared" si="3"/>
        <v>-1008.1741747444657</v>
      </c>
    </row>
    <row r="232" spans="6:8" x14ac:dyDescent="0.25">
      <c r="F232">
        <v>4217.4138535478587</v>
      </c>
      <c r="G232">
        <v>5225.8521997603275</v>
      </c>
      <c r="H232">
        <f t="shared" si="3"/>
        <v>-1008.4383462124688</v>
      </c>
    </row>
    <row r="233" spans="6:8" x14ac:dyDescent="0.25">
      <c r="F233">
        <v>4210.3540856753852</v>
      </c>
      <c r="G233">
        <v>5219.0573738559733</v>
      </c>
      <c r="H233">
        <f t="shared" si="3"/>
        <v>-1008.7032881805881</v>
      </c>
    </row>
    <row r="234" spans="6:8" x14ac:dyDescent="0.25">
      <c r="F234">
        <v>4203.291226813285</v>
      </c>
      <c r="G234">
        <v>5212.2602297093972</v>
      </c>
      <c r="H234">
        <f t="shared" si="3"/>
        <v>-1008.9690028961122</v>
      </c>
    </row>
    <row r="235" spans="6:8" x14ac:dyDescent="0.25">
      <c r="F235">
        <v>4196.225267946169</v>
      </c>
      <c r="G235">
        <v>5205.4607605590609</v>
      </c>
      <c r="H235">
        <f t="shared" si="3"/>
        <v>-1009.2354926128919</v>
      </c>
    </row>
    <row r="236" spans="6:8" x14ac:dyDescent="0.25">
      <c r="F236">
        <v>4189.1562000323584</v>
      </c>
      <c r="G236">
        <v>5198.6589596237018</v>
      </c>
      <c r="H236">
        <f t="shared" si="3"/>
        <v>-1009.5027595913434</v>
      </c>
    </row>
    <row r="237" spans="6:8" x14ac:dyDescent="0.25">
      <c r="F237">
        <v>4182.0840140037981</v>
      </c>
      <c r="G237">
        <v>5191.8548201022822</v>
      </c>
      <c r="H237">
        <f t="shared" si="3"/>
        <v>-1009.7708060984842</v>
      </c>
    </row>
    <row r="238" spans="6:8" x14ac:dyDescent="0.25">
      <c r="F238">
        <v>4175.0087007659886</v>
      </c>
      <c r="G238">
        <v>5185.0483351739249</v>
      </c>
      <c r="H238">
        <f t="shared" si="3"/>
        <v>-1010.0396344079363</v>
      </c>
    </row>
    <row r="239" spans="6:8" x14ac:dyDescent="0.25">
      <c r="F239">
        <v>4167.9302511979013</v>
      </c>
      <c r="G239">
        <v>5178.2394979978599</v>
      </c>
      <c r="H239">
        <f t="shared" si="3"/>
        <v>-1010.3092467999586</v>
      </c>
    </row>
    <row r="240" spans="6:8" x14ac:dyDescent="0.25">
      <c r="F240">
        <v>4160.8486561519076</v>
      </c>
      <c r="G240">
        <v>5171.4283017133648</v>
      </c>
      <c r="H240">
        <f t="shared" si="3"/>
        <v>-1010.5796455614573</v>
      </c>
    </row>
    <row r="241" spans="6:8" x14ac:dyDescent="0.25">
      <c r="F241">
        <v>4153.763906453697</v>
      </c>
      <c r="G241">
        <v>5164.6147394397067</v>
      </c>
      <c r="H241">
        <f t="shared" si="3"/>
        <v>-1010.8508329860097</v>
      </c>
    </row>
    <row r="242" spans="6:8" x14ac:dyDescent="0.25">
      <c r="F242">
        <v>-2951.087675545813</v>
      </c>
      <c r="G242">
        <v>-1446.2119428203673</v>
      </c>
      <c r="H242">
        <f t="shared" si="3"/>
        <v>-1504.8757327254457</v>
      </c>
    </row>
    <row r="243" spans="6:8" x14ac:dyDescent="0.25">
      <c r="F243">
        <v>3054.8650135886437</v>
      </c>
      <c r="G243">
        <v>4460.6957235644604</v>
      </c>
      <c r="H243">
        <f t="shared" si="3"/>
        <v>-1405.8307099758167</v>
      </c>
    </row>
    <row r="244" spans="6:8" x14ac:dyDescent="0.25">
      <c r="F244">
        <v>3047.2707446199424</v>
      </c>
      <c r="G244">
        <v>4453.3750218379337</v>
      </c>
      <c r="H244">
        <f t="shared" si="3"/>
        <v>-1406.1042772179912</v>
      </c>
    </row>
    <row r="245" spans="6:8" x14ac:dyDescent="0.25">
      <c r="F245">
        <v>3039.6732840334153</v>
      </c>
      <c r="G245">
        <v>4446.0519263980386</v>
      </c>
      <c r="H245">
        <f t="shared" si="3"/>
        <v>-1406.3786423646234</v>
      </c>
    </row>
    <row r="246" spans="6:8" x14ac:dyDescent="0.25">
      <c r="F246">
        <v>3032.0726225201779</v>
      </c>
      <c r="G246">
        <v>4438.7264302631111</v>
      </c>
      <c r="H246">
        <f t="shared" si="3"/>
        <v>-1406.6538077429332</v>
      </c>
    </row>
    <row r="247" spans="6:8" x14ac:dyDescent="0.25">
      <c r="F247">
        <v>3024.4687507441936</v>
      </c>
      <c r="G247">
        <v>4431.3985264311223</v>
      </c>
      <c r="H247">
        <f t="shared" si="3"/>
        <v>-1406.9297756869287</v>
      </c>
    </row>
    <row r="248" spans="6:8" x14ac:dyDescent="0.25">
      <c r="F248">
        <v>3016.8616593421957</v>
      </c>
      <c r="G248">
        <v>4424.0682078796244</v>
      </c>
      <c r="H248">
        <f t="shared" si="3"/>
        <v>-1407.2065485374287</v>
      </c>
    </row>
    <row r="249" spans="6:8" x14ac:dyDescent="0.25">
      <c r="F249">
        <v>3009.2513389236087</v>
      </c>
      <c r="G249">
        <v>4416.7354675656843</v>
      </c>
      <c r="H249">
        <f t="shared" si="3"/>
        <v>-1407.4841286420756</v>
      </c>
    </row>
    <row r="250" spans="6:8" x14ac:dyDescent="0.25">
      <c r="F250">
        <v>3001.6377800704677</v>
      </c>
      <c r="G250">
        <v>4409.4002984258277</v>
      </c>
      <c r="H250">
        <f t="shared" si="3"/>
        <v>-1407.76251835536</v>
      </c>
    </row>
    <row r="251" spans="6:8" x14ac:dyDescent="0.25">
      <c r="F251">
        <v>2994.0209733373381</v>
      </c>
      <c r="G251">
        <v>4402.0626933759813</v>
      </c>
      <c r="H251">
        <f t="shared" si="3"/>
        <v>-1408.0417200386432</v>
      </c>
    </row>
    <row r="252" spans="6:8" x14ac:dyDescent="0.25">
      <c r="F252">
        <v>2986.400909251237</v>
      </c>
      <c r="G252">
        <v>4394.7226453114054</v>
      </c>
      <c r="H252">
        <f t="shared" si="3"/>
        <v>-1408.3217360601684</v>
      </c>
    </row>
    <row r="253" spans="6:8" x14ac:dyDescent="0.25">
      <c r="F253">
        <v>2978.7775783115512</v>
      </c>
      <c r="G253">
        <v>4387.3801471066408</v>
      </c>
      <c r="H253">
        <f t="shared" si="3"/>
        <v>-1408.6025687950896</v>
      </c>
    </row>
    <row r="254" spans="6:8" x14ac:dyDescent="0.25">
      <c r="F254">
        <v>3387.4655741462643</v>
      </c>
      <c r="G254">
        <v>4789.8840683706194</v>
      </c>
      <c r="H254">
        <f t="shared" si="3"/>
        <v>-1402.4184942243551</v>
      </c>
    </row>
    <row r="255" spans="6:8" x14ac:dyDescent="0.25">
      <c r="F255">
        <v>3379.8356808866506</v>
      </c>
      <c r="G255">
        <v>4782.5366484259084</v>
      </c>
      <c r="H255">
        <f t="shared" si="3"/>
        <v>-1402.7009675392578</v>
      </c>
    </row>
    <row r="256" spans="6:8" x14ac:dyDescent="0.25">
      <c r="F256">
        <v>3372.2024921050283</v>
      </c>
      <c r="G256">
        <v>4775.1867568396929</v>
      </c>
      <c r="H256">
        <f t="shared" si="3"/>
        <v>-1402.9842647346645</v>
      </c>
    </row>
    <row r="257" spans="6:8" x14ac:dyDescent="0.25">
      <c r="F257">
        <v>3364.565998189461</v>
      </c>
      <c r="G257">
        <v>4767.8343864030167</v>
      </c>
      <c r="H257">
        <f t="shared" si="3"/>
        <v>-1403.2683882135557</v>
      </c>
    </row>
    <row r="258" spans="6:8" x14ac:dyDescent="0.25">
      <c r="F258">
        <v>3356.9261894999722</v>
      </c>
      <c r="G258">
        <v>4760.4795298859008</v>
      </c>
      <c r="H258">
        <f t="shared" si="3"/>
        <v>-1403.5533403859285</v>
      </c>
    </row>
    <row r="259" spans="6:8" x14ac:dyDescent="0.25">
      <c r="F259">
        <v>3349.2830563684734</v>
      </c>
      <c r="G259">
        <v>4753.1221800372759</v>
      </c>
      <c r="H259">
        <f t="shared" ref="H259:H322" si="4">F259-G259</f>
        <v>-1403.8391236688026</v>
      </c>
    </row>
    <row r="260" spans="6:8" x14ac:dyDescent="0.25">
      <c r="F260">
        <v>3341.636589098674</v>
      </c>
      <c r="G260">
        <v>4745.7623295849262</v>
      </c>
      <c r="H260">
        <f t="shared" si="4"/>
        <v>-1404.1257404862522</v>
      </c>
    </row>
    <row r="261" spans="6:8" x14ac:dyDescent="0.25">
      <c r="F261">
        <v>3333.986777966004</v>
      </c>
      <c r="G261">
        <v>4738.3999712354243</v>
      </c>
      <c r="H261">
        <f t="shared" si="4"/>
        <v>-1404.4131932694204</v>
      </c>
    </row>
    <row r="262" spans="6:8" x14ac:dyDescent="0.25">
      <c r="F262">
        <v>3326.3336132175305</v>
      </c>
      <c r="G262">
        <v>4731.0350976740692</v>
      </c>
      <c r="H262">
        <f t="shared" si="4"/>
        <v>-1404.7014844565388</v>
      </c>
    </row>
    <row r="263" spans="6:8" x14ac:dyDescent="0.25">
      <c r="F263">
        <v>3318.6770850718744</v>
      </c>
      <c r="G263">
        <v>4723.6677015648265</v>
      </c>
      <c r="H263">
        <f t="shared" si="4"/>
        <v>-1404.9906164929521</v>
      </c>
    </row>
    <row r="264" spans="6:8" x14ac:dyDescent="0.25">
      <c r="F264">
        <v>3311.017183719126</v>
      </c>
      <c r="G264">
        <v>4716.2977755502652</v>
      </c>
      <c r="H264">
        <f t="shared" si="4"/>
        <v>-1405.2805918311392</v>
      </c>
    </row>
    <row r="265" spans="6:8" x14ac:dyDescent="0.25">
      <c r="F265">
        <v>3303.3538993207662</v>
      </c>
      <c r="G265">
        <v>4708.9253122514956</v>
      </c>
      <c r="H265">
        <f t="shared" si="4"/>
        <v>-1405.5714129307294</v>
      </c>
    </row>
    <row r="266" spans="6:8" x14ac:dyDescent="0.25">
      <c r="F266">
        <v>3726.5728362763548</v>
      </c>
      <c r="G266">
        <v>5125.7438917097106</v>
      </c>
      <c r="H266">
        <f t="shared" si="4"/>
        <v>-1399.1710554333558</v>
      </c>
    </row>
    <row r="267" spans="6:8" x14ac:dyDescent="0.25">
      <c r="F267">
        <v>3718.9027561563425</v>
      </c>
      <c r="G267">
        <v>5118.3663316197008</v>
      </c>
      <c r="H267">
        <f t="shared" si="4"/>
        <v>-1399.4635754633582</v>
      </c>
    </row>
    <row r="268" spans="6:8" x14ac:dyDescent="0.25">
      <c r="F268">
        <v>3711.2292633026454</v>
      </c>
      <c r="G268">
        <v>5110.9862119794288</v>
      </c>
      <c r="H268">
        <f t="shared" si="4"/>
        <v>-1399.7569486767834</v>
      </c>
    </row>
    <row r="269" spans="6:8" x14ac:dyDescent="0.25">
      <c r="F269">
        <v>3703.5523477614597</v>
      </c>
      <c r="G269">
        <v>5103.6035253235386</v>
      </c>
      <c r="H269">
        <f t="shared" si="4"/>
        <v>-1400.0511775620789</v>
      </c>
    </row>
    <row r="270" spans="6:8" x14ac:dyDescent="0.25">
      <c r="F270">
        <v>3695.871999549945</v>
      </c>
      <c r="G270">
        <v>5096.2182641649033</v>
      </c>
      <c r="H270">
        <f t="shared" si="4"/>
        <v>-1400.3462646149583</v>
      </c>
    </row>
    <row r="271" spans="6:8" x14ac:dyDescent="0.25">
      <c r="F271">
        <v>3688.1882086561463</v>
      </c>
      <c r="G271">
        <v>5088.8304209945545</v>
      </c>
      <c r="H271">
        <f t="shared" si="4"/>
        <v>-1400.6422123384082</v>
      </c>
    </row>
    <row r="272" spans="6:8" x14ac:dyDescent="0.25">
      <c r="F272">
        <v>3680.5009650389075</v>
      </c>
      <c r="G272">
        <v>5081.4399882816251</v>
      </c>
      <c r="H272">
        <f t="shared" si="4"/>
        <v>-1400.9390232427177</v>
      </c>
    </row>
    <row r="273" spans="6:8" x14ac:dyDescent="0.25">
      <c r="F273">
        <v>3672.8102586277855</v>
      </c>
      <c r="G273">
        <v>5074.0469584732837</v>
      </c>
      <c r="H273">
        <f t="shared" si="4"/>
        <v>-1401.2366998454982</v>
      </c>
    </row>
    <row r="274" spans="6:8" x14ac:dyDescent="0.25">
      <c r="F274">
        <v>3665.1160793229637</v>
      </c>
      <c r="G274">
        <v>5066.651323994668</v>
      </c>
      <c r="H274">
        <f t="shared" si="4"/>
        <v>-1401.5352446717043</v>
      </c>
    </row>
    <row r="275" spans="6:8" x14ac:dyDescent="0.25">
      <c r="F275">
        <v>3657.4184169951704</v>
      </c>
      <c r="G275">
        <v>5059.2530772488226</v>
      </c>
      <c r="H275">
        <f t="shared" si="4"/>
        <v>-1401.8346602536521</v>
      </c>
    </row>
    <row r="276" spans="6:8" x14ac:dyDescent="0.25">
      <c r="F276">
        <v>3649.7172614855872</v>
      </c>
      <c r="G276">
        <v>5051.8522106166347</v>
      </c>
      <c r="H276">
        <f t="shared" si="4"/>
        <v>-1402.1349491310475</v>
      </c>
    </row>
    <row r="277" spans="6:8" x14ac:dyDescent="0.25">
      <c r="F277">
        <v>3642.0126026057678</v>
      </c>
      <c r="G277">
        <v>5044.4487164567709</v>
      </c>
      <c r="H277">
        <f t="shared" si="4"/>
        <v>-1402.436113851003</v>
      </c>
    </row>
    <row r="278" spans="6:8" x14ac:dyDescent="0.25">
      <c r="F278">
        <v>4080.2710409036581</v>
      </c>
      <c r="G278">
        <v>5476.0829501076696</v>
      </c>
      <c r="H278">
        <f t="shared" si="4"/>
        <v>-1395.8119092040115</v>
      </c>
    </row>
    <row r="279" spans="6:8" x14ac:dyDescent="0.25">
      <c r="F279">
        <v>4072.5593445990735</v>
      </c>
      <c r="G279">
        <v>5468.6741778792311</v>
      </c>
      <c r="H279">
        <f t="shared" si="4"/>
        <v>-1396.1148332801577</v>
      </c>
    </row>
    <row r="280" spans="6:8" x14ac:dyDescent="0.25">
      <c r="F280">
        <v>4064.8441141802668</v>
      </c>
      <c r="G280">
        <v>5461.2627550651259</v>
      </c>
      <c r="H280">
        <f t="shared" si="4"/>
        <v>-1396.4186408848591</v>
      </c>
    </row>
    <row r="281" spans="6:8" x14ac:dyDescent="0.25">
      <c r="F281">
        <v>4057.1253393394063</v>
      </c>
      <c r="G281">
        <v>5453.8486739344808</v>
      </c>
      <c r="H281">
        <f t="shared" si="4"/>
        <v>-1396.7233345950744</v>
      </c>
    </row>
    <row r="282" spans="6:8" x14ac:dyDescent="0.25">
      <c r="F282">
        <v>4049.403009738593</v>
      </c>
      <c r="G282">
        <v>5446.4319267338706</v>
      </c>
      <c r="H282">
        <f t="shared" si="4"/>
        <v>-1397.0289169952775</v>
      </c>
    </row>
    <row r="283" spans="6:8" x14ac:dyDescent="0.25">
      <c r="F283">
        <v>4041.6771150097766</v>
      </c>
      <c r="G283">
        <v>5439.0125056872585</v>
      </c>
      <c r="H283">
        <f t="shared" si="4"/>
        <v>-1397.3353906774819</v>
      </c>
    </row>
    <row r="284" spans="6:8" x14ac:dyDescent="0.25">
      <c r="F284">
        <v>4033.9476447546685</v>
      </c>
      <c r="G284">
        <v>5431.5904029959274</v>
      </c>
      <c r="H284">
        <f t="shared" si="4"/>
        <v>-1397.6427582412589</v>
      </c>
    </row>
    <row r="285" spans="6:8" x14ac:dyDescent="0.25">
      <c r="F285">
        <v>4026.2145885446489</v>
      </c>
      <c r="G285">
        <v>5424.1656108384132</v>
      </c>
      <c r="H285">
        <f t="shared" si="4"/>
        <v>-1397.9510222937643</v>
      </c>
    </row>
    <row r="286" spans="6:8" x14ac:dyDescent="0.25">
      <c r="F286">
        <v>4018.4779359206841</v>
      </c>
      <c r="G286">
        <v>5416.7381213704393</v>
      </c>
      <c r="H286">
        <f t="shared" si="4"/>
        <v>-1398.2601854497552</v>
      </c>
    </row>
    <row r="287" spans="6:8" x14ac:dyDescent="0.25">
      <c r="F287">
        <v>4010.7376763932325</v>
      </c>
      <c r="G287">
        <v>5409.3079267248504</v>
      </c>
      <c r="H287">
        <f t="shared" si="4"/>
        <v>-1398.5702503316179</v>
      </c>
    </row>
    <row r="288" spans="6:8" x14ac:dyDescent="0.25">
      <c r="F288">
        <v>4002.9937994421598</v>
      </c>
      <c r="G288">
        <v>5401.8750190115452</v>
      </c>
      <c r="H288">
        <f t="shared" si="4"/>
        <v>-1398.8812195693854</v>
      </c>
    </row>
    <row r="289" spans="6:8" x14ac:dyDescent="0.25">
      <c r="F289">
        <v>3995.2462945166462</v>
      </c>
      <c r="G289">
        <v>5394.4393903174105</v>
      </c>
      <c r="H289">
        <f t="shared" si="4"/>
        <v>-1399.1930958007642</v>
      </c>
    </row>
    <row r="290" spans="6:8" x14ac:dyDescent="0.25">
      <c r="F290">
        <v>4449.0705931780276</v>
      </c>
      <c r="G290">
        <v>5841.4078084133826</v>
      </c>
      <c r="H290">
        <f t="shared" si="4"/>
        <v>-1392.337215235355</v>
      </c>
    </row>
    <row r="291" spans="6:8" x14ac:dyDescent="0.25">
      <c r="F291">
        <v>4441.3158005279929</v>
      </c>
      <c r="G291">
        <v>5833.9667139258572</v>
      </c>
      <c r="H291">
        <f t="shared" si="4"/>
        <v>-1392.6509133978643</v>
      </c>
    </row>
    <row r="292" spans="6:8" x14ac:dyDescent="0.25">
      <c r="F292">
        <v>4433.5573480660623</v>
      </c>
      <c r="G292">
        <v>5826.5228745794093</v>
      </c>
      <c r="H292">
        <f t="shared" si="4"/>
        <v>-1392.965526513347</v>
      </c>
    </row>
    <row r="293" spans="6:8" x14ac:dyDescent="0.25">
      <c r="F293">
        <v>4425.7952251177849</v>
      </c>
      <c r="G293">
        <v>5819.0762823682007</v>
      </c>
      <c r="H293">
        <f t="shared" si="4"/>
        <v>-1393.2810572504159</v>
      </c>
    </row>
    <row r="294" spans="6:8" x14ac:dyDescent="0.25">
      <c r="F294">
        <v>4418.0294209775748</v>
      </c>
      <c r="G294">
        <v>5811.6269292630432</v>
      </c>
      <c r="H294">
        <f t="shared" si="4"/>
        <v>-1393.5975082854684</v>
      </c>
    </row>
    <row r="295" spans="6:8" x14ac:dyDescent="0.25">
      <c r="F295">
        <v>4410.2599249086225</v>
      </c>
      <c r="G295">
        <v>5804.1748072113287</v>
      </c>
      <c r="H295">
        <f t="shared" si="4"/>
        <v>-1393.9148823027062</v>
      </c>
    </row>
    <row r="296" spans="6:8" x14ac:dyDescent="0.25">
      <c r="F296">
        <v>4402.4867261428026</v>
      </c>
      <c r="G296">
        <v>5796.7199081369636</v>
      </c>
      <c r="H296">
        <f t="shared" si="4"/>
        <v>-1394.233181994161</v>
      </c>
    </row>
    <row r="297" spans="6:8" x14ac:dyDescent="0.25">
      <c r="F297">
        <v>4394.7098138805814</v>
      </c>
      <c r="G297">
        <v>5789.2622239402981</v>
      </c>
      <c r="H297">
        <f t="shared" si="4"/>
        <v>-1394.5524100597167</v>
      </c>
    </row>
    <row r="298" spans="6:8" x14ac:dyDescent="0.25">
      <c r="F298">
        <v>4386.9291772909301</v>
      </c>
      <c r="G298">
        <v>5781.8017464980594</v>
      </c>
      <c r="H298">
        <f t="shared" si="4"/>
        <v>-1394.8725692071293</v>
      </c>
    </row>
    <row r="299" spans="6:8" x14ac:dyDescent="0.25">
      <c r="F299">
        <v>4379.1448055112241</v>
      </c>
      <c r="G299">
        <v>5774.3384676632804</v>
      </c>
      <c r="H299">
        <f t="shared" si="4"/>
        <v>-1395.1936621520563</v>
      </c>
    </row>
    <row r="300" spans="6:8" x14ac:dyDescent="0.25">
      <c r="F300">
        <v>4371.3566876471623</v>
      </c>
      <c r="G300">
        <v>5766.8723792652336</v>
      </c>
      <c r="H300">
        <f t="shared" si="4"/>
        <v>-1395.5156916180713</v>
      </c>
    </row>
    <row r="301" spans="6:8" x14ac:dyDescent="0.25">
      <c r="F301">
        <v>4363.5648127726627</v>
      </c>
      <c r="G301">
        <v>5759.4034731093589</v>
      </c>
      <c r="H301">
        <f t="shared" si="4"/>
        <v>-1395.8386603366962</v>
      </c>
    </row>
    <row r="302" spans="6:8" x14ac:dyDescent="0.25">
      <c r="F302">
        <v>4833.4997525477092</v>
      </c>
      <c r="G302">
        <v>6222.2427538340808</v>
      </c>
      <c r="H302">
        <f t="shared" si="4"/>
        <v>-1388.7430012863715</v>
      </c>
    </row>
    <row r="303" spans="6:8" x14ac:dyDescent="0.25">
      <c r="F303">
        <v>6297.6565549793877</v>
      </c>
      <c r="G303">
        <v>7347.0422061238542</v>
      </c>
      <c r="H303">
        <f t="shared" si="4"/>
        <v>-1049.3856511444665</v>
      </c>
    </row>
    <row r="304" spans="6:8" x14ac:dyDescent="0.25">
      <c r="F304">
        <v>6289.8533431979586</v>
      </c>
      <c r="G304">
        <v>7339.5647972877832</v>
      </c>
      <c r="H304">
        <f t="shared" si="4"/>
        <v>-1049.7114540898247</v>
      </c>
    </row>
    <row r="305" spans="6:8" x14ac:dyDescent="0.25">
      <c r="F305">
        <v>6282.046330382168</v>
      </c>
      <c r="G305">
        <v>7332.0845376759398</v>
      </c>
      <c r="H305">
        <f t="shared" si="4"/>
        <v>-1050.0382072937718</v>
      </c>
    </row>
    <row r="306" spans="6:8" x14ac:dyDescent="0.25">
      <c r="F306">
        <v>6274.2355054456639</v>
      </c>
      <c r="G306">
        <v>7324.6014189735615</v>
      </c>
      <c r="H306">
        <f t="shared" si="4"/>
        <v>-1050.3659135278976</v>
      </c>
    </row>
    <row r="307" spans="6:8" x14ac:dyDescent="0.25">
      <c r="F307">
        <v>6266.4208572697617</v>
      </c>
      <c r="G307">
        <v>7317.1154328416351</v>
      </c>
      <c r="H307">
        <f t="shared" si="4"/>
        <v>-1050.6945755718734</v>
      </c>
    </row>
    <row r="308" spans="6:8" x14ac:dyDescent="0.25">
      <c r="F308">
        <v>6258.6023747033469</v>
      </c>
      <c r="G308">
        <v>7309.6265709168238</v>
      </c>
      <c r="H308">
        <f t="shared" si="4"/>
        <v>-1051.0241962134769</v>
      </c>
    </row>
    <row r="309" spans="6:8" x14ac:dyDescent="0.25">
      <c r="F309">
        <v>6250.7800465627797</v>
      </c>
      <c r="G309">
        <v>7302.1348248113991</v>
      </c>
      <c r="H309">
        <f t="shared" si="4"/>
        <v>-1051.3547782486194</v>
      </c>
    </row>
    <row r="310" spans="6:8" x14ac:dyDescent="0.25">
      <c r="F310">
        <v>6242.9538616318032</v>
      </c>
      <c r="G310">
        <v>7294.6401861131662</v>
      </c>
      <c r="H310">
        <f t="shared" si="4"/>
        <v>-1051.686324481363</v>
      </c>
    </row>
    <row r="311" spans="6:8" x14ac:dyDescent="0.25">
      <c r="F311">
        <v>6235.1238086614439</v>
      </c>
      <c r="G311">
        <v>7287.1426463853968</v>
      </c>
      <c r="H311">
        <f t="shared" si="4"/>
        <v>-1052.0188377239529</v>
      </c>
    </row>
    <row r="312" spans="6:8" x14ac:dyDescent="0.25">
      <c r="F312">
        <v>6227.2898763699213</v>
      </c>
      <c r="G312">
        <v>7279.6421971667551</v>
      </c>
      <c r="H312">
        <f t="shared" si="4"/>
        <v>-1052.3523207968337</v>
      </c>
    </row>
    <row r="313" spans="6:8" x14ac:dyDescent="0.25">
      <c r="F313">
        <v>6219.4520534425483</v>
      </c>
      <c r="G313">
        <v>7272.1388299712253</v>
      </c>
      <c r="H313">
        <f t="shared" si="4"/>
        <v>-1052.686776528677</v>
      </c>
    </row>
    <row r="314" spans="6:8" x14ac:dyDescent="0.25">
      <c r="F314">
        <v>6706.0614815411964</v>
      </c>
      <c r="G314">
        <v>7751.4044345949151</v>
      </c>
      <c r="H314">
        <f t="shared" si="4"/>
        <v>-1045.3429530537187</v>
      </c>
    </row>
    <row r="315" spans="6:8" x14ac:dyDescent="0.25">
      <c r="F315">
        <v>6698.2158432659617</v>
      </c>
      <c r="G315">
        <v>7743.8952058884897</v>
      </c>
      <c r="H315">
        <f t="shared" si="4"/>
        <v>-1045.6793626225281</v>
      </c>
    </row>
    <row r="316" spans="6:8" x14ac:dyDescent="0.25">
      <c r="F316">
        <v>6690.3662802124245</v>
      </c>
      <c r="G316">
        <v>7736.3830335983366</v>
      </c>
      <c r="H316">
        <f t="shared" si="4"/>
        <v>-1046.0167533859121</v>
      </c>
    </row>
    <row r="317" spans="6:8" x14ac:dyDescent="0.25">
      <c r="F317">
        <v>6682.5127809333144</v>
      </c>
      <c r="G317">
        <v>7728.867909139004</v>
      </c>
      <c r="H317">
        <f t="shared" si="4"/>
        <v>-1046.3551282056897</v>
      </c>
    </row>
    <row r="318" spans="6:8" x14ac:dyDescent="0.25">
      <c r="F318">
        <v>6674.6553339479733</v>
      </c>
      <c r="G318">
        <v>7721.3498238999982</v>
      </c>
      <c r="H318">
        <f t="shared" si="4"/>
        <v>-1046.6944899520249</v>
      </c>
    </row>
    <row r="319" spans="6:8" x14ac:dyDescent="0.25">
      <c r="F319">
        <v>6666.7939277422583</v>
      </c>
      <c r="G319">
        <v>7713.8287692457116</v>
      </c>
      <c r="H319">
        <f t="shared" si="4"/>
        <v>-1047.0348415034532</v>
      </c>
    </row>
    <row r="320" spans="6:8" x14ac:dyDescent="0.25">
      <c r="F320">
        <v>6658.9285507684435</v>
      </c>
      <c r="G320">
        <v>7706.3047365153507</v>
      </c>
      <c r="H320">
        <f t="shared" si="4"/>
        <v>-1047.3761857469071</v>
      </c>
    </row>
    <row r="321" spans="6:8" x14ac:dyDescent="0.25">
      <c r="F321">
        <v>6651.0591914451225</v>
      </c>
      <c r="G321">
        <v>7698.7777170228592</v>
      </c>
      <c r="H321">
        <f t="shared" si="4"/>
        <v>-1047.7185255777367</v>
      </c>
    </row>
    <row r="322" spans="6:8" x14ac:dyDescent="0.25">
      <c r="F322">
        <v>6643.1858381571074</v>
      </c>
      <c r="G322">
        <v>7691.2477020568485</v>
      </c>
      <c r="H322">
        <f t="shared" si="4"/>
        <v>-1048.0618638997412</v>
      </c>
    </row>
    <row r="323" spans="6:8" x14ac:dyDescent="0.25">
      <c r="F323">
        <v>6635.3084792553354</v>
      </c>
      <c r="G323">
        <v>7683.7146828805198</v>
      </c>
      <c r="H323">
        <f t="shared" ref="H323:H386" si="5">F323-G323</f>
        <v>-1048.4062036251844</v>
      </c>
    </row>
    <row r="324" spans="6:8" x14ac:dyDescent="0.25">
      <c r="F324">
        <v>6627.4271030567679</v>
      </c>
      <c r="G324">
        <v>7676.1786507315937</v>
      </c>
      <c r="H324">
        <f t="shared" si="5"/>
        <v>-1048.7515476748258</v>
      </c>
    </row>
    <row r="325" spans="6:8" x14ac:dyDescent="0.25">
      <c r="F325">
        <v>6619.5416978442863</v>
      </c>
      <c r="G325">
        <v>7668.6395968222332</v>
      </c>
      <c r="H325">
        <f t="shared" si="5"/>
        <v>-1049.0978989779469</v>
      </c>
    </row>
    <row r="326" spans="6:8" x14ac:dyDescent="0.25">
      <c r="F326">
        <v>7123.4091952314939</v>
      </c>
      <c r="G326">
        <v>8164.9064270865865</v>
      </c>
      <c r="H326">
        <f t="shared" si="5"/>
        <v>-1041.4972318550927</v>
      </c>
    </row>
    <row r="327" spans="6:8" x14ac:dyDescent="0.25">
      <c r="F327">
        <v>7115.5156967030425</v>
      </c>
      <c r="G327">
        <v>8157.3613031902478</v>
      </c>
      <c r="H327">
        <f t="shared" si="5"/>
        <v>-1041.8456064872053</v>
      </c>
    </row>
    <row r="328" spans="6:8" x14ac:dyDescent="0.25">
      <c r="F328">
        <v>7107.6181338038823</v>
      </c>
      <c r="G328">
        <v>8149.8131310158778</v>
      </c>
      <c r="H328">
        <f t="shared" si="5"/>
        <v>-1042.1949972119955</v>
      </c>
    </row>
    <row r="329" spans="6:8" x14ac:dyDescent="0.25">
      <c r="F329">
        <v>7099.7164946795992</v>
      </c>
      <c r="G329">
        <v>8142.2619016726658</v>
      </c>
      <c r="H329">
        <f t="shared" si="5"/>
        <v>-1042.5454069930665</v>
      </c>
    </row>
    <row r="330" spans="6:8" x14ac:dyDescent="0.25">
      <c r="F330">
        <v>7091.810767441204</v>
      </c>
      <c r="G330">
        <v>8134.7076062438691</v>
      </c>
      <c r="H330">
        <f t="shared" si="5"/>
        <v>-1042.8968388026651</v>
      </c>
    </row>
    <row r="331" spans="6:8" x14ac:dyDescent="0.25">
      <c r="F331">
        <v>7083.9009401650301</v>
      </c>
      <c r="G331">
        <v>8127.1502357867394</v>
      </c>
      <c r="H331">
        <f t="shared" si="5"/>
        <v>-1043.2492956217093</v>
      </c>
    </row>
    <row r="332" spans="6:8" x14ac:dyDescent="0.25">
      <c r="F332">
        <v>7075.9870008926346</v>
      </c>
      <c r="G332">
        <v>8119.5897813324418</v>
      </c>
      <c r="H332">
        <f t="shared" si="5"/>
        <v>-1043.6027804398072</v>
      </c>
    </row>
    <row r="333" spans="6:8" x14ac:dyDescent="0.25">
      <c r="F333">
        <v>7068.0689376306937</v>
      </c>
      <c r="G333">
        <v>8112.0262338859866</v>
      </c>
      <c r="H333">
        <f t="shared" si="5"/>
        <v>-1043.9572962552929</v>
      </c>
    </row>
    <row r="334" spans="6:8" x14ac:dyDescent="0.25">
      <c r="F334">
        <v>7060.1467383509062</v>
      </c>
      <c r="G334">
        <v>8104.4595844261457</v>
      </c>
      <c r="H334">
        <f t="shared" si="5"/>
        <v>-1044.3128460752396</v>
      </c>
    </row>
    <row r="335" spans="6:8" x14ac:dyDescent="0.25">
      <c r="F335">
        <v>7052.2203909898853</v>
      </c>
      <c r="G335">
        <v>8096.8898239053806</v>
      </c>
      <c r="H335">
        <f t="shared" si="5"/>
        <v>-1044.6694329154952</v>
      </c>
    </row>
    <row r="336" spans="6:8" x14ac:dyDescent="0.25">
      <c r="F336">
        <v>7044.2898834490625</v>
      </c>
      <c r="G336">
        <v>8089.3169432497625</v>
      </c>
      <c r="H336">
        <f t="shared" si="5"/>
        <v>-1045.0270598007</v>
      </c>
    </row>
    <row r="337" spans="6:8" x14ac:dyDescent="0.25">
      <c r="F337">
        <v>7036.3552035945777</v>
      </c>
      <c r="G337">
        <v>8081.7409333588994</v>
      </c>
      <c r="H337">
        <f t="shared" si="5"/>
        <v>-1045.3857297643217</v>
      </c>
    </row>
    <row r="338" spans="6:8" x14ac:dyDescent="0.25">
      <c r="F338">
        <v>7558.0847756398471</v>
      </c>
      <c r="G338">
        <v>8595.6040118696365</v>
      </c>
      <c r="H338">
        <f t="shared" si="5"/>
        <v>-1037.5192362297894</v>
      </c>
    </row>
    <row r="339" spans="6:8" x14ac:dyDescent="0.25">
      <c r="F339">
        <v>7550.1417146148033</v>
      </c>
      <c r="G339">
        <v>8588.0217161008532</v>
      </c>
      <c r="H339">
        <f t="shared" si="5"/>
        <v>-1037.8800014860499</v>
      </c>
    </row>
    <row r="340" spans="6:8" x14ac:dyDescent="0.25">
      <c r="F340">
        <v>7542.194444661769</v>
      </c>
      <c r="G340">
        <v>8580.4362636360784</v>
      </c>
      <c r="H340">
        <f t="shared" si="5"/>
        <v>-1038.2418189743094</v>
      </c>
    </row>
    <row r="341" spans="6:8" x14ac:dyDescent="0.25">
      <c r="F341">
        <v>7534.2429535047067</v>
      </c>
      <c r="G341">
        <v>8572.8476452682808</v>
      </c>
      <c r="H341">
        <f t="shared" si="5"/>
        <v>-1038.604691763574</v>
      </c>
    </row>
    <row r="342" spans="6:8" x14ac:dyDescent="0.25">
      <c r="F342">
        <v>7526.2872288317685</v>
      </c>
      <c r="G342">
        <v>8565.2558517635771</v>
      </c>
      <c r="H342">
        <f t="shared" si="5"/>
        <v>-1038.9686229318086</v>
      </c>
    </row>
    <row r="343" spans="6:8" x14ac:dyDescent="0.25">
      <c r="F343">
        <v>7518.3272582952013</v>
      </c>
      <c r="G343">
        <v>8557.6608738611521</v>
      </c>
      <c r="H343">
        <f t="shared" si="5"/>
        <v>-1039.3336155659508</v>
      </c>
    </row>
    <row r="344" spans="6:8" x14ac:dyDescent="0.25">
      <c r="F344">
        <v>7510.3630295112343</v>
      </c>
      <c r="G344">
        <v>8550.0627022731787</v>
      </c>
      <c r="H344">
        <f t="shared" si="5"/>
        <v>-1039.6996727619444</v>
      </c>
    </row>
    <row r="345" spans="6:8" x14ac:dyDescent="0.25">
      <c r="F345">
        <v>7502.3945300599826</v>
      </c>
      <c r="G345">
        <v>8542.4613276847394</v>
      </c>
      <c r="H345">
        <f t="shared" si="5"/>
        <v>-1040.0667976247569</v>
      </c>
    </row>
    <row r="346" spans="6:8" x14ac:dyDescent="0.25">
      <c r="F346">
        <v>7494.4217474853303</v>
      </c>
      <c r="G346">
        <v>8534.8567407537503</v>
      </c>
      <c r="H346">
        <f t="shared" si="5"/>
        <v>-1040.4349932684199</v>
      </c>
    </row>
    <row r="347" spans="6:8" x14ac:dyDescent="0.25">
      <c r="F347">
        <v>7486.4446692948368</v>
      </c>
      <c r="G347">
        <v>8527.2489321108787</v>
      </c>
      <c r="H347">
        <f t="shared" si="5"/>
        <v>-1040.804262816042</v>
      </c>
    </row>
    <row r="348" spans="6:8" x14ac:dyDescent="0.25">
      <c r="F348">
        <v>7478.4632829596194</v>
      </c>
      <c r="G348">
        <v>8519.6378923594657</v>
      </c>
      <c r="H348">
        <f t="shared" si="5"/>
        <v>-1041.1746093998463</v>
      </c>
    </row>
    <row r="349" spans="6:8" x14ac:dyDescent="0.25">
      <c r="F349">
        <v>7470.4775759142576</v>
      </c>
      <c r="G349">
        <v>8512.0236120754453</v>
      </c>
      <c r="H349">
        <f t="shared" si="5"/>
        <v>-1041.5460361611877</v>
      </c>
    </row>
    <row r="350" spans="6:8" x14ac:dyDescent="0.25">
      <c r="F350">
        <v>8010.6943672127381</v>
      </c>
      <c r="G350">
        <v>9044.098786507775</v>
      </c>
      <c r="H350">
        <f t="shared" si="5"/>
        <v>-1033.4044192950369</v>
      </c>
    </row>
    <row r="351" spans="6:8" x14ac:dyDescent="0.25">
      <c r="F351">
        <v>8002.6999809041172</v>
      </c>
      <c r="G351">
        <v>9036.4779967763097</v>
      </c>
      <c r="H351">
        <f t="shared" si="5"/>
        <v>-1033.7780158721926</v>
      </c>
    </row>
    <row r="352" spans="6:8" x14ac:dyDescent="0.25">
      <c r="F352">
        <v>7994.7012359687651</v>
      </c>
      <c r="G352">
        <v>9028.8539380747952</v>
      </c>
      <c r="H352">
        <f t="shared" si="5"/>
        <v>-1034.1527021060301</v>
      </c>
    </row>
    <row r="353" spans="6:8" x14ac:dyDescent="0.25">
      <c r="F353">
        <v>7986.698119694016</v>
      </c>
      <c r="G353">
        <v>9021.2266008687347</v>
      </c>
      <c r="H353">
        <f t="shared" si="5"/>
        <v>-1034.5284811747188</v>
      </c>
    </row>
    <row r="354" spans="6:8" x14ac:dyDescent="0.25">
      <c r="F354">
        <v>7978.6906193301347</v>
      </c>
      <c r="G354">
        <v>9013.5959755958229</v>
      </c>
      <c r="H354">
        <f t="shared" si="5"/>
        <v>-1034.9053562656882</v>
      </c>
    </row>
    <row r="355" spans="6:8" x14ac:dyDescent="0.25">
      <c r="F355">
        <v>7970.6787220901897</v>
      </c>
      <c r="G355">
        <v>9005.9620526658637</v>
      </c>
      <c r="H355">
        <f t="shared" si="5"/>
        <v>-1035.283330575674</v>
      </c>
    </row>
    <row r="356" spans="6:8" x14ac:dyDescent="0.25">
      <c r="F356">
        <v>7962.6624151499636</v>
      </c>
      <c r="G356">
        <v>8998.3248224606941</v>
      </c>
      <c r="H356">
        <f t="shared" si="5"/>
        <v>-1035.6624073107305</v>
      </c>
    </row>
    <row r="357" spans="6:8" x14ac:dyDescent="0.25">
      <c r="F357">
        <v>7954.6416856478263</v>
      </c>
      <c r="G357">
        <v>8990.6842753340916</v>
      </c>
      <c r="H357">
        <f t="shared" si="5"/>
        <v>-1036.0425896862653</v>
      </c>
    </row>
    <row r="358" spans="6:8" x14ac:dyDescent="0.25">
      <c r="F358">
        <v>7946.6165206846435</v>
      </c>
      <c r="G358">
        <v>8983.0404016117027</v>
      </c>
      <c r="H358">
        <f t="shared" si="5"/>
        <v>-1036.4238809270591</v>
      </c>
    </row>
    <row r="359" spans="6:8" x14ac:dyDescent="0.25">
      <c r="F359">
        <v>7938.5869073236499</v>
      </c>
      <c r="G359">
        <v>8975.3931915909579</v>
      </c>
      <c r="H359">
        <f t="shared" si="5"/>
        <v>-1036.806284267308</v>
      </c>
    </row>
    <row r="360" spans="6:8" x14ac:dyDescent="0.25">
      <c r="F360">
        <v>7930.5528325903524</v>
      </c>
      <c r="G360">
        <v>8967.7426355409862</v>
      </c>
      <c r="H360">
        <f t="shared" si="5"/>
        <v>-1037.1898029506337</v>
      </c>
    </row>
    <row r="361" spans="6:8" x14ac:dyDescent="0.25">
      <c r="F361">
        <v>7922.5142834724174</v>
      </c>
      <c r="G361">
        <v>8960.0887237025345</v>
      </c>
      <c r="H361">
        <f t="shared" si="5"/>
        <v>-1037.574440230117</v>
      </c>
    </row>
    <row r="362" spans="6:8" x14ac:dyDescent="0.25">
      <c r="F362">
        <v>8481.8653176835687</v>
      </c>
      <c r="G362">
        <v>9511.0133956529226</v>
      </c>
      <c r="H362">
        <f t="shared" si="5"/>
        <v>-1029.1480779693538</v>
      </c>
    </row>
    <row r="363" spans="6:8" x14ac:dyDescent="0.25">
      <c r="F363">
        <v>8473.8177806074273</v>
      </c>
      <c r="G363">
        <v>9503.3527428458165</v>
      </c>
      <c r="H363">
        <f t="shared" si="5"/>
        <v>-1029.5349622383892</v>
      </c>
    </row>
    <row r="364" spans="6:8" x14ac:dyDescent="0.25">
      <c r="F364">
        <v>8465.7657298814793</v>
      </c>
      <c r="G364">
        <v>9495.6887048013559</v>
      </c>
      <c r="H364">
        <f t="shared" si="5"/>
        <v>-1029.9229749198767</v>
      </c>
    </row>
    <row r="365" spans="6:8" x14ac:dyDescent="0.25">
      <c r="F365">
        <v>8457.7091523409144</v>
      </c>
      <c r="G365">
        <v>9488.0212716459337</v>
      </c>
      <c r="H365">
        <f t="shared" si="5"/>
        <v>-1030.3121193050192</v>
      </c>
    </row>
    <row r="366" spans="6:8" x14ac:dyDescent="0.25">
      <c r="F366">
        <v>8449.6480347825236</v>
      </c>
      <c r="G366">
        <v>9480.3504334771405</v>
      </c>
      <c r="H366">
        <f t="shared" si="5"/>
        <v>-1030.7023986946169</v>
      </c>
    </row>
    <row r="367" spans="6:8" x14ac:dyDescent="0.25">
      <c r="F367">
        <v>8441.5823639645878</v>
      </c>
      <c r="G367">
        <v>9472.6761803636873</v>
      </c>
      <c r="H367">
        <f t="shared" si="5"/>
        <v>-1031.0938163990995</v>
      </c>
    </row>
    <row r="368" spans="6:8" x14ac:dyDescent="0.25">
      <c r="F368">
        <v>8433.5121266067654</v>
      </c>
      <c r="G368">
        <v>9464.998502345321</v>
      </c>
      <c r="H368">
        <f t="shared" si="5"/>
        <v>-1031.4863757385556</v>
      </c>
    </row>
    <row r="369" spans="6:8" x14ac:dyDescent="0.25">
      <c r="F369">
        <v>8425.4373093899831</v>
      </c>
      <c r="G369">
        <v>9457.3173894327338</v>
      </c>
      <c r="H369">
        <f t="shared" si="5"/>
        <v>-1031.8800800427507</v>
      </c>
    </row>
    <row r="370" spans="6:8" x14ac:dyDescent="0.25">
      <c r="F370">
        <v>8417.3578989563193</v>
      </c>
      <c r="G370">
        <v>9449.6328316074869</v>
      </c>
      <c r="H370">
        <f t="shared" si="5"/>
        <v>-1032.2749326511675</v>
      </c>
    </row>
    <row r="371" spans="6:8" x14ac:dyDescent="0.25">
      <c r="F371">
        <v>8409.27388190889</v>
      </c>
      <c r="G371">
        <v>9441.9448188219139</v>
      </c>
      <c r="H371">
        <f t="shared" si="5"/>
        <v>-1032.670936913024</v>
      </c>
    </row>
    <row r="372" spans="6:8" x14ac:dyDescent="0.25">
      <c r="F372">
        <v>8401.1852448117388</v>
      </c>
      <c r="G372">
        <v>9434.2533409990501</v>
      </c>
      <c r="H372">
        <f t="shared" si="5"/>
        <v>-1033.0680961873113</v>
      </c>
    </row>
    <row r="373" spans="6:8" x14ac:dyDescent="0.25">
      <c r="F373">
        <v>8393.0919741897214</v>
      </c>
      <c r="G373">
        <v>9426.5583880325376</v>
      </c>
      <c r="H373">
        <f t="shared" si="5"/>
        <v>-1033.4664138428161</v>
      </c>
    </row>
    <row r="374" spans="6:8" x14ac:dyDescent="0.25">
      <c r="F374">
        <v>8972.2469197691498</v>
      </c>
      <c r="G374">
        <v>9996.9922673793426</v>
      </c>
      <c r="H374">
        <f t="shared" si="5"/>
        <v>-1024.7453476101928</v>
      </c>
    </row>
    <row r="375" spans="6:8" x14ac:dyDescent="0.25">
      <c r="F375">
        <v>8964.1443415146387</v>
      </c>
      <c r="G375">
        <v>9989.290333688461</v>
      </c>
      <c r="H375">
        <f t="shared" si="5"/>
        <v>-1025.1459921738224</v>
      </c>
    </row>
    <row r="376" spans="6:8" x14ac:dyDescent="0.25">
      <c r="F376">
        <v>8956.0370890735539</v>
      </c>
      <c r="G376">
        <v>9981.5848943576457</v>
      </c>
      <c r="H376">
        <f t="shared" si="5"/>
        <v>-1025.5478052840917</v>
      </c>
    </row>
    <row r="377" spans="6:8" x14ac:dyDescent="0.25">
      <c r="F377">
        <v>8947.9251488128466</v>
      </c>
      <c r="G377">
        <v>9973.8759391621152</v>
      </c>
      <c r="H377">
        <f t="shared" si="5"/>
        <v>-1025.9507903492686</v>
      </c>
    </row>
    <row r="378" spans="6:8" x14ac:dyDescent="0.25">
      <c r="F378">
        <v>8939.8085070597117</v>
      </c>
      <c r="G378">
        <v>9966.1634578472658</v>
      </c>
      <c r="H378">
        <f t="shared" si="5"/>
        <v>-1026.3549507875541</v>
      </c>
    </row>
    <row r="379" spans="6:8" x14ac:dyDescent="0.25">
      <c r="F379">
        <v>8931.6871501014648</v>
      </c>
      <c r="G379">
        <v>9958.4474401285806</v>
      </c>
      <c r="H379">
        <f t="shared" si="5"/>
        <v>-1026.7602900271158</v>
      </c>
    </row>
    <row r="380" spans="6:8" x14ac:dyDescent="0.25">
      <c r="F380">
        <v>8923.5610641854255</v>
      </c>
      <c r="G380">
        <v>9950.7278756915493</v>
      </c>
      <c r="H380">
        <f t="shared" si="5"/>
        <v>-1027.1668115061238</v>
      </c>
    </row>
    <row r="381" spans="6:8" x14ac:dyDescent="0.25">
      <c r="F381">
        <v>8915.4302355187938</v>
      </c>
      <c r="G381">
        <v>9943.0047541915774</v>
      </c>
      <c r="H381">
        <f t="shared" si="5"/>
        <v>-1027.5745186727836</v>
      </c>
    </row>
    <row r="382" spans="6:8" x14ac:dyDescent="0.25">
      <c r="F382">
        <v>8907.2946502685518</v>
      </c>
      <c r="G382">
        <v>9935.2780652538968</v>
      </c>
      <c r="H382">
        <f t="shared" si="5"/>
        <v>-1027.983414985345</v>
      </c>
    </row>
    <row r="383" spans="6:8" x14ac:dyDescent="0.25">
      <c r="F383">
        <v>8899.1542945613328</v>
      </c>
      <c r="G383">
        <v>9927.5477984734807</v>
      </c>
      <c r="H383">
        <f t="shared" si="5"/>
        <v>-1028.3935039121479</v>
      </c>
    </row>
    <row r="384" spans="6:8" x14ac:dyDescent="0.25">
      <c r="F384">
        <v>8891.0091544832976</v>
      </c>
      <c r="G384">
        <v>9919.8139434149562</v>
      </c>
      <c r="H384">
        <f t="shared" si="5"/>
        <v>-1028.8047889316585</v>
      </c>
    </row>
    <row r="385" spans="6:8" x14ac:dyDescent="0.25">
      <c r="F385">
        <v>8882.8592160800363</v>
      </c>
      <c r="G385">
        <v>9912.0764896125092</v>
      </c>
      <c r="H385">
        <f t="shared" si="5"/>
        <v>-1029.217273532473</v>
      </c>
    </row>
    <row r="386" spans="6:8" x14ac:dyDescent="0.25">
      <c r="F386">
        <v>9482.5111788106224</v>
      </c>
      <c r="G386">
        <v>10502.702375278364</v>
      </c>
      <c r="H386">
        <f t="shared" si="5"/>
        <v>-1020.191196467742</v>
      </c>
    </row>
    <row r="387" spans="6:8" x14ac:dyDescent="0.25">
      <c r="F387">
        <v>9474.3516017307411</v>
      </c>
      <c r="G387">
        <v>10494.957692468453</v>
      </c>
      <c r="H387">
        <f t="shared" ref="H387:H450" si="6">F387-G387</f>
        <v>-1020.6060907377123</v>
      </c>
    </row>
    <row r="388" spans="6:8" x14ac:dyDescent="0.25">
      <c r="F388">
        <v>9466.1871842177097</v>
      </c>
      <c r="G388">
        <v>10487.209379333679</v>
      </c>
      <c r="H388">
        <f t="shared" si="6"/>
        <v>-1021.0221951159692</v>
      </c>
    </row>
    <row r="389" spans="6:8" x14ac:dyDescent="0.25">
      <c r="F389">
        <v>9458.0179121535984</v>
      </c>
      <c r="G389">
        <v>10479.457425285596</v>
      </c>
      <c r="H389">
        <f t="shared" si="6"/>
        <v>-1021.439513131998</v>
      </c>
    </row>
    <row r="390" spans="6:8" x14ac:dyDescent="0.25">
      <c r="F390">
        <v>9449.8437713793028</v>
      </c>
      <c r="G390">
        <v>10471.701819704873</v>
      </c>
      <c r="H390">
        <f t="shared" si="6"/>
        <v>-1021.8580483255701</v>
      </c>
    </row>
    <row r="391" spans="6:8" x14ac:dyDescent="0.25">
      <c r="F391">
        <v>9441.6647476944127</v>
      </c>
      <c r="G391">
        <v>10463.942551941207</v>
      </c>
      <c r="H391">
        <f t="shared" si="6"/>
        <v>-1022.2778042467944</v>
      </c>
    </row>
    <row r="392" spans="6:8" x14ac:dyDescent="0.25">
      <c r="F392">
        <v>9433.4808268571105</v>
      </c>
      <c r="G392">
        <v>10456.17961131323</v>
      </c>
      <c r="H392">
        <f t="shared" si="6"/>
        <v>-1022.698784456119</v>
      </c>
    </row>
    <row r="393" spans="6:8" x14ac:dyDescent="0.25">
      <c r="F393">
        <v>9425.2919945840295</v>
      </c>
      <c r="G393">
        <v>10448.412987108421</v>
      </c>
      <c r="H393">
        <f t="shared" si="6"/>
        <v>-1023.1209925243911</v>
      </c>
    </row>
    <row r="394" spans="6:8" x14ac:dyDescent="0.25">
      <c r="F394">
        <v>9417.098236550155</v>
      </c>
      <c r="G394">
        <v>10440.642668583014</v>
      </c>
      <c r="H394">
        <f t="shared" si="6"/>
        <v>-1023.5444320328588</v>
      </c>
    </row>
    <row r="395" spans="6:8" x14ac:dyDescent="0.25">
      <c r="F395">
        <v>9408.8995383886795</v>
      </c>
      <c r="G395">
        <v>10432.868644961907</v>
      </c>
      <c r="H395">
        <f t="shared" si="6"/>
        <v>-1023.9691065732277</v>
      </c>
    </row>
    <row r="396" spans="6:8" x14ac:dyDescent="0.25">
      <c r="F396">
        <v>9400.6958856909041</v>
      </c>
      <c r="G396">
        <v>10425.090905438574</v>
      </c>
      <c r="H396">
        <f t="shared" si="6"/>
        <v>-1024.3950197476697</v>
      </c>
    </row>
    <row r="397" spans="6:8" x14ac:dyDescent="0.25">
      <c r="F397">
        <v>9392.4872640060894</v>
      </c>
      <c r="G397">
        <v>10417.309439174964</v>
      </c>
      <c r="H397">
        <f t="shared" si="6"/>
        <v>-1024.8221751688743</v>
      </c>
    </row>
    <row r="398" spans="6:8" x14ac:dyDescent="0.25">
      <c r="F398">
        <v>10013.353607266441</v>
      </c>
      <c r="G398">
        <v>11028.834027214773</v>
      </c>
      <c r="H398">
        <f t="shared" si="6"/>
        <v>-1015.4804199483315</v>
      </c>
    </row>
    <row r="399" spans="6:8" x14ac:dyDescent="0.25">
      <c r="F399">
        <v>10005.135004086649</v>
      </c>
      <c r="G399">
        <v>11021.045074829928</v>
      </c>
      <c r="H399">
        <f t="shared" si="6"/>
        <v>-1015.910070743279</v>
      </c>
    </row>
    <row r="400" spans="6:8" x14ac:dyDescent="0.25">
      <c r="F400">
        <v>9996.9113883142491</v>
      </c>
      <c r="G400">
        <v>11013.252363000629</v>
      </c>
      <c r="H400">
        <f t="shared" si="6"/>
        <v>-1016.3409746863799</v>
      </c>
    </row>
    <row r="401" spans="6:8" x14ac:dyDescent="0.25">
      <c r="F401">
        <v>9988.6827453291808</v>
      </c>
      <c r="G401">
        <v>11005.455880761827</v>
      </c>
      <c r="H401">
        <f t="shared" si="6"/>
        <v>-1016.7731354326461</v>
      </c>
    </row>
    <row r="402" spans="6:8" x14ac:dyDescent="0.25">
      <c r="F402">
        <v>9980.449060468738</v>
      </c>
      <c r="G402">
        <v>10997.655617116496</v>
      </c>
      <c r="H402">
        <f t="shared" si="6"/>
        <v>-1017.2065566477577</v>
      </c>
    </row>
    <row r="403" spans="6:8" x14ac:dyDescent="0.25">
      <c r="F403">
        <v>9972.2103190274538</v>
      </c>
      <c r="G403">
        <v>10989.851561035532</v>
      </c>
      <c r="H403">
        <f t="shared" si="6"/>
        <v>-1017.6412420080778</v>
      </c>
    </row>
    <row r="404" spans="6:8" x14ac:dyDescent="0.25">
      <c r="F404">
        <v>9963.9665062569657</v>
      </c>
      <c r="G404">
        <v>10982.043701457666</v>
      </c>
      <c r="H404">
        <f t="shared" si="6"/>
        <v>-1018.0771952006999</v>
      </c>
    </row>
    <row r="405" spans="6:8" x14ac:dyDescent="0.25">
      <c r="F405">
        <v>9955.7176073658957</v>
      </c>
      <c r="G405">
        <v>10974.232027289363</v>
      </c>
      <c r="H405">
        <f t="shared" si="6"/>
        <v>-1018.5144199234674</v>
      </c>
    </row>
    <row r="406" spans="6:8" x14ac:dyDescent="0.25">
      <c r="F406">
        <v>9947.4636075197286</v>
      </c>
      <c r="G406">
        <v>10966.416527404737</v>
      </c>
      <c r="H406">
        <f t="shared" si="6"/>
        <v>-1018.9529198850087</v>
      </c>
    </row>
    <row r="407" spans="6:8" x14ac:dyDescent="0.25">
      <c r="F407">
        <v>9939.2044918406755</v>
      </c>
      <c r="G407">
        <v>10958.597190645447</v>
      </c>
      <c r="H407">
        <f t="shared" si="6"/>
        <v>-1019.3926988047715</v>
      </c>
    </row>
    <row r="408" spans="6:8" x14ac:dyDescent="0.25">
      <c r="F408">
        <v>9930.9402454075589</v>
      </c>
      <c r="G408">
        <v>10950.774005820611</v>
      </c>
      <c r="H408">
        <f t="shared" si="6"/>
        <v>-1019.833760413052</v>
      </c>
    </row>
    <row r="409" spans="6:8" x14ac:dyDescent="0.25">
      <c r="F409">
        <v>9922.6708532556786</v>
      </c>
      <c r="G409">
        <v>10942.946961706701</v>
      </c>
      <c r="H409">
        <f t="shared" si="6"/>
        <v>-1020.2761084510221</v>
      </c>
    </row>
    <row r="410" spans="6:8" x14ac:dyDescent="0.25">
      <c r="F410">
        <v>10565.494046996646</v>
      </c>
      <c r="G410">
        <v>11576.101681677783</v>
      </c>
      <c r="H410">
        <f t="shared" si="6"/>
        <v>-1010.6076346811369</v>
      </c>
    </row>
    <row r="411" spans="6:8" x14ac:dyDescent="0.25">
      <c r="F411">
        <v>10557.214318338425</v>
      </c>
      <c r="G411">
        <v>11568.266885184117</v>
      </c>
      <c r="H411">
        <f t="shared" si="6"/>
        <v>-1011.0525668456921</v>
      </c>
    </row>
    <row r="412" spans="6:8" x14ac:dyDescent="0.25">
      <c r="F412">
        <v>10548.929398804952</v>
      </c>
      <c r="G412">
        <v>11560.428195534012</v>
      </c>
      <c r="H412">
        <f t="shared" si="6"/>
        <v>-1011.4987967290599</v>
      </c>
    </row>
    <row r="413" spans="6:8" x14ac:dyDescent="0.25">
      <c r="F413">
        <v>10540.639273256173</v>
      </c>
      <c r="G413">
        <v>11552.585601372428</v>
      </c>
      <c r="H413">
        <f t="shared" si="6"/>
        <v>-1011.9463281162552</v>
      </c>
    </row>
    <row r="414" spans="6:8" x14ac:dyDescent="0.25">
      <c r="F414">
        <v>10532.343926507876</v>
      </c>
      <c r="G414">
        <v>11544.739091311205</v>
      </c>
      <c r="H414">
        <f t="shared" si="6"/>
        <v>-1012.395164803329</v>
      </c>
    </row>
    <row r="415" spans="6:8" x14ac:dyDescent="0.25">
      <c r="F415">
        <v>10524.043343331565</v>
      </c>
      <c r="G415">
        <v>11536.888653928971</v>
      </c>
      <c r="H415">
        <f t="shared" si="6"/>
        <v>-1012.8453105974058</v>
      </c>
    </row>
    <row r="416" spans="6:8" x14ac:dyDescent="0.25">
      <c r="F416">
        <v>10515.737508454322</v>
      </c>
      <c r="G416">
        <v>11529.034277771039</v>
      </c>
      <c r="H416">
        <f t="shared" si="6"/>
        <v>-1013.2967693167175</v>
      </c>
    </row>
    <row r="417" spans="6:8" x14ac:dyDescent="0.25">
      <c r="F417">
        <v>10507.426406558687</v>
      </c>
      <c r="G417">
        <v>11521.175951349313</v>
      </c>
      <c r="H417">
        <f t="shared" si="6"/>
        <v>-1013.7495447906258</v>
      </c>
    </row>
    <row r="418" spans="6:8" x14ac:dyDescent="0.25">
      <c r="F418">
        <v>10499.110022282523</v>
      </c>
      <c r="G418">
        <v>11513.313663142189</v>
      </c>
      <c r="H418">
        <f t="shared" si="6"/>
        <v>-1014.2036408596668</v>
      </c>
    </row>
    <row r="419" spans="6:8" x14ac:dyDescent="0.25">
      <c r="F419">
        <v>10490.788340218885</v>
      </c>
      <c r="G419">
        <v>11505.447401594463</v>
      </c>
      <c r="H419">
        <f t="shared" si="6"/>
        <v>-1014.6590613755779</v>
      </c>
    </row>
    <row r="420" spans="6:8" x14ac:dyDescent="0.25">
      <c r="F420">
        <v>10482.461344915897</v>
      </c>
      <c r="G420">
        <v>11497.577155117222</v>
      </c>
      <c r="H420">
        <f t="shared" si="6"/>
        <v>-1015.1158102013251</v>
      </c>
    </row>
    <row r="421" spans="6:8" x14ac:dyDescent="0.25">
      <c r="F421">
        <v>10474.129020876608</v>
      </c>
      <c r="G421">
        <v>11489.702912087754</v>
      </c>
      <c r="H421">
        <f t="shared" si="6"/>
        <v>-1015.5738912111465</v>
      </c>
    </row>
    <row r="422" spans="6:8" x14ac:dyDescent="0.25">
      <c r="F422">
        <v>11139.677520310532</v>
      </c>
      <c r="G422">
        <v>12145.244792691836</v>
      </c>
      <c r="H422">
        <f t="shared" si="6"/>
        <v>-1005.5672723813041</v>
      </c>
    </row>
    <row r="423" spans="6:8" x14ac:dyDescent="0.25">
      <c r="F423">
        <v>11131.334492126867</v>
      </c>
      <c r="G423">
        <v>12137.362521554089</v>
      </c>
      <c r="H423">
        <f t="shared" si="6"/>
        <v>-1006.0280294272216</v>
      </c>
    </row>
    <row r="424" spans="6:8" x14ac:dyDescent="0.25">
      <c r="F424">
        <v>11122.986088444335</v>
      </c>
      <c r="G424">
        <v>12129.476218792188</v>
      </c>
      <c r="H424">
        <f t="shared" si="6"/>
        <v>-1006.4901303478528</v>
      </c>
    </row>
    <row r="425" spans="6:8" x14ac:dyDescent="0.25">
      <c r="F425">
        <v>11114.632293584395</v>
      </c>
      <c r="G425">
        <v>12121.585872647234</v>
      </c>
      <c r="H425">
        <f t="shared" si="6"/>
        <v>-1006.9535790628397</v>
      </c>
    </row>
    <row r="426" spans="6:8" x14ac:dyDescent="0.25">
      <c r="F426">
        <v>11106.273091822781</v>
      </c>
      <c r="G426">
        <v>12113.691471326023</v>
      </c>
      <c r="H426">
        <f t="shared" si="6"/>
        <v>-1007.4183795032422</v>
      </c>
    </row>
    <row r="427" spans="6:8" x14ac:dyDescent="0.25">
      <c r="F427">
        <v>11097.908467389361</v>
      </c>
      <c r="G427">
        <v>12105.793003000957</v>
      </c>
      <c r="H427">
        <f t="shared" si="6"/>
        <v>-1007.8845356115962</v>
      </c>
    </row>
    <row r="428" spans="6:8" x14ac:dyDescent="0.25">
      <c r="F428">
        <v>11089.53840446801</v>
      </c>
      <c r="G428">
        <v>12097.890455809946</v>
      </c>
      <c r="H428">
        <f t="shared" si="6"/>
        <v>-1008.3520513419353</v>
      </c>
    </row>
    <row r="429" spans="6:8" x14ac:dyDescent="0.25">
      <c r="F429">
        <v>11081.162887196473</v>
      </c>
      <c r="G429">
        <v>12089.983817856293</v>
      </c>
      <c r="H429">
        <f t="shared" si="6"/>
        <v>-1008.8209306598201</v>
      </c>
    </row>
    <row r="430" spans="6:8" x14ac:dyDescent="0.25">
      <c r="F430">
        <v>11072.781899666226</v>
      </c>
      <c r="G430">
        <v>12082.073077208608</v>
      </c>
      <c r="H430">
        <f t="shared" si="6"/>
        <v>-1009.2911775423818</v>
      </c>
    </row>
    <row r="431" spans="6:8" x14ac:dyDescent="0.25">
      <c r="F431">
        <v>11064.395425922352</v>
      </c>
      <c r="G431">
        <v>12074.158221900701</v>
      </c>
      <c r="H431">
        <f t="shared" si="6"/>
        <v>-1009.7627959783495</v>
      </c>
    </row>
    <row r="432" spans="6:8" x14ac:dyDescent="0.25">
      <c r="F432">
        <v>11056.003449963389</v>
      </c>
      <c r="G432">
        <v>12066.239239931479</v>
      </c>
      <c r="H432">
        <f t="shared" si="6"/>
        <v>-1010.2357899680901</v>
      </c>
    </row>
    <row r="433" spans="6:8" x14ac:dyDescent="0.25">
      <c r="F433">
        <v>11047.605955741214</v>
      </c>
      <c r="G433">
        <v>12058.316119264848</v>
      </c>
      <c r="H433">
        <f t="shared" si="6"/>
        <v>-1010.710163523634</v>
      </c>
    </row>
    <row r="434" spans="6:8" x14ac:dyDescent="0.25">
      <c r="F434">
        <v>11736.67511078385</v>
      </c>
      <c r="G434">
        <v>12737.02868428647</v>
      </c>
      <c r="H434">
        <f t="shared" si="6"/>
        <v>-1000.3535735026198</v>
      </c>
    </row>
    <row r="435" spans="6:8" x14ac:dyDescent="0.25">
      <c r="F435">
        <v>11728.266531703501</v>
      </c>
      <c r="G435">
        <v>12729.097249976208</v>
      </c>
      <c r="H435">
        <f t="shared" si="6"/>
        <v>-1000.8307182727076</v>
      </c>
    </row>
    <row r="436" spans="6:8" x14ac:dyDescent="0.25">
      <c r="F436">
        <v>11719.852385934166</v>
      </c>
      <c r="G436">
        <v>12721.161640649207</v>
      </c>
      <c r="H436">
        <f t="shared" si="6"/>
        <v>-1001.3092547150409</v>
      </c>
    </row>
    <row r="437" spans="6:8" x14ac:dyDescent="0.25">
      <c r="F437">
        <v>11711.432657239671</v>
      </c>
      <c r="G437">
        <v>12713.221844128337</v>
      </c>
      <c r="H437">
        <f t="shared" si="6"/>
        <v>-1001.7891868886654</v>
      </c>
    </row>
    <row r="438" spans="6:8" x14ac:dyDescent="0.25">
      <c r="F438">
        <v>11703.007329336484</v>
      </c>
      <c r="G438">
        <v>12705.277848200945</v>
      </c>
      <c r="H438">
        <f t="shared" si="6"/>
        <v>-1002.2705188644613</v>
      </c>
    </row>
    <row r="439" spans="6:8" x14ac:dyDescent="0.25">
      <c r="F439">
        <v>11694.576385893579</v>
      </c>
      <c r="G439">
        <v>12697.329640618767</v>
      </c>
      <c r="H439">
        <f t="shared" si="6"/>
        <v>-1002.7532547251885</v>
      </c>
    </row>
    <row r="440" spans="6:8" x14ac:dyDescent="0.25">
      <c r="F440">
        <v>11686.139810532299</v>
      </c>
      <c r="G440">
        <v>12689.377209097807</v>
      </c>
      <c r="H440">
        <f t="shared" si="6"/>
        <v>-1003.2373985655086</v>
      </c>
    </row>
    <row r="441" spans="6:8" x14ac:dyDescent="0.25">
      <c r="F441">
        <v>11677.697586826216</v>
      </c>
      <c r="G441">
        <v>12681.420541318244</v>
      </c>
      <c r="H441">
        <f t="shared" si="6"/>
        <v>-1003.7229544920283</v>
      </c>
    </row>
    <row r="442" spans="6:8" x14ac:dyDescent="0.25">
      <c r="F442">
        <v>11669.24969830099</v>
      </c>
      <c r="G442">
        <v>12673.459624924324</v>
      </c>
      <c r="H442">
        <f t="shared" si="6"/>
        <v>-1004.2099266233345</v>
      </c>
    </row>
    <row r="443" spans="6:8" x14ac:dyDescent="0.25">
      <c r="F443">
        <v>11660.796128434231</v>
      </c>
      <c r="G443">
        <v>12665.494447524256</v>
      </c>
      <c r="H443">
        <f t="shared" si="6"/>
        <v>-1004.6983190900246</v>
      </c>
    </row>
    <row r="444" spans="6:8" x14ac:dyDescent="0.25">
      <c r="F444">
        <v>11652.336860655361</v>
      </c>
      <c r="G444">
        <v>12657.524996690105</v>
      </c>
      <c r="H444">
        <f t="shared" si="6"/>
        <v>-1005.1881360347434</v>
      </c>
    </row>
    <row r="445" spans="6:8" x14ac:dyDescent="0.25">
      <c r="F445">
        <v>11643.87187834547</v>
      </c>
      <c r="G445">
        <v>12649.551259957685</v>
      </c>
      <c r="H445">
        <f t="shared" si="6"/>
        <v>-1005.6793816122154</v>
      </c>
    </row>
    <row r="446" spans="6:8" x14ac:dyDescent="0.25">
      <c r="F446">
        <v>12357.284874886944</v>
      </c>
      <c r="G446">
        <v>13352.245455559323</v>
      </c>
      <c r="H446">
        <f t="shared" si="6"/>
        <v>-994.96058067237936</v>
      </c>
    </row>
    <row r="447" spans="6:8" x14ac:dyDescent="0.25">
      <c r="F447">
        <v>12348.80841346425</v>
      </c>
      <c r="G447">
        <v>13344.263109492304</v>
      </c>
      <c r="H447">
        <f t="shared" si="6"/>
        <v>-995.45469602805315</v>
      </c>
    </row>
    <row r="448" spans="6:8" x14ac:dyDescent="0.25">
      <c r="F448">
        <v>12340.326187362405</v>
      </c>
      <c r="G448">
        <v>13336.27643991592</v>
      </c>
      <c r="H448">
        <f t="shared" si="6"/>
        <v>-995.95025255351538</v>
      </c>
    </row>
    <row r="449" spans="6:8" x14ac:dyDescent="0.25">
      <c r="F449">
        <v>12331.838179767765</v>
      </c>
      <c r="G449">
        <v>13328.285434219939</v>
      </c>
      <c r="H449">
        <f t="shared" si="6"/>
        <v>-996.44725445217409</v>
      </c>
    </row>
    <row r="450" spans="6:8" x14ac:dyDescent="0.25">
      <c r="F450">
        <v>12323.344373817639</v>
      </c>
      <c r="G450">
        <v>13320.290079757346</v>
      </c>
      <c r="H450">
        <f t="shared" si="6"/>
        <v>-996.94570593970639</v>
      </c>
    </row>
    <row r="451" spans="6:8" x14ac:dyDescent="0.25">
      <c r="F451">
        <v>12314.84475260016</v>
      </c>
      <c r="G451">
        <v>13312.290363844235</v>
      </c>
      <c r="H451">
        <f t="shared" ref="H451:H506" si="7">F451-G451</f>
        <v>-997.44561124407483</v>
      </c>
    </row>
    <row r="452" spans="6:8" x14ac:dyDescent="0.25">
      <c r="F452">
        <v>12306.339299154128</v>
      </c>
      <c r="G452">
        <v>13304.286273759712</v>
      </c>
      <c r="H452">
        <f t="shared" si="7"/>
        <v>-997.94697460558382</v>
      </c>
    </row>
    <row r="453" spans="6:8" x14ac:dyDescent="0.25">
      <c r="F453">
        <v>12297.827996468881</v>
      </c>
      <c r="G453">
        <v>13296.277796745775</v>
      </c>
      <c r="H453">
        <f t="shared" si="7"/>
        <v>-998.44980027689417</v>
      </c>
    </row>
    <row r="454" spans="6:8" x14ac:dyDescent="0.25">
      <c r="F454">
        <v>12289.310827484132</v>
      </c>
      <c r="G454">
        <v>13288.264920007216</v>
      </c>
      <c r="H454">
        <f t="shared" si="7"/>
        <v>-998.95409252308309</v>
      </c>
    </row>
    <row r="455" spans="6:8" x14ac:dyDescent="0.25">
      <c r="F455">
        <v>12280.787775089846</v>
      </c>
      <c r="G455">
        <v>13280.247630711501</v>
      </c>
      <c r="H455">
        <f t="shared" si="7"/>
        <v>-999.45985562165515</v>
      </c>
    </row>
    <row r="456" spans="6:8" x14ac:dyDescent="0.25">
      <c r="F456">
        <v>12272.258822126078</v>
      </c>
      <c r="G456">
        <v>13272.225915988674</v>
      </c>
      <c r="H456">
        <f t="shared" si="7"/>
        <v>-999.96709386259681</v>
      </c>
    </row>
    <row r="457" spans="6:8" x14ac:dyDescent="0.25">
      <c r="F457">
        <v>12263.72395138283</v>
      </c>
      <c r="G457">
        <v>13264.199762931239</v>
      </c>
      <c r="H457">
        <f t="shared" si="7"/>
        <v>-1000.4758115484092</v>
      </c>
    </row>
    <row r="458" spans="6:8" x14ac:dyDescent="0.25">
      <c r="F458">
        <v>13002.332785501429</v>
      </c>
      <c r="G458">
        <v>13991.714917402558</v>
      </c>
      <c r="H458">
        <f t="shared" si="7"/>
        <v>-989.38213190112947</v>
      </c>
    </row>
    <row r="459" spans="6:8" x14ac:dyDescent="0.25">
      <c r="F459">
        <v>12993.786027368313</v>
      </c>
      <c r="G459">
        <v>13983.679848802722</v>
      </c>
      <c r="H459">
        <f t="shared" si="7"/>
        <v>-989.89382143440889</v>
      </c>
    </row>
    <row r="460" spans="6:8" x14ac:dyDescent="0.25">
      <c r="F460">
        <v>12985.233299523976</v>
      </c>
      <c r="G460">
        <v>13975.640302919468</v>
      </c>
      <c r="H460">
        <f t="shared" si="7"/>
        <v>-990.40700339549221</v>
      </c>
    </row>
    <row r="461" spans="6:8" x14ac:dyDescent="0.25">
      <c r="F461">
        <v>12976.67458455676</v>
      </c>
      <c r="G461">
        <v>13967.596266694058</v>
      </c>
      <c r="H461">
        <f t="shared" si="7"/>
        <v>-990.92168213729747</v>
      </c>
    </row>
    <row r="462" spans="6:8" x14ac:dyDescent="0.25">
      <c r="F462">
        <v>12968.109865004224</v>
      </c>
      <c r="G462">
        <v>13959.547727029654</v>
      </c>
      <c r="H462">
        <f t="shared" si="7"/>
        <v>-991.43786202543015</v>
      </c>
    </row>
    <row r="463" spans="6:8" x14ac:dyDescent="0.25">
      <c r="F463">
        <v>12959.539123352992</v>
      </c>
      <c r="G463">
        <v>13951.49467079123</v>
      </c>
      <c r="H463">
        <f t="shared" si="7"/>
        <v>-991.95554743823777</v>
      </c>
    </row>
    <row r="464" spans="6:8" x14ac:dyDescent="0.25">
      <c r="F464">
        <v>12950.962342038611</v>
      </c>
      <c r="G464">
        <v>13943.437084805444</v>
      </c>
      <c r="H464">
        <f t="shared" si="7"/>
        <v>-992.47474276683351</v>
      </c>
    </row>
    <row r="465" spans="6:8" x14ac:dyDescent="0.25">
      <c r="F465">
        <v>12942.379503445396</v>
      </c>
      <c r="G465">
        <v>13935.374955860534</v>
      </c>
      <c r="H465">
        <f t="shared" si="7"/>
        <v>-992.99545241513806</v>
      </c>
    </row>
    <row r="466" spans="6:8" x14ac:dyDescent="0.25">
      <c r="F466">
        <v>12933.790589906284</v>
      </c>
      <c r="G466">
        <v>13927.308270706199</v>
      </c>
      <c r="H466">
        <f t="shared" si="7"/>
        <v>-993.51768079991416</v>
      </c>
    </row>
    <row r="467" spans="6:8" x14ac:dyDescent="0.25">
      <c r="F467">
        <v>12925.195583702684</v>
      </c>
      <c r="G467">
        <v>13919.237016053499</v>
      </c>
      <c r="H467">
        <f t="shared" si="7"/>
        <v>-994.04143235081574</v>
      </c>
    </row>
    <row r="468" spans="6:8" x14ac:dyDescent="0.25">
      <c r="F468">
        <v>12916.594467064322</v>
      </c>
      <c r="G468">
        <v>13911.161178574728</v>
      </c>
      <c r="H468">
        <f t="shared" si="7"/>
        <v>-994.56671151040609</v>
      </c>
    </row>
    <row r="469" spans="6:8" x14ac:dyDescent="0.25">
      <c r="F469">
        <v>12907.987222169098</v>
      </c>
      <c r="G469">
        <v>13903.080744903311</v>
      </c>
      <c r="H469">
        <f t="shared" si="7"/>
        <v>-995.09352273421246</v>
      </c>
    </row>
    <row r="470" spans="6:8" x14ac:dyDescent="0.25">
      <c r="F470">
        <v>13672.673708440998</v>
      </c>
      <c r="G470">
        <v>14656.285562000492</v>
      </c>
      <c r="H470">
        <f t="shared" si="7"/>
        <v>-983.61185355949419</v>
      </c>
    </row>
    <row r="471" spans="6:8" x14ac:dyDescent="0.25">
      <c r="F471">
        <v>13664.054153357671</v>
      </c>
      <c r="G471">
        <v>14648.195895687997</v>
      </c>
      <c r="H471">
        <f t="shared" si="7"/>
        <v>-984.14174233032645</v>
      </c>
    </row>
    <row r="472" spans="6:8" x14ac:dyDescent="0.25">
      <c r="F472">
        <v>13655.428416238685</v>
      </c>
      <c r="G472">
        <v>14640.101592848756</v>
      </c>
      <c r="H472">
        <f t="shared" si="7"/>
        <v>-984.6731766100711</v>
      </c>
    </row>
    <row r="473" spans="6:8" x14ac:dyDescent="0.25">
      <c r="F473">
        <v>13646.7964790531</v>
      </c>
      <c r="G473">
        <v>14632.002639959568</v>
      </c>
      <c r="H473">
        <f t="shared" si="7"/>
        <v>-985.20616090646763</v>
      </c>
    </row>
    <row r="474" spans="6:8" x14ac:dyDescent="0.25">
      <c r="F474">
        <v>13638.158323717391</v>
      </c>
      <c r="G474">
        <v>14623.899023457787</v>
      </c>
      <c r="H474">
        <f t="shared" si="7"/>
        <v>-985.74069974039594</v>
      </c>
    </row>
    <row r="475" spans="6:8" x14ac:dyDescent="0.25">
      <c r="F475">
        <v>13629.513932095288</v>
      </c>
      <c r="G475">
        <v>14615.790729741209</v>
      </c>
      <c r="H475">
        <f t="shared" si="7"/>
        <v>-986.27679764592176</v>
      </c>
    </row>
    <row r="476" spans="6:8" x14ac:dyDescent="0.25">
      <c r="F476">
        <v>13620.863285997619</v>
      </c>
      <c r="G476">
        <v>14607.677745167957</v>
      </c>
      <c r="H476">
        <f t="shared" si="7"/>
        <v>-986.81445917033852</v>
      </c>
    </row>
    <row r="477" spans="6:8" x14ac:dyDescent="0.25">
      <c r="F477">
        <v>13612.206367182165</v>
      </c>
      <c r="G477">
        <v>14599.560056056367</v>
      </c>
      <c r="H477">
        <f t="shared" si="7"/>
        <v>-987.35368887420191</v>
      </c>
    </row>
    <row r="478" spans="6:8" x14ac:dyDescent="0.25">
      <c r="F478">
        <v>13603.543157353499</v>
      </c>
      <c r="G478">
        <v>14591.437648684869</v>
      </c>
      <c r="H478">
        <f t="shared" si="7"/>
        <v>-987.89449133136986</v>
      </c>
    </row>
    <row r="479" spans="6:8" x14ac:dyDescent="0.25">
      <c r="F479">
        <v>13594.873638162833</v>
      </c>
      <c r="G479">
        <v>14583.310509291869</v>
      </c>
      <c r="H479">
        <f t="shared" si="7"/>
        <v>-988.43687112903535</v>
      </c>
    </row>
    <row r="480" spans="6:8" x14ac:dyDescent="0.25">
      <c r="F480">
        <v>13586.197791207862</v>
      </c>
      <c r="G480">
        <v>14575.178624075639</v>
      </c>
      <c r="H480">
        <f t="shared" si="7"/>
        <v>-988.98083286777728</v>
      </c>
    </row>
    <row r="481" spans="6:10" x14ac:dyDescent="0.25">
      <c r="F481">
        <v>13577.515598032604</v>
      </c>
      <c r="G481">
        <v>14567.041979194197</v>
      </c>
      <c r="H481">
        <f t="shared" si="7"/>
        <v>-989.52638116159324</v>
      </c>
    </row>
    <row r="482" spans="6:10" x14ac:dyDescent="0.25">
      <c r="F482">
        <v>14369.192413130748</v>
      </c>
      <c r="G482">
        <v>15346.835566244828</v>
      </c>
      <c r="H482">
        <f t="shared" si="7"/>
        <v>-977.64315311408063</v>
      </c>
    </row>
    <row r="483" spans="6:10" x14ac:dyDescent="0.25">
      <c r="F483">
        <v>14360.497471931505</v>
      </c>
      <c r="G483">
        <v>15338.689360345397</v>
      </c>
      <c r="H483">
        <f t="shared" si="7"/>
        <v>-978.19188841389223</v>
      </c>
    </row>
    <row r="484" spans="6:10" x14ac:dyDescent="0.25">
      <c r="F484">
        <v>14351.796128820431</v>
      </c>
      <c r="G484">
        <v>15330.538353012091</v>
      </c>
      <c r="H484">
        <f t="shared" si="7"/>
        <v>-978.74222419165926</v>
      </c>
    </row>
    <row r="485" spans="6:10" x14ac:dyDescent="0.25">
      <c r="F485">
        <v>14343.088365125284</v>
      </c>
      <c r="G485">
        <v>15322.382530240731</v>
      </c>
      <c r="H485">
        <f t="shared" si="7"/>
        <v>-979.29416511544696</v>
      </c>
    </row>
    <row r="486" spans="6:10" x14ac:dyDescent="0.25">
      <c r="F486">
        <v>14334.374162119359</v>
      </c>
      <c r="G486">
        <v>15314.221877986287</v>
      </c>
      <c r="H486">
        <f t="shared" si="7"/>
        <v>-979.84771586692841</v>
      </c>
    </row>
    <row r="487" spans="6:10" x14ac:dyDescent="0.25">
      <c r="F487">
        <v>14325.653501021334</v>
      </c>
      <c r="G487">
        <v>15306.056382162767</v>
      </c>
      <c r="H487">
        <f t="shared" si="7"/>
        <v>-980.40288114143368</v>
      </c>
    </row>
    <row r="488" spans="6:10" x14ac:dyDescent="0.25">
      <c r="F488">
        <v>14316.926362995106</v>
      </c>
      <c r="G488">
        <v>15297.886028643097</v>
      </c>
      <c r="H488">
        <f t="shared" si="7"/>
        <v>-980.95966564799164</v>
      </c>
    </row>
    <row r="489" spans="6:10" x14ac:dyDescent="0.25">
      <c r="F489">
        <v>14308.192729149634</v>
      </c>
      <c r="G489">
        <v>15289.710803258993</v>
      </c>
      <c r="H489">
        <f t="shared" si="7"/>
        <v>-981.51807410935908</v>
      </c>
    </row>
    <row r="490" spans="6:10" x14ac:dyDescent="0.25">
      <c r="F490">
        <v>14299.45258053878</v>
      </c>
      <c r="G490">
        <v>15281.530691800854</v>
      </c>
      <c r="H490">
        <f t="shared" si="7"/>
        <v>-982.07811126207343</v>
      </c>
    </row>
    <row r="491" spans="6:10" x14ac:dyDescent="0.25">
      <c r="F491">
        <v>14290.705898161144</v>
      </c>
      <c r="G491">
        <v>15273.345680017626</v>
      </c>
      <c r="H491">
        <f t="shared" si="7"/>
        <v>-982.63978185648193</v>
      </c>
    </row>
    <row r="492" spans="6:10" x14ac:dyDescent="0.25">
      <c r="F492">
        <v>14281.952662959908</v>
      </c>
      <c r="G492">
        <v>15265.155753616698</v>
      </c>
      <c r="H492">
        <f t="shared" si="7"/>
        <v>-983.20309065679066</v>
      </c>
    </row>
    <row r="493" spans="6:10" x14ac:dyDescent="0.25">
      <c r="F493">
        <v>14273.192855822666</v>
      </c>
      <c r="G493">
        <v>15256.960898263767</v>
      </c>
      <c r="H493">
        <f t="shared" si="7"/>
        <v>-983.76804244110099</v>
      </c>
    </row>
    <row r="494" spans="6:10" x14ac:dyDescent="0.25">
      <c r="F494">
        <v>15092.804618639893</v>
      </c>
      <c r="G494">
        <v>16064.273830254157</v>
      </c>
      <c r="H494">
        <f t="shared" si="7"/>
        <v>-971.46921161426326</v>
      </c>
      <c r="J494" t="s">
        <v>37</v>
      </c>
    </row>
    <row r="495" spans="6:10" x14ac:dyDescent="0.25">
      <c r="F495">
        <v>15084.031610070298</v>
      </c>
      <c r="G495">
        <v>16056.06907382696</v>
      </c>
      <c r="H495">
        <f t="shared" si="7"/>
        <v>-972.03746375666196</v>
      </c>
      <c r="J495" s="47">
        <v>8.2164195871090917E-2</v>
      </c>
    </row>
    <row r="496" spans="6:10" x14ac:dyDescent="0.25">
      <c r="F496">
        <v>15075.251971892376</v>
      </c>
      <c r="G496">
        <v>16047.859345193518</v>
      </c>
      <c r="H496">
        <f t="shared" si="7"/>
        <v>-972.60737330114171</v>
      </c>
    </row>
    <row r="497" spans="6:8" x14ac:dyDescent="0.25">
      <c r="F497">
        <v>15066.465684769766</v>
      </c>
      <c r="G497">
        <v>16039.644629851562</v>
      </c>
      <c r="H497">
        <f t="shared" si="7"/>
        <v>-973.17894508179597</v>
      </c>
    </row>
    <row r="498" spans="6:8" x14ac:dyDescent="0.25">
      <c r="F498">
        <v>15057.672729309717</v>
      </c>
      <c r="G498">
        <v>16031.424913256524</v>
      </c>
      <c r="H498">
        <f t="shared" si="7"/>
        <v>-973.75218394680633</v>
      </c>
    </row>
    <row r="499" spans="6:8" x14ac:dyDescent="0.25">
      <c r="F499">
        <v>15048.873086062911</v>
      </c>
      <c r="G499">
        <v>16023.200180821419</v>
      </c>
      <c r="H499">
        <f t="shared" si="7"/>
        <v>-974.32709475850788</v>
      </c>
    </row>
    <row r="500" spans="6:8" x14ac:dyDescent="0.25">
      <c r="F500">
        <v>15040.066735523298</v>
      </c>
      <c r="G500">
        <v>16014.970417916709</v>
      </c>
      <c r="H500">
        <f t="shared" si="7"/>
        <v>-974.90368239341115</v>
      </c>
    </row>
    <row r="501" spans="6:8" x14ac:dyDescent="0.25">
      <c r="F501">
        <v>15031.253658127946</v>
      </c>
      <c r="G501">
        <v>16006.735609870197</v>
      </c>
      <c r="H501">
        <f t="shared" si="7"/>
        <v>-975.48195174225111</v>
      </c>
    </row>
    <row r="502" spans="6:8" x14ac:dyDescent="0.25">
      <c r="F502">
        <v>15022.433834256859</v>
      </c>
      <c r="G502">
        <v>15998.495741966881</v>
      </c>
      <c r="H502">
        <f t="shared" si="7"/>
        <v>-976.06190771002184</v>
      </c>
    </row>
    <row r="503" spans="6:8" x14ac:dyDescent="0.25">
      <c r="F503">
        <v>15013.607244232815</v>
      </c>
      <c r="G503">
        <v>15990.250799448846</v>
      </c>
      <c r="H503">
        <f t="shared" si="7"/>
        <v>-976.64355521603102</v>
      </c>
    </row>
    <row r="504" spans="6:8" x14ac:dyDescent="0.25">
      <c r="F504">
        <v>15004.773868321197</v>
      </c>
      <c r="G504">
        <v>15982.000767515134</v>
      </c>
      <c r="H504">
        <f t="shared" si="7"/>
        <v>-977.22689919393633</v>
      </c>
    </row>
    <row r="505" spans="6:8" x14ac:dyDescent="0.25">
      <c r="F505">
        <v>14995.933686729841</v>
      </c>
      <c r="G505">
        <v>15973.745631321615</v>
      </c>
      <c r="H505">
        <f t="shared" si="7"/>
        <v>-977.81194459177459</v>
      </c>
    </row>
    <row r="506" spans="6:8" x14ac:dyDescent="0.25">
      <c r="F506">
        <v>15600162.722491</v>
      </c>
      <c r="G506">
        <v>6663379.6898829173</v>
      </c>
      <c r="H506">
        <f t="shared" si="7"/>
        <v>8936783.0326080825</v>
      </c>
    </row>
    <row r="507" spans="6:8" x14ac:dyDescent="0.25">
      <c r="H507" s="48">
        <f>NPV(J495,H3:H506)+H2</f>
        <v>-1.8014640784258518E-4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Alternative Comparisons (4)</vt:lpstr>
      <vt:lpstr>Alternative Comparisons (3)</vt:lpstr>
      <vt:lpstr>Alternative Comparisons (2)</vt:lpstr>
      <vt:lpstr>Alternative Comparisons</vt:lpstr>
      <vt:lpstr>VLookups</vt:lpstr>
      <vt:lpstr>B-B-NS</vt:lpstr>
      <vt:lpstr>B-B-LS</vt:lpstr>
      <vt:lpstr>B-M-LS</vt:lpstr>
      <vt:lpstr>B-B-HS</vt:lpstr>
      <vt:lpstr>B-M-NS</vt:lpstr>
      <vt:lpstr>B-M-HS</vt:lpstr>
      <vt:lpstr>LA-M-HS</vt:lpstr>
      <vt:lpstr>LA-B-NS</vt:lpstr>
      <vt:lpstr>LA-B-LS</vt:lpstr>
      <vt:lpstr>LA-B-HS</vt:lpstr>
      <vt:lpstr>LA-M-NS</vt:lpstr>
      <vt:lpstr>LA-M-LS</vt:lpstr>
      <vt:lpstr>-</vt:lpstr>
      <vt:lpstr>Sheet1</vt:lpstr>
      <vt:lpstr>Sheet1 (2)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</dc:creator>
  <cp:lastModifiedBy>Kaustubh Khedekar</cp:lastModifiedBy>
  <dcterms:created xsi:type="dcterms:W3CDTF">2023-03-28T20:39:23Z</dcterms:created>
  <dcterms:modified xsi:type="dcterms:W3CDTF">2024-11-25T15:07:36Z</dcterms:modified>
</cp:coreProperties>
</file>